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showInkAnnotation="0" codeName="ЭтаКнига" defaultThemeVersion="124226"/>
  <mc:AlternateContent xmlns:mc="http://schemas.openxmlformats.org/markup-compatibility/2006">
    <mc:Choice Requires="x15">
      <x15ac:absPath xmlns:x15ac="http://schemas.microsoft.com/office/spreadsheetml/2010/11/ac" url="/Users/d.ipatov/Yandex.Disk-ipatovd.localized/001 ComplEX/002 Заказчики/Теплогорский АО/"/>
    </mc:Choice>
  </mc:AlternateContent>
  <xr:revisionPtr revIDLastSave="0" documentId="13_ncr:1_{1A2CE47E-5FC3-0F4A-9D0F-251384892886}" xr6:coauthVersionLast="47" xr6:coauthVersionMax="47" xr10:uidLastSave="{00000000-0000-0000-0000-000000000000}"/>
  <bookViews>
    <workbookView xWindow="0" yWindow="500" windowWidth="28800" windowHeight="15680" tabRatio="975" firstSheet="6" activeTab="16" xr2:uid="{00000000-000D-0000-FFFF-FFFF00000000}"/>
  </bookViews>
  <sheets>
    <sheet name="125мм 0,68 0,78" sheetId="42" state="hidden" r:id="rId1"/>
    <sheet name="Лист3" sheetId="69" state="hidden" r:id="rId2"/>
    <sheet name="смета расч. 0,88 1,16 D165" sheetId="70" state="hidden" r:id="rId3"/>
    <sheet name="смета расч. 0,93 1,2 D165" sheetId="65" state="hidden" r:id="rId4"/>
    <sheet name="Цена от удельного расхода" sheetId="107" r:id="rId5"/>
    <sheet name="Удельный расход от выхода ГМ" sheetId="108" r:id="rId6"/>
    <sheet name="Удельный от площади" sheetId="109" r:id="rId7"/>
    <sheet name="Цена от площади" sheetId="111" r:id="rId8"/>
    <sheet name="Погонаж от площади" sheetId="113" r:id="rId9"/>
    <sheet name="Цена метра от площади" sheetId="114" r:id="rId10"/>
    <sheet name="Расчет стоимости БВР" sheetId="102" r:id="rId11"/>
    <sheet name="Тарифная сетка" sheetId="112" r:id="rId12"/>
    <sheet name="Расчет стоимости бурения" sheetId="99" r:id="rId13"/>
    <sheet name="ОС Буровые" sheetId="100" r:id="rId14"/>
    <sheet name="Объекты работ" sheetId="67" r:id="rId15"/>
    <sheet name="Лист5" sheetId="101" r:id="rId16"/>
    <sheet name="расчет 165 4,0х4,5" sheetId="94" r:id="rId17"/>
    <sheet name="3.сырье" sheetId="73" r:id="rId18"/>
    <sheet name="ВВ" sheetId="106" r:id="rId19"/>
    <sheet name="СВ" sheetId="103" r:id="rId20"/>
    <sheet name="СИ" sheetId="104" r:id="rId21"/>
    <sheet name="ТМЦ" sheetId="86" r:id="rId22"/>
    <sheet name="5.амортизация новая" sheetId="85" r:id="rId23"/>
    <sheet name="ФОТ" sheetId="87" r:id="rId24"/>
    <sheet name="Лист1" sheetId="93" r:id="rId25"/>
    <sheet name="Амортизация ОС" sheetId="115" r:id="rId26"/>
    <sheet name="5.зп" sheetId="54"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s>
  <definedNames>
    <definedName name="____">#REF!</definedName>
    <definedName name="______________________________qw1101">#REF!</definedName>
    <definedName name="______________________________qw1102">#REF!</definedName>
    <definedName name="______________________________qw1103">#REF!</definedName>
    <definedName name="______________________________qw1104">#REF!</definedName>
    <definedName name="______________________________qw1201">#REF!</definedName>
    <definedName name="______________________________qw1202">#REF!</definedName>
    <definedName name="______________________________qw1203">#REF!</definedName>
    <definedName name="______________________________qw1204">#REF!</definedName>
    <definedName name="______________________________qw1301">#REF!</definedName>
    <definedName name="______________________________qw1302">#REF!</definedName>
    <definedName name="______________________________qw1303">#REF!</definedName>
    <definedName name="______________________________qw1304">#REF!</definedName>
    <definedName name="______________________________qw1305">#REF!</definedName>
    <definedName name="______________________________qw1306">#REF!</definedName>
    <definedName name="______________________________qw1307">#REF!</definedName>
    <definedName name="______________________________qw1308">#REF!</definedName>
    <definedName name="______________________________qw1411">#REF!</definedName>
    <definedName name="______________________________qw1412">#REF!</definedName>
    <definedName name="______________________________qw1421">#REF!</definedName>
    <definedName name="______________________________qw1422">#REF!</definedName>
    <definedName name="______________________________qw1423">#REF!</definedName>
    <definedName name="______________________________qw1501">#REF!</definedName>
    <definedName name="______________________________qw1502">#REF!</definedName>
    <definedName name="______________________________qw2111">#REF!</definedName>
    <definedName name="______________________________qw2112">#REF!</definedName>
    <definedName name="______________________________qw2113">#REF!</definedName>
    <definedName name="______________________________qw2114">#REF!</definedName>
    <definedName name="______________________________qw2115">#REF!</definedName>
    <definedName name="______________________________qw2116">#REF!</definedName>
    <definedName name="______________________________qw2121">#REF!</definedName>
    <definedName name="______________________________qw2211">#REF!</definedName>
    <definedName name="______________________________qw2221">#REF!</definedName>
    <definedName name="______________________________qw2222">#REF!</definedName>
    <definedName name="______________________________qw2301">#REF!</definedName>
    <definedName name="______________________________qw2302">#REF!</definedName>
    <definedName name="______________________________qw2401">#REF!</definedName>
    <definedName name="______________________________qw2901">#REF!</definedName>
    <definedName name="______________________________qw3101">#REF!</definedName>
    <definedName name="______________________________qw3102">#REF!</definedName>
    <definedName name="______________________________qw3201">#REF!</definedName>
    <definedName name="______________________________qw3301">#REF!</definedName>
    <definedName name="______________________________qw3401">#REF!</definedName>
    <definedName name="______________________________qw3402">#REF!</definedName>
    <definedName name="______________________________qw3403">#REF!</definedName>
    <definedName name="______________________________qw3501">#REF!</definedName>
    <definedName name="______________________________qw3502">#REF!</definedName>
    <definedName name="______________________________qw3801">#REF!</definedName>
    <definedName name="______________________________qw3911">#REF!</definedName>
    <definedName name="______________________________qw3921">#REF!</definedName>
    <definedName name="______________________________qw4111">#REF!</definedName>
    <definedName name="______________________________qw4112">#REF!</definedName>
    <definedName name="______________________________qw4113">#REF!</definedName>
    <definedName name="______________________________qw4114">#REF!</definedName>
    <definedName name="______________________________qw4115">#REF!</definedName>
    <definedName name="______________________________qw4121">#REF!</definedName>
    <definedName name="______________________________qw4122">#REF!</definedName>
    <definedName name="______________________________qw4131">#REF!</definedName>
    <definedName name="______________________________qw4141">#REF!</definedName>
    <definedName name="______________________________qw4211">#REF!</definedName>
    <definedName name="______________________________qw4221">#REF!</definedName>
    <definedName name="______________________________qw4222">#REF!</definedName>
    <definedName name="______________________________qw4251">#REF!</definedName>
    <definedName name="______________________________qw4252">#REF!</definedName>
    <definedName name="______________________________qw4261">#REF!</definedName>
    <definedName name="______________________________qw4271">#REF!</definedName>
    <definedName name="______________________________qw4272">#REF!</definedName>
    <definedName name="______________________________qw4273">#REF!</definedName>
    <definedName name="______________________________qw4281">#REF!</definedName>
    <definedName name="______________________________qw4901">#REF!</definedName>
    <definedName name="___________________________qw1101">#REF!</definedName>
    <definedName name="___________________________qw1102">#REF!</definedName>
    <definedName name="___________________________qw1103">#REF!</definedName>
    <definedName name="___________________________qw1104">#REF!</definedName>
    <definedName name="___________________________qw1201">#REF!</definedName>
    <definedName name="___________________________qw1202">#REF!</definedName>
    <definedName name="___________________________qw1203">#REF!</definedName>
    <definedName name="___________________________qw1204">#REF!</definedName>
    <definedName name="___________________________qw1301">#REF!</definedName>
    <definedName name="___________________________qw1302">#REF!</definedName>
    <definedName name="___________________________qw1303">#REF!</definedName>
    <definedName name="___________________________qw1304">#REF!</definedName>
    <definedName name="___________________________qw1305">#REF!</definedName>
    <definedName name="___________________________qw1306">#REF!</definedName>
    <definedName name="___________________________qw1307">#REF!</definedName>
    <definedName name="___________________________qw1308">#REF!</definedName>
    <definedName name="___________________________qw1411">#REF!</definedName>
    <definedName name="___________________________qw1412">#REF!</definedName>
    <definedName name="___________________________qw1421">#REF!</definedName>
    <definedName name="___________________________qw1422">#REF!</definedName>
    <definedName name="___________________________qw1423">#REF!</definedName>
    <definedName name="___________________________qw1501">#REF!</definedName>
    <definedName name="___________________________qw1502">#REF!</definedName>
    <definedName name="___________________________qw2111">#REF!</definedName>
    <definedName name="___________________________qw2112">#REF!</definedName>
    <definedName name="___________________________qw2113">#REF!</definedName>
    <definedName name="___________________________qw2114">#REF!</definedName>
    <definedName name="___________________________qw2115">#REF!</definedName>
    <definedName name="___________________________qw2116">#REF!</definedName>
    <definedName name="___________________________qw2121">#REF!</definedName>
    <definedName name="___________________________qw2211">#REF!</definedName>
    <definedName name="___________________________qw2221">#REF!</definedName>
    <definedName name="___________________________qw2222">#REF!</definedName>
    <definedName name="___________________________qw2301">#REF!</definedName>
    <definedName name="___________________________qw2302">#REF!</definedName>
    <definedName name="___________________________qw2401">#REF!</definedName>
    <definedName name="___________________________qw2901">#REF!</definedName>
    <definedName name="___________________________qw3101">#REF!</definedName>
    <definedName name="___________________________qw3102">#REF!</definedName>
    <definedName name="___________________________qw3201">#REF!</definedName>
    <definedName name="___________________________qw3301">#REF!</definedName>
    <definedName name="___________________________qw3401">#REF!</definedName>
    <definedName name="___________________________qw3402">#REF!</definedName>
    <definedName name="___________________________qw3403">#REF!</definedName>
    <definedName name="___________________________qw3501">#REF!</definedName>
    <definedName name="___________________________qw3502">#REF!</definedName>
    <definedName name="___________________________qw3801">#REF!</definedName>
    <definedName name="___________________________qw3911">#REF!</definedName>
    <definedName name="___________________________qw3921">#REF!</definedName>
    <definedName name="___________________________qw4111">#REF!</definedName>
    <definedName name="___________________________qw4112">#REF!</definedName>
    <definedName name="___________________________qw4113">#REF!</definedName>
    <definedName name="___________________________qw4114">#REF!</definedName>
    <definedName name="___________________________qw4115">#REF!</definedName>
    <definedName name="___________________________qw4121">#REF!</definedName>
    <definedName name="___________________________qw4122">#REF!</definedName>
    <definedName name="___________________________qw4131">#REF!</definedName>
    <definedName name="___________________________qw4141">#REF!</definedName>
    <definedName name="___________________________qw4211">#REF!</definedName>
    <definedName name="___________________________qw4221">#REF!</definedName>
    <definedName name="___________________________qw4222">#REF!</definedName>
    <definedName name="___________________________qw4251">#REF!</definedName>
    <definedName name="___________________________qw4252">#REF!</definedName>
    <definedName name="___________________________qw4261">#REF!</definedName>
    <definedName name="___________________________qw4271">#REF!</definedName>
    <definedName name="___________________________qw4272">#REF!</definedName>
    <definedName name="___________________________qw4273">#REF!</definedName>
    <definedName name="___________________________qw4281">#REF!</definedName>
    <definedName name="___________________________qw4901">#REF!</definedName>
    <definedName name="__________________________nr1">[1]Scenarijai!#REF!</definedName>
    <definedName name="__________________________nr2">[1]Scenarijai!#REF!</definedName>
    <definedName name="__________________________nr3">[1]Scenarijai!#REF!</definedName>
    <definedName name="__________________________nr4">[1]Scenarijai!#REF!</definedName>
    <definedName name="__________________________o61005" hidden="1">{"print95",#N/A,FALSE,"1995E.XLS";"print96",#N/A,FALSE,"1996E.XLS"}</definedName>
    <definedName name="__________________________qw1101">#REF!</definedName>
    <definedName name="__________________________qw1102">#REF!</definedName>
    <definedName name="__________________________qw1103">#REF!</definedName>
    <definedName name="__________________________qw1104">#REF!</definedName>
    <definedName name="__________________________qw1201">#REF!</definedName>
    <definedName name="__________________________qw1202">#REF!</definedName>
    <definedName name="__________________________qw1203">#REF!</definedName>
    <definedName name="__________________________qw1204">#REF!</definedName>
    <definedName name="__________________________qw1301">#REF!</definedName>
    <definedName name="__________________________qw1302">#REF!</definedName>
    <definedName name="__________________________qw1303">#REF!</definedName>
    <definedName name="__________________________qw1304">#REF!</definedName>
    <definedName name="__________________________qw1305">#REF!</definedName>
    <definedName name="__________________________qw1306">#REF!</definedName>
    <definedName name="__________________________qw1307">#REF!</definedName>
    <definedName name="__________________________qw1308">#REF!</definedName>
    <definedName name="__________________________qw1411">#REF!</definedName>
    <definedName name="__________________________qw1412">#REF!</definedName>
    <definedName name="__________________________qw1421">#REF!</definedName>
    <definedName name="__________________________qw1422">#REF!</definedName>
    <definedName name="__________________________qw1423">#REF!</definedName>
    <definedName name="__________________________qw1501">#REF!</definedName>
    <definedName name="__________________________qw1502">#REF!</definedName>
    <definedName name="__________________________qw2111">#REF!</definedName>
    <definedName name="__________________________qw2112">#REF!</definedName>
    <definedName name="__________________________qw2113">#REF!</definedName>
    <definedName name="__________________________qw2114">#REF!</definedName>
    <definedName name="__________________________qw2115">#REF!</definedName>
    <definedName name="__________________________qw2116">#REF!</definedName>
    <definedName name="__________________________qw2121">#REF!</definedName>
    <definedName name="__________________________qw2211">#REF!</definedName>
    <definedName name="__________________________qw2221">#REF!</definedName>
    <definedName name="__________________________qw2222">#REF!</definedName>
    <definedName name="__________________________qw2301">#REF!</definedName>
    <definedName name="__________________________qw2302">#REF!</definedName>
    <definedName name="__________________________qw2401">#REF!</definedName>
    <definedName name="__________________________qw2901">#REF!</definedName>
    <definedName name="__________________________qw3101">#REF!</definedName>
    <definedName name="__________________________qw3102">#REF!</definedName>
    <definedName name="__________________________qw3201">#REF!</definedName>
    <definedName name="__________________________qw3301">#REF!</definedName>
    <definedName name="__________________________qw3401">#REF!</definedName>
    <definedName name="__________________________qw3402">#REF!</definedName>
    <definedName name="__________________________qw3403">#REF!</definedName>
    <definedName name="__________________________qw3501">#REF!</definedName>
    <definedName name="__________________________qw3502">#REF!</definedName>
    <definedName name="__________________________qw3801">#REF!</definedName>
    <definedName name="__________________________qw3911">#REF!</definedName>
    <definedName name="__________________________qw3921">#REF!</definedName>
    <definedName name="__________________________qw4111">#REF!</definedName>
    <definedName name="__________________________qw4112">#REF!</definedName>
    <definedName name="__________________________qw4113">#REF!</definedName>
    <definedName name="__________________________qw4114">#REF!</definedName>
    <definedName name="__________________________qw4115">#REF!</definedName>
    <definedName name="__________________________qw4121">#REF!</definedName>
    <definedName name="__________________________qw4122">#REF!</definedName>
    <definedName name="__________________________qw4131">#REF!</definedName>
    <definedName name="__________________________qw4141">#REF!</definedName>
    <definedName name="__________________________qw4211">#REF!</definedName>
    <definedName name="__________________________qw4221">#REF!</definedName>
    <definedName name="__________________________qw4222">#REF!</definedName>
    <definedName name="__________________________qw4251">#REF!</definedName>
    <definedName name="__________________________qw4252">#REF!</definedName>
    <definedName name="__________________________qw4261">#REF!</definedName>
    <definedName name="__________________________qw4271">#REF!</definedName>
    <definedName name="__________________________qw4272">#REF!</definedName>
    <definedName name="__________________________qw4273">#REF!</definedName>
    <definedName name="__________________________qw4281">#REF!</definedName>
    <definedName name="__________________________qw4901">#REF!</definedName>
    <definedName name="__________________________s21" hidden="1">{"PRINTME",#N/A,FALSE,"FINAL-10"}</definedName>
    <definedName name="__________________________sc1">[1]Scenarijai!#REF!</definedName>
    <definedName name="__________________________sc2">[1]Scenarijai!#REF!</definedName>
    <definedName name="__________________________sc3">[1]Scenarijai!#REF!</definedName>
    <definedName name="__________________________sc4">[1]Scenarijai!#REF!</definedName>
    <definedName name="_________________________qw1101">#REF!</definedName>
    <definedName name="_________________________qw1102">#REF!</definedName>
    <definedName name="_________________________qw1103">#REF!</definedName>
    <definedName name="_________________________qw1104">#REF!</definedName>
    <definedName name="_________________________qw1201">#REF!</definedName>
    <definedName name="_________________________qw1202">#REF!</definedName>
    <definedName name="_________________________qw1203">#REF!</definedName>
    <definedName name="_________________________qw1204">#REF!</definedName>
    <definedName name="_________________________qw1301">#REF!</definedName>
    <definedName name="_________________________qw1302">#REF!</definedName>
    <definedName name="_________________________qw1303">#REF!</definedName>
    <definedName name="_________________________qw1304">#REF!</definedName>
    <definedName name="_________________________qw1305">#REF!</definedName>
    <definedName name="_________________________qw1306">#REF!</definedName>
    <definedName name="_________________________qw1307">#REF!</definedName>
    <definedName name="_________________________qw1308">#REF!</definedName>
    <definedName name="_________________________qw1411">#REF!</definedName>
    <definedName name="_________________________qw1412">#REF!</definedName>
    <definedName name="_________________________qw1421">#REF!</definedName>
    <definedName name="_________________________qw1422">#REF!</definedName>
    <definedName name="_________________________qw1423">#REF!</definedName>
    <definedName name="_________________________qw1501">#REF!</definedName>
    <definedName name="_________________________qw1502">#REF!</definedName>
    <definedName name="_________________________qw2111">#REF!</definedName>
    <definedName name="_________________________qw2112">#REF!</definedName>
    <definedName name="_________________________qw2113">#REF!</definedName>
    <definedName name="_________________________qw2114">#REF!</definedName>
    <definedName name="_________________________qw2115">#REF!</definedName>
    <definedName name="_________________________qw2116">#REF!</definedName>
    <definedName name="_________________________qw2121">#REF!</definedName>
    <definedName name="_________________________qw2211">#REF!</definedName>
    <definedName name="_________________________qw2221">#REF!</definedName>
    <definedName name="_________________________qw2222">#REF!</definedName>
    <definedName name="_________________________qw2301">#REF!</definedName>
    <definedName name="_________________________qw2302">#REF!</definedName>
    <definedName name="_________________________qw2401">#REF!</definedName>
    <definedName name="_________________________qw2901">#REF!</definedName>
    <definedName name="_________________________qw3101">#REF!</definedName>
    <definedName name="_________________________qw3102">#REF!</definedName>
    <definedName name="_________________________qw3201">#REF!</definedName>
    <definedName name="_________________________qw3301">#REF!</definedName>
    <definedName name="_________________________qw3401">#REF!</definedName>
    <definedName name="_________________________qw3402">#REF!</definedName>
    <definedName name="_________________________qw3403">#REF!</definedName>
    <definedName name="_________________________qw3501">#REF!</definedName>
    <definedName name="_________________________qw3502">#REF!</definedName>
    <definedName name="_________________________qw3801">#REF!</definedName>
    <definedName name="_________________________qw3911">#REF!</definedName>
    <definedName name="_________________________qw3921">#REF!</definedName>
    <definedName name="_________________________qw4111">#REF!</definedName>
    <definedName name="_________________________qw4112">#REF!</definedName>
    <definedName name="_________________________qw4113">#REF!</definedName>
    <definedName name="_________________________qw4114">#REF!</definedName>
    <definedName name="_________________________qw4115">#REF!</definedName>
    <definedName name="_________________________qw4121">#REF!</definedName>
    <definedName name="_________________________qw4122">#REF!</definedName>
    <definedName name="_________________________qw4131">#REF!</definedName>
    <definedName name="_________________________qw4141">#REF!</definedName>
    <definedName name="_________________________qw4211">#REF!</definedName>
    <definedName name="_________________________qw4221">#REF!</definedName>
    <definedName name="_________________________qw4222">#REF!</definedName>
    <definedName name="_________________________qw4251">#REF!</definedName>
    <definedName name="_________________________qw4252">#REF!</definedName>
    <definedName name="_________________________qw4261">#REF!</definedName>
    <definedName name="_________________________qw4271">#REF!</definedName>
    <definedName name="_________________________qw4272">#REF!</definedName>
    <definedName name="_________________________qw4273">#REF!</definedName>
    <definedName name="_________________________qw4281">#REF!</definedName>
    <definedName name="_________________________qw4901">#REF!</definedName>
    <definedName name="_______________________nr1">[1]Scenarijai!#REF!</definedName>
    <definedName name="_______________________nr2">[1]Scenarijai!#REF!</definedName>
    <definedName name="_______________________nr3">[1]Scenarijai!#REF!</definedName>
    <definedName name="_______________________nr4">[1]Scenarijai!#REF!</definedName>
    <definedName name="_______________________o61005" hidden="1">{"print95",#N/A,FALSE,"1995E.XLS";"print96",#N/A,FALSE,"1996E.XLS"}</definedName>
    <definedName name="_______________________qw1101">#REF!</definedName>
    <definedName name="_______________________qw1102">#REF!</definedName>
    <definedName name="_______________________qw1103">#REF!</definedName>
    <definedName name="_______________________qw1104">#REF!</definedName>
    <definedName name="_______________________qw1201">#REF!</definedName>
    <definedName name="_______________________qw1202">#REF!</definedName>
    <definedName name="_______________________qw1203">#REF!</definedName>
    <definedName name="_______________________qw1204">#REF!</definedName>
    <definedName name="_______________________qw1301">#REF!</definedName>
    <definedName name="_______________________qw1302">#REF!</definedName>
    <definedName name="_______________________qw1303">#REF!</definedName>
    <definedName name="_______________________qw1304">#REF!</definedName>
    <definedName name="_______________________qw1305">#REF!</definedName>
    <definedName name="_______________________qw1306">#REF!</definedName>
    <definedName name="_______________________qw1307">#REF!</definedName>
    <definedName name="_______________________qw1308">#REF!</definedName>
    <definedName name="_______________________qw1411">#REF!</definedName>
    <definedName name="_______________________qw1412">#REF!</definedName>
    <definedName name="_______________________qw1421">#REF!</definedName>
    <definedName name="_______________________qw1422">#REF!</definedName>
    <definedName name="_______________________qw1423">#REF!</definedName>
    <definedName name="_______________________qw1501">#REF!</definedName>
    <definedName name="_______________________qw1502">#REF!</definedName>
    <definedName name="_______________________qw2111">#REF!</definedName>
    <definedName name="_______________________qw2112">#REF!</definedName>
    <definedName name="_______________________qw2113">#REF!</definedName>
    <definedName name="_______________________qw2114">#REF!</definedName>
    <definedName name="_______________________qw2115">#REF!</definedName>
    <definedName name="_______________________qw2116">#REF!</definedName>
    <definedName name="_______________________qw2121">#REF!</definedName>
    <definedName name="_______________________qw2211">#REF!</definedName>
    <definedName name="_______________________qw2221">#REF!</definedName>
    <definedName name="_______________________qw2222">#REF!</definedName>
    <definedName name="_______________________qw2301">#REF!</definedName>
    <definedName name="_______________________qw2302">#REF!</definedName>
    <definedName name="_______________________qw2401">#REF!</definedName>
    <definedName name="_______________________qw2901">#REF!</definedName>
    <definedName name="_______________________qw3101">#REF!</definedName>
    <definedName name="_______________________qw3102">#REF!</definedName>
    <definedName name="_______________________qw3201">#REF!</definedName>
    <definedName name="_______________________qw3301">#REF!</definedName>
    <definedName name="_______________________qw3401">#REF!</definedName>
    <definedName name="_______________________qw3402">#REF!</definedName>
    <definedName name="_______________________qw3403">#REF!</definedName>
    <definedName name="_______________________qw3501">#REF!</definedName>
    <definedName name="_______________________qw3502">#REF!</definedName>
    <definedName name="_______________________qw3801">#REF!</definedName>
    <definedName name="_______________________qw3911">#REF!</definedName>
    <definedName name="_______________________qw3921">#REF!</definedName>
    <definedName name="_______________________qw4111">#REF!</definedName>
    <definedName name="_______________________qw4112">#REF!</definedName>
    <definedName name="_______________________qw4113">#REF!</definedName>
    <definedName name="_______________________qw4114">#REF!</definedName>
    <definedName name="_______________________qw4115">#REF!</definedName>
    <definedName name="_______________________qw4121">#REF!</definedName>
    <definedName name="_______________________qw4122">#REF!</definedName>
    <definedName name="_______________________qw4131">#REF!</definedName>
    <definedName name="_______________________qw4141">#REF!</definedName>
    <definedName name="_______________________qw4211">#REF!</definedName>
    <definedName name="_______________________qw4221">#REF!</definedName>
    <definedName name="_______________________qw4222">#REF!</definedName>
    <definedName name="_______________________qw4251">#REF!</definedName>
    <definedName name="_______________________qw4252">#REF!</definedName>
    <definedName name="_______________________qw4261">#REF!</definedName>
    <definedName name="_______________________qw4271">#REF!</definedName>
    <definedName name="_______________________qw4272">#REF!</definedName>
    <definedName name="_______________________qw4273">#REF!</definedName>
    <definedName name="_______________________qw4281">#REF!</definedName>
    <definedName name="_______________________qw4901">#REF!</definedName>
    <definedName name="_______________________s21" hidden="1">{"PRINTME",#N/A,FALSE,"FINAL-10"}</definedName>
    <definedName name="_______________________sc1">[1]Scenarijai!#REF!</definedName>
    <definedName name="_______________________sc2">[1]Scenarijai!#REF!</definedName>
    <definedName name="_______________________sc3">[1]Scenarijai!#REF!</definedName>
    <definedName name="_______________________sc4">[1]Scenarijai!#REF!</definedName>
    <definedName name="______________________Com0124">[2]Com0124!$A$1:$Z$479</definedName>
    <definedName name="______________________Com0125">#REF!</definedName>
    <definedName name="______________________nr1">[1]Scenarijai!#REF!</definedName>
    <definedName name="______________________nr2">[1]Scenarijai!#REF!</definedName>
    <definedName name="______________________nr3">[1]Scenarijai!#REF!</definedName>
    <definedName name="______________________nr4">[1]Scenarijai!#REF!</definedName>
    <definedName name="______________________sc1">[1]Scenarijai!#REF!</definedName>
    <definedName name="______________________sc2">[1]Scenarijai!#REF!</definedName>
    <definedName name="______________________sc3">[1]Scenarijai!#REF!</definedName>
    <definedName name="______________________sc4">[1]Scenarijai!#REF!</definedName>
    <definedName name="_____________________Com0206">#REF!</definedName>
    <definedName name="_____________________Com0208">#REF!</definedName>
    <definedName name="_____________________Com0218">#REF!</definedName>
    <definedName name="_____________________Com0219">#REF!</definedName>
    <definedName name="_____________________Com0226">[2]Com0226!$A$1:$Y$548</definedName>
    <definedName name="_____________________Com1017">#REF!</definedName>
    <definedName name="_____________________Com1022">#REF!</definedName>
    <definedName name="_____________________Com1023">#REF!</definedName>
    <definedName name="_____________________Com1101">#REF!</definedName>
    <definedName name="_____________________Com1114">#REF!</definedName>
    <definedName name="_____________________Com1115">#REF!</definedName>
    <definedName name="_____________________Com1128">#REF!</definedName>
    <definedName name="_____________________Com1210">#REF!</definedName>
    <definedName name="_____________________Com1221">#REF!</definedName>
    <definedName name="_____________________nr1">[1]Scenarijai!#REF!</definedName>
    <definedName name="_____________________nr2">[1]Scenarijai!#REF!</definedName>
    <definedName name="_____________________nr3">[1]Scenarijai!#REF!</definedName>
    <definedName name="_____________________nr4">[1]Scenarijai!#REF!</definedName>
    <definedName name="_____________________o61005" hidden="1">{"print95",#N/A,FALSE,"1995E.XLS";"print96",#N/A,FALSE,"1996E.XLS"}</definedName>
    <definedName name="_____________________qw1101">#REF!</definedName>
    <definedName name="_____________________qw1102">#REF!</definedName>
    <definedName name="_____________________qw1103">#REF!</definedName>
    <definedName name="_____________________qw1104">#REF!</definedName>
    <definedName name="_____________________qw1201">#REF!</definedName>
    <definedName name="_____________________qw1202">#REF!</definedName>
    <definedName name="_____________________qw1203">#REF!</definedName>
    <definedName name="_____________________qw1204">#REF!</definedName>
    <definedName name="_____________________qw1301">#REF!</definedName>
    <definedName name="_____________________qw1302">#REF!</definedName>
    <definedName name="_____________________qw1303">#REF!</definedName>
    <definedName name="_____________________qw1304">#REF!</definedName>
    <definedName name="_____________________qw1305">#REF!</definedName>
    <definedName name="_____________________qw1306">#REF!</definedName>
    <definedName name="_____________________qw1307">#REF!</definedName>
    <definedName name="_____________________qw1308">#REF!</definedName>
    <definedName name="_____________________qw1411">#REF!</definedName>
    <definedName name="_____________________qw1412">#REF!</definedName>
    <definedName name="_____________________qw1421">#REF!</definedName>
    <definedName name="_____________________qw1422">#REF!</definedName>
    <definedName name="_____________________qw1423">#REF!</definedName>
    <definedName name="_____________________qw1501">#REF!</definedName>
    <definedName name="_____________________qw1502">#REF!</definedName>
    <definedName name="_____________________qw2111">#REF!</definedName>
    <definedName name="_____________________qw2112">#REF!</definedName>
    <definedName name="_____________________qw2113">#REF!</definedName>
    <definedName name="_____________________qw2114">#REF!</definedName>
    <definedName name="_____________________qw2115">#REF!</definedName>
    <definedName name="_____________________qw2116">#REF!</definedName>
    <definedName name="_____________________qw2121">#REF!</definedName>
    <definedName name="_____________________qw2211">#REF!</definedName>
    <definedName name="_____________________qw2221">#REF!</definedName>
    <definedName name="_____________________qw2222">#REF!</definedName>
    <definedName name="_____________________qw2301">#REF!</definedName>
    <definedName name="_____________________qw2302">#REF!</definedName>
    <definedName name="_____________________qw2401">#REF!</definedName>
    <definedName name="_____________________qw2901">#REF!</definedName>
    <definedName name="_____________________qw3101">#REF!</definedName>
    <definedName name="_____________________qw3102">#REF!</definedName>
    <definedName name="_____________________qw3201">#REF!</definedName>
    <definedName name="_____________________qw3301">#REF!</definedName>
    <definedName name="_____________________qw3401">#REF!</definedName>
    <definedName name="_____________________qw3402">#REF!</definedName>
    <definedName name="_____________________qw3403">#REF!</definedName>
    <definedName name="_____________________qw3501">#REF!</definedName>
    <definedName name="_____________________qw3502">#REF!</definedName>
    <definedName name="_____________________qw3801">#REF!</definedName>
    <definedName name="_____________________qw3911">#REF!</definedName>
    <definedName name="_____________________qw3921">#REF!</definedName>
    <definedName name="_____________________qw4111">#REF!</definedName>
    <definedName name="_____________________qw4112">#REF!</definedName>
    <definedName name="_____________________qw4113">#REF!</definedName>
    <definedName name="_____________________qw4114">#REF!</definedName>
    <definedName name="_____________________qw4115">#REF!</definedName>
    <definedName name="_____________________qw4121">#REF!</definedName>
    <definedName name="_____________________qw4122">#REF!</definedName>
    <definedName name="_____________________qw4131">#REF!</definedName>
    <definedName name="_____________________qw4141">#REF!</definedName>
    <definedName name="_____________________qw4211">#REF!</definedName>
    <definedName name="_____________________qw4221">#REF!</definedName>
    <definedName name="_____________________qw4222">#REF!</definedName>
    <definedName name="_____________________qw4251">#REF!</definedName>
    <definedName name="_____________________qw4252">#REF!</definedName>
    <definedName name="_____________________qw4261">#REF!</definedName>
    <definedName name="_____________________qw4271">#REF!</definedName>
    <definedName name="_____________________qw4272">#REF!</definedName>
    <definedName name="_____________________qw4273">#REF!</definedName>
    <definedName name="_____________________qw4281">#REF!</definedName>
    <definedName name="_____________________qw4901">#REF!</definedName>
    <definedName name="_____________________s21" hidden="1">{"PRINTME",#N/A,FALSE,"FINAL-10"}</definedName>
    <definedName name="_____________________sc1">[1]Scenarijai!#REF!</definedName>
    <definedName name="_____________________sc2">[1]Scenarijai!#REF!</definedName>
    <definedName name="_____________________sc3">[1]Scenarijai!#REF!</definedName>
    <definedName name="_____________________sc4">[1]Scenarijai!#REF!</definedName>
    <definedName name="____________________Com0124">[2]Com0124!$A$1:$Z$479</definedName>
    <definedName name="____________________Com0125">#REF!</definedName>
    <definedName name="____________________Com0206">#REF!</definedName>
    <definedName name="____________________Com0208">#REF!</definedName>
    <definedName name="____________________Com0218">#REF!</definedName>
    <definedName name="____________________Com0219">#REF!</definedName>
    <definedName name="____________________Com0226">[2]Com0226!$A$1:$Y$548</definedName>
    <definedName name="____________________Com1017">#REF!</definedName>
    <definedName name="____________________Com1022">#REF!</definedName>
    <definedName name="____________________Com1023">#REF!</definedName>
    <definedName name="____________________Com1101">#REF!</definedName>
    <definedName name="____________________Com1114">#REF!</definedName>
    <definedName name="____________________Com1115">#REF!</definedName>
    <definedName name="____________________Com1128">#REF!</definedName>
    <definedName name="____________________Com1210">#REF!</definedName>
    <definedName name="____________________Com1221">#REF!</definedName>
    <definedName name="____________________nr1">[1]Scenarijai!#REF!</definedName>
    <definedName name="____________________nr2">[1]Scenarijai!#REF!</definedName>
    <definedName name="____________________nr3">[1]Scenarijai!#REF!</definedName>
    <definedName name="____________________nr4">[1]Scenarijai!#REF!</definedName>
    <definedName name="____________________sc1">[1]Scenarijai!#REF!</definedName>
    <definedName name="____________________sc2">[1]Scenarijai!#REF!</definedName>
    <definedName name="____________________sc3">[1]Scenarijai!#REF!</definedName>
    <definedName name="____________________sc4">[1]Scenarijai!#REF!</definedName>
    <definedName name="___________________Com0124">[2]Com0124!$A$1:$Z$479</definedName>
    <definedName name="___________________Com0125">#REF!</definedName>
    <definedName name="___________________Com0206">#REF!</definedName>
    <definedName name="___________________Com0208">#REF!</definedName>
    <definedName name="___________________Com0218">#REF!</definedName>
    <definedName name="___________________Com0219">#REF!</definedName>
    <definedName name="___________________Com0226">[2]Com0226!$A$1:$Y$548</definedName>
    <definedName name="___________________Com1017">#REF!</definedName>
    <definedName name="___________________Com1022">#REF!</definedName>
    <definedName name="___________________Com1023">#REF!</definedName>
    <definedName name="___________________Com1101">#REF!</definedName>
    <definedName name="___________________Com1114">#REF!</definedName>
    <definedName name="___________________Com1115">#REF!</definedName>
    <definedName name="___________________Com1128">#REF!</definedName>
    <definedName name="___________________Com1210">#REF!</definedName>
    <definedName name="___________________Com1221">#REF!</definedName>
    <definedName name="___________________o61005" hidden="1">{"print95",#N/A,FALSE,"1995E.XLS";"print96",#N/A,FALSE,"1996E.XLS"}</definedName>
    <definedName name="___________________s21" hidden="1">{"PRINTME",#N/A,FALSE,"FINAL-10"}</definedName>
    <definedName name="__________________Com0124">[2]Com0124!$A$1:$Z$479</definedName>
    <definedName name="__________________Com0125">#REF!</definedName>
    <definedName name="__________________Com0206">#REF!</definedName>
    <definedName name="__________________Com0208">#REF!</definedName>
    <definedName name="__________________Com0218">#REF!</definedName>
    <definedName name="__________________Com0219">#REF!</definedName>
    <definedName name="__________________Com0226">[2]Com0226!$A$1:$Y$548</definedName>
    <definedName name="__________________Com1017">#REF!</definedName>
    <definedName name="__________________Com1022">#REF!</definedName>
    <definedName name="__________________Com1023">#REF!</definedName>
    <definedName name="__________________Com1101">#REF!</definedName>
    <definedName name="__________________Com1114">#REF!</definedName>
    <definedName name="__________________Com1115">#REF!</definedName>
    <definedName name="__________________Com1128">#REF!</definedName>
    <definedName name="__________________Com1210">#REF!</definedName>
    <definedName name="__________________Com1221">#REF!</definedName>
    <definedName name="__________________nr1">[1]Scenarijai!#REF!</definedName>
    <definedName name="__________________nr2">[1]Scenarijai!#REF!</definedName>
    <definedName name="__________________nr3">[1]Scenarijai!#REF!</definedName>
    <definedName name="__________________nr4">[1]Scenarijai!#REF!</definedName>
    <definedName name="__________________PL1" hidden="1">{#N/A,#N/A,FALSE,"HMF";#N/A,#N/A,FALSE,"FACIL";#N/A,#N/A,FALSE,"HMFINANCE";#N/A,#N/A,FALSE,"HMEUROPE";#N/A,#N/A,FALSE,"HHAB CONSO";#N/A,#N/A,FALSE,"PAB";#N/A,#N/A,FALSE,"MMC";#N/A,#N/A,FALSE,"THAI";#N/A,#N/A,FALSE,"SINPA";#N/A,#N/A,FALSE,"POLAND"}</definedName>
    <definedName name="__________________qw1101">#REF!</definedName>
    <definedName name="__________________qw1102">#REF!</definedName>
    <definedName name="__________________qw1103">#REF!</definedName>
    <definedName name="__________________qw1104">#REF!</definedName>
    <definedName name="__________________qw1201">#REF!</definedName>
    <definedName name="__________________qw1202">#REF!</definedName>
    <definedName name="__________________qw1203">#REF!</definedName>
    <definedName name="__________________qw1204">#REF!</definedName>
    <definedName name="__________________qw1301">#REF!</definedName>
    <definedName name="__________________qw1302">#REF!</definedName>
    <definedName name="__________________qw1303">#REF!</definedName>
    <definedName name="__________________qw1304">#REF!</definedName>
    <definedName name="__________________qw1305">#REF!</definedName>
    <definedName name="__________________qw1306">#REF!</definedName>
    <definedName name="__________________qw1307">#REF!</definedName>
    <definedName name="__________________qw1308">#REF!</definedName>
    <definedName name="__________________qw1411">#REF!</definedName>
    <definedName name="__________________qw1412">#REF!</definedName>
    <definedName name="__________________qw1421">#REF!</definedName>
    <definedName name="__________________qw1422">#REF!</definedName>
    <definedName name="__________________qw1423">#REF!</definedName>
    <definedName name="__________________qw1501">#REF!</definedName>
    <definedName name="__________________qw1502">#REF!</definedName>
    <definedName name="__________________qw2111">#REF!</definedName>
    <definedName name="__________________qw2112">#REF!</definedName>
    <definedName name="__________________qw2113">#REF!</definedName>
    <definedName name="__________________qw2114">#REF!</definedName>
    <definedName name="__________________qw2115">#REF!</definedName>
    <definedName name="__________________qw2116">#REF!</definedName>
    <definedName name="__________________qw2121">#REF!</definedName>
    <definedName name="__________________qw2211">#REF!</definedName>
    <definedName name="__________________qw2221">#REF!</definedName>
    <definedName name="__________________qw2222">#REF!</definedName>
    <definedName name="__________________qw2301">#REF!</definedName>
    <definedName name="__________________qw2302">#REF!</definedName>
    <definedName name="__________________qw2401">#REF!</definedName>
    <definedName name="__________________qw2901">#REF!</definedName>
    <definedName name="__________________qw3101">#REF!</definedName>
    <definedName name="__________________qw3102">#REF!</definedName>
    <definedName name="__________________qw3201">#REF!</definedName>
    <definedName name="__________________qw3301">#REF!</definedName>
    <definedName name="__________________qw3401">#REF!</definedName>
    <definedName name="__________________qw3402">#REF!</definedName>
    <definedName name="__________________qw3403">#REF!</definedName>
    <definedName name="__________________qw3501">#REF!</definedName>
    <definedName name="__________________qw3502">#REF!</definedName>
    <definedName name="__________________qw3801">#REF!</definedName>
    <definedName name="__________________qw3911">#REF!</definedName>
    <definedName name="__________________qw3921">#REF!</definedName>
    <definedName name="__________________qw4111">#REF!</definedName>
    <definedName name="__________________qw4112">#REF!</definedName>
    <definedName name="__________________qw4113">#REF!</definedName>
    <definedName name="__________________qw4114">#REF!</definedName>
    <definedName name="__________________qw4115">#REF!</definedName>
    <definedName name="__________________qw4121">#REF!</definedName>
    <definedName name="__________________qw4122">#REF!</definedName>
    <definedName name="__________________qw4131">#REF!</definedName>
    <definedName name="__________________qw4141">#REF!</definedName>
    <definedName name="__________________qw4211">#REF!</definedName>
    <definedName name="__________________qw4221">#REF!</definedName>
    <definedName name="__________________qw4222">#REF!</definedName>
    <definedName name="__________________qw4251">#REF!</definedName>
    <definedName name="__________________qw4252">#REF!</definedName>
    <definedName name="__________________qw4261">#REF!</definedName>
    <definedName name="__________________qw4271">#REF!</definedName>
    <definedName name="__________________qw4272">#REF!</definedName>
    <definedName name="__________________qw4273">#REF!</definedName>
    <definedName name="__________________qw4281">#REF!</definedName>
    <definedName name="__________________qw4901">#REF!</definedName>
    <definedName name="__________________sc1">[1]Scenarijai!#REF!</definedName>
    <definedName name="__________________sc2">[1]Scenarijai!#REF!</definedName>
    <definedName name="__________________sc3">[1]Scenarijai!#REF!</definedName>
    <definedName name="__________________sc4">[1]Scenarijai!#REF!</definedName>
    <definedName name="_________________111">#REF!</definedName>
    <definedName name="_________________Com0124">[2]Com0124!$A$1:$Z$479</definedName>
    <definedName name="_________________Com0125">#REF!</definedName>
    <definedName name="_________________Com0206">#REF!</definedName>
    <definedName name="_________________Com0208">#REF!</definedName>
    <definedName name="_________________Com0218">#REF!</definedName>
    <definedName name="_________________Com0219">#REF!</definedName>
    <definedName name="_________________Com0226">[2]Com0226!$A$1:$Y$548</definedName>
    <definedName name="_________________Com1017">#REF!</definedName>
    <definedName name="_________________Com1022">#REF!</definedName>
    <definedName name="_________________Com1023">#REF!</definedName>
    <definedName name="_________________Com1101">#REF!</definedName>
    <definedName name="_________________Com1114">#REF!</definedName>
    <definedName name="_________________Com1115">#REF!</definedName>
    <definedName name="_________________Com1128">#REF!</definedName>
    <definedName name="_________________Com1210">#REF!</definedName>
    <definedName name="_________________Com1221">#REF!</definedName>
    <definedName name="_________________db1">'[3]23-2'!#REF!</definedName>
    <definedName name="_________________o61005" hidden="1">{"print95",#N/A,FALSE,"1995E.XLS";"print96",#N/A,FALSE,"1996E.XLS"}</definedName>
    <definedName name="_________________s21" hidden="1">{"PRINTME",#N/A,FALSE,"FINAL-10"}</definedName>
    <definedName name="________________111">#REF!</definedName>
    <definedName name="________________Com0124">[2]Com0124!$A$1:$Z$479</definedName>
    <definedName name="________________Com0125">#REF!</definedName>
    <definedName name="________________Com0206">#REF!</definedName>
    <definedName name="________________Com0208">#REF!</definedName>
    <definedName name="________________Com0218">#REF!</definedName>
    <definedName name="________________Com0219">#REF!</definedName>
    <definedName name="________________Com0226">[2]Com0226!$A$1:$Y$548</definedName>
    <definedName name="________________Com1017">#REF!</definedName>
    <definedName name="________________Com1022">#REF!</definedName>
    <definedName name="________________Com1023">#REF!</definedName>
    <definedName name="________________Com1101">#REF!</definedName>
    <definedName name="________________Com1114">#REF!</definedName>
    <definedName name="________________Com1115">#REF!</definedName>
    <definedName name="________________Com1128">#REF!</definedName>
    <definedName name="________________Com1210">#REF!</definedName>
    <definedName name="________________Com1221">#REF!</definedName>
    <definedName name="________________kj7" hidden="1">{#N/A,"100% Success",TRUE,"Sales Forecast";#N/A,#N/A,TRUE,"Sheet2"}</definedName>
    <definedName name="________________nr1">[1]Scenarijai!#REF!</definedName>
    <definedName name="________________nr2">[1]Scenarijai!#REF!</definedName>
    <definedName name="________________nr3">[1]Scenarijai!#REF!</definedName>
    <definedName name="________________nr4">[1]Scenarijai!#REF!</definedName>
    <definedName name="________________qw1101">#REF!</definedName>
    <definedName name="________________REC1">#REF!</definedName>
    <definedName name="________________REC2">#REF!</definedName>
    <definedName name="________________REC3">#REF!</definedName>
    <definedName name="________________REC4">#REF!</definedName>
    <definedName name="________________REC5">#REF!</definedName>
    <definedName name="________________sc1">[1]Scenarijai!#REF!</definedName>
    <definedName name="________________sc2">[1]Scenarijai!#REF!</definedName>
    <definedName name="________________sc3">[1]Scenarijai!#REF!</definedName>
    <definedName name="________________sc4">[1]Scenarijai!#REF!</definedName>
    <definedName name="_______________111">#REF!</definedName>
    <definedName name="_______________Com0124">[2]Com0124!$A$1:$Z$479</definedName>
    <definedName name="_______________Com0125">#REF!</definedName>
    <definedName name="_______________Com0206">#REF!</definedName>
    <definedName name="_______________Com0208">#REF!</definedName>
    <definedName name="_______________Com0218">#REF!</definedName>
    <definedName name="_______________Com0219">#REF!</definedName>
    <definedName name="_______________Com0226">[2]Com0226!$A$1:$Y$548</definedName>
    <definedName name="_______________Com1017">#REF!</definedName>
    <definedName name="_______________Com1022">#REF!</definedName>
    <definedName name="_______________Com1023">#REF!</definedName>
    <definedName name="_______________Com1101">#REF!</definedName>
    <definedName name="_______________Com1114">#REF!</definedName>
    <definedName name="_______________Com1115">#REF!</definedName>
    <definedName name="_______________Com1128">#REF!</definedName>
    <definedName name="_______________Com1210">#REF!</definedName>
    <definedName name="_______________Com1221">#REF!</definedName>
    <definedName name="_______________db1">'[3]23-2'!#REF!</definedName>
    <definedName name="_______________kj7" hidden="1">{#N/A,"100% Success",TRUE,"Sales Forecast";#N/A,#N/A,TRUE,"Sheet2"}</definedName>
    <definedName name="_______________nr1">[1]Scenarijai!#REF!</definedName>
    <definedName name="_______________nr2">[1]Scenarijai!#REF!</definedName>
    <definedName name="_______________nr3">[1]Scenarijai!#REF!</definedName>
    <definedName name="_______________nr4">[1]Scenarijai!#REF!</definedName>
    <definedName name="_______________o61005" hidden="1">{"print95",#N/A,FALSE,"1995E.XLS";"print96",#N/A,FALSE,"1996E.XLS"}</definedName>
    <definedName name="_______________PL1" hidden="1">{#N/A,#N/A,FALSE,"HMF";#N/A,#N/A,FALSE,"FACIL";#N/A,#N/A,FALSE,"HMFINANCE";#N/A,#N/A,FALSE,"HMEUROPE";#N/A,#N/A,FALSE,"HHAB CONSO";#N/A,#N/A,FALSE,"PAB";#N/A,#N/A,FALSE,"MMC";#N/A,#N/A,FALSE,"THAI";#N/A,#N/A,FALSE,"SINPA";#N/A,#N/A,FALSE,"POLAND"}</definedName>
    <definedName name="_______________qw1101">#REF!</definedName>
    <definedName name="_______________qw1102">#REF!</definedName>
    <definedName name="_______________qw1103">#REF!</definedName>
    <definedName name="_______________qw1104">#REF!</definedName>
    <definedName name="_______________qw1201">#REF!</definedName>
    <definedName name="_______________qw1202">#REF!</definedName>
    <definedName name="_______________qw1203">#REF!</definedName>
    <definedName name="_______________qw1204">#REF!</definedName>
    <definedName name="_______________qw1301">#REF!</definedName>
    <definedName name="_______________qw1302">#REF!</definedName>
    <definedName name="_______________qw1303">#REF!</definedName>
    <definedName name="_______________qw1304">#REF!</definedName>
    <definedName name="_______________qw1305">#REF!</definedName>
    <definedName name="_______________qw1306">#REF!</definedName>
    <definedName name="_______________qw1307">#REF!</definedName>
    <definedName name="_______________qw1308">#REF!</definedName>
    <definedName name="_______________qw1411">#REF!</definedName>
    <definedName name="_______________qw1412">#REF!</definedName>
    <definedName name="_______________qw1421">#REF!</definedName>
    <definedName name="_______________qw1422">#REF!</definedName>
    <definedName name="_______________qw1423">#REF!</definedName>
    <definedName name="_______________qw1501">#REF!</definedName>
    <definedName name="_______________qw1502">#REF!</definedName>
    <definedName name="_______________qw2111">#REF!</definedName>
    <definedName name="_______________qw2112">#REF!</definedName>
    <definedName name="_______________qw2113">#REF!</definedName>
    <definedName name="_______________qw2114">#REF!</definedName>
    <definedName name="_______________qw2115">#REF!</definedName>
    <definedName name="_______________qw2116">#REF!</definedName>
    <definedName name="_______________qw2121">#REF!</definedName>
    <definedName name="_______________qw2211">#REF!</definedName>
    <definedName name="_______________qw2221">#REF!</definedName>
    <definedName name="_______________qw2222">#REF!</definedName>
    <definedName name="_______________qw2301">#REF!</definedName>
    <definedName name="_______________qw2302">#REF!</definedName>
    <definedName name="_______________qw2401">#REF!</definedName>
    <definedName name="_______________qw2901">#REF!</definedName>
    <definedName name="_______________qw3101">#REF!</definedName>
    <definedName name="_______________qw3102">#REF!</definedName>
    <definedName name="_______________qw3201">#REF!</definedName>
    <definedName name="_______________qw3301">#REF!</definedName>
    <definedName name="_______________qw3401">#REF!</definedName>
    <definedName name="_______________qw3402">#REF!</definedName>
    <definedName name="_______________qw3403">#REF!</definedName>
    <definedName name="_______________qw3501">#REF!</definedName>
    <definedName name="_______________qw3502">#REF!</definedName>
    <definedName name="_______________qw3801">#REF!</definedName>
    <definedName name="_______________qw3911">#REF!</definedName>
    <definedName name="_______________qw3921">#REF!</definedName>
    <definedName name="_______________qw4111">#REF!</definedName>
    <definedName name="_______________qw4112">#REF!</definedName>
    <definedName name="_______________qw4113">#REF!</definedName>
    <definedName name="_______________qw4114">#REF!</definedName>
    <definedName name="_______________qw4115">#REF!</definedName>
    <definedName name="_______________qw4121">#REF!</definedName>
    <definedName name="_______________qw4122">#REF!</definedName>
    <definedName name="_______________qw4131">#REF!</definedName>
    <definedName name="_______________qw4141">#REF!</definedName>
    <definedName name="_______________qw4211">#REF!</definedName>
    <definedName name="_______________qw4221">#REF!</definedName>
    <definedName name="_______________qw4222">#REF!</definedName>
    <definedName name="_______________qw4251">#REF!</definedName>
    <definedName name="_______________qw4252">#REF!</definedName>
    <definedName name="_______________qw4261">#REF!</definedName>
    <definedName name="_______________qw4271">#REF!</definedName>
    <definedName name="_______________qw4272">#REF!</definedName>
    <definedName name="_______________qw4273">#REF!</definedName>
    <definedName name="_______________qw4281">#REF!</definedName>
    <definedName name="_______________qw4901">#REF!</definedName>
    <definedName name="_______________s21" hidden="1">{"PRINTME",#N/A,FALSE,"FINAL-10"}</definedName>
    <definedName name="_______________sc1">[1]Scenarijai!#REF!</definedName>
    <definedName name="_______________sc2">[1]Scenarijai!#REF!</definedName>
    <definedName name="_______________sc3">[1]Scenarijai!#REF!</definedName>
    <definedName name="_______________sc4">[1]Scenarijai!#REF!</definedName>
    <definedName name="______________111">#REF!</definedName>
    <definedName name="______________Com0124">[2]Com0124!$A$1:$Z$479</definedName>
    <definedName name="______________Com0125">#REF!</definedName>
    <definedName name="______________Com0206">#REF!</definedName>
    <definedName name="______________Com0208">#REF!</definedName>
    <definedName name="______________Com0218">#REF!</definedName>
    <definedName name="______________Com0219">#REF!</definedName>
    <definedName name="______________Com0226">[2]Com0226!$A$1:$Y$548</definedName>
    <definedName name="______________Com1017">#REF!</definedName>
    <definedName name="______________Com1022">#REF!</definedName>
    <definedName name="______________Com1023">#REF!</definedName>
    <definedName name="______________Com1101">#REF!</definedName>
    <definedName name="______________Com1114">#REF!</definedName>
    <definedName name="______________Com1115">#REF!</definedName>
    <definedName name="______________Com1128">#REF!</definedName>
    <definedName name="______________Com1210">#REF!</definedName>
    <definedName name="______________Com1221">#REF!</definedName>
    <definedName name="______________db1">'[3]23-2'!#REF!</definedName>
    <definedName name="______________JRK0003">#REF!</definedName>
    <definedName name="______________JRK0012">#REF!</definedName>
    <definedName name="______________JRK0013">#REF!</definedName>
    <definedName name="______________kj7" hidden="1">{#N/A,"100% Success",TRUE,"Sales Forecast";#N/A,#N/A,TRUE,"Sheet2"}</definedName>
    <definedName name="______________map1">#REF!</definedName>
    <definedName name="______________map12">#REF!</definedName>
    <definedName name="______________map14">#REF!</definedName>
    <definedName name="______________map17">#REF!</definedName>
    <definedName name="______________map18">#REF!</definedName>
    <definedName name="______________map2">#REF!</definedName>
    <definedName name="______________map5">#REF!</definedName>
    <definedName name="______________map6">#REF!</definedName>
    <definedName name="______________map7">#REF!</definedName>
    <definedName name="______________map8">#REF!</definedName>
    <definedName name="______________nr1">[1]Scenarijai!#REF!</definedName>
    <definedName name="______________nr2">[1]Scenarijai!#REF!</definedName>
    <definedName name="______________nr3">[1]Scenarijai!#REF!</definedName>
    <definedName name="______________nr4">[1]Scenarijai!#REF!</definedName>
    <definedName name="______________PL1" hidden="1">{#N/A,#N/A,FALSE,"HMF";#N/A,#N/A,FALSE,"FACIL";#N/A,#N/A,FALSE,"HMFINANCE";#N/A,#N/A,FALSE,"HMEUROPE";#N/A,#N/A,FALSE,"HHAB CONSO";#N/A,#N/A,FALSE,"PAB";#N/A,#N/A,FALSE,"MMC";#N/A,#N/A,FALSE,"THAI";#N/A,#N/A,FALSE,"SINPA";#N/A,#N/A,FALSE,"POLAND"}</definedName>
    <definedName name="______________q111">[4]KR9!$A$2:$L$138</definedName>
    <definedName name="______________qw1101">#REF!</definedName>
    <definedName name="______________qw1102">#REF!</definedName>
    <definedName name="______________qw1103">#REF!</definedName>
    <definedName name="______________qw1104">#REF!</definedName>
    <definedName name="______________qw1201">#REF!</definedName>
    <definedName name="______________qw1202">#REF!</definedName>
    <definedName name="______________qw1203">#REF!</definedName>
    <definedName name="______________qw1204">#REF!</definedName>
    <definedName name="______________qw1301">#REF!</definedName>
    <definedName name="______________qw1302">#REF!</definedName>
    <definedName name="______________qw1303">#REF!</definedName>
    <definedName name="______________qw1304">#REF!</definedName>
    <definedName name="______________qw1305">#REF!</definedName>
    <definedName name="______________qw1306">#REF!</definedName>
    <definedName name="______________qw1307">#REF!</definedName>
    <definedName name="______________qw1308">#REF!</definedName>
    <definedName name="______________qw1411">#REF!</definedName>
    <definedName name="______________qw1412">#REF!</definedName>
    <definedName name="______________qw1421">#REF!</definedName>
    <definedName name="______________qw1422">#REF!</definedName>
    <definedName name="______________qw1423">#REF!</definedName>
    <definedName name="______________qw1501">#REF!</definedName>
    <definedName name="______________qw1502">#REF!</definedName>
    <definedName name="______________qw2111">#REF!</definedName>
    <definedName name="______________qw2112">#REF!</definedName>
    <definedName name="______________qw2113">#REF!</definedName>
    <definedName name="______________qw2114">#REF!</definedName>
    <definedName name="______________qw2115">#REF!</definedName>
    <definedName name="______________qw2116">#REF!</definedName>
    <definedName name="______________qw2121">#REF!</definedName>
    <definedName name="______________qw2211">#REF!</definedName>
    <definedName name="______________qw2221">#REF!</definedName>
    <definedName name="______________qw2222">#REF!</definedName>
    <definedName name="______________qw2301">#REF!</definedName>
    <definedName name="______________qw2302">#REF!</definedName>
    <definedName name="______________qw2401">#REF!</definedName>
    <definedName name="______________qw2901">#REF!</definedName>
    <definedName name="______________qw3101">#REF!</definedName>
    <definedName name="______________qw3102">#REF!</definedName>
    <definedName name="______________qw3201">#REF!</definedName>
    <definedName name="______________qw3301">#REF!</definedName>
    <definedName name="______________qw3401">#REF!</definedName>
    <definedName name="______________qw3402">#REF!</definedName>
    <definedName name="______________qw3403">#REF!</definedName>
    <definedName name="______________qw3501">#REF!</definedName>
    <definedName name="______________qw3502">#REF!</definedName>
    <definedName name="______________qw3801">#REF!</definedName>
    <definedName name="______________qw3911">#REF!</definedName>
    <definedName name="______________qw3921">#REF!</definedName>
    <definedName name="______________qw4111">#REF!</definedName>
    <definedName name="______________qw4112">#REF!</definedName>
    <definedName name="______________qw4113">#REF!</definedName>
    <definedName name="______________qw4114">#REF!</definedName>
    <definedName name="______________qw4115">#REF!</definedName>
    <definedName name="______________qw4121">#REF!</definedName>
    <definedName name="______________qw4122">#REF!</definedName>
    <definedName name="______________qw4131">#REF!</definedName>
    <definedName name="______________qw4141">#REF!</definedName>
    <definedName name="______________qw4211">#REF!</definedName>
    <definedName name="______________qw4221">#REF!</definedName>
    <definedName name="______________qw4222">#REF!</definedName>
    <definedName name="______________qw4251">#REF!</definedName>
    <definedName name="______________qw4252">#REF!</definedName>
    <definedName name="______________qw4261">#REF!</definedName>
    <definedName name="______________qw4271">#REF!</definedName>
    <definedName name="______________qw4272">#REF!</definedName>
    <definedName name="______________qw4273">#REF!</definedName>
    <definedName name="______________qw4281">#REF!</definedName>
    <definedName name="______________qw4901">#REF!</definedName>
    <definedName name="______________REC1">#REF!</definedName>
    <definedName name="______________REC2">#REF!</definedName>
    <definedName name="______________REC3">#REF!</definedName>
    <definedName name="______________REC4">#REF!</definedName>
    <definedName name="______________REC5">#REF!</definedName>
    <definedName name="______________sc1">[1]Scenarijai!#REF!</definedName>
    <definedName name="______________sc2">[1]Scenarijai!#REF!</definedName>
    <definedName name="______________sc3">[1]Scenarijai!#REF!</definedName>
    <definedName name="______________sc4">[1]Scenarijai!#REF!</definedName>
    <definedName name="______________SOA3">#REF!</definedName>
    <definedName name="_____________111">#REF!</definedName>
    <definedName name="_____________Com0124">[2]Com0124!$A$1:$Z$479</definedName>
    <definedName name="_____________Com0125">#REF!</definedName>
    <definedName name="_____________Com0206">#REF!</definedName>
    <definedName name="_____________Com0208">#REF!</definedName>
    <definedName name="_____________Com0218">#REF!</definedName>
    <definedName name="_____________Com0219">#REF!</definedName>
    <definedName name="_____________Com0226">[2]Com0226!$A$1:$Y$548</definedName>
    <definedName name="_____________Com1017">#REF!</definedName>
    <definedName name="_____________Com1022">#REF!</definedName>
    <definedName name="_____________Com1023">#REF!</definedName>
    <definedName name="_____________Com1101">#REF!</definedName>
    <definedName name="_____________Com1114">#REF!</definedName>
    <definedName name="_____________Com1115">#REF!</definedName>
    <definedName name="_____________Com1128">#REF!</definedName>
    <definedName name="_____________Com1210">#REF!</definedName>
    <definedName name="_____________Com1221">#REF!</definedName>
    <definedName name="_____________db1">'[3]23-2'!#REF!</definedName>
    <definedName name="_____________JRK0001">#REF!</definedName>
    <definedName name="_____________JRK0002">#REF!</definedName>
    <definedName name="_____________JRK0004">#REF!</definedName>
    <definedName name="_____________JRK0005">#REF!</definedName>
    <definedName name="_____________JRK0006">#REF!</definedName>
    <definedName name="_____________JRK0007">#REF!</definedName>
    <definedName name="_____________JRK0008">#REF!</definedName>
    <definedName name="_____________JRK0009">#REF!</definedName>
    <definedName name="_____________JRK0010">#REF!</definedName>
    <definedName name="_____________JRK0011">#REF!</definedName>
    <definedName name="_____________JRK0014">#REF!</definedName>
    <definedName name="_____________JRK0015">#REF!</definedName>
    <definedName name="_____________JRK0016">#REF!</definedName>
    <definedName name="_____________JRK0017">#REF!</definedName>
    <definedName name="_____________JRK0018">#REF!</definedName>
    <definedName name="_____________JRK0019">#REF!</definedName>
    <definedName name="_____________JRK0020">#REF!</definedName>
    <definedName name="_____________JRK0021">#REF!</definedName>
    <definedName name="_____________JRK0022">#REF!</definedName>
    <definedName name="_____________JRK0023">#REF!</definedName>
    <definedName name="_____________kj7" hidden="1">{#N/A,"100% Success",TRUE,"Sales Forecast";#N/A,#N/A,TRUE,"Sheet2"}</definedName>
    <definedName name="_____________map1">#REF!</definedName>
    <definedName name="_____________map12">#REF!</definedName>
    <definedName name="_____________map14">#REF!</definedName>
    <definedName name="_____________map17">#REF!</definedName>
    <definedName name="_____________map18">#REF!</definedName>
    <definedName name="_____________map2">#REF!</definedName>
    <definedName name="_____________map5">#REF!</definedName>
    <definedName name="_____________map6">#REF!</definedName>
    <definedName name="_____________map7">#REF!</definedName>
    <definedName name="_____________map8">#REF!</definedName>
    <definedName name="_____________nr1">[5]Scenarijai!#REF!</definedName>
    <definedName name="_____________nr2">[5]Scenarijai!#REF!</definedName>
    <definedName name="_____________nr3">[5]Scenarijai!#REF!</definedName>
    <definedName name="_____________nr4">[5]Scenarijai!#REF!</definedName>
    <definedName name="_____________PL1" hidden="1">{#N/A,#N/A,FALSE,"HMF";#N/A,#N/A,FALSE,"FACIL";#N/A,#N/A,FALSE,"HMFINANCE";#N/A,#N/A,FALSE,"HMEUROPE";#N/A,#N/A,FALSE,"HHAB CONSO";#N/A,#N/A,FALSE,"PAB";#N/A,#N/A,FALSE,"MMC";#N/A,#N/A,FALSE,"THAI";#N/A,#N/A,FALSE,"SINPA";#N/A,#N/A,FALSE,"POLAND"}</definedName>
    <definedName name="_____________q111">[4]KR9!$A$2:$L$138</definedName>
    <definedName name="_____________qw1101">#REF!</definedName>
    <definedName name="_____________qw1102">#REF!</definedName>
    <definedName name="_____________qw1103">#REF!</definedName>
    <definedName name="_____________qw1104">#REF!</definedName>
    <definedName name="_____________qw1201">#REF!</definedName>
    <definedName name="_____________qw1202">#REF!</definedName>
    <definedName name="_____________qw1203">#REF!</definedName>
    <definedName name="_____________qw1204">#REF!</definedName>
    <definedName name="_____________qw1301">#REF!</definedName>
    <definedName name="_____________qw1302">#REF!</definedName>
    <definedName name="_____________qw1303">#REF!</definedName>
    <definedName name="_____________qw1304">#REF!</definedName>
    <definedName name="_____________qw1305">#REF!</definedName>
    <definedName name="_____________qw1306">#REF!</definedName>
    <definedName name="_____________qw1307">#REF!</definedName>
    <definedName name="_____________qw1308">#REF!</definedName>
    <definedName name="_____________qw1411">#REF!</definedName>
    <definedName name="_____________qw1412">#REF!</definedName>
    <definedName name="_____________qw1421">#REF!</definedName>
    <definedName name="_____________qw1422">#REF!</definedName>
    <definedName name="_____________qw1423">#REF!</definedName>
    <definedName name="_____________qw1501">#REF!</definedName>
    <definedName name="_____________qw1502">#REF!</definedName>
    <definedName name="_____________qw2111">#REF!</definedName>
    <definedName name="_____________qw2112">#REF!</definedName>
    <definedName name="_____________qw2113">#REF!</definedName>
    <definedName name="_____________qw2114">#REF!</definedName>
    <definedName name="_____________qw2115">#REF!</definedName>
    <definedName name="_____________qw2116">#REF!</definedName>
    <definedName name="_____________qw2121">#REF!</definedName>
    <definedName name="_____________qw2211">#REF!</definedName>
    <definedName name="_____________qw2221">#REF!</definedName>
    <definedName name="_____________qw2222">#REF!</definedName>
    <definedName name="_____________qw2301">#REF!</definedName>
    <definedName name="_____________qw2302">#REF!</definedName>
    <definedName name="_____________qw2401">#REF!</definedName>
    <definedName name="_____________qw2901">#REF!</definedName>
    <definedName name="_____________qw3101">#REF!</definedName>
    <definedName name="_____________qw3102">#REF!</definedName>
    <definedName name="_____________qw3201">#REF!</definedName>
    <definedName name="_____________qw3301">#REF!</definedName>
    <definedName name="_____________qw3401">#REF!</definedName>
    <definedName name="_____________qw3402">#REF!</definedName>
    <definedName name="_____________qw3403">#REF!</definedName>
    <definedName name="_____________qw3501">#REF!</definedName>
    <definedName name="_____________qw3502">#REF!</definedName>
    <definedName name="_____________qw3801">#REF!</definedName>
    <definedName name="_____________qw3911">#REF!</definedName>
    <definedName name="_____________qw3921">#REF!</definedName>
    <definedName name="_____________qw4111">#REF!</definedName>
    <definedName name="_____________qw4112">#REF!</definedName>
    <definedName name="_____________qw4113">#REF!</definedName>
    <definedName name="_____________qw4114">#REF!</definedName>
    <definedName name="_____________qw4115">#REF!</definedName>
    <definedName name="_____________qw4121">#REF!</definedName>
    <definedName name="_____________qw4122">#REF!</definedName>
    <definedName name="_____________qw4131">#REF!</definedName>
    <definedName name="_____________qw4141">#REF!</definedName>
    <definedName name="_____________qw4211">#REF!</definedName>
    <definedName name="_____________qw4221">#REF!</definedName>
    <definedName name="_____________qw4222">#REF!</definedName>
    <definedName name="_____________qw4251">#REF!</definedName>
    <definedName name="_____________qw4252">#REF!</definedName>
    <definedName name="_____________qw4261">#REF!</definedName>
    <definedName name="_____________qw4271">#REF!</definedName>
    <definedName name="_____________qw4272">#REF!</definedName>
    <definedName name="_____________qw4273">#REF!</definedName>
    <definedName name="_____________qw4281">#REF!</definedName>
    <definedName name="_____________qw4901">#REF!</definedName>
    <definedName name="_____________REC1">#REF!</definedName>
    <definedName name="_____________REC2">#REF!</definedName>
    <definedName name="_____________REC3">#REF!</definedName>
    <definedName name="_____________REC4">#REF!</definedName>
    <definedName name="_____________REC5">#REF!</definedName>
    <definedName name="_____________sc1">[5]Scenarijai!#REF!</definedName>
    <definedName name="_____________sc2">[5]Scenarijai!#REF!</definedName>
    <definedName name="_____________sc3">[5]Scenarijai!#REF!</definedName>
    <definedName name="_____________sc4">[5]Scenarijai!#REF!</definedName>
    <definedName name="_____________SOA3">#REF!</definedName>
    <definedName name="____________111">#REF!</definedName>
    <definedName name="____________Com0124">[2]Com0124!$A$1:$Z$479</definedName>
    <definedName name="____________Com0125">#REF!</definedName>
    <definedName name="____________Com0206">#REF!</definedName>
    <definedName name="____________Com0208">#REF!</definedName>
    <definedName name="____________Com0218">#REF!</definedName>
    <definedName name="____________Com0219">#REF!</definedName>
    <definedName name="____________Com0226">[2]Com0226!$A$1:$Y$548</definedName>
    <definedName name="____________Com1017">#REF!</definedName>
    <definedName name="____________Com1022">#REF!</definedName>
    <definedName name="____________Com1023">#REF!</definedName>
    <definedName name="____________Com1101">#REF!</definedName>
    <definedName name="____________Com1114">#REF!</definedName>
    <definedName name="____________Com1115">#REF!</definedName>
    <definedName name="____________Com1128">#REF!</definedName>
    <definedName name="____________Com1210">#REF!</definedName>
    <definedName name="____________Com1221">#REF!</definedName>
    <definedName name="____________db1">'[3]23-2'!#REF!</definedName>
    <definedName name="____________JRK0001">#REF!</definedName>
    <definedName name="____________JRK0002">#REF!</definedName>
    <definedName name="____________JRK0003">#REF!</definedName>
    <definedName name="____________JRK0004">#REF!</definedName>
    <definedName name="____________JRK0005">#REF!</definedName>
    <definedName name="____________JRK0006">#REF!</definedName>
    <definedName name="____________JRK0007">#REF!</definedName>
    <definedName name="____________JRK0008">#REF!</definedName>
    <definedName name="____________JRK0009">#REF!</definedName>
    <definedName name="____________JRK0010">#REF!</definedName>
    <definedName name="____________JRK0011">#REF!</definedName>
    <definedName name="____________JRK0012">#REF!</definedName>
    <definedName name="____________JRK0013">#REF!</definedName>
    <definedName name="____________JRK0014">#REF!</definedName>
    <definedName name="____________JRK0015">#REF!</definedName>
    <definedName name="____________JRK0016">#REF!</definedName>
    <definedName name="____________JRK0017">#REF!</definedName>
    <definedName name="____________JRK0018">#REF!</definedName>
    <definedName name="____________JRK0019">#REF!</definedName>
    <definedName name="____________JRK0020">#REF!</definedName>
    <definedName name="____________JRK0021">#REF!</definedName>
    <definedName name="____________JRK0022">#REF!</definedName>
    <definedName name="____________JRK0023">#REF!</definedName>
    <definedName name="____________kj7" hidden="1">{#N/A,"100% Success",TRUE,"Sales Forecast";#N/A,#N/A,TRUE,"Sheet2"}</definedName>
    <definedName name="____________map1">#REF!</definedName>
    <definedName name="____________map12">#REF!</definedName>
    <definedName name="____________map14">#REF!</definedName>
    <definedName name="____________map17">#REF!</definedName>
    <definedName name="____________map18">#REF!</definedName>
    <definedName name="____________map2">#REF!</definedName>
    <definedName name="____________map5">#REF!</definedName>
    <definedName name="____________map6">#REF!</definedName>
    <definedName name="____________map7">#REF!</definedName>
    <definedName name="____________map8">#REF!</definedName>
    <definedName name="____________nr1">[1]Scenarijai!#REF!</definedName>
    <definedName name="____________nr2">[1]Scenarijai!#REF!</definedName>
    <definedName name="____________nr3">[1]Scenarijai!#REF!</definedName>
    <definedName name="____________nr4">[1]Scenarijai!#REF!</definedName>
    <definedName name="____________o61005" hidden="1">{"print95",#N/A,FALSE,"1995E.XLS";"print96",#N/A,FALSE,"1996E.XLS"}</definedName>
    <definedName name="____________PL1" hidden="1">{#N/A,#N/A,FALSE,"HMF";#N/A,#N/A,FALSE,"FACIL";#N/A,#N/A,FALSE,"HMFINANCE";#N/A,#N/A,FALSE,"HMEUROPE";#N/A,#N/A,FALSE,"HHAB CONSO";#N/A,#N/A,FALSE,"PAB";#N/A,#N/A,FALSE,"MMC";#N/A,#N/A,FALSE,"THAI";#N/A,#N/A,FALSE,"SINPA";#N/A,#N/A,FALSE,"POLAND"}</definedName>
    <definedName name="____________q111">[4]KR9!$A$2:$L$138</definedName>
    <definedName name="____________qw1101">#REF!</definedName>
    <definedName name="____________qw1102">#REF!</definedName>
    <definedName name="____________qw1103">#REF!</definedName>
    <definedName name="____________qw1104">#REF!</definedName>
    <definedName name="____________qw1201">#REF!</definedName>
    <definedName name="____________qw1202">#REF!</definedName>
    <definedName name="____________qw1203">#REF!</definedName>
    <definedName name="____________qw1204">#REF!</definedName>
    <definedName name="____________qw1301">#REF!</definedName>
    <definedName name="____________qw1302">#REF!</definedName>
    <definedName name="____________qw1303">#REF!</definedName>
    <definedName name="____________qw1304">#REF!</definedName>
    <definedName name="____________qw1305">#REF!</definedName>
    <definedName name="____________qw1306">#REF!</definedName>
    <definedName name="____________qw1307">#REF!</definedName>
    <definedName name="____________qw1308">#REF!</definedName>
    <definedName name="____________qw1411">#REF!</definedName>
    <definedName name="____________qw1412">#REF!</definedName>
    <definedName name="____________qw1421">#REF!</definedName>
    <definedName name="____________qw1422">#REF!</definedName>
    <definedName name="____________qw1423">#REF!</definedName>
    <definedName name="____________qw1501">#REF!</definedName>
    <definedName name="____________qw1502">#REF!</definedName>
    <definedName name="____________qw2111">#REF!</definedName>
    <definedName name="____________qw2112">#REF!</definedName>
    <definedName name="____________qw2113">#REF!</definedName>
    <definedName name="____________qw2114">#REF!</definedName>
    <definedName name="____________qw2115">#REF!</definedName>
    <definedName name="____________qw2116">#REF!</definedName>
    <definedName name="____________qw2121">#REF!</definedName>
    <definedName name="____________qw2211">#REF!</definedName>
    <definedName name="____________qw2221">#REF!</definedName>
    <definedName name="____________qw2222">#REF!</definedName>
    <definedName name="____________qw2301">#REF!</definedName>
    <definedName name="____________qw2302">#REF!</definedName>
    <definedName name="____________qw2401">#REF!</definedName>
    <definedName name="____________qw2901">#REF!</definedName>
    <definedName name="____________qw3101">#REF!</definedName>
    <definedName name="____________qw3102">#REF!</definedName>
    <definedName name="____________qw3201">#REF!</definedName>
    <definedName name="____________qw3301">#REF!</definedName>
    <definedName name="____________qw3401">#REF!</definedName>
    <definedName name="____________qw3402">#REF!</definedName>
    <definedName name="____________qw3403">#REF!</definedName>
    <definedName name="____________qw3501">#REF!</definedName>
    <definedName name="____________qw3502">#REF!</definedName>
    <definedName name="____________qw3801">#REF!</definedName>
    <definedName name="____________qw3911">#REF!</definedName>
    <definedName name="____________qw3921">#REF!</definedName>
    <definedName name="____________qw4111">#REF!</definedName>
    <definedName name="____________qw4112">#REF!</definedName>
    <definedName name="____________qw4113">#REF!</definedName>
    <definedName name="____________qw4114">#REF!</definedName>
    <definedName name="____________qw4115">#REF!</definedName>
    <definedName name="____________qw4121">#REF!</definedName>
    <definedName name="____________qw4122">#REF!</definedName>
    <definedName name="____________qw4131">#REF!</definedName>
    <definedName name="____________qw4141">#REF!</definedName>
    <definedName name="____________qw4211">#REF!</definedName>
    <definedName name="____________qw4221">#REF!</definedName>
    <definedName name="____________qw4222">#REF!</definedName>
    <definedName name="____________qw4251">#REF!</definedName>
    <definedName name="____________qw4252">#REF!</definedName>
    <definedName name="____________qw4261">#REF!</definedName>
    <definedName name="____________qw4271">#REF!</definedName>
    <definedName name="____________qw4272">#REF!</definedName>
    <definedName name="____________qw4273">#REF!</definedName>
    <definedName name="____________qw4281">#REF!</definedName>
    <definedName name="____________qw4901">#REF!</definedName>
    <definedName name="____________REC1">#REF!</definedName>
    <definedName name="____________REC2">#REF!</definedName>
    <definedName name="____________REC3">#REF!</definedName>
    <definedName name="____________REC4">#REF!</definedName>
    <definedName name="____________REC5">#REF!</definedName>
    <definedName name="____________s21" hidden="1">{"PRINTME",#N/A,FALSE,"FINAL-10"}</definedName>
    <definedName name="____________sc1">[1]Scenarijai!#REF!</definedName>
    <definedName name="____________sc2">[1]Scenarijai!#REF!</definedName>
    <definedName name="____________sc3">[1]Scenarijai!#REF!</definedName>
    <definedName name="____________sc4">[1]Scenarijai!#REF!</definedName>
    <definedName name="____________SOA3">#REF!</definedName>
    <definedName name="___________111">#REF!</definedName>
    <definedName name="___________Com0124">[2]Com0124!$A$1:$Z$479</definedName>
    <definedName name="___________Com0125">#REF!</definedName>
    <definedName name="___________Com0206">#REF!</definedName>
    <definedName name="___________Com0208">#REF!</definedName>
    <definedName name="___________Com0218">#REF!</definedName>
    <definedName name="___________Com0219">#REF!</definedName>
    <definedName name="___________Com0226">[2]Com0226!$A$1:$Y$548</definedName>
    <definedName name="___________Com1017">#REF!</definedName>
    <definedName name="___________Com1022">#REF!</definedName>
    <definedName name="___________Com1023">#REF!</definedName>
    <definedName name="___________Com1101">#REF!</definedName>
    <definedName name="___________Com1114">#REF!</definedName>
    <definedName name="___________Com1115">#REF!</definedName>
    <definedName name="___________Com1128">#REF!</definedName>
    <definedName name="___________Com1210">#REF!</definedName>
    <definedName name="___________Com1221">#REF!</definedName>
    <definedName name="___________JRK0001">#REF!</definedName>
    <definedName name="___________JRK0002">#REF!</definedName>
    <definedName name="___________JRK0003">#REF!</definedName>
    <definedName name="___________JRK0004">#REF!</definedName>
    <definedName name="___________JRK0005">#REF!</definedName>
    <definedName name="___________JRK0006">#REF!</definedName>
    <definedName name="___________JRK0007">#REF!</definedName>
    <definedName name="___________JRK0008">#REF!</definedName>
    <definedName name="___________JRK0009">#REF!</definedName>
    <definedName name="___________JRK0010">#REF!</definedName>
    <definedName name="___________JRK0011">#REF!</definedName>
    <definedName name="___________JRK0012">#REF!</definedName>
    <definedName name="___________JRK0013">#REF!</definedName>
    <definedName name="___________JRK0014">#REF!</definedName>
    <definedName name="___________JRK0015">#REF!</definedName>
    <definedName name="___________JRK0016">#REF!</definedName>
    <definedName name="___________JRK0017">#REF!</definedName>
    <definedName name="___________JRK0018">#REF!</definedName>
    <definedName name="___________JRK0019">#REF!</definedName>
    <definedName name="___________JRK0020">#REF!</definedName>
    <definedName name="___________JRK0021">#REF!</definedName>
    <definedName name="___________JRK0022">#REF!</definedName>
    <definedName name="___________JRK0023">#REF!</definedName>
    <definedName name="___________kj7" hidden="1">{#N/A,"100% Success",TRUE,"Sales Forecast";#N/A,#N/A,TRUE,"Sheet2"}</definedName>
    <definedName name="___________map1">#REF!</definedName>
    <definedName name="___________map12">#REF!</definedName>
    <definedName name="___________map14">#REF!</definedName>
    <definedName name="___________map17">#REF!</definedName>
    <definedName name="___________map18">#REF!</definedName>
    <definedName name="___________map2">#REF!</definedName>
    <definedName name="___________map5">#REF!</definedName>
    <definedName name="___________map6">#REF!</definedName>
    <definedName name="___________map7">#REF!</definedName>
    <definedName name="___________map8">#REF!</definedName>
    <definedName name="___________mm1">[6]ПРОГНОЗ_1!#REF!</definedName>
    <definedName name="___________nr1">[5]Scenarijai!#REF!</definedName>
    <definedName name="___________nr2">[5]Scenarijai!#REF!</definedName>
    <definedName name="___________nr3">[5]Scenarijai!#REF!</definedName>
    <definedName name="___________nr4">[5]Scenarijai!#REF!</definedName>
    <definedName name="___________PL1" hidden="1">{#N/A,#N/A,FALSE,"HMF";#N/A,#N/A,FALSE,"FACIL";#N/A,#N/A,FALSE,"HMFINANCE";#N/A,#N/A,FALSE,"HMEUROPE";#N/A,#N/A,FALSE,"HHAB CONSO";#N/A,#N/A,FALSE,"PAB";#N/A,#N/A,FALSE,"MMC";#N/A,#N/A,FALSE,"THAI";#N/A,#N/A,FALSE,"SINPA";#N/A,#N/A,FALSE,"POLAND"}</definedName>
    <definedName name="___________q111">[4]KR9!$A$2:$L$138</definedName>
    <definedName name="___________qw1101">#REF!</definedName>
    <definedName name="___________qw1102">#REF!</definedName>
    <definedName name="___________qw1103">#REF!</definedName>
    <definedName name="___________qw1104">#REF!</definedName>
    <definedName name="___________qw1201">#REF!</definedName>
    <definedName name="___________qw1202">#REF!</definedName>
    <definedName name="___________qw1203">#REF!</definedName>
    <definedName name="___________qw1204">#REF!</definedName>
    <definedName name="___________qw1301">#REF!</definedName>
    <definedName name="___________qw1302">#REF!</definedName>
    <definedName name="___________qw1303">#REF!</definedName>
    <definedName name="___________qw1304">#REF!</definedName>
    <definedName name="___________qw1305">#REF!</definedName>
    <definedName name="___________qw1306">#REF!</definedName>
    <definedName name="___________qw1307">#REF!</definedName>
    <definedName name="___________qw1308">#REF!</definedName>
    <definedName name="___________qw1411">#REF!</definedName>
    <definedName name="___________qw1412">#REF!</definedName>
    <definedName name="___________qw1421">#REF!</definedName>
    <definedName name="___________qw1422">#REF!</definedName>
    <definedName name="___________qw1423">#REF!</definedName>
    <definedName name="___________qw1501">#REF!</definedName>
    <definedName name="___________qw1502">#REF!</definedName>
    <definedName name="___________qw2111">#REF!</definedName>
    <definedName name="___________qw2112">#REF!</definedName>
    <definedName name="___________qw2113">#REF!</definedName>
    <definedName name="___________qw2114">#REF!</definedName>
    <definedName name="___________qw2115">#REF!</definedName>
    <definedName name="___________qw2116">#REF!</definedName>
    <definedName name="___________qw2121">#REF!</definedName>
    <definedName name="___________qw2211">#REF!</definedName>
    <definedName name="___________qw2221">#REF!</definedName>
    <definedName name="___________qw2222">#REF!</definedName>
    <definedName name="___________qw2301">#REF!</definedName>
    <definedName name="___________qw2302">#REF!</definedName>
    <definedName name="___________qw2401">#REF!</definedName>
    <definedName name="___________qw2901">#REF!</definedName>
    <definedName name="___________qw3101">#REF!</definedName>
    <definedName name="___________qw3102">#REF!</definedName>
    <definedName name="___________qw3201">#REF!</definedName>
    <definedName name="___________qw3301">#REF!</definedName>
    <definedName name="___________qw3401">#REF!</definedName>
    <definedName name="___________qw3402">#REF!</definedName>
    <definedName name="___________qw3403">#REF!</definedName>
    <definedName name="___________qw3501">#REF!</definedName>
    <definedName name="___________qw3502">#REF!</definedName>
    <definedName name="___________qw3801">#REF!</definedName>
    <definedName name="___________qw3911">#REF!</definedName>
    <definedName name="___________qw3921">#REF!</definedName>
    <definedName name="___________qw4111">#REF!</definedName>
    <definedName name="___________qw4112">#REF!</definedName>
    <definedName name="___________qw4113">#REF!</definedName>
    <definedName name="___________qw4114">#REF!</definedName>
    <definedName name="___________qw4115">#REF!</definedName>
    <definedName name="___________qw4121">#REF!</definedName>
    <definedName name="___________qw4122">#REF!</definedName>
    <definedName name="___________qw4131">#REF!</definedName>
    <definedName name="___________qw4141">#REF!</definedName>
    <definedName name="___________qw4211">#REF!</definedName>
    <definedName name="___________qw4221">#REF!</definedName>
    <definedName name="___________qw4222">#REF!</definedName>
    <definedName name="___________qw4251">#REF!</definedName>
    <definedName name="___________qw4252">#REF!</definedName>
    <definedName name="___________qw4261">#REF!</definedName>
    <definedName name="___________qw4271">#REF!</definedName>
    <definedName name="___________qw4272">#REF!</definedName>
    <definedName name="___________qw4273">#REF!</definedName>
    <definedName name="___________qw4281">#REF!</definedName>
    <definedName name="___________qw4901">#REF!</definedName>
    <definedName name="___________REC1">#REF!</definedName>
    <definedName name="___________REC2">#REF!</definedName>
    <definedName name="___________REC3">#REF!</definedName>
    <definedName name="___________REC4">#REF!</definedName>
    <definedName name="___________REC5">#REF!</definedName>
    <definedName name="___________sc1">[5]Scenarijai!#REF!</definedName>
    <definedName name="___________sc2">[5]Scenarijai!#REF!</definedName>
    <definedName name="___________sc3">[5]Scenarijai!#REF!</definedName>
    <definedName name="___________sc4">[5]Scenarijai!#REF!</definedName>
    <definedName name="___________SOA3">#REF!</definedName>
    <definedName name="__________111">#REF!</definedName>
    <definedName name="__________Com0124">[2]Com0124!$A$1:$Z$479</definedName>
    <definedName name="__________Com0125">#REF!</definedName>
    <definedName name="__________Com0206">#REF!</definedName>
    <definedName name="__________Com0208">#REF!</definedName>
    <definedName name="__________Com0218">#REF!</definedName>
    <definedName name="__________Com0219">#REF!</definedName>
    <definedName name="__________Com0226">[2]Com0226!$A$1:$Y$548</definedName>
    <definedName name="__________Com1017">#REF!</definedName>
    <definedName name="__________Com1022">#REF!</definedName>
    <definedName name="__________Com1023">#REF!</definedName>
    <definedName name="__________Com1101">#REF!</definedName>
    <definedName name="__________Com1114">#REF!</definedName>
    <definedName name="__________Com1115">#REF!</definedName>
    <definedName name="__________Com1128">#REF!</definedName>
    <definedName name="__________Com1210">#REF!</definedName>
    <definedName name="__________Com1221">#REF!</definedName>
    <definedName name="__________db1">'[3]23-2'!#REF!</definedName>
    <definedName name="__________inf10">[7]temp_for_sw!$F$68</definedName>
    <definedName name="__________inf11">[7]temp_for_sw!$G$68</definedName>
    <definedName name="__________inf12">[7]temp_for_sw!$H$68</definedName>
    <definedName name="__________JRK0001">#REF!</definedName>
    <definedName name="__________JRK0002">#REF!</definedName>
    <definedName name="__________JRK0003">#REF!</definedName>
    <definedName name="__________JRK0004">#REF!</definedName>
    <definedName name="__________JRK0005">#REF!</definedName>
    <definedName name="__________JRK0006">#REF!</definedName>
    <definedName name="__________JRK0007">#REF!</definedName>
    <definedName name="__________JRK0008">#REF!</definedName>
    <definedName name="__________JRK0009">#REF!</definedName>
    <definedName name="__________JRK0010">#REF!</definedName>
    <definedName name="__________JRK0011">#REF!</definedName>
    <definedName name="__________JRK0012">#REF!</definedName>
    <definedName name="__________JRK0013">#REF!</definedName>
    <definedName name="__________JRK0014">#REF!</definedName>
    <definedName name="__________JRK0015">#REF!</definedName>
    <definedName name="__________JRK0016">#REF!</definedName>
    <definedName name="__________JRK0017">#REF!</definedName>
    <definedName name="__________JRK0018">#REF!</definedName>
    <definedName name="__________JRK0019">#REF!</definedName>
    <definedName name="__________JRK0020">#REF!</definedName>
    <definedName name="__________JRK0021">#REF!</definedName>
    <definedName name="__________JRK0022">#REF!</definedName>
    <definedName name="__________JRK0023">#REF!</definedName>
    <definedName name="__________kj7" hidden="1">{#N/A,"100% Success",TRUE,"Sales Forecast";#N/A,#N/A,TRUE,"Sheet2"}</definedName>
    <definedName name="__________map1">#REF!</definedName>
    <definedName name="__________map12">#REF!</definedName>
    <definedName name="__________map14">#REF!</definedName>
    <definedName name="__________map17">#REF!</definedName>
    <definedName name="__________map18">#REF!</definedName>
    <definedName name="__________map2">#REF!</definedName>
    <definedName name="__________map5">#REF!</definedName>
    <definedName name="__________map6">#REF!</definedName>
    <definedName name="__________map7">#REF!</definedName>
    <definedName name="__________map8">#REF!</definedName>
    <definedName name="__________nr1">[1]Scenarijai!#REF!</definedName>
    <definedName name="__________nr2">[1]Scenarijai!#REF!</definedName>
    <definedName name="__________nr3">[1]Scenarijai!#REF!</definedName>
    <definedName name="__________nr4">[1]Scenarijai!#REF!</definedName>
    <definedName name="__________o61005" hidden="1">{"print95",#N/A,FALSE,"1995E.XLS";"print96",#N/A,FALSE,"1996E.XLS"}</definedName>
    <definedName name="__________Per1">'[8]Осн_ предпол-я'!$G$5</definedName>
    <definedName name="__________per10">'[8]Осн_ предпол-я'!$P$5</definedName>
    <definedName name="__________per11">'[8]Осн_ предпол-я'!$Q$5</definedName>
    <definedName name="__________per12">'[8]Осн_ предпол-я'!$R$5</definedName>
    <definedName name="__________per2">'[8]Осн_ предпол-я'!$H$5</definedName>
    <definedName name="__________per3">'[8]Осн_ предпол-я'!$I$5</definedName>
    <definedName name="__________per4">'[8]Осн_ предпол-я'!$J$5</definedName>
    <definedName name="__________per5">'[8]Осн_ предпол-я'!$K$5</definedName>
    <definedName name="__________per6">'[8]Осн_ предпол-я'!$L$5</definedName>
    <definedName name="__________per7">'[8]Осн_ предпол-я'!$M$5</definedName>
    <definedName name="__________per8">'[8]Осн_ предпол-я'!$N$5</definedName>
    <definedName name="__________per9">'[8]Осн_ предпол-я'!$O$5</definedName>
    <definedName name="__________PL1" hidden="1">{#N/A,#N/A,FALSE,"HMF";#N/A,#N/A,FALSE,"FACIL";#N/A,#N/A,FALSE,"HMFINANCE";#N/A,#N/A,FALSE,"HMEUROPE";#N/A,#N/A,FALSE,"HHAB CONSO";#N/A,#N/A,FALSE,"PAB";#N/A,#N/A,FALSE,"MMC";#N/A,#N/A,FALSE,"THAI";#N/A,#N/A,FALSE,"SINPA";#N/A,#N/A,FALSE,"POLAND"}</definedName>
    <definedName name="__________q111">[4]KR9!$A$2:$L$138</definedName>
    <definedName name="__________qw1101">#REF!</definedName>
    <definedName name="__________qw1102">#REF!</definedName>
    <definedName name="__________qw1103">#REF!</definedName>
    <definedName name="__________qw1104">#REF!</definedName>
    <definedName name="__________qw1201">#REF!</definedName>
    <definedName name="__________qw1202">#REF!</definedName>
    <definedName name="__________qw1203">#REF!</definedName>
    <definedName name="__________qw1204">#REF!</definedName>
    <definedName name="__________qw1301">#REF!</definedName>
    <definedName name="__________qw1302">#REF!</definedName>
    <definedName name="__________qw1303">#REF!</definedName>
    <definedName name="__________qw1304">#REF!</definedName>
    <definedName name="__________qw1305">#REF!</definedName>
    <definedName name="__________qw1306">#REF!</definedName>
    <definedName name="__________qw1307">#REF!</definedName>
    <definedName name="__________qw1308">#REF!</definedName>
    <definedName name="__________qw1411">#REF!</definedName>
    <definedName name="__________qw1412">#REF!</definedName>
    <definedName name="__________qw1421">#REF!</definedName>
    <definedName name="__________qw1422">#REF!</definedName>
    <definedName name="__________qw1423">#REF!</definedName>
    <definedName name="__________qw1501">#REF!</definedName>
    <definedName name="__________qw1502">#REF!</definedName>
    <definedName name="__________qw2111">#REF!</definedName>
    <definedName name="__________qw2112">#REF!</definedName>
    <definedName name="__________qw2113">#REF!</definedName>
    <definedName name="__________qw2114">#REF!</definedName>
    <definedName name="__________qw2115">#REF!</definedName>
    <definedName name="__________qw2116">#REF!</definedName>
    <definedName name="__________qw2121">#REF!</definedName>
    <definedName name="__________qw2211">#REF!</definedName>
    <definedName name="__________qw2221">#REF!</definedName>
    <definedName name="__________qw2222">#REF!</definedName>
    <definedName name="__________qw2301">#REF!</definedName>
    <definedName name="__________qw2302">#REF!</definedName>
    <definedName name="__________qw2401">#REF!</definedName>
    <definedName name="__________qw2901">#REF!</definedName>
    <definedName name="__________qw3101">#REF!</definedName>
    <definedName name="__________qw3102">#REF!</definedName>
    <definedName name="__________qw3201">#REF!</definedName>
    <definedName name="__________qw3301">#REF!</definedName>
    <definedName name="__________qw3401">#REF!</definedName>
    <definedName name="__________qw3402">#REF!</definedName>
    <definedName name="__________qw3403">#REF!</definedName>
    <definedName name="__________qw3501">#REF!</definedName>
    <definedName name="__________qw3502">#REF!</definedName>
    <definedName name="__________qw3801">#REF!</definedName>
    <definedName name="__________qw3911">#REF!</definedName>
    <definedName name="__________qw3921">#REF!</definedName>
    <definedName name="__________qw4111">#REF!</definedName>
    <definedName name="__________qw4112">#REF!</definedName>
    <definedName name="__________qw4113">#REF!</definedName>
    <definedName name="__________qw4114">#REF!</definedName>
    <definedName name="__________qw4115">#REF!</definedName>
    <definedName name="__________qw4121">#REF!</definedName>
    <definedName name="__________qw4122">#REF!</definedName>
    <definedName name="__________qw4131">#REF!</definedName>
    <definedName name="__________qw4141">#REF!</definedName>
    <definedName name="__________qw4211">#REF!</definedName>
    <definedName name="__________qw4221">#REF!</definedName>
    <definedName name="__________qw4222">#REF!</definedName>
    <definedName name="__________qw4251">#REF!</definedName>
    <definedName name="__________qw4252">#REF!</definedName>
    <definedName name="__________qw4261">#REF!</definedName>
    <definedName name="__________qw4271">#REF!</definedName>
    <definedName name="__________qw4272">#REF!</definedName>
    <definedName name="__________qw4273">#REF!</definedName>
    <definedName name="__________qw4281">#REF!</definedName>
    <definedName name="__________qw4901">#REF!</definedName>
    <definedName name="__________REC1">#REF!</definedName>
    <definedName name="__________REC2">#REF!</definedName>
    <definedName name="__________REC3">#REF!</definedName>
    <definedName name="__________REC4">#REF!</definedName>
    <definedName name="__________REC5">#REF!</definedName>
    <definedName name="__________s21" hidden="1">{"PRINTME",#N/A,FALSE,"FINAL-10"}</definedName>
    <definedName name="__________sc1">[1]Scenarijai!#REF!</definedName>
    <definedName name="__________sc2">[1]Scenarijai!#REF!</definedName>
    <definedName name="__________sc3">[1]Scenarijai!#REF!</definedName>
    <definedName name="__________sc4">[1]Scenarijai!#REF!</definedName>
    <definedName name="__________SOA3">#REF!</definedName>
    <definedName name="_________111">#REF!</definedName>
    <definedName name="_________Com0124">[2]Com0124!$A$1:$Z$479</definedName>
    <definedName name="_________Com0125">#REF!</definedName>
    <definedName name="_________Com0206">#REF!</definedName>
    <definedName name="_________Com0208">#REF!</definedName>
    <definedName name="_________Com0218">#REF!</definedName>
    <definedName name="_________Com0219">#REF!</definedName>
    <definedName name="_________Com0226">[2]Com0226!$A$1:$Y$548</definedName>
    <definedName name="_________Com1017">#REF!</definedName>
    <definedName name="_________Com1022">#REF!</definedName>
    <definedName name="_________Com1023">#REF!</definedName>
    <definedName name="_________Com1101">#REF!</definedName>
    <definedName name="_________Com1114">#REF!</definedName>
    <definedName name="_________Com1115">#REF!</definedName>
    <definedName name="_________Com1128">#REF!</definedName>
    <definedName name="_________Com1210">#REF!</definedName>
    <definedName name="_________Com1221">#REF!</definedName>
    <definedName name="_________inf10">#REF!</definedName>
    <definedName name="_________inf11">#REF!</definedName>
    <definedName name="_________inf12">#REF!</definedName>
    <definedName name="_________inf13">[7]temp_for_sw!$I$68</definedName>
    <definedName name="_________JRK0001">#REF!</definedName>
    <definedName name="_________JRK0002">#REF!</definedName>
    <definedName name="_________JRK0003">#REF!</definedName>
    <definedName name="_________JRK0004">#REF!</definedName>
    <definedName name="_________JRK0005">#REF!</definedName>
    <definedName name="_________JRK0006">#REF!</definedName>
    <definedName name="_________JRK0007">#REF!</definedName>
    <definedName name="_________JRK0008">#REF!</definedName>
    <definedName name="_________JRK0009">#REF!</definedName>
    <definedName name="_________JRK0010">#REF!</definedName>
    <definedName name="_________JRK0011">#REF!</definedName>
    <definedName name="_________JRK0012">#REF!</definedName>
    <definedName name="_________JRK0013">#REF!</definedName>
    <definedName name="_________JRK0014">#REF!</definedName>
    <definedName name="_________JRK0015">#REF!</definedName>
    <definedName name="_________JRK0016">#REF!</definedName>
    <definedName name="_________JRK0017">#REF!</definedName>
    <definedName name="_________JRK0018">#REF!</definedName>
    <definedName name="_________JRK0019">#REF!</definedName>
    <definedName name="_________JRK0020">#REF!</definedName>
    <definedName name="_________JRK0021">#REF!</definedName>
    <definedName name="_________JRK0022">#REF!</definedName>
    <definedName name="_________JRK0023">#REF!</definedName>
    <definedName name="_________kj7" hidden="1">{#N/A,"100% Success",TRUE,"Sales Forecast";#N/A,#N/A,TRUE,"Sheet2"}</definedName>
    <definedName name="_________map1">#REF!</definedName>
    <definedName name="_________map12">#REF!</definedName>
    <definedName name="_________map14">#REF!</definedName>
    <definedName name="_________map17">#REF!</definedName>
    <definedName name="_________map18">#REF!</definedName>
    <definedName name="_________map2">#REF!</definedName>
    <definedName name="_________map5">#REF!</definedName>
    <definedName name="_________map6">#REF!</definedName>
    <definedName name="_________map7">#REF!</definedName>
    <definedName name="_________map8">#REF!</definedName>
    <definedName name="_________mm1">[6]ПРОГНОЗ_1!#REF!</definedName>
    <definedName name="_________nr1">[1]Scenarijai!#REF!</definedName>
    <definedName name="_________nr2">[1]Scenarijai!#REF!</definedName>
    <definedName name="_________nr3">[1]Scenarijai!#REF!</definedName>
    <definedName name="_________nr4">[1]Scenarijai!#REF!</definedName>
    <definedName name="_________o61005" hidden="1">{"print95",#N/A,FALSE,"1995E.XLS";"print96",#N/A,FALSE,"1996E.XLS"}</definedName>
    <definedName name="_________Per1">'[8]Осн_ предпол-я'!$G$5</definedName>
    <definedName name="_________per10">'[8]Осн_ предпол-я'!$P$5</definedName>
    <definedName name="_________per11">'[8]Осн_ предпол-я'!$Q$5</definedName>
    <definedName name="_________per12">'[8]Осн_ предпол-я'!$R$5</definedName>
    <definedName name="_________per2">'[8]Осн_ предпол-я'!$H$5</definedName>
    <definedName name="_________per3">'[8]Осн_ предпол-я'!$I$5</definedName>
    <definedName name="_________per4">'[8]Осн_ предпол-я'!$J$5</definedName>
    <definedName name="_________per5">'[8]Осн_ предпол-я'!$K$5</definedName>
    <definedName name="_________per6">'[8]Осн_ предпол-я'!$L$5</definedName>
    <definedName name="_________per7">'[8]Осн_ предпол-я'!$M$5</definedName>
    <definedName name="_________per8">'[8]Осн_ предпол-я'!$N$5</definedName>
    <definedName name="_________per9">'[8]Осн_ предпол-я'!$O$5</definedName>
    <definedName name="_________PL1" hidden="1">{#N/A,#N/A,FALSE,"HMF";#N/A,#N/A,FALSE,"FACIL";#N/A,#N/A,FALSE,"HMFINANCE";#N/A,#N/A,FALSE,"HMEUROPE";#N/A,#N/A,FALSE,"HHAB CONSO";#N/A,#N/A,FALSE,"PAB";#N/A,#N/A,FALSE,"MMC";#N/A,#N/A,FALSE,"THAI";#N/A,#N/A,FALSE,"SINPA";#N/A,#N/A,FALSE,"POLAND"}</definedName>
    <definedName name="_________q111">[4]KR9!$A$2:$L$138</definedName>
    <definedName name="_________qw1101">#REF!</definedName>
    <definedName name="_________qw1102">#REF!</definedName>
    <definedName name="_________qw1103">#REF!</definedName>
    <definedName name="_________qw1104">#REF!</definedName>
    <definedName name="_________qw1201">#REF!</definedName>
    <definedName name="_________qw1202">#REF!</definedName>
    <definedName name="_________qw1203">#REF!</definedName>
    <definedName name="_________qw1204">#REF!</definedName>
    <definedName name="_________qw1301">#REF!</definedName>
    <definedName name="_________qw1302">#REF!</definedName>
    <definedName name="_________qw1303">#REF!</definedName>
    <definedName name="_________qw1304">#REF!</definedName>
    <definedName name="_________qw1305">#REF!</definedName>
    <definedName name="_________qw1306">#REF!</definedName>
    <definedName name="_________qw1307">#REF!</definedName>
    <definedName name="_________qw1308">#REF!</definedName>
    <definedName name="_________qw1411">#REF!</definedName>
    <definedName name="_________qw1412">#REF!</definedName>
    <definedName name="_________qw1421">#REF!</definedName>
    <definedName name="_________qw1422">#REF!</definedName>
    <definedName name="_________qw1423">#REF!</definedName>
    <definedName name="_________qw1501">#REF!</definedName>
    <definedName name="_________qw1502">#REF!</definedName>
    <definedName name="_________qw2111">#REF!</definedName>
    <definedName name="_________qw2112">#REF!</definedName>
    <definedName name="_________qw2113">#REF!</definedName>
    <definedName name="_________qw2114">#REF!</definedName>
    <definedName name="_________qw2115">#REF!</definedName>
    <definedName name="_________qw2116">#REF!</definedName>
    <definedName name="_________qw2121">#REF!</definedName>
    <definedName name="_________qw2211">#REF!</definedName>
    <definedName name="_________qw2221">#REF!</definedName>
    <definedName name="_________qw2222">#REF!</definedName>
    <definedName name="_________qw2301">#REF!</definedName>
    <definedName name="_________qw2302">#REF!</definedName>
    <definedName name="_________qw2401">#REF!</definedName>
    <definedName name="_________qw2901">#REF!</definedName>
    <definedName name="_________qw3101">#REF!</definedName>
    <definedName name="_________qw3102">#REF!</definedName>
    <definedName name="_________qw3201">#REF!</definedName>
    <definedName name="_________qw3301">#REF!</definedName>
    <definedName name="_________qw3401">#REF!</definedName>
    <definedName name="_________qw3402">#REF!</definedName>
    <definedName name="_________qw3403">#REF!</definedName>
    <definedName name="_________qw3501">#REF!</definedName>
    <definedName name="_________qw3502">#REF!</definedName>
    <definedName name="_________qw3801">#REF!</definedName>
    <definedName name="_________qw3911">#REF!</definedName>
    <definedName name="_________qw3921">#REF!</definedName>
    <definedName name="_________qw4111">#REF!</definedName>
    <definedName name="_________qw4112">#REF!</definedName>
    <definedName name="_________qw4113">#REF!</definedName>
    <definedName name="_________qw4114">#REF!</definedName>
    <definedName name="_________qw4115">#REF!</definedName>
    <definedName name="_________qw4121">#REF!</definedName>
    <definedName name="_________qw4122">#REF!</definedName>
    <definedName name="_________qw4131">#REF!</definedName>
    <definedName name="_________qw4141">#REF!</definedName>
    <definedName name="_________qw4211">#REF!</definedName>
    <definedName name="_________qw4221">#REF!</definedName>
    <definedName name="_________qw4222">#REF!</definedName>
    <definedName name="_________qw4251">#REF!</definedName>
    <definedName name="_________qw4252">#REF!</definedName>
    <definedName name="_________qw4261">#REF!</definedName>
    <definedName name="_________qw4271">#REF!</definedName>
    <definedName name="_________qw4272">#REF!</definedName>
    <definedName name="_________qw4273">#REF!</definedName>
    <definedName name="_________qw4281">#REF!</definedName>
    <definedName name="_________qw4901">#REF!</definedName>
    <definedName name="_________REC1">#REF!</definedName>
    <definedName name="_________REC2">#REF!</definedName>
    <definedName name="_________REC3">#REF!</definedName>
    <definedName name="_________REC4">#REF!</definedName>
    <definedName name="_________REC5">#REF!</definedName>
    <definedName name="_________s21" hidden="1">{"PRINTME",#N/A,FALSE,"FINAL-10"}</definedName>
    <definedName name="_________sc1">[1]Scenarijai!#REF!</definedName>
    <definedName name="_________sc2">[1]Scenarijai!#REF!</definedName>
    <definedName name="_________sc3">[1]Scenarijai!#REF!</definedName>
    <definedName name="_________sc4">[1]Scenarijai!#REF!</definedName>
    <definedName name="_________SOA3">#REF!</definedName>
    <definedName name="________111">#REF!</definedName>
    <definedName name="________Com0124">[2]Com0124!$A$1:$Z$479</definedName>
    <definedName name="________Com0125">#REF!</definedName>
    <definedName name="________Com0206">#REF!</definedName>
    <definedName name="________Com0208">#REF!</definedName>
    <definedName name="________Com0218">#REF!</definedName>
    <definedName name="________Com0219">#REF!</definedName>
    <definedName name="________Com0226">[2]Com0226!$A$1:$Y$548</definedName>
    <definedName name="________Com1017">#REF!</definedName>
    <definedName name="________Com1022">#REF!</definedName>
    <definedName name="________Com1023">#REF!</definedName>
    <definedName name="________Com1101">#REF!</definedName>
    <definedName name="________Com1114">#REF!</definedName>
    <definedName name="________Com1115">#REF!</definedName>
    <definedName name="________Com1128">#REF!</definedName>
    <definedName name="________Com1210">#REF!</definedName>
    <definedName name="________Com1221">#REF!</definedName>
    <definedName name="________db1">'[3]23-2'!#REF!</definedName>
    <definedName name="________inf10">[9]temp_for_sw!$F$68</definedName>
    <definedName name="________inf11">[9]temp_for_sw!$G$68</definedName>
    <definedName name="________inf12">[9]temp_for_sw!$H$68</definedName>
    <definedName name="________inf13">[9]temp_for_sw!$I$68</definedName>
    <definedName name="________JRK0001">#REF!</definedName>
    <definedName name="________JRK0002">#REF!</definedName>
    <definedName name="________JRK0003">#REF!</definedName>
    <definedName name="________JRK0004">#REF!</definedName>
    <definedName name="________JRK0005">#REF!</definedName>
    <definedName name="________JRK0006">#REF!</definedName>
    <definedName name="________JRK0007">#REF!</definedName>
    <definedName name="________JRK0008">#REF!</definedName>
    <definedName name="________JRK0009">#REF!</definedName>
    <definedName name="________JRK0010">#REF!</definedName>
    <definedName name="________JRK0011">#REF!</definedName>
    <definedName name="________JRK0012">#REF!</definedName>
    <definedName name="________JRK0013">#REF!</definedName>
    <definedName name="________JRK0014">#REF!</definedName>
    <definedName name="________JRK0015">#REF!</definedName>
    <definedName name="________JRK0016">#REF!</definedName>
    <definedName name="________JRK0017">#REF!</definedName>
    <definedName name="________JRK0018">#REF!</definedName>
    <definedName name="________JRK0019">#REF!</definedName>
    <definedName name="________JRK0020">#REF!</definedName>
    <definedName name="________JRK0021">#REF!</definedName>
    <definedName name="________JRK0022">#REF!</definedName>
    <definedName name="________JRK0023">#REF!</definedName>
    <definedName name="________kj7" hidden="1">{#N/A,"100% Success",TRUE,"Sales Forecast";#N/A,#N/A,TRUE,"Sheet2"}</definedName>
    <definedName name="________map1">#REF!</definedName>
    <definedName name="________map12">#REF!</definedName>
    <definedName name="________map14">#REF!</definedName>
    <definedName name="________map17">#REF!</definedName>
    <definedName name="________map18">#REF!</definedName>
    <definedName name="________map2">#REF!</definedName>
    <definedName name="________map5">#REF!</definedName>
    <definedName name="________map6">#REF!</definedName>
    <definedName name="________map7">#REF!</definedName>
    <definedName name="________map8">#REF!</definedName>
    <definedName name="________mm1">[6]ПРОГНОЗ_1!#REF!</definedName>
    <definedName name="________nr1">[1]Scenarijai!#REF!</definedName>
    <definedName name="________nr2">[1]Scenarijai!#REF!</definedName>
    <definedName name="________nr3">[1]Scenarijai!#REF!</definedName>
    <definedName name="________nr4">[1]Scenarijai!#REF!</definedName>
    <definedName name="________o61005" hidden="1">{"print95",#N/A,FALSE,"1995E.XLS";"print96",#N/A,FALSE,"1996E.XLS"}</definedName>
    <definedName name="________Per1">'[8]Осн_ предпол-я'!$G$5</definedName>
    <definedName name="________per10">'[8]Осн_ предпол-я'!$P$5</definedName>
    <definedName name="________per11">'[8]Осн_ предпол-я'!$Q$5</definedName>
    <definedName name="________per12">'[8]Осн_ предпол-я'!$R$5</definedName>
    <definedName name="________per2">'[8]Осн_ предпол-я'!$H$5</definedName>
    <definedName name="________per3">'[8]Осн_ предпол-я'!$I$5</definedName>
    <definedName name="________per4">'[8]Осн_ предпол-я'!$J$5</definedName>
    <definedName name="________per5">'[8]Осн_ предпол-я'!$K$5</definedName>
    <definedName name="________per6">'[8]Осн_ предпол-я'!$L$5</definedName>
    <definedName name="________per7">'[8]Осн_ предпол-я'!$M$5</definedName>
    <definedName name="________per8">'[8]Осн_ предпол-я'!$N$5</definedName>
    <definedName name="________per9">'[8]Осн_ предпол-я'!$O$5</definedName>
    <definedName name="________PL1" hidden="1">{#N/A,#N/A,FALSE,"HMF";#N/A,#N/A,FALSE,"FACIL";#N/A,#N/A,FALSE,"HMFINANCE";#N/A,#N/A,FALSE,"HMEUROPE";#N/A,#N/A,FALSE,"HHAB CONSO";#N/A,#N/A,FALSE,"PAB";#N/A,#N/A,FALSE,"MMC";#N/A,#N/A,FALSE,"THAI";#N/A,#N/A,FALSE,"SINPA";#N/A,#N/A,FALSE,"POLAND"}</definedName>
    <definedName name="________q111">[4]KR9!$A$2:$L$138</definedName>
    <definedName name="________qw1101">#REF!</definedName>
    <definedName name="________qw1102">#REF!</definedName>
    <definedName name="________qw1103">#REF!</definedName>
    <definedName name="________qw1104">#REF!</definedName>
    <definedName name="________qw1201">#REF!</definedName>
    <definedName name="________qw1202">#REF!</definedName>
    <definedName name="________qw1203">#REF!</definedName>
    <definedName name="________qw1204">#REF!</definedName>
    <definedName name="________qw1301">#REF!</definedName>
    <definedName name="________qw1302">#REF!</definedName>
    <definedName name="________qw1303">#REF!</definedName>
    <definedName name="________qw1304">#REF!</definedName>
    <definedName name="________qw1305">#REF!</definedName>
    <definedName name="________qw1306">#REF!</definedName>
    <definedName name="________qw1307">#REF!</definedName>
    <definedName name="________qw1308">#REF!</definedName>
    <definedName name="________qw1411">#REF!</definedName>
    <definedName name="________qw1412">#REF!</definedName>
    <definedName name="________qw1421">#REF!</definedName>
    <definedName name="________qw1422">#REF!</definedName>
    <definedName name="________qw1423">#REF!</definedName>
    <definedName name="________qw1501">#REF!</definedName>
    <definedName name="________qw1502">#REF!</definedName>
    <definedName name="________qw2111">#REF!</definedName>
    <definedName name="________qw2112">#REF!</definedName>
    <definedName name="________qw2113">#REF!</definedName>
    <definedName name="________qw2114">#REF!</definedName>
    <definedName name="________qw2115">#REF!</definedName>
    <definedName name="________qw2116">#REF!</definedName>
    <definedName name="________qw2121">#REF!</definedName>
    <definedName name="________qw2211">#REF!</definedName>
    <definedName name="________qw2221">#REF!</definedName>
    <definedName name="________qw2222">#REF!</definedName>
    <definedName name="________qw2301">#REF!</definedName>
    <definedName name="________qw2302">#REF!</definedName>
    <definedName name="________qw2401">#REF!</definedName>
    <definedName name="________qw2901">#REF!</definedName>
    <definedName name="________qw3101">#REF!</definedName>
    <definedName name="________qw3102">#REF!</definedName>
    <definedName name="________qw3201">#REF!</definedName>
    <definedName name="________qw3301">#REF!</definedName>
    <definedName name="________qw3401">#REF!</definedName>
    <definedName name="________qw3402">#REF!</definedName>
    <definedName name="________qw3403">#REF!</definedName>
    <definedName name="________qw3501">#REF!</definedName>
    <definedName name="________qw3502">#REF!</definedName>
    <definedName name="________qw3801">#REF!</definedName>
    <definedName name="________qw3911">#REF!</definedName>
    <definedName name="________qw3921">#REF!</definedName>
    <definedName name="________qw4111">#REF!</definedName>
    <definedName name="________qw4112">#REF!</definedName>
    <definedName name="________qw4113">#REF!</definedName>
    <definedName name="________qw4114">#REF!</definedName>
    <definedName name="________qw4115">#REF!</definedName>
    <definedName name="________qw4121">#REF!</definedName>
    <definedName name="________qw4122">#REF!</definedName>
    <definedName name="________qw4131">#REF!</definedName>
    <definedName name="________qw4141">#REF!</definedName>
    <definedName name="________qw4211">#REF!</definedName>
    <definedName name="________qw4221">#REF!</definedName>
    <definedName name="________qw4222">#REF!</definedName>
    <definedName name="________qw4251">#REF!</definedName>
    <definedName name="________qw4252">#REF!</definedName>
    <definedName name="________qw4261">#REF!</definedName>
    <definedName name="________qw4271">#REF!</definedName>
    <definedName name="________qw4272">#REF!</definedName>
    <definedName name="________qw4273">#REF!</definedName>
    <definedName name="________qw4281">#REF!</definedName>
    <definedName name="________qw4901">#REF!</definedName>
    <definedName name="________REC1">#REF!</definedName>
    <definedName name="________REC2">#REF!</definedName>
    <definedName name="________REC3">#REF!</definedName>
    <definedName name="________REC4">#REF!</definedName>
    <definedName name="________REC5">#REF!</definedName>
    <definedName name="________s21" hidden="1">{"PRINTME",#N/A,FALSE,"FINAL-10"}</definedName>
    <definedName name="________sc1">[1]Scenarijai!#REF!</definedName>
    <definedName name="________sc2">[1]Scenarijai!#REF!</definedName>
    <definedName name="________sc3">[1]Scenarijai!#REF!</definedName>
    <definedName name="________sc4">[1]Scenarijai!#REF!</definedName>
    <definedName name="________SOA3">#REF!</definedName>
    <definedName name="________usd10">#REF!</definedName>
    <definedName name="________usd11">#REF!</definedName>
    <definedName name="________usd12">#REF!</definedName>
    <definedName name="_______111">#REF!</definedName>
    <definedName name="_______Com0124">[2]Com0124!$A$1:$Z$479</definedName>
    <definedName name="_______Com0125">#REF!</definedName>
    <definedName name="_______Com0206">#REF!</definedName>
    <definedName name="_______Com0208">#REF!</definedName>
    <definedName name="_______Com0218">#REF!</definedName>
    <definedName name="_______Com0219">#REF!</definedName>
    <definedName name="_______Com0226">[2]Com0226!$A$1:$Y$548</definedName>
    <definedName name="_______Com1017">#REF!</definedName>
    <definedName name="_______Com1022">#REF!</definedName>
    <definedName name="_______Com1023">#REF!</definedName>
    <definedName name="_______Com1101">#REF!</definedName>
    <definedName name="_______Com1114">#REF!</definedName>
    <definedName name="_______Com1115">#REF!</definedName>
    <definedName name="_______Com1128">#REF!</definedName>
    <definedName name="_______Com1210">#REF!</definedName>
    <definedName name="_______Com1221">#REF!</definedName>
    <definedName name="_______db1">'[3]23-2'!#REF!</definedName>
    <definedName name="_______inf10">[10]temp_for_sw!$F$68</definedName>
    <definedName name="_______inf11">[10]temp_for_sw!$G$68</definedName>
    <definedName name="_______inf12">[10]temp_for_sw!$H$68</definedName>
    <definedName name="_______inf13">[10]temp_for_sw!$I$68</definedName>
    <definedName name="_______JRK0001">#REF!</definedName>
    <definedName name="_______JRK0002">#REF!</definedName>
    <definedName name="_______JRK0003">#REF!</definedName>
    <definedName name="_______JRK0004">#REF!</definedName>
    <definedName name="_______JRK0005">#REF!</definedName>
    <definedName name="_______JRK0006">#REF!</definedName>
    <definedName name="_______JRK0007">#REF!</definedName>
    <definedName name="_______JRK0008">#REF!</definedName>
    <definedName name="_______JRK0009">#REF!</definedName>
    <definedName name="_______JRK0010">#REF!</definedName>
    <definedName name="_______JRK0011">#REF!</definedName>
    <definedName name="_______JRK0012">#REF!</definedName>
    <definedName name="_______JRK0013">#REF!</definedName>
    <definedName name="_______JRK0014">#REF!</definedName>
    <definedName name="_______JRK0015">#REF!</definedName>
    <definedName name="_______JRK0016">#REF!</definedName>
    <definedName name="_______JRK0017">#REF!</definedName>
    <definedName name="_______JRK0018">#REF!</definedName>
    <definedName name="_______JRK0019">#REF!</definedName>
    <definedName name="_______JRK0020">#REF!</definedName>
    <definedName name="_______JRK0021">#REF!</definedName>
    <definedName name="_______JRK0022">#REF!</definedName>
    <definedName name="_______JRK0023">#REF!</definedName>
    <definedName name="_______kj7" hidden="1">{#N/A,"100% Success",TRUE,"Sales Forecast";#N/A,#N/A,TRUE,"Sheet2"}</definedName>
    <definedName name="_______map1">#REF!</definedName>
    <definedName name="_______mm1">[6]ПРОГНОЗ_1!#REF!</definedName>
    <definedName name="_______nr1">[11]Scenarijai!#REF!</definedName>
    <definedName name="_______nr2">[11]Scenarijai!#REF!</definedName>
    <definedName name="_______nr3">[11]Scenarijai!#REF!</definedName>
    <definedName name="_______nr4">[11]Scenarijai!#REF!</definedName>
    <definedName name="_______o61005" hidden="1">{"print95",#N/A,FALSE,"1995E.XLS";"print96",#N/A,FALSE,"1996E.XLS"}</definedName>
    <definedName name="_______Per1">'[8]Осн_ предпол-я'!$G$5</definedName>
    <definedName name="_______per10">'[8]Осн_ предпол-я'!$P$5</definedName>
    <definedName name="_______per11">'[8]Осн_ предпол-я'!$Q$5</definedName>
    <definedName name="_______per12">'[8]Осн_ предпол-я'!$R$5</definedName>
    <definedName name="_______per2">'[8]Осн_ предпол-я'!$H$5</definedName>
    <definedName name="_______per3">'[8]Осн_ предпол-я'!$I$5</definedName>
    <definedName name="_______per4">'[8]Осн_ предпол-я'!$J$5</definedName>
    <definedName name="_______per5">'[8]Осн_ предпол-я'!$K$5</definedName>
    <definedName name="_______per6">'[8]Осн_ предпол-я'!$L$5</definedName>
    <definedName name="_______per7">'[8]Осн_ предпол-я'!$M$5</definedName>
    <definedName name="_______per8">'[8]Осн_ предпол-я'!$N$5</definedName>
    <definedName name="_______per9">'[8]Осн_ предпол-я'!$O$5</definedName>
    <definedName name="_______PL1" hidden="1">{#N/A,#N/A,FALSE,"HMF";#N/A,#N/A,FALSE,"FACIL";#N/A,#N/A,FALSE,"HMFINANCE";#N/A,#N/A,FALSE,"HMEUROPE";#N/A,#N/A,FALSE,"HHAB CONSO";#N/A,#N/A,FALSE,"PAB";#N/A,#N/A,FALSE,"MMC";#N/A,#N/A,FALSE,"THAI";#N/A,#N/A,FALSE,"SINPA";#N/A,#N/A,FALSE,"POLAND"}</definedName>
    <definedName name="_______q111">[4]KR9!$A$2:$L$138</definedName>
    <definedName name="_______qw1101">#REF!</definedName>
    <definedName name="_______qw1102">#REF!</definedName>
    <definedName name="_______qw1103">#REF!</definedName>
    <definedName name="_______qw1104">#REF!</definedName>
    <definedName name="_______qw1201">#REF!</definedName>
    <definedName name="_______qw1202">#REF!</definedName>
    <definedName name="_______qw1203">#REF!</definedName>
    <definedName name="_______qw1204">#REF!</definedName>
    <definedName name="_______qw1301">#REF!</definedName>
    <definedName name="_______qw1302">#REF!</definedName>
    <definedName name="_______qw1303">#REF!</definedName>
    <definedName name="_______qw1304">#REF!</definedName>
    <definedName name="_______qw1305">#REF!</definedName>
    <definedName name="_______qw1306">#REF!</definedName>
    <definedName name="_______qw1307">#REF!</definedName>
    <definedName name="_______qw1308">#REF!</definedName>
    <definedName name="_______qw1411">#REF!</definedName>
    <definedName name="_______qw1412">#REF!</definedName>
    <definedName name="_______qw1421">#REF!</definedName>
    <definedName name="_______qw1422">#REF!</definedName>
    <definedName name="_______qw1423">#REF!</definedName>
    <definedName name="_______qw1501">#REF!</definedName>
    <definedName name="_______qw1502">#REF!</definedName>
    <definedName name="_______qw2111">#REF!</definedName>
    <definedName name="_______qw2112">#REF!</definedName>
    <definedName name="_______qw2113">#REF!</definedName>
    <definedName name="_______qw2114">#REF!</definedName>
    <definedName name="_______qw2115">#REF!</definedName>
    <definedName name="_______qw2116">#REF!</definedName>
    <definedName name="_______qw2121">#REF!</definedName>
    <definedName name="_______qw2211">#REF!</definedName>
    <definedName name="_______qw2221">#REF!</definedName>
    <definedName name="_______qw2222">#REF!</definedName>
    <definedName name="_______qw2301">#REF!</definedName>
    <definedName name="_______qw2302">#REF!</definedName>
    <definedName name="_______qw2401">#REF!</definedName>
    <definedName name="_______qw2901">#REF!</definedName>
    <definedName name="_______qw3101">#REF!</definedName>
    <definedName name="_______qw3102">#REF!</definedName>
    <definedName name="_______qw3201">#REF!</definedName>
    <definedName name="_______qw3301">#REF!</definedName>
    <definedName name="_______qw3401">#REF!</definedName>
    <definedName name="_______qw3402">#REF!</definedName>
    <definedName name="_______qw3403">#REF!</definedName>
    <definedName name="_______qw3501">#REF!</definedName>
    <definedName name="_______qw3502">#REF!</definedName>
    <definedName name="_______qw3801">#REF!</definedName>
    <definedName name="_______qw3911">#REF!</definedName>
    <definedName name="_______qw3921">#REF!</definedName>
    <definedName name="_______qw4111">#REF!</definedName>
    <definedName name="_______qw4112">#REF!</definedName>
    <definedName name="_______qw4113">#REF!</definedName>
    <definedName name="_______qw4114">#REF!</definedName>
    <definedName name="_______qw4115">#REF!</definedName>
    <definedName name="_______qw4121">#REF!</definedName>
    <definedName name="_______qw4122">#REF!</definedName>
    <definedName name="_______qw4131">#REF!</definedName>
    <definedName name="_______qw4141">#REF!</definedName>
    <definedName name="_______qw4211">#REF!</definedName>
    <definedName name="_______qw4221">#REF!</definedName>
    <definedName name="_______qw4222">#REF!</definedName>
    <definedName name="_______qw4251">#REF!</definedName>
    <definedName name="_______qw4252">#REF!</definedName>
    <definedName name="_______qw4261">#REF!</definedName>
    <definedName name="_______qw4271">#REF!</definedName>
    <definedName name="_______qw4272">#REF!</definedName>
    <definedName name="_______qw4273">#REF!</definedName>
    <definedName name="_______qw4281">#REF!</definedName>
    <definedName name="_______qw4901">#REF!</definedName>
    <definedName name="_______REC1">#REF!</definedName>
    <definedName name="_______REC2">#REF!</definedName>
    <definedName name="_______REC3">#REF!</definedName>
    <definedName name="_______REC4">#REF!</definedName>
    <definedName name="_______REC5">#REF!</definedName>
    <definedName name="_______s21" hidden="1">{"PRINTME",#N/A,FALSE,"FINAL-10"}</definedName>
    <definedName name="_______sc1">[11]Scenarijai!#REF!</definedName>
    <definedName name="_______sc2">[11]Scenarijai!#REF!</definedName>
    <definedName name="_______sc3">[11]Scenarijai!#REF!</definedName>
    <definedName name="_______sc4">[11]Scenarijai!#REF!</definedName>
    <definedName name="_______SOA3">#REF!</definedName>
    <definedName name="_______usd10">[12]tariffs!$E$17</definedName>
    <definedName name="_______usd11">[12]tariffs!$F$17</definedName>
    <definedName name="_______usd12">[12]tariffs!$G$17</definedName>
    <definedName name="_______usd13">[12]tariffs!$H$17</definedName>
    <definedName name="______111">#REF!</definedName>
    <definedName name="______Com0124">[13]Com0124!$A$1:$Z$479</definedName>
    <definedName name="______Com0125">#REF!</definedName>
    <definedName name="______Com0206">#REF!</definedName>
    <definedName name="______Com0208">#REF!</definedName>
    <definedName name="______Com0218">#REF!</definedName>
    <definedName name="______Com0219">#REF!</definedName>
    <definedName name="______Com0226">[13]Com0226!$A$1:$Y$548</definedName>
    <definedName name="______Com1017">#REF!</definedName>
    <definedName name="______Com1022">#REF!</definedName>
    <definedName name="______Com1023">#REF!</definedName>
    <definedName name="______Com1101">#REF!</definedName>
    <definedName name="______Com1114">#REF!</definedName>
    <definedName name="______Com1115">#REF!</definedName>
    <definedName name="______Com1128">#REF!</definedName>
    <definedName name="______Com1210">#REF!</definedName>
    <definedName name="______Com1221">#REF!</definedName>
    <definedName name="______db1">'[3]23-2'!#REF!</definedName>
    <definedName name="______inf10">[10]temp_for_sw!$F$68</definedName>
    <definedName name="______inf11">[10]temp_for_sw!$G$68</definedName>
    <definedName name="______inf12">[10]temp_for_sw!$H$68</definedName>
    <definedName name="______inf13">[10]temp_for_sw!$I$68</definedName>
    <definedName name="______kj7" hidden="1">{#N/A,"100% Success",TRUE,"Sales Forecast";#N/A,#N/A,TRUE,"Sheet2"}</definedName>
    <definedName name="______map1">#REF!</definedName>
    <definedName name="______map12">#REF!</definedName>
    <definedName name="______map14">#REF!</definedName>
    <definedName name="______map17">#REF!</definedName>
    <definedName name="______map18">#REF!</definedName>
    <definedName name="______map2">#REF!</definedName>
    <definedName name="______map5">#REF!</definedName>
    <definedName name="______map6">#REF!</definedName>
    <definedName name="______map7">#REF!</definedName>
    <definedName name="______map8">#REF!</definedName>
    <definedName name="______mm1">[6]ПРОГНОЗ_1!#REF!</definedName>
    <definedName name="______nr1">[14]Scenarijai!#REF!</definedName>
    <definedName name="______nr2">[14]Scenarijai!#REF!</definedName>
    <definedName name="______nr3">[14]Scenarijai!#REF!</definedName>
    <definedName name="______nr4">[14]Scenarijai!#REF!</definedName>
    <definedName name="______o61005" hidden="1">{"print95",#N/A,FALSE,"1995E.XLS";"print96",#N/A,FALSE,"1996E.XLS"}</definedName>
    <definedName name="______Per1">'[8]Осн_ предпол-я'!$G$5</definedName>
    <definedName name="______per10">'[8]Осн_ предпол-я'!$P$5</definedName>
    <definedName name="______per11">'[8]Осн_ предпол-я'!$Q$5</definedName>
    <definedName name="______per12">'[8]Осн_ предпол-я'!$R$5</definedName>
    <definedName name="______per2">'[8]Осн_ предпол-я'!$H$5</definedName>
    <definedName name="______per3">'[8]Осн_ предпол-я'!$I$5</definedName>
    <definedName name="______per4">'[8]Осн_ предпол-я'!$J$5</definedName>
    <definedName name="______per5">'[8]Осн_ предпол-я'!$K$5</definedName>
    <definedName name="______per6">'[8]Осн_ предпол-я'!$L$5</definedName>
    <definedName name="______per7">'[8]Осн_ предпол-я'!$M$5</definedName>
    <definedName name="______per8">'[8]Осн_ предпол-я'!$N$5</definedName>
    <definedName name="______per9">'[8]Осн_ предпол-я'!$O$5</definedName>
    <definedName name="______PL1" hidden="1">{#N/A,#N/A,FALSE,"HMF";#N/A,#N/A,FALSE,"FACIL";#N/A,#N/A,FALSE,"HMFINANCE";#N/A,#N/A,FALSE,"HMEUROPE";#N/A,#N/A,FALSE,"HHAB CONSO";#N/A,#N/A,FALSE,"PAB";#N/A,#N/A,FALSE,"MMC";#N/A,#N/A,FALSE,"THAI";#N/A,#N/A,FALSE,"SINPA";#N/A,#N/A,FALSE,"POLAND"}</definedName>
    <definedName name="______q111">[4]KR9!$A$2:$L$138</definedName>
    <definedName name="______qw1101">#REF!</definedName>
    <definedName name="______qw1102">#REF!</definedName>
    <definedName name="______qw1103">#REF!</definedName>
    <definedName name="______qw1104">#REF!</definedName>
    <definedName name="______qw1201">#REF!</definedName>
    <definedName name="______qw1202">#REF!</definedName>
    <definedName name="______qw1203">#REF!</definedName>
    <definedName name="______qw1204">#REF!</definedName>
    <definedName name="______qw1301">#REF!</definedName>
    <definedName name="______qw1302">#REF!</definedName>
    <definedName name="______qw1303">#REF!</definedName>
    <definedName name="______qw1304">#REF!</definedName>
    <definedName name="______qw1305">#REF!</definedName>
    <definedName name="______qw1306">#REF!</definedName>
    <definedName name="______qw1307">#REF!</definedName>
    <definedName name="______qw1308">#REF!</definedName>
    <definedName name="______qw1411">#REF!</definedName>
    <definedName name="______qw1412">#REF!</definedName>
    <definedName name="______qw1421">#REF!</definedName>
    <definedName name="______qw1422">#REF!</definedName>
    <definedName name="______qw1423">#REF!</definedName>
    <definedName name="______qw1501">#REF!</definedName>
    <definedName name="______qw1502">#REF!</definedName>
    <definedName name="______qw2111">#REF!</definedName>
    <definedName name="______qw2112">#REF!</definedName>
    <definedName name="______qw2113">#REF!</definedName>
    <definedName name="______qw2114">#REF!</definedName>
    <definedName name="______qw2115">#REF!</definedName>
    <definedName name="______qw2116">#REF!</definedName>
    <definedName name="______qw2121">#REF!</definedName>
    <definedName name="______qw2211">#REF!</definedName>
    <definedName name="______qw2221">#REF!</definedName>
    <definedName name="______qw2222">#REF!</definedName>
    <definedName name="______qw2301">#REF!</definedName>
    <definedName name="______qw2302">#REF!</definedName>
    <definedName name="______qw2401">#REF!</definedName>
    <definedName name="______qw2901">#REF!</definedName>
    <definedName name="______qw3101">#REF!</definedName>
    <definedName name="______qw3102">#REF!</definedName>
    <definedName name="______qw3201">#REF!</definedName>
    <definedName name="______qw3301">#REF!</definedName>
    <definedName name="______qw3401">#REF!</definedName>
    <definedName name="______qw3402">#REF!</definedName>
    <definedName name="______qw3403">#REF!</definedName>
    <definedName name="______qw3501">#REF!</definedName>
    <definedName name="______qw3502">#REF!</definedName>
    <definedName name="______qw3801">#REF!</definedName>
    <definedName name="______qw3911">#REF!</definedName>
    <definedName name="______qw3921">#REF!</definedName>
    <definedName name="______qw4111">#REF!</definedName>
    <definedName name="______qw4112">#REF!</definedName>
    <definedName name="______qw4113">#REF!</definedName>
    <definedName name="______qw4114">#REF!</definedName>
    <definedName name="______qw4115">#REF!</definedName>
    <definedName name="______qw4121">#REF!</definedName>
    <definedName name="______qw4122">#REF!</definedName>
    <definedName name="______qw4131">#REF!</definedName>
    <definedName name="______qw4141">#REF!</definedName>
    <definedName name="______qw4211">#REF!</definedName>
    <definedName name="______qw4221">#REF!</definedName>
    <definedName name="______qw4222">#REF!</definedName>
    <definedName name="______qw4251">#REF!</definedName>
    <definedName name="______qw4252">#REF!</definedName>
    <definedName name="______qw4261">#REF!</definedName>
    <definedName name="______qw4271">#REF!</definedName>
    <definedName name="______qw4272">#REF!</definedName>
    <definedName name="______qw4273">#REF!</definedName>
    <definedName name="______qw4281">#REF!</definedName>
    <definedName name="______qw4901">#REF!</definedName>
    <definedName name="______REC1">#REF!</definedName>
    <definedName name="______REC2">#REF!</definedName>
    <definedName name="______REC3">#REF!</definedName>
    <definedName name="______REC4">#REF!</definedName>
    <definedName name="______REC5">#REF!</definedName>
    <definedName name="______s21" hidden="1">{"PRINTME",#N/A,FALSE,"FINAL-10"}</definedName>
    <definedName name="______sc1">[14]Scenarijai!#REF!</definedName>
    <definedName name="______sc2">[14]Scenarijai!#REF!</definedName>
    <definedName name="______sc3">[14]Scenarijai!#REF!</definedName>
    <definedName name="______sc4">[14]Scenarijai!#REF!</definedName>
    <definedName name="______SOA3">#REF!</definedName>
    <definedName name="______usd10">[12]tariffs!$E$17</definedName>
    <definedName name="______usd11">[12]tariffs!$F$17</definedName>
    <definedName name="______usd12">[12]tariffs!$G$17</definedName>
    <definedName name="______usd13">[12]tariffs!$H$17</definedName>
    <definedName name="_____111">#REF!</definedName>
    <definedName name="_____acr2">[15]BD_60!$D$5:$P$10</definedName>
    <definedName name="_____acr3">[15]BD_62!$D$5:$K$10</definedName>
    <definedName name="_____acr4">[15]BD_76!$D$5:$AA$10</definedName>
    <definedName name="_____cmb2">#REF!</definedName>
    <definedName name="_____Com0124">#REF!</definedName>
    <definedName name="_____Com0125">#REF!</definedName>
    <definedName name="_____Com01251">#REF!</definedName>
    <definedName name="_____Com0206">#REF!</definedName>
    <definedName name="_____Com0208">#REF!</definedName>
    <definedName name="_____Com0218">#REF!</definedName>
    <definedName name="_____Com0219">#REF!</definedName>
    <definedName name="_____Com0226">[13]Com0226!$A$1:$Y$548</definedName>
    <definedName name="_____Com1017">#REF!</definedName>
    <definedName name="_____Com1022">#REF!</definedName>
    <definedName name="_____Com1023">#REF!</definedName>
    <definedName name="_____Com1101">#REF!</definedName>
    <definedName name="_____Com1114">#REF!</definedName>
    <definedName name="_____Com1115">#REF!</definedName>
    <definedName name="_____Com1128">#REF!</definedName>
    <definedName name="_____Com1210">#REF!</definedName>
    <definedName name="_____Com1221">#REF!</definedName>
    <definedName name="_____db1">'[3]23-2'!#REF!</definedName>
    <definedName name="_____inf10">[16]temp_for_sw!$F$68</definedName>
    <definedName name="_____inf11">[16]temp_for_sw!$G$68</definedName>
    <definedName name="_____inf12">[16]temp_for_sw!$H$68</definedName>
    <definedName name="_____inf13">[16]temp_for_sw!$I$68</definedName>
    <definedName name="_____JRK0001">#REF!</definedName>
    <definedName name="_____JRK0002">#REF!</definedName>
    <definedName name="_____JRK0003">#REF!</definedName>
    <definedName name="_____JRK0004">#REF!</definedName>
    <definedName name="_____JRK0005">#REF!</definedName>
    <definedName name="_____JRK0006">#REF!</definedName>
    <definedName name="_____JRK0007">#REF!</definedName>
    <definedName name="_____JRK0008">#REF!</definedName>
    <definedName name="_____JRK0009">#REF!</definedName>
    <definedName name="_____JRK0010">#REF!</definedName>
    <definedName name="_____JRK0011">#REF!</definedName>
    <definedName name="_____JRK0012">#REF!</definedName>
    <definedName name="_____JRK0013">#REF!</definedName>
    <definedName name="_____JRK0014">#REF!</definedName>
    <definedName name="_____JRK0015">#REF!</definedName>
    <definedName name="_____JRK0016">#REF!</definedName>
    <definedName name="_____JRK0017">#REF!</definedName>
    <definedName name="_____JRK0018">#REF!</definedName>
    <definedName name="_____JRK0019">#REF!</definedName>
    <definedName name="_____JRK0020">#REF!</definedName>
    <definedName name="_____JRK0021">#REF!</definedName>
    <definedName name="_____JRK0022">#REF!</definedName>
    <definedName name="_____JRK0023">#REF!</definedName>
    <definedName name="_____kj7" hidden="1">{#N/A,"100% Success",TRUE,"Sales Forecast";#N/A,#N/A,TRUE,"Sheet2"}</definedName>
    <definedName name="_____map1">#REF!</definedName>
    <definedName name="_____map12">#REF!</definedName>
    <definedName name="_____map14">#REF!</definedName>
    <definedName name="_____map17">#REF!</definedName>
    <definedName name="_____map18">#REF!</definedName>
    <definedName name="_____map2">#REF!</definedName>
    <definedName name="_____map5">#REF!</definedName>
    <definedName name="_____map6">#REF!</definedName>
    <definedName name="_____map7">#REF!</definedName>
    <definedName name="_____map8">#REF!</definedName>
    <definedName name="_____mm1">[6]ПРОГНОЗ_1!#REF!</definedName>
    <definedName name="_____nr1">[14]Scenarijai!#REF!</definedName>
    <definedName name="_____nr2">[14]Scenarijai!#REF!</definedName>
    <definedName name="_____nr3">[14]Scenarijai!#REF!</definedName>
    <definedName name="_____nr4">[14]Scenarijai!#REF!</definedName>
    <definedName name="_____o61005" hidden="1">{"print95",#N/A,FALSE,"1995E.XLS";"print96",#N/A,FALSE,"1996E.XLS"}</definedName>
    <definedName name="_____Per1">'[17]Осн_ предпол-я'!$E$5</definedName>
    <definedName name="_____per10">'[17]Осн_ предпол-я'!$N$5</definedName>
    <definedName name="_____per11">'[17]Осн_ предпол-я'!$O$5</definedName>
    <definedName name="_____per12">'[17]Осн_ предпол-я'!$P$5</definedName>
    <definedName name="_____per2">'[17]Осн_ предпол-я'!$F$5</definedName>
    <definedName name="_____per3">'[17]Осн_ предпол-я'!$G$5</definedName>
    <definedName name="_____per4">'[17]Осн_ предпол-я'!$H$5</definedName>
    <definedName name="_____per5">'[17]Осн_ предпол-я'!$I$5</definedName>
    <definedName name="_____per6">'[17]Осн_ предпол-я'!$J$5</definedName>
    <definedName name="_____per7">'[17]Осн_ предпол-я'!$K$5</definedName>
    <definedName name="_____per8">'[17]Осн_ предпол-я'!$L$5</definedName>
    <definedName name="_____per9">'[17]Осн_ предпол-я'!$M$5</definedName>
    <definedName name="_____PL1" hidden="1">{#N/A,#N/A,FALSE,"HMF";#N/A,#N/A,FALSE,"FACIL";#N/A,#N/A,FALSE,"HMFINANCE";#N/A,#N/A,FALSE,"HMEUROPE";#N/A,#N/A,FALSE,"HHAB CONSO";#N/A,#N/A,FALSE,"PAB";#N/A,#N/A,FALSE,"MMC";#N/A,#N/A,FALSE,"THAI";#N/A,#N/A,FALSE,"SINPA";#N/A,#N/A,FALSE,"POLAND"}</definedName>
    <definedName name="_____q111">[4]KR9!$A$2:$L$138</definedName>
    <definedName name="_____qw1101">#REF!</definedName>
    <definedName name="_____qw1102">#REF!</definedName>
    <definedName name="_____qw1103">#REF!</definedName>
    <definedName name="_____qw1104">#REF!</definedName>
    <definedName name="_____qw1201">#REF!</definedName>
    <definedName name="_____qw1202">#REF!</definedName>
    <definedName name="_____qw1203">#REF!</definedName>
    <definedName name="_____qw1204">#REF!</definedName>
    <definedName name="_____qw1301">#REF!</definedName>
    <definedName name="_____qw1302">#REF!</definedName>
    <definedName name="_____qw1303">#REF!</definedName>
    <definedName name="_____qw1304">#REF!</definedName>
    <definedName name="_____qw1305">#REF!</definedName>
    <definedName name="_____qw1306">#REF!</definedName>
    <definedName name="_____qw1307">#REF!</definedName>
    <definedName name="_____qw1308">#REF!</definedName>
    <definedName name="_____qw1411">#REF!</definedName>
    <definedName name="_____qw1412">#REF!</definedName>
    <definedName name="_____qw1421">#REF!</definedName>
    <definedName name="_____qw1422">#REF!</definedName>
    <definedName name="_____qw1423">#REF!</definedName>
    <definedName name="_____qw1501">#REF!</definedName>
    <definedName name="_____qw1502">#REF!</definedName>
    <definedName name="_____qw2111">#REF!</definedName>
    <definedName name="_____qw2112">#REF!</definedName>
    <definedName name="_____qw2113">#REF!</definedName>
    <definedName name="_____qw2114">#REF!</definedName>
    <definedName name="_____qw2115">#REF!</definedName>
    <definedName name="_____qw2116">#REF!</definedName>
    <definedName name="_____qw2121">#REF!</definedName>
    <definedName name="_____qw2211">#REF!</definedName>
    <definedName name="_____qw2221">#REF!</definedName>
    <definedName name="_____qw2222">#REF!</definedName>
    <definedName name="_____qw2301">#REF!</definedName>
    <definedName name="_____qw2302">#REF!</definedName>
    <definedName name="_____qw2401">#REF!</definedName>
    <definedName name="_____qw2901">#REF!</definedName>
    <definedName name="_____qw3101">#REF!</definedName>
    <definedName name="_____qw3102">#REF!</definedName>
    <definedName name="_____qw3201">#REF!</definedName>
    <definedName name="_____qw3301">#REF!</definedName>
    <definedName name="_____qw3401">#REF!</definedName>
    <definedName name="_____qw3402">#REF!</definedName>
    <definedName name="_____qw3403">#REF!</definedName>
    <definedName name="_____qw3501">#REF!</definedName>
    <definedName name="_____qw3502">#REF!</definedName>
    <definedName name="_____qw3801">#REF!</definedName>
    <definedName name="_____qw3911">#REF!</definedName>
    <definedName name="_____qw3921">#REF!</definedName>
    <definedName name="_____qw4111">#REF!</definedName>
    <definedName name="_____qw4112">#REF!</definedName>
    <definedName name="_____qw4113">#REF!</definedName>
    <definedName name="_____qw4114">#REF!</definedName>
    <definedName name="_____qw4115">#REF!</definedName>
    <definedName name="_____qw4121">#REF!</definedName>
    <definedName name="_____qw4122">#REF!</definedName>
    <definedName name="_____qw4131">#REF!</definedName>
    <definedName name="_____qw4141">#REF!</definedName>
    <definedName name="_____qw4211">#REF!</definedName>
    <definedName name="_____qw4221">#REF!</definedName>
    <definedName name="_____qw4222">#REF!</definedName>
    <definedName name="_____qw4251">#REF!</definedName>
    <definedName name="_____qw4252">#REF!</definedName>
    <definedName name="_____qw4261">#REF!</definedName>
    <definedName name="_____qw4271">#REF!</definedName>
    <definedName name="_____qw4272">#REF!</definedName>
    <definedName name="_____qw4273">#REF!</definedName>
    <definedName name="_____qw4281">#REF!</definedName>
    <definedName name="_____qw4901">#REF!</definedName>
    <definedName name="_____REC1">#REF!</definedName>
    <definedName name="_____REC2">#REF!</definedName>
    <definedName name="_____REC3">#REF!</definedName>
    <definedName name="_____REC4">#REF!</definedName>
    <definedName name="_____REC5">#REF!</definedName>
    <definedName name="_____s21" hidden="1">{"PRINTME",#N/A,FALSE,"FINAL-10"}</definedName>
    <definedName name="_____sc1">[14]Scenarijai!#REF!</definedName>
    <definedName name="_____sc2">[14]Scenarijai!#REF!</definedName>
    <definedName name="_____sc3">[14]Scenarijai!#REF!</definedName>
    <definedName name="_____sc4">[14]Scenarijai!#REF!</definedName>
    <definedName name="_____SOA3">#REF!</definedName>
    <definedName name="_____usd10">[18]tariffs!$E$17</definedName>
    <definedName name="_____usd11">[18]tariffs!$F$17</definedName>
    <definedName name="_____usd12">[18]tariffs!$G$17</definedName>
    <definedName name="_____usd13">[18]tariffs!$H$17</definedName>
    <definedName name="_____yy">[6]ПРОГНОЗ_1!#REF!</definedName>
    <definedName name="____111">#REF!</definedName>
    <definedName name="____acr2">[15]BD_60!$D$5:$P$10</definedName>
    <definedName name="____acr3">[15]BD_62!$D$5:$K$10</definedName>
    <definedName name="____acr4">[15]BD_76!$D$5:$AA$10</definedName>
    <definedName name="____cmb2">#REF!</definedName>
    <definedName name="____Com0124">#REF!</definedName>
    <definedName name="____Com0125">#REF!</definedName>
    <definedName name="____Com01251">#REF!</definedName>
    <definedName name="____Com0206">#REF!</definedName>
    <definedName name="____Com0208">#REF!</definedName>
    <definedName name="____Com0218">#REF!</definedName>
    <definedName name="____Com0219">#REF!</definedName>
    <definedName name="____Com0226">[19]Com0226!$A$1:$Y$548</definedName>
    <definedName name="____Com1017">#REF!</definedName>
    <definedName name="____Com1022">#REF!</definedName>
    <definedName name="____Com1023">#REF!</definedName>
    <definedName name="____Com1101">#REF!</definedName>
    <definedName name="____Com1114">#REF!</definedName>
    <definedName name="____Com1115">#REF!</definedName>
    <definedName name="____Com1128">#REF!</definedName>
    <definedName name="____Com1210">#REF!</definedName>
    <definedName name="____Com1221">#REF!</definedName>
    <definedName name="____CTE1">#REF!</definedName>
    <definedName name="____DAT2">[20]Test!#REF!</definedName>
    <definedName name="____DAT4">[20]Test!#REF!</definedName>
    <definedName name="____DAT5">[20]Test!#REF!</definedName>
    <definedName name="____DAT6">[20]Test!#REF!</definedName>
    <definedName name="____DAT9">[20]Test!#REF!</definedName>
    <definedName name="____db1">'[3]23-2'!#REF!</definedName>
    <definedName name="____DTA1">#REF!</definedName>
    <definedName name="____DTE1">#REF!</definedName>
    <definedName name="____enr1">#REF!</definedName>
    <definedName name="____FXG1">#REF!</definedName>
    <definedName name="____FXL1">#REF!</definedName>
    <definedName name="____IIA1">#REF!</definedName>
    <definedName name="____inf10">[16]temp_for_sw!$F$68</definedName>
    <definedName name="____inf11">[16]temp_for_sw!$G$68</definedName>
    <definedName name="____inf12">[16]temp_for_sw!$H$68</definedName>
    <definedName name="____inf13">[16]temp_for_sw!$I$68</definedName>
    <definedName name="____JRK0001">#REF!</definedName>
    <definedName name="____JRK0002">#REF!</definedName>
    <definedName name="____JRK0003">#REF!</definedName>
    <definedName name="____JRK0004">#REF!</definedName>
    <definedName name="____JRK0005">#REF!</definedName>
    <definedName name="____JRK0006">#REF!</definedName>
    <definedName name="____JRK0007">#REF!</definedName>
    <definedName name="____JRK0008">#REF!</definedName>
    <definedName name="____JRK0009">#REF!</definedName>
    <definedName name="____JRK0010">#REF!</definedName>
    <definedName name="____JRK0011">#REF!</definedName>
    <definedName name="____JRK0012">#REF!</definedName>
    <definedName name="____JRK0013">#REF!</definedName>
    <definedName name="____JRK0014">#REF!</definedName>
    <definedName name="____JRK0015">#REF!</definedName>
    <definedName name="____JRK0016">#REF!</definedName>
    <definedName name="____JRK0017">#REF!</definedName>
    <definedName name="____JRK0018">#REF!</definedName>
    <definedName name="____JRK0019">#REF!</definedName>
    <definedName name="____JRK0020">#REF!</definedName>
    <definedName name="____JRK0021">#REF!</definedName>
    <definedName name="____JRK0022">#REF!</definedName>
    <definedName name="____JRK0023">#REF!</definedName>
    <definedName name="____kj7" hidden="1">{#N/A,"100% Success",TRUE,"Sales Forecast";#N/A,#N/A,TRUE,"Sheet2"}</definedName>
    <definedName name="____Lan1">#REF!</definedName>
    <definedName name="____lan2">#REF!</definedName>
    <definedName name="____lan3">#REF!</definedName>
    <definedName name="____Lan4">#REF!</definedName>
    <definedName name="____Lan5">#REF!</definedName>
    <definedName name="____Lan6">#REF!</definedName>
    <definedName name="____Lan7">#REF!</definedName>
    <definedName name="____Lan8">#REF!</definedName>
    <definedName name="____lan9">#REF!</definedName>
    <definedName name="____map1">#REF!</definedName>
    <definedName name="____map12">#REF!</definedName>
    <definedName name="____map14">#REF!</definedName>
    <definedName name="____map17">#REF!</definedName>
    <definedName name="____map18">#REF!</definedName>
    <definedName name="____map2">#REF!</definedName>
    <definedName name="____map5">#REF!</definedName>
    <definedName name="____map6">#REF!</definedName>
    <definedName name="____map7">#REF!</definedName>
    <definedName name="____map8">#REF!</definedName>
    <definedName name="____mm1">[6]ПРОГНОЗ_1!#REF!</definedName>
    <definedName name="____mn5">'[21]BCS APP CR'!$E$24</definedName>
    <definedName name="____n1" hidden="1">{"FTSE100","COMPANIES",TRUE}</definedName>
    <definedName name="____NMG1">#REF!</definedName>
    <definedName name="____nr1">[14]Scenarijai!#REF!</definedName>
    <definedName name="____nr2">[14]Scenarijai!#REF!</definedName>
    <definedName name="____nr3">[14]Scenarijai!#REF!</definedName>
    <definedName name="____nr4">[14]Scenarijai!#REF!</definedName>
    <definedName name="____o61005" hidden="1">{"print95",#N/A,FALSE,"1995E.XLS";"print96",#N/A,FALSE,"1996E.XLS"}</definedName>
    <definedName name="____Per1">'[17]Осн_ предпол-я'!$E$5</definedName>
    <definedName name="____per10">'[17]Осн_ предпол-я'!$N$5</definedName>
    <definedName name="____per11">'[17]Осн_ предпол-я'!$O$5</definedName>
    <definedName name="____per12">'[17]Осн_ предпол-я'!$P$5</definedName>
    <definedName name="____per2">'[17]Осн_ предпол-я'!$F$5</definedName>
    <definedName name="____per3">'[17]Осн_ предпол-я'!$G$5</definedName>
    <definedName name="____per4">'[17]Осн_ предпол-я'!$H$5</definedName>
    <definedName name="____per5">'[17]Осн_ предпол-я'!$I$5</definedName>
    <definedName name="____per6">'[17]Осн_ предпол-я'!$J$5</definedName>
    <definedName name="____per7">'[17]Осн_ предпол-я'!$K$5</definedName>
    <definedName name="____per8">'[17]Осн_ предпол-я'!$L$5</definedName>
    <definedName name="____per9">'[17]Осн_ предпол-я'!$M$5</definedName>
    <definedName name="____PL1" hidden="1">{#N/A,#N/A,FALSE,"HMF";#N/A,#N/A,FALSE,"FACIL";#N/A,#N/A,FALSE,"HMFINANCE";#N/A,#N/A,FALSE,"HMEUROPE";#N/A,#N/A,FALSE,"HHAB CONSO";#N/A,#N/A,FALSE,"PAB";#N/A,#N/A,FALSE,"MMC";#N/A,#N/A,FALSE,"THAI";#N/A,#N/A,FALSE,"SINPA";#N/A,#N/A,FALSE,"POLAND"}</definedName>
    <definedName name="____q111">[22]KR9!$A$2:$L$138</definedName>
    <definedName name="____qw1101">#REF!</definedName>
    <definedName name="____qw1102">#REF!</definedName>
    <definedName name="____qw1103">#REF!</definedName>
    <definedName name="____qw1104">#REF!</definedName>
    <definedName name="____qw1201">#REF!</definedName>
    <definedName name="____qw1202">#REF!</definedName>
    <definedName name="____qw1203">#REF!</definedName>
    <definedName name="____qw1204">#REF!</definedName>
    <definedName name="____qw1301">#REF!</definedName>
    <definedName name="____qw1302">#REF!</definedName>
    <definedName name="____qw1303">#REF!</definedName>
    <definedName name="____qw1304">#REF!</definedName>
    <definedName name="____qw1305">#REF!</definedName>
    <definedName name="____qw1306">#REF!</definedName>
    <definedName name="____qw1307">#REF!</definedName>
    <definedName name="____qw1308">#REF!</definedName>
    <definedName name="____qw1411">#REF!</definedName>
    <definedName name="____qw1412">#REF!</definedName>
    <definedName name="____qw1421">#REF!</definedName>
    <definedName name="____qw1422">#REF!</definedName>
    <definedName name="____qw1423">#REF!</definedName>
    <definedName name="____qw1501">#REF!</definedName>
    <definedName name="____qw1502">#REF!</definedName>
    <definedName name="____qw2111">#REF!</definedName>
    <definedName name="____qw2112">#REF!</definedName>
    <definedName name="____qw2113">#REF!</definedName>
    <definedName name="____qw2114">#REF!</definedName>
    <definedName name="____qw2115">#REF!</definedName>
    <definedName name="____qw2116">#REF!</definedName>
    <definedName name="____qw2121">#REF!</definedName>
    <definedName name="____qw2211">#REF!</definedName>
    <definedName name="____qw2221">#REF!</definedName>
    <definedName name="____qw2222">#REF!</definedName>
    <definedName name="____qw2301">#REF!</definedName>
    <definedName name="____qw2302">#REF!</definedName>
    <definedName name="____qw2401">#REF!</definedName>
    <definedName name="____qw2901">#REF!</definedName>
    <definedName name="____qw3101">#REF!</definedName>
    <definedName name="____qw3102">#REF!</definedName>
    <definedName name="____qw3201">#REF!</definedName>
    <definedName name="____qw3301">#REF!</definedName>
    <definedName name="____qw3401">#REF!</definedName>
    <definedName name="____qw3402">#REF!</definedName>
    <definedName name="____qw3403">#REF!</definedName>
    <definedName name="____qw3501">#REF!</definedName>
    <definedName name="____qw3502">#REF!</definedName>
    <definedName name="____qw3801">#REF!</definedName>
    <definedName name="____qw3911">#REF!</definedName>
    <definedName name="____qw3921">#REF!</definedName>
    <definedName name="____qw4111">#REF!</definedName>
    <definedName name="____qw4112">#REF!</definedName>
    <definedName name="____qw4113">#REF!</definedName>
    <definedName name="____qw4114">#REF!</definedName>
    <definedName name="____qw4115">#REF!</definedName>
    <definedName name="____qw4121">#REF!</definedName>
    <definedName name="____qw4122">#REF!</definedName>
    <definedName name="____qw4131">#REF!</definedName>
    <definedName name="____qw4141">#REF!</definedName>
    <definedName name="____qw4211">#REF!</definedName>
    <definedName name="____qw4221">#REF!</definedName>
    <definedName name="____qw4222">#REF!</definedName>
    <definedName name="____qw4251">#REF!</definedName>
    <definedName name="____qw4252">#REF!</definedName>
    <definedName name="____qw4261">#REF!</definedName>
    <definedName name="____qw4271">#REF!</definedName>
    <definedName name="____qw4272">#REF!</definedName>
    <definedName name="____qw4273">#REF!</definedName>
    <definedName name="____qw4281">#REF!</definedName>
    <definedName name="____qw4901">#REF!</definedName>
    <definedName name="____rDZ5">[23]ДКЗ!#REF!</definedName>
    <definedName name="____REC1">#REF!</definedName>
    <definedName name="____REC2">#REF!</definedName>
    <definedName name="____REC3">#REF!</definedName>
    <definedName name="____REC4">#REF!</definedName>
    <definedName name="____REC5">#REF!</definedName>
    <definedName name="____s21" hidden="1">{"PRINTME",#N/A,FALSE,"FINAL-10"}</definedName>
    <definedName name="____sc1">[14]Scenarijai!#REF!</definedName>
    <definedName name="____sc2">[14]Scenarijai!#REF!</definedName>
    <definedName name="____sc3">[14]Scenarijai!#REF!</definedName>
    <definedName name="____sc4">[14]Scenarijai!#REF!</definedName>
    <definedName name="____sl1">#REF!</definedName>
    <definedName name="____sl10">#REF!</definedName>
    <definedName name="____sl11">#REF!</definedName>
    <definedName name="____sl12">#REF!</definedName>
    <definedName name="____sl13">#REF!</definedName>
    <definedName name="____sl14">#REF!</definedName>
    <definedName name="____sl15">#REF!</definedName>
    <definedName name="____sl16">#REF!</definedName>
    <definedName name="____sl17">#REF!</definedName>
    <definedName name="____sl18">#REF!</definedName>
    <definedName name="____sl19">#REF!</definedName>
    <definedName name="____sl2">#REF!</definedName>
    <definedName name="____sl20">#REF!</definedName>
    <definedName name="____sl21">#REF!</definedName>
    <definedName name="____sl22">#REF!</definedName>
    <definedName name="____sl23">#REF!</definedName>
    <definedName name="____sl24">#REF!</definedName>
    <definedName name="____sl3">#REF!</definedName>
    <definedName name="____sl4">#REF!</definedName>
    <definedName name="____sl5">#REF!</definedName>
    <definedName name="____sl6">#REF!</definedName>
    <definedName name="____sl7">#REF!</definedName>
    <definedName name="____sl8">#REF!</definedName>
    <definedName name="____sl9">#REF!</definedName>
    <definedName name="____SOA3">#REF!</definedName>
    <definedName name="____sy1">#REF!</definedName>
    <definedName name="____sy10">#REF!</definedName>
    <definedName name="____sy11">#REF!</definedName>
    <definedName name="____sy12">#REF!</definedName>
    <definedName name="____sy13">#REF!</definedName>
    <definedName name="____sy14">#REF!</definedName>
    <definedName name="____sy147">#REF!</definedName>
    <definedName name="____sy15">#REF!</definedName>
    <definedName name="____sy16">#REF!</definedName>
    <definedName name="____sy17">#REF!</definedName>
    <definedName name="____sy18">#REF!</definedName>
    <definedName name="____sy19">#REF!</definedName>
    <definedName name="____sy2">#REF!</definedName>
    <definedName name="____sy20">#REF!</definedName>
    <definedName name="____sy21">#REF!</definedName>
    <definedName name="____sy22">#REF!</definedName>
    <definedName name="____sy23">#REF!</definedName>
    <definedName name="____sy24">#REF!</definedName>
    <definedName name="____sy3">#REF!</definedName>
    <definedName name="____sy4">#REF!</definedName>
    <definedName name="____sy5">#REF!</definedName>
    <definedName name="____sy6">#REF!</definedName>
    <definedName name="____sy67">'[24]APP Systems'!$H$49</definedName>
    <definedName name="____sy7">#REF!</definedName>
    <definedName name="____sy8">'[25]#REF'!$K$23</definedName>
    <definedName name="____sy9">#REF!</definedName>
    <definedName name="____TAX1">#REF!</definedName>
    <definedName name="____TAX2">#REF!</definedName>
    <definedName name="____TAX3">#REF!</definedName>
    <definedName name="____usd10">[18]tariffs!$E$17</definedName>
    <definedName name="____usd11">[18]tariffs!$F$17</definedName>
    <definedName name="____usd12">[18]tariffs!$G$17</definedName>
    <definedName name="____usd13">[18]tariffs!$H$17</definedName>
    <definedName name="____wrn2" hidden="1">{"turnover",#N/A,FALSE;"profits",#N/A,FALSE;"cash",#N/A,FALSE}</definedName>
    <definedName name="____xlfn.BAHTTEXT" hidden="1">#NAME?</definedName>
    <definedName name="___111">#REF!</definedName>
    <definedName name="___53">#REF!</definedName>
    <definedName name="___A16491">#REF!</definedName>
    <definedName name="___acr2">[15]BD_60!$D$5:$P$10</definedName>
    <definedName name="___acr3">[15]BD_62!$D$5:$K$10</definedName>
    <definedName name="___acr4">[15]BD_76!$D$5:$AA$10</definedName>
    <definedName name="___B16491">#REF!</definedName>
    <definedName name="___cmb2">#REF!</definedName>
    <definedName name="___Com0124">#REF!</definedName>
    <definedName name="___Com0125">#REF!</definedName>
    <definedName name="___Com01251">#REF!</definedName>
    <definedName name="___Com0206">#REF!</definedName>
    <definedName name="___Com0208">#REF!</definedName>
    <definedName name="___Com0218">#REF!</definedName>
    <definedName name="___Com0219">#REF!</definedName>
    <definedName name="___Com0226">[19]Com0226!$A$1:$Y$548</definedName>
    <definedName name="___Com1017">#REF!</definedName>
    <definedName name="___Com1022">#REF!</definedName>
    <definedName name="___Com1023">#REF!</definedName>
    <definedName name="___Com1101">#REF!</definedName>
    <definedName name="___Com1114">#REF!</definedName>
    <definedName name="___Com1115">#REF!</definedName>
    <definedName name="___Com1128">#REF!</definedName>
    <definedName name="___Com1210">#REF!</definedName>
    <definedName name="___Com1221">#REF!</definedName>
    <definedName name="___CTE1">#REF!</definedName>
    <definedName name="___DAT2">[20]Test!#REF!</definedName>
    <definedName name="___DAT4">[20]Test!#REF!</definedName>
    <definedName name="___DAT5">[20]Test!#REF!</definedName>
    <definedName name="___DAT6">[20]Test!#REF!</definedName>
    <definedName name="___DAT9">[20]Test!#REF!</definedName>
    <definedName name="___db1">'[3]23-2'!#REF!</definedName>
    <definedName name="___DTA1">#REF!</definedName>
    <definedName name="___DTE1">#REF!</definedName>
    <definedName name="___enr1">#REF!</definedName>
    <definedName name="___FXG1">#REF!</definedName>
    <definedName name="___FXL1">#REF!</definedName>
    <definedName name="___IIA1">#REF!</definedName>
    <definedName name="___inf10">[26]temp_for_sw!$F$68</definedName>
    <definedName name="___inf11">[26]temp_for_sw!$G$68</definedName>
    <definedName name="___inf12">[26]temp_for_sw!$H$68</definedName>
    <definedName name="___inf13">[26]temp_for_sw!$I$68</definedName>
    <definedName name="___JRK0001">#REF!</definedName>
    <definedName name="___JRK0002">#REF!</definedName>
    <definedName name="___JRK0003">#REF!</definedName>
    <definedName name="___JRK0004">#REF!</definedName>
    <definedName name="___JRK0005">#REF!</definedName>
    <definedName name="___JRK0006">#REF!</definedName>
    <definedName name="___JRK0007">#REF!</definedName>
    <definedName name="___JRK0008">#REF!</definedName>
    <definedName name="___JRK0009">#REF!</definedName>
    <definedName name="___JRK0010">#REF!</definedName>
    <definedName name="___JRK0011">#REF!</definedName>
    <definedName name="___JRK0012">#REF!</definedName>
    <definedName name="___JRK0013">#REF!</definedName>
    <definedName name="___JRK0014">#REF!</definedName>
    <definedName name="___JRK0015">#REF!</definedName>
    <definedName name="___JRK0016">#REF!</definedName>
    <definedName name="___JRK0017">#REF!</definedName>
    <definedName name="___JRK0018">#REF!</definedName>
    <definedName name="___JRK0019">#REF!</definedName>
    <definedName name="___JRK0020">#REF!</definedName>
    <definedName name="___JRK0021">#REF!</definedName>
    <definedName name="___JRK0022">#REF!</definedName>
    <definedName name="___JRK0023">#REF!</definedName>
    <definedName name="___kj7" hidden="1">{#N/A,"100% Success",TRUE,"Sales Forecast";#N/A,#N/A,TRUE,"Sheet2"}</definedName>
    <definedName name="___Lan1">#REF!</definedName>
    <definedName name="___lan2">#REF!</definedName>
    <definedName name="___lan3">#REF!</definedName>
    <definedName name="___Lan4">#REF!</definedName>
    <definedName name="___Lan5">#REF!</definedName>
    <definedName name="___Lan6">#REF!</definedName>
    <definedName name="___Lan7">#REF!</definedName>
    <definedName name="___Lan8">#REF!</definedName>
    <definedName name="___lan9">#REF!</definedName>
    <definedName name="___map1">#REF!</definedName>
    <definedName name="___map12">#REF!</definedName>
    <definedName name="___map14">#REF!</definedName>
    <definedName name="___map17">#REF!</definedName>
    <definedName name="___map18">#REF!</definedName>
    <definedName name="___map2">#REF!</definedName>
    <definedName name="___map5">#REF!</definedName>
    <definedName name="___map6">#REF!</definedName>
    <definedName name="___map7">#REF!</definedName>
    <definedName name="___map8">#REF!</definedName>
    <definedName name="___mm1">[6]ПРОГНОЗ_1!#REF!</definedName>
    <definedName name="___mn5">'[21]BCS APP CR'!$E$24</definedName>
    <definedName name="___n1" hidden="1">{"FTSE100","COMPANIES",TRUE}</definedName>
    <definedName name="___NMG1">#REF!</definedName>
    <definedName name="___NMG2" localSheetId="18">[27]!Возврат</definedName>
    <definedName name="___NMG2" localSheetId="16">[27]!Возврат</definedName>
    <definedName name="___NMG2" localSheetId="10">[27]!Возврат</definedName>
    <definedName name="___NMG2" localSheetId="19">[27]!Возврат</definedName>
    <definedName name="___NMG2" localSheetId="20">[27]!Возврат</definedName>
    <definedName name="___NMG2" localSheetId="2">[27]!Возврат</definedName>
    <definedName name="___NMG2">[27]!Возврат</definedName>
    <definedName name="___nr1">[14]Scenarijai!#REF!</definedName>
    <definedName name="___nr2">[14]Scenarijai!#REF!</definedName>
    <definedName name="___nr3">[14]Scenarijai!#REF!</definedName>
    <definedName name="___nr4">[14]Scenarijai!#REF!</definedName>
    <definedName name="___o61005" hidden="1">{"print95",#N/A,FALSE,"1995E.XLS";"print96",#N/A,FALSE,"1996E.XLS"}</definedName>
    <definedName name="___Per1">'[17]Осн_ предпол-я'!$E$5</definedName>
    <definedName name="___per10">'[17]Осн_ предпол-я'!$N$5</definedName>
    <definedName name="___per11">'[17]Осн_ предпол-я'!$O$5</definedName>
    <definedName name="___per12">'[17]Осн_ предпол-я'!$P$5</definedName>
    <definedName name="___per2">'[17]Осн_ предпол-я'!$F$5</definedName>
    <definedName name="___per3">'[17]Осн_ предпол-я'!$G$5</definedName>
    <definedName name="___per4">'[17]Осн_ предпол-я'!$H$5</definedName>
    <definedName name="___per5">'[17]Осн_ предпол-я'!$I$5</definedName>
    <definedName name="___per6">'[17]Осн_ предпол-я'!$J$5</definedName>
    <definedName name="___per7">'[17]Осн_ предпол-я'!$K$5</definedName>
    <definedName name="___per8">'[17]Осн_ предпол-я'!$L$5</definedName>
    <definedName name="___per9">'[17]Осн_ предпол-я'!$M$5</definedName>
    <definedName name="___PL1" hidden="1">{#N/A,#N/A,FALSE,"HMF";#N/A,#N/A,FALSE,"FACIL";#N/A,#N/A,FALSE,"HMFINANCE";#N/A,#N/A,FALSE,"HMEUROPE";#N/A,#N/A,FALSE,"HHAB CONSO";#N/A,#N/A,FALSE,"PAB";#N/A,#N/A,FALSE,"MMC";#N/A,#N/A,FALSE,"THAI";#N/A,#N/A,FALSE,"SINPA";#N/A,#N/A,FALSE,"POLAND"}</definedName>
    <definedName name="___q111">[22]KR9!$A$2:$L$138</definedName>
    <definedName name="___qw1101">#REF!</definedName>
    <definedName name="___qw1102">#REF!</definedName>
    <definedName name="___qw1103">#REF!</definedName>
    <definedName name="___qw1104">#REF!</definedName>
    <definedName name="___qw1201">#REF!</definedName>
    <definedName name="___qw1202">#REF!</definedName>
    <definedName name="___qw1203">#REF!</definedName>
    <definedName name="___qw1204">#REF!</definedName>
    <definedName name="___qw1301">#REF!</definedName>
    <definedName name="___qw1302">#REF!</definedName>
    <definedName name="___qw1303">#REF!</definedName>
    <definedName name="___qw1304">#REF!</definedName>
    <definedName name="___qw1305">#REF!</definedName>
    <definedName name="___qw1306">#REF!</definedName>
    <definedName name="___qw1307">#REF!</definedName>
    <definedName name="___qw1308">#REF!</definedName>
    <definedName name="___qw1411">#REF!</definedName>
    <definedName name="___qw1412">#REF!</definedName>
    <definedName name="___qw1421">#REF!</definedName>
    <definedName name="___qw1422">#REF!</definedName>
    <definedName name="___qw1423">#REF!</definedName>
    <definedName name="___qw1501">#REF!</definedName>
    <definedName name="___qw1502">#REF!</definedName>
    <definedName name="___qw2111">#REF!</definedName>
    <definedName name="___qw2112">#REF!</definedName>
    <definedName name="___qw2113">#REF!</definedName>
    <definedName name="___qw2114">#REF!</definedName>
    <definedName name="___qw2115">#REF!</definedName>
    <definedName name="___qw2116">#REF!</definedName>
    <definedName name="___qw2121">#REF!</definedName>
    <definedName name="___qw2211">#REF!</definedName>
    <definedName name="___qw2221">#REF!</definedName>
    <definedName name="___qw2222">#REF!</definedName>
    <definedName name="___qw2301">#REF!</definedName>
    <definedName name="___qw2302">#REF!</definedName>
    <definedName name="___qw2401">#REF!</definedName>
    <definedName name="___qw2901">#REF!</definedName>
    <definedName name="___qw3101">#REF!</definedName>
    <definedName name="___qw3102">#REF!</definedName>
    <definedName name="___qw3201">#REF!</definedName>
    <definedName name="___qw3301">#REF!</definedName>
    <definedName name="___qw3401">#REF!</definedName>
    <definedName name="___qw3402">#REF!</definedName>
    <definedName name="___qw3403">#REF!</definedName>
    <definedName name="___qw3501">#REF!</definedName>
    <definedName name="___qw3502">#REF!</definedName>
    <definedName name="___qw3801">#REF!</definedName>
    <definedName name="___qw3911">#REF!</definedName>
    <definedName name="___qw3921">#REF!</definedName>
    <definedName name="___qw4111">#REF!</definedName>
    <definedName name="___qw4112">#REF!</definedName>
    <definedName name="___qw4113">#REF!</definedName>
    <definedName name="___qw4114">#REF!</definedName>
    <definedName name="___qw4115">#REF!</definedName>
    <definedName name="___qw4121">#REF!</definedName>
    <definedName name="___qw4122">#REF!</definedName>
    <definedName name="___qw4131">#REF!</definedName>
    <definedName name="___qw4141">#REF!</definedName>
    <definedName name="___qw4211">#REF!</definedName>
    <definedName name="___qw4221">#REF!</definedName>
    <definedName name="___qw4222">#REF!</definedName>
    <definedName name="___qw4251">#REF!</definedName>
    <definedName name="___qw4252">#REF!</definedName>
    <definedName name="___qw4261">#REF!</definedName>
    <definedName name="___qw4271">#REF!</definedName>
    <definedName name="___qw4272">#REF!</definedName>
    <definedName name="___qw4273">#REF!</definedName>
    <definedName name="___qw4281">#REF!</definedName>
    <definedName name="___qw4901">#REF!</definedName>
    <definedName name="___rDZ5">[23]ДКЗ!#REF!</definedName>
    <definedName name="___REC1">#REF!</definedName>
    <definedName name="___REC2">#REF!</definedName>
    <definedName name="___REC3">#REF!</definedName>
    <definedName name="___REC4">#REF!</definedName>
    <definedName name="___REC5">#REF!</definedName>
    <definedName name="___s21" hidden="1">{"PRINTME",#N/A,FALSE,"FINAL-10"}</definedName>
    <definedName name="___sc1">[14]Scenarijai!#REF!</definedName>
    <definedName name="___sc2">[14]Scenarijai!#REF!</definedName>
    <definedName name="___sc3">[14]Scenarijai!#REF!</definedName>
    <definedName name="___sc4">[14]Scenarijai!#REF!</definedName>
    <definedName name="___sl1">#REF!</definedName>
    <definedName name="___sl10">#REF!</definedName>
    <definedName name="___sl11">#REF!</definedName>
    <definedName name="___sl12">#REF!</definedName>
    <definedName name="___sl13">#REF!</definedName>
    <definedName name="___sl14">#REF!</definedName>
    <definedName name="___sl15">#REF!</definedName>
    <definedName name="___sl16">#REF!</definedName>
    <definedName name="___sl17">#REF!</definedName>
    <definedName name="___sl18">#REF!</definedName>
    <definedName name="___sl19">#REF!</definedName>
    <definedName name="___sl2">#REF!</definedName>
    <definedName name="___sl20">#REF!</definedName>
    <definedName name="___sl21">#REF!</definedName>
    <definedName name="___sl22">#REF!</definedName>
    <definedName name="___sl23">#REF!</definedName>
    <definedName name="___sl24">#REF!</definedName>
    <definedName name="___sl3">#REF!</definedName>
    <definedName name="___sl4">#REF!</definedName>
    <definedName name="___sl5">#REF!</definedName>
    <definedName name="___sl6">#REF!</definedName>
    <definedName name="___sl7">#REF!</definedName>
    <definedName name="___sl8">#REF!</definedName>
    <definedName name="___sl9">#REF!</definedName>
    <definedName name="___SOA3">#REF!</definedName>
    <definedName name="___sy1">#REF!</definedName>
    <definedName name="___sy10">#REF!</definedName>
    <definedName name="___sy11">#REF!</definedName>
    <definedName name="___sy12">#REF!</definedName>
    <definedName name="___sy13">#REF!</definedName>
    <definedName name="___sy14">#REF!</definedName>
    <definedName name="___sy147">#REF!</definedName>
    <definedName name="___sy15">#REF!</definedName>
    <definedName name="___sy16">#REF!</definedName>
    <definedName name="___sy17">#REF!</definedName>
    <definedName name="___sy18">#REF!</definedName>
    <definedName name="___sy19">#REF!</definedName>
    <definedName name="___sy2">#REF!</definedName>
    <definedName name="___sy20">#REF!</definedName>
    <definedName name="___sy21">#REF!</definedName>
    <definedName name="___sy22">#REF!</definedName>
    <definedName name="___sy23">#REF!</definedName>
    <definedName name="___sy24">#REF!</definedName>
    <definedName name="___sy3">#REF!</definedName>
    <definedName name="___sy4">#REF!</definedName>
    <definedName name="___sy5">#REF!</definedName>
    <definedName name="___sy6">#REF!</definedName>
    <definedName name="___sy67">'[24]APP Systems'!$H$49</definedName>
    <definedName name="___sy7">#REF!</definedName>
    <definedName name="___sy8">'[25]#REF'!$K$23</definedName>
    <definedName name="___sy9">#REF!</definedName>
    <definedName name="___TAX1">#REF!</definedName>
    <definedName name="___TAX2">#REF!</definedName>
    <definedName name="___TAX3">#REF!</definedName>
    <definedName name="___usd09">#REF!</definedName>
    <definedName name="___usd10">[28]tariffs!$E$17</definedName>
    <definedName name="___usd11">[28]tariffs!$F$17</definedName>
    <definedName name="___usd12">[28]tariffs!$G$17</definedName>
    <definedName name="___usd13">[28]tariffs!$H$17</definedName>
    <definedName name="___wrn2" hidden="1">{"turnover",#N/A,FALSE;"profits",#N/A,FALSE;"cash",#N/A,FALSE}</definedName>
    <definedName name="___xlfn.BAHTTEXT" hidden="1">#NAME?</definedName>
    <definedName name="__1__">[29]PL_6m2006!#REF!</definedName>
    <definedName name="__1_111">#REF!</definedName>
    <definedName name="__111">#REF!</definedName>
    <definedName name="__123Graph_A" hidden="1">[30]A!#REF!</definedName>
    <definedName name="__123Graph_ACASH" hidden="1">'[31]Cash Flow'!$F$50:$N$50</definedName>
    <definedName name="__123Graph_B" hidden="1">[30]A!#REF!</definedName>
    <definedName name="__123Graph_BCASH" hidden="1">'[31]Cash Flow'!$F$51:$N$51</definedName>
    <definedName name="__123Graph_C" hidden="1">[30]A!#REF!</definedName>
    <definedName name="__123Graph_D" hidden="1">[30]A!#REF!</definedName>
    <definedName name="__123Graph_E" hidden="1">[30]A!#REF!</definedName>
    <definedName name="__123Graph_F" hidden="1">[30]A!#REF!</definedName>
    <definedName name="__2__">'[29]BS_01_07_06 Актив'!#REF!</definedName>
    <definedName name="__3__">'[29]BS_01_07_06 Актив'!#REF!</definedName>
    <definedName name="__4__">[29]BS_01_07_06_Пассив!#REF!</definedName>
    <definedName name="__5__">[29]BS_01_07_06_Пассив!#REF!</definedName>
    <definedName name="__8__">'[29]BS_01_07_06 Актив'!#REF!</definedName>
    <definedName name="__96__">'[29]BS_01_07_06 Актив'!#REF!</definedName>
    <definedName name="__99__">[29]BS_01_07_06_Пассив!#REF!</definedName>
    <definedName name="__Г3__">'[29]BS_01_07_06 Актив'!#REF!</definedName>
    <definedName name="__З4__">'[29]BS_01_07_06 Актив'!#REF!</definedName>
    <definedName name="__A16491">#REF!</definedName>
    <definedName name="__a2">#REF!</definedName>
    <definedName name="__acr2">[15]BD_60!$D$5:$P$10</definedName>
    <definedName name="__acr3">[15]BD_62!$D$5:$K$10</definedName>
    <definedName name="__acr4">[15]BD_76!$D$5:$AA$10</definedName>
    <definedName name="__B16491">#REF!</definedName>
    <definedName name="__cmb2">#REF!</definedName>
    <definedName name="__Com0124">#REF!</definedName>
    <definedName name="__Com0125">#REF!</definedName>
    <definedName name="__Com01251">#REF!</definedName>
    <definedName name="__Com0206">#REF!</definedName>
    <definedName name="__Com0208">#REF!</definedName>
    <definedName name="__Com0218">#REF!</definedName>
    <definedName name="__Com0219">#REF!</definedName>
    <definedName name="__Com0226">[32]Com0226!$A$1:$Y$548</definedName>
    <definedName name="__Com1017">#REF!</definedName>
    <definedName name="__Com1022">#REF!</definedName>
    <definedName name="__Com1023">#REF!</definedName>
    <definedName name="__Com1101">#REF!</definedName>
    <definedName name="__Com1114">#REF!</definedName>
    <definedName name="__Com1115">#REF!</definedName>
    <definedName name="__Com1128">#REF!</definedName>
    <definedName name="__Com1210">#REF!</definedName>
    <definedName name="__Com1221">#REF!</definedName>
    <definedName name="__CTE1">#REF!</definedName>
    <definedName name="__DAT2">[20]Test!#REF!</definedName>
    <definedName name="__DAT4">[20]Test!#REF!</definedName>
    <definedName name="__DAT5">[20]Test!#REF!</definedName>
    <definedName name="__DAT6">[20]Test!#REF!</definedName>
    <definedName name="__DAT9">[20]Test!#REF!</definedName>
    <definedName name="__db1">'[3]23-2'!#REF!</definedName>
    <definedName name="__DTA1">#REF!</definedName>
    <definedName name="__DTE1">#REF!</definedName>
    <definedName name="__enr1">#REF!</definedName>
    <definedName name="__FDS_HYPERLINK_TOGGLE_STATE__" hidden="1">"ON"</definedName>
    <definedName name="__FDS_UNIQUE_RANGE_ID_GENERATOR_COUNTER" hidden="1">49</definedName>
    <definedName name="__FXG1">#REF!</definedName>
    <definedName name="__FXL1">#REF!</definedName>
    <definedName name="__IIA1">#REF!</definedName>
    <definedName name="__inf10">[33]temp_for_sw!$F$70</definedName>
    <definedName name="__inf11">[33]temp_for_sw!$G$70</definedName>
    <definedName name="__inf12">[33]temp_for_sw!$H$70</definedName>
    <definedName name="__inf13">[33]temp_for_sw!$I$70</definedName>
    <definedName name="__IntlFixup" hidden="1">TRUE</definedName>
    <definedName name="__JRK0001">#REF!</definedName>
    <definedName name="__JRK0002">#REF!</definedName>
    <definedName name="__JRK0003">#REF!</definedName>
    <definedName name="__JRK0004">#REF!</definedName>
    <definedName name="__JRK0005">#REF!</definedName>
    <definedName name="__JRK0006">#REF!</definedName>
    <definedName name="__JRK0007">#REF!</definedName>
    <definedName name="__JRK0008">#REF!</definedName>
    <definedName name="__JRK0009">#REF!</definedName>
    <definedName name="__JRK0010">#REF!</definedName>
    <definedName name="__JRK0011">#REF!</definedName>
    <definedName name="__JRK0012">#REF!</definedName>
    <definedName name="__JRK0013">#REF!</definedName>
    <definedName name="__JRK0014">#REF!</definedName>
    <definedName name="__JRK0015">#REF!</definedName>
    <definedName name="__JRK0016">#REF!</definedName>
    <definedName name="__JRK0017">#REF!</definedName>
    <definedName name="__JRK0018">#REF!</definedName>
    <definedName name="__JRK0019">#REF!</definedName>
    <definedName name="__JRK0020">#REF!</definedName>
    <definedName name="__JRK0021">#REF!</definedName>
    <definedName name="__JRK0022">#REF!</definedName>
    <definedName name="__JRK0023">#REF!</definedName>
    <definedName name="__kj7" hidden="1">{#N/A,"100% Success",TRUE,"Sales Forecast";#N/A,#N/A,TRUE,"Sheet2"}</definedName>
    <definedName name="__Lan1">#REF!</definedName>
    <definedName name="__lan2">#REF!</definedName>
    <definedName name="__lan3">#REF!</definedName>
    <definedName name="__Lan4">#REF!</definedName>
    <definedName name="__Lan5">#REF!</definedName>
    <definedName name="__Lan6">#REF!</definedName>
    <definedName name="__Lan7">#REF!</definedName>
    <definedName name="__Lan8">#REF!</definedName>
    <definedName name="__lan9">#REF!</definedName>
    <definedName name="__map1">#REF!</definedName>
    <definedName name="__map12">#REF!</definedName>
    <definedName name="__map14">#REF!</definedName>
    <definedName name="__map17">#REF!</definedName>
    <definedName name="__map18">#REF!</definedName>
    <definedName name="__map2">#REF!</definedName>
    <definedName name="__map5">#REF!</definedName>
    <definedName name="__map6">#REF!</definedName>
    <definedName name="__map7">#REF!</definedName>
    <definedName name="__map8">#REF!</definedName>
    <definedName name="__mm1">[6]ПРОГНОЗ_1!#REF!</definedName>
    <definedName name="__mn5">'[21]BCS APP CR'!$E$24</definedName>
    <definedName name="__n1" hidden="1">{"FTSE100","COMPANIES",TRUE}</definedName>
    <definedName name="__NMG1">#REF!</definedName>
    <definedName name="__NMG2" localSheetId="18">[27]!Возврат</definedName>
    <definedName name="__NMG2" localSheetId="16">[27]!Возврат</definedName>
    <definedName name="__NMG2" localSheetId="10">[27]!Возврат</definedName>
    <definedName name="__NMG2" localSheetId="19">[27]!Возврат</definedName>
    <definedName name="__NMG2" localSheetId="20">[27]!Возврат</definedName>
    <definedName name="__NMG2" localSheetId="2">[27]!Возврат</definedName>
    <definedName name="__NMG2">[27]!Возврат</definedName>
    <definedName name="__nr1">[14]Scenarijai!#REF!</definedName>
    <definedName name="__nr2">[14]Scenarijai!#REF!</definedName>
    <definedName name="__nr3">[14]Scenarijai!#REF!</definedName>
    <definedName name="__nr4">[14]Scenarijai!#REF!</definedName>
    <definedName name="__o61005" hidden="1">{"print95",#N/A,FALSE,"1995E.XLS";"print96",#N/A,FALSE,"1996E.XLS"}</definedName>
    <definedName name="__Per1">'[17]Осн_ предпол-я'!$E$5</definedName>
    <definedName name="__per10">'[17]Осн_ предпол-я'!$N$5</definedName>
    <definedName name="__per11">'[17]Осн_ предпол-я'!$O$5</definedName>
    <definedName name="__per12">'[17]Осн_ предпол-я'!$P$5</definedName>
    <definedName name="__per2">'[17]Осн_ предпол-я'!$F$5</definedName>
    <definedName name="__per3">'[17]Осн_ предпол-я'!$G$5</definedName>
    <definedName name="__per4">'[17]Осн_ предпол-я'!$H$5</definedName>
    <definedName name="__per5">'[17]Осн_ предпол-я'!$I$5</definedName>
    <definedName name="__per6">'[17]Осн_ предпол-я'!$J$5</definedName>
    <definedName name="__per7">'[17]Осн_ предпол-я'!$K$5</definedName>
    <definedName name="__per8">'[17]Осн_ предпол-я'!$L$5</definedName>
    <definedName name="__per9">'[17]Осн_ предпол-я'!$M$5</definedName>
    <definedName name="__PL1" hidden="1">{#N/A,#N/A,FALSE,"HMF";#N/A,#N/A,FALSE,"FACIL";#N/A,#N/A,FALSE,"HMFINANCE";#N/A,#N/A,FALSE,"HMEUROPE";#N/A,#N/A,FALSE,"HHAB CONSO";#N/A,#N/A,FALSE,"PAB";#N/A,#N/A,FALSE,"MMC";#N/A,#N/A,FALSE,"THAI";#N/A,#N/A,FALSE,"SINPA";#N/A,#N/A,FALSE,"POLAND"}</definedName>
    <definedName name="__q111">[22]KR9!$A$2:$L$138</definedName>
    <definedName name="__qw1101">#REF!</definedName>
    <definedName name="__qw1102">#REF!</definedName>
    <definedName name="__qw1103">#REF!</definedName>
    <definedName name="__qw1104">#REF!</definedName>
    <definedName name="__qw1201">#REF!</definedName>
    <definedName name="__qw1202">#REF!</definedName>
    <definedName name="__qw1203">#REF!</definedName>
    <definedName name="__qw1204">#REF!</definedName>
    <definedName name="__qw1301">#REF!</definedName>
    <definedName name="__qw1302">#REF!</definedName>
    <definedName name="__qw1303">#REF!</definedName>
    <definedName name="__qw1304">#REF!</definedName>
    <definedName name="__qw1305">#REF!</definedName>
    <definedName name="__qw1306">#REF!</definedName>
    <definedName name="__qw1307">#REF!</definedName>
    <definedName name="__qw1308">#REF!</definedName>
    <definedName name="__qw1411">#REF!</definedName>
    <definedName name="__qw1412">#REF!</definedName>
    <definedName name="__qw1421">#REF!</definedName>
    <definedName name="__qw1422">#REF!</definedName>
    <definedName name="__qw1423">#REF!</definedName>
    <definedName name="__qw1501">#REF!</definedName>
    <definedName name="__qw1502">#REF!</definedName>
    <definedName name="__qw2111">#REF!</definedName>
    <definedName name="__qw2112">#REF!</definedName>
    <definedName name="__qw2113">#REF!</definedName>
    <definedName name="__qw2114">#REF!</definedName>
    <definedName name="__qw2115">#REF!</definedName>
    <definedName name="__qw2116">#REF!</definedName>
    <definedName name="__qw2121">#REF!</definedName>
    <definedName name="__qw2211">#REF!</definedName>
    <definedName name="__qw2221">#REF!</definedName>
    <definedName name="__qw2222">#REF!</definedName>
    <definedName name="__qw2301">#REF!</definedName>
    <definedName name="__qw2302">#REF!</definedName>
    <definedName name="__qw2401">#REF!</definedName>
    <definedName name="__qw2901">#REF!</definedName>
    <definedName name="__qw3101">#REF!</definedName>
    <definedName name="__qw3102">#REF!</definedName>
    <definedName name="__qw3201">#REF!</definedName>
    <definedName name="__qw3301">#REF!</definedName>
    <definedName name="__qw3401">#REF!</definedName>
    <definedName name="__qw3402">#REF!</definedName>
    <definedName name="__qw3403">#REF!</definedName>
    <definedName name="__qw3501">#REF!</definedName>
    <definedName name="__qw3502">#REF!</definedName>
    <definedName name="__qw3801">#REF!</definedName>
    <definedName name="__qw3911">#REF!</definedName>
    <definedName name="__qw3921">#REF!</definedName>
    <definedName name="__qw4111">#REF!</definedName>
    <definedName name="__qw4112">#REF!</definedName>
    <definedName name="__qw4113">#REF!</definedName>
    <definedName name="__qw4114">#REF!</definedName>
    <definedName name="__qw4115">#REF!</definedName>
    <definedName name="__qw4121">#REF!</definedName>
    <definedName name="__qw4122">#REF!</definedName>
    <definedName name="__qw4131">#REF!</definedName>
    <definedName name="__qw4141">#REF!</definedName>
    <definedName name="__qw4211">#REF!</definedName>
    <definedName name="__qw4221">#REF!</definedName>
    <definedName name="__qw4222">#REF!</definedName>
    <definedName name="__qw4251">#REF!</definedName>
    <definedName name="__qw4252">#REF!</definedName>
    <definedName name="__qw4261">#REF!</definedName>
    <definedName name="__qw4271">#REF!</definedName>
    <definedName name="__qw4272">#REF!</definedName>
    <definedName name="__qw4273">#REF!</definedName>
    <definedName name="__qw4281">#REF!</definedName>
    <definedName name="__qw4901">#REF!</definedName>
    <definedName name="__rDZ5">[23]ДКЗ!#REF!</definedName>
    <definedName name="__REC1">#REF!</definedName>
    <definedName name="__REC2">#REF!</definedName>
    <definedName name="__REC3">#REF!</definedName>
    <definedName name="__REC4">#REF!</definedName>
    <definedName name="__REC5">#REF!</definedName>
    <definedName name="__s21" hidden="1">{"PRINTME",#N/A,FALSE,"FINAL-10"}</definedName>
    <definedName name="__sc1">[14]Scenarijai!#REF!</definedName>
    <definedName name="__sc2">[14]Scenarijai!#REF!</definedName>
    <definedName name="__sc3">[14]Scenarijai!#REF!</definedName>
    <definedName name="__sc4">[14]Scenarijai!#REF!</definedName>
    <definedName name="__sl1">#REF!</definedName>
    <definedName name="__sl10">#REF!</definedName>
    <definedName name="__sl11">#REF!</definedName>
    <definedName name="__sl12">#REF!</definedName>
    <definedName name="__sl13">#REF!</definedName>
    <definedName name="__sl14">#REF!</definedName>
    <definedName name="__sl15">#REF!</definedName>
    <definedName name="__sl16">#REF!</definedName>
    <definedName name="__sl17">#REF!</definedName>
    <definedName name="__sl18">#REF!</definedName>
    <definedName name="__sl19">#REF!</definedName>
    <definedName name="__sl2">#REF!</definedName>
    <definedName name="__sl20">#REF!</definedName>
    <definedName name="__sl21">#REF!</definedName>
    <definedName name="__sl22">#REF!</definedName>
    <definedName name="__sl23">#REF!</definedName>
    <definedName name="__sl24">#REF!</definedName>
    <definedName name="__sl3">#REF!</definedName>
    <definedName name="__sl4">#REF!</definedName>
    <definedName name="__sl5">#REF!</definedName>
    <definedName name="__sl6">#REF!</definedName>
    <definedName name="__sl7">#REF!</definedName>
    <definedName name="__sl8">#REF!</definedName>
    <definedName name="__sl9">#REF!</definedName>
    <definedName name="__SOA3">#REF!</definedName>
    <definedName name="__sy1">#REF!</definedName>
    <definedName name="__sy10">#REF!</definedName>
    <definedName name="__sy11">#REF!</definedName>
    <definedName name="__sy12">#REF!</definedName>
    <definedName name="__sy13">#REF!</definedName>
    <definedName name="__sy14">#REF!</definedName>
    <definedName name="__sy147">#REF!</definedName>
    <definedName name="__sy15">#REF!</definedName>
    <definedName name="__sy16">#REF!</definedName>
    <definedName name="__sy17">#REF!</definedName>
    <definedName name="__sy18">#REF!</definedName>
    <definedName name="__sy19">#REF!</definedName>
    <definedName name="__sy2">#REF!</definedName>
    <definedName name="__sy20">#REF!</definedName>
    <definedName name="__sy21">#REF!</definedName>
    <definedName name="__sy22">#REF!</definedName>
    <definedName name="__sy23">#REF!</definedName>
    <definedName name="__sy24">#REF!</definedName>
    <definedName name="__sy3">#REF!</definedName>
    <definedName name="__sy4">#REF!</definedName>
    <definedName name="__sy5">#REF!</definedName>
    <definedName name="__sy6">#REF!</definedName>
    <definedName name="__sy67">'[24]APP Systems'!$H$49</definedName>
    <definedName name="__sy7">#REF!</definedName>
    <definedName name="__sy8">'[25]#REF'!$K$23</definedName>
    <definedName name="__sy9">#REF!</definedName>
    <definedName name="__TAX1">#REF!</definedName>
    <definedName name="__TAX2">#REF!</definedName>
    <definedName name="__TAX3">#REF!</definedName>
    <definedName name="__usd09">[33]temp_for_sw!$E$68</definedName>
    <definedName name="__usd10">[33]temp_for_sw!$F$68</definedName>
    <definedName name="__usd11">[33]temp_for_sw!$G$68</definedName>
    <definedName name="__usd12">[33]temp_for_sw!$H$68</definedName>
    <definedName name="__usd13">[33]temp_for_sw!$I$68</definedName>
    <definedName name="__wrn2" hidden="1">{"turnover",#N/A,FALSE;"profits",#N/A,FALSE;"cash",#N/A,FALSE}</definedName>
    <definedName name="__xlfn.BAHTTEXT" hidden="1">#NAME?</definedName>
    <definedName name="_05_ACOI">'[34]5'!#REF!</definedName>
    <definedName name="_05_DCI">'[34]5'!#REF!</definedName>
    <definedName name="_05_NCI">'[34]5'!#REF!</definedName>
    <definedName name="_05_OCI">#REF!</definedName>
    <definedName name="_06">#REF!</definedName>
    <definedName name="_1___________________ÿ_0Current_ass">#REF!</definedName>
    <definedName name="_1__123Graph_CCHART_4" hidden="1">'[35]Edm Oil'!#REF!</definedName>
    <definedName name="_1__FDSAUDITLINK__" hidden="1">{"fdsup://IBCentral/FAT Viewer?action=UPDATE&amp;creator=factset&amp;DOC_NAME=fat:reuters_annual_source_window.fat&amp;display_string=Audit&amp;DYN_ARGS=TRUE&amp;VAR:ID1=67034610&amp;VAR:RCODE=FDSINTINCMTOT&amp;VAR:SDATE=20081299&amp;VAR:FREQ=Y&amp;VAR:RELITEM=RP&amp;VAR:CURRENCY=&amp;VAR:CURRSOURCE=","EXSHARE&amp;VAR:NATFREQ=ANNUAL&amp;VAR:RFIELD=FINALIZED&amp;VAR:DB_TYPE=&amp;VAR:UNITS=M&amp;window=popup&amp;width=450&amp;height=300&amp;START_MAXIMIZED=FALSE"}</definedName>
    <definedName name="_1_111">#REF!</definedName>
    <definedName name="_1._Касса_и_краткосрочные_средства">#REF!</definedName>
    <definedName name="_10__FDSAUDITLINK__" hidden="1">{"fdsup://IBCentral/FAT Viewer?action=UPDATE&amp;creator=factset&amp;DOC_NAME=fat:reuters_ytd_source_window.fat&amp;display_string=Audit&amp;DYN_ARGS=TRUE&amp;VAR:ID1=67034610&amp;VAR:RCODE=FIBCEBIT&amp;VAR:SDATE=20081299&amp;VAR:FREQ=Quarterly&amp;VAR:RELITEM=RP&amp;VAR:CURRENCY=&amp;VAR:CURRSOURCE=","EXSHARE&amp;VAR:NATFREQ=Quarterly&amp;VAR:RFIELD=FINALIZED&amp;VAR:DB_TYPE=&amp;VAR:UNITS=M&amp;window=popup&amp;width=450&amp;height=300&amp;START_MAXIMIZED=FALSE"}</definedName>
    <definedName name="_10._Прочие_пассивы">#REF!</definedName>
    <definedName name="_11_________ÿ_0Current_ass">#REF!</definedName>
    <definedName name="_11__FDSAUDITLINK__" hidden="1">{"fdsup://IBCentral/FAT Viewer?action=UPDATE&amp;creator=factset&amp;DOC_NAME=fat:reuters_annual_source_window.fat&amp;display_string=Audit&amp;DYN_ARGS=TRUE&amp;VAR:ID1=67034610&amp;VAR:RCODE=FIBCEBIT&amp;VAR:SDATE=20081299&amp;VAR:FREQ=Y&amp;VAR:RELITEM=RP&amp;VAR:CURRENCY=&amp;VAR:CURRSOURCE=EXSHA","RE&amp;VAR:NATFREQ=ANNUAL&amp;VAR:RFIELD=FINALIZED&amp;VAR:DB_TYPE=&amp;VAR:UNITS=M&amp;window=popup&amp;width=450&amp;height=300&amp;START_MAXIMIZED=FALSE"}</definedName>
    <definedName name="_11._Акционерный_капитал">#REF!</definedName>
    <definedName name="_111">#REF!</definedName>
    <definedName name="_12__FDSAUDITLINK__" hidden="1">{"fdsup://IBCentral/FAT Viewer?action=UPDATE&amp;creator=factset&amp;DOC_NAME=fat:reuters_annual_source_window.fat&amp;display_string=Audit&amp;DYN_ARGS=TRUE&amp;VAR:ID1=67034610&amp;VAR:RCODE=FIBCEBIT&amp;VAR:SDATE=20081299&amp;VAR:FREQ=Quarterly&amp;VAR:RELITEM=RP&amp;VAR:CURRENCY=&amp;VAR:CURRSOUR","CE=EXSHARE&amp;VAR:NATFREQ=ANNUAL&amp;VAR:RFIELD=FINALIZED&amp;VAR:DB_TYPE=&amp;VAR:UNITS=M&amp;window=popup&amp;width=450&amp;height=300&amp;START_MAXIMIZED=FALSE"}</definedName>
    <definedName name="_12._Нераспределенная_прибыль_и_резервы">#REF!</definedName>
    <definedName name="_1213" hidden="1">[30]A!#REF!</definedName>
    <definedName name="_12334" hidden="1">[30]A!#REF!</definedName>
    <definedName name="_13__FDSAUDITLINK__" hidden="1">{"fdsup://IBCentral/FAT Viewer?action=UPDATE&amp;creator=factset&amp;DOC_NAME=fat:reuters_annual_pshs_src_window.fat&amp;display_string=Audit&amp;DYN_ARGS=TRUE&amp;VAR:ID1=67034610&amp;VAR:RCODE=FDSEPS&amp;VAR:SDATE=20081299&amp;VAR:FREQ=Y&amp;VAR:RELITEM=RP&amp;VAR:CURRENCY=&amp;VAR:CURRSOURCE=EXSHA","RE&amp;VAR:NATFREQ=ANNUAL&amp;VAR:RFIELD=FINALIZED&amp;VAR:DB_TYPE=&amp;VAR:UNITS=M&amp;window=popup&amp;width=450&amp;height=300&amp;START_MAXIMIZED=FALSE"}</definedName>
    <definedName name="_13._Прибыли_и_убытки_отчетного_года__сальдо">#REF!</definedName>
    <definedName name="_14______ÿ_0Current_ass">#REF!</definedName>
    <definedName name="_14__FDSAUDITLINK__" hidden="1">{"fdsup://IBCentral/FAT Viewer?action=UPDATE&amp;creator=factset&amp;DOC_NAME=fat:reuters_annual_pshs_src_window.fat&amp;display_string=Audit&amp;DYN_ARGS=TRUE&amp;VAR:ID1=67034610&amp;VAR:RCODE=FDSEPS&amp;VAR:SDATE=20071299&amp;VAR:FREQ=Y&amp;VAR:RELITEM=RP&amp;VAR:CURRENCY=&amp;VAR:CURRSOURCE=EXSHA","RE&amp;VAR:NATFREQ=ANNUAL&amp;VAR:RFIELD=FINALIZED&amp;VAR:DB_TYPE=&amp;VAR:UNITS=M&amp;window=popup&amp;width=450&amp;height=300&amp;START_MAXIMIZED=FALSE"}</definedName>
    <definedName name="_15__FDSAUDITLINK__" hidden="1">{"fdsup://IBCentral/FAT Viewer?action=UPDATE&amp;creator=factset&amp;DOC_NAME=fat:reuters_annual_pshs_src_window.fat&amp;display_string=Audit&amp;DYN_ARGS=TRUE&amp;VAR:ID1=67034610&amp;VAR:RCODE=FDSEPS&amp;VAR:SDATE=20061299&amp;VAR:FREQ=Y&amp;VAR:RELITEM=RP&amp;VAR:CURRENCY=&amp;VAR:CURRSOURCE=EXSHA","RE&amp;VAR:NATFREQ=ANNUAL&amp;VAR:RFIELD=FINALIZED&amp;VAR:DB_TYPE=&amp;VAR:UNITS=M&amp;window=popup&amp;width=450&amp;height=300&amp;START_MAXIMIZED=FALSE"}</definedName>
    <definedName name="_16__FDSAUDITLINK__" hidden="1">{"fdsup://IBCentral/FAT Viewer?action=UPDATE&amp;creator=factset&amp;DOC_NAME=fat:reuters_annual_pshs_src_window.fat&amp;display_string=Audit&amp;DYN_ARGS=TRUE&amp;VAR:ID1=67034610&amp;VAR:RCODE=FDSEPS&amp;VAR:SDATE=20051299&amp;VAR:FREQ=Y&amp;VAR:RELITEM=RP&amp;VAR:CURRENCY=&amp;VAR:CURRSOURCE=EXSHA","RE&amp;VAR:NATFREQ=ANNUAL&amp;VAR:RFIELD=FINALIZED&amp;VAR:DB_TYPE=&amp;VAR:UNITS=M&amp;window=popup&amp;width=450&amp;height=300&amp;START_MAXIMIZED=FALSE"}</definedName>
    <definedName name="_17___ÿ_0Current_ass">#REF!</definedName>
    <definedName name="_17__FDSAUDITLINK__" hidden="1">{"fdsup://IBCentral/FAT Viewer?action=UPDATE&amp;creator=factset&amp;DOC_NAME=fat:reuters_ytd_source_window.fat&amp;display_string=Audit&amp;DYN_ARGS=TRUE&amp;VAR:ID1=67034610&amp;VAR:RCODE=FIBCEBITDA&amp;VAR:SDATE=20070999&amp;VAR:FREQ=Quarterly&amp;VAR:RELITEM=RP&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ytd_source_window.fat&amp;display_string=Audit&amp;DYN_ARGS=TRUE&amp;VAR:ID1=67034610&amp;VAR:RCODE=FIBCEBITDA&amp;VAR:SDATE=20081299&amp;VAR:FREQ=Quarterly&amp;VAR:RELITEM=RP&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annual_source_window.fat&amp;display_string=Audit&amp;DYN_ARGS=TRUE&amp;VAR:ID1=67034610&amp;VAR:RCODE=FIBCEBITDA&amp;VAR:SDATE=20081299&amp;VAR:FREQ=Y&amp;VAR:RELITEM=RP&amp;VAR:CURRENCY=&amp;VAR:CURRSOURCE=EXS","HARE&amp;VAR:NATFREQ=ANNUAL&amp;VAR:RFIELD=FINALIZED&amp;VAR:DB_TYPE=&amp;VAR:UNITS=M&amp;window=popup&amp;width=450&amp;height=300&amp;START_MAXIMIZED=FALSE"}</definedName>
    <definedName name="_2__123Graph_ECHART_10" hidden="1">'[35]WTI Comp'!#REF!</definedName>
    <definedName name="_2__FDSAUDITLINK__" hidden="1">{"fdsup://IBCentral/FAT Viewer?action=UPDATE&amp;creator=factset&amp;DOC_NAME=fat:reuters_ytd_source_window.fat&amp;display_string=Audit&amp;DYN_ARGS=TRUE&amp;VAR:ID1=67034610&amp;VAR:RCODE=FDSINTEXPTOTAL&amp;VAR:SDATE=20070999&amp;VAR:FREQ=Quarterly&amp;VAR:RELITEM=RP&amp;VAR:CURRENCY=&amp;VAR:CURRS","OURCE=EXSHARE&amp;VAR:NATFREQ=Quarterly&amp;VAR:RFIELD=FINALIZED&amp;VAR:DB_TYPE=&amp;VAR:UNITS=M&amp;window=popup&amp;width=450&amp;height=300&amp;START_MAXIMIZED=FALSE"}</definedName>
    <definedName name="_2_111">#REF!</definedName>
    <definedName name="_20__FDSAUDITLINK__" hidden="1">{"fdsup://IBCentral/FAT Viewer?action=UPDATE&amp;creator=factset&amp;DOC_NAME=fat:reuters_annual_source_window.fat&amp;display_string=Audit&amp;DYN_ARGS=TRUE&amp;VAR:ID1=67034610&amp;VAR:RCODE=FIBCEBITDA&amp;VAR:SDATE=20081299&amp;VAR:FREQ=Quarterly&amp;VAR:RELITEM=RP&amp;VAR:CURRENCY=&amp;VAR:CURRSO","URCE=EXSHARE&amp;VAR:NATFREQ=ANNUAL&amp;VAR:RFIELD=FINALIZED&amp;VAR:DB_TYPE=&amp;VAR:UNITS=M&amp;window=popup&amp;width=450&amp;height=300&amp;START_MAXIMIZED=FALSE"}</definedName>
    <definedName name="_21__FDSAUDITLINK__" hidden="1">{"fdsup://IBCentral/FAT Viewer?action=UPDATE&amp;creator=factset&amp;DOC_NAME=fat:reuters_ytd_source_window.fat&amp;display_string=Audit&amp;DYN_ARGS=TRUE&amp;VAR:ID1=67034610&amp;VAR:RCODE=SREV&amp;VAR:SDATE=20070999&amp;VAR:FREQ=Quarterly&amp;VAR:RELITEM=RP&amp;VAR:CURRENCY=&amp;VAR:CURRSOURCE=EXSH","ARE&amp;VAR:NATFREQ=Quarterly&amp;VAR:RFIELD=FINALIZED&amp;VAR:DB_TYPE=&amp;VAR:UNITS=M&amp;window=popup&amp;width=450&amp;height=300&amp;START_MAXIMIZED=FALSE"}</definedName>
    <definedName name="_21__ÿ_0Current_ass">#REF!</definedName>
    <definedName name="_22__FDSAUDITLINK__" hidden="1">{"fdsup://IBCentral/FAT Viewer?action=UPDATE&amp;creator=factset&amp;DOC_NAME=fat:reuters_ytd_source_window.fat&amp;display_string=Audit&amp;DYN_ARGS=TRUE&amp;VAR:ID1=67034610&amp;VAR:RCODE=SREV&amp;VAR:SDATE=20081299&amp;VAR:FREQ=Quarterly&amp;VAR:RELITEM=RP&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annual_source_window.fat&amp;display_string=Audit&amp;DYN_ARGS=TRUE&amp;VAR:ID1=67034610&amp;VAR:RCODE=SREV&amp;VAR:SDATE=20081299&amp;VAR:FREQ=Y&amp;VAR:RELITEM=RP&amp;VAR:CURRENCY=&amp;VAR:CURRSOURCE=EXSHARE&amp;V","AR:NATFREQ=ANNUAL&amp;VAR:RFIELD=FINALIZED&amp;VAR:DB_TYPE=&amp;VAR:UNITS=M&amp;window=popup&amp;width=450&amp;height=300&amp;START_MAXIMIZED=FALSE"}</definedName>
    <definedName name="_24__FDSAUDITLINK__" hidden="1">{"fdsup://IBCentral/FAT Viewer?action=UPDATE&amp;creator=factset&amp;DOC_NAME=fat:reuters_annual_source_window.fat&amp;display_string=Audit&amp;DYN_ARGS=TRUE&amp;VAR:ID1=67034610&amp;VAR:RCODE=SREV&amp;VAR:SDATE=20081299&amp;VAR:FREQ=Quarterly&amp;VAR:RELITEM=RP&amp;VAR:CURRENCY=&amp;VAR:CURRSOURCE=E","XSHARE&amp;VAR:NATFREQ=ANNUAL&amp;VAR:RFIELD=FINALIZED&amp;VAR:DB_TYPE=&amp;VAR:UNITS=M&amp;window=popup&amp;width=450&amp;height=300&amp;START_MAXIMIZED=FALSE"}</definedName>
    <definedName name="_25__FDSAUDITLINK__" hidden="1">{"fdsup://IBCentral/FAT Viewer?action=UPDATE&amp;creator=factset&amp;DOC_NAME=fat:reuters_annual_source_window.fat&amp;display_string=Audit&amp;DYN_ARGS=TRUE&amp;VAR:ID1=67034610&amp;VAR:RCODE=FEBITDA&amp;VAR:SDATE=20071299&amp;VAR:FREQ=Y&amp;VAR:RELITEM=RP&amp;VAR:CURRENCY=&amp;VAR:CURRSOURCE=EXSHAR","E&amp;VAR:NATFREQ=ANNUAL&amp;VAR:RFIELD=FINALIZED&amp;VAR:DB_TYPE=&amp;VAR:UNITS=M&amp;window=popup&amp;width=450&amp;height=300&amp;START_MAXIMIZED=FALSE"}</definedName>
    <definedName name="_26__FDSAUDITLINK__" hidden="1">{"fdsup://IBCentral/FAT Viewer?action=UPDATE&amp;creator=factset&amp;DOC_NAME=fat:reuters_annual_source_window.fat&amp;display_string=Audit&amp;DYN_ARGS=TRUE&amp;VAR:ID1=67034610&amp;VAR:RCODE=FEBITDA&amp;VAR:SDATE=20061299&amp;VAR:FREQ=Y&amp;VAR:RELITEM=RP&amp;VAR:CURRENCY=&amp;VAR:CURRSOURCE=EXSHAR","E&amp;VAR:NATFREQ=ANNUAL&amp;VAR:RFIELD=FINALIZED&amp;VAR:DB_TYPE=&amp;VAR:UNITS=M&amp;window=popup&amp;width=450&amp;height=300&amp;START_MAXIMIZED=FALSE"}</definedName>
    <definedName name="_27__FDSAUDITLINK__" hidden="1">{"fdsup://IBCentral/FAT Viewer?action=UPDATE&amp;creator=factset&amp;DOC_NAME=fat:reuters_annual_source_window.fat&amp;display_string=Audit&amp;DYN_ARGS=TRUE&amp;VAR:ID1=67034610&amp;VAR:RCODE=FEBITDA&amp;VAR:SDATE=20051299&amp;VAR:FREQ=Y&amp;VAR:RELITEM=RP&amp;VAR:CURRENCY=&amp;VAR:CURRSOURCE=EXSHAR","E&amp;VAR:NATFREQ=ANNUAL&amp;VAR:RFIELD=FINALIZED&amp;VAR:DB_TYPE=&amp;VAR:UNITS=M&amp;window=popup&amp;width=450&amp;height=300&amp;START_MAXIMIZED=FALSE"}</definedName>
    <definedName name="_28__FDSAUDITLINK__" hidden="1">{"fdsup://IBCentral/FAT Viewer?action=UPDATE&amp;creator=factset&amp;DOC_NAME=fat:reuters_ytd_source_window.fat&amp;display_string=Audit&amp;DYN_ARGS=TRUE&amp;VAR:ID1=67034610&amp;VAR:RCODE=VRPE&amp;VAR:SDATE=20071299&amp;VAR:FREQ=Quarterly&amp;VAR:RELITEM=RP&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ytd_source_window.fat&amp;display_string=Audit&amp;DYN_ARGS=TRUE&amp;VAR:ID1=67034610&amp;VAR:RCODE=VRPE&amp;VAR:SDATE=20081299&amp;VAR:FREQ=Quarterly&amp;VAR:RELITEM=RP&amp;VAR:CURRENCY=&amp;VAR:CURRSOURCE=EXSH","ARE&amp;VAR:NATFREQ=Quarterly&amp;VAR:RFIELD=FINALIZED&amp;VAR:DB_TYPE=&amp;VAR:UNITS=M&amp;window=popup&amp;width=450&amp;height=300&amp;START_MAXIMIZED=FALSE"}</definedName>
    <definedName name="_3_________________ÿ_0Current_ass">#REF!</definedName>
    <definedName name="_3__FDSAUDITLINK__" hidden="1">{"fdsup://IBCentral/FAT Viewer?action=UPDATE&amp;creator=factset&amp;DOC_NAME=fat:reuters_ytd_source_window.fat&amp;display_string=Audit&amp;DYN_ARGS=TRUE&amp;VAR:ID1=67034610&amp;VAR:RCODE=FDSINTEXPTOTAL&amp;VAR:SDATE=20081299&amp;VAR:FREQ=Quarterly&amp;VAR:RELITEM=RP&amp;VAR:CURRENCY=&amp;VAR:CURRS","OURCE=EXSHARE&amp;VAR:NATFREQ=Quarterly&amp;VAR:RFIELD=FINALIZED&amp;VAR:DB_TYPE=&amp;VAR:UNITS=M&amp;window=popup&amp;width=450&amp;height=300&amp;START_MAXIMIZED=FALSE"}</definedName>
    <definedName name="_3_111">#REF!</definedName>
    <definedName name="_3._Кредиты_клиентам">#REF!</definedName>
    <definedName name="_30__FDSAUDITLINK__" hidden="1">{"fdsup://IBCentral/FAT Viewer?action=UPDATE&amp;creator=factset&amp;DOC_NAME=fat:reuters_ytd_source_window.fat&amp;display_string=Audit&amp;DYN_ARGS=TRUE&amp;VAR:ID1=67034610&amp;VAR:RCODE=VPSC&amp;VAR:SDATE=20071299&amp;VAR:FREQ=Quarterly&amp;VAR:RELITEM=RP&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ytd_source_window.fat&amp;display_string=Audit&amp;DYN_ARGS=TRUE&amp;VAR:ID1=67034610&amp;VAR:RCODE=VPSC&amp;VAR:SDATE=20090399&amp;VAR:FREQ=Quarterly&amp;VAR:RELITEM=RP&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ource_window.fat&amp;display_string=Audit&amp;DYN_ARGS=TRUE&amp;VAR:ID1=67034610&amp;VAR:RCODE=DSTT&amp;VAR:SDATE=20081299&amp;VAR:FREQ=Quarterly&amp;VAR:RELITEM=RP&amp;VAR:CURRENCY=&amp;VAR:CURRSOURCE=EX","SHARE&amp;VAR:NATFREQ=QUARTERLY&amp;VAR:RFIELD=FINALIZED&amp;VAR:DB_TYPE=&amp;VAR:UNITS=M&amp;window=popup&amp;width=450&amp;height=300&amp;START_MAXIMIZED=FALSE"}</definedName>
    <definedName name="_33__FDSAUDITLINK__" hidden="1">{"fdsup://IBCentral/FAT Viewer?action=UPDATE&amp;creator=factset&amp;DOC_NAME=fat:reuters_qtrly_shs_src_window.fat&amp;display_string=Audit&amp;DYN_ARGS=TRUE&amp;VAR:ID1=67034610&amp;VAR:RCODE=FDSSHSOUTDEPS&amp;VAR:SDATE=20081299&amp;VAR:FREQ=Quarterly&amp;VAR:RELITEM=RP&amp;VAR:CURRENCY=&amp;VAR:CUR","RSOURCE=EXSHARE&amp;VAR:NATFREQ=QUARTERLY&amp;VAR:RFIELD=FINALIZED&amp;VAR:DB_TYPE=&amp;VAR:UNITS=M&amp;window=popup&amp;width=450&amp;height=300&amp;START_MAXIMIZED=FALSE"}</definedName>
    <definedName name="_34__FDSAUDITLINK__" hidden="1">{"fdsup://IBCentral/FAT Viewer?action=UPDATE&amp;creator=factset&amp;DOC_NAME=fat:reuters_annual_source_window.fat&amp;display_string=Audit&amp;DYN_ARGS=TRUE&amp;VAR:ID1=67034610&amp;VAR:RCODE=FSALE&amp;VAR:SDATE=20071299&amp;VAR:FREQ=Y&amp;VAR:RELITEM=RP&amp;VAR:CURRENCY=&amp;VAR:CURRSOURCE=EXSHARE&amp;","VAR:NATFREQ=ANNUAL&amp;VAR:RFIELD=FINALIZED&amp;VAR:DB_TYPE=&amp;VAR:UNITS=M&amp;window=popup&amp;width=450&amp;height=300&amp;START_MAXIMIZED=FALSE"}</definedName>
    <definedName name="_35__FDSAUDITLINK__" hidden="1">{"fdsup://IBCentral/FAT Viewer?action=UPDATE&amp;creator=factset&amp;DOC_NAME=fat:reuters_annual_source_window.fat&amp;display_string=Audit&amp;DYN_ARGS=TRUE&amp;VAR:ID1=67034610&amp;VAR:RCODE=FSALE&amp;VAR:SDATE=20061299&amp;VAR:FREQ=Y&amp;VAR:RELITEM=RP&amp;VAR:CURRENCY=&amp;VAR:CURRSOURCE=EXSHARE&amp;","VAR:NATFREQ=ANNUAL&amp;VAR:RFIELD=FINALIZED&amp;VAR:DB_TYPE=&amp;VAR:UNITS=M&amp;window=popup&amp;width=450&amp;height=300&amp;START_MAXIMIZED=FALSE"}</definedName>
    <definedName name="_36__FDSAUDITLINK__" hidden="1">{"fdsup://IBCentral/FAT Viewer?action=UPDATE&amp;creator=factset&amp;DOC_NAME=fat:reuters_annual_source_window.fat&amp;display_string=Audit&amp;DYN_ARGS=TRUE&amp;VAR:ID1=67034610&amp;VAR:RCODE=FSALE&amp;VAR:SDATE=20051299&amp;VAR:FREQ=Y&amp;VAR:RELITEM=RP&amp;VAR:CURRENCY=&amp;VAR:CURRSOURCE=EXSHARE&amp;","VAR:NATFREQ=ANNUAL&amp;VAR:RFIELD=FINALIZED&amp;VAR:DB_TYPE=&amp;VAR:UNITS=M&amp;window=popup&amp;width=450&amp;height=300&amp;START_MAXIMIZED=FALSE"}</definedName>
    <definedName name="_37__FDSAUDITLINK__" hidden="1">{"fdsup://IBCentral/FAT Viewer?action=UPDATE&amp;creator=factset&amp;DOC_NAME=fat:reuters_ytd_source_window.fat&amp;display_string=Audit&amp;DYN_ARGS=TRUE&amp;VAR:ID1=67034610&amp;VAR:RCODE=VDPP&amp;VAR:SDATE=20071299&amp;VAR:FREQ=Quarterly&amp;VAR:RELITEM=RP&amp;VAR:CURRENCY=&amp;VAR:CURRSOURCE=EXSH","ARE&amp;VAR:NATFREQ=Quarterly&amp;VAR:RFIELD=FINALIZED&amp;VAR:DB_TYPE=&amp;VAR:UNITS=M&amp;window=popup&amp;width=450&amp;height=300&amp;START_MAXIMIZED=FALSE"}</definedName>
    <definedName name="_38__FDSAUDITLINK__" hidden="1">{"fdsup://IBCentral/FAT Viewer?action=UPDATE&amp;creator=factset&amp;DOC_NAME=fat:reuters_ytd_source_window.fat&amp;display_string=Audit&amp;DYN_ARGS=TRUE&amp;VAR:ID1=67034610&amp;VAR:RCODE=VDPP&amp;VAR:SDATE=20090399&amp;VAR:FREQ=Quarterly&amp;VAR:RELITEM=RP&amp;VAR:CURRENCY=&amp;VAR:CURRSOURCE=EXSH","ARE&amp;VAR:NATFREQ=Quarterly&amp;VAR:RFIELD=FINALIZED&amp;VAR:DB_TYPE=&amp;VAR:UNITS=M&amp;window=popup&amp;width=450&amp;height=300&amp;START_MAXIMIZED=FALSE"}</definedName>
    <definedName name="_39__FDSAUDITLINK__" hidden="1">{"fdsup://IBCentral/FAT Viewer?action=UPDATE&amp;creator=factset&amp;DOC_NAME=fat:reuters_ytd_source_window.fat&amp;display_string=Audit&amp;DYN_ARGS=TRUE&amp;VAR:ID1=67034610&amp;VAR:RCODE=VSCD&amp;VAR:SDATE=20071299&amp;VAR:FREQ=Quarterly&amp;VAR:RELITEM=RP&amp;VAR:CURRENCY=&amp;VAR:CURRSOURCE=EXSH","ARE&amp;VAR:NATFREQ=Quarterly&amp;VAR:RFIELD=FINALIZED&amp;VAR:DB_TYPE=&amp;VAR:UNITS=M&amp;window=popup&amp;width=450&amp;height=300&amp;START_MAXIMIZED=FALSE"}</definedName>
    <definedName name="_3Модуль12_.theHide">[0]!_3Модуль12_.theHide</definedName>
    <definedName name="_3a_acc_08">#REF!</definedName>
    <definedName name="_4__FDSAUDITLINK__" hidden="1">{"fdsup://IBCentral/FAT Viewer?action=UPDATE&amp;creator=factset&amp;DOC_NAME=fat:reuters_annual_source_window.fat&amp;display_string=Audit&amp;DYN_ARGS=TRUE&amp;VAR:ID1=67034610&amp;VAR:RCODE=FDSINTEXPTOTAL&amp;VAR:SDATE=20081299&amp;VAR:FREQ=Y&amp;VAR:RELITEM=RP&amp;VAR:CURRENCY=&amp;VAR:CURRSOURCE","=EXSHARE&amp;VAR:NATFREQ=ANNUAL&amp;VAR:RFIELD=FINALIZED&amp;VAR:DB_TYPE=&amp;VAR:UNITS=M&amp;window=popup&amp;width=450&amp;height=300&amp;START_MAXIMIZED=FALSE"}</definedName>
    <definedName name="_4_111">#REF!</definedName>
    <definedName name="_4._Кредиты_банкам">#REF!</definedName>
    <definedName name="_40__FDSAUDITLINK__" hidden="1">{"fdsup://IBCentral/FAT Viewer?action=UPDATE&amp;creator=factset&amp;DOC_NAME=fat:reuters_ytd_source_window.fat&amp;display_string=Audit&amp;DYN_ARGS=TRUE&amp;VAR:ID1=67034610&amp;VAR:RCODE=VSCD&amp;VAR:SDATE=20090399&amp;VAR:FREQ=Quarterly&amp;VAR:RELITEM=RP&amp;VAR:CURRENCY=&amp;VAR:CURRSOURCE=EXSH","ARE&amp;VAR:NATFREQ=Quarterly&amp;VAR:RFIELD=FINALIZED&amp;VAR:DB_TYPE=&amp;VAR:UNITS=M&amp;window=popup&amp;width=450&amp;height=300&amp;START_MAXIMIZED=FALSE"}</definedName>
    <definedName name="_41__FDSAUDITLINK__" hidden="1">{"fdsup://IBCentral/FAT Viewer?action=UPDATE&amp;creator=factset&amp;DOC_NAME=fat:reuters_qtrly_source_window.fat&amp;display_string=Audit&amp;DYN_ARGS=TRUE&amp;VAR:ID1=67034610&amp;VAR:RCODE=AGWI&amp;VAR:SDATE=20081299&amp;VAR:FREQ=Quarterly&amp;VAR:RELITEM=RP&amp;VAR:CURRENCY=&amp;VAR:CURRSOURCE=EX","SHARE&amp;VAR:NATFREQ=QUARTERLY&amp;VAR:RFIELD=FINALIZED&amp;VAR:DB_TYPE=&amp;VAR:UNITS=M&amp;window=popup&amp;width=450&amp;height=300&amp;START_MAXIMIZED=FALSE"}</definedName>
    <definedName name="_42__FDSAUDITLINK__" hidden="1">{"fdsup://IBCentral/FAT Viewer?action=UPDATE&amp;creator=factset&amp;DOC_NAME=fat:reuters_qtrly_source_window.fat&amp;display_string=Audit&amp;DYN_ARGS=TRUE&amp;VAR:ID1=67034610&amp;VAR:RCODE=QTLE&amp;VAR:SDATE=20081299&amp;VAR:FREQ=Quarterly&amp;VAR:RELITEM=RP&amp;VAR:CURRENCY=&amp;VAR:CURRSOURCE=EX","SHARE&amp;VAR:NATFREQ=QUARTERLY&amp;VAR:RFIELD=FINALIZED&amp;VAR:DB_TYPE=&amp;VAR:UNITS=M&amp;window=popup&amp;width=450&amp;height=300&amp;START_MAXIMIZED=FALSE"}</definedName>
    <definedName name="_43__FDSAUDITLINK__" hidden="1">{"fdsup://IBCentral/FAT Viewer?action=UPDATE&amp;creator=factset&amp;DOC_NAME=fat:reuters_qtrly_source_window.fat&amp;display_string=Audit&amp;DYN_ARGS=TRUE&amp;VAR:ID1=67034610&amp;VAR:RCODE=LMIN&amp;VAR:SDATE=20081299&amp;VAR:FREQ=Quarterly&amp;VAR:RELITEM=RP&amp;VAR:CURRENCY=&amp;VAR:CURRSOURCE=EX","SHARE&amp;VAR:NATFREQ=QUARTERLY&amp;VAR:RFIELD=FINALIZED&amp;VAR:DB_TYPE=&amp;VAR:UNITS=M&amp;window=popup&amp;width=450&amp;height=300&amp;START_MAXIMIZED=FALSE"}</definedName>
    <definedName name="_44" hidden="1">{"'РП (2)'!$A$5:$S$150"}</definedName>
    <definedName name="_44__FDSAUDITLINK__" hidden="1">{"fdsup://IBCentral/FAT Viewer?action=UPDATE&amp;creator=factset&amp;DOC_NAME=fat:reuters_annual_source_window.fat&amp;display_string=Audit&amp;DYN_ARGS=TRUE&amp;VAR:ID1=67034610&amp;VAR:RCODE=FDSPFDSTKTOTAL&amp;VAR:SDATE=20081299&amp;VAR:FREQ=Y&amp;VAR:RELITEM=RP&amp;VAR:CURRENCY=&amp;VAR:CURRSOURCE","=EXSHARE&amp;VAR:NATFREQ=ANNUAL&amp;VAR:RFIELD=FINALIZED&amp;VAR:DB_TYPE=&amp;VAR:UNITS=M&amp;window=popup&amp;width=450&amp;height=300&amp;START_MAXIMIZED=FALSE"}</definedName>
    <definedName name="_45__FDSAUDITLINK__" hidden="1">{"fdsup://IBCentral/FAT Viewer?action=UPDATE&amp;creator=factset&amp;DOC_NAME=fat:reuters_qtrly_source_window.fat&amp;display_string=Audit&amp;DYN_ARGS=TRUE&amp;VAR:ID1=67034610&amp;VAR:RCODE=SCSI&amp;VAR:SDATE=20081299&amp;VAR:FREQ=Quarterly&amp;VAR:RELITEM=RP&amp;VAR:CURRENCY=&amp;VAR:CURRSOURCE=EX","SHARE&amp;VAR:NATFREQ=QUARTERLY&amp;VAR:RFIELD=FINALIZED&amp;VAR:DB_TYPE=&amp;VAR:UNITS=M&amp;window=popup&amp;width=450&amp;height=300&amp;START_MAXIMIZED=FALSE"}</definedName>
    <definedName name="_46__FDSAUDITLINK__" hidden="1">{"fdsup://IBCentral/FAT Viewer?action=UPDATE&amp;creator=factset&amp;DOC_NAME=fat:reuters_qtrly_source_window.fat&amp;display_string=Audit&amp;DYN_ARGS=TRUE&amp;VAR:ID1=67034610&amp;VAR:RCODE=LTTD&amp;VAR:SDATE=20081299&amp;VAR:FREQ=Quarterly&amp;VAR:RELITEM=RP&amp;VAR:CURRENCY=&amp;VAR:CURRSOURCE=EX","SHARE&amp;VAR:NATFREQ=QUARTERLY&amp;VAR:RFIELD=FINALIZED&amp;VAR:DB_TYPE=&amp;VAR:UNITS=M&amp;window=popup&amp;width=450&amp;height=300&amp;START_MAXIMIZED=FALSE"}</definedName>
    <definedName name="_47__FDSAUDITLINK__" hidden="1">{"fdsup://IBCentral/FAT Viewer?action=UPDATE&amp;creator=factset&amp;DOC_NAME=fat:reuters_ytd_source_window.fat&amp;display_string=Audit&amp;DYN_ARGS=TRUE&amp;VAR:ID1=67034610&amp;VAR:RCODE=FDSINTINCMTOT&amp;VAR:SDATE=20070999&amp;VAR:FREQ=Quarterly&amp;VAR:RELITEM=RP&amp;VAR:CURRENCY=&amp;VAR:CURRSO","URCE=EXSHARE&amp;VAR:NATFREQ=Quarterly&amp;VAR:RFIELD=FINALIZED&amp;VAR:DB_TYPE=&amp;VAR:UNITS=M&amp;window=popup&amp;width=450&amp;height=300&amp;START_MAXIMIZED=FALSE"}</definedName>
    <definedName name="_48__FDSAUDITLINK__" hidden="1">{"fdsup://IBCentral/FAT Viewer?action=UPDATE&amp;creator=factset&amp;DOC_NAME=fat:reuters_ytd_source_window.fat&amp;display_string=Audit&amp;DYN_ARGS=TRUE&amp;VAR:ID1=67034610&amp;VAR:RCODE=FDSINTINCMTOT&amp;VAR:SDATE=20081299&amp;VAR:FREQ=Quarterly&amp;VAR:RELITEM=RP&amp;VAR:CURRENCY=&amp;VAR:CURRSO","URCE=EXSHARE&amp;VAR:NATFREQ=Quarterly&amp;VAR:RFIELD=FINALIZED&amp;VAR:DB_TYPE=&amp;VAR:UNITS=M&amp;window=popup&amp;width=450&amp;height=300&amp;START_MAXIMIZED=FALSE"}</definedName>
    <definedName name="_5_______________ÿ_0Current_ass">#REF!</definedName>
    <definedName name="_5__FDSAUDITLINK__" hidden="1">{"fdsup://IBCentral/FAT Viewer?action=UPDATE&amp;creator=factset&amp;DOC_NAME=fat:reuters_annual_source_window.fat&amp;display_string=Audit&amp;DYN_ARGS=TRUE&amp;VAR:ID1=67034610&amp;VAR:RCODE=FEBIT&amp;VAR:SDATE=20071299&amp;VAR:FREQ=Y&amp;VAR:RELITEM=RP&amp;VAR:CURRENCY=&amp;VAR:CURRSOURCE=EXSHARE&amp;","VAR:NATFREQ=ANNUAL&amp;VAR:RFIELD=FINALIZED&amp;VAR:DB_TYPE=&amp;VAR:UNITS=M&amp;window=popup&amp;width=450&amp;height=300&amp;START_MAXIMIZED=FALSE"}</definedName>
    <definedName name="_6__FDSAUDITLINK__" hidden="1">{"fdsup://IBCentral/FAT Viewer?action=UPDATE&amp;creator=factset&amp;DOC_NAME=fat:reuters_annual_source_window.fat&amp;display_string=Audit&amp;DYN_ARGS=TRUE&amp;VAR:ID1=67034610&amp;VAR:RCODE=FEBIT&amp;VAR:SDATE=20061299&amp;VAR:FREQ=Y&amp;VAR:RELITEM=RP&amp;VAR:CURRENCY=&amp;VAR:CURRSOURCE=EXSHARE&amp;","VAR:NATFREQ=ANNUAL&amp;VAR:RFIELD=FINALIZED&amp;VAR:DB_TYPE=&amp;VAR:UNITS=M&amp;window=popup&amp;width=450&amp;height=300&amp;START_MAXIMIZED=FALSE"}</definedName>
    <definedName name="_6._Основные_средства">#REF!</definedName>
    <definedName name="_7__FDSAUDITLINK__" hidden="1">{"fdsup://IBCentral/FAT Viewer?action=UPDATE&amp;creator=factset&amp;DOC_NAME=fat:reuters_annual_source_window.fat&amp;display_string=Audit&amp;DYN_ARGS=TRUE&amp;VAR:ID1=67034610&amp;VAR:RCODE=FEBIT&amp;VAR:SDATE=20051299&amp;VAR:FREQ=Y&amp;VAR:RELITEM=RP&amp;VAR:CURRENCY=&amp;VAR:CURRSOURCE=EXSHARE&amp;","VAR:NATFREQ=ANNUAL&amp;VAR:RFIELD=FINALIZED&amp;VAR:DB_TYPE=&amp;VAR:UNITS=M&amp;window=popup&amp;width=450&amp;height=300&amp;START_MAXIMIZED=FALSE"}</definedName>
    <definedName name="_7__ÿ_0Current_ass">#REF!</definedName>
    <definedName name="_7._Прочие_активы">#REF!</definedName>
    <definedName name="_8____________ÿ_0Current_ass">#REF!</definedName>
    <definedName name="_8__FDSAUDITLINK__" hidden="1">{"fdsup://IBCentral/FAT Viewer?action=UPDATE&amp;creator=factset&amp;DOC_NAME=fat:reuters_annual_source_window.fat&amp;display_string=Audit&amp;DYN_ARGS=TRUE&amp;VAR:ID1=67034610&amp;VAR:RCODE=FDSINTEXPTOTAL&amp;VAR:SDATE=20081299&amp;VAR:FREQ=Quarterly&amp;VAR:RELITEM=RP&amp;VAR:CURRENCY=&amp;VAR:CU","RRSOURCE=EXSHARE&amp;VAR:NATFREQ=ANNUAL&amp;VAR:RFIELD=FINALIZED&amp;VAR:DB_TYPE=&amp;VAR:UNITS=M&amp;window=popup&amp;width=450&amp;height=300&amp;START_MAXIMIZED=FALSE"}</definedName>
    <definedName name="_8_111">#REF!</definedName>
    <definedName name="_8._Средства__принадлежащие_вкладчикам">#REF!</definedName>
    <definedName name="_9__FDSAUDITLINK__" hidden="1">{"fdsup://IBCentral/FAT Viewer?action=UPDATE&amp;creator=factset&amp;DOC_NAME=fat:reuters_ytd_source_window.fat&amp;display_string=Audit&amp;DYN_ARGS=TRUE&amp;VAR:ID1=67034610&amp;VAR:RCODE=FIBCEBIT&amp;VAR:SDATE=20070999&amp;VAR:FREQ=Quarterly&amp;VAR:RELITEM=RP&amp;VAR:CURRENCY=&amp;VAR:CURRSOURCE=","EXSHARE&amp;VAR:NATFREQ=Quarterly&amp;VAR:RFIELD=FINALIZED&amp;VAR:DB_TYPE=&amp;VAR:UNITS=M&amp;window=popup&amp;width=450&amp;height=300&amp;START_MAXIMIZED=FALSE"}</definedName>
    <definedName name="_9._Депозиты_других_банков">#REF!</definedName>
    <definedName name="_999" hidden="1">{#N/A,"30% Success",TRUE,"Sales Forecast";#N/A,#N/A,TRUE,"Sheet2"}</definedName>
    <definedName name="_xlnm._FilterDatabase" localSheetId="16" hidden="1">'расчет 165 4,0х4,5'!$N$53:$N$58</definedName>
    <definedName name="_xlnm._FilterDatabase" localSheetId="10" hidden="1">'Расчет стоимости БВР'!$H$6:$K$31</definedName>
    <definedName name="_xlnm._FilterDatabase" hidden="1">#REF!</definedName>
    <definedName name="_A" hidden="1">#REF!</definedName>
    <definedName name="_a1" hidden="1">{#N/A,#N/A,FALSE,"Finanzplan";#N/A,#N/A,FALSE,"Bilanz";#N/A,#N/A,FALSE,"GuV"}</definedName>
    <definedName name="_A16491">#REF!</definedName>
    <definedName name="_a2">#REF!</definedName>
    <definedName name="_a3">#REF!</definedName>
    <definedName name="_acr2">[15]BD_60!$D$5:$P$10</definedName>
    <definedName name="_acr3">[15]BD_62!$D$5:$K$10</definedName>
    <definedName name="_acr4">[15]BD_76!$D$5:$AA$10</definedName>
    <definedName name="_B16491">#REF!</definedName>
    <definedName name="_bdm.06B944F835114E5299B010E4D149DF93.edm" hidden="1">#REF!</definedName>
    <definedName name="_bdm.5A580C40733946A48A885F66C608E71C.edm" hidden="1">#REF!</definedName>
    <definedName name="_carlos15" hidden="1">{#N/A,"10% Success",FALSE,"Sales Forecast";#N/A,#N/A,FALSE,"Sheet2"}</definedName>
    <definedName name="_cc1">#N/A</definedName>
    <definedName name="_cc10">#N/A</definedName>
    <definedName name="_cc11">#N/A</definedName>
    <definedName name="_cc12">#N/A</definedName>
    <definedName name="_cc13">#N/A</definedName>
    <definedName name="_cc14">#N/A</definedName>
    <definedName name="_cc16">#N/A</definedName>
    <definedName name="_cc17">#N/A</definedName>
    <definedName name="_cc18">#N/A</definedName>
    <definedName name="_cc19">#N/A</definedName>
    <definedName name="_cc2">#N/A</definedName>
    <definedName name="_cc20">#N/A</definedName>
    <definedName name="_cc21">#N/A</definedName>
    <definedName name="_cc22">#N/A</definedName>
    <definedName name="_cc23">#N/A</definedName>
    <definedName name="_cc3">#N/A</definedName>
    <definedName name="_cc4">#N/A</definedName>
    <definedName name="_cc5">#N/A</definedName>
    <definedName name="_cc6">#N/A</definedName>
    <definedName name="_claudia15" hidden="1">{#N/A,"70% Success",FALSE,"Sales Forecast";#N/A,#N/A,FALSE,"Sheet2"}</definedName>
    <definedName name="_cmb2">#REF!</definedName>
    <definedName name="_Com0124">[13]Com0124!$A$1:$Z$479</definedName>
    <definedName name="_Com0125">#REF!</definedName>
    <definedName name="_Com01251">#REF!</definedName>
    <definedName name="_Com0206">#REF!</definedName>
    <definedName name="_Com0208">#REF!</definedName>
    <definedName name="_Com0218">#REF!</definedName>
    <definedName name="_Com0219">#REF!</definedName>
    <definedName name="_Com0226">[32]Com0226!$A$1:$Y$548</definedName>
    <definedName name="_Com1017">#REF!</definedName>
    <definedName name="_Com1022">#REF!</definedName>
    <definedName name="_Com1023">#REF!</definedName>
    <definedName name="_Com1101">#REF!</definedName>
    <definedName name="_Com1114">#REF!</definedName>
    <definedName name="_Com1115">#REF!</definedName>
    <definedName name="_Com1128">#REF!</definedName>
    <definedName name="_Com1210">#REF!</definedName>
    <definedName name="_Com1221">#REF!</definedName>
    <definedName name="_CTE1">#REF!</definedName>
    <definedName name="_DAT2">[20]Test!#REF!</definedName>
    <definedName name="_DAT4">[20]Test!#REF!</definedName>
    <definedName name="_DAT5">[20]Test!#REF!</definedName>
    <definedName name="_DAT6">[20]Test!#REF!</definedName>
    <definedName name="_DAT9">[20]Test!#REF!</definedName>
    <definedName name="_db1">'[3]23-2'!#REF!</definedName>
    <definedName name="_DCF1" hidden="1">{#N/A,#N/A,FALSE,"DCF Summary";#N/A,#N/A,FALSE,"Casema";#N/A,#N/A,FALSE,"Casema NoTel";#N/A,#N/A,FALSE,"UK";#N/A,#N/A,FALSE,"RCF";#N/A,#N/A,FALSE,"Intercable CZ";#N/A,#N/A,FALSE,"Interkabel P"}</definedName>
    <definedName name="_ddd6" hidden="1">{#N/A,"100% Success",TRUE,"Sales Forecast";#N/A,#N/A,TRUE,"Sheet2"}</definedName>
    <definedName name="_def1999">'[36]1999-veca'!#REF!</definedName>
    <definedName name="_def2000г">#REF!</definedName>
    <definedName name="_def2001г">#REF!</definedName>
    <definedName name="_def2002г">#REF!</definedName>
    <definedName name="_del76" hidden="1">{#N/A,#N/A,FALSE,"Summary";#N/A,#N/A,FALSE,"CF";#N/A,#N/A,FALSE,"P&amp;L";"summary",#N/A,FALSE,"Returns";#N/A,#N/A,FALSE,"BS";"summary",#N/A,FALSE,"Analysis";#N/A,#N/A,FALSE,"Assumptions"}</definedName>
    <definedName name="_del8" hidden="1">{#N/A,#N/A,FALSE,"Summary";#N/A,#N/A,FALSE,"CF";#N/A,#N/A,FALSE,"P&amp;L";"summary",#N/A,FALSE,"Returns";#N/A,#N/A,FALSE,"BS";"summary",#N/A,FALSE,"Analysis";#N/A,#N/A,FALSE,"Assumptions"}</definedName>
    <definedName name="_DTA1">#REF!</definedName>
    <definedName name="_DTE1">#REF!</definedName>
    <definedName name="_e1" hidden="1">{#N/A,#N/A,FALSE,"Summary";#N/A,#N/A,FALSE,"CF";#N/A,#N/A,FALSE,"P&amp;L";"summary",#N/A,FALSE,"Returns";#N/A,#N/A,FALSE,"BS";"summary",#N/A,FALSE,"Analysis";#N/A,#N/A,FALSE,"Assumptions"}</definedName>
    <definedName name="_ele08">#REF!</definedName>
    <definedName name="_ele09">#REF!</definedName>
    <definedName name="_ele10">#REF!</definedName>
    <definedName name="_ele11">#REF!</definedName>
    <definedName name="_ele12">#REF!</definedName>
    <definedName name="_expo15" hidden="1">{#N/A,"100% Success",TRUE,"Sales Forecast";#N/A,#N/A,TRUE,"Sheet2"}</definedName>
    <definedName name="_fad5" hidden="1">{#N/A,"70% Success",FALSE,"Sales Forecast";#N/A,#N/A,FALSE,"Sheet2"}</definedName>
    <definedName name="_fady6" hidden="1">{#N/A,"70% Success",FALSE,"Sales Forecast";#N/A,#N/A,FALSE,"Sheet2"}</definedName>
    <definedName name="_Fill" hidden="1">#REF!</definedName>
    <definedName name="_FilterDatabase1" hidden="1">#REF!</definedName>
    <definedName name="_fm5" localSheetId="18">PPt</definedName>
    <definedName name="_fm5" localSheetId="16">PPt</definedName>
    <definedName name="_fm5" localSheetId="10">PPt</definedName>
    <definedName name="_fm5" localSheetId="19">PPt</definedName>
    <definedName name="_fm5" localSheetId="20">PPt</definedName>
    <definedName name="_fm5" localSheetId="2">PPt</definedName>
    <definedName name="_fm5">PPt</definedName>
    <definedName name="_FXG1">#REF!</definedName>
    <definedName name="_FXL1">#REF!</definedName>
    <definedName name="_gas08">#REF!</definedName>
    <definedName name="_gas091">#REF!</definedName>
    <definedName name="_gas092">#REF!</definedName>
    <definedName name="_gas101">#REF!</definedName>
    <definedName name="_gas102">#REF!</definedName>
    <definedName name="_gas11">#REF!</definedName>
    <definedName name="_gas12">#REF!</definedName>
    <definedName name="_Hlt516290599_4">'[37]21'!#REF!</definedName>
    <definedName name="_Hlt516290599_5">'[38]21'!#REF!</definedName>
    <definedName name="_ii6" hidden="1">{"'РП (2)'!$A$5:$S$150"}</definedName>
    <definedName name="_IIA1">#REF!</definedName>
    <definedName name="_inf08">[39]tariffs_last!$D$35</definedName>
    <definedName name="_inf09">[39]tariffs_last!$E$35</definedName>
    <definedName name="_inf10">[40]temp_for_sw!$F$68</definedName>
    <definedName name="_inf11">[40]temp_for_sw!$G$68</definedName>
    <definedName name="_inf12">[40]temp_for_sw!$H$68</definedName>
    <definedName name="_inf13">[40]temp_for_sw!$I$68</definedName>
    <definedName name="_inf2000">#REF!</definedName>
    <definedName name="_inf2001">#REF!</definedName>
    <definedName name="_inf2002">#REF!</definedName>
    <definedName name="_inf2003">#REF!</definedName>
    <definedName name="_inf2004">#REF!</definedName>
    <definedName name="_inf2005">#REF!</definedName>
    <definedName name="_inf2006">#REF!</definedName>
    <definedName name="_inf2007">#REF!</definedName>
    <definedName name="_inf2008">#REF!</definedName>
    <definedName name="_inf2009">#REF!</definedName>
    <definedName name="_inf2010">#REF!</definedName>
    <definedName name="_inf2011">#REF!</definedName>
    <definedName name="_inf2012">#REF!</definedName>
    <definedName name="_inf2013">#REF!</definedName>
    <definedName name="_inf2014">#REF!</definedName>
    <definedName name="_inf2015">#REF!</definedName>
    <definedName name="_infl.99">[41]vec!#REF!</definedName>
    <definedName name="_JRK0001">#REF!</definedName>
    <definedName name="_JRK0002">#REF!</definedName>
    <definedName name="_JRK0003">#REF!</definedName>
    <definedName name="_JRK0004">#REF!</definedName>
    <definedName name="_JRK0005">#REF!</definedName>
    <definedName name="_JRK0006">#REF!</definedName>
    <definedName name="_JRK0007">#REF!</definedName>
    <definedName name="_JRK0008">#REF!</definedName>
    <definedName name="_JRK0009">#REF!</definedName>
    <definedName name="_JRK0010">#REF!</definedName>
    <definedName name="_JRK0011">#REF!</definedName>
    <definedName name="_JRK0012">#REF!</definedName>
    <definedName name="_JRK0013">#REF!</definedName>
    <definedName name="_JRK0014">#REF!</definedName>
    <definedName name="_JRK0015">#REF!</definedName>
    <definedName name="_JRK0016">#REF!</definedName>
    <definedName name="_JRK0017">#REF!</definedName>
    <definedName name="_JRK0018">#REF!</definedName>
    <definedName name="_JRK0019">#REF!</definedName>
    <definedName name="_JRK0020">#REF!</definedName>
    <definedName name="_JRK0021">#REF!</definedName>
    <definedName name="_JRK0022">#REF!</definedName>
    <definedName name="_JRK0023">#REF!</definedName>
    <definedName name="_Key1" hidden="1">'[42]Natl Consult Reg.'!#REF!</definedName>
    <definedName name="_Key12" hidden="1">'[42]Natl Consult Reg.'!#REF!</definedName>
    <definedName name="_Key2" hidden="1">'[42]Natl Consult Reg.'!#REF!</definedName>
    <definedName name="_kj7" hidden="1">{#N/A,"100% Success",TRUE,"Sales Forecast";#N/A,#N/A,TRUE,"Sheet2"}</definedName>
    <definedName name="_map1">#REF!</definedName>
    <definedName name="_map12">#REF!</definedName>
    <definedName name="_map14">#REF!</definedName>
    <definedName name="_map17">#REF!</definedName>
    <definedName name="_map18">#REF!</definedName>
    <definedName name="_map2">#REF!</definedName>
    <definedName name="_map5">#REF!</definedName>
    <definedName name="_map6">#REF!</definedName>
    <definedName name="_map7">#REF!</definedName>
    <definedName name="_map8">#REF!</definedName>
    <definedName name="_MatInverse_In" hidden="1">[43]finstats!#REF!</definedName>
    <definedName name="_MatInverse_Out" hidden="1">[43]finstats!#REF!</definedName>
    <definedName name="_mm1">[6]ПРОГНОЗ_1!#REF!</definedName>
    <definedName name="_mn5">'[21]BCS APP CR'!$E$24</definedName>
    <definedName name="_NMG2" localSheetId="18">[27]!Возврат</definedName>
    <definedName name="_NMG2" localSheetId="16">[27]!Возврат</definedName>
    <definedName name="_NMG2" localSheetId="10">[27]!Возврат</definedName>
    <definedName name="_NMG2" localSheetId="19">[27]!Возврат</definedName>
    <definedName name="_NMG2" localSheetId="20">[27]!Возврат</definedName>
    <definedName name="_NMG2" localSheetId="2">[27]!Возврат</definedName>
    <definedName name="_NMG2">[27]!Возврат</definedName>
    <definedName name="_nr1">[14]Scenarijai!#REF!</definedName>
    <definedName name="_nr2">[14]Scenarijai!#REF!</definedName>
    <definedName name="_nr3">[14]Scenarijai!#REF!</definedName>
    <definedName name="_nr4">[14]Scenarijai!#REF!</definedName>
    <definedName name="_o1" hidden="1">{#N/A,#N/A,FALSE,"Finanzplan";#N/A,#N/A,FALSE,"Bilanz";#N/A,#N/A,FALSE,"GuV"}</definedName>
    <definedName name="_o61005" hidden="1">{"print95",#N/A,FALSE,"1995E.XLS";"print96",#N/A,FALSE,"1996E.XLS"}</definedName>
    <definedName name="_o61006" hidden="1">{"print95",#N/A,FALSE,"1995E.XLS";"print96",#N/A,FALSE,"1996E.XLS"}</definedName>
    <definedName name="_oo5" hidden="1">{"'РП (2)'!$A$5:$S$150"}</definedName>
    <definedName name="_Order1" hidden="1">255</definedName>
    <definedName name="_Order2" hidden="1">255</definedName>
    <definedName name="_Per1">'[17]Осн_ предпол-я'!$E$5</definedName>
    <definedName name="_per10">'[17]Осн_ предпол-я'!$N$5</definedName>
    <definedName name="_per11">'[17]Осн_ предпол-я'!$O$5</definedName>
    <definedName name="_per12">'[17]Осн_ предпол-я'!$P$5</definedName>
    <definedName name="_per2">'[17]Осн_ предпол-я'!$F$5</definedName>
    <definedName name="_per3">'[17]Осн_ предпол-я'!$G$5</definedName>
    <definedName name="_per4">'[17]Осн_ предпол-я'!$H$5</definedName>
    <definedName name="_per5">'[17]Осн_ предпол-я'!$I$5</definedName>
    <definedName name="_per6">'[17]Осн_ предпол-я'!$J$5</definedName>
    <definedName name="_per7">'[17]Осн_ предпол-я'!$K$5</definedName>
    <definedName name="_per8">'[17]Осн_ предпол-я'!$L$5</definedName>
    <definedName name="_per9">'[17]Осн_ предпол-я'!$M$5</definedName>
    <definedName name="_pipe">[44]Закупки!$AB$1:$AB$65536</definedName>
    <definedName name="_PL1" hidden="1">{#N/A,#N/A,FALSE,"HMF";#N/A,#N/A,FALSE,"FACIL";#N/A,#N/A,FALSE,"HMFINANCE";#N/A,#N/A,FALSE,"HMEUROPE";#N/A,#N/A,FALSE,"HHAB CONSO";#N/A,#N/A,FALSE,"PAB";#N/A,#N/A,FALSE,"MMC";#N/A,#N/A,FALSE,"THAI";#N/A,#N/A,FALSE,"SINPA";#N/A,#N/A,FALSE,"POLAND"}</definedName>
    <definedName name="_PL2" hidden="1">{#N/A,#N/A,FALSE,"HMF";#N/A,#N/A,FALSE,"FACIL";#N/A,#N/A,FALSE,"HMFINANCE";#N/A,#N/A,FALSE,"HMEUROPE";#N/A,#N/A,FALSE,"HHAB CONSO";#N/A,#N/A,FALSE,"PAB";#N/A,#N/A,FALSE,"MMC";#N/A,#N/A,FALSE,"THAI";#N/A,#N/A,FALSE,"SINPA";#N/A,#N/A,FALSE,"POLAND"}</definedName>
    <definedName name="_pp6" hidden="1">{#N/A,"30% Success",TRUE,"Sales Forecast";#N/A,#N/A,TRUE,"Sheet2"}</definedName>
    <definedName name="_ppf6" hidden="1">{"'РП (2)'!$A$5:$S$150"}</definedName>
    <definedName name="_price">[44]Закупки!$G$4:$G$6649</definedName>
    <definedName name="_priceSTZ">[44]Закупки!$K$1:$K$65536</definedName>
    <definedName name="_q111">[22]KR9!$A$2:$L$138</definedName>
    <definedName name="_qq11">[0]!_qq11</definedName>
    <definedName name="_qw1101">#REF!</definedName>
    <definedName name="_qw1102">#REF!</definedName>
    <definedName name="_qw1103">#REF!</definedName>
    <definedName name="_qw1104">#REF!</definedName>
    <definedName name="_qw1201">#REF!</definedName>
    <definedName name="_qw1202">#REF!</definedName>
    <definedName name="_qw1203">#REF!</definedName>
    <definedName name="_qw1204">#REF!</definedName>
    <definedName name="_qw1301">#REF!</definedName>
    <definedName name="_qw1302">#REF!</definedName>
    <definedName name="_qw1303">#REF!</definedName>
    <definedName name="_qw1304">#REF!</definedName>
    <definedName name="_qw1305">#REF!</definedName>
    <definedName name="_qw1306">#REF!</definedName>
    <definedName name="_qw1307">#REF!</definedName>
    <definedName name="_qw1308">#REF!</definedName>
    <definedName name="_qw1411">#REF!</definedName>
    <definedName name="_qw1412">#REF!</definedName>
    <definedName name="_qw1421">#REF!</definedName>
    <definedName name="_qw1422">#REF!</definedName>
    <definedName name="_qw1423">#REF!</definedName>
    <definedName name="_qw1501">#REF!</definedName>
    <definedName name="_qw1502">#REF!</definedName>
    <definedName name="_qw2111">#REF!</definedName>
    <definedName name="_qw2112">#REF!</definedName>
    <definedName name="_qw2113">#REF!</definedName>
    <definedName name="_qw2114">#REF!</definedName>
    <definedName name="_qw2115">#REF!</definedName>
    <definedName name="_qw2116">#REF!</definedName>
    <definedName name="_qw2121">#REF!</definedName>
    <definedName name="_qw2211">#REF!</definedName>
    <definedName name="_qw2221">#REF!</definedName>
    <definedName name="_qw2222">#REF!</definedName>
    <definedName name="_qw2301">#REF!</definedName>
    <definedName name="_qw2302">#REF!</definedName>
    <definedName name="_qw2401">#REF!</definedName>
    <definedName name="_qw2901">#REF!</definedName>
    <definedName name="_qw3101">#REF!</definedName>
    <definedName name="_qw3102">#REF!</definedName>
    <definedName name="_qw3201">#REF!</definedName>
    <definedName name="_qw3301">#REF!</definedName>
    <definedName name="_qw3401">#REF!</definedName>
    <definedName name="_qw3402">#REF!</definedName>
    <definedName name="_qw3403">#REF!</definedName>
    <definedName name="_qw3501">#REF!</definedName>
    <definedName name="_qw3502">#REF!</definedName>
    <definedName name="_qw3801">#REF!</definedName>
    <definedName name="_qw3911">#REF!</definedName>
    <definedName name="_qw3921">#REF!</definedName>
    <definedName name="_qw4111">#REF!</definedName>
    <definedName name="_qw4112">#REF!</definedName>
    <definedName name="_qw4113">#REF!</definedName>
    <definedName name="_qw4114">#REF!</definedName>
    <definedName name="_qw4115">#REF!</definedName>
    <definedName name="_qw4121">#REF!</definedName>
    <definedName name="_qw4122">#REF!</definedName>
    <definedName name="_qw4131">#REF!</definedName>
    <definedName name="_qw4141">#REF!</definedName>
    <definedName name="_qw4211">#REF!</definedName>
    <definedName name="_qw4221">#REF!</definedName>
    <definedName name="_qw4222">#REF!</definedName>
    <definedName name="_qw4251">#REF!</definedName>
    <definedName name="_qw4252">#REF!</definedName>
    <definedName name="_qw4261">#REF!</definedName>
    <definedName name="_qw4271">#REF!</definedName>
    <definedName name="_qw4272">#REF!</definedName>
    <definedName name="_qw4273">#REF!</definedName>
    <definedName name="_qw4281">#REF!</definedName>
    <definedName name="_qw4901">#REF!</definedName>
    <definedName name="_rDZ5">[23]ДКЗ!#REF!</definedName>
    <definedName name="_REC1">#REF!</definedName>
    <definedName name="_REC2">#REF!</definedName>
    <definedName name="_REC3">#REF!</definedName>
    <definedName name="_REC4">#REF!</definedName>
    <definedName name="_REC5">#REF!</definedName>
    <definedName name="_Regression_Int" hidden="1">1</definedName>
    <definedName name="_Regression_Out" hidden="1">[45]Internet!#REF!</definedName>
    <definedName name="_Regression_Y" hidden="1">'[31]TPD Costs'!#REF!</definedName>
    <definedName name="_rr5" hidden="1">{"'РП (2)'!$A$5:$S$150"}</definedName>
    <definedName name="_s21" hidden="1">{"PRINTME",#N/A,FALSE,"FINAL-10"}</definedName>
    <definedName name="_s22" hidden="1">{"PRINTME",#N/A,FALSE,"FINAL-10"}</definedName>
    <definedName name="_sc1">[14]Scenarijai!#REF!</definedName>
    <definedName name="_sc2">[14]Scenarijai!#REF!</definedName>
    <definedName name="_sc3">[14]Scenarijai!#REF!</definedName>
    <definedName name="_sc4">[14]Scenarijai!#REF!</definedName>
    <definedName name="_Sd1" localSheetId="18">PPt</definedName>
    <definedName name="_Sd1" localSheetId="16">PPt</definedName>
    <definedName name="_Sd1" localSheetId="10">PPt</definedName>
    <definedName name="_Sd1" localSheetId="19">PPt</definedName>
    <definedName name="_Sd1" localSheetId="20">PPt</definedName>
    <definedName name="_Sd1" localSheetId="2">PPt</definedName>
    <definedName name="_Sd1">PPt</definedName>
    <definedName name="_SD8" hidden="1">{#N/A,"70% Success",FALSE,"Sales Forecast";#N/A,#N/A,FALSE,"Sheet2"}</definedName>
    <definedName name="_size">[44]Закупки!$D$4:$D$5801</definedName>
    <definedName name="_sl1">#REF!</definedName>
    <definedName name="_sl10">#REF!</definedName>
    <definedName name="_sl11">#REF!</definedName>
    <definedName name="_sl12">#REF!</definedName>
    <definedName name="_sl13">#REF!</definedName>
    <definedName name="_sl14">#REF!</definedName>
    <definedName name="_sl15">#REF!</definedName>
    <definedName name="_sl16">#REF!</definedName>
    <definedName name="_sl17">#REF!</definedName>
    <definedName name="_sl18">#REF!</definedName>
    <definedName name="_sl19">#REF!</definedName>
    <definedName name="_sl2">#REF!</definedName>
    <definedName name="_sl20">#REF!</definedName>
    <definedName name="_sl21">#REF!</definedName>
    <definedName name="_sl22">#REF!</definedName>
    <definedName name="_sl23">#REF!</definedName>
    <definedName name="_sl24">#REF!</definedName>
    <definedName name="_sl3">#REF!</definedName>
    <definedName name="_sl4">#REF!</definedName>
    <definedName name="_sl5">#REF!</definedName>
    <definedName name="_sl6">#REF!</definedName>
    <definedName name="_sl7">#REF!</definedName>
    <definedName name="_sl8">#REF!</definedName>
    <definedName name="_sl9">#REF!</definedName>
    <definedName name="_SOA3">#REF!</definedName>
    <definedName name="_Sort" hidden="1">#REF!</definedName>
    <definedName name="_steel">[44]Закупки!$C$4:$C$5160</definedName>
    <definedName name="_sy1">#REF!</definedName>
    <definedName name="_sy10">#REF!</definedName>
    <definedName name="_sy11">#REF!</definedName>
    <definedName name="_sy12">#REF!</definedName>
    <definedName name="_sy13">#REF!</definedName>
    <definedName name="_sy14">#REF!</definedName>
    <definedName name="_sy147">#REF!</definedName>
    <definedName name="_sy15">#REF!</definedName>
    <definedName name="_sy16">#REF!</definedName>
    <definedName name="_sy17">#REF!</definedName>
    <definedName name="_sy18">#REF!</definedName>
    <definedName name="_sy19">#REF!</definedName>
    <definedName name="_sy2">#REF!</definedName>
    <definedName name="_sy20">#REF!</definedName>
    <definedName name="_sy21">#REF!</definedName>
    <definedName name="_sy22">#REF!</definedName>
    <definedName name="_sy23">#REF!</definedName>
    <definedName name="_sy24">#REF!</definedName>
    <definedName name="_sy3">#REF!</definedName>
    <definedName name="_sy4">#REF!</definedName>
    <definedName name="_sy5">#REF!</definedName>
    <definedName name="_sy6">#REF!</definedName>
    <definedName name="_sy67">'[24]APP Systems'!$H$49</definedName>
    <definedName name="_sy7">#REF!</definedName>
    <definedName name="_sy8">'[25]#REF'!$K$23</definedName>
    <definedName name="_sy9">#REF!</definedName>
    <definedName name="_Table2_In1" hidden="1">#REF!</definedName>
    <definedName name="_Table2_In2" hidden="1">#REF!</definedName>
    <definedName name="_Table2_Out" hidden="1">#REF!</definedName>
    <definedName name="_Table3_In2" hidden="1">#REF!</definedName>
    <definedName name="_TAX1">#REF!</definedName>
    <definedName name="_TAX2">#REF!</definedName>
    <definedName name="_TAX3">#REF!</definedName>
    <definedName name="_ton">[44]Закупки!$F$4:$F$5076</definedName>
    <definedName name="_TY">[44]Закупки!$H$1:$H$65536</definedName>
    <definedName name="_usd08">[39]tariffs_last!$D$18</definedName>
    <definedName name="_usd09">[46]tariffs!$E$37</definedName>
    <definedName name="_usd10">[46]tariffs!$F$37</definedName>
    <definedName name="_usd11">[46]tariffs!$G$37</definedName>
    <definedName name="_usd12">[46]tariffs!$H$37</definedName>
    <definedName name="_usd13">[46]tariffs!$I$37</definedName>
    <definedName name="_usd14">[46]tariffs!$J$37</definedName>
    <definedName name="_usd15">[46]tariffs!$K$37</definedName>
    <definedName name="_usd16">[46]tariffs!$L$37</definedName>
    <definedName name="_usd17">[46]tariffs!$M$37</definedName>
    <definedName name="_usd18">[46]tariffs!$N$37</definedName>
    <definedName name="_uuu5" hidden="1">{#N/A,"100% Success",TRUE,"Sales Forecast";#N/A,#N/A,TRUE,"Sheet2"}</definedName>
    <definedName name="_wr2" hidden="1">{#N/A,#N/A,FALSE,"Finanzplan";#N/A,#N/A,FALSE,"Bilanz";#N/A,#N/A,FALSE,"GuV"}</definedName>
    <definedName name="_wr3" hidden="1">{"vi1",#N/A,FALSE,"Financial Statements";"vi2",#N/A,FALSE,"Financial Statements";#N/A,#N/A,FALSE,"DCF"}</definedName>
    <definedName name="_wr4" hidden="1">{#N/A,#N/A,TRUE,"Sheet16"}</definedName>
    <definedName name="_wr5" hidden="1">{#N/A,#N/A,FALSE,"Summary";#N/A,#N/A,FALSE,"CF";#N/A,#N/A,FALSE,"P&amp;L";"summary",#N/A,FALSE,"Returns";#N/A,#N/A,FALSE,"BS";"summary",#N/A,FALSE,"Analysis";#N/A,#N/A,FALSE,"Assumptions"}</definedName>
    <definedName name="_wr72" hidden="1">{#N/A,#N/A,TRUE,"Sheet16"}</definedName>
    <definedName name="_yh8" hidden="1">{"'РП (2)'!$A$5:$S$150"}</definedName>
    <definedName name="_yu6" hidden="1">{"'РП (2)'!$A$5:$S$150"}</definedName>
    <definedName name="\fcd\fw">#REF!</definedName>
    <definedName name="\sfddf">#REF!</definedName>
    <definedName name="а">#REF!</definedName>
    <definedName name="А1">#REF!</definedName>
    <definedName name="А12">#REF!</definedName>
    <definedName name="а12345" hidden="1">{"print95",#N/A,FALSE,"1995E.XLS";"print96",#N/A,FALSE,"1996E.XLS"}</definedName>
    <definedName name="А2">#REF!</definedName>
    <definedName name="А27">#REF!</definedName>
    <definedName name="а299">#REF!</definedName>
    <definedName name="А3">#REF!</definedName>
    <definedName name="а5">#REF!</definedName>
    <definedName name="а52">[47]Выб.ОРС!#REF!</definedName>
    <definedName name="А6">#REF!</definedName>
    <definedName name="А9">'[48]12июля'!#REF!</definedName>
    <definedName name="аа12">#REF!</definedName>
    <definedName name="ааа">#REF!</definedName>
    <definedName name="ааааа" hidden="1">{"'РП (2)'!$A$5:$S$150"}</definedName>
    <definedName name="аааааа" hidden="1">{"'РП (2)'!$A$5:$S$150"}</definedName>
    <definedName name="аааааааааааа" hidden="1">{"'РП (2)'!$A$5:$S$150"}</definedName>
    <definedName name="ААААААААААААААААА" hidden="1">#REF!</definedName>
    <definedName name="аапрк" hidden="1">{"print95",#N/A,FALSE,"1995E.XLS";"print96",#N/A,FALSE,"1996E.XLS"}</definedName>
    <definedName name="ав">#REF!</definedName>
    <definedName name="август" hidden="1">{"'РП (2)'!$A$5:$S$150"}</definedName>
    <definedName name="авк">[49]TasAt!#REF!</definedName>
    <definedName name="авпавпа" hidden="1">{"'РП (2)'!$A$5:$S$150"}</definedName>
    <definedName name="авры">#REF!</definedName>
    <definedName name="_xlnm.Auto_Open">#REF!</definedName>
    <definedName name="автотранспорт">[50]справочник!$A:$A</definedName>
    <definedName name="авыаываыва">[51]Data!$K$4:$K$4</definedName>
    <definedName name="авыркеуыравы">#REF!</definedName>
    <definedName name="авыф">#REF!</definedName>
    <definedName name="адрес">[52]Информация!$E$20</definedName>
    <definedName name="аег">'[53]Inventories as of 03.20'!$E$13</definedName>
    <definedName name="алплодлдэдэ" hidden="1">{#N/A,#N/A,TRUE,"ИсхМстржд";#N/A,#N/A,TRUE,"Исх-Центр";#N/A,#N/A,TRUE,"Исх-2рт ";#N/A,#N/A,TRUE,"Исх-2рт ";#N/A,#N/A,TRUE,"Исх-3рт";#N/A,#N/A,TRUE,"Вар1";#N/A,#N/A,TRUE,"Вар2";#N/A,#N/A,TRUE,"Вар2-блоки";#N/A,#N/A,TRUE,"В3-Центр";#N/A,#N/A,TRUE,"В3-2рт";#N/A,#N/A,TRUE,"В3-3рт"}</definedName>
    <definedName name="Амзя">#REF!</definedName>
    <definedName name="амортиз.ОС">[54]Лист1!#REF!</definedName>
    <definedName name="АмортизацияОС">#REF!</definedName>
    <definedName name="Анализ1">[55]справочник!#REF!</definedName>
    <definedName name="ане" hidden="1">{#N/A,#N/A,FALSE,"HMF";#N/A,#N/A,FALSE,"FACIL";#N/A,#N/A,FALSE,"HMFINANCE";#N/A,#N/A,FALSE,"HMEUROPE";#N/A,#N/A,FALSE,"HHAB CONSO";#N/A,#N/A,FALSE,"PAB";#N/A,#N/A,FALSE,"MMC";#N/A,#N/A,FALSE,"THAI";#N/A,#N/A,FALSE,"SINPA";#N/A,#N/A,FALSE,"POLAND"}</definedName>
    <definedName name="АнМ">'[56]Гр5(о)'!#REF!</definedName>
    <definedName name="анрн" hidden="1">{"print95",#N/A,FALSE,"1995E.XLS";"print96",#N/A,FALSE,"1996E.XLS"}</definedName>
    <definedName name="ао">#REF!</definedName>
    <definedName name="АП">'[57]БР-2'!$B$3</definedName>
    <definedName name="апоп">#REF!</definedName>
    <definedName name="апп" hidden="1">{#N/A,#N/A,TRUE,"ИсхМстржд";#N/A,#N/A,TRUE,"Исх-Центр";#N/A,#N/A,TRUE,"Исх-2рт ";#N/A,#N/A,TRUE,"Исх-2рт ";#N/A,#N/A,TRUE,"Исх-3рт";#N/A,#N/A,TRUE,"Вар1";#N/A,#N/A,TRUE,"Вар2";#N/A,#N/A,TRUE,"Вар2-блоки";#N/A,#N/A,TRUE,"В3-Центр";#N/A,#N/A,TRUE,"В3-2рт";#N/A,#N/A,TRUE,"В3-3рт"}</definedName>
    <definedName name="апр">#REF!</definedName>
    <definedName name="апран" hidden="1">{"print95",#N/A,FALSE,"1995E.XLS";"print96",#N/A,FALSE,"1996E.XLS"}</definedName>
    <definedName name="апрк" hidden="1">{"print95",#N/A,FALSE,"1995E.XLS";"print96",#N/A,FALSE,"1996E.XLS"}</definedName>
    <definedName name="ар_1">#REF!</definedName>
    <definedName name="ар_2">#REF!</definedName>
    <definedName name="аран" hidden="1">{"print95",#N/A,FALSE,"1995E.XLS";"print96",#N/A,FALSE,"1996E.XLS"}</definedName>
    <definedName name="арачсп">#REF!</definedName>
    <definedName name="арвыф">#REF!</definedName>
    <definedName name="аре">#REF!</definedName>
    <definedName name="ауыеуыекы">#REF!</definedName>
    <definedName name="аыв">#REF!</definedName>
    <definedName name="Б">'[57]БСС-2'!#REF!</definedName>
    <definedName name="База">#REF!</definedName>
    <definedName name="_xlnm.Database">#REF!</definedName>
    <definedName name="База_доход">#REF!</definedName>
    <definedName name="База_доход_2">'[58]#ССЫЛКА'!$A$13:$E$114</definedName>
    <definedName name="База_расход">#REF!</definedName>
    <definedName name="База_расход_3">#REF!</definedName>
    <definedName name="Баланс">#REF!</definedName>
    <definedName name="ббб">#REF!</definedName>
    <definedName name="БДДС1">[59]Настройки!$C$5</definedName>
    <definedName name="бдолпи" hidden="1">{"'РП (2)'!$A$5:$S$150"}</definedName>
    <definedName name="бдр" hidden="1">{"'РП (2)'!$A$5:$S$150"}</definedName>
    <definedName name="БДР_3">[60]БДР!#REF!</definedName>
    <definedName name="БДР_4">[60]БДР!#REF!</definedName>
    <definedName name="БДР_5">[60]БДР!#REF!</definedName>
    <definedName name="БДР_6">[60]БДР!#REF!</definedName>
    <definedName name="бдс_завод" hidden="1">{"'РП (2)'!$A$5:$S$150"}</definedName>
    <definedName name="БелМГ">#REF!</definedName>
    <definedName name="Белореченск">#REF!</definedName>
    <definedName name="БК">#REF!</definedName>
    <definedName name="борт" hidden="1">{#N/A,#N/A,TRUE,"ИсхМстржд";#N/A,#N/A,TRUE,"Исх-Центр";#N/A,#N/A,TRUE,"Исх-2рт ";#N/A,#N/A,TRUE,"Исх-2рт ";#N/A,#N/A,TRUE,"Исх-3рт";#N/A,#N/A,TRUE,"Вар1";#N/A,#N/A,TRUE,"Вар2";#N/A,#N/A,TRUE,"Вар2-блоки";#N/A,#N/A,TRUE,"В3-Центр";#N/A,#N/A,TRUE,"В3-2рт";#N/A,#N/A,TRUE,"В3-3рт"}</definedName>
    <definedName name="борт2" hidden="1">{#N/A,#N/A,TRUE,"ИсхМстржд";#N/A,#N/A,TRUE,"Исх-Центр";#N/A,#N/A,TRUE,"Исх-2рт ";#N/A,#N/A,TRUE,"Исх-2рт ";#N/A,#N/A,TRUE,"Исх-3рт";#N/A,#N/A,TRUE,"Вар1";#N/A,#N/A,TRUE,"Вар2";#N/A,#N/A,TRUE,"Вар2-блоки";#N/A,#N/A,TRUE,"В3-Центр";#N/A,#N/A,TRUE,"В3-2рт";#N/A,#N/A,TRUE,"В3-3рт"}</definedName>
    <definedName name="борт22" hidden="1">{#N/A,#N/A,TRUE,"ИсхМстржд";#N/A,#N/A,TRUE,"Исх-Центр";#N/A,#N/A,TRUE,"Исх-2рт ";#N/A,#N/A,TRUE,"Исх-2рт ";#N/A,#N/A,TRUE,"Исх-3рт";#N/A,#N/A,TRUE,"Вар1";#N/A,#N/A,TRUE,"Вар2";#N/A,#N/A,TRUE,"Вар2-блоки";#N/A,#N/A,TRUE,"В3-Центр";#N/A,#N/A,TRUE,"В3-2рт";#N/A,#N/A,TRUE,"В3-3рт"}</definedName>
    <definedName name="БОТ_1">#REF!</definedName>
    <definedName name="БОТ_3">#REF!</definedName>
    <definedName name="БР">#REF!</definedName>
    <definedName name="БРМ_2">#REF!</definedName>
    <definedName name="бртрвпауфц4" hidden="1">{"'РП (2)'!$A$5:$S$150"}</definedName>
    <definedName name="БСС_2">'[60]БСС-2'!#REF!</definedName>
    <definedName name="БСС_5">'[60]БСС-2'!#REF!</definedName>
    <definedName name="бьтимсч" hidden="1">{"'РП (2)'!$A$5:$S$150"}</definedName>
    <definedName name="бьторп" hidden="1">{"'РП (2)'!$A$5:$S$150"}</definedName>
    <definedName name="бюджет" hidden="1">{"'РП (2)'!$A$5:$S$150"}</definedName>
    <definedName name="Бюджет_ОАО__СУАЛ">#REF!</definedName>
    <definedName name="В">'[57]БП-3'!$B$3</definedName>
    <definedName name="В30">#REF!</definedName>
    <definedName name="В39">#REF!</definedName>
    <definedName name="в489">#REF!</definedName>
    <definedName name="ва">#REF!</definedName>
    <definedName name="ваа" hidden="1">{"'РП (2)'!$A$5:$S$150"}</definedName>
    <definedName name="вава">#REF!</definedName>
    <definedName name="валюта">#REF!</definedName>
    <definedName name="Валюта_14">#REF!</definedName>
    <definedName name="Валюта_20">#REF!</definedName>
    <definedName name="Валюта_21">#REF!</definedName>
    <definedName name="Валюта_22">#REF!</definedName>
    <definedName name="Валюта_23">#REF!</definedName>
    <definedName name="Валюта_24">#REF!</definedName>
    <definedName name="Валюта_25">#REF!</definedName>
    <definedName name="Валюта_26">#REF!</definedName>
    <definedName name="Валюта_29">#REF!</definedName>
    <definedName name="Валюта_30">#REF!</definedName>
    <definedName name="Валюта_33">#REF!</definedName>
    <definedName name="Валюта_34">#REF!</definedName>
    <definedName name="Валюта_5">#REF!</definedName>
    <definedName name="Валюта_6">#REF!</definedName>
    <definedName name="Валюта_7">#REF!</definedName>
    <definedName name="Валюта_73">#REF!</definedName>
    <definedName name="Валюта_74">#REF!</definedName>
    <definedName name="Валюта_75">#REF!</definedName>
    <definedName name="Валюта_8">#REF!</definedName>
    <definedName name="Валюты">[61]Данные!$A$2:$A$4</definedName>
    <definedName name="вап">#REF!</definedName>
    <definedName name="вапвапва" hidden="1">{"'РП (2)'!$A$5:$S$150"}</definedName>
    <definedName name="ваф" hidden="1">{"'РП (2)'!$A$5:$S$150"}</definedName>
    <definedName name="вафф">#REF!</definedName>
    <definedName name="ваыва" hidden="1">{"print95",#N/A,FALSE,"1995E.XLS";"print96",#N/A,FALSE,"1996E.XLS"}</definedName>
    <definedName name="вая">#REF!</definedName>
    <definedName name="вв">[62]ПРОГНОЗ_1!#REF!</definedName>
    <definedName name="ввв" hidden="1">[30]A!#REF!</definedName>
    <definedName name="вввв">#REF!</definedName>
    <definedName name="ВводимыеОС">#REF!</definedName>
    <definedName name="вго">[63]Справочник!$E$2:$E$3</definedName>
    <definedName name="весна" hidden="1">{"'РП (2)'!$A$5:$S$150"}</definedName>
    <definedName name="вид">[63]Справочник!$B$2:$B$3</definedName>
    <definedName name="Вид_затрат">#REF!</definedName>
    <definedName name="ВИД_ИП">OFFSET([64]Спр!$D$2,0,0,COUNTA([64]Спр!$D$2:$D$25),1)</definedName>
    <definedName name="ВидКредита">[61]Данные!$B$2:$B$3</definedName>
    <definedName name="вкегн">#REF!</definedName>
    <definedName name="влд">[65]БДР!#REF!</definedName>
    <definedName name="внгор">#REF!</definedName>
    <definedName name="вововов" hidden="1">{"print95",#N/A,FALSE,"1995E.XLS";"print96",#N/A,FALSE,"1996E.XLS"}</definedName>
    <definedName name="вода_4ст">#REF!</definedName>
    <definedName name="вода_7ст">#REF!</definedName>
    <definedName name="вода_9ст">#REF!</definedName>
    <definedName name="Вода_оборотная">#REF!</definedName>
    <definedName name="Вода_производственная">#REF!</definedName>
    <definedName name="Вода_химочищенная">#REF!</definedName>
    <definedName name="Вода_хозпитьевая">#REF!</definedName>
    <definedName name="Возврат" localSheetId="18">[27]!Возврат</definedName>
    <definedName name="Возврат" localSheetId="16">[27]!Возврат</definedName>
    <definedName name="Возврат" localSheetId="10">[27]!Возврат</definedName>
    <definedName name="Возврат" localSheetId="19">[27]!Возврат</definedName>
    <definedName name="Возврат" localSheetId="20">[27]!Возврат</definedName>
    <definedName name="Возврат" localSheetId="2">[27]!Возврат</definedName>
    <definedName name="Возврат">[27]!Возврат</definedName>
    <definedName name="Возврат___0">NA()</definedName>
    <definedName name="Возврат1" localSheetId="18">[27]!Возврат</definedName>
    <definedName name="Возврат1" localSheetId="16">[27]!Возврат</definedName>
    <definedName name="Возврат1" localSheetId="10">[27]!Возврат</definedName>
    <definedName name="Возврат1" localSheetId="19">[27]!Возврат</definedName>
    <definedName name="Возврат1" localSheetId="20">[27]!Возврат</definedName>
    <definedName name="Возврат1" localSheetId="2">[27]!Возврат</definedName>
    <definedName name="Возврат1">[27]!Возврат</definedName>
    <definedName name="ВозвратныйЛизинг">#REF!</definedName>
    <definedName name="ВозмещениеУбытков">#REF!</definedName>
    <definedName name="впо">#REF!</definedName>
    <definedName name="все">#REF!</definedName>
    <definedName name="Всего">#REF!</definedName>
    <definedName name="Всего_17">#REF!</definedName>
    <definedName name="Всего_19">#REF!</definedName>
    <definedName name="Всего_27">#REF!</definedName>
    <definedName name="Всего_7">#REF!</definedName>
    <definedName name="всенот">#REF!</definedName>
    <definedName name="вспомогат">'[66]Регистр по 20'!$Q$2</definedName>
    <definedName name="вспомогат1">'[66]Регистр по 20'!$Q$4</definedName>
    <definedName name="ВСПОМОГАТЕЛЬНЫЕ">#REF!</definedName>
    <definedName name="вуу">#N/A</definedName>
    <definedName name="вчрке">#REF!</definedName>
    <definedName name="вы">#REF!</definedName>
    <definedName name="выавы">#REF!</definedName>
    <definedName name="ВЫапвап" hidden="1">{"'РП (2)'!$A$5:$S$150"}</definedName>
    <definedName name="ВыбылоОС">#REF!</definedName>
    <definedName name="Вып_н_2003">'[67]Текущие цены'!#REF!</definedName>
    <definedName name="вып_н_2004">'[67]Текущие цены'!#REF!</definedName>
    <definedName name="Вып_ОФ_с_пц">[67]рабочий!$Y$202:$AP$224</definedName>
    <definedName name="Вып_оф_с_цпг">'[67]Текущие цены'!#REF!</definedName>
    <definedName name="Вып_с_новых_ОФ">[67]рабочий!$Y$277:$AP$299</definedName>
    <definedName name="ВыплатыИзПрибыли">#REF!</definedName>
    <definedName name="вырвыр">#REF!</definedName>
    <definedName name="выручка">[63]Справочник!$C$2:$C$5</definedName>
    <definedName name="ВыручкаУслугСвязи">#REF!</definedName>
    <definedName name="ВыручкаУслугСвязиНДС">#REF!</definedName>
    <definedName name="вяч" hidden="1">{#N/A,#N/A,TRUE,"ИсхМстржд";#N/A,#N/A,TRUE,"Исх-Центр";#N/A,#N/A,TRUE,"Исх-2рт ";#N/A,#N/A,TRUE,"Исх-2рт ";#N/A,#N/A,TRUE,"Исх-3рт";#N/A,#N/A,TRUE,"Вар1";#N/A,#N/A,TRUE,"Вар2";#N/A,#N/A,TRUE,"Вар2-блоки";#N/A,#N/A,TRUE,"В3-Центр";#N/A,#N/A,TRUE,"В3-2рт";#N/A,#N/A,TRUE,"В3-3рт"}</definedName>
    <definedName name="г6">#REF!</definedName>
    <definedName name="г76">#REF!</definedName>
    <definedName name="газ">'[68]Осн_ предпол-я'!$E$217</definedName>
    <definedName name="газ1">'[69]BS (RAS)'!$A$2</definedName>
    <definedName name="Газстройдет" localSheetId="18">[27]!Возврат</definedName>
    <definedName name="Газстройдет" localSheetId="16">[27]!Возврат</definedName>
    <definedName name="Газстройдет" localSheetId="10">[27]!Возврат</definedName>
    <definedName name="Газстройдет" localSheetId="19">[27]!Возврат</definedName>
    <definedName name="Газстройдет" localSheetId="20">[27]!Возврат</definedName>
    <definedName name="Газстройдет" localSheetId="2">[27]!Возврат</definedName>
    <definedName name="Газстройдет">[27]!Возврат</definedName>
    <definedName name="галя" hidden="1">{"'РП (2)'!$A$5:$S$150"}</definedName>
    <definedName name="гг">#REF!</definedName>
    <definedName name="гг8веввее" hidden="1">{"'РП (2)'!$A$5:$S$150"}</definedName>
    <definedName name="ггг">#REF!</definedName>
    <definedName name="гггг" hidden="1">{"print95",#N/A,FALSE,"1995E.XLS";"print96",#N/A,FALSE,"1996E.XLS"}</definedName>
    <definedName name="ггггггггг">#REF!</definedName>
    <definedName name="гггнп676н" hidden="1">{"'РП (2)'!$A$5:$S$150"}</definedName>
    <definedName name="ге5у">#REF!</definedName>
    <definedName name="гн">#REF!</definedName>
    <definedName name="гне">#REF!</definedName>
    <definedName name="гнекку" hidden="1">{"'РП (2)'!$A$5:$S$150"}</definedName>
    <definedName name="гнльпнм">#REF!</definedName>
    <definedName name="гноеа">#REF!</definedName>
    <definedName name="гнп">[70]Inf!$G$183</definedName>
    <definedName name="гнщдгп">#REF!</definedName>
    <definedName name="год" hidden="1">{"'РП (2)'!$A$5:$S$150"}</definedName>
    <definedName name="Годовой_индекс_2000">#REF!</definedName>
    <definedName name="гол" hidden="1">{"'РП (2)'!$A$5:$S$150"}</definedName>
    <definedName name="Горячая_вода">#REF!</definedName>
    <definedName name="гран">[71]прогнозы_кварт!$C$18</definedName>
    <definedName name="График">"Диагр. 4"</definedName>
    <definedName name="график1">[72]График!$G$4:$R$17</definedName>
    <definedName name="график2">[72]График!$F$20:$Q$30</definedName>
    <definedName name="Графиты">[73]Разное!$A$5:$A$7</definedName>
    <definedName name="Грейды">"$#ССЫЛ!.$I$1:$I$3"</definedName>
    <definedName name="группа">[63]Справочник!$A$2:$A$4</definedName>
    <definedName name="грщгнр">#REF!</definedName>
    <definedName name="Грэйды">[74]rank!$I$1:$I$3</definedName>
    <definedName name="гшакегн">#REF!</definedName>
    <definedName name="гшпд">#REF!</definedName>
    <definedName name="гшпим">#REF!</definedName>
    <definedName name="гшщ" hidden="1">{#N/A,#N/A,TRUE,"ИсхМстржд";#N/A,#N/A,TRUE,"Исх-Центр";#N/A,#N/A,TRUE,"Исх-2рт ";#N/A,#N/A,TRUE,"Исх-2рт ";#N/A,#N/A,TRUE,"Исх-3рт";#N/A,#N/A,TRUE,"Вар1";#N/A,#N/A,TRUE,"Вар2";#N/A,#N/A,TRUE,"Вар2-блоки";#N/A,#N/A,TRUE,"В3-Центр";#N/A,#N/A,TRUE,"В3-2рт";#N/A,#N/A,TRUE,"В3-3рт"}</definedName>
    <definedName name="гшщзж">#REF!</definedName>
    <definedName name="д">#REF!</definedName>
    <definedName name="Дата">#REF!</definedName>
    <definedName name="дата_отчетности">[75]Оглавление!$E$44</definedName>
    <definedName name="дата1">#REF!</definedName>
    <definedName name="дбтю">[70]Inf!$K$170</definedName>
    <definedName name="движ.запасов">#REF!</definedName>
    <definedName name="дгонеап" hidden="1">{"'РП (2)'!$A$5:$S$150"}</definedName>
    <definedName name="дгш">[76]ИД!#REF!</definedName>
    <definedName name="дд">#REF!</definedName>
    <definedName name="ддд">#REF!</definedName>
    <definedName name="ддддддд">#REF!</definedName>
    <definedName name="ддддшгш">#REF!</definedName>
    <definedName name="деб">#REF!</definedName>
    <definedName name="деб.">#REF!</definedName>
    <definedName name="Дебет">[77]card_01!#REF!</definedName>
    <definedName name="дебитор">[63]Справочник!$D$2:$D$4</definedName>
    <definedName name="декл.НДС">#REF!</definedName>
    <definedName name="декл.прибыли">[54]Лист1!#REF!</definedName>
    <definedName name="дело" hidden="1">{"'РП (2)'!$A$5:$S$150"}</definedName>
    <definedName name="Денежный_поток">'[78]3. Пр-во'!$B$209</definedName>
    <definedName name="Департамент">[79]список!$U$2:$U$14</definedName>
    <definedName name="Дефл_ц_пред_год">'[67]Текущие цены'!$AT$36:$BK$58</definedName>
    <definedName name="Дефлятор_годовой">'[67]Текущие цены'!$Y$4:$AP$27</definedName>
    <definedName name="Дефлятор_цепной">'[67]Текущие цены'!$Y$36:$AP$58</definedName>
    <definedName name="джршщд">'[80]отгр ГОК'!$A$4</definedName>
    <definedName name="ДЗ">#REF!</definedName>
    <definedName name="ДЗ_нов1">#REF!</definedName>
    <definedName name="ДЗ_счета">[81]Классиф!$A$93:$A$211</definedName>
    <definedName name="диап1">#REF!</definedName>
    <definedName name="Дивиденды">#REF!</definedName>
    <definedName name="длвоа">#REF!</definedName>
    <definedName name="длж">#REF!</definedName>
    <definedName name="длогне" hidden="1">{"'РП (2)'!$A$5:$S$150"}</definedName>
    <definedName name="длогнпе" hidden="1">{"'РП (2)'!$A$5:$S$150"}</definedName>
    <definedName name="длогшд">#REF!</definedName>
    <definedName name="длор" hidden="1">{"'РП (2)'!$A$5:$S$150"}</definedName>
    <definedName name="длорп" hidden="1">{"'РП (2)'!$A$5:$S$150"}</definedName>
    <definedName name="длорпавые" hidden="1">{"'РП (2)'!$A$5:$S$150"}</definedName>
    <definedName name="длорпд">#REF!</definedName>
    <definedName name="длорпн" hidden="1">{"'РП (2)'!$A$5:$S$150"}</definedName>
    <definedName name="дней_1">#REF!</definedName>
    <definedName name="дней_2">#REF!</definedName>
    <definedName name="дней_3">#REF!</definedName>
    <definedName name="дней_4">#REF!</definedName>
    <definedName name="доб">#REF!</definedName>
    <definedName name="доклад" hidden="1">{"'РП (2)'!$A$5:$S$150"}</definedName>
    <definedName name="Документ">[77]card_01!#REF!</definedName>
    <definedName name="дол">'[82]Азот янв утв'!$C$1</definedName>
    <definedName name="долдб">#REF!</definedName>
    <definedName name="доль" hidden="1">{"'РП (2)'!$A$5:$S$150"}</definedName>
    <definedName name="ДоляВПриросте">#REF!</definedName>
    <definedName name="ДоляПодключеноПреп">#REF!</definedName>
    <definedName name="ДоляПриростПреп">#REF!</definedName>
    <definedName name="ДоляПриростФед">#REF!</definedName>
    <definedName name="ДоляРынка">#REF!</definedName>
    <definedName name="ДоляGSM">#REF!</definedName>
    <definedName name="домик" hidden="1">{"'РП (2)'!$A$5:$S$150"}</definedName>
    <definedName name="дот">[83]БДР!$E$5</definedName>
    <definedName name="Доход">#REF!</definedName>
    <definedName name="Доход_1">#REF!</definedName>
    <definedName name="ДоходыКурс">#REF!</definedName>
    <definedName name="ДоходыОперВнереал">#REF!</definedName>
    <definedName name="ДоходыПрочие">#REF!</definedName>
    <definedName name="дпгшд">'[84]отгр ГОК'!$A$4</definedName>
    <definedName name="Дподр09" hidden="1">#REF!</definedName>
    <definedName name="Драгоценные_металлы">#REF!</definedName>
    <definedName name="ДС">#REF!</definedName>
    <definedName name="дура" hidden="1">{"'РП (2)'!$A$5:$S$150"}</definedName>
    <definedName name="дурак" hidden="1">{"'РП (2)'!$A$5:$S$150"}</definedName>
    <definedName name="Дфтп">#REF!</definedName>
    <definedName name="дш" hidden="1">{#N/A,#N/A,TRUE,"ИсхМстржд";#N/A,#N/A,TRUE,"Исх-Центр";#N/A,#N/A,TRUE,"Исх-2рт ";#N/A,#N/A,TRUE,"Исх-2рт ";#N/A,#N/A,TRUE,"Исх-3рт";#N/A,#N/A,TRUE,"Вар1";#N/A,#N/A,TRUE,"Вар2";#N/A,#N/A,TRUE,"Вар2-блоки";#N/A,#N/A,TRUE,"В3-Центр";#N/A,#N/A,TRUE,"В3-2рт";#N/A,#N/A,TRUE,"В3-3рт"}</definedName>
    <definedName name="дюо" hidden="1">{#N/A,#N/A,TRUE,"ИсхМстржд";#N/A,#N/A,TRUE,"Исх-Центр";#N/A,#N/A,TRUE,"Исх-2рт ";#N/A,#N/A,TRUE,"Исх-2рт ";#N/A,#N/A,TRUE,"Исх-3рт";#N/A,#N/A,TRUE,"Вар1";#N/A,#N/A,TRUE,"Вар2";#N/A,#N/A,TRUE,"Вар2-блоки";#N/A,#N/A,TRUE,"В3-Центр";#N/A,#N/A,TRUE,"В3-2рт";#N/A,#N/A,TRUE,"В3-3рт"}</definedName>
    <definedName name="дют">#REF!</definedName>
    <definedName name="е" hidden="1">{"'РП (2)'!$A$5:$S$150"}</definedName>
    <definedName name="Е13">#REF!</definedName>
    <definedName name="е30">[85]обслуживание!#REF!</definedName>
    <definedName name="ЕБМУ">#REF!</definedName>
    <definedName name="ЕвроХим">#REF!</definedName>
    <definedName name="евроъ">'[82]Азот фев утв'!$I$4</definedName>
    <definedName name="егелглд537837">#REF!</definedName>
    <definedName name="егу">#REF!</definedName>
    <definedName name="ее" hidden="1">{#N/A,#N/A,FALSE,"Финансовые потоки_СС"}</definedName>
    <definedName name="еееееееееее" hidden="1">{"PRINTME",#N/A,FALSE,"FINAL-10"}</definedName>
    <definedName name="еенцеу">#REF!</definedName>
    <definedName name="ек" hidden="1">{0,0,0}</definedName>
    <definedName name="екгн">#REF!</definedName>
    <definedName name="екн">[86]Scenarijai!#REF!</definedName>
    <definedName name="екнгре">#REF!</definedName>
    <definedName name="екне" hidden="1">{#N/A,#N/A,TRUE,"ИсхМстржд";#N/A,#N/A,TRUE,"Исх-Центр";#N/A,#N/A,TRUE,"Исх-2рт ";#N/A,#N/A,TRUE,"Исх-2рт ";#N/A,#N/A,TRUE,"Исх-3рт";#N/A,#N/A,TRUE,"Вар1";#N/A,#N/A,TRUE,"Вар2";#N/A,#N/A,TRUE,"Вар2-блоки";#N/A,#N/A,TRUE,"В3-Центр";#N/A,#N/A,TRUE,"В3-2рт";#N/A,#N/A,TRUE,"В3-3рт"}</definedName>
    <definedName name="еку">#REF!</definedName>
    <definedName name="екуекуеку">#REF!</definedName>
    <definedName name="екуц">[87]Tier1!$B$4</definedName>
    <definedName name="екыекы">#REF!</definedName>
    <definedName name="екыекыекы">#REF!</definedName>
    <definedName name="енгшщен">#REF!</definedName>
    <definedName name="енкец">#REF!</definedName>
    <definedName name="еноентор">#REF!</definedName>
    <definedName name="енс">#REF!</definedName>
    <definedName name="енуцекуцен">#REF!</definedName>
    <definedName name="еокв">#REF!</definedName>
    <definedName name="еокыоекыв">#REF!</definedName>
    <definedName name="епквыоеквы">#REF!</definedName>
    <definedName name="ерк">#REF!</definedName>
    <definedName name="еряк">#REF!</definedName>
    <definedName name="етон">#REF!</definedName>
    <definedName name="еуыек">#REF!</definedName>
    <definedName name="еуыеы">#REF!</definedName>
    <definedName name="еывоекыопкы">#REF!</definedName>
    <definedName name="еыекыекы">#REF!</definedName>
    <definedName name="еыеы">#REF!</definedName>
    <definedName name="еыеыекы">#REF!</definedName>
    <definedName name="еыкуц">#REF!</definedName>
    <definedName name="ж">[88]БДР!$E$5</definedName>
    <definedName name="ж2">[89]БДР!$E$5</definedName>
    <definedName name="жан9">#REF!</definedName>
    <definedName name="жд" hidden="1">{#N/A,#N/A,TRUE,"ИсхМстржд";#N/A,#N/A,TRUE,"Исх-Центр";#N/A,#N/A,TRUE,"Исх-2рт ";#N/A,#N/A,TRUE,"Исх-2рт ";#N/A,#N/A,TRUE,"Исх-3рт";#N/A,#N/A,TRUE,"Вар1";#N/A,#N/A,TRUE,"Вар2";#N/A,#N/A,TRUE,"Вар2-блоки";#N/A,#N/A,TRUE,"В3-Центр";#N/A,#N/A,TRUE,"В3-2рт";#N/A,#N/A,TRUE,"В3-3рт"}</definedName>
    <definedName name="ждт">[90]Номенклатура!$L$1:$L$65536</definedName>
    <definedName name="ждюбю">#REF!</definedName>
    <definedName name="жжж" hidden="1">{"'РП (2)'!$A$5:$S$150"}</definedName>
    <definedName name="жжжжжжжж">#REF!</definedName>
    <definedName name="жжжжжжжжжж">#REF!</definedName>
    <definedName name="жш" hidden="1">{#N/A,#N/A,TRUE,"ИсхМстржд";#N/A,#N/A,TRUE,"Исх-Центр";#N/A,#N/A,TRUE,"Исх-2рт ";#N/A,#N/A,TRUE,"Исх-2рт ";#N/A,#N/A,TRUE,"Исх-3рт";#N/A,#N/A,TRUE,"Вар1";#N/A,#N/A,TRUE,"Вар2";#N/A,#N/A,TRUE,"Вар2-блоки";#N/A,#N/A,TRUE,"В3-Центр";#N/A,#N/A,TRUE,"В3-2рт";#N/A,#N/A,TRUE,"В3-3рт"}</definedName>
    <definedName name="Забаланс">#REF!</definedName>
    <definedName name="Завод">#REF!</definedName>
    <definedName name="Заг_Дебет">[77]card_01!#REF!</definedName>
    <definedName name="Заг_КодISO">[77]card_01!#REF!</definedName>
    <definedName name="Заг_Кредит">[77]card_01!#REF!</definedName>
    <definedName name="Заг_СуммаБазовая">[77]card_01!#REF!</definedName>
    <definedName name="Заг_СуммаВалютная">[77]card_01!#REF!</definedName>
    <definedName name="_xlnm.Print_Titles">#N/A</definedName>
    <definedName name="записка">'[91]БСС-2'!#REF!</definedName>
    <definedName name="затраты" hidden="1">{"'РП (2)'!$A$5:$S$150"}</definedName>
    <definedName name="зз">#REF!</definedName>
    <definedName name="ззз" localSheetId="18">'[92]ISN сжатый'!ззз</definedName>
    <definedName name="ззз" localSheetId="16">'[92]ISN сжатый'!ззз</definedName>
    <definedName name="ззз" localSheetId="10">'[92]ISN сжатый'!ззз</definedName>
    <definedName name="ззз" localSheetId="19">'[92]ISN сжатый'!ззз</definedName>
    <definedName name="ззз" localSheetId="20">'[92]ISN сжатый'!ззз</definedName>
    <definedName name="ззз" localSheetId="2">'[92]ISN сжатый'!ззз</definedName>
    <definedName name="ззз">'[92]ISN сжатый'!ззз</definedName>
    <definedName name="злд" hidden="1">{"'РП (2)'!$A$5:$S$150"}</definedName>
    <definedName name="зсп_1">#REF!</definedName>
    <definedName name="ЗСП_10">#REF!</definedName>
    <definedName name="ЗСП_11">#REF!</definedName>
    <definedName name="ЗСП_12">#REF!</definedName>
    <definedName name="ЗСП_13">#REF!</definedName>
    <definedName name="ЗСП_14">#REF!</definedName>
    <definedName name="ЗСП_16">#REF!</definedName>
    <definedName name="ЗСП_17">#REF!</definedName>
    <definedName name="ЗСП_18">#REF!</definedName>
    <definedName name="ЗСП_19">#REF!</definedName>
    <definedName name="зсп_2">#REF!</definedName>
    <definedName name="ЗСП_20">#REF!</definedName>
    <definedName name="ЗСП_21">#REF!</definedName>
    <definedName name="ЗСП_22">#REF!</definedName>
    <definedName name="ЗСП_23">#REF!</definedName>
    <definedName name="ЗСП_24">#REF!</definedName>
    <definedName name="ЗСП_25">#REF!</definedName>
    <definedName name="ЗСП_26">#REF!</definedName>
    <definedName name="зсп_3">#REF!</definedName>
    <definedName name="зсп_4">#REF!</definedName>
    <definedName name="зсп_5">#REF!</definedName>
    <definedName name="зсп_6">#REF!</definedName>
    <definedName name="зсп_7">#REF!</definedName>
    <definedName name="зсп_8">#REF!</definedName>
    <definedName name="ЗСП_9">#REF!</definedName>
    <definedName name="зхъ" hidden="1">{#N/A,#N/A,TRUE,"ИсхМстржд";#N/A,#N/A,TRUE,"Исх-Центр";#N/A,#N/A,TRUE,"Исх-2рт ";#N/A,#N/A,TRUE,"Исх-2рт ";#N/A,#N/A,TRUE,"Исх-3рт";#N/A,#N/A,TRUE,"Вар1";#N/A,#N/A,TRUE,"Вар2";#N/A,#N/A,TRUE,"Вар2-блоки";#N/A,#N/A,TRUE,"В3-Центр";#N/A,#N/A,TRUE,"В3-2рт";#N/A,#N/A,TRUE,"В3-3рт"}</definedName>
    <definedName name="зщх" hidden="1">{#N/A,#N/A,TRUE,"ИсхМстржд";#N/A,#N/A,TRUE,"Исх-Центр";#N/A,#N/A,TRUE,"Исх-2рт ";#N/A,#N/A,TRUE,"Исх-2рт ";#N/A,#N/A,TRUE,"Исх-3рт";#N/A,#N/A,TRUE,"Вар1";#N/A,#N/A,TRUE,"Вар2";#N/A,#N/A,TRUE,"Вар2-блоки";#N/A,#N/A,TRUE,"В3-Центр";#N/A,#N/A,TRUE,"В3-2рт";#N/A,#N/A,TRUE,"В3-3рт"}</definedName>
    <definedName name="зщш">#REF!</definedName>
    <definedName name="зщшщз" hidden="1">{#N/A,#N/A,TRUE,"ИсхМстржд";#N/A,#N/A,TRUE,"Исх-Центр";#N/A,#N/A,TRUE,"Исх-2рт ";#N/A,#N/A,TRUE,"Исх-2рт ";#N/A,#N/A,TRUE,"Исх-3рт";#N/A,#N/A,TRUE,"Вар1";#N/A,#N/A,TRUE,"Вар2";#N/A,#N/A,TRUE,"Вар2-блоки";#N/A,#N/A,TRUE,"В3-Центр";#N/A,#N/A,TRUE,"В3-2рт";#N/A,#N/A,TRUE,"В3-3рт"}</definedName>
    <definedName name="зщщшо">#REF!</definedName>
    <definedName name="зъх" hidden="1">{#N/A,#N/A,TRUE,"ИсхМстржд";#N/A,#N/A,TRUE,"Исх-Центр";#N/A,#N/A,TRUE,"Исх-2рт ";#N/A,#N/A,TRUE,"Исх-2рт ";#N/A,#N/A,TRUE,"Исх-3рт";#N/A,#N/A,TRUE,"Вар1";#N/A,#N/A,TRUE,"Вар2";#N/A,#N/A,TRUE,"Вар2-блоки";#N/A,#N/A,TRUE,"В3-Центр";#N/A,#N/A,TRUE,"В3-2рт";#N/A,#N/A,TRUE,"В3-3рт"}</definedName>
    <definedName name="зэщол">#REF!</definedName>
    <definedName name="и" hidden="1">{"'РП (2)'!$A$5:$S$150"}</definedName>
    <definedName name="ИзменениеДЗ">#REF!</definedName>
    <definedName name="ИзменениеКЗ">#REF!</definedName>
    <definedName name="иии">#REF!</definedName>
    <definedName name="ииии" hidden="1">{"'РП (2)'!$A$5:$S$150"}</definedName>
    <definedName name="ииииииии" hidden="1">{"'РП (2)'!$A$5:$S$150"}</definedName>
    <definedName name="ииииииииииииииииииии" hidden="1">{"'РП (2)'!$A$5:$S$150"}</definedName>
    <definedName name="иитттттт" hidden="1">{"'РП (2)'!$A$5:$S$150"}</definedName>
    <definedName name="им" hidden="1">{"Приибыль энерг",#N/A,FALSE,"Энерг"}</definedName>
    <definedName name="имився" hidden="1">{"'РП (2)'!$A$5:$S$150"}</definedName>
    <definedName name="имр">#REF!</definedName>
    <definedName name="ИМТ">'[57]БСС-1'!$B$3</definedName>
    <definedName name="индекс">[93]цены!$V$1</definedName>
    <definedName name="индекс_ждтариф">[94]цены!$D$4</definedName>
    <definedName name="инженер">#REF!</definedName>
    <definedName name="инт">#REF!</definedName>
    <definedName name="иро" hidden="1">{"'РП (2)'!$A$5:$S$150"}</definedName>
    <definedName name="исп" hidden="1">{"'РП (2)'!$A$5:$S$150"}</definedName>
    <definedName name="исп06" hidden="1">{"'РП (2)'!$A$5:$S$150"}</definedName>
    <definedName name="исп062" hidden="1">{"'РП (2)'!$A$5:$S$150"}</definedName>
    <definedName name="ИТ">'[57]БСС-1'!$B$3</definedName>
    <definedName name="итог">#REF!</definedName>
    <definedName name="Итог1">#REF!</definedName>
    <definedName name="Итог1_3">#REF!</definedName>
    <definedName name="ИтогХО">[77]card_01!#REF!</definedName>
    <definedName name="ИтогХО_Всего">[77]card_01!#REF!</definedName>
    <definedName name="ИтогХО_КодISO">[77]card_01!#REF!</definedName>
    <definedName name="ИтогХО_Сумма">[77]card_01!#REF!</definedName>
    <definedName name="ИтогХО_СуммаВал">[77]card_01!#REF!</definedName>
    <definedName name="июлбиюнь" hidden="1">{"'РП (2)'!$A$5:$S$150"}</definedName>
    <definedName name="июль" hidden="1">{"'РП (2)'!$A$5:$S$150"}</definedName>
    <definedName name="й" hidden="1">{"'РП (2)'!$A$5:$S$150"}</definedName>
    <definedName name="й_1"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й23ц" hidden="1">{"'РП (2)'!$A$5:$S$150"}</definedName>
    <definedName name="й3" hidden="1">{"'РП (2)'!$A$5:$S$150"}</definedName>
    <definedName name="йй">[95]условия!$B$37</definedName>
    <definedName name="йййй" hidden="1">{#N/A,#N/A,TRUE,"ИсхМстржд";#N/A,#N/A,TRUE,"Исх-Центр";#N/A,#N/A,TRUE,"Исх-2рт ";#N/A,#N/A,TRUE,"Исх-2рт ";#N/A,#N/A,TRUE,"Исх-3рт";#N/A,#N/A,TRUE,"Вар1";#N/A,#N/A,TRUE,"Вар2";#N/A,#N/A,TRUE,"Вар2-блоки";#N/A,#N/A,TRUE,"В3-Центр";#N/A,#N/A,TRUE,"В3-2рт";#N/A,#N/A,TRUE,"В3-3рт"}</definedName>
    <definedName name="йуцк">[96]список!$A$1:$A$28</definedName>
    <definedName name="йуцкцйук">#REF!</definedName>
    <definedName name="йц">#REF!</definedName>
    <definedName name="йцу">#REF!</definedName>
    <definedName name="йцуцуцу" hidden="1">{"'РП (2)'!$A$5:$S$150"}</definedName>
    <definedName name="к">'[97]цена реал-ии'!#REF!</definedName>
    <definedName name="К_р_пиролиза">[73]Разное!$A$2:$A$3</definedName>
    <definedName name="К_р_Хл_218">[73]Разное!$A$9:$A$10</definedName>
    <definedName name="к.3">[98]Консолидированный!$M$7</definedName>
    <definedName name="к.4">[99]ЗМУ!$M$7</definedName>
    <definedName name="к.4_2">[99]ЗМУ!$M$7</definedName>
    <definedName name="к.ф.">'[100]отгр ГОК'!$A$4</definedName>
    <definedName name="к0">'[101]20USD'!$C$6</definedName>
    <definedName name="к1">#REF!</definedName>
    <definedName name="к10">#REF!</definedName>
    <definedName name="к11">'[102]Итог Антиснег11.01'!$B$22</definedName>
    <definedName name="к12">#REF!</definedName>
    <definedName name="к2">[103]БДР_база!$F$4</definedName>
    <definedName name="К3">[104]Исходные!#REF!</definedName>
    <definedName name="к3.03">#REF!</definedName>
    <definedName name="К4">[104]Исходные!#REF!</definedName>
    <definedName name="к8">#REF!</definedName>
    <definedName name="к9">#REF!</definedName>
    <definedName name="ка">#REF!</definedName>
    <definedName name="кав">#REF!</definedName>
    <definedName name="кав1">#REF!</definedName>
    <definedName name="кавг">#REF!</definedName>
    <definedName name="кавг1">#REF!</definedName>
    <definedName name="кавс">#REF!</definedName>
    <definedName name="кавсг">#REF!</definedName>
    <definedName name="кавст">#REF!</definedName>
    <definedName name="какк">#N/A</definedName>
    <definedName name="календарных_дней">[93]ограничения!$C$4</definedName>
    <definedName name="КАЛИЙНЫЕ_ПРОЕКТЫ">[79]список!$B$20:$B$28</definedName>
    <definedName name="камб">#REF!</definedName>
    <definedName name="кап1">#REF!</definedName>
    <definedName name="КапВложИтого">#REF!</definedName>
    <definedName name="капг">#REF!</definedName>
    <definedName name="капг1">#REF!</definedName>
    <definedName name="капор" hidden="1">#REF!</definedName>
    <definedName name="Капстрой" hidden="1">{#N/A,#N/A,FALSE,"Infl_fact"}</definedName>
    <definedName name="Категории">#REF!</definedName>
    <definedName name="Категория">[105]список!$C$1:$C$2</definedName>
    <definedName name="Категория_4">[106]список!$A$1:$A$28</definedName>
    <definedName name="каткр">#REF!</definedName>
    <definedName name="кауцф">#REF!</definedName>
    <definedName name="квартал">[52]Информация!$E$14</definedName>
    <definedName name="квартал1">'[107]НАЛ.97г.пр.Нат.'!$J$1:$T$69</definedName>
    <definedName name="квартал2">'[107]НАЛ.97г.пр.Нат.'!$V$1:$AF$69</definedName>
    <definedName name="квартал3">'[107]НАЛ.97г.пр.Нат.'!$AH$1:$AR$69</definedName>
    <definedName name="квартал4">'[107]НАЛ.97г.пр.Нат.'!$AT$1:$BD$69</definedName>
    <definedName name="кве">'[53]Inventories as of 03.20'!$E$11</definedName>
    <definedName name="квнеого">#REF!</definedName>
    <definedName name="КГОК">#REF!</definedName>
    <definedName name="КГОК.trans">#REF!</definedName>
    <definedName name="кд">'[108]Итого М. (2)'!$C$4</definedName>
    <definedName name="кееннгш" hidden="1">{"'РП (2)'!$A$5:$S$150"}</definedName>
    <definedName name="кен" hidden="1">{#N/A,#N/A,TRUE,"ИсхМстржд";#N/A,#N/A,TRUE,"Исх-Центр";#N/A,#N/A,TRUE,"Исх-2рт ";#N/A,#N/A,TRUE,"Исх-2рт ";#N/A,#N/A,TRUE,"Исх-3рт";#N/A,#N/A,TRUE,"Вар1";#N/A,#N/A,TRUE,"Вар2";#N/A,#N/A,TRUE,"Вар2-блоки";#N/A,#N/A,TRUE,"В3-Центр";#N/A,#N/A,TRUE,"В3-2рт";#N/A,#N/A,TRUE,"В3-3рт"}</definedName>
    <definedName name="кер">#REF!</definedName>
    <definedName name="кеуеуыфку">#REF!</definedName>
    <definedName name="кж">[109]коэф!$B$3</definedName>
    <definedName name="КЗ">#REF!</definedName>
    <definedName name="кз_1">#REF!</definedName>
    <definedName name="кзч">[95]условия!$B$37</definedName>
    <definedName name="кил">#REF!</definedName>
    <definedName name="кил1">#REF!</definedName>
    <definedName name="килг">#REF!</definedName>
    <definedName name="килг1">#REF!</definedName>
    <definedName name="кин">#REF!</definedName>
    <definedName name="кин1">#REF!</definedName>
    <definedName name="кинг">#REF!</definedName>
    <definedName name="кинг1">#REF!</definedName>
    <definedName name="кк">#REF!</definedName>
    <definedName name="ккк">'[110]цена реал-ии (2)'!#REF!</definedName>
    <definedName name="кккк">#N/A</definedName>
    <definedName name="кккккк">#REF!</definedName>
    <definedName name="ккккккккк">#N/A</definedName>
    <definedName name="кккккккккккк">#N/A</definedName>
    <definedName name="ккккккккккккк">#N/A</definedName>
    <definedName name="ккуу" hidden="1">{"'РП (2)'!$A$5:$S$150"}</definedName>
    <definedName name="кл">[97]условия!#REF!</definedName>
    <definedName name="Класс_проектов">[111]список!$A$1:$A$29</definedName>
    <definedName name="км">#REF!</definedName>
    <definedName name="км1">#REF!</definedName>
    <definedName name="кмг">#REF!</definedName>
    <definedName name="кмг1">#REF!</definedName>
    <definedName name="кмм">'[112]отгр ГОК'!$A$4</definedName>
    <definedName name="КМТО">#REF!</definedName>
    <definedName name="кн" hidden="1">{#N/A,#N/A,TRUE,"ИсхМстржд";#N/A,#N/A,TRUE,"Исх-Центр";#N/A,#N/A,TRUE,"Исх-2рт ";#N/A,#N/A,TRUE,"Исх-2рт ";#N/A,#N/A,TRUE,"Исх-3рт";#N/A,#N/A,TRUE,"Вар1";#N/A,#N/A,TRUE,"Вар2";#N/A,#N/A,TRUE,"Вар2-блоки";#N/A,#N/A,TRUE,"В3-Центр";#N/A,#N/A,TRUE,"В3-2рт";#N/A,#N/A,TRUE,"В3-3рт"}</definedName>
    <definedName name="кнеу" hidden="1">{#N/A,#N/A,TRUE,"ИсхМстржд";#N/A,#N/A,TRUE,"Исх-Центр";#N/A,#N/A,TRUE,"Исх-2рт ";#N/A,#N/A,TRUE,"Исх-2рт ";#N/A,#N/A,TRUE,"Исх-3рт";#N/A,#N/A,TRUE,"Вар1";#N/A,#N/A,TRUE,"Вар2";#N/A,#N/A,TRUE,"Вар2-блоки";#N/A,#N/A,TRUE,"В3-Центр";#N/A,#N/A,TRUE,"В3-2рт";#N/A,#N/A,TRUE,"В3-3рт"}</definedName>
    <definedName name="ког">#REF!</definedName>
    <definedName name="Код">#REF!</definedName>
    <definedName name="код_инн">[52]Информация!$H$14</definedName>
    <definedName name="код_ОКДП">[52]Информация!$H$16</definedName>
    <definedName name="код_ОКОЕИ">[52]Информация!$H$22</definedName>
    <definedName name="код_ОКПО">[52]Информация!$H$18</definedName>
    <definedName name="код_ОКФС">[52]Информация!$H$20</definedName>
    <definedName name="Код_статьи_БДДС">[79]список!$K$2:$K$36</definedName>
    <definedName name="код_счета">[81]ОСВ!$AC$8:$AC$1238</definedName>
    <definedName name="КодISO">[77]card_01!#REF!</definedName>
    <definedName name="кокг">#REF!</definedName>
    <definedName name="кокт">#REF!</definedName>
    <definedName name="коктек">#REF!</definedName>
    <definedName name="количество_рабочих_дней">[113]ограничения_азот!$C$3</definedName>
    <definedName name="количество_рабочих_дней_2">[110]ограничения_азот!$C$3</definedName>
    <definedName name="КоличествоАбРег">#REF!</definedName>
    <definedName name="КоличествоБС">#REF!</definedName>
    <definedName name="КоличествоГорНом">#REF!</definedName>
    <definedName name="КоличествоКА">#REF!</definedName>
    <definedName name="КоличествоКонтр">#REF!</definedName>
    <definedName name="КоличествоПреп">#REF!</definedName>
    <definedName name="КоличествоФедНом">#REF!</definedName>
    <definedName name="КоличествоGSM">#REF!</definedName>
    <definedName name="ком">#REF!</definedName>
    <definedName name="компьютер" hidden="1">{"'РП (2)'!$A$5:$S$150"}</definedName>
    <definedName name="Конденсат">#REF!</definedName>
    <definedName name="конец_периода">[114]Исходные_данные!$B$5</definedName>
    <definedName name="КонецПериодаЗаголовок">[115]TB_2002!#REF!</definedName>
    <definedName name="Контрагенты">#REF!</definedName>
    <definedName name="конф" hidden="1">{"'РП (2)'!$A$5:$S$150"}</definedName>
    <definedName name="кор" hidden="1">{#N/A,#N/A,TRUE,"март";#N/A,#N/A,TRUE,"май"}</definedName>
    <definedName name="корп" hidden="1">{#N/A,#N/A,TRUE,"ИсхМстржд";#N/A,#N/A,TRUE,"Исх-Центр";#N/A,#N/A,TRUE,"Исх-2рт ";#N/A,#N/A,TRUE,"Исх-2рт ";#N/A,#N/A,TRUE,"Исх-3рт";#N/A,#N/A,TRUE,"Вар1";#N/A,#N/A,TRUE,"Вар2";#N/A,#N/A,TRUE,"Вар2-блоки";#N/A,#N/A,TRUE,"В3-Центр";#N/A,#N/A,TRUE,"В3-2рт";#N/A,#N/A,TRUE,"В3-3рт"}</definedName>
    <definedName name="корпорация" hidden="1">{#N/A,#N/A,TRUE,"ИсхМстржд";#N/A,#N/A,TRUE,"Исх-Центр";#N/A,#N/A,TRUE,"Исх-2рт ";#N/A,#N/A,TRUE,"Исх-2рт ";#N/A,#N/A,TRUE,"Исх-3рт";#N/A,#N/A,TRUE,"Вар1";#N/A,#N/A,TRUE,"Вар2";#N/A,#N/A,TRUE,"Вар2-блоки";#N/A,#N/A,TRUE,"В3-Центр";#N/A,#N/A,TRUE,"В3-2рт";#N/A,#N/A,TRUE,"В3-3рт"}</definedName>
    <definedName name="кот_вода_4ст">#REF!</definedName>
    <definedName name="кот_вода_7ст">#REF!</definedName>
    <definedName name="кот_вода_9ст">#REF!</definedName>
    <definedName name="кот_тепло_4ст">#REF!</definedName>
    <definedName name="кот_тепло_7ст">#REF!</definedName>
    <definedName name="кот_тепло_9ст">#REF!</definedName>
    <definedName name="кот_энерг_4ст">#REF!</definedName>
    <definedName name="кот_энерг_7ст">#REF!</definedName>
    <definedName name="кот_энерг_9ст">#REF!</definedName>
    <definedName name="котек">#REF!</definedName>
    <definedName name="котр">#REF!</definedName>
    <definedName name="коэф">[90]Номенклатура!$J$1:$J$65536</definedName>
    <definedName name="КоэфИнд">#REF!</definedName>
    <definedName name="КоэфОттока">#REF!</definedName>
    <definedName name="кпс">#REF!</definedName>
    <definedName name="кр">'[82]Азот янв утв'!$C$2</definedName>
    <definedName name="КРАСНОЯРСК" hidden="1">{"'РП (2)'!$A$5:$S$150"}</definedName>
    <definedName name="кре">#REF!</definedName>
    <definedName name="кред">#REF!</definedName>
    <definedName name="Кредит">[77]card_01!#REF!</definedName>
    <definedName name="кросс">#REF!</definedName>
    <definedName name="ксг">#REF!</definedName>
    <definedName name="ксг1">#REF!</definedName>
    <definedName name="КСС">#REF!</definedName>
    <definedName name="кст">#REF!</definedName>
    <definedName name="кстек">#REF!</definedName>
    <definedName name="кстек1">#REF!</definedName>
    <definedName name="кстр1">#REF!</definedName>
    <definedName name="ксn">#REF!</definedName>
    <definedName name="ку">'[110]цена реал-ии'!$E$74</definedName>
    <definedName name="ку1">'[110]цена реал-ии'!$E$74</definedName>
    <definedName name="куе" hidden="1">{#N/A,#N/A,TRUE,"ИсхМстржд";#N/A,#N/A,TRUE,"Исх-Центр";#N/A,#N/A,TRUE,"Исх-2рт ";#N/A,#N/A,TRUE,"Исх-2рт ";#N/A,#N/A,TRUE,"Исх-3рт";#N/A,#N/A,TRUE,"Вар1";#N/A,#N/A,TRUE,"Вар2";#N/A,#N/A,TRUE,"Вар2-блоки";#N/A,#N/A,TRUE,"В3-Центр";#N/A,#N/A,TRUE,"В3-2рт";#N/A,#N/A,TRUE,"В3-3рт"}</definedName>
    <definedName name="куеп">#REF!</definedName>
    <definedName name="кукеук">[116]Лист3!#REF!</definedName>
    <definedName name="куку" hidden="1">{"'РП (2)'!$A$5:$S$150"}</definedName>
    <definedName name="курс">#REF!</definedName>
    <definedName name="курс_3">#REF!</definedName>
    <definedName name="курс_долл_руб">[113]цены_азот!$D$2</definedName>
    <definedName name="Курс_доллара">#REF!</definedName>
    <definedName name="курс_ЕВРО">[117]Лист7!$D$60</definedName>
    <definedName name="курс_USD">#REF!</definedName>
    <definedName name="курсАзот">#REF!</definedName>
    <definedName name="курсБМУ">#REF!</definedName>
    <definedName name="курсГОК">#REF!</definedName>
    <definedName name="курсд">'[99]пр_во _ отгрузка'!$B$1</definedName>
    <definedName name="курсд_2">'[99]пр_во _ отгрузка'!$B$1</definedName>
    <definedName name="курсд2">#REF!</definedName>
    <definedName name="курсд3">#REF!</definedName>
    <definedName name="курсд4">#REF!</definedName>
    <definedName name="курсдол">[118]цены!$D$3</definedName>
    <definedName name="КурсДолл">[119]ИД!#REF!</definedName>
    <definedName name="курсе">'[99]пр_во _ отгрузка'!$B$2</definedName>
    <definedName name="курсе_2">'[99]пр_во _ отгрузка'!$B$2</definedName>
    <definedName name="курсе2">#REF!</definedName>
    <definedName name="курсе3">#REF!</definedName>
    <definedName name="курсе4">#REF!</definedName>
    <definedName name="КурсЕвро">[119]ИД!#REF!</definedName>
    <definedName name="курсМХК">#REF!</definedName>
    <definedName name="курсРМТ">#REF!</definedName>
    <definedName name="курсФосф">#REF!</definedName>
    <definedName name="курсфс">[99]СВОД!$A$3</definedName>
    <definedName name="курсфс_2">[99]СВОД!$A$3</definedName>
    <definedName name="курсЭкспорт">#REF!</definedName>
    <definedName name="куфц">[120]Консолидированный!$M$7</definedName>
    <definedName name="куцф">#REF!</definedName>
    <definedName name="куыеокуоекыв">#REF!</definedName>
    <definedName name="куыеуыеуы">#REF!</definedName>
    <definedName name="куя">#REF!</definedName>
    <definedName name="кф">#REF!</definedName>
    <definedName name="кхс">#REF!</definedName>
    <definedName name="кыер">'[86]3 - Conversion costs'!#REF!</definedName>
    <definedName name="кя">#REF!</definedName>
    <definedName name="кя1">'[121]отгр ГОК'!$A$4</definedName>
    <definedName name="лаворжщл">'[1]3 - Conversion costs'!#REF!</definedName>
    <definedName name="лаопнре" hidden="1">{"'РП (2)'!$A$5:$S$150"}</definedName>
    <definedName name="лгнп">#REF!</definedName>
    <definedName name="лгнщ" hidden="1">{"'РП (2)'!$A$5:$S$150"}</definedName>
    <definedName name="лд">#REF!</definedName>
    <definedName name="лифоса">#REF!</definedName>
    <definedName name="ллл">#REF!</definedName>
    <definedName name="лодб">#REF!</definedName>
    <definedName name="лолваовлаовлао"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лолордж">'[97]цена реал-ии'!#REF!</definedName>
    <definedName name="лопнав" hidden="1">{"'РП (2)'!$A$5:$S$150"}</definedName>
    <definedName name="лор" hidden="1">{"'РП (2)'!$A$5:$S$150"}</definedName>
    <definedName name="лорп" hidden="1">{"'РП (2)'!$A$5:$S$150"}</definedName>
    <definedName name="лорпа" hidden="1">{"'РП (2)'!$A$5:$S$150"}</definedName>
    <definedName name="лоршнепнаккнмвенвмнкывкеампотошоьлщз">#REF!</definedName>
    <definedName name="лпн">#REF!</definedName>
    <definedName name="лпопге" hidden="1">{"'РП (2)'!$A$5:$S$150"}</definedName>
    <definedName name="лропг" hidden="1">{"'РП (2)'!$A$5:$S$150"}</definedName>
    <definedName name="люрпывпу" hidden="1">{"'РП (2)'!$A$5:$S$150"}</definedName>
    <definedName name="М">[57]БДР!#REF!</definedName>
    <definedName name="М1">[122]ПРОГНОЗ_1!#REF!</definedName>
    <definedName name="мама">#REF!</definedName>
    <definedName name="Маржа">'[17]Маржа, руб'!$C$14:$AA$167</definedName>
    <definedName name="марина" hidden="1">{#N/A,#N/A,TRUE,"ИсхМстржд";#N/A,#N/A,TRUE,"Исх-Центр";#N/A,#N/A,TRUE,"Исх-2рт ";#N/A,#N/A,TRUE,"Исх-2рт ";#N/A,#N/A,TRUE,"Исх-3рт";#N/A,#N/A,TRUE,"Вар1";#N/A,#N/A,TRUE,"Вар2";#N/A,#N/A,TRUE,"Вар2-блоки";#N/A,#N/A,TRUE,"В3-Центр";#N/A,#N/A,TRUE,"В3-2рт";#N/A,#N/A,TRUE,"В3-3рт"}</definedName>
    <definedName name="марка">[123]Служебный!$A$50:$A$78</definedName>
    <definedName name="март">[124]март!$P$4:$S$59</definedName>
    <definedName name="Материалы_код">#REF!</definedName>
    <definedName name="мго" hidden="1">{"'РП (2)'!$A$5:$S$150"}</definedName>
    <definedName name="мес" hidden="1">{"'РП (2)'!$A$5:$S$150"}</definedName>
    <definedName name="месяц">[125]цены!$H$1</definedName>
    <definedName name="мир" hidden="1">{"'РП (2)'!$A$5:$S$150"}</definedName>
    <definedName name="ммм">#REF!</definedName>
    <definedName name="ММП">#REF!</definedName>
    <definedName name="Модель2">#REF!</definedName>
    <definedName name="Мониторинг1">'[126]Гр5(о)'!#REF!</definedName>
    <definedName name="моцарт" hidden="1">{"'РП (2)'!$A$5:$S$150"}</definedName>
    <definedName name="мси" hidden="1">{#N/A,#N/A,TRUE,"ИсхМстржд";#N/A,#N/A,TRUE,"Исх-Центр";#N/A,#N/A,TRUE,"Исх-2рт ";#N/A,#N/A,TRUE,"Исх-2рт ";#N/A,#N/A,TRUE,"Исх-3рт";#N/A,#N/A,TRUE,"Вар1";#N/A,#N/A,TRUE,"Вар2";#N/A,#N/A,TRUE,"Вар2-блоки";#N/A,#N/A,TRUE,"В3-Центр";#N/A,#N/A,TRUE,"В3-2рт";#N/A,#N/A,TRUE,"В3-3рт"}</definedName>
    <definedName name="му" hidden="1">{0,0,0,0;0,0,0,0}</definedName>
    <definedName name="МХК_Трейдинг">#REF!</definedName>
    <definedName name="н">'[53]Inventories as of 03.20'!$E$12</definedName>
    <definedName name="н1">[127]МБП!#REF!</definedName>
    <definedName name="н2">[127]МБП!#REF!</definedName>
    <definedName name="н3">[127]МБП!#REF!</definedName>
    <definedName name="н4">[127]МБП!#REF!</definedName>
    <definedName name="н5">[127]МБП!#REF!</definedName>
    <definedName name="н6">[127]МБП!#REF!</definedName>
    <definedName name="н7">[127]МБП!#REF!</definedName>
    <definedName name="н8">[127]МБП!#REF!</definedName>
    <definedName name="н9">[127]МБП!#REF!</definedName>
    <definedName name="Названия_для_печати_ИМ">[128]OS01_6OZ!$A$3:$IV$8,[128]OS01_6OZ!$A$1:$A$65536</definedName>
    <definedName name="наименование">[129]PPM91005!$D$2:$D$1500</definedName>
    <definedName name="наименование_2">[130]PPM91005!$D$2:$D$1500</definedName>
    <definedName name="НАК2013">#REF!</definedName>
    <definedName name="нал.жилфонд">#REF!</definedName>
    <definedName name="нал.имущество">#REF!</definedName>
    <definedName name="налог">#REF!</definedName>
    <definedName name="налоги">'[131]Taxes rec for 12m inc 90% envir'!#REF!</definedName>
    <definedName name="НалогИмущество">#REF!</definedName>
    <definedName name="НалогПрибыль">#REF!</definedName>
    <definedName name="НалогПрочие">#REF!</definedName>
    <definedName name="НалогРеклама">#REF!</definedName>
    <definedName name="НалогСПродаж">#REF!</definedName>
    <definedName name="НАПРАВ_ИП">OFFSET([64]Спр!$E$2,0,0,COUNTA([64]Спр!$E$2:$E$25),1)</definedName>
    <definedName name="Направление">[105]список!$A$1:$A$13</definedName>
    <definedName name="наташа" hidden="1">{"'РП (2)'!$A$5:$S$150"}</definedName>
    <definedName name="нач1дек">[132]Исходные!$B$3</definedName>
    <definedName name="начало_периода">[114]Исходные_данные!$B$4</definedName>
    <definedName name="наш10" hidden="1">{"'РП (2)'!$A$5:$S$150"}</definedName>
    <definedName name="наш5" hidden="1">{"'РП (2)'!$A$5:$S$150"}</definedName>
    <definedName name="нвм">[65]БДР!#REF!</definedName>
    <definedName name="НВТИ">#REF!</definedName>
    <definedName name="НВТИ.return">#REF!</definedName>
    <definedName name="нг">'[133] '!$B$4</definedName>
    <definedName name="нгл">#REF!</definedName>
    <definedName name="нгоен">#REF!</definedName>
    <definedName name="нгопоьтнг">#REF!</definedName>
    <definedName name="нгор">[134]PagD!#REF!</definedName>
    <definedName name="нгрв">#REF!</definedName>
    <definedName name="нгшщ">#REF!</definedName>
    <definedName name="ндс">1.18</definedName>
    <definedName name="не">[86]Scenarijai!#REF!</definedName>
    <definedName name="не_знаю">#REF!</definedName>
    <definedName name="НевАзот">#REF!</definedName>
    <definedName name="негкев">#REF!</definedName>
    <definedName name="негое">#REF!</definedName>
    <definedName name="негор">[134]Inf!#REF!</definedName>
    <definedName name="нек" hidden="1">{"'РП (2)'!$A$5:$S$150"}</definedName>
    <definedName name="некуцй" hidden="1">{"'РП (2)'!$A$5:$S$150"}</definedName>
    <definedName name="нес">#REF!</definedName>
    <definedName name="неш7ен">#REF!</definedName>
    <definedName name="нз" hidden="1">#REF!</definedName>
    <definedName name="НЗП"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НИОКР">#REF!</definedName>
    <definedName name="НИОКР_и_ПИР_или_Инвестиционный_проект__sign_category">[79]список!$P$2:$P$4</definedName>
    <definedName name="нкн" hidden="1">{#N/A,#N/A,TRUE,"ИсхМстржд";#N/A,#N/A,TRUE,"Исх-Центр";#N/A,#N/A,TRUE,"Исх-2рт ";#N/A,#N/A,TRUE,"Исх-2рт ";#N/A,#N/A,TRUE,"Исх-3рт";#N/A,#N/A,TRUE,"Вар1";#N/A,#N/A,TRUE,"Вар2";#N/A,#N/A,TRUE,"Вар2-блоки";#N/A,#N/A,TRUE,"В3-Центр";#N/A,#N/A,TRUE,"В3-2рт";#N/A,#N/A,TRUE,"В3-3рт"}</definedName>
    <definedName name="нкры">[70]Inf!#REF!</definedName>
    <definedName name="нн">#REF!</definedName>
    <definedName name="ннннн" hidden="1">{"'РП (2)'!$A$5:$S$150"}</definedName>
    <definedName name="НОВ">#REF!</definedName>
    <definedName name="ново">#REF!</definedName>
    <definedName name="НовомосАзот">#REF!</definedName>
    <definedName name="новые_ОФ_2003">[67]рабочий!$F$305:$W$327</definedName>
    <definedName name="новые_ОФ_2004">[67]рабочий!$F$335:$W$357</definedName>
    <definedName name="новые_ОФ_а_всего">[67]рабочий!$F$767:$V$789</definedName>
    <definedName name="новые_ОФ_всего">[67]рабочий!$F$1331:$V$1353</definedName>
    <definedName name="новые_ОФ_п_всего">[67]рабочий!$F$1293:$V$1315</definedName>
    <definedName name="ное">[86]Scenarijai!#REF!</definedName>
    <definedName name="нол" hidden="1">{"'РП (2)'!$A$5:$S$150"}</definedName>
    <definedName name="Номер">#REF!</definedName>
    <definedName name="НомерПП">[77]card_01!#REF!</definedName>
    <definedName name="нор">[135]DATA!#REF!</definedName>
    <definedName name="нормАрендаКаналов">#REF!</definedName>
    <definedName name="нормАрендаПлощадей">#REF!</definedName>
    <definedName name="НормативВознагр">#REF!</definedName>
    <definedName name="НормативПриемПлатеж">#REF!</definedName>
    <definedName name="НормативРеклама">#REF!</definedName>
    <definedName name="нормДоля1800">#REF!</definedName>
    <definedName name="нормДоляДопусл">#REF!</definedName>
    <definedName name="нормДоляКлиринг">#REF!</definedName>
    <definedName name="нормДоляМГМН">#REF!</definedName>
    <definedName name="нормДоляРоум">#REF!</definedName>
    <definedName name="нормЗатрГорномер">#REF!</definedName>
    <definedName name="нормЗатрФедномер">#REF!</definedName>
    <definedName name="нормЗатрЭксплуатация">#REF!</definedName>
    <definedName name="нормКартыКонтр">#REF!</definedName>
    <definedName name="нормКартыПреп">#REF!</definedName>
    <definedName name="нормМебель">#REF!</definedName>
    <definedName name="нормНалогСПродаж">#REF!</definedName>
    <definedName name="нормОргтехника">#REF!</definedName>
    <definedName name="нормРасходыПочтовые">#REF!</definedName>
    <definedName name="нормРентабДопусл">#REF!</definedName>
    <definedName name="нормРентабМГМН">#REF!</definedName>
    <definedName name="нормРентабРоум">#REF!</definedName>
    <definedName name="нормСтоимГорномер">#REF!</definedName>
    <definedName name="нормСтоимФедномер">#REF!</definedName>
    <definedName name="нормТехобсл">#REF!</definedName>
    <definedName name="нормТехсопровожд">#REF!</definedName>
    <definedName name="нормУГСН">#REF!</definedName>
    <definedName name="нормЦенаСкретчКарты">#REF!</definedName>
    <definedName name="нормы">[116]DATA!#REF!</definedName>
    <definedName name="норт">#REF!</definedName>
    <definedName name="о2.1">#REF!</definedName>
    <definedName name="о45">[136]ЭЛЗ!#REF!</definedName>
    <definedName name="о61005" hidden="1">{"print95",#N/A,FALSE,"1995E.XLS";"print96",#N/A,FALSE,"1996E.XLS"}</definedName>
    <definedName name="оао">#REF!</definedName>
    <definedName name="оарнкеим" hidden="1">{"'РП (2)'!$A$5:$S$150"}</definedName>
    <definedName name="оат">#REF!</definedName>
    <definedName name="ОБ">[57]БУР!$B$1</definedName>
    <definedName name="Об_окт">#REF!</definedName>
    <definedName name="_xlnm.Print_Area">[137]Лист3!#REF!</definedName>
    <definedName name="Область_печати_ИМ">#REF!</definedName>
    <definedName name="ОборотПоДебетуИтог">[115]TB_2002!#REF!</definedName>
    <definedName name="ОборотПоКредитуИтог">[115]TB_2002!#REF!</definedName>
    <definedName name="Общехоз">#REF!</definedName>
    <definedName name="Общехозяйственные">#REF!</definedName>
    <definedName name="объём">[90]Номенклатура!$H$1:$H$65536</definedName>
    <definedName name="Объемы" hidden="1">#REF!</definedName>
    <definedName name="обязательства">[138]ОСВ!$M$11:$M$300</definedName>
    <definedName name="огрро" hidden="1">{"'РП (2)'!$A$5:$S$150"}</definedName>
    <definedName name="огршгпшд" hidden="1">{"'РП (2)'!$A$5:$S$150"}</definedName>
    <definedName name="оегк">#REF!</definedName>
    <definedName name="оекувов">#REF!</definedName>
    <definedName name="оекуыоквмсчртав">#REF!</definedName>
    <definedName name="оекывоы">#REF!</definedName>
    <definedName name="окраска_05">[67]окраска!$C$7:$Z$30</definedName>
    <definedName name="окраска_06">[67]окраска!$C$35:$Z$58</definedName>
    <definedName name="окраска_07">[67]окраска!$C$63:$Z$86</definedName>
    <definedName name="окраска_08">[67]окраска!$C$91:$Z$114</definedName>
    <definedName name="окраска_09">[67]окраска!$C$119:$Z$142</definedName>
    <definedName name="окраска_10">[67]окраска!$C$147:$Z$170</definedName>
    <definedName name="окраска_11">[67]окраска!$C$175:$Z$198</definedName>
    <definedName name="окраска_12">[67]окраска!$C$203:$Z$226</definedName>
    <definedName name="окраска_13">[67]окраска!$C$231:$Z$254</definedName>
    <definedName name="окраска_14">[67]окраска!$C$259:$Z$282</definedName>
    <definedName name="окраска_15">[67]окраска!$C$287:$Z$310</definedName>
    <definedName name="Октябрь" hidden="1">{"'РП (2)'!$A$5:$S$150"}</definedName>
    <definedName name="ол">[139]Цеховые!$AW$65</definedName>
    <definedName name="олпрв" hidden="1">{"'РП (2)'!$A$5:$S$150"}</definedName>
    <definedName name="онгса">#REF!</definedName>
    <definedName name="онраео" hidden="1">{"'РП (2)'!$A$5:$S$150"}</definedName>
    <definedName name="оо">[140]БДР!$E$5</definedName>
    <definedName name="ооо">#REF!</definedName>
    <definedName name="ооооооооооооо"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оооооооооооооооо" hidden="1">{"PRINTME",#N/A,FALSE,"FINAL-10"}</definedName>
    <definedName name="оор"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опвопв">#REF!</definedName>
    <definedName name="оператор">[123]Служебный!$A$80:$A$89</definedName>
    <definedName name="опквнокв">#REF!</definedName>
    <definedName name="оплата">#REF!</definedName>
    <definedName name="ополо" hidden="1">{"'РП (2)'!$A$5:$S$150"}</definedName>
    <definedName name="ОПР" hidden="1">{"'РП (2)'!$A$5:$S$150"}</definedName>
    <definedName name="опрана" hidden="1">{"'РП (2)'!$A$5:$S$150"}</definedName>
    <definedName name="ОР">#REF!</definedName>
    <definedName name="оргно" hidden="1">{"'РП (2)'!$A$5:$S$150"}</definedName>
    <definedName name="орев" hidden="1">{"'РП (2)'!$A$5:$S$150"}</definedName>
    <definedName name="ори">#REF!</definedName>
    <definedName name="орк">#REF!</definedName>
    <definedName name="орло" hidden="1">{"'РП (2)'!$A$5:$S$150"}</definedName>
    <definedName name="орм">'[141]отгр ГОК'!$A$4</definedName>
    <definedName name="орнк">'[142]БСС-2'!#REF!</definedName>
    <definedName name="орпнеамп" hidden="1">{"'РП (2)'!$A$5:$S$150"}</definedName>
    <definedName name="орррл">#REF!</definedName>
    <definedName name="ОСВ_актив_строка">[52]ОСВ!$R$7:$R$2114</definedName>
    <definedName name="ОСВ_актив_увязка">[52]ОСВ!$S$7:$S$2114</definedName>
    <definedName name="ОСВ_забаланс_строка">[52]ОСВ!$V$7:$V$2114</definedName>
    <definedName name="ОСВ_кон_сальдо_ДТ">[52]ОСВ!$M$7:$M$2114</definedName>
    <definedName name="ОСВ_кон_сальдо_КТ">[52]ОСВ!$N$7:$N$2114</definedName>
    <definedName name="ОСВ_нач_сальдо_ДТ">[52]ОСВ!$F$7:$F$2114</definedName>
    <definedName name="ОСВ_нач_сальдо_КТ">[52]ОСВ!$G$7:$G$2114</definedName>
    <definedName name="ОСВ_оборот_ДТ">[52]ОСВ!$H$7:$H$2114</definedName>
    <definedName name="ОСВ_оборот_КТ">[52]ОСВ!$I$7:$I$2114</definedName>
    <definedName name="ОСВ_пассив_строка">[52]ОСВ!$U$7:$U$2114</definedName>
    <definedName name="ОСВ_пассив_увязка">[52]ОСВ!$T$7:$T$2114</definedName>
    <definedName name="ОСВ_ф2_строка">[52]ОСВ!$W$7:$W$2114</definedName>
    <definedName name="остатки_на_010102">#REF!</definedName>
    <definedName name="ОстатокЗадолжПоЗаемам">#REF!</definedName>
    <definedName name="ОстатокКонецПериода">[115]TB_2002!#REF!</definedName>
    <definedName name="ОстатокКонецПериодИтог">[115]TB_2002!#REF!</definedName>
    <definedName name="ОстатокНачалоПериодаИтог">[115]TB_2002!#REF!</definedName>
    <definedName name="ответств">[123]Служебный!$A$91:$A$112</definedName>
    <definedName name="ответственный">#REF!</definedName>
    <definedName name="Отгрузка">'[17]Отгрузка, т'!$B$14:$AN$166</definedName>
    <definedName name="ОТМЕНИТЬ" hidden="1">{"'РП (2)'!$A$5:$S$150"}</definedName>
    <definedName name="Отопление">#REF!</definedName>
    <definedName name="отпртв" hidden="1">{"'РП (2)'!$A$5:$S$150"}</definedName>
    <definedName name="отч.июнь" hidden="1">#REF!</definedName>
    <definedName name="отчдата">[132]Исходные!$B$1</definedName>
    <definedName name="ОФ_а_с_пц">[67]рабочий!$CI$121:$CY$143</definedName>
    <definedName name="оф_н_а_2003_пц">'[67]Текущие цены'!#REF!</definedName>
    <definedName name="оф_н_а_2004">'[67]Текущие цены'!#REF!</definedName>
    <definedName name="ОХР_ПРОВВ">OFFSET('[143]Справочник техники и ОС'!$CJ$2,0,0,COUNTA('[143]Справочник техники и ОС'!$CJ$2:$CJ$65535),1)</definedName>
    <definedName name="оценка" hidden="1">{#N/A,#N/A,TRUE,"ИсхМстржд";#N/A,#N/A,TRUE,"Исх-Центр";#N/A,#N/A,TRUE,"Исх-2рт ";#N/A,#N/A,TRUE,"Исх-2рт ";#N/A,#N/A,TRUE,"Исх-3рт";#N/A,#N/A,TRUE,"Вар1";#N/A,#N/A,TRUE,"Вар2";#N/A,#N/A,TRUE,"Вар2-блоки";#N/A,#N/A,TRUE,"В3-Центр";#N/A,#N/A,TRUE,"В3-2рт";#N/A,#N/A,TRUE,"В3-3рт"}</definedName>
    <definedName name="Очистка_промливневых_стоков">#REF!</definedName>
    <definedName name="Очистка_хозбытовых_стоков">#REF!</definedName>
    <definedName name="ошрщзтюд">#REF!</definedName>
    <definedName name="ОЬБ">'[57]БСФ-2'!$B$3</definedName>
    <definedName name="оьомр">#REF!</definedName>
    <definedName name="ою" hidden="1">{#N/A,#N/A,TRUE,"ИсхМстржд";#N/A,#N/A,TRUE,"Исх-Центр";#N/A,#N/A,TRUE,"Исх-2рт ";#N/A,#N/A,TRUE,"Исх-2рт ";#N/A,#N/A,TRUE,"Исх-3рт";#N/A,#N/A,TRUE,"Вар1";#N/A,#N/A,TRUE,"Вар2";#N/A,#N/A,TRUE,"Вар2-блоки";#N/A,#N/A,TRUE,"В3-Центр";#N/A,#N/A,TRUE,"В3-2рт";#N/A,#N/A,TRUE,"В3-3рт"}</definedName>
    <definedName name="п" hidden="1">{"'РП (2)'!$A$5:$S$150"}</definedName>
    <definedName name="па">[1]Scenarijai!#REF!</definedName>
    <definedName name="павпавпав">#REF!</definedName>
    <definedName name="павпкв">#REF!</definedName>
    <definedName name="паи">'[86]2 - Prices &amp; Other assmpt'!#REF!</definedName>
    <definedName name="папа">#REF!</definedName>
    <definedName name="папав" hidden="1">{"'РП (2)'!$A$5:$S$150"}</definedName>
    <definedName name="Пар">#REF!</definedName>
    <definedName name="пароль" hidden="1">{"'РП (2)'!$A$5:$S$150"}</definedName>
    <definedName name="Пассив">#REF!</definedName>
    <definedName name="ПБО">'[69]BS (RAS)'!$A$2</definedName>
    <definedName name="пвпрвпрв">#REF!</definedName>
    <definedName name="пго">#N/A</definedName>
    <definedName name="пгп" hidden="1">{"print95",#N/A,FALSE,"1995E.XLS";"print96",#N/A,FALSE,"1996E.XLS"}</definedName>
    <definedName name="пгпршрзогзж" hidden="1">{"'РП (2)'!$A$5:$S$150"}</definedName>
    <definedName name="пепвапа" hidden="1">{"'РП (2)'!$A$5:$S$150"}</definedName>
    <definedName name="Перепродажа_за_10мес.2019года">'[144]Список форм'!#REF!</definedName>
    <definedName name="Перепродажа_за_Октябрь">'[144]Список форм'!#REF!</definedName>
    <definedName name="Переходящий_или_новый__sign_transit">[79]список!$N$2:$N$4</definedName>
    <definedName name="период">[104]Исходные!$B$2</definedName>
    <definedName name="ПериодЗаголовок">[115]TB_2002!#REF!</definedName>
    <definedName name="пиневу5ка">#REF!</definedName>
    <definedName name="пкыверокыревы">#REF!</definedName>
    <definedName name="план" hidden="1">{"'РП (2)'!$A$5:$S$150"}</definedName>
    <definedName name="план06" hidden="1">{"'РП (2)'!$A$5:$S$150"}</definedName>
    <definedName name="ПлатежиВнереал">#REF!</definedName>
    <definedName name="ПлатежиВозвратЛиз">#REF!</definedName>
    <definedName name="ПлатежиДолгосрВлож">#REF!</definedName>
    <definedName name="ПлатежиЗаймы">#REF!</definedName>
    <definedName name="ПлатежиИнвДеят">#REF!</definedName>
    <definedName name="ПлатежиИтогоДеят">#REF!</definedName>
    <definedName name="ПлатежиКапВлож">#REF!</definedName>
    <definedName name="ПлатежиКомиссияЛиз">#REF!</definedName>
    <definedName name="ПлатежиКредитПроц">#REF!</definedName>
    <definedName name="ПлатежиКредиты">#REF!</definedName>
    <definedName name="ПлатежиЛизинг">#REF!</definedName>
    <definedName name="ПлатежиНалогиБезНДС">#REF!</definedName>
    <definedName name="ПлатежиНесетВлож">#REF!</definedName>
    <definedName name="ПлатежиСетВлож">#REF!</definedName>
    <definedName name="ПлатежиТекущаяДеят">#REF!</definedName>
    <definedName name="ПлатежиУчастие">#REF!</definedName>
    <definedName name="ПлатежиФинДеят">#REF!</definedName>
    <definedName name="плп">#REF!</definedName>
    <definedName name="пн">[70]Inf!$G$184</definedName>
    <definedName name="пне" hidden="1">{"print95",#N/A,FALSE,"1995E.XLS";"print96",#N/A,FALSE,"1996E.XLS"}</definedName>
    <definedName name="По_рангам">[145]расход!$A$5:$AK$407</definedName>
    <definedName name="повонквнув">#REF!</definedName>
    <definedName name="Подключено">#REF!</definedName>
    <definedName name="ПодключеноГор">#REF!</definedName>
    <definedName name="ПодключеноКонтр">#REF!</definedName>
    <definedName name="ПодключеноПреп">#REF!</definedName>
    <definedName name="ПодключеноФед">#REF!</definedName>
    <definedName name="Подпроект">'[146]8.1'!#REF!</definedName>
    <definedName name="Подрядчики">[147]Лист3!$A$2:$A$22</definedName>
    <definedName name="ПОКАЗАТЕЛИ_ДОЛГОСР.ПРОГНОЗА">#REF!</definedName>
    <definedName name="поправка">[148]G_ORDER!$A$1:$E$9796</definedName>
    <definedName name="ПоправкаNEW">#REF!</definedName>
    <definedName name="порт" hidden="1">{"'РП (2)'!$A$5:$S$150"}</definedName>
    <definedName name="Построение_жука" localSheetId="18">'[92]ISN сжатый'!Построение_жука</definedName>
    <definedName name="Построение_жука" localSheetId="16">'[92]ISN сжатый'!Построение_жука</definedName>
    <definedName name="Построение_жука" localSheetId="10">'[92]ISN сжатый'!Построение_жука</definedName>
    <definedName name="Построение_жука" localSheetId="19">'[92]ISN сжатый'!Построение_жука</definedName>
    <definedName name="Построение_жука" localSheetId="20">'[92]ISN сжатый'!Построение_жука</definedName>
    <definedName name="Построение_жука" localSheetId="2">'[92]ISN сжатый'!Построение_жука</definedName>
    <definedName name="Построение_жука">'[92]ISN сжатый'!Построение_жука</definedName>
    <definedName name="ПоступлениеЗаймы">#REF!</definedName>
    <definedName name="ПоступлениеЛизинг">#REF!</definedName>
    <definedName name="ПоступлениеСредств">#REF!</definedName>
    <definedName name="ПоступлениеТорговля">#REF!</definedName>
    <definedName name="ПоступлениеУслугСвязи">#REF!</definedName>
    <definedName name="ПоступленияВнереал">#REF!</definedName>
    <definedName name="ПоступленияВозвратЗаймов">#REF!</definedName>
    <definedName name="ПоступленияДивиденды">#REF!</definedName>
    <definedName name="ПоступленияИнвДеят">#REF!</definedName>
    <definedName name="ПоступленияКредиты">#REF!</definedName>
    <definedName name="ПоступленияПродажаАкций">#REF!</definedName>
    <definedName name="ПоступленияПродажаОбор">#REF!</definedName>
    <definedName name="ПоступленияПрочие">#REF!</definedName>
    <definedName name="ПоступленияФинДеят">#REF!</definedName>
    <definedName name="ПОТР._РЫНОКДП">'[36]1999-veca'!#REF!</definedName>
    <definedName name="Потреб_вып_всего">'[67]Текущие цены'!#REF!</definedName>
    <definedName name="Потреб_вып_оф_н_цпг">'[67]Текущие цены'!#REF!</definedName>
    <definedName name="пп">[149]TasAt!#REF!</definedName>
    <definedName name="ппп">#REF!</definedName>
    <definedName name="пппп">'[150]2002(v1)'!#REF!</definedName>
    <definedName name="ппппппп" hidden="1">{"'РП (2)'!$A$5:$S$150"}</definedName>
    <definedName name="пр">#REF!</definedName>
    <definedName name="Пр_a">#REF!</definedName>
    <definedName name="Пр_b">#REF!</definedName>
    <definedName name="Пр_c">#REF!</definedName>
    <definedName name="пр_g">#REF!</definedName>
    <definedName name="пр_k">#REF!</definedName>
    <definedName name="пра">#REF!</definedName>
    <definedName name="прао">#REF!</definedName>
    <definedName name="прап">#REF!</definedName>
    <definedName name="прапне" hidden="1">{"print95",#N/A,FALSE,"1995E.XLS";"print96",#N/A,FALSE,"1996E.XLS"}</definedName>
    <definedName name="првыоекыволнк">#REF!</definedName>
    <definedName name="првыоеркывоекв">#REF!</definedName>
    <definedName name="прене" hidden="1">{"print95",#N/A,FALSE,"1995E.XLS";"print96",#N/A,FALSE,"1996E.XLS"}</definedName>
    <definedName name="ПрибыльНалогообл">#REF!</definedName>
    <definedName name="ПрибыльПродажи">#REF!</definedName>
    <definedName name="ПрибыльЧистая">#REF!</definedName>
    <definedName name="Приве">#REF!</definedName>
    <definedName name="Приоритет">OFFSET([64]Спр!$A$2,0,0,COUNTA([64]Спр!$A$2:$A$25),1)</definedName>
    <definedName name="Прирост">#REF!</definedName>
    <definedName name="ПриростГор">#REF!</definedName>
    <definedName name="ПриростКонтр">#REF!</definedName>
    <definedName name="ПриростПреп">#REF!</definedName>
    <definedName name="ПриростРег">#REF!</definedName>
    <definedName name="ПриростФед">#REF!</definedName>
    <definedName name="ПриростЧислПерсонала">#REF!</definedName>
    <definedName name="про">'[151]Проводки''02'!$B$37:$C$37,'[151]Проводки''02'!$B$50:$C$50,'[151]Проводки''02'!$B$53:$C$53,'[151]Проводки''02'!$B$69:$C$69,'[151]Проводки''02'!$B$78:$C$78,'[151]Проводки''02'!$B$81:$C$81,'[151]Проводки''02'!$B$84:$C$84,'[151]Проводки''02'!$C$89,'[151]Проводки''02'!$B$89,'[151]Проводки''02'!$B$99:$C$99,'[151]Проводки''02'!#REF!,'[151]Проводки''02'!#REF!,'[151]Проводки''02'!#REF!,'[151]Проводки''02'!#REF!,'[151]Проводки''02'!$B$123:$C$124,'[151]Проводки''02'!$C$124,'[151]Проводки''02'!$B$126:$C$126,'[151]Проводки''02'!$B$129:$C$129,'[151]Проводки''02'!$B$132:$C$132,'[151]Проводки''02'!$B$135:$C$135,'[151]Проводки''02'!$B$144:$C$144</definedName>
    <definedName name="про1">[152]ставки!$A$15:$P$32</definedName>
    <definedName name="проверка">[135]DATA!#REF!</definedName>
    <definedName name="Прогноз_Вып_пц">[67]рабочий!$Y$240:$AP$262</definedName>
    <definedName name="Прогноз_вып_цпг">'[67]Текущие цены'!#REF!</definedName>
    <definedName name="Прогноз97">[153]ПРОГНОЗ_1!#REF!</definedName>
    <definedName name="пролл">'[69]BS (RAS)'!$A$2</definedName>
    <definedName name="пролро">#REF!</definedName>
    <definedName name="Проникновение">#REF!</definedName>
    <definedName name="протпро">#REF!</definedName>
    <definedName name="проценты">[75]Классиф_!$B$90:$B$93</definedName>
    <definedName name="проч_Е">'[68]Осн_ предпол-я'!$E$219</definedName>
    <definedName name="прпр" hidden="1">{"print95",#N/A,FALSE,"1995E.XLS";"print96",#N/A,FALSE,"1996E.XLS"}</definedName>
    <definedName name="прроол" hidden="1">{"'РП (2)'!$A$5:$S$150"}</definedName>
    <definedName name="ПТО">[154]БДР!#REF!</definedName>
    <definedName name="р">#REF!</definedName>
    <definedName name="р1">#REF!</definedName>
    <definedName name="ра">#REF!</definedName>
    <definedName name="раб" hidden="1">{"'РП (2)'!$A$5:$S$150"}</definedName>
    <definedName name="работы">[147]Лист3!$B$2:$B$30</definedName>
    <definedName name="рава" hidden="1">{"'РП (2)'!$A$5:$S$150"}</definedName>
    <definedName name="размер">[90]Номенклатура!$D$1:$D$65536</definedName>
    <definedName name="разр">[152]Лист1!$A$2:$A$19</definedName>
    <definedName name="разрезы1">[123]Служебный!$A$7:$A$25</definedName>
    <definedName name="разрезы2">[123]Служебный!$A$27:$A$48</definedName>
    <definedName name="рамрт" hidden="1">{"'РП (2)'!$A$5:$S$150"}</definedName>
    <definedName name="рапв">#REF!</definedName>
    <definedName name="Раскрсписок19_Изменение" localSheetId="18">[155]!Раскрсписок19_Изменение</definedName>
    <definedName name="Раскрсписок19_Изменение" localSheetId="16">[155]!Раскрсписок19_Изменение</definedName>
    <definedName name="Раскрсписок19_Изменение" localSheetId="10">[155]!Раскрсписок19_Изменение</definedName>
    <definedName name="Раскрсписок19_Изменение" localSheetId="19">[155]!Раскрсписок19_Изменение</definedName>
    <definedName name="Раскрсписок19_Изменение" localSheetId="20">[155]!Раскрсписок19_Изменение</definedName>
    <definedName name="Раскрсписок19_Изменение" localSheetId="2">[155]!Раскрсписок19_Изменение</definedName>
    <definedName name="Раскрсписок19_Изменение">[155]!Раскрсписок19_Изменение</definedName>
    <definedName name="Раскрсписок19_Изменение_25">#N/A</definedName>
    <definedName name="Раскрсписок19_Изменение_39">#N/A</definedName>
    <definedName name="Раскрсписок19_Изменение_42">#N/A</definedName>
    <definedName name="Раскрсписок19_Изменение_43">#N/A</definedName>
    <definedName name="Раскрсписок19_Изменение_47">#N/A</definedName>
    <definedName name="Раскрсписок19_Изменение_49">#N/A</definedName>
    <definedName name="Раскрсписок19_Изменение_50">#N/A</definedName>
    <definedName name="Раскрсписок19_Изменение_67">#N/A</definedName>
    <definedName name="расп_доли">[156]РАСПР!$D$274:$EB$402</definedName>
    <definedName name="расп_рез">[156]РАСПР!$D$406:$EB$534</definedName>
    <definedName name="Расходы1800">#REF!</definedName>
    <definedName name="РасходыАбОбсл">#REF!</definedName>
    <definedName name="РасходыАдминистративные">#REF!</definedName>
    <definedName name="РасходыАмортизация">#REF!</definedName>
    <definedName name="РасходыАрендаКаналов">#REF!</definedName>
    <definedName name="РасходыАрендаПлощадей">#REF!</definedName>
    <definedName name="РасходыВознагр">#REF!</definedName>
    <definedName name="РасходыВознагрНДС">#REF!</definedName>
    <definedName name="РасходыДопусл">#REF!</definedName>
    <definedName name="РасходыИтого">#REF!</definedName>
    <definedName name="РасходыИтогоНесетевые">#REF!</definedName>
    <definedName name="РасходыКлиринг">#REF!</definedName>
    <definedName name="РасходыЛизинговыеПлатежи">#REF!</definedName>
    <definedName name="РасходыМебель">#REF!</definedName>
    <definedName name="РасходыМестныйТрафик">#REF!</definedName>
    <definedName name="РасходыНедвижимость">#REF!</definedName>
    <definedName name="РасходыНормативные">#REF!</definedName>
    <definedName name="РасходыОбучение">#REF!</definedName>
    <definedName name="РасходыОбщестроит">#REF!</definedName>
    <definedName name="РасходыОбщехозНДС">#REF!</definedName>
    <definedName name="РасходыОбщехозяйственные">#REF!</definedName>
    <definedName name="РасходыОперВнереал">#REF!</definedName>
    <definedName name="РасходыОргтехника">#REF!</definedName>
    <definedName name="РасходыОхранаТруда">#REF!</definedName>
    <definedName name="РасходыПерсонал">#REF!</definedName>
    <definedName name="РасходыПодклЕмкГор">#REF!</definedName>
    <definedName name="РасходыПодклЕмкФед">#REF!</definedName>
    <definedName name="РасходыПодключЕмкости">#REF!</definedName>
    <definedName name="РасходыПочтовые">#REF!</definedName>
    <definedName name="РасходыПривлечение">#REF!</definedName>
    <definedName name="РасходыРеклама">#REF!</definedName>
    <definedName name="РасходыРекламаНДС">#REF!</definedName>
    <definedName name="РасходыСборМинсвязи">#REF!</definedName>
    <definedName name="РасходыСкретчКарты">#REF!</definedName>
    <definedName name="РасходыСоцстрахование">#REF!</definedName>
    <definedName name="РасходыСтрахование">#REF!</definedName>
    <definedName name="РасходыТехнСопровожд">#REF!</definedName>
    <definedName name="РасходыТехнЭкспл">#REF!</definedName>
    <definedName name="РасходыТехобсл">#REF!</definedName>
    <definedName name="РасходыТранспорт">#REF!</definedName>
    <definedName name="РасходыТрафикГор">#REF!</definedName>
    <definedName name="РасходыТрафикМГМН">#REF!</definedName>
    <definedName name="РасходыТрафикРоуминг">#REF!</definedName>
    <definedName name="РасходыТрафикФед">#REF!</definedName>
    <definedName name="РасходыУГСН">#REF!</definedName>
    <definedName name="РасходыУслугиБанков">#REF!</definedName>
    <definedName name="РасходыУслугиОператоров">#REF!</definedName>
    <definedName name="РасходыФОТ">#REF!</definedName>
    <definedName name="РасходыЭкспл">#REF!</definedName>
    <definedName name="РасходыЭксплОбор">#REF!</definedName>
    <definedName name="РасходыSIM">#REF!</definedName>
    <definedName name="Расч.нал.дорог">#REF!</definedName>
    <definedName name="Расч.нал.имущества">[54]Лист1!#REF!</definedName>
    <definedName name="расч.среднегодовой">#REF!</definedName>
    <definedName name="расчет">#REF!</definedName>
    <definedName name="Расчет_показателей_экономической_эффективности">'[78]3. Пр-во'!$B$233</definedName>
    <definedName name="Расчет_среднегодовой_стоимости_имущества_предприятия">[54]Лист1!#REF!</definedName>
    <definedName name="расчетНИОКР">[54]Лист1!#REF!</definedName>
    <definedName name="Расш.формы16МГТС">[54]Лист1!#REF!</definedName>
    <definedName name="Расширение_или_поддержание__sign_type">[79]список!$N$9:$N$10</definedName>
    <definedName name="РАСШИФ">[157]G_ORDER!$A$1:$E$11438</definedName>
    <definedName name="расшиф.ф2" hidden="1">{#N/A,#N/A,TRUE,"Буржуям"}</definedName>
    <definedName name="расшифр.ф.2">[54]Лист1!#REF!</definedName>
    <definedName name="расшифровка" hidden="1">#REF!</definedName>
    <definedName name="рго" hidden="1">{"IAS Mapping",#N/A,TRUE,"RSA_FS"}</definedName>
    <definedName name="ре" hidden="1">{#N/A,#N/A,TRUE,"ИсхМстржд";#N/A,#N/A,TRUE,"Исх-Центр";#N/A,#N/A,TRUE,"Исх-2рт ";#N/A,#N/A,TRUE,"Исх-2рт ";#N/A,#N/A,TRUE,"Исх-3рт";#N/A,#N/A,TRUE,"Вар1";#N/A,#N/A,TRUE,"Вар2";#N/A,#N/A,TRUE,"Вар2-блоки";#N/A,#N/A,TRUE,"В3-Центр";#N/A,#N/A,TRUE,"В3-2рт";#N/A,#N/A,TRUE,"В3-3рт"}</definedName>
    <definedName name="реализация" hidden="1">#REF!</definedName>
    <definedName name="Реестр" hidden="1">{#N/A,#N/A,TRUE,"ИсхМстржд";#N/A,#N/A,TRUE,"Исх-Центр";#N/A,#N/A,TRUE,"Исх-2рт ";#N/A,#N/A,TRUE,"Исх-2рт ";#N/A,#N/A,TRUE,"Исх-3рт";#N/A,#N/A,TRUE,"Вар1";#N/A,#N/A,TRUE,"Вар2";#N/A,#N/A,TRUE,"Вар2-блоки";#N/A,#N/A,TRUE,"В3-Центр";#N/A,#N/A,TRUE,"В3-2рт";#N/A,#N/A,TRUE,"В3-3рт"}</definedName>
    <definedName name="РезультатДеят">#REF!</definedName>
    <definedName name="РезультатИнвДеят">#REF!</definedName>
    <definedName name="РезультатИтогоДеят">#REF!</definedName>
    <definedName name="РезультатИтогоИнв">#REF!</definedName>
    <definedName name="РезультатИтогоФин">#REF!</definedName>
    <definedName name="РезультатФин">#REF!</definedName>
    <definedName name="рекыоеркывеоркыв">#REF!</definedName>
    <definedName name="Ресо">#REF!</definedName>
    <definedName name="реуыоегуыоеры">#REF!</definedName>
    <definedName name="рзшщрдгшпшлпдщо" hidden="1">{"'РП (2)'!$A$5:$S$150"}</definedName>
    <definedName name="рн">#REF!</definedName>
    <definedName name="РО">[57]ПЦ!$C$1</definedName>
    <definedName name="роапыолр" hidden="1">{#N/A,#N/A,TRUE,"ИсхМстржд";#N/A,#N/A,TRUE,"Исх-Центр";#N/A,#N/A,TRUE,"Исх-2рт ";#N/A,#N/A,TRUE,"Исх-2рт ";#N/A,#N/A,TRUE,"Исх-3рт";#N/A,#N/A,TRUE,"Вар1";#N/A,#N/A,TRUE,"Вар2";#N/A,#N/A,TRUE,"Вар2-блоки";#N/A,#N/A,TRUE,"В3-Центр";#N/A,#N/A,TRUE,"В3-2рт";#N/A,#N/A,TRUE,"В3-3рт"}</definedName>
    <definedName name="ронп">'[142]БСС-2'!#REF!</definedName>
    <definedName name="ростМат">[158]БДР!$Z$32</definedName>
    <definedName name="ростФЗП">[158]БДР!$Z$30</definedName>
    <definedName name="ростХимреаг">[158]БДР!$Z$31</definedName>
    <definedName name="рот" hidden="1">{"'РП (2)'!$A$5:$S$150"}</definedName>
    <definedName name="РП">'[57]БР-1'!$B$3</definedName>
    <definedName name="рпа" hidden="1">{"'РП (2)'!$A$5:$S$150"}</definedName>
    <definedName name="рпадщ9жз" hidden="1">{"'РП (2)'!$A$5:$S$150"}</definedName>
    <definedName name="рпввыф">#REF!</definedName>
    <definedName name="рпвопв">#REF!</definedName>
    <definedName name="рпвопвопа">#REF!</definedName>
    <definedName name="рповргшф">[116]Лист3!#REF!</definedName>
    <definedName name="РПП">#REF!</definedName>
    <definedName name="рппав" hidden="1">{"'РП (2)'!$A$5:$S$150"}</definedName>
    <definedName name="рпроп" hidden="1">{"'РП (2)'!$A$5:$S$150"}</definedName>
    <definedName name="рр">#REF!</definedName>
    <definedName name="ррр" hidden="1">{"IASBS",#N/A,TRUE,"IAS";"IASPL",#N/A,TRUE,"IAS";"IASNotes",#N/A,TRUE,"IAS";"CFDir - expanded",#N/A,TRUE,"CF DIR"}</definedName>
    <definedName name="рррр" hidden="1">{"'РП (2)'!$A$5:$S$150"}</definedName>
    <definedName name="рса" hidden="1">{#N/A,#N/A,TRUE,"Буржуям"}</definedName>
    <definedName name="ртмрьтм" hidden="1">{"'РП (2)'!$A$5:$S$150"}</definedName>
    <definedName name="ру" hidden="1">{"'РП (2)'!$A$5:$S$150"}</definedName>
    <definedName name="рудник">#REF!</definedName>
    <definedName name="рудник2">#REF!</definedName>
    <definedName name="Рудник3">[9]Calc!#REF!</definedName>
    <definedName name="руководитель">#REF!</definedName>
    <definedName name="рус_мес">'[159]для таблиц'!$N$4:$N$15</definedName>
    <definedName name="рча2" hidden="1">{#N/A,#N/A,TRUE,"Буржуям"}</definedName>
    <definedName name="ршгргр" hidden="1">{"IAS Mapping",#N/A,FALSE,"RSA_FS";#N/A,#N/A,FALSE,"CHECK!";#N/A,#N/A,FALSE,"Recon";#N/A,#N/A,FALSE,"NMG";#N/A,#N/A,FALSE,"Journals";"AnalRSA",#N/A,FALSE,"PL-Anal";"AnalIAS",#N/A,FALSE,"PL-Anal";#N/A,#N/A,FALSE,"COS"}</definedName>
    <definedName name="рщд">[70]Inf!$G$182</definedName>
    <definedName name="с" hidden="1">{"'РП (2)'!$A$5:$S$150"}</definedName>
    <definedName name="с1">#REF!</definedName>
    <definedName name="Са" hidden="1">{"'РП (2)'!$A$5:$S$150"}</definedName>
    <definedName name="Сальдо_Заголовок">[77]card_01!#REF!</definedName>
    <definedName name="Сальдо_КодISO">[77]card_01!#REF!</definedName>
    <definedName name="Сальдо_СуммаБазовая">[77]card_01!#REF!</definedName>
    <definedName name="Сальдо_СуммаВалютная">[77]card_01!#REF!</definedName>
    <definedName name="Сальдо_Текст">[77]card_01!#REF!</definedName>
    <definedName name="самая">[148]G_ORDER!$A$1:$E$9796</definedName>
    <definedName name="Самосвалы" hidden="1">{#N/A,#N/A,TRUE,"ИсхМстржд";#N/A,#N/A,TRUE,"Исх-Центр";#N/A,#N/A,TRUE,"Исх-2рт ";#N/A,#N/A,TRUE,"Исх-2рт ";#N/A,#N/A,TRUE,"Исх-3рт";#N/A,#N/A,TRUE,"Вар1";#N/A,#N/A,TRUE,"Вар2";#N/A,#N/A,TRUE,"Вар2-блоки";#N/A,#N/A,TRUE,"В3-Центр";#N/A,#N/A,TRUE,"В3-2рт";#N/A,#N/A,TRUE,"В3-3рт"}</definedName>
    <definedName name="сан">#REF!</definedName>
    <definedName name="Саша">#REF!</definedName>
    <definedName name="Сашае">#REF!</definedName>
    <definedName name="СБ">#REF!</definedName>
    <definedName name="св.январь">'[131]Taxes rec for 12m inc 90% envir'!#REF!</definedName>
    <definedName name="свод" hidden="1">{#N/A,#N/A,TRUE,"ИсхМстржд";#N/A,#N/A,TRUE,"Исх-Центр";#N/A,#N/A,TRUE,"Исх-2рт ";#N/A,#N/A,TRUE,"Исх-2рт ";#N/A,#N/A,TRUE,"Исх-3рт";#N/A,#N/A,TRUE,"Вар1";#N/A,#N/A,TRUE,"Вар2";#N/A,#N/A,TRUE,"Вар2-блоки";#N/A,#N/A,TRUE,"В3-Центр";#N/A,#N/A,TRUE,"В3-2рт";#N/A,#N/A,TRUE,"В3-3рт"}</definedName>
    <definedName name="Сегмент1">[139]Сегменты!$B$3:$B$5</definedName>
    <definedName name="Сегмент2">[139]Сегменты!$D$2:$D$9</definedName>
    <definedName name="Сегмент3">[139]Сегменты!$E$2:$E$7</definedName>
    <definedName name="Сегмент5">[139]Сегменты!$H$2:$H$61</definedName>
    <definedName name="селитра" hidden="1">{#N/A,"10% Success",FALSE,"Sales Forecast";#N/A,#N/A,FALSE,"Sheet2"}</definedName>
    <definedName name="селитра_2" hidden="1">{#N/A,"100% Success",TRUE,"Sales Forecast";#N/A,#N/A,TRUE,"Sheet2"}</definedName>
    <definedName name="селитра2" hidden="1">{"'РП (2)'!$A$5:$S$150"}</definedName>
    <definedName name="селитраа" hidden="1">{"'РП (2)'!$A$5:$S$150"}</definedName>
    <definedName name="сентябрь" hidden="1">{"'РП (2)'!$A$5:$S$150"}</definedName>
    <definedName name="Сжатый_воздух">#REF!</definedName>
    <definedName name="СИ">'[57]БН-2'!$B$3</definedName>
    <definedName name="скЦ">#REF!</definedName>
    <definedName name="Службы">#REF!</definedName>
    <definedName name="смета" hidden="1">#REF!</definedName>
    <definedName name="СМИ">'[57]БН-1'!$B$3</definedName>
    <definedName name="СМТ">#REF!</definedName>
    <definedName name="СНП" hidden="1">#REF!</definedName>
    <definedName name="согласовано" hidden="1">{#N/A,#N/A,TRUE,"ИсхМстржд";#N/A,#N/A,TRUE,"Исх-Центр";#N/A,#N/A,TRUE,"Исх-2рт ";#N/A,#N/A,TRUE,"Исх-2рт ";#N/A,#N/A,TRUE,"Исх-3рт";#N/A,#N/A,TRUE,"Вар1";#N/A,#N/A,TRUE,"Вар2";#N/A,#N/A,TRUE,"Вар2-блоки";#N/A,#N/A,TRUE,"В3-Центр";#N/A,#N/A,TRUE,"В3-2рт";#N/A,#N/A,TRUE,"В3-3рт"}</definedName>
    <definedName name="СодержаниеОперации">[77]card_01!#REF!</definedName>
    <definedName name="СомнительныеДолги">#REF!</definedName>
    <definedName name="спапр" hidden="1">{"PRINTME",#N/A,FALSE,"FINAL-10"}</definedName>
    <definedName name="спец.расчет" hidden="1">{#N/A,#N/A,TRUE,"Буржуям"}</definedName>
    <definedName name="список">#REF!</definedName>
    <definedName name="СПР_БР">OFFSET('[143]Справочник техники и ОС'!$B$2,0,0,COUNTA('[143]Справочник техники и ОС'!$B$2:$B$65535),1)</definedName>
    <definedName name="справочник_расчетных_счетов">#REF!</definedName>
    <definedName name="ср">#REF!</definedName>
    <definedName name="СреднееГорНом">#REF!</definedName>
    <definedName name="СреднееКА">#REF!</definedName>
    <definedName name="СреднееКонтр">#REF!</definedName>
    <definedName name="СреднееПреп">#REF!</definedName>
    <definedName name="СреднееФедНом">#REF!</definedName>
    <definedName name="СредняяЗарплата">#REF!</definedName>
    <definedName name="срк">#REF!</definedName>
    <definedName name="ссс">#REF!</definedName>
    <definedName name="ст">'[82]Азот фев утв'!$G$3</definedName>
    <definedName name="Ставка_дисконтирования_K">[160]VKK!$B$3</definedName>
    <definedName name="сталь">[90]Номенклатура!$C$1:$C$65536</definedName>
    <definedName name="Статус_контракта">#REF!</definedName>
    <definedName name="Статус_контракта_14">#REF!</definedName>
    <definedName name="Статус_контракта_20">#REF!</definedName>
    <definedName name="Статус_контракта_21">#REF!</definedName>
    <definedName name="Статус_контракта_22">#REF!</definedName>
    <definedName name="Статус_контракта_23">#REF!</definedName>
    <definedName name="Статус_контракта_24">#REF!</definedName>
    <definedName name="Статус_контракта_25">#REF!</definedName>
    <definedName name="Статус_контракта_26">#REF!</definedName>
    <definedName name="Статус_контракта_29">#REF!</definedName>
    <definedName name="Статус_контракта_30">#REF!</definedName>
    <definedName name="Статус_контракта_33">#REF!</definedName>
    <definedName name="Статус_контракта_34">#REF!</definedName>
    <definedName name="Статус_контракта_5">#REF!</definedName>
    <definedName name="Статус_контракта_6">#REF!</definedName>
    <definedName name="Статус_контракта_7">#REF!</definedName>
    <definedName name="Статус_контракта_73">#REF!</definedName>
    <definedName name="Статус_контракта_74">#REF!</definedName>
    <definedName name="Статус_контракта_75">#REF!</definedName>
    <definedName name="Статус_контракта_8">#REF!</definedName>
    <definedName name="СТАТУС_УК">OFFSET([64]Спр!$B$2,0,0,COUNTA([64]Спр!$B$2:$B$25),1)</definedName>
    <definedName name="Статьи_затрат">#REF!</definedName>
    <definedName name="Статья">#REF!</definedName>
    <definedName name="Стоим_компании">#REF!</definedName>
    <definedName name="СтоимостьОС">#REF!</definedName>
    <definedName name="стр">#REF!</definedName>
    <definedName name="стр130" hidden="1">{#N/A,#N/A,TRUE,"Буржуям"}</definedName>
    <definedName name="сумм">#REF!</definedName>
    <definedName name="СУММА">#REF!</definedName>
    <definedName name="СУММА_14">#REF!</definedName>
    <definedName name="СУММА_20">#REF!</definedName>
    <definedName name="СУММА_21">#REF!</definedName>
    <definedName name="СУММА_22">#REF!</definedName>
    <definedName name="СУММА_23">#REF!</definedName>
    <definedName name="СУММА_24">#REF!</definedName>
    <definedName name="СУММА_25">#REF!</definedName>
    <definedName name="СУММА_26">#REF!</definedName>
    <definedName name="СУММА_29">#REF!</definedName>
    <definedName name="СУММА_30">#REF!</definedName>
    <definedName name="СУММА_33">#REF!</definedName>
    <definedName name="СУММА_34">#REF!</definedName>
    <definedName name="СУММА_5">#REF!</definedName>
    <definedName name="СУММА_50">#REF!</definedName>
    <definedName name="СУММА_6">#REF!</definedName>
    <definedName name="СУММА_7">#REF!</definedName>
    <definedName name="СУММА_73">#REF!</definedName>
    <definedName name="СУММА_74">#REF!</definedName>
    <definedName name="СУММА_75">#REF!</definedName>
    <definedName name="СУММА_8">#REF!</definedName>
    <definedName name="СуммаБазовая">[77]card_01!#REF!</definedName>
    <definedName name="СуммаВалютная">[77]card_01!#REF!</definedName>
    <definedName name="Счет">[161]Расшифровка!$B$47:$B$50</definedName>
    <definedName name="счета">#REF!</definedName>
    <definedName name="сяасчсмчсм" hidden="1">{"'РП (2)'!$A$5:$S$150"}</definedName>
    <definedName name="сячсяфсяф" hidden="1">{"'РП (2)'!$A$5:$S$150"}</definedName>
    <definedName name="Т">'[57]БРМ-1'!$B$3</definedName>
    <definedName name="Т12">#REF!</definedName>
    <definedName name="таблица2">[54]Лист1!#REF!</definedName>
    <definedName name="таблица25">[54]Лист1!#REF!</definedName>
    <definedName name="Таблица41">#REF!</definedName>
    <definedName name="таня" localSheetId="18">'[92]ISN сжатый'!таня</definedName>
    <definedName name="таня" localSheetId="16">'[92]ISN сжатый'!таня</definedName>
    <definedName name="таня" localSheetId="10">'[92]ISN сжатый'!таня</definedName>
    <definedName name="таня" localSheetId="19">'[92]ISN сжатый'!таня</definedName>
    <definedName name="таня" localSheetId="20">'[92]ISN сжатый'!таня</definedName>
    <definedName name="таня" localSheetId="2">'[92]ISN сжатый'!таня</definedName>
    <definedName name="таня">'[92]ISN сжатый'!таня</definedName>
    <definedName name="тариф">[93]цены!$V$1</definedName>
    <definedName name="тепло">'[68]Осн_ предпол-я'!$E$215</definedName>
    <definedName name="Тепло_1">[162]Нормы!$D$10</definedName>
    <definedName name="тепло_4ст">#REF!</definedName>
    <definedName name="тепло_7ст">#REF!</definedName>
    <definedName name="тепло_9ст">#REF!</definedName>
    <definedName name="ТЕХ_БР">OFFSET('[143]Справочник техники и ОС'!$B$2,0,0,COUNTA('[143]Справочник техники и ОС'!$B$2:$B$65535),1)</definedName>
    <definedName name="ТЕХ_ВР">OFFSET('[143]Справочник техники и ОС'!$AF$2,0,0,COUNTA('[143]Справочник техники и ОС'!$AF$2:$AF$65535),1)</definedName>
    <definedName name="ТЕХ_ОХР">OFFSET('[143]Справочник техники и ОС'!$BH$2,0,0,COUNTA('[143]Справочник техники и ОС'!$BH$2:$BH$65535),1)</definedName>
    <definedName name="ТИП_ИП">OFFSET([64]Спр!$C$2,0,0,COUNTA([64]Спр!$C$2:$C$25),1)</definedName>
    <definedName name="ТИП_позиции">OFFSET([64]Спр!$H$2,0,0,COUNTA([64]Спр!$H$2:$H$25),1)</definedName>
    <definedName name="ТИП_расходы">OFFSET([64]Спр!$G$2,0,0,COUNTA([64]Спр!$G$2:$G$25),1)</definedName>
    <definedName name="ТМИТМ">'[57]БСС-2'!#REF!</definedName>
    <definedName name="ТМЦ">[57]БДР!$B$3</definedName>
    <definedName name="ТМЦ2">[57]БДР!$B$41</definedName>
    <definedName name="ТМЦ3">[57]БДР!#REF!</definedName>
    <definedName name="ТОЧКА_ПЛАНИРОВАНИЯ">#REF!</definedName>
    <definedName name="трп" hidden="1">{#N/A,#N/A,TRUE,"ИсхМстржд";#N/A,#N/A,TRUE,"Исх-Центр";#N/A,#N/A,TRUE,"Исх-2рт ";#N/A,#N/A,TRUE,"Исх-2рт ";#N/A,#N/A,TRUE,"Исх-3рт";#N/A,#N/A,TRUE,"Вар1";#N/A,#N/A,TRUE,"Вар2";#N/A,#N/A,TRUE,"Вар2-блоки";#N/A,#N/A,TRUE,"В3-Центр";#N/A,#N/A,TRUE,"В3-2рт";#N/A,#N/A,TRUE,"В3-3рт"}</definedName>
    <definedName name="труба">[90]Номенклатура!$N$1:$N$65536</definedName>
    <definedName name="ттт">#REF!</definedName>
    <definedName name="ТТТР">#REF!</definedName>
    <definedName name="тттт">#REF!</definedName>
    <definedName name="ТУ">[90]Номенклатура!$G$1:$G$65536</definedName>
    <definedName name="тщкв">#REF!</definedName>
    <definedName name="тщквысшт">#REF!</definedName>
    <definedName name="ТЭП">[78]Проект!$B$9</definedName>
    <definedName name="у5ну" hidden="1">{#N/A,#N/A,TRUE,"ИсхМстржд";#N/A,#N/A,TRUE,"Исх-Центр";#N/A,#N/A,TRUE,"Исх-2рт ";#N/A,#N/A,TRUE,"Исх-2рт ";#N/A,#N/A,TRUE,"Исх-3рт";#N/A,#N/A,TRUE,"Вар1";#N/A,#N/A,TRUE,"Вар2";#N/A,#N/A,TRUE,"Вар2-блоки";#N/A,#N/A,TRUE,"В3-Центр";#N/A,#N/A,TRUE,"В3-2рт";#N/A,#N/A,TRUE,"В3-3рт"}</definedName>
    <definedName name="ув.П.З.">[54]Лист1!#REF!</definedName>
    <definedName name="ув.расч.нал.имущества">[54]Лист1!#REF!</definedName>
    <definedName name="ув.форма05МГТС">[54]Лист1!#REF!</definedName>
    <definedName name="увяз.нал.ниокр">[54]Лист1!#REF!</definedName>
    <definedName name="увяз.НИОКР">[54]Лист1!#REF!</definedName>
    <definedName name="увяз.таб.34">[54]Лист1!#REF!</definedName>
    <definedName name="увяз.ф.14">[54]Лист1!#REF!</definedName>
    <definedName name="увязк.нал.дороги">#REF!</definedName>
    <definedName name="увязк.нал.имущества">#REF!</definedName>
    <definedName name="увязк.нал.продаж">#REF!</definedName>
    <definedName name="увязк.НИОКР">#REF!</definedName>
    <definedName name="увязк.П.З.">#REF!</definedName>
    <definedName name="увязк.среднегод.ст.имущества">#REF!</definedName>
    <definedName name="увязк.Ф.1">#REF!</definedName>
    <definedName name="увязк.Ф.14">#REF!</definedName>
    <definedName name="увязк.Ф.18">#REF!</definedName>
    <definedName name="увязк.Ф.2">#REF!</definedName>
    <definedName name="увязк.Ф.22">#REF!</definedName>
    <definedName name="увязк.Ф.4">#REF!</definedName>
    <definedName name="увязк.Ф.5з">#REF!</definedName>
    <definedName name="увязки1П">[54]Лист1!#REF!</definedName>
    <definedName name="уихикро1">[139]Цеховые!$AW$65</definedName>
    <definedName name="ук">#REF!</definedName>
    <definedName name="уке">[86]Scenarijai!#REF!</definedName>
    <definedName name="укеап">#REF!</definedName>
    <definedName name="укеп">#REF!</definedName>
    <definedName name="укепуы">#REF!</definedName>
    <definedName name="укепыу">#REF!</definedName>
    <definedName name="укыафя">#REF!</definedName>
    <definedName name="УменьшающиеПроценты">#REF!</definedName>
    <definedName name="Упаковка">[163]ЭЛЗ!#REF!</definedName>
    <definedName name="УплаченныйНДС">#REF!</definedName>
    <definedName name="уравне" hidden="1">{"'РП (2)'!$A$5:$S$150"}</definedName>
    <definedName name="Уровни">"$#ССЫЛ!.$J$1:$J$7"</definedName>
    <definedName name="УТВЕРД_орган">OFFSET([64]Спр!$I$2,0,0,COUNTA([64]Спр!$I$2:$I$25),1)</definedName>
    <definedName name="ууу">[49]TasAt!#REF!</definedName>
    <definedName name="ууцк">#REF!</definedName>
    <definedName name="уфкеп">#REF!</definedName>
    <definedName name="уыеркы">#REF!</definedName>
    <definedName name="уыравырекыреквы">#REF!</definedName>
    <definedName name="Ф">'[57]БП-1'!$B$3</definedName>
    <definedName name="ф.10">[54]Лист1!#REF!</definedName>
    <definedName name="ф.11">[164]Лист1!#REF!</definedName>
    <definedName name="ф.12">[164]Лист1!#REF!</definedName>
    <definedName name="ф.14">[54]Лист1!#REF!</definedName>
    <definedName name="ф.14МГТС">[54]Лист1!#REF!</definedName>
    <definedName name="ф.15">[54]Лист1!#REF!</definedName>
    <definedName name="ф.16">[54]Лист1!#REF!</definedName>
    <definedName name="ф.17">[54]Лист1!#REF!</definedName>
    <definedName name="ф.18">[54]Лист1!#REF!</definedName>
    <definedName name="ф.19">'[165]Пояснение '!$I$1</definedName>
    <definedName name="ф.1П">[54]Лист1!#REF!</definedName>
    <definedName name="ф.22">[54]Лист1!#REF!</definedName>
    <definedName name="ф.23">[54]Лист1!#REF!</definedName>
    <definedName name="ф.26">[54]Лист1!#REF!</definedName>
    <definedName name="ф.27">[54]Лист1!#REF!</definedName>
    <definedName name="ф.28">[54]Лист1!#REF!</definedName>
    <definedName name="ф.29">[54]Лист1!#REF!</definedName>
    <definedName name="ф.3">[164]Лист1!#REF!</definedName>
    <definedName name="ф.5">[164]Лист1!#REF!</definedName>
    <definedName name="ф.8">[54]Лист1!#REF!</definedName>
    <definedName name="Ф1">#REF!</definedName>
    <definedName name="Ф1Стр211Гр3П1">[166]Форма1!$C$32</definedName>
    <definedName name="Ф1Стр211Гр3П2">[166]Форма1!$E$32</definedName>
    <definedName name="Ф1Стр211Гр3П3">[166]Форма1!$G$32</definedName>
    <definedName name="Ф1Стр211Гр3П4">[166]Форма1!$I$32</definedName>
    <definedName name="Ф1Стр211Гр3П5">[166]Форма1!$K$32</definedName>
    <definedName name="Ф1Стр211Гр4П1">[166]Форма1!$D$32</definedName>
    <definedName name="Ф1Стр211Гр4П2">[166]Форма1!$F$32</definedName>
    <definedName name="Ф1Стр211Гр4П3">[166]Форма1!$H$32</definedName>
    <definedName name="Ф1Стр211Гр4П4">[166]Форма1!$J$32</definedName>
    <definedName name="Ф1Стр211Гр4П5">[166]Форма1!$L$32</definedName>
    <definedName name="Ф1Стр213Гр3П1">[166]Форма1!$C$34</definedName>
    <definedName name="Ф1Стр213Гр3П2">[166]Форма1!$E$34</definedName>
    <definedName name="Ф1Стр213Гр3П3">[166]Форма1!$G$34</definedName>
    <definedName name="Ф1Стр213Гр3П4">[166]Форма1!$I$34</definedName>
    <definedName name="Ф1Стр213Гр3П5">[166]Форма1!$K$34</definedName>
    <definedName name="Ф1Стр213Гр4П1">[166]Форма1!$D$34</definedName>
    <definedName name="Ф1Стр213Гр4П2">[166]Форма1!$F$34</definedName>
    <definedName name="Ф1Стр213Гр4П3">[166]Форма1!$H$34</definedName>
    <definedName name="Ф1Стр213Гр4П4">[166]Форма1!$J$34</definedName>
    <definedName name="Ф1Стр213Гр4П5">[166]Форма1!$L$34</definedName>
    <definedName name="Ф1Стр214Гр3П1">[166]Форма1!$C$35</definedName>
    <definedName name="Ф1Стр214Гр3П2">[166]Форма1!$E$35</definedName>
    <definedName name="Ф1Стр214Гр3П3">[166]Форма1!$G$35</definedName>
    <definedName name="Ф1Стр214Гр3П4">[166]Форма1!$I$35</definedName>
    <definedName name="Ф1Стр214Гр3П5">[166]Форма1!$K$35</definedName>
    <definedName name="Ф1Стр214Гр4П1">[166]Форма1!$D$35</definedName>
    <definedName name="Ф1Стр214Гр4П2">[166]Форма1!$F$35</definedName>
    <definedName name="Ф1Стр214Гр4П3">[166]Форма1!$H$35</definedName>
    <definedName name="Ф1Стр214Гр4П4">[166]Форма1!$J$35</definedName>
    <definedName name="Ф1Стр214Гр4П5">[166]Форма1!$L$35</definedName>
    <definedName name="Ф1Стр240Гр3П1">[166]Форма1!$C$47</definedName>
    <definedName name="Ф1Стр240Гр3П2">[166]Форма1!$E$47</definedName>
    <definedName name="Ф1Стр240Гр3П3">[166]Форма1!$G$47</definedName>
    <definedName name="Ф1Стр240Гр3П4">[166]Форма1!$I$47</definedName>
    <definedName name="Ф1Стр240Гр3П5">[166]Форма1!$K$47</definedName>
    <definedName name="Ф1Стр240Гр4П1">[166]Форма1!$D$47</definedName>
    <definedName name="Ф1Стр240Гр4П2">[166]Форма1!$F$47</definedName>
    <definedName name="Ф1Стр240Гр4П3">[166]Форма1!$H$47</definedName>
    <definedName name="Ф1Стр240Гр4П4">[166]Форма1!$J$47</definedName>
    <definedName name="Ф1Стр240Гр4П5">[166]Форма1!$L$47</definedName>
    <definedName name="Ф1Стр245Гр3П1">[166]Форма1!$C$53</definedName>
    <definedName name="Ф1Стр245Гр3П2">[166]Форма1!$E$53</definedName>
    <definedName name="Ф1Стр245Гр3П3">[166]Форма1!$G$53</definedName>
    <definedName name="Ф1Стр245Гр3П4">[166]Форма1!$I$53</definedName>
    <definedName name="Ф1Стр245Гр3П5">[166]Форма1!$K$53</definedName>
    <definedName name="Ф1Стр245Гр4П1">[166]Форма1!$D$53</definedName>
    <definedName name="Ф1Стр245Гр4П2">[166]Форма1!$F$53</definedName>
    <definedName name="Ф1Стр245Гр4П3">[166]Форма1!$H$53</definedName>
    <definedName name="Ф1Стр245Гр4П4">[166]Форма1!$J$53</definedName>
    <definedName name="Ф1Стр245Гр4П5">[166]Форма1!$L$53</definedName>
    <definedName name="Ф1Стр290Гр3П1">[166]Форма1!$C$66</definedName>
    <definedName name="Ф1Стр290Гр3П2">[166]Форма1!$E$66</definedName>
    <definedName name="Ф1Стр290Гр3П3">[166]Форма1!$G$66</definedName>
    <definedName name="Ф1Стр290Гр3П4">[166]Форма1!$I$66</definedName>
    <definedName name="Ф1Стр290Гр3П5">[166]Форма1!$K$66</definedName>
    <definedName name="Ф1Стр290Гр4П1">[166]Форма1!$D$66</definedName>
    <definedName name="Ф1Стр290Гр4П2">[166]Форма1!$F$66</definedName>
    <definedName name="Ф1Стр290Гр4П3">[166]Форма1!$H$66</definedName>
    <definedName name="Ф1Стр290Гр4П4">[166]Форма1!$J$66</definedName>
    <definedName name="Ф1Стр290Гр4П5">[166]Форма1!$L$66</definedName>
    <definedName name="Ф1Стр621Гр3П1">[166]Форма1!$C$98</definedName>
    <definedName name="Ф1Стр621Гр3П2">[166]Форма1!$E$98</definedName>
    <definedName name="Ф1Стр621Гр3П3">[166]Форма1!$G$98</definedName>
    <definedName name="Ф1Стр621Гр3П4">[166]Форма1!$I$98</definedName>
    <definedName name="Ф1Стр621Гр3П5">[166]Форма1!$K$98</definedName>
    <definedName name="Ф1Стр621Гр4П1">[166]Форма1!$D$98</definedName>
    <definedName name="Ф1Стр621Гр4П2">[166]Форма1!$F$98</definedName>
    <definedName name="Ф1Стр621Гр4П3">[166]Форма1!$H$98</definedName>
    <definedName name="Ф1Стр621Гр4П4">[166]Форма1!$J$98</definedName>
    <definedName name="Ф1Стр621Гр4П5">[166]Форма1!$L$98</definedName>
    <definedName name="Ф1Стр627Гр3П1">[166]Форма1!$C$104</definedName>
    <definedName name="Ф1Стр627Гр3П2">[166]Форма1!$E$104</definedName>
    <definedName name="Ф1Стр627Гр3П3">[166]Форма1!$G$104</definedName>
    <definedName name="Ф1Стр627Гр3П4">[166]Форма1!$I$104</definedName>
    <definedName name="Ф1Стр627Гр3П5">[166]Форма1!$K$104</definedName>
    <definedName name="Ф1Стр627Гр4П1">[166]Форма1!$D$104</definedName>
    <definedName name="Ф1Стр627Гр4П2">[166]Форма1!$F$104</definedName>
    <definedName name="Ф1Стр627Гр4П3">[166]Форма1!$H$104</definedName>
    <definedName name="Ф1Стр627Гр4П4">[166]Форма1!$J$104</definedName>
    <definedName name="Ф1Стр627Гр4П5">[166]Форма1!$L$104</definedName>
    <definedName name="Ф1Стр628Гр3П1">[166]Форма1!$C$105</definedName>
    <definedName name="Ф1Стр628Гр3П2">[166]Форма1!$E$105</definedName>
    <definedName name="Ф1Стр628Гр3П3">[166]Форма1!$G$105</definedName>
    <definedName name="Ф1Стр628Гр3П4">[166]Форма1!$I$105</definedName>
    <definedName name="Ф1Стр628Гр3П5">[166]Форма1!$K$105</definedName>
    <definedName name="Ф1Стр628Гр4П1">[166]Форма1!$D$105</definedName>
    <definedName name="Ф1Стр628Гр4П2">[166]Форма1!$F$105</definedName>
    <definedName name="Ф1Стр628Гр4П3">[166]Форма1!$H$105</definedName>
    <definedName name="Ф1Стр628Гр4П4">[166]Форма1!$J$105</definedName>
    <definedName name="Ф1Стр628Гр4П5">[166]Форма1!$L$105</definedName>
    <definedName name="Ф1Стр690Гр3П1">[166]Форма1!$C$110</definedName>
    <definedName name="Ф1Стр690Гр3П2">[166]Форма1!$E$110</definedName>
    <definedName name="Ф1Стр690Гр3П3">[166]Форма1!$G$110</definedName>
    <definedName name="Ф1Стр690Гр3П4">[166]Форма1!$I$110</definedName>
    <definedName name="Ф1Стр690Гр3П5">[166]Форма1!$K$110</definedName>
    <definedName name="Ф1Стр690Гр4П1">[166]Форма1!$D$110</definedName>
    <definedName name="Ф1Стр690Гр4П2">[166]Форма1!$F$110</definedName>
    <definedName name="Ф1Стр690Гр4П3">[166]Форма1!$H$110</definedName>
    <definedName name="Ф1Стр690Гр4П4">[166]Форма1!$J$110</definedName>
    <definedName name="Ф1Стр690Гр4П5">[166]Форма1!$L$110</definedName>
    <definedName name="ф2">#REF!</definedName>
    <definedName name="Ф2Стр010Гр4П1">[166]Форма2!$D$5</definedName>
    <definedName name="Ф2Стр010Гр4П2">[166]Форма2!$E$5</definedName>
    <definedName name="Ф2Стр010Гр4П3">[166]Форма2!$F$5</definedName>
    <definedName name="Ф2Стр010Гр4П4">[166]Форма2!$G$5</definedName>
    <definedName name="Ф2Стр010Гр4П5">[166]Форма2!$H$5</definedName>
    <definedName name="Ф2Стр050Гр4П1">[166]Форма2!$D$10</definedName>
    <definedName name="Ф2Стр050Гр4П2">[166]Форма2!$E$10</definedName>
    <definedName name="Ф2Стр050Гр4П3">[166]Форма2!$F$10</definedName>
    <definedName name="Ф2Стр050Гр4П4">[166]Форма2!$G$10</definedName>
    <definedName name="Ф2Стр050Гр4П5">[166]Форма2!$H$10</definedName>
    <definedName name="факт" hidden="1">{"'РП (2)'!$A$5:$S$150"}</definedName>
    <definedName name="факт.затр.август" hidden="1">{"'РП (2)'!$A$5:$S$150"}</definedName>
    <definedName name="фвфыв" hidden="1">{"'РП (2)'!$A$5:$S$150"}</definedName>
    <definedName name="фвы" hidden="1">{#N/A,#N/A,TRUE,"ИсхМстржд";#N/A,#N/A,TRUE,"Исх-Центр";#N/A,#N/A,TRUE,"Исх-2рт ";#N/A,#N/A,TRUE,"Исх-2рт ";#N/A,#N/A,TRUE,"Исх-3рт";#N/A,#N/A,TRUE,"Вар1";#N/A,#N/A,TRUE,"Вар2";#N/A,#N/A,TRUE,"Вар2-блоки";#N/A,#N/A,TRUE,"В3-Центр";#N/A,#N/A,TRUE,"В3-2рт";#N/A,#N/A,TRUE,"В3-3рт"}</definedName>
    <definedName name="фига" hidden="1">{#N/A,#N/A,TRUE,"ИсхМстржд";#N/A,#N/A,TRUE,"Исх-Центр";#N/A,#N/A,TRUE,"Исх-2рт ";#N/A,#N/A,TRUE,"Исх-2рт ";#N/A,#N/A,TRUE,"Исх-3рт";#N/A,#N/A,TRUE,"Вар1";#N/A,#N/A,TRUE,"Вар2";#N/A,#N/A,TRUE,"Вар2-блоки";#N/A,#N/A,TRUE,"В3-Центр";#N/A,#N/A,TRUE,"В3-2рт";#N/A,#N/A,TRUE,"В3-3рт"}</definedName>
    <definedName name="фигаи" hidden="1">{#N/A,#N/A,TRUE,"ИсхМстржд";#N/A,#N/A,TRUE,"Исх-Центр";#N/A,#N/A,TRUE,"Исх-2рт ";#N/A,#N/A,TRUE,"Исх-2рт ";#N/A,#N/A,TRUE,"Исх-3рт";#N/A,#N/A,TRUE,"Вар1";#N/A,#N/A,TRUE,"Вар2";#N/A,#N/A,TRUE,"Вар2-блоки";#N/A,#N/A,TRUE,"В3-Центр";#N/A,#N/A,TRUE,"В3-2рт";#N/A,#N/A,TRUE,"В3-3рт"}</definedName>
    <definedName name="фильтр" hidden="1">#REF!</definedName>
    <definedName name="Фирма_Д">[167]Доход!$F$20:$F$674</definedName>
    <definedName name="Фирма_Е">[167]Доход!$J$20:$J$674</definedName>
    <definedName name="фо_а_н_пц">[67]рабочий!$AR$240:$BI$263</definedName>
    <definedName name="фо_а_с_пц">[67]рабочий!$AS$202:$BI$224</definedName>
    <definedName name="фо_н_03">[67]рабочий!$X$305:$X$327</definedName>
    <definedName name="фо_н_04">[67]рабочий!$X$335:$X$357</definedName>
    <definedName name="ФондНакопления">#REF!</definedName>
    <definedName name="ФондПотребления">#REF!</definedName>
    <definedName name="Форма10МГТС">#REF!</definedName>
    <definedName name="форма12">#REF!</definedName>
    <definedName name="форма14">#REF!</definedName>
    <definedName name="Форма15">#REF!</definedName>
    <definedName name="форма16">#REF!</definedName>
    <definedName name="форма18">#REF!</definedName>
    <definedName name="форма19">#REF!</definedName>
    <definedName name="форма1П">#REF!</definedName>
    <definedName name="Форма2">#REF!</definedName>
    <definedName name="форма20">#REF!</definedName>
    <definedName name="форма22">#REF!</definedName>
    <definedName name="форма23">#REF!</definedName>
    <definedName name="форма26">#REF!</definedName>
    <definedName name="форма26МГТС">[164]Лист1!$K$1</definedName>
    <definedName name="форма27">#REF!</definedName>
    <definedName name="форма28">#REF!</definedName>
    <definedName name="форма29">#REF!</definedName>
    <definedName name="форма4">#REF!</definedName>
    <definedName name="форма5з">#REF!</definedName>
    <definedName name="форма8">#REF!</definedName>
    <definedName name="Фосфорит">#REF!</definedName>
    <definedName name="Фосфорит0">#REF!</definedName>
    <definedName name="Фосфорит2">#REF!</definedName>
    <definedName name="фуке">#REF!</definedName>
    <definedName name="фф">'[168]Гр5(о)'!#REF!</definedName>
    <definedName name="фф_27">#REF!</definedName>
    <definedName name="ффф">#REF!</definedName>
    <definedName name="фц" hidden="1">{"'РП (2)'!$A$5:$S$150"}</definedName>
    <definedName name="фце">#REF!</definedName>
    <definedName name="фы">#REF!</definedName>
    <definedName name="ФЫАВы">#REF!</definedName>
    <definedName name="фывафывафывафывафыва" hidden="1">{"print95",#N/A,FALSE,"1995E.XLS";"print96",#N/A,FALSE,"1996E.XLS"}</definedName>
    <definedName name="фывфы" hidden="1">{"'РП (2)'!$A$5:$S$150"}</definedName>
    <definedName name="фывфыв" hidden="1">{"'РП (2)'!$A$5:$S$150"}</definedName>
    <definedName name="х">#REF!</definedName>
    <definedName name="хдлортир" hidden="1">{"'РП (2)'!$A$5:$S$150"}</definedName>
    <definedName name="хжю">#REF!</definedName>
    <definedName name="хзш">'[86]3 - Conversion costs'!#REF!</definedName>
    <definedName name="хх">#REF!</definedName>
    <definedName name="ххх" hidden="1">{"print95",#N/A,FALSE,"1995E.XLS";"print96",#N/A,FALSE,"1996E.XLS"}</definedName>
    <definedName name="хщ">[86]Scenarijai!#REF!</definedName>
    <definedName name="ц"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цена">[90]Номенклатура!$I$1:$I$65536</definedName>
    <definedName name="Цены">'[17]Цены продаж, руб'!$B$14:$AA$166</definedName>
    <definedName name="Цех_1">#REF!</definedName>
    <definedName name="Цех_110">#REF!</definedName>
    <definedName name="Цех_144">#REF!</definedName>
    <definedName name="Цех_145">#REF!</definedName>
    <definedName name="Цех_160">#REF!</definedName>
    <definedName name="Цех_2">#REF!</definedName>
    <definedName name="Цех_200">#REF!</definedName>
    <definedName name="Цех_22">#REF!</definedName>
    <definedName name="Цех_5">#REF!</definedName>
    <definedName name="Цех_76">#REF!</definedName>
    <definedName name="Цех_82">#REF!</definedName>
    <definedName name="цеха">[147]Лист3!$C$2:$C$10</definedName>
    <definedName name="цй">'[169]8.1'!$Q$2:$Q$10</definedName>
    <definedName name="цк">#REF!</definedName>
    <definedName name="цкуе">#REF!</definedName>
    <definedName name="цу">'[170]8.1 (распределение)'!$T$2:$T$10</definedName>
    <definedName name="цук">[86]Scenarijai!#REF!</definedName>
    <definedName name="цукенгшлщдщз" hidden="1">{"'РП (2)'!$A$5:$S$150"}</definedName>
    <definedName name="цуф">#REF!</definedName>
    <definedName name="цфк">#REF!</definedName>
    <definedName name="цц">#REF!</definedName>
    <definedName name="ццу" hidden="1">{#N/A,#N/A,FALSE,"HMF";#N/A,#N/A,FALSE,"FACIL";#N/A,#N/A,FALSE,"HMFINANCE";#N/A,#N/A,FALSE,"HMEUROPE";#N/A,#N/A,FALSE,"HHAB CONSO";#N/A,#N/A,FALSE,"PAB";#N/A,#N/A,FALSE,"MMC";#N/A,#N/A,FALSE,"THAI";#N/A,#N/A,FALSE,"SINPA";#N/A,#N/A,FALSE,"POLAND"}</definedName>
    <definedName name="Ч">#REF!</definedName>
    <definedName name="числ">[46]tariffs!$E$37</definedName>
    <definedName name="ЧислРаботников">#REF!</definedName>
    <definedName name="чист.активы">[164]Лист1!$K$2</definedName>
    <definedName name="ЧМ">[57]БКР!$B$1</definedName>
    <definedName name="ЧОК1">[171]Лист3!#REF!</definedName>
    <definedName name="чсм">[120]Консолидированный!$M$7</definedName>
    <definedName name="чсяси">#REF!</definedName>
    <definedName name="чувеп">[70]Inf!$G$181</definedName>
    <definedName name="чыпаааааааааааааааааааааа">#REF!</definedName>
    <definedName name="шарпопр" hidden="1">{"print95",#N/A,FALSE,"1995E.XLS";"print96",#N/A,FALSE,"1996E.XLS"}</definedName>
    <definedName name="шг">'[172]18-2'!#REF!</definedName>
    <definedName name="шгбдрп">#REF!</definedName>
    <definedName name="шгнш">#REF!</definedName>
    <definedName name="шгншл">#REF!</definedName>
    <definedName name="шгшшшшшшш"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шгщ">#REF!</definedName>
    <definedName name="шека">[173]Условия!$C$2</definedName>
    <definedName name="шзщг">#REF!</definedName>
    <definedName name="шлг">#REF!</definedName>
    <definedName name="шлган">#REF!</definedName>
    <definedName name="шлгшщгр" hidden="1">{"'РП (2)'!$A$5:$S$150"}</definedName>
    <definedName name="шн6ш">#REF!</definedName>
    <definedName name="шнк">#REF!</definedName>
    <definedName name="шш">#REF!</definedName>
    <definedName name="шшш">#REF!</definedName>
    <definedName name="шшшш">[174]список!$B$1:$B$3</definedName>
    <definedName name="шщгшщзг">#REF!</definedName>
    <definedName name="шщд">[86]Scenarijai!#REF!</definedName>
    <definedName name="шщзхжшщ" hidden="1">{#N/A,#N/A,TRUE,"ИсхМстржд";#N/A,#N/A,TRUE,"Исх-Центр";#N/A,#N/A,TRUE,"Исх-2рт ";#N/A,#N/A,TRUE,"Исх-2рт ";#N/A,#N/A,TRUE,"Исх-3рт";#N/A,#N/A,TRUE,"Вар1";#N/A,#N/A,TRUE,"Вар2";#N/A,#N/A,TRUE,"Вар2-блоки";#N/A,#N/A,TRUE,"В3-Центр";#N/A,#N/A,TRUE,"В3-2рт";#N/A,#N/A,TRUE,"В3-3рт"}</definedName>
    <definedName name="щ87">#REF!</definedName>
    <definedName name="щг">#REF!</definedName>
    <definedName name="щгн">#REF!</definedName>
    <definedName name="щгшнр">#REF!</definedName>
    <definedName name="щжг">#REF!</definedName>
    <definedName name="щжгн">#REF!</definedName>
    <definedName name="щжгшн">#REF!</definedName>
    <definedName name="щжгшнр">#REF!</definedName>
    <definedName name="щжш" hidden="1">{#N/A,#N/A,TRUE,"ИсхМстржд";#N/A,#N/A,TRUE,"Исх-Центр";#N/A,#N/A,TRUE,"Исх-2рт ";#N/A,#N/A,TRUE,"Исх-2рт ";#N/A,#N/A,TRUE,"Исх-3рт";#N/A,#N/A,TRUE,"Вар1";#N/A,#N/A,TRUE,"Вар2";#N/A,#N/A,TRUE,"Вар2-блоки";#N/A,#N/A,TRUE,"В3-Центр";#N/A,#N/A,TRUE,"В3-2рт";#N/A,#N/A,TRUE,"В3-3рт"}</definedName>
    <definedName name="щжшгнщн">#REF!</definedName>
    <definedName name="щзж">#REF!</definedName>
    <definedName name="щзщ" hidden="1">{#N/A,#N/A,TRUE,"ИсхМстржд";#N/A,#N/A,TRUE,"Исх-Центр";#N/A,#N/A,TRUE,"Исх-2рт ";#N/A,#N/A,TRUE,"Исх-2рт ";#N/A,#N/A,TRUE,"Исх-3рт";#N/A,#N/A,TRUE,"Вар1";#N/A,#N/A,TRUE,"Вар2";#N/A,#N/A,TRUE,"Вар2-блоки";#N/A,#N/A,TRUE,"В3-Центр";#N/A,#N/A,TRUE,"В3-2рт";#N/A,#N/A,TRUE,"В3-3рт"}</definedName>
    <definedName name="щхшо">#REF!</definedName>
    <definedName name="щш">#REF!</definedName>
    <definedName name="щшг">#REF!</definedName>
    <definedName name="щшг80г">#REF!</definedName>
    <definedName name="щшгзн">'[53]Inventories as of 03.20'!$E$14</definedName>
    <definedName name="щшгзщшг">#REF!</definedName>
    <definedName name="щшгн">#REF!</definedName>
    <definedName name="щшгнр">#REF!</definedName>
    <definedName name="щшгнщшгн">#REF!</definedName>
    <definedName name="щшгшз">#REF!</definedName>
    <definedName name="щщ">#REF!</definedName>
    <definedName name="щщщ" hidden="1">{"print95",#N/A,FALSE,"1995E.XLS";"print96",#N/A,FALSE,"1996E.XLS"}</definedName>
    <definedName name="щэшоз">#REF!</definedName>
    <definedName name="ъ">#REF!</definedName>
    <definedName name="ъх" hidden="1">{#N/A,#N/A,TRUE,"ИсхМстржд";#N/A,#N/A,TRUE,"Исх-Центр";#N/A,#N/A,TRUE,"Исх-2рт ";#N/A,#N/A,TRUE,"Исх-2рт ";#N/A,#N/A,TRUE,"Исх-3рт";#N/A,#N/A,TRUE,"Вар1";#N/A,#N/A,TRUE,"Вар2";#N/A,#N/A,TRUE,"Вар2-блоки";#N/A,#N/A,TRUE,"В3-Центр";#N/A,#N/A,TRUE,"В3-2рт";#N/A,#N/A,TRUE,"В3-3рт"}</definedName>
    <definedName name="ы">#REF!</definedName>
    <definedName name="ы5кенр">#REF!</definedName>
    <definedName name="ыек">'[86]Working - NoPrint'!#REF!</definedName>
    <definedName name="ыекнр">#REF!</definedName>
    <definedName name="ыеыекыекы">#REF!</definedName>
    <definedName name="ыкенр">#REF!</definedName>
    <definedName name="ыуен">#REF!</definedName>
    <definedName name="ыук">[175]TasAt!#REF!</definedName>
    <definedName name="ыфва">#REF!</definedName>
    <definedName name="ыыы" hidden="1">{"'РП (2)'!$A$5:$S$150"}</definedName>
    <definedName name="ыя">'[176]Итог Антиснег11.01'!$B$22</definedName>
    <definedName name="ьи">#REF!</definedName>
    <definedName name="ьиотпг" hidden="1">{"'РП (2)'!$A$5:$S$150"}</definedName>
    <definedName name="ьлрв" hidden="1">{"'РП (2)'!$A$5:$S$150"}</definedName>
    <definedName name="ьмот">#REF!</definedName>
    <definedName name="ьпрапиыв" hidden="1">{"'РП (2)'!$A$5:$S$150"}</definedName>
    <definedName name="ьро" hidden="1">{#N/A,#N/A,TRUE,"ИсхМстржд";#N/A,#N/A,TRUE,"Исх-Центр";#N/A,#N/A,TRUE,"Исх-2рт ";#N/A,#N/A,TRUE,"Исх-2рт ";#N/A,#N/A,TRUE,"Исх-3рт";#N/A,#N/A,TRUE,"Вар1";#N/A,#N/A,TRUE,"Вар2";#N/A,#N/A,TRUE,"Вар2-блоки";#N/A,#N/A,TRUE,"В3-Центр";#N/A,#N/A,TRUE,"В3-2рт";#N/A,#N/A,TRUE,"В3-3рт"}</definedName>
    <definedName name="ьь">#REF!</definedName>
    <definedName name="ььь">#REF!</definedName>
    <definedName name="э">#REF!</definedName>
    <definedName name="эдлжэ">[76]ИД!#REF!</definedName>
    <definedName name="эждь">#REF!</definedName>
    <definedName name="электр">#REF!</definedName>
    <definedName name="Электроэнергия">#REF!</definedName>
    <definedName name="энерг_4ст">#REF!</definedName>
    <definedName name="энерг_7ст">#REF!</definedName>
    <definedName name="энерг_9ст">#REF!</definedName>
    <definedName name="энергетик">#REF!</definedName>
    <definedName name="энергия">'[17]Осн_ предпол-я'!$E$212</definedName>
    <definedName name="Эффект">OFFSET([64]Спр!$F$2,0,0,COUNTA([64]Спр!$F$2:$F$25),1)</definedName>
    <definedName name="эхэ">[177]БДР!$E$5</definedName>
    <definedName name="ю">[178]точн2!#REF!</definedName>
    <definedName name="юбьти" hidden="1">{"'РП (2)'!$A$5:$S$150"}</definedName>
    <definedName name="юбьтимс" hidden="1">{"'РП (2)'!$A$5:$S$150"}</definedName>
    <definedName name="юбьтор" hidden="1">{"'РП (2)'!$A$5:$S$150"}</definedName>
    <definedName name="южлжд" hidden="1">{#N/A,#N/A,TRUE,"ИсхМстржд";#N/A,#N/A,TRUE,"Исх-Центр";#N/A,#N/A,TRUE,"Исх-2рт ";#N/A,#N/A,TRUE,"Исх-2рт ";#N/A,#N/A,TRUE,"Исх-3рт";#N/A,#N/A,TRUE,"Вар1";#N/A,#N/A,TRUE,"Вар2";#N/A,#N/A,TRUE,"Вар2-блоки";#N/A,#N/A,TRUE,"В3-Центр";#N/A,#N/A,TRUE,"В3-2рт";#N/A,#N/A,TRUE,"В3-3рт"}</definedName>
    <definedName name="юююю">#REF!</definedName>
    <definedName name="Я">'[57]БП-2'!$B$3</definedName>
    <definedName name="яавяяпя" hidden="1">{"print95",#N/A,FALSE,"1995E.XLS";"print96",#N/A,FALSE,"1996E.XLS"}</definedName>
    <definedName name="яна" hidden="1">{"'РП (2)'!$A$5:$S$150"}</definedName>
    <definedName name="январь" hidden="1">#REF!</definedName>
    <definedName name="яфыв" hidden="1">{"'РП (2)'!$A$5:$S$150"}</definedName>
    <definedName name="яфывсф" hidden="1">{"'РП (2)'!$A$5:$S$150"}</definedName>
    <definedName name="ячмс">#REF!</definedName>
    <definedName name="ячсячс" hidden="1">{"'РП (2)'!$A$5:$S$150"}</definedName>
    <definedName name="ячяпап">#REF!</definedName>
    <definedName name="яывпм">#REF!</definedName>
    <definedName name="яя1040">#REF!</definedName>
    <definedName name="яячсмитьбю" hidden="1">{"'РП (2)'!$A$5:$S$150"}</definedName>
    <definedName name="a" hidden="1">{"'РП (2)'!$A$5:$S$150"}</definedName>
    <definedName name="A0">'[179]Detailed Work Items'!$C$5:$J$175</definedName>
    <definedName name="a04t">#REF!</definedName>
    <definedName name="aa">#REF!</definedName>
    <definedName name="aaa">#REF!</definedName>
    <definedName name="AAA_DOCTOPS" hidden="1">"AAA_SET"</definedName>
    <definedName name="AAA_duser" hidden="1">"OFF"</definedName>
    <definedName name="AAA51vvvv4">#REF!</definedName>
    <definedName name="AAB_Addin5" hidden="1">"AAB_Description for addin 5,Description for addin 5,Description for addin 5,Description for addin 5,Description for addin 5,Description for addin 5"</definedName>
    <definedName name="aafdvafdv" hidden="1">#REF!</definedName>
    <definedName name="aalllll">#REF!</definedName>
    <definedName name="Abichem">#REF!</definedName>
    <definedName name="ACC_REL">#REF!</definedName>
    <definedName name="AccessDatabase" hidden="1">"C:\My Documents\vlad\Var_2\can270398v2t05.mdb"</definedName>
    <definedName name="AccRep">#REF!</definedName>
    <definedName name="AccRep_40">#REF!</definedName>
    <definedName name="AccRep_42">#REF!</definedName>
    <definedName name="actdate">[17]Настройки_!$C$3</definedName>
    <definedName name="ad">#REF!</definedName>
    <definedName name="ade">#REF!</definedName>
    <definedName name="adf">#REF!</definedName>
    <definedName name="adfa" hidden="1">{#N/A,#N/A,FALSE,"Finanzplan";#N/A,#N/A,FALSE,"Bilanz";#N/A,#N/A,FALSE,"GuV"}</definedName>
    <definedName name="adfj">#REF!</definedName>
    <definedName name="ADJCOLUMN">#REF!</definedName>
    <definedName name="ADJCOLUMN2">[180]Adjustments!$A$5:$A$70</definedName>
    <definedName name="ADJHEADER">#REF!</definedName>
    <definedName name="adjusted_risk">#REF!</definedName>
    <definedName name="Adjusted_Risk_Free">#REF!</definedName>
    <definedName name="ADJUSTER2">[180]Adjustments!$A$1:$BB$4</definedName>
    <definedName name="ADJUSTS">#REF!</definedName>
    <definedName name="ADJUSTS2">[180]Adjustments!$B$5:$BB$75</definedName>
    <definedName name="ADR">#REF!</definedName>
    <definedName name="adsf" hidden="1">{#N/A,#N/A,TRUE,"Sheet16"}</definedName>
    <definedName name="adsfs">#REF!</definedName>
    <definedName name="afa" hidden="1">{"vi1",#N/A,FALSE,"Financial Statements";"vi2",#N/A,FALSE,"Financial Statements";#N/A,#N/A,FALSE,"DCF"}</definedName>
    <definedName name="AFC1AtEndYear5" hidden="1">'[181]Global Variables'!$C$30</definedName>
    <definedName name="AFC1BeforeOH" hidden="1">'[181]Global Variables'!$C$31</definedName>
    <definedName name="AFC1ChainLife" hidden="1">'[181]Global Variables'!$C$34</definedName>
    <definedName name="AFC1TotalLife" hidden="1">'[181]Global Variables'!$C$33</definedName>
    <definedName name="AFC2AfterOH" hidden="1">'[181]Global Variables'!$C$50</definedName>
    <definedName name="AFC2AtEndYear5" hidden="1">'[181]Global Variables'!$C$48</definedName>
    <definedName name="AFC2BeforeOH" hidden="1">'[181]Global Variables'!$C$49</definedName>
    <definedName name="AFC2TotalLife" hidden="1">'[181]Global Variables'!$C$51</definedName>
    <definedName name="AFCA1fterOH" hidden="1">'[181]Global Variables'!$C$32</definedName>
    <definedName name="afh">'[182]Inventories as of 03.20'!$E$16</definedName>
    <definedName name="Afrunding">[183]Macro!$C$69</definedName>
    <definedName name="Afrundingsvalg">[184]Macro!$D$69</definedName>
    <definedName name="AfrundVises">[185]Client!$C$22</definedName>
    <definedName name="ag">#REF!</definedName>
    <definedName name="agr">#REF!</definedName>
    <definedName name="agro">#REF!</definedName>
    <definedName name="Agrofert">#REF!</definedName>
    <definedName name="Agrosin">#REF!</definedName>
    <definedName name="Aida_2" hidden="1">{#N/A,#N/A,FALSE,"Finanzplan";#N/A,#N/A,FALSE,"Bilanz";#N/A,#N/A,FALSE,"GuV"}</definedName>
    <definedName name="Aida_4" hidden="1">{#N/A,#N/A,FALSE,"Finanzplan";#N/A,#N/A,FALSE,"Bilanz";#N/A,#N/A,FALSE,"GuV"}</definedName>
    <definedName name="Akrilat">#REF!</definedName>
    <definedName name="Al_Farben">#REF!</definedName>
    <definedName name="alf">'[182]Inventories as of 03.20'!$E$10</definedName>
    <definedName name="Alfachem">#REF!</definedName>
    <definedName name="alfg">#REF!</definedName>
    <definedName name="Alpha_Maima">#REF!</definedName>
    <definedName name="Ameropa">#REF!</definedName>
    <definedName name="ammonia">[186]report!$C$6</definedName>
    <definedName name="AmmoniaPriceHigh">'[14]2 - Prices &amp; Other assmpt'!#REF!</definedName>
    <definedName name="AmmoniaPriceSwitch">'[14]2 - Prices &amp; Other assmpt'!#REF!</definedName>
    <definedName name="amofg">#REF!</definedName>
    <definedName name="amon">'[182]Inventories as of 03.20'!$E$15</definedName>
    <definedName name="AN">#REF!</definedName>
    <definedName name="Analise">#REF!</definedName>
    <definedName name="Analyse_26">#REF!</definedName>
    <definedName name="ANconc">[187]Prices!$E$1585</definedName>
    <definedName name="ANF">#REF!</definedName>
    <definedName name="anscount" hidden="1">1</definedName>
    <definedName name="Ansell">#REF!</definedName>
    <definedName name="antonio" hidden="1">{#N/A,"70% Success",FALSE,"Sales Forecast";#N/A,#N/A,FALSE,"Sheet2"}</definedName>
    <definedName name="Aother">#REF!</definedName>
    <definedName name="AP_1">#REF!</definedName>
    <definedName name="ap_2">#REF!</definedName>
    <definedName name="App_date">#REF!</definedName>
    <definedName name="AR">#REF!</definedName>
    <definedName name="AR_2">#REF!</definedName>
    <definedName name="AR_2_mov">#REF!</definedName>
    <definedName name="AR_3">'[188]10'!#REF!</definedName>
    <definedName name="AR_mov">#REF!</definedName>
    <definedName name="AR_mov_62">#REF!</definedName>
    <definedName name="ARA_Threshold">#REF!</definedName>
    <definedName name="ARA_Threshold_14">#REF!</definedName>
    <definedName name="ARA_Threshold_20">#REF!</definedName>
    <definedName name="ARA_Threshold_21">#REF!</definedName>
    <definedName name="ARA_Threshold_22">#REF!</definedName>
    <definedName name="ARA_Threshold_23">#REF!</definedName>
    <definedName name="ARA_Threshold_24">#REF!</definedName>
    <definedName name="ARA_Threshold_25">#REF!</definedName>
    <definedName name="ARA_Threshold_26">#REF!</definedName>
    <definedName name="ARA_Threshold_29">#REF!</definedName>
    <definedName name="ARA_Threshold_30">#REF!</definedName>
    <definedName name="ARA_Threshold_33">#REF!</definedName>
    <definedName name="ARA_Threshold_34">#REF!</definedName>
    <definedName name="ARA_Threshold_5">#REF!</definedName>
    <definedName name="ARA_Threshold_6">#REF!</definedName>
    <definedName name="ARA_Threshold_7">#REF!</definedName>
    <definedName name="ARA_Threshold_73">#REF!</definedName>
    <definedName name="ARA_Threshold_74">#REF!</definedName>
    <definedName name="ARA_Threshold_75">#REF!</definedName>
    <definedName name="ARA_Threshold_8">#REF!</definedName>
    <definedName name="area1a">#REF!</definedName>
    <definedName name="area1b">#REF!</definedName>
    <definedName name="area1c">#REF!</definedName>
    <definedName name="area1d">#REF!</definedName>
    <definedName name="area1e">#REF!</definedName>
    <definedName name="area1f">#REF!</definedName>
    <definedName name="area1g">#REF!</definedName>
    <definedName name="area1h">#REF!</definedName>
    <definedName name="area1i">#REF!</definedName>
    <definedName name="area1j">#REF!</definedName>
    <definedName name="area1k">#REF!</definedName>
    <definedName name="area1l">#REF!</definedName>
    <definedName name="area1m">#REF!</definedName>
    <definedName name="area1n">#REF!</definedName>
    <definedName name="area1o">#REF!</definedName>
    <definedName name="area1p">#REF!</definedName>
    <definedName name="area1q">#REF!</definedName>
    <definedName name="area1r">#REF!</definedName>
    <definedName name="area1s">#REF!</definedName>
    <definedName name="area1t">#REF!</definedName>
    <definedName name="area1u">#REF!</definedName>
    <definedName name="area1v">#REF!</definedName>
    <definedName name="area1w">#REF!</definedName>
    <definedName name="area2a">#REF!</definedName>
    <definedName name="area2b">#REF!</definedName>
    <definedName name="area2c">#REF!</definedName>
    <definedName name="ARP_Threshold">#REF!</definedName>
    <definedName name="ARP_Threshold_14">#REF!</definedName>
    <definedName name="ARP_Threshold_20">#REF!</definedName>
    <definedName name="ARP_Threshold_21">#REF!</definedName>
    <definedName name="ARP_Threshold_22">#REF!</definedName>
    <definedName name="ARP_Threshold_23">#REF!</definedName>
    <definedName name="ARP_Threshold_24">#REF!</definedName>
    <definedName name="ARP_Threshold_25">#REF!</definedName>
    <definedName name="ARP_Threshold_26">#REF!</definedName>
    <definedName name="ARP_Threshold_29">#REF!</definedName>
    <definedName name="ARP_Threshold_30">#REF!</definedName>
    <definedName name="ARP_Threshold_33">#REF!</definedName>
    <definedName name="ARP_Threshold_34">#REF!</definedName>
    <definedName name="ARP_Threshold_5">#REF!</definedName>
    <definedName name="ARP_Threshold_6">#REF!</definedName>
    <definedName name="ARP_Threshold_7">#REF!</definedName>
    <definedName name="ARP_Threshold_73">#REF!</definedName>
    <definedName name="ARP_Threshold_74">#REF!</definedName>
    <definedName name="ARP_Threshold_75">#REF!</definedName>
    <definedName name="ARP_Threshold_8">#REF!</definedName>
    <definedName name="ARPU">#REF!</definedName>
    <definedName name="as" hidden="1">{#N/A,#N/A,TRUE,"март";#N/A,#N/A,TRUE,"май"}</definedName>
    <definedName name="AS2DocOpenMode" hidden="1">"AS2DocumentEdit"</definedName>
    <definedName name="AS2HasNoAutoHeaderFooter">"OFF"</definedName>
    <definedName name="AS2NamedRange" hidden="1">9</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asas">#REF!</definedName>
    <definedName name="asasascascacacacac" hidden="1">#REF!</definedName>
    <definedName name="asdfvd">#REF!</definedName>
    <definedName name="ase">#REF!</definedName>
    <definedName name="asfd" hidden="1">{#N/A,#N/A,FALSE,"Finanzplan";#N/A,#N/A,FALSE,"Bilanz";#N/A,#N/A,FALSE,"GuV"}</definedName>
    <definedName name="audit" hidden="1">{"print95",#N/A,FALSE,"1995E.XLS";"print96",#N/A,FALSE,"1996E.XLS"}</definedName>
    <definedName name="audit1" hidden="1">{"print95",#N/A,FALSE,"1995E.XLS";"print96",#N/A,FALSE,"1996E.XLS"}</definedName>
    <definedName name="AVP">[23]ДКЗ!#REF!</definedName>
    <definedName name="awe" hidden="1">{"print95",#N/A,FALSE,"1995E.XLS";"print96",#N/A,FALSE,"1996E.XLS"}</definedName>
    <definedName name="B">[189]Данные!$C$4</definedName>
    <definedName name="ba1_1__1__">[29]PL_6m2006!#REF!</definedName>
    <definedName name="ba100_1__2__">[29]PL_6m2006!#REF!</definedName>
    <definedName name="ba100_2__2__">[29]PL_6m2006!#REF!</definedName>
    <definedName name="ba110_1__2__">[29]PL_6m2006!#REF!</definedName>
    <definedName name="ba110_2__2__">[29]PL_6m2006!#REF!</definedName>
    <definedName name="ba115_0__2__1">[29]PL_6m2006!#REF!</definedName>
    <definedName name="ba115_1__2__">[29]PL_6m2006!#REF!</definedName>
    <definedName name="ba115_1__2__1">[29]PL_6m2006!#REF!</definedName>
    <definedName name="ba115_2__2__">[29]PL_6m2006!#REF!</definedName>
    <definedName name="ba115_2__2__1">[29]PL_6m2006!#REF!</definedName>
    <definedName name="ba120_1__2__">[29]PL_6m2006!#REF!</definedName>
    <definedName name="ba120_2__2__">[29]PL_6m2006!#REF!</definedName>
    <definedName name="ba130_0__2__1">[29]PL_6m2006!#REF!</definedName>
    <definedName name="ba130_1__2__1">[29]PL_6m2006!#REF!</definedName>
    <definedName name="ba130_2__2__1">[29]PL_6m2006!#REF!</definedName>
    <definedName name="ba150_1__2__">[29]PL_6m2006!#REF!</definedName>
    <definedName name="ba150_2__2__">[29]PL_6m2006!#REF!</definedName>
    <definedName name="ba155_0__2__1">[29]PL_6m2006!#REF!</definedName>
    <definedName name="ba155_1__2__1">[29]PL_6m2006!#REF!</definedName>
    <definedName name="ba155_2__2__1">[29]PL_6m2006!#REF!</definedName>
    <definedName name="ba160_1__2__">[29]PL_6m2006!#REF!</definedName>
    <definedName name="ba160_2__2__">[29]PL_6m2006!#REF!</definedName>
    <definedName name="ba165_0__2__1">[29]PL_6m2006!#REF!</definedName>
    <definedName name="ba165_1__2__1">[29]PL_6m2006!#REF!</definedName>
    <definedName name="ba165_2__2__1">[29]PL_6m2006!#REF!</definedName>
    <definedName name="ba170_1__2__">[29]PL_6m2006!#REF!</definedName>
    <definedName name="ba170_2__2__">[29]PL_6m2006!#REF!</definedName>
    <definedName name="ba172_1__2__">[29]PL_6m2006!#REF!</definedName>
    <definedName name="ba172_2__2__">[29]PL_6m2006!#REF!</definedName>
    <definedName name="ba175_1__2__">[29]PL_6m2006!#REF!</definedName>
    <definedName name="ba175_2__2__">[29]PL_6m2006!#REF!</definedName>
    <definedName name="ba180_1__2__">[29]PL_6m2006!#REF!</definedName>
    <definedName name="ba180_2__2__">[29]PL_6m2006!#REF!</definedName>
    <definedName name="ba185_0__2__1">[29]PL_6m2006!#REF!</definedName>
    <definedName name="ba185_1__2__1">[29]PL_6m2006!#REF!</definedName>
    <definedName name="ba185_2__2__1">[29]PL_6m2006!#REF!</definedName>
    <definedName name="ba2_1__1__">[29]PL_6m2006!#REF!</definedName>
    <definedName name="ba210_1__2__">[29]PL_6m2006!#REF!</definedName>
    <definedName name="ba210_2__2__">[29]PL_6m2006!#REF!</definedName>
    <definedName name="ba230_1__2__">[29]PL_6m2006!#REF!</definedName>
    <definedName name="ba230_2__2__">[29]PL_6m2006!#REF!</definedName>
    <definedName name="ba260_1__2__">[29]PL_6m2006!#REF!</definedName>
    <definedName name="ba260_2__2__">[29]PL_6m2006!#REF!</definedName>
    <definedName name="ba280_1__2__">[29]PL_6m2006!#REF!</definedName>
    <definedName name="ba280_2__2__">[29]PL_6m2006!#REF!</definedName>
    <definedName name="ba3_1__1__">[29]PL_6m2006!#REF!</definedName>
    <definedName name="ba30_1__2__">[29]PL_6m2006!#REF!</definedName>
    <definedName name="ba30_2__2__">[29]PL_6m2006!#REF!</definedName>
    <definedName name="ba35_0__2__">[29]PL_6m2006!#REF!</definedName>
    <definedName name="ba35_0__2__1">[29]PL_6m2006!#REF!</definedName>
    <definedName name="ba35_1__2__">[29]PL_6m2006!#REF!</definedName>
    <definedName name="ba35_1__2__1">[29]PL_6m2006!#REF!</definedName>
    <definedName name="ba35_2__2__">[29]PL_6m2006!#REF!</definedName>
    <definedName name="ba35_2__2__1">[29]PL_6m2006!#REF!</definedName>
    <definedName name="ba4_1__1__">[29]PL_6m2006!#REF!</definedName>
    <definedName name="ba40_1__2__">[29]PL_6m2006!#REF!</definedName>
    <definedName name="ba40_2__2__">[29]PL_6m2006!#REF!</definedName>
    <definedName name="ba400_1__3__">'[190]Лист 2'!#REF!</definedName>
    <definedName name="ba400_2__3__">'[190]Лист 2'!#REF!</definedName>
    <definedName name="ba400_3__3__">'[190]Лист 2'!#REF!</definedName>
    <definedName name="ba400_4__3__">'[190]Лист 2'!#REF!</definedName>
    <definedName name="ba420_1__3__">'[190]Лист 2'!#REF!</definedName>
    <definedName name="ba420_2__3__">'[190]Лист 2'!#REF!</definedName>
    <definedName name="ba420_3__3__">'[190]Лист 2'!#REF!</definedName>
    <definedName name="ba420_4__3__">'[190]Лист 2'!#REF!</definedName>
    <definedName name="ba430_1__3__">'[190]Лист 2'!#REF!</definedName>
    <definedName name="ba430_2__3__">'[190]Лист 2'!#REF!</definedName>
    <definedName name="ba430_3__3__">'[190]Лист 2'!#REF!</definedName>
    <definedName name="ba430_4__3__">'[190]Лист 2'!#REF!</definedName>
    <definedName name="ba45_0__2__">[29]PL_6m2006!#REF!</definedName>
    <definedName name="ba45_0__2__1">[29]PL_6m2006!#REF!</definedName>
    <definedName name="ba45_1__2__">[29]PL_6m2006!#REF!</definedName>
    <definedName name="ba45_1__2__1">[29]PL_6m2006!#REF!</definedName>
    <definedName name="ba45_2__2__">[29]PL_6m2006!#REF!</definedName>
    <definedName name="ba45_2__2__1">[29]PL_6m2006!#REF!</definedName>
    <definedName name="ba450_1__3__">'[190]Лист 2'!#REF!</definedName>
    <definedName name="ba450_2__3__">'[190]Лист 2'!#REF!</definedName>
    <definedName name="ba450_3__3__">'[190]Лист 2'!#REF!</definedName>
    <definedName name="ba450_4__3__">'[190]Лист 2'!#REF!</definedName>
    <definedName name="ba460_2__3__">'[190]Лист 2'!#REF!</definedName>
    <definedName name="ba460_4__3__">'[190]Лист 2'!#REF!</definedName>
    <definedName name="ba48_1__2__">[29]PL_6m2006!#REF!</definedName>
    <definedName name="ba48_2__2__">[29]PL_6m2006!#REF!</definedName>
    <definedName name="ba480_1__3__">'[190]Лист 2'!#REF!</definedName>
    <definedName name="ba480_2__3__">'[190]Лист 2'!#REF!</definedName>
    <definedName name="ba480_3__3__">'[190]Лист 2'!#REF!</definedName>
    <definedName name="ba480_4__3__">'[190]Лист 2'!#REF!</definedName>
    <definedName name="ba5_1__1__">[29]PL_6m2006!#REF!</definedName>
    <definedName name="ba50_1__2__">[29]PL_6m2006!#REF!</definedName>
    <definedName name="ba50_2__2__">[29]PL_6m2006!#REF!</definedName>
    <definedName name="ba500_0__3__1">'[190]Лист 2'!#REF!</definedName>
    <definedName name="ba500_1__3__1">'[190]Лист 2'!#REF!</definedName>
    <definedName name="ba500_2__3__1">'[190]Лист 2'!#REF!</definedName>
    <definedName name="ba500_3__3__1">'[190]Лист 2'!#REF!</definedName>
    <definedName name="ba500_4__3__1">'[190]Лист 2'!#REF!</definedName>
    <definedName name="ba6_1__1__">[29]PL_6m2006!#REF!</definedName>
    <definedName name="ba60_1__2__">[29]PL_6m2006!#REF!</definedName>
    <definedName name="ba60_2__2__">[29]PL_6m2006!#REF!</definedName>
    <definedName name="ba7_1__1__">[29]PL_6m2006!#REF!</definedName>
    <definedName name="ba70_1__2__">[29]PL_6m2006!#REF!</definedName>
    <definedName name="ba70_2__2__">[29]PL_6m2006!#REF!</definedName>
    <definedName name="ba80_1__2__">[29]PL_6m2006!#REF!</definedName>
    <definedName name="ba80_2__2__">[29]PL_6m2006!#REF!</definedName>
    <definedName name="ba90_1__2__">[29]PL_6m2006!#REF!</definedName>
    <definedName name="ba90_2__2__">[29]PL_6m2006!#REF!</definedName>
    <definedName name="BAF">#REF!</definedName>
    <definedName name="BALANCE_COMMENT">#REF!</definedName>
    <definedName name="BALANCE_TABLE">#REF!</definedName>
    <definedName name="BANK_CASH">#REF!</definedName>
    <definedName name="Bantel">#REF!</definedName>
    <definedName name="baraclacaudia" hidden="1">{#N/A,"70% Success",FALSE,"Sales Forecast";#N/A,#N/A,FALSE,"Sheet2"}</definedName>
    <definedName name="Base_Case_Production">#REF!</definedName>
    <definedName name="base_discount_rate">[160]INPUT_OUTPUT!$E$74</definedName>
    <definedName name="base_t_growth_rate">[160]INPUT_OUTPUT!$E$84</definedName>
    <definedName name="basis">[191]contr!$B$38</definedName>
    <definedName name="basis_end">[191]contr!$B$50</definedName>
    <definedName name="bb">#REF!</definedName>
    <definedName name="bd">#REF!</definedName>
    <definedName name="BDDS200109">#REF!</definedName>
    <definedName name="BDDS200109056">#REF!</definedName>
    <definedName name="BDDS200110">#REF!</definedName>
    <definedName name="BDDS20011001">#REF!</definedName>
    <definedName name="BDDS200111">#REF!</definedName>
    <definedName name="BDDS20011111">#REF!</definedName>
    <definedName name="BDDS200112">#REF!</definedName>
    <definedName name="BDDS20011212">#REF!</definedName>
    <definedName name="BDDS200202">#REF!</definedName>
    <definedName name="Bernard_Shipping">#REF!</definedName>
    <definedName name="BG_Del" hidden="1">15</definedName>
    <definedName name="BG_Ins" hidden="1">4</definedName>
    <definedName name="BG_Mod" hidden="1">6</definedName>
    <definedName name="billet">[192]Results!$I$13</definedName>
    <definedName name="Bilston">#REF!</definedName>
    <definedName name="Bizana">#REF!</definedName>
    <definedName name="Bizana.c">#REF!</definedName>
    <definedName name="Bloxworth">#REF!</definedName>
    <definedName name="BLPH2125" hidden="1">'[193]US Total'!#REF!</definedName>
    <definedName name="BLPH2134" hidden="1">'[193]US Total'!#REF!</definedName>
    <definedName name="BLPH2142" hidden="1">'[193]US Total'!#REF!</definedName>
    <definedName name="BLPH374" hidden="1">'[194]PADD 1-4 Total'!#REF!</definedName>
    <definedName name="BLPH375" hidden="1">'[194]PADD 1-4 Total'!#REF!</definedName>
    <definedName name="BLPH376" hidden="1">'[194]PADD 1-4 Total'!#REF!</definedName>
    <definedName name="BLPH377" hidden="1">'[194]PADD 1-4 Total'!#REF!</definedName>
    <definedName name="BLPH380" hidden="1">'[194]PADD 1-4 Total'!#REF!</definedName>
    <definedName name="BLPH381" hidden="1">'[194]PADD 1-4 Total'!#REF!</definedName>
    <definedName name="BLPH382" hidden="1">'[194]PADD 1-4 Total'!#REF!</definedName>
    <definedName name="BLPH387" hidden="1">'[194]PADD 1-4 Total'!#REF!</definedName>
    <definedName name="BLPH5" hidden="1">'[195] DOE model'!#REF!</definedName>
    <definedName name="BLPH530" hidden="1">'[194]PADD 3'!#REF!</definedName>
    <definedName name="BLPH531" hidden="1">'[194]PADD 3'!#REF!</definedName>
    <definedName name="BLPH532" hidden="1">'[194]PADD 3'!#REF!</definedName>
    <definedName name="BLPH533" hidden="1">'[194]PADD 3'!#REF!</definedName>
    <definedName name="BLPH534" hidden="1">'[194]PADD 3'!#REF!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'[195] DOE model'!#REF!</definedName>
    <definedName name="BLPH600" hidden="1">#REF!</definedName>
    <definedName name="BLPH601" hidden="1">#REF!</definedName>
    <definedName name="BLPH602" hidden="1">#REF!</definedName>
    <definedName name="BLPH603" hidden="1">#REF!</definedName>
    <definedName name="BLPH636" hidden="1">'[194]PADD 5'!#REF!</definedName>
    <definedName name="BLPH637" hidden="1">'[194]PADD 5'!#REF!</definedName>
    <definedName name="BLPH638" hidden="1">'[194]PADD 5'!#REF!</definedName>
    <definedName name="BLPH639" hidden="1">'[194]PADD 5'!#REF!</definedName>
    <definedName name="BLPH642" hidden="1">'[194]PADD 5'!#REF!</definedName>
    <definedName name="BLPH643" hidden="1">'[194]PADD 5'!#REF!</definedName>
    <definedName name="BLPH644" hidden="1">'[194]PADD 5'!#REF!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91" hidden="1">'[194]PADD 1'!#REF!</definedName>
    <definedName name="BLPH692" hidden="1">'[194]PADD 1'!#REF!</definedName>
    <definedName name="BLPH697" hidden="1">'[194]PADD 1'!#REF!</definedName>
    <definedName name="BLPH698" hidden="1">'[194]PADD 1'!#REF!</definedName>
    <definedName name="BLPH699" hidden="1">'[194]PADD 1'!#REF!</definedName>
    <definedName name="BLPH7" hidden="1">'[195] DOE model'!#REF!</definedName>
    <definedName name="BLPH707" hidden="1">'[194]PADD 1'!#REF!</definedName>
    <definedName name="BLPH710" hidden="1">'[194]PADD 1'!#REF!</definedName>
    <definedName name="BLPH716" hidden="1">'[194]PADD 1'!#REF!</definedName>
    <definedName name="BLPH719" hidden="1">'[194]PADD 1'!#REF!</definedName>
    <definedName name="BLPH728" hidden="1">'[194]PADD 1'!#REF!</definedName>
    <definedName name="BLPH731" hidden="1">'[194]PADD 1'!#REF!</definedName>
    <definedName name="BLPH734" hidden="1">'[194]PADD 1'!#REF!</definedName>
    <definedName name="BLPH757" hidden="1">'[194]U.S. Totals'!#REF!</definedName>
    <definedName name="BLPH8" hidden="1">'[195] DOE model'!$B$10</definedName>
    <definedName name="Blue_Pike">#REF!</definedName>
    <definedName name="BN">#REF!</definedName>
    <definedName name="BODYS">#REF!</definedName>
    <definedName name="bodys1">#REF!</definedName>
    <definedName name="BonusRules">[196]Data!$K$4:$K$4</definedName>
    <definedName name="BrokerTxt">#REF!</definedName>
    <definedName name="BS" hidden="1">{#N/A,#N/A,TRUE,"март";#N/A,#N/A,TRUE,"май"}</definedName>
    <definedName name="BS_ENG">#REF!</definedName>
    <definedName name="BS_RUS">#REF!</definedName>
    <definedName name="BudgetRange">#REF!</definedName>
    <definedName name="Budgets_NAK">[160]Budgets!#REF!</definedName>
    <definedName name="Budgets_NEV">[160]Budgets!#REF!</definedName>
    <definedName name="BudgetTab">#REF!</definedName>
    <definedName name="BudgetTab1">#REF!</definedName>
    <definedName name="BuiltIn_AutoFilter___23">[197]ЦЕХА!$A$73:$D$73</definedName>
    <definedName name="BuiltIn_AutoFilter___8">#REF!</definedName>
    <definedName name="BuiltIn_AutoFilter___8___2">#REF!</definedName>
    <definedName name="BuiltIn_AutoFilter___8___3">#REF!</definedName>
    <definedName name="Bydtcn">'[198]список к ИБ'!$C$1:$C$2</definedName>
    <definedName name="C_">[189]Данные!$C$5</definedName>
    <definedName name="c__n">[40]costs_list_for_sw!$N$5</definedName>
    <definedName name="calc" localSheetId="18">[199]!calc</definedName>
    <definedName name="calc" localSheetId="16">[199]!calc</definedName>
    <definedName name="calc" localSheetId="10">[199]!calc</definedName>
    <definedName name="calc" localSheetId="19">[199]!calc</definedName>
    <definedName name="calc" localSheetId="20">[199]!calc</definedName>
    <definedName name="calc" localSheetId="2">[199]!calc</definedName>
    <definedName name="calc">[199]!calc</definedName>
    <definedName name="calc2" localSheetId="18">[199]!calc2</definedName>
    <definedName name="calc2" localSheetId="16">[199]!calc2</definedName>
    <definedName name="calc2" localSheetId="10">[199]!calc2</definedName>
    <definedName name="calc2" localSheetId="19">[199]!calc2</definedName>
    <definedName name="calc2" localSheetId="20">[199]!calc2</definedName>
    <definedName name="calc2" localSheetId="2">[199]!calc2</definedName>
    <definedName name="calc2">[199]!calc2</definedName>
    <definedName name="calc3" localSheetId="18">[199]!calc3</definedName>
    <definedName name="calc3" localSheetId="16">[199]!calc3</definedName>
    <definedName name="calc3" localSheetId="10">[199]!calc3</definedName>
    <definedName name="calc3" localSheetId="19">[199]!calc3</definedName>
    <definedName name="calc3" localSheetId="20">[199]!calc3</definedName>
    <definedName name="calc3" localSheetId="2">[199]!calc3</definedName>
    <definedName name="calc3">[199]!calc3</definedName>
    <definedName name="capacity_down">[200]input!#REF!</definedName>
    <definedName name="CAPEX">#REF!</definedName>
    <definedName name="capex_sensibility">#REF!</definedName>
    <definedName name="CapexSparePartsIn">'[14]5 - Capex &amp; wrk captl'!#REF!</definedName>
    <definedName name="CapexYearlyMaintenanceIn">'[14]5 - Capex &amp; wrk captl'!#REF!</definedName>
    <definedName name="CAR">[201]Title!$B$7</definedName>
    <definedName name="carlos" hidden="1">{#N/A,"10% Success",FALSE,"Sales Forecast";#N/A,#N/A,FALSE,"Sheet2"}</definedName>
    <definedName name="Carvel">#REF!</definedName>
    <definedName name="case">[202]Scen!$B$4</definedName>
    <definedName name="Cash">#REF!</definedName>
    <definedName name="CASH_ENG">'[203]4'!$E$1:$H$102</definedName>
    <definedName name="CASH_RUS">'[203]4'!$A$1:$D$102</definedName>
    <definedName name="cash2" hidden="1">{TRUE,TRUE,-1.25,-15.5,456.75,279.75,FALSE,FALSE,TRUE,TRUE,0,1,18,1,199,6,3,4,TRUE,TRUE,3,TRUE,1,TRUE,100,"Swvu.cash.","ACwvu.cash.",1,FALSE,FALSE,0.511811023622047,0.511811023622047,0.511811023622047,0.511811023622047,1,"","",FALSE,FALSE,FALSE,FALSE,1,#N/A,1,1,#DIV/0!,FALSE,"Rwvu.cash.",#N/A,FALSE,FALSE}</definedName>
    <definedName name="CASHFLOW">#REF!</definedName>
    <definedName name="Cashindir" hidden="1">{"IASBS",#N/A,TRUE,"IAS";"IASPL",#N/A,TRUE,"IAS";"IASNotes",#N/A,TRUE,"IAS";"CFDir - expanded",#N/A,TRUE,"CF DIR"}</definedName>
    <definedName name="CC">#REF!</definedName>
    <definedName name="ccc" hidden="1">{#N/A,#N/A,TRUE,"март";#N/A,#N/A,TRUE,"май"}</definedName>
    <definedName name="CCCC">#REF!</definedName>
    <definedName name="CCY">#REF!</definedName>
    <definedName name="CDParte">#REF!</definedName>
    <definedName name="Cedis">[204]KEY!#REF!</definedName>
    <definedName name="cell">[205]tasks.brd!#REF!</definedName>
    <definedName name="CER">[201]Title!$B$6</definedName>
    <definedName name="CF">[206]Настройки!$C$13</definedName>
    <definedName name="CF_1">#REF!</definedName>
    <definedName name="CF_10YR">#REF!</definedName>
    <definedName name="CF_2">[206]Настройки!$C$14</definedName>
    <definedName name="CF_AccruedExpenses">#REF!</definedName>
    <definedName name="CF_Cash">#REF!</definedName>
    <definedName name="CF_CurrentLTDebit">#REF!</definedName>
    <definedName name="CF_DeferredTax">#REF!</definedName>
    <definedName name="CF_Dividends">#REF!</definedName>
    <definedName name="CF_Intangibles">#REF!</definedName>
    <definedName name="CF_Inventories">#REF!</definedName>
    <definedName name="CF_Investments">#REF!</definedName>
    <definedName name="CF_LTDebt">#REF!</definedName>
    <definedName name="CF_NetIncome">#REF!</definedName>
    <definedName name="CF_OP_GR">"'=BackSheet!$D$239:$AG$239"</definedName>
    <definedName name="CF_Payables">#REF!</definedName>
    <definedName name="CF_PR_DV">"'=BackSheet!$D$241:$AG$241"</definedName>
    <definedName name="CF_PrepaidExpenses">#REF!</definedName>
    <definedName name="CF_Property">#REF!</definedName>
    <definedName name="CF_Receivables">#REF!</definedName>
    <definedName name="CF_Shares">#REF!</definedName>
    <definedName name="CF_Taxation">#REF!</definedName>
    <definedName name="CFCALC">#REF!</definedName>
    <definedName name="CFCALC2">#REF!</definedName>
    <definedName name="CFCALCHEAD">#REF!</definedName>
    <definedName name="CFHEADER">#REF!</definedName>
    <definedName name="Chemindustrial">#REF!</definedName>
    <definedName name="CHF">'[207]Курсы валют ЦБ'!#REF!</definedName>
    <definedName name="choice_mth">[208]control!$K$5</definedName>
    <definedName name="CHOOSE_l_H2_I2_J2">#REF!</definedName>
    <definedName name="cip_1">#REF!</definedName>
    <definedName name="CIP_mov">#REF!</definedName>
    <definedName name="CIQWBGuid" hidden="1">"161e7189-2bf9-48b7-8795-5c81fd290549"</definedName>
    <definedName name="Clansman">#REF!</definedName>
    <definedName name="claudia" hidden="1">{#N/A,"70% Success",FALSE,"Sales Forecast";#N/A,#N/A,FALSE,"Sheet2"}</definedName>
    <definedName name="CLIENT_NAME">[185]Client!$D$6</definedName>
    <definedName name="CLIENT_YEAR">[184]Client!$D$9</definedName>
    <definedName name="CLoanInterest">#REF!</definedName>
    <definedName name="CLoanPrincipal">#REF!</definedName>
    <definedName name="Closing">'[209]TSS proforma Seneltex'!$M$5</definedName>
    <definedName name="closrate">[210]Rates!$D$7</definedName>
    <definedName name="cmb">#REF!</definedName>
    <definedName name="Cname1">'[211]Russian BS97'!#REF!</definedName>
    <definedName name="Cname2">'[211]Russian BS97'!#REF!</definedName>
    <definedName name="Coferal">#REF!</definedName>
    <definedName name="col_01">[212]Data!$B$3:$B$12</definedName>
    <definedName name="col_02">[212]Data!#REF!</definedName>
    <definedName name="col_03">[212]Data!#REF!</definedName>
    <definedName name="col_04">[212]Data!#REF!</definedName>
    <definedName name="col_05">[212]Data!#REF!</definedName>
    <definedName name="col_06">[212]Data!#REF!</definedName>
    <definedName name="col_07">[212]Data!#REF!</definedName>
    <definedName name="col_08">[212]Data!#REF!</definedName>
    <definedName name="col_09">[212]Data!#REF!</definedName>
    <definedName name="col_10">[212]Data!#REF!</definedName>
    <definedName name="col_11">[212]Data!#REF!</definedName>
    <definedName name="col_20">[212]Data!#REF!</definedName>
    <definedName name="col_21">[212]Data!$F$3:$F$5</definedName>
    <definedName name="col_22">[212]Data!$H$3:$H$4</definedName>
    <definedName name="col_23">[212]Data!$J$3:$J$57</definedName>
    <definedName name="col_24">[212]Data!#REF!</definedName>
    <definedName name="col_25">[212]Data!#REF!</definedName>
    <definedName name="col_26">[212]Data!#REF!</definedName>
    <definedName name="col_27">[212]Data!#REF!</definedName>
    <definedName name="col_28">[212]Data!#REF!</definedName>
    <definedName name="col_29">[212]Data!#REF!</definedName>
    <definedName name="col_30">[212]Data!#REF!</definedName>
    <definedName name="col_31">[212]Data!#REF!</definedName>
    <definedName name="col_32">[212]Data!#REF!</definedName>
    <definedName name="Cometals">#REF!</definedName>
    <definedName name="Comm">[213]Comm!$A$1:$Y$1774</definedName>
    <definedName name="ComName">#REF!</definedName>
    <definedName name="ComNumb">#REF!</definedName>
    <definedName name="CompaniesList">[214]Справочники!$T$5:$T$20</definedName>
    <definedName name="CompaniesList3">[215]Справочники!$T$5:$T$28</definedName>
    <definedName name="Company_Code">#REF!</definedName>
    <definedName name="Company_Name">#REF!</definedName>
    <definedName name="Companyname">#REF!</definedName>
    <definedName name="COMPARE" hidden="1">{"Table A,pg 1",#N/A,FALSE,"Table A-Prov GUR";"Table A,pg 2",#N/A,FALSE,"Table A-Prov GUR"}</definedName>
    <definedName name="ConAgra">#REF!</definedName>
    <definedName name="conf1">#REF!</definedName>
    <definedName name="conf2">#REF!</definedName>
    <definedName name="confl">#REF!</definedName>
    <definedName name="conflict">#REF!</definedName>
    <definedName name="conflict1">#REF!</definedName>
    <definedName name="conflict2">#REF!</definedName>
    <definedName name="contents">#REF!</definedName>
    <definedName name="ContrName">#REF!</definedName>
    <definedName name="ContrOKPO">#REF!</definedName>
    <definedName name="ContrTxt">#REF!</definedName>
    <definedName name="Convent">#REF!</definedName>
    <definedName name="copies" localSheetId="18">[216]!copies</definedName>
    <definedName name="copies" localSheetId="16">[216]!copies</definedName>
    <definedName name="copies" localSheetId="10">[216]!copies</definedName>
    <definedName name="copies" localSheetId="19">[216]!copies</definedName>
    <definedName name="copies" localSheetId="20">[216]!copies</definedName>
    <definedName name="copies" localSheetId="2">[216]!copies</definedName>
    <definedName name="copies">[216]!copies</definedName>
    <definedName name="COS_25">#REF!</definedName>
    <definedName name="Cost_01_01_03">[217]Запрос!#REF!</definedName>
    <definedName name="Cost_31_12_03">[217]Запрос!#REF!</definedName>
    <definedName name="Cost_add_2003">[217]Запрос!#REF!</definedName>
    <definedName name="Cost_add_2003_Inter">[217]Запрос!#REF!</definedName>
    <definedName name="Cost_add_Inter">[217]Запрос!#REF!</definedName>
    <definedName name="Cost_disp_2003">[217]Запрос!#REF!</definedName>
    <definedName name="Cost_disp_2003_Inter">[217]Запрос!#REF!</definedName>
    <definedName name="CountKredit">#REF!</definedName>
    <definedName name="country1">[9]WorkCalc!$H$93</definedName>
    <definedName name="Coxon">#REF!</definedName>
    <definedName name="CPAR">[218]Title!$D$7</definedName>
    <definedName name="CR">[219]Tier1!$F$2</definedName>
    <definedName name="cr_am_map_ebmu">[40]rates_for_sw!$D$35:$J$35</definedName>
    <definedName name="cr_am_np_ebmu">[40]rates_for_sw!$D$41:$J$41</definedName>
    <definedName name="cr_ap_pha27_ebmu">[40]rates_for_sw!$D$22:$J$22</definedName>
    <definedName name="cr_ap_pha47_ebmu">[40]rates_for_sw!$D$28:$J$28</definedName>
    <definedName name="cr_ele_sa_ebmu">[40]rates_for_sw!$D$9:$J$9</definedName>
    <definedName name="cr_gas_map_ebmu">[40]rates_for_sw!$D$36:$J$36</definedName>
    <definedName name="cr_gas_np_ebmu">[40]rates_for_sw!$D$43:$J$43</definedName>
    <definedName name="cr_gas_sa_ebmu">[40]rates_for_sw!$D$8:$J$8</definedName>
    <definedName name="cr_pk_pha27_ebmu">[40]rates_for_sw!$D$23:$J$23</definedName>
    <definedName name="cr_pk_pha47_ebmu">[40]rates_for_sw!$D$29:$J$29</definedName>
    <definedName name="cr_st_sa_ebmu">[40]rates_for_sw!$D$7:$J$7</definedName>
    <definedName name="cr_su_sa_ebmu">[40]rates_for_sw!$D$6:$J$6</definedName>
    <definedName name="cr_uan_np_ebmu">[40]rates_for_sw!$D$42:$J$42</definedName>
    <definedName name="cred">'[151]Проводки''02'!$B$37:$C$37,'[151]Проводки''02'!$B$50:$C$50,'[151]Проводки''02'!$B$53:$C$53,'[151]Проводки''02'!$B$69:$C$69,'[151]Проводки''02'!$B$78:$C$78,'[151]Проводки''02'!$B$81:$C$81,'[151]Проводки''02'!$B$84:$C$84,'[151]Проводки''02'!$C$89,'[151]Проводки''02'!$B$89,'[151]Проводки''02'!$B$98:$C$98,'[151]Проводки''02'!$B$101:$C$101,'[151]Проводки''02'!$B$104:$C$104,'[151]Проводки''02'!$B$108:$C$108,'[151]Проводки''02'!$B$111:$C$111,'[151]Проводки''02'!$B$118:$C$119,'[151]Проводки''02'!$C$119,'[151]Проводки''02'!$B$121:$C$121,'[151]Проводки''02'!$B$124:$C$124,'[151]Проводки''02'!$B$127:$C$127,'[151]Проводки''02'!$B$130:$C$130,'[151]Проводки''02'!$B$138:$C$138</definedName>
    <definedName name="credits">'[151]Проводки''02'!$B$37:$C$37,'[151]Проводки''02'!$B$50:$C$50,'[151]Проводки''02'!$B$53:$C$53,'[151]Проводки''02'!$B$69:$C$69,'[151]Проводки''02'!$B$78:$C$78,'[151]Проводки''02'!$B$81:$C$81,'[151]Проводки''02'!$B$84:$C$84,'[151]Проводки''02'!$C$89,'[151]Проводки''02'!$B$89,'[151]Проводки''02'!$B$99:$C$99,'[151]Проводки''02'!#REF!,'[151]Проводки''02'!#REF!,'[151]Проводки''02'!#REF!,'[151]Проводки''02'!#REF!,'[151]Проводки''02'!$B$123:$C$124,'[151]Проводки''02'!$C$124,'[151]Проводки''02'!$B$126:$C$126,'[151]Проводки''02'!$B$129:$C$129,'[151]Проводки''02'!$B$132:$C$132,'[151]Проводки''02'!$B$135:$C$135,'[151]Проводки''02'!$B$144:$C$144</definedName>
    <definedName name="Crown">#REF!</definedName>
    <definedName name="CRU_Publishing">#REF!</definedName>
    <definedName name="Crudex2">#REF!</definedName>
    <definedName name="CTE0">#REF!</definedName>
    <definedName name="cu00.UserArea" hidden="1">[220]cus_HK1033!$B$2:$P$192</definedName>
    <definedName name="cu102.ShareScalingFactor" hidden="1">1000000</definedName>
    <definedName name="cu103.EmployeeScalingFactor" hidden="1">1000</definedName>
    <definedName name="cu107.DPSSymbol" hidden="1">"Rs"</definedName>
    <definedName name="cu107.EPSSymbol" hidden="1">"€"</definedName>
    <definedName name="cu71.ScalingFactor" hidden="1">1000000</definedName>
    <definedName name="currency">#REF!</definedName>
    <definedName name="Currency_14">#REF!</definedName>
    <definedName name="Currency_20">#REF!</definedName>
    <definedName name="Currency_21">#REF!</definedName>
    <definedName name="Currency_22">#REF!</definedName>
    <definedName name="Currency_23">#REF!</definedName>
    <definedName name="Currency_24">#REF!</definedName>
    <definedName name="Currency_25">#REF!</definedName>
    <definedName name="Currency_26">#REF!</definedName>
    <definedName name="Currency_29">#REF!</definedName>
    <definedName name="Currency_30">#REF!</definedName>
    <definedName name="Currency_33">#REF!</definedName>
    <definedName name="Currency_34">#REF!</definedName>
    <definedName name="Currency_5">#REF!</definedName>
    <definedName name="Currency_6">#REF!</definedName>
    <definedName name="Currency_7">#REF!</definedName>
    <definedName name="Currency_73">#REF!</definedName>
    <definedName name="Currency_74">#REF!</definedName>
    <definedName name="Currency_75">#REF!</definedName>
    <definedName name="Currency_8">#REF!</definedName>
    <definedName name="currency_list">[221]Лист1!$B$12:$B$13</definedName>
    <definedName name="Currency_Rate_Avg">#REF!</definedName>
    <definedName name="Currency_Rate_IB">#REF!</definedName>
    <definedName name="Currency_Rate_UB">#REF!</definedName>
    <definedName name="CurrencyExchangeRate" hidden="1">[222]MineVariables!$D$36</definedName>
    <definedName name="Current_Assets">#REF!</definedName>
    <definedName name="Current_Liabilities">#REF!</definedName>
    <definedName name="CUSPassword" hidden="1">"MDL238GBWP678SDA16)E^CBC"</definedName>
    <definedName name="CUSSheetClass">"IND"</definedName>
    <definedName name="D">#REF!</definedName>
    <definedName name="d_0">'[17]Осн_ предпол-я'!$D$5</definedName>
    <definedName name="d_rate">#REF!</definedName>
    <definedName name="d_rate_antw">[160]INPUT_OUTPUT!$E$76</definedName>
    <definedName name="Dandy">#REF!</definedName>
    <definedName name="dap">'[223]Inventories as of 03.20'!$E$9</definedName>
    <definedName name="DAP_prod">#REF!</definedName>
    <definedName name="DAP_sales">#REF!</definedName>
    <definedName name="DAPAN">#REF!</definedName>
    <definedName name="DAPSA">#REF!</definedName>
    <definedName name="dasd">#REF!</definedName>
    <definedName name="dat_0">'[68]Осн_ предпол-я'!$D$5</definedName>
    <definedName name="dat_1">'[68]Осн_ предпол-я'!$E$5</definedName>
    <definedName name="dat_10">'[68]Осн_ предпол-я'!$N$5</definedName>
    <definedName name="dat_11">'[68]Осн_ предпол-я'!$O$5</definedName>
    <definedName name="dat_12">'[68]Осн_ предпол-я'!$P$5</definedName>
    <definedName name="dat_2">'[68]Осн_ предпол-я'!$F$5</definedName>
    <definedName name="dat_3">'[68]Осн_ предпол-я'!$G$5</definedName>
    <definedName name="dat_4">'[68]Осн_ предпол-я'!$H$5</definedName>
    <definedName name="dat_5">'[68]Осн_ предпол-я'!$I$5</definedName>
    <definedName name="dat_6">'[68]Осн_ предпол-я'!$J$5</definedName>
    <definedName name="dat_7">'[68]Осн_ предпол-я'!$K$5</definedName>
    <definedName name="dat_8">'[68]Осн_ предпол-я'!$L$5</definedName>
    <definedName name="dat_9">'[68]Осн_ предпол-я'!$M$5</definedName>
    <definedName name="data">#REF!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1">#REF!</definedName>
    <definedName name="data2">#REF!</definedName>
    <definedName name="Database1">#REF!</definedName>
    <definedName name="Database2">[224]BLNS0906!$A$1:$BG$59</definedName>
    <definedName name="DataNumber">#REF!</definedName>
    <definedName name="Date">[225]Макропоказатели!$C$3</definedName>
    <definedName name="date_displ">#REF!</definedName>
    <definedName name="Dates">#REF!</definedName>
    <definedName name="DB">"WIREUK"</definedName>
    <definedName name="dcdscsdc">#REF!</definedName>
    <definedName name="DCF" hidden="1">{#N/A,#N/A,FALSE,"DCF Summary";#N/A,#N/A,FALSE,"Casema";#N/A,#N/A,FALSE,"Casema NoTel";#N/A,#N/A,FALSE,"UK";#N/A,#N/A,FALSE,"RCF";#N/A,#N/A,FALSE,"Intercable CZ";#N/A,#N/A,FALSE,"Interkabel P"}</definedName>
    <definedName name="dcpg">#REF!</definedName>
    <definedName name="dd">[226]Tier!$B$3</definedName>
    <definedName name="ddd">[227]ПРОГНОЗ_1!#REF!</definedName>
    <definedName name="ddddd">#REF!</definedName>
    <definedName name="Decyfer">#REF!</definedName>
    <definedName name="del" hidden="1">{#N/A,#N/A,FALSE,"Summary";#N/A,#N/A,FALSE,"CF";#N/A,#N/A,FALSE,"P&amp;L";#N/A,#N/A,FALSE,"BS";#N/A,#N/A,FALSE,"Returns";#N/A,#N/A,FALSE,"Assumptions";#N/A,#N/A,FALSE,"Analysis"}</definedName>
    <definedName name="del_el_d9">#N/A</definedName>
    <definedName name="del_el2">#N/A</definedName>
    <definedName name="del_sp2">#N/A</definedName>
    <definedName name="deleteme1" hidden="1">{#N/A,#N/A,FALSE,"Summary";#N/A,#N/A,FALSE,"CF";#N/A,#N/A,FALSE,"P&amp;L";#N/A,#N/A,FALSE,"BS";#N/A,#N/A,FALSE,"Returns";#N/A,#N/A,FALSE,"Assumptions";#N/A,#N/A,FALSE,"Analysis"}</definedName>
    <definedName name="deleteme3" hidden="1">{#N/A,#N/A,FALSE,"Summary";#N/A,#N/A,FALSE,"CF";#N/A,#N/A,FALSE,"P&amp;L";"summary",#N/A,FALSE,"Returns";#N/A,#N/A,FALSE,"BS";"summary",#N/A,FALSE,"Analysis";#N/A,#N/A,FALSE,"Assumptions"}</definedName>
    <definedName name="Deloitte_Touche">#REF!</definedName>
    <definedName name="Delta">#REF!</definedName>
    <definedName name="Delta_Union">#REF!</definedName>
    <definedName name="DEM_TOM">[207]СЭЛТ!#REF!</definedName>
    <definedName name="DEM_TOM_A">[207]СЭЛТ!#REF!</definedName>
    <definedName name="DEM_TOM_B">[207]СЭЛТ!#REF!</definedName>
    <definedName name="DEM_TOM_D">[207]СЭЛТ!#REF!</definedName>
    <definedName name="DEM_TOM_T">[207]СЭЛТ!#REF!</definedName>
    <definedName name="DEM_TOM_V">[207]СЭЛТ!#REF!</definedName>
    <definedName name="dep_period">'[46]D&amp;A'!$D$7</definedName>
    <definedName name="Depo_BSLines">[215]Справочники!$BX$5:$BX$8</definedName>
    <definedName name="DEPOSITS">#REF!</definedName>
    <definedName name="DepPoolBuildingsAdditions">'[228]Working - NoPrint'!#REF!</definedName>
    <definedName name="Depr_prd">'[40]Capex&amp;Depr'!#REF!</definedName>
    <definedName name="DeprnMethods">[196]Data!$J$4:$J$231</definedName>
    <definedName name="Det_141">'[229]5'!#REF!</definedName>
    <definedName name="Det_142">'[229]5'!#REF!</definedName>
    <definedName name="Det_143">#REF!</definedName>
    <definedName name="Det_145">#REF!</definedName>
    <definedName name="dfgdf">#REF!</definedName>
    <definedName name="dfgdrg">#REF!</definedName>
    <definedName name="dfgf">#REF!</definedName>
    <definedName name="dfjfjdfdj"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dialog10_no">#N/A</definedName>
    <definedName name="dialog10_yes">#N/A</definedName>
    <definedName name="dialog11_1_no">#N/A</definedName>
    <definedName name="dialog11_1_yes">#N/A</definedName>
    <definedName name="dialog8_no">#N/A</definedName>
    <definedName name="dialog8_yes">#N/A</definedName>
    <definedName name="dical">'[223]Inventories as of 03.20'!$E$8</definedName>
    <definedName name="Didier">#REF!</definedName>
    <definedName name="discount">#REF!</definedName>
    <definedName name="discount_potash">[230]G!#REF!</definedName>
    <definedName name="discount_rate">[46]d_rate!$D$11</definedName>
    <definedName name="discount_rate_base">[231]Macro!#REF!</definedName>
    <definedName name="dividends_net">[204]KEY!#REF!</definedName>
    <definedName name="DLimeinWlime">[187]Prices!$E$1584</definedName>
    <definedName name="DocDate">#REF!</definedName>
    <definedName name="DocNumber">#REF!</definedName>
    <definedName name="DocType" localSheetId="18">PPt</definedName>
    <definedName name="DocType" localSheetId="16">PPt</definedName>
    <definedName name="DocType" localSheetId="10">PPt</definedName>
    <definedName name="DocType" localSheetId="19">PPt</definedName>
    <definedName name="DocType" localSheetId="20">PPt</definedName>
    <definedName name="DocType" localSheetId="2">PPt</definedName>
    <definedName name="DocType">PPt</definedName>
    <definedName name="DOLGI_ДЕБИТОРЫ">#REF!</definedName>
    <definedName name="DolgiDetail">#REF!</definedName>
    <definedName name="DolgiSvod">#REF!</definedName>
    <definedName name="DOLL">#REF!</definedName>
    <definedName name="dollar_rate">[232]svod!$F$66</definedName>
    <definedName name="Dollar95">[233]R_BS98!#REF!</definedName>
    <definedName name="Dolzhniki">#REF!</definedName>
    <definedName name="DryBulkTerminal">#REF!</definedName>
    <definedName name="dsa"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dsf" hidden="1">{TRUE,TRUE,-1.25,-15.5,456.75,279.75,FALSE,FALSE,TRUE,TRUE,0,1,18,1,199,6,3,4,TRUE,TRUE,3,TRUE,1,TRUE,100,"Swvu.cash.","ACwvu.cash.",1,FALSE,FALSE,0.511811023622047,0.511811023622047,0.511811023622047,0.511811023622047,1,"","",FALSE,FALSE,FALSE,FALSE,1,#N/A,1,1,#DIV/0!,FALSE,"Rwvu.cash.",#N/A,FALSE,FALSE}</definedName>
    <definedName name="dsfad">#REF!</definedName>
    <definedName name="DTA0">#REF!</definedName>
    <definedName name="DTE0">#REF!</definedName>
    <definedName name="duty">[160]VKK!$B$22</definedName>
    <definedName name="dww">#REF!</definedName>
    <definedName name="dz">[206]Настройки!$C$22</definedName>
    <definedName name="e">#REF!</definedName>
    <definedName name="E_E">#REF!</definedName>
    <definedName name="E_E1">#REF!</definedName>
    <definedName name="E_E2">#REF!</definedName>
    <definedName name="EAC">#REF!</definedName>
    <definedName name="earningsltm">#REF!</definedName>
    <definedName name="EBITDA">#REF!</definedName>
    <definedName name="EBSS">#REF!</definedName>
    <definedName name="EBT">#REF!</definedName>
    <definedName name="ecology_2">'[234]30'!#REF!</definedName>
    <definedName name="ecology2">'[234]30'!#REF!</definedName>
    <definedName name="Ecost">#REF!</definedName>
    <definedName name="ECU">'[207]Курсы валют ЦБ'!#REF!</definedName>
    <definedName name="ECwacc">#REF!</definedName>
    <definedName name="Edjlg10291">#REF!</definedName>
    <definedName name="Edjlg110601">#REF!</definedName>
    <definedName name="EDolg0104">#REF!</definedName>
    <definedName name="EDolg0109">#REF!</definedName>
    <definedName name="EDolg0114">#REF!</definedName>
    <definedName name="EDolg0116">#REF!</definedName>
    <definedName name="EDolg0117">#REF!</definedName>
    <definedName name="EDolg01171">#REF!</definedName>
    <definedName name="EDolg0121">#REF!</definedName>
    <definedName name="EDolg01211">#REF!</definedName>
    <definedName name="EDolg0123">#REF!</definedName>
    <definedName name="EDolg01234">#REF!</definedName>
    <definedName name="EDolg0124">#REF!</definedName>
    <definedName name="EDolg0125">#REF!</definedName>
    <definedName name="EDolg0128">#REF!</definedName>
    <definedName name="EDolg0129">#REF!</definedName>
    <definedName name="EDolg0131">#REF!</definedName>
    <definedName name="EDolg0204">#REF!</definedName>
    <definedName name="EDolg0205">#REF!</definedName>
    <definedName name="EDolg0206">#REF!</definedName>
    <definedName name="EDolg0207">#REF!</definedName>
    <definedName name="EDolg0208">#REF!</definedName>
    <definedName name="EDolg0211">#REF!</definedName>
    <definedName name="EDolg0213">#REF!</definedName>
    <definedName name="EDolg0221">#REF!</definedName>
    <definedName name="EDolg0226">#REF!</definedName>
    <definedName name="EDolg0228">#REF!</definedName>
    <definedName name="EDolg0301">#REF!</definedName>
    <definedName name="EDolg0304">#REF!</definedName>
    <definedName name="EDolg0311">#REF!</definedName>
    <definedName name="EDolg0312">#REF!</definedName>
    <definedName name="EDolg0313">#REF!</definedName>
    <definedName name="EDolg0319">#REF!</definedName>
    <definedName name="EDolg0328">#REF!</definedName>
    <definedName name="EDolg0402">#REF!</definedName>
    <definedName name="EDolg0430">#REF!</definedName>
    <definedName name="EDolg0508">#REF!</definedName>
    <definedName name="EDolg0517">#REF!</definedName>
    <definedName name="EDolg0518">#REF!</definedName>
    <definedName name="EDolg0524">#REF!</definedName>
    <definedName name="EDolg0701">#REF!</definedName>
    <definedName name="EDolg0718">#REF!</definedName>
    <definedName name="EDolg1017">#REF!</definedName>
    <definedName name="EDolg1022">#REF!</definedName>
    <definedName name="EDolg1024">#REF!</definedName>
    <definedName name="EDolg1025">#REF!</definedName>
    <definedName name="EDolg1026">#REF!</definedName>
    <definedName name="EDolg1029">#REF!</definedName>
    <definedName name="EDolg1105">#REF!</definedName>
    <definedName name="EDolg11051">#REF!</definedName>
    <definedName name="EDolg1106">#REF!</definedName>
    <definedName name="EDolg1109">#REF!</definedName>
    <definedName name="EDolg11091">#REF!</definedName>
    <definedName name="EDolg1112">#REF!</definedName>
    <definedName name="EDolg1114">#REF!</definedName>
    <definedName name="EDolg1211">#REF!</definedName>
    <definedName name="EDolg1212">#REF!</definedName>
    <definedName name="EDolg1218">#REF!</definedName>
    <definedName name="EDolg1220">#REF!</definedName>
    <definedName name="EDolg1221">#REF!</definedName>
    <definedName name="EDolg1224">#REF!</definedName>
    <definedName name="EDolg1225">#REF!</definedName>
    <definedName name="EDolg1228">#REF!</definedName>
    <definedName name="ee">#REF!</definedName>
    <definedName name="eee">#REF!</definedName>
    <definedName name="eeee">#REF!</definedName>
    <definedName name="eeeee">#REF!</definedName>
    <definedName name="eeeeee">#REF!</definedName>
    <definedName name="eeeeeee">#REF!</definedName>
    <definedName name="eeeeeeee">#REF!</definedName>
    <definedName name="eeeeeeeee">'[108]Итого М. (2)'!$C$4</definedName>
    <definedName name="eeeeeeeeee">#REF!</definedName>
    <definedName name="EF_ENG">#REF!</definedName>
    <definedName name="EF_RUS">#REF!</definedName>
    <definedName name="efektyvumas">[235]Inf!#REF!</definedName>
    <definedName name="ehfdh">#REF!</definedName>
    <definedName name="Ends_NRV_B04">#REF!</definedName>
    <definedName name="eng">'[236]для таблиц'!$J$2</definedName>
    <definedName name="engl">'[237]раздел 4 graph'!$Y$5</definedName>
    <definedName name="enr">#REF!</definedName>
    <definedName name="Ent">[238]Support!$B$2:$B$21</definedName>
    <definedName name="Enterprise_Value">#REF!</definedName>
    <definedName name="EnterpriseValue1">#REF!</definedName>
    <definedName name="EnterpriseValue2">#REF!</definedName>
    <definedName name="EnterpriseValue3">#REF!</definedName>
    <definedName name="EnterpriseValue4">#REF!</definedName>
    <definedName name="Equity">#REF!</definedName>
    <definedName name="Equity_Value">#REF!</definedName>
    <definedName name="Equity0">#REF!</definedName>
    <definedName name="Equity1">#REF!</definedName>
    <definedName name="er">#REF!</definedName>
    <definedName name="erase2" hidden="1">{#N/A,#N/A,FALSE,"Summary";#N/A,#N/A,FALSE,"CF";#N/A,#N/A,FALSE,"P&amp;L";#N/A,#N/A,FALSE,"BS";#N/A,#N/A,FALSE,"Returns";#N/A,#N/A,FALSE,"Assumptions";#N/A,#N/A,FALSE,"Analysis"}</definedName>
    <definedName name="erase3" hidden="1">{#N/A,#N/A,FALSE,"Summary";#N/A,#N/A,FALSE,"CF";#N/A,#N/A,FALSE,"P&amp;L";"summary",#N/A,FALSE,"Returns";#N/A,#N/A,FALSE,"BS";"summary",#N/A,FALSE,"Analysis";#N/A,#N/A,FALSE,"Assumptions"}</definedName>
    <definedName name="erhdfh">#REF!</definedName>
    <definedName name="ErrInvoices">#REF!</definedName>
    <definedName name="erw" hidden="1">{0,0,0,0}</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7c1" hidden="1">[239]comps!$A$47</definedName>
    <definedName name="esnrc91c1_values" hidden="1">{"EUUTI","COMPANIES",TRUE}</definedName>
    <definedName name="ESP">'[207]Курсы валют ЦБ'!#REF!</definedName>
    <definedName name="eur">'[240]5. Анализ чувствительности'!$R$18</definedName>
    <definedName name="euro">[241]CAPEX_FSF_2020!$D$2</definedName>
    <definedName name="EuroFin">#REF!</definedName>
    <definedName name="EuroFin2">#REF!</definedName>
    <definedName name="EV__LASTREFTIME__" hidden="1">38775.5201388889</definedName>
    <definedName name="ewfedf">#REF!</definedName>
    <definedName name="Excel_BuiltIn__FilterDatabase_73">#REF!</definedName>
    <definedName name="Excel_BuiltIn__FilterDatabase_74">#REF!</definedName>
    <definedName name="Excel_BuiltIn__FilterDatabase_79">#REF!</definedName>
    <definedName name="Excel_BuiltIn_Database">'[242]GKN (2)'!#REF!</definedName>
    <definedName name="Excel_BuiltIn_Database_14">#REF!</definedName>
    <definedName name="Excel_BuiltIn_Database_20">#REF!</definedName>
    <definedName name="Excel_BuiltIn_Database_21">#REF!</definedName>
    <definedName name="Excel_BuiltIn_Database_22">#REF!</definedName>
    <definedName name="Excel_BuiltIn_Database_23">#REF!</definedName>
    <definedName name="Excel_BuiltIn_Database_24">#REF!</definedName>
    <definedName name="Excel_BuiltIn_Database_25">#REF!</definedName>
    <definedName name="Excel_BuiltIn_Database_26">#REF!</definedName>
    <definedName name="Excel_BuiltIn_Database_29">#REF!</definedName>
    <definedName name="Excel_BuiltIn_Database_30">#REF!</definedName>
    <definedName name="Excel_BuiltIn_Database_33">#REF!</definedName>
    <definedName name="Excel_BuiltIn_Database_34">#REF!</definedName>
    <definedName name="Excel_BuiltIn_Database_5">#REF!</definedName>
    <definedName name="Excel_BuiltIn_Database_50">#REF!</definedName>
    <definedName name="Excel_BuiltIn_Database_6">#REF!</definedName>
    <definedName name="Excel_BuiltIn_Database_67">#REF!</definedName>
    <definedName name="Excel_BuiltIn_Database_69">#REF!</definedName>
    <definedName name="Excel_BuiltIn_Database_7">#REF!</definedName>
    <definedName name="Excel_BuiltIn_Database_73">#REF!</definedName>
    <definedName name="Excel_BuiltIn_Database_74">#REF!</definedName>
    <definedName name="Excel_BuiltIn_Database_75">#REF!</definedName>
    <definedName name="Excel_BuiltIn_Database_8">#REF!</definedName>
    <definedName name="Excel_BuiltIn_Database_82">#REF!</definedName>
    <definedName name="Excel_BuiltIn_Print_Area">#REF!</definedName>
    <definedName name="Excel_BuiltIn_Print_Area_1">#REF!</definedName>
    <definedName name="Excel_BuiltIn_Print_Area_17">[243]Лист3!#REF!</definedName>
    <definedName name="Excel_BuiltIn_Print_Area_19">[243]Лист3!#REF!</definedName>
    <definedName name="Excel_BuiltIn_Print_Area_2">#REF!</definedName>
    <definedName name="Excel_BuiltIn_Print_Area_27">#REF!</definedName>
    <definedName name="Excel_BuiltIn_Print_Area_3">#REF!</definedName>
    <definedName name="Excel_BuiltIn_Print_Area_4">#REF!</definedName>
    <definedName name="Excel_BuiltIn_Print_Area_5">#REF!</definedName>
    <definedName name="Excel_BuiltIn_Print_Area_7">#REF!</definedName>
    <definedName name="Excel_BuiltIn_Print_Titles">[77]gen_cr_01!#REF!</definedName>
    <definedName name="Exch_rate">[204]KEY!#REF!</definedName>
    <definedName name="ExpansionIn">'[228]5 - Capex &amp; wrk captl'!#REF!</definedName>
    <definedName name="ExpData">#REF!</definedName>
    <definedName name="EXPERIMENTAL_IND">[135]DATA!#REF!</definedName>
    <definedName name="ExpInv">#REF!</definedName>
    <definedName name="expo" hidden="1">{#N/A,"100% Success",TRUE,"Sales Forecast";#N/A,#N/A,TRUE,"Sheet2"}</definedName>
    <definedName name="Exporter">#REF!</definedName>
    <definedName name="Express_Eng">#REF!</definedName>
    <definedName name="Ext_cons_26">#REF!</definedName>
    <definedName name="Extokem">#REF!</definedName>
    <definedName name="EXTPR">#REF!</definedName>
    <definedName name="F">[78]SPR!$A$1:$IV$3</definedName>
    <definedName name="f_txt_no2">#N/A</definedName>
    <definedName name="f_year">[186]report!$I$22</definedName>
    <definedName name="F01_2" localSheetId="18">'[92]ISN сжатый'!F01_2</definedName>
    <definedName name="F01_2" localSheetId="16">'[92]ISN сжатый'!F01_2</definedName>
    <definedName name="F01_2" localSheetId="10">'[92]ISN сжатый'!F01_2</definedName>
    <definedName name="F01_2" localSheetId="19">'[92]ISN сжатый'!F01_2</definedName>
    <definedName name="F01_2" localSheetId="20">'[92]ISN сжатый'!F01_2</definedName>
    <definedName name="F01_2" localSheetId="2">'[92]ISN сжатый'!F01_2</definedName>
    <definedName name="F01_2">'[92]ISN сжатый'!F01_2</definedName>
    <definedName name="fa">#REF!</definedName>
    <definedName name="fa_ad">[15]FA!#REF!</definedName>
    <definedName name="FA_cost_gr">#REF!</definedName>
    <definedName name="FA_depr_gr">#REF!</definedName>
    <definedName name="FA_Groups">[215]Справочники!$J$5:$J$12</definedName>
    <definedName name="fa_hc">[15]FA!#REF!</definedName>
    <definedName name="FA_mov_cost">#REF!</definedName>
    <definedName name="FA_mov_depr">#REF!</definedName>
    <definedName name="fad" hidden="1">{#N/A,"70% Success",FALSE,"Sales Forecast";#N/A,#N/A,FALSE,"Sheet2"}</definedName>
    <definedName name="FADisposals">[244]Справочники!$M$5:$M$10</definedName>
    <definedName name="fady" hidden="1">{#N/A,"70% Success",FALSE,"Sales Forecast";#N/A,#N/A,FALSE,"Sheet2"}</definedName>
    <definedName name="Fakserting">#REF!</definedName>
    <definedName name="FC_BSLines">[245]Справочники!$DE$5:$DE$9</definedName>
    <definedName name="FD_BSLines">[246]Справочники!$BQ$5:$BQ$10</definedName>
    <definedName name="fdsdfsfsf"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fdssa" hidden="1">{#N/A,#N/A,FALSE,"Summary";#N/A,#N/A,FALSE,"CF";#N/A,#N/A,FALSE,"P&amp;L";#N/A,#N/A,FALSE,"BS";#N/A,#N/A,FALSE,"Returns";#N/A,#N/A,FALSE,"Assumptions";#N/A,#N/A,FALSE,"Analysis"}</definedName>
    <definedName name="Fedcom">#REF!</definedName>
    <definedName name="Federal_Tax_Rate">#REF!</definedName>
    <definedName name="Fertecon">#REF!</definedName>
    <definedName name="Fertika">#REF!</definedName>
    <definedName name="Fertile_Invest">#REF!</definedName>
    <definedName name="ff">#REF!</definedName>
    <definedName name="fff"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fffff">'[247]Гр5(о)'!#REF!</definedName>
    <definedName name="fffffffffff">#REF!</definedName>
    <definedName name="fffffffffffff">#N/A</definedName>
    <definedName name="fgfg" hidden="1">'[31]Cash Flow'!$F$14:$N$14</definedName>
    <definedName name="fgh">'[198]список к ИБ'!$A$1:$A$13</definedName>
    <definedName name="fgjmn">#REF!</definedName>
    <definedName name="fhj" hidden="1">'[248]TPD Graphs'!$H$83:$H$90</definedName>
    <definedName name="FIM">'[207]Курсы валют ЦБ'!#REF!</definedName>
    <definedName name="FIN_data">#REF!</definedName>
    <definedName name="financing">[204]KEY!#REF!</definedName>
    <definedName name="FinCost0">#REF!</definedName>
    <definedName name="FinCost1">#REF!</definedName>
    <definedName name="finished">#REF!</definedName>
    <definedName name="FinLeasing">[215]Справочники!$FI$5:$FI$10</definedName>
    <definedName name="Finrol">#REF!</definedName>
    <definedName name="Finroll">#REF!</definedName>
    <definedName name="FIXEDASSETS">#REF!</definedName>
    <definedName name="FMB_Consultants">#REF!</definedName>
    <definedName name="Form_110">#REF!</definedName>
    <definedName name="Form_120_1">#REF!</definedName>
    <definedName name="Form_120_2">#REF!</definedName>
    <definedName name="Form_130_1">#REF!</definedName>
    <definedName name="Form_130_2">#REF!</definedName>
    <definedName name="Form_130_3">#REF!</definedName>
    <definedName name="Form_141">#REF!</definedName>
    <definedName name="Form_142">#REF!</definedName>
    <definedName name="Form_143">#REF!</definedName>
    <definedName name="Form_144">#REF!</definedName>
    <definedName name="Form_145">#REF!</definedName>
    <definedName name="Form_211">#REF!</definedName>
    <definedName name="Form_213a">#REF!</definedName>
    <definedName name="Form_214_40">#REF!</definedName>
    <definedName name="Form_214_41">#REF!</definedName>
    <definedName name="Form_215">#REF!</definedName>
    <definedName name="Form_216">#REF!</definedName>
    <definedName name="Form_231_1">#REF!</definedName>
    <definedName name="Form_231_2">#REF!</definedName>
    <definedName name="Form_232">#REF!</definedName>
    <definedName name="Form_234">#REF!</definedName>
    <definedName name="Form_235_1">#REF!</definedName>
    <definedName name="Form_235_2">#REF!</definedName>
    <definedName name="Form_241_1">#REF!</definedName>
    <definedName name="Form_241_2">#REF!</definedName>
    <definedName name="Form_242">#REF!</definedName>
    <definedName name="Form_244">#REF!</definedName>
    <definedName name="Form_245">#REF!</definedName>
    <definedName name="Form_246_1">#REF!</definedName>
    <definedName name="Form_246_2">#REF!</definedName>
    <definedName name="Form_251">#REF!</definedName>
    <definedName name="Form_253">#REF!</definedName>
    <definedName name="Form_260">#REF!</definedName>
    <definedName name="Form_270">#REF!</definedName>
    <definedName name="Form_511">#REF!</definedName>
    <definedName name="Form_512">#REF!</definedName>
    <definedName name="Form_529">#REF!</definedName>
    <definedName name="Form_611">#REF!</definedName>
    <definedName name="Form_612">#REF!</definedName>
    <definedName name="Form_621_1">#REF!</definedName>
    <definedName name="Form_621_2">#REF!</definedName>
    <definedName name="Form_622">#REF!</definedName>
    <definedName name="Form_625">#REF!</definedName>
    <definedName name="Form_626">#REF!</definedName>
    <definedName name="Form_626_p">#REF!</definedName>
    <definedName name="Form_627">#REF!</definedName>
    <definedName name="Form_628_1">#REF!</definedName>
    <definedName name="Form_628_2">#REF!</definedName>
    <definedName name="Form_630">#REF!</definedName>
    <definedName name="Form_640">#REF!</definedName>
    <definedName name="Form_650">#REF!</definedName>
    <definedName name="Form_660">#REF!</definedName>
    <definedName name="Form_950_1">#REF!</definedName>
    <definedName name="Form_950_2">#REF!</definedName>
    <definedName name="Form_960">#REF!</definedName>
    <definedName name="Form_arenda">#REF!</definedName>
    <definedName name="Form_arenda_2">#REF!</definedName>
    <definedName name="Form_arenda_hand_over">#REF!</definedName>
    <definedName name="Form_balance">#REF!</definedName>
    <definedName name="Form_capex">#REF!</definedName>
    <definedName name="Form_capital">#REF!</definedName>
    <definedName name="Form_cash">#REF!</definedName>
    <definedName name="Form_conditional_obligation">#REF!</definedName>
    <definedName name="Form_credity">#REF!</definedName>
    <definedName name="Form_DZ_aff">#REF!</definedName>
    <definedName name="Form_DZ_deadline">#REF!</definedName>
    <definedName name="Form_DZ_short">#REF!</definedName>
    <definedName name="Form_DZ_top_20">#REF!</definedName>
    <definedName name="Form_investm_str.140">#REF!</definedName>
    <definedName name="Form_KZ_aff">#REF!</definedName>
    <definedName name="Form_KZ_short">#REF!</definedName>
    <definedName name="Form_leasing_NMA">#REF!</definedName>
    <definedName name="Form_leasing_OS">#REF!</definedName>
    <definedName name="Form_loan">#REF!</definedName>
    <definedName name="form_options">#REF!</definedName>
    <definedName name="Form_personal">#REF!</definedName>
    <definedName name="Form_separate_item">#REF!</definedName>
    <definedName name="Form_shareholder">#REF!</definedName>
    <definedName name="Form_stock">#REF!</definedName>
    <definedName name="Form_str.110">#REF!</definedName>
    <definedName name="Form_str.120_01">#REF!</definedName>
    <definedName name="Form_str.120_02">#REF!</definedName>
    <definedName name="Form_str.130">#REF!</definedName>
    <definedName name="Form_str.211">#REF!</definedName>
    <definedName name="Form_str.213">#REF!</definedName>
    <definedName name="Form_str.214_41">#REF!</definedName>
    <definedName name="Form_str.214_43">#REF!</definedName>
    <definedName name="Form_str.215">#REF!</definedName>
    <definedName name="Form_str.216">#REF!</definedName>
    <definedName name="Form_str.216_NMA">#REF!</definedName>
    <definedName name="Form_str.630">#REF!</definedName>
    <definedName name="Form_str.640">#REF!</definedName>
    <definedName name="Form_str.650">#REF!</definedName>
    <definedName name="Form_str.660">#REF!</definedName>
    <definedName name="Form_str.950">#REF!</definedName>
    <definedName name="Form_str.950_2">#REF!</definedName>
    <definedName name="Form_str.960">#REF!</definedName>
    <definedName name="Form_tax_respite">#REF!</definedName>
    <definedName name="Form_tax_respite_2">#REF!</definedName>
    <definedName name="Form_tax_respite_3">#REF!</definedName>
    <definedName name="Form_tax_short">#REF!</definedName>
    <definedName name="FosNevAz1019">#REF!</definedName>
    <definedName name="FosNevAz1122">#REF!</definedName>
    <definedName name="FP_23">'[249]23'!#REF!</definedName>
    <definedName name="FPE_BSLines">[250]Справочники!$CL$5:$CL$6</definedName>
    <definedName name="FPE_Period">[250]Справочники!$CN$5:$CN$6</definedName>
    <definedName name="FR_DAP">#REF!</definedName>
    <definedName name="Free_Cash_Flow">#REF!</definedName>
    <definedName name="FRF">'[207]Курсы валют ЦБ'!#REF!</definedName>
    <definedName name="frg">#REF!</definedName>
    <definedName name="frr" hidden="1">{"'РП (2)'!$A$5:$S$150"}</definedName>
    <definedName name="fsdfsdf">[116]Лист3!#REF!</definedName>
    <definedName name="FU_ENG">#REF!</definedName>
    <definedName name="FU_RUS">#REF!</definedName>
    <definedName name="FUR">#REF!</definedName>
    <definedName name="FX">[251]FX!$A$1:$B$3</definedName>
    <definedName name="FX_Lit">#REF!</definedName>
    <definedName name="FXe">#REF!</definedName>
    <definedName name="FXG0">#REF!</definedName>
    <definedName name="fyear">[191]main!$B$11</definedName>
    <definedName name="g">#REF!</definedName>
    <definedName name="gd">#REF!</definedName>
    <definedName name="GE">#REF!</definedName>
    <definedName name="general_exp." hidden="1">{#N/A,"100% Success",TRUE,"Sales Forecast";#N/A,#N/A,TRUE,"Sheet2"}</definedName>
    <definedName name="ger">#REF!</definedName>
    <definedName name="Geryon">#REF!</definedName>
    <definedName name="gffgfgfg">#REF!</definedName>
    <definedName name="gfh" hidden="1">{#N/A,#N/A,FALSE,"Infl_fact"}</definedName>
    <definedName name="gfzgnzgnzn" hidden="1">#REF!</definedName>
    <definedName name="gg" hidden="1">{#N/A,#N/A,TRUE,"март";#N/A,#N/A,TRUE,"май"}</definedName>
    <definedName name="gggg">#REF!</definedName>
    <definedName name="gh">'[252]Inventories as of 03.20'!$E$10</definedName>
    <definedName name="ghj">#REF!</definedName>
    <definedName name="gkl">[253]Лист3!#REF!</definedName>
    <definedName name="GL_CLASS">[254]DATA!$Q$2:$Q$19</definedName>
    <definedName name="Glimstedt">#REF!</definedName>
    <definedName name="gp">[206]Настройки!$C$21</definedName>
    <definedName name="GPB_92002">[255]Journals!#REF!</definedName>
    <definedName name="gr">'[256]K+S DCF'!$N$101</definedName>
    <definedName name="Graph_Cum._financing_surplus">[204]KEY!#REF!</definedName>
    <definedName name="Graph_Financing_surplus">[204]KEY!#REF!</definedName>
    <definedName name="Graph_Operating_expenses">[204]KEY!#REF!</definedName>
    <definedName name="Graph_Operating_profit">[204]KEY!#REF!</definedName>
    <definedName name="Graph_Profit_after_tax">[204]KEY!#REF!</definedName>
    <definedName name="Graph_Profit_before_tax">[204]KEY!#REF!</definedName>
    <definedName name="Graph_sales">[204]KEY!#REF!</definedName>
    <definedName name="Graph_Years">[204]KEY!#REF!</definedName>
    <definedName name="Gross_Revenues">#REF!</definedName>
    <definedName name="Group">[217]Запрос!#REF!</definedName>
    <definedName name="Group_CFS" hidden="1">{"PRINTME",#N/A,FALSE,"FINAL-10"}</definedName>
    <definedName name="Group_of_Goods">#REF!</definedName>
    <definedName name="Group_of_Goods_14">#REF!</definedName>
    <definedName name="Group_of_Goods_20">#REF!</definedName>
    <definedName name="Group_of_Goods_21">#REF!</definedName>
    <definedName name="Group_of_Goods_22">#REF!</definedName>
    <definedName name="Group_of_Goods_23">#REF!</definedName>
    <definedName name="Group_of_Goods_24">#REF!</definedName>
    <definedName name="Group_of_Goods_25">#REF!</definedName>
    <definedName name="Group_of_Goods_26">#REF!</definedName>
    <definedName name="Group_of_Goods_29">#REF!</definedName>
    <definedName name="Group_of_Goods_30">#REF!</definedName>
    <definedName name="Group_of_Goods_33">#REF!</definedName>
    <definedName name="Group_of_Goods_34">#REF!</definedName>
    <definedName name="Group_of_Goods_5">#REF!</definedName>
    <definedName name="Group_of_Goods_6">#REF!</definedName>
    <definedName name="Group_of_Goods_7">#REF!</definedName>
    <definedName name="Group_of_Goods_73">#REF!</definedName>
    <definedName name="Group_of_Goods_74">#REF!</definedName>
    <definedName name="Group_of_Goods_75">#REF!</definedName>
    <definedName name="Group_of_Goods_8">#REF!</definedName>
    <definedName name="Group1">[9]WorkCalc!$H$98</definedName>
    <definedName name="Group2">[9]WorkCalc!$H$99</definedName>
    <definedName name="Group3">[9]WorkCalc!$H$100</definedName>
    <definedName name="Group4">[9]WorkCalc!$H$101</definedName>
    <definedName name="grouplist">#REF!</definedName>
    <definedName name="growth">'[257]cash-flow (V)'!$C$86</definedName>
    <definedName name="growth_rate">[160]VKK!$B$20</definedName>
    <definedName name="growth_V">'[200]Verkh DCF'!$B$60</definedName>
    <definedName name="grstat">#REF!</definedName>
    <definedName name="GSM_a">#REF!</definedName>
    <definedName name="GSM_b">#REF!</definedName>
    <definedName name="GSM_c">#REF!</definedName>
    <definedName name="gsm_g">#REF!</definedName>
    <definedName name="gsm_k">#REF!</definedName>
    <definedName name="gv">#REF!</definedName>
    <definedName name="gvol_NAK">#REF!</definedName>
    <definedName name="GXL0">#REF!</definedName>
    <definedName name="H">#N/A</definedName>
    <definedName name="h2_4">[258]Инструкции!#REF!</definedName>
    <definedName name="h2_5">[258]Инструкции!#REF!</definedName>
    <definedName name="half98">#REF!</definedName>
    <definedName name="Hartmann">#REF!</definedName>
    <definedName name="Harvester">#REF!</definedName>
    <definedName name="Helm">#REF!</definedName>
    <definedName name="help_en">#REF!</definedName>
    <definedName name="help_ru">#REF!</definedName>
    <definedName name="hgdtgd" hidden="1">{"'РП (2)'!$A$5:$S$150"}</definedName>
    <definedName name="hghgh">#REF!</definedName>
    <definedName name="hgjghj67687" hidden="1">{"PRINTME",#N/A,FALSE,"FINAL-10"}</definedName>
    <definedName name="hh">'[259]осв 2003'!$A$4</definedName>
    <definedName name="hhh">'[260]осв 2003'!$A$4</definedName>
    <definedName name="hhhhhhhhh">[231]Macro!#REF!</definedName>
    <definedName name="hhj">'[21]BCS APP Slovakia'!$AF$6</definedName>
    <definedName name="hhjhjjkkjjk">'[21]BCS APP CR'!$D$24</definedName>
    <definedName name="HJHH">[183]Macro!$C$69</definedName>
    <definedName name="hjhj" hidden="1">'[248]TPD Graphs'!$H$83:$H$90</definedName>
    <definedName name="hjkjkghjk" hidden="1">'[248]TPD Graphs'!$I$83:$I$90</definedName>
    <definedName name="hjvfy" hidden="1">{#N/A,#N/A,TRUE,"ИсхМстржд";#N/A,#N/A,TRUE,"Исх-Центр";#N/A,#N/A,TRUE,"Исх-2рт ";#N/A,#N/A,TRUE,"Исх-2рт ";#N/A,#N/A,TRUE,"Исх-3рт";#N/A,#N/A,TRUE,"Вар1";#N/A,#N/A,TRUE,"Вар2";#N/A,#N/A,TRUE,"Вар2-блоки";#N/A,#N/A,TRUE,"В3-Центр";#N/A,#N/A,TRUE,"В3-2рт";#N/A,#N/A,TRUE,"В3-3рт"}</definedName>
    <definedName name="HNO3_">[187]Prices!$E$1581</definedName>
    <definedName name="homr">#REF!</definedName>
    <definedName name="homr1">#REF!</definedName>
    <definedName name="hor">[191]main!$D$7</definedName>
    <definedName name="hta" hidden="1">{"'РП (2)'!$A$5:$S$150"}</definedName>
    <definedName name="HTLM" hidden="1">{"'РП (2)'!$A$5:$S$150"}</definedName>
    <definedName name="htma" hidden="1">{"'РП (2)'!$A$5:$S$150"}</definedName>
    <definedName name="HTML_CodePage" hidden="1">1251</definedName>
    <definedName name="HTML_Control" hidden="1">{"'РП (2)'!$A$5:$S$150"}</definedName>
    <definedName name="HTML_Description" hidden="1">""</definedName>
    <definedName name="HTML_Email" hidden="1">""</definedName>
    <definedName name="HTML_Header" hidden="1">"кРАП"</definedName>
    <definedName name="HTML_LastUpdate" hidden="1">"03.06.99"</definedName>
    <definedName name="HTML_LineAfter" hidden="1">FALSE</definedName>
    <definedName name="HTML_LineBefore" hidden="1">FALSE</definedName>
    <definedName name="HTML_Name" hidden="1">"Вячеслав Г. Колчин"</definedName>
    <definedName name="HTML_OBDlg2" hidden="1">TRUE</definedName>
    <definedName name="HTML_OBDlg4" hidden="1">TRUE</definedName>
    <definedName name="HTML_OS" hidden="1">0</definedName>
    <definedName name="HTML_PathFile" hidden="1">"C:\1S\AworkSIBAL\ФИНПЛАН\Платежи-поступления\MyHTML.htm"</definedName>
    <definedName name="HTML_PathFileMac" hidden="1">"Macintosh HD:HomePageStuff:New_Home_Page:datafile:histret.html"</definedName>
    <definedName name="HTML_Title" hidden="1">"План платежей 0699"</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 name="i">#REF!</definedName>
    <definedName name="IA_BSLines">[246]Справочники!$F$5:$F$7</definedName>
    <definedName name="IANG">#REF!</definedName>
    <definedName name="IAS_All">#REF!</definedName>
    <definedName name="IAS_BS">#REF!</definedName>
    <definedName name="IAS_Lines">[261]GAAP!$A$9:$B$323</definedName>
    <definedName name="IAS_Notes">#REF!</definedName>
    <definedName name="IAS_PL">#REF!</definedName>
    <definedName name="IAS_trail">#REF!</definedName>
    <definedName name="IAS1st">#REF!</definedName>
    <definedName name="IASCode">#REF!</definedName>
    <definedName name="IASFS">#REF!</definedName>
    <definedName name="ibrexzihh" hidden="1">{"'РП (2)'!$A$5:$S$150"}</definedName>
    <definedName name="ICIS_LOR">#REF!</definedName>
    <definedName name="ICK">'[207]Курсы валют ЦБ'!#REF!</definedName>
    <definedName name="icomp_21">[81]Внутрихолд!#REF!</definedName>
    <definedName name="icomp_6">[81]Внутрихолд!#REF!</definedName>
    <definedName name="IET">#REF!</definedName>
    <definedName name="ihjhf" hidden="1">{"'РП (2)'!$A$5:$S$150"}</definedName>
    <definedName name="ii">#N/A</definedName>
    <definedName name="IIA0">#REF!</definedName>
    <definedName name="Imexco">#REF!</definedName>
    <definedName name="IMPrange">[262]IMP!$A:$IV</definedName>
    <definedName name="IncAs0">#REF!</definedName>
    <definedName name="IncAs1">#REF!</definedName>
    <definedName name="income_tax">#REF!</definedName>
    <definedName name="Indagro">#REF!</definedName>
    <definedName name="index_for_95">#REF!</definedName>
    <definedName name="index_for_96">#REF!</definedName>
    <definedName name="index_for_97">#REF!</definedName>
    <definedName name="index_for_half_97">#REF!</definedName>
    <definedName name="Indutech">#REF!</definedName>
    <definedName name="infl">[78]SPR!$E$1:$F$13</definedName>
    <definedName name="inflation">[263]inputs_results!$C$7</definedName>
    <definedName name="input_cell">[15]LTI_MOV!$D$11:$F$13</definedName>
    <definedName name="INPUT_FIELDS_APPCZ">'[264]4 Fin &amp; Publ'!$B$8:$Z$11,'[264]4 Fin &amp; Publ'!$B$14:$Z$19</definedName>
    <definedName name="INPUT_FIELDS_APPSK">#REF!,#REF!</definedName>
    <definedName name="insert0001">#REF!</definedName>
    <definedName name="Inspectorate">#REF!</definedName>
    <definedName name="InsuranceIn">'[228]2 - Prices &amp; Other assmpt'!#REF!</definedName>
    <definedName name="int_ad_cb">[15]INTANG!#REF!</definedName>
    <definedName name="int_depr_charge">[15]INTANG!#REF!</definedName>
    <definedName name="int_hc_cb">[15]INTANG!#REF!</definedName>
    <definedName name="interconn_pay">[204]KEY!#REF!</definedName>
    <definedName name="InterestPeriod">[245]Справочники!$BM$5:$BM$7</definedName>
    <definedName name="Intergate">#REF!</definedName>
    <definedName name="internal">#REF!</definedName>
    <definedName name="internal06">#REF!</definedName>
    <definedName name="International_Practice">#REF!</definedName>
    <definedName name="IntExp0">#REF!</definedName>
    <definedName name="IntExp1">#REF!</definedName>
    <definedName name="IntI0">#REF!</definedName>
    <definedName name="IntI1">#REF!</definedName>
    <definedName name="INTPR">#REF!</definedName>
    <definedName name="INV_CLASS">[254]DATA!$U$2:$U$207</definedName>
    <definedName name="inv_intermeth">#REF!</definedName>
    <definedName name="InvData">#REF!</definedName>
    <definedName name="Inven0">#REF!</definedName>
    <definedName name="Inven1">#REF!</definedName>
    <definedName name="Inventory_Unit">[215]Справочники!$CI$5:$CI$17</definedName>
    <definedName name="InventoryType">[215]Справочники!$CF$5:$CF$133</definedName>
    <definedName name="Investm" localSheetId="18">[27]!Возврат</definedName>
    <definedName name="Investm" localSheetId="16">[27]!Возврат</definedName>
    <definedName name="Investm" localSheetId="10">[27]!Возврат</definedName>
    <definedName name="Investm" localSheetId="19">[27]!Возврат</definedName>
    <definedName name="Investm" localSheetId="20">[27]!Возврат</definedName>
    <definedName name="Investm" localSheetId="2">[27]!Возврат</definedName>
    <definedName name="Investm">[27]!Возврат</definedName>
    <definedName name="Investm_140">#REF!</definedName>
    <definedName name="InvestmentCondition">[214]Справочники!$BG$5:$BG$9</definedName>
    <definedName name="InvestmentInflows">[214]Справочники!$BC$5:$BC$12</definedName>
    <definedName name="InvestmentOutflows">[214]Справочники!$BD$5:$BD$13</definedName>
    <definedName name="InvestmentPayWays">[214]Справочники!$BE$5:$BE$7</definedName>
    <definedName name="Investments">#REF!</definedName>
    <definedName name="InvestmentTypes">[214]Справочники!$BB$5:$BB$7</definedName>
    <definedName name="io">#N/A</definedName>
    <definedName name="IP_cat">[265]справочники!#REF!</definedName>
    <definedName name="IP_subcat">[266]справочники!$U$3:$U$15</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_CIQ" hidden="1">"c4811"</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INT" hidden="1">"c360"</definedName>
    <definedName name="IQ_EBIT_MARGIN" hidden="1">"c359"</definedName>
    <definedName name="IQ_EBIT_OVER_IE" hidden="1">"c1369"</definedName>
    <definedName name="IQ_EBIT_SBC_ACT_OR_EST_CIQ" hidden="1">"c4841"</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XCL_SBC" hidden="1">"c3081"</definedName>
    <definedName name="IQ_EBITDA_HIGH_EST" hidden="1">"c370"</definedName>
    <definedName name="IQ_EBITDA_HIGH_EST_CIQ" hidden="1">"c3624"</definedName>
    <definedName name="IQ_EBITDA_INT" hidden="1">"c373"</definedName>
    <definedName name="IQ_EBITDA_LOW_EST" hidden="1">"c371"</definedName>
    <definedName name="IQ_EBITDA_LOW_EST_CIQ" hidden="1">"c3625"</definedName>
    <definedName name="IQ_EBITDA_MARGIN" hidden="1">"c372"</definedName>
    <definedName name="IQ_EBITDA_MEDIAN_EST" hidden="1">"c1663"</definedName>
    <definedName name="IQ_EBITDA_MEDIAN_EST_CIQ" hidden="1">"c3623"</definedName>
    <definedName name="IQ_EBITDA_NUM_EST" hidden="1">"c374"</definedName>
    <definedName name="IQ_EBITDA_NUM_EST_CIQ" hidden="1">"c3626"</definedName>
    <definedName name="IQ_EBITDA_OVER_TOTAL_IE" hidden="1">"c1371"</definedName>
    <definedName name="IQ_EBITDA_SBC_ACT_OR_EST_CIQ" hidden="1">"c4862"</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_CIQ" hidden="1">"c4875"</definedName>
    <definedName name="IQ_EBT_SBC_GW_ACT_OR_EST_CIQ" hidden="1">"c4879"</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GW_ACT_OR_EST_CIQ" hidden="1">"c5066"</definedName>
    <definedName name="IQ_EPS_GW_EST" hidden="1">"c1737"</definedName>
    <definedName name="IQ_EPS_GW_EST_CIQ" hidden="1">"c4723"</definedName>
    <definedName name="IQ_EPS_GW_HIGH_EST" hidden="1">"c1739"</definedName>
    <definedName name="IQ_EPS_GW_HIGH_EST_CIQ" hidden="1">"c4725"</definedName>
    <definedName name="IQ_EPS_GW_LOW_EST" hidden="1">"c1740"</definedName>
    <definedName name="IQ_EPS_GW_LOW_EST_CIQ" hidden="1">"c4726"</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REPORT_ACT_OR_EST_CIQ" hidden="1">"c5067"</definedName>
    <definedName name="IQ_EPS_REPORTED_EST" hidden="1">"c1744"</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_CIQ" hidden="1">"c4901"</definedName>
    <definedName name="IQ_EPS_SBC_GW_ACT_OR_EST_CIQ" hidden="1">"c4905"</definedName>
    <definedName name="IQ_EPS_STDDEV_EST" hidden="1">"c403"</definedName>
    <definedName name="IQ_EPS_STDDEV_EST_CIQ" hidden="1">"c4993"</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CURRENCY" hidden="1">"c2140"</definedName>
    <definedName name="IQ_EST_CURRENCY_CIQ" hidden="1">"c4769"</definedName>
    <definedName name="IQ_EST_DATE" hidden="1">"c1634"</definedName>
    <definedName name="IQ_EST_DATE_CIQ" hidden="1">"c4770"</definedName>
    <definedName name="IQ_EST_EPS_GROWTH_1YR" hidden="1">"c1636"</definedName>
    <definedName name="IQ_EST_EPS_GROWTH_1YR_CIQ" hidden="1">"c3628"</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IQ" hidden="1">"c4658"</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ULTIFAMILY_RESIDENTIAL_LOANS_FDIC" hidden="1">"c6311"</definedName>
    <definedName name="IQ_NAMES_REVISION_DATE_" hidden="1">40584.5810069444</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_CIQ" hidden="1">"c5012"</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NORMALIZED" hidden="1">"c2207"</definedName>
    <definedName name="IQ_PE_RATIO" hidden="1">"c1610"</definedName>
    <definedName name="IQ_PEG_FWD" hidden="1">"c1863"</definedName>
    <definedName name="IQ_PEG_FWD_CIQ" hidden="1">"c4045"</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EST" hidden="1">"c1126"</definedName>
    <definedName name="IQ_REVENUE_EST_CIQ" hidden="1">"c3616"</definedName>
    <definedName name="IQ_REVENUE_HIGH_EST" hidden="1">"c1127"</definedName>
    <definedName name="IQ_REVENUE_HIGH_EST_CIQ" hidden="1">"c3618"</definedName>
    <definedName name="IQ_REVENUE_LOW_EST" hidden="1">"c1128"</definedName>
    <definedName name="IQ_REVENUE_LOW_EST_CIQ" hidden="1">"c3619"</definedName>
    <definedName name="IQ_REVENUE_MEDIAN_EST" hidden="1">"c1662"</definedName>
    <definedName name="IQ_REVENUE_MEDIAN_EST_CIQ" hidden="1">"c3617"</definedName>
    <definedName name="IQ_REVENUE_NUM_EST" hidden="1">"c1129"</definedName>
    <definedName name="IQ_REVENUE_NUM_EST_CIQ" hidden="1">"c3620"</definedName>
    <definedName name="IQ_REVISION_DATE_" hidden="1">39832.5834143519</definedName>
    <definedName name="IQ_RISK_ADJ_BANK_ASSETS" hidden="1">"c2670"</definedName>
    <definedName name="IQ_RISK_WEIGHTED_ASSETS_FDIC" hidden="1">"c6370"</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F10" hidden="1">"$F$11:$F$16"</definedName>
    <definedName name="IQRF2" hidden="1">"$F$3"</definedName>
    <definedName name="IQRF4" hidden="1">"$F$5"</definedName>
    <definedName name="IQRF6" hidden="1">"$F$7"</definedName>
    <definedName name="IQRF8" hidden="1">"$F$9:$F$12"</definedName>
    <definedName name="IR_BSLines">[214]Справочники!$AZ$5:$AZ$6</definedName>
    <definedName name="IRP">'[207]Курсы валют ЦБ'!#REF!</definedName>
    <definedName name="IS">#REF!</definedName>
    <definedName name="IS_RIBBON_CREATE_SUCCESS">TRUE</definedName>
    <definedName name="IS_RIBBON_SHOW_GRAPH_GROUP">FALSE</definedName>
    <definedName name="IS_RIBBON_SHOW_MAIN_GROUP">TRUE</definedName>
    <definedName name="ISB">#REF!</definedName>
    <definedName name="ISF">#REF!</definedName>
    <definedName name="ITEM_UM">[267]Data!#REF!</definedName>
    <definedName name="ITEMCOST_CLASS">[254]DATA!$Y$2:$Y$26</definedName>
    <definedName name="Itico">#REF!</definedName>
    <definedName name="ITL">'[207]Курсы валют ЦБ'!#REF!</definedName>
    <definedName name="iuili" hidden="1">{#N/A,#N/A,TRUE,"март";#N/A,#N/A,TRUE,"май"}</definedName>
    <definedName name="Ivedimo_matrica">#REF!</definedName>
    <definedName name="j">#REF!</definedName>
    <definedName name="jad" hidden="1">{#N/A,"30% Success",TRUE,"Sales Forecast";#N/A,#N/A,TRUE,"Sheet2"}</definedName>
    <definedName name="jada" hidden="1">{#N/A,"30% Success",TRUE,"Sales Forecast";#N/A,#N/A,TRUE,"Sheet2"}</definedName>
    <definedName name="jc1.1">#REF!</definedName>
    <definedName name="jfgj" hidden="1">{#N/A,"70% Success",FALSE,"Sales Forecast";#N/A,#N/A,FALSE,"Sheet2"}</definedName>
    <definedName name="jfhytbvh" hidden="1">{"'РП (2)'!$A$5:$S$150"}</definedName>
    <definedName name="jgh" hidden="1">{"print95",#N/A,FALSE,"1995E.XLS";"print96",#N/A,FALSE,"1996E.XLS"}</definedName>
    <definedName name="jghyf" hidden="1">{"'РП (2)'!$A$5:$S$150"}</definedName>
    <definedName name="jhgytf" hidden="1">{"'РП (2)'!$A$5:$S$150"}</definedName>
    <definedName name="jhjh">#REF!</definedName>
    <definedName name="jhkhkhj" hidden="1">'[31]Cash Flow'!$F$60:$N$60</definedName>
    <definedName name="jhug" hidden="1">{"'РП (2)'!$A$5:$S$150"}</definedName>
    <definedName name="jjjj">'[268]Гр5(о)'!#REF!</definedName>
    <definedName name="jjjjjjjjjjjjjj">#REF!</definedName>
    <definedName name="jkgjhkghj" hidden="1">'[248]TPD Graphs'!$F$83:$F$90</definedName>
    <definedName name="jkhg" hidden="1">{#N/A,#N/A,FALSE,"FA_1";#N/A,#N/A,FALSE,"Dep'n SE";#N/A,#N/A,FALSE,"Dep'n FC"}</definedName>
    <definedName name="jkhj" hidden="1">'[31]Cash Flow'!$F$21:$N$21</definedName>
    <definedName name="jkjhkhj" hidden="1">'[248]TPD Graphs'!$C$83:$C$90</definedName>
    <definedName name="jkjk" hidden="1">'[248]TPD Graphs'!$E$83:$E$90</definedName>
    <definedName name="jmbj" hidden="1">{"'РП (2)'!$A$5:$S$150"}</definedName>
    <definedName name="Jo" hidden="1">{"vi1",#N/A,FALSE,"Financial Statements";"vi2",#N/A,FALSE,"Financial Statements";#N/A,#N/A,FALSE,"DCF"}</definedName>
    <definedName name="joaquim" hidden="1">{#N/A,"100% Success",TRUE,"Sales Forecast";#N/A,#N/A,TRUE,"Sheet2"}</definedName>
    <definedName name="Jomitco">#REF!</definedName>
    <definedName name="Jose" hidden="1">{"vi1",#N/A,FALSE,"Financial Statements";"vi2",#N/A,FALSE,"Financial Statements";#N/A,#N/A,FALSE,"DCF"}</definedName>
    <definedName name="jose31" hidden="1">{"vi1",#N/A,FALSE,"Financial Statements";"vi2",#N/A,FALSE,"Financial Statements";#N/A,#N/A,FALSE,"DCF"}</definedName>
    <definedName name="Journals">[269]Journals!$A$1:$J$232</definedName>
    <definedName name="JPY">'[207]Курсы валют ЦБ'!#REF!</definedName>
    <definedName name="JR11thUSD">[270]Journals!$E$1:$E$65536</definedName>
    <definedName name="JR1st29">[255]Journals!#REF!</definedName>
    <definedName name="JR1stUSD">[271]Journals!$M$1:$M$65536</definedName>
    <definedName name="JR1stUSD_14">[272]Journals!$M$1:$M$65536</definedName>
    <definedName name="JR1stUSD_20">[272]Journals!$M$1:$M$65536</definedName>
    <definedName name="JR1stUSD_21">[272]Journals!$M$1:$M$65536</definedName>
    <definedName name="JR1stUSD_22">[272]Journals!$M$1:$M$65536</definedName>
    <definedName name="JR1stUSD_23">[272]Journals!$M$1:$M$65536</definedName>
    <definedName name="JR1stUSD_24">[272]Journals!$M$1:$M$65536</definedName>
    <definedName name="JR1stUSD_25">[272]Journals!$M$1:$M$65536</definedName>
    <definedName name="JR1stUSD_26">[272]Journals!$M$1:$M$65536</definedName>
    <definedName name="JR1stUSD_29">[272]Journals!$M$1:$M$65536</definedName>
    <definedName name="JR1stUSD_30">[272]Journals!$M$1:$M$65536</definedName>
    <definedName name="JR1stUSD_33">[272]Journals!$M$1:$M$65536</definedName>
    <definedName name="JR1stUSD_34">[272]Journals!$M$1:$M$65536</definedName>
    <definedName name="JR1stUSD_5">[272]Journals!$M$1:$M$65536</definedName>
    <definedName name="JR1stUSD_50">[272]Journals!$M$1:$M$65536</definedName>
    <definedName name="JR1stUSD_6">[272]Journals!$M$1:$M$65536</definedName>
    <definedName name="JR1stUSD_67">[272]Journals!$M$1:$M$65536</definedName>
    <definedName name="JR1stUSD_69">[272]Journals!$M$1:$M$65536</definedName>
    <definedName name="JR1stUSD_7">[272]Journals!$M$1:$M$65536</definedName>
    <definedName name="JR1stUSD_73">[272]Journals!$M$1:$M$65536</definedName>
    <definedName name="JR1stUSD_74">[272]Journals!$M$1:$M$65536</definedName>
    <definedName name="JR1stUSD_75">[272]Journals!$M$1:$M$65536</definedName>
    <definedName name="JR1stUSD_8">[272]Journals!$M$1:$M$65536</definedName>
    <definedName name="JR2nd">[271]Journals!$L$369:$L$816</definedName>
    <definedName name="JR2nd_14">[272]Journals!$L$369:$L$816</definedName>
    <definedName name="JR2nd_20">[272]Journals!$L$369:$L$816</definedName>
    <definedName name="JR2nd_21">[272]Journals!$L$369:$L$816</definedName>
    <definedName name="JR2nd_22">[272]Journals!$L$369:$L$816</definedName>
    <definedName name="JR2nd_23">[272]Journals!$L$369:$L$816</definedName>
    <definedName name="JR2nd_24">[272]Journals!$L$369:$L$816</definedName>
    <definedName name="JR2nd_25">[272]Journals!$L$369:$L$816</definedName>
    <definedName name="JR2nd_26">[272]Journals!$L$369:$L$816</definedName>
    <definedName name="JR2nd_29">[272]Journals!$L$369:$L$816</definedName>
    <definedName name="JR2nd_30">[272]Journals!$L$369:$L$816</definedName>
    <definedName name="JR2nd_33">[272]Journals!$L$369:$L$816</definedName>
    <definedName name="JR2nd_34">[272]Journals!$L$369:$L$816</definedName>
    <definedName name="JR2nd_5">[272]Journals!$L$369:$L$816</definedName>
    <definedName name="JR2nd_50">[272]Journals!$L$369:$L$816</definedName>
    <definedName name="JR2nd_6">[272]Journals!$L$369:$L$816</definedName>
    <definedName name="JR2nd_67">[272]Journals!$L$369:$L$816</definedName>
    <definedName name="JR2nd_69">[272]Journals!$L$369:$L$816</definedName>
    <definedName name="JR2nd_7">[272]Journals!$L$369:$L$816</definedName>
    <definedName name="JR2nd_73">[272]Journals!$L$369:$L$816</definedName>
    <definedName name="JR2nd_74">[272]Journals!$L$369:$L$816</definedName>
    <definedName name="JR2nd_75">[272]Journals!$L$369:$L$816</definedName>
    <definedName name="JR2nd_8">[272]Journals!$L$369:$L$816</definedName>
    <definedName name="JR2nd29">[255]Journals!#REF!</definedName>
    <definedName name="JR2ndUSD">[271]Journals!$L$1:$L$65536</definedName>
    <definedName name="JR2ndUSD_14">[272]Journals!$L$1:$L$65536</definedName>
    <definedName name="JR2ndUSD_20">[272]Journals!$L$1:$L$65536</definedName>
    <definedName name="JR2ndUSD_21">[272]Journals!$L$1:$L$65536</definedName>
    <definedName name="JR2ndUSD_22">[272]Journals!$L$1:$L$65536</definedName>
    <definedName name="JR2ndUSD_23">[272]Journals!$L$1:$L$65536</definedName>
    <definedName name="JR2ndUSD_24">[272]Journals!$L$1:$L$65536</definedName>
    <definedName name="JR2ndUSD_25">[272]Journals!$L$1:$L$65536</definedName>
    <definedName name="JR2ndUSD_26">[272]Journals!$L$1:$L$65536</definedName>
    <definedName name="JR2ndUSD_29">[272]Journals!$L$1:$L$65536</definedName>
    <definedName name="JR2ndUSD_30">[272]Journals!$L$1:$L$65536</definedName>
    <definedName name="JR2ndUSD_33">[272]Journals!$L$1:$L$65536</definedName>
    <definedName name="JR2ndUSD_34">[272]Journals!$L$1:$L$65536</definedName>
    <definedName name="JR2ndUSD_5">[272]Journals!$L$1:$L$65536</definedName>
    <definedName name="JR2ndUSD_50">[272]Journals!$L$1:$L$65536</definedName>
    <definedName name="JR2ndUSD_6">[272]Journals!$L$1:$L$65536</definedName>
    <definedName name="JR2ndUSD_67">[272]Journals!$L$1:$L$65536</definedName>
    <definedName name="JR2ndUSD_69">[272]Journals!$L$1:$L$65536</definedName>
    <definedName name="JR2ndUSD_7">[272]Journals!$L$1:$L$65536</definedName>
    <definedName name="JR2ndUSD_73">[272]Journals!$L$1:$L$65536</definedName>
    <definedName name="JR2ndUSD_74">[272]Journals!$L$1:$L$65536</definedName>
    <definedName name="JR2ndUSD_75">[272]Journals!$L$1:$L$65536</definedName>
    <definedName name="JR2ndUSD_8">[272]Journals!$L$1:$L$65536</definedName>
    <definedName name="JR3rd">[271]Journals!$K$369:$K$816</definedName>
    <definedName name="JR3rd_14">[272]Journals!$K$369:$K$816</definedName>
    <definedName name="JR3rd_20">[272]Journals!$K$369:$K$816</definedName>
    <definedName name="JR3rd_21">[272]Journals!$K$369:$K$816</definedName>
    <definedName name="JR3rd_22">[272]Journals!$K$369:$K$816</definedName>
    <definedName name="JR3rd_23">[272]Journals!$K$369:$K$816</definedName>
    <definedName name="JR3rd_24">[272]Journals!$K$369:$K$816</definedName>
    <definedName name="JR3rd_25">[272]Journals!$K$369:$K$816</definedName>
    <definedName name="JR3rd_26">[272]Journals!$K$369:$K$816</definedName>
    <definedName name="JR3rd_29">[272]Journals!$K$369:$K$816</definedName>
    <definedName name="JR3rd_30">[272]Journals!$K$369:$K$816</definedName>
    <definedName name="JR3rd_33">[272]Journals!$K$369:$K$816</definedName>
    <definedName name="JR3rd_34">[272]Journals!$K$369:$K$816</definedName>
    <definedName name="JR3rd_5">[272]Journals!$K$369:$K$816</definedName>
    <definedName name="JR3rd_50">[272]Journals!$K$369:$K$816</definedName>
    <definedName name="JR3rd_6">[272]Journals!$K$369:$K$816</definedName>
    <definedName name="JR3rd_67">[272]Journals!$K$369:$K$816</definedName>
    <definedName name="JR3rd_69">[272]Journals!$K$369:$K$816</definedName>
    <definedName name="JR3rd_7">[272]Journals!$K$369:$K$816</definedName>
    <definedName name="JR3rd_73">[272]Journals!$K$369:$K$816</definedName>
    <definedName name="JR3rd_74">[272]Journals!$K$369:$K$816</definedName>
    <definedName name="JR3rd_75">[272]Journals!$K$369:$K$816</definedName>
    <definedName name="JR3rd_8">[272]Journals!$K$369:$K$816</definedName>
    <definedName name="JR3rd29">[255]Journals!#REF!</definedName>
    <definedName name="JR3rdUSD">[271]Journals!$K$1:$K$65536</definedName>
    <definedName name="JR3rdUSD_14">[272]Journals!$K$1:$K$65536</definedName>
    <definedName name="JR3rdUSD_20">[272]Journals!$K$1:$K$65536</definedName>
    <definedName name="JR3rdUSD_21">[272]Journals!$K$1:$K$65536</definedName>
    <definedName name="JR3rdUSD_22">[272]Journals!$K$1:$K$65536</definedName>
    <definedName name="JR3rdUSD_23">[272]Journals!$K$1:$K$65536</definedName>
    <definedName name="JR3rdUSD_24">[272]Journals!$K$1:$K$65536</definedName>
    <definedName name="JR3rdUSD_25">[272]Journals!$K$1:$K$65536</definedName>
    <definedName name="JR3rdUSD_26">[272]Journals!$K$1:$K$65536</definedName>
    <definedName name="JR3rdUSD_29">[272]Journals!$K$1:$K$65536</definedName>
    <definedName name="JR3rdUSD_30">[272]Journals!$K$1:$K$65536</definedName>
    <definedName name="JR3rdUSD_33">[272]Journals!$K$1:$K$65536</definedName>
    <definedName name="JR3rdUSD_34">[272]Journals!$K$1:$K$65536</definedName>
    <definedName name="JR3rdUSD_5">[272]Journals!$K$1:$K$65536</definedName>
    <definedName name="JR3rdUSD_50">[272]Journals!$K$1:$K$65536</definedName>
    <definedName name="JR3rdUSD_6">[272]Journals!$K$1:$K$65536</definedName>
    <definedName name="JR3rdUSD_67">[272]Journals!$K$1:$K$65536</definedName>
    <definedName name="JR3rdUSD_69">[272]Journals!$K$1:$K$65536</definedName>
    <definedName name="JR3rdUSD_7">[272]Journals!$K$1:$K$65536</definedName>
    <definedName name="JR3rdUSD_73">[272]Journals!$K$1:$K$65536</definedName>
    <definedName name="JR3rdUSD_74">[272]Journals!$K$1:$K$65536</definedName>
    <definedName name="JR3rdUSD_75">[272]Journals!$K$1:$K$65536</definedName>
    <definedName name="JR3rdUSD_8">[272]Journals!$K$1:$K$65536</definedName>
    <definedName name="JR4th">[271]Journals!$J$369:$J$816</definedName>
    <definedName name="JR4th_14">[272]Journals!$J$369:$J$816</definedName>
    <definedName name="JR4th_20">[272]Journals!$J$369:$J$816</definedName>
    <definedName name="JR4th_21">[272]Journals!$J$369:$J$816</definedName>
    <definedName name="JR4th_22">[272]Journals!$J$369:$J$816</definedName>
    <definedName name="JR4th_23">[272]Journals!$J$369:$J$816</definedName>
    <definedName name="JR4th_24">[272]Journals!$J$369:$J$816</definedName>
    <definedName name="JR4th_25">[272]Journals!$J$369:$J$816</definedName>
    <definedName name="JR4th_26">[272]Journals!$J$369:$J$816</definedName>
    <definedName name="JR4th_29">[272]Journals!$J$369:$J$816</definedName>
    <definedName name="JR4th_30">[272]Journals!$J$369:$J$816</definedName>
    <definedName name="JR4th_33">[272]Journals!$J$369:$J$816</definedName>
    <definedName name="JR4th_34">[272]Journals!$J$369:$J$816</definedName>
    <definedName name="JR4th_5">[272]Journals!$J$369:$J$816</definedName>
    <definedName name="JR4th_50">[272]Journals!$J$369:$J$816</definedName>
    <definedName name="JR4th_6">[272]Journals!$J$369:$J$816</definedName>
    <definedName name="JR4th_67">[272]Journals!$J$369:$J$816</definedName>
    <definedName name="JR4th_69">[272]Journals!$J$369:$J$816</definedName>
    <definedName name="JR4th_7">[272]Journals!$J$369:$J$816</definedName>
    <definedName name="JR4th_73">[272]Journals!$J$369:$J$816</definedName>
    <definedName name="JR4th_74">[272]Journals!$J$369:$J$816</definedName>
    <definedName name="JR4th_75">[272]Journals!$J$369:$J$816</definedName>
    <definedName name="JR4th_8">[272]Journals!$J$369:$J$816</definedName>
    <definedName name="JR4th29">[255]Journals!#REF!</definedName>
    <definedName name="JR4thUSD">[271]Journals!$J$1:$J$65536</definedName>
    <definedName name="JR4thUSD_14">[272]Journals!$J$1:$J$65536</definedName>
    <definedName name="JR4thUSD_20">[272]Journals!$J$1:$J$65536</definedName>
    <definedName name="JR4thUSD_21">[272]Journals!$J$1:$J$65536</definedName>
    <definedName name="JR4thUSD_22">[272]Journals!$J$1:$J$65536</definedName>
    <definedName name="JR4thUSD_23">[272]Journals!$J$1:$J$65536</definedName>
    <definedName name="JR4thUSD_24">[272]Journals!$J$1:$J$65536</definedName>
    <definedName name="JR4thUSD_25">[272]Journals!$J$1:$J$65536</definedName>
    <definedName name="JR4thUSD_26">[272]Journals!$J$1:$J$65536</definedName>
    <definedName name="JR4thUSD_29">[272]Journals!$J$1:$J$65536</definedName>
    <definedName name="JR4thUSD_30">[272]Journals!$J$1:$J$65536</definedName>
    <definedName name="JR4thUSD_33">[272]Journals!$J$1:$J$65536</definedName>
    <definedName name="JR4thUSD_34">[272]Journals!$J$1:$J$65536</definedName>
    <definedName name="JR4thUSD_5">[272]Journals!$J$1:$J$65536</definedName>
    <definedName name="JR4thUSD_50">[272]Journals!$J$1:$J$65536</definedName>
    <definedName name="JR4thUSD_6">[272]Journals!$J$1:$J$65536</definedName>
    <definedName name="JR4thUSD_67">[272]Journals!$J$1:$J$65536</definedName>
    <definedName name="JR4thUSD_69">[272]Journals!$J$1:$J$65536</definedName>
    <definedName name="JR4thUSD_7">[272]Journals!$J$1:$J$65536</definedName>
    <definedName name="JR4thUSD_73">[272]Journals!$J$1:$J$65536</definedName>
    <definedName name="JR4thUSD_74">[272]Journals!$J$1:$J$65536</definedName>
    <definedName name="JR4thUSD_75">[272]Journals!$J$1:$J$65536</definedName>
    <definedName name="JR4thUSD_8">[272]Journals!$J$1:$J$65536</definedName>
    <definedName name="JR5th">[270]Journals!$J$422:$J$968</definedName>
    <definedName name="JR5th_14">[272]Journals!$I$369:$I$816</definedName>
    <definedName name="JR5th_20">[272]Journals!$I$369:$I$816</definedName>
    <definedName name="JR5th_21">[272]Journals!$I$369:$I$816</definedName>
    <definedName name="JR5th_22">[272]Journals!$I$369:$I$816</definedName>
    <definedName name="JR5th_23">[272]Journals!$I$369:$I$816</definedName>
    <definedName name="JR5th_24">[272]Journals!$I$369:$I$816</definedName>
    <definedName name="JR5th_25">[272]Journals!$I$369:$I$816</definedName>
    <definedName name="JR5th_26">[272]Journals!$I$369:$I$816</definedName>
    <definedName name="JR5th_29">[272]Journals!$I$369:$I$816</definedName>
    <definedName name="JR5th_30">[272]Journals!$I$369:$I$816</definedName>
    <definedName name="JR5th_33">[272]Journals!$I$369:$I$816</definedName>
    <definedName name="JR5th_34">[272]Journals!$I$369:$I$816</definedName>
    <definedName name="JR5th_5">[272]Journals!$I$369:$I$816</definedName>
    <definedName name="JR5th_50">[272]Journals!$I$369:$I$816</definedName>
    <definedName name="JR5th_6">[272]Journals!$I$369:$I$816</definedName>
    <definedName name="JR5th_67">[272]Journals!$I$369:$I$816</definedName>
    <definedName name="JR5th_69">[272]Journals!$I$369:$I$816</definedName>
    <definedName name="JR5th_7">[272]Journals!$I$369:$I$816</definedName>
    <definedName name="JR5th_73">[272]Journals!$I$369:$I$816</definedName>
    <definedName name="JR5th_74">[272]Journals!$I$369:$I$816</definedName>
    <definedName name="JR5th_75">[272]Journals!$I$369:$I$816</definedName>
    <definedName name="JR5th_8">[272]Journals!$I$369:$I$816</definedName>
    <definedName name="JR5th29">[255]Journals!#REF!</definedName>
    <definedName name="JR5thUSD">[270]Journals!$J$1:$J$65536</definedName>
    <definedName name="JR5thUSD_14">[272]Journals!$I$1:$I$65536</definedName>
    <definedName name="JR5thUSD_20">[272]Journals!$I$1:$I$65536</definedName>
    <definedName name="JR5thUSD_21">[272]Journals!$I$1:$I$65536</definedName>
    <definedName name="JR5thUSD_22">[272]Journals!$I$1:$I$65536</definedName>
    <definedName name="JR5thUSD_23">[272]Journals!$I$1:$I$65536</definedName>
    <definedName name="JR5thUSD_24">[272]Journals!$I$1:$I$65536</definedName>
    <definedName name="JR5thUSD_25">[272]Journals!$I$1:$I$65536</definedName>
    <definedName name="JR5thUSD_26">[272]Journals!$I$1:$I$65536</definedName>
    <definedName name="JR5thUSD_29">[272]Journals!$I$1:$I$65536</definedName>
    <definedName name="JR5thUSD_30">[272]Journals!$I$1:$I$65536</definedName>
    <definedName name="JR5thUSD_33">[272]Journals!$I$1:$I$65536</definedName>
    <definedName name="JR5thUSD_34">[272]Journals!$I$1:$I$65536</definedName>
    <definedName name="JR5thUSD_5">[272]Journals!$I$1:$I$65536</definedName>
    <definedName name="JR5thUSD_50">[272]Journals!$I$1:$I$65536</definedName>
    <definedName name="JR5thUSD_6">[272]Journals!$I$1:$I$65536</definedName>
    <definedName name="JR5thUSD_67">[272]Journals!$I$1:$I$65536</definedName>
    <definedName name="JR5thUSD_69">[272]Journals!$I$1:$I$65536</definedName>
    <definedName name="JR5thUSD_7">[272]Journals!$I$1:$I$65536</definedName>
    <definedName name="JR5thUSD_73">[272]Journals!$I$1:$I$65536</definedName>
    <definedName name="JR5thUSD_74">[272]Journals!$I$1:$I$65536</definedName>
    <definedName name="JR5thUSD_75">[272]Journals!$I$1:$I$65536</definedName>
    <definedName name="JR5thUSD_8">[272]Journals!$I$1:$I$65536</definedName>
    <definedName name="JR6th">[270]Journals!$I$422:$I$968</definedName>
    <definedName name="JR6thUSD">[270]Journals!$I$1:$I$65536</definedName>
    <definedName name="JR6thUSD_14">[272]Journals!$H$1:$H$65536</definedName>
    <definedName name="JR6thUSD_20">[272]Journals!$H$1:$H$65536</definedName>
    <definedName name="JR6thUSD_21">[272]Journals!$H$1:$H$65536</definedName>
    <definedName name="JR6thUSD_22">[272]Journals!$H$1:$H$65536</definedName>
    <definedName name="JR6thUSD_23">[272]Journals!$H$1:$H$65536</definedName>
    <definedName name="JR6thUSD_24">[272]Journals!$H$1:$H$65536</definedName>
    <definedName name="JR6thUSD_25">[272]Journals!$H$1:$H$65536</definedName>
    <definedName name="JR6thUSD_26">[272]Journals!$H$1:$H$65536</definedName>
    <definedName name="JR6thUSD_29">[272]Journals!$H$1:$H$65536</definedName>
    <definedName name="JR6thUSD_30">[272]Journals!$H$1:$H$65536</definedName>
    <definedName name="JR6thUSD_33">[272]Journals!$H$1:$H$65536</definedName>
    <definedName name="JR6thUSD_34">[272]Journals!$H$1:$H$65536</definedName>
    <definedName name="JR6thUSD_5">[272]Journals!$H$1:$H$65536</definedName>
    <definedName name="JR6thUSD_50">[272]Journals!$H$1:$H$65536</definedName>
    <definedName name="JR6thUSD_6">[272]Journals!$H$1:$H$65536</definedName>
    <definedName name="JR6thUSD_67">[272]Journals!$H$1:$H$65536</definedName>
    <definedName name="JR6thUSD_69">[272]Journals!$H$1:$H$65536</definedName>
    <definedName name="JR6thUSD_7">[272]Journals!$H$1:$H$65536</definedName>
    <definedName name="JR6thUSD_73">[272]Journals!$H$1:$H$65536</definedName>
    <definedName name="JR6thUSD_74">[272]Journals!$H$1:$H$65536</definedName>
    <definedName name="JR6thUSD_75">[272]Journals!$H$1:$H$65536</definedName>
    <definedName name="JR6thUSD_8">[272]Journals!$H$1:$H$65536</definedName>
    <definedName name="JR7thUSD">[270]Journals!$H$1:$H$65536</definedName>
    <definedName name="JR7thUSD_14">[272]Journals!$G$1:$G$65536</definedName>
    <definedName name="JR7thUSD_20">[272]Journals!$G$1:$G$65536</definedName>
    <definedName name="JR7thUSD_21">[272]Journals!$G$1:$G$65536</definedName>
    <definedName name="JR7thUSD_22">[272]Journals!$G$1:$G$65536</definedName>
    <definedName name="JR7thUSD_23">[272]Journals!$G$1:$G$65536</definedName>
    <definedName name="JR7thUSD_24">[272]Journals!$G$1:$G$65536</definedName>
    <definedName name="JR7thUSD_25">[272]Journals!$G$1:$G$65536</definedName>
    <definedName name="JR7thUSD_26">[272]Journals!$G$1:$G$65536</definedName>
    <definedName name="JR7thUSD_29">[272]Journals!$G$1:$G$65536</definedName>
    <definedName name="JR7thUSD_30">[272]Journals!$G$1:$G$65536</definedName>
    <definedName name="JR7thUSD_33">[272]Journals!$G$1:$G$65536</definedName>
    <definedName name="JR7thUSD_34">[272]Journals!$G$1:$G$65536</definedName>
    <definedName name="JR7thUSD_5">[272]Journals!$G$1:$G$65536</definedName>
    <definedName name="JR7thUSD_50">[272]Journals!$G$1:$G$65536</definedName>
    <definedName name="JR7thUSD_6">[272]Journals!$G$1:$G$65536</definedName>
    <definedName name="JR7thUSD_67">[272]Journals!$G$1:$G$65536</definedName>
    <definedName name="JR7thUSD_69">[272]Journals!$G$1:$G$65536</definedName>
    <definedName name="JR7thUSD_7">[272]Journals!$G$1:$G$65536</definedName>
    <definedName name="JR7thUSD_73">[272]Journals!$G$1:$G$65536</definedName>
    <definedName name="JR7thUSD_74">[272]Journals!$G$1:$G$65536</definedName>
    <definedName name="JR7thUSD_75">[272]Journals!$G$1:$G$65536</definedName>
    <definedName name="JR7thUSD_8">[272]Journals!$G$1:$G$65536</definedName>
    <definedName name="JR8thUSD">[270]Journals!$G$1:$G$65536</definedName>
    <definedName name="JR8thUSD_14">[272]Journals!$F$1:$F$65536</definedName>
    <definedName name="JR8thUSD_20">[272]Journals!$F$1:$F$65536</definedName>
    <definedName name="JR8thUSD_21">[272]Journals!$F$1:$F$65536</definedName>
    <definedName name="JR8thUSD_22">[272]Journals!$F$1:$F$65536</definedName>
    <definedName name="JR8thUSD_23">[272]Journals!$F$1:$F$65536</definedName>
    <definedName name="JR8thUSD_24">[272]Journals!$F$1:$F$65536</definedName>
    <definedName name="JR8thUSD_25">[272]Journals!$F$1:$F$65536</definedName>
    <definedName name="JR8thUSD_26">[272]Journals!$F$1:$F$65536</definedName>
    <definedName name="JR8thUSD_29">[272]Journals!$F$1:$F$65536</definedName>
    <definedName name="JR8thUSD_30">[272]Journals!$F$1:$F$65536</definedName>
    <definedName name="JR8thUSD_33">[272]Journals!$F$1:$F$65536</definedName>
    <definedName name="JR8thUSD_34">[272]Journals!$F$1:$F$65536</definedName>
    <definedName name="JR8thUSD_5">[272]Journals!$F$1:$F$65536</definedName>
    <definedName name="JR8thUSD_50">[272]Journals!$F$1:$F$65536</definedName>
    <definedName name="JR8thUSD_6">[272]Journals!$F$1:$F$65536</definedName>
    <definedName name="JR8thUSD_67">[272]Journals!$F$1:$F$65536</definedName>
    <definedName name="JR8thUSD_69">[272]Journals!$F$1:$F$65536</definedName>
    <definedName name="JR8thUSD_7">[272]Journals!$F$1:$F$65536</definedName>
    <definedName name="JR8thUSD_73">[272]Journals!$F$1:$F$65536</definedName>
    <definedName name="JR8thUSD_74">[272]Journals!$F$1:$F$65536</definedName>
    <definedName name="JR8thUSD_75">[272]Journals!$F$1:$F$65536</definedName>
    <definedName name="JR8thUSD_8">[272]Journals!$F$1:$F$65536</definedName>
    <definedName name="JR9thUSD">[270]Journals!$F$1:$F$65536</definedName>
    <definedName name="JR9thUSD_14">[272]Journals!$E$1:$E$65536</definedName>
    <definedName name="JR9thUSD_20">[272]Journals!$E$1:$E$65536</definedName>
    <definedName name="JR9thUSD_21">[272]Journals!$E$1:$E$65536</definedName>
    <definedName name="JR9thUSD_22">[272]Journals!$E$1:$E$65536</definedName>
    <definedName name="JR9thUSD_23">[272]Journals!$E$1:$E$65536</definedName>
    <definedName name="JR9thUSD_24">[272]Journals!$E$1:$E$65536</definedName>
    <definedName name="JR9thUSD_25">[272]Journals!$E$1:$E$65536</definedName>
    <definedName name="JR9thUSD_26">[272]Journals!$E$1:$E$65536</definedName>
    <definedName name="JR9thUSD_29">[272]Journals!$E$1:$E$65536</definedName>
    <definedName name="JR9thUSD_30">[272]Journals!$E$1:$E$65536</definedName>
    <definedName name="JR9thUSD_33">[272]Journals!$E$1:$E$65536</definedName>
    <definedName name="JR9thUSD_34">[272]Journals!$E$1:$E$65536</definedName>
    <definedName name="JR9thUSD_5">[272]Journals!$E$1:$E$65536</definedName>
    <definedName name="JR9thUSD_50">[272]Journals!$E$1:$E$65536</definedName>
    <definedName name="JR9thUSD_6">[272]Journals!$E$1:$E$65536</definedName>
    <definedName name="JR9thUSD_67">[272]Journals!$E$1:$E$65536</definedName>
    <definedName name="JR9thUSD_69">[272]Journals!$E$1:$E$65536</definedName>
    <definedName name="JR9thUSD_7">[272]Journals!$E$1:$E$65536</definedName>
    <definedName name="JR9thUSD_73">[272]Journals!$E$1:$E$65536</definedName>
    <definedName name="JR9thUSD_74">[272]Journals!$E$1:$E$65536</definedName>
    <definedName name="JR9thUSD_75">[272]Journals!$E$1:$E$65536</definedName>
    <definedName name="JR9thUSD_8">[272]Journals!$E$1:$E$65536</definedName>
    <definedName name="JRHeader29">[255]Journals!#REF!</definedName>
    <definedName name="JRLines">[270]Journals!$B$422:$B$968</definedName>
    <definedName name="JRLines_14">[272]Journals!$B$369:$B$816</definedName>
    <definedName name="JRLines_20">[272]Journals!$B$369:$B$816</definedName>
    <definedName name="JRLines_21">[272]Journals!$B$369:$B$816</definedName>
    <definedName name="JRLines_22">[272]Journals!$B$369:$B$816</definedName>
    <definedName name="JRLines_23">[272]Journals!$B$369:$B$816</definedName>
    <definedName name="JRLines_24">[272]Journals!$B$369:$B$816</definedName>
    <definedName name="JRLines_25">[272]Journals!$B$369:$B$816</definedName>
    <definedName name="JRLines_26">[272]Journals!$B$369:$B$816</definedName>
    <definedName name="JRLines_29">[272]Journals!$B$369:$B$816</definedName>
    <definedName name="JRLines_30">[272]Journals!$B$369:$B$816</definedName>
    <definedName name="JRLines_33">[272]Journals!$B$369:$B$816</definedName>
    <definedName name="JRLines_34">[272]Journals!$B$369:$B$816</definedName>
    <definedName name="JRLines_5">[272]Journals!$B$369:$B$816</definedName>
    <definedName name="JRLines_50">[272]Journals!$B$369:$B$816</definedName>
    <definedName name="JRLines_6">[272]Journals!$B$369:$B$816</definedName>
    <definedName name="JRLines_67">[272]Journals!$B$369:$B$816</definedName>
    <definedName name="JRLines_69">[272]Journals!$B$369:$B$816</definedName>
    <definedName name="JRLines_7">[272]Journals!$B$369:$B$816</definedName>
    <definedName name="JRLines_73">[272]Journals!$B$369:$B$816</definedName>
    <definedName name="JRLines_74">[272]Journals!$B$369:$B$816</definedName>
    <definedName name="JRLines_75">[272]Journals!$B$369:$B$816</definedName>
    <definedName name="JRLines_8">[272]Journals!$B$369:$B$816</definedName>
    <definedName name="JRLines29">[255]Journals!#REF!</definedName>
    <definedName name="JRLinesUSD">[270]Journals!$B$1:$B$65536</definedName>
    <definedName name="JRLinesUSD_14">[272]Journals!$B$1:$B$65536</definedName>
    <definedName name="JRLinesUSD_20">[272]Journals!$B$1:$B$65536</definedName>
    <definedName name="JRLinesUSD_21">[272]Journals!$B$1:$B$65536</definedName>
    <definedName name="JRLinesUSD_22">[272]Journals!$B$1:$B$65536</definedName>
    <definedName name="JRLinesUSD_23">[272]Journals!$B$1:$B$65536</definedName>
    <definedName name="JRLinesUSD_24">[272]Journals!$B$1:$B$65536</definedName>
    <definedName name="JRLinesUSD_25">[272]Journals!$B$1:$B$65536</definedName>
    <definedName name="JRLinesUSD_26">[272]Journals!$B$1:$B$65536</definedName>
    <definedName name="JRLinesUSD_29">[272]Journals!$B$1:$B$65536</definedName>
    <definedName name="JRLinesUSD_30">[272]Journals!$B$1:$B$65536</definedName>
    <definedName name="JRLinesUSD_33">[272]Journals!$B$1:$B$65536</definedName>
    <definedName name="JRLinesUSD_34">[272]Journals!$B$1:$B$65536</definedName>
    <definedName name="JRLinesUSD_5">[272]Journals!$B$1:$B$65536</definedName>
    <definedName name="JRLinesUSD_50">[272]Journals!$B$1:$B$65536</definedName>
    <definedName name="JRLinesUSD_6">[272]Journals!$B$1:$B$65536</definedName>
    <definedName name="JRLinesUSD_67">[272]Journals!$B$1:$B$65536</definedName>
    <definedName name="JRLinesUSD_69">[272]Journals!$B$1:$B$65536</definedName>
    <definedName name="JRLinesUSD_7">[272]Journals!$B$1:$B$65536</definedName>
    <definedName name="JRLinesUSD_73">[272]Journals!$B$1:$B$65536</definedName>
    <definedName name="JRLinesUSD_74">[272]Journals!$B$1:$B$65536</definedName>
    <definedName name="JRLinesUSD_75">[272]Journals!$B$1:$B$65536</definedName>
    <definedName name="JRLinesUSD_8">[272]Journals!$B$1:$B$65536</definedName>
    <definedName name="k">[273]Bendra!$B$1</definedName>
    <definedName name="K_S">#REF!</definedName>
    <definedName name="ka1_1__1__">'[29]BS_01_07_06 Актив'!#REF!</definedName>
    <definedName name="ka100_1__2__">'[29]BS_01_07_06 Актив'!#REF!</definedName>
    <definedName name="ka100_2__2__">'[29]BS_01_07_06 Актив'!#REF!</definedName>
    <definedName name="ka116_1__2__">'[29]BS_01_07_06 Актив'!#REF!</definedName>
    <definedName name="ka116_2__2__">'[29]BS_01_07_06 Актив'!#REF!</definedName>
    <definedName name="ka120_1__2__">'[29]BS_01_07_06 Актив'!#REF!</definedName>
    <definedName name="ka120_2__2__">'[29]BS_01_07_06 Актив'!#REF!</definedName>
    <definedName name="ka125_0__2__1">'[29]BS_01_07_06 Актив'!#REF!</definedName>
    <definedName name="ka125_1__2__1">'[29]BS_01_07_06 Актив'!#REF!</definedName>
    <definedName name="ka125_2__2__1">'[29]BS_01_07_06 Актив'!#REF!</definedName>
    <definedName name="ka130_1__2__">'[29]BS_01_07_06 Актив'!#REF!</definedName>
    <definedName name="ka130_2__2__">'[29]BS_01_07_06 Актив'!#REF!</definedName>
    <definedName name="ka15_1__2__">'[29]BS_01_07_06 Актив'!#REF!</definedName>
    <definedName name="ka15_2__2__">'[29]BS_01_07_06 Актив'!#REF!</definedName>
    <definedName name="ka150_1__2__">'[29]BS_01_07_06 Актив'!#REF!</definedName>
    <definedName name="ka150_2__2__">'[29]BS_01_07_06 Актив'!#REF!</definedName>
    <definedName name="ka154_1__2__">'[29]BS_01_07_06 Актив'!#REF!</definedName>
    <definedName name="ka154_2__2__">'[29]BS_01_07_06 Актив'!#REF!</definedName>
    <definedName name="ka160_1__2__">'[29]BS_01_07_06 Актив'!#REF!</definedName>
    <definedName name="ka160_2__2__">'[29]BS_01_07_06 Актив'!#REF!</definedName>
    <definedName name="ka2_1__1__">'[29]BS_01_07_06 Актив'!#REF!</definedName>
    <definedName name="ka220_1__2__">'[29]BS_01_07_06 Актив'!#REF!</definedName>
    <definedName name="ka220_2__2__">'[29]BS_01_07_06 Актив'!#REF!</definedName>
    <definedName name="ka230_1__2__">'[29]BS_01_07_06 Актив'!#REF!</definedName>
    <definedName name="ka230_2__2__">'[29]BS_01_07_06 Актив'!#REF!</definedName>
    <definedName name="ka240_1__2__">'[29]BS_01_07_06 Актив'!#REF!</definedName>
    <definedName name="ka240_2__2__">'[29]BS_01_07_06 Актив'!#REF!</definedName>
    <definedName name="ka245_1__2__">'[29]BS_01_07_06 Актив'!#REF!</definedName>
    <definedName name="ka245_2__2__">'[29]BS_01_07_06 Актив'!#REF!</definedName>
    <definedName name="ka248_1__2__">'[29]BS_01_07_06 Актив'!#REF!</definedName>
    <definedName name="ka248_2__2__">'[29]BS_01_07_06 Актив'!#REF!</definedName>
    <definedName name="ka249_0__2__1">'[29]BS_01_07_06 Актив'!#REF!</definedName>
    <definedName name="ka249_1__2__1">'[29]BS_01_07_06 Актив'!#REF!</definedName>
    <definedName name="ka249_2__2__1">'[29]BS_01_07_06 Актив'!#REF!</definedName>
    <definedName name="ka250_1__2__">'[29]BS_01_07_06 Актив'!#REF!</definedName>
    <definedName name="ka250_2__2__">'[29]BS_01_07_06 Актив'!#REF!</definedName>
    <definedName name="ka270_1__2__">'[29]BS_01_07_06 Актив'!#REF!</definedName>
    <definedName name="ka270_2__2__">'[29]BS_01_07_06 Актив'!#REF!</definedName>
    <definedName name="ka290_1__2__">'[29]BS_01_07_06 Актив'!#REF!</definedName>
    <definedName name="ka290_2__2__">'[29]BS_01_07_06 Актив'!#REF!</definedName>
    <definedName name="ka3_1__1__">'[29]BS_01_07_06 Актив'!#REF!</definedName>
    <definedName name="ka361_1__2__">'[29]BS_01_07_06 Актив'!#REF!</definedName>
    <definedName name="ka361_2__2__">'[29]BS_01_07_06 Актив'!#REF!</definedName>
    <definedName name="ka363_1__2__">'[29]BS_01_07_06 Актив'!#REF!</definedName>
    <definedName name="ka363_2__2__">'[29]BS_01_07_06 Актив'!#REF!</definedName>
    <definedName name="ka370_1__2__">'[29]BS_01_07_06 Актив'!#REF!</definedName>
    <definedName name="ka370_2__2__">'[29]BS_01_07_06 Актив'!#REF!</definedName>
    <definedName name="ka380_1__2__">'[29]BS_01_07_06 Актив'!#REF!</definedName>
    <definedName name="ka380_2__2__">'[29]BS_01_07_06 Актив'!#REF!</definedName>
    <definedName name="ka4_1__1__">'[29]BS_01_07_06 Актив'!#REF!</definedName>
    <definedName name="ka420_1__2__">'[29]BS_01_07_06 Актив'!#REF!</definedName>
    <definedName name="ka420_2__2__">'[29]BS_01_07_06 Актив'!#REF!</definedName>
    <definedName name="ka425_0__2__1">'[29]BS_01_07_06 Актив'!#REF!</definedName>
    <definedName name="ka425_1__2__1">'[29]BS_01_07_06 Актив'!#REF!</definedName>
    <definedName name="ka425_2__2__1">'[29]BS_01_07_06 Актив'!#REF!</definedName>
    <definedName name="ka430_1__2__">'[29]BS_01_07_06 Актив'!#REF!</definedName>
    <definedName name="ka430_2__2__">'[29]BS_01_07_06 Актив'!#REF!</definedName>
    <definedName name="ka45_1__2__">'[29]BS_01_07_06 Актив'!#REF!</definedName>
    <definedName name="ka45_2__2__">'[29]BS_01_07_06 Актив'!#REF!</definedName>
    <definedName name="ka460_1__2__">'[29]BS_01_07_06 Актив'!#REF!</definedName>
    <definedName name="ka460_2__2__">'[29]BS_01_07_06 Актив'!#REF!</definedName>
    <definedName name="ka480_1__3__">[29]BS_01_07_06_Пассив!#REF!</definedName>
    <definedName name="ka480_2__3__">[29]BS_01_07_06_Пассив!#REF!</definedName>
    <definedName name="ka485_1__3__">[29]BS_01_07_06_Пассив!#REF!</definedName>
    <definedName name="ka485_2__3__">[29]BS_01_07_06_Пассив!#REF!</definedName>
    <definedName name="ka490_1__3__">[29]BS_01_07_06_Пассив!#REF!</definedName>
    <definedName name="ka490_2__3__">[29]BS_01_07_06_Пассив!#REF!</definedName>
    <definedName name="ka5_1__1__">'[29]BS_01_07_06 Актив'!#REF!</definedName>
    <definedName name="ka500_2__3__">[29]BS_01_07_06_Пассив!#REF!</definedName>
    <definedName name="ka503_2__3__">[29]BS_01_07_06_Пассив!#REF!</definedName>
    <definedName name="ka504_2__3__">[29]BS_01_07_06_Пассив!#REF!</definedName>
    <definedName name="ka510_0__3__1">[29]BS_01_07_06_Пассив!#REF!</definedName>
    <definedName name="ka510_1__3__1">[29]BS_01_07_06_Пассив!#REF!</definedName>
    <definedName name="ka510_2__3__1">[29]BS_01_07_06_Пассив!#REF!</definedName>
    <definedName name="ka580_2__3__">[29]BS_01_07_06_Пассив!#REF!</definedName>
    <definedName name="ka590_2__3__">[29]BS_01_07_06_Пассив!#REF!</definedName>
    <definedName name="ka6_1__1__">'[29]BS_01_07_06 Актив'!#REF!</definedName>
    <definedName name="ka605_2__3__">[29]BS_01_07_06_Пассив!#REF!</definedName>
    <definedName name="ka608_2__3__">[29]BS_01_07_06_Пассив!#REF!</definedName>
    <definedName name="ka615_2__3__">[29]BS_01_07_06_Пассив!#REF!</definedName>
    <definedName name="ka618_0__3__1">[29]BS_01_07_06_Пассив!#REF!</definedName>
    <definedName name="ka618_1__3__1">[29]BS_01_07_06_Пассив!#REF!</definedName>
    <definedName name="ka618_2__3__1">[29]BS_01_07_06_Пассив!#REF!</definedName>
    <definedName name="ka620_2__3__">[29]BS_01_07_06_Пассив!#REF!</definedName>
    <definedName name="ka630_2__3__">[29]BS_01_07_06_Пассив!#REF!</definedName>
    <definedName name="ka645_2__3__">[29]BS_01_07_06_Пассив!#REF!</definedName>
    <definedName name="ka650_2__3__">[29]BS_01_07_06_Пассив!#REF!</definedName>
    <definedName name="ka7_1__1__">'[29]BS_01_07_06 Актив'!#REF!</definedName>
    <definedName name="ka701_2__3__">[29]BS_01_07_06_Пассив!#REF!</definedName>
    <definedName name="ka710_2__3__">[29]BS_01_07_06_Пассив!#REF!</definedName>
    <definedName name="ka720_2__3__">[29]BS_01_07_06_Пассив!#REF!</definedName>
    <definedName name="ka745_2__3__">[29]BS_01_07_06_Пассив!#REF!</definedName>
    <definedName name="ka751_2__3__">[29]BS_01_07_06_Пассив!#REF!</definedName>
    <definedName name="ka760_2__3__">[29]BS_01_07_06_Пассив!#REF!</definedName>
    <definedName name="ka780_2__3__">[29]BS_01_07_06_Пассив!#REF!</definedName>
    <definedName name="ka800_2__3__">[29]BS_01_07_06_Пассив!#REF!</definedName>
    <definedName name="ka805_0__3__1">[29]BS_01_07_06_Пассив!#REF!</definedName>
    <definedName name="ka805_1__3__1">[29]BS_01_07_06_Пассив!#REF!</definedName>
    <definedName name="ka805_2__3__1">[29]BS_01_07_06_Пассив!#REF!</definedName>
    <definedName name="ka810_2__3__">[29]BS_01_07_06_Пассив!#REF!</definedName>
    <definedName name="ka820_2__3__">[29]BS_01_07_06_Пассив!#REF!</definedName>
    <definedName name="ka840_2__3__">[29]BS_01_07_06_Пассив!#REF!</definedName>
    <definedName name="ka845_2__3__">[29]BS_01_07_06_Пассив!#REF!</definedName>
    <definedName name="ka850_2__3__">[29]BS_01_07_06_Пассив!#REF!</definedName>
    <definedName name="ka860_2__3__">[29]BS_01_07_06_Пассив!#REF!</definedName>
    <definedName name="ka870_2__3__">[29]BS_01_07_06_Пассив!#REF!</definedName>
    <definedName name="ka880_2__3__">[29]BS_01_07_06_Пассив!#REF!</definedName>
    <definedName name="ka890_2__3__">[29]BS_01_07_06_Пассив!#REF!</definedName>
    <definedName name="ka90_1__2__">'[29]BS_01_07_06 Актив'!#REF!</definedName>
    <definedName name="ka90_2__2__">'[29]BS_01_07_06 Актив'!#REF!</definedName>
    <definedName name="ka900_2__3__">[29]BS_01_07_06_Пассив!#REF!</definedName>
    <definedName name="ka910_2__3__">[29]BS_01_07_06_Пассив!#REF!</definedName>
    <definedName name="ka92_1__2__">'[29]BS_01_07_06 Актив'!#REF!</definedName>
    <definedName name="ka92_2__2__">'[29]BS_01_07_06 Актив'!#REF!</definedName>
    <definedName name="ka925_2__3__">[29]BS_01_07_06_Пассив!#REF!</definedName>
    <definedName name="ka930_0__3__1">[29]BS_01_07_06_Пассив!#REF!</definedName>
    <definedName name="ka930_2__3__1">[29]BS_01_07_06_Пассив!#REF!</definedName>
    <definedName name="kBNT" hidden="1">{"'РП (2)'!$A$5:$S$150"}</definedName>
    <definedName name="Kelenisso">#REF!</definedName>
    <definedName name="kemig">[274]TasAt!#REF!</definedName>
    <definedName name="Kemira">#REF!</definedName>
    <definedName name="Kemira_Agro">#REF!</definedName>
    <definedName name="Kemira_Agro.v">#REF!</definedName>
    <definedName name="Kemira_Lifosa">#REF!</definedName>
    <definedName name="KGOK1017">#REF!</definedName>
    <definedName name="KGOK1022">#REF!</definedName>
    <definedName name="KGOK1023">#REF!</definedName>
    <definedName name="KGOK1123">#REF!</definedName>
    <definedName name="KGOK1207">#REF!</definedName>
    <definedName name="KHKH">#REF!</definedName>
    <definedName name="Kinsho">#REF!</definedName>
    <definedName name="kj" hidden="1">{"'РП (2)'!$A$5:$S$150"}</definedName>
    <definedName name="kjhjhgfgs" hidden="1">{"'РП (2)'!$A$5:$S$150"}</definedName>
    <definedName name="kjk" hidden="1">{"'РП (2)'!$A$5:$S$150"}</definedName>
    <definedName name="kjkjhkjhjhkjhkjh">#REF!</definedName>
    <definedName name="KKHH">#REF!</definedName>
    <definedName name="KKK">'[110]цена реал-ии (2)'!#REF!</definedName>
    <definedName name="kkkkkkk">#N/A</definedName>
    <definedName name="kkkkkkkkkk">#REF!</definedName>
    <definedName name="kkkkkkkkkkkkkkk">#N/A</definedName>
    <definedName name="kkkkkkkkkkkkkkkkk">#REF!</definedName>
    <definedName name="KL">#REF!</definedName>
    <definedName name="kldfg" hidden="1">{"turnover",#N/A,FALSE;"profits",#N/A,FALSE;"cash",#N/A,FALSE}</definedName>
    <definedName name="klk">'[21]BCS APP CR'!$G$24</definedName>
    <definedName name="klkl" hidden="1">'[42]Natl Consult Reg.'!#REF!</definedName>
    <definedName name="Komitent">#REF!</definedName>
    <definedName name="Konimpex">#REF!</definedName>
    <definedName name="Kontomedtreuhand">#REF!</definedName>
    <definedName name="KPMG">'[211]Russian BS97'!#REF!</definedName>
    <definedName name="kred">[275]Настройки!$C$16</definedName>
    <definedName name="kypc">'[276]реестр отгрузка'!#REF!</definedName>
    <definedName name="KZ">[23]ДКЗ!#REF!</definedName>
    <definedName name="KZT">'[207]Курсы валют ЦБ'!#REF!</definedName>
    <definedName name="l">#REF!</definedName>
    <definedName name="L_Adjust">[277]Links!$H$1:$H$65536</definedName>
    <definedName name="L_AJE_Tot">[277]Links!$G$1:$G$65536</definedName>
    <definedName name="L_CY_Beg">[278]Links!$F$1:$F$65536</definedName>
    <definedName name="L_CY_End">[277]Links!$J$1:$J$65536</definedName>
    <definedName name="L_Lang">[201]Lists!$A$2:$A$3</definedName>
    <definedName name="L_Mths">[201]Lists!$C$2:$E$13</definedName>
    <definedName name="L_PY_End">[277]Links!$K$1:$K$65536</definedName>
    <definedName name="L_RJE_Tot">[277]Links!$I$1:$I$65536</definedName>
    <definedName name="l_year">[186]report!$I$23</definedName>
    <definedName name="Lan">#REF!</definedName>
    <definedName name="Lan\">#REF!</definedName>
    <definedName name="LandE0">#REF!</definedName>
    <definedName name="LandE1">#REF!</definedName>
    <definedName name="lang">#REF!</definedName>
    <definedName name="language">[99]Галоген!$A$2</definedName>
    <definedName name="Language_14">[272]Main!$B$8</definedName>
    <definedName name="language_2">[99]Галоген!$A$2</definedName>
    <definedName name="Language_20">[272]Main!$B$8</definedName>
    <definedName name="Language_21">[272]Main!$B$8</definedName>
    <definedName name="Language_22">[272]Main!$B$8</definedName>
    <definedName name="Language_23">[272]Main!$B$8</definedName>
    <definedName name="Language_24">[272]Main!$B$8</definedName>
    <definedName name="Language_25">[272]Main!$B$8</definedName>
    <definedName name="Language_26">[272]Main!$B$8</definedName>
    <definedName name="Language_29">[272]Main!$B$8</definedName>
    <definedName name="Language_30">[272]Main!$B$8</definedName>
    <definedName name="Language_33">[272]Main!$B$8</definedName>
    <definedName name="Language_34">[272]Main!$B$8</definedName>
    <definedName name="Language_5">[272]Main!$B$8</definedName>
    <definedName name="Language_50">[272]Main!$B$8</definedName>
    <definedName name="Language_6">[272]Main!$B$8</definedName>
    <definedName name="Language_67">[272]Main!$B$8</definedName>
    <definedName name="Language_69">[272]Main!$B$8</definedName>
    <definedName name="Language_7">[272]Main!$B$8</definedName>
    <definedName name="Language_73">[272]Main!$B$8</definedName>
    <definedName name="Language_74">[272]Main!$B$8</definedName>
    <definedName name="Language_75">[272]Main!$B$8</definedName>
    <definedName name="Language_8">[272]Main!$B$8</definedName>
    <definedName name="level">[74]rank!$J$1:$J$7</definedName>
    <definedName name="lf" hidden="1">#REF!</definedName>
    <definedName name="lg">#REF!</definedName>
    <definedName name="LicenseDates" hidden="1">[222]ExtractionSchedule!$BJ$31:$BK$33</definedName>
    <definedName name="Lider">#REF!</definedName>
    <definedName name="Lider_2">#REF!</definedName>
    <definedName name="Lifosa">#REF!</definedName>
    <definedName name="Lifosa.v">#REF!</definedName>
    <definedName name="limcount" hidden="1">1</definedName>
    <definedName name="lines_posting_IS">[255]Journals!#REF!</definedName>
    <definedName name="lines5_7_12m03">[255]Journals!#REF!</definedName>
    <definedName name="lines5_8_6m02">[255]Journals!#REF!</definedName>
    <definedName name="list2">[279]список!#REF!,[279]список!#REF!</definedName>
    <definedName name="list3">[279]список!#REF!</definedName>
    <definedName name="listing">'[280]GL 2006'!$A$3:$H$4642</definedName>
    <definedName name="lkj" hidden="1">{"IASBS",#N/A,FALSE,"IAS";"IASPL",#N/A,FALSE,"IAS";#N/A,#N/A,FALSE,"CF DIR";"IASNotes",#N/A,FALSE,"IAS";#N/A,#N/A,FALSE,"FA_1";#N/A,#N/A,FALSE,"Dep'n FC";#N/A,#N/A,FALSE,"Dep'n SE";#N/A,#N/A,FALSE,"Inv_1";#N/A,#N/A,FALSE,"NMG";#N/A,#N/A,FALSE,"Recon";#N/A,#N/A,FALSE,"EPS"}</definedName>
    <definedName name="lkjhgfd" hidden="1">{"'РП (2)'!$A$5:$S$150"}</definedName>
    <definedName name="lkjhug" hidden="1">{"'РП (2)'!$A$5:$S$150"}</definedName>
    <definedName name="lkjlk" hidden="1">{"print95",#N/A,FALSE,"1995E.XLS";"print96",#N/A,FALSE,"1996E.XLS"}</definedName>
    <definedName name="lkq" hidden="1">{"print95",#N/A,FALSE,"1995E.XLS";"print96",#N/A,FALSE,"1996E.XLS"}</definedName>
    <definedName name="llll" hidden="1">{#N/A,#N/A,FALSE,"Финансовые потоки_СС"}</definedName>
    <definedName name="lllllll">#REF!</definedName>
    <definedName name="lllllllllllllllllll">#REF!</definedName>
    <definedName name="Loan_mov">#REF!</definedName>
    <definedName name="LoanAim">[245]Справочники!$BI$5:$BI$9</definedName>
    <definedName name="LOANS_ADVANCES">#REF!</definedName>
    <definedName name="Loans_b">#REF!</definedName>
    <definedName name="Loans_o">#REF!</definedName>
    <definedName name="Lost01221">#REF!</definedName>
    <definedName name="Lost01234">#REF!</definedName>
    <definedName name="LOT_INDIVISIBLE">[135]DATA!#REF!</definedName>
    <definedName name="Lots">#REF!</definedName>
    <definedName name="Lots0103">#REF!</definedName>
    <definedName name="Lots0104">#REF!</definedName>
    <definedName name="Lots0108">#REF!</definedName>
    <definedName name="Lots0109">#REF!</definedName>
    <definedName name="Lots0110">#REF!</definedName>
    <definedName name="Lots0111">#REF!</definedName>
    <definedName name="Lots0115">#REF!</definedName>
    <definedName name="Lots0117">#REF!</definedName>
    <definedName name="Lots0118">#REF!</definedName>
    <definedName name="Lots0121">#REF!</definedName>
    <definedName name="Lots01211">#REF!</definedName>
    <definedName name="Lots0122">#REF!</definedName>
    <definedName name="Lots0123">#REF!</definedName>
    <definedName name="Lots0124">#REF!</definedName>
    <definedName name="Lots01241">#REF!</definedName>
    <definedName name="Lots0125">#REF!</definedName>
    <definedName name="Lots01251">#REF!</definedName>
    <definedName name="Lots0128">#REF!</definedName>
    <definedName name="Lots0130">#REF!</definedName>
    <definedName name="Lots0131">#REF!</definedName>
    <definedName name="Lots0201">#REF!</definedName>
    <definedName name="Lots0204">#REF!</definedName>
    <definedName name="Lots0205">#REF!</definedName>
    <definedName name="Lots0206">#REF!</definedName>
    <definedName name="Lots0207">#REF!</definedName>
    <definedName name="Lots0208">#REF!</definedName>
    <definedName name="Lots0211">#REF!</definedName>
    <definedName name="Lots0212">#REF!</definedName>
    <definedName name="Lots0213">#REF!</definedName>
    <definedName name="Lots0214">#REF!</definedName>
    <definedName name="Lots0215">#REF!</definedName>
    <definedName name="Lots0218">#REF!</definedName>
    <definedName name="Lots0219">#REF!</definedName>
    <definedName name="Lots0220">#REF!</definedName>
    <definedName name="Lots0221">#REF!</definedName>
    <definedName name="Lots0222">#REF!</definedName>
    <definedName name="Lots0226">#REF!</definedName>
    <definedName name="Lots0228">#REF!</definedName>
    <definedName name="Lots0301">#REF!</definedName>
    <definedName name="Lots0304">#REF!</definedName>
    <definedName name="Lots0305">#REF!</definedName>
    <definedName name="Lots0306">#REF!</definedName>
    <definedName name="Lots0307">#REF!</definedName>
    <definedName name="Lots0308">#REF!</definedName>
    <definedName name="Lots0311">#REF!</definedName>
    <definedName name="Lots0312">#REF!</definedName>
    <definedName name="Lots0313">#REF!</definedName>
    <definedName name="Lots0314">#REF!</definedName>
    <definedName name="Lots0318">#REF!</definedName>
    <definedName name="Lots0319">#REF!</definedName>
    <definedName name="Lots0320">#REF!</definedName>
    <definedName name="Lots0321">#REF!</definedName>
    <definedName name="Lots0322">#REF!</definedName>
    <definedName name="Lots0325">#REF!</definedName>
    <definedName name="Lots0326">#REF!</definedName>
    <definedName name="Lots0327">#REF!</definedName>
    <definedName name="Lots0328">#REF!</definedName>
    <definedName name="Lots0329">#REF!</definedName>
    <definedName name="Lots0401">#REF!</definedName>
    <definedName name="Lots0402">#REF!</definedName>
    <definedName name="Lots0403">#REF!</definedName>
    <definedName name="Lots0404">#REF!</definedName>
    <definedName name="Lots0405">#REF!</definedName>
    <definedName name="Lots0408">#REF!</definedName>
    <definedName name="Lots0409">#REF!</definedName>
    <definedName name="Lots0410">#REF!</definedName>
    <definedName name="Lots0411">#REF!</definedName>
    <definedName name="Lots0412">#REF!</definedName>
    <definedName name="Lots0415">#REF!</definedName>
    <definedName name="Lots0416">#REF!</definedName>
    <definedName name="Lots0417">#REF!</definedName>
    <definedName name="Lots0422">#REF!</definedName>
    <definedName name="Lots0423">#REF!</definedName>
    <definedName name="Lots0424">#REF!</definedName>
    <definedName name="Lots0425">#REF!</definedName>
    <definedName name="Lots0427">#REF!</definedName>
    <definedName name="Lots0429">#REF!</definedName>
    <definedName name="Lots0430">#REF!</definedName>
    <definedName name="Lots0506">#REF!</definedName>
    <definedName name="Lots0507">#REF!</definedName>
    <definedName name="Lots0508">#REF!</definedName>
    <definedName name="Lots0514">#REF!</definedName>
    <definedName name="Lots0516">#REF!</definedName>
    <definedName name="Lots0517">#REF!</definedName>
    <definedName name="Lots0518">#REF!</definedName>
    <definedName name="Lots0520">#REF!</definedName>
    <definedName name="Lots0521">[281]mutual!$A$1:$BH$790</definedName>
    <definedName name="Lots0522">#REF!</definedName>
    <definedName name="Lots0523">#REF!</definedName>
    <definedName name="Lots0524">#REF!</definedName>
    <definedName name="Lots0529">#REF!</definedName>
    <definedName name="Lots0530">#REF!</definedName>
    <definedName name="Lots0531">#REF!</definedName>
    <definedName name="Lots0603">#REF!</definedName>
    <definedName name="Lots0604">#REF!</definedName>
    <definedName name="Lots0605">#REF!</definedName>
    <definedName name="Lots0606">#REF!</definedName>
    <definedName name="Lots0607">#REF!</definedName>
    <definedName name="Lots0610">#REF!</definedName>
    <definedName name="Lots0611">#REF!</definedName>
    <definedName name="Lots0612">#REF!</definedName>
    <definedName name="Lots0613">#REF!</definedName>
    <definedName name="Lots0618">#REF!</definedName>
    <definedName name="Lots0619">#REF!</definedName>
    <definedName name="Lots0620">#REF!</definedName>
    <definedName name="Lots0625">#REF!</definedName>
    <definedName name="Lots0626">#REF!</definedName>
    <definedName name="Lots0627">#REF!</definedName>
    <definedName name="Lots0628">#REF!</definedName>
    <definedName name="Lots0701">#REF!</definedName>
    <definedName name="Lots0702">#REF!</definedName>
    <definedName name="Lots0703">#REF!</definedName>
    <definedName name="Lots0704">#REF!</definedName>
    <definedName name="Lots0705">#REF!</definedName>
    <definedName name="Lots0708">#REF!</definedName>
    <definedName name="Lots0709">#REF!</definedName>
    <definedName name="Lots0710">#REF!</definedName>
    <definedName name="Lots0711">#REF!</definedName>
    <definedName name="Lots0712">#REF!</definedName>
    <definedName name="Lots0715">#REF!</definedName>
    <definedName name="Lots0716">#REF!</definedName>
    <definedName name="Lots0717">#REF!</definedName>
    <definedName name="Lots0718">#REF!</definedName>
    <definedName name="Lots0719">#REF!</definedName>
    <definedName name="Lots0722">#REF!</definedName>
    <definedName name="Lots0723">#REF!</definedName>
    <definedName name="Lots0724">#REF!</definedName>
    <definedName name="Lots1009">#REF!</definedName>
    <definedName name="Lots100901">#REF!</definedName>
    <definedName name="Lots1010">#REF!</definedName>
    <definedName name="Lots1011">#REF!</definedName>
    <definedName name="Lots1012">#REF!</definedName>
    <definedName name="Lots1015">#REF!</definedName>
    <definedName name="Lots1016">#REF!</definedName>
    <definedName name="Lots1017">#REF!</definedName>
    <definedName name="Lots1018">#REF!</definedName>
    <definedName name="Lots1019">#REF!</definedName>
    <definedName name="Lots1022">#REF!</definedName>
    <definedName name="Lots1023">#REF!</definedName>
    <definedName name="Lots1025">#REF!</definedName>
    <definedName name="Lots1026">#REF!</definedName>
    <definedName name="Lots1029">#REF!</definedName>
    <definedName name="Lots10291">#REF!</definedName>
    <definedName name="Lots1030">#REF!</definedName>
    <definedName name="Lots10301">#REF!</definedName>
    <definedName name="Lots1101">#REF!</definedName>
    <definedName name="Lots11011">#REF!</definedName>
    <definedName name="Lots1102">#REF!</definedName>
    <definedName name="Lots11021">#REF!</definedName>
    <definedName name="Lots1105">#REF!</definedName>
    <definedName name="Lots11051">#REF!</definedName>
    <definedName name="Lots1106">#REF!</definedName>
    <definedName name="Lots11061">#REF!</definedName>
    <definedName name="Lots1108">#REF!</definedName>
    <definedName name="Lots11081">#REF!</definedName>
    <definedName name="Lots1109">#REF!</definedName>
    <definedName name="Lots11091">#REF!</definedName>
    <definedName name="Lots1112">#REF!</definedName>
    <definedName name="Lots1113">#REF!</definedName>
    <definedName name="Lots1114">#REF!</definedName>
    <definedName name="Lots1115">#REF!</definedName>
    <definedName name="Lots1119">#REF!</definedName>
    <definedName name="Lots1120">#REF!</definedName>
    <definedName name="Lots1121">#REF!</definedName>
    <definedName name="Lots1122">#REF!</definedName>
    <definedName name="Lots1123">#REF!</definedName>
    <definedName name="Lots1124">#REF!</definedName>
    <definedName name="Lots1126">#REF!</definedName>
    <definedName name="Lots1127">[282]Lots1127!$A$1:$W$13</definedName>
    <definedName name="Lots1128">#REF!</definedName>
    <definedName name="Lots1203">#REF!</definedName>
    <definedName name="Lots1204">#REF!</definedName>
    <definedName name="Lots1205">#REF!</definedName>
    <definedName name="Lots1206">#REF!</definedName>
    <definedName name="Lots1207">#REF!</definedName>
    <definedName name="Lots1210">#REF!</definedName>
    <definedName name="Lots1211">#REF!</definedName>
    <definedName name="Lots1212">#REF!</definedName>
    <definedName name="Lots1213">#REF!</definedName>
    <definedName name="Lots1214">#REF!</definedName>
    <definedName name="Lots1217">#REF!</definedName>
    <definedName name="Lots1218">#REF!</definedName>
    <definedName name="Lots1219">#REF!</definedName>
    <definedName name="Lots1220">#REF!</definedName>
    <definedName name="Lots1221">#REF!</definedName>
    <definedName name="Lots1224">#REF!</definedName>
    <definedName name="Lots1225">#REF!</definedName>
    <definedName name="Lots1226">#REF!</definedName>
    <definedName name="Lots1227">#REF!</definedName>
    <definedName name="Lots1228">#REF!</definedName>
    <definedName name="Lots1229">#REF!</definedName>
    <definedName name="Lots2">#REF!</definedName>
    <definedName name="Lots2_1017">#REF!</definedName>
    <definedName name="LTB_Bank">#REF!</definedName>
    <definedName name="LTI_6">#REF!</definedName>
    <definedName name="Luskina_lv">#REF!</definedName>
    <definedName name="m">[6]ПРОГНОЗ_1!#REF!</definedName>
    <definedName name="M_PlaceofPath" hidden="1">"\\SNYCEQT0100\HOME\LZURLO\DATA\TELMEX\Models\tmx_vdf.xls"</definedName>
    <definedName name="ma">[283]Bendra!$A$3:$A$14</definedName>
    <definedName name="Macro1">#REF!</definedName>
    <definedName name="Macro10">#REF!</definedName>
    <definedName name="Macro11">#REF!</definedName>
    <definedName name="Macro12">#REF!</definedName>
    <definedName name="Macro13">#REF!</definedName>
    <definedName name="Macro14">#REF!</definedName>
    <definedName name="Macro15">#REF!</definedName>
    <definedName name="Macro16">#REF!</definedName>
    <definedName name="Macro17">#REF!</definedName>
    <definedName name="Macro18">#REF!</definedName>
    <definedName name="Macro19">#REF!</definedName>
    <definedName name="Macro2">#REF!</definedName>
    <definedName name="Macro20">#REF!</definedName>
    <definedName name="Macro21">#REF!</definedName>
    <definedName name="Macro22">#REF!</definedName>
    <definedName name="Macro23">#REF!</definedName>
    <definedName name="Macro3">#REF!</definedName>
    <definedName name="Macro4">#REF!</definedName>
    <definedName name="Macro5">#REF!</definedName>
    <definedName name="Macro6">#REF!</definedName>
    <definedName name="Macro7">#REF!</definedName>
    <definedName name="Macro8">#REF!</definedName>
    <definedName name="Macro9">#REF!</definedName>
    <definedName name="MainMy">#REF!</definedName>
    <definedName name="Major_A">#REF!</definedName>
    <definedName name="manager">[284]справочники!#REF!</definedName>
    <definedName name="Mapping_21.05" hidden="1">{"IASBS",#N/A,TRUE,"IAS";"IASPL",#N/A,TRUE,"IAS";"IASNotes",#N/A,TRUE,"IAS";"CFDir - expanded",#N/A,TRUE,"CF DIR"}</definedName>
    <definedName name="market" hidden="1">{#N/A,"70% Success",FALSE,"Sales Forecast";#N/A,#N/A,FALSE,"Sheet2"}</definedName>
    <definedName name="Marmara">#REF!</definedName>
    <definedName name="mcpg">#REF!</definedName>
    <definedName name="me">"Button 5"</definedName>
    <definedName name="measure">[225]справочники!$F$4:$G$29</definedName>
    <definedName name="Mekatrade">#REF!</definedName>
    <definedName name="Melamine_output" localSheetId="18">PPt</definedName>
    <definedName name="Melamine_output" localSheetId="16">PPt</definedName>
    <definedName name="Melamine_output" localSheetId="10">PPt</definedName>
    <definedName name="Melamine_output" localSheetId="19">PPt</definedName>
    <definedName name="Melamine_output" localSheetId="20">PPt</definedName>
    <definedName name="Melamine_output" localSheetId="2">PPt</definedName>
    <definedName name="Melamine_output">PPt</definedName>
    <definedName name="Melamine_outputk" localSheetId="18">PPt</definedName>
    <definedName name="Melamine_outputk" localSheetId="16">PPt</definedName>
    <definedName name="Melamine_outputk" localSheetId="10">PPt</definedName>
    <definedName name="Melamine_outputk" localSheetId="19">PPt</definedName>
    <definedName name="Melamine_outputk" localSheetId="20">PPt</definedName>
    <definedName name="Melamine_outputk" localSheetId="2">PPt</definedName>
    <definedName name="Melamine_outputk">PPt</definedName>
    <definedName name="metai">[285]Inf!$F$139</definedName>
    <definedName name="mhrate">[286]Sheet1!$B$1:$E$179</definedName>
    <definedName name="mi_re_end01">[151]УрРасч!$H$31,[151]УрРасч!$H$29</definedName>
    <definedName name="Minoxid">#REF!</definedName>
    <definedName name="Minoxid.com">#REF!</definedName>
    <definedName name="MirSen">#REF!</definedName>
    <definedName name="MirSen_40">#REF!</definedName>
    <definedName name="MirSen_42">#REF!</definedName>
    <definedName name="Mitsui">#REF!</definedName>
    <definedName name="mkhjh" hidden="1">{"print95",#N/A,FALSE,"1995E.XLS";"print96",#N/A,FALSE,"1996E.XLS"}</definedName>
    <definedName name="mkpg">[287]TasAt!#REF!</definedName>
    <definedName name="ml">[283]Bendra!$B$3:$B$14</definedName>
    <definedName name="mm" hidden="1">#REF!</definedName>
    <definedName name="mmm" hidden="1">{#N/A,#N/A,TRUE,"март";#N/A,#N/A,TRUE,"май"}</definedName>
    <definedName name="mmmmmmmm">#REF!</definedName>
    <definedName name="mmmmmmmmmm">#REF!</definedName>
    <definedName name="mnth">[284]справочники!#REF!</definedName>
    <definedName name="mo">[288]BDR02!$C$5</definedName>
    <definedName name="MOLSubdivizion">#REF!</definedName>
    <definedName name="Month">#REF!</definedName>
    <definedName name="MorocRockDAPfactor">'[14]2 - Prices &amp; Other assmpt'!#REF!</definedName>
    <definedName name="MorocRockSwitch">'[14]2 - Prices &amp; Other assmpt'!#REF!</definedName>
    <definedName name="MP">#REF!</definedName>
    <definedName name="mp_reg">'[289]MP_register-new'!$A$7:$Z$976</definedName>
    <definedName name="mpr_NAK">#REF!</definedName>
    <definedName name="mpr_NAK_end">#REF!</definedName>
    <definedName name="MR">#REF!</definedName>
    <definedName name="Ms">#REF!</definedName>
    <definedName name="n" hidden="1">#REF!</definedName>
    <definedName name="N_NO3inDlime">[187]Prices!$E$1586</definedName>
    <definedName name="n12nPP">#REF!</definedName>
    <definedName name="n12nPP1">#REF!</definedName>
    <definedName name="n1InF">#REF!</definedName>
    <definedName name="n1InF1">#REF!</definedName>
    <definedName name="n1InP">#REF!</definedName>
    <definedName name="n1InP1">#REF!</definedName>
    <definedName name="n1VenF">#REF!</definedName>
    <definedName name="n1VenF1">#REF!</definedName>
    <definedName name="n1VenP">#REF!</definedName>
    <definedName name="n1VenP1">#REF!</definedName>
    <definedName name="N21NF">#REF!</definedName>
    <definedName name="n2InF">#REF!</definedName>
    <definedName name="n2InF1">#REF!</definedName>
    <definedName name="n2InP">#REF!</definedName>
    <definedName name="n2Inp1">#REF!</definedName>
    <definedName name="n2KomF">#REF!</definedName>
    <definedName name="n2KomP">#REF!</definedName>
    <definedName name="n2TransF">#REF!</definedName>
    <definedName name="n2TransP">#REF!</definedName>
    <definedName name="n2VenF">#REF!</definedName>
    <definedName name="n2VenP">#REF!</definedName>
    <definedName name="n3InF">#REF!</definedName>
    <definedName name="n3InP">#REF!</definedName>
    <definedName name="n3mm">#REF!</definedName>
    <definedName name="n3StrahF">#REF!</definedName>
    <definedName name="n3StrahP">#REF!</definedName>
    <definedName name="n3TransF">#REF!</definedName>
    <definedName name="n3TransP">#REF!</definedName>
    <definedName name="n3VenF">#REF!</definedName>
    <definedName name="n3VenP">#REF!</definedName>
    <definedName name="na">'[237]раздел 2'!$P$4</definedName>
    <definedName name="Nagel">#REF!</definedName>
    <definedName name="NAK_2001">#REF!</definedName>
    <definedName name="Nako">#REF!</definedName>
    <definedName name="NaStoronu">'[290]Вспомогат. произв.'!#REF!</definedName>
    <definedName name="Natasha">'[131]Taxes rec for 12m inc 90% envir'!#REF!</definedName>
    <definedName name="naznachenie">#REF!</definedName>
    <definedName name="NB_Shipping">#REF!</definedName>
    <definedName name="nbbxx" hidden="1">{"'РП (2)'!$A$5:$S$150"}</definedName>
    <definedName name="NBVBuildingsAdditions">'[14]Working - NoPrint'!#REF!</definedName>
    <definedName name="nds">[78]SPR!$B$3</definedName>
    <definedName name="ngkfgnvsd" hidden="1">{#N/A,#N/A,FALSE,"HMF";#N/A,#N/A,FALSE,"FACIL";#N/A,#N/A,FALSE,"HMFINANCE";#N/A,#N/A,FALSE,"HMEUROPE";#N/A,#N/A,FALSE,"HHAB CONSO";#N/A,#N/A,FALSE,"PAB";#N/A,#N/A,FALSE,"MMC";#N/A,#N/A,FALSE,"THAI";#N/A,#N/A,FALSE,"SINPA";#N/A,#N/A,FALSE,"POLAND"}</definedName>
    <definedName name="NH4NO3">[187]Prices!$E$1580</definedName>
    <definedName name="nLotNr">#REF!</definedName>
    <definedName name="NMG">#REF!</definedName>
    <definedName name="NN">#REF!</definedName>
    <definedName name="nnb" hidden="1">{"'РП (2)'!$A$5:$S$150"}</definedName>
    <definedName name="nnn" hidden="1">{#N/A,#N/A,TRUE,"март";#N/A,#N/A,TRUE,"май"}</definedName>
    <definedName name="NONINV_IND">[135]DATA!#REF!</definedName>
    <definedName name="NONPR">#REF!</definedName>
    <definedName name="NordWest">#REF!</definedName>
    <definedName name="Norsk_Hydro">#REF!</definedName>
    <definedName name="Northrop">#REF!</definedName>
    <definedName name="NPK">#REF!</definedName>
    <definedName name="NPK_Trading">#REF!</definedName>
    <definedName name="npkg">[287]TasAt!#REF!</definedName>
    <definedName name="nsBankErr">#REF!</definedName>
    <definedName name="nsDebtors">#REF!</definedName>
    <definedName name="nsDocCheck">#REF!</definedName>
    <definedName name="nsEHCumb">#REF!</definedName>
    <definedName name="nsGTD2Dop">#REF!</definedName>
    <definedName name="nsGTD2Pay">#REF!</definedName>
    <definedName name="nsGTDCheck">#REF!</definedName>
    <definedName name="nsGTDCheck_40">#REF!</definedName>
    <definedName name="nsGTDCheck_42">#REF!</definedName>
    <definedName name="nsGTDErr">#REF!</definedName>
    <definedName name="nShipDateF">#REF!</definedName>
    <definedName name="nsPairDebt">#REF!</definedName>
    <definedName name="nsShipList">#REF!</definedName>
    <definedName name="nsShipSher">#REF!</definedName>
    <definedName name="nsShipSher_40">#REF!</definedName>
    <definedName name="nsShipSher_42">#REF!</definedName>
    <definedName name="nsSOA">#REF!</definedName>
    <definedName name="nsTovarDet">#REF!</definedName>
    <definedName name="nsTovarOst">#REF!</definedName>
    <definedName name="nsTovarSvod">#REF!</definedName>
    <definedName name="nsUnreturned">#REF!</definedName>
    <definedName name="NU">#REF!</definedName>
    <definedName name="NumberDoc">#REF!</definedName>
    <definedName name="nuokrypio_riba">[285]Inf!#REF!</definedName>
    <definedName name="nzp">[206]Настройки!$C$20</definedName>
    <definedName name="o">#REF!</definedName>
    <definedName name="ObData">#REF!</definedName>
    <definedName name="obor">[206]Настройки!$C$19</definedName>
    <definedName name="ofjoijoerijiolk" hidden="1">{"PRINTME",#N/A,FALSE,"FINAL-10"}</definedName>
    <definedName name="OI" hidden="1">{#N/A,#N/A,FALSE,"Finanzplan";#N/A,#N/A,FALSE,"Bilanz";#N/A,#N/A,FALSE,"GuV"}</definedName>
    <definedName name="oik" hidden="1">{#N/A,#N/A,FALSE,"Finanzplan";#N/A,#N/A,FALSE,"Bilanz";#N/A,#N/A,FALSE,"GuV"}</definedName>
    <definedName name="oil" hidden="1">{"Table A,pg 1",#N/A,FALSE,"Table A-Prov GUR";"Table A,pg 2",#N/A,FALSE,"Table A-Prov GUR"}</definedName>
    <definedName name="oioiu" hidden="1">{"print95",#N/A,FALSE,"1995E.XLS";"print96",#N/A,FALSE,"1996E.XLS"}</definedName>
    <definedName name="oiuytrel" hidden="1">{"'РП (2)'!$A$5:$S$150"}</definedName>
    <definedName name="ojiawf" hidden="1">{#N/A,#N/A,FALSE,"Finanzplan";#N/A,#N/A,FALSE,"Bilanz";#N/A,#N/A,FALSE,"GuV"}</definedName>
    <definedName name="OKPOTxt">#REF!</definedName>
    <definedName name="OpCosts">#REF!</definedName>
    <definedName name="Operating_Costs">#REF!</definedName>
    <definedName name="opr_NAK">#REF!</definedName>
    <definedName name="opr_NAK_end">#REF!</definedName>
    <definedName name="OrganizationTxt">#REF!</definedName>
    <definedName name="OS_Acc">INDIRECT("Spr!$d$1:$d$"&amp;COUNTA(#REF!))</definedName>
    <definedName name="OS_Type">INDIRECT("Spr!$A$1:$A$"&amp;COUNTA(#REF!))</definedName>
    <definedName name="other">#REF!</definedName>
    <definedName name="OTHERASSETS">#REF!</definedName>
    <definedName name="OtherCosts">#REF!</definedName>
    <definedName name="OTHERLIAB">#REF!</definedName>
    <definedName name="P">#REF!</definedName>
    <definedName name="P_ID">#REF!</definedName>
    <definedName name="P_koef_KURAS_DUJOS">[291]Inf!#REF!</definedName>
    <definedName name="Pacific_Express">#REF!</definedName>
    <definedName name="packing">[191]contr!$B$52</definedName>
    <definedName name="packing_end">[191]contr!$B$64</definedName>
    <definedName name="pagUK">[291]PagD!#REF!</definedName>
    <definedName name="PAR">[201]Title!$C$7</definedName>
    <definedName name="Param">'[292]FA_registers_comp_01.07.01'!#REF!</definedName>
    <definedName name="Payables">#REF!</definedName>
    <definedName name="PayData">#REF!</definedName>
    <definedName name="PayDocs">#REF!</definedName>
    <definedName name="PayFakt">#REF!</definedName>
    <definedName name="PayVsPlan">#REF!</definedName>
    <definedName name="PC">#REF!</definedName>
    <definedName name="pc_ac_neva">[40]costs_whole_for_sw!$V$27:$AB$27</definedName>
    <definedName name="pc_aca_neva">[40]costs_whole_for_sw!$V$19:$AB$19</definedName>
    <definedName name="pc_alf_lifo">[40]costs_whole_for_sw!$C$122:$I$122</definedName>
    <definedName name="pc_am_naka">[40]costs_whole_for_sw!$AE$5:$AK$5</definedName>
    <definedName name="pc_am_neva">[40]costs_whole_for_sw!$M$5:$S$5</definedName>
    <definedName name="pc_an_naka">[40]costs_whole_for_sw!$AE$35:$AK$35</definedName>
    <definedName name="pc_an_neva">[40]costs_whole_for_sw!$M$38:$S$38</definedName>
    <definedName name="pc_can_naka">[40]costs_whole_for_sw!$AE$41:$AK$41</definedName>
    <definedName name="pc_dap_lifo">[40]costs_whole_for_sw!$C$112:$I$112</definedName>
    <definedName name="pc_ff_phos">[40]costs_whole_for_sw!$C$89:$I$89</definedName>
    <definedName name="pc_map_ebmu">[40]costs_whole_for_sw!$C$36:$I$36</definedName>
    <definedName name="pc_map_phos">[40]costs_whole_for_sw!$C$75:$I$75</definedName>
    <definedName name="pc_mcf_lifo">[40]costs_whole_for_sw!$C$118:$I$118</definedName>
    <definedName name="pc_me_naka">[40]costs_whole_for_sw!$AE$56:$AK$56</definedName>
    <definedName name="pc_me_neva">[40]costs_whole_for_sw!$V$13:$AB$13</definedName>
    <definedName name="pc_mel_neva">[40]costs_whole_for_sw!$M$90:$S$90</definedName>
    <definedName name="pc_np_ebmu">[40]costs_whole_for_sw!$C$42:$I$42</definedName>
    <definedName name="pc_np_phos">[40]costs_whole_for_sw!$C$82:$I$82</definedName>
    <definedName name="pc_npk_ebmu">[40]costs_whole_for_sw!$C$49:$I$49</definedName>
    <definedName name="pc_npk_neva">[40]costs_whole_for_sw!$M$50:$S$50</definedName>
    <definedName name="pc_oth_naka">[40]costs_whole_for_sw!$AE$63:$AK$63</definedName>
    <definedName name="pc_oth_neva">[40]costs_whole_for_sw!$V$72:$AB$72</definedName>
    <definedName name="pc_pha_lifo">[40]costs_whole_for_sw!$C$107:$I$107</definedName>
    <definedName name="pc_uan_naka">[40]costs_whole_for_sw!$AE$49:$AK$49</definedName>
    <definedName name="pc_uan_neva">[40]costs_whole_for_sw!$M$44:$S$44</definedName>
    <definedName name="pc_ur_naka">[40]costs_whole_for_sw!$AE$17:$AK$17</definedName>
    <definedName name="pc_ur_neva">[40]costs_whole_for_sw!$M$18:$S$18</definedName>
    <definedName name="PCC">#REF!</definedName>
    <definedName name="pdНевАзот">#REF!</definedName>
    <definedName name="PEB">#REF!</definedName>
    <definedName name="pedro" hidden="1">{#N/A,"30% Success",TRUE,"Sales Forecast";#N/A,#N/A,TRUE,"Sheet2"}</definedName>
    <definedName name="PEF">#REF!</definedName>
    <definedName name="Pentoil">#REF!</definedName>
    <definedName name="PER">[201]Title!$C$6</definedName>
    <definedName name="Perekos">#REF!</definedName>
    <definedName name="pereperedocType" localSheetId="18">PPt</definedName>
    <definedName name="pereperedocType" localSheetId="16">PPt</definedName>
    <definedName name="pereperedocType" localSheetId="10">PPt</definedName>
    <definedName name="pereperedocType" localSheetId="19">PPt</definedName>
    <definedName name="pereperedocType" localSheetId="20">PPt</definedName>
    <definedName name="pereperedocType" localSheetId="2">PPt</definedName>
    <definedName name="pereperedocType">PPt</definedName>
    <definedName name="peret" localSheetId="18">PPt</definedName>
    <definedName name="peret" localSheetId="16">PPt</definedName>
    <definedName name="peret" localSheetId="10">PPt</definedName>
    <definedName name="peret" localSheetId="19">PPt</definedName>
    <definedName name="peret" localSheetId="20">PPt</definedName>
    <definedName name="peret" localSheetId="2">PPt</definedName>
    <definedName name="peret">PPt</definedName>
    <definedName name="period">OFFSET([186]report!$C$5,0,f_year-2000,1,l_year-f_year+1)</definedName>
    <definedName name="periods">[284]справочники!#REF!</definedName>
    <definedName name="PerOffical">#REF!</definedName>
    <definedName name="PerWork">#REF!</definedName>
    <definedName name="PET_Fiber" hidden="1">{"Handbk2",#N/A,FALSE,"handbook";"HandBk1",#N/A,FALSE,"handbook"}</definedName>
    <definedName name="PEt_Fiber2" hidden="1">{"Handbk2",#N/A,FALSE,"handbook";"HandBk1",#N/A,FALSE,"handbook"}</definedName>
    <definedName name="PetKov">#REF!</definedName>
    <definedName name="PF">#REF!</definedName>
    <definedName name="pha">'[182]Inventories as of 03.20'!$E$12</definedName>
    <definedName name="PINV01">[135]ITEM_PINV01!#REF!</definedName>
    <definedName name="PL">[206]Настройки!$C$11</definedName>
    <definedName name="Pl_2">[206]Настройки!$C$12</definedName>
    <definedName name="PL_COMMENTS">#REF!</definedName>
    <definedName name="PL_ENG">#REF!</definedName>
    <definedName name="PL_RUS">#REF!</definedName>
    <definedName name="PL_TABLE">#REF!</definedName>
    <definedName name="Place">[266]Макропоказатели!$C$4</definedName>
    <definedName name="places">[293]списки!$B$2:$B$12</definedName>
    <definedName name="plant">[206]Настройки!$C$4</definedName>
    <definedName name="plantacc">[294]Настройки!$C$13</definedName>
    <definedName name="plantcode">[17]Настройки_!$C$6</definedName>
    <definedName name="plantcom">[295]Настройки!$C$11</definedName>
    <definedName name="plantdir">[17]Настройки_!$C$13</definedName>
    <definedName name="plantfin">[17]Настройки_!$C$15</definedName>
    <definedName name="plantname">[17]Настройки_!$C$5</definedName>
    <definedName name="plantnf">[294]Настройки!$C$14</definedName>
    <definedName name="plantpur">[206]Настройки!$C$15</definedName>
    <definedName name="PlanWeekly">#REF!</definedName>
    <definedName name="PLbrd">#REF!</definedName>
    <definedName name="Plug">#REF!</definedName>
    <definedName name="PM">#REF!</definedName>
    <definedName name="PNB">#REF!</definedName>
    <definedName name="PNF">#REF!</definedName>
    <definedName name="Podgon">'[292]FA_registers_comp_01.07.01'!#REF!</definedName>
    <definedName name="PolyFert">#REF!</definedName>
    <definedName name="pp">'[24]APP Systems'!$F$49</definedName>
    <definedName name="pr">#REF!</definedName>
    <definedName name="pr_am_ebmu">[40]temp_for_sw!$E$56:$K$56</definedName>
    <definedName name="pr_am_lifo">#REF!</definedName>
    <definedName name="pr_am_phos">#REF!</definedName>
    <definedName name="pr_ap_ebmu">[40]temp_for_sw!$E$41:$K$41</definedName>
    <definedName name="pr_ele_ebmu">[40]temp_for_sw!$E$25:$K$25</definedName>
    <definedName name="pr_gas_ebmu">[40]temp_for_sw!$E$19:$K$19</definedName>
    <definedName name="pr_pk_ebmu">[40]temp_for_sw!$E$43:$K$43</definedName>
    <definedName name="pr_pm_lifo">#REF!</definedName>
    <definedName name="pr_st_ebmu">[40]temp_for_sw!$E$13:$K$13</definedName>
    <definedName name="pr_su_ebmu">[40]temp_for_sw!$E$46:$K$46</definedName>
    <definedName name="pr_su_lifo">#REF!</definedName>
    <definedName name="pr_su_phos">#REF!</definedName>
    <definedName name="pr_uan_ebmu">[40]temp_for_sw!$E$59:$K$59</definedName>
    <definedName name="PRB">#REF!</definedName>
    <definedName name="PreTax">#REF!</definedName>
    <definedName name="PRF">#REF!</definedName>
    <definedName name="price">[206]Настройки!$C$23</definedName>
    <definedName name="prices_sensibility">#REF!</definedName>
    <definedName name="PrihodThisWeek">#REF!</definedName>
    <definedName name="PrihodThisWeek2">#REF!</definedName>
    <definedName name="PRIMO">[183]Client!$F$12</definedName>
    <definedName name="PRIMO_UK">[183]Client!$F$13</definedName>
    <definedName name="PRINT1">#REF!</definedName>
    <definedName name="PRINT2">#REF!</definedName>
    <definedName name="PRINT3">#REF!</definedName>
    <definedName name="PRINT4">#REF!</definedName>
    <definedName name="PRINT5">#REF!</definedName>
    <definedName name="PRINT6">#REF!</definedName>
    <definedName name="PRINT7">#REF!</definedName>
    <definedName name="PRINTA">#REF!</definedName>
    <definedName name="PRINTALL">#REF!</definedName>
    <definedName name="PRINTALLLEADS">#REF!</definedName>
    <definedName name="PRINTB">#REF!</definedName>
    <definedName name="PRINTC">#REF!</definedName>
    <definedName name="PRINTE">#REF!</definedName>
    <definedName name="PRINTF">#REF!</definedName>
    <definedName name="PRINTHA">#REF!</definedName>
    <definedName name="PRINTHL">#REF!</definedName>
    <definedName name="PRINTI">#REF!</definedName>
    <definedName name="PRINTJ">#REF!</definedName>
    <definedName name="PROD">[135]DATA!#REF!</definedName>
    <definedName name="prod_value">OFFSET(ammonia,[186]control!$F$1-1,f_year-2000,1,l_year-f_year+1)</definedName>
    <definedName name="PROD33FULL">'[296]Inuput Qty'!$N$25</definedName>
    <definedName name="PROD50FULL">'[296]Inuput Qty'!$N$51</definedName>
    <definedName name="Production">#REF!</definedName>
    <definedName name="products">#REF!</definedName>
    <definedName name="productsMain">[284]справочники!#REF!</definedName>
    <definedName name="productsOtherSp">[284]справочники!#REF!</definedName>
    <definedName name="productsSp">[284]справочники!#REF!</definedName>
    <definedName name="Profit_28">'[234]28'!#REF!</definedName>
    <definedName name="profit_tax">[46]tariffs!$C$8</definedName>
    <definedName name="profit1">[297]tariffs!$C$7</definedName>
    <definedName name="profits2" hidden="1">{TRUE,TRUE,-1.25,-15.5,456.75,279.75,FALSE,FALSE,TRUE,TRUE,0,1,21,1,127,6,3,4,TRUE,TRUE,3,TRUE,1,TRUE,100,"Swvu.profits.","ACwvu.profits.",1,FALSE,FALSE,0.511811023622047,0.511811023622047,0.511811023622047,0.511811023622047,1,"","",FALSE,FALSE,FALSE,FALSE,1,#N/A,1,1,#DIV/0!,FALSE,"Rwvu.profits.",#N/A,FALSE,FALSE}</definedName>
    <definedName name="project_discount_rate">[160]INPUT_OUTPUT!#REF!</definedName>
    <definedName name="PromEnergyChem">#REF!</definedName>
    <definedName name="prop_tax">[46]tariffs!$C$10</definedName>
    <definedName name="PRS2AfterOH" hidden="1">'[181]Global Variables'!$C$56</definedName>
    <definedName name="PRS2AtEndYear5" hidden="1">'[181]Global Variables'!$C$54</definedName>
    <definedName name="PRS2BeforeOH" hidden="1">'[181]Global Variables'!$C$55</definedName>
    <definedName name="PRS2TotalLife" hidden="1">'[181]Global Variables'!$C$57</definedName>
    <definedName name="prtar"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PrUSbs95">[233]R_BS98!#REF!</definedName>
    <definedName name="PSF">#REF!</definedName>
    <definedName name="Purchases">#REF!</definedName>
    <definedName name="q" hidden="1">{"print95",#N/A,FALSE,"1995E.XLS";"print96",#N/A,FALSE,"1996E.XLS"}</definedName>
    <definedName name="qOutput">#REF!</definedName>
    <definedName name="qpix">[9]Calc!#REF!</definedName>
    <definedName name="qq" hidden="1">{"print95",#N/A,FALSE,"1995E.XLS";"print96",#N/A,FALSE,"1996E.XLS"}</definedName>
    <definedName name="qqopenfgc">#REF!</definedName>
    <definedName name="qqq" hidden="1">{"print95",#N/A,FALSE,"1995E.XLS";"print96",#N/A,FALSE,"1996E.XLS"}</definedName>
    <definedName name="qqqq" hidden="1">#REF!,#REF!,#REF!,#REF!,#REF!</definedName>
    <definedName name="qqqqq" hidden="1">#REF!</definedName>
    <definedName name="qqqqqq" hidden="1">#REF!</definedName>
    <definedName name="qqqqqqqqq" hidden="1">#REF!</definedName>
    <definedName name="qqqqqqqqqq" hidden="1">#REF!</definedName>
    <definedName name="qqqqqqqqqqq" hidden="1">#REF!,#REF!,#REF!,#REF!,#REF!</definedName>
    <definedName name="qqqqqqqqqqqqqqqqq">#REF!</definedName>
    <definedName name="qqsales">#REF!</definedName>
    <definedName name="qqstock">#REF!</definedName>
    <definedName name="quarter05">#REF!</definedName>
    <definedName name="quarter06">#REF!</definedName>
    <definedName name="quarterlybalerr">[9]Calc!#REF!</definedName>
    <definedName name="qw1201n">#REF!</definedName>
    <definedName name="qwerty" localSheetId="18">[155]!qwerty</definedName>
    <definedName name="qwerty" localSheetId="16">[155]!qwerty</definedName>
    <definedName name="qwerty" localSheetId="10">[155]!qwerty</definedName>
    <definedName name="qwerty" localSheetId="19">[155]!qwerty</definedName>
    <definedName name="qwerty" localSheetId="20">[155]!qwerty</definedName>
    <definedName name="qwerty" localSheetId="2">[155]!qwerty</definedName>
    <definedName name="qwerty">[155]!qwerty</definedName>
    <definedName name="qwerty_25">#N/A</definedName>
    <definedName name="qwerty_39">#N/A</definedName>
    <definedName name="qwerty_42">#N/A</definedName>
    <definedName name="qwerty_43">#N/A</definedName>
    <definedName name="qwerty_47">#N/A</definedName>
    <definedName name="qwerty_49">#N/A</definedName>
    <definedName name="qwerty_50">#N/A</definedName>
    <definedName name="qwerty_67">#N/A</definedName>
    <definedName name="qwfeeqwefq">#REF!</definedName>
    <definedName name="qwfeqweewq">#REF!</definedName>
    <definedName name="qwq"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Railco">#REF!</definedName>
    <definedName name="Raleksas">#REF!</definedName>
    <definedName name="rate">[298]CIP!#REF!</definedName>
    <definedName name="rate2">#REF!</definedName>
    <definedName name="rbcd">#REF!</definedName>
    <definedName name="RBSHEADER">#REF!</definedName>
    <definedName name="RCG" hidden="1">{#N/A,#N/A,TRUE,"ИсхМстржд";#N/A,#N/A,TRUE,"Исх-Центр";#N/A,#N/A,TRUE,"Исх-2рт ";#N/A,#N/A,TRUE,"Исх-2рт ";#N/A,#N/A,TRUE,"Исх-3рт";#N/A,#N/A,TRUE,"Вар1";#N/A,#N/A,TRUE,"Вар2";#N/A,#N/A,TRUE,"Вар2-блоки";#N/A,#N/A,TRUE,"В3-Центр";#N/A,#N/A,TRUE,"В3-2рт";#N/A,#N/A,TRUE,"В3-3рт"}</definedName>
    <definedName name="RD">#REF!</definedName>
    <definedName name="re">#REF!</definedName>
    <definedName name="Real_24">#REF!</definedName>
    <definedName name="Real_cons_24">#REF!</definedName>
    <definedName name="Real_ext_cons_24">#REF!</definedName>
    <definedName name="REC">#REF!</definedName>
    <definedName name="RECATBSHEAD">#REF!</definedName>
    <definedName name="RECATEGORISDBS">#REF!</definedName>
    <definedName name="RECATP_L">#REF!</definedName>
    <definedName name="RECATP_LHEADER">#REF!</definedName>
    <definedName name="RECONCILE">#REF!</definedName>
    <definedName name="Recover">[299]Macro1!$A$243</definedName>
    <definedName name="Ref_1">#REF!</definedName>
    <definedName name="Ref_1_14">#REF!</definedName>
    <definedName name="Ref_1_20">#REF!</definedName>
    <definedName name="Ref_1_21">#REF!</definedName>
    <definedName name="Ref_1_22">#REF!</definedName>
    <definedName name="Ref_1_23">#REF!</definedName>
    <definedName name="Ref_1_24">#REF!</definedName>
    <definedName name="Ref_1_25">#REF!</definedName>
    <definedName name="Ref_1_26">#REF!</definedName>
    <definedName name="Ref_1_29">#REF!</definedName>
    <definedName name="Ref_1_30">#REF!</definedName>
    <definedName name="Ref_1_33">#REF!</definedName>
    <definedName name="Ref_1_34">#REF!</definedName>
    <definedName name="Ref_1_5">#REF!</definedName>
    <definedName name="Ref_1_50">#REF!</definedName>
    <definedName name="Ref_1_6">#REF!</definedName>
    <definedName name="Ref_1_7">#REF!</definedName>
    <definedName name="Ref_1_73">#REF!</definedName>
    <definedName name="Ref_1_74">#REF!</definedName>
    <definedName name="Ref_1_75">#REF!</definedName>
    <definedName name="Ref_1_8">#REF!</definedName>
    <definedName name="Ref_2">#REF!</definedName>
    <definedName name="Ref_2_14">#REF!</definedName>
    <definedName name="Ref_2_20">#REF!</definedName>
    <definedName name="Ref_2_21">#REF!</definedName>
    <definedName name="Ref_2_22">#REF!</definedName>
    <definedName name="Ref_2_23">#REF!</definedName>
    <definedName name="Ref_2_24">#REF!</definedName>
    <definedName name="Ref_2_25">#REF!</definedName>
    <definedName name="Ref_2_26">#REF!</definedName>
    <definedName name="Ref_2_29">#REF!</definedName>
    <definedName name="Ref_2_30">#REF!</definedName>
    <definedName name="Ref_2_33">#REF!</definedName>
    <definedName name="Ref_2_34">#REF!</definedName>
    <definedName name="Ref_2_5">#REF!</definedName>
    <definedName name="Ref_2_50">#REF!</definedName>
    <definedName name="Ref_2_6">#REF!</definedName>
    <definedName name="Ref_2_7">#REF!</definedName>
    <definedName name="Ref_2_73">#REF!</definedName>
    <definedName name="Ref_2_74">#REF!</definedName>
    <definedName name="Ref_2_75">#REF!</definedName>
    <definedName name="Ref_2_8">#REF!</definedName>
    <definedName name="Ref_3">#REF!</definedName>
    <definedName name="Ref_3_14">#REF!</definedName>
    <definedName name="Ref_3_20">#REF!</definedName>
    <definedName name="Ref_3_21">#REF!</definedName>
    <definedName name="Ref_3_22">#REF!</definedName>
    <definedName name="Ref_3_23">#REF!</definedName>
    <definedName name="Ref_3_24">#REF!</definedName>
    <definedName name="Ref_3_25">#REF!</definedName>
    <definedName name="Ref_3_26">#REF!</definedName>
    <definedName name="Ref_3_29">#REF!</definedName>
    <definedName name="Ref_3_30">#REF!</definedName>
    <definedName name="Ref_3_33">#REF!</definedName>
    <definedName name="Ref_3_34">#REF!</definedName>
    <definedName name="Ref_3_5">#REF!</definedName>
    <definedName name="Ref_3_50">#REF!</definedName>
    <definedName name="Ref_3_6">#REF!</definedName>
    <definedName name="Ref_3_7">#REF!</definedName>
    <definedName name="Ref_3_73">#REF!</definedName>
    <definedName name="Ref_3_74">#REF!</definedName>
    <definedName name="Ref_3_75">#REF!</definedName>
    <definedName name="Ref_3_8">#REF!</definedName>
    <definedName name="Ref_4">#REF!</definedName>
    <definedName name="Ref_4_14">#REF!</definedName>
    <definedName name="Ref_4_20">#REF!</definedName>
    <definedName name="Ref_4_21">#REF!</definedName>
    <definedName name="Ref_4_22">#REF!</definedName>
    <definedName name="Ref_4_23">#REF!</definedName>
    <definedName name="Ref_4_24">#REF!</definedName>
    <definedName name="Ref_4_25">#REF!</definedName>
    <definedName name="Ref_4_26">#REF!</definedName>
    <definedName name="Ref_4_29">#REF!</definedName>
    <definedName name="Ref_4_30">#REF!</definedName>
    <definedName name="Ref_4_33">#REF!</definedName>
    <definedName name="Ref_4_34">#REF!</definedName>
    <definedName name="Ref_4_5">#REF!</definedName>
    <definedName name="Ref_4_50">#REF!</definedName>
    <definedName name="Ref_4_6">#REF!</definedName>
    <definedName name="Ref_4_7">#REF!</definedName>
    <definedName name="Ref_4_73">#REF!</definedName>
    <definedName name="Ref_4_74">#REF!</definedName>
    <definedName name="Ref_4_75">#REF!</definedName>
    <definedName name="Ref_4_8">#REF!</definedName>
    <definedName name="Ref_5">#REF!</definedName>
    <definedName name="Ref_5_14">#REF!</definedName>
    <definedName name="Ref_5_20">#REF!</definedName>
    <definedName name="Ref_5_21">#REF!</definedName>
    <definedName name="Ref_5_22">#REF!</definedName>
    <definedName name="Ref_5_23">#REF!</definedName>
    <definedName name="Ref_5_24">#REF!</definedName>
    <definedName name="Ref_5_25">#REF!</definedName>
    <definedName name="Ref_5_26">#REF!</definedName>
    <definedName name="Ref_5_29">#REF!</definedName>
    <definedName name="Ref_5_30">#REF!</definedName>
    <definedName name="Ref_5_33">#REF!</definedName>
    <definedName name="Ref_5_34">#REF!</definedName>
    <definedName name="Ref_5_5">#REF!</definedName>
    <definedName name="Ref_5_50">#REF!</definedName>
    <definedName name="Ref_5_6">#REF!</definedName>
    <definedName name="Ref_5_7">#REF!</definedName>
    <definedName name="Ref_5_73">#REF!</definedName>
    <definedName name="Ref_5_74">#REF!</definedName>
    <definedName name="Ref_5_75">#REF!</definedName>
    <definedName name="Ref_5_8">#REF!</definedName>
    <definedName name="Ref_6">#REF!</definedName>
    <definedName name="Ref_6_14">#REF!</definedName>
    <definedName name="Ref_6_20">#REF!</definedName>
    <definedName name="Ref_6_21">#REF!</definedName>
    <definedName name="Ref_6_22">#REF!</definedName>
    <definedName name="Ref_6_23">#REF!</definedName>
    <definedName name="Ref_6_24">#REF!</definedName>
    <definedName name="Ref_6_25">#REF!</definedName>
    <definedName name="Ref_6_26">#REF!</definedName>
    <definedName name="Ref_6_29">#REF!</definedName>
    <definedName name="Ref_6_30">#REF!</definedName>
    <definedName name="Ref_6_33">#REF!</definedName>
    <definedName name="Ref_6_34">#REF!</definedName>
    <definedName name="Ref_6_5">#REF!</definedName>
    <definedName name="Ref_6_50">#REF!</definedName>
    <definedName name="Ref_6_6">#REF!</definedName>
    <definedName name="Ref_6_7">#REF!</definedName>
    <definedName name="Ref_6_73">#REF!</definedName>
    <definedName name="Ref_6_74">#REF!</definedName>
    <definedName name="Ref_6_75">#REF!</definedName>
    <definedName name="Ref_6_8">#REF!</definedName>
    <definedName name="Ref_7">#REF!</definedName>
    <definedName name="Ref_7_14">#REF!</definedName>
    <definedName name="Ref_7_20">#REF!</definedName>
    <definedName name="Ref_7_21">#REF!</definedName>
    <definedName name="Ref_7_22">#REF!</definedName>
    <definedName name="Ref_7_23">#REF!</definedName>
    <definedName name="Ref_7_24">#REF!</definedName>
    <definedName name="Ref_7_25">#REF!</definedName>
    <definedName name="Ref_7_26">#REF!</definedName>
    <definedName name="Ref_7_29">#REF!</definedName>
    <definedName name="Ref_7_30">#REF!</definedName>
    <definedName name="Ref_7_33">#REF!</definedName>
    <definedName name="Ref_7_34">#REF!</definedName>
    <definedName name="Ref_7_5">#REF!</definedName>
    <definedName name="Ref_7_50">#REF!</definedName>
    <definedName name="Ref_7_6">#REF!</definedName>
    <definedName name="Ref_7_7">#REF!</definedName>
    <definedName name="Ref_7_73">#REF!</definedName>
    <definedName name="Ref_7_74">#REF!</definedName>
    <definedName name="Ref_7_75">#REF!</definedName>
    <definedName name="Ref_7_8">#REF!</definedName>
    <definedName name="Ref_8">#REF!</definedName>
    <definedName name="Ref_8_14">#REF!</definedName>
    <definedName name="Ref_8_20">#REF!</definedName>
    <definedName name="Ref_8_21">#REF!</definedName>
    <definedName name="Ref_8_22">#REF!</definedName>
    <definedName name="Ref_8_23">#REF!</definedName>
    <definedName name="Ref_8_24">#REF!</definedName>
    <definedName name="Ref_8_25">#REF!</definedName>
    <definedName name="Ref_8_26">#REF!</definedName>
    <definedName name="Ref_8_29">#REF!</definedName>
    <definedName name="Ref_8_30">#REF!</definedName>
    <definedName name="Ref_8_33">#REF!</definedName>
    <definedName name="Ref_8_34">#REF!</definedName>
    <definedName name="Ref_8_5">#REF!</definedName>
    <definedName name="Ref_8_50">#REF!</definedName>
    <definedName name="Ref_8_6">#REF!</definedName>
    <definedName name="Ref_8_7">#REF!</definedName>
    <definedName name="Ref_8_73">#REF!</definedName>
    <definedName name="Ref_8_74">#REF!</definedName>
    <definedName name="Ref_8_75">#REF!</definedName>
    <definedName name="Ref_8_8">#REF!</definedName>
    <definedName name="Ref_9">#REF!</definedName>
    <definedName name="Ref_9_14">#REF!</definedName>
    <definedName name="Ref_9_20">#REF!</definedName>
    <definedName name="Ref_9_21">#REF!</definedName>
    <definedName name="Ref_9_22">#REF!</definedName>
    <definedName name="Ref_9_23">#REF!</definedName>
    <definedName name="Ref_9_24">#REF!</definedName>
    <definedName name="Ref_9_25">#REF!</definedName>
    <definedName name="Ref_9_26">#REF!</definedName>
    <definedName name="Ref_9_29">#REF!</definedName>
    <definedName name="Ref_9_30">#REF!</definedName>
    <definedName name="Ref_9_33">#REF!</definedName>
    <definedName name="Ref_9_34">#REF!</definedName>
    <definedName name="Ref_9_5">#REF!</definedName>
    <definedName name="Ref_9_50">#REF!</definedName>
    <definedName name="Ref_9_6">#REF!</definedName>
    <definedName name="Ref_9_7">#REF!</definedName>
    <definedName name="Ref_9_73">#REF!</definedName>
    <definedName name="Ref_9_74">#REF!</definedName>
    <definedName name="Ref_9_75">#REF!</definedName>
    <definedName name="Ref_9_8">#REF!</definedName>
    <definedName name="refinance_rate">[46]tariffs!$D$4</definedName>
    <definedName name="register">'[300]Register 12 m'!$A$8:$AJ$59917</definedName>
    <definedName name="regrg">#REF!</definedName>
    <definedName name="REPAYMENTS">[204]KEY!#REF!</definedName>
    <definedName name="REPDATE">[201]Title!$B$5</definedName>
    <definedName name="Report12" hidden="1">{"PRINTME",#N/A,FALSE,"FINAL-10"}</definedName>
    <definedName name="RepSOA">#REF!</definedName>
    <definedName name="RESERVES">#REF!</definedName>
    <definedName name="restruc">'[234]18-2'!#REF!</definedName>
    <definedName name="Revenue">#REF!</definedName>
    <definedName name="Revenue_Tax_Rate">#REF!</definedName>
    <definedName name="rfb">[301]список!$A$1:$A$28</definedName>
    <definedName name="RIBBON_OBJECT_POINTER">236015544</definedName>
    <definedName name="rock">'[182]Inventories as of 03.20'!$E$13</definedName>
    <definedName name="roll">#REF!</definedName>
    <definedName name="Rosinspectorate">#REF!</definedName>
    <definedName name="rows">[151]АКРасч!$A$1:$IV$5,[151]АКРасч!$A$7:$IV$22,[151]АКРасч!$A$24:$IV$41,[151]АКРасч!$A$43:$IV$54,[151]АКРасч!$A$55:$IV$56,[151]АКРасч!$A$58:$IV$71,[151]АКРасч!$A$72:$IV$98</definedName>
    <definedName name="rows1">[151]АКРасч!$A$1:$IV$5,[151]АКРасч!$A$7:$IV$22,[151]АКРасч!$A$24:$IV$41,[151]АКРасч!$A$43:$IV$54,[151]АКРасч!$A$55:$IV$56,[151]АКРасч!$A$58:$IV$71,[151]АКРасч!$A$72:$IV$98</definedName>
    <definedName name="Roxy_Trade___Finance">#REF!</definedName>
    <definedName name="rr">#REF!</definedName>
    <definedName name="RSA_all">[289]GAAP!$A$1:$DG$339</definedName>
    <definedName name="RSA_allVKFO">#REF!</definedName>
    <definedName name="RSA_FS">[289]GAAP!$A$1:$B$339</definedName>
    <definedName name="rt">#REF!</definedName>
    <definedName name="ru_infl">#REF!</definedName>
    <definedName name="RUSBSHEADER">#REF!</definedName>
    <definedName name="RUSP_LHEADER">#REF!</definedName>
    <definedName name="RUSSIANBS">#REF!</definedName>
    <definedName name="RUSSIANP_L">#REF!</definedName>
    <definedName name="Ruvera">#REF!</definedName>
    <definedName name="rwerq5r2">#REF!</definedName>
    <definedName name="s">#REF!</definedName>
    <definedName name="S_AcctDes">#REF!</definedName>
    <definedName name="S_AcctDes_14">#REF!</definedName>
    <definedName name="S_AcctDes_20">#REF!</definedName>
    <definedName name="S_AcctDes_21">#REF!</definedName>
    <definedName name="S_AcctDes_22">#REF!</definedName>
    <definedName name="S_AcctDes_23">#REF!</definedName>
    <definedName name="S_AcctDes_24">#REF!</definedName>
    <definedName name="S_AcctDes_25">#REF!</definedName>
    <definedName name="S_AcctDes_26">#REF!</definedName>
    <definedName name="S_AcctDes_29">#REF!</definedName>
    <definedName name="S_AcctDes_30">#REF!</definedName>
    <definedName name="S_AcctDes_33">#REF!</definedName>
    <definedName name="S_AcctDes_34">#REF!</definedName>
    <definedName name="S_AcctDes_5">#REF!</definedName>
    <definedName name="S_AcctDes_6">#REF!</definedName>
    <definedName name="S_AcctDes_7">#REF!</definedName>
    <definedName name="S_AcctDes_73">#REF!</definedName>
    <definedName name="S_AcctDes_74">#REF!</definedName>
    <definedName name="S_AcctDes_75">#REF!</definedName>
    <definedName name="S_AcctDes_8">#REF!</definedName>
    <definedName name="S_Adjust">#REF!</definedName>
    <definedName name="S_Adjust_14">#REF!</definedName>
    <definedName name="S_Adjust_20">#REF!</definedName>
    <definedName name="S_Adjust_21">#REF!</definedName>
    <definedName name="S_Adjust_22">#REF!</definedName>
    <definedName name="S_Adjust_23">#REF!</definedName>
    <definedName name="S_Adjust_24">#REF!</definedName>
    <definedName name="S_Adjust_25">#REF!</definedName>
    <definedName name="S_Adjust_26">#REF!</definedName>
    <definedName name="S_Adjust_29">#REF!</definedName>
    <definedName name="S_Adjust_30">#REF!</definedName>
    <definedName name="S_Adjust_33">#REF!</definedName>
    <definedName name="S_Adjust_34">#REF!</definedName>
    <definedName name="S_Adjust_5">#REF!</definedName>
    <definedName name="S_Adjust_6">#REF!</definedName>
    <definedName name="S_Adjust_7">#REF!</definedName>
    <definedName name="S_Adjust_73">#REF!</definedName>
    <definedName name="S_Adjust_74">#REF!</definedName>
    <definedName name="S_Adjust_75">#REF!</definedName>
    <definedName name="S_Adjust_8">#REF!</definedName>
    <definedName name="S_Adjust_Data">#REF!</definedName>
    <definedName name="S_Adjust_Data_14">#REF!</definedName>
    <definedName name="S_Adjust_Data_20">#REF!</definedName>
    <definedName name="S_Adjust_Data_21">#REF!</definedName>
    <definedName name="S_Adjust_Data_22">#REF!</definedName>
    <definedName name="S_Adjust_Data_23">#REF!</definedName>
    <definedName name="S_Adjust_Data_24">#REF!</definedName>
    <definedName name="S_Adjust_Data_25">#REF!</definedName>
    <definedName name="S_Adjust_Data_26">#REF!</definedName>
    <definedName name="S_Adjust_Data_29">#REF!</definedName>
    <definedName name="S_Adjust_Data_30">#REF!</definedName>
    <definedName name="S_Adjust_Data_33">#REF!</definedName>
    <definedName name="S_Adjust_Data_34">#REF!</definedName>
    <definedName name="S_Adjust_Data_5">#REF!</definedName>
    <definedName name="S_Adjust_Data_6">#REF!</definedName>
    <definedName name="S_Adjust_Data_7">#REF!</definedName>
    <definedName name="S_Adjust_Data_73">#REF!</definedName>
    <definedName name="S_Adjust_Data_74">#REF!</definedName>
    <definedName name="S_Adjust_Data_75">#REF!</definedName>
    <definedName name="S_Adjust_Data_8">#REF!</definedName>
    <definedName name="S_Adjust_GT">#REF!</definedName>
    <definedName name="S_Adjust_GT_14">#REF!</definedName>
    <definedName name="S_Adjust_GT_20">#REF!</definedName>
    <definedName name="S_Adjust_GT_21">#REF!</definedName>
    <definedName name="S_Adjust_GT_22">#REF!</definedName>
    <definedName name="S_Adjust_GT_23">#REF!</definedName>
    <definedName name="S_Adjust_GT_24">#REF!</definedName>
    <definedName name="S_Adjust_GT_25">#REF!</definedName>
    <definedName name="S_Adjust_GT_26">#REF!</definedName>
    <definedName name="S_Adjust_GT_29">#REF!</definedName>
    <definedName name="S_Adjust_GT_30">#REF!</definedName>
    <definedName name="S_Adjust_GT_33">#REF!</definedName>
    <definedName name="S_Adjust_GT_34">#REF!</definedName>
    <definedName name="S_Adjust_GT_5">#REF!</definedName>
    <definedName name="S_Adjust_GT_6">#REF!</definedName>
    <definedName name="S_Adjust_GT_7">#REF!</definedName>
    <definedName name="S_Adjust_GT_73">#REF!</definedName>
    <definedName name="S_Adjust_GT_74">#REF!</definedName>
    <definedName name="S_Adjust_GT_75">#REF!</definedName>
    <definedName name="S_Adjust_GT_8">#REF!</definedName>
    <definedName name="S_AJE_Tot">#REF!</definedName>
    <definedName name="S_AJE_Tot_14">#REF!</definedName>
    <definedName name="S_AJE_Tot_20">#REF!</definedName>
    <definedName name="S_AJE_Tot_21">#REF!</definedName>
    <definedName name="S_AJE_Tot_22">#REF!</definedName>
    <definedName name="S_AJE_Tot_23">#REF!</definedName>
    <definedName name="S_AJE_Tot_24">#REF!</definedName>
    <definedName name="S_AJE_Tot_25">#REF!</definedName>
    <definedName name="S_AJE_Tot_26">#REF!</definedName>
    <definedName name="S_AJE_Tot_29">#REF!</definedName>
    <definedName name="S_AJE_Tot_30">#REF!</definedName>
    <definedName name="S_AJE_Tot_33">#REF!</definedName>
    <definedName name="S_AJE_Tot_34">#REF!</definedName>
    <definedName name="S_AJE_Tot_5">#REF!</definedName>
    <definedName name="S_AJE_Tot_6">#REF!</definedName>
    <definedName name="S_AJE_Tot_7">#REF!</definedName>
    <definedName name="S_AJE_Tot_73">#REF!</definedName>
    <definedName name="S_AJE_Tot_74">#REF!</definedName>
    <definedName name="S_AJE_Tot_75">#REF!</definedName>
    <definedName name="S_AJE_Tot_8">#REF!</definedName>
    <definedName name="S_AJE_Tot_Data">#REF!</definedName>
    <definedName name="S_AJE_Tot_Data_14">#REF!</definedName>
    <definedName name="S_AJE_Tot_Data_20">#REF!</definedName>
    <definedName name="S_AJE_Tot_Data_21">#REF!</definedName>
    <definedName name="S_AJE_Tot_Data_22">#REF!</definedName>
    <definedName name="S_AJE_Tot_Data_23">#REF!</definedName>
    <definedName name="S_AJE_Tot_Data_24">#REF!</definedName>
    <definedName name="S_AJE_Tot_Data_25">#REF!</definedName>
    <definedName name="S_AJE_Tot_Data_26">#REF!</definedName>
    <definedName name="S_AJE_Tot_Data_29">#REF!</definedName>
    <definedName name="S_AJE_Tot_Data_30">#REF!</definedName>
    <definedName name="S_AJE_Tot_Data_33">#REF!</definedName>
    <definedName name="S_AJE_Tot_Data_34">#REF!</definedName>
    <definedName name="S_AJE_Tot_Data_5">#REF!</definedName>
    <definedName name="S_AJE_Tot_Data_6">#REF!</definedName>
    <definedName name="S_AJE_Tot_Data_7">#REF!</definedName>
    <definedName name="S_AJE_Tot_Data_73">#REF!</definedName>
    <definedName name="S_AJE_Tot_Data_74">#REF!</definedName>
    <definedName name="S_AJE_Tot_Data_75">#REF!</definedName>
    <definedName name="S_AJE_Tot_Data_8">#REF!</definedName>
    <definedName name="S_AJE_Tot_GT">#REF!</definedName>
    <definedName name="S_AJE_Tot_GT_14">#REF!</definedName>
    <definedName name="S_AJE_Tot_GT_20">#REF!</definedName>
    <definedName name="S_AJE_Tot_GT_21">#REF!</definedName>
    <definedName name="S_AJE_Tot_GT_22">#REF!</definedName>
    <definedName name="S_AJE_Tot_GT_23">#REF!</definedName>
    <definedName name="S_AJE_Tot_GT_24">#REF!</definedName>
    <definedName name="S_AJE_Tot_GT_25">#REF!</definedName>
    <definedName name="S_AJE_Tot_GT_26">#REF!</definedName>
    <definedName name="S_AJE_Tot_GT_29">#REF!</definedName>
    <definedName name="S_AJE_Tot_GT_30">#REF!</definedName>
    <definedName name="S_AJE_Tot_GT_33">#REF!</definedName>
    <definedName name="S_AJE_Tot_GT_34">#REF!</definedName>
    <definedName name="S_AJE_Tot_GT_5">#REF!</definedName>
    <definedName name="S_AJE_Tot_GT_6">#REF!</definedName>
    <definedName name="S_AJE_Tot_GT_7">#REF!</definedName>
    <definedName name="S_AJE_Tot_GT_73">#REF!</definedName>
    <definedName name="S_AJE_Tot_GT_74">#REF!</definedName>
    <definedName name="S_AJE_Tot_GT_75">#REF!</definedName>
    <definedName name="S_AJE_Tot_GT_8">#REF!</definedName>
    <definedName name="S_CompNum">#REF!</definedName>
    <definedName name="S_CompNum_14">#REF!</definedName>
    <definedName name="S_CompNum_20">#REF!</definedName>
    <definedName name="S_CompNum_21">#REF!</definedName>
    <definedName name="S_CompNum_22">#REF!</definedName>
    <definedName name="S_CompNum_23">#REF!</definedName>
    <definedName name="S_CompNum_24">#REF!</definedName>
    <definedName name="S_CompNum_25">#REF!</definedName>
    <definedName name="S_CompNum_26">#REF!</definedName>
    <definedName name="S_CompNum_29">#REF!</definedName>
    <definedName name="S_CompNum_30">#REF!</definedName>
    <definedName name="S_CompNum_33">#REF!</definedName>
    <definedName name="S_CompNum_34">#REF!</definedName>
    <definedName name="S_CompNum_5">#REF!</definedName>
    <definedName name="S_CompNum_6">#REF!</definedName>
    <definedName name="S_CompNum_7">#REF!</definedName>
    <definedName name="S_CompNum_73">#REF!</definedName>
    <definedName name="S_CompNum_74">#REF!</definedName>
    <definedName name="S_CompNum_75">#REF!</definedName>
    <definedName name="S_CompNum_8">#REF!</definedName>
    <definedName name="S_CY_Beg">#REF!</definedName>
    <definedName name="S_CY_Beg_14">#REF!</definedName>
    <definedName name="S_CY_Beg_20">#REF!</definedName>
    <definedName name="S_CY_Beg_21">#REF!</definedName>
    <definedName name="S_CY_Beg_22">#REF!</definedName>
    <definedName name="S_CY_Beg_23">#REF!</definedName>
    <definedName name="S_CY_Beg_24">#REF!</definedName>
    <definedName name="S_CY_Beg_25">#REF!</definedName>
    <definedName name="S_CY_Beg_26">#REF!</definedName>
    <definedName name="S_CY_Beg_29">#REF!</definedName>
    <definedName name="S_CY_Beg_30">#REF!</definedName>
    <definedName name="S_CY_Beg_33">#REF!</definedName>
    <definedName name="S_CY_Beg_34">#REF!</definedName>
    <definedName name="S_CY_Beg_5">#REF!</definedName>
    <definedName name="S_CY_Beg_6">#REF!</definedName>
    <definedName name="S_CY_Beg_7">#REF!</definedName>
    <definedName name="S_CY_Beg_73">#REF!</definedName>
    <definedName name="S_CY_Beg_74">#REF!</definedName>
    <definedName name="S_CY_Beg_75">#REF!</definedName>
    <definedName name="S_CY_Beg_8">#REF!</definedName>
    <definedName name="S_CY_Beg_Data">#REF!</definedName>
    <definedName name="S_CY_Beg_Data_14">#REF!</definedName>
    <definedName name="S_CY_Beg_Data_20">#REF!</definedName>
    <definedName name="S_CY_Beg_Data_21">#REF!</definedName>
    <definedName name="S_CY_Beg_Data_22">#REF!</definedName>
    <definedName name="S_CY_Beg_Data_23">#REF!</definedName>
    <definedName name="S_CY_Beg_Data_24">#REF!</definedName>
    <definedName name="S_CY_Beg_Data_25">#REF!</definedName>
    <definedName name="S_CY_Beg_Data_26">#REF!</definedName>
    <definedName name="S_CY_Beg_Data_29">#REF!</definedName>
    <definedName name="S_CY_Beg_Data_30">#REF!</definedName>
    <definedName name="S_CY_Beg_Data_33">#REF!</definedName>
    <definedName name="S_CY_Beg_Data_34">#REF!</definedName>
    <definedName name="S_CY_Beg_Data_5">#REF!</definedName>
    <definedName name="S_CY_Beg_Data_6">#REF!</definedName>
    <definedName name="S_CY_Beg_Data_7">#REF!</definedName>
    <definedName name="S_CY_Beg_Data_73">#REF!</definedName>
    <definedName name="S_CY_Beg_Data_74">#REF!</definedName>
    <definedName name="S_CY_Beg_Data_75">#REF!</definedName>
    <definedName name="S_CY_Beg_Data_8">#REF!</definedName>
    <definedName name="S_CY_Beg_GT">#REF!</definedName>
    <definedName name="S_CY_Beg_GT_14">#REF!</definedName>
    <definedName name="S_CY_Beg_GT_20">#REF!</definedName>
    <definedName name="S_CY_Beg_GT_21">#REF!</definedName>
    <definedName name="S_CY_Beg_GT_22">#REF!</definedName>
    <definedName name="S_CY_Beg_GT_23">#REF!</definedName>
    <definedName name="S_CY_Beg_GT_24">#REF!</definedName>
    <definedName name="S_CY_Beg_GT_25">#REF!</definedName>
    <definedName name="S_CY_Beg_GT_26">#REF!</definedName>
    <definedName name="S_CY_Beg_GT_29">#REF!</definedName>
    <definedName name="S_CY_Beg_GT_30">#REF!</definedName>
    <definedName name="S_CY_Beg_GT_33">#REF!</definedName>
    <definedName name="S_CY_Beg_GT_34">#REF!</definedName>
    <definedName name="S_CY_Beg_GT_5">#REF!</definedName>
    <definedName name="S_CY_Beg_GT_6">#REF!</definedName>
    <definedName name="S_CY_Beg_GT_7">#REF!</definedName>
    <definedName name="S_CY_Beg_GT_73">#REF!</definedName>
    <definedName name="S_CY_Beg_GT_74">#REF!</definedName>
    <definedName name="S_CY_Beg_GT_75">#REF!</definedName>
    <definedName name="S_CY_Beg_GT_8">#REF!</definedName>
    <definedName name="S_CY_End">#REF!</definedName>
    <definedName name="S_CY_End_14">#REF!</definedName>
    <definedName name="S_CY_End_20">#REF!</definedName>
    <definedName name="S_CY_End_21">#REF!</definedName>
    <definedName name="S_CY_End_22">#REF!</definedName>
    <definedName name="S_CY_End_23">#REF!</definedName>
    <definedName name="S_CY_End_24">#REF!</definedName>
    <definedName name="S_CY_End_25">#REF!</definedName>
    <definedName name="S_CY_End_26">#REF!</definedName>
    <definedName name="S_CY_End_29">#REF!</definedName>
    <definedName name="S_CY_End_30">#REF!</definedName>
    <definedName name="S_CY_End_33">#REF!</definedName>
    <definedName name="S_CY_End_34">#REF!</definedName>
    <definedName name="S_CY_End_5">#REF!</definedName>
    <definedName name="S_CY_End_6">#REF!</definedName>
    <definedName name="S_CY_End_7">#REF!</definedName>
    <definedName name="S_CY_End_73">#REF!</definedName>
    <definedName name="S_CY_End_74">#REF!</definedName>
    <definedName name="S_CY_End_75">#REF!</definedName>
    <definedName name="S_CY_End_8">#REF!</definedName>
    <definedName name="S_CY_End_Data">#REF!</definedName>
    <definedName name="S_CY_End_Data_14">#REF!</definedName>
    <definedName name="S_CY_End_Data_20">#REF!</definedName>
    <definedName name="S_CY_End_Data_21">#REF!</definedName>
    <definedName name="S_CY_End_Data_22">#REF!</definedName>
    <definedName name="S_CY_End_Data_23">#REF!</definedName>
    <definedName name="S_CY_End_Data_24">#REF!</definedName>
    <definedName name="S_CY_End_Data_25">#REF!</definedName>
    <definedName name="S_CY_End_Data_26">#REF!</definedName>
    <definedName name="S_CY_End_Data_29">#REF!</definedName>
    <definedName name="S_CY_End_Data_30">#REF!</definedName>
    <definedName name="S_CY_End_Data_33">#REF!</definedName>
    <definedName name="S_CY_End_Data_34">#REF!</definedName>
    <definedName name="S_CY_End_Data_5">#REF!</definedName>
    <definedName name="S_CY_End_Data_6">#REF!</definedName>
    <definedName name="S_CY_End_Data_7">#REF!</definedName>
    <definedName name="S_CY_End_Data_73">#REF!</definedName>
    <definedName name="S_CY_End_Data_74">#REF!</definedName>
    <definedName name="S_CY_End_Data_75">#REF!</definedName>
    <definedName name="S_CY_End_Data_8">#REF!</definedName>
    <definedName name="S_CY_End_GT">#REF!</definedName>
    <definedName name="S_CY_End_GT_14">#REF!</definedName>
    <definedName name="S_CY_End_GT_20">#REF!</definedName>
    <definedName name="S_CY_End_GT_21">#REF!</definedName>
    <definedName name="S_CY_End_GT_22">#REF!</definedName>
    <definedName name="S_CY_End_GT_23">#REF!</definedName>
    <definedName name="S_CY_End_GT_24">#REF!</definedName>
    <definedName name="S_CY_End_GT_25">#REF!</definedName>
    <definedName name="S_CY_End_GT_26">#REF!</definedName>
    <definedName name="S_CY_End_GT_29">#REF!</definedName>
    <definedName name="S_CY_End_GT_30">#REF!</definedName>
    <definedName name="S_CY_End_GT_33">#REF!</definedName>
    <definedName name="S_CY_End_GT_34">#REF!</definedName>
    <definedName name="S_CY_End_GT_5">#REF!</definedName>
    <definedName name="S_CY_End_GT_6">#REF!</definedName>
    <definedName name="S_CY_End_GT_7">#REF!</definedName>
    <definedName name="S_CY_End_GT_73">#REF!</definedName>
    <definedName name="S_CY_End_GT_74">#REF!</definedName>
    <definedName name="S_CY_End_GT_75">#REF!</definedName>
    <definedName name="S_CY_End_GT_8">#REF!</definedName>
    <definedName name="S_Diff_Amt">#REF!</definedName>
    <definedName name="S_Diff_Amt_14">#REF!</definedName>
    <definedName name="S_Diff_Amt_20">#REF!</definedName>
    <definedName name="S_Diff_Amt_21">#REF!</definedName>
    <definedName name="S_Diff_Amt_22">#REF!</definedName>
    <definedName name="S_Diff_Amt_23">#REF!</definedName>
    <definedName name="S_Diff_Amt_24">#REF!</definedName>
    <definedName name="S_Diff_Amt_25">#REF!</definedName>
    <definedName name="S_Diff_Amt_26">#REF!</definedName>
    <definedName name="S_Diff_Amt_29">#REF!</definedName>
    <definedName name="S_Diff_Amt_30">#REF!</definedName>
    <definedName name="S_Diff_Amt_33">#REF!</definedName>
    <definedName name="S_Diff_Amt_34">#REF!</definedName>
    <definedName name="S_Diff_Amt_5">#REF!</definedName>
    <definedName name="S_Diff_Amt_6">#REF!</definedName>
    <definedName name="S_Diff_Amt_7">#REF!</definedName>
    <definedName name="S_Diff_Amt_73">#REF!</definedName>
    <definedName name="S_Diff_Amt_74">#REF!</definedName>
    <definedName name="S_Diff_Amt_75">#REF!</definedName>
    <definedName name="S_Diff_Amt_8">#REF!</definedName>
    <definedName name="S_Diff_Pct">#REF!</definedName>
    <definedName name="S_Diff_Pct_14">#REF!</definedName>
    <definedName name="S_Diff_Pct_20">#REF!</definedName>
    <definedName name="S_Diff_Pct_21">#REF!</definedName>
    <definedName name="S_Diff_Pct_22">#REF!</definedName>
    <definedName name="S_Diff_Pct_23">#REF!</definedName>
    <definedName name="S_Diff_Pct_24">#REF!</definedName>
    <definedName name="S_Diff_Pct_25">#REF!</definedName>
    <definedName name="S_Diff_Pct_26">#REF!</definedName>
    <definedName name="S_Diff_Pct_29">#REF!</definedName>
    <definedName name="S_Diff_Pct_30">#REF!</definedName>
    <definedName name="S_Diff_Pct_33">#REF!</definedName>
    <definedName name="S_Diff_Pct_34">#REF!</definedName>
    <definedName name="S_Diff_Pct_5">#REF!</definedName>
    <definedName name="S_Diff_Pct_6">#REF!</definedName>
    <definedName name="S_Diff_Pct_7">#REF!</definedName>
    <definedName name="S_Diff_Pct_73">#REF!</definedName>
    <definedName name="S_Diff_Pct_74">#REF!</definedName>
    <definedName name="S_Diff_Pct_75">#REF!</definedName>
    <definedName name="S_Diff_Pct_8">#REF!</definedName>
    <definedName name="S_GrpNum">#REF!</definedName>
    <definedName name="S_GrpNum_14">#REF!</definedName>
    <definedName name="S_GrpNum_20">#REF!</definedName>
    <definedName name="S_GrpNum_21">#REF!</definedName>
    <definedName name="S_GrpNum_22">#REF!</definedName>
    <definedName name="S_GrpNum_23">#REF!</definedName>
    <definedName name="S_GrpNum_24">#REF!</definedName>
    <definedName name="S_GrpNum_25">#REF!</definedName>
    <definedName name="S_GrpNum_26">#REF!</definedName>
    <definedName name="S_GrpNum_29">#REF!</definedName>
    <definedName name="S_GrpNum_30">#REF!</definedName>
    <definedName name="S_GrpNum_33">#REF!</definedName>
    <definedName name="S_GrpNum_34">#REF!</definedName>
    <definedName name="S_GrpNum_5">#REF!</definedName>
    <definedName name="S_GrpNum_6">#REF!</definedName>
    <definedName name="S_GrpNum_7">#REF!</definedName>
    <definedName name="S_GrpNum_73">#REF!</definedName>
    <definedName name="S_GrpNum_74">#REF!</definedName>
    <definedName name="S_GrpNum_75">#REF!</definedName>
    <definedName name="S_GrpNum_8">#REF!</definedName>
    <definedName name="S_Headings">#REF!</definedName>
    <definedName name="S_Headings_14">#REF!</definedName>
    <definedName name="S_Headings_20">#REF!</definedName>
    <definedName name="S_Headings_21">#REF!</definedName>
    <definedName name="S_Headings_22">#REF!</definedName>
    <definedName name="S_Headings_23">#REF!</definedName>
    <definedName name="S_Headings_24">#REF!</definedName>
    <definedName name="S_Headings_25">#REF!</definedName>
    <definedName name="S_Headings_26">#REF!</definedName>
    <definedName name="S_Headings_29">#REF!</definedName>
    <definedName name="S_Headings_30">#REF!</definedName>
    <definedName name="S_Headings_33">#REF!</definedName>
    <definedName name="S_Headings_34">#REF!</definedName>
    <definedName name="S_Headings_5">#REF!</definedName>
    <definedName name="S_Headings_6">#REF!</definedName>
    <definedName name="S_Headings_7">#REF!</definedName>
    <definedName name="S_Headings_73">#REF!</definedName>
    <definedName name="S_Headings_74">#REF!</definedName>
    <definedName name="S_Headings_75">#REF!</definedName>
    <definedName name="S_Headings_8">#REF!</definedName>
    <definedName name="S_KeyValue">#REF!</definedName>
    <definedName name="S_KeyValue_14">#REF!</definedName>
    <definedName name="S_KeyValue_20">#REF!</definedName>
    <definedName name="S_KeyValue_21">#REF!</definedName>
    <definedName name="S_KeyValue_22">#REF!</definedName>
    <definedName name="S_KeyValue_23">#REF!</definedName>
    <definedName name="S_KeyValue_24">#REF!</definedName>
    <definedName name="S_KeyValue_25">#REF!</definedName>
    <definedName name="S_KeyValue_26">#REF!</definedName>
    <definedName name="S_KeyValue_29">#REF!</definedName>
    <definedName name="S_KeyValue_30">#REF!</definedName>
    <definedName name="S_KeyValue_33">#REF!</definedName>
    <definedName name="S_KeyValue_34">#REF!</definedName>
    <definedName name="S_KeyValue_5">#REF!</definedName>
    <definedName name="S_KeyValue_6">#REF!</definedName>
    <definedName name="S_KeyValue_7">#REF!</definedName>
    <definedName name="S_KeyValue_73">#REF!</definedName>
    <definedName name="S_KeyValue_74">#REF!</definedName>
    <definedName name="S_KeyValue_75">#REF!</definedName>
    <definedName name="S_KeyValue_8">#REF!</definedName>
    <definedName name="S_PY_End">#REF!</definedName>
    <definedName name="S_PY_End_14">#REF!</definedName>
    <definedName name="S_PY_End_20">#REF!</definedName>
    <definedName name="S_PY_End_21">#REF!</definedName>
    <definedName name="S_PY_End_22">#REF!</definedName>
    <definedName name="S_PY_End_23">#REF!</definedName>
    <definedName name="S_PY_End_24">#REF!</definedName>
    <definedName name="S_PY_End_25">#REF!</definedName>
    <definedName name="S_PY_End_26">#REF!</definedName>
    <definedName name="S_PY_End_29">#REF!</definedName>
    <definedName name="S_PY_End_30">#REF!</definedName>
    <definedName name="S_PY_End_33">#REF!</definedName>
    <definedName name="S_PY_End_34">#REF!</definedName>
    <definedName name="S_PY_End_5">#REF!</definedName>
    <definedName name="S_PY_End_6">#REF!</definedName>
    <definedName name="S_PY_End_7">#REF!</definedName>
    <definedName name="S_PY_End_73">#REF!</definedName>
    <definedName name="S_PY_End_74">#REF!</definedName>
    <definedName name="S_PY_End_75">#REF!</definedName>
    <definedName name="S_PY_End_8">#REF!</definedName>
    <definedName name="S_PY_End_Data">#REF!</definedName>
    <definedName name="S_PY_End_Data_14">#REF!</definedName>
    <definedName name="S_PY_End_Data_20">#REF!</definedName>
    <definedName name="S_PY_End_Data_21">#REF!</definedName>
    <definedName name="S_PY_End_Data_22">#REF!</definedName>
    <definedName name="S_PY_End_Data_23">#REF!</definedName>
    <definedName name="S_PY_End_Data_24">#REF!</definedName>
    <definedName name="S_PY_End_Data_25">#REF!</definedName>
    <definedName name="S_PY_End_Data_26">#REF!</definedName>
    <definedName name="S_PY_End_Data_29">#REF!</definedName>
    <definedName name="S_PY_End_Data_30">#REF!</definedName>
    <definedName name="S_PY_End_Data_33">#REF!</definedName>
    <definedName name="S_PY_End_Data_34">#REF!</definedName>
    <definedName name="S_PY_End_Data_5">#REF!</definedName>
    <definedName name="S_PY_End_Data_6">#REF!</definedName>
    <definedName name="S_PY_End_Data_7">#REF!</definedName>
    <definedName name="S_PY_End_Data_73">#REF!</definedName>
    <definedName name="S_PY_End_Data_74">#REF!</definedName>
    <definedName name="S_PY_End_Data_75">#REF!</definedName>
    <definedName name="S_PY_End_Data_8">#REF!</definedName>
    <definedName name="S_PY_End_GT">#REF!</definedName>
    <definedName name="S_PY_End_GT_14">#REF!</definedName>
    <definedName name="S_PY_End_GT_20">#REF!</definedName>
    <definedName name="S_PY_End_GT_21">#REF!</definedName>
    <definedName name="S_PY_End_GT_22">#REF!</definedName>
    <definedName name="S_PY_End_GT_23">#REF!</definedName>
    <definedName name="S_PY_End_GT_24">#REF!</definedName>
    <definedName name="S_PY_End_GT_25">#REF!</definedName>
    <definedName name="S_PY_End_GT_26">#REF!</definedName>
    <definedName name="S_PY_End_GT_29">#REF!</definedName>
    <definedName name="S_PY_End_GT_30">#REF!</definedName>
    <definedName name="S_PY_End_GT_33">#REF!</definedName>
    <definedName name="S_PY_End_GT_34">#REF!</definedName>
    <definedName name="S_PY_End_GT_5">#REF!</definedName>
    <definedName name="S_PY_End_GT_6">#REF!</definedName>
    <definedName name="S_PY_End_GT_7">#REF!</definedName>
    <definedName name="S_PY_End_GT_73">#REF!</definedName>
    <definedName name="S_PY_End_GT_74">#REF!</definedName>
    <definedName name="S_PY_End_GT_75">#REF!</definedName>
    <definedName name="S_PY_End_GT_8">#REF!</definedName>
    <definedName name="S_RJE_Tot">#REF!</definedName>
    <definedName name="S_RJE_Tot_14">#REF!</definedName>
    <definedName name="S_RJE_Tot_20">#REF!</definedName>
    <definedName name="S_RJE_Tot_21">#REF!</definedName>
    <definedName name="S_RJE_Tot_22">#REF!</definedName>
    <definedName name="S_RJE_Tot_23">#REF!</definedName>
    <definedName name="S_RJE_Tot_24">#REF!</definedName>
    <definedName name="S_RJE_Tot_25">#REF!</definedName>
    <definedName name="S_RJE_Tot_26">#REF!</definedName>
    <definedName name="S_RJE_Tot_29">#REF!</definedName>
    <definedName name="S_RJE_Tot_30">#REF!</definedName>
    <definedName name="S_RJE_Tot_33">#REF!</definedName>
    <definedName name="S_RJE_Tot_34">#REF!</definedName>
    <definedName name="S_RJE_Tot_5">#REF!</definedName>
    <definedName name="S_RJE_Tot_6">#REF!</definedName>
    <definedName name="S_RJE_Tot_7">#REF!</definedName>
    <definedName name="S_RJE_Tot_73">#REF!</definedName>
    <definedName name="S_RJE_Tot_74">#REF!</definedName>
    <definedName name="S_RJE_Tot_75">#REF!</definedName>
    <definedName name="S_RJE_Tot_8">#REF!</definedName>
    <definedName name="S_RJE_Tot_Data">#REF!</definedName>
    <definedName name="S_RJE_Tot_Data_14">#REF!</definedName>
    <definedName name="S_RJE_Tot_Data_20">#REF!</definedName>
    <definedName name="S_RJE_Tot_Data_21">#REF!</definedName>
    <definedName name="S_RJE_Tot_Data_22">#REF!</definedName>
    <definedName name="S_RJE_Tot_Data_23">#REF!</definedName>
    <definedName name="S_RJE_Tot_Data_24">#REF!</definedName>
    <definedName name="S_RJE_Tot_Data_25">#REF!</definedName>
    <definedName name="S_RJE_Tot_Data_26">#REF!</definedName>
    <definedName name="S_RJE_Tot_Data_29">#REF!</definedName>
    <definedName name="S_RJE_Tot_Data_30">#REF!</definedName>
    <definedName name="S_RJE_Tot_Data_33">#REF!</definedName>
    <definedName name="S_RJE_Tot_Data_34">#REF!</definedName>
    <definedName name="S_RJE_Tot_Data_5">#REF!</definedName>
    <definedName name="S_RJE_Tot_Data_6">#REF!</definedName>
    <definedName name="S_RJE_Tot_Data_7">#REF!</definedName>
    <definedName name="S_RJE_Tot_Data_73">#REF!</definedName>
    <definedName name="S_RJE_Tot_Data_74">#REF!</definedName>
    <definedName name="S_RJE_Tot_Data_75">#REF!</definedName>
    <definedName name="S_RJE_Tot_Data_8">#REF!</definedName>
    <definedName name="S_RJE_Tot_GT">#REF!</definedName>
    <definedName name="S_RJE_Tot_GT_14">#REF!</definedName>
    <definedName name="S_RJE_Tot_GT_20">#REF!</definedName>
    <definedName name="S_RJE_Tot_GT_21">#REF!</definedName>
    <definedName name="S_RJE_Tot_GT_22">#REF!</definedName>
    <definedName name="S_RJE_Tot_GT_23">#REF!</definedName>
    <definedName name="S_RJE_Tot_GT_24">#REF!</definedName>
    <definedName name="S_RJE_Tot_GT_25">#REF!</definedName>
    <definedName name="S_RJE_Tot_GT_26">#REF!</definedName>
    <definedName name="S_RJE_Tot_GT_29">#REF!</definedName>
    <definedName name="S_RJE_Tot_GT_30">#REF!</definedName>
    <definedName name="S_RJE_Tot_GT_33">#REF!</definedName>
    <definedName name="S_RJE_Tot_GT_34">#REF!</definedName>
    <definedName name="S_RJE_Tot_GT_5">#REF!</definedName>
    <definedName name="S_RJE_Tot_GT_6">#REF!</definedName>
    <definedName name="S_RJE_Tot_GT_7">#REF!</definedName>
    <definedName name="S_RJE_Tot_GT_73">#REF!</definedName>
    <definedName name="S_RJE_Tot_GT_74">#REF!</definedName>
    <definedName name="S_RJE_Tot_GT_75">#REF!</definedName>
    <definedName name="S_RJE_Tot_GT_8">#REF!</definedName>
    <definedName name="S_RowNum">#REF!</definedName>
    <definedName name="S_RowNum_14">#REF!</definedName>
    <definedName name="S_RowNum_20">#REF!</definedName>
    <definedName name="S_RowNum_21">#REF!</definedName>
    <definedName name="S_RowNum_22">#REF!</definedName>
    <definedName name="S_RowNum_23">#REF!</definedName>
    <definedName name="S_RowNum_24">#REF!</definedName>
    <definedName name="S_RowNum_25">#REF!</definedName>
    <definedName name="S_RowNum_26">#REF!</definedName>
    <definedName name="S_RowNum_29">#REF!</definedName>
    <definedName name="S_RowNum_30">#REF!</definedName>
    <definedName name="S_RowNum_33">#REF!</definedName>
    <definedName name="S_RowNum_34">#REF!</definedName>
    <definedName name="S_RowNum_5">#REF!</definedName>
    <definedName name="S_RowNum_6">#REF!</definedName>
    <definedName name="S_RowNum_7">#REF!</definedName>
    <definedName name="S_RowNum_73">#REF!</definedName>
    <definedName name="S_RowNum_74">#REF!</definedName>
    <definedName name="S_RowNum_75">#REF!</definedName>
    <definedName name="S_RowNum_8">#REF!</definedName>
    <definedName name="sa">'[182]Inventories as of 03.20'!$E$11</definedName>
    <definedName name="SAC">#REF!</definedName>
    <definedName name="SAF">#REF!</definedName>
    <definedName name="safqw">#REF!</definedName>
    <definedName name="sale">[275]Настройки!$C$10</definedName>
    <definedName name="Sales">#REF!</definedName>
    <definedName name="Sales_1">#REF!</definedName>
    <definedName name="SALES_CLASS">[254]DATA!$W$2:$W$5</definedName>
    <definedName name="Sales_Season">#REF!</definedName>
    <definedName name="SALSUP">#REF!</definedName>
    <definedName name="Sand_riba_AlH">[285]Inf!$G$184</definedName>
    <definedName name="Sand_riba_Am">[285]Inf!$G$183</definedName>
    <definedName name="Sand_riba_Ap">[285]Inf!$G$182</definedName>
    <definedName name="Sand_riba_S">[285]Inf!$G$181</definedName>
    <definedName name="Sanderling">#REF!</definedName>
    <definedName name="SAPFuncF4Help" hidden="1">#N/A</definedName>
    <definedName name="SC_22">'[249]22'!#REF!</definedName>
    <definedName name="Schupbach">#REF!</definedName>
    <definedName name="Schwyz_Finanzdepartement">#REF!</definedName>
    <definedName name="SCPA">#REF!</definedName>
    <definedName name="Scrap">#REF!</definedName>
    <definedName name="sd" localSheetId="18">PPt</definedName>
    <definedName name="sd" localSheetId="16">PPt</definedName>
    <definedName name="sd" localSheetId="10">PPt</definedName>
    <definedName name="sd" localSheetId="19">PPt</definedName>
    <definedName name="sd" localSheetId="20">PPt</definedName>
    <definedName name="sd" localSheetId="2">PPt</definedName>
    <definedName name="sd">PPt</definedName>
    <definedName name="sdf">#REF!</definedName>
    <definedName name="sdfh">#REF!</definedName>
    <definedName name="sdsdsd"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SEK">'[207]Курсы валют ЦБ'!#REF!</definedName>
    <definedName name="Seko_Slovakia">#REF!</definedName>
    <definedName name="SelectableCells">#REF!</definedName>
    <definedName name="sencount" hidden="1">1</definedName>
    <definedName name="SenDue1115">#REF!</definedName>
    <definedName name="SenDue1204">#REF!</definedName>
    <definedName name="Seneltex">#REF!</definedName>
    <definedName name="sens_capex">[46]control!$B$25</definedName>
    <definedName name="sens_costs">[46]control!$H$25</definedName>
    <definedName name="sens_drate">[46]control!$B$31</definedName>
    <definedName name="sens_price">[46]control!$B$19</definedName>
    <definedName name="sens_volms">[46]control!$H$19</definedName>
    <definedName name="SFg" hidden="1">{"'Sheet1'!$A$1:$G$85"}</definedName>
    <definedName name="SGS_Vostok">#REF!</definedName>
    <definedName name="SHARECAPITAL">#REF!</definedName>
    <definedName name="Shares">#REF!</definedName>
    <definedName name="Shaymacks">#REF!</definedName>
    <definedName name="Shearer2AfterOH" hidden="1">'[181]Global Variables'!$C$45</definedName>
    <definedName name="Shearer2atYear5" hidden="1">'[181]Global Variables'!$C$42</definedName>
    <definedName name="Shearer2BeforeOH" hidden="1">'[181]Global Variables'!$C$44</definedName>
    <definedName name="ShipPlan">#REF!</definedName>
    <definedName name="Shiran">#REF!</definedName>
    <definedName name="sjhjkjhsjh"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skhdhd"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Slt_purch">#REF!</definedName>
    <definedName name="SLT_Purch1">'[234]16'!#REF!</definedName>
    <definedName name="Smart">#REF!</definedName>
    <definedName name="SNOfilepath">[302]PR!$B$3</definedName>
    <definedName name="Sobelmar">#REF!</definedName>
    <definedName name="soc_draud">[285]Inf!$K$170</definedName>
    <definedName name="solver_drv" hidden="1">1</definedName>
    <definedName name="solver_est" hidden="1">1</definedName>
    <definedName name="solver_itr" hidden="1">1000</definedName>
    <definedName name="solver_lin" hidden="1">0</definedName>
    <definedName name="solver_ntri" hidden="1">1000</definedName>
    <definedName name="solver_num" hidden="1">0</definedName>
    <definedName name="solver_nwt" hidden="1">1</definedName>
    <definedName name="solver_pre" hidden="1">0.00000001</definedName>
    <definedName name="solver_rsmp" hidden="1">2</definedName>
    <definedName name="solver_scl" hidden="1">0</definedName>
    <definedName name="solver_seed" hidden="1">0</definedName>
    <definedName name="solver_sho" hidden="1">0</definedName>
    <definedName name="solver_tim" hidden="1">100</definedName>
    <definedName name="solver_tol" hidden="1">0.005</definedName>
    <definedName name="solver_typ" hidden="1">3</definedName>
    <definedName name="solver_val" hidden="1">1.0137</definedName>
    <definedName name="sostoyanie">#REF!</definedName>
    <definedName name="SP_Ratio">#REF!</definedName>
    <definedName name="SPHAS">#REF!</definedName>
    <definedName name="sposob">#REF!</definedName>
    <definedName name="SR_DAP">#REF!</definedName>
    <definedName name="SR_FR">#REF!</definedName>
    <definedName name="SR_FR_DAP">#REF!</definedName>
    <definedName name="srg">#REF!</definedName>
    <definedName name="SSC">[303]Массивы!$Y$3:$Y$32</definedName>
    <definedName name="sss">#REF!</definedName>
    <definedName name="ST">#REF!</definedName>
    <definedName name="st_Loans_b">#REF!</definedName>
    <definedName name="ST_loans_o">#REF!</definedName>
    <definedName name="St_Taxes">'[249]18'!#REF!</definedName>
    <definedName name="startDate">[266]справочники!$D$4:$D$27</definedName>
    <definedName name="stat">#REF!</definedName>
    <definedName name="status">#REF!</definedName>
    <definedName name="Steueramt_Freienbach">#REF!</definedName>
    <definedName name="stfin">#REF!</definedName>
    <definedName name="Stl_soc_20">#REF!</definedName>
    <definedName name="strok">[304]Данные!$B$1:$R$321</definedName>
    <definedName name="strok1">[304]Данные!$A$1:$Q$323</definedName>
    <definedName name="Sub_a">#REF!</definedName>
    <definedName name="Sub_b">#REF!</definedName>
    <definedName name="Sub_c">#REF!</definedName>
    <definedName name="sub_g">#REF!</definedName>
    <definedName name="sub_k">#REF!</definedName>
    <definedName name="Subdivision">#REF!</definedName>
    <definedName name="SubDivisionTxt">#REF!</definedName>
    <definedName name="suchii_usd_tod">[207]СЭЛТ!#REF!</definedName>
    <definedName name="sulp">'[182]Inventories as of 03.20'!$E$14</definedName>
    <definedName name="SulphuricAcidForeIn">'[14]3 - Conversion costs'!#REF!</definedName>
    <definedName name="SulphuricAcidHistIn">'[14]3 - Conversion costs'!#REF!</definedName>
    <definedName name="sum">#REF!</definedName>
    <definedName name="Suppliers">[305]acc.76!$A$1:$I$144</definedName>
    <definedName name="supply">[191]contr!$B$66</definedName>
    <definedName name="supply_end">[191]contr!$B$79</definedName>
    <definedName name="SVL">#REF!</definedName>
    <definedName name="sy0">'[21]BCS APP CR'!$O$24</definedName>
    <definedName name="Sylvella">#REF!</definedName>
    <definedName name="T">#REF!</definedName>
    <definedName name="t_growth_rate">#REF!</definedName>
    <definedName name="T12_1">#REF!</definedName>
    <definedName name="T12_1_1">#REF!</definedName>
    <definedName name="T12_1_10">#REF!</definedName>
    <definedName name="T12_1_13">#REF!</definedName>
    <definedName name="T12_1_15">#REF!</definedName>
    <definedName name="T12_1_23">#REF!</definedName>
    <definedName name="T12_1_24">#REF!</definedName>
    <definedName name="T12_1_38">#REF!</definedName>
    <definedName name="T12_1_40">#REF!</definedName>
    <definedName name="T12_1_42">#REF!</definedName>
    <definedName name="T12_2">#REF!</definedName>
    <definedName name="T2_4">#REF!</definedName>
    <definedName name="T2_5">#REF!</definedName>
    <definedName name="tabl_1">#REF!</definedName>
    <definedName name="tabl_2">#REF!</definedName>
    <definedName name="TableName">"Dummy"</definedName>
    <definedName name="tare">[306]Страт.параметры!#REF!</definedName>
    <definedName name="tareSp">[306]Страт.параметры!#REF!</definedName>
    <definedName name="tariff_growth">[160]VKK!$B$21</definedName>
    <definedName name="tatyana.rogova" hidden="1">{"PRINTME",#N/A,FALSE,"FINAL-10"}</definedName>
    <definedName name="Tax">'[131]Taxes rec for 12m inc 90% envir'!#REF!</definedName>
    <definedName name="Taxes">#REF!</definedName>
    <definedName name="TaxOtherIn">'[14]2 - Prices &amp; Other assmpt'!#REF!</definedName>
    <definedName name="Teh">'[290]Вспомогат. произв.'!#REF!</definedName>
    <definedName name="Template" hidden="1">#REF!</definedName>
    <definedName name="Template.WIRE">"DBACCESS"</definedName>
    <definedName name="Terminal_EBITDA">#REF!</definedName>
    <definedName name="Terminal_Multiplier">#REF!</definedName>
    <definedName name="Terminal_Service">#REF!</definedName>
    <definedName name="testmath2">#REF!</definedName>
    <definedName name="testmath2333">#REF!</definedName>
    <definedName name="TextRefCopy1">#REF!</definedName>
    <definedName name="TextRefCopy1_14">#REF!</definedName>
    <definedName name="TextRefCopy1_20">#REF!</definedName>
    <definedName name="TextRefCopy1_21">#REF!</definedName>
    <definedName name="TextRefCopy1_22">#REF!</definedName>
    <definedName name="TextRefCopy1_23">#REF!</definedName>
    <definedName name="TextRefCopy1_24">#REF!</definedName>
    <definedName name="TextRefCopy1_25">#REF!</definedName>
    <definedName name="TextRefCopy1_26">#REF!</definedName>
    <definedName name="TextRefCopy1_29">#REF!</definedName>
    <definedName name="TextRefCopy1_30">#REF!</definedName>
    <definedName name="TextRefCopy1_33">#REF!</definedName>
    <definedName name="TextRefCopy1_34">#REF!</definedName>
    <definedName name="TextRefCopy1_5">#REF!</definedName>
    <definedName name="TextRefCopy1_6">#REF!</definedName>
    <definedName name="TextRefCopy1_7">#REF!</definedName>
    <definedName name="TextRefCopy1_73">#REF!</definedName>
    <definedName name="TextRefCopy1_74">#REF!</definedName>
    <definedName name="TextRefCopy1_75">#REF!</definedName>
    <definedName name="TextRefCopy1_8">#REF!</definedName>
    <definedName name="TextRefCopy100">#REF!</definedName>
    <definedName name="TextRefCopy101">#REF!</definedName>
    <definedName name="TextRefCopy102">#REF!</definedName>
    <definedName name="TextRefCopy103">#REF!</definedName>
    <definedName name="TextRefCopy104">#REF!</definedName>
    <definedName name="TextRefCopy105">#REF!</definedName>
    <definedName name="TextRefCopy106">#REF!</definedName>
    <definedName name="TextRefCopy107">#REF!</definedName>
    <definedName name="TextRefCopy108">#REF!</definedName>
    <definedName name="TextRefCopy109">#REF!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#REF!</definedName>
    <definedName name="TextRefCopy117">#REF!</definedName>
    <definedName name="TextRefCopy118">#REF!</definedName>
    <definedName name="TextRefCopy119">#REF!</definedName>
    <definedName name="TextRefCopy120">#REF!</definedName>
    <definedName name="TextRefCopy121">#REF!</definedName>
    <definedName name="TextRefCopy122">#REF!</definedName>
    <definedName name="TextRefCopy123">#REF!</definedName>
    <definedName name="TextRefCopy12349" hidden="1">355</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0">#REF!</definedName>
    <definedName name="TextRefCopy131">#REF!</definedName>
    <definedName name="TextRefCopy132">#REF!</definedName>
    <definedName name="TextRefCopy133">#REF!</definedName>
    <definedName name="TextRefCopy134">#REF!</definedName>
    <definedName name="TextRefCopy135">#REF!</definedName>
    <definedName name="TextRefCopy136">#REF!</definedName>
    <definedName name="TextRefCopy137">#REF!</definedName>
    <definedName name="TextRefCopy138">#REF!</definedName>
    <definedName name="TextRefCopy139">#REF!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#REF!</definedName>
    <definedName name="TextRefCopy15_14">#REF!</definedName>
    <definedName name="TextRefCopy15_20">#REF!</definedName>
    <definedName name="TextRefCopy15_21">#REF!</definedName>
    <definedName name="TextRefCopy15_22">#REF!</definedName>
    <definedName name="TextRefCopy15_23">#REF!</definedName>
    <definedName name="TextRefCopy15_24">#REF!</definedName>
    <definedName name="TextRefCopy15_25">#REF!</definedName>
    <definedName name="TextRefCopy15_26">#REF!</definedName>
    <definedName name="TextRefCopy15_29">#REF!</definedName>
    <definedName name="TextRefCopy15_30">#REF!</definedName>
    <definedName name="TextRefCopy15_33">#REF!</definedName>
    <definedName name="TextRefCopy15_34">#REF!</definedName>
    <definedName name="TextRefCopy15_5">#REF!</definedName>
    <definedName name="TextRefCopy15_6">#REF!</definedName>
    <definedName name="TextRefCopy15_7">#REF!</definedName>
    <definedName name="TextRefCopy15_73">#REF!</definedName>
    <definedName name="TextRefCopy15_74">#REF!</definedName>
    <definedName name="TextRefCopy15_75">#REF!</definedName>
    <definedName name="TextRefCopy15_8">#REF!</definedName>
    <definedName name="TextRefCopy150">#REF!</definedName>
    <definedName name="TextRefCopy151">#REF!</definedName>
    <definedName name="TextRefCopy152">#REF!</definedName>
    <definedName name="TextRefCopy153">#REF!</definedName>
    <definedName name="TextRefCopy154">#REF!</definedName>
    <definedName name="TextRefCopy155">#REF!</definedName>
    <definedName name="TextRefCopy156">#REF!</definedName>
    <definedName name="TextRefCopy157">#REF!</definedName>
    <definedName name="TextRefCopy158">#REF!</definedName>
    <definedName name="TextRefCopy159">#REF!</definedName>
    <definedName name="TextRefCopy160">#REF!</definedName>
    <definedName name="TextRefCopy161">#REF!</definedName>
    <definedName name="TextRefCopy162">#REF!</definedName>
    <definedName name="TextRefCopy163">#REF!</definedName>
    <definedName name="TextRefCopy164">#REF!</definedName>
    <definedName name="TextRefCopy165">#REF!</definedName>
    <definedName name="TextRefCopy166">#REF!</definedName>
    <definedName name="TextRefCopy167">#REF!</definedName>
    <definedName name="TextRefCopy168">#REF!</definedName>
    <definedName name="TextRefCopy169">#REF!</definedName>
    <definedName name="TextRefCopy170">#REF!</definedName>
    <definedName name="TextRefCopy171">#REF!</definedName>
    <definedName name="TextRefCopy172">#REF!</definedName>
    <definedName name="TextRefCopy173">#REF!</definedName>
    <definedName name="TextRefCopy174">#REF!</definedName>
    <definedName name="TextRefCopy175">#REF!</definedName>
    <definedName name="TextRefCopy176">#REF!</definedName>
    <definedName name="TextRefCopy177">#REF!</definedName>
    <definedName name="TextRefCopy178">#REF!</definedName>
    <definedName name="TextRefCopy179">#REF!</definedName>
    <definedName name="TextRefCopy180">#REF!</definedName>
    <definedName name="TextRefCopy181">#REF!</definedName>
    <definedName name="TextRefCopy182">#REF!</definedName>
    <definedName name="TextRefCopy183">#REF!</definedName>
    <definedName name="TextRefCopy184">#REF!</definedName>
    <definedName name="TextRefCopy185">#REF!</definedName>
    <definedName name="TextRefCopy186">#REF!</definedName>
    <definedName name="TextRefCopy187">#REF!</definedName>
    <definedName name="TextRefCopy188">#REF!</definedName>
    <definedName name="TextRefCopy189">#REF!</definedName>
    <definedName name="TextRefCopy190">#REF!</definedName>
    <definedName name="TextRefCopy191">#REF!</definedName>
    <definedName name="TextRefCopy192">#REF!</definedName>
    <definedName name="TextRefCopy193">#REF!</definedName>
    <definedName name="TextRefCopy194">#REF!</definedName>
    <definedName name="TextRefCopy195">#REF!</definedName>
    <definedName name="TextRefCopy196">#REF!</definedName>
    <definedName name="TextRefCopy197">#REF!</definedName>
    <definedName name="TextRefCopy198">#REF!</definedName>
    <definedName name="TextRefCopy199">#REF!</definedName>
    <definedName name="TextRefCopy2">#REF!</definedName>
    <definedName name="TextRefCopy200">#REF!</definedName>
    <definedName name="TextRefCopy201">#REF!</definedName>
    <definedName name="TextRefCopy202">#REF!</definedName>
    <definedName name="TextRefCopy203">#REF!</definedName>
    <definedName name="TextRefCopy204">#REF!</definedName>
    <definedName name="TextRefCopy205">#REF!</definedName>
    <definedName name="TextRefCopy206">#REF!</definedName>
    <definedName name="TextRefCopy207">#REF!</definedName>
    <definedName name="TextRefCopy208">#REF!</definedName>
    <definedName name="TextRefCopy209">#REF!</definedName>
    <definedName name="TextRefCopy210">#REF!</definedName>
    <definedName name="TextRefCopy211">#REF!</definedName>
    <definedName name="TextRefCopy212">#REF!</definedName>
    <definedName name="TextRefCopy213">#REF!</definedName>
    <definedName name="TextRefCopy214">#REF!</definedName>
    <definedName name="TextRefCopy215">#REF!</definedName>
    <definedName name="TextRefCopy216">#REF!</definedName>
    <definedName name="TextRefCopy217">#REF!</definedName>
    <definedName name="TextRefCopy218">#REF!</definedName>
    <definedName name="TextRefCopy219">#REF!</definedName>
    <definedName name="TextRefCopy22">#REF!</definedName>
    <definedName name="TextRefCopy22_14">#REF!</definedName>
    <definedName name="TextRefCopy22_20">#REF!</definedName>
    <definedName name="TextRefCopy22_21">#REF!</definedName>
    <definedName name="TextRefCopy22_22">#REF!</definedName>
    <definedName name="TextRefCopy22_23">#REF!</definedName>
    <definedName name="TextRefCopy22_24">#REF!</definedName>
    <definedName name="TextRefCopy22_25">#REF!</definedName>
    <definedName name="TextRefCopy22_26">#REF!</definedName>
    <definedName name="TextRefCopy22_29">#REF!</definedName>
    <definedName name="TextRefCopy22_30">#REF!</definedName>
    <definedName name="TextRefCopy22_33">#REF!</definedName>
    <definedName name="TextRefCopy22_34">#REF!</definedName>
    <definedName name="TextRefCopy22_5">#REF!</definedName>
    <definedName name="TextRefCopy22_6">#REF!</definedName>
    <definedName name="TextRefCopy22_7">#REF!</definedName>
    <definedName name="TextRefCopy22_73">#REF!</definedName>
    <definedName name="TextRefCopy22_74">#REF!</definedName>
    <definedName name="TextRefCopy22_75">#REF!</definedName>
    <definedName name="TextRefCopy22_8">#REF!</definedName>
    <definedName name="TextRefCopy220">#REF!</definedName>
    <definedName name="TextRefCopy221">#REF!</definedName>
    <definedName name="TextRefCopy222">#REF!</definedName>
    <definedName name="TextRefCopy223">#REF!</definedName>
    <definedName name="TextRefCopy224">#REF!</definedName>
    <definedName name="TextRefCopy225">#REF!</definedName>
    <definedName name="TextRefCopy226">#REF!</definedName>
    <definedName name="TextRefCopy227">#REF!</definedName>
    <definedName name="TextRefCopy228">#REF!</definedName>
    <definedName name="TextRefCopy229">#REF!</definedName>
    <definedName name="TextRefCopy230">#REF!</definedName>
    <definedName name="TextRefCopy231">#REF!</definedName>
    <definedName name="TextRefCopy232">#REF!</definedName>
    <definedName name="TextRefCopy233">#REF!</definedName>
    <definedName name="TextRefCopy234">#REF!</definedName>
    <definedName name="TextRefCopy235">#REF!</definedName>
    <definedName name="TextRefCopy236">#REF!</definedName>
    <definedName name="TextRefCopy237">#REF!</definedName>
    <definedName name="TextRefCopy238">#REF!</definedName>
    <definedName name="TextRefCopy239">#REF!</definedName>
    <definedName name="TextRefCopy240">#REF!</definedName>
    <definedName name="TextRefCopy241">#REF!</definedName>
    <definedName name="TextRefCopy242">#REF!</definedName>
    <definedName name="TextRefCopy243">#REF!</definedName>
    <definedName name="TextRefCopy244">#REF!</definedName>
    <definedName name="TextRefCopy245">#REF!</definedName>
    <definedName name="TextRefCopy246">#REF!</definedName>
    <definedName name="TextRefCopy247">#REF!</definedName>
    <definedName name="TextRefCopy28">[307]ОС!#REF!</definedName>
    <definedName name="TextRefCopy28_14">[307]ОС!#REF!</definedName>
    <definedName name="TextRefCopy28_20">[307]ОС!#REF!</definedName>
    <definedName name="TextRefCopy28_21">[307]ОС!#REF!</definedName>
    <definedName name="TextRefCopy28_22">[307]ОС!#REF!</definedName>
    <definedName name="TextRefCopy28_23">[307]ОС!#REF!</definedName>
    <definedName name="TextRefCopy28_24">[307]ОС!#REF!</definedName>
    <definedName name="TextRefCopy28_25">[307]ОС!#REF!</definedName>
    <definedName name="TextRefCopy28_26">[307]ОС!#REF!</definedName>
    <definedName name="TextRefCopy28_29">[307]ОС!#REF!</definedName>
    <definedName name="TextRefCopy28_30">[307]ОС!#REF!</definedName>
    <definedName name="TextRefCopy28_33">[307]ОС!#REF!</definedName>
    <definedName name="TextRefCopy28_34">[307]ОС!#REF!</definedName>
    <definedName name="TextRefCopy28_5">[307]ОС!#REF!</definedName>
    <definedName name="TextRefCopy28_50">[307]ОС!#REF!</definedName>
    <definedName name="TextRefCopy28_6">[307]ОС!#REF!</definedName>
    <definedName name="TextRefCopy28_7">[307]ОС!#REF!</definedName>
    <definedName name="TextRefCopy28_73">[307]ОС!#REF!</definedName>
    <definedName name="TextRefCopy28_74">[307]ОС!#REF!</definedName>
    <definedName name="TextRefCopy28_75">[307]ОС!#REF!</definedName>
    <definedName name="TextRefCopy28_8">[307]ОС!#REF!</definedName>
    <definedName name="TextRefCopy29">[307]ОС!#REF!</definedName>
    <definedName name="TextRefCopy29_14">[307]ОС!#REF!</definedName>
    <definedName name="TextRefCopy29_20">[307]ОС!#REF!</definedName>
    <definedName name="TextRefCopy29_21">[307]ОС!#REF!</definedName>
    <definedName name="TextRefCopy29_22">[307]ОС!#REF!</definedName>
    <definedName name="TextRefCopy29_23">[307]ОС!#REF!</definedName>
    <definedName name="TextRefCopy29_24">[307]ОС!#REF!</definedName>
    <definedName name="TextRefCopy29_25">[307]ОС!#REF!</definedName>
    <definedName name="TextRefCopy29_26">[307]ОС!#REF!</definedName>
    <definedName name="TextRefCopy29_29">[307]ОС!#REF!</definedName>
    <definedName name="TextRefCopy29_30">[307]ОС!#REF!</definedName>
    <definedName name="TextRefCopy29_33">[307]ОС!#REF!</definedName>
    <definedName name="TextRefCopy29_34">[307]ОС!#REF!</definedName>
    <definedName name="TextRefCopy29_5">[307]ОС!#REF!</definedName>
    <definedName name="TextRefCopy29_50">[307]ОС!#REF!</definedName>
    <definedName name="TextRefCopy29_6">[307]ОС!#REF!</definedName>
    <definedName name="TextRefCopy29_7">[307]ОС!#REF!</definedName>
    <definedName name="TextRefCopy29_73">[307]ОС!#REF!</definedName>
    <definedName name="TextRefCopy29_74">[307]ОС!#REF!</definedName>
    <definedName name="TextRefCopy29_75">[307]ОС!#REF!</definedName>
    <definedName name="TextRefCopy29_8">[307]ОС!#REF!</definedName>
    <definedName name="TextRefCopy3">#REF!</definedName>
    <definedName name="TextRefCopy3_14">#REF!</definedName>
    <definedName name="TextRefCopy3_20">#REF!</definedName>
    <definedName name="TextRefCopy3_21">#REF!</definedName>
    <definedName name="TextRefCopy3_22">#REF!</definedName>
    <definedName name="TextRefCopy3_23">#REF!</definedName>
    <definedName name="TextRefCopy3_24">#REF!</definedName>
    <definedName name="TextRefCopy3_25">#REF!</definedName>
    <definedName name="TextRefCopy3_26">#REF!</definedName>
    <definedName name="TextRefCopy3_29">#REF!</definedName>
    <definedName name="TextRefCopy3_30">#REF!</definedName>
    <definedName name="TextRefCopy3_33">#REF!</definedName>
    <definedName name="TextRefCopy3_34">#REF!</definedName>
    <definedName name="TextRefCopy3_5">#REF!</definedName>
    <definedName name="TextRefCopy3_6">#REF!</definedName>
    <definedName name="TextRefCopy3_7">#REF!</definedName>
    <definedName name="TextRefCopy3_73">#REF!</definedName>
    <definedName name="TextRefCopy3_74">#REF!</definedName>
    <definedName name="TextRefCopy3_75">#REF!</definedName>
    <definedName name="TextRefCopy3_8">#REF!</definedName>
    <definedName name="TextRefCopy34">#REF!</definedName>
    <definedName name="TextRefCopy34_14">#REF!</definedName>
    <definedName name="TextRefCopy34_20">#REF!</definedName>
    <definedName name="TextRefCopy34_21">#REF!</definedName>
    <definedName name="TextRefCopy34_22">#REF!</definedName>
    <definedName name="TextRefCopy34_23">#REF!</definedName>
    <definedName name="TextRefCopy34_24">#REF!</definedName>
    <definedName name="TextRefCopy34_25">#REF!</definedName>
    <definedName name="TextRefCopy34_26">#REF!</definedName>
    <definedName name="TextRefCopy34_29">#REF!</definedName>
    <definedName name="TextRefCopy34_30">#REF!</definedName>
    <definedName name="TextRefCopy34_33">#REF!</definedName>
    <definedName name="TextRefCopy34_34">#REF!</definedName>
    <definedName name="TextRefCopy34_5">#REF!</definedName>
    <definedName name="TextRefCopy34_6">#REF!</definedName>
    <definedName name="TextRefCopy34_7">#REF!</definedName>
    <definedName name="TextRefCopy34_73">#REF!</definedName>
    <definedName name="TextRefCopy34_74">#REF!</definedName>
    <definedName name="TextRefCopy34_75">#REF!</definedName>
    <definedName name="TextRefCopy34_8">#REF!</definedName>
    <definedName name="TextRefCopy35">#REF!</definedName>
    <definedName name="TextRefCopy35_14">#REF!</definedName>
    <definedName name="TextRefCopy35_20">#REF!</definedName>
    <definedName name="TextRefCopy35_21">#REF!</definedName>
    <definedName name="TextRefCopy35_22">#REF!</definedName>
    <definedName name="TextRefCopy35_23">#REF!</definedName>
    <definedName name="TextRefCopy35_24">#REF!</definedName>
    <definedName name="TextRefCopy35_25">#REF!</definedName>
    <definedName name="TextRefCopy35_26">#REF!</definedName>
    <definedName name="TextRefCopy35_29">#REF!</definedName>
    <definedName name="TextRefCopy35_30">#REF!</definedName>
    <definedName name="TextRefCopy35_33">#REF!</definedName>
    <definedName name="TextRefCopy35_34">#REF!</definedName>
    <definedName name="TextRefCopy35_5">#REF!</definedName>
    <definedName name="TextRefCopy35_6">#REF!</definedName>
    <definedName name="TextRefCopy35_7">#REF!</definedName>
    <definedName name="TextRefCopy35_73">#REF!</definedName>
    <definedName name="TextRefCopy35_74">#REF!</definedName>
    <definedName name="TextRefCopy35_75">#REF!</definedName>
    <definedName name="TextRefCopy35_8">#REF!</definedName>
    <definedName name="TextRefCopy36">#REF!</definedName>
    <definedName name="TextRefCopy36_14">#REF!</definedName>
    <definedName name="TextRefCopy36_20">#REF!</definedName>
    <definedName name="TextRefCopy36_21">#REF!</definedName>
    <definedName name="TextRefCopy36_22">#REF!</definedName>
    <definedName name="TextRefCopy36_23">#REF!</definedName>
    <definedName name="TextRefCopy36_24">#REF!</definedName>
    <definedName name="TextRefCopy36_25">#REF!</definedName>
    <definedName name="TextRefCopy36_26">#REF!</definedName>
    <definedName name="TextRefCopy36_29">#REF!</definedName>
    <definedName name="TextRefCopy36_30">#REF!</definedName>
    <definedName name="TextRefCopy36_33">#REF!</definedName>
    <definedName name="TextRefCopy36_34">#REF!</definedName>
    <definedName name="TextRefCopy36_5">#REF!</definedName>
    <definedName name="TextRefCopy36_6">#REF!</definedName>
    <definedName name="TextRefCopy36_7">#REF!</definedName>
    <definedName name="TextRefCopy36_73">#REF!</definedName>
    <definedName name="TextRefCopy36_74">#REF!</definedName>
    <definedName name="TextRefCopy36_75">#REF!</definedName>
    <definedName name="TextRefCopy36_8">#REF!</definedName>
    <definedName name="TextRefCopy37">#REF!</definedName>
    <definedName name="TextRefCopy37_14">#REF!</definedName>
    <definedName name="TextRefCopy37_20">#REF!</definedName>
    <definedName name="TextRefCopy37_21">#REF!</definedName>
    <definedName name="TextRefCopy37_22">#REF!</definedName>
    <definedName name="TextRefCopy37_23">#REF!</definedName>
    <definedName name="TextRefCopy37_24">#REF!</definedName>
    <definedName name="TextRefCopy37_25">#REF!</definedName>
    <definedName name="TextRefCopy37_26">#REF!</definedName>
    <definedName name="TextRefCopy37_29">#REF!</definedName>
    <definedName name="TextRefCopy37_30">#REF!</definedName>
    <definedName name="TextRefCopy37_33">#REF!</definedName>
    <definedName name="TextRefCopy37_34">#REF!</definedName>
    <definedName name="TextRefCopy37_5">#REF!</definedName>
    <definedName name="TextRefCopy37_6">#REF!</definedName>
    <definedName name="TextRefCopy37_7">#REF!</definedName>
    <definedName name="TextRefCopy37_73">#REF!</definedName>
    <definedName name="TextRefCopy37_74">#REF!</definedName>
    <definedName name="TextRefCopy37_75">#REF!</definedName>
    <definedName name="TextRefCopy37_8">#REF!</definedName>
    <definedName name="TextRefCopy38">#REF!</definedName>
    <definedName name="TextRefCopy38_14">#REF!</definedName>
    <definedName name="TextRefCopy38_20">#REF!</definedName>
    <definedName name="TextRefCopy38_21">#REF!</definedName>
    <definedName name="TextRefCopy38_22">#REF!</definedName>
    <definedName name="TextRefCopy38_23">#REF!</definedName>
    <definedName name="TextRefCopy38_24">#REF!</definedName>
    <definedName name="TextRefCopy38_25">#REF!</definedName>
    <definedName name="TextRefCopy38_26">#REF!</definedName>
    <definedName name="TextRefCopy38_29">#REF!</definedName>
    <definedName name="TextRefCopy38_30">#REF!</definedName>
    <definedName name="TextRefCopy38_33">#REF!</definedName>
    <definedName name="TextRefCopy38_34">#REF!</definedName>
    <definedName name="TextRefCopy38_5">#REF!</definedName>
    <definedName name="TextRefCopy38_6">#REF!</definedName>
    <definedName name="TextRefCopy38_7">#REF!</definedName>
    <definedName name="TextRefCopy38_73">#REF!</definedName>
    <definedName name="TextRefCopy38_74">#REF!</definedName>
    <definedName name="TextRefCopy38_75">#REF!</definedName>
    <definedName name="TextRefCopy38_8">#REF!</definedName>
    <definedName name="TextRefCopy40">#REF!</definedName>
    <definedName name="TextRefCopy40_14">#REF!</definedName>
    <definedName name="TextRefCopy40_20">#REF!</definedName>
    <definedName name="TextRefCopy40_21">#REF!</definedName>
    <definedName name="TextRefCopy40_22">#REF!</definedName>
    <definedName name="TextRefCopy40_23">#REF!</definedName>
    <definedName name="TextRefCopy40_24">#REF!</definedName>
    <definedName name="TextRefCopy40_25">#REF!</definedName>
    <definedName name="TextRefCopy40_26">#REF!</definedName>
    <definedName name="TextRefCopy40_29">#REF!</definedName>
    <definedName name="TextRefCopy40_30">#REF!</definedName>
    <definedName name="TextRefCopy40_33">#REF!</definedName>
    <definedName name="TextRefCopy40_34">#REF!</definedName>
    <definedName name="TextRefCopy40_5">#REF!</definedName>
    <definedName name="TextRefCopy40_6">#REF!</definedName>
    <definedName name="TextRefCopy40_7">#REF!</definedName>
    <definedName name="TextRefCopy40_73">#REF!</definedName>
    <definedName name="TextRefCopy40_74">#REF!</definedName>
    <definedName name="TextRefCopy40_75">#REF!</definedName>
    <definedName name="TextRefCopy40_8">#REF!</definedName>
    <definedName name="textrefcopy43">[308]BS!#REF!</definedName>
    <definedName name="TextRefCopy44">[308]BS!$C$66</definedName>
    <definedName name="TextRefCopy45">[308]BS!#REF!</definedName>
    <definedName name="TextRefCopy48">#REF!</definedName>
    <definedName name="TextRefCopy48_14">#REF!</definedName>
    <definedName name="TextRefCopy48_20">#REF!</definedName>
    <definedName name="TextRefCopy48_21">#REF!</definedName>
    <definedName name="TextRefCopy48_22">#REF!</definedName>
    <definedName name="TextRefCopy48_23">#REF!</definedName>
    <definedName name="TextRefCopy48_24">#REF!</definedName>
    <definedName name="TextRefCopy48_25">#REF!</definedName>
    <definedName name="TextRefCopy48_26">#REF!</definedName>
    <definedName name="TextRefCopy48_29">#REF!</definedName>
    <definedName name="TextRefCopy48_30">#REF!</definedName>
    <definedName name="TextRefCopy48_33">#REF!</definedName>
    <definedName name="TextRefCopy48_34">#REF!</definedName>
    <definedName name="TextRefCopy48_5">#REF!</definedName>
    <definedName name="TextRefCopy48_50">#REF!</definedName>
    <definedName name="TextRefCopy48_6">#REF!</definedName>
    <definedName name="TextRefCopy48_7">#REF!</definedName>
    <definedName name="TextRefCopy48_73">#REF!</definedName>
    <definedName name="TextRefCopy48_74">#REF!</definedName>
    <definedName name="TextRefCopy48_75">#REF!</definedName>
    <definedName name="TextRefCopy48_8">#REF!</definedName>
    <definedName name="TextRefCopy49">#REF!</definedName>
    <definedName name="TextRefCopy49_14">#REF!</definedName>
    <definedName name="TextRefCopy49_20">#REF!</definedName>
    <definedName name="TextRefCopy49_21">#REF!</definedName>
    <definedName name="TextRefCopy49_22">#REF!</definedName>
    <definedName name="TextRefCopy49_23">#REF!</definedName>
    <definedName name="TextRefCopy49_24">#REF!</definedName>
    <definedName name="TextRefCopy49_25">#REF!</definedName>
    <definedName name="TextRefCopy49_26">#REF!</definedName>
    <definedName name="TextRefCopy49_29">#REF!</definedName>
    <definedName name="TextRefCopy49_30">#REF!</definedName>
    <definedName name="TextRefCopy49_33">#REF!</definedName>
    <definedName name="TextRefCopy49_34">#REF!</definedName>
    <definedName name="TextRefCopy49_5">#REF!</definedName>
    <definedName name="TextRefCopy49_50">#REF!</definedName>
    <definedName name="TextRefCopy49_6">#REF!</definedName>
    <definedName name="TextRefCopy49_7">#REF!</definedName>
    <definedName name="TextRefCopy49_73">#REF!</definedName>
    <definedName name="TextRefCopy49_74">#REF!</definedName>
    <definedName name="TextRefCopy49_75">#REF!</definedName>
    <definedName name="TextRefCopy49_8">#REF!</definedName>
    <definedName name="TextRefCopy50">#REF!</definedName>
    <definedName name="TextRefCopy50_14">#REF!</definedName>
    <definedName name="TextRefCopy50_20">#REF!</definedName>
    <definedName name="TextRefCopy50_21">#REF!</definedName>
    <definedName name="TextRefCopy50_22">#REF!</definedName>
    <definedName name="TextRefCopy50_23">#REF!</definedName>
    <definedName name="TextRefCopy50_24">#REF!</definedName>
    <definedName name="TextRefCopy50_25">#REF!</definedName>
    <definedName name="TextRefCopy50_26">#REF!</definedName>
    <definedName name="TextRefCopy50_29">#REF!</definedName>
    <definedName name="TextRefCopy50_30">#REF!</definedName>
    <definedName name="TextRefCopy50_33">#REF!</definedName>
    <definedName name="TextRefCopy50_34">#REF!</definedName>
    <definedName name="TextRefCopy50_5">#REF!</definedName>
    <definedName name="TextRefCopy50_50">#REF!</definedName>
    <definedName name="TextRefCopy50_6">#REF!</definedName>
    <definedName name="TextRefCopy50_7">#REF!</definedName>
    <definedName name="TextRefCopy50_73">#REF!</definedName>
    <definedName name="TextRefCopy50_74">#REF!</definedName>
    <definedName name="TextRefCopy50_75">#REF!</definedName>
    <definedName name="TextRefCopy50_8">#REF!</definedName>
    <definedName name="TextRefCopy51">#REF!</definedName>
    <definedName name="TextRefCopy51_14">#REF!</definedName>
    <definedName name="TextRefCopy51_20">#REF!</definedName>
    <definedName name="TextRefCopy51_21">#REF!</definedName>
    <definedName name="TextRefCopy51_22">#REF!</definedName>
    <definedName name="TextRefCopy51_23">#REF!</definedName>
    <definedName name="TextRefCopy51_24">#REF!</definedName>
    <definedName name="TextRefCopy51_25">#REF!</definedName>
    <definedName name="TextRefCopy51_26">#REF!</definedName>
    <definedName name="TextRefCopy51_29">#REF!</definedName>
    <definedName name="TextRefCopy51_30">#REF!</definedName>
    <definedName name="TextRefCopy51_33">#REF!</definedName>
    <definedName name="TextRefCopy51_34">#REF!</definedName>
    <definedName name="TextRefCopy51_5">#REF!</definedName>
    <definedName name="TextRefCopy51_50">#REF!</definedName>
    <definedName name="TextRefCopy51_6">#REF!</definedName>
    <definedName name="TextRefCopy51_7">#REF!</definedName>
    <definedName name="TextRefCopy51_73">#REF!</definedName>
    <definedName name="TextRefCopy51_74">#REF!</definedName>
    <definedName name="TextRefCopy51_75">#REF!</definedName>
    <definedName name="TextRefCopy51_8">#REF!</definedName>
    <definedName name="TextRefCopy52">#REF!</definedName>
    <definedName name="TextRefCopy52_14">#REF!</definedName>
    <definedName name="TextRefCopy52_20">#REF!</definedName>
    <definedName name="TextRefCopy52_21">#REF!</definedName>
    <definedName name="TextRefCopy52_22">#REF!</definedName>
    <definedName name="TextRefCopy52_23">#REF!</definedName>
    <definedName name="TextRefCopy52_24">#REF!</definedName>
    <definedName name="TextRefCopy52_25">#REF!</definedName>
    <definedName name="TextRefCopy52_26">#REF!</definedName>
    <definedName name="TextRefCopy52_29">#REF!</definedName>
    <definedName name="TextRefCopy52_30">#REF!</definedName>
    <definedName name="TextRefCopy52_33">#REF!</definedName>
    <definedName name="TextRefCopy52_34">#REF!</definedName>
    <definedName name="TextRefCopy52_5">#REF!</definedName>
    <definedName name="TextRefCopy52_50">#REF!</definedName>
    <definedName name="TextRefCopy52_6">#REF!</definedName>
    <definedName name="TextRefCopy52_7">#REF!</definedName>
    <definedName name="TextRefCopy52_73">#REF!</definedName>
    <definedName name="TextRefCopy52_74">#REF!</definedName>
    <definedName name="TextRefCopy52_75">#REF!</definedName>
    <definedName name="TextRefCopy52_8">#REF!</definedName>
    <definedName name="TextRefCopy53">#REF!</definedName>
    <definedName name="TextRefCopy53_14">#REF!</definedName>
    <definedName name="TextRefCopy53_20">#REF!</definedName>
    <definedName name="TextRefCopy53_21">#REF!</definedName>
    <definedName name="TextRefCopy53_22">#REF!</definedName>
    <definedName name="TextRefCopy53_23">#REF!</definedName>
    <definedName name="TextRefCopy53_24">#REF!</definedName>
    <definedName name="TextRefCopy53_25">#REF!</definedName>
    <definedName name="TextRefCopy53_26">#REF!</definedName>
    <definedName name="TextRefCopy53_29">#REF!</definedName>
    <definedName name="TextRefCopy53_30">#REF!</definedName>
    <definedName name="TextRefCopy53_33">#REF!</definedName>
    <definedName name="TextRefCopy53_34">#REF!</definedName>
    <definedName name="TextRefCopy53_5">#REF!</definedName>
    <definedName name="TextRefCopy53_50">#REF!</definedName>
    <definedName name="TextRefCopy53_6">#REF!</definedName>
    <definedName name="TextRefCopy53_7">#REF!</definedName>
    <definedName name="TextRefCopy53_73">#REF!</definedName>
    <definedName name="TextRefCopy53_74">#REF!</definedName>
    <definedName name="TextRefCopy53_75">#REF!</definedName>
    <definedName name="TextRefCopy53_8">#REF!</definedName>
    <definedName name="TextRefCopy54">#REF!</definedName>
    <definedName name="TextRefCopy54_14">#REF!</definedName>
    <definedName name="TextRefCopy54_20">#REF!</definedName>
    <definedName name="TextRefCopy54_21">#REF!</definedName>
    <definedName name="TextRefCopy54_22">#REF!</definedName>
    <definedName name="TextRefCopy54_23">#REF!</definedName>
    <definedName name="TextRefCopy54_24">#REF!</definedName>
    <definedName name="TextRefCopy54_25">#REF!</definedName>
    <definedName name="TextRefCopy54_26">#REF!</definedName>
    <definedName name="TextRefCopy54_29">#REF!</definedName>
    <definedName name="TextRefCopy54_30">#REF!</definedName>
    <definedName name="TextRefCopy54_33">#REF!</definedName>
    <definedName name="TextRefCopy54_34">#REF!</definedName>
    <definedName name="TextRefCopy54_5">#REF!</definedName>
    <definedName name="TextRefCopy54_50">#REF!</definedName>
    <definedName name="TextRefCopy54_6">#REF!</definedName>
    <definedName name="TextRefCopy54_7">#REF!</definedName>
    <definedName name="TextRefCopy54_73">#REF!</definedName>
    <definedName name="TextRefCopy54_74">#REF!</definedName>
    <definedName name="TextRefCopy54_75">#REF!</definedName>
    <definedName name="TextRefCopy54_8">#REF!</definedName>
    <definedName name="TextRefCopy55">#REF!</definedName>
    <definedName name="TextRefCopy55_14">#REF!</definedName>
    <definedName name="TextRefCopy55_20">#REF!</definedName>
    <definedName name="TextRefCopy55_21">#REF!</definedName>
    <definedName name="TextRefCopy55_22">#REF!</definedName>
    <definedName name="TextRefCopy55_23">#REF!</definedName>
    <definedName name="TextRefCopy55_24">#REF!</definedName>
    <definedName name="TextRefCopy55_25">#REF!</definedName>
    <definedName name="TextRefCopy55_26">#REF!</definedName>
    <definedName name="TextRefCopy55_29">#REF!</definedName>
    <definedName name="TextRefCopy55_30">#REF!</definedName>
    <definedName name="TextRefCopy55_33">#REF!</definedName>
    <definedName name="TextRefCopy55_34">#REF!</definedName>
    <definedName name="TextRefCopy55_5">#REF!</definedName>
    <definedName name="TextRefCopy55_50">#REF!</definedName>
    <definedName name="TextRefCopy55_6">#REF!</definedName>
    <definedName name="TextRefCopy55_7">#REF!</definedName>
    <definedName name="TextRefCopy55_73">#REF!</definedName>
    <definedName name="TextRefCopy55_74">#REF!</definedName>
    <definedName name="TextRefCopy55_75">#REF!</definedName>
    <definedName name="TextRefCopy55_8">#REF!</definedName>
    <definedName name="TextRefCopy56">#REF!</definedName>
    <definedName name="TextRefCopy56_14">#REF!</definedName>
    <definedName name="TextRefCopy56_20">#REF!</definedName>
    <definedName name="TextRefCopy56_21">#REF!</definedName>
    <definedName name="TextRefCopy56_22">#REF!</definedName>
    <definedName name="TextRefCopy56_23">#REF!</definedName>
    <definedName name="TextRefCopy56_24">#REF!</definedName>
    <definedName name="TextRefCopy56_25">#REF!</definedName>
    <definedName name="TextRefCopy56_26">#REF!</definedName>
    <definedName name="TextRefCopy56_29">#REF!</definedName>
    <definedName name="TextRefCopy56_30">#REF!</definedName>
    <definedName name="TextRefCopy56_33">#REF!</definedName>
    <definedName name="TextRefCopy56_34">#REF!</definedName>
    <definedName name="TextRefCopy56_5">#REF!</definedName>
    <definedName name="TextRefCopy56_50">#REF!</definedName>
    <definedName name="TextRefCopy56_6">#REF!</definedName>
    <definedName name="TextRefCopy56_7">#REF!</definedName>
    <definedName name="TextRefCopy56_73">#REF!</definedName>
    <definedName name="TextRefCopy56_74">#REF!</definedName>
    <definedName name="TextRefCopy56_75">#REF!</definedName>
    <definedName name="TextRefCopy56_8">#REF!</definedName>
    <definedName name="TextRefCopy57">#REF!</definedName>
    <definedName name="TextRefCopy57_14">#REF!</definedName>
    <definedName name="TextRefCopy57_20">#REF!</definedName>
    <definedName name="TextRefCopy57_21">#REF!</definedName>
    <definedName name="TextRefCopy57_22">#REF!</definedName>
    <definedName name="TextRefCopy57_23">#REF!</definedName>
    <definedName name="TextRefCopy57_24">#REF!</definedName>
    <definedName name="TextRefCopy57_25">#REF!</definedName>
    <definedName name="TextRefCopy57_26">#REF!</definedName>
    <definedName name="TextRefCopy57_29">#REF!</definedName>
    <definedName name="TextRefCopy57_30">#REF!</definedName>
    <definedName name="TextRefCopy57_33">#REF!</definedName>
    <definedName name="TextRefCopy57_34">#REF!</definedName>
    <definedName name="TextRefCopy57_5">#REF!</definedName>
    <definedName name="TextRefCopy57_50">#REF!</definedName>
    <definedName name="TextRefCopy57_6">#REF!</definedName>
    <definedName name="TextRefCopy57_7">#REF!</definedName>
    <definedName name="TextRefCopy57_73">#REF!</definedName>
    <definedName name="TextRefCopy57_74">#REF!</definedName>
    <definedName name="TextRefCopy57_75">#REF!</definedName>
    <definedName name="TextRefCopy57_8">#REF!</definedName>
    <definedName name="TextRefCopy58">#REF!</definedName>
    <definedName name="TextRefCopy58_14">#REF!</definedName>
    <definedName name="TextRefCopy58_20">#REF!</definedName>
    <definedName name="TextRefCopy58_21">#REF!</definedName>
    <definedName name="TextRefCopy58_22">#REF!</definedName>
    <definedName name="TextRefCopy58_23">#REF!</definedName>
    <definedName name="TextRefCopy58_24">#REF!</definedName>
    <definedName name="TextRefCopy58_25">#REF!</definedName>
    <definedName name="TextRefCopy58_26">#REF!</definedName>
    <definedName name="TextRefCopy58_29">#REF!</definedName>
    <definedName name="TextRefCopy58_30">#REF!</definedName>
    <definedName name="TextRefCopy58_33">#REF!</definedName>
    <definedName name="TextRefCopy58_34">#REF!</definedName>
    <definedName name="TextRefCopy58_5">#REF!</definedName>
    <definedName name="TextRefCopy58_6">#REF!</definedName>
    <definedName name="TextRefCopy58_7">#REF!</definedName>
    <definedName name="TextRefCopy58_73">#REF!</definedName>
    <definedName name="TextRefCopy58_74">#REF!</definedName>
    <definedName name="TextRefCopy58_75">#REF!</definedName>
    <definedName name="TextRefCopy58_8">#REF!</definedName>
    <definedName name="TextRefCopy59">#REF!</definedName>
    <definedName name="TextRefCopy59_14">#REF!</definedName>
    <definedName name="TextRefCopy59_20">#REF!</definedName>
    <definedName name="TextRefCopy59_21">#REF!</definedName>
    <definedName name="TextRefCopy59_22">#REF!</definedName>
    <definedName name="TextRefCopy59_23">#REF!</definedName>
    <definedName name="TextRefCopy59_24">#REF!</definedName>
    <definedName name="TextRefCopy59_25">#REF!</definedName>
    <definedName name="TextRefCopy59_26">#REF!</definedName>
    <definedName name="TextRefCopy59_29">#REF!</definedName>
    <definedName name="TextRefCopy59_30">#REF!</definedName>
    <definedName name="TextRefCopy59_33">#REF!</definedName>
    <definedName name="TextRefCopy59_34">#REF!</definedName>
    <definedName name="TextRefCopy59_5">#REF!</definedName>
    <definedName name="TextRefCopy59_6">#REF!</definedName>
    <definedName name="TextRefCopy59_7">#REF!</definedName>
    <definedName name="TextRefCopy59_73">#REF!</definedName>
    <definedName name="TextRefCopy59_74">#REF!</definedName>
    <definedName name="TextRefCopy59_75">#REF!</definedName>
    <definedName name="TextRefCopy59_8">#REF!</definedName>
    <definedName name="TextRefCopy60">#REF!</definedName>
    <definedName name="TextRefCopy61">#REF!</definedName>
    <definedName name="TextRefCopy62">#REF!</definedName>
    <definedName name="TextRefCopy63">#REF!</definedName>
    <definedName name="TextRefCopy64">#REF!</definedName>
    <definedName name="TextRefCopy64_14">#REF!</definedName>
    <definedName name="TextRefCopy64_20">#REF!</definedName>
    <definedName name="TextRefCopy64_21">#REF!</definedName>
    <definedName name="TextRefCopy64_22">#REF!</definedName>
    <definedName name="TextRefCopy64_23">#REF!</definedName>
    <definedName name="TextRefCopy64_24">#REF!</definedName>
    <definedName name="TextRefCopy64_25">#REF!</definedName>
    <definedName name="TextRefCopy64_26">#REF!</definedName>
    <definedName name="TextRefCopy64_29">#REF!</definedName>
    <definedName name="TextRefCopy64_30">#REF!</definedName>
    <definedName name="TextRefCopy64_33">#REF!</definedName>
    <definedName name="TextRefCopy64_34">#REF!</definedName>
    <definedName name="TextRefCopy64_5">#REF!</definedName>
    <definedName name="TextRefCopy64_6">#REF!</definedName>
    <definedName name="TextRefCopy64_7">#REF!</definedName>
    <definedName name="TextRefCopy64_73">#REF!</definedName>
    <definedName name="TextRefCopy64_74">#REF!</definedName>
    <definedName name="TextRefCopy64_75">#REF!</definedName>
    <definedName name="TextRefCopy64_8">#REF!</definedName>
    <definedName name="TextRefCopy65">#REF!</definedName>
    <definedName name="TextRefCopy66">#REF!</definedName>
    <definedName name="TextRefCopy66_14">#REF!</definedName>
    <definedName name="TextRefCopy66_20">#REF!</definedName>
    <definedName name="TextRefCopy66_21">#REF!</definedName>
    <definedName name="TextRefCopy66_22">#REF!</definedName>
    <definedName name="TextRefCopy66_23">#REF!</definedName>
    <definedName name="TextRefCopy66_24">#REF!</definedName>
    <definedName name="TextRefCopy66_25">#REF!</definedName>
    <definedName name="TextRefCopy66_26">#REF!</definedName>
    <definedName name="TextRefCopy66_29">#REF!</definedName>
    <definedName name="TextRefCopy66_30">#REF!</definedName>
    <definedName name="TextRefCopy66_33">#REF!</definedName>
    <definedName name="TextRefCopy66_34">#REF!</definedName>
    <definedName name="TextRefCopy66_5">#REF!</definedName>
    <definedName name="TextRefCopy66_6">#REF!</definedName>
    <definedName name="TextRefCopy66_7">#REF!</definedName>
    <definedName name="TextRefCopy66_73">#REF!</definedName>
    <definedName name="TextRefCopy66_74">#REF!</definedName>
    <definedName name="TextRefCopy66_75">#REF!</definedName>
    <definedName name="TextRefCopy66_8">#REF!</definedName>
    <definedName name="TextRefCopy67">#REF!</definedName>
    <definedName name="TextRefCopy68">#REF!</definedName>
    <definedName name="TextRefCopy68_14">#REF!</definedName>
    <definedName name="TextRefCopy68_20">#REF!</definedName>
    <definedName name="TextRefCopy68_21">#REF!</definedName>
    <definedName name="TextRefCopy68_22">#REF!</definedName>
    <definedName name="TextRefCopy68_23">#REF!</definedName>
    <definedName name="TextRefCopy68_24">#REF!</definedName>
    <definedName name="TextRefCopy68_25">#REF!</definedName>
    <definedName name="TextRefCopy68_26">#REF!</definedName>
    <definedName name="TextRefCopy68_29">#REF!</definedName>
    <definedName name="TextRefCopy68_30">#REF!</definedName>
    <definedName name="TextRefCopy68_33">#REF!</definedName>
    <definedName name="TextRefCopy68_34">#REF!</definedName>
    <definedName name="TextRefCopy68_5">#REF!</definedName>
    <definedName name="TextRefCopy68_6">#REF!</definedName>
    <definedName name="TextRefCopy68_7">#REF!</definedName>
    <definedName name="TextRefCopy68_73">#REF!</definedName>
    <definedName name="TextRefCopy68_74">#REF!</definedName>
    <definedName name="TextRefCopy68_75">#REF!</definedName>
    <definedName name="TextRefCopy68_8">#REF!</definedName>
    <definedName name="TextRefCopy69">#REF!</definedName>
    <definedName name="TextRefCopy70">#REF!</definedName>
    <definedName name="TextRefCopy70_14">#REF!</definedName>
    <definedName name="TextRefCopy70_20">#REF!</definedName>
    <definedName name="TextRefCopy70_21">#REF!</definedName>
    <definedName name="TextRefCopy70_22">#REF!</definedName>
    <definedName name="TextRefCopy70_23">#REF!</definedName>
    <definedName name="TextRefCopy70_24">#REF!</definedName>
    <definedName name="TextRefCopy70_25">#REF!</definedName>
    <definedName name="TextRefCopy70_26">#REF!</definedName>
    <definedName name="TextRefCopy70_29">#REF!</definedName>
    <definedName name="TextRefCopy70_30">#REF!</definedName>
    <definedName name="TextRefCopy70_33">#REF!</definedName>
    <definedName name="TextRefCopy70_34">#REF!</definedName>
    <definedName name="TextRefCopy70_5">#REF!</definedName>
    <definedName name="TextRefCopy70_6">#REF!</definedName>
    <definedName name="TextRefCopy70_7">#REF!</definedName>
    <definedName name="TextRefCopy70_73">#REF!</definedName>
    <definedName name="TextRefCopy70_74">#REF!</definedName>
    <definedName name="TextRefCopy70_75">#REF!</definedName>
    <definedName name="TextRefCopy70_8">#REF!</definedName>
    <definedName name="TextRefCopy71">#REF!</definedName>
    <definedName name="TextRefCopy72">#REF!</definedName>
    <definedName name="TextRefCopy72_14">#REF!</definedName>
    <definedName name="TextRefCopy72_20">#REF!</definedName>
    <definedName name="TextRefCopy72_21">#REF!</definedName>
    <definedName name="TextRefCopy72_22">#REF!</definedName>
    <definedName name="TextRefCopy72_23">#REF!</definedName>
    <definedName name="TextRefCopy72_24">#REF!</definedName>
    <definedName name="TextRefCopy72_25">#REF!</definedName>
    <definedName name="TextRefCopy72_26">#REF!</definedName>
    <definedName name="TextRefCopy72_29">#REF!</definedName>
    <definedName name="TextRefCopy72_30">#REF!</definedName>
    <definedName name="TextRefCopy72_33">#REF!</definedName>
    <definedName name="TextRefCopy72_34">#REF!</definedName>
    <definedName name="TextRefCopy72_5">#REF!</definedName>
    <definedName name="TextRefCopy72_6">#REF!</definedName>
    <definedName name="TextRefCopy72_7">#REF!</definedName>
    <definedName name="TextRefCopy72_73">#REF!</definedName>
    <definedName name="TextRefCopy72_74">#REF!</definedName>
    <definedName name="TextRefCopy72_75">#REF!</definedName>
    <definedName name="TextRefCopy72_8">#REF!</definedName>
    <definedName name="TextRefCopy73">#REF!</definedName>
    <definedName name="TextRefCopy74">#REF!</definedName>
    <definedName name="TextRefCopy74_14">#REF!</definedName>
    <definedName name="TextRefCopy74_20">#REF!</definedName>
    <definedName name="TextRefCopy74_21">#REF!</definedName>
    <definedName name="TextRefCopy74_22">#REF!</definedName>
    <definedName name="TextRefCopy74_23">#REF!</definedName>
    <definedName name="TextRefCopy74_24">#REF!</definedName>
    <definedName name="TextRefCopy74_25">#REF!</definedName>
    <definedName name="TextRefCopy74_26">#REF!</definedName>
    <definedName name="TextRefCopy74_29">#REF!</definedName>
    <definedName name="TextRefCopy74_30">#REF!</definedName>
    <definedName name="TextRefCopy74_33">#REF!</definedName>
    <definedName name="TextRefCopy74_34">#REF!</definedName>
    <definedName name="TextRefCopy74_5">#REF!</definedName>
    <definedName name="TextRefCopy74_6">#REF!</definedName>
    <definedName name="TextRefCopy74_7">#REF!</definedName>
    <definedName name="TextRefCopy74_73">#REF!</definedName>
    <definedName name="TextRefCopy74_74">#REF!</definedName>
    <definedName name="TextRefCopy74_75">#REF!</definedName>
    <definedName name="TextRefCopy74_8">#REF!</definedName>
    <definedName name="TextRefCopy75">#REF!</definedName>
    <definedName name="TextRefCopy76">#REF!</definedName>
    <definedName name="TextRefCopy76_14">#REF!</definedName>
    <definedName name="TextRefCopy76_20">#REF!</definedName>
    <definedName name="TextRefCopy76_21">#REF!</definedName>
    <definedName name="TextRefCopy76_22">#REF!</definedName>
    <definedName name="TextRefCopy76_23">#REF!</definedName>
    <definedName name="TextRefCopy76_24">#REF!</definedName>
    <definedName name="TextRefCopy76_25">#REF!</definedName>
    <definedName name="TextRefCopy76_26">#REF!</definedName>
    <definedName name="TextRefCopy76_29">#REF!</definedName>
    <definedName name="TextRefCopy76_30">#REF!</definedName>
    <definedName name="TextRefCopy76_33">#REF!</definedName>
    <definedName name="TextRefCopy76_34">#REF!</definedName>
    <definedName name="TextRefCopy76_5">#REF!</definedName>
    <definedName name="TextRefCopy76_6">#REF!</definedName>
    <definedName name="TextRefCopy76_7">#REF!</definedName>
    <definedName name="TextRefCopy76_73">#REF!</definedName>
    <definedName name="TextRefCopy76_74">#REF!</definedName>
    <definedName name="TextRefCopy76_75">#REF!</definedName>
    <definedName name="TextRefCopy76_8">#REF!</definedName>
    <definedName name="TextRefCopy77">#REF!</definedName>
    <definedName name="TextRefCopy78">#REF!</definedName>
    <definedName name="TextRefCopy78_14">#REF!</definedName>
    <definedName name="TextRefCopy78_20">#REF!</definedName>
    <definedName name="TextRefCopy78_21">#REF!</definedName>
    <definedName name="TextRefCopy78_22">#REF!</definedName>
    <definedName name="TextRefCopy78_23">#REF!</definedName>
    <definedName name="TextRefCopy78_24">#REF!</definedName>
    <definedName name="TextRefCopy78_25">#REF!</definedName>
    <definedName name="TextRefCopy78_26">#REF!</definedName>
    <definedName name="TextRefCopy78_29">#REF!</definedName>
    <definedName name="TextRefCopy78_30">#REF!</definedName>
    <definedName name="TextRefCopy78_33">#REF!</definedName>
    <definedName name="TextRefCopy78_34">#REF!</definedName>
    <definedName name="TextRefCopy78_5">#REF!</definedName>
    <definedName name="TextRefCopy78_6">#REF!</definedName>
    <definedName name="TextRefCopy78_7">#REF!</definedName>
    <definedName name="TextRefCopy78_73">#REF!</definedName>
    <definedName name="TextRefCopy78_74">#REF!</definedName>
    <definedName name="TextRefCopy78_75">#REF!</definedName>
    <definedName name="TextRefCopy78_8">#REF!</definedName>
    <definedName name="TextRefCopy79">#REF!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8_14">#REF!</definedName>
    <definedName name="TextRefCopy88_20">#REF!</definedName>
    <definedName name="TextRefCopy88_21">#REF!</definedName>
    <definedName name="TextRefCopy88_22">#REF!</definedName>
    <definedName name="TextRefCopy88_23">#REF!</definedName>
    <definedName name="TextRefCopy88_24">#REF!</definedName>
    <definedName name="TextRefCopy88_25">#REF!</definedName>
    <definedName name="TextRefCopy88_26">#REF!</definedName>
    <definedName name="TextRefCopy88_29">#REF!</definedName>
    <definedName name="TextRefCopy88_30">#REF!</definedName>
    <definedName name="TextRefCopy88_33">#REF!</definedName>
    <definedName name="TextRefCopy88_34">#REF!</definedName>
    <definedName name="TextRefCopy88_5">#REF!</definedName>
    <definedName name="TextRefCopy88_6">#REF!</definedName>
    <definedName name="TextRefCopy88_7">#REF!</definedName>
    <definedName name="TextRefCopy88_73">#REF!</definedName>
    <definedName name="TextRefCopy88_74">#REF!</definedName>
    <definedName name="TextRefCopy88_75">#REF!</definedName>
    <definedName name="TextRefCopy88_8">#REF!</definedName>
    <definedName name="TextRefCopy89">#REF!</definedName>
    <definedName name="TextRefCopy90">#REF!</definedName>
    <definedName name="TextRefCopy91">#REF!</definedName>
    <definedName name="TextRefCopy92">#REF!</definedName>
    <definedName name="TextRefCopy92_14">#REF!</definedName>
    <definedName name="TextRefCopy92_20">#REF!</definedName>
    <definedName name="TextRefCopy92_21">#REF!</definedName>
    <definedName name="TextRefCopy92_22">#REF!</definedName>
    <definedName name="TextRefCopy92_23">#REF!</definedName>
    <definedName name="TextRefCopy92_24">#REF!</definedName>
    <definedName name="TextRefCopy92_25">#REF!</definedName>
    <definedName name="TextRefCopy92_26">#REF!</definedName>
    <definedName name="TextRefCopy92_29">#REF!</definedName>
    <definedName name="TextRefCopy92_30">#REF!</definedName>
    <definedName name="TextRefCopy92_33">#REF!</definedName>
    <definedName name="TextRefCopy92_34">#REF!</definedName>
    <definedName name="TextRefCopy92_5">#REF!</definedName>
    <definedName name="TextRefCopy92_50">#REF!</definedName>
    <definedName name="TextRefCopy92_6">#REF!</definedName>
    <definedName name="TextRefCopy92_7">#REF!</definedName>
    <definedName name="TextRefCopy92_73">#REF!</definedName>
    <definedName name="TextRefCopy92_74">#REF!</definedName>
    <definedName name="TextRefCopy92_75">#REF!</definedName>
    <definedName name="TextRefCopy92_8">#REF!</definedName>
    <definedName name="TextRefCopy93">#REF!</definedName>
    <definedName name="TextRefCopy94">#REF!</definedName>
    <definedName name="TextRefCopy94_14">#REF!</definedName>
    <definedName name="TextRefCopy94_20">#REF!</definedName>
    <definedName name="TextRefCopy94_21">#REF!</definedName>
    <definedName name="TextRefCopy94_22">#REF!</definedName>
    <definedName name="TextRefCopy94_23">#REF!</definedName>
    <definedName name="TextRefCopy94_24">#REF!</definedName>
    <definedName name="TextRefCopy94_25">#REF!</definedName>
    <definedName name="TextRefCopy94_26">#REF!</definedName>
    <definedName name="TextRefCopy94_29">#REF!</definedName>
    <definedName name="TextRefCopy94_30">#REF!</definedName>
    <definedName name="TextRefCopy94_33">#REF!</definedName>
    <definedName name="TextRefCopy94_34">#REF!</definedName>
    <definedName name="TextRefCopy94_5">#REF!</definedName>
    <definedName name="TextRefCopy94_50">#REF!</definedName>
    <definedName name="TextRefCopy94_6">#REF!</definedName>
    <definedName name="TextRefCopy94_7">#REF!</definedName>
    <definedName name="TextRefCopy94_73">#REF!</definedName>
    <definedName name="TextRefCopy94_74">#REF!</definedName>
    <definedName name="TextRefCopy94_75">#REF!</definedName>
    <definedName name="TextRefCopy94_8">#REF!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2</definedName>
    <definedName name="Thenote">#REF!</definedName>
    <definedName name="Thenote_27">#REF!</definedName>
    <definedName name="Thenote1">#REF!</definedName>
    <definedName name="Thenote1_27">#REF!</definedName>
    <definedName name="Thenote2">#REF!</definedName>
    <definedName name="Thenote2_27">#REF!</definedName>
    <definedName name="Thermphos">#REF!</definedName>
    <definedName name="Tier1_client">#REF!</definedName>
    <definedName name="time">#REF!</definedName>
    <definedName name="tip">#REF!</definedName>
    <definedName name="title">'[67]Огл. Графиков'!$B$2:$B$31</definedName>
    <definedName name="title1">#REF!</definedName>
    <definedName name="title2">#REF!</definedName>
    <definedName name="titles1a">#REF!</definedName>
    <definedName name="titles1b">#REF!</definedName>
    <definedName name="titles1c">#REF!</definedName>
    <definedName name="titles1d">#REF!</definedName>
    <definedName name="titles2a">#REF!</definedName>
    <definedName name="TitlesSubEntries">'[151]Проводки''02'!$A$3,'[151]Проводки''02'!$A$73,'[151]Проводки''02'!$A$93,'[151]Проводки''02'!$A$117,'[151]Проводки''02'!$A$138,'[151]Проводки''02'!$A$159,'[151]Проводки''02'!$A$179,'[151]Проводки''02'!$A$204,'[151]Проводки''02'!$A$231,'[151]Проводки''02'!$A$251,'[151]Проводки''02'!$A$271,'[151]Проводки''02'!$A$291,'[151]Проводки''02'!$A$310,'[151]Проводки''02'!$A$331,'[151]Проводки''02'!$A$351,'[151]Проводки''02'!$A$370</definedName>
    <definedName name="Total">#REF!</definedName>
    <definedName name="TotalCosts">#REF!</definedName>
    <definedName name="TotalPayments">#REF!</definedName>
    <definedName name="TotalTons">#REF!</definedName>
    <definedName name="Tother"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Tovar">#REF!</definedName>
    <definedName name="TovarMove">#REF!</definedName>
    <definedName name="Tr">#REF!</definedName>
    <definedName name="Trace">FALSE</definedName>
    <definedName name="Trading_Costs">#REF!</definedName>
    <definedName name="TRAIN">#REF!</definedName>
    <definedName name="Trans">#REF!</definedName>
    <definedName name="Transaction_Type">#REF!</definedName>
    <definedName name="Transair">#REF!</definedName>
    <definedName name="Transammonia">#REF!</definedName>
    <definedName name="TransService">#REF!</definedName>
    <definedName name="Treibacher">#REF!</definedName>
    <definedName name="TUL">'[207]Курсы валют ЦБ'!#REF!</definedName>
    <definedName name="Turnover">#REF!</definedName>
    <definedName name="Turnover_40">#REF!</definedName>
    <definedName name="Turnover_42">#REF!</definedName>
    <definedName name="turnover2" hidden="1">{TRUE,TRUE,-1.25,-15.5,456.75,279.75,FALSE,FALSE,TRUE,TRUE,0,1,8,1,4,6,3,4,TRUE,TRUE,3,TRUE,1,TRUE,100,"Swvu.turnover.","ACwvu.turnover.",1,FALSE,FALSE,0.511811023622047,0.511811023622047,0.511811023622047,0.511811023622047,1,"","",FALSE,FALSE,FALSE,FALSE,1,#N/A,1,1,#DIV/0!,FALSE,"Rwvu.turnover.",#N/A,FALSE,FALSE}</definedName>
    <definedName name="TVrate">#REF!</definedName>
    <definedName name="Twin">#REF!</definedName>
    <definedName name="ty">[309]TasAt!#REF!</definedName>
    <definedName name="tyur">#REF!</definedName>
    <definedName name="u">#REF!</definedName>
    <definedName name="uchetv">#REF!</definedName>
    <definedName name="UKG">'[207]Курсы валют ЦБ'!#REF!</definedName>
    <definedName name="ULTIMO">[310]Client!$D$12</definedName>
    <definedName name="ULTIMO_UK">[310]Client!$D$13</definedName>
    <definedName name="unal">[311]Adj2002!$A$2:$IV$2,[311]Adj2002!$A$65:$IV$65,[311]Adj2002!$A$120:$IV$121,[311]Adj2002!$A$132:$IV$133,[311]Adj2002!$A$178:$IV$178,[311]Adj2002!$A$186:$IV$186,[311]Adj2002!$A$203:$IV$203,[311]Adj2002!$A$211:$IV$211,[311]Adj2002!$A$242:$IV$242,[311]Adj2002!$A$263:$IV$263,[311]Adj2002!$A$294:$IV$294,[311]Adj2002!$A$308:$IV$308,[311]Adj2002!$A$312:$IV$312,[311]Adj2002!$A$322:$IV$323</definedName>
    <definedName name="Unifert">#REF!</definedName>
    <definedName name="Unl_Free_Cash_Flow">#REF!</definedName>
    <definedName name="Unl_Net_Income">#REF!</definedName>
    <definedName name="UNUSE">#REF!</definedName>
    <definedName name="UpgradeVersion">"v2.35"</definedName>
    <definedName name="US_">[204]KEY!#REF!</definedName>
    <definedName name="us_infl">#REF!</definedName>
    <definedName name="usd">#REF!</definedName>
    <definedName name="USD_SPN">[207]СЭЛТ!#REF!</definedName>
    <definedName name="USD_SPN_A">[207]СЭЛТ!#REF!</definedName>
    <definedName name="USD_SPN_B">[207]СЭЛТ!#REF!</definedName>
    <definedName name="USD_SPN_D">[207]СЭЛТ!#REF!</definedName>
    <definedName name="USD_SPN_T">[207]СЭЛТ!#REF!</definedName>
    <definedName name="USD_SPN_V">[207]СЭЛТ!#REF!</definedName>
    <definedName name="USD_SPT">[207]СЭЛТ!#REF!</definedName>
    <definedName name="USD_SPT_A">[207]СЭЛТ!#REF!</definedName>
    <definedName name="USD_SPT_B">[207]СЭЛТ!#REF!</definedName>
    <definedName name="USD_SPT_D">[207]СЭЛТ!#REF!</definedName>
    <definedName name="USD_SPT_T">[207]СЭЛТ!#REF!</definedName>
    <definedName name="USD_SPT_V">[207]СЭЛТ!#REF!</definedName>
    <definedName name="USD_TOD_A">[207]СЭЛТ!#REF!</definedName>
    <definedName name="USD_TOD_B">[207]СЭЛТ!#REF!</definedName>
    <definedName name="USD_TOD_D">[207]СЭЛТ!#REF!</definedName>
    <definedName name="USD_TOD_T">[207]СЭЛТ!#REF!</definedName>
    <definedName name="USD_TOD_V">[207]СЭЛТ!#REF!</definedName>
    <definedName name="USD_TOM">[207]СЭЛТ!#REF!</definedName>
    <definedName name="USD_TOM_A">[207]СЭЛТ!#REF!</definedName>
    <definedName name="USD_TOM_B">[207]СЭЛТ!#REF!</definedName>
    <definedName name="USD_TOM_D">[207]СЭЛТ!#REF!</definedName>
    <definedName name="USD_TOM_T">[207]СЭЛТ!#REF!</definedName>
    <definedName name="USD_TOM_V">[207]СЭЛТ!#REF!</definedName>
    <definedName name="USTRD">#REF!</definedName>
    <definedName name="uyg" hidden="1">{"'РП (2)'!$A$5:$S$150"}</definedName>
    <definedName name="uytrewq" hidden="1">{"'РП (2)'!$A$5:$S$150"}</definedName>
    <definedName name="v">#REF!</definedName>
    <definedName name="V_ENG">#REF!</definedName>
    <definedName name="V_RUS">#REF!</definedName>
    <definedName name="Valuation_date">#REF!</definedName>
    <definedName name="valueltm">#REF!</definedName>
    <definedName name="VAT">#REF!</definedName>
    <definedName name="VC">'[68]VC, руб'!$C$8:$O$177</definedName>
    <definedName name="vcell">#REF!</definedName>
    <definedName name="Version.WIRE">1</definedName>
    <definedName name="vid">#REF!</definedName>
    <definedName name="Vinmar">#REF!</definedName>
    <definedName name="vol_type_end">[186]control!$B$7</definedName>
    <definedName name="volume_type">[186]control!$B$2</definedName>
    <definedName name="Vopak">#REF!</definedName>
    <definedName name="VPK">#REF!</definedName>
    <definedName name="VProis">'[290]Вспомогат. произв.'!#REF!</definedName>
    <definedName name="vrm.co" hidden="1">{#N/A,#N/A,TRUE,"DCF Summary";#N/A,#N/A,TRUE,"Casema";#N/A,#N/A,TRUE,"UK";#N/A,#N/A,TRUE,"RCF";#N/A,#N/A,TRUE,"Intercable CZ";#N/A,#N/A,TRUE,"Interkabel P";#N/A,#N/A,TRUE,"LBO-Total";#N/A,#N/A,TRUE,"LBO-Casema"}</definedName>
    <definedName name="Vsego">#REF!</definedName>
    <definedName name="vvv" hidden="1">{#N/A,#N/A,TRUE,"март";#N/A,#N/A,TRUE,"май"}</definedName>
    <definedName name="vxvsdv">#REF!</definedName>
    <definedName name="w">'[312] '!$B$4</definedName>
    <definedName name="wacc">#REF!</definedName>
    <definedName name="werww">#REF!</definedName>
    <definedName name="Wessaund">#REF!</definedName>
    <definedName name="Wessound">#REF!</definedName>
    <definedName name="wewewe">#REF!</definedName>
    <definedName name="whatif1">#REF!</definedName>
    <definedName name="WhereIsMoney">#REF!</definedName>
    <definedName name="WhosMoney">#REF!</definedName>
    <definedName name="WIDTH">#REF!</definedName>
    <definedName name="WIDTH_17">#REF!</definedName>
    <definedName name="WIDTH_19">#REF!</definedName>
    <definedName name="WIDTH_27">#REF!</definedName>
    <definedName name="WIDTH_7">#REF!</definedName>
    <definedName name="WIDTH1">#REF!</definedName>
    <definedName name="wii">#REF!</definedName>
    <definedName name="Wintorex">#REF!</definedName>
    <definedName name="withNDS">[78]SPR!$B$2</definedName>
    <definedName name="Wittraco">#REF!</definedName>
    <definedName name="Working_Assets">#REF!</definedName>
    <definedName name="wqefwf">#REF!</definedName>
    <definedName name="wr" hidden="1">{#N/A,#N/A,FALSE,"Summary";#N/A,#N/A,FALSE,"CF";#N/A,#N/A,FALSE,"P&amp;L";#N/A,#N/A,FALSE,"BS";#N/A,#N/A,FALSE,"Returns";#N/A,#N/A,FALSE,"Assumptions";#N/A,#N/A,FALSE,"Analysis"}</definedName>
    <definedName name="wr.1" hidden="1">{#N/A,#N/A,FALSE,"Summary";#N/A,#N/A,FALSE,"CF";#N/A,#N/A,FALSE,"P&amp;L";#N/A,#N/A,FALSE,"BS";#N/A,#N/A,FALSE,"Returns";#N/A,#N/A,FALSE,"Assumptions";#N/A,#N/A,FALSE,"Analysis"}</definedName>
    <definedName name="wr.2" hidden="1">{"vi1",#N/A,FALSE,"Financial Statements";"vi2",#N/A,FALSE,"Financial Statements";#N/A,#N/A,FALSE,"DCF"}</definedName>
    <definedName name="wr.999" hidden="1">{#N/A,#N/A,FALSE,"Summary";#N/A,#N/A,FALSE,"CF";#N/A,#N/A,FALSE,"P&amp;L";"summary",#N/A,FALSE,"Returns";#N/A,#N/A,FALSE,"BS";"summary",#N/A,FALSE,"Analysis";#N/A,#N/A,FALSE,"Assumptions"}</definedName>
    <definedName name="wr.dcf.o" hidden="1">{#N/A,#N/A,FALSE,"DCF Summary";#N/A,#N/A,FALSE,"Casema";#N/A,#N/A,FALSE,"Casema NoTel";#N/A,#N/A,FALSE,"UK";#N/A,#N/A,FALSE,"RCF";#N/A,#N/A,FALSE,"Intercable CZ";#N/A,#N/A,FALSE,"Interkabel P"}</definedName>
    <definedName name="wrn" hidden="1">{"print95",#N/A,FALSE,"1995E.XLS";"print96",#N/A,FALSE,"1996E.XLS"}</definedName>
    <definedName name="wrn.10._.Per._.Cent._.Success." hidden="1">{#N/A,"10% Success",FALSE,"Sales Forecast";#N/A,#N/A,FALSE,"Sheet2"}</definedName>
    <definedName name="wrn.100._.Per._.Cent._.Success." hidden="1">{#N/A,"100% Success",TRUE,"Sales Forecast";#N/A,#N/A,TRUE,"Sheet2"}</definedName>
    <definedName name="wrn.30._.Per._.Cent." hidden="1">{#N/A,"30% Success",TRUE,"Sales Forecast";#N/A,#N/A,TRUE,"Sheet2"}</definedName>
    <definedName name="wrn.70._.Per._.Cent._.Success." hidden="1">{#N/A,"70% Success",FALSE,"Sales Forecast";#N/A,#N/A,FALSE,"Sheet2"}</definedName>
    <definedName name="wrn.ДФВ." hidden="1">{#N/A,#N/A,FALSE,"Финансовые вложения ";#N/A,#N/A,FALSE,"итоги"}</definedName>
    <definedName name="wrn.Печать._.всех._.форм." hidden="1">{"осн2",#N/A,FALSE,"Оснрасчет";"осн3",#N/A,FALSE,"Оснрасчет";#N/A,#N/A,FALSE,"кальк эн";#N/A,#N/A,FALSE,"накл ц";#N/A,#N/A,FALSE,"накл котельной";#N/A,#N/A,FALSE,"НАКЛ ЭНЕРГ";#N/A,#N/A,FALSE,"НАКЛ ВОДЫ"}</definedName>
    <definedName name="wrn.Платежная._.ведомость." hidden="1">{#N/A,#N/A,TRUE,"март";#N/A,#N/A,TRUE,"май"}</definedName>
    <definedName name="wrn.Потери." hidden="1">{#N/A,#N/A,TRUE,"ИсхМстржд";#N/A,#N/A,TRUE,"Исх-Центр";#N/A,#N/A,TRUE,"Исх-2рт ";#N/A,#N/A,TRUE,"Исх-2рт ";#N/A,#N/A,TRUE,"Исх-3рт";#N/A,#N/A,TRUE,"Вар1";#N/A,#N/A,TRUE,"Вар2";#N/A,#N/A,TRUE,"Вар2-блоки";#N/A,#N/A,TRUE,"В3-Центр";#N/A,#N/A,TRUE,"В3-2рт";#N/A,#N/A,TRUE,"В3-3рт"}</definedName>
    <definedName name="wrn.Прибыль._.дерев." hidden="1">{"Прибыль дерев",#N/A,FALSE,"Дерев"}</definedName>
    <definedName name="wrn.Прибыль._.ЗАП." hidden="1">{"Прибыль ЗАП",#N/A,FALSE,"ЗАП"}</definedName>
    <definedName name="wrn.Прибыль._.инстр." hidden="1">{"Прибыль инстр",#N/A,FALSE,"Инстр"}</definedName>
    <definedName name="wrn.Прибыль._.литейн." hidden="1">{"Прибыль",#N/A,FALSE,"Литейн"}</definedName>
    <definedName name="wrn.Прибыль._.механ." hidden="1">{"Прибыль механ",#N/A,FALSE,"Механ"}</definedName>
    <definedName name="wrn.Прибыль._.прессов." hidden="1">{"Прибыль пресс",#N/A,FALSE,"Прессов"}</definedName>
    <definedName name="wrn.Прибыль._.прокатн." hidden="1">{"Прибыль прокатн",#N/A,FALSE,"Прокатн"}</definedName>
    <definedName name="wrn.Прибыль._.СаМеКо." hidden="1">{"Прибыль СаМеКо",#N/A,FALSE,"Итог СаМеКо"}</definedName>
    <definedName name="wrn.Прибыль._.СМЗ." hidden="1">{"Прибыль СМЗ",#N/A,FALSE,"СМЗ"}</definedName>
    <definedName name="wrn.Прибыль._.энерг." hidden="1">{"Приибыль энерг",#N/A,FALSE,"Энерг"}</definedName>
    <definedName name="wrn.справка._.для._.Отдела._.МС." hidden="1">{#N/A,#N/A,TRUE,"Буржуям"}</definedName>
    <definedName name="wrn.ФПСС." hidden="1">{#N/A,#N/A,FALSE,"Финансовые потоки_СС"}</definedName>
    <definedName name="wrn.a" hidden="1">{#N/A,#N/A,FALSE,"Finanzplan";#N/A,#N/A,FALSE,"Bilanz";#N/A,#N/A,FALSE,"GuV"}</definedName>
    <definedName name="wrn.Accounts." hidden="1">{"turnover",#N/A,FALSE;"profits",#N/A,FALSE;"cash",#N/A,FALSE}</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charts." hidden="1">{"newyork",#N/A,FALSE,"Plots-Annually";"florida",#N/A,FALSE,"Plots-Annually"}</definedName>
    <definedName name="wrn.co1" hidden="1">{#N/A,#N/A,TRUE,"DCF Summary";#N/A,#N/A,TRUE,"Casema";#N/A,#N/A,TRUE,"UK";#N/A,#N/A,TRUE,"RCF";#N/A,#N/A,TRUE,"Intercable CZ";#N/A,#N/A,TRUE,"Interkabel P";#N/A,#N/A,TRUE,"LBO-Total";#N/A,#N/A,TRUE,"LBO-Casema"}</definedName>
    <definedName name="wrn.Coded._.IAS._.FS." hidden="1">{"IASTrail",#N/A,FALSE,"IAS"}</definedName>
    <definedName name="wrn.com"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leteTor" hidden="1">{#N/A,#N/A,TRUE,"DCF Summary";#N/A,#N/A,TRUE,"Casema";#N/A,#N/A,TRUE,"UK";#N/A,#N/A,TRUE,"RCF";#N/A,#N/A,TRUE,"Intercable CZ";#N/A,#N/A,TRUE,"Interkabel P";#N/A,#N/A,TRUE,"LBO-Total";#N/A,#N/A,TRUE,"LBO-Casema"}</definedName>
    <definedName name="wrn.condensate." hidden="1">{"condensate",#N/A,FALSE,"CNTRYTYPE"}</definedName>
    <definedName name="wrn.crude." hidden="1">{"Padd1crd",#N/A,FALSE,"REFINERY";"padd2crd",#N/A,FALSE,"REFINERY";"padd3crd",#N/A,FALSE,"REFINERY";"padd4crd",#N/A,FALSE,"REFINERY";"padd5crd",#N/A,FALSE,"REFINERY"}</definedName>
    <definedName name="wrn.DCF._.Only." hidden="1">{#N/A,#N/A,FALSE,"DCF Summary";#N/A,#N/A,FALSE,"Casema";#N/A,#N/A,FALSE,"Casema NoTel";#N/A,#N/A,FALSE,"UK";#N/A,#N/A,FALSE,"RCF";#N/A,#N/A,FALSE,"Intercable CZ";#N/A,#N/A,FALSE,"Interkabel P"}</definedName>
    <definedName name="wrn.dcf1" hidden="1">{#N/A,#N/A,FALSE,"DCF Summary";#N/A,#N/A,FALSE,"Casema";#N/A,#N/A,FALSE,"Casema NoTel";#N/A,#N/A,FALSE,"UK";#N/A,#N/A,FALSE,"RCF";#N/A,#N/A,FALSE,"Intercable CZ";#N/A,#N/A,FALSE,"Interkabel P"}</definedName>
    <definedName name="wrn.dcfort" hidden="1">{#N/A,#N/A,FALSE,"DCF Summary";#N/A,#N/A,FALSE,"Casema";#N/A,#N/A,FALSE,"Casema NoTel";#N/A,#N/A,FALSE,"UK";#N/A,#N/A,FALSE,"RCF";#N/A,#N/A,FALSE,"Intercable CZ";#N/A,#N/A,FALSE,"Interkabel P"}</definedName>
    <definedName name="wrn.DCFTor" hidden="1">{#N/A,#N/A,FALSE,"DCF Summary";#N/A,#N/A,FALSE,"Casema";#N/A,#N/A,FALSE,"Casema NoTel";#N/A,#N/A,FALSE,"UK";#N/A,#N/A,FALSE,"RCF";#N/A,#N/A,FALSE,"Intercable CZ";#N/A,#N/A,FALSE,"Interkabel P"}</definedName>
    <definedName name="wrn.DELTA." hidden="1">{"delta II 1",#N/A,FALSE,"DELTA";"delta II 2",#N/A,FALSE,"DELTA";"delta II 3",#N/A,FALSE,"DELTA"}</definedName>
    <definedName name="wrn.Demand._.MT." hidden="1">{"Demand by Product MT",#N/A,TRUE,"PRDEMPOR";"Demand by Sector MT",#N/A,TRUE,"PRDEMPOR"}</definedName>
    <definedName name="wrn.Demand._.MTOE." hidden="1">{"Demand by Product MTOE",#N/A,TRUE,"PRDEMPOR";"Demand by Sector MTOE",#N/A,TRUE,"PRDEMPOR"}</definedName>
    <definedName name="wrn.Fixed._.Assets._.Note._.and._.Depreciation." hidden="1">{#N/A,#N/A,FALSE,"FA_1";#N/A,#N/A,FALSE,"Dep'n SE";#N/A,#N/A,FALSE,"Dep'n FC"}</definedName>
    <definedName name="wrn.Full." hidden="1">{#N/A,#N/A,FALSE,"Summary";#N/A,#N/A,FALSE,"CF";#N/A,#N/A,FALSE,"P&amp;L";#N/A,#N/A,FALSE,"BS";#N/A,#N/A,FALSE,"Returns";#N/A,#N/A,FALSE,"Assumptions";#N/A,#N/A,FALSE,"Analysis"}</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ASCOND." hidden="1">{"GASCOND",#N/A,FALSE,"CONDENSATE";"CRUDECOND",#N/A,FALSE,"CONDENSATE";"TOTALCOND",#N/A,FALSE,"CONDENSATE"}</definedName>
    <definedName name="wrn.GASODEM." hidden="1">{"monthly",#N/A,FALSE,"GASODEM";"qtr to yr",#N/A,FALSE,"GASODEM"}</definedName>
    <definedName name="wrn.GRP._.2004final."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wrn.GRP._.2004final._1" hidden="1">{#N/A,#N/A,TRUE,"Cover";#N/A,#N/A,TRUE,"Cover";#N/A,#N/A,TRUE,"Contents";#N/A,#N/A,TRUE,"Check";#N/A,#N/A,TRUE,"Group";#N/A,#N/A,TRUE,"BS";#N/A,#N/A,TRUE,"IS";#N/A,#N/A,TRUE,"CFS";#N/A,#N/A,TRUE,"SCE";#N/A,#N/A,TRUE,"Cash";#N/A,#N/A,TRUE,"AR";#N/A,#N/A,TRUE,"INV";#N/A,#N/A,TRUE,"URP";#N/A,#N/A,TRUE,"LTI";#N/A,#N/A,TRUE,"CA";#N/A,#N/A,TRUE,"PPE";#N/A,#N/A,TRUE,"AP";#N/A,#N/A,TRUE,"Borrowings";#N/A,#N/A,TRUE,"Interest";#N/A,#N/A,TRUE,"ITrec";#N/A,#N/A,TRUE,"ShareCapital";#N/A,#N/A,TRUE,"Contingencies";#N/A,#N/A,TRUE,"SEv"}</definedName>
    <definedName name="wrn.Handbook." hidden="1">{"Handbk2",#N/A,FALSE,"handbook";"HandBk1",#N/A,FALSE,"handbook"}</definedName>
    <definedName name="wrn.heavy." hidden="1">{"heavy",#N/A,FALSE,"CNTRYTYPE"}</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flation._.factors._.used." hidden="1">{#N/A,#N/A,FALSE,"Infl_fact"}</definedName>
    <definedName name="wrn.Input._.and._.Growths." hidden="1">{"Product Demands Input",#N/A,TRUE,"PRDEMPOR";"Annual Growth Rates",#N/A,TRUE,"PRDEMPOR"}</definedName>
    <definedName name="wrn.light._.sour." hidden="1">{"light sour",#N/A,FALSE,"CNTRYTYPE"}</definedName>
    <definedName name="wrn.Monatsabschluß." hidden="1">{#N/A,#N/A,FALSE,"Finanzplan";#N/A,#N/A,FALSE,"Bilanz";#N/A,#N/A,FALSE,"GuV"}</definedName>
    <definedName name="wrn.PL._.Analysis." hidden="1">{"AnalRSA",#N/A,TRUE,"PL-Anal";"AnalIAS",#N/A,TRUE,"PL-Anal"}</definedName>
    <definedName name="wrn.prbuy"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hidden="1">{"vi1",#N/A,FALSE,"Financial Statements";"vi2",#N/A,FALSE,"Financial Statements";#N/A,#N/A,FALSE,"DCF"}</definedName>
    <definedName name="wrn.print95and96." hidden="1">{"print95",#N/A,FALSE,"1995E.XLS";"print96",#N/A,FALSE,"1996E.XLS"}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tn" hidden="1">{"vi1",#N/A,FALSE,"Financial Statements";"vi2",#N/A,FALSE,"Financial Statements";#N/A,#N/A,FALSE,"DCF"}</definedName>
    <definedName name="wrn.REFINERY." hidden="1">{"Padd I to III",#N/A,FALSE,"REFINERY";"Padd IV to US",#N/A,FALSE,"REFINERY";"Crude Balance I",#N/A,FALSE,"REFINERY";"Crude Balance II",#N/A,FALSE,"REFINERY"}</definedName>
    <definedName name="wrn.region." hidden="1">{"Region",#N/A,FALSE,"CNTRYTYPE"}</definedName>
    <definedName name="wrn.REPORT1." hidden="1">{"PRINTME",#N/A,FALSE,"FINAL-10"}</definedName>
    <definedName name="wrn.RESULTS." hidden="1">{#N/A,#N/A,FALSE,"HMF";#N/A,#N/A,FALSE,"FACIL";#N/A,#N/A,FALSE,"HMFINANCE";#N/A,#N/A,FALSE,"HMEUROPE";#N/A,#N/A,FALSE,"HHAB CONSO";#N/A,#N/A,FALSE,"PAB";#N/A,#N/A,FALSE,"MMC";#N/A,#N/A,FALSE,"THAI";#N/A,#N/A,FALSE,"SINPA";#N/A,#N/A,FALSE,"POLAND"}</definedName>
    <definedName name="wrn.RSA._.BS._.and._.PL." hidden="1">{"BS1",#N/A,TRUE,"RSA_FS";"BS2",#N/A,TRUE,"RSA_FS";"BS3",#N/A,TRUE,"RSA_FS"}</definedName>
    <definedName name="wrn.s" hidden="1">{#N/A,#N/A,FALSE,"Summary";#N/A,#N/A,FALSE,"CF";#N/A,#N/A,FALSE,"P&amp;L";"summary",#N/A,FALSE,"Returns";#N/A,#N/A,FALSE,"BS";"summary",#N/A,FALSE,"Analysis";#N/A,#N/A,FALSE,"Assumptions"}</definedName>
    <definedName name="wrn.SAMPLE." hidden="1">{#N/A,#N/A,TRUE,"Crude";#N/A,#N/A,TRUE,"Products"}</definedName>
    <definedName name="wrn.SB_PRES." hidden="1">{#N/A,#N/A,TRUE,"Sheet16"}</definedName>
    <definedName name="wrn.sbr" hidden="1">{#N/A,#N/A,TRUE,"Sheet16"}</definedName>
    <definedName name="wrn.SUBREGION." hidden="1">{"SUBREGION",#N/A,FALSE,"CNTRYTYPE"}</definedName>
    <definedName name="wrn.Summary." hidden="1">{"Growth Supply Demand",#N/A,TRUE,"Summary";"Primary Energy Balance",#N/A,TRUE,"Summary"}</definedName>
    <definedName name="wrn.SVERKA." hidden="1">{#N/A,#N/A,FALSE,"REC";#N/A,#N/A,FALSE,"ASSETS";#N/A,#N/A,FALSE,"LIABILITIES";#N/A,#N/A,FALSE,"P&amp;L";#N/A,#N/A,FALSE,"FUNDS";#N/A,#N/A,FALSE,"CASH";#N/A,#N/A,FALSE,"1,2";#N/A,#N/A,FALSE,"3";#N/A,#N/A,FALSE,"4";#N/A,#N/A,FALSE,"5,6,7";#N/A,#N/A,FALSE,"8,9"}</definedName>
    <definedName name="wrn.sweet." hidden="1">{"sweet",#N/A,FALSE,"CNTRYTYPE"}</definedName>
    <definedName name="wrn.Table._.A." hidden="1">{"Table A,pg 1",#N/A,FALSE,"Table A-Prov GUR";"Table A,pg 2",#N/A,FALSE,"Table A-Prov GUR"}</definedName>
    <definedName name="wrn.Table._.A1." hidden="1">{"Table A1,pg 1",#N/A,FALSE,"Table A1-Net Prov Res";"Table A1,pg 2",#N/A,FALSE,"Table A1-Net Prov Res"}</definedName>
    <definedName name="wrn.Tables." hidden="1">{"Current",#N/A,FALSE,"Currentcal";"Current B",#N/A,FALSE,"Currentcal";"Constant",#N/A,FALSE,"Constantcal";"Constant B",#N/A,FALSE,"Constantcal"}</definedName>
    <definedName name="wrn.total." hidden="1">{"total",#N/A,FALSE,"CNTRYTYPE"}</definedName>
    <definedName name="wrn.xrates." hidden="1">{#N/A,#N/A,FALSE,"1996";#N/A,#N/A,FALSE,"1995";#N/A,#N/A,FALSE,"1994"}</definedName>
    <definedName name="wrnf.l.." hidden="1">{#N/A,#N/A,FALSE,"Summary";#N/A,#N/A,FALSE,"CF";#N/A,#N/A,FALSE,"P&amp;L";#N/A,#N/A,FALSE,"BS";#N/A,#N/A,FALSE,"Returns";#N/A,#N/A,FALSE,"Assumptions";#N/A,#N/A,FALSE,"Analysis"}</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hidden="1">{"PRINTME",#N/A,FALSE,"FINAL-10"}</definedName>
    <definedName name="www">#REF!</definedName>
    <definedName name="wwww">'[313]Итог Антиснег11.01'!$B$22</definedName>
    <definedName name="wwwww">#REF!</definedName>
    <definedName name="wwwwwww">#REF!</definedName>
    <definedName name="wwwwwwwww">#REF!</definedName>
    <definedName name="wwwwwwwwwwww">#REF!</definedName>
    <definedName name="x">#REF!</definedName>
    <definedName name="XREF_COLUMN_1" hidden="1">#REF!</definedName>
    <definedName name="XREF_COLUMN_2" hidden="1">#REF!</definedName>
    <definedName name="XREF_COLUMN_3" hidden="1">#REF!</definedName>
    <definedName name="XRefActiveRow" hidden="1">#REF!</definedName>
    <definedName name="XRefColumnsCount" hidden="1">1</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5" hidden="1">#REF!</definedName>
    <definedName name="XRefCopy6" hidden="1">#REF!</definedName>
    <definedName name="XRefCopy7" hidden="1">#REF!</definedName>
    <definedName name="XRefCopy8"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RangeCount" hidden="1">1</definedName>
    <definedName name="y">#REF!</definedName>
    <definedName name="year">[78]Проект!$B$4</definedName>
    <definedName name="Year_LookUp">[184]Macro!$B$32:$G$61</definedName>
    <definedName name="year0">'[314]Input+Output'!$B$4</definedName>
    <definedName name="yearCur">[78]Проект!#REF!</definedName>
    <definedName name="Yugmortrans">#REF!</definedName>
    <definedName name="yuuuuuuuuuuuuu">#REF!</definedName>
    <definedName name="yyy" hidden="1">{"print95",#N/A,FALSE,"1995E.XLS";"print96",#N/A,FALSE,"1996E.XLS"}</definedName>
    <definedName name="z" hidden="1">{0,#N/A,FALSE,0;0,#N/A,FALSE,0}</definedName>
    <definedName name="Z_0DD4EB58_0647_11D5_A6F7_00508B654A95_.wvu.Cols" hidden="1">#REF!,#REF!,#REF!,#REF!,#REF!</definedName>
    <definedName name="Z_1FA0F3A0_9A3E_11D6_8FF0_00D0B7BABD9F_.wvu.Rows" hidden="1">[315]БДР!#REF!,[315]БДР!#REF!</definedName>
    <definedName name="Z_30FEE15E_D26F_11D4_A6F7_00508B6A7686_.wvu.FilterData" hidden="1">#REF!</definedName>
    <definedName name="Z_30FEE15E_D26F_11D4_A6F7_00508B6A7686_.wvu.PrintArea" hidden="1">#REF!</definedName>
    <definedName name="Z_30FEE15E_D26F_11D4_A6F7_00508B6A7686_.wvu.PrintTitles" hidden="1">#REF!</definedName>
    <definedName name="Z_30FEE15E_D26F_11D4_A6F7_00508B6A7686_.wvu.Rows" hidden="1">#REF!</definedName>
    <definedName name="Z_5A868EA0_ED63_11D4_A6F8_009027BEE0E0_.wvu.Cols" hidden="1">#REF!,#REF!,#REF!</definedName>
    <definedName name="Z_5A868EA0_ED63_11D4_A6F8_009027BEE0E0_.wvu.PrintArea" hidden="1">#REF!</definedName>
    <definedName name="Z_5A868EA0_ED63_11D4_A6F8_009027BEE0E0_.wvu.Rows" hidden="1">#REF!,#REF!</definedName>
    <definedName name="Z_A158D6E1_ED44_11D4_A6F7_00508B654028_.wvu.Cols" hidden="1">#REF!,#REF!,#REF!</definedName>
    <definedName name="Z_A158D6E1_ED44_11D4_A6F7_00508B654028_.wvu.PrintArea" hidden="1">#REF!</definedName>
    <definedName name="Z_A158D6E1_ED44_11D4_A6F7_00508B654028_.wvu.Rows" hidden="1">#REF!,#REF!</definedName>
    <definedName name="Z_A6168485_6886_4592_BB13_07B9E683E6FB_.wvu.Cols" hidden="1">#REF!</definedName>
    <definedName name="Z_A6168485_6886_4592_BB13_07B9E683E6FB_.wvu.FilterData" hidden="1">#REF!</definedName>
    <definedName name="Z_A6168485_6886_4592_BB13_07B9E683E6FB_.wvu.PrintArea" hidden="1">#REF!</definedName>
    <definedName name="Z_A6168485_6886_4592_BB13_07B9E683E6FB_.wvu.PrintTitles" hidden="1">#REF!</definedName>
    <definedName name="Z_A6168485_6886_4592_BB13_07B9E683E6FB_.wvu.Rows" hidden="1">#REF!,#REF!,#REF!,#REF!,#REF!</definedName>
    <definedName name="Z_AB45FFAE_19AD_47F2_A68A_497CFA02F912_.wvu.Rows" hidden="1">#REF!</definedName>
    <definedName name="Z_D0FC81D9_872A_11D6_B808_0010DC239F6A_.wvu.Cols" hidden="1">#REF!</definedName>
    <definedName name="Z_D0FC81D9_872A_11D6_B808_0010DC239F6A_.wvu.FilterData" hidden="1">#REF!</definedName>
    <definedName name="Z_D0FC81D9_872A_11D6_B808_0010DC239F6A_.wvu.PrintArea" hidden="1">#REF!</definedName>
    <definedName name="Z_D0FC81D9_872A_11D6_B808_0010DC239F6A_.wvu.PrintTitles" hidden="1">#REF!</definedName>
    <definedName name="Z_D0FC81D9_872A_11D6_B808_0010DC239F6A_.wvu.Rows" hidden="1">#REF!,#REF!,#REF!,#REF!,#REF!</definedName>
    <definedName name="Z_D4FBBAF2_ED2F_11D4_A6F7_00508B6540C5_.wvu.FilterData" hidden="1">#REF!</definedName>
    <definedName name="Z_F9F3694A_8D99_11D6_96BF_00D0B7BD143A_.wvu.Rows" hidden="1">[315]БДР!#REF!,[315]БДР!#REF!</definedName>
    <definedName name="Z_FA0D2A17_1C02_11D8_848D_00021BF19BDB_.wvu.FilterData" hidden="1">#REF!</definedName>
    <definedName name="zaim">[275]Настройки!$C$17</definedName>
    <definedName name="ZCD">#REF!</definedName>
    <definedName name="zfbzgzgn" hidden="1">#REF!</definedName>
    <definedName name="zfgngfznfn" hidden="1">#REF!,#REF!,#REF!,#REF!,#REF!</definedName>
    <definedName name="zfgnzfgnzgfn" hidden="1">#REF!</definedName>
    <definedName name="zfzgbzgb" hidden="1">#REF!</definedName>
    <definedName name="zgfzfgngn" hidden="1">#REF!</definedName>
    <definedName name="zgnzfgnz" hidden="1">#REF!</definedName>
    <definedName name="zgzfgnzfgnzfn" hidden="1">#REF!</definedName>
    <definedName name="zgzgfnzfgn" hidden="1">#REF!</definedName>
    <definedName name="Zircoa">#REF!</definedName>
    <definedName name="zx" hidden="1">{"print95",#N/A,FALSE,"1995E.XLS";"print96",#N/A,FALSE,"1996E.XLS"}</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0" i="94" l="1"/>
  <c r="R11" i="102"/>
  <c r="U9" i="102"/>
  <c r="S9" i="102"/>
  <c r="R10" i="102"/>
  <c r="R9" i="102"/>
  <c r="K17" i="102"/>
  <c r="R13" i="102"/>
  <c r="R14" i="102"/>
  <c r="R15" i="102"/>
  <c r="R16" i="102"/>
  <c r="D37" i="102"/>
  <c r="O10" i="102"/>
  <c r="O13" i="102"/>
  <c r="O14" i="102"/>
  <c r="O15" i="102"/>
  <c r="O16" i="102"/>
  <c r="O9" i="102"/>
  <c r="K30" i="102"/>
  <c r="K29" i="102"/>
  <c r="K22" i="102"/>
  <c r="Q12" i="102" s="1"/>
  <c r="K24" i="102"/>
  <c r="J24" i="102"/>
  <c r="T66" i="94" l="1"/>
  <c r="U66" i="94"/>
  <c r="V66" i="94"/>
  <c r="S66" i="94"/>
  <c r="U59" i="94"/>
  <c r="V59" i="94"/>
  <c r="T52" i="94"/>
  <c r="U52" i="94"/>
  <c r="V52" i="94"/>
  <c r="S52" i="94"/>
  <c r="U71" i="94"/>
  <c r="V71" i="94"/>
  <c r="U69" i="94"/>
  <c r="U68" i="94"/>
  <c r="T69" i="94"/>
  <c r="T71" i="94"/>
  <c r="T72" i="94"/>
  <c r="T68" i="94"/>
  <c r="U67" i="94"/>
  <c r="T67" i="94"/>
  <c r="U56" i="94"/>
  <c r="V56" i="94" s="1"/>
  <c r="T56" i="94"/>
  <c r="T55" i="94"/>
  <c r="U55" i="94" s="1"/>
  <c r="V55" i="94" s="1"/>
  <c r="S56" i="94"/>
  <c r="S39" i="94"/>
  <c r="S40" i="94"/>
  <c r="S41" i="94"/>
  <c r="T41" i="94" s="1"/>
  <c r="U41" i="94" s="1"/>
  <c r="V41" i="94" s="1"/>
  <c r="S42" i="94"/>
  <c r="T42" i="94" s="1"/>
  <c r="U42" i="94" s="1"/>
  <c r="V42" i="94" s="1"/>
  <c r="S43" i="94"/>
  <c r="T43" i="94" s="1"/>
  <c r="U43" i="94" s="1"/>
  <c r="V43" i="94" s="1"/>
  <c r="S38" i="94"/>
  <c r="O34" i="94"/>
  <c r="S34" i="94" s="1"/>
  <c r="T40" i="94"/>
  <c r="U40" i="94" s="1"/>
  <c r="V40" i="94" s="1"/>
  <c r="T38" i="94"/>
  <c r="U38" i="94" s="1"/>
  <c r="V38" i="94" s="1"/>
  <c r="R16" i="94"/>
  <c r="R14" i="94"/>
  <c r="R15" i="94"/>
  <c r="R13" i="94"/>
  <c r="Q62" i="94" a="1"/>
  <c r="Q62" i="94" s="1"/>
  <c r="Q60" i="94" a="1"/>
  <c r="Q60" i="94" s="1"/>
  <c r="S60" i="94" s="1"/>
  <c r="T60" i="94" s="1"/>
  <c r="U60" i="94" s="1"/>
  <c r="V60" i="94" s="1"/>
  <c r="I4" i="115"/>
  <c r="I2" i="115"/>
  <c r="Q63" i="94" a="1"/>
  <c r="Q63" i="94" s="1"/>
  <c r="Q64" i="94" a="1"/>
  <c r="Q64" i="94" s="1"/>
  <c r="Q65" i="94" a="1"/>
  <c r="Q65" i="94" s="1"/>
  <c r="H4" i="115"/>
  <c r="H3" i="115"/>
  <c r="I3" i="115" s="1"/>
  <c r="Q61" i="94" s="1" a="1"/>
  <c r="Q61" i="94" s="1"/>
  <c r="S61" i="94" s="1"/>
  <c r="T61" i="94" s="1"/>
  <c r="U61" i="94" s="1"/>
  <c r="V61" i="94" s="1"/>
  <c r="H2" i="115"/>
  <c r="H4" i="112"/>
  <c r="H5" i="112"/>
  <c r="H6" i="112"/>
  <c r="H7" i="112"/>
  <c r="H8" i="112"/>
  <c r="H9" i="112"/>
  <c r="H10" i="112"/>
  <c r="H11" i="112"/>
  <c r="H12" i="112"/>
  <c r="H13" i="112"/>
  <c r="H3" i="112"/>
  <c r="C10" i="99"/>
  <c r="C9" i="99"/>
  <c r="E3" i="112"/>
  <c r="G4" i="112"/>
  <c r="G5" i="112"/>
  <c r="G6" i="112"/>
  <c r="G7" i="112"/>
  <c r="G8" i="112"/>
  <c r="G9" i="112"/>
  <c r="G10" i="112"/>
  <c r="G11" i="112"/>
  <c r="G12" i="112"/>
  <c r="G13" i="112"/>
  <c r="G3" i="112"/>
  <c r="E4" i="112"/>
  <c r="E5" i="112"/>
  <c r="E6" i="112"/>
  <c r="E7" i="112"/>
  <c r="E8" i="112"/>
  <c r="E9" i="112"/>
  <c r="E10" i="112"/>
  <c r="E11" i="112"/>
  <c r="E12" i="112"/>
  <c r="E13" i="112"/>
  <c r="F4" i="112"/>
  <c r="F5" i="112"/>
  <c r="F6" i="112"/>
  <c r="F7" i="112"/>
  <c r="F8" i="112"/>
  <c r="F9" i="112"/>
  <c r="F10" i="112"/>
  <c r="F11" i="112"/>
  <c r="F12" i="112"/>
  <c r="F13" i="112"/>
  <c r="F3" i="112"/>
  <c r="C4" i="112"/>
  <c r="D4" i="112" s="1"/>
  <c r="C5" i="112"/>
  <c r="D5" i="112" s="1"/>
  <c r="C6" i="112"/>
  <c r="D6" i="112" s="1"/>
  <c r="C7" i="112"/>
  <c r="D7" i="112" s="1"/>
  <c r="C8" i="112"/>
  <c r="D8" i="112" s="1"/>
  <c r="C9" i="112"/>
  <c r="D9" i="112" s="1"/>
  <c r="C10" i="112"/>
  <c r="D10" i="112" s="1"/>
  <c r="C11" i="112"/>
  <c r="D11" i="112" s="1"/>
  <c r="C12" i="112"/>
  <c r="D12" i="112" s="1"/>
  <c r="C13" i="112"/>
  <c r="D13" i="112" s="1"/>
  <c r="C3" i="112"/>
  <c r="D3" i="112" s="1"/>
  <c r="D42" i="102"/>
  <c r="D43" i="102"/>
  <c r="D44" i="102"/>
  <c r="D45" i="102"/>
  <c r="D46" i="102"/>
  <c r="D47" i="102"/>
  <c r="D48" i="102"/>
  <c r="D49" i="102"/>
  <c r="D50" i="102"/>
  <c r="D51" i="102"/>
  <c r="D41" i="102"/>
  <c r="T59" i="94" l="1"/>
  <c r="S59" i="94"/>
  <c r="S33" i="94"/>
  <c r="O36" i="94"/>
  <c r="S36" i="94" s="1"/>
  <c r="T36" i="94" s="1"/>
  <c r="U36" i="94" s="1"/>
  <c r="V36" i="94" s="1"/>
  <c r="S48" i="94"/>
  <c r="T39" i="94"/>
  <c r="U39" i="94" s="1"/>
  <c r="V39" i="94" s="1"/>
  <c r="G42" i="102"/>
  <c r="G43" i="102"/>
  <c r="G44" i="102"/>
  <c r="G45" i="102"/>
  <c r="G46" i="102"/>
  <c r="G47" i="102"/>
  <c r="G48" i="102"/>
  <c r="G49" i="102"/>
  <c r="G50" i="102"/>
  <c r="G51" i="102"/>
  <c r="G41" i="102"/>
  <c r="E8" i="102"/>
  <c r="F49" i="102"/>
  <c r="F50" i="102" s="1"/>
  <c r="F51" i="102" s="1"/>
  <c r="E49" i="102"/>
  <c r="E50" i="102"/>
  <c r="E51" i="102"/>
  <c r="F43" i="102"/>
  <c r="F44" i="102"/>
  <c r="F45" i="102" s="1"/>
  <c r="F46" i="102" s="1"/>
  <c r="F47" i="102" s="1"/>
  <c r="F48" i="102" s="1"/>
  <c r="F42" i="102"/>
  <c r="E43" i="102"/>
  <c r="E44" i="102" s="1"/>
  <c r="E45" i="102" s="1"/>
  <c r="E46" i="102" s="1"/>
  <c r="E47" i="102" s="1"/>
  <c r="E48" i="102" s="1"/>
  <c r="E42" i="102"/>
  <c r="A35" i="102"/>
  <c r="W73" i="102"/>
  <c r="P45" i="102"/>
  <c r="P46" i="102"/>
  <c r="P47" i="102"/>
  <c r="P44" i="102"/>
  <c r="R45" i="102"/>
  <c r="R46" i="102"/>
  <c r="R47" i="102"/>
  <c r="R44" i="102"/>
  <c r="V26" i="102"/>
  <c r="T26" i="102"/>
  <c r="V24" i="102"/>
  <c r="U24" i="102"/>
  <c r="T24" i="102"/>
  <c r="S24" i="102"/>
  <c r="Q26" i="102"/>
  <c r="Q24" i="102"/>
  <c r="P24" i="102"/>
  <c r="V30" i="102"/>
  <c r="T30" i="102"/>
  <c r="V29" i="102"/>
  <c r="U29" i="102"/>
  <c r="T29" i="102"/>
  <c r="S29" i="102"/>
  <c r="V28" i="102"/>
  <c r="U28" i="102"/>
  <c r="T28" i="102"/>
  <c r="S28" i="102"/>
  <c r="V22" i="102"/>
  <c r="U22" i="102"/>
  <c r="T22" i="102"/>
  <c r="S22" i="102"/>
  <c r="V21" i="102"/>
  <c r="U21" i="102"/>
  <c r="T21" i="102"/>
  <c r="S21" i="102"/>
  <c r="Q16" i="102"/>
  <c r="P16" i="102"/>
  <c r="N16" i="102"/>
  <c r="N15" i="102"/>
  <c r="N14" i="102"/>
  <c r="N13" i="102"/>
  <c r="N12" i="102"/>
  <c r="O12" i="102" s="1"/>
  <c r="B8" i="102"/>
  <c r="J13" i="102"/>
  <c r="K13" i="102"/>
  <c r="F11" i="102"/>
  <c r="W88" i="102"/>
  <c r="W89" i="102" s="1"/>
  <c r="P67" i="102"/>
  <c r="U67" i="102" s="1"/>
  <c r="V75" i="102" s="1"/>
  <c r="V76" i="102" s="1"/>
  <c r="V59" i="102"/>
  <c r="U59" i="102"/>
  <c r="V58" i="102"/>
  <c r="U58" i="102"/>
  <c r="V57" i="102"/>
  <c r="U57" i="102"/>
  <c r="V56" i="102"/>
  <c r="U56" i="102"/>
  <c r="V55" i="102"/>
  <c r="U55" i="102"/>
  <c r="V54" i="102"/>
  <c r="U54" i="102"/>
  <c r="T53" i="102"/>
  <c r="V87" i="102" s="1"/>
  <c r="S53" i="102"/>
  <c r="T87" i="102" s="1"/>
  <c r="Q52" i="102"/>
  <c r="S52" i="102" s="1"/>
  <c r="Q51" i="102"/>
  <c r="U51" i="102" s="1"/>
  <c r="Q50" i="102"/>
  <c r="V50" i="102" s="1"/>
  <c r="Q49" i="102"/>
  <c r="U49" i="102" s="1"/>
  <c r="W61" i="102"/>
  <c r="X61" i="102" s="1"/>
  <c r="P38" i="102"/>
  <c r="M29" i="102"/>
  <c r="M30" i="102" s="1"/>
  <c r="M31" i="102" s="1"/>
  <c r="M32" i="102" s="1"/>
  <c r="M33" i="102" s="1"/>
  <c r="M34" i="102" s="1"/>
  <c r="M35" i="102" s="1"/>
  <c r="M36" i="102" s="1"/>
  <c r="M37" i="102" s="1"/>
  <c r="W35" i="102"/>
  <c r="X35" i="102" s="1"/>
  <c r="D35" i="102"/>
  <c r="Z95" i="102"/>
  <c r="V17" i="102"/>
  <c r="X94" i="102" s="1"/>
  <c r="U17" i="102"/>
  <c r="W94" i="102" s="1"/>
  <c r="D11" i="102"/>
  <c r="A11" i="102"/>
  <c r="D19" i="99"/>
  <c r="D17" i="99"/>
  <c r="C18" i="99"/>
  <c r="C16" i="99"/>
  <c r="D16" i="99" s="1"/>
  <c r="C14" i="99"/>
  <c r="D14" i="99" s="1"/>
  <c r="C30" i="99"/>
  <c r="C31" i="99" s="1"/>
  <c r="C27" i="99"/>
  <c r="C11" i="99"/>
  <c r="C12" i="99"/>
  <c r="G6" i="100"/>
  <c r="G7" i="100"/>
  <c r="F5" i="100"/>
  <c r="F6" i="100"/>
  <c r="F7" i="100"/>
  <c r="G3" i="100"/>
  <c r="G4" i="100"/>
  <c r="G5" i="100"/>
  <c r="F3" i="100"/>
  <c r="F4" i="100"/>
  <c r="G2" i="100"/>
  <c r="F2" i="100"/>
  <c r="I57" i="85"/>
  <c r="I58" i="85"/>
  <c r="L58" i="85" s="1"/>
  <c r="S50" i="94" l="1"/>
  <c r="O11" i="102"/>
  <c r="J8" i="102"/>
  <c r="K33" i="102"/>
  <c r="J10" i="102"/>
  <c r="J18" i="102" s="1"/>
  <c r="S49" i="94"/>
  <c r="C11" i="102"/>
  <c r="S16" i="102"/>
  <c r="V16" i="102"/>
  <c r="T16" i="102"/>
  <c r="U16" i="102"/>
  <c r="J33" i="102"/>
  <c r="F22" i="102"/>
  <c r="E22" i="102" s="1"/>
  <c r="E9" i="102" s="1"/>
  <c r="E7" i="102" s="1"/>
  <c r="K8" i="102"/>
  <c r="U53" i="102"/>
  <c r="W100" i="102" s="1"/>
  <c r="Z96" i="102"/>
  <c r="T44" i="102"/>
  <c r="C22" i="102"/>
  <c r="B22" i="102" s="1"/>
  <c r="B9" i="102" s="1"/>
  <c r="B7" i="102" s="1"/>
  <c r="T47" i="102"/>
  <c r="S44" i="102"/>
  <c r="V46" i="102"/>
  <c r="V49" i="102"/>
  <c r="S47" i="102"/>
  <c r="T51" i="102"/>
  <c r="W67" i="102"/>
  <c r="X67" i="102" s="1"/>
  <c r="V44" i="102"/>
  <c r="T45" i="102"/>
  <c r="T46" i="102"/>
  <c r="U47" i="102"/>
  <c r="S50" i="102"/>
  <c r="U50" i="102"/>
  <c r="V53" i="102"/>
  <c r="X100" i="102" s="1"/>
  <c r="V45" i="102"/>
  <c r="U46" i="102"/>
  <c r="S45" i="102"/>
  <c r="V47" i="102"/>
  <c r="S49" i="102"/>
  <c r="V77" i="102"/>
  <c r="Z93" i="102"/>
  <c r="U44" i="102"/>
  <c r="U45" i="102"/>
  <c r="S46" i="102"/>
  <c r="T49" i="102"/>
  <c r="V51" i="102"/>
  <c r="T52" i="102"/>
  <c r="V67" i="102"/>
  <c r="T50" i="102"/>
  <c r="S51" i="102"/>
  <c r="Z99" i="102" s="1"/>
  <c r="U52" i="102"/>
  <c r="S67" i="102"/>
  <c r="T75" i="102" s="1"/>
  <c r="T76" i="102" s="1"/>
  <c r="T77" i="102" s="1"/>
  <c r="V52" i="102"/>
  <c r="T67" i="102"/>
  <c r="U75" i="102" s="1"/>
  <c r="U76" i="102" s="1"/>
  <c r="U77" i="102" s="1"/>
  <c r="D18" i="99"/>
  <c r="J58" i="85"/>
  <c r="D36" i="94"/>
  <c r="E7" i="94"/>
  <c r="O19" i="94"/>
  <c r="O20" i="94"/>
  <c r="O21" i="94"/>
  <c r="O22" i="94"/>
  <c r="O23" i="94"/>
  <c r="O18" i="94"/>
  <c r="H45" i="102" l="1"/>
  <c r="H41" i="102"/>
  <c r="H43" i="102"/>
  <c r="H49" i="102"/>
  <c r="H46" i="102"/>
  <c r="H47" i="102"/>
  <c r="H44" i="102"/>
  <c r="H50" i="102"/>
  <c r="H51" i="102"/>
  <c r="H48" i="102"/>
  <c r="H42" i="102"/>
  <c r="J30" i="102"/>
  <c r="P15" i="102" s="1"/>
  <c r="J22" i="102"/>
  <c r="P11" i="102" s="1"/>
  <c r="J29" i="102"/>
  <c r="P14" i="102" s="1"/>
  <c r="J28" i="102"/>
  <c r="P13" i="102" s="1"/>
  <c r="J16" i="102"/>
  <c r="J34" i="102" s="1"/>
  <c r="P18" i="102" s="1"/>
  <c r="K10" i="102"/>
  <c r="J17" i="102"/>
  <c r="S48" i="102"/>
  <c r="T86" i="102" s="1"/>
  <c r="Z100" i="102"/>
  <c r="U48" i="102"/>
  <c r="W99" i="102" s="1"/>
  <c r="V43" i="102"/>
  <c r="X98" i="102" s="1"/>
  <c r="U43" i="102"/>
  <c r="W98" i="102" s="1"/>
  <c r="C10" i="94"/>
  <c r="X88" i="94"/>
  <c r="X89" i="94" s="1"/>
  <c r="U84" i="94"/>
  <c r="V92" i="94" s="1"/>
  <c r="V93" i="94" s="1"/>
  <c r="V72" i="94"/>
  <c r="U72" i="94"/>
  <c r="V104" i="94"/>
  <c r="T104" i="94"/>
  <c r="P48" i="94"/>
  <c r="K44" i="94"/>
  <c r="K43" i="94"/>
  <c r="M39" i="94"/>
  <c r="M40" i="94" s="1"/>
  <c r="M41" i="94" s="1"/>
  <c r="M42" i="94" s="1"/>
  <c r="M43" i="94" s="1"/>
  <c r="M44" i="94" s="1"/>
  <c r="M45" i="94" s="1"/>
  <c r="M46" i="94" s="1"/>
  <c r="M47" i="94" s="1"/>
  <c r="K11" i="94"/>
  <c r="T34" i="94"/>
  <c r="T33" i="94" s="1"/>
  <c r="U34" i="94"/>
  <c r="D34" i="94"/>
  <c r="S28" i="94"/>
  <c r="S27" i="94" s="1"/>
  <c r="AA95" i="94"/>
  <c r="K26" i="94"/>
  <c r="J26" i="94"/>
  <c r="V17" i="94"/>
  <c r="Y94" i="94" s="1"/>
  <c r="U17" i="94"/>
  <c r="X94" i="94" s="1"/>
  <c r="P16" i="94"/>
  <c r="O16" i="94"/>
  <c r="D10" i="94"/>
  <c r="A10" i="94"/>
  <c r="K9" i="94"/>
  <c r="J9" i="94"/>
  <c r="W8" i="94"/>
  <c r="K35" i="94"/>
  <c r="B7" i="94"/>
  <c r="J35" i="94" s="1"/>
  <c r="U5" i="94"/>
  <c r="U28" i="94" s="1"/>
  <c r="U27" i="94" s="1"/>
  <c r="T5" i="94"/>
  <c r="K4" i="94" s="1"/>
  <c r="J4" i="94"/>
  <c r="B21" i="93"/>
  <c r="C17" i="93"/>
  <c r="C18" i="93" s="1"/>
  <c r="B17" i="93"/>
  <c r="B18" i="93" s="1"/>
  <c r="D16" i="93"/>
  <c r="D17" i="93" s="1"/>
  <c r="A16" i="93"/>
  <c r="Q3" i="73"/>
  <c r="Q4" i="73"/>
  <c r="Q5" i="73"/>
  <c r="Q6" i="73"/>
  <c r="Q7" i="73"/>
  <c r="Q8" i="73"/>
  <c r="Q10" i="73"/>
  <c r="Q11" i="73"/>
  <c r="Q12" i="73"/>
  <c r="Q13" i="73"/>
  <c r="Q14" i="73"/>
  <c r="Q15" i="73"/>
  <c r="Q16" i="73"/>
  <c r="Q17" i="73"/>
  <c r="Q18" i="73"/>
  <c r="Q19" i="73"/>
  <c r="Q20" i="73"/>
  <c r="Q21" i="73"/>
  <c r="Q22" i="73"/>
  <c r="Q23" i="73"/>
  <c r="Q24" i="73"/>
  <c r="Q25" i="73"/>
  <c r="Q26" i="73"/>
  <c r="Q27" i="73"/>
  <c r="Q28" i="73"/>
  <c r="Q34" i="73"/>
  <c r="Q35" i="73"/>
  <c r="Q2" i="73"/>
  <c r="K5" i="94" l="1"/>
  <c r="U33" i="94"/>
  <c r="X96" i="94" s="1"/>
  <c r="K45" i="94"/>
  <c r="K35" i="102"/>
  <c r="Q10" i="102" s="1"/>
  <c r="T10" i="102" s="1"/>
  <c r="V10" i="102" s="1"/>
  <c r="V32" i="102"/>
  <c r="V31" i="102"/>
  <c r="T32" i="102"/>
  <c r="T31" i="102"/>
  <c r="J35" i="102"/>
  <c r="P9" i="102" s="1"/>
  <c r="S32" i="102"/>
  <c r="S31" i="102"/>
  <c r="U32" i="102"/>
  <c r="U31" i="102"/>
  <c r="U14" i="102"/>
  <c r="S14" i="102"/>
  <c r="U13" i="102"/>
  <c r="S13" i="102"/>
  <c r="U15" i="102"/>
  <c r="S15" i="102"/>
  <c r="K18" i="102"/>
  <c r="K16" i="102"/>
  <c r="U26" i="102"/>
  <c r="Z97" i="102"/>
  <c r="K14" i="94"/>
  <c r="K12" i="94"/>
  <c r="K38" i="94" s="1"/>
  <c r="X100" i="94"/>
  <c r="AA100" i="94"/>
  <c r="Y100" i="94"/>
  <c r="F21" i="94"/>
  <c r="C21" i="94"/>
  <c r="B21" i="94" s="1"/>
  <c r="B8" i="94" s="1"/>
  <c r="B6" i="94" s="1"/>
  <c r="J53" i="94"/>
  <c r="L53" i="94" s="1"/>
  <c r="AA93" i="94"/>
  <c r="J5" i="94"/>
  <c r="V5" i="94"/>
  <c r="V28" i="94" s="1"/>
  <c r="V27" i="94" s="1"/>
  <c r="V94" i="94"/>
  <c r="T28" i="94"/>
  <c r="T27" i="94" s="1"/>
  <c r="V34" i="94"/>
  <c r="V84" i="94"/>
  <c r="W92" i="94" s="1"/>
  <c r="W93" i="94" s="1"/>
  <c r="S84" i="94"/>
  <c r="T92" i="94" s="1"/>
  <c r="T93" i="94" s="1"/>
  <c r="T94" i="94" s="1"/>
  <c r="T84" i="94"/>
  <c r="U92" i="94" s="1"/>
  <c r="U93" i="94" s="1"/>
  <c r="U94" i="94" s="1"/>
  <c r="D18" i="93"/>
  <c r="K15" i="94" l="1"/>
  <c r="Q11" i="94" s="1"/>
  <c r="K18" i="94"/>
  <c r="V33" i="94"/>
  <c r="Y96" i="94" s="1"/>
  <c r="K34" i="102"/>
  <c r="Q18" i="102" s="1"/>
  <c r="C3" i="99"/>
  <c r="C20" i="99" s="1"/>
  <c r="D12" i="99" s="1"/>
  <c r="S38" i="102"/>
  <c r="Q15" i="102"/>
  <c r="K28" i="102"/>
  <c r="Q13" i="102" s="1"/>
  <c r="Q14" i="102"/>
  <c r="W37" i="102"/>
  <c r="X37" i="102" s="1"/>
  <c r="V23" i="102"/>
  <c r="X96" i="102" s="1"/>
  <c r="U23" i="102"/>
  <c r="W96" i="102" s="1"/>
  <c r="V20" i="102"/>
  <c r="X95" i="102" s="1"/>
  <c r="V38" i="102"/>
  <c r="T38" i="102"/>
  <c r="U38" i="102"/>
  <c r="T20" i="102"/>
  <c r="V82" i="102" s="1"/>
  <c r="V48" i="102"/>
  <c r="X99" i="102" s="1"/>
  <c r="T48" i="102"/>
  <c r="V86" i="102" s="1"/>
  <c r="S23" i="102"/>
  <c r="T83" i="102" s="1"/>
  <c r="S20" i="102"/>
  <c r="T82" i="102" s="1"/>
  <c r="U20" i="102"/>
  <c r="W95" i="102" s="1"/>
  <c r="E21" i="94"/>
  <c r="W94" i="94"/>
  <c r="J12" i="94"/>
  <c r="J14" i="94"/>
  <c r="J13" i="94"/>
  <c r="J15" i="94" l="1"/>
  <c r="J20" i="94"/>
  <c r="J19" i="94"/>
  <c r="J18" i="94"/>
  <c r="V11" i="94"/>
  <c r="U11" i="94"/>
  <c r="C25" i="99"/>
  <c r="C26" i="99" s="1"/>
  <c r="D26" i="99" s="1"/>
  <c r="D39" i="99"/>
  <c r="D38" i="99"/>
  <c r="C23" i="99"/>
  <c r="D23" i="99" s="1"/>
  <c r="C24" i="99"/>
  <c r="D24" i="99" s="1"/>
  <c r="D31" i="99"/>
  <c r="C28" i="99"/>
  <c r="C29" i="99" s="1"/>
  <c r="V40" i="102"/>
  <c r="U40" i="102"/>
  <c r="T40" i="102"/>
  <c r="S40" i="102"/>
  <c r="V13" i="102"/>
  <c r="T13" i="102"/>
  <c r="V15" i="102"/>
  <c r="T15" i="102"/>
  <c r="T14" i="102"/>
  <c r="V14" i="102"/>
  <c r="W90" i="102"/>
  <c r="T43" i="102"/>
  <c r="V85" i="102" s="1"/>
  <c r="T80" i="102"/>
  <c r="U39" i="102"/>
  <c r="V39" i="102"/>
  <c r="V41" i="102" s="1"/>
  <c r="T23" i="102"/>
  <c r="T39" i="102"/>
  <c r="S39" i="102"/>
  <c r="E8" i="94"/>
  <c r="E6" i="94" s="1"/>
  <c r="K13" i="94"/>
  <c r="J38" i="94"/>
  <c r="P23" i="94"/>
  <c r="P22" i="94"/>
  <c r="P19" i="94"/>
  <c r="P18" i="94"/>
  <c r="P20" i="94"/>
  <c r="J36" i="94"/>
  <c r="J37" i="94"/>
  <c r="P9" i="94" s="1"/>
  <c r="K16" i="94"/>
  <c r="K17" i="94" s="1"/>
  <c r="K20" i="94"/>
  <c r="Q15" i="94" s="1"/>
  <c r="K19" i="94"/>
  <c r="Q14" i="94" s="1"/>
  <c r="Q13" i="94"/>
  <c r="Q18" i="94"/>
  <c r="Q23" i="94"/>
  <c r="Q20" i="94"/>
  <c r="Q22" i="94"/>
  <c r="Q19" i="94"/>
  <c r="K36" i="94"/>
  <c r="P13" i="94"/>
  <c r="J16" i="94"/>
  <c r="J17" i="94" s="1"/>
  <c r="P12" i="94" s="1"/>
  <c r="P15" i="94"/>
  <c r="P14" i="94"/>
  <c r="G74" i="85"/>
  <c r="S41" i="102" l="1"/>
  <c r="D29" i="99"/>
  <c r="K37" i="94"/>
  <c r="Q10" i="94" s="1"/>
  <c r="V10" i="94" s="1"/>
  <c r="C32" i="99"/>
  <c r="T41" i="102"/>
  <c r="T27" i="102" s="1"/>
  <c r="V84" i="102" s="1"/>
  <c r="U41" i="102"/>
  <c r="U42" i="102" s="1"/>
  <c r="V80" i="102"/>
  <c r="S43" i="102"/>
  <c r="T85" i="102" s="1"/>
  <c r="W52" i="102"/>
  <c r="V27" i="102"/>
  <c r="X97" i="102" s="1"/>
  <c r="V42" i="102"/>
  <c r="W93" i="102"/>
  <c r="V83" i="102"/>
  <c r="Z94" i="102"/>
  <c r="W17" i="102"/>
  <c r="Z98" i="102"/>
  <c r="T99" i="94"/>
  <c r="U48" i="94"/>
  <c r="V99" i="94"/>
  <c r="X95" i="94"/>
  <c r="W5" i="94"/>
  <c r="V48" i="94"/>
  <c r="U27" i="102" l="1"/>
  <c r="U19" i="102" s="1"/>
  <c r="U60" i="102" s="1"/>
  <c r="V49" i="94"/>
  <c r="V50" i="94"/>
  <c r="U49" i="94"/>
  <c r="U50" i="94"/>
  <c r="T42" i="102"/>
  <c r="T19" i="102" s="1"/>
  <c r="C33" i="99"/>
  <c r="D33" i="99" s="1"/>
  <c r="D32" i="99"/>
  <c r="X93" i="102"/>
  <c r="V19" i="102"/>
  <c r="V60" i="102" s="1"/>
  <c r="V61" i="102" s="1"/>
  <c r="X101" i="102" s="1"/>
  <c r="X17" i="102"/>
  <c r="X73" i="102" s="1"/>
  <c r="Y95" i="94"/>
  <c r="T48" i="94"/>
  <c r="V100" i="94"/>
  <c r="X90" i="94"/>
  <c r="W97" i="102" l="1"/>
  <c r="D37" i="99"/>
  <c r="D40" i="99" s="1"/>
  <c r="D41" i="99" s="1"/>
  <c r="D42" i="99" s="1"/>
  <c r="T49" i="94"/>
  <c r="T50" i="94"/>
  <c r="I6" i="112"/>
  <c r="J6" i="112" s="1"/>
  <c r="V62" i="102"/>
  <c r="AB1" i="102" s="1"/>
  <c r="AC1" i="102"/>
  <c r="U61" i="102"/>
  <c r="W101" i="102" s="1"/>
  <c r="Z101" i="102"/>
  <c r="W74" i="102"/>
  <c r="X74" i="102" s="1"/>
  <c r="X75" i="102" s="1"/>
  <c r="S51" i="94"/>
  <c r="V51" i="94"/>
  <c r="V37" i="94" s="1"/>
  <c r="T100" i="94"/>
  <c r="U51" i="94"/>
  <c r="U37" i="94" s="1"/>
  <c r="AA96" i="94"/>
  <c r="T101" i="94" l="1"/>
  <c r="S37" i="94"/>
  <c r="T51" i="94"/>
  <c r="T37" i="94" s="1"/>
  <c r="V101" i="94" s="1"/>
  <c r="I5" i="112"/>
  <c r="J5" i="112" s="1"/>
  <c r="R18" i="102"/>
  <c r="S18" i="102" s="1"/>
  <c r="I7" i="112"/>
  <c r="J7" i="112" s="1"/>
  <c r="I11" i="112"/>
  <c r="J11" i="112" s="1"/>
  <c r="I3" i="112"/>
  <c r="J3" i="112" s="1"/>
  <c r="I4" i="112"/>
  <c r="J4" i="112" s="1"/>
  <c r="I13" i="112"/>
  <c r="J13" i="112" s="1"/>
  <c r="I8" i="112"/>
  <c r="J8" i="112" s="1"/>
  <c r="I9" i="112"/>
  <c r="J9" i="112" s="1"/>
  <c r="I10" i="112"/>
  <c r="J10" i="112" s="1"/>
  <c r="I12" i="112"/>
  <c r="J12" i="112" s="1"/>
  <c r="V63" i="102"/>
  <c r="X102" i="102" s="1"/>
  <c r="W75" i="102"/>
  <c r="U62" i="102"/>
  <c r="AA1" i="102" s="1"/>
  <c r="Z103" i="102"/>
  <c r="AC2" i="102"/>
  <c r="X76" i="102"/>
  <c r="X77" i="102" s="1"/>
  <c r="X78" i="102" s="1"/>
  <c r="Z102" i="102"/>
  <c r="W76" i="102"/>
  <c r="Y97" i="94"/>
  <c r="X97" i="94"/>
  <c r="P5" i="86"/>
  <c r="P6" i="86"/>
  <c r="T18" i="102" l="1"/>
  <c r="X18" i="102" s="1"/>
  <c r="W18" i="102"/>
  <c r="S17" i="102"/>
  <c r="V64" i="102"/>
  <c r="W77" i="102"/>
  <c r="W78" i="102" s="1"/>
  <c r="U63" i="102"/>
  <c r="W102" i="102" s="1"/>
  <c r="Z105" i="102"/>
  <c r="Z104" i="102"/>
  <c r="AA103" i="102"/>
  <c r="AA105" i="102" s="1"/>
  <c r="AA96" i="102"/>
  <c r="AA95" i="102"/>
  <c r="AA99" i="102"/>
  <c r="AA100" i="102"/>
  <c r="AA93" i="102"/>
  <c r="AA97" i="102"/>
  <c r="AA98" i="102"/>
  <c r="AA94" i="102"/>
  <c r="AA102" i="102"/>
  <c r="AA101" i="102"/>
  <c r="W91" i="102"/>
  <c r="T17" i="102" l="1"/>
  <c r="V81" i="102" s="1"/>
  <c r="T81" i="102"/>
  <c r="X103" i="102"/>
  <c r="Y103" i="102" s="1"/>
  <c r="Y105" i="102" s="1"/>
  <c r="V65" i="102"/>
  <c r="V66" i="102" s="1"/>
  <c r="AB2" i="102"/>
  <c r="U64" i="102"/>
  <c r="U65" i="102" s="1"/>
  <c r="AA97" i="94"/>
  <c r="P46" i="86"/>
  <c r="P47" i="86"/>
  <c r="P48" i="86"/>
  <c r="P49" i="86"/>
  <c r="P50" i="86"/>
  <c r="P51" i="86"/>
  <c r="P52" i="86"/>
  <c r="P53" i="86"/>
  <c r="P54" i="86"/>
  <c r="P55" i="86"/>
  <c r="P56" i="86"/>
  <c r="P57" i="86"/>
  <c r="P58" i="86"/>
  <c r="P59" i="86"/>
  <c r="P60" i="86"/>
  <c r="P61" i="86"/>
  <c r="P62" i="86"/>
  <c r="P63" i="86"/>
  <c r="P64" i="86"/>
  <c r="P65" i="86"/>
  <c r="P66" i="86"/>
  <c r="P67" i="86"/>
  <c r="P68" i="86"/>
  <c r="P69" i="86"/>
  <c r="P70" i="86"/>
  <c r="P71" i="86"/>
  <c r="P72" i="86"/>
  <c r="P73" i="86"/>
  <c r="P74" i="86"/>
  <c r="P75" i="86"/>
  <c r="P76" i="86"/>
  <c r="P77" i="86"/>
  <c r="P78" i="86"/>
  <c r="P79" i="86"/>
  <c r="P80" i="86"/>
  <c r="P81" i="86"/>
  <c r="P82" i="86"/>
  <c r="P83" i="86"/>
  <c r="P84" i="86"/>
  <c r="P85" i="86"/>
  <c r="P86" i="86"/>
  <c r="P87" i="86"/>
  <c r="P88" i="86"/>
  <c r="P89" i="86"/>
  <c r="P90" i="86"/>
  <c r="P91" i="86"/>
  <c r="P92" i="86"/>
  <c r="P93" i="86"/>
  <c r="P94" i="86"/>
  <c r="P95" i="86"/>
  <c r="P96" i="86"/>
  <c r="P97" i="86"/>
  <c r="P98" i="86"/>
  <c r="P99" i="86"/>
  <c r="P100" i="86"/>
  <c r="P101" i="86"/>
  <c r="P102" i="86"/>
  <c r="P103" i="86"/>
  <c r="P104" i="86"/>
  <c r="P105" i="86"/>
  <c r="P106" i="86"/>
  <c r="P107" i="86"/>
  <c r="P108" i="86"/>
  <c r="P109" i="86"/>
  <c r="P110" i="86"/>
  <c r="P111" i="86"/>
  <c r="P112" i="86"/>
  <c r="P113" i="86"/>
  <c r="P114" i="86"/>
  <c r="P115" i="86"/>
  <c r="P116" i="86"/>
  <c r="P117" i="86"/>
  <c r="P118" i="86"/>
  <c r="P119" i="86"/>
  <c r="P120" i="86"/>
  <c r="P121" i="86"/>
  <c r="P122" i="86"/>
  <c r="P123" i="86"/>
  <c r="P124" i="86"/>
  <c r="P125" i="86"/>
  <c r="P126" i="86"/>
  <c r="P127" i="86"/>
  <c r="P128" i="86"/>
  <c r="P129" i="86"/>
  <c r="P130" i="86"/>
  <c r="P131" i="86"/>
  <c r="P132" i="86"/>
  <c r="P133" i="86"/>
  <c r="P134" i="86"/>
  <c r="P135" i="86"/>
  <c r="P136" i="86"/>
  <c r="P137" i="86"/>
  <c r="P7" i="86"/>
  <c r="P8" i="86"/>
  <c r="P9" i="86"/>
  <c r="P10" i="86"/>
  <c r="P11" i="86"/>
  <c r="P12" i="86"/>
  <c r="P13" i="86"/>
  <c r="P14" i="86"/>
  <c r="P15" i="86"/>
  <c r="P16" i="86"/>
  <c r="P17" i="86"/>
  <c r="P18" i="86"/>
  <c r="P19" i="86"/>
  <c r="P20" i="86"/>
  <c r="P21" i="86"/>
  <c r="P22" i="86"/>
  <c r="P23" i="86"/>
  <c r="P24" i="86"/>
  <c r="P25" i="86"/>
  <c r="P26" i="86"/>
  <c r="P27" i="86"/>
  <c r="P28" i="86"/>
  <c r="P29" i="86"/>
  <c r="P30" i="86"/>
  <c r="P31" i="86"/>
  <c r="P32" i="86"/>
  <c r="P33" i="86"/>
  <c r="P34" i="86"/>
  <c r="P35" i="86"/>
  <c r="P36" i="86"/>
  <c r="P37" i="86"/>
  <c r="P38" i="86"/>
  <c r="P39" i="86"/>
  <c r="P40" i="86"/>
  <c r="P41" i="86"/>
  <c r="P42" i="86"/>
  <c r="P43" i="86"/>
  <c r="P44" i="86"/>
  <c r="P45" i="86"/>
  <c r="P4" i="86"/>
  <c r="P3" i="86"/>
  <c r="E19" i="73"/>
  <c r="H76" i="85"/>
  <c r="I75" i="85"/>
  <c r="L75" i="85" s="1"/>
  <c r="I74" i="85"/>
  <c r="L74" i="85" s="1"/>
  <c r="I73" i="85"/>
  <c r="G73" i="85"/>
  <c r="I72" i="85"/>
  <c r="J72" i="85" s="1"/>
  <c r="G72" i="85"/>
  <c r="L72" i="85" s="1"/>
  <c r="L71" i="85"/>
  <c r="F71" i="85"/>
  <c r="I70" i="85"/>
  <c r="L70" i="85" s="1"/>
  <c r="F70" i="85"/>
  <c r="L69" i="85"/>
  <c r="I68" i="85"/>
  <c r="J68" i="85" s="1"/>
  <c r="J67" i="85"/>
  <c r="I67" i="85"/>
  <c r="L67" i="85" s="1"/>
  <c r="F67" i="85"/>
  <c r="I66" i="85"/>
  <c r="L66" i="85" s="1"/>
  <c r="F66" i="85"/>
  <c r="I65" i="85"/>
  <c r="L65" i="85" s="1"/>
  <c r="F65" i="85"/>
  <c r="I64" i="85"/>
  <c r="F64" i="85"/>
  <c r="E63" i="85"/>
  <c r="D63" i="85"/>
  <c r="I62" i="85"/>
  <c r="G62" i="85"/>
  <c r="G61" i="85" s="1"/>
  <c r="E61" i="85"/>
  <c r="D61" i="85"/>
  <c r="I60" i="85"/>
  <c r="J60" i="85" s="1"/>
  <c r="L57" i="85"/>
  <c r="I56" i="85"/>
  <c r="L56" i="85" s="1"/>
  <c r="I55" i="85"/>
  <c r="L55" i="85" s="1"/>
  <c r="I54" i="85"/>
  <c r="L54" i="85" s="1"/>
  <c r="F54" i="85"/>
  <c r="I53" i="85"/>
  <c r="J53" i="85" s="1"/>
  <c r="F53" i="85"/>
  <c r="G53" i="85" s="1"/>
  <c r="I52" i="85"/>
  <c r="J52" i="85" s="1"/>
  <c r="G52" i="85"/>
  <c r="I51" i="85"/>
  <c r="J51" i="85" s="1"/>
  <c r="F51" i="85"/>
  <c r="L50" i="85"/>
  <c r="F50" i="85"/>
  <c r="I49" i="85"/>
  <c r="L49" i="85" s="1"/>
  <c r="F49" i="85"/>
  <c r="I48" i="85"/>
  <c r="L48" i="85" s="1"/>
  <c r="F48" i="85"/>
  <c r="I47" i="85"/>
  <c r="L47" i="85" s="1"/>
  <c r="F47" i="85"/>
  <c r="E46" i="85"/>
  <c r="D46" i="85"/>
  <c r="I45" i="85"/>
  <c r="J45" i="85" s="1"/>
  <c r="L44" i="85"/>
  <c r="I43" i="85"/>
  <c r="J43" i="85" s="1"/>
  <c r="F43" i="85"/>
  <c r="G43" i="85" s="1"/>
  <c r="L42" i="85"/>
  <c r="F42" i="85"/>
  <c r="I41" i="85"/>
  <c r="L41" i="85" s="1"/>
  <c r="F41" i="85"/>
  <c r="L40" i="85"/>
  <c r="L39" i="85"/>
  <c r="I38" i="85"/>
  <c r="L38" i="85" s="1"/>
  <c r="F38" i="85"/>
  <c r="I37" i="85"/>
  <c r="L37" i="85" s="1"/>
  <c r="F37" i="85"/>
  <c r="I36" i="85"/>
  <c r="J36" i="85" s="1"/>
  <c r="F36" i="85"/>
  <c r="G36" i="85" s="1"/>
  <c r="I35" i="85"/>
  <c r="L35" i="85" s="1"/>
  <c r="F35" i="85"/>
  <c r="L34" i="85"/>
  <c r="I33" i="85"/>
  <c r="L33" i="85" s="1"/>
  <c r="F33" i="85"/>
  <c r="I32" i="85"/>
  <c r="L32" i="85" s="1"/>
  <c r="F32" i="85"/>
  <c r="I31" i="85"/>
  <c r="L31" i="85" s="1"/>
  <c r="F31" i="85"/>
  <c r="I30" i="85"/>
  <c r="J30" i="85" s="1"/>
  <c r="F30" i="85"/>
  <c r="I29" i="85"/>
  <c r="L29" i="85" s="1"/>
  <c r="F29" i="85"/>
  <c r="I28" i="85"/>
  <c r="J28" i="85" s="1"/>
  <c r="F28" i="85"/>
  <c r="G28" i="85" s="1"/>
  <c r="I27" i="85"/>
  <c r="J27" i="85" s="1"/>
  <c r="F27" i="85"/>
  <c r="G27" i="85" s="1"/>
  <c r="I26" i="85"/>
  <c r="L26" i="85" s="1"/>
  <c r="F26" i="85"/>
  <c r="I25" i="85"/>
  <c r="F25" i="85"/>
  <c r="G25" i="85" s="1"/>
  <c r="I24" i="85"/>
  <c r="J24" i="85" s="1"/>
  <c r="F24" i="85"/>
  <c r="G24" i="85" s="1"/>
  <c r="I23" i="85"/>
  <c r="L23" i="85" s="1"/>
  <c r="I22" i="85"/>
  <c r="L22" i="85" s="1"/>
  <c r="I21" i="85"/>
  <c r="L21" i="85" s="1"/>
  <c r="I20" i="85"/>
  <c r="L20" i="85" s="1"/>
  <c r="E19" i="85"/>
  <c r="D19" i="85"/>
  <c r="L18" i="85"/>
  <c r="L17" i="85"/>
  <c r="L16" i="85"/>
  <c r="L15" i="85"/>
  <c r="L14" i="85"/>
  <c r="L13" i="85"/>
  <c r="L12" i="85"/>
  <c r="J11" i="85"/>
  <c r="I11" i="85"/>
  <c r="G11" i="85"/>
  <c r="E11" i="85"/>
  <c r="D11" i="85"/>
  <c r="I10" i="85"/>
  <c r="J10" i="85" s="1"/>
  <c r="G10" i="85"/>
  <c r="L10" i="85" s="1"/>
  <c r="I9" i="85"/>
  <c r="J9" i="85" s="1"/>
  <c r="F9" i="85"/>
  <c r="G9" i="85" s="1"/>
  <c r="I8" i="85"/>
  <c r="J8" i="85" s="1"/>
  <c r="F8" i="85"/>
  <c r="G8" i="85" s="1"/>
  <c r="I7" i="85"/>
  <c r="J7" i="85" s="1"/>
  <c r="F7" i="85"/>
  <c r="G7" i="85" s="1"/>
  <c r="L6" i="85"/>
  <c r="L5" i="85"/>
  <c r="E4" i="85"/>
  <c r="D4" i="85"/>
  <c r="D50" i="87"/>
  <c r="F50" i="87" s="1"/>
  <c r="G50" i="87" s="1"/>
  <c r="C50" i="87"/>
  <c r="D49" i="87"/>
  <c r="F49" i="87" s="1"/>
  <c r="G49" i="87" s="1"/>
  <c r="C49" i="87"/>
  <c r="D48" i="87"/>
  <c r="F48" i="87" s="1"/>
  <c r="G48" i="87" s="1"/>
  <c r="C48" i="87"/>
  <c r="D47" i="87"/>
  <c r="F47" i="87" s="1"/>
  <c r="G47" i="87" s="1"/>
  <c r="C47" i="87"/>
  <c r="D46" i="87"/>
  <c r="F46" i="87" s="1"/>
  <c r="G46" i="87" s="1"/>
  <c r="C46" i="87"/>
  <c r="D45" i="87"/>
  <c r="F45" i="87" s="1"/>
  <c r="G45" i="87" s="1"/>
  <c r="C45" i="87"/>
  <c r="D44" i="87"/>
  <c r="F44" i="87" s="1"/>
  <c r="G44" i="87" s="1"/>
  <c r="C44" i="87"/>
  <c r="D43" i="87"/>
  <c r="F43" i="87" s="1"/>
  <c r="G43" i="87" s="1"/>
  <c r="C43" i="87"/>
  <c r="D42" i="87"/>
  <c r="F42" i="87" s="1"/>
  <c r="G42" i="87" s="1"/>
  <c r="C42" i="87"/>
  <c r="D41" i="87"/>
  <c r="F41" i="87" s="1"/>
  <c r="G41" i="87" s="1"/>
  <c r="C41" i="87"/>
  <c r="D40" i="87"/>
  <c r="F40" i="87" s="1"/>
  <c r="G40" i="87" s="1"/>
  <c r="C40" i="87"/>
  <c r="D39" i="87"/>
  <c r="F39" i="87" s="1"/>
  <c r="G39" i="87" s="1"/>
  <c r="C39" i="87"/>
  <c r="D38" i="87"/>
  <c r="F38" i="87" s="1"/>
  <c r="G38" i="87" s="1"/>
  <c r="C38" i="87"/>
  <c r="D37" i="87"/>
  <c r="F37" i="87" s="1"/>
  <c r="G37" i="87" s="1"/>
  <c r="C37" i="87"/>
  <c r="D36" i="87"/>
  <c r="F36" i="87" s="1"/>
  <c r="G36" i="87" s="1"/>
  <c r="C36" i="87"/>
  <c r="D35" i="87"/>
  <c r="F35" i="87" s="1"/>
  <c r="G35" i="87" s="1"/>
  <c r="C35" i="87"/>
  <c r="Y95" i="102" l="1"/>
  <c r="T60" i="102"/>
  <c r="T61" i="102" s="1"/>
  <c r="V88" i="102" s="1"/>
  <c r="Y101" i="102"/>
  <c r="Y94" i="102"/>
  <c r="Y93" i="102"/>
  <c r="Y98" i="102"/>
  <c r="X105" i="102"/>
  <c r="Y97" i="102"/>
  <c r="Y96" i="102"/>
  <c r="X104" i="102"/>
  <c r="Y102" i="102"/>
  <c r="Y99" i="102"/>
  <c r="Y100" i="102"/>
  <c r="V68" i="102"/>
  <c r="V69" i="102" s="1"/>
  <c r="W103" i="102"/>
  <c r="AA2" i="102"/>
  <c r="R21" i="94"/>
  <c r="L68" i="85"/>
  <c r="J23" i="85"/>
  <c r="L7" i="85"/>
  <c r="J47" i="85"/>
  <c r="J35" i="85"/>
  <c r="J49" i="85"/>
  <c r="L9" i="85"/>
  <c r="J20" i="85"/>
  <c r="J32" i="85"/>
  <c r="J55" i="85"/>
  <c r="L62" i="85"/>
  <c r="L61" i="85" s="1"/>
  <c r="I63" i="85"/>
  <c r="J4" i="85"/>
  <c r="L43" i="85"/>
  <c r="L73" i="85"/>
  <c r="R23" i="94"/>
  <c r="R22" i="94"/>
  <c r="R20" i="94"/>
  <c r="R19" i="94"/>
  <c r="R18" i="94"/>
  <c r="L28" i="85"/>
  <c r="L30" i="85"/>
  <c r="L45" i="85"/>
  <c r="L51" i="85"/>
  <c r="L60" i="85"/>
  <c r="L25" i="85"/>
  <c r="L52" i="85"/>
  <c r="E76" i="85"/>
  <c r="J70" i="85"/>
  <c r="L11" i="85"/>
  <c r="L53" i="85"/>
  <c r="J65" i="85"/>
  <c r="J75" i="85"/>
  <c r="L8" i="85"/>
  <c r="L4" i="85" s="1"/>
  <c r="L24" i="85"/>
  <c r="L27" i="85"/>
  <c r="L36" i="85"/>
  <c r="I4" i="85"/>
  <c r="D76" i="85"/>
  <c r="G4" i="85"/>
  <c r="G19" i="85"/>
  <c r="J21" i="85"/>
  <c r="J25" i="85"/>
  <c r="J37" i="85"/>
  <c r="J56" i="85"/>
  <c r="J62" i="85"/>
  <c r="J73" i="85"/>
  <c r="G46" i="85"/>
  <c r="J29" i="85"/>
  <c r="J31" i="85"/>
  <c r="J33" i="85"/>
  <c r="J41" i="85"/>
  <c r="I46" i="85"/>
  <c r="J54" i="85"/>
  <c r="J64" i="85"/>
  <c r="J66" i="85"/>
  <c r="I19" i="85"/>
  <c r="J22" i="85"/>
  <c r="J48" i="85"/>
  <c r="J57" i="85"/>
  <c r="I61" i="85"/>
  <c r="L64" i="85"/>
  <c r="L63" i="85" s="1"/>
  <c r="J74" i="85"/>
  <c r="J26" i="85"/>
  <c r="J38" i="85"/>
  <c r="G63" i="85"/>
  <c r="T62" i="102" l="1"/>
  <c r="T63" i="102" s="1"/>
  <c r="W105" i="102"/>
  <c r="W104" i="102"/>
  <c r="U66" i="102"/>
  <c r="U68" i="102"/>
  <c r="V14" i="94"/>
  <c r="S14" i="94"/>
  <c r="T14" i="94"/>
  <c r="U14" i="94"/>
  <c r="T16" i="94"/>
  <c r="U16" i="94"/>
  <c r="V16" i="94"/>
  <c r="S16" i="94"/>
  <c r="U13" i="94"/>
  <c r="S13" i="94"/>
  <c r="T13" i="94"/>
  <c r="V13" i="94"/>
  <c r="V12" i="94"/>
  <c r="T12" i="94"/>
  <c r="U12" i="94"/>
  <c r="S12" i="94"/>
  <c r="U15" i="94"/>
  <c r="T15" i="94"/>
  <c r="V15" i="94"/>
  <c r="S15" i="94"/>
  <c r="S11" i="94"/>
  <c r="V63" i="94"/>
  <c r="S63" i="94"/>
  <c r="U63" i="94"/>
  <c r="T63" i="94"/>
  <c r="L19" i="85"/>
  <c r="J61" i="85"/>
  <c r="L46" i="85"/>
  <c r="L76" i="85" s="1"/>
  <c r="G76" i="85"/>
  <c r="I76" i="85"/>
  <c r="J46" i="85"/>
  <c r="J19" i="85"/>
  <c r="J63" i="85"/>
  <c r="Z1" i="102" l="1"/>
  <c r="V89" i="102"/>
  <c r="T64" i="102"/>
  <c r="Z2" i="102" s="1"/>
  <c r="V78" i="102"/>
  <c r="U69" i="102"/>
  <c r="T65" i="94"/>
  <c r="V65" i="94"/>
  <c r="U65" i="94"/>
  <c r="S65" i="94"/>
  <c r="J76" i="85"/>
  <c r="U62" i="94"/>
  <c r="V62" i="94"/>
  <c r="T62" i="94"/>
  <c r="S62" i="94"/>
  <c r="W17" i="94"/>
  <c r="S17" i="94"/>
  <c r="T17" i="94"/>
  <c r="O46" i="73"/>
  <c r="N46" i="73"/>
  <c r="M46" i="73"/>
  <c r="L46" i="73"/>
  <c r="K46" i="73"/>
  <c r="J46" i="73"/>
  <c r="I46" i="73"/>
  <c r="H46" i="73"/>
  <c r="Q46" i="73" s="1"/>
  <c r="G46" i="73"/>
  <c r="F46" i="73"/>
  <c r="E46" i="73"/>
  <c r="D46" i="73"/>
  <c r="O45" i="73"/>
  <c r="N45" i="73"/>
  <c r="M45" i="73"/>
  <c r="L45" i="73"/>
  <c r="K45" i="73"/>
  <c r="J45" i="73"/>
  <c r="I45" i="73"/>
  <c r="H45" i="73"/>
  <c r="Q45" i="73" s="1"/>
  <c r="G45" i="73"/>
  <c r="E45" i="73"/>
  <c r="D45" i="73"/>
  <c r="O44" i="73"/>
  <c r="N44" i="73"/>
  <c r="M44" i="73"/>
  <c r="L44" i="73"/>
  <c r="K44" i="73"/>
  <c r="J44" i="73"/>
  <c r="I44" i="73"/>
  <c r="H44" i="73"/>
  <c r="Q44" i="73" s="1"/>
  <c r="G44" i="73"/>
  <c r="F44" i="73"/>
  <c r="E44" i="73"/>
  <c r="D44" i="73"/>
  <c r="O43" i="73"/>
  <c r="N43" i="73"/>
  <c r="M43" i="73"/>
  <c r="L43" i="73"/>
  <c r="K43" i="73"/>
  <c r="J43" i="73"/>
  <c r="I43" i="73"/>
  <c r="H43" i="73"/>
  <c r="Q43" i="73" s="1"/>
  <c r="G43" i="73"/>
  <c r="F43" i="73"/>
  <c r="E43" i="73"/>
  <c r="D43" i="73"/>
  <c r="O42" i="73"/>
  <c r="N42" i="73"/>
  <c r="M42" i="73"/>
  <c r="L42" i="73"/>
  <c r="K42" i="73"/>
  <c r="J42" i="73"/>
  <c r="I42" i="73"/>
  <c r="E42" i="73"/>
  <c r="D42" i="73"/>
  <c r="O41" i="73"/>
  <c r="N41" i="73"/>
  <c r="M41" i="73"/>
  <c r="L41" i="73"/>
  <c r="K41" i="73"/>
  <c r="J41" i="73"/>
  <c r="I41" i="73"/>
  <c r="H41" i="73"/>
  <c r="Q41" i="73" s="1"/>
  <c r="G41" i="73"/>
  <c r="F41" i="73"/>
  <c r="E41" i="73"/>
  <c r="D41" i="73"/>
  <c r="O40" i="73"/>
  <c r="N40" i="73"/>
  <c r="M40" i="73"/>
  <c r="L40" i="73"/>
  <c r="K40" i="73"/>
  <c r="J40" i="73"/>
  <c r="I40" i="73"/>
  <c r="H40" i="73"/>
  <c r="Q40" i="73" s="1"/>
  <c r="G40" i="73"/>
  <c r="F40" i="73"/>
  <c r="D40" i="73"/>
  <c r="O39" i="73"/>
  <c r="N39" i="73"/>
  <c r="M39" i="73"/>
  <c r="L39" i="73"/>
  <c r="K39" i="73"/>
  <c r="J39" i="73"/>
  <c r="I39" i="73"/>
  <c r="H39" i="73"/>
  <c r="Q39" i="73" s="1"/>
  <c r="G39" i="73"/>
  <c r="F39" i="73"/>
  <c r="E39" i="73"/>
  <c r="D39" i="73"/>
  <c r="O38" i="73"/>
  <c r="N38" i="73"/>
  <c r="M38" i="73"/>
  <c r="L38" i="73"/>
  <c r="K38" i="73"/>
  <c r="J38" i="73"/>
  <c r="I38" i="73"/>
  <c r="H38" i="73"/>
  <c r="Q38" i="73" s="1"/>
  <c r="G38" i="73"/>
  <c r="F38" i="73"/>
  <c r="E38" i="73"/>
  <c r="D38" i="73"/>
  <c r="O37" i="73"/>
  <c r="N37" i="73"/>
  <c r="M37" i="73"/>
  <c r="L37" i="73"/>
  <c r="L36" i="73" s="1"/>
  <c r="K37" i="73"/>
  <c r="J37" i="73"/>
  <c r="I37" i="73"/>
  <c r="I36" i="73" s="1"/>
  <c r="H37" i="73"/>
  <c r="Q37" i="73" s="1"/>
  <c r="G37" i="73"/>
  <c r="E37" i="73"/>
  <c r="D37" i="73"/>
  <c r="O33" i="73"/>
  <c r="N33" i="73"/>
  <c r="M33" i="73"/>
  <c r="L33" i="73"/>
  <c r="K33" i="73"/>
  <c r="J33" i="73"/>
  <c r="I33" i="73"/>
  <c r="H33" i="73"/>
  <c r="Q33" i="73" s="1"/>
  <c r="G33" i="73"/>
  <c r="F33" i="73"/>
  <c r="E33" i="73"/>
  <c r="D33" i="73"/>
  <c r="O32" i="73"/>
  <c r="N32" i="73"/>
  <c r="M32" i="73"/>
  <c r="L32" i="73"/>
  <c r="K32" i="73"/>
  <c r="J32" i="73"/>
  <c r="I32" i="73"/>
  <c r="H32" i="73"/>
  <c r="Q32" i="73" s="1"/>
  <c r="G32" i="73"/>
  <c r="F32" i="73"/>
  <c r="E32" i="73"/>
  <c r="D32" i="73"/>
  <c r="O31" i="73"/>
  <c r="N31" i="73"/>
  <c r="M31" i="73"/>
  <c r="L31" i="73"/>
  <c r="K31" i="73"/>
  <c r="J31" i="73"/>
  <c r="I31" i="73"/>
  <c r="H31" i="73"/>
  <c r="Q31" i="73" s="1"/>
  <c r="G31" i="73"/>
  <c r="F31" i="73"/>
  <c r="D31" i="73"/>
  <c r="O30" i="73"/>
  <c r="O29" i="73" s="1"/>
  <c r="N30" i="73"/>
  <c r="N29" i="73" s="1"/>
  <c r="M30" i="73"/>
  <c r="M29" i="73" s="1"/>
  <c r="L30" i="73"/>
  <c r="K30" i="73"/>
  <c r="J30" i="73"/>
  <c r="J29" i="73" s="1"/>
  <c r="I30" i="73"/>
  <c r="H30" i="73"/>
  <c r="Q30" i="73" s="1"/>
  <c r="G30" i="73"/>
  <c r="F30" i="73"/>
  <c r="E30" i="73"/>
  <c r="D30" i="73"/>
  <c r="L29" i="73"/>
  <c r="P27" i="73"/>
  <c r="P26" i="73"/>
  <c r="P25" i="73"/>
  <c r="P24" i="73"/>
  <c r="P23" i="73"/>
  <c r="P22" i="73"/>
  <c r="P21" i="73"/>
  <c r="P20" i="73"/>
  <c r="E40" i="73"/>
  <c r="P18" i="73"/>
  <c r="P17" i="73"/>
  <c r="P16" i="73"/>
  <c r="F16" i="73"/>
  <c r="F45" i="73" s="1"/>
  <c r="P15" i="73"/>
  <c r="P14" i="73"/>
  <c r="P13" i="73"/>
  <c r="P12" i="73"/>
  <c r="P11" i="73"/>
  <c r="P10" i="73"/>
  <c r="F9" i="73"/>
  <c r="P8" i="73"/>
  <c r="F7" i="73"/>
  <c r="P7" i="73" s="1"/>
  <c r="P6" i="73"/>
  <c r="F5" i="73"/>
  <c r="F37" i="73" s="1"/>
  <c r="P4" i="73"/>
  <c r="P3" i="73"/>
  <c r="P2" i="73"/>
  <c r="V90" i="102" l="1"/>
  <c r="V92" i="102" s="1"/>
  <c r="T65" i="102"/>
  <c r="T68" i="102" s="1"/>
  <c r="O36" i="73"/>
  <c r="F42" i="73"/>
  <c r="G9" i="73"/>
  <c r="V64" i="94"/>
  <c r="Y99" i="94" s="1"/>
  <c r="T64" i="94"/>
  <c r="V103" i="94" s="1"/>
  <c r="U64" i="94"/>
  <c r="X99" i="94" s="1"/>
  <c r="S64" i="94"/>
  <c r="AA99" i="94" s="1"/>
  <c r="Q3" i="94"/>
  <c r="AA94" i="94"/>
  <c r="T98" i="94"/>
  <c r="V98" i="94"/>
  <c r="G29" i="73"/>
  <c r="P39" i="73"/>
  <c r="H29" i="73"/>
  <c r="Q29" i="73" s="1"/>
  <c r="I29" i="73"/>
  <c r="K29" i="73"/>
  <c r="F29" i="73"/>
  <c r="J36" i="73"/>
  <c r="K36" i="73"/>
  <c r="M36" i="73"/>
  <c r="N36" i="73"/>
  <c r="P43" i="73"/>
  <c r="P32" i="73"/>
  <c r="P46" i="73"/>
  <c r="P45" i="73"/>
  <c r="D29" i="73"/>
  <c r="D36" i="73"/>
  <c r="P33" i="73"/>
  <c r="P30" i="73"/>
  <c r="P38" i="73"/>
  <c r="P41" i="73"/>
  <c r="P40" i="73"/>
  <c r="E36" i="73"/>
  <c r="P37" i="73"/>
  <c r="F36" i="73"/>
  <c r="P44" i="73"/>
  <c r="E31" i="73"/>
  <c r="P5" i="73"/>
  <c r="P19" i="73"/>
  <c r="T66" i="102" l="1"/>
  <c r="V91" i="102"/>
  <c r="U78" i="102"/>
  <c r="T69" i="102"/>
  <c r="R9" i="94"/>
  <c r="H9" i="73"/>
  <c r="P9" i="73"/>
  <c r="G42" i="73"/>
  <c r="T103" i="94"/>
  <c r="S54" i="94"/>
  <c r="T54" i="94" s="1"/>
  <c r="U54" i="94" s="1"/>
  <c r="V54" i="94" s="1"/>
  <c r="E29" i="73"/>
  <c r="P31" i="73"/>
  <c r="S60" i="70"/>
  <c r="D36" i="70"/>
  <c r="V66" i="70"/>
  <c r="U66" i="70"/>
  <c r="V65" i="70"/>
  <c r="U65" i="70"/>
  <c r="V64" i="70"/>
  <c r="U64" i="70"/>
  <c r="V63" i="70"/>
  <c r="U63" i="70"/>
  <c r="V62" i="70"/>
  <c r="U62" i="70"/>
  <c r="V61" i="70"/>
  <c r="U61" i="70"/>
  <c r="W60" i="70"/>
  <c r="T60" i="70"/>
  <c r="P57" i="70"/>
  <c r="P56" i="70"/>
  <c r="W54" i="70"/>
  <c r="W48" i="70"/>
  <c r="W47" i="70"/>
  <c r="W44" i="70"/>
  <c r="W37" i="70" s="1"/>
  <c r="P44" i="70"/>
  <c r="T42" i="70"/>
  <c r="S42" i="70"/>
  <c r="V40" i="70"/>
  <c r="U40" i="70"/>
  <c r="T40" i="70"/>
  <c r="S40" i="70"/>
  <c r="K39" i="70"/>
  <c r="S38" i="70"/>
  <c r="K38" i="70"/>
  <c r="V36" i="70"/>
  <c r="U36" i="70"/>
  <c r="T34" i="70"/>
  <c r="V34" i="70" s="1"/>
  <c r="S34" i="70"/>
  <c r="U34" i="70" s="1"/>
  <c r="U33" i="70" s="1"/>
  <c r="D34" i="70"/>
  <c r="W33" i="70"/>
  <c r="S28" i="70"/>
  <c r="W27" i="70"/>
  <c r="T25" i="70"/>
  <c r="S25" i="70"/>
  <c r="K21" i="70"/>
  <c r="J21" i="70"/>
  <c r="W17" i="70"/>
  <c r="V17" i="70"/>
  <c r="U17" i="70"/>
  <c r="Q16" i="70"/>
  <c r="P16" i="70"/>
  <c r="F10" i="70"/>
  <c r="D10" i="70"/>
  <c r="C10" i="70"/>
  <c r="A10" i="70"/>
  <c r="W8" i="70"/>
  <c r="E7" i="70"/>
  <c r="K30" i="70" s="1"/>
  <c r="B7" i="70"/>
  <c r="J30" i="70" s="1"/>
  <c r="U5" i="70"/>
  <c r="T5" i="70"/>
  <c r="T38" i="70" s="1"/>
  <c r="J4" i="70"/>
  <c r="W1" i="70"/>
  <c r="T9" i="94" l="1"/>
  <c r="V9" i="94"/>
  <c r="S9" i="94"/>
  <c r="U9" i="94"/>
  <c r="Q9" i="73"/>
  <c r="H42" i="73"/>
  <c r="G36" i="73"/>
  <c r="P42" i="73"/>
  <c r="S55" i="94"/>
  <c r="P29" i="73"/>
  <c r="U60" i="70"/>
  <c r="V60" i="70"/>
  <c r="V5" i="70"/>
  <c r="V28" i="70" s="1"/>
  <c r="K4" i="70"/>
  <c r="K5" i="70" s="1"/>
  <c r="K40" i="70"/>
  <c r="R30" i="70" s="1"/>
  <c r="J5" i="70"/>
  <c r="J7" i="70" s="1"/>
  <c r="J31" i="70" s="1"/>
  <c r="C21" i="70"/>
  <c r="B21" i="70" s="1"/>
  <c r="B8" i="70" s="1"/>
  <c r="B6" i="70" s="1"/>
  <c r="F21" i="70"/>
  <c r="E21" i="70" s="1"/>
  <c r="E8" i="70" s="1"/>
  <c r="E6" i="70" s="1"/>
  <c r="V33" i="70"/>
  <c r="W26" i="70"/>
  <c r="W67" i="70" s="1"/>
  <c r="W68" i="70" s="1"/>
  <c r="W69" i="70" s="1"/>
  <c r="U28" i="70"/>
  <c r="U38" i="70"/>
  <c r="J14" i="70"/>
  <c r="P14" i="70" s="1"/>
  <c r="J9" i="70"/>
  <c r="W7" i="70"/>
  <c r="J15" i="70"/>
  <c r="P15" i="70" s="1"/>
  <c r="T28" i="70"/>
  <c r="S38" i="65"/>
  <c r="Q42" i="73" l="1"/>
  <c r="H36" i="73"/>
  <c r="Q36" i="73" s="1"/>
  <c r="V38" i="70"/>
  <c r="J8" i="70"/>
  <c r="S31" i="70" s="1"/>
  <c r="W70" i="70"/>
  <c r="W71" i="70" s="1"/>
  <c r="W72" i="70" s="1"/>
  <c r="W73" i="70" s="1"/>
  <c r="P19" i="70"/>
  <c r="J33" i="70"/>
  <c r="P23" i="70"/>
  <c r="P22" i="70"/>
  <c r="P21" i="70"/>
  <c r="P20" i="70"/>
  <c r="P18" i="70"/>
  <c r="J11" i="70"/>
  <c r="J12" i="70" s="1"/>
  <c r="P12" i="70" s="1"/>
  <c r="J10" i="70"/>
  <c r="J13" i="70"/>
  <c r="P13" i="70" s="1"/>
  <c r="K14" i="70"/>
  <c r="Q14" i="70" s="1"/>
  <c r="K9" i="70"/>
  <c r="K7" i="70"/>
  <c r="K15" i="70"/>
  <c r="Q15" i="70" s="1"/>
  <c r="K8" i="70"/>
  <c r="K39" i="65"/>
  <c r="K40" i="65" s="1"/>
  <c r="R30" i="65" s="1"/>
  <c r="K38" i="65"/>
  <c r="AA98" i="94" l="1"/>
  <c r="P36" i="73"/>
  <c r="W78" i="94"/>
  <c r="AA101" i="94" s="1"/>
  <c r="V102" i="94"/>
  <c r="X98" i="94"/>
  <c r="Y98" i="94"/>
  <c r="T102" i="94"/>
  <c r="S27" i="70"/>
  <c r="J32" i="70"/>
  <c r="P9" i="70" s="1"/>
  <c r="U31" i="70"/>
  <c r="U27" i="70" s="1"/>
  <c r="K11" i="70"/>
  <c r="K12" i="70" s="1"/>
  <c r="K10" i="70"/>
  <c r="Q11" i="70" s="1"/>
  <c r="K13" i="70"/>
  <c r="Q13" i="70" s="1"/>
  <c r="V31" i="70"/>
  <c r="V30" i="70"/>
  <c r="T30" i="70"/>
  <c r="T43" i="70"/>
  <c r="V43" i="70" s="1"/>
  <c r="K32" i="70"/>
  <c r="Q10" i="70" s="1"/>
  <c r="T31" i="70"/>
  <c r="Q22" i="70"/>
  <c r="K33" i="70"/>
  <c r="Q19" i="70"/>
  <c r="Q21" i="70"/>
  <c r="Q18" i="70"/>
  <c r="Q23" i="70"/>
  <c r="Q20" i="70"/>
  <c r="K31" i="70"/>
  <c r="S35" i="70"/>
  <c r="S41" i="70"/>
  <c r="S36" i="70"/>
  <c r="W1" i="65"/>
  <c r="S33" i="70" l="1"/>
  <c r="U10" i="94"/>
  <c r="U8" i="94" s="1"/>
  <c r="U77" i="94" s="1"/>
  <c r="S10" i="94"/>
  <c r="S8" i="94" s="1"/>
  <c r="S77" i="94" s="1"/>
  <c r="T10" i="94"/>
  <c r="T8" i="94" s="1"/>
  <c r="T77" i="94" s="1"/>
  <c r="V8" i="94"/>
  <c r="V77" i="94" s="1"/>
  <c r="W79" i="94"/>
  <c r="W80" i="94" s="1"/>
  <c r="AA102" i="94" s="1"/>
  <c r="U39" i="70"/>
  <c r="P31" i="70"/>
  <c r="S39" i="70"/>
  <c r="T27" i="70"/>
  <c r="T35" i="70"/>
  <c r="T41" i="70"/>
  <c r="T36" i="70"/>
  <c r="V27" i="70"/>
  <c r="U44" i="70"/>
  <c r="Q30" i="70"/>
  <c r="V39" i="70"/>
  <c r="Q31" i="70"/>
  <c r="T39" i="70"/>
  <c r="X93" i="94" l="1"/>
  <c r="Y93" i="94"/>
  <c r="U78" i="94"/>
  <c r="X101" i="94" s="1"/>
  <c r="V97" i="94"/>
  <c r="T97" i="94"/>
  <c r="T78" i="94"/>
  <c r="V105" i="94" s="1"/>
  <c r="S78" i="94"/>
  <c r="T105" i="94" s="1"/>
  <c r="AD1" i="94"/>
  <c r="W81" i="94"/>
  <c r="AD2" i="94" s="1"/>
  <c r="S44" i="70"/>
  <c r="S45" i="70" s="1"/>
  <c r="T44" i="70"/>
  <c r="U46" i="70"/>
  <c r="U45" i="70"/>
  <c r="T33" i="70"/>
  <c r="V44" i="70"/>
  <c r="V78" i="94" l="1"/>
  <c r="Y101" i="94" s="1"/>
  <c r="S79" i="94"/>
  <c r="S80" i="94" s="1"/>
  <c r="T106" i="94" s="1"/>
  <c r="U79" i="94"/>
  <c r="AB1" i="94" s="1"/>
  <c r="T79" i="94"/>
  <c r="AA1" i="94" s="1"/>
  <c r="AA103" i="94"/>
  <c r="AB102" i="94" s="1"/>
  <c r="W82" i="94"/>
  <c r="W85" i="94" s="1"/>
  <c r="O23" i="70"/>
  <c r="O20" i="70"/>
  <c r="O18" i="70"/>
  <c r="O21" i="70"/>
  <c r="O19" i="70"/>
  <c r="S46" i="70"/>
  <c r="S47" i="70" s="1"/>
  <c r="U47" i="70"/>
  <c r="U37" i="70"/>
  <c r="V46" i="70"/>
  <c r="V45" i="70"/>
  <c r="T46" i="70"/>
  <c r="T45" i="70"/>
  <c r="V79" i="94" l="1"/>
  <c r="V80" i="94" s="1"/>
  <c r="Y102" i="94" s="1"/>
  <c r="AB93" i="94"/>
  <c r="W83" i="94"/>
  <c r="AA104" i="94"/>
  <c r="AB95" i="94"/>
  <c r="AB100" i="94"/>
  <c r="AB94" i="94"/>
  <c r="AA105" i="94"/>
  <c r="AB99" i="94"/>
  <c r="AB98" i="94"/>
  <c r="AB101" i="94"/>
  <c r="AB96" i="94"/>
  <c r="AB103" i="94"/>
  <c r="AB105" i="94" s="1"/>
  <c r="S81" i="94"/>
  <c r="Z2" i="94" s="1"/>
  <c r="Z1" i="94"/>
  <c r="T80" i="94"/>
  <c r="V106" i="94" s="1"/>
  <c r="U80" i="94"/>
  <c r="AB97" i="94"/>
  <c r="W86" i="94"/>
  <c r="X91" i="94"/>
  <c r="R20" i="70"/>
  <c r="T20" i="70" s="1"/>
  <c r="R19" i="70"/>
  <c r="S19" i="70" s="1"/>
  <c r="R21" i="70"/>
  <c r="T21" i="70" s="1"/>
  <c r="R22" i="70"/>
  <c r="T22" i="70" s="1"/>
  <c r="R18" i="70"/>
  <c r="S18" i="70" s="1"/>
  <c r="R13" i="70"/>
  <c r="T13" i="70" s="1"/>
  <c r="O13" i="70"/>
  <c r="O12" i="70"/>
  <c r="O15" i="65"/>
  <c r="O11" i="70"/>
  <c r="O16" i="70"/>
  <c r="O15" i="70"/>
  <c r="O14" i="70"/>
  <c r="R23" i="70"/>
  <c r="S23" i="70" s="1"/>
  <c r="R11" i="70"/>
  <c r="R15" i="70"/>
  <c r="R14" i="70"/>
  <c r="R16" i="70"/>
  <c r="R12" i="70"/>
  <c r="S37" i="70"/>
  <c r="T47" i="70"/>
  <c r="T37" i="70"/>
  <c r="V47" i="70"/>
  <c r="V37" i="70"/>
  <c r="AC1" i="94" l="1"/>
  <c r="V81" i="94"/>
  <c r="AC2" i="94" s="1"/>
  <c r="T107" i="94"/>
  <c r="T109" i="94" s="1"/>
  <c r="S82" i="94"/>
  <c r="T81" i="94"/>
  <c r="T82" i="94" s="1"/>
  <c r="T85" i="94" s="1"/>
  <c r="U95" i="94" s="1"/>
  <c r="X102" i="94"/>
  <c r="U81" i="94"/>
  <c r="S21" i="70"/>
  <c r="S20" i="70"/>
  <c r="S22" i="70"/>
  <c r="T23" i="70"/>
  <c r="V13" i="70"/>
  <c r="T18" i="70"/>
  <c r="T19" i="70"/>
  <c r="S13" i="70"/>
  <c r="U13" i="70"/>
  <c r="U15" i="70"/>
  <c r="S15" i="70"/>
  <c r="T15" i="70"/>
  <c r="V15" i="70"/>
  <c r="V12" i="70"/>
  <c r="T12" i="70"/>
  <c r="S12" i="70"/>
  <c r="U12" i="70"/>
  <c r="U14" i="70"/>
  <c r="S14" i="70"/>
  <c r="V14" i="70"/>
  <c r="T14" i="70"/>
  <c r="S11" i="70"/>
  <c r="U11" i="70"/>
  <c r="T11" i="70"/>
  <c r="V11" i="70"/>
  <c r="R53" i="70"/>
  <c r="R52" i="70"/>
  <c r="R51" i="70"/>
  <c r="R53" i="65"/>
  <c r="R52" i="65"/>
  <c r="R51" i="65"/>
  <c r="T16" i="70"/>
  <c r="U16" i="70"/>
  <c r="V16" i="70"/>
  <c r="S16" i="70"/>
  <c r="Y103" i="94" l="1"/>
  <c r="Z102" i="94" s="1"/>
  <c r="V82" i="94"/>
  <c r="V83" i="94" s="1"/>
  <c r="S85" i="94"/>
  <c r="S86" i="94" s="1"/>
  <c r="S83" i="94"/>
  <c r="U105" i="94"/>
  <c r="U106" i="94"/>
  <c r="U104" i="94"/>
  <c r="U102" i="94"/>
  <c r="U97" i="94"/>
  <c r="U103" i="94"/>
  <c r="U100" i="94"/>
  <c r="U99" i="94"/>
  <c r="U98" i="94"/>
  <c r="U101" i="94"/>
  <c r="U107" i="94"/>
  <c r="U109" i="94" s="1"/>
  <c r="T108" i="94"/>
  <c r="T83" i="94"/>
  <c r="T86" i="94"/>
  <c r="V107" i="94"/>
  <c r="V109" i="94" s="1"/>
  <c r="AA2" i="94"/>
  <c r="X103" i="94"/>
  <c r="U82" i="94"/>
  <c r="AB2" i="94"/>
  <c r="S17" i="70"/>
  <c r="Q55" i="70"/>
  <c r="Q59" i="70"/>
  <c r="T59" i="70" s="1"/>
  <c r="V59" i="70" s="1"/>
  <c r="Q58" i="70"/>
  <c r="Q57" i="70"/>
  <c r="Q56" i="70"/>
  <c r="Q59" i="65"/>
  <c r="Q56" i="65"/>
  <c r="Q55" i="65"/>
  <c r="Q61" i="65"/>
  <c r="Q58" i="65"/>
  <c r="Q57" i="65"/>
  <c r="W54" i="65" s="1"/>
  <c r="Q60" i="65"/>
  <c r="T17" i="70"/>
  <c r="P51" i="70"/>
  <c r="R50" i="70"/>
  <c r="R49" i="70"/>
  <c r="P50" i="70"/>
  <c r="P53" i="70"/>
  <c r="P52" i="70"/>
  <c r="R49" i="65"/>
  <c r="P52" i="65"/>
  <c r="P51" i="65"/>
  <c r="P50" i="65"/>
  <c r="R50" i="65"/>
  <c r="P53" i="65"/>
  <c r="Y105" i="94" l="1"/>
  <c r="Z97" i="94"/>
  <c r="V85" i="94"/>
  <c r="V86" i="94" s="1"/>
  <c r="Z99" i="94"/>
  <c r="Y104" i="94"/>
  <c r="Z96" i="94"/>
  <c r="Z103" i="94"/>
  <c r="Z105" i="94" s="1"/>
  <c r="Z101" i="94"/>
  <c r="Z94" i="94"/>
  <c r="Z100" i="94"/>
  <c r="Z95" i="94"/>
  <c r="Z98" i="94"/>
  <c r="Z93" i="94"/>
  <c r="T95" i="94"/>
  <c r="W105" i="94"/>
  <c r="W103" i="94"/>
  <c r="W104" i="94"/>
  <c r="W101" i="94"/>
  <c r="V108" i="94"/>
  <c r="W100" i="94"/>
  <c r="W107" i="94"/>
  <c r="W109" i="94" s="1"/>
  <c r="W99" i="94"/>
  <c r="W102" i="94"/>
  <c r="W98" i="94"/>
  <c r="W106" i="94"/>
  <c r="W97" i="94"/>
  <c r="U83" i="94"/>
  <c r="U85" i="94"/>
  <c r="X104" i="94"/>
  <c r="X105" i="94"/>
  <c r="V58" i="70"/>
  <c r="U58" i="70"/>
  <c r="S58" i="70"/>
  <c r="T58" i="70"/>
  <c r="U57" i="70"/>
  <c r="T57" i="70"/>
  <c r="S57" i="70"/>
  <c r="V57" i="70"/>
  <c r="S55" i="70"/>
  <c r="T55" i="70"/>
  <c r="V59" i="65"/>
  <c r="T59" i="65"/>
  <c r="V56" i="70"/>
  <c r="S56" i="70"/>
  <c r="U56" i="70"/>
  <c r="T56" i="70"/>
  <c r="T50" i="70"/>
  <c r="S50" i="70"/>
  <c r="S49" i="70"/>
  <c r="T49" i="70"/>
  <c r="U52" i="70"/>
  <c r="V52" i="70"/>
  <c r="S52" i="70"/>
  <c r="T52" i="70"/>
  <c r="S51" i="70"/>
  <c r="T51" i="70"/>
  <c r="U51" i="70"/>
  <c r="V51" i="70"/>
  <c r="S53" i="70"/>
  <c r="U53" i="70"/>
  <c r="T53" i="70"/>
  <c r="V53" i="70"/>
  <c r="W95" i="94" l="1"/>
  <c r="V95" i="94"/>
  <c r="U86" i="94"/>
  <c r="U54" i="70"/>
  <c r="S54" i="70"/>
  <c r="T54" i="70"/>
  <c r="V54" i="70"/>
  <c r="T48" i="70"/>
  <c r="S48" i="70"/>
  <c r="U48" i="70"/>
  <c r="V48" i="70"/>
  <c r="V68" i="65"/>
  <c r="U68" i="65"/>
  <c r="V67" i="65"/>
  <c r="U67" i="65"/>
  <c r="V66" i="65"/>
  <c r="U66" i="65"/>
  <c r="V65" i="65"/>
  <c r="U65" i="65"/>
  <c r="V64" i="65"/>
  <c r="U64" i="65"/>
  <c r="V63" i="65"/>
  <c r="U63" i="65"/>
  <c r="T62" i="65"/>
  <c r="S62" i="65"/>
  <c r="U60" i="65"/>
  <c r="T60" i="65"/>
  <c r="P58" i="65"/>
  <c r="U58" i="65" s="1"/>
  <c r="P57" i="65"/>
  <c r="S57" i="65" s="1"/>
  <c r="T52" i="65"/>
  <c r="T51" i="65"/>
  <c r="T50" i="65"/>
  <c r="W48" i="65"/>
  <c r="W47" i="65"/>
  <c r="W44" i="65"/>
  <c r="W37" i="65" s="1"/>
  <c r="P44" i="65"/>
  <c r="T42" i="65"/>
  <c r="S42" i="65"/>
  <c r="V40" i="65"/>
  <c r="U40" i="65"/>
  <c r="T40" i="65"/>
  <c r="S40" i="65"/>
  <c r="V36" i="65"/>
  <c r="U36" i="65"/>
  <c r="D36" i="65"/>
  <c r="T34" i="65"/>
  <c r="V34" i="65" s="1"/>
  <c r="S34" i="65"/>
  <c r="U34" i="65" s="1"/>
  <c r="D34" i="65"/>
  <c r="W33" i="65"/>
  <c r="S28" i="65"/>
  <c r="W27" i="65"/>
  <c r="T25" i="65"/>
  <c r="S25" i="65"/>
  <c r="K21" i="65"/>
  <c r="J21" i="65"/>
  <c r="W17" i="65"/>
  <c r="V17" i="65"/>
  <c r="U17" i="65"/>
  <c r="Q16" i="65"/>
  <c r="P16" i="65"/>
  <c r="F10" i="65"/>
  <c r="D10" i="65"/>
  <c r="C10" i="65"/>
  <c r="A10" i="65"/>
  <c r="W8" i="65"/>
  <c r="E7" i="65"/>
  <c r="K30" i="65" s="1"/>
  <c r="B7" i="65"/>
  <c r="J30" i="65" s="1"/>
  <c r="U5" i="65"/>
  <c r="U38" i="65" s="1"/>
  <c r="T5" i="65"/>
  <c r="J4" i="65"/>
  <c r="K4" i="65" l="1"/>
  <c r="T38" i="65"/>
  <c r="U26" i="70"/>
  <c r="V26" i="70"/>
  <c r="S26" i="70"/>
  <c r="T26" i="70"/>
  <c r="W7" i="65"/>
  <c r="W62" i="65"/>
  <c r="W26" i="65" s="1"/>
  <c r="U62" i="65"/>
  <c r="S58" i="65"/>
  <c r="V62" i="65"/>
  <c r="C21" i="65"/>
  <c r="B21" i="65" s="1"/>
  <c r="B8" i="65" s="1"/>
  <c r="B6" i="65" s="1"/>
  <c r="U33" i="65"/>
  <c r="V33" i="65"/>
  <c r="V5" i="65"/>
  <c r="V38" i="65" s="1"/>
  <c r="F21" i="65"/>
  <c r="E21" i="65" s="1"/>
  <c r="E8" i="65" s="1"/>
  <c r="E6" i="65" s="1"/>
  <c r="T57" i="65"/>
  <c r="V52" i="65"/>
  <c r="S52" i="65"/>
  <c r="T53" i="65"/>
  <c r="J5" i="65"/>
  <c r="J7" i="65" s="1"/>
  <c r="K5" i="65"/>
  <c r="K9" i="65" s="1"/>
  <c r="V28" i="65"/>
  <c r="T28" i="65"/>
  <c r="U51" i="65"/>
  <c r="U53" i="65"/>
  <c r="V58" i="65"/>
  <c r="U28" i="65"/>
  <c r="V51" i="65"/>
  <c r="V53" i="65"/>
  <c r="U57" i="65"/>
  <c r="U54" i="65" s="1"/>
  <c r="V60" i="65"/>
  <c r="S50" i="65"/>
  <c r="S51" i="65"/>
  <c r="U52" i="65"/>
  <c r="S53" i="65"/>
  <c r="V57" i="65"/>
  <c r="T58" i="65"/>
  <c r="S60" i="65"/>
  <c r="J31" i="65" l="1"/>
  <c r="P18" i="65"/>
  <c r="J15" i="65"/>
  <c r="K15" i="65"/>
  <c r="K7" i="65"/>
  <c r="K31" i="65" s="1"/>
  <c r="J9" i="65"/>
  <c r="J13" i="65" s="1"/>
  <c r="V48" i="65"/>
  <c r="U48" i="65"/>
  <c r="J14" i="65"/>
  <c r="P14" i="65" s="1"/>
  <c r="J8" i="65"/>
  <c r="S31" i="65" s="1"/>
  <c r="K14" i="65"/>
  <c r="Q14" i="65" s="1"/>
  <c r="K8" i="65"/>
  <c r="T61" i="65" s="1"/>
  <c r="V61" i="65" s="1"/>
  <c r="J33" i="65"/>
  <c r="P21" i="65"/>
  <c r="P20" i="65"/>
  <c r="P19" i="65"/>
  <c r="P23" i="65"/>
  <c r="P22" i="65"/>
  <c r="K11" i="65"/>
  <c r="K12" i="65" s="1"/>
  <c r="K10" i="65"/>
  <c r="Q11" i="65" s="1"/>
  <c r="K13" i="65"/>
  <c r="P56" i="65" l="1"/>
  <c r="P55" i="65"/>
  <c r="V54" i="65"/>
  <c r="S35" i="65"/>
  <c r="S56" i="65"/>
  <c r="S55" i="65"/>
  <c r="Q13" i="65"/>
  <c r="K17" i="65"/>
  <c r="Q15" i="65" s="1"/>
  <c r="P13" i="65"/>
  <c r="J17" i="65"/>
  <c r="P15" i="65" s="1"/>
  <c r="J10" i="65"/>
  <c r="J11" i="65"/>
  <c r="J12" i="65" s="1"/>
  <c r="P12" i="65" s="1"/>
  <c r="Q22" i="65"/>
  <c r="Q20" i="65"/>
  <c r="Q19" i="65"/>
  <c r="Q23" i="65"/>
  <c r="Q18" i="65"/>
  <c r="Q21" i="65"/>
  <c r="K33" i="65"/>
  <c r="V31" i="65"/>
  <c r="T31" i="65"/>
  <c r="T30" i="65"/>
  <c r="K32" i="65"/>
  <c r="Q10" i="65" s="1"/>
  <c r="T43" i="65"/>
  <c r="V43" i="65" s="1"/>
  <c r="V30" i="65"/>
  <c r="J32" i="65"/>
  <c r="P9" i="65" s="1"/>
  <c r="U31" i="65"/>
  <c r="U27" i="65" s="1"/>
  <c r="S41" i="65"/>
  <c r="S49" i="65"/>
  <c r="S48" i="65" s="1"/>
  <c r="S36" i="65"/>
  <c r="S27" i="65"/>
  <c r="S54" i="65" l="1"/>
  <c r="V39" i="65"/>
  <c r="Q30" i="65"/>
  <c r="T35" i="65"/>
  <c r="T33" i="65" s="1"/>
  <c r="T56" i="65"/>
  <c r="P31" i="65"/>
  <c r="T36" i="65"/>
  <c r="V27" i="65"/>
  <c r="T41" i="65"/>
  <c r="T49" i="65"/>
  <c r="T48" i="65" s="1"/>
  <c r="T27" i="65"/>
  <c r="T55" i="65"/>
  <c r="Q31" i="65"/>
  <c r="T39" i="65"/>
  <c r="S39" i="65"/>
  <c r="S44" i="65" s="1"/>
  <c r="U39" i="65"/>
  <c r="U44" i="65" s="1"/>
  <c r="S33" i="65"/>
  <c r="V44" i="65"/>
  <c r="T54" i="65" l="1"/>
  <c r="T44" i="65"/>
  <c r="T46" i="65" s="1"/>
  <c r="V46" i="65"/>
  <c r="V45" i="65"/>
  <c r="S46" i="65"/>
  <c r="S45" i="65"/>
  <c r="U46" i="65"/>
  <c r="U45" i="65"/>
  <c r="T45" i="65" l="1"/>
  <c r="T47" i="65" s="1"/>
  <c r="U47" i="65"/>
  <c r="U37" i="65"/>
  <c r="V47" i="65"/>
  <c r="S47" i="65"/>
  <c r="S37" i="65"/>
  <c r="V37" i="65"/>
  <c r="T37" i="65" l="1"/>
  <c r="T26" i="65" s="1"/>
  <c r="S26" i="65"/>
  <c r="U26" i="65"/>
  <c r="V26" i="65"/>
  <c r="R10" i="70" l="1"/>
  <c r="R10" i="65"/>
  <c r="S10" i="65" l="1"/>
  <c r="U10" i="65"/>
  <c r="T10" i="65"/>
  <c r="V10" i="65"/>
  <c r="R9" i="70"/>
  <c r="R9" i="65"/>
  <c r="S10" i="70"/>
  <c r="U10" i="70"/>
  <c r="V10" i="70"/>
  <c r="T10" i="70"/>
  <c r="T9" i="70" l="1"/>
  <c r="V9" i="70"/>
  <c r="S9" i="70"/>
  <c r="U9" i="70"/>
  <c r="T9" i="65"/>
  <c r="V9" i="65"/>
  <c r="U9" i="65"/>
  <c r="S9" i="65"/>
  <c r="S8" i="70" l="1"/>
  <c r="S67" i="70" s="1"/>
  <c r="S68" i="70" s="1"/>
  <c r="S69" i="70" s="1"/>
  <c r="S70" i="70" s="1"/>
  <c r="S71" i="70" s="1"/>
  <c r="S72" i="70" s="1"/>
  <c r="S73" i="70" s="1"/>
  <c r="S7" i="70"/>
  <c r="T8" i="70"/>
  <c r="T67" i="70" s="1"/>
  <c r="T68" i="70" s="1"/>
  <c r="T69" i="70" s="1"/>
  <c r="T70" i="70" s="1"/>
  <c r="T71" i="70" s="1"/>
  <c r="T72" i="70" s="1"/>
  <c r="T73" i="70" s="1"/>
  <c r="T7" i="70"/>
  <c r="V7" i="70"/>
  <c r="V8" i="70"/>
  <c r="V67" i="70" s="1"/>
  <c r="V68" i="70" s="1"/>
  <c r="V69" i="70" s="1"/>
  <c r="V70" i="70" s="1"/>
  <c r="V71" i="70" s="1"/>
  <c r="V72" i="70" s="1"/>
  <c r="V73" i="70" s="1"/>
  <c r="U7" i="70"/>
  <c r="U8" i="70"/>
  <c r="U67" i="70" s="1"/>
  <c r="U68" i="70" s="1"/>
  <c r="U69" i="70" s="1"/>
  <c r="U70" i="70" s="1"/>
  <c r="U71" i="70" s="1"/>
  <c r="U72" i="70" s="1"/>
  <c r="U73" i="70" s="1"/>
  <c r="AC1" i="70" l="1"/>
  <c r="AC2" i="70"/>
  <c r="P55" i="42"/>
  <c r="P46" i="42"/>
  <c r="P44" i="42"/>
  <c r="I9" i="54"/>
  <c r="L9" i="54" s="1"/>
  <c r="I8" i="54"/>
  <c r="L8" i="54" s="1"/>
  <c r="I7" i="54"/>
  <c r="L7" i="54" s="1"/>
  <c r="I6" i="54"/>
  <c r="L6" i="54" s="1"/>
  <c r="I5" i="54"/>
  <c r="L5" i="54" s="1"/>
  <c r="I4" i="54"/>
  <c r="L4" i="54" s="1"/>
  <c r="I3" i="54"/>
  <c r="L3" i="54" s="1"/>
  <c r="O13" i="65" l="1"/>
  <c r="O11" i="65"/>
  <c r="O12" i="65"/>
  <c r="O16" i="65"/>
  <c r="O14" i="65"/>
  <c r="R12" i="65"/>
  <c r="S12" i="65" s="1"/>
  <c r="R16" i="65"/>
  <c r="V16" i="65" s="1"/>
  <c r="R13" i="65"/>
  <c r="V13" i="65" s="1"/>
  <c r="R11" i="65"/>
  <c r="S11" i="65" s="1"/>
  <c r="R15" i="65"/>
  <c r="R14" i="65"/>
  <c r="T13" i="65" l="1"/>
  <c r="U12" i="65"/>
  <c r="T12" i="65"/>
  <c r="T11" i="65"/>
  <c r="S13" i="65"/>
  <c r="V11" i="65"/>
  <c r="T16" i="65"/>
  <c r="U11" i="65"/>
  <c r="U13" i="65"/>
  <c r="V12" i="65"/>
  <c r="U16" i="65"/>
  <c r="S16" i="65"/>
  <c r="S14" i="65"/>
  <c r="U14" i="65"/>
  <c r="T14" i="65"/>
  <c r="V14" i="65"/>
  <c r="U15" i="65"/>
  <c r="T15" i="65"/>
  <c r="S15" i="65"/>
  <c r="V15" i="65"/>
  <c r="V7" i="65" l="1"/>
  <c r="T8" i="65"/>
  <c r="U7" i="65"/>
  <c r="S8" i="65"/>
  <c r="V8" i="65"/>
  <c r="U8" i="65"/>
  <c r="U69" i="65" l="1"/>
  <c r="U70" i="65" s="1"/>
  <c r="U71" i="65" s="1"/>
  <c r="U72" i="65" s="1"/>
  <c r="U73" i="65" s="1"/>
  <c r="U74" i="65" s="1"/>
  <c r="U75" i="65" s="1"/>
  <c r="V69" i="65"/>
  <c r="V70" i="65" s="1"/>
  <c r="V71" i="65" s="1"/>
  <c r="V72" i="65" s="1"/>
  <c r="V73" i="65" s="1"/>
  <c r="V74" i="65" s="1"/>
  <c r="V75" i="65" s="1"/>
  <c r="O18" i="65"/>
  <c r="O23" i="65"/>
  <c r="O20" i="65"/>
  <c r="O21" i="65"/>
  <c r="O19" i="65"/>
  <c r="R18" i="65"/>
  <c r="T18" i="65" s="1"/>
  <c r="R21" i="65"/>
  <c r="T21" i="65" s="1"/>
  <c r="R23" i="65"/>
  <c r="T23" i="65" s="1"/>
  <c r="R20" i="65"/>
  <c r="S20" i="65" s="1"/>
  <c r="R19" i="65"/>
  <c r="T19" i="65" s="1"/>
  <c r="R22" i="65" l="1"/>
  <c r="S18" i="65"/>
  <c r="S23" i="65"/>
  <c r="S19" i="65"/>
  <c r="S21" i="65"/>
  <c r="T20" i="65"/>
  <c r="S22" i="65" l="1"/>
  <c r="S17" i="65" s="1"/>
  <c r="S7" i="65" s="1"/>
  <c r="T22" i="65"/>
  <c r="T17" i="65" s="1"/>
  <c r="Q44" i="42"/>
  <c r="P48" i="42"/>
  <c r="T69" i="65" l="1"/>
  <c r="T70" i="65" s="1"/>
  <c r="T71" i="65" s="1"/>
  <c r="T72" i="65" s="1"/>
  <c r="T73" i="65" s="1"/>
  <c r="T74" i="65" s="1"/>
  <c r="T75" i="65" s="1"/>
  <c r="T7" i="65"/>
  <c r="S69" i="65"/>
  <c r="S70" i="65" s="1"/>
  <c r="S71" i="65" s="1"/>
  <c r="S72" i="65" s="1"/>
  <c r="S73" i="65" s="1"/>
  <c r="S74" i="65" s="1"/>
  <c r="S75" i="65" s="1"/>
  <c r="O29" i="42"/>
  <c r="P27" i="42"/>
  <c r="L19" i="42" l="1"/>
  <c r="O34" i="42" l="1"/>
  <c r="T34" i="42" s="1"/>
  <c r="O40" i="42" l="1"/>
  <c r="T40" i="42" s="1"/>
  <c r="O39" i="42"/>
  <c r="O17" i="42" l="1"/>
  <c r="O16" i="42"/>
  <c r="P63" i="42" s="1"/>
  <c r="L40" i="42" l="1"/>
  <c r="O38" i="42"/>
  <c r="T38" i="42" s="1"/>
  <c r="L38" i="42"/>
  <c r="O37" i="42"/>
  <c r="T37" i="42" s="1"/>
  <c r="L37" i="42"/>
  <c r="O36" i="42"/>
  <c r="T36" i="42" s="1"/>
  <c r="L36" i="42"/>
  <c r="O35" i="42"/>
  <c r="T35" i="42" s="1"/>
  <c r="L35" i="42"/>
  <c r="L34" i="42"/>
  <c r="O23" i="42"/>
  <c r="P23" i="42" s="1"/>
  <c r="L23" i="42"/>
  <c r="O22" i="42"/>
  <c r="L22" i="42"/>
  <c r="O21" i="42"/>
  <c r="L21" i="42"/>
  <c r="O20" i="42"/>
  <c r="L20" i="42"/>
  <c r="O19" i="42"/>
  <c r="O18" i="42"/>
  <c r="L18" i="42"/>
  <c r="O15" i="42"/>
  <c r="P15" i="42" l="1"/>
  <c r="P60" i="42"/>
  <c r="F8" i="42"/>
  <c r="C8" i="42"/>
  <c r="O66" i="42"/>
  <c r="O65" i="42"/>
  <c r="Q55" i="42" l="1"/>
  <c r="L39" i="42"/>
  <c r="D32" i="42" l="1"/>
  <c r="P78" i="42"/>
  <c r="R77" i="42"/>
  <c r="Q77" i="42"/>
  <c r="S77" i="42" s="1"/>
  <c r="R76" i="42"/>
  <c r="Q76" i="42"/>
  <c r="S76" i="42" s="1"/>
  <c r="S75" i="42"/>
  <c r="R75" i="42"/>
  <c r="Q75" i="42"/>
  <c r="R74" i="42"/>
  <c r="Q74" i="42"/>
  <c r="S74" i="42" s="1"/>
  <c r="R73" i="42"/>
  <c r="Q73" i="42"/>
  <c r="S73" i="42" s="1"/>
  <c r="R72" i="42"/>
  <c r="Q72" i="42"/>
  <c r="O70" i="42"/>
  <c r="P70" i="42" s="1"/>
  <c r="O69" i="42"/>
  <c r="O68" i="42"/>
  <c r="P68" i="42" s="1"/>
  <c r="O67" i="42"/>
  <c r="P67" i="42" s="1"/>
  <c r="Q67" i="42" s="1"/>
  <c r="S67" i="42" s="1"/>
  <c r="O57" i="42"/>
  <c r="S55" i="42"/>
  <c r="S58" i="42" s="1"/>
  <c r="R55" i="42"/>
  <c r="R58" i="42" s="1"/>
  <c r="N51" i="42"/>
  <c r="Q48" i="42"/>
  <c r="Q46" i="42"/>
  <c r="S46" i="42" s="1"/>
  <c r="R46" i="42"/>
  <c r="R44" i="42"/>
  <c r="Q41" i="42"/>
  <c r="P41" i="42"/>
  <c r="P39" i="42"/>
  <c r="D34" i="42"/>
  <c r="T32" i="42"/>
  <c r="S28" i="42"/>
  <c r="R28" i="42"/>
  <c r="Q27" i="42"/>
  <c r="S27" i="42" s="1"/>
  <c r="T25" i="42"/>
  <c r="O24" i="42"/>
  <c r="L24" i="42"/>
  <c r="R23" i="42"/>
  <c r="Q63" i="42"/>
  <c r="J16" i="42"/>
  <c r="I16" i="42"/>
  <c r="O14" i="42"/>
  <c r="P14" i="42" s="1"/>
  <c r="D8" i="42"/>
  <c r="F19" i="42" s="1"/>
  <c r="A8" i="42"/>
  <c r="C19" i="42" s="1"/>
  <c r="E5" i="42"/>
  <c r="Q6" i="42" s="1"/>
  <c r="B5" i="42"/>
  <c r="J2" i="42"/>
  <c r="I2" i="42"/>
  <c r="P8" i="42" l="1"/>
  <c r="P34" i="42" s="1"/>
  <c r="P6" i="42"/>
  <c r="J3" i="42"/>
  <c r="Q7" i="42" s="1"/>
  <c r="I3" i="42"/>
  <c r="Q78" i="42"/>
  <c r="R78" i="42"/>
  <c r="S72" i="42"/>
  <c r="S78" i="42" s="1"/>
  <c r="R67" i="42"/>
  <c r="B19" i="42"/>
  <c r="B6" i="42" s="1"/>
  <c r="B4" i="42" s="1"/>
  <c r="E19" i="42"/>
  <c r="E6" i="42" s="1"/>
  <c r="E4" i="42" s="1"/>
  <c r="P61" i="42"/>
  <c r="R61" i="42" s="1"/>
  <c r="P62" i="42"/>
  <c r="Q62" i="42" s="1"/>
  <c r="S62" i="42" s="1"/>
  <c r="P36" i="42"/>
  <c r="P38" i="42"/>
  <c r="P35" i="42"/>
  <c r="R68" i="42"/>
  <c r="Q68" i="42"/>
  <c r="S68" i="42" s="1"/>
  <c r="R70" i="42"/>
  <c r="Q70" i="42"/>
  <c r="R63" i="42"/>
  <c r="R27" i="42"/>
  <c r="T59" i="42"/>
  <c r="S63" i="42"/>
  <c r="Q8" i="42"/>
  <c r="Q34" i="42" s="1"/>
  <c r="Q23" i="42"/>
  <c r="S23" i="42" s="1"/>
  <c r="S44" i="42"/>
  <c r="Q60" i="42"/>
  <c r="I4" i="42" l="1"/>
  <c r="P9" i="42" s="1"/>
  <c r="P7" i="42"/>
  <c r="Q61" i="42"/>
  <c r="S61" i="42" s="1"/>
  <c r="S64" i="42" s="1"/>
  <c r="R62" i="42"/>
  <c r="R64" i="42" s="1"/>
  <c r="R71" i="42"/>
  <c r="J10" i="42"/>
  <c r="J9" i="42"/>
  <c r="J6" i="42"/>
  <c r="J5" i="42"/>
  <c r="Q10" i="42" s="1"/>
  <c r="N17" i="42" s="1"/>
  <c r="N29" i="42" s="1"/>
  <c r="Q29" i="42" s="1"/>
  <c r="J4" i="42"/>
  <c r="Q9" i="42" s="1"/>
  <c r="Q38" i="42"/>
  <c r="Q36" i="42"/>
  <c r="Q35" i="42"/>
  <c r="S70" i="42"/>
  <c r="I10" i="42"/>
  <c r="N22" i="42" s="1"/>
  <c r="I6" i="42"/>
  <c r="N19" i="42" s="1"/>
  <c r="P19" i="42" s="1"/>
  <c r="I9" i="42"/>
  <c r="N21" i="42" s="1"/>
  <c r="I5" i="42"/>
  <c r="P10" i="42" s="1"/>
  <c r="N16" i="42" s="1"/>
  <c r="P45" i="42" s="1"/>
  <c r="Q21" i="42" l="1"/>
  <c r="S21" i="42" s="1"/>
  <c r="Q22" i="42"/>
  <c r="S22" i="42" s="1"/>
  <c r="P16" i="42"/>
  <c r="R16" i="42" s="1"/>
  <c r="T70" i="42"/>
  <c r="T41" i="42"/>
  <c r="T42" i="42" s="1"/>
  <c r="S29" i="42"/>
  <c r="Q30" i="42"/>
  <c r="S30" i="42" s="1"/>
  <c r="Q17" i="42"/>
  <c r="N34" i="42"/>
  <c r="N40" i="42"/>
  <c r="P40" i="42" s="1"/>
  <c r="N38" i="42"/>
  <c r="N37" i="42"/>
  <c r="N36" i="42"/>
  <c r="N35" i="42"/>
  <c r="P11" i="42"/>
  <c r="N69" i="42"/>
  <c r="Q45" i="42"/>
  <c r="T60" i="42"/>
  <c r="T64" i="42" s="1"/>
  <c r="I7" i="42"/>
  <c r="N18" i="42" s="1"/>
  <c r="I8" i="42"/>
  <c r="R19" i="42"/>
  <c r="Q11" i="42"/>
  <c r="T77" i="42"/>
  <c r="T76" i="42"/>
  <c r="T75" i="42"/>
  <c r="T74" i="42"/>
  <c r="T73" i="42"/>
  <c r="T72" i="42"/>
  <c r="Q40" i="42"/>
  <c r="Q42" i="42" s="1"/>
  <c r="T48" i="42"/>
  <c r="T63" i="42"/>
  <c r="N30" i="42"/>
  <c r="P30" i="42" s="1"/>
  <c r="P32" i="42" s="1"/>
  <c r="P22" i="42"/>
  <c r="R22" i="42" s="1"/>
  <c r="P21" i="42"/>
  <c r="R21" i="42" s="1"/>
  <c r="P37" i="42"/>
  <c r="J8" i="42"/>
  <c r="J7" i="42"/>
  <c r="P47" i="42" l="1"/>
  <c r="N59" i="42"/>
  <c r="P59" i="42" s="1"/>
  <c r="P64" i="42" s="1"/>
  <c r="P65" i="42"/>
  <c r="Q47" i="42"/>
  <c r="Q57" i="42"/>
  <c r="N20" i="42"/>
  <c r="P20" i="42"/>
  <c r="R20" i="42" s="1"/>
  <c r="P33" i="42"/>
  <c r="Q20" i="42"/>
  <c r="S20" i="42" s="1"/>
  <c r="P56" i="42"/>
  <c r="P51" i="42"/>
  <c r="P57" i="42"/>
  <c r="Q18" i="42"/>
  <c r="S18" i="42" s="1"/>
  <c r="N66" i="42"/>
  <c r="P66" i="42" s="1"/>
  <c r="Q66" i="42"/>
  <c r="T66" i="42" s="1"/>
  <c r="Q65" i="42"/>
  <c r="Q69" i="42"/>
  <c r="S69" i="42"/>
  <c r="S71" i="42" s="1"/>
  <c r="T78" i="42"/>
  <c r="P42" i="42"/>
  <c r="S17" i="42"/>
  <c r="R30" i="42"/>
  <c r="R32" i="42" s="1"/>
  <c r="N65" i="42"/>
  <c r="R45" i="42"/>
  <c r="R51" i="42" s="1"/>
  <c r="N49" i="42"/>
  <c r="Q49" i="42" s="1"/>
  <c r="S49" i="42" s="1"/>
  <c r="S45" i="42"/>
  <c r="S51" i="42" s="1"/>
  <c r="T57" i="42"/>
  <c r="Q56" i="42"/>
  <c r="T47" i="42"/>
  <c r="T51" i="42" s="1"/>
  <c r="Q59" i="42"/>
  <c r="Q64" i="42" s="1"/>
  <c r="Q25" i="42" l="1"/>
  <c r="Q51" i="42"/>
  <c r="S25" i="42"/>
  <c r="P71" i="42"/>
  <c r="Q71" i="42"/>
  <c r="T65" i="42"/>
  <c r="T71" i="42" s="1"/>
  <c r="P25" i="42"/>
  <c r="P58" i="42"/>
  <c r="S53" i="42"/>
  <c r="S52" i="42"/>
  <c r="R53" i="42"/>
  <c r="R52" i="42"/>
  <c r="T52" i="42"/>
  <c r="T53" i="42"/>
  <c r="T56" i="42"/>
  <c r="T58" i="42" s="1"/>
  <c r="Q58" i="42"/>
  <c r="S32" i="42"/>
  <c r="Q32" i="42"/>
  <c r="R25" i="42"/>
  <c r="P52" i="42"/>
  <c r="P53" i="42"/>
  <c r="S54" i="42" l="1"/>
  <c r="S79" i="42" s="1"/>
  <c r="S80" i="42" s="1"/>
  <c r="S82" i="42" s="1"/>
  <c r="T54" i="42"/>
  <c r="T79" i="42" s="1"/>
  <c r="T80" i="42" s="1"/>
  <c r="T82" i="42" s="1"/>
  <c r="P54" i="42"/>
  <c r="P79" i="42" s="1"/>
  <c r="P80" i="42" s="1"/>
  <c r="P82" i="42" s="1"/>
  <c r="R54" i="42"/>
  <c r="R79" i="42" s="1"/>
  <c r="R80" i="42" s="1"/>
  <c r="Q53" i="42"/>
  <c r="Q52" i="42"/>
  <c r="Q54" i="42" l="1"/>
  <c r="Q79" i="42" s="1"/>
  <c r="Q80" i="42" s="1"/>
  <c r="Q82" i="42" s="1"/>
  <c r="T81" i="42"/>
  <c r="T83" i="42" s="1"/>
  <c r="T84" i="42" s="1"/>
  <c r="S81" i="42"/>
  <c r="S83" i="42" s="1"/>
  <c r="S84" i="42" s="1"/>
  <c r="P81" i="42"/>
  <c r="P83" i="42" s="1"/>
  <c r="P84" i="42" s="1"/>
  <c r="R81" i="42"/>
  <c r="R82" i="42"/>
  <c r="N89" i="42" s="1"/>
  <c r="Q81" i="42" l="1"/>
  <c r="Q83" i="42" s="1"/>
  <c r="Q84" i="42" s="1"/>
  <c r="R83" i="42"/>
  <c r="N88" i="42" s="1"/>
  <c r="R84" i="42" l="1"/>
  <c r="W69" i="65" l="1"/>
  <c r="W70" i="65" s="1"/>
  <c r="AC1" i="65"/>
  <c r="W71" i="65" l="1"/>
  <c r="AC2" i="65"/>
  <c r="W72" i="65" l="1"/>
  <c r="W73" i="65" s="1"/>
  <c r="W74" i="65" s="1"/>
  <c r="W75" i="65" s="1"/>
  <c r="S27" i="102"/>
  <c r="T84" i="102" s="1"/>
  <c r="S42" i="102"/>
  <c r="S19" i="102" l="1"/>
  <c r="S60" i="102" s="1"/>
  <c r="S61" i="102" l="1"/>
  <c r="T88" i="102" s="1"/>
  <c r="S62" i="102" l="1"/>
  <c r="S63" i="102" l="1"/>
  <c r="T89" i="102" s="1"/>
  <c r="Y1" i="102"/>
  <c r="S64" i="102" l="1"/>
  <c r="S65" i="102" s="1"/>
  <c r="T90" i="102" l="1"/>
  <c r="Y2" i="102"/>
  <c r="U80" i="102" l="1"/>
  <c r="U81" i="102"/>
  <c r="U82" i="102"/>
  <c r="U87" i="102"/>
  <c r="T91" i="102"/>
  <c r="U85" i="102"/>
  <c r="U83" i="102"/>
  <c r="U90" i="102"/>
  <c r="U92" i="102" s="1"/>
  <c r="U86" i="102"/>
  <c r="T92" i="102"/>
  <c r="U84" i="102"/>
  <c r="U88" i="102"/>
  <c r="U89" i="102"/>
  <c r="S66" i="102"/>
  <c r="S68" i="102"/>
  <c r="T78" i="102" l="1"/>
  <c r="S69" i="10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<sst xmlns="http://schemas.openxmlformats.org/spreadsheetml/2006/main" count="2458" uniqueCount="1127">
  <si>
    <t>Кол-во</t>
  </si>
  <si>
    <t>Сумма</t>
  </si>
  <si>
    <t>Цена</t>
  </si>
  <si>
    <t>ИТОГО ВМ:</t>
  </si>
  <si>
    <t>руб/м3</t>
  </si>
  <si>
    <t>Материалы:</t>
  </si>
  <si>
    <t>ИТОГО ФОТ, с учетом ЕСН</t>
  </si>
  <si>
    <t>Состав участка, ФОТ</t>
  </si>
  <si>
    <t>Смета затрат на производство взрывных работ на объекте</t>
  </si>
  <si>
    <t>кол-во</t>
  </si>
  <si>
    <t>Водитель СЗМ</t>
  </si>
  <si>
    <t>Итого ФОТ</t>
  </si>
  <si>
    <t>Буровой инструмент:</t>
  </si>
  <si>
    <t>Итого буровой инструмент</t>
  </si>
  <si>
    <t>Объем буровых работ, м</t>
  </si>
  <si>
    <t>Административно-хозяйственные расходы</t>
  </si>
  <si>
    <t>Рентабельность</t>
  </si>
  <si>
    <t>Запасные части и расходные материалы</t>
  </si>
  <si>
    <t>Отчисления в фонды  социального страхования,30%</t>
  </si>
  <si>
    <t>Отчисления от несчастного случая 2,1%</t>
  </si>
  <si>
    <t>Роялти</t>
  </si>
  <si>
    <t>Спецодежа и СИЗ</t>
  </si>
  <si>
    <t>Кол-во скважин, шт</t>
  </si>
  <si>
    <t>Ед.изм</t>
  </si>
  <si>
    <t>Сетка</t>
  </si>
  <si>
    <t>Глубина</t>
  </si>
  <si>
    <t>Удельный</t>
  </si>
  <si>
    <t>Кол-во п.м.</t>
  </si>
  <si>
    <t>Выход</t>
  </si>
  <si>
    <t>Заряд</t>
  </si>
  <si>
    <t>АСП</t>
  </si>
  <si>
    <t>кг.</t>
  </si>
  <si>
    <t>шт.</t>
  </si>
  <si>
    <t>Перебур</t>
  </si>
  <si>
    <t>Проверка технического состояния СЗМ и медосмотр водителей</t>
  </si>
  <si>
    <t xml:space="preserve">Экипаж буровой установки </t>
  </si>
  <si>
    <t>Выход В.Г.М. с 1 сважины,м3</t>
  </si>
  <si>
    <t>Выход В.Г.М. с 1 п.м. скважины</t>
  </si>
  <si>
    <t>ОСАГО (УРБ, СВМ, СЗМ)</t>
  </si>
  <si>
    <t>Доставка инструмента</t>
  </si>
  <si>
    <t>ДТ СЗМ пробег до карьера + моточасы</t>
  </si>
  <si>
    <t>ДТ Луидор пробег + моточасы</t>
  </si>
  <si>
    <t>Содержание базы</t>
  </si>
  <si>
    <t>ЭВВ</t>
  </si>
  <si>
    <t>Шашка ДПУ-ПТ600</t>
  </si>
  <si>
    <t>С-500-15</t>
  </si>
  <si>
    <t>ЭД-8М1</t>
  </si>
  <si>
    <t>Аммиачная селитра пористая</t>
  </si>
  <si>
    <t>Дизельное топливо</t>
  </si>
  <si>
    <t>шт</t>
  </si>
  <si>
    <t>Ед. изм.</t>
  </si>
  <si>
    <t>Стоимость хранения</t>
  </si>
  <si>
    <t>Доставка , разгрузка ВМ</t>
  </si>
  <si>
    <t>ПВВ "Гранулит АСП"</t>
  </si>
  <si>
    <t>ЭВВ "Березит"</t>
  </si>
  <si>
    <t>м3</t>
  </si>
  <si>
    <t>Объем блока</t>
  </si>
  <si>
    <t>Кол-во скважин</t>
  </si>
  <si>
    <t>п.м.</t>
  </si>
  <si>
    <t>м</t>
  </si>
  <si>
    <t>Средний объем взрываемого блока, м3</t>
  </si>
  <si>
    <t>Цена без учета НДС</t>
  </si>
  <si>
    <t>Цена с  учетом НДС 20%</t>
  </si>
  <si>
    <t>Зав. складом ВМ</t>
  </si>
  <si>
    <t>Итого расходы на хранение и доставку</t>
  </si>
  <si>
    <t>Мобилизация буровой установки</t>
  </si>
  <si>
    <t>Проживание</t>
  </si>
  <si>
    <t>%</t>
  </si>
  <si>
    <t>т</t>
  </si>
  <si>
    <t>руб.</t>
  </si>
  <si>
    <t>Скорость проходки</t>
  </si>
  <si>
    <t>Энергозатраты на производство ЭВВ Березит</t>
  </si>
  <si>
    <t>База и вспомогательное</t>
  </si>
  <si>
    <t>смен</t>
  </si>
  <si>
    <t>Компрессор XAXS277 CD</t>
  </si>
  <si>
    <t>СЗМ.TDR.PR-12 на базе шасси КАМАЗ</t>
  </si>
  <si>
    <t>А/м для перевозки взрывчатых веществ ГАЗ A32</t>
  </si>
  <si>
    <t>Продолж-ть смены</t>
  </si>
  <si>
    <t>ч</t>
  </si>
  <si>
    <t>п.м./ч</t>
  </si>
  <si>
    <t>Произв-ть смены</t>
  </si>
  <si>
    <t>п.м./см</t>
  </si>
  <si>
    <t xml:space="preserve"> Коэф-т исп-я обсадных</t>
  </si>
  <si>
    <t>Норм. прох-ки коронки</t>
  </si>
  <si>
    <t>Норм. прох-ки ППУ</t>
  </si>
  <si>
    <t>Норм. проходки РК</t>
  </si>
  <si>
    <t>Непроизв. работа экипажа БУ</t>
  </si>
  <si>
    <t>см</t>
  </si>
  <si>
    <t>Стоимость проживания</t>
  </si>
  <si>
    <t>руб</t>
  </si>
  <si>
    <t>Итого амортизация</t>
  </si>
  <si>
    <t>Итого ДТ на производство работ</t>
  </si>
  <si>
    <t>Суточные, вахтовые, проживание</t>
  </si>
  <si>
    <t>Разгрузка, перевалка компонентов</t>
  </si>
  <si>
    <t>Итого общепроизводственные затраты</t>
  </si>
  <si>
    <t>Начальник бурового участка</t>
  </si>
  <si>
    <t>ДТ для проезда на карьер на легковом а/м</t>
  </si>
  <si>
    <t>Норм. проходки штанга</t>
  </si>
  <si>
    <t>Общая выручка без учета НДС, руб.</t>
  </si>
  <si>
    <t>"карьер м-ия С-Саркаевское гор. +150 " ООО "Ергач"</t>
  </si>
  <si>
    <t>ANFO</t>
  </si>
  <si>
    <t>EMULS</t>
  </si>
  <si>
    <t>Масса ВВ</t>
  </si>
  <si>
    <t>П-17-5</t>
  </si>
  <si>
    <t>П-25-5</t>
  </si>
  <si>
    <t>Удельный расход с учетом парносближенных</t>
  </si>
  <si>
    <t>Количество смен бурения</t>
  </si>
  <si>
    <t>БВР сухие</t>
  </si>
  <si>
    <t>БВР обв</t>
  </si>
  <si>
    <t>ВР сухие</t>
  </si>
  <si>
    <t>ВР обв</t>
  </si>
  <si>
    <t>Бурение</t>
  </si>
  <si>
    <t>Хранение, производство и доставка ВМ и СИ</t>
  </si>
  <si>
    <t>Диаметр заряда, м</t>
  </si>
  <si>
    <t>Вместимость, кг</t>
  </si>
  <si>
    <t>Стоимость БИ на 1 пог. метр</t>
  </si>
  <si>
    <t>Взрывники+РВР</t>
  </si>
  <si>
    <t>Мастер УМПП НК ЭВВ 5</t>
  </si>
  <si>
    <t>ФОТ БИ на 1 пог. метр</t>
  </si>
  <si>
    <t>Суточные (4чел.*700 руб*0 дней)</t>
  </si>
  <si>
    <t>Вахтовые (4чел.*1500 руб*х дней)</t>
  </si>
  <si>
    <t>ГСМ на бурение</t>
  </si>
  <si>
    <t>УМПП НК ЭВВ 5</t>
  </si>
  <si>
    <t>ТО Спецтехники и оборудования</t>
  </si>
  <si>
    <t>Общий объем работ, м3</t>
  </si>
  <si>
    <t>Буровая установка УРБ</t>
  </si>
  <si>
    <t>на производство взрывных работ на объекте</t>
  </si>
  <si>
    <t>Исходные данные, технические параметры для расчета</t>
  </si>
  <si>
    <t>Показатель</t>
  </si>
  <si>
    <t>Выход ВГМ с 1 п.м. скважины</t>
  </si>
  <si>
    <t>№ п/п</t>
  </si>
  <si>
    <t>Наименование</t>
  </si>
  <si>
    <t>Переменные расходы</t>
  </si>
  <si>
    <t>Детонатор промежуточный ДПУ-ПТ600</t>
  </si>
  <si>
    <t>тн</t>
  </si>
  <si>
    <t>Аммонит № 6ЖВ-200 ГОСТ 21984-76</t>
  </si>
  <si>
    <t>НСИ "Rionel" серии MS-20-15 м. (в упаковке 1.4 S)</t>
  </si>
  <si>
    <t>Электродетонатор ЭД-8М1</t>
  </si>
  <si>
    <t>Карбамид</t>
  </si>
  <si>
    <t>Антистатическая присадка</t>
  </si>
  <si>
    <t>Вода</t>
  </si>
  <si>
    <t>Селитра аммиачная пористая CPT Чусовская</t>
  </si>
  <si>
    <t>Кислота уксусная 70%</t>
  </si>
  <si>
    <t>Масло индустриальное И-20</t>
  </si>
  <si>
    <t>Эмульгатор  "Березит-7"</t>
  </si>
  <si>
    <t>Этиленгликоль МЭГ</t>
  </si>
  <si>
    <t>Нитрит натрия технический</t>
  </si>
  <si>
    <t>ВМ</t>
  </si>
  <si>
    <t>Цена (руб./шт, тн)</t>
  </si>
  <si>
    <t>Смета затрат</t>
  </si>
  <si>
    <t>1.1.</t>
  </si>
  <si>
    <t>1.2.</t>
  </si>
  <si>
    <t>Объем справочно, м3</t>
  </si>
  <si>
    <t>Расходы на буровой инструмент</t>
  </si>
  <si>
    <t>Расходы на ВМ</t>
  </si>
  <si>
    <t>Труба буровая ТБСУ 63,5х6,0х4700 мм</t>
  </si>
  <si>
    <t>БИ</t>
  </si>
  <si>
    <t>Постоянные расходы</t>
  </si>
  <si>
    <t>2.1.</t>
  </si>
  <si>
    <t>2.2.</t>
  </si>
  <si>
    <t>Суточные (хчел.*700 руб*х дней)</t>
  </si>
  <si>
    <t>Вахтовые (хчел.*1500 руб*х дней)</t>
  </si>
  <si>
    <t>Проживание (хчел.*1000 руб*х дней)</t>
  </si>
  <si>
    <t>чел</t>
  </si>
  <si>
    <t>кол-во см.бур.</t>
  </si>
  <si>
    <t>2.3.</t>
  </si>
  <si>
    <t>Фонд оплаты труда</t>
  </si>
  <si>
    <t>на дату расчета</t>
  </si>
  <si>
    <t>К потерь</t>
  </si>
  <si>
    <t>Добавочные скважины</t>
  </si>
  <si>
    <t>Средняя заработная плата за 5 месцев (с Января по Май 2022) Урал Поволжье</t>
  </si>
  <si>
    <t>Должность основного сотрудника на конец периода</t>
  </si>
  <si>
    <t>ч.</t>
  </si>
  <si>
    <t>Взрывник</t>
  </si>
  <si>
    <t>Водитель-оператор СЗМ и ЗМ</t>
  </si>
  <si>
    <t>Машинист буровой установки</t>
  </si>
  <si>
    <t>Начальник производства буровых работ</t>
  </si>
  <si>
    <t>Начальник производства взрывных работ</t>
  </si>
  <si>
    <t>Помощник машиниста буровой установки</t>
  </si>
  <si>
    <t>Заведующий складом взрывчатых материалов</t>
  </si>
  <si>
    <t>смена,ч.</t>
  </si>
  <si>
    <t>смена, руб.</t>
  </si>
  <si>
    <t>Отчисления в фонды  социального страхования</t>
  </si>
  <si>
    <t>Отчисления от несчастного случая</t>
  </si>
  <si>
    <t>2.4.</t>
  </si>
  <si>
    <t>кол-во чел.</t>
  </si>
  <si>
    <t>153 ч.</t>
  </si>
  <si>
    <t>среднее количество часов в месяц по производственному календарю с янв.-май 2022 г.</t>
  </si>
  <si>
    <t>2.5.</t>
  </si>
  <si>
    <t>Амортизация</t>
  </si>
  <si>
    <t>Итого заработная плата</t>
  </si>
  <si>
    <t>Итого отчисления с заработной платы</t>
  </si>
  <si>
    <t>базовый тариф</t>
  </si>
  <si>
    <t>Норма const ANFO (кг./л.//1000 м3)</t>
  </si>
  <si>
    <t>Норма const EMULS (кг./л.//1000 м3)</t>
  </si>
  <si>
    <t>Гранулит АСП-1</t>
  </si>
  <si>
    <t>Труба техническая D125 SDR 26 ТУ 2248-001-49127551-2014</t>
  </si>
  <si>
    <t>НСИ "Rionel" серии Х-*-4,2 м. (в упаковке 1.4 S)</t>
  </si>
  <si>
    <t>Взрывники</t>
  </si>
  <si>
    <t>ТО УРБ, СЗМ, Компрессора</t>
  </si>
  <si>
    <t>2.6.</t>
  </si>
  <si>
    <t>Общепроизводственные затраты</t>
  </si>
  <si>
    <t>Производственная себестоимость, руб.</t>
  </si>
  <si>
    <t>Общехозяйственные расходы, руб.</t>
  </si>
  <si>
    <t>Полная себестоимость, руб.</t>
  </si>
  <si>
    <t>Рентабельность, %</t>
  </si>
  <si>
    <t>Цена за 1 м.куб. (без НДС)</t>
  </si>
  <si>
    <t>Цена за 1 м.куб. (с НДС)</t>
  </si>
  <si>
    <t>Выручка, руб. (без НДС)</t>
  </si>
  <si>
    <t>пм</t>
  </si>
  <si>
    <t>поставка вм</t>
  </si>
  <si>
    <t>ссылка на справ</t>
  </si>
  <si>
    <t>Аммонит № 6ЖВ-200</t>
  </si>
  <si>
    <t>Выход ВГМ с 1 п.м. с учетом доп. скв</t>
  </si>
  <si>
    <t>Пневмоударник DT-H4 DHD340 2-3/8 API Reg</t>
  </si>
  <si>
    <t>Ремкомплект DT-H4 DHD340 (внешний)</t>
  </si>
  <si>
    <t>Переводник З-50/З-66м(2паза)</t>
  </si>
  <si>
    <t>Коронка буровая DT-DHD340 125 мм CVD/SBL</t>
  </si>
  <si>
    <t>Количество смен заряжания</t>
  </si>
  <si>
    <t>Оператор УМПП</t>
  </si>
  <si>
    <t>среднее</t>
  </si>
  <si>
    <t>Тиомочевина</t>
  </si>
  <si>
    <t>Топливо дизельное Чусовой (НХП-ОПТ)</t>
  </si>
  <si>
    <t>л/час</t>
  </si>
  <si>
    <t>км</t>
  </si>
  <si>
    <t>Селитра аммиачная ГОСТ 2-2013 CPT Чусовская</t>
  </si>
  <si>
    <t>Березит Э-100 Рецептура № 1</t>
  </si>
  <si>
    <t>"карьер м-ия Ломовское" АО "ТК"</t>
  </si>
  <si>
    <t>СЗМ.TDR.PR-12 на базе шасси КАМАЗ (зав.номер 0340621)</t>
  </si>
  <si>
    <t xml:space="preserve">А/м для перевозки взрывчатых веществ категории EX/II класс опасности 1 на базе шасси ГАЗ-А32R32 </t>
  </si>
  <si>
    <t>проверка расчетов</t>
  </si>
  <si>
    <t>если не 0- ищем ошибку</t>
  </si>
  <si>
    <t xml:space="preserve">Буровая установка УРБ-2Д2 с элементами 2Д3 на шасси КАМАЗ-43118 на модернизированной гидравлической </t>
  </si>
  <si>
    <t>МПП 5</t>
  </si>
  <si>
    <t>Hitronic II Standard 12 m</t>
  </si>
  <si>
    <t>Провод медный 2-х жильный диаметром 0,60мм на напряжение 24В</t>
  </si>
  <si>
    <t xml:space="preserve"> Провод медный</t>
  </si>
  <si>
    <t>Компрессор XAXS277 CD SQE BOX  WUX 691358</t>
  </si>
  <si>
    <t>Тягач с КМУ и полуприцепом</t>
  </si>
  <si>
    <t>Энергозатраты на тонну ЭМ</t>
  </si>
  <si>
    <t>Электроэнергия, кВА</t>
  </si>
  <si>
    <t>Дизельное топливо, л</t>
  </si>
  <si>
    <t>Устройство Искра-П-17-4</t>
  </si>
  <si>
    <t>Устройство Искра-П-25-4,4</t>
  </si>
  <si>
    <t>Селитра аммиачная пористая CPT Предшахтная</t>
  </si>
  <si>
    <t>Селитра аммиачная ГОСТ 2-2013 CPT Чусовская (село)</t>
  </si>
  <si>
    <t>Селитра ГОСТ 2-2013  (сырье) Урал-Поволжье</t>
  </si>
  <si>
    <t>Селитра пористая (сырье)  Урал-Поволжье</t>
  </si>
  <si>
    <t>Кислота лимонная моногидрат (25кг)</t>
  </si>
  <si>
    <t>Кислота сульфаминовая (40кг)</t>
  </si>
  <si>
    <t>Топливо дизельное АЗС Лукойл Пермский край</t>
  </si>
  <si>
    <t>Топливо дизельное АЗС ГПНефть (Свердловская обл)</t>
  </si>
  <si>
    <t>Топливо дизельное Пермский щебень (Теплая Гора)</t>
  </si>
  <si>
    <t>Топливо дизельное Чимбулатский карьер (Пермский край)</t>
  </si>
  <si>
    <t>Топливо дизельное Жуков Камень (Свердловская область)</t>
  </si>
  <si>
    <t>Топливо дизельное УралСтройКомплекс (Свердловская область)</t>
  </si>
  <si>
    <t>Топливо дизельное АЗС Лукойл Воркута</t>
  </si>
  <si>
    <t>Топливо дизельное Пудлинговый карьер (Свердловская область)</t>
  </si>
  <si>
    <t>проверка: если не 0 - ошибка в формулах в смете</t>
  </si>
  <si>
    <t>Скважины конверта</t>
  </si>
  <si>
    <t>Кол-во п.м. конверта</t>
  </si>
  <si>
    <t>Длина заряда</t>
  </si>
  <si>
    <t>Масса ВВ (конверт)</t>
  </si>
  <si>
    <t>Устройство Искра-С-500-14</t>
  </si>
  <si>
    <t>Устройство Искра-П-42-6</t>
  </si>
  <si>
    <t>Труба буровая 114х9х6000 2-3/8 API Reg</t>
  </si>
  <si>
    <t xml:space="preserve">Труба техническая ПНД SDR 41 140*2000 толщина 3,5 мм </t>
  </si>
  <si>
    <t>Коронка буровая DTН-DHD340 130мм, комбо</t>
  </si>
  <si>
    <t>Оклад</t>
  </si>
  <si>
    <t>Сдельная расценка</t>
  </si>
  <si>
    <t>Руководитель взрывных работ</t>
  </si>
  <si>
    <t>Горнорабочий</t>
  </si>
  <si>
    <t>Водитель доставщика</t>
  </si>
  <si>
    <t>Буровая установка Soosan JD-2000</t>
  </si>
  <si>
    <t>Цена за 1 м.куб. (без НДС) без разделки негабарита</t>
  </si>
  <si>
    <t>Цена за 1 м.куб. (с НДС) без разделки негабарита</t>
  </si>
  <si>
    <t>Разделка негабарита</t>
  </si>
  <si>
    <t>Цена за 1 м.куб. (без НДС) с разделкой негабарита</t>
  </si>
  <si>
    <t>Цена за 1 м.куб. (с НДС) с разделкой негабарита</t>
  </si>
  <si>
    <t>СТРУКТУРА</t>
  </si>
  <si>
    <t>тыс.руб.</t>
  </si>
  <si>
    <t>Общее количество скважин</t>
  </si>
  <si>
    <t>Дата актуальности: 28.02.2023</t>
  </si>
  <si>
    <t>Вид, наименование</t>
  </si>
  <si>
    <t>Инв.номер</t>
  </si>
  <si>
    <t>Дата ввода</t>
  </si>
  <si>
    <t>Перв.стоимость</t>
  </si>
  <si>
    <t>Остаточная стоимость на 28.02.2023</t>
  </si>
  <si>
    <t>СПИ по БУ</t>
  </si>
  <si>
    <t>Ам норма/мес БУ</t>
  </si>
  <si>
    <t>СПИ по УУ</t>
  </si>
  <si>
    <t>Ам норма/мес УУ</t>
  </si>
  <si>
    <t>Ам норма/1 оп</t>
  </si>
  <si>
    <t>Откл. БУ-УУ</t>
  </si>
  <si>
    <t>Приборы</t>
  </si>
  <si>
    <t>Устройство УВД-2А (дистанционное)</t>
  </si>
  <si>
    <t>01.07.2015</t>
  </si>
  <si>
    <t>Тахограф Атол Drive- (5 СКЗИ (Т))</t>
  </si>
  <si>
    <t>25.03.2015</t>
  </si>
  <si>
    <t>Бластер-радиопередатчик HANWНA, модель HEBS-B-2A, сер.№ BAG2200034</t>
  </si>
  <si>
    <t>15.11.2022</t>
  </si>
  <si>
    <t>Бластер-радиопередатчик HANWНA, модель HEBS-B-2A, сер.№ BAG2200037</t>
  </si>
  <si>
    <t>Логгер (регистратор) - радиопередатчик HANWНA, модель HEBS-L-2A, сер.№ LAG2200009</t>
  </si>
  <si>
    <t>Планер устройство сканирующего типа HANWНA, сер.№ S21138522510806</t>
  </si>
  <si>
    <t>Компьютеры и периферия</t>
  </si>
  <si>
    <t xml:space="preserve">Монитор Samsung 34"  С34F791WQI </t>
  </si>
  <si>
    <t>07.02.2019</t>
  </si>
  <si>
    <t>Ноутбук Apple MacBook Pro MPXY2 II Intel Core i5 (3.1GHz) 8192 MB</t>
  </si>
  <si>
    <t>01.02.2018</t>
  </si>
  <si>
    <t>Ноутбук Apple MacBook Pro Space Grey 13.3" retina</t>
  </si>
  <si>
    <t>08.08.2019</t>
  </si>
  <si>
    <t>Ноутбук Dell Latitude 3480 14 (1920*1080) Intel Core i5 6200U</t>
  </si>
  <si>
    <t>28.02.2018</t>
  </si>
  <si>
    <t>Ноутбук Asus Zenbook UX410UA-GV298R 14" (5)</t>
  </si>
  <si>
    <t>11.11.2019</t>
  </si>
  <si>
    <t>Ноутбук Asus Zenbook UX433FA-A5046</t>
  </si>
  <si>
    <t>18.02.2020</t>
  </si>
  <si>
    <t>Ноутбук Lenova ideaPad 320S-13IKB 81AK001SRK IntelCore</t>
  </si>
  <si>
    <t>Земельный участок 59:11:0011118:84 (г. Чусовой, ул. Камгэс, 43-в)</t>
  </si>
  <si>
    <t>07.06.2018</t>
  </si>
  <si>
    <t>начисление амортизации условно, для ценообразования</t>
  </si>
  <si>
    <t>Земельный участок (11897 кв.м.), кад.номер 59:17:4182001:4</t>
  </si>
  <si>
    <t>16.05.2022</t>
  </si>
  <si>
    <t>Земельный участок (13303 кв.м.), кад.номер 59:17:4182001:1</t>
  </si>
  <si>
    <t>Земельный участок (67750 кв.м.), кад.номер 59:17:4182001:2</t>
  </si>
  <si>
    <t>Автодорога технологическая "завод-склад ВМ" (2500 м), кад.номер 59:17:4182001:22</t>
  </si>
  <si>
    <t>01.09.2022</t>
  </si>
  <si>
    <t>Нежилое здание (г. Чусовой, ул. Камгэс, 43-в)</t>
  </si>
  <si>
    <t>Котельная №1 (г.Чусовой, ул. Камгэс, 43в, литер А3)</t>
  </si>
  <si>
    <t>15.10.2019</t>
  </si>
  <si>
    <t>не идет,в бу корректировка 1857,18 в мес.</t>
  </si>
  <si>
    <t>Котельная газовая №2 (г.Чусовой, ул. Камгэс, 43в, литер А3)</t>
  </si>
  <si>
    <t>09.12.2022</t>
  </si>
  <si>
    <t>Мобильное бытовое помещение 6*2,4*2,4</t>
  </si>
  <si>
    <t>Загрузчик шнековый</t>
  </si>
  <si>
    <t>28.09.2017</t>
  </si>
  <si>
    <t>не идет,в бу корректировка 7456,87 в мес.</t>
  </si>
  <si>
    <t xml:space="preserve">Система молниезащиты здания </t>
  </si>
  <si>
    <t>28.12.2021</t>
  </si>
  <si>
    <t>не идет,в бу корректировка 844,92 в мес.</t>
  </si>
  <si>
    <t xml:space="preserve">Контейнер-цистерна модели Т11-254 (зав.номер 010161, сетевой номер OZMU 1110108) </t>
  </si>
  <si>
    <t>03.05.2021</t>
  </si>
  <si>
    <t>не идет,в бу корректировка 20542,34 в мес</t>
  </si>
  <si>
    <t>Контейнер-цистерна TGRU 321008-1, заводской номер Z 2214</t>
  </si>
  <si>
    <t>30.07.2020</t>
  </si>
  <si>
    <t>не идет,в бу корректировка 9639,49 в мес</t>
  </si>
  <si>
    <t>Контейнер-цистерна модели Т11-254 (зав.номер 0101185, сетевой номер OZMU 1110113)</t>
  </si>
  <si>
    <t>не идет,в бу корректировка 19401,31 в мес</t>
  </si>
  <si>
    <t>Погрузчик вилочный 4014М</t>
  </si>
  <si>
    <t>21.10.2016</t>
  </si>
  <si>
    <t>Погрузчик телескопический Haulotte HTL 3210</t>
  </si>
  <si>
    <t>не идет,в бу корректировка 54 878,08 в мес</t>
  </si>
  <si>
    <t>Ковш двучелюстной для погрузчика Haulotte HTL 3210</t>
  </si>
  <si>
    <t>01.02.2022</t>
  </si>
  <si>
    <t>Полуприцеп-контейнеровоз ТОНАР 974624, VIN XOT974624G0000375</t>
  </si>
  <si>
    <t>не идет,в бу корректировка 7473,5 в мес</t>
  </si>
  <si>
    <t>Полуприцеп-контейнеровоз ТОНАР 974624, VIN XOT974624G0000399</t>
  </si>
  <si>
    <t>Технологический павильон 12*3,5*4,5м</t>
  </si>
  <si>
    <t>13.01.2017</t>
  </si>
  <si>
    <t>Блиндаж-теплушка</t>
  </si>
  <si>
    <t>08.02.2016</t>
  </si>
  <si>
    <t>Склад (контейнерного типа 1СС)</t>
  </si>
  <si>
    <t>13.05.2016</t>
  </si>
  <si>
    <t>не идет,в бу корректировка 901,92 в мес</t>
  </si>
  <si>
    <t>Автомобиль бортовой КАМАЗ-43118, доработанный под перевозку опасных грузов</t>
  </si>
  <si>
    <t>29.09.2016</t>
  </si>
  <si>
    <t>Блочная комплексная трансформаторная подстанция (КТП-250/6/0,4)</t>
  </si>
  <si>
    <t>12.12.2022</t>
  </si>
  <si>
    <t>Автомобиль Шевроле Нива 0603250</t>
  </si>
  <si>
    <t>07.09.2016</t>
  </si>
  <si>
    <t>Буровое оборудование</t>
  </si>
  <si>
    <t>Буровая установка УРБ-2А2 на шасси КамАЗ 43118 ХТС431183С2433891</t>
  </si>
  <si>
    <t>не идет,в бу корректировка 1807,71 в мес</t>
  </si>
  <si>
    <t>Буровая установка УРБ-2А2 на шасси КамАЗ 43118 ХТС431183С2433890</t>
  </si>
  <si>
    <t>не идет,в бу корректировка 1362,86 в мес</t>
  </si>
  <si>
    <t>09.06.2021</t>
  </si>
  <si>
    <t>не идет,в бу корректировка 89964,8 в мес</t>
  </si>
  <si>
    <t>Буровая установка УРБ-2А2 на шасси КамАЗ 43118 ХТС431183С2433853</t>
  </si>
  <si>
    <t>Самоходная буровая гидравлич.гусенич.установка ТМ-BOHRTECHNIK TM255T-RU</t>
  </si>
  <si>
    <t>01.06.2016</t>
  </si>
  <si>
    <t>не идет,в бу корректировка 196339,86 в мес</t>
  </si>
  <si>
    <t>13.09.2022</t>
  </si>
  <si>
    <t>Самоходная буровая установка ZEGA D480A (заводской номер BBJ0031)</t>
  </si>
  <si>
    <t>21.02.2023</t>
  </si>
  <si>
    <t>Компрессор AIRMAN PDS J750S</t>
  </si>
  <si>
    <t>16.05.2018</t>
  </si>
  <si>
    <t>не идет,в бу корректировка 7 272,52 в мес</t>
  </si>
  <si>
    <t>03.12.2019</t>
  </si>
  <si>
    <t>не идет,в бу корректировка 49423,18 в мес</t>
  </si>
  <si>
    <t>Компрессор XAXS277 CD SQE BOX  WUX 691359</t>
  </si>
  <si>
    <t>МПП</t>
  </si>
  <si>
    <t>УМПП НК ЭВВ 5 (ОСП Чусовой)</t>
  </si>
  <si>
    <t>делится на 400</t>
  </si>
  <si>
    <t>Машины и оборудование</t>
  </si>
  <si>
    <t>Прицеп самосвал ГКБ-819</t>
  </si>
  <si>
    <t>01.09.2020</t>
  </si>
  <si>
    <t>не идет,в бу корректировка 1479,97 в мес</t>
  </si>
  <si>
    <t>Автомобиль КРАЗ 6510 МЗ ЗБ</t>
  </si>
  <si>
    <t>24.06.2016</t>
  </si>
  <si>
    <t>не идет,в бу корректировка 0 в мес</t>
  </si>
  <si>
    <t>СЗМ "ANFO" (на базе IVECO)</t>
  </si>
  <si>
    <t>21.12.2009</t>
  </si>
  <si>
    <t>не идет,в бу корректировка 11588,88 в мес</t>
  </si>
  <si>
    <t>10.06.2021</t>
  </si>
  <si>
    <t>не идет,в бу корректировка 337 794,27 в мес</t>
  </si>
  <si>
    <t>СЗМ.TDR.TTT-15 (заводской номер 0091620)</t>
  </si>
  <si>
    <t>06.05.2020</t>
  </si>
  <si>
    <t>не идет,в бу корректировка 34 197,47 в мес</t>
  </si>
  <si>
    <t>Лаборатория специальная взрывчатых веществ ЛУИДОР-2250Е3</t>
  </si>
  <si>
    <t>17.11.2015</t>
  </si>
  <si>
    <t>14.06.2017</t>
  </si>
  <si>
    <t>не идет,в бу корректировка 6419,22 в мес</t>
  </si>
  <si>
    <t>Автомобиль для перевозки опасных грузов 2 класса на базе Ford Transit (VIN X2FXXXESGXMK79701)</t>
  </si>
  <si>
    <t>07.02.2022</t>
  </si>
  <si>
    <t>Специализированный полуприцеп-контейнеровоз УСТ 946519 (шасси Z0V946519NA000029,VINZ0V946519NA000029</t>
  </si>
  <si>
    <t>23.05.2022</t>
  </si>
  <si>
    <t>Специальный седельный тягач с КМУ УСТ 54531U (шасси ХТС652255NR462147, VIN: Z0V54531UN5000560)</t>
  </si>
  <si>
    <t>СЗМ.TDR.PR-12 план</t>
  </si>
  <si>
    <t>ИТОГО</t>
  </si>
  <si>
    <t>Аммонит 6ЖВ в патронах (d=32мм) ОСП Камчатка</t>
  </si>
  <si>
    <t>НСИ "Rionel" серии MS-20-18 м. (в упаковке 1.4 S)</t>
  </si>
  <si>
    <t>НСИ "Rionel" серии MS-20-9 м. (в упаковке 1.4 S)</t>
  </si>
  <si>
    <t>НСИ "Rionel" серии MS-20-6 м. (в упаковке 1.4 S)</t>
  </si>
  <si>
    <t>НСИ "Rionel" серии Х-*-7,2 м. (в упаковке 1.4 S)</t>
  </si>
  <si>
    <t>НСИ "Rionel" серии Х-*-4,8 м. (в упаковке 1.4 S)</t>
  </si>
  <si>
    <t>НСИ "Rionel" серии Х-*-3,6 м. (в упаковке 1.4 S)</t>
  </si>
  <si>
    <t>НСИ "Rionel" серии Х-*- 60 м. (в упаковке 1.4 S)</t>
  </si>
  <si>
    <t>НСИ "Rionel" серии Х-*- 200 м. (в упаковке 1.4 S)</t>
  </si>
  <si>
    <t>НСИ "Rionel" серии Х-*- 600 м. (в упаковке 1.1 B)</t>
  </si>
  <si>
    <t>НСИ "Rionel" серии X-42-7,2 м(  упаковке 1,4S)</t>
  </si>
  <si>
    <t>Электродетонатор ЭД-З-Н-0</t>
  </si>
  <si>
    <t>Рукав зарядный</t>
  </si>
  <si>
    <t>Устройство Искра-С-500-18</t>
  </si>
  <si>
    <t>Устройство Искра-С-500-12</t>
  </si>
  <si>
    <t>Устройство Искра-С-500-8,5</t>
  </si>
  <si>
    <t>Устройство Искра-С-500-6</t>
  </si>
  <si>
    <t>Устройство Искра-С-450-6</t>
  </si>
  <si>
    <t>Устройство Искра-С-450-10</t>
  </si>
  <si>
    <t>Устройство Искра-П-9-4</t>
  </si>
  <si>
    <t>Устройство Искра-П-17-6</t>
  </si>
  <si>
    <t>Устройство Искра-П-25-6</t>
  </si>
  <si>
    <t>Устройство Искра-П-67-6</t>
  </si>
  <si>
    <t>Устройство ИСКРА-СТАРТ-В-500</t>
  </si>
  <si>
    <t>Устройство стартовое ИСКРА-Старт-ВШ-100</t>
  </si>
  <si>
    <t>Устройство стартовое ИСКРА-Старт-ВШ-200</t>
  </si>
  <si>
    <t>Устройство стартовое ИСКРА-Старт-ВШ-300</t>
  </si>
  <si>
    <t>Устройство стартовое ИСКРА-Старт-ВШ-500</t>
  </si>
  <si>
    <t>Hitronic II Standard 15 m</t>
  </si>
  <si>
    <t>Hitronic II Standard 18 m</t>
  </si>
  <si>
    <t>Hitronic II Standard 20 m</t>
  </si>
  <si>
    <t>Пневмоударники</t>
  </si>
  <si>
    <t>Пневмоударник TH6 (QL60) 3-1/2 API Reg</t>
  </si>
  <si>
    <t>Пневмоударник DT-H5A DHD350A 3-1/2 API Reg</t>
  </si>
  <si>
    <t>Пневмоударник MS-H4. DHD340/340A 2 3/8 API Reg</t>
  </si>
  <si>
    <t>Пневмоударник К4. DHD340A 2 3/8 API Reg</t>
  </si>
  <si>
    <t>Пневмоударник JAB 44/DHD340</t>
  </si>
  <si>
    <t>Пневмоударник DT-HCIR110</t>
  </si>
  <si>
    <t>Пневмоударник П-110-3,2 ШРБ МХ 67.00</t>
  </si>
  <si>
    <t>Пневмоударник DT-H5. DHD350 3-1/2 API Reg</t>
  </si>
  <si>
    <t>Пневмоударник DT-H6. 3-1/2 API REG QL60</t>
  </si>
  <si>
    <t>Коронки буровые</t>
  </si>
  <si>
    <t>Коронка буровая DT-DHD360 165 мм CVSBL</t>
  </si>
  <si>
    <t>Коронка буровая DT-DHD350 152 мм CVSBL</t>
  </si>
  <si>
    <t>Коронка буровая DT-CIR110 122 мм CV/SPBL</t>
  </si>
  <si>
    <t>Коронка буровая DT-DHD340 115 мм CV/SBL</t>
  </si>
  <si>
    <t>Коронка буровая DT-KNSH 115 мм DC/SBL</t>
  </si>
  <si>
    <t>Коронка буровая DTH 130мм/DHD340 сфера</t>
  </si>
  <si>
    <t>Коронка буровая DTН-DHD340 130мм баллистика</t>
  </si>
  <si>
    <t>Коронка буровая QL60 165мм сфера</t>
  </si>
  <si>
    <t>Ремкомплекты для пневмоударников</t>
  </si>
  <si>
    <t>Ремкомплект DT-HCIR110 M4 (внешний)</t>
  </si>
  <si>
    <t>Поршень DT-HCIR110 M4</t>
  </si>
  <si>
    <t>Патрон паводковый нижний (гайка нижняя) DT-H4 DHD340</t>
  </si>
  <si>
    <t>Гайка нижняя DT-HCIR110</t>
  </si>
  <si>
    <t>Ударник П-110-3,2 ШРБ МХ 67,03</t>
  </si>
  <si>
    <t>Цилиндр П-110-3,2 ШРБ МХ 67.02</t>
  </si>
  <si>
    <t>Букса ПП-110-2,8 Ш МХ 61.01</t>
  </si>
  <si>
    <t>Полукольцо DT-H4 DHD340</t>
  </si>
  <si>
    <t>Клапан пластиковый DHD 340</t>
  </si>
  <si>
    <t>Скоба П-110-2,8 Ш МХ 61,03</t>
  </si>
  <si>
    <t>Ремкомплект П-110</t>
  </si>
  <si>
    <t>Трубы буровые</t>
  </si>
  <si>
    <t>Труба буровая 89х9х5000 2-3/8 API Reg</t>
  </si>
  <si>
    <t>штанга</t>
  </si>
  <si>
    <t>Труба буровая ТБСУ 63,5х6,0х1500 мм</t>
  </si>
  <si>
    <t>Труба буровая ТБСУ 63,5х6,0х3000 мм</t>
  </si>
  <si>
    <t>Труба буровая ТБСУ 63,5х5,0х1500 мм</t>
  </si>
  <si>
    <t>Труба буровая ТБСУ 63,5х5,0х3000 мм</t>
  </si>
  <si>
    <t>Труба буровая ТБСУ 63,5х5,0х4700 мм</t>
  </si>
  <si>
    <t>Шнек буровой ШБП123-73*6-4300-100 3-50</t>
  </si>
  <si>
    <t xml:space="preserve">Переводники		</t>
  </si>
  <si>
    <t>Переводник З-50/З-88м</t>
  </si>
  <si>
    <t>Переходник П 3-50/72х10 (2 лыски)</t>
  </si>
  <si>
    <t>Переводник З-50/72*10</t>
  </si>
  <si>
    <t>Переход МЗ-50/НСП72*10</t>
  </si>
  <si>
    <t>Переводник З-50м/З-63,5 (2паза)</t>
  </si>
  <si>
    <t>Адаптер верхний 89х390мм, резьба PIN М64х BOX 2 3/8 Api Reg</t>
  </si>
  <si>
    <t>Переводник 3-50м/3-66м  (2 паза)</t>
  </si>
  <si>
    <t>Трубы обсадные</t>
  </si>
  <si>
    <t xml:space="preserve">Труба техническая ПНД SDR 41 160*2000 толщина 4 мм </t>
  </si>
  <si>
    <t xml:space="preserve">Труба техническая ПНД SDR 41 125*2000 толщина 3,1 мм </t>
  </si>
  <si>
    <t>Труба техническая D140*4,2 SDR33 ТУ 2248-001-49127551-2014</t>
  </si>
  <si>
    <t>Инструмент ловильный</t>
  </si>
  <si>
    <t>Метчик ловильный В1 правый с юбкой</t>
  </si>
  <si>
    <t>Колокол ловильный 3-50</t>
  </si>
  <si>
    <t>Ключи вспомогательные</t>
  </si>
  <si>
    <t>Вилка подкладная</t>
  </si>
  <si>
    <t>Ключ для пневмоударника П-110/90</t>
  </si>
  <si>
    <t>Ключ для пневмоударника П-110/85</t>
  </si>
  <si>
    <t>Ключ для пневмоударника П-130/100</t>
  </si>
  <si>
    <t>Прочее</t>
  </si>
  <si>
    <t>Штуцер Д135</t>
  </si>
  <si>
    <t>Штуцер Д168</t>
  </si>
  <si>
    <t>Рукав высокого давления 2SN DN 38 P=90 PRM PM-2SN38-BSC</t>
  </si>
  <si>
    <t>Полукольцо 2ДЗ-15.006</t>
  </si>
  <si>
    <t>Полукольцо 2ДЗ-15.004 ст40х</t>
  </si>
  <si>
    <t>Замок для буровых труб 3-50</t>
  </si>
  <si>
    <t>Полукольца пневмоударника 4"</t>
  </si>
  <si>
    <t>Полукольца пневмоударника 6"</t>
  </si>
  <si>
    <t>Анализ зарплаты по сотрудникам (в целом за период)</t>
  </si>
  <si>
    <t>Организация</t>
  </si>
  <si>
    <t>Урал Поволжье</t>
  </si>
  <si>
    <t>Период</t>
  </si>
  <si>
    <t>Подразделение</t>
  </si>
  <si>
    <t>Отработано</t>
  </si>
  <si>
    <t>Всего начислено ФАКТ за 12 месяцев</t>
  </si>
  <si>
    <t>Всего начислено</t>
  </si>
  <si>
    <t>НДФЛ</t>
  </si>
  <si>
    <t>Дней</t>
  </si>
  <si>
    <t>Часов</t>
  </si>
  <si>
    <t>Производственный отдел</t>
  </si>
  <si>
    <t>Аппаратчик приготовления эмульсии</t>
  </si>
  <si>
    <t>Водитель специального автомобиля</t>
  </si>
  <si>
    <t>Горнорабочий по доставке ВМ</t>
  </si>
  <si>
    <t>Заместитель начальника производства взрывных работ</t>
  </si>
  <si>
    <t>Механик</t>
  </si>
  <si>
    <t>Оператор самоходной буровой установки</t>
  </si>
  <si>
    <t>Помощник оператора самоходной буровой установки</t>
  </si>
  <si>
    <t>Руководитель проекта</t>
  </si>
  <si>
    <t>Слесарь по ремонту оборудования</t>
  </si>
  <si>
    <t>Специалист производственного отдела</t>
  </si>
  <si>
    <t>Сторож</t>
  </si>
  <si>
    <t>Электромеханик</t>
  </si>
  <si>
    <t>Тупицын Дмитрий Геннадьевич</t>
  </si>
  <si>
    <t>Итого</t>
  </si>
  <si>
    <t>Сводная таблица ао Урал Поволжью за 2022 год</t>
  </si>
  <si>
    <t>Затратные счета</t>
  </si>
  <si>
    <t>Должность/профессия</t>
  </si>
  <si>
    <t>отработано за 12 мес</t>
  </si>
  <si>
    <t>Заработано за 12 мес</t>
  </si>
  <si>
    <t>Стоимость часа</t>
  </si>
  <si>
    <t>Средняя Заработная плата за месяц в сопоставимых цифрах (средняя норма за 2022)</t>
  </si>
  <si>
    <t>дни</t>
  </si>
  <si>
    <t>часы</t>
  </si>
  <si>
    <t>НСИ "Коршун" ДИН-С-500-15</t>
  </si>
  <si>
    <t>НСИ "Коршун" ДИН-П-42-6</t>
  </si>
  <si>
    <t>НСИ "Коршун" ДИН-П-25-5</t>
  </si>
  <si>
    <t>Ремкомплект DT-H6 D QL 60 3-1/2 API Reg</t>
  </si>
  <si>
    <t>Труба техническая D160*5 SDR 33 (п.м)</t>
  </si>
  <si>
    <t>Труба техническая D180*6.9 SDR 26 (п.м.)</t>
  </si>
  <si>
    <t xml:space="preserve">Легковой автомобиль GWM POER </t>
  </si>
  <si>
    <t xml:space="preserve">Буровая установка Soosan JD-2000 </t>
  </si>
  <si>
    <t>ДТ тягач робег до карьера + моточасы</t>
  </si>
  <si>
    <t>Нитронит П марки "С" d-45-0,8 кг по ТУ 7276-019-58995878-2015</t>
  </si>
  <si>
    <t>Нитронит П марки "С" D-60-1.0 кг по ТУ 7276-019-58995878-2015</t>
  </si>
  <si>
    <t>Среднетех.скорость</t>
  </si>
  <si>
    <t>Экспл.скорость</t>
  </si>
  <si>
    <t>Самоходная буровая установка ZEGA D480A 0031</t>
  </si>
  <si>
    <t>Самоходная буровая установка ZEGA D480A 0043</t>
  </si>
  <si>
    <t>Специализированный автомобиль для перевозки опасных грузов ГАЗ 5796М1 (VIN ***5212)</t>
  </si>
  <si>
    <t>Детонатор промежуточный "Сибирит-ПД" - 80/1,0 ТУ 3602-042-05608605-2018</t>
  </si>
  <si>
    <t>Потребность в дизельном топливе для БУ</t>
  </si>
  <si>
    <t>Норма на м3</t>
  </si>
  <si>
    <t>Литры</t>
  </si>
  <si>
    <t>Стоимость</t>
  </si>
  <si>
    <t>усл</t>
  </si>
  <si>
    <t>мат</t>
  </si>
  <si>
    <t>объем</t>
  </si>
  <si>
    <t>всего</t>
  </si>
  <si>
    <t>спецодежда</t>
  </si>
  <si>
    <t>Поставить амортизационную норму для недавно приобретенной машины</t>
  </si>
  <si>
    <t>Гидравлическая буровая установка DEX203</t>
  </si>
  <si>
    <t>"карьер м-ия Анна" ООО "СУПБ"</t>
  </si>
  <si>
    <t>"карьер м-ия С-Саркаевское" ООО "Ергач"</t>
  </si>
  <si>
    <t>"карьер м-ия В-Вильвенское" ООО "ГХК"</t>
  </si>
  <si>
    <t>"карьер м-ия Заготовкинское" ООО "ГДК"</t>
  </si>
  <si>
    <t>"карьер м-ия гора Матюковая" ПАО "АВИСМА"</t>
  </si>
  <si>
    <t>"карьер Чаньвинский" АО "БСЗ"</t>
  </si>
  <si>
    <t>"карьер Разепинский" ООО "ПГК"</t>
  </si>
  <si>
    <t>"карьер м-ия Дружининское" ООО "АПИ Транзит"</t>
  </si>
  <si>
    <t>"карьер м-ия Пудлинговое" ООО "ПуЩЗ"</t>
  </si>
  <si>
    <t>"карьер месторождения Чинья-Ворыкское" ООО "Автодор"</t>
  </si>
  <si>
    <t>"карьер месторождения Бельгопское" ООО "УЗСМ"</t>
  </si>
  <si>
    <t>"вертолетная площадка Усть-Лыжа"</t>
  </si>
  <si>
    <t>"карьер месторождения Пикинское" АО "ЧК"</t>
  </si>
  <si>
    <t>"карьер месторождения Шипичатское" ООО "ВК-Трейд"</t>
  </si>
  <si>
    <t>"карьер месторождения Пещерное" ООО "СГТ"</t>
  </si>
  <si>
    <t>"карьер месторождения Заплотный камень ООО "ЗК"</t>
  </si>
  <si>
    <t>"карьер месторождения Придорожное ООО "ПК"</t>
  </si>
  <si>
    <t>"карьер Кривинский" Кривинский карьер ООО</t>
  </si>
  <si>
    <t>"карьер Пушкинского месторождения" Карьер АО</t>
  </si>
  <si>
    <t>"карьер Левобережного месторождения" Ю-К Уголь ООО</t>
  </si>
  <si>
    <t>"карьер месторождения Жуков Камень" ООО "МЖК"</t>
  </si>
  <si>
    <t>"ЦХХ 2 КГОК" АО "ЕВРАЗ КГОК"</t>
  </si>
  <si>
    <t>"Северский гранитный карьер"</t>
  </si>
  <si>
    <t>"Невьянский карьер"</t>
  </si>
  <si>
    <t>"карьер Малодегтярского месторождения" ООО "МК"</t>
  </si>
  <si>
    <t>"карьер Чаньвинского месторождения известняков" АО "БСЗ"</t>
  </si>
  <si>
    <t>цена ДТ за тн без учета НДС</t>
  </si>
  <si>
    <t>Наименование объекта</t>
  </si>
  <si>
    <t>Тип буровой установки</t>
  </si>
  <si>
    <t>Диаметр коронки, мм</t>
  </si>
  <si>
    <t>Технологическая скорость бурения, м/час</t>
  </si>
  <si>
    <t>Непроизводительное время в смену, час</t>
  </si>
  <si>
    <t>Коммерческая скорость бурения, м/смену</t>
  </si>
  <si>
    <t>Расход дизельного топлива, л/час</t>
  </si>
  <si>
    <t>Расход дизельного топлива, л/метр</t>
  </si>
  <si>
    <t>Аммортизация, руб./смену</t>
  </si>
  <si>
    <t>Расход буровой коронки, метров/шт</t>
  </si>
  <si>
    <t>Расход буровой коронки, шт/метр</t>
  </si>
  <si>
    <t>Расход ППУ, метров/шт</t>
  </si>
  <si>
    <t>Расход ППУ, шт/метр</t>
  </si>
  <si>
    <t>Расход буровой оснастки, метров/компл.</t>
  </si>
  <si>
    <t>Расход обсадной трубы, метр/метр</t>
  </si>
  <si>
    <t>Количество смен бурения, смены</t>
  </si>
  <si>
    <t>Количество смен на ТОиР, смены</t>
  </si>
  <si>
    <t>Запасные части, руб.</t>
  </si>
  <si>
    <t>Количество смен на прочистку скв., смены</t>
  </si>
  <si>
    <t>Стоимость ДТ, руб.</t>
  </si>
  <si>
    <t>ФОТ основного персонала с НДФЛ, руб</t>
  </si>
  <si>
    <t>Отчисления ФОТ, руб.</t>
  </si>
  <si>
    <t>Стоиомсть мобилизации буровой установки, руб.</t>
  </si>
  <si>
    <t>Выпуск на линию (тех. осмотр), руб.</t>
  </si>
  <si>
    <t>Медосмотры, руб.</t>
  </si>
  <si>
    <t>Суточные/вахтовые, руб.</t>
  </si>
  <si>
    <t>Питание, руб.</t>
  </si>
  <si>
    <t>Проживание, руб.</t>
  </si>
  <si>
    <t>Общепроизводственные расходы, руб.</t>
  </si>
  <si>
    <t>Накладные расходы, руб.</t>
  </si>
  <si>
    <t>Прибыль, руб.</t>
  </si>
  <si>
    <t>Нименование</t>
  </si>
  <si>
    <t>СПИ</t>
  </si>
  <si>
    <t>Первоначальная стоимость, руб.</t>
  </si>
  <si>
    <t>Ам норма/мес, руб.</t>
  </si>
  <si>
    <t>Норма расхода ДТ, л.</t>
  </si>
  <si>
    <t>Ам норма/смену, руб.</t>
  </si>
  <si>
    <t>Soosan JD-2000</t>
  </si>
  <si>
    <t>ZEGA D480A</t>
  </si>
  <si>
    <t>JK 830-3</t>
  </si>
  <si>
    <t>TM255-T</t>
  </si>
  <si>
    <t>УРБ-2А2 + компрессор</t>
  </si>
  <si>
    <t>Объект</t>
  </si>
  <si>
    <t>Расстояние от базы</t>
  </si>
  <si>
    <t>Расстояние от склада</t>
  </si>
  <si>
    <t>"карьер Ломовского месторождения" АО "Теплогорский карьер"</t>
  </si>
  <si>
    <t>Расстояние мобилизации, км</t>
  </si>
  <si>
    <t>Цена за ед, руб.</t>
  </si>
  <si>
    <t>Расход буровой оснастки (штанги, переводники, ремкомплекты), компл./метр</t>
  </si>
  <si>
    <t>Расходные материалы (ГСМ, фильтры), руб.</t>
  </si>
  <si>
    <t>Цена ДТ, руб./тн</t>
  </si>
  <si>
    <t>Расход ДТ общий, л</t>
  </si>
  <si>
    <t>Итого прямые расходы</t>
  </si>
  <si>
    <t>Итого себестоимость</t>
  </si>
  <si>
    <t>Процент добавочных скважин</t>
  </si>
  <si>
    <t>Глубина скважин конверта</t>
  </si>
  <si>
    <t>Детонатор промежуточный "Сибирит-ПД" - 80/1,0</t>
  </si>
  <si>
    <t>Нитронит П марки "С" D-60-1.0 кг</t>
  </si>
  <si>
    <t>Нитронит П марки "С" D-45-0,8 кг</t>
  </si>
  <si>
    <t>Заряды ЭВВ в патронах НПГМ-П-II-М-60-800</t>
  </si>
  <si>
    <t>Шашка-детонатор ЭПД-70-1000</t>
  </si>
  <si>
    <t>ДЭПУ Протолит М-800</t>
  </si>
  <si>
    <t>кг</t>
  </si>
  <si>
    <t>Масса патрона</t>
  </si>
  <si>
    <t>ДЭПУ Протолит М-1000</t>
  </si>
  <si>
    <t>ДЭПУ Протолит М-500</t>
  </si>
  <si>
    <t>Цена на дату расчета без учета НДС, руб. кг</t>
  </si>
  <si>
    <t>Промежуточные детонаторы основных зарядов</t>
  </si>
  <si>
    <t>Дублирование</t>
  </si>
  <si>
    <t>Х</t>
  </si>
  <si>
    <t>Промежуточные детонаторы для зарядов конверта</t>
  </si>
  <si>
    <t>Средства инициирования</t>
  </si>
  <si>
    <t>Резервирование</t>
  </si>
  <si>
    <t>X</t>
  </si>
  <si>
    <t>Расходы на бурение скважин</t>
  </si>
  <si>
    <t>Потребность в бурении</t>
  </si>
  <si>
    <t>ОСАГО (СВМ, СЗМ)</t>
  </si>
  <si>
    <t>ТОиР СЗМ, Доставщика</t>
  </si>
  <si>
    <t>Эмульсолит  П-А-20 ф 90 (кг)</t>
  </si>
  <si>
    <t>Средство инициирования HiNEL Plus DHD 12m 500 mc</t>
  </si>
  <si>
    <t>Средство инициирования HiNEL Plus SDD 4.8m 25 mc</t>
  </si>
  <si>
    <t>Средство инициирования HiNEL Plus Starter 500m 0 mc</t>
  </si>
  <si>
    <t>Детонатор промежуточный пентолитовый ПДП-62/600-100</t>
  </si>
  <si>
    <t>Зарядное устройство L 12 метров</t>
  </si>
  <si>
    <t>Зарядное устройство L 6 метров</t>
  </si>
  <si>
    <t>КАРТРИДЖ AUTOSTEM GEN III - 17MM X 30G</t>
  </si>
  <si>
    <t>КАРТРИДЖ AUTOSTEM GEN III - 35MM X 300G</t>
  </si>
  <si>
    <t>КАРТРИДЖ AUTOSTEM GEN III - 87MM X 1700G</t>
  </si>
  <si>
    <t>КАРТРИДЖ AUTOSTEM GEN III DET READY - 35MM X 300G</t>
  </si>
  <si>
    <t>КАРТРИДЖ AUTOSTEM GEN III DET READY - 43MM X 550G</t>
  </si>
  <si>
    <t>Провод медный, 2-жильный, диаметром 0,75 мм</t>
  </si>
  <si>
    <t>Реле пиротехническое РП-Д-30 ДИШВ.773919.009ТУ</t>
  </si>
  <si>
    <t>Соединитель ИВШП 143.000.000-03</t>
  </si>
  <si>
    <t>Устройство зарядное L14, диаметр 170 мм</t>
  </si>
  <si>
    <t>Устройство инициирования ИСКРА-П-0-4</t>
  </si>
  <si>
    <t>Устройство инициирования ИСКРА-С-450-12</t>
  </si>
  <si>
    <t>Устройство инициирования ИСКРА-С-450-15</t>
  </si>
  <si>
    <t>Шнур детонирующий ДШМ-Э</t>
  </si>
  <si>
    <t>НСИ ЭКСЭЛ КОННЕКТЕД SL-0-500</t>
  </si>
  <si>
    <t>НСИ ЭКСЭЛ КОННЕКТЕД SL-25-4 8</t>
  </si>
  <si>
    <t>НСИ ЭКСЭЛ КОННЕКТЕД SL-25-9 0</t>
  </si>
  <si>
    <t>ЭМУЛЬСОЛИТ П-Ф--20 120 В ПАТРОНАХ</t>
  </si>
  <si>
    <t>БЛАСТИТ 1000 55 В ПАТРОНАХ ГОСТ21984-76</t>
  </si>
  <si>
    <t>ШАШКА ПТ-П750</t>
  </si>
  <si>
    <t>СИСТЕМА ЭКСЭЛ ТУ287-005-23308410-2006</t>
  </si>
  <si>
    <t>ПАТРОН НИТРОНИТ П МАРКА С D60ММ 0,8 КГ</t>
  </si>
  <si>
    <t>ПАТРОН НИТРОНИТ П МАРКА С D60ММ 1КГ</t>
  </si>
  <si>
    <t>НСИ ЭКСЭЛ MS-500-15.0</t>
  </si>
  <si>
    <t>НСИ ЭКСЭЛ MS-475-21.0</t>
  </si>
  <si>
    <t>НСИ ЭКСЭЛ КОННЕКТЕД SL-67-9.0</t>
  </si>
  <si>
    <t>НСИ ЭКСЭЛ КОННЕКТЕД SL-0-1000</t>
  </si>
  <si>
    <t>НСИ ЭКСЭЛ MS-475-27.0</t>
  </si>
  <si>
    <t>НСИ ЭКСЭЛ КОННЕКТЕД SL-17-9.0</t>
  </si>
  <si>
    <t>НСИ ЭКСЭЛ SL-42-9.0</t>
  </si>
  <si>
    <t>НСИ ЭКСЭЛ КОННЕКТЕД SL-109-9.0</t>
  </si>
  <si>
    <t>НСИ ЭКСЭЛ КОННЕКТЕД SL-176-9.0</t>
  </si>
  <si>
    <t>ЗАРЯД ВЗРЫВАНИЯ ЭКВ-Б-3/50/30</t>
  </si>
  <si>
    <t>НСИ ЭКСЭЛ MS-500-10.2</t>
  </si>
  <si>
    <t>НСИ ЭКСЭЛ MS-475-36.0</t>
  </si>
  <si>
    <t>НСИ ЭКСЭЛ КОННЕКТЕД SL-0-9.0</t>
  </si>
  <si>
    <t>НСИ ЭКСЭЛ КОННЕКТЕД SL-0-150</t>
  </si>
  <si>
    <t>ЗАРЯД КОНТУРНОГО ВЗРЫВАНИЯ ЗКВ-Б 3/50/27</t>
  </si>
  <si>
    <t>БЛАСТИТ 32-400 32 в патронах (т)</t>
  </si>
  <si>
    <t>ЗАРЯД ВЗРЫВАНИЯ ЗКВ-Б 3/50/27 (кг)</t>
  </si>
  <si>
    <t>Аммонит № 6 ЖВ в патронах Д-32 200 гр.</t>
  </si>
  <si>
    <t>ДПУ - ПТ - 600 ( кг)</t>
  </si>
  <si>
    <t>ДШН - 8</t>
  </si>
  <si>
    <t>НСИ "Rionel-LP</t>
  </si>
  <si>
    <t>НСИ "Rionel" серии X-0-200 м(  упаковке 1,4S)</t>
  </si>
  <si>
    <t>НСИ "Rionel" серии X-25-7,2 м</t>
  </si>
  <si>
    <t>НСИ "Коршун" ДИН-П-0-60</t>
  </si>
  <si>
    <t>Устройство НСИ ИСКРА-Ш-(100-4500)-4</t>
  </si>
  <si>
    <t>Электродетонатор ЭДКЗ -  ПКМ</t>
  </si>
  <si>
    <t>Средство инициирования НСИ "Rionel" серии X-17-4,8 м(  упаковке 1,4S)</t>
  </si>
  <si>
    <t>Средство инициирования НСИ "Rionel" серии X-25-7,2 м(  упаковке 1,4S)</t>
  </si>
  <si>
    <t>Средство инициирования НСИ "Rionel" серии X-42-7,2 м(  упаковке 1,4S)</t>
  </si>
  <si>
    <t>Средство инициирования НСИ "Rionel" серии X-0-200 м</t>
  </si>
  <si>
    <t>ПАТРОН НИТРОНИТ П МАРКА С D32ММ 0,25 КГ</t>
  </si>
  <si>
    <t>Шнур детонирующий ДШЭ-12 ГОСТ</t>
  </si>
  <si>
    <t>Реле пиротехническое РПЭ-2-17</t>
  </si>
  <si>
    <t>Реле пиротехническое РПЭ-2-42 1-62*160</t>
  </si>
  <si>
    <t>Реле пиротехническое РПЭ-2-25 1-16*160</t>
  </si>
  <si>
    <t>Реле пиротехническое РПЭ-2 55М/С</t>
  </si>
  <si>
    <t>Заряд высокоэнергетический литой ВЭЛ-70/600-ТГ-100 ОСП Удокан</t>
  </si>
  <si>
    <t>Заряд высокоэнергетический литой ВЭЛ-70/600-ТГ-100 ОСП Камчатка</t>
  </si>
  <si>
    <t>Бластит 55-1000 ОСП Удокан</t>
  </si>
  <si>
    <t>Шнур детонирующий ДШЭ-12</t>
  </si>
  <si>
    <t>Реле пиротехническое РП-Д-20</t>
  </si>
  <si>
    <t>Реле пиротехническое РП-Д-45</t>
  </si>
  <si>
    <t>Реле пиротехническое РП-Д-60</t>
  </si>
  <si>
    <t>Устройство инициирования ИСКРА-С-500-6</t>
  </si>
  <si>
    <t>Устройство инициирования ИСКРА-С-500-12</t>
  </si>
  <si>
    <t>Устройство инициирования ИСКРА-П-17-4</t>
  </si>
  <si>
    <t>Детонатор электронный Electronic Blasting System II (HEBS-II)</t>
  </si>
  <si>
    <t>ШАШКА ШБТ-9,2/92 ТУ 7276-019-56466532</t>
  </si>
  <si>
    <t>Средства инициирования (НСИ)</t>
  </si>
  <si>
    <t>Средства инициирования (ЭСИ)</t>
  </si>
  <si>
    <t>Детонатор промежуточный универсальный ДПУ-ПТ-600 ТУ (кг)</t>
  </si>
  <si>
    <t>Инициатор взрывных схем ИВС-М-У ТУ 27.90.11-002-94642644-2020</t>
  </si>
  <si>
    <t>Устройство инициирования UIV2-900</t>
  </si>
  <si>
    <t>ЗАРЯД ВЗРЫВАНИЯ ЭКВ-Б-3/50/2 50 ПАТРОН</t>
  </si>
  <si>
    <t>HiTRONIC II Standart 12m</t>
  </si>
  <si>
    <t>HiTRONIC II Standart 18m</t>
  </si>
  <si>
    <t>HiTRONIC II Standart 20m</t>
  </si>
  <si>
    <t>Система инициирования RIONEL X-0-9</t>
  </si>
  <si>
    <t>Система инициирования RIONEL X-17-9</t>
  </si>
  <si>
    <t>Система инициирования RIONEL X-25-9</t>
  </si>
  <si>
    <t>Система инициирования RIONEL X-67-9M</t>
  </si>
  <si>
    <t>Система инициирования RIONEL X-9-200M</t>
  </si>
  <si>
    <t>НСИ RIONEL СЕРИИ MS-18-21M</t>
  </si>
  <si>
    <t>НСИ RIONEL СЕРИИ X-42-9M</t>
  </si>
  <si>
    <t>Шашка-детонатор ТС-500Л (п/ф м.Б.)</t>
  </si>
  <si>
    <t>Устройство инициирования ИСКРА-СТАРТ-ВШ-500</t>
  </si>
  <si>
    <t>Устройство инициирования ИСКРА-СТАРТ-ВШ-100</t>
  </si>
  <si>
    <t>Детонатор промежуточный "Сибирит-ПД" - 60/0,5 ТУ 3602-042-05608605-2018</t>
  </si>
  <si>
    <t>Электродетонатор HITRONIC STANDARD 15М</t>
  </si>
  <si>
    <t>Электродетонатор HITRONIC STANDARD 20М</t>
  </si>
  <si>
    <t>Средство инициирования НСИ "Коршун" ДИН-П-42-5</t>
  </si>
  <si>
    <t>Средство инициирования НСИ "Коршун" ДИН-П-25-5</t>
  </si>
  <si>
    <t>Средство инициирования НСИ "Коршун" ДИН-С-500-8</t>
  </si>
  <si>
    <t>Средство инициирования НСИ "Коршун" ДИН-С-500-7</t>
  </si>
  <si>
    <t>Провод магистральный HARNESS WIRE AT 206</t>
  </si>
  <si>
    <t>Патрон ПНП-А6ЖВ-60 ОСП Удокан</t>
  </si>
  <si>
    <t>Электродетонатор ЭД-КЗ-О-ПКМ-2м</t>
  </si>
  <si>
    <t>Электродетонатор ЭД-КЗ-ПКМ-20(1)-2м</t>
  </si>
  <si>
    <t>Электродетонатор ЭД-КЗ-ПКМ-40(2)-2м</t>
  </si>
  <si>
    <t>Электродетонатор ЭД-КЗ-ПКМ-150(7)-2м</t>
  </si>
  <si>
    <t>Электродетонатор ЭД-КЗ-ПКМ-175(8)-2м</t>
  </si>
  <si>
    <t>Электродетонатор ЭД-КЗ-ПКМ-200(9)-2м</t>
  </si>
  <si>
    <t>Угленит-Э-6</t>
  </si>
  <si>
    <t>Провод магистральный A VIDET</t>
  </si>
  <si>
    <t>Электродетонатор A VIDET-OP-22</t>
  </si>
  <si>
    <t>Электродетонатор A VIDET-OP-15</t>
  </si>
  <si>
    <t>Коннектор ремонтный A VIDET</t>
  </si>
  <si>
    <t>Устройство инициирующее ZEVS LP-1000-6</t>
  </si>
  <si>
    <t>Устройство инициирующее ZEVS LP-1600-6</t>
  </si>
  <si>
    <t>Устройство инициирующее ZEVS LP-2000-6</t>
  </si>
  <si>
    <t>Устройство инициирующее ZEVS LP-2500-6</t>
  </si>
  <si>
    <t>Устройство инициирующее ZEVS LP-3000-6</t>
  </si>
  <si>
    <t>Устройство инициирующее ZEVS LP-3500-6</t>
  </si>
  <si>
    <t>Устройство инициирующее ZEVS LP-4000-6</t>
  </si>
  <si>
    <t>Устройство инициирующее ZEVS LP-4500-6</t>
  </si>
  <si>
    <t>Устройство инициирующее ZEVS LP-5000-6</t>
  </si>
  <si>
    <t>Устройство инициирующее ZEVS LP-5500-6</t>
  </si>
  <si>
    <t>Устройство инициирующее ZEVS LP-6000-6</t>
  </si>
  <si>
    <t>Устройство инициирующее ZEVS LP-7000-6</t>
  </si>
  <si>
    <t>Устройство инициирующее ZEVS DHD-450-6</t>
  </si>
  <si>
    <t>Устройство инициирующее ZEVS DHD-450-10</t>
  </si>
  <si>
    <t>Устройство инициирующее ZEVS DHD-450-12</t>
  </si>
  <si>
    <t>Устройство инициирующее ZEVS DHD-450-15</t>
  </si>
  <si>
    <t>Устройство инициирующее ZEVS DHD-450-18</t>
  </si>
  <si>
    <t>Устройство инициирующее ZEVS DHD-450-30</t>
  </si>
  <si>
    <t>Устройство инициирующее ZEVS DHD-500-15</t>
  </si>
  <si>
    <t>Устройство инициирующее ZEVS DHD-800-12</t>
  </si>
  <si>
    <t>Устройство инициирующее ZEVS DHD-800-18</t>
  </si>
  <si>
    <t>Устройство инициирующее ZEVS DHD-800-24</t>
  </si>
  <si>
    <t>Устройство инициирующее ZEVS SDD-42-12</t>
  </si>
  <si>
    <t>Устройство инициирующее ZEVS SDD-67-12</t>
  </si>
  <si>
    <t>Устройство инициирующее ZEVS SDD-0-150</t>
  </si>
  <si>
    <t>Устройство инициирующее ZEVS SDD-0-300</t>
  </si>
  <si>
    <t>Устройство инициирующее ZEVS SDD-0-500</t>
  </si>
  <si>
    <t>Устройство инициирующее ZEVS SDD-17-6</t>
  </si>
  <si>
    <t>Устройство инициирующее ZEVS SDD-25-6</t>
  </si>
  <si>
    <t>Устройство инициирующее ZEVS SDD-42-6</t>
  </si>
  <si>
    <t>Устройство инициирующее ZEVS SDD-67-6</t>
  </si>
  <si>
    <t>Устройство инициирующее ZEVS SDD-0-9</t>
  </si>
  <si>
    <t>Устройство инициирующее ZEVS SDD-17-9</t>
  </si>
  <si>
    <t>Устройство инициирующее ZEVS SDD-25-9</t>
  </si>
  <si>
    <t>Устройство инициирующее ZEVS SDD-42-9</t>
  </si>
  <si>
    <t>Устройство инициирующее ZEVS SDD-67-9</t>
  </si>
  <si>
    <t>Устройство инициирующее ZEVS SDD-109-9</t>
  </si>
  <si>
    <t>НСИ RIONEL СЕРИИ MS-18-36M</t>
  </si>
  <si>
    <t>Система инициирования RIONEL X-9-9</t>
  </si>
  <si>
    <t>Средство инициирования НСИ "Коршун" ДИН-С-500-9</t>
  </si>
  <si>
    <t>Устройство инициирующее ZEVS DHD-475-21</t>
  </si>
  <si>
    <t>Электродетонатор ЭД-З-Н-О</t>
  </si>
  <si>
    <t>Устройство инициирования ИСКРА-П-9-4</t>
  </si>
  <si>
    <t>Устройство инициирования ИСКРА-П-25-4,4</t>
  </si>
  <si>
    <t>Устройство инициирования ИСКРА-С-500-14</t>
  </si>
  <si>
    <t>Устройство инициирования ИСКРА-С-500-18</t>
  </si>
  <si>
    <t>Устройство инициирования ИСКРА-С-500-8,5</t>
  </si>
  <si>
    <t>Устройство инициирования ИСКРА-СТАРТ-200 (в бухтах)</t>
  </si>
  <si>
    <t>Средство инициирования НСИ "Коршун" ДИН-С-500-15</t>
  </si>
  <si>
    <t>Средство инициирования НСИ "Коршун" ДИН-С-500-18</t>
  </si>
  <si>
    <t>Средство инициирования НСИ "Коршун" ДИН-П-17-5</t>
  </si>
  <si>
    <t>Средство инициирования НСИ "Коршун" ДИН-П-67-6</t>
  </si>
  <si>
    <t>Система инициирования RIONEL MS-20-36</t>
  </si>
  <si>
    <t>Система инициирования RIONEL MS-20-21M</t>
  </si>
  <si>
    <t>Устройство инициирующее ZEVS LP-100-6</t>
  </si>
  <si>
    <t>Устройство инициирующее ZEVS LP-500-6</t>
  </si>
  <si>
    <t>Провод АТ 206</t>
  </si>
  <si>
    <t>НСИ RIONEL LP-10-21</t>
  </si>
  <si>
    <t>Электродетонатор ЭД-КЗ-ПКМ-(4)</t>
  </si>
  <si>
    <t>Электродетонатор ЭД-КЗ-ПКМ-(5)</t>
  </si>
  <si>
    <t>Шашка-детонатор ЭПД 70-1000</t>
  </si>
  <si>
    <t>Зарядное устройство для заряжания ВВ в полипр.рукав,д/скважин d190 мм,длина 15м.</t>
  </si>
  <si>
    <t>Устройство инициирования ИСКРА-П-67-9</t>
  </si>
  <si>
    <t>Устройство инициирования ИСКРА-СТАРТ-400</t>
  </si>
  <si>
    <t>Устройство инициирующее ZEVS SBL DHD-450-12</t>
  </si>
  <si>
    <t>Устройство инициирующее ZEVS SBL SDD-25-6</t>
  </si>
  <si>
    <t>Устройство инициирующее ZEVS SBL SDD-42-6</t>
  </si>
  <si>
    <t>Устройство инициирующее ZEVS SBL SDD-67-6</t>
  </si>
  <si>
    <t>Устройство раздельного взрывания УРВ-2П ТУ 27.90.11-001-94642644-2019</t>
  </si>
  <si>
    <t>Электродетонатор ЭД-КЗ-ПКМ-100(5)</t>
  </si>
  <si>
    <t>Устройство инициирования ИСКРА-П-17-7</t>
  </si>
  <si>
    <t>Устройство ИСКРА П-17-7</t>
  </si>
  <si>
    <t>Устройство ИСКРА П-67-8</t>
  </si>
  <si>
    <t>Устройство ИСКРА П-0-9</t>
  </si>
  <si>
    <t>Устройство ИСКРА П-42-9</t>
  </si>
  <si>
    <t>Устройство ИСКРА П-25-9</t>
  </si>
  <si>
    <t>Устройство ИСКРА П-109-9</t>
  </si>
  <si>
    <t>Устройство ИСКРА Старт В-300</t>
  </si>
  <si>
    <t>Устройство ИСКРА С-500-20</t>
  </si>
  <si>
    <t>Средство инициирования СИНВ2 MS25 6м</t>
  </si>
  <si>
    <t>Средство инициирования СИНВ2 MS42 6м</t>
  </si>
  <si>
    <t>Средство инициирования СИНВ2 MS67 6м</t>
  </si>
  <si>
    <t>Средство инициирования СИНВ1 MS450 6м</t>
  </si>
  <si>
    <t>Средство инициирования СИНВ1 MS450 8м</t>
  </si>
  <si>
    <t>Средство инициирования СИНВ1 MS450 12м</t>
  </si>
  <si>
    <t>Средство инициирования СИНВ1 MS450 18м</t>
  </si>
  <si>
    <t>Средство инициирования СИНВ СТАРТ MS0 З00м</t>
  </si>
  <si>
    <t>Средство инициирования СИНВ СТАРТ MS0 500м</t>
  </si>
  <si>
    <t>Электровоспламенители без провода</t>
  </si>
  <si>
    <t>Средство инициирования НСИ "Rionel" серии LP-10-15</t>
  </si>
  <si>
    <t>Средство инициирования НСИ "Rionel" серии LP-10-12</t>
  </si>
  <si>
    <t>Средство инициирования НСИ "Rionel" серии LP-10-9</t>
  </si>
  <si>
    <t>Средство инициирования НСИ "Rionel" серии X-67-4,8</t>
  </si>
  <si>
    <t>Средство инициирования СИНВ1 MS800 12м</t>
  </si>
  <si>
    <t>Средство инициирования СИНВ1 MS800 18м</t>
  </si>
  <si>
    <t>Средство инициирования СИНВ1 MS800 24м</t>
  </si>
  <si>
    <t>Реле пиротехническое РПЭ-2-42 1-62*160 (собств.)</t>
  </si>
  <si>
    <t>Реле пиротехническое РПЭ-2 55М/С (собств.)</t>
  </si>
  <si>
    <t>Реле пиротехническое РПЭ-2-25 1-16*160 (собств.)</t>
  </si>
  <si>
    <t>Средство инициирования НСИ "Rionel" серии LP-10-6</t>
  </si>
  <si>
    <t>Средство инициирования НСИ "Rionel" серии X-100-4,8 м</t>
  </si>
  <si>
    <t>Устройство инициирующее ZEVS SDD-17-4</t>
  </si>
  <si>
    <t>Устройство инициирующее ZEVS SBL SDD-25-4</t>
  </si>
  <si>
    <t>Устройство инициирующее ZEVS SBL DHD-450-6</t>
  </si>
  <si>
    <t>Устройство инициирующее ZEVS SBL DHD-450-10</t>
  </si>
  <si>
    <t>Устройство инициирующее ZEVS SBL DHD-450-18</t>
  </si>
  <si>
    <t>Устройство инициирующее ZEVS SBL DHD-500-15</t>
  </si>
  <si>
    <t>Устройство инициирующее ZEVS SBL DHD-800-12</t>
  </si>
  <si>
    <t>Устройство инициирующее ZEVS SBL DHD-800-18</t>
  </si>
  <si>
    <t>Устройство инициирующее ZEVS SBL DHD-800-24</t>
  </si>
  <si>
    <t>Устройство инициирующее ZEVS SBL SDD-17-4</t>
  </si>
  <si>
    <t>Устройство инициирующее ZEVS SBL SDD-42-4</t>
  </si>
  <si>
    <t>Устройство инициирующее ZEVS SBL SDD-67-4</t>
  </si>
  <si>
    <t>Устройство инициирующее ZEVS SBL SDD-17-6</t>
  </si>
  <si>
    <t>Устройство инициирующее ZEVS SBL SDD-42-12</t>
  </si>
  <si>
    <t>Устройство инициирующее ZEVS SBL SDD-67-12</t>
  </si>
  <si>
    <t>Устройство инициирования ИСКРА-С-500-9</t>
  </si>
  <si>
    <t>Устройство инициирования ИСКРА-С-500-15</t>
  </si>
  <si>
    <t>Устройство инициирования ИСКРА-СТАРТ-В-50</t>
  </si>
  <si>
    <t>Устройство инициирования ИСКРА-СТАРТ-200</t>
  </si>
  <si>
    <t>Устройство инициирования ИСКРА-СТАРТ-В-200</t>
  </si>
  <si>
    <t>Электродетонатор ЭД-8-Ж L=2 м</t>
  </si>
  <si>
    <t>Устройство инициирующее ZEVS DHD-500-6</t>
  </si>
  <si>
    <t>Устройство инициирующее ZEVS DHD-500-10</t>
  </si>
  <si>
    <t>Заряд контурного взрывания гирляндовый Сибирит-К-55-24/1,2</t>
  </si>
  <si>
    <t>Устройство ИСКРА П-0-8</t>
  </si>
  <si>
    <t>Устройство ИСКРА П-42-8</t>
  </si>
  <si>
    <t>Устройство ИСКРА П-109-8</t>
  </si>
  <si>
    <t>Устройство ИСКРА П-176-8</t>
  </si>
  <si>
    <t>Устройство ИСКРА С-500-12</t>
  </si>
  <si>
    <t>Устройство ИСКРА Старт ВШ-600</t>
  </si>
  <si>
    <t>Устройство ИСКРА Старт ВШ-300</t>
  </si>
  <si>
    <t>Заряд высокоэнергетический литой ВЭЛ-70/600-ПТ-100</t>
  </si>
  <si>
    <t>Устройство ИСКРА С-500-22</t>
  </si>
  <si>
    <t>Устройство ИСКРА С-500-35</t>
  </si>
  <si>
    <t>Устройство ИСКРА Старт В-100</t>
  </si>
  <si>
    <t>Устройство ИСКРА Старт В-50</t>
  </si>
  <si>
    <t>Шашка-детонатор ПТ 900Л (ШД ПТ900Л)</t>
  </si>
  <si>
    <t>ДШЭ - 12</t>
  </si>
  <si>
    <t>Электродетонатор HITRONIC STANDARD 18М</t>
  </si>
  <si>
    <t>Заряд контурного взрывания гирляндовый Сибирит-К-55-24/ 1,2</t>
  </si>
  <si>
    <t>Аммонит 6ЖВ в патронах   Д32 мм</t>
  </si>
  <si>
    <t>Нитронит П марки "С" В 60-0,8 кг по ТУ 7276-019-58995878-2015</t>
  </si>
  <si>
    <t>Шашка ВЭЛ-70/600-ТГА-100</t>
  </si>
  <si>
    <t>Капсюль-детонатор</t>
  </si>
  <si>
    <t>Средства инициирования производства АТ (НСИ)</t>
  </si>
  <si>
    <t>Шашка ВЭЛ-70/100-ПТ-100</t>
  </si>
  <si>
    <t>Электродетонатор ЭД-1-8-Т ДИШВ 773951.300ТУ</t>
  </si>
  <si>
    <t>Средство инициирования СИНВ1 MS450 6м (товар)</t>
  </si>
  <si>
    <t>Средство инициирования СИНВ1 MS450 8м (товар)</t>
  </si>
  <si>
    <t>Средство инициирования СИНВ1 MS800 12м (товар)</t>
  </si>
  <si>
    <t>Средство инициирования СИНВ1 MS800 18м (товар)</t>
  </si>
  <si>
    <t>Средство инициирования СИНВ2 MS25 6м (товар)</t>
  </si>
  <si>
    <t>Средство инициирования СИНВ2 MS42 6м (товар)</t>
  </si>
  <si>
    <t>Средство инициирования СИНВ2 MS67 6м (товар)</t>
  </si>
  <si>
    <t>Шашка-детонатор литая ПТ-П500 (Камчатка)</t>
  </si>
  <si>
    <t>Устройство инициирующее ZEVS SBL DHD-450-10 (товар)</t>
  </si>
  <si>
    <t>Устройство инициирующее ZEVS SBL DHD-450-12 (товар)</t>
  </si>
  <si>
    <t>Устройство инициирующее ZEVS SBL SDD-17-6 (товар)</t>
  </si>
  <si>
    <t>Устройство инициирующее ZEVS SBL SDD-25-6 (товар)</t>
  </si>
  <si>
    <t>Устройство инициирующее ZEVS SBL SDD-42-6 (товар)</t>
  </si>
  <si>
    <t>Средство инициирования Дельфин 1 MS 500 12м</t>
  </si>
  <si>
    <t>Средство инициирования Дельфин 2 MS 25-8м</t>
  </si>
  <si>
    <t>Средство инициирования Дельфин 2 MS 42-8м</t>
  </si>
  <si>
    <t>Средство инициирования Дельфин 2 MS 67-8м</t>
  </si>
  <si>
    <t>Детонатор промежуточный ПДП - 600</t>
  </si>
  <si>
    <t>Детонатор электронный Kas1 24м</t>
  </si>
  <si>
    <t>Детонатор электронный Kas1 14м</t>
  </si>
  <si>
    <t>Устройство ИСКРА Старт В-600</t>
  </si>
  <si>
    <t>Средство инициирования СИНВ1 MS800 24м (товар)</t>
  </si>
  <si>
    <t>Средство инициирования Дельфин 2 MS 17-8м</t>
  </si>
  <si>
    <t>Средство инициирования Дельфин СТАРТ MS-0-500</t>
  </si>
  <si>
    <t>Устройство ИСКРА П-67-9</t>
  </si>
  <si>
    <t>Устройство ИСКРА П-25-8</t>
  </si>
  <si>
    <t>Детонатор электронный ЭлД НЕФРИТ-1-16</t>
  </si>
  <si>
    <t>Заряд ЗКВГ-60 6ЖВ</t>
  </si>
  <si>
    <t>Средство инициирования неэлектрическая Дельфин С500 12м</t>
  </si>
  <si>
    <t>Средство инициирования неэлектрическая Дельфин П17 8м</t>
  </si>
  <si>
    <t>Средство инициирования неэлектрическая Дельфин П25 8м</t>
  </si>
  <si>
    <t>Средство инициирования неэлектрическая Дельфин П42 8м</t>
  </si>
  <si>
    <t>Средство инициирования неэлектрическая Дельфин П67 8м</t>
  </si>
  <si>
    <t>Система инициирования неэлектрическая Дельфин П17 8м</t>
  </si>
  <si>
    <t>Система инициирования неэлектрическая Дельфин П25 8м</t>
  </si>
  <si>
    <t>Система инициирования неэлектрическая Дельфин П42 8м</t>
  </si>
  <si>
    <t>Система инициирования неэлектрическая Дельфин П67 8м</t>
  </si>
  <si>
    <t>Система инициирования неэлектрическая Дельфин С500 12м</t>
  </si>
  <si>
    <t>Детонатор промежуточный "Сибирит-ПД" - 80/1,0 ТУ 3602-042-05608605-2018 (Товар)</t>
  </si>
  <si>
    <t>Шнур детонирующий ДШН-М 160</t>
  </si>
  <si>
    <t>Устройство ИСКРА С-1000-20</t>
  </si>
  <si>
    <t>Шашка-детонатор литая ПТ-П500 (Светловское)</t>
  </si>
  <si>
    <t>Патрон НПГМ-П-II-М-60 (масса 800±60г) (ТП Урал-Поволжье)</t>
  </si>
  <si>
    <t>Катушка полевая ТК-2</t>
  </si>
  <si>
    <t>Средство инициирования Дельфин С 500-21м</t>
  </si>
  <si>
    <t>Средство инициирования Дельфин С 1000-21м</t>
  </si>
  <si>
    <t>Средство инициирования Дельфин П 42-12м</t>
  </si>
  <si>
    <t>Средство инициирования Дельфин П 67-12м</t>
  </si>
  <si>
    <t>Средство инициирования Дельфин П 109-12м</t>
  </si>
  <si>
    <t>Средство инициирования Дельфин П 0-12м</t>
  </si>
  <si>
    <t>Средство инициирования Дельфин П 17-12м</t>
  </si>
  <si>
    <t>Средство инициирования Дельфин П 25-10м</t>
  </si>
  <si>
    <t>Средство инициирования Дельфин П 42-10м</t>
  </si>
  <si>
    <t>Средство инициирования Дельфин П 67-10м</t>
  </si>
  <si>
    <t>Средство инициирования Дельфин П 17-10м</t>
  </si>
  <si>
    <t>Система инициирования неэлектрическая Дельфин С500 6м</t>
  </si>
  <si>
    <t>Система инициирования неэлектрическая Дельфин С500 8м</t>
  </si>
  <si>
    <t>Система инициирования неэлектрическая Дельфин С500 18м</t>
  </si>
  <si>
    <t>Система инициирования неэлектрическая Дельфин П42 6м</t>
  </si>
  <si>
    <t>Система инициирования неэлектрическая Дельфин П67 6м</t>
  </si>
  <si>
    <t>Система инициирования неэлектрическая Дельфин СТАРТ0 500м</t>
  </si>
  <si>
    <t>Система инициирования неэлектрическая Дельфин П42 6 м</t>
  </si>
  <si>
    <t>Электродетонатор ЭД СКАТ 12м</t>
  </si>
  <si>
    <t>Электродетонатор СКАТ 12м</t>
  </si>
  <si>
    <t>Детонатор промежуточный Березит Б-80</t>
  </si>
  <si>
    <t>Электродетонатор СКАТ 8м</t>
  </si>
  <si>
    <t>Аммонит 6 ЖВ-200</t>
  </si>
  <si>
    <t>Сибирит-ПМ.д 32</t>
  </si>
  <si>
    <t>Электродетонатор ЭД-8-Ж</t>
  </si>
  <si>
    <t>Провод взрывной ВП 2*0,8</t>
  </si>
  <si>
    <t>Устройство ИСКРА С-1000-22</t>
  </si>
  <si>
    <t>Устройство ИСКРА П-17-12</t>
  </si>
  <si>
    <t>Устройство ИСКРА Старт В-800</t>
  </si>
  <si>
    <t>Устройство ИСКРА П-0-12</t>
  </si>
  <si>
    <t>Устройство ИСКРА П-25-12</t>
  </si>
  <si>
    <t>Устройство ИСКРА П-42-12</t>
  </si>
  <si>
    <t>Устройство ИСКРА П-67-12</t>
  </si>
  <si>
    <t>Детонатор электронный Impulse E-DET 12 метров</t>
  </si>
  <si>
    <t>Шашка-детонатор литая ПТ-П500 (Угахан)</t>
  </si>
  <si>
    <t>Клемма для проводов соединительная 2-проводная</t>
  </si>
  <si>
    <t>Средства инициирования НСИ "ПУЛЬСАР" СК-500-6</t>
  </si>
  <si>
    <t>Средства инициирования НСИ "ПУЛЬСАР" СК-500-12</t>
  </si>
  <si>
    <t>Средства инициирования НСИ "ПУЛЬСАР" СК-500-15</t>
  </si>
  <si>
    <t>Средства инициирования НСИ "ПУЛЬСАР" П-25-6</t>
  </si>
  <si>
    <t>Средства инициирования НСИ "ПУЛЬСАР" П-42-6</t>
  </si>
  <si>
    <t>Средства инициирования НСИ "ПУЛЬСАР" П-67-6</t>
  </si>
  <si>
    <t>Устройство инициирующее ZEVSDET-I 8м</t>
  </si>
  <si>
    <t>Устройство инициирующее ZEVSDET-I 10м</t>
  </si>
  <si>
    <t>Устройство инициирующее ZEVSDET-I 12м</t>
  </si>
  <si>
    <t>Устройство инициирующее ZEVSDET-I 15м</t>
  </si>
  <si>
    <t>Устройство инициирующее ZEVSDET-I 18м</t>
  </si>
  <si>
    <t>Устройство инициирующее ZEVSDET-I 20м</t>
  </si>
  <si>
    <t>Шнур детонирующий ДШЭ-12 (товар)</t>
  </si>
  <si>
    <t>Электрод сменный</t>
  </si>
  <si>
    <t>Назначение</t>
  </si>
  <si>
    <t>С</t>
  </si>
  <si>
    <t>П</t>
  </si>
  <si>
    <t>СТАРТ</t>
  </si>
  <si>
    <t>ЭД</t>
  </si>
  <si>
    <t>Р</t>
  </si>
  <si>
    <t>М</t>
  </si>
  <si>
    <t>Производитель</t>
  </si>
  <si>
    <t>ВСИ (MAXAM)</t>
  </si>
  <si>
    <t>НМЗ ИСКРА (ТМС)</t>
  </si>
  <si>
    <t>АЗОТ-ВЗРЫВ</t>
  </si>
  <si>
    <t>HANWA</t>
  </si>
  <si>
    <t>Руководитель взрывных работ (мастер БВР)</t>
  </si>
  <si>
    <t>Резерв отпусков</t>
  </si>
  <si>
    <t>Суточные (хчел.*1000 руб*х дней)</t>
  </si>
  <si>
    <t>a</t>
  </si>
  <si>
    <t>b</t>
  </si>
  <si>
    <t>q</t>
  </si>
  <si>
    <t>V</t>
  </si>
  <si>
    <t>ВР</t>
  </si>
  <si>
    <t>БВР</t>
  </si>
  <si>
    <t>S</t>
  </si>
  <si>
    <t>Комплекс</t>
  </si>
  <si>
    <t>Погонаж, м</t>
  </si>
  <si>
    <t>Цена за метр</t>
  </si>
  <si>
    <t>Площадь, м2</t>
  </si>
  <si>
    <t>B, м</t>
  </si>
  <si>
    <t>А, м</t>
  </si>
  <si>
    <t>Стоимость единицы продукции без учета НДС, руб.</t>
  </si>
  <si>
    <t>БР на м3</t>
  </si>
  <si>
    <t>Диаметр, м</t>
  </si>
  <si>
    <t>БР на п.м.</t>
  </si>
  <si>
    <t>ВР на м3</t>
  </si>
  <si>
    <t>Примечание</t>
  </si>
  <si>
    <t>Фактический толеранс по удельному расходу +-0,1 кг/м3</t>
  </si>
  <si>
    <t>Доля дизельного топлива, %</t>
  </si>
  <si>
    <t>Машина смесительно-зарядная</t>
  </si>
  <si>
    <t>Наименование ОС</t>
  </si>
  <si>
    <t>Остаточная стоимость</t>
  </si>
  <si>
    <t>Марка</t>
  </si>
  <si>
    <t>Автомобиль легковой специализироованный для перевозки ВМ</t>
  </si>
  <si>
    <t>Inteo EM-VR-12</t>
  </si>
  <si>
    <t>Sollers Atlant L3H2</t>
  </si>
  <si>
    <t>Установка буровая самоходная</t>
  </si>
  <si>
    <t>JK 830-2</t>
  </si>
  <si>
    <t>А/м норма в смену</t>
  </si>
  <si>
    <t>Эмульсионная матрица</t>
  </si>
  <si>
    <t>Детонатор промежуточный "Сферит ДП" - 60/1,5</t>
  </si>
  <si>
    <t>Устройство Искра-С-*-18</t>
  </si>
  <si>
    <t>Устройство Искра-С-*-15</t>
  </si>
  <si>
    <t>Устройство Искра-С-*-12</t>
  </si>
  <si>
    <t>Устройство Искра-С-*-8,5</t>
  </si>
  <si>
    <t>Устройство Искра-С-*-6</t>
  </si>
  <si>
    <t>Устройство Искра-С-*-10</t>
  </si>
  <si>
    <t>Устройство Искра-П-*-4</t>
  </si>
  <si>
    <t>Устройство Искра-П-*-5</t>
  </si>
  <si>
    <t>Устройство Искра-П-*-6</t>
  </si>
  <si>
    <t>Устройство Искра-П-*-7</t>
  </si>
  <si>
    <t>Устройство Искра-П-*-8</t>
  </si>
  <si>
    <t>Устройство Искра-П-*-9</t>
  </si>
  <si>
    <t>Устройство Искра-П-*-10</t>
  </si>
  <si>
    <t>Устройство ИСКРА-СТАРТ-В-200</t>
  </si>
  <si>
    <t>Услуги производственного харатера</t>
  </si>
  <si>
    <t>2.7.</t>
  </si>
  <si>
    <t>Услуги тралла</t>
  </si>
  <si>
    <t>ДТ МСЗ пробег до карьера + моточасы</t>
  </si>
  <si>
    <t>ДТ ДВМ пробег + моточасы</t>
  </si>
  <si>
    <t>ДТ Легковой автомобиль</t>
  </si>
  <si>
    <t>Амортизация ОПР</t>
  </si>
  <si>
    <t>ТОиР Материалы</t>
  </si>
  <si>
    <t>Услуги гидросмолота</t>
  </si>
  <si>
    <t>ТОиР Сервис</t>
  </si>
  <si>
    <t>Выпуск на линию и сменный медосмотр</t>
  </si>
  <si>
    <t>Детонатор промежуточный "Сферит ДП" - 60 / 1,0</t>
  </si>
  <si>
    <t>Детонатор промежуточный "Сферит ДП" - 60 / 0,8</t>
  </si>
  <si>
    <t>ГВВ Гранулит РП</t>
  </si>
  <si>
    <t>ЭВВ Березит Э-100</t>
  </si>
  <si>
    <t>ЭВВ Нитронит Э-100</t>
  </si>
  <si>
    <t>ЭВВ Протолит-100</t>
  </si>
  <si>
    <t>ЭВВ Эверсин-100</t>
  </si>
  <si>
    <t>Цена без учета НДС, руб. кг</t>
  </si>
  <si>
    <t>Норма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</si>
</sst>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 #,##0.00\ &quot;₽&quot;_-;\-* #,##0.00\ &quot;₽&quot;_-;_-* &quot;-&quot;??\ &quot;₽&quot;_-;_-@_-"/>
    <numFmt numFmtId="43" formatCode="_-* #,##0.00_-;\-* #,##0.00_-;_-* &quot;-&quot;??_-;_-@_-"/>
    <numFmt numFmtId="164" formatCode="#,##0.0"/>
    <numFmt numFmtId="165" formatCode="0.0%"/>
    <numFmt numFmtId="166" formatCode="0.000"/>
    <numFmt numFmtId="167" formatCode="0.0"/>
    <numFmt numFmtId="168" formatCode="#,##0.000"/>
    <numFmt numFmtId="169" formatCode="[$-F419]yyyy\,\ mmmm;@"/>
    <numFmt numFmtId="170" formatCode="_([$€]* #,##0.00_);_([$€]* \(#,##0.00\);_([$€]* &quot;-&quot;??_);_(@_)"/>
    <numFmt numFmtId="171" formatCode="_-* #,##0.00_р_._-;\-* #,##0.00_р_._-;_-* &quot;-&quot;??_р_._-;_-@_-"/>
    <numFmt numFmtId="172" formatCode="_-* #,##0.00&quot;р.&quot;_-;\-* #,##0.00&quot;р.&quot;_-;_-* &quot;-&quot;??&quot;р.&quot;_-;_-@_-"/>
    <numFmt numFmtId="173" formatCode="_-* #,##0.00\ _₽_-;\-* #,##0.00\ _₽_-;_-* &quot;-&quot;??\ _₽_-;_-@_-"/>
    <numFmt numFmtId="174" formatCode="#,##0.0000"/>
    <numFmt numFmtId="175" formatCode="000000000"/>
    <numFmt numFmtId="176" formatCode="#,##0.00;[Red]#,##0.00"/>
    <numFmt numFmtId="177" formatCode="[$-419]d\ mmm;@"/>
    <numFmt numFmtId="178" formatCode="#,##0.000;[Red]\-#,##0.000"/>
    <numFmt numFmtId="179" formatCode="#,##0;[Red]#,##0"/>
    <numFmt numFmtId="180" formatCode="0.0000"/>
    <numFmt numFmtId="181" formatCode="0.00000"/>
    <numFmt numFmtId="182" formatCode="0.000000"/>
  </numFmts>
  <fonts count="97">
    <font>
      <sz val="10"/>
      <name val="Arial"/>
    </font>
    <font>
      <sz val="12"/>
      <color theme="1"/>
      <name val="Calibri"/>
      <family val="2"/>
      <charset val="204"/>
      <scheme val="minor"/>
    </font>
    <font>
      <sz val="12"/>
      <color theme="1"/>
      <name val="Calibri"/>
      <family val="2"/>
      <charset val="204"/>
      <scheme val="minor"/>
    </font>
    <font>
      <sz val="12"/>
      <color theme="1"/>
      <name val="Calibri"/>
      <family val="2"/>
      <charset val="204"/>
      <scheme val="minor"/>
    </font>
    <font>
      <sz val="12"/>
      <color theme="1"/>
      <name val="Calibri"/>
      <family val="2"/>
      <charset val="204"/>
      <scheme val="minor"/>
    </font>
    <font>
      <sz val="12"/>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name val="Arial Narrow"/>
      <family val="2"/>
    </font>
    <font>
      <sz val="11"/>
      <name val="Arial Narrow"/>
      <family val="2"/>
    </font>
    <font>
      <b/>
      <sz val="11"/>
      <color theme="0"/>
      <name val="Arial Narrow"/>
      <family val="2"/>
    </font>
    <font>
      <sz val="11"/>
      <color theme="0"/>
      <name val="Arial Narrow"/>
      <family val="2"/>
    </font>
    <font>
      <sz val="11"/>
      <color theme="3" tint="-0.499984740745262"/>
      <name val="Arial Narrow"/>
      <family val="2"/>
    </font>
    <font>
      <sz val="10"/>
      <name val="Arial Cyr"/>
      <charset val="204"/>
    </font>
    <font>
      <b/>
      <sz val="11"/>
      <color theme="1"/>
      <name val="Arial Narrow"/>
      <family val="2"/>
    </font>
    <font>
      <sz val="10"/>
      <name val="Arial"/>
      <family val="2"/>
      <charset val="204"/>
    </font>
    <font>
      <b/>
      <sz val="11"/>
      <color theme="3" tint="0.39997558519241921"/>
      <name val="Arial Narrow"/>
      <family val="2"/>
    </font>
    <font>
      <sz val="11"/>
      <color theme="3" tint="0.39997558519241921"/>
      <name val="Arial Narrow"/>
      <family val="2"/>
    </font>
    <font>
      <b/>
      <sz val="8"/>
      <name val="Calibri"/>
      <family val="2"/>
      <charset val="204"/>
      <scheme val="minor"/>
    </font>
    <font>
      <sz val="8"/>
      <name val="Calibri"/>
      <family val="2"/>
      <charset val="204"/>
      <scheme val="minor"/>
    </font>
    <font>
      <sz val="12"/>
      <color theme="1"/>
      <name val="Calibri"/>
      <family val="2"/>
      <charset val="204"/>
      <scheme val="minor"/>
    </font>
    <font>
      <sz val="8"/>
      <color indexed="65"/>
      <name val="Calibri"/>
      <family val="2"/>
      <charset val="204"/>
      <scheme val="minor"/>
    </font>
    <font>
      <sz val="8"/>
      <color theme="1"/>
      <name val="Calibri"/>
      <family val="2"/>
      <charset val="204"/>
      <scheme val="minor"/>
    </font>
    <font>
      <sz val="8"/>
      <color theme="4"/>
      <name val="Calibri"/>
      <family val="2"/>
      <charset val="204"/>
      <scheme val="minor"/>
    </font>
    <font>
      <sz val="10"/>
      <name val="Arial Cyr"/>
    </font>
    <font>
      <sz val="8"/>
      <color theme="0" tint="-0.14999847407452621"/>
      <name val="Arial Narrow"/>
      <family val="2"/>
      <charset val="204"/>
    </font>
    <font>
      <b/>
      <sz val="11"/>
      <color rgb="FFFF0000"/>
      <name val="Arial Narrow"/>
      <family val="2"/>
    </font>
    <font>
      <sz val="11"/>
      <color rgb="FFFF0000"/>
      <name val="Arial Narrow"/>
      <family val="2"/>
    </font>
    <font>
      <sz val="14"/>
      <name val="Calibri"/>
      <family val="2"/>
      <charset val="204"/>
      <scheme val="minor"/>
    </font>
    <font>
      <i/>
      <sz val="8"/>
      <name val="Calibri"/>
      <family val="2"/>
      <charset val="204"/>
      <scheme val="minor"/>
    </font>
    <font>
      <b/>
      <u/>
      <sz val="8"/>
      <name val="Calibri"/>
      <family val="2"/>
      <charset val="204"/>
      <scheme val="minor"/>
    </font>
    <font>
      <b/>
      <sz val="8"/>
      <color theme="3" tint="0.39997558519241921"/>
      <name val="Calibri"/>
      <family val="2"/>
      <charset val="204"/>
      <scheme val="minor"/>
    </font>
    <font>
      <b/>
      <sz val="8"/>
      <color theme="1"/>
      <name val="Calibri"/>
      <family val="2"/>
      <charset val="204"/>
      <scheme val="minor"/>
    </font>
    <font>
      <sz val="8"/>
      <color theme="0"/>
      <name val="Calibri"/>
      <family val="2"/>
      <charset val="204"/>
      <scheme val="minor"/>
    </font>
    <font>
      <sz val="8"/>
      <color theme="3" tint="0.39997558519241921"/>
      <name val="Calibri"/>
      <family val="2"/>
      <charset val="204"/>
      <scheme val="minor"/>
    </font>
    <font>
      <b/>
      <sz val="8"/>
      <color theme="4"/>
      <name val="Calibri"/>
      <family val="2"/>
      <charset val="204"/>
      <scheme val="minor"/>
    </font>
    <font>
      <sz val="11"/>
      <color theme="1"/>
      <name val="Arial Narrow"/>
      <family val="2"/>
    </font>
    <font>
      <b/>
      <sz val="8"/>
      <color theme="0"/>
      <name val="Calibri"/>
      <family val="2"/>
      <charset val="204"/>
      <scheme val="minor"/>
    </font>
    <font>
      <b/>
      <sz val="11"/>
      <color rgb="FF3F3F3F"/>
      <name val="Calibri"/>
      <family val="2"/>
      <charset val="204"/>
      <scheme val="minor"/>
    </font>
    <font>
      <i/>
      <sz val="11"/>
      <color rgb="FF7F7F7F"/>
      <name val="Calibri"/>
      <family val="2"/>
      <charset val="204"/>
      <scheme val="minor"/>
    </font>
    <font>
      <sz val="11"/>
      <color theme="1"/>
      <name val="Calibri"/>
      <family val="2"/>
      <scheme val="minor"/>
    </font>
    <font>
      <sz val="12"/>
      <color theme="1"/>
      <name val="Calibri"/>
      <family val="2"/>
      <scheme val="minor"/>
    </font>
    <font>
      <sz val="10"/>
      <name val="Arial"/>
      <family val="2"/>
    </font>
    <font>
      <sz val="10"/>
      <name val="Comic Sans MS"/>
      <family val="4"/>
    </font>
    <font>
      <i/>
      <sz val="11"/>
      <color indexed="23"/>
      <name val="Calibri"/>
      <family val="2"/>
      <charset val="204"/>
    </font>
    <font>
      <sz val="11"/>
      <color indexed="8"/>
      <name val="Calibri"/>
      <family val="2"/>
      <charset val="204"/>
    </font>
    <font>
      <sz val="8"/>
      <name val="Arial"/>
      <family val="2"/>
    </font>
    <font>
      <sz val="10"/>
      <name val="Arial Narrow"/>
      <family val="2"/>
    </font>
    <font>
      <b/>
      <sz val="10"/>
      <name val="Arial"/>
      <family val="2"/>
      <charset val="204"/>
    </font>
    <font>
      <sz val="8"/>
      <name val="Arial"/>
      <family val="2"/>
      <charset val="204"/>
    </font>
    <font>
      <sz val="12"/>
      <color theme="1"/>
      <name val="Arial Narrow"/>
      <family val="2"/>
    </font>
    <font>
      <sz val="10"/>
      <name val="Arial"/>
      <family val="2"/>
    </font>
    <font>
      <sz val="11"/>
      <color rgb="FF000000"/>
      <name val="Arial Narrow"/>
      <family val="2"/>
    </font>
    <font>
      <b/>
      <sz val="8"/>
      <name val="Arial"/>
      <family val="2"/>
      <charset val="204"/>
    </font>
    <font>
      <sz val="10"/>
      <color theme="0"/>
      <name val="Arial"/>
      <family val="2"/>
    </font>
    <font>
      <sz val="10"/>
      <color rgb="FFFFFFFF"/>
      <name val="Arial"/>
      <family val="2"/>
    </font>
    <font>
      <sz val="10"/>
      <color rgb="FFFF0000"/>
      <name val="Arial"/>
      <family val="2"/>
      <charset val="204"/>
    </font>
    <font>
      <b/>
      <sz val="11"/>
      <color theme="1"/>
      <name val="Arial"/>
      <family val="2"/>
      <charset val="204"/>
    </font>
    <font>
      <sz val="11"/>
      <color theme="1"/>
      <name val="Arial"/>
      <family val="2"/>
      <charset val="204"/>
    </font>
    <font>
      <sz val="10"/>
      <name val="Arial"/>
      <family val="2"/>
    </font>
    <font>
      <sz val="8"/>
      <name val="Calibri"/>
      <family val="2"/>
      <scheme val="minor"/>
    </font>
    <font>
      <sz val="7"/>
      <name val="Arial"/>
      <family val="2"/>
    </font>
    <font>
      <sz val="8"/>
      <color theme="4"/>
      <name val="Calibri"/>
      <family val="2"/>
      <scheme val="minor"/>
    </font>
    <font>
      <sz val="8"/>
      <name val="Arial Narrow"/>
      <family val="2"/>
    </font>
    <font>
      <b/>
      <sz val="8"/>
      <color rgb="FFFF0000"/>
      <name val="Calibri"/>
      <family val="2"/>
      <charset val="204"/>
      <scheme val="minor"/>
    </font>
    <font>
      <sz val="8"/>
      <color rgb="FFFF0000"/>
      <name val="Arial"/>
      <family val="2"/>
      <charset val="204"/>
    </font>
    <font>
      <sz val="10"/>
      <color theme="0"/>
      <name val="Arial"/>
      <family val="2"/>
      <charset val="204"/>
    </font>
    <font>
      <sz val="10"/>
      <name val="Arial"/>
      <family val="2"/>
    </font>
    <font>
      <sz val="8"/>
      <color rgb="FF1D1C1D"/>
      <name val="Calibri"/>
      <family val="2"/>
      <charset val="204"/>
      <scheme val="minor"/>
    </font>
    <font>
      <sz val="8"/>
      <color rgb="FF000000"/>
      <name val="Calibri"/>
      <family val="2"/>
      <charset val="204"/>
      <scheme val="minor"/>
    </font>
    <font>
      <sz val="8"/>
      <color theme="1"/>
      <name val="Arial Narrow"/>
      <family val="2"/>
      <charset val="204"/>
    </font>
    <font>
      <sz val="12"/>
      <color theme="0"/>
      <name val="Arial Narrow"/>
      <family val="2"/>
    </font>
    <font>
      <b/>
      <sz val="10"/>
      <name val="Arial"/>
      <family val="2"/>
    </font>
    <font>
      <sz val="10"/>
      <color theme="1" tint="0.249977111117893"/>
      <name val="Arial"/>
      <family val="2"/>
      <charset val="204"/>
    </font>
    <font>
      <sz val="10"/>
      <color theme="1"/>
      <name val="Arial"/>
      <family val="2"/>
      <charset val="204"/>
    </font>
    <font>
      <sz val="9"/>
      <name val="Arial"/>
      <family val="2"/>
    </font>
    <font>
      <sz val="12"/>
      <name val="Arial Narrow"/>
      <family val="2"/>
    </font>
    <font>
      <b/>
      <sz val="12"/>
      <name val="Arial Narrow"/>
      <family val="2"/>
    </font>
    <font>
      <b/>
      <sz val="12"/>
      <color theme="0"/>
      <name val="Calibri"/>
      <family val="2"/>
      <charset val="204"/>
      <scheme val="minor"/>
    </font>
    <font>
      <sz val="12"/>
      <color theme="0"/>
      <name val="Calibri"/>
      <family val="2"/>
      <charset val="204"/>
      <scheme val="minor"/>
    </font>
    <font>
      <sz val="12"/>
      <name val="Arial"/>
      <family val="2"/>
    </font>
    <font>
      <sz val="12"/>
      <color indexed="65"/>
      <name val="Calibri"/>
      <family val="2"/>
      <charset val="204"/>
      <scheme val="minor"/>
    </font>
    <font>
      <sz val="12"/>
      <name val="Calibri"/>
      <family val="2"/>
      <charset val="204"/>
      <scheme val="minor"/>
    </font>
    <font>
      <sz val="12"/>
      <color theme="1"/>
      <name val="Arial Narrow"/>
      <family val="2"/>
      <charset val="204"/>
    </font>
    <font>
      <sz val="12"/>
      <color theme="0"/>
      <name val="Arial"/>
      <family val="2"/>
    </font>
    <font>
      <sz val="12"/>
      <color theme="1"/>
      <name val="Arial"/>
      <family val="2"/>
    </font>
    <font>
      <sz val="11"/>
      <color indexed="65"/>
      <name val="Arial"/>
      <family val="2"/>
    </font>
    <font>
      <sz val="11"/>
      <color theme="1"/>
      <name val="Arial"/>
      <family val="2"/>
    </font>
    <font>
      <sz val="11"/>
      <name val="Arial"/>
      <family val="2"/>
    </font>
    <font>
      <sz val="8"/>
      <color rgb="FF333333"/>
      <name val="Arial"/>
      <family val="2"/>
    </font>
    <font>
      <sz val="10"/>
      <color rgb="FF595959"/>
      <name val="Arial"/>
      <family val="2"/>
    </font>
    <font>
      <sz val="12"/>
      <color theme="1"/>
      <name val="Aptos Light"/>
    </font>
    <font>
      <sz val="8"/>
      <color rgb="FF333333"/>
      <name val="Aptos Light"/>
    </font>
    <font>
      <b/>
      <sz val="10"/>
      <color theme="3" tint="0.39997558519241921"/>
      <name val="Arial"/>
      <family val="2"/>
    </font>
    <font>
      <b/>
      <sz val="10"/>
      <color theme="1"/>
      <name val="Arial"/>
      <family val="2"/>
    </font>
    <font>
      <sz val="10"/>
      <color theme="3" tint="0.39997558519241921"/>
      <name val="Arial"/>
      <family val="2"/>
    </font>
  </fonts>
  <fills count="29">
    <fill>
      <patternFill patternType="none"/>
    </fill>
    <fill>
      <patternFill patternType="gray125"/>
    </fill>
    <fill>
      <patternFill patternType="solid">
        <fgColor theme="0"/>
        <bgColor indexed="64"/>
      </patternFill>
    </fill>
    <fill>
      <patternFill patternType="solid">
        <fgColor theme="3" tint="-0.499984740745262"/>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rgb="FFFFFF00"/>
        <bgColor indexed="64"/>
      </patternFill>
    </fill>
    <fill>
      <patternFill patternType="solid">
        <fgColor rgb="FF203764"/>
        <bgColor indexed="64"/>
      </patternFill>
    </fill>
    <fill>
      <patternFill patternType="solid">
        <fgColor indexed="26"/>
        <bgColor indexed="26"/>
      </patternFill>
    </fill>
    <fill>
      <patternFill patternType="solid">
        <fgColor rgb="FFFF00FF"/>
        <bgColor indexed="64"/>
      </patternFill>
    </fill>
    <fill>
      <patternFill patternType="solid">
        <fgColor theme="8" tint="-0.249977111117893"/>
        <bgColor indexed="64"/>
      </patternFill>
    </fill>
    <fill>
      <patternFill patternType="solid">
        <fgColor rgb="FFF2F2F2"/>
      </patternFill>
    </fill>
    <fill>
      <patternFill patternType="solid">
        <fgColor rgb="FFFFFFCC"/>
      </patternFill>
    </fill>
    <fill>
      <patternFill patternType="solid">
        <fgColor indexed="26"/>
      </patternFill>
    </fill>
    <fill>
      <patternFill patternType="solid">
        <fgColor indexed="26"/>
        <bgColor indexed="64"/>
      </patternFill>
    </fill>
    <fill>
      <patternFill patternType="solid">
        <fgColor theme="4" tint="-0.499984740745262"/>
        <bgColor indexed="64"/>
      </patternFill>
    </fill>
    <fill>
      <patternFill patternType="solid">
        <fgColor rgb="FF0F243E"/>
        <bgColor rgb="FF000000"/>
      </patternFill>
    </fill>
    <fill>
      <patternFill patternType="solid">
        <fgColor rgb="FF92D050"/>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FF"/>
        <bgColor auto="1"/>
      </patternFill>
    </fill>
  </fills>
  <borders count="96">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bottom/>
      <diagonal/>
    </border>
    <border>
      <left style="thick">
        <color indexed="64"/>
      </left>
      <right/>
      <top/>
      <bottom/>
      <diagonal/>
    </border>
    <border>
      <left style="thick">
        <color indexed="64"/>
      </left>
      <right style="thick">
        <color indexed="64"/>
      </right>
      <top/>
      <bottom style="thick">
        <color indexed="64"/>
      </bottom>
      <diagonal/>
    </border>
    <border>
      <left/>
      <right style="thick">
        <color indexed="64"/>
      </right>
      <top/>
      <bottom/>
      <diagonal/>
    </border>
    <border>
      <left style="thick">
        <color indexed="64"/>
      </left>
      <right style="thick">
        <color indexed="64"/>
      </right>
      <top style="thick">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hair">
        <color auto="1"/>
      </left>
      <right style="hair">
        <color auto="1"/>
      </right>
      <top style="hair">
        <color auto="1"/>
      </top>
      <bottom style="hair">
        <color auto="1"/>
      </bottom>
      <diagonal/>
    </border>
    <border>
      <left/>
      <right style="thin">
        <color indexed="64"/>
      </right>
      <top/>
      <bottom/>
      <diagonal/>
    </border>
    <border>
      <left style="thin">
        <color rgb="FF3F3F3F"/>
      </left>
      <right style="thin">
        <color rgb="FF3F3F3F"/>
      </right>
      <top style="thin">
        <color rgb="FF3F3F3F"/>
      </top>
      <bottom style="thin">
        <color rgb="FF3F3F3F"/>
      </bottom>
      <diagonal/>
    </border>
    <border>
      <left style="thin">
        <color indexed="22"/>
      </left>
      <right style="thin">
        <color indexed="22"/>
      </right>
      <top style="thin">
        <color indexed="22"/>
      </top>
      <bottom style="thin">
        <color indexed="22"/>
      </bottom>
      <diagonal/>
    </border>
    <border>
      <left style="thin">
        <color indexed="24"/>
      </left>
      <right style="thin">
        <color indexed="24"/>
      </right>
      <top style="thin">
        <color indexed="24"/>
      </top>
      <bottom style="thin">
        <color indexed="24"/>
      </bottom>
      <diagonal/>
    </border>
    <border>
      <left style="thin">
        <color rgb="FF9999FF"/>
      </left>
      <right style="thin">
        <color rgb="FF9999FF"/>
      </right>
      <top style="thin">
        <color rgb="FF9999FF"/>
      </top>
      <bottom style="thin">
        <color rgb="FF9999FF"/>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ck">
        <color theme="1"/>
      </left>
      <right/>
      <top style="thick">
        <color theme="1"/>
      </top>
      <bottom/>
      <diagonal/>
    </border>
    <border>
      <left/>
      <right/>
      <top style="thick">
        <color theme="1"/>
      </top>
      <bottom/>
      <diagonal/>
    </border>
    <border>
      <left/>
      <right style="thick">
        <color theme="1"/>
      </right>
      <top style="thick">
        <color theme="1"/>
      </top>
      <bottom/>
      <diagonal/>
    </border>
    <border>
      <left style="thick">
        <color theme="1"/>
      </left>
      <right style="hair">
        <color theme="1"/>
      </right>
      <top style="thick">
        <color theme="1"/>
      </top>
      <bottom style="hair">
        <color theme="1"/>
      </bottom>
      <diagonal/>
    </border>
    <border>
      <left style="hair">
        <color theme="1"/>
      </left>
      <right style="hair">
        <color theme="1"/>
      </right>
      <top style="thick">
        <color theme="1"/>
      </top>
      <bottom style="hair">
        <color theme="1"/>
      </bottom>
      <diagonal/>
    </border>
    <border>
      <left style="hair">
        <color theme="1"/>
      </left>
      <right style="thick">
        <color theme="1"/>
      </right>
      <top style="thick">
        <color theme="1"/>
      </top>
      <bottom style="hair">
        <color theme="1"/>
      </bottom>
      <diagonal/>
    </border>
    <border>
      <left style="thick">
        <color theme="1"/>
      </left>
      <right style="thick">
        <color theme="1"/>
      </right>
      <top style="thick">
        <color theme="1"/>
      </top>
      <bottom/>
      <diagonal/>
    </border>
    <border>
      <left style="thick">
        <color theme="1"/>
      </left>
      <right style="hair">
        <color auto="1"/>
      </right>
      <top style="hair">
        <color auto="1"/>
      </top>
      <bottom style="hair">
        <color auto="1"/>
      </bottom>
      <diagonal/>
    </border>
    <border>
      <left style="hair">
        <color auto="1"/>
      </left>
      <right style="thick">
        <color theme="1"/>
      </right>
      <top style="hair">
        <color auto="1"/>
      </top>
      <bottom style="hair">
        <color auto="1"/>
      </bottom>
      <diagonal/>
    </border>
    <border>
      <left style="thick">
        <color theme="1"/>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style="thick">
        <color theme="1"/>
      </right>
      <top style="hair">
        <color theme="1"/>
      </top>
      <bottom style="hair">
        <color theme="1"/>
      </bottom>
      <diagonal/>
    </border>
    <border>
      <left style="thick">
        <color theme="1"/>
      </left>
      <right style="thick">
        <color theme="1"/>
      </right>
      <top style="hair">
        <color auto="1"/>
      </top>
      <bottom style="hair">
        <color auto="1"/>
      </bottom>
      <diagonal/>
    </border>
    <border>
      <left style="thick">
        <color theme="1"/>
      </left>
      <right/>
      <top/>
      <bottom style="thin">
        <color indexed="24"/>
      </bottom>
      <diagonal/>
    </border>
    <border>
      <left style="thin">
        <color indexed="24"/>
      </left>
      <right style="thin">
        <color indexed="24"/>
      </right>
      <top/>
      <bottom style="thin">
        <color indexed="24"/>
      </bottom>
      <diagonal/>
    </border>
    <border>
      <left style="thin">
        <color indexed="24"/>
      </left>
      <right style="thick">
        <color theme="1"/>
      </right>
      <top/>
      <bottom style="thin">
        <color indexed="24"/>
      </bottom>
      <diagonal/>
    </border>
    <border>
      <left style="thick">
        <color theme="1"/>
      </left>
      <right/>
      <top/>
      <bottom/>
      <diagonal/>
    </border>
    <border>
      <left style="thick">
        <color theme="1"/>
      </left>
      <right style="thick">
        <color theme="1"/>
      </right>
      <top/>
      <bottom style="thin">
        <color indexed="24"/>
      </bottom>
      <diagonal/>
    </border>
    <border>
      <left style="thin">
        <color rgb="FFCCC085"/>
      </left>
      <right style="thin">
        <color rgb="FFCCC085"/>
      </right>
      <top style="thin">
        <color rgb="FFCCC085"/>
      </top>
      <bottom style="thin">
        <color rgb="FFCCC085"/>
      </bottom>
      <diagonal/>
    </border>
    <border>
      <left style="hair">
        <color auto="1"/>
      </left>
      <right/>
      <top/>
      <bottom/>
      <diagonal/>
    </border>
    <border>
      <left/>
      <right style="thick">
        <color theme="1"/>
      </right>
      <top/>
      <bottom/>
      <diagonal/>
    </border>
    <border>
      <left style="thick">
        <color theme="1"/>
      </left>
      <right/>
      <top style="thin">
        <color indexed="24"/>
      </top>
      <bottom style="thin">
        <color indexed="24"/>
      </bottom>
      <diagonal/>
    </border>
    <border>
      <left style="thin">
        <color rgb="FF9999FF"/>
      </left>
      <right style="thick">
        <color theme="1"/>
      </right>
      <top style="thin">
        <color rgb="FF9999FF"/>
      </top>
      <bottom style="thin">
        <color rgb="FF9999FF"/>
      </bottom>
      <diagonal/>
    </border>
    <border>
      <left style="thick">
        <color theme="1"/>
      </left>
      <right style="thin">
        <color rgb="FF9999FF"/>
      </right>
      <top style="thin">
        <color rgb="FF9999FF"/>
      </top>
      <bottom style="thin">
        <color rgb="FF9999FF"/>
      </bottom>
      <diagonal/>
    </border>
    <border>
      <left style="thick">
        <color theme="1"/>
      </left>
      <right style="thick">
        <color theme="1"/>
      </right>
      <top style="thin">
        <color indexed="24"/>
      </top>
      <bottom style="thin">
        <color indexed="24"/>
      </bottom>
      <diagonal/>
    </border>
    <border>
      <left style="thick">
        <color theme="1"/>
      </left>
      <right style="thick">
        <color theme="1"/>
      </right>
      <top style="thin">
        <color rgb="FFCCC085"/>
      </top>
      <bottom style="thin">
        <color rgb="FFCCC085"/>
      </bottom>
      <diagonal/>
    </border>
    <border>
      <left style="thick">
        <color theme="1"/>
      </left>
      <right style="hair">
        <color theme="1"/>
      </right>
      <top style="hair">
        <color theme="1"/>
      </top>
      <bottom/>
      <diagonal/>
    </border>
    <border>
      <left style="hair">
        <color theme="1"/>
      </left>
      <right style="hair">
        <color theme="1"/>
      </right>
      <top style="hair">
        <color theme="1"/>
      </top>
      <bottom/>
      <diagonal/>
    </border>
    <border>
      <left style="hair">
        <color theme="1"/>
      </left>
      <right style="thick">
        <color theme="1"/>
      </right>
      <top style="hair">
        <color theme="1"/>
      </top>
      <bottom/>
      <diagonal/>
    </border>
    <border>
      <left style="thick">
        <color theme="1"/>
      </left>
      <right style="thick">
        <color theme="1"/>
      </right>
      <top/>
      <bottom/>
      <diagonal/>
    </border>
    <border>
      <left style="thick">
        <color theme="1"/>
      </left>
      <right/>
      <top style="thin">
        <color indexed="24"/>
      </top>
      <bottom style="thick">
        <color theme="1"/>
      </bottom>
      <diagonal/>
    </border>
    <border>
      <left style="thin">
        <color indexed="24"/>
      </left>
      <right style="thin">
        <color indexed="24"/>
      </right>
      <top style="thin">
        <color indexed="24"/>
      </top>
      <bottom style="thick">
        <color theme="1"/>
      </bottom>
      <diagonal/>
    </border>
    <border>
      <left style="thin">
        <color rgb="FF9999FF"/>
      </left>
      <right style="thick">
        <color theme="1"/>
      </right>
      <top style="thin">
        <color rgb="FF9999FF"/>
      </top>
      <bottom style="thick">
        <color theme="1"/>
      </bottom>
      <diagonal/>
    </border>
    <border>
      <left style="thick">
        <color theme="1"/>
      </left>
      <right style="hair">
        <color theme="1"/>
      </right>
      <top style="hair">
        <color theme="1"/>
      </top>
      <bottom style="thick">
        <color theme="1"/>
      </bottom>
      <diagonal/>
    </border>
    <border>
      <left style="hair">
        <color theme="1"/>
      </left>
      <right style="hair">
        <color theme="1"/>
      </right>
      <top style="hair">
        <color theme="1"/>
      </top>
      <bottom style="thick">
        <color theme="1"/>
      </bottom>
      <diagonal/>
    </border>
    <border>
      <left style="hair">
        <color theme="1"/>
      </left>
      <right style="thick">
        <color theme="1"/>
      </right>
      <top style="hair">
        <color theme="1"/>
      </top>
      <bottom style="thick">
        <color theme="1"/>
      </bottom>
      <diagonal/>
    </border>
    <border>
      <left style="thick">
        <color theme="1"/>
      </left>
      <right style="thin">
        <color rgb="FF9999FF"/>
      </right>
      <top style="thin">
        <color rgb="FF9999FF"/>
      </top>
      <bottom style="thick">
        <color theme="1"/>
      </bottom>
      <diagonal/>
    </border>
    <border>
      <left style="thin">
        <color rgb="FF9999FF"/>
      </left>
      <right style="thin">
        <color rgb="FF9999FF"/>
      </right>
      <top style="thin">
        <color rgb="FF9999FF"/>
      </top>
      <bottom style="thick">
        <color theme="1"/>
      </bottom>
      <diagonal/>
    </border>
    <border>
      <left style="thick">
        <color theme="1"/>
      </left>
      <right style="thick">
        <color theme="1"/>
      </right>
      <top style="thin">
        <color indexed="24"/>
      </top>
      <bottom style="thick">
        <color theme="1"/>
      </bottom>
      <diagonal/>
    </border>
    <border>
      <left style="thin">
        <color indexed="24"/>
      </left>
      <right style="thin">
        <color indexed="24"/>
      </right>
      <top style="thin">
        <color indexed="24"/>
      </top>
      <bottom style="thin">
        <color indexed="24"/>
      </bottom>
      <diagonal/>
    </border>
    <border>
      <left style="thin">
        <color indexed="24"/>
      </left>
      <right style="thin">
        <color indexed="24"/>
      </right>
      <top style="thin">
        <color indexed="24"/>
      </top>
      <bottom/>
      <diagonal/>
    </border>
    <border>
      <left style="thin">
        <color indexed="24"/>
      </left>
      <right style="thin">
        <color indexed="2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0"/>
      </left>
      <right style="thin">
        <color indexed="60"/>
      </right>
      <top/>
      <bottom style="thin">
        <color indexed="60"/>
      </bottom>
      <diagonal/>
    </border>
    <border>
      <left style="thin">
        <color indexed="60"/>
      </left>
      <right style="thin">
        <color indexed="60"/>
      </right>
      <top style="thin">
        <color indexed="60"/>
      </top>
      <bottom style="thin">
        <color indexed="60"/>
      </bottom>
      <diagonal/>
    </border>
    <border>
      <left style="thin">
        <color indexed="64"/>
      </left>
      <right style="thin">
        <color indexed="64"/>
      </right>
      <top style="thin">
        <color indexed="64"/>
      </top>
      <bottom/>
      <diagonal/>
    </border>
    <border>
      <left style="thin">
        <color indexed="60"/>
      </left>
      <right style="thin">
        <color indexed="60"/>
      </right>
      <top style="thin">
        <color indexed="60"/>
      </top>
      <bottom/>
      <diagonal/>
    </border>
    <border>
      <left style="thin">
        <color indexed="64"/>
      </left>
      <right style="thin">
        <color indexed="64"/>
      </right>
      <top style="thin">
        <color indexed="64"/>
      </top>
      <bottom style="thin">
        <color indexed="64"/>
      </bottom>
      <diagonal/>
    </border>
    <border>
      <left style="hair">
        <color auto="1"/>
      </left>
      <right style="hair">
        <color auto="1"/>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s>
  <cellStyleXfs count="101">
    <xf numFmtId="0" fontId="0" fillId="0" borderId="0"/>
    <xf numFmtId="0" fontId="14" fillId="0" borderId="0"/>
    <xf numFmtId="0" fontId="14" fillId="0" borderId="0"/>
    <xf numFmtId="0" fontId="21" fillId="0" borderId="0"/>
    <xf numFmtId="0" fontId="25" fillId="0" borderId="0"/>
    <xf numFmtId="0" fontId="21" fillId="12" borderId="11" applyNumberFormat="0" applyFont="0"/>
    <xf numFmtId="0" fontId="41" fillId="0" borderId="0"/>
    <xf numFmtId="43" fontId="41" fillId="0" borderId="0" applyFont="0" applyFill="0" applyBorder="0" applyAlignment="0" applyProtection="0"/>
    <xf numFmtId="9" fontId="41" fillId="0" borderId="0" applyFont="0" applyFill="0" applyBorder="0" applyAlignment="0" applyProtection="0"/>
    <xf numFmtId="0" fontId="16" fillId="0" borderId="0"/>
    <xf numFmtId="0" fontId="14" fillId="0" borderId="0"/>
    <xf numFmtId="0" fontId="8" fillId="0" borderId="0"/>
    <xf numFmtId="0" fontId="14" fillId="0" borderId="0"/>
    <xf numFmtId="0" fontId="16" fillId="0" borderId="0"/>
    <xf numFmtId="0" fontId="8" fillId="0" borderId="0"/>
    <xf numFmtId="170" fontId="43" fillId="0" borderId="0" applyFont="0" applyFill="0" applyBorder="0" applyAlignment="0" applyProtection="0"/>
    <xf numFmtId="0" fontId="21" fillId="0" borderId="0"/>
    <xf numFmtId="0" fontId="44" fillId="0" borderId="0"/>
    <xf numFmtId="43" fontId="44" fillId="0" borderId="0" applyFont="0" applyFill="0" applyBorder="0" applyAlignment="0" applyProtection="0"/>
    <xf numFmtId="0" fontId="44" fillId="0" borderId="0"/>
    <xf numFmtId="9" fontId="8" fillId="0" borderId="0" applyFont="0" applyFill="0" applyBorder="0" applyAlignment="0" applyProtection="0"/>
    <xf numFmtId="0" fontId="40" fillId="0" borderId="0" applyNumberFormat="0" applyFill="0" applyBorder="0" applyAlignment="0" applyProtection="0"/>
    <xf numFmtId="0" fontId="39" fillId="15" borderId="14" applyNumberFormat="0" applyAlignment="0" applyProtection="0"/>
    <xf numFmtId="0" fontId="43" fillId="0" borderId="0"/>
    <xf numFmtId="0" fontId="42" fillId="0" borderId="0"/>
    <xf numFmtId="0" fontId="14" fillId="17" borderId="15" applyNumberFormat="0" applyFont="0" applyAlignment="0" applyProtection="0"/>
    <xf numFmtId="0" fontId="45" fillId="0" borderId="0" applyNumberFormat="0" applyFill="0" applyBorder="0" applyAlignment="0" applyProtection="0"/>
    <xf numFmtId="0" fontId="16" fillId="0" borderId="0"/>
    <xf numFmtId="43" fontId="16" fillId="0" borderId="0" applyFont="0" applyFill="0" applyBorder="0" applyAlignment="0" applyProtection="0"/>
    <xf numFmtId="171" fontId="46" fillId="0" borderId="0" applyFont="0" applyFill="0" applyBorder="0" applyAlignment="0" applyProtection="0"/>
    <xf numFmtId="44" fontId="41" fillId="0" borderId="0" applyFont="0" applyFill="0" applyBorder="0" applyAlignment="0" applyProtection="0"/>
    <xf numFmtId="0" fontId="8" fillId="0" borderId="0"/>
    <xf numFmtId="0" fontId="41" fillId="0" borderId="0"/>
    <xf numFmtId="0" fontId="42" fillId="0" borderId="0"/>
    <xf numFmtId="43" fontId="41" fillId="0" borderId="0" applyFont="0" applyFill="0" applyBorder="0" applyAlignment="0" applyProtection="0"/>
    <xf numFmtId="0" fontId="8" fillId="0" borderId="0"/>
    <xf numFmtId="9" fontId="8" fillId="0" borderId="0" applyFont="0" applyFill="0" applyBorder="0" applyAlignment="0" applyProtection="0"/>
    <xf numFmtId="171" fontId="14" fillId="0" borderId="0" applyFont="0" applyFill="0" applyBorder="0" applyAlignment="0" applyProtection="0"/>
    <xf numFmtId="43" fontId="44" fillId="0" borderId="0" applyFont="0" applyFill="0" applyBorder="0" applyAlignment="0" applyProtection="0"/>
    <xf numFmtId="0" fontId="8" fillId="0" borderId="0"/>
    <xf numFmtId="0" fontId="47" fillId="0" borderId="0"/>
    <xf numFmtId="172" fontId="14"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14"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0" fontId="8" fillId="16" borderId="11" applyNumberFormat="0" applyFont="0" applyAlignment="0" applyProtection="0"/>
    <xf numFmtId="9" fontId="8" fillId="0" borderId="0" applyFont="0" applyFill="0" applyBorder="0" applyAlignment="0" applyProtection="0"/>
    <xf numFmtId="173" fontId="8" fillId="0" borderId="0" applyFont="0" applyFill="0" applyBorder="0" applyAlignment="0" applyProtection="0"/>
    <xf numFmtId="0" fontId="8" fillId="0" borderId="0"/>
    <xf numFmtId="43" fontId="41" fillId="0" borderId="0" applyFont="0" applyFill="0" applyBorder="0" applyAlignment="0" applyProtection="0"/>
    <xf numFmtId="0" fontId="8" fillId="0" borderId="0"/>
    <xf numFmtId="0" fontId="8" fillId="0" borderId="0"/>
    <xf numFmtId="0" fontId="7" fillId="0" borderId="0"/>
    <xf numFmtId="0" fontId="50" fillId="0" borderId="0"/>
    <xf numFmtId="0" fontId="21" fillId="16" borderId="11" applyNumberFormat="0" applyFont="0" applyAlignment="0" applyProtection="0"/>
    <xf numFmtId="9" fontId="52" fillId="0" borderId="0" applyFont="0" applyFill="0" applyBorder="0" applyAlignment="0" applyProtection="0"/>
    <xf numFmtId="9" fontId="21" fillId="0" borderId="0" applyFont="0" applyFill="0" applyBorder="0" applyAlignment="0" applyProtection="0"/>
    <xf numFmtId="43" fontId="60" fillId="0" borderId="0" applyFont="0" applyFill="0" applyBorder="0" applyAlignment="0" applyProtection="0"/>
    <xf numFmtId="43" fontId="41" fillId="0" borderId="0" applyFont="0" applyFill="0" applyBorder="0" applyAlignment="0" applyProtection="0"/>
    <xf numFmtId="0" fontId="6" fillId="0" borderId="0"/>
    <xf numFmtId="0" fontId="6" fillId="0" borderId="0"/>
    <xf numFmtId="43" fontId="44" fillId="0" borderId="0" applyFont="0" applyFill="0" applyBorder="0" applyAlignment="0" applyProtection="0"/>
    <xf numFmtId="9" fontId="6" fillId="0" borderId="0" applyFont="0" applyFill="0" applyBorder="0" applyAlignment="0" applyProtection="0"/>
    <xf numFmtId="43" fontId="16" fillId="0" borderId="0" applyFont="0" applyFill="0" applyBorder="0" applyAlignment="0" applyProtection="0"/>
    <xf numFmtId="44" fontId="41" fillId="0" borderId="0" applyFont="0" applyFill="0" applyBorder="0" applyAlignment="0" applyProtection="0"/>
    <xf numFmtId="0" fontId="6" fillId="0" borderId="0"/>
    <xf numFmtId="43" fontId="41" fillId="0" borderId="0" applyFont="0" applyFill="0" applyBorder="0" applyAlignment="0" applyProtection="0"/>
    <xf numFmtId="0" fontId="6" fillId="0" borderId="0"/>
    <xf numFmtId="9" fontId="6" fillId="0" borderId="0" applyFont="0" applyFill="0" applyBorder="0" applyAlignment="0" applyProtection="0"/>
    <xf numFmtId="43" fontId="44"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16" borderId="11" applyNumberFormat="0" applyFont="0" applyAlignment="0" applyProtection="0"/>
    <xf numFmtId="9" fontId="6" fillId="0" borderId="0" applyFont="0" applyFill="0" applyBorder="0" applyAlignment="0" applyProtection="0"/>
    <xf numFmtId="173" fontId="6" fillId="0" borderId="0" applyFont="0" applyFill="0" applyBorder="0" applyAlignment="0" applyProtection="0"/>
    <xf numFmtId="0" fontId="6" fillId="0" borderId="0"/>
    <xf numFmtId="43" fontId="41" fillId="0" borderId="0" applyFont="0" applyFill="0" applyBorder="0" applyAlignment="0" applyProtection="0"/>
    <xf numFmtId="0" fontId="6" fillId="0" borderId="0"/>
    <xf numFmtId="0" fontId="6" fillId="0" borderId="0"/>
    <xf numFmtId="0" fontId="6" fillId="0" borderId="0"/>
    <xf numFmtId="9" fontId="43"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43" fontId="68" fillId="0" borderId="0" applyFont="0" applyFill="0" applyBorder="0" applyAlignment="0" applyProtection="0"/>
    <xf numFmtId="0" fontId="16" fillId="0" borderId="0"/>
    <xf numFmtId="0" fontId="47" fillId="0" borderId="0"/>
  </cellStyleXfs>
  <cellXfs count="770">
    <xf numFmtId="0" fontId="0" fillId="0" borderId="0" xfId="0"/>
    <xf numFmtId="0" fontId="10" fillId="0" borderId="0" xfId="0" applyFont="1"/>
    <xf numFmtId="2" fontId="10" fillId="0" borderId="0" xfId="0" applyNumberFormat="1" applyFont="1"/>
    <xf numFmtId="0" fontId="10" fillId="0" borderId="0" xfId="0" applyFont="1" applyAlignment="1">
      <alignment horizontal="right"/>
    </xf>
    <xf numFmtId="3" fontId="10" fillId="0" borderId="1" xfId="0" applyNumberFormat="1" applyFont="1" applyBorder="1" applyAlignment="1">
      <alignment horizontal="center"/>
    </xf>
    <xf numFmtId="164" fontId="10" fillId="0" borderId="1" xfId="0" applyNumberFormat="1" applyFont="1" applyBorder="1"/>
    <xf numFmtId="0" fontId="10" fillId="0" borderId="1" xfId="0" applyFont="1" applyBorder="1"/>
    <xf numFmtId="164" fontId="10" fillId="2" borderId="1" xfId="0" applyNumberFormat="1" applyFont="1" applyFill="1" applyBorder="1"/>
    <xf numFmtId="0" fontId="9" fillId="0" borderId="1" xfId="0" applyFont="1" applyBorder="1"/>
    <xf numFmtId="3" fontId="9" fillId="0" borderId="1" xfId="0" applyNumberFormat="1" applyFont="1" applyBorder="1" applyAlignment="1">
      <alignment horizontal="center"/>
    </xf>
    <xf numFmtId="164" fontId="9" fillId="0" borderId="1" xfId="0" applyNumberFormat="1" applyFont="1" applyBorder="1"/>
    <xf numFmtId="4" fontId="10" fillId="0" borderId="1" xfId="0" applyNumberFormat="1" applyFont="1" applyBorder="1" applyAlignment="1">
      <alignment horizontal="center"/>
    </xf>
    <xf numFmtId="1" fontId="10" fillId="0" borderId="1" xfId="0" applyNumberFormat="1" applyFont="1" applyBorder="1" applyAlignment="1">
      <alignment horizontal="center"/>
    </xf>
    <xf numFmtId="1" fontId="10" fillId="0" borderId="1" xfId="0" applyNumberFormat="1" applyFont="1" applyBorder="1"/>
    <xf numFmtId="1" fontId="10" fillId="2" borderId="1" xfId="0" applyNumberFormat="1" applyFont="1" applyFill="1" applyBorder="1"/>
    <xf numFmtId="0" fontId="10" fillId="2" borderId="1" xfId="0" applyFont="1" applyFill="1" applyBorder="1" applyAlignment="1">
      <alignment horizontal="left" wrapText="1"/>
    </xf>
    <xf numFmtId="0" fontId="10" fillId="2" borderId="1" xfId="0" applyFont="1" applyFill="1" applyBorder="1"/>
    <xf numFmtId="3" fontId="10" fillId="2" borderId="1" xfId="0" applyNumberFormat="1" applyFont="1" applyFill="1" applyBorder="1" applyAlignment="1">
      <alignment horizontal="center"/>
    </xf>
    <xf numFmtId="3" fontId="10" fillId="2" borderId="1" xfId="0" applyNumberFormat="1" applyFont="1" applyFill="1" applyBorder="1" applyAlignment="1">
      <alignment horizontal="right"/>
    </xf>
    <xf numFmtId="0" fontId="10" fillId="0" borderId="1" xfId="0" applyFont="1" applyBorder="1" applyAlignment="1">
      <alignment horizontal="left" wrapText="1"/>
    </xf>
    <xf numFmtId="0" fontId="11" fillId="3" borderId="1" xfId="0" applyFont="1" applyFill="1" applyBorder="1"/>
    <xf numFmtId="2" fontId="11" fillId="4" borderId="1" xfId="0" applyNumberFormat="1" applyFont="1" applyFill="1" applyBorder="1"/>
    <xf numFmtId="166" fontId="12" fillId="4" borderId="0" xfId="0" applyNumberFormat="1" applyFont="1" applyFill="1"/>
    <xf numFmtId="166" fontId="12" fillId="3" borderId="0" xfId="0" applyNumberFormat="1" applyFont="1" applyFill="1"/>
    <xf numFmtId="164" fontId="11" fillId="4" borderId="1" xfId="0" applyNumberFormat="1" applyFont="1" applyFill="1" applyBorder="1"/>
    <xf numFmtId="3" fontId="12" fillId="3" borderId="1" xfId="0" applyNumberFormat="1" applyFont="1" applyFill="1" applyBorder="1" applyAlignment="1">
      <alignment horizontal="center"/>
    </xf>
    <xf numFmtId="0" fontId="12" fillId="3" borderId="1" xfId="0" applyFont="1" applyFill="1" applyBorder="1"/>
    <xf numFmtId="3" fontId="11" fillId="3" borderId="1" xfId="0" applyNumberFormat="1" applyFont="1" applyFill="1" applyBorder="1" applyAlignment="1">
      <alignment horizontal="center"/>
    </xf>
    <xf numFmtId="167" fontId="10" fillId="0" borderId="1" xfId="0" applyNumberFormat="1" applyFont="1" applyBorder="1"/>
    <xf numFmtId="0" fontId="13" fillId="0" borderId="0" xfId="0" applyFont="1"/>
    <xf numFmtId="3" fontId="10" fillId="7" borderId="1" xfId="0" applyNumberFormat="1" applyFont="1" applyFill="1" applyBorder="1" applyAlignment="1">
      <alignment horizontal="center"/>
    </xf>
    <xf numFmtId="1" fontId="10" fillId="2" borderId="1" xfId="0" applyNumberFormat="1" applyFont="1" applyFill="1" applyBorder="1" applyAlignment="1">
      <alignment horizontal="center"/>
    </xf>
    <xf numFmtId="2" fontId="10" fillId="0" borderId="1" xfId="0" applyNumberFormat="1" applyFont="1" applyBorder="1"/>
    <xf numFmtId="0" fontId="12" fillId="3" borderId="1" xfId="0" applyFont="1" applyFill="1" applyBorder="1" applyAlignment="1">
      <alignment horizontal="left" wrapText="1"/>
    </xf>
    <xf numFmtId="0" fontId="11" fillId="3" borderId="1" xfId="0" applyFont="1" applyFill="1" applyBorder="1" applyAlignment="1">
      <alignment horizontal="left" wrapText="1"/>
    </xf>
    <xf numFmtId="4" fontId="10" fillId="2" borderId="1" xfId="0" applyNumberFormat="1" applyFont="1" applyFill="1" applyBorder="1"/>
    <xf numFmtId="4" fontId="11" fillId="3" borderId="1" xfId="0" applyNumberFormat="1" applyFont="1" applyFill="1" applyBorder="1"/>
    <xf numFmtId="1" fontId="12" fillId="3" borderId="1" xfId="0" applyNumberFormat="1" applyFont="1" applyFill="1" applyBorder="1"/>
    <xf numFmtId="2" fontId="12" fillId="4" borderId="0" xfId="0" applyNumberFormat="1" applyFont="1" applyFill="1"/>
    <xf numFmtId="0" fontId="10" fillId="7" borderId="1" xfId="0" applyFont="1" applyFill="1" applyBorder="1"/>
    <xf numFmtId="1" fontId="15" fillId="0" borderId="1" xfId="0" applyNumberFormat="1" applyFont="1" applyBorder="1" applyAlignment="1">
      <alignment horizontal="right" vertical="center"/>
    </xf>
    <xf numFmtId="1" fontId="9" fillId="0" borderId="1" xfId="0" applyNumberFormat="1" applyFont="1" applyBorder="1"/>
    <xf numFmtId="3" fontId="11" fillId="0" borderId="0" xfId="0" applyNumberFormat="1" applyFont="1" applyAlignment="1">
      <alignment vertical="center"/>
    </xf>
    <xf numFmtId="0" fontId="9" fillId="7" borderId="0" xfId="0" applyFont="1" applyFill="1"/>
    <xf numFmtId="1" fontId="10" fillId="0" borderId="0" xfId="0" applyNumberFormat="1" applyFont="1"/>
    <xf numFmtId="166" fontId="12" fillId="0" borderId="0" xfId="0" applyNumberFormat="1" applyFont="1"/>
    <xf numFmtId="167" fontId="10" fillId="0" borderId="0" xfId="0" applyNumberFormat="1" applyFont="1"/>
    <xf numFmtId="0" fontId="10" fillId="0" borderId="0" xfId="0" applyFont="1" applyAlignment="1">
      <alignment horizontal="center"/>
    </xf>
    <xf numFmtId="0" fontId="10" fillId="6" borderId="1" xfId="0" applyFont="1" applyFill="1" applyBorder="1"/>
    <xf numFmtId="9" fontId="10" fillId="6" borderId="1" xfId="0" applyNumberFormat="1" applyFont="1" applyFill="1" applyBorder="1"/>
    <xf numFmtId="0" fontId="10" fillId="0" borderId="1" xfId="0" applyFont="1" applyBorder="1" applyAlignment="1">
      <alignment horizontal="left" vertical="center" wrapText="1"/>
    </xf>
    <xf numFmtId="0" fontId="10" fillId="0" borderId="1" xfId="0" applyFont="1" applyBorder="1" applyAlignment="1">
      <alignment vertical="center"/>
    </xf>
    <xf numFmtId="3" fontId="10" fillId="0" borderId="1" xfId="0" applyNumberFormat="1" applyFont="1" applyBorder="1" applyAlignment="1">
      <alignment horizontal="center" vertical="center"/>
    </xf>
    <xf numFmtId="164" fontId="10" fillId="2" borderId="1" xfId="0" applyNumberFormat="1" applyFont="1" applyFill="1" applyBorder="1" applyAlignment="1">
      <alignment vertical="center"/>
    </xf>
    <xf numFmtId="0" fontId="9" fillId="0" borderId="1" xfId="0" applyFont="1" applyBorder="1" applyAlignment="1">
      <alignment horizontal="center" vertical="center" wrapText="1"/>
    </xf>
    <xf numFmtId="2" fontId="10" fillId="2" borderId="1" xfId="0" applyNumberFormat="1" applyFont="1" applyFill="1" applyBorder="1"/>
    <xf numFmtId="1" fontId="10" fillId="0" borderId="9" xfId="0" applyNumberFormat="1" applyFont="1" applyBorder="1" applyAlignment="1">
      <alignment horizontal="center"/>
    </xf>
    <xf numFmtId="0" fontId="10" fillId="0" borderId="9" xfId="0" applyFont="1" applyBorder="1"/>
    <xf numFmtId="164" fontId="10" fillId="0" borderId="9" xfId="0" applyNumberFormat="1" applyFont="1" applyBorder="1"/>
    <xf numFmtId="164" fontId="10" fillId="0" borderId="0" xfId="0" applyNumberFormat="1" applyFont="1"/>
    <xf numFmtId="2" fontId="10" fillId="2" borderId="9" xfId="0" applyNumberFormat="1" applyFont="1" applyFill="1" applyBorder="1"/>
    <xf numFmtId="164" fontId="11" fillId="4" borderId="10" xfId="0" applyNumberFormat="1" applyFont="1" applyFill="1" applyBorder="1"/>
    <xf numFmtId="164" fontId="11" fillId="4" borderId="9" xfId="0" applyNumberFormat="1" applyFont="1" applyFill="1" applyBorder="1"/>
    <xf numFmtId="0" fontId="9" fillId="0" borderId="7" xfId="0" applyFont="1" applyBorder="1"/>
    <xf numFmtId="3" fontId="9" fillId="0" borderId="7" xfId="0" applyNumberFormat="1" applyFont="1" applyBorder="1" applyAlignment="1">
      <alignment horizontal="center"/>
    </xf>
    <xf numFmtId="0" fontId="10" fillId="0" borderId="7" xfId="0" applyFont="1" applyBorder="1"/>
    <xf numFmtId="164" fontId="9" fillId="0" borderId="7" xfId="0" applyNumberFormat="1" applyFont="1" applyBorder="1"/>
    <xf numFmtId="165" fontId="10" fillId="0" borderId="1" xfId="0" applyNumberFormat="1" applyFont="1" applyBorder="1"/>
    <xf numFmtId="4" fontId="10" fillId="0" borderId="1" xfId="0" applyNumberFormat="1" applyFont="1" applyBorder="1"/>
    <xf numFmtId="0" fontId="10" fillId="0" borderId="0" xfId="0" applyFont="1" applyAlignment="1">
      <alignment horizontal="left" wrapText="1"/>
    </xf>
    <xf numFmtId="3" fontId="10" fillId="0" borderId="0" xfId="0" applyNumberFormat="1" applyFont="1" applyAlignment="1">
      <alignment horizontal="center"/>
    </xf>
    <xf numFmtId="0" fontId="9" fillId="0" borderId="0" xfId="0" applyFont="1"/>
    <xf numFmtId="3" fontId="9" fillId="0" borderId="0" xfId="0" applyNumberFormat="1" applyFont="1" applyAlignment="1">
      <alignment horizontal="center"/>
    </xf>
    <xf numFmtId="164" fontId="9" fillId="0" borderId="0" xfId="0" applyNumberFormat="1" applyFont="1"/>
    <xf numFmtId="0" fontId="11" fillId="0" borderId="0" xfId="0" applyFont="1"/>
    <xf numFmtId="2" fontId="11" fillId="0" borderId="0" xfId="0" applyNumberFormat="1" applyFont="1"/>
    <xf numFmtId="165" fontId="10" fillId="0" borderId="0" xfId="0" applyNumberFormat="1" applyFont="1"/>
    <xf numFmtId="4" fontId="10" fillId="0" borderId="0" xfId="0" applyNumberFormat="1" applyFont="1"/>
    <xf numFmtId="0" fontId="10" fillId="0" borderId="1" xfId="0" applyFont="1" applyBorder="1" applyAlignment="1">
      <alignment horizontal="center"/>
    </xf>
    <xf numFmtId="2" fontId="10" fillId="0" borderId="1" xfId="0" applyNumberFormat="1" applyFont="1" applyBorder="1" applyAlignment="1">
      <alignment horizontal="center"/>
    </xf>
    <xf numFmtId="1" fontId="12" fillId="4" borderId="1" xfId="0" applyNumberFormat="1" applyFont="1" applyFill="1" applyBorder="1"/>
    <xf numFmtId="167" fontId="10" fillId="0" borderId="1" xfId="0" applyNumberFormat="1" applyFont="1" applyBorder="1" applyAlignment="1">
      <alignment horizontal="center" vertical="center"/>
    </xf>
    <xf numFmtId="1" fontId="10" fillId="0" borderId="1" xfId="0" applyNumberFormat="1" applyFont="1" applyBorder="1" applyAlignment="1">
      <alignment horizontal="right"/>
    </xf>
    <xf numFmtId="0" fontId="12" fillId="4" borderId="2" xfId="0" applyFont="1" applyFill="1" applyBorder="1" applyAlignment="1">
      <alignment horizontal="center" vertical="center"/>
    </xf>
    <xf numFmtId="0" fontId="12" fillId="3" borderId="2" xfId="0" applyFont="1" applyFill="1" applyBorder="1" applyAlignment="1">
      <alignment horizontal="center" vertical="center"/>
    </xf>
    <xf numFmtId="10" fontId="10" fillId="6" borderId="1" xfId="0" applyNumberFormat="1" applyFont="1" applyFill="1" applyBorder="1"/>
    <xf numFmtId="167" fontId="10" fillId="0" borderId="0" xfId="0" applyNumberFormat="1" applyFont="1" applyAlignment="1">
      <alignment horizontal="center" vertical="center"/>
    </xf>
    <xf numFmtId="0" fontId="10" fillId="0" borderId="0" xfId="0" applyFont="1" applyAlignment="1">
      <alignment horizontal="center" vertical="center"/>
    </xf>
    <xf numFmtId="0" fontId="12" fillId="8" borderId="0" xfId="0" applyFont="1" applyFill="1"/>
    <xf numFmtId="164" fontId="12" fillId="4" borderId="0" xfId="0" applyNumberFormat="1" applyFont="1" applyFill="1"/>
    <xf numFmtId="3" fontId="10" fillId="7" borderId="1" xfId="0" applyNumberFormat="1" applyFont="1" applyFill="1" applyBorder="1"/>
    <xf numFmtId="3" fontId="17" fillId="7" borderId="0" xfId="0" applyNumberFormat="1" applyFont="1" applyFill="1"/>
    <xf numFmtId="0" fontId="18" fillId="0" borderId="0" xfId="0" applyFont="1"/>
    <xf numFmtId="2" fontId="18" fillId="0" borderId="0" xfId="0" applyNumberFormat="1" applyFont="1"/>
    <xf numFmtId="0" fontId="19" fillId="7" borderId="12" xfId="2" applyFont="1" applyFill="1" applyBorder="1" applyAlignment="1">
      <alignment horizontal="center" vertical="center" wrapText="1"/>
    </xf>
    <xf numFmtId="0" fontId="19" fillId="7" borderId="12" xfId="2" applyFont="1" applyFill="1" applyBorder="1" applyAlignment="1">
      <alignment horizontal="center" vertical="center"/>
    </xf>
    <xf numFmtId="169" fontId="19" fillId="7" borderId="12" xfId="2" applyNumberFormat="1" applyFont="1" applyFill="1" applyBorder="1" applyAlignment="1">
      <alignment horizontal="center" vertical="center"/>
    </xf>
    <xf numFmtId="169" fontId="19" fillId="7" borderId="12" xfId="2" applyNumberFormat="1" applyFont="1" applyFill="1" applyBorder="1" applyAlignment="1">
      <alignment horizontal="center" vertical="center" wrapText="1"/>
    </xf>
    <xf numFmtId="0" fontId="19" fillId="9" borderId="12" xfId="2" applyFont="1" applyFill="1" applyBorder="1" applyAlignment="1">
      <alignment horizontal="center" vertical="center" wrapText="1"/>
    </xf>
    <xf numFmtId="0" fontId="19" fillId="9" borderId="12" xfId="2" applyFont="1" applyFill="1" applyBorder="1" applyAlignment="1">
      <alignment horizontal="center" vertical="center"/>
    </xf>
    <xf numFmtId="169" fontId="19" fillId="9" borderId="12" xfId="2" applyNumberFormat="1" applyFont="1" applyFill="1" applyBorder="1" applyAlignment="1">
      <alignment horizontal="center" vertical="center"/>
    </xf>
    <xf numFmtId="169" fontId="19" fillId="9" borderId="12" xfId="2" applyNumberFormat="1" applyFont="1" applyFill="1" applyBorder="1" applyAlignment="1">
      <alignment horizontal="center" vertical="center" wrapText="1"/>
    </xf>
    <xf numFmtId="0" fontId="20" fillId="0" borderId="12" xfId="2" applyFont="1" applyBorder="1" applyAlignment="1">
      <alignment horizontal="left" vertical="center" wrapText="1"/>
    </xf>
    <xf numFmtId="3" fontId="20" fillId="0" borderId="12" xfId="0" applyNumberFormat="1" applyFont="1" applyBorder="1" applyAlignment="1">
      <alignment horizontal="center" vertical="center"/>
    </xf>
    <xf numFmtId="0" fontId="22" fillId="11" borderId="0" xfId="3" applyFont="1" applyFill="1" applyAlignment="1">
      <alignment horizontal="center" vertical="center"/>
    </xf>
    <xf numFmtId="17" fontId="22" fillId="11" borderId="0" xfId="3" applyNumberFormat="1" applyFont="1" applyFill="1" applyAlignment="1">
      <alignment horizontal="center" vertical="center"/>
    </xf>
    <xf numFmtId="0" fontId="26" fillId="0" borderId="0" xfId="3" applyFont="1"/>
    <xf numFmtId="4" fontId="20" fillId="0" borderId="12" xfId="2" applyNumberFormat="1" applyFont="1" applyBorder="1" applyAlignment="1">
      <alignment horizontal="center" vertical="center" wrapText="1"/>
    </xf>
    <xf numFmtId="0" fontId="20" fillId="0" borderId="0" xfId="0" applyFont="1"/>
    <xf numFmtId="3" fontId="20" fillId="0" borderId="12" xfId="2" applyNumberFormat="1" applyFont="1" applyBorder="1" applyAlignment="1">
      <alignment horizontal="center" vertical="center" wrapText="1"/>
    </xf>
    <xf numFmtId="3" fontId="19" fillId="0" borderId="12" xfId="2" applyNumberFormat="1" applyFont="1" applyBorder="1" applyAlignment="1">
      <alignment horizontal="center" vertical="center" wrapText="1"/>
    </xf>
    <xf numFmtId="3" fontId="19" fillId="9" borderId="12" xfId="2" applyNumberFormat="1" applyFont="1" applyFill="1" applyBorder="1" applyAlignment="1">
      <alignment horizontal="center" vertical="center" wrapText="1"/>
    </xf>
    <xf numFmtId="4" fontId="20" fillId="7" borderId="12" xfId="2" applyNumberFormat="1" applyFont="1" applyFill="1" applyBorder="1" applyAlignment="1">
      <alignment horizontal="center" vertical="center" wrapText="1"/>
    </xf>
    <xf numFmtId="3" fontId="20" fillId="7" borderId="12" xfId="2" applyNumberFormat="1" applyFont="1" applyFill="1" applyBorder="1" applyAlignment="1">
      <alignment horizontal="center" vertical="center" wrapText="1"/>
    </xf>
    <xf numFmtId="3" fontId="19" fillId="7" borderId="12" xfId="2" applyNumberFormat="1" applyFont="1" applyFill="1" applyBorder="1" applyAlignment="1">
      <alignment horizontal="center" vertical="center" wrapText="1"/>
    </xf>
    <xf numFmtId="0" fontId="27" fillId="3" borderId="1" xfId="0" applyFont="1" applyFill="1" applyBorder="1" applyAlignment="1">
      <alignment horizontal="left"/>
    </xf>
    <xf numFmtId="0" fontId="27" fillId="3" borderId="1" xfId="0" applyFont="1" applyFill="1" applyBorder="1" applyAlignment="1">
      <alignment horizontal="center"/>
    </xf>
    <xf numFmtId="0" fontId="28" fillId="0" borderId="1" xfId="0" applyFont="1" applyBorder="1"/>
    <xf numFmtId="4" fontId="28" fillId="0" borderId="1" xfId="0" applyNumberFormat="1" applyFont="1" applyBorder="1" applyAlignment="1">
      <alignment horizontal="center"/>
    </xf>
    <xf numFmtId="2" fontId="28" fillId="0" borderId="1" xfId="0" applyNumberFormat="1" applyFont="1" applyBorder="1"/>
    <xf numFmtId="0" fontId="27" fillId="0" borderId="1" xfId="0" applyFont="1" applyBorder="1"/>
    <xf numFmtId="4" fontId="27" fillId="10" borderId="1" xfId="0" applyNumberFormat="1" applyFont="1" applyFill="1" applyBorder="1" applyAlignment="1">
      <alignment horizontal="center"/>
    </xf>
    <xf numFmtId="2" fontId="27" fillId="0" borderId="1" xfId="0" applyNumberFormat="1" applyFont="1" applyBorder="1"/>
    <xf numFmtId="2" fontId="27" fillId="10" borderId="1" xfId="0" applyNumberFormat="1" applyFont="1" applyFill="1" applyBorder="1"/>
    <xf numFmtId="168" fontId="28" fillId="0" borderId="1" xfId="0" applyNumberFormat="1" applyFont="1" applyBorder="1" applyAlignment="1">
      <alignment horizontal="center"/>
    </xf>
    <xf numFmtId="167" fontId="28" fillId="0" borderId="1" xfId="0" applyNumberFormat="1" applyFont="1" applyBorder="1"/>
    <xf numFmtId="2" fontId="28" fillId="10" borderId="1" xfId="0" applyNumberFormat="1" applyFont="1" applyFill="1" applyBorder="1"/>
    <xf numFmtId="3" fontId="28" fillId="0" borderId="1" xfId="0" applyNumberFormat="1" applyFont="1" applyBorder="1" applyAlignment="1">
      <alignment horizontal="center"/>
    </xf>
    <xf numFmtId="0" fontId="29" fillId="0" borderId="0" xfId="0" applyFont="1" applyAlignment="1">
      <alignment horizontal="center"/>
    </xf>
    <xf numFmtId="49" fontId="19" fillId="7" borderId="12" xfId="2" applyNumberFormat="1" applyFont="1" applyFill="1" applyBorder="1" applyAlignment="1">
      <alignment horizontal="center" vertical="center" wrapText="1"/>
    </xf>
    <xf numFmtId="49" fontId="19" fillId="0" borderId="12" xfId="2" applyNumberFormat="1" applyFont="1" applyBorder="1" applyAlignment="1">
      <alignment horizontal="center" vertical="center" wrapText="1"/>
    </xf>
    <xf numFmtId="49" fontId="0" fillId="0" borderId="12" xfId="0" applyNumberFormat="1" applyBorder="1"/>
    <xf numFmtId="0" fontId="20" fillId="7" borderId="12" xfId="2" applyFont="1" applyFill="1" applyBorder="1" applyAlignment="1">
      <alignment horizontal="center" vertical="center" wrapText="1"/>
    </xf>
    <xf numFmtId="0" fontId="30" fillId="0" borderId="0" xfId="0" applyFont="1" applyAlignment="1">
      <alignment vertical="center"/>
    </xf>
    <xf numFmtId="3" fontId="30" fillId="0" borderId="0" xfId="0" applyNumberFormat="1" applyFont="1" applyAlignment="1">
      <alignment horizontal="center" vertical="center"/>
    </xf>
    <xf numFmtId="0" fontId="31" fillId="0" borderId="0" xfId="0" applyFont="1"/>
    <xf numFmtId="0" fontId="19" fillId="0" borderId="1" xfId="0" applyFont="1" applyBorder="1" applyAlignment="1">
      <alignment horizontal="center" vertical="center"/>
    </xf>
    <xf numFmtId="0" fontId="19" fillId="0" borderId="1" xfId="0" applyFont="1" applyBorder="1" applyAlignment="1">
      <alignment horizontal="center"/>
    </xf>
    <xf numFmtId="1" fontId="19" fillId="0" borderId="1" xfId="0" applyNumberFormat="1" applyFont="1" applyBorder="1" applyAlignment="1">
      <alignment horizontal="center"/>
    </xf>
    <xf numFmtId="0" fontId="20" fillId="0" borderId="1" xfId="0" applyFont="1" applyBorder="1"/>
    <xf numFmtId="0" fontId="20" fillId="0" borderId="1" xfId="0" applyFont="1" applyBorder="1" applyAlignment="1">
      <alignment horizontal="center"/>
    </xf>
    <xf numFmtId="3" fontId="32" fillId="7" borderId="1" xfId="0" applyNumberFormat="1" applyFont="1" applyFill="1" applyBorder="1" applyAlignment="1">
      <alignment horizontal="center" vertical="center"/>
    </xf>
    <xf numFmtId="3" fontId="33" fillId="0" borderId="1" xfId="0" applyNumberFormat="1" applyFont="1" applyBorder="1" applyAlignment="1">
      <alignment horizontal="center" vertical="center"/>
    </xf>
    <xf numFmtId="3" fontId="19" fillId="0" borderId="1" xfId="0" applyNumberFormat="1" applyFont="1" applyBorder="1" applyAlignment="1">
      <alignment horizontal="center" vertical="center"/>
    </xf>
    <xf numFmtId="2" fontId="20" fillId="0" borderId="1" xfId="0" applyNumberFormat="1" applyFont="1" applyBorder="1" applyAlignment="1">
      <alignment horizontal="center"/>
    </xf>
    <xf numFmtId="3" fontId="34" fillId="4" borderId="1" xfId="0" applyNumberFormat="1" applyFont="1" applyFill="1" applyBorder="1" applyAlignment="1">
      <alignment horizontal="center" vertical="center"/>
    </xf>
    <xf numFmtId="3" fontId="34" fillId="3" borderId="1" xfId="0" applyNumberFormat="1" applyFont="1" applyFill="1" applyBorder="1" applyAlignment="1">
      <alignment horizontal="center" vertical="center"/>
    </xf>
    <xf numFmtId="167" fontId="20" fillId="0" borderId="1" xfId="0" applyNumberFormat="1" applyFont="1" applyBorder="1" applyAlignment="1">
      <alignment horizontal="center" vertical="center"/>
    </xf>
    <xf numFmtId="3" fontId="20" fillId="0" borderId="1" xfId="0" applyNumberFormat="1" applyFont="1" applyBorder="1" applyAlignment="1">
      <alignment horizontal="center" vertical="center"/>
    </xf>
    <xf numFmtId="167" fontId="20" fillId="0" borderId="0" xfId="0" applyNumberFormat="1" applyFont="1" applyAlignment="1">
      <alignment horizontal="center" vertical="center"/>
    </xf>
    <xf numFmtId="3" fontId="35" fillId="0" borderId="1" xfId="0" applyNumberFormat="1" applyFont="1" applyBorder="1" applyAlignment="1">
      <alignment horizontal="center" vertical="center"/>
    </xf>
    <xf numFmtId="0" fontId="34" fillId="4" borderId="2" xfId="0" applyFont="1" applyFill="1" applyBorder="1" applyAlignment="1">
      <alignment horizontal="center" vertical="center"/>
    </xf>
    <xf numFmtId="0" fontId="34" fillId="3" borderId="2" xfId="0" applyFont="1" applyFill="1" applyBorder="1" applyAlignment="1">
      <alignment horizontal="center" vertical="center"/>
    </xf>
    <xf numFmtId="0" fontId="20" fillId="0" borderId="0" xfId="0" applyFont="1" applyAlignment="1">
      <alignment horizontal="center" vertical="center"/>
    </xf>
    <xf numFmtId="167" fontId="20" fillId="0" borderId="1" xfId="0" applyNumberFormat="1" applyFont="1" applyBorder="1" applyAlignment="1">
      <alignment horizontal="center" vertical="center" wrapText="1"/>
    </xf>
    <xf numFmtId="4" fontId="20" fillId="0" borderId="1" xfId="0" applyNumberFormat="1" applyFont="1" applyBorder="1" applyAlignment="1">
      <alignment horizontal="center" vertical="center"/>
    </xf>
    <xf numFmtId="166" fontId="34" fillId="4" borderId="1" xfId="0" applyNumberFormat="1" applyFont="1" applyFill="1" applyBorder="1" applyAlignment="1">
      <alignment horizontal="center" vertical="center"/>
    </xf>
    <xf numFmtId="166" fontId="34" fillId="3" borderId="1" xfId="0" applyNumberFormat="1" applyFont="1" applyFill="1" applyBorder="1" applyAlignment="1">
      <alignment horizontal="center" vertical="center"/>
    </xf>
    <xf numFmtId="4" fontId="35" fillId="0" borderId="1" xfId="0" applyNumberFormat="1" applyFont="1" applyBorder="1" applyAlignment="1">
      <alignment horizontal="center" vertical="center"/>
    </xf>
    <xf numFmtId="3" fontId="20" fillId="0" borderId="13" xfId="0" applyNumberFormat="1" applyFont="1" applyBorder="1" applyAlignment="1">
      <alignment horizontal="center" vertical="center"/>
    </xf>
    <xf numFmtId="164" fontId="28" fillId="10" borderId="1" xfId="0" applyNumberFormat="1" applyFont="1" applyFill="1" applyBorder="1"/>
    <xf numFmtId="164" fontId="27" fillId="10" borderId="1" xfId="0" applyNumberFormat="1" applyFont="1" applyFill="1" applyBorder="1"/>
    <xf numFmtId="164" fontId="28" fillId="0" borderId="1" xfId="0" applyNumberFormat="1" applyFont="1" applyBorder="1" applyAlignment="1">
      <alignment horizontal="center"/>
    </xf>
    <xf numFmtId="164" fontId="28" fillId="0" borderId="1" xfId="0" applyNumberFormat="1" applyFont="1" applyBorder="1"/>
    <xf numFmtId="164" fontId="19" fillId="0" borderId="12" xfId="2" applyNumberFormat="1" applyFont="1" applyBorder="1" applyAlignment="1">
      <alignment horizontal="center" vertical="center" wrapText="1"/>
    </xf>
    <xf numFmtId="0" fontId="24" fillId="0" borderId="12" xfId="2" applyFont="1" applyBorder="1" applyAlignment="1">
      <alignment horizontal="left" vertical="center" wrapText="1"/>
    </xf>
    <xf numFmtId="4" fontId="24" fillId="0" borderId="12" xfId="2" applyNumberFormat="1" applyFont="1" applyBorder="1" applyAlignment="1">
      <alignment horizontal="center" vertical="center" wrapText="1"/>
    </xf>
    <xf numFmtId="3" fontId="24" fillId="0" borderId="12" xfId="0" applyNumberFormat="1" applyFont="1" applyBorder="1" applyAlignment="1">
      <alignment horizontal="center" vertical="center"/>
    </xf>
    <xf numFmtId="3" fontId="36" fillId="0" borderId="12" xfId="2" applyNumberFormat="1" applyFont="1" applyBorder="1" applyAlignment="1">
      <alignment horizontal="center" vertical="center" wrapText="1"/>
    </xf>
    <xf numFmtId="164" fontId="36" fillId="0" borderId="12" xfId="2" applyNumberFormat="1" applyFont="1" applyBorder="1" applyAlignment="1">
      <alignment horizontal="center" vertical="center" wrapText="1"/>
    </xf>
    <xf numFmtId="3" fontId="27" fillId="0" borderId="1" xfId="0" applyNumberFormat="1" applyFont="1" applyBorder="1" applyAlignment="1">
      <alignment horizontal="center"/>
    </xf>
    <xf numFmtId="164" fontId="27" fillId="0" borderId="1" xfId="0" applyNumberFormat="1" applyFont="1" applyBorder="1"/>
    <xf numFmtId="3" fontId="28" fillId="0" borderId="1" xfId="0" applyNumberFormat="1" applyFont="1" applyBorder="1"/>
    <xf numFmtId="10" fontId="10" fillId="0" borderId="0" xfId="0" applyNumberFormat="1" applyFont="1"/>
    <xf numFmtId="0" fontId="37" fillId="13" borderId="1" xfId="0" applyFont="1" applyFill="1" applyBorder="1"/>
    <xf numFmtId="0" fontId="10" fillId="13" borderId="1" xfId="0" applyFont="1" applyFill="1" applyBorder="1"/>
    <xf numFmtId="0" fontId="16" fillId="0" borderId="0" xfId="0" applyFont="1"/>
    <xf numFmtId="3" fontId="24" fillId="0" borderId="12" xfId="2" applyNumberFormat="1" applyFont="1" applyBorder="1" applyAlignment="1">
      <alignment horizontal="center" vertical="center" wrapText="1"/>
    </xf>
    <xf numFmtId="0" fontId="31" fillId="0" borderId="0" xfId="2" applyFont="1" applyAlignment="1">
      <alignment horizontal="right" vertical="center"/>
    </xf>
    <xf numFmtId="0" fontId="19" fillId="0" borderId="0" xfId="2" applyFont="1" applyAlignment="1">
      <alignment horizontal="center" vertical="center"/>
    </xf>
    <xf numFmtId="0" fontId="48" fillId="0" borderId="0" xfId="0" applyFont="1"/>
    <xf numFmtId="0" fontId="48" fillId="0" borderId="0" xfId="0" applyFont="1" applyAlignment="1">
      <alignment horizontal="center"/>
    </xf>
    <xf numFmtId="0" fontId="49" fillId="0" borderId="0" xfId="40" applyFont="1"/>
    <xf numFmtId="0" fontId="47" fillId="0" borderId="0" xfId="40"/>
    <xf numFmtId="0" fontId="16" fillId="18" borderId="16" xfId="40" applyFont="1" applyFill="1" applyBorder="1" applyAlignment="1">
      <alignment vertical="top" wrapText="1"/>
    </xf>
    <xf numFmtId="0" fontId="16" fillId="18" borderId="16" xfId="40" applyFont="1" applyFill="1" applyBorder="1" applyAlignment="1">
      <alignment horizontal="center" vertical="center" wrapText="1"/>
    </xf>
    <xf numFmtId="4" fontId="47" fillId="0" borderId="16" xfId="40" applyNumberFormat="1" applyBorder="1" applyAlignment="1">
      <alignment horizontal="center" vertical="center"/>
    </xf>
    <xf numFmtId="4" fontId="47" fillId="0" borderId="0" xfId="40" applyNumberFormat="1"/>
    <xf numFmtId="10" fontId="24" fillId="0" borderId="12" xfId="2" applyNumberFormat="1" applyFont="1" applyBorder="1" applyAlignment="1">
      <alignment horizontal="center" vertical="center" wrapText="1"/>
    </xf>
    <xf numFmtId="0" fontId="47" fillId="0" borderId="0" xfId="40" applyAlignment="1">
      <alignment horizontal="right"/>
    </xf>
    <xf numFmtId="1" fontId="24" fillId="0" borderId="12" xfId="2" applyNumberFormat="1" applyFont="1" applyBorder="1" applyAlignment="1">
      <alignment horizontal="center" vertical="center" wrapText="1"/>
    </xf>
    <xf numFmtId="4" fontId="0" fillId="0" borderId="0" xfId="0" applyNumberFormat="1"/>
    <xf numFmtId="4" fontId="24" fillId="0" borderId="12" xfId="0" applyNumberFormat="1" applyFont="1" applyBorder="1" applyAlignment="1">
      <alignment horizontal="center" vertical="center"/>
    </xf>
    <xf numFmtId="174" fontId="20" fillId="0" borderId="12" xfId="2" applyNumberFormat="1" applyFont="1" applyBorder="1" applyAlignment="1">
      <alignment horizontal="center" vertical="center" wrapText="1"/>
    </xf>
    <xf numFmtId="164" fontId="36" fillId="10" borderId="12" xfId="2" applyNumberFormat="1" applyFont="1" applyFill="1" applyBorder="1" applyAlignment="1">
      <alignment horizontal="center" vertical="center" wrapText="1"/>
    </xf>
    <xf numFmtId="0" fontId="48" fillId="10" borderId="0" xfId="0" applyFont="1" applyFill="1" applyAlignment="1">
      <alignment horizontal="center"/>
    </xf>
    <xf numFmtId="3" fontId="35" fillId="0" borderId="0" xfId="0" applyNumberFormat="1" applyFont="1" applyAlignment="1">
      <alignment horizontal="center" vertical="center"/>
    </xf>
    <xf numFmtId="3" fontId="20" fillId="0" borderId="0" xfId="0" applyNumberFormat="1" applyFont="1" applyAlignment="1">
      <alignment horizontal="center" vertical="center"/>
    </xf>
    <xf numFmtId="9" fontId="35" fillId="0" borderId="0" xfId="0" applyNumberFormat="1" applyFont="1" applyAlignment="1">
      <alignment horizontal="center" vertical="center"/>
    </xf>
    <xf numFmtId="1" fontId="19" fillId="0" borderId="0" xfId="0" applyNumberFormat="1" applyFont="1" applyAlignment="1">
      <alignment horizontal="center"/>
    </xf>
    <xf numFmtId="3" fontId="32" fillId="0" borderId="0" xfId="0" applyNumberFormat="1" applyFont="1" applyAlignment="1">
      <alignment horizontal="center" vertical="center"/>
    </xf>
    <xf numFmtId="3" fontId="19" fillId="0" borderId="0" xfId="0" applyNumberFormat="1" applyFont="1" applyAlignment="1">
      <alignment horizontal="center" vertical="center"/>
    </xf>
    <xf numFmtId="3" fontId="34" fillId="0" borderId="0" xfId="0" applyNumberFormat="1" applyFont="1" applyAlignment="1">
      <alignment horizontal="center" vertical="center"/>
    </xf>
    <xf numFmtId="0" fontId="35" fillId="0" borderId="0" xfId="0" applyFont="1" applyAlignment="1">
      <alignment horizontal="center" vertical="center"/>
    </xf>
    <xf numFmtId="4" fontId="20" fillId="0" borderId="0" xfId="0" applyNumberFormat="1" applyFont="1" applyAlignment="1">
      <alignment horizontal="center" vertical="center"/>
    </xf>
    <xf numFmtId="166" fontId="34" fillId="0" borderId="0" xfId="0" applyNumberFormat="1" applyFont="1" applyAlignment="1">
      <alignment horizontal="center" vertical="center"/>
    </xf>
    <xf numFmtId="4" fontId="35" fillId="0" borderId="0" xfId="0" applyNumberFormat="1" applyFont="1" applyAlignment="1">
      <alignment horizontal="center" vertical="center"/>
    </xf>
    <xf numFmtId="9" fontId="19" fillId="9" borderId="12" xfId="61" applyFont="1" applyFill="1" applyBorder="1" applyAlignment="1">
      <alignment horizontal="center" vertical="center" wrapText="1"/>
    </xf>
    <xf numFmtId="4" fontId="19" fillId="9" borderId="12" xfId="2" applyNumberFormat="1" applyFont="1" applyFill="1" applyBorder="1" applyAlignment="1">
      <alignment horizontal="center" vertical="center" wrapText="1"/>
    </xf>
    <xf numFmtId="3" fontId="30" fillId="10" borderId="0" xfId="0" applyNumberFormat="1" applyFont="1" applyFill="1" applyAlignment="1">
      <alignment horizontal="center" vertical="center"/>
    </xf>
    <xf numFmtId="0" fontId="16" fillId="0" borderId="0" xfId="0" applyFont="1" applyAlignment="1">
      <alignment horizontal="center" vertical="center"/>
    </xf>
    <xf numFmtId="0" fontId="32" fillId="10" borderId="1" xfId="0" applyFont="1" applyFill="1" applyBorder="1" applyAlignment="1">
      <alignment horizontal="center"/>
    </xf>
    <xf numFmtId="3" fontId="33" fillId="10" borderId="1" xfId="0" applyNumberFormat="1" applyFont="1" applyFill="1" applyBorder="1" applyAlignment="1">
      <alignment horizontal="center" vertical="center"/>
    </xf>
    <xf numFmtId="3" fontId="19" fillId="10" borderId="1" xfId="0" applyNumberFormat="1" applyFont="1" applyFill="1" applyBorder="1" applyAlignment="1">
      <alignment horizontal="center" vertical="center"/>
    </xf>
    <xf numFmtId="3" fontId="35" fillId="10" borderId="1" xfId="0" applyNumberFormat="1" applyFont="1" applyFill="1" applyBorder="1" applyAlignment="1">
      <alignment horizontal="center" vertical="center"/>
    </xf>
    <xf numFmtId="10" fontId="35" fillId="10" borderId="1" xfId="0" applyNumberFormat="1" applyFont="1" applyFill="1" applyBorder="1" applyAlignment="1">
      <alignment horizontal="center" vertical="center"/>
    </xf>
    <xf numFmtId="9" fontId="35" fillId="10" borderId="1" xfId="0" applyNumberFormat="1" applyFont="1" applyFill="1" applyBorder="1" applyAlignment="1">
      <alignment horizontal="center" vertical="center"/>
    </xf>
    <xf numFmtId="0" fontId="35" fillId="10" borderId="1" xfId="0" applyFont="1" applyFill="1" applyBorder="1" applyAlignment="1">
      <alignment horizontal="center" vertical="center"/>
    </xf>
    <xf numFmtId="0" fontId="20" fillId="10" borderId="1" xfId="0" applyFont="1" applyFill="1" applyBorder="1" applyAlignment="1">
      <alignment horizontal="center"/>
    </xf>
    <xf numFmtId="0" fontId="12" fillId="19" borderId="1" xfId="3" applyFont="1" applyFill="1" applyBorder="1"/>
    <xf numFmtId="17" fontId="12" fillId="19" borderId="1" xfId="3" applyNumberFormat="1" applyFont="1" applyFill="1" applyBorder="1" applyAlignment="1">
      <alignment horizontal="center" vertical="center"/>
    </xf>
    <xf numFmtId="0" fontId="51" fillId="0" borderId="0" xfId="3" applyFont="1"/>
    <xf numFmtId="0" fontId="10" fillId="0" borderId="1" xfId="3" applyFont="1" applyBorder="1"/>
    <xf numFmtId="4" fontId="10" fillId="0" borderId="1" xfId="3" applyNumberFormat="1" applyFont="1" applyBorder="1" applyAlignment="1">
      <alignment horizontal="center" vertical="center"/>
    </xf>
    <xf numFmtId="0" fontId="53" fillId="0" borderId="1" xfId="3" applyFont="1" applyBorder="1"/>
    <xf numFmtId="0" fontId="12" fillId="19" borderId="1" xfId="3" applyFont="1" applyFill="1" applyBorder="1" applyAlignment="1">
      <alignment horizontal="center"/>
    </xf>
    <xf numFmtId="4" fontId="12" fillId="19" borderId="1" xfId="3" applyNumberFormat="1" applyFont="1" applyFill="1" applyBorder="1" applyAlignment="1">
      <alignment horizontal="center" vertical="center"/>
    </xf>
    <xf numFmtId="9" fontId="10" fillId="0" borderId="1" xfId="62" applyFont="1" applyBorder="1"/>
    <xf numFmtId="10" fontId="10" fillId="0" borderId="1" xfId="62" applyNumberFormat="1" applyFont="1" applyBorder="1"/>
    <xf numFmtId="3" fontId="0" fillId="0" borderId="0" xfId="0" applyNumberFormat="1"/>
    <xf numFmtId="4" fontId="19" fillId="10" borderId="12" xfId="2" applyNumberFormat="1" applyFont="1" applyFill="1" applyBorder="1" applyAlignment="1">
      <alignment horizontal="center" vertical="center" wrapText="1"/>
    </xf>
    <xf numFmtId="0" fontId="48" fillId="10" borderId="0" xfId="0" applyFont="1" applyFill="1"/>
    <xf numFmtId="4" fontId="35" fillId="0" borderId="12" xfId="2" applyNumberFormat="1" applyFont="1" applyBorder="1" applyAlignment="1">
      <alignment horizontal="center" vertical="center" wrapText="1"/>
    </xf>
    <xf numFmtId="0" fontId="10" fillId="0" borderId="12" xfId="0" applyFont="1" applyBorder="1"/>
    <xf numFmtId="4" fontId="37" fillId="0" borderId="12" xfId="0" applyNumberFormat="1" applyFont="1" applyBorder="1"/>
    <xf numFmtId="0" fontId="37" fillId="0" borderId="0" xfId="0" applyFont="1"/>
    <xf numFmtId="4" fontId="37" fillId="0" borderId="0" xfId="0" applyNumberFormat="1" applyFont="1"/>
    <xf numFmtId="17" fontId="12" fillId="19" borderId="1" xfId="3" applyNumberFormat="1" applyFont="1" applyFill="1" applyBorder="1" applyAlignment="1">
      <alignment horizontal="center" vertical="center" wrapText="1"/>
    </xf>
    <xf numFmtId="3" fontId="57" fillId="0" borderId="0" xfId="0" applyNumberFormat="1" applyFont="1"/>
    <xf numFmtId="4" fontId="57" fillId="0" borderId="0" xfId="0" applyNumberFormat="1" applyFont="1"/>
    <xf numFmtId="0" fontId="58" fillId="0" borderId="0" xfId="0" applyFont="1" applyAlignment="1">
      <alignment horizontal="center" vertical="center"/>
    </xf>
    <xf numFmtId="3" fontId="59" fillId="0" borderId="0" xfId="0" applyNumberFormat="1" applyFont="1" applyAlignment="1">
      <alignment horizontal="center" vertical="center"/>
    </xf>
    <xf numFmtId="17" fontId="12" fillId="19" borderId="0" xfId="3" applyNumberFormat="1" applyFont="1" applyFill="1" applyAlignment="1">
      <alignment horizontal="center" vertical="center" wrapText="1"/>
    </xf>
    <xf numFmtId="0" fontId="10" fillId="0" borderId="1" xfId="3" applyFont="1" applyBorder="1" applyAlignment="1">
      <alignment horizontal="center"/>
    </xf>
    <xf numFmtId="4" fontId="10" fillId="0" borderId="1" xfId="3" applyNumberFormat="1" applyFont="1" applyBorder="1" applyAlignment="1">
      <alignment horizontal="center"/>
    </xf>
    <xf numFmtId="4" fontId="10" fillId="0" borderId="0" xfId="3" applyNumberFormat="1" applyFont="1" applyAlignment="1">
      <alignment horizontal="center" vertical="center"/>
    </xf>
    <xf numFmtId="176" fontId="10" fillId="0" borderId="1" xfId="3" applyNumberFormat="1" applyFont="1" applyBorder="1" applyAlignment="1">
      <alignment horizontal="center"/>
    </xf>
    <xf numFmtId="4" fontId="10" fillId="10" borderId="1" xfId="3" applyNumberFormat="1" applyFont="1" applyFill="1" applyBorder="1" applyAlignment="1">
      <alignment horizontal="center"/>
    </xf>
    <xf numFmtId="0" fontId="51" fillId="0" borderId="1" xfId="3" applyFont="1" applyBorder="1" applyAlignment="1">
      <alignment horizontal="center"/>
    </xf>
    <xf numFmtId="4" fontId="12" fillId="19" borderId="1" xfId="3" applyNumberFormat="1" applyFont="1" applyFill="1" applyBorder="1"/>
    <xf numFmtId="4" fontId="10" fillId="0" borderId="1" xfId="3" applyNumberFormat="1" applyFont="1" applyBorder="1"/>
    <xf numFmtId="4" fontId="51" fillId="0" borderId="0" xfId="3" applyNumberFormat="1" applyFont="1"/>
    <xf numFmtId="0" fontId="0" fillId="0" borderId="18" xfId="0" applyBorder="1"/>
    <xf numFmtId="0" fontId="19" fillId="0" borderId="18" xfId="0" applyFont="1" applyBorder="1" applyAlignment="1">
      <alignment horizontal="center" vertical="center"/>
    </xf>
    <xf numFmtId="0" fontId="19" fillId="0" borderId="18" xfId="0" applyFont="1" applyBorder="1" applyAlignment="1">
      <alignment horizontal="center"/>
    </xf>
    <xf numFmtId="1" fontId="19" fillId="0" borderId="18" xfId="0" applyNumberFormat="1" applyFont="1" applyBorder="1" applyAlignment="1">
      <alignment horizontal="center"/>
    </xf>
    <xf numFmtId="0" fontId="57" fillId="0" borderId="0" xfId="0" applyFont="1"/>
    <xf numFmtId="0" fontId="20" fillId="0" borderId="18" xfId="0" applyFont="1" applyBorder="1"/>
    <xf numFmtId="0" fontId="32" fillId="10" borderId="18" xfId="0" applyFont="1" applyFill="1" applyBorder="1" applyAlignment="1">
      <alignment horizontal="center"/>
    </xf>
    <xf numFmtId="0" fontId="20" fillId="0" borderId="18" xfId="0" applyFont="1" applyBorder="1" applyAlignment="1">
      <alignment horizontal="center"/>
    </xf>
    <xf numFmtId="3" fontId="32" fillId="7" borderId="18" xfId="0" applyNumberFormat="1" applyFont="1" applyFill="1" applyBorder="1" applyAlignment="1">
      <alignment horizontal="center" vertical="center"/>
    </xf>
    <xf numFmtId="3" fontId="33" fillId="0" borderId="18" xfId="0" applyNumberFormat="1" applyFont="1" applyBorder="1" applyAlignment="1">
      <alignment horizontal="center" vertical="center"/>
    </xf>
    <xf numFmtId="3" fontId="19" fillId="0" borderId="18" xfId="0" applyNumberFormat="1" applyFont="1" applyBorder="1" applyAlignment="1">
      <alignment horizontal="center" vertical="center"/>
    </xf>
    <xf numFmtId="3" fontId="30" fillId="21" borderId="0" xfId="0" applyNumberFormat="1" applyFont="1" applyFill="1" applyAlignment="1">
      <alignment horizontal="center" vertical="center"/>
    </xf>
    <xf numFmtId="43" fontId="0" fillId="0" borderId="0" xfId="63" applyFont="1"/>
    <xf numFmtId="3" fontId="33" fillId="10" borderId="18" xfId="0" applyNumberFormat="1" applyFont="1" applyFill="1" applyBorder="1" applyAlignment="1">
      <alignment horizontal="center" vertical="center"/>
    </xf>
    <xf numFmtId="3" fontId="19" fillId="10" borderId="18" xfId="0" applyNumberFormat="1" applyFont="1" applyFill="1" applyBorder="1" applyAlignment="1">
      <alignment horizontal="center" vertical="center"/>
    </xf>
    <xf numFmtId="0" fontId="34" fillId="0" borderId="0" xfId="0" applyFont="1" applyAlignment="1">
      <alignment horizontal="center" vertical="center"/>
    </xf>
    <xf numFmtId="4" fontId="20" fillId="0" borderId="12" xfId="0" applyNumberFormat="1" applyFont="1" applyBorder="1" applyAlignment="1">
      <alignment horizontal="center" vertical="center"/>
    </xf>
    <xf numFmtId="174" fontId="16" fillId="0" borderId="0" xfId="0" applyNumberFormat="1" applyFont="1"/>
    <xf numFmtId="176" fontId="19" fillId="0" borderId="12" xfId="2" applyNumberFormat="1" applyFont="1" applyBorder="1" applyAlignment="1">
      <alignment horizontal="center" vertical="center" wrapText="1"/>
    </xf>
    <xf numFmtId="168" fontId="16" fillId="0" borderId="0" xfId="0" applyNumberFormat="1" applyFont="1"/>
    <xf numFmtId="0" fontId="20" fillId="0" borderId="1" xfId="0" applyFont="1" applyBorder="1" applyAlignment="1">
      <alignment horizontal="center" wrapText="1"/>
    </xf>
    <xf numFmtId="1" fontId="35" fillId="0" borderId="0" xfId="0" applyNumberFormat="1" applyFont="1" applyAlignment="1">
      <alignment horizontal="center" vertical="center"/>
    </xf>
    <xf numFmtId="164" fontId="35" fillId="10" borderId="1" xfId="0" applyNumberFormat="1" applyFont="1" applyFill="1" applyBorder="1" applyAlignment="1">
      <alignment horizontal="center" vertical="center"/>
    </xf>
    <xf numFmtId="165" fontId="35" fillId="10" borderId="1" xfId="0" applyNumberFormat="1" applyFont="1" applyFill="1" applyBorder="1" applyAlignment="1">
      <alignment horizontal="center" vertical="center"/>
    </xf>
    <xf numFmtId="3" fontId="36" fillId="21" borderId="12" xfId="2" applyNumberFormat="1" applyFont="1" applyFill="1" applyBorder="1" applyAlignment="1">
      <alignment horizontal="center" vertical="center" wrapText="1"/>
    </xf>
    <xf numFmtId="167" fontId="20" fillId="0" borderId="18" xfId="0" applyNumberFormat="1" applyFont="1" applyBorder="1" applyAlignment="1">
      <alignment horizontal="center" vertical="center" wrapText="1"/>
    </xf>
    <xf numFmtId="167" fontId="20" fillId="0" borderId="18" xfId="0" applyNumberFormat="1" applyFont="1" applyBorder="1" applyAlignment="1">
      <alignment horizontal="center" vertical="center"/>
    </xf>
    <xf numFmtId="0" fontId="35" fillId="10" borderId="18" xfId="0" applyFont="1" applyFill="1" applyBorder="1" applyAlignment="1">
      <alignment horizontal="center" vertical="center"/>
    </xf>
    <xf numFmtId="176" fontId="0" fillId="0" borderId="0" xfId="0" applyNumberFormat="1" applyAlignment="1">
      <alignment horizontal="center" vertical="center"/>
    </xf>
    <xf numFmtId="3" fontId="61" fillId="7" borderId="12" xfId="2" applyNumberFormat="1" applyFont="1" applyFill="1" applyBorder="1" applyAlignment="1">
      <alignment horizontal="center" vertical="center" wrapText="1"/>
    </xf>
    <xf numFmtId="3" fontId="62" fillId="0" borderId="12" xfId="2" applyNumberFormat="1" applyFont="1" applyBorder="1" applyAlignment="1">
      <alignment horizontal="center" vertical="center" wrapText="1"/>
    </xf>
    <xf numFmtId="4" fontId="24" fillId="0" borderId="12" xfId="2" applyNumberFormat="1" applyFont="1" applyBorder="1" applyAlignment="1">
      <alignment horizontal="left" vertical="center" wrapText="1"/>
    </xf>
    <xf numFmtId="4" fontId="63" fillId="0" borderId="12" xfId="2" applyNumberFormat="1" applyFont="1" applyBorder="1" applyAlignment="1">
      <alignment horizontal="center" vertical="center" wrapText="1"/>
    </xf>
    <xf numFmtId="3" fontId="62" fillId="0" borderId="12" xfId="0" applyNumberFormat="1" applyFont="1" applyBorder="1" applyAlignment="1">
      <alignment horizontal="center"/>
    </xf>
    <xf numFmtId="176" fontId="0" fillId="0" borderId="0" xfId="0" applyNumberFormat="1"/>
    <xf numFmtId="0" fontId="19" fillId="10" borderId="12" xfId="2" applyFont="1" applyFill="1" applyBorder="1" applyAlignment="1">
      <alignment horizontal="center" vertical="center" wrapText="1"/>
    </xf>
    <xf numFmtId="169" fontId="19" fillId="10" borderId="12" xfId="2" applyNumberFormat="1" applyFont="1" applyFill="1" applyBorder="1" applyAlignment="1">
      <alignment horizontal="center" vertical="center"/>
    </xf>
    <xf numFmtId="9" fontId="19" fillId="10" borderId="12" xfId="61" applyFont="1" applyFill="1" applyBorder="1" applyAlignment="1">
      <alignment horizontal="center" vertical="center" wrapText="1"/>
    </xf>
    <xf numFmtId="169" fontId="19" fillId="10" borderId="12" xfId="2" applyNumberFormat="1" applyFont="1" applyFill="1" applyBorder="1" applyAlignment="1">
      <alignment horizontal="center" vertical="center" wrapText="1"/>
    </xf>
    <xf numFmtId="4" fontId="19" fillId="22" borderId="12" xfId="2" applyNumberFormat="1" applyFont="1" applyFill="1" applyBorder="1" applyAlignment="1">
      <alignment horizontal="center" vertical="center" wrapText="1"/>
    </xf>
    <xf numFmtId="49" fontId="64" fillId="7" borderId="12" xfId="0" applyNumberFormat="1" applyFont="1" applyFill="1" applyBorder="1" applyAlignment="1">
      <alignment horizontal="center"/>
    </xf>
    <xf numFmtId="4" fontId="65" fillId="7" borderId="12" xfId="2" applyNumberFormat="1" applyFont="1" applyFill="1" applyBorder="1" applyAlignment="1">
      <alignment horizontal="center" vertical="center" wrapText="1"/>
    </xf>
    <xf numFmtId="3" fontId="24" fillId="7" borderId="12" xfId="2" applyNumberFormat="1" applyFont="1" applyFill="1" applyBorder="1" applyAlignment="1">
      <alignment horizontal="center" vertical="center" wrapText="1"/>
    </xf>
    <xf numFmtId="4" fontId="24" fillId="7" borderId="12" xfId="2" applyNumberFormat="1" applyFont="1" applyFill="1" applyBorder="1" applyAlignment="1">
      <alignment horizontal="center" vertical="center" wrapText="1"/>
    </xf>
    <xf numFmtId="3" fontId="24" fillId="7" borderId="12" xfId="0" applyNumberFormat="1" applyFont="1" applyFill="1" applyBorder="1" applyAlignment="1">
      <alignment horizontal="center" vertical="center"/>
    </xf>
    <xf numFmtId="3" fontId="36" fillId="7" borderId="12" xfId="2" applyNumberFormat="1" applyFont="1" applyFill="1" applyBorder="1" applyAlignment="1">
      <alignment horizontal="center" vertical="center" wrapText="1"/>
    </xf>
    <xf numFmtId="0" fontId="66" fillId="0" borderId="0" xfId="0" applyFont="1"/>
    <xf numFmtId="4" fontId="0" fillId="0" borderId="1" xfId="0" applyNumberFormat="1" applyBorder="1"/>
    <xf numFmtId="0" fontId="57" fillId="10" borderId="0" xfId="0" applyFont="1" applyFill="1"/>
    <xf numFmtId="0" fontId="0" fillId="0" borderId="19" xfId="0" applyBorder="1"/>
    <xf numFmtId="0" fontId="0" fillId="0" borderId="20" xfId="0" applyBorder="1"/>
    <xf numFmtId="0" fontId="16" fillId="0" borderId="1" xfId="0" applyFont="1" applyBorder="1" applyAlignment="1">
      <alignment horizontal="center" vertical="center"/>
    </xf>
    <xf numFmtId="0" fontId="0" fillId="0" borderId="0" xfId="0" applyAlignment="1">
      <alignment horizontal="right"/>
    </xf>
    <xf numFmtId="164" fontId="0" fillId="0" borderId="1" xfId="0" applyNumberFormat="1" applyBorder="1" applyAlignment="1">
      <alignment horizontal="center" vertical="center"/>
    </xf>
    <xf numFmtId="9" fontId="0" fillId="0" borderId="1" xfId="61" applyFont="1" applyBorder="1"/>
    <xf numFmtId="0" fontId="66" fillId="0" borderId="0" xfId="0" applyFont="1" applyAlignment="1">
      <alignment horizontal="right"/>
    </xf>
    <xf numFmtId="164" fontId="0" fillId="0" borderId="0" xfId="0" applyNumberFormat="1" applyAlignment="1">
      <alignment horizontal="right" vertical="center"/>
    </xf>
    <xf numFmtId="164" fontId="0" fillId="0" borderId="0" xfId="0" applyNumberFormat="1" applyAlignment="1">
      <alignment horizontal="right"/>
    </xf>
    <xf numFmtId="164" fontId="0" fillId="0" borderId="0" xfId="0" applyNumberFormat="1" applyAlignment="1">
      <alignment horizontal="center" vertical="center"/>
    </xf>
    <xf numFmtId="0" fontId="10" fillId="10" borderId="1" xfId="3" applyFont="1" applyFill="1" applyBorder="1"/>
    <xf numFmtId="0" fontId="14" fillId="0" borderId="0" xfId="1"/>
    <xf numFmtId="0" fontId="54" fillId="0" borderId="0" xfId="1" applyFont="1" applyAlignment="1">
      <alignment horizontal="center" vertical="center"/>
    </xf>
    <xf numFmtId="0" fontId="54" fillId="0" borderId="0" xfId="1" applyFont="1" applyAlignment="1">
      <alignment horizontal="center"/>
    </xf>
    <xf numFmtId="4" fontId="54" fillId="0" borderId="0" xfId="1" applyNumberFormat="1" applyFont="1" applyAlignment="1">
      <alignment horizontal="center" vertical="center"/>
    </xf>
    <xf numFmtId="0" fontId="43" fillId="0" borderId="0" xfId="1" applyFont="1" applyAlignment="1">
      <alignment vertical="top"/>
    </xf>
    <xf numFmtId="0" fontId="54" fillId="23" borderId="21" xfId="1" applyFont="1" applyFill="1" applyBorder="1" applyAlignment="1">
      <alignment horizontal="center" vertical="center"/>
    </xf>
    <xf numFmtId="0" fontId="54" fillId="23" borderId="22" xfId="1" applyFont="1" applyFill="1" applyBorder="1" applyAlignment="1">
      <alignment horizontal="center" vertical="center"/>
    </xf>
    <xf numFmtId="0" fontId="54" fillId="23" borderId="23" xfId="1" applyFont="1" applyFill="1" applyBorder="1" applyAlignment="1">
      <alignment horizontal="center" vertical="center"/>
    </xf>
    <xf numFmtId="0" fontId="54" fillId="24" borderId="24" xfId="1" applyFont="1" applyFill="1" applyBorder="1" applyAlignment="1">
      <alignment horizontal="center" vertical="center" wrapText="1"/>
    </xf>
    <xf numFmtId="0" fontId="54" fillId="24" borderId="25" xfId="1" applyFont="1" applyFill="1" applyBorder="1" applyAlignment="1">
      <alignment horizontal="center" vertical="center"/>
    </xf>
    <xf numFmtId="0" fontId="54" fillId="24" borderId="26" xfId="1" applyFont="1" applyFill="1" applyBorder="1" applyAlignment="1">
      <alignment horizontal="center" vertical="center"/>
    </xf>
    <xf numFmtId="0" fontId="54" fillId="7" borderId="21" xfId="1" applyFont="1" applyFill="1" applyBorder="1" applyAlignment="1">
      <alignment horizontal="center" vertical="center"/>
    </xf>
    <xf numFmtId="0" fontId="54" fillId="7" borderId="22" xfId="1" applyFont="1" applyFill="1" applyBorder="1" applyAlignment="1">
      <alignment horizontal="center" vertical="center"/>
    </xf>
    <xf numFmtId="0" fontId="54" fillId="7" borderId="23" xfId="1" applyFont="1" applyFill="1" applyBorder="1" applyAlignment="1">
      <alignment horizontal="center" vertical="center"/>
    </xf>
    <xf numFmtId="4" fontId="54" fillId="23" borderId="27" xfId="1" applyNumberFormat="1" applyFont="1" applyFill="1" applyBorder="1" applyAlignment="1">
      <alignment horizontal="center" vertical="center"/>
    </xf>
    <xf numFmtId="0" fontId="55" fillId="3" borderId="28" xfId="1" applyFont="1" applyFill="1" applyBorder="1" applyAlignment="1">
      <alignment vertical="top" wrapText="1"/>
    </xf>
    <xf numFmtId="0" fontId="55" fillId="3" borderId="12" xfId="1" applyFont="1" applyFill="1" applyBorder="1" applyAlignment="1">
      <alignment vertical="center"/>
    </xf>
    <xf numFmtId="0" fontId="55" fillId="3" borderId="12" xfId="1" applyFont="1" applyFill="1" applyBorder="1" applyAlignment="1">
      <alignment horizontal="center" vertical="center"/>
    </xf>
    <xf numFmtId="4" fontId="55" fillId="3" borderId="29" xfId="1" applyNumberFormat="1" applyFont="1" applyFill="1" applyBorder="1" applyAlignment="1">
      <alignment horizontal="right" vertical="top"/>
    </xf>
    <xf numFmtId="4" fontId="55" fillId="3" borderId="30" xfId="1" applyNumberFormat="1" applyFont="1" applyFill="1" applyBorder="1" applyAlignment="1">
      <alignment horizontal="right" vertical="top"/>
    </xf>
    <xf numFmtId="4" fontId="55" fillId="3" borderId="31" xfId="1" applyNumberFormat="1" applyFont="1" applyFill="1" applyBorder="1" applyAlignment="1">
      <alignment horizontal="right" vertical="top"/>
    </xf>
    <xf numFmtId="4" fontId="55" fillId="3" borderId="32" xfId="1" applyNumberFormat="1" applyFont="1" applyFill="1" applyBorder="1" applyAlignment="1">
      <alignment horizontal="right" vertical="top"/>
    </xf>
    <xf numFmtId="4" fontId="55" fillId="3" borderId="28" xfId="1" applyNumberFormat="1" applyFont="1" applyFill="1" applyBorder="1" applyAlignment="1">
      <alignment horizontal="right" vertical="top"/>
    </xf>
    <xf numFmtId="4" fontId="55" fillId="3" borderId="12" xfId="1" applyNumberFormat="1" applyFont="1" applyFill="1" applyBorder="1" applyAlignment="1">
      <alignment horizontal="right" vertical="top"/>
    </xf>
    <xf numFmtId="4" fontId="55" fillId="3" borderId="33" xfId="1" applyNumberFormat="1" applyFont="1" applyFill="1" applyBorder="1" applyAlignment="1">
      <alignment horizontal="center" vertical="center"/>
    </xf>
    <xf numFmtId="0" fontId="14" fillId="0" borderId="28" xfId="1" applyBorder="1" applyAlignment="1">
      <alignment vertical="top" wrapText="1" indent="4"/>
    </xf>
    <xf numFmtId="175" fontId="14" fillId="0" borderId="12" xfId="1" applyNumberFormat="1" applyBorder="1" applyAlignment="1">
      <alignment horizontal="left" vertical="center" wrapText="1"/>
    </xf>
    <xf numFmtId="0" fontId="14" fillId="0" borderId="12" xfId="1" applyBorder="1" applyAlignment="1">
      <alignment horizontal="center" vertical="center" wrapText="1"/>
    </xf>
    <xf numFmtId="4" fontId="14" fillId="0" borderId="29" xfId="1" applyNumberFormat="1" applyBorder="1" applyAlignment="1">
      <alignment horizontal="right" vertical="center"/>
    </xf>
    <xf numFmtId="4" fontId="14" fillId="0" borderId="30" xfId="1" applyNumberFormat="1" applyBorder="1" applyAlignment="1">
      <alignment horizontal="right" vertical="center"/>
    </xf>
    <xf numFmtId="3" fontId="14" fillId="0" borderId="31" xfId="1" applyNumberFormat="1" applyBorder="1" applyAlignment="1">
      <alignment vertical="center"/>
    </xf>
    <xf numFmtId="3" fontId="14" fillId="0" borderId="32" xfId="1" applyNumberFormat="1" applyBorder="1" applyAlignment="1">
      <alignment vertical="center"/>
    </xf>
    <xf numFmtId="3" fontId="14" fillId="0" borderId="28" xfId="1" applyNumberFormat="1" applyBorder="1" applyAlignment="1">
      <alignment vertical="center"/>
    </xf>
    <xf numFmtId="4" fontId="14" fillId="0" borderId="12" xfId="1" applyNumberFormat="1" applyBorder="1" applyAlignment="1">
      <alignment vertical="center"/>
    </xf>
    <xf numFmtId="4" fontId="14" fillId="0" borderId="29" xfId="1" applyNumberFormat="1" applyBorder="1" applyAlignment="1">
      <alignment vertical="center"/>
    </xf>
    <xf numFmtId="4" fontId="14" fillId="0" borderId="33" xfId="1" applyNumberFormat="1" applyBorder="1" applyAlignment="1">
      <alignment horizontal="center" vertical="center" wrapText="1"/>
    </xf>
    <xf numFmtId="0" fontId="55" fillId="3" borderId="34" xfId="1" applyFont="1" applyFill="1" applyBorder="1" applyAlignment="1">
      <alignment vertical="top" wrapText="1"/>
    </xf>
    <xf numFmtId="0" fontId="55" fillId="3" borderId="35" xfId="1" applyFont="1" applyFill="1" applyBorder="1" applyAlignment="1">
      <alignment vertical="center"/>
    </xf>
    <xf numFmtId="0" fontId="55" fillId="3" borderId="35" xfId="1" applyFont="1" applyFill="1" applyBorder="1" applyAlignment="1">
      <alignment horizontal="center" vertical="center"/>
    </xf>
    <xf numFmtId="4" fontId="55" fillId="3" borderId="36" xfId="1" applyNumberFormat="1" applyFont="1" applyFill="1" applyBorder="1" applyAlignment="1">
      <alignment horizontal="right" vertical="top"/>
    </xf>
    <xf numFmtId="3" fontId="14" fillId="3" borderId="31" xfId="1" applyNumberFormat="1" applyFill="1" applyBorder="1"/>
    <xf numFmtId="4" fontId="67" fillId="3" borderId="32" xfId="1" applyNumberFormat="1" applyFont="1" applyFill="1" applyBorder="1"/>
    <xf numFmtId="4" fontId="67" fillId="3" borderId="37" xfId="1" applyNumberFormat="1" applyFont="1" applyFill="1" applyBorder="1"/>
    <xf numFmtId="4" fontId="67" fillId="3" borderId="0" xfId="1" applyNumberFormat="1" applyFont="1" applyFill="1"/>
    <xf numFmtId="4" fontId="55" fillId="3" borderId="38" xfId="1" applyNumberFormat="1" applyFont="1" applyFill="1" applyBorder="1" applyAlignment="1">
      <alignment horizontal="center" vertical="center"/>
    </xf>
    <xf numFmtId="0" fontId="14" fillId="0" borderId="39" xfId="1" applyBorder="1" applyAlignment="1">
      <alignment horizontal="center" vertical="center" wrapText="1"/>
    </xf>
    <xf numFmtId="175" fontId="14" fillId="0" borderId="40" xfId="1" applyNumberFormat="1" applyBorder="1" applyAlignment="1">
      <alignment horizontal="left" vertical="center" wrapText="1"/>
    </xf>
    <xf numFmtId="175" fontId="14" fillId="0" borderId="12" xfId="1" applyNumberFormat="1" applyBorder="1" applyAlignment="1">
      <alignment horizontal="center" vertical="center" wrapText="1"/>
    </xf>
    <xf numFmtId="0" fontId="57" fillId="0" borderId="37" xfId="1" applyFont="1" applyBorder="1" applyAlignment="1">
      <alignment vertical="top" wrapText="1" indent="4"/>
    </xf>
    <xf numFmtId="175" fontId="57" fillId="0" borderId="0" xfId="1" applyNumberFormat="1" applyFont="1" applyAlignment="1">
      <alignment horizontal="left" vertical="center" wrapText="1"/>
    </xf>
    <xf numFmtId="0" fontId="57" fillId="0" borderId="0" xfId="1" applyFont="1" applyAlignment="1">
      <alignment horizontal="center" vertical="center" wrapText="1"/>
    </xf>
    <xf numFmtId="4" fontId="57" fillId="0" borderId="41" xfId="1" applyNumberFormat="1" applyFont="1" applyBorder="1" applyAlignment="1">
      <alignment horizontal="right" vertical="center"/>
    </xf>
    <xf numFmtId="4" fontId="57" fillId="0" borderId="30" xfId="1" applyNumberFormat="1" applyFont="1" applyBorder="1" applyAlignment="1">
      <alignment horizontal="right" vertical="center"/>
    </xf>
    <xf numFmtId="3" fontId="57" fillId="0" borderId="31" xfId="1" applyNumberFormat="1" applyFont="1" applyBorder="1" applyAlignment="1">
      <alignment vertical="center"/>
    </xf>
    <xf numFmtId="3" fontId="57" fillId="0" borderId="32" xfId="1" applyNumberFormat="1" applyFont="1" applyBorder="1" applyAlignment="1">
      <alignment vertical="center"/>
    </xf>
    <xf numFmtId="3" fontId="57" fillId="0" borderId="37" xfId="1" applyNumberFormat="1" applyFont="1" applyBorder="1" applyAlignment="1">
      <alignment vertical="center"/>
    </xf>
    <xf numFmtId="4" fontId="57" fillId="0" borderId="12" xfId="1" applyNumberFormat="1" applyFont="1" applyBorder="1" applyAlignment="1">
      <alignment vertical="center"/>
    </xf>
    <xf numFmtId="4" fontId="57" fillId="0" borderId="41" xfId="1" applyNumberFormat="1" applyFont="1" applyBorder="1" applyAlignment="1">
      <alignment vertical="center"/>
    </xf>
    <xf numFmtId="0" fontId="57" fillId="0" borderId="0" xfId="1" applyFont="1"/>
    <xf numFmtId="4" fontId="57" fillId="0" borderId="33" xfId="1" applyNumberFormat="1" applyFont="1" applyBorder="1" applyAlignment="1">
      <alignment horizontal="center" vertical="center" wrapText="1"/>
    </xf>
    <xf numFmtId="0" fontId="55" fillId="3" borderId="42" xfId="1" applyFont="1" applyFill="1" applyBorder="1" applyAlignment="1">
      <alignment vertical="top" wrapText="1" indent="4"/>
    </xf>
    <xf numFmtId="4" fontId="56" fillId="20" borderId="43" xfId="1" applyNumberFormat="1" applyFont="1" applyFill="1" applyBorder="1" applyAlignment="1">
      <alignment horizontal="right" vertical="top"/>
    </xf>
    <xf numFmtId="4" fontId="56" fillId="20" borderId="30" xfId="1" applyNumberFormat="1" applyFont="1" applyFill="1" applyBorder="1" applyAlignment="1">
      <alignment horizontal="right" vertical="top"/>
    </xf>
    <xf numFmtId="4" fontId="56" fillId="20" borderId="32" xfId="1" applyNumberFormat="1" applyFont="1" applyFill="1" applyBorder="1" applyAlignment="1">
      <alignment horizontal="right" vertical="top"/>
    </xf>
    <xf numFmtId="4" fontId="56" fillId="20" borderId="44" xfId="1" applyNumberFormat="1" applyFont="1" applyFill="1" applyBorder="1" applyAlignment="1">
      <alignment horizontal="right" vertical="top"/>
    </xf>
    <xf numFmtId="4" fontId="56" fillId="20" borderId="17" xfId="1" applyNumberFormat="1" applyFont="1" applyFill="1" applyBorder="1" applyAlignment="1">
      <alignment horizontal="right" vertical="top"/>
    </xf>
    <xf numFmtId="4" fontId="55" fillId="3" borderId="45" xfId="1" applyNumberFormat="1" applyFont="1" applyFill="1" applyBorder="1" applyAlignment="1">
      <alignment horizontal="center" vertical="center" wrapText="1"/>
    </xf>
    <xf numFmtId="4" fontId="14" fillId="0" borderId="46" xfId="1" applyNumberFormat="1" applyBorder="1" applyAlignment="1">
      <alignment horizontal="center" vertical="center" wrapText="1"/>
    </xf>
    <xf numFmtId="4" fontId="56" fillId="20" borderId="31" xfId="1" applyNumberFormat="1" applyFont="1" applyFill="1" applyBorder="1" applyAlignment="1">
      <alignment horizontal="right" vertical="top"/>
    </xf>
    <xf numFmtId="175" fontId="14" fillId="0" borderId="0" xfId="1" applyNumberFormat="1" applyAlignment="1">
      <alignment horizontal="left" vertical="center" wrapText="1"/>
    </xf>
    <xf numFmtId="0" fontId="14" fillId="0" borderId="0" xfId="1" applyAlignment="1">
      <alignment horizontal="center" vertical="center" wrapText="1"/>
    </xf>
    <xf numFmtId="4" fontId="57" fillId="0" borderId="47" xfId="1" applyNumberFormat="1" applyFont="1" applyBorder="1" applyAlignment="1">
      <alignment horizontal="right" vertical="center"/>
    </xf>
    <xf numFmtId="3" fontId="57" fillId="0" borderId="48" xfId="1" applyNumberFormat="1" applyFont="1" applyBorder="1" applyAlignment="1">
      <alignment vertical="center"/>
    </xf>
    <xf numFmtId="3" fontId="57" fillId="0" borderId="49" xfId="1" applyNumberFormat="1" applyFont="1" applyBorder="1" applyAlignment="1">
      <alignment vertical="center"/>
    </xf>
    <xf numFmtId="4" fontId="57" fillId="0" borderId="29" xfId="1" applyNumberFormat="1" applyFont="1" applyBorder="1" applyAlignment="1">
      <alignment vertical="center"/>
    </xf>
    <xf numFmtId="4" fontId="57" fillId="0" borderId="50" xfId="1" applyNumberFormat="1" applyFont="1" applyBorder="1" applyAlignment="1">
      <alignment horizontal="center" vertical="center" wrapText="1"/>
    </xf>
    <xf numFmtId="0" fontId="55" fillId="3" borderId="51" xfId="1" applyFont="1" applyFill="1" applyBorder="1" applyAlignment="1">
      <alignment vertical="top" wrapText="1" indent="4"/>
    </xf>
    <xf numFmtId="175" fontId="55" fillId="3" borderId="52" xfId="1" applyNumberFormat="1" applyFont="1" applyFill="1" applyBorder="1" applyAlignment="1">
      <alignment horizontal="left" vertical="center" wrapText="1"/>
    </xf>
    <xf numFmtId="0" fontId="55" fillId="3" borderId="52" xfId="1" applyFont="1" applyFill="1" applyBorder="1" applyAlignment="1">
      <alignment horizontal="center" vertical="center" wrapText="1"/>
    </xf>
    <xf numFmtId="4" fontId="56" fillId="20" borderId="53" xfId="1" applyNumberFormat="1" applyFont="1" applyFill="1" applyBorder="1" applyAlignment="1">
      <alignment horizontal="right" vertical="top"/>
    </xf>
    <xf numFmtId="4" fontId="56" fillId="20" borderId="54" xfId="1" applyNumberFormat="1" applyFont="1" applyFill="1" applyBorder="1" applyAlignment="1">
      <alignment horizontal="right" vertical="top"/>
    </xf>
    <xf numFmtId="4" fontId="56" fillId="20" borderId="55" xfId="1" applyNumberFormat="1" applyFont="1" applyFill="1" applyBorder="1" applyAlignment="1">
      <alignment horizontal="right" vertical="top"/>
    </xf>
    <xf numFmtId="4" fontId="56" fillId="20" borderId="56" xfId="1" applyNumberFormat="1" applyFont="1" applyFill="1" applyBorder="1" applyAlignment="1">
      <alignment horizontal="right" vertical="top"/>
    </xf>
    <xf numFmtId="4" fontId="56" fillId="20" borderId="57" xfId="1" applyNumberFormat="1" applyFont="1" applyFill="1" applyBorder="1" applyAlignment="1">
      <alignment horizontal="right" vertical="top"/>
    </xf>
    <xf numFmtId="4" fontId="56" fillId="20" borderId="58" xfId="1" applyNumberFormat="1" applyFont="1" applyFill="1" applyBorder="1" applyAlignment="1">
      <alignment horizontal="right" vertical="top"/>
    </xf>
    <xf numFmtId="4" fontId="55" fillId="3" borderId="59" xfId="1" applyNumberFormat="1" applyFont="1" applyFill="1" applyBorder="1" applyAlignment="1">
      <alignment horizontal="center" vertical="center" wrapText="1"/>
    </xf>
    <xf numFmtId="0" fontId="14" fillId="0" borderId="0" xfId="1" applyAlignment="1">
      <alignment vertical="center"/>
    </xf>
    <xf numFmtId="0" fontId="14" fillId="0" borderId="0" xfId="1" applyAlignment="1">
      <alignment horizontal="center" vertical="center"/>
    </xf>
    <xf numFmtId="4" fontId="14" fillId="0" borderId="0" xfId="1" applyNumberFormat="1" applyAlignment="1">
      <alignment horizontal="center" vertical="center"/>
    </xf>
    <xf numFmtId="4" fontId="14" fillId="0" borderId="0" xfId="1" applyNumberFormat="1"/>
    <xf numFmtId="0" fontId="23" fillId="0" borderId="0" xfId="3" applyFont="1" applyAlignment="1">
      <alignment horizontal="center"/>
    </xf>
    <xf numFmtId="4" fontId="24" fillId="0" borderId="0" xfId="3" applyNumberFormat="1" applyFont="1" applyAlignment="1">
      <alignment horizontal="center" vertical="center"/>
    </xf>
    <xf numFmtId="4" fontId="23" fillId="0" borderId="0" xfId="3" applyNumberFormat="1" applyFont="1" applyAlignment="1">
      <alignment horizontal="center" vertical="center"/>
    </xf>
    <xf numFmtId="0" fontId="20" fillId="0" borderId="0" xfId="3" applyFont="1"/>
    <xf numFmtId="0" fontId="71" fillId="0" borderId="0" xfId="3" applyFont="1"/>
    <xf numFmtId="4" fontId="12" fillId="2" borderId="0" xfId="3" applyNumberFormat="1" applyFont="1" applyFill="1"/>
    <xf numFmtId="0" fontId="72" fillId="2" borderId="0" xfId="3" applyFont="1" applyFill="1"/>
    <xf numFmtId="0" fontId="12" fillId="19" borderId="1" xfId="3" applyFont="1" applyFill="1" applyBorder="1" applyAlignment="1">
      <alignment horizontal="center" vertical="center"/>
    </xf>
    <xf numFmtId="4" fontId="37" fillId="10" borderId="12" xfId="0" applyNumberFormat="1" applyFont="1" applyFill="1" applyBorder="1"/>
    <xf numFmtId="0" fontId="73" fillId="0" borderId="0" xfId="40" applyFont="1" applyAlignment="1">
      <alignment vertical="top"/>
    </xf>
    <xf numFmtId="0" fontId="43" fillId="0" borderId="0" xfId="40" applyFont="1"/>
    <xf numFmtId="0" fontId="16" fillId="0" borderId="61" xfId="40" applyFont="1" applyBorder="1" applyAlignment="1">
      <alignment vertical="top" wrapText="1"/>
    </xf>
    <xf numFmtId="3" fontId="54" fillId="0" borderId="60" xfId="40" applyNumberFormat="1" applyFont="1" applyBorder="1" applyAlignment="1">
      <alignment horizontal="right" vertical="top"/>
    </xf>
    <xf numFmtId="164" fontId="54" fillId="0" borderId="60" xfId="40" applyNumberFormat="1" applyFont="1" applyBorder="1" applyAlignment="1">
      <alignment horizontal="right" vertical="top"/>
    </xf>
    <xf numFmtId="4" fontId="50" fillId="0" borderId="60" xfId="40" applyNumberFormat="1" applyFont="1" applyBorder="1" applyAlignment="1">
      <alignment horizontal="right" vertical="top"/>
    </xf>
    <xf numFmtId="4" fontId="54" fillId="0" borderId="60" xfId="40" applyNumberFormat="1" applyFont="1" applyBorder="1" applyAlignment="1">
      <alignment horizontal="right" vertical="top"/>
    </xf>
    <xf numFmtId="1" fontId="50" fillId="0" borderId="60" xfId="40" applyNumberFormat="1" applyFont="1" applyBorder="1" applyAlignment="1">
      <alignment horizontal="right" vertical="top"/>
    </xf>
    <xf numFmtId="3" fontId="50" fillId="0" borderId="60" xfId="40" applyNumberFormat="1" applyFont="1" applyBorder="1" applyAlignment="1">
      <alignment horizontal="right" vertical="top"/>
    </xf>
    <xf numFmtId="164" fontId="50" fillId="0" borderId="60" xfId="40" applyNumberFormat="1" applyFont="1" applyBorder="1" applyAlignment="1">
      <alignment horizontal="right" vertical="top"/>
    </xf>
    <xf numFmtId="1" fontId="47" fillId="0" borderId="60" xfId="40" applyNumberFormat="1" applyBorder="1" applyAlignment="1">
      <alignment horizontal="right" vertical="top"/>
    </xf>
    <xf numFmtId="3" fontId="47" fillId="0" borderId="60" xfId="40" applyNumberFormat="1" applyBorder="1" applyAlignment="1">
      <alignment horizontal="right" vertical="top"/>
    </xf>
    <xf numFmtId="4" fontId="47" fillId="0" borderId="60" xfId="40" applyNumberFormat="1" applyBorder="1" applyAlignment="1">
      <alignment horizontal="right" vertical="top"/>
    </xf>
    <xf numFmtId="3" fontId="16" fillId="0" borderId="60" xfId="40" applyNumberFormat="1" applyFont="1" applyBorder="1" applyAlignment="1">
      <alignment horizontal="right" vertical="top"/>
    </xf>
    <xf numFmtId="164" fontId="16" fillId="0" borderId="60" xfId="40" applyNumberFormat="1" applyFont="1" applyBorder="1" applyAlignment="1">
      <alignment horizontal="right" vertical="top"/>
    </xf>
    <xf numFmtId="4" fontId="16" fillId="0" borderId="60" xfId="40" applyNumberFormat="1" applyFont="1" applyBorder="1" applyAlignment="1">
      <alignment horizontal="right" vertical="top"/>
    </xf>
    <xf numFmtId="0" fontId="54" fillId="0" borderId="0" xfId="40" applyFont="1" applyAlignment="1">
      <alignment vertical="top"/>
    </xf>
    <xf numFmtId="3" fontId="16" fillId="0" borderId="0" xfId="40" applyNumberFormat="1" applyFont="1" applyAlignment="1">
      <alignment horizontal="right" vertical="top"/>
    </xf>
    <xf numFmtId="164" fontId="16" fillId="0" borderId="0" xfId="40" applyNumberFormat="1" applyFont="1" applyAlignment="1">
      <alignment horizontal="right" vertical="top"/>
    </xf>
    <xf numFmtId="4" fontId="50" fillId="0" borderId="0" xfId="40" applyNumberFormat="1" applyFont="1" applyAlignment="1">
      <alignment horizontal="right" vertical="top"/>
    </xf>
    <xf numFmtId="4" fontId="16" fillId="0" borderId="0" xfId="40" applyNumberFormat="1" applyFont="1" applyAlignment="1">
      <alignment horizontal="right" vertical="top"/>
    </xf>
    <xf numFmtId="0" fontId="49" fillId="0" borderId="0" xfId="40" applyFont="1" applyAlignment="1">
      <alignment vertical="top"/>
    </xf>
    <xf numFmtId="0" fontId="54" fillId="0" borderId="0" xfId="40" applyFont="1" applyAlignment="1">
      <alignment wrapText="1"/>
    </xf>
    <xf numFmtId="0" fontId="54" fillId="0" borderId="63" xfId="40" applyFont="1" applyBorder="1" applyAlignment="1">
      <alignment horizontal="center" vertical="top" wrapText="1"/>
    </xf>
    <xf numFmtId="4" fontId="54" fillId="0" borderId="65" xfId="40" applyNumberFormat="1" applyFont="1" applyBorder="1" applyAlignment="1">
      <alignment vertical="top" wrapText="1"/>
    </xf>
    <xf numFmtId="0" fontId="47" fillId="0" borderId="66" xfId="40" applyBorder="1"/>
    <xf numFmtId="0" fontId="54" fillId="0" borderId="67" xfId="40" applyFont="1" applyBorder="1" applyAlignment="1">
      <alignment horizontal="center"/>
    </xf>
    <xf numFmtId="4" fontId="54" fillId="0" borderId="68" xfId="40" applyNumberFormat="1" applyFont="1" applyBorder="1" applyAlignment="1">
      <alignment vertical="top" wrapText="1"/>
    </xf>
    <xf numFmtId="0" fontId="47" fillId="0" borderId="9" xfId="40" applyBorder="1"/>
    <xf numFmtId="4" fontId="47" fillId="0" borderId="9" xfId="40" applyNumberFormat="1" applyBorder="1" applyAlignment="1">
      <alignment horizontal="right"/>
    </xf>
    <xf numFmtId="0" fontId="47" fillId="0" borderId="69" xfId="40" applyBorder="1"/>
    <xf numFmtId="4" fontId="47" fillId="0" borderId="69" xfId="40" applyNumberFormat="1" applyBorder="1" applyAlignment="1">
      <alignment horizontal="right"/>
    </xf>
    <xf numFmtId="0" fontId="50" fillId="0" borderId="69" xfId="40" applyFont="1" applyBorder="1"/>
    <xf numFmtId="0" fontId="47" fillId="10" borderId="69" xfId="40" applyFill="1" applyBorder="1"/>
    <xf numFmtId="0" fontId="47" fillId="10" borderId="69" xfId="40" applyFill="1" applyBorder="1" applyAlignment="1">
      <alignment wrapText="1"/>
    </xf>
    <xf numFmtId="0" fontId="23" fillId="0" borderId="70" xfId="0" applyFont="1" applyBorder="1" applyAlignment="1">
      <alignment wrapText="1"/>
    </xf>
    <xf numFmtId="4" fontId="23" fillId="0" borderId="70" xfId="0" applyNumberFormat="1" applyFont="1" applyBorder="1" applyAlignment="1">
      <alignment wrapText="1"/>
    </xf>
    <xf numFmtId="4" fontId="23" fillId="0" borderId="70" xfId="0" applyNumberFormat="1" applyFont="1" applyBorder="1" applyAlignment="1">
      <alignment horizontal="center" vertical="center"/>
    </xf>
    <xf numFmtId="0" fontId="47" fillId="0" borderId="71" xfId="100" applyBorder="1" applyAlignment="1">
      <alignment vertical="top" wrapText="1"/>
    </xf>
    <xf numFmtId="2" fontId="47" fillId="0" borderId="71" xfId="100" applyNumberFormat="1" applyBorder="1" applyAlignment="1">
      <alignment horizontal="center" vertical="top"/>
    </xf>
    <xf numFmtId="0" fontId="20" fillId="0" borderId="70" xfId="0" applyFont="1" applyBorder="1" applyAlignment="1">
      <alignment horizontal="left" wrapText="1"/>
    </xf>
    <xf numFmtId="2" fontId="47" fillId="0" borderId="72" xfId="100" applyNumberFormat="1" applyBorder="1" applyAlignment="1">
      <alignment horizontal="center" vertical="top"/>
    </xf>
    <xf numFmtId="4" fontId="23" fillId="0" borderId="69" xfId="0" applyNumberFormat="1" applyFont="1" applyBorder="1" applyAlignment="1">
      <alignment wrapText="1"/>
    </xf>
    <xf numFmtId="0" fontId="20" fillId="0" borderId="73" xfId="0" applyFont="1" applyBorder="1" applyAlignment="1">
      <alignment horizontal="left" wrapText="1"/>
    </xf>
    <xf numFmtId="0" fontId="23" fillId="0" borderId="69" xfId="0" applyFont="1" applyBorder="1" applyAlignment="1">
      <alignment wrapText="1"/>
    </xf>
    <xf numFmtId="2" fontId="47" fillId="0" borderId="74" xfId="100" applyNumberFormat="1" applyBorder="1" applyAlignment="1">
      <alignment horizontal="center" vertical="top"/>
    </xf>
    <xf numFmtId="0" fontId="34" fillId="14" borderId="69" xfId="0" applyFont="1" applyFill="1" applyBorder="1" applyAlignment="1">
      <alignment wrapText="1"/>
    </xf>
    <xf numFmtId="4" fontId="34" fillId="14" borderId="69" xfId="0" applyNumberFormat="1" applyFont="1" applyFill="1" applyBorder="1"/>
    <xf numFmtId="0" fontId="20" fillId="0" borderId="69" xfId="0" applyFont="1" applyBorder="1" applyAlignment="1">
      <alignment wrapText="1"/>
    </xf>
    <xf numFmtId="0" fontId="20" fillId="0" borderId="69" xfId="0" applyFont="1" applyBorder="1" applyAlignment="1">
      <alignment horizontal="center"/>
    </xf>
    <xf numFmtId="4" fontId="20" fillId="0" borderId="69" xfId="0" applyNumberFormat="1" applyFont="1" applyBorder="1" applyAlignment="1">
      <alignment horizontal="center" vertical="center"/>
    </xf>
    <xf numFmtId="4" fontId="69" fillId="0" borderId="69" xfId="0" applyNumberFormat="1" applyFont="1" applyBorder="1" applyAlignment="1">
      <alignment horizontal="center" vertical="center"/>
    </xf>
    <xf numFmtId="4" fontId="70" fillId="0" borderId="69" xfId="0" applyNumberFormat="1" applyFont="1" applyBorder="1" applyAlignment="1">
      <alignment horizontal="center" vertical="center"/>
    </xf>
    <xf numFmtId="0" fontId="34" fillId="14" borderId="69" xfId="0" applyFont="1" applyFill="1" applyBorder="1" applyAlignment="1">
      <alignment horizontal="center"/>
    </xf>
    <xf numFmtId="4" fontId="34" fillId="14" borderId="69" xfId="0" applyNumberFormat="1" applyFont="1" applyFill="1" applyBorder="1" applyAlignment="1">
      <alignment horizontal="center" vertical="center"/>
    </xf>
    <xf numFmtId="0" fontId="23" fillId="25" borderId="69" xfId="0" applyFont="1" applyFill="1" applyBorder="1" applyAlignment="1">
      <alignment wrapText="1"/>
    </xf>
    <xf numFmtId="4" fontId="20" fillId="14" borderId="69" xfId="0" applyNumberFormat="1" applyFont="1" applyFill="1" applyBorder="1" applyAlignment="1">
      <alignment horizontal="center" vertical="center"/>
    </xf>
    <xf numFmtId="4" fontId="38" fillId="14" borderId="69" xfId="0" applyNumberFormat="1" applyFont="1" applyFill="1" applyBorder="1" applyAlignment="1">
      <alignment horizontal="center" vertical="center"/>
    </xf>
    <xf numFmtId="0" fontId="20" fillId="0" borderId="69" xfId="0" applyFont="1" applyBorder="1" applyAlignment="1">
      <alignment horizontal="center" wrapText="1"/>
    </xf>
    <xf numFmtId="0" fontId="38" fillId="14" borderId="69" xfId="0" applyFont="1" applyFill="1" applyBorder="1" applyAlignment="1">
      <alignment wrapText="1"/>
    </xf>
    <xf numFmtId="0" fontId="23" fillId="0" borderId="69" xfId="0" applyFont="1" applyBorder="1" applyAlignment="1">
      <alignment horizontal="left" wrapText="1"/>
    </xf>
    <xf numFmtId="0" fontId="74" fillId="0" borderId="37" xfId="1" applyFont="1" applyBorder="1" applyAlignment="1">
      <alignment vertical="top" wrapText="1" indent="4"/>
    </xf>
    <xf numFmtId="175" fontId="55" fillId="3" borderId="60" xfId="1" applyNumberFormat="1" applyFont="1" applyFill="1" applyBorder="1" applyAlignment="1">
      <alignment horizontal="left" vertical="center" wrapText="1"/>
    </xf>
    <xf numFmtId="0" fontId="55" fillId="3" borderId="60" xfId="1" applyFont="1" applyFill="1" applyBorder="1" applyAlignment="1">
      <alignment horizontal="center" vertical="center" wrapText="1"/>
    </xf>
    <xf numFmtId="0" fontId="74" fillId="0" borderId="28" xfId="1" applyFont="1" applyBorder="1" applyAlignment="1">
      <alignment vertical="top" wrapText="1" indent="4"/>
    </xf>
    <xf numFmtId="177" fontId="0" fillId="0" borderId="0" xfId="0" applyNumberFormat="1"/>
    <xf numFmtId="0" fontId="20" fillId="0" borderId="12" xfId="2" applyFont="1" applyBorder="1" applyAlignment="1">
      <alignment horizontal="center" vertical="center" wrapText="1"/>
    </xf>
    <xf numFmtId="0" fontId="0" fillId="0" borderId="70" xfId="0" applyBorder="1"/>
    <xf numFmtId="0" fontId="75" fillId="0" borderId="28" xfId="1" applyFont="1" applyBorder="1" applyAlignment="1">
      <alignment vertical="top" wrapText="1" indent="4"/>
    </xf>
    <xf numFmtId="0" fontId="75" fillId="0" borderId="37" xfId="1" applyFont="1" applyBorder="1" applyAlignment="1">
      <alignment vertical="top" wrapText="1" indent="4"/>
    </xf>
    <xf numFmtId="175" fontId="16" fillId="0" borderId="12" xfId="99" applyNumberFormat="1" applyBorder="1" applyAlignment="1">
      <alignment horizontal="left" vertical="center" wrapText="1"/>
    </xf>
    <xf numFmtId="14" fontId="16" fillId="0" borderId="39" xfId="99" applyNumberFormat="1" applyBorder="1" applyAlignment="1">
      <alignment horizontal="center" vertical="center" wrapText="1"/>
    </xf>
    <xf numFmtId="4" fontId="16" fillId="0" borderId="29" xfId="99" applyNumberFormat="1" applyBorder="1" applyAlignment="1">
      <alignment horizontal="right" vertical="center"/>
    </xf>
    <xf numFmtId="3" fontId="75" fillId="0" borderId="48" xfId="1" applyNumberFormat="1" applyFont="1" applyBorder="1" applyAlignment="1">
      <alignment vertical="center"/>
    </xf>
    <xf numFmtId="3" fontId="75" fillId="0" borderId="49" xfId="1" applyNumberFormat="1" applyFont="1" applyBorder="1" applyAlignment="1">
      <alignment vertical="center"/>
    </xf>
    <xf numFmtId="3" fontId="75" fillId="0" borderId="37" xfId="1" applyNumberFormat="1" applyFont="1" applyBorder="1" applyAlignment="1">
      <alignment vertical="center"/>
    </xf>
    <xf numFmtId="4" fontId="75" fillId="0" borderId="12" xfId="1" applyNumberFormat="1" applyFont="1" applyBorder="1" applyAlignment="1">
      <alignment vertical="center"/>
    </xf>
    <xf numFmtId="4" fontId="75" fillId="0" borderId="29" xfId="1" applyNumberFormat="1" applyFont="1" applyBorder="1" applyAlignment="1">
      <alignment vertical="center"/>
    </xf>
    <xf numFmtId="0" fontId="75" fillId="0" borderId="0" xfId="1" applyFont="1"/>
    <xf numFmtId="4" fontId="75" fillId="0" borderId="46" xfId="1" applyNumberFormat="1" applyFont="1" applyBorder="1" applyAlignment="1">
      <alignment horizontal="center" vertical="center" wrapText="1"/>
    </xf>
    <xf numFmtId="0" fontId="26" fillId="10" borderId="0" xfId="3" applyFont="1" applyFill="1"/>
    <xf numFmtId="0" fontId="23" fillId="10" borderId="70" xfId="0" applyFont="1" applyFill="1" applyBorder="1" applyAlignment="1">
      <alignment wrapText="1"/>
    </xf>
    <xf numFmtId="4" fontId="23" fillId="10" borderId="70" xfId="0" applyNumberFormat="1" applyFont="1" applyFill="1" applyBorder="1" applyAlignment="1">
      <alignment wrapText="1"/>
    </xf>
    <xf numFmtId="4" fontId="23" fillId="10" borderId="70" xfId="0" applyNumberFormat="1" applyFont="1" applyFill="1" applyBorder="1" applyAlignment="1">
      <alignment horizontal="center" vertical="center"/>
    </xf>
    <xf numFmtId="0" fontId="0" fillId="10" borderId="0" xfId="0" applyFill="1"/>
    <xf numFmtId="0" fontId="43" fillId="0" borderId="0" xfId="0" applyFont="1"/>
    <xf numFmtId="0" fontId="43" fillId="26" borderId="0" xfId="0" applyFont="1" applyFill="1"/>
    <xf numFmtId="0" fontId="47" fillId="0" borderId="0" xfId="0" applyFont="1"/>
    <xf numFmtId="0" fontId="47" fillId="0" borderId="0" xfId="0" applyFont="1" applyAlignment="1">
      <alignment horizontal="center"/>
    </xf>
    <xf numFmtId="178" fontId="76" fillId="0" borderId="75" xfId="100" applyNumberFormat="1" applyFont="1" applyBorder="1" applyAlignment="1">
      <alignment horizontal="right"/>
    </xf>
    <xf numFmtId="0" fontId="0" fillId="0" borderId="0" xfId="0" applyAlignment="1">
      <alignment horizontal="center"/>
    </xf>
    <xf numFmtId="178" fontId="76" fillId="0" borderId="73" xfId="100" applyNumberFormat="1" applyFont="1" applyBorder="1" applyAlignment="1">
      <alignment horizontal="right"/>
    </xf>
    <xf numFmtId="0" fontId="16" fillId="0" borderId="75" xfId="0" applyFont="1" applyBorder="1" applyAlignment="1">
      <alignment horizontal="center"/>
    </xf>
    <xf numFmtId="179" fontId="0" fillId="0" borderId="75" xfId="0" applyNumberFormat="1" applyBorder="1"/>
    <xf numFmtId="179" fontId="0" fillId="0" borderId="75" xfId="0" applyNumberFormat="1" applyBorder="1" applyAlignment="1">
      <alignment horizontal="center"/>
    </xf>
    <xf numFmtId="0" fontId="0" fillId="0" borderId="75" xfId="0" applyBorder="1"/>
    <xf numFmtId="2" fontId="0" fillId="0" borderId="75" xfId="0" applyNumberFormat="1" applyBorder="1" applyAlignment="1">
      <alignment horizontal="center"/>
    </xf>
    <xf numFmtId="3" fontId="0" fillId="0" borderId="75" xfId="0" applyNumberFormat="1" applyBorder="1" applyAlignment="1">
      <alignment horizontal="center"/>
    </xf>
    <xf numFmtId="4" fontId="0" fillId="0" borderId="75" xfId="0" applyNumberFormat="1" applyBorder="1" applyAlignment="1">
      <alignment horizontal="center"/>
    </xf>
    <xf numFmtId="4" fontId="16" fillId="0" borderId="75" xfId="0" applyNumberFormat="1" applyFont="1" applyBorder="1" applyAlignment="1">
      <alignment horizontal="center"/>
    </xf>
    <xf numFmtId="179" fontId="16" fillId="0" borderId="75" xfId="0" applyNumberFormat="1" applyFont="1" applyBorder="1" applyAlignment="1">
      <alignment horizontal="center"/>
    </xf>
    <xf numFmtId="3" fontId="10" fillId="0" borderId="12" xfId="0" applyNumberFormat="1" applyFont="1" applyBorder="1" applyAlignment="1">
      <alignment horizontal="right" vertical="center"/>
    </xf>
    <xf numFmtId="0" fontId="55" fillId="3" borderId="0" xfId="0" applyFont="1" applyFill="1" applyAlignment="1">
      <alignment horizontal="center" vertical="center"/>
    </xf>
    <xf numFmtId="0" fontId="55" fillId="3" borderId="0" xfId="0" applyFont="1" applyFill="1" applyAlignment="1">
      <alignment horizontal="center" vertical="center" wrapText="1"/>
    </xf>
    <xf numFmtId="4" fontId="19" fillId="10" borderId="76" xfId="2" applyNumberFormat="1" applyFont="1" applyFill="1" applyBorder="1" applyAlignment="1">
      <alignment horizontal="center" vertical="center" wrapText="1"/>
    </xf>
    <xf numFmtId="0" fontId="77" fillId="0" borderId="0" xfId="0" applyFont="1"/>
    <xf numFmtId="3" fontId="77" fillId="0" borderId="75" xfId="1" applyNumberFormat="1" applyFont="1" applyBorder="1" applyAlignment="1">
      <alignment horizontal="right" vertical="center"/>
    </xf>
    <xf numFmtId="3" fontId="77" fillId="0" borderId="75" xfId="0" applyNumberFormat="1" applyFont="1" applyBorder="1"/>
    <xf numFmtId="3" fontId="77" fillId="0" borderId="73" xfId="0" applyNumberFormat="1" applyFont="1" applyBorder="1"/>
    <xf numFmtId="0" fontId="78" fillId="24" borderId="73" xfId="0" applyFont="1" applyFill="1" applyBorder="1" applyAlignment="1">
      <alignment horizontal="center"/>
    </xf>
    <xf numFmtId="0" fontId="78" fillId="24" borderId="73" xfId="1" applyFont="1" applyFill="1" applyBorder="1" applyAlignment="1">
      <alignment horizontal="center" vertical="center"/>
    </xf>
    <xf numFmtId="3" fontId="77" fillId="0" borderId="75" xfId="1" applyNumberFormat="1" applyFont="1" applyBorder="1" applyAlignment="1">
      <alignment horizontal="left" vertical="center" wrapText="1"/>
    </xf>
    <xf numFmtId="3" fontId="77" fillId="0" borderId="75" xfId="0" applyNumberFormat="1" applyFont="1" applyBorder="1" applyAlignment="1">
      <alignment horizontal="left" vertical="top" wrapText="1"/>
    </xf>
    <xf numFmtId="3" fontId="77" fillId="0" borderId="75" xfId="1" applyNumberFormat="1" applyFont="1" applyBorder="1" applyAlignment="1">
      <alignment horizontal="left" vertical="top" wrapText="1"/>
    </xf>
    <xf numFmtId="3" fontId="51" fillId="0" borderId="75" xfId="1" applyNumberFormat="1" applyFont="1" applyBorder="1" applyAlignment="1">
      <alignment vertical="top" wrapText="1"/>
    </xf>
    <xf numFmtId="0" fontId="78" fillId="24" borderId="78" xfId="0" applyFont="1" applyFill="1" applyBorder="1" applyAlignment="1">
      <alignment horizontal="center"/>
    </xf>
    <xf numFmtId="3" fontId="77" fillId="0" borderId="77" xfId="0" applyNumberFormat="1" applyFont="1" applyBorder="1"/>
    <xf numFmtId="0" fontId="78" fillId="24" borderId="79" xfId="0" applyFont="1" applyFill="1" applyBorder="1" applyAlignment="1">
      <alignment horizontal="center"/>
    </xf>
    <xf numFmtId="3" fontId="77" fillId="0" borderId="80" xfId="0" applyNumberFormat="1" applyFont="1" applyBorder="1"/>
    <xf numFmtId="3" fontId="77" fillId="0" borderId="78" xfId="0" applyNumberFormat="1" applyFont="1" applyBorder="1"/>
    <xf numFmtId="3" fontId="77" fillId="0" borderId="73" xfId="0" applyNumberFormat="1" applyFont="1" applyBorder="1" applyAlignment="1">
      <alignment horizontal="left" vertical="top" wrapText="1"/>
    </xf>
    <xf numFmtId="3" fontId="77" fillId="0" borderId="81" xfId="0" applyNumberFormat="1" applyFont="1" applyBorder="1"/>
    <xf numFmtId="0" fontId="10" fillId="0" borderId="0" xfId="0" applyFont="1" applyProtection="1">
      <protection locked="0"/>
    </xf>
    <xf numFmtId="0" fontId="10" fillId="0" borderId="0" xfId="0" applyFont="1" applyAlignment="1" applyProtection="1">
      <alignment horizontal="right"/>
      <protection locked="0"/>
    </xf>
    <xf numFmtId="0" fontId="10" fillId="10" borderId="0" xfId="0" applyFont="1" applyFill="1" applyProtection="1">
      <protection locked="0"/>
    </xf>
    <xf numFmtId="0" fontId="10" fillId="27" borderId="0" xfId="0" applyFont="1" applyFill="1"/>
    <xf numFmtId="2" fontId="10" fillId="27" borderId="0" xfId="0" applyNumberFormat="1" applyFont="1" applyFill="1"/>
    <xf numFmtId="1" fontId="10" fillId="27" borderId="0" xfId="0" applyNumberFormat="1" applyFont="1" applyFill="1"/>
    <xf numFmtId="180" fontId="10" fillId="0" borderId="0" xfId="0" applyNumberFormat="1" applyFont="1"/>
    <xf numFmtId="181" fontId="10" fillId="0" borderId="0" xfId="0" applyNumberFormat="1" applyFont="1"/>
    <xf numFmtId="182" fontId="10" fillId="0" borderId="0" xfId="0" applyNumberFormat="1" applyFont="1"/>
    <xf numFmtId="3" fontId="10" fillId="0" borderId="0" xfId="0" applyNumberFormat="1" applyFont="1"/>
    <xf numFmtId="0" fontId="19" fillId="0" borderId="0" xfId="0" applyFont="1" applyAlignment="1">
      <alignment horizontal="center" vertical="center"/>
    </xf>
    <xf numFmtId="0" fontId="19" fillId="0" borderId="0" xfId="0" applyFont="1" applyAlignment="1">
      <alignment horizontal="center"/>
    </xf>
    <xf numFmtId="0" fontId="20" fillId="0" borderId="0" xfId="0" applyFont="1" applyAlignment="1">
      <alignment horizontal="center"/>
    </xf>
    <xf numFmtId="3" fontId="33" fillId="0" borderId="0" xfId="0" applyNumberFormat="1" applyFont="1" applyAlignment="1">
      <alignment horizontal="center" vertical="center"/>
    </xf>
    <xf numFmtId="0" fontId="20" fillId="0" borderId="75" xfId="0" applyFont="1" applyBorder="1" applyAlignment="1">
      <alignment vertical="center"/>
    </xf>
    <xf numFmtId="0" fontId="81" fillId="0" borderId="0" xfId="0" applyFont="1"/>
    <xf numFmtId="0" fontId="82" fillId="11" borderId="0" xfId="3" applyFont="1" applyFill="1" applyAlignment="1">
      <alignment horizontal="center" vertical="center"/>
    </xf>
    <xf numFmtId="17" fontId="82" fillId="11" borderId="0" xfId="3" applyNumberFormat="1" applyFont="1" applyFill="1" applyAlignment="1">
      <alignment horizontal="center" vertical="center"/>
    </xf>
    <xf numFmtId="0" fontId="5" fillId="0" borderId="70" xfId="0" applyFont="1" applyBorder="1" applyAlignment="1">
      <alignment wrapText="1"/>
    </xf>
    <xf numFmtId="4" fontId="5" fillId="0" borderId="70" xfId="0" applyNumberFormat="1" applyFont="1" applyBorder="1" applyAlignment="1">
      <alignment horizontal="center" vertical="center"/>
    </xf>
    <xf numFmtId="177" fontId="81" fillId="0" borderId="0" xfId="0" applyNumberFormat="1" applyFont="1"/>
    <xf numFmtId="0" fontId="5" fillId="0" borderId="69" xfId="0" applyFont="1" applyBorder="1" applyAlignment="1">
      <alignment wrapText="1"/>
    </xf>
    <xf numFmtId="0" fontId="5" fillId="0" borderId="0" xfId="3" applyFont="1" applyAlignment="1">
      <alignment horizontal="center"/>
    </xf>
    <xf numFmtId="0" fontId="84" fillId="0" borderId="0" xfId="3" applyFont="1"/>
    <xf numFmtId="0" fontId="5" fillId="0" borderId="75" xfId="0" applyFont="1" applyBorder="1" applyAlignment="1">
      <alignment wrapText="1"/>
    </xf>
    <xf numFmtId="4" fontId="5" fillId="0" borderId="75" xfId="0" applyNumberFormat="1" applyFont="1" applyBorder="1" applyAlignment="1">
      <alignment wrapText="1"/>
    </xf>
    <xf numFmtId="4" fontId="5" fillId="0" borderId="75" xfId="0" applyNumberFormat="1" applyFont="1" applyBorder="1" applyAlignment="1">
      <alignment horizontal="center" vertical="center"/>
    </xf>
    <xf numFmtId="4" fontId="5" fillId="0" borderId="0" xfId="0" applyNumberFormat="1" applyFont="1" applyAlignment="1">
      <alignment horizontal="center" vertical="center"/>
    </xf>
    <xf numFmtId="0" fontId="5" fillId="0" borderId="0" xfId="0" applyFont="1" applyAlignment="1">
      <alignment wrapText="1"/>
    </xf>
    <xf numFmtId="0" fontId="81" fillId="0" borderId="0" xfId="100" applyFont="1" applyAlignment="1">
      <alignment vertical="top" wrapText="1"/>
    </xf>
    <xf numFmtId="0" fontId="83" fillId="0" borderId="0" xfId="0" applyFont="1" applyAlignment="1">
      <alignment horizontal="left" wrapText="1"/>
    </xf>
    <xf numFmtId="0" fontId="83" fillId="0" borderId="0" xfId="3" applyFont="1"/>
    <xf numFmtId="0" fontId="80" fillId="0" borderId="0" xfId="0" applyFont="1" applyAlignment="1">
      <alignment wrapText="1"/>
    </xf>
    <xf numFmtId="0" fontId="83" fillId="0" borderId="0" xfId="0" applyFont="1" applyAlignment="1">
      <alignment wrapText="1"/>
    </xf>
    <xf numFmtId="0" fontId="83" fillId="0" borderId="0" xfId="0" applyFont="1" applyAlignment="1">
      <alignment horizontal="center"/>
    </xf>
    <xf numFmtId="0" fontId="80" fillId="0" borderId="0" xfId="0" applyFont="1" applyAlignment="1">
      <alignment horizontal="center"/>
    </xf>
    <xf numFmtId="0" fontId="83" fillId="0" borderId="0" xfId="0" applyFont="1" applyAlignment="1">
      <alignment horizontal="center" wrapText="1"/>
    </xf>
    <xf numFmtId="0" fontId="79" fillId="0" borderId="0" xfId="0" applyFont="1" applyAlignment="1">
      <alignment wrapText="1"/>
    </xf>
    <xf numFmtId="0" fontId="5" fillId="0" borderId="0" xfId="0" applyFont="1" applyAlignment="1">
      <alignment horizontal="left" wrapText="1"/>
    </xf>
    <xf numFmtId="2" fontId="5" fillId="0" borderId="75" xfId="0" applyNumberFormat="1" applyFont="1" applyBorder="1" applyAlignment="1">
      <alignment wrapText="1"/>
    </xf>
    <xf numFmtId="0" fontId="81" fillId="0" borderId="0" xfId="0" applyFont="1" applyAlignment="1">
      <alignment horizontal="center"/>
    </xf>
    <xf numFmtId="0" fontId="85" fillId="0" borderId="0" xfId="0" applyFont="1" applyAlignment="1">
      <alignment horizontal="center"/>
    </xf>
    <xf numFmtId="0" fontId="81" fillId="0" borderId="0" xfId="0" applyFont="1" applyAlignment="1">
      <alignment horizontal="center" wrapText="1"/>
    </xf>
    <xf numFmtId="0" fontId="87" fillId="11" borderId="0" xfId="3" applyFont="1" applyFill="1" applyAlignment="1">
      <alignment horizontal="center" vertical="center"/>
    </xf>
    <xf numFmtId="0" fontId="88" fillId="0" borderId="70" xfId="0" applyFont="1" applyBorder="1" applyAlignment="1">
      <alignment wrapText="1"/>
    </xf>
    <xf numFmtId="0" fontId="89" fillId="0" borderId="71" xfId="100" applyFont="1" applyBorder="1" applyAlignment="1">
      <alignment vertical="top" wrapText="1"/>
    </xf>
    <xf numFmtId="0" fontId="89" fillId="0" borderId="70" xfId="0" applyFont="1" applyBorder="1" applyAlignment="1">
      <alignment horizontal="left" wrapText="1"/>
    </xf>
    <xf numFmtId="0" fontId="89" fillId="0" borderId="73" xfId="0" applyFont="1" applyBorder="1" applyAlignment="1">
      <alignment horizontal="left" wrapText="1"/>
    </xf>
    <xf numFmtId="0" fontId="88" fillId="0" borderId="69" xfId="0" applyFont="1" applyBorder="1" applyAlignment="1">
      <alignment wrapText="1"/>
    </xf>
    <xf numFmtId="0" fontId="89" fillId="0" borderId="0" xfId="0" applyFont="1"/>
    <xf numFmtId="0" fontId="73" fillId="0" borderId="84" xfId="0" applyFont="1" applyBorder="1" applyAlignment="1">
      <alignment horizontal="center" vertical="center"/>
    </xf>
    <xf numFmtId="0" fontId="73" fillId="0" borderId="89" xfId="0" applyFont="1" applyBorder="1" applyAlignment="1">
      <alignment horizontal="center" vertical="center"/>
    </xf>
    <xf numFmtId="167" fontId="20" fillId="0" borderId="12" xfId="2" applyNumberFormat="1" applyFont="1" applyBorder="1" applyAlignment="1">
      <alignment horizontal="left" vertical="center" wrapText="1"/>
    </xf>
    <xf numFmtId="0" fontId="90" fillId="28" borderId="94" xfId="0" applyFont="1" applyFill="1" applyBorder="1" applyAlignment="1">
      <alignment horizontal="left" vertical="top"/>
    </xf>
    <xf numFmtId="0" fontId="4" fillId="0" borderId="75" xfId="0" applyFont="1" applyBorder="1" applyAlignment="1">
      <alignment wrapText="1"/>
    </xf>
    <xf numFmtId="2" fontId="0" fillId="0" borderId="0" xfId="0" applyNumberFormat="1"/>
    <xf numFmtId="2" fontId="43" fillId="0" borderId="0" xfId="0" applyNumberFormat="1" applyFont="1"/>
    <xf numFmtId="0" fontId="43" fillId="0" borderId="0" xfId="0" applyFont="1" applyAlignment="1">
      <alignment horizontal="center"/>
    </xf>
    <xf numFmtId="2" fontId="43" fillId="0" borderId="0" xfId="0" applyNumberFormat="1" applyFont="1" applyAlignment="1">
      <alignment horizontal="right"/>
    </xf>
    <xf numFmtId="1" fontId="76" fillId="0" borderId="0" xfId="0" applyNumberFormat="1" applyFont="1" applyAlignment="1">
      <alignment horizontal="center" vertical="center" readingOrder="1"/>
    </xf>
    <xf numFmtId="0" fontId="55" fillId="0" borderId="0" xfId="0" applyFont="1"/>
    <xf numFmtId="2" fontId="55" fillId="0" borderId="0" xfId="0" applyNumberFormat="1" applyFont="1"/>
    <xf numFmtId="1" fontId="91" fillId="0" borderId="0" xfId="0" applyNumberFormat="1" applyFont="1" applyAlignment="1">
      <alignment horizontal="center" vertical="center" readingOrder="1"/>
    </xf>
    <xf numFmtId="0" fontId="10" fillId="10" borderId="0" xfId="0" applyFont="1" applyFill="1"/>
    <xf numFmtId="0" fontId="54" fillId="23" borderId="75" xfId="1" applyFont="1" applyFill="1" applyBorder="1" applyAlignment="1">
      <alignment horizontal="center" vertical="center"/>
    </xf>
    <xf numFmtId="3" fontId="54" fillId="24" borderId="75" xfId="1" applyNumberFormat="1" applyFont="1" applyFill="1" applyBorder="1" applyAlignment="1">
      <alignment horizontal="center" vertical="center" wrapText="1"/>
    </xf>
    <xf numFmtId="0" fontId="54" fillId="24" borderId="75" xfId="1" applyFont="1" applyFill="1" applyBorder="1" applyAlignment="1">
      <alignment horizontal="center" vertical="center"/>
    </xf>
    <xf numFmtId="3" fontId="54" fillId="24" borderId="75" xfId="1" applyNumberFormat="1" applyFont="1" applyFill="1" applyBorder="1" applyAlignment="1">
      <alignment horizontal="center" vertical="center"/>
    </xf>
    <xf numFmtId="0" fontId="54" fillId="7" borderId="75" xfId="1" applyFont="1" applyFill="1" applyBorder="1" applyAlignment="1">
      <alignment horizontal="center" vertical="center"/>
    </xf>
    <xf numFmtId="0" fontId="43" fillId="0" borderId="75" xfId="0" applyFont="1" applyBorder="1" applyAlignment="1">
      <alignment horizontal="left"/>
    </xf>
    <xf numFmtId="14" fontId="0" fillId="0" borderId="75" xfId="0" applyNumberFormat="1" applyBorder="1"/>
    <xf numFmtId="3" fontId="0" fillId="0" borderId="75" xfId="0" applyNumberFormat="1" applyBorder="1"/>
    <xf numFmtId="0" fontId="43" fillId="0" borderId="75" xfId="0" applyFont="1" applyBorder="1"/>
    <xf numFmtId="0" fontId="90" fillId="28" borderId="75" xfId="0" applyFont="1" applyFill="1" applyBorder="1" applyAlignment="1">
      <alignment horizontal="left" vertical="top"/>
    </xf>
    <xf numFmtId="0" fontId="3" fillId="0" borderId="75" xfId="0" applyFont="1" applyBorder="1" applyAlignment="1">
      <alignment wrapText="1"/>
    </xf>
    <xf numFmtId="0" fontId="92" fillId="0" borderId="75" xfId="0" applyFont="1" applyBorder="1" applyAlignment="1">
      <alignment wrapText="1"/>
    </xf>
    <xf numFmtId="0" fontId="93" fillId="28" borderId="75" xfId="0" applyFont="1" applyFill="1" applyBorder="1" applyAlignment="1">
      <alignment horizontal="left" vertical="top"/>
    </xf>
    <xf numFmtId="0" fontId="4" fillId="0" borderId="80" xfId="0" applyFont="1" applyBorder="1" applyAlignment="1">
      <alignment wrapText="1"/>
    </xf>
    <xf numFmtId="0" fontId="90" fillId="28" borderId="95" xfId="0" applyFont="1" applyFill="1" applyBorder="1" applyAlignment="1">
      <alignment horizontal="left" vertical="top"/>
    </xf>
    <xf numFmtId="2" fontId="81" fillId="0" borderId="75" xfId="100" applyNumberFormat="1" applyFont="1" applyBorder="1" applyAlignment="1">
      <alignment horizontal="center" vertical="top"/>
    </xf>
    <xf numFmtId="4" fontId="86" fillId="0" borderId="75" xfId="0" applyNumberFormat="1" applyFont="1" applyBorder="1" applyAlignment="1">
      <alignment horizontal="center" vertical="center"/>
    </xf>
    <xf numFmtId="0" fontId="81" fillId="0" borderId="75" xfId="0" applyFont="1" applyBorder="1"/>
    <xf numFmtId="0" fontId="88" fillId="10" borderId="70" xfId="0" applyFont="1" applyFill="1" applyBorder="1" applyAlignment="1">
      <alignment wrapText="1"/>
    </xf>
    <xf numFmtId="0" fontId="5" fillId="10" borderId="70" xfId="0" applyFont="1" applyFill="1" applyBorder="1" applyAlignment="1">
      <alignment wrapText="1"/>
    </xf>
    <xf numFmtId="0" fontId="4" fillId="10" borderId="75" xfId="0" applyFont="1" applyFill="1" applyBorder="1" applyAlignment="1">
      <alignment wrapText="1"/>
    </xf>
    <xf numFmtId="0" fontId="4" fillId="10" borderId="80" xfId="0" applyFont="1" applyFill="1" applyBorder="1" applyAlignment="1">
      <alignment wrapText="1"/>
    </xf>
    <xf numFmtId="4" fontId="5" fillId="10" borderId="75" xfId="0" applyNumberFormat="1" applyFont="1" applyFill="1" applyBorder="1" applyAlignment="1">
      <alignment wrapText="1"/>
    </xf>
    <xf numFmtId="0" fontId="24" fillId="7" borderId="12" xfId="2" applyFont="1" applyFill="1" applyBorder="1" applyAlignment="1">
      <alignment horizontal="left" vertical="center" wrapText="1"/>
    </xf>
    <xf numFmtId="0" fontId="20" fillId="2" borderId="12" xfId="2" applyFont="1" applyFill="1" applyBorder="1" applyAlignment="1">
      <alignment horizontal="center" vertical="center" wrapText="1"/>
    </xf>
    <xf numFmtId="0" fontId="43" fillId="0" borderId="75" xfId="0" applyFont="1" applyBorder="1" applyAlignment="1">
      <alignment horizontal="center" vertical="center"/>
    </xf>
    <xf numFmtId="0" fontId="73" fillId="0" borderId="63" xfId="0" applyFont="1" applyBorder="1" applyAlignment="1">
      <alignment horizontal="center" vertical="center"/>
    </xf>
    <xf numFmtId="0" fontId="73" fillId="0" borderId="64" xfId="0" applyFont="1" applyBorder="1" applyAlignment="1">
      <alignment horizontal="center"/>
    </xf>
    <xf numFmtId="1" fontId="73" fillId="0" borderId="65" xfId="0" applyNumberFormat="1" applyFont="1" applyBorder="1" applyAlignment="1">
      <alignment horizontal="center"/>
    </xf>
    <xf numFmtId="0" fontId="43" fillId="0" borderId="82" xfId="0" applyFont="1" applyBorder="1" applyAlignment="1">
      <alignment horizontal="center"/>
    </xf>
    <xf numFmtId="0" fontId="43" fillId="0" borderId="75" xfId="0" applyFont="1" applyBorder="1" applyAlignment="1">
      <alignment horizontal="center"/>
    </xf>
    <xf numFmtId="3" fontId="94" fillId="10" borderId="75" xfId="0" applyNumberFormat="1" applyFont="1" applyFill="1" applyBorder="1" applyAlignment="1">
      <alignment horizontal="center" vertical="center"/>
    </xf>
    <xf numFmtId="3" fontId="94" fillId="10" borderId="83" xfId="0" applyNumberFormat="1" applyFont="1" applyFill="1" applyBorder="1" applyAlignment="1">
      <alignment horizontal="center" vertical="center"/>
    </xf>
    <xf numFmtId="3" fontId="95" fillId="0" borderId="75" xfId="0" applyNumberFormat="1" applyFont="1" applyBorder="1" applyAlignment="1">
      <alignment horizontal="center" vertical="center"/>
    </xf>
    <xf numFmtId="3" fontId="73" fillId="0" borderId="83" xfId="0" applyNumberFormat="1" applyFont="1" applyBorder="1" applyAlignment="1">
      <alignment horizontal="center" vertical="center"/>
    </xf>
    <xf numFmtId="165" fontId="95" fillId="10" borderId="75" xfId="0" applyNumberFormat="1" applyFont="1" applyFill="1" applyBorder="1" applyAlignment="1">
      <alignment horizontal="center" vertical="center"/>
    </xf>
    <xf numFmtId="165" fontId="73" fillId="10" borderId="83" xfId="0" applyNumberFormat="1" applyFont="1" applyFill="1" applyBorder="1" applyAlignment="1">
      <alignment horizontal="center" vertical="center"/>
    </xf>
    <xf numFmtId="0" fontId="43" fillId="0" borderId="90" xfId="0" applyFont="1" applyBorder="1" applyAlignment="1">
      <alignment horizontal="center"/>
    </xf>
    <xf numFmtId="0" fontId="43" fillId="0" borderId="73" xfId="0" applyFont="1" applyBorder="1" applyAlignment="1">
      <alignment horizontal="center"/>
    </xf>
    <xf numFmtId="3" fontId="95" fillId="10" borderId="73" xfId="0" applyNumberFormat="1" applyFont="1" applyFill="1" applyBorder="1" applyAlignment="1">
      <alignment horizontal="center" vertical="center"/>
    </xf>
    <xf numFmtId="3" fontId="95" fillId="10" borderId="91" xfId="0" applyNumberFormat="1" applyFont="1" applyFill="1" applyBorder="1" applyAlignment="1">
      <alignment horizontal="center" vertical="center"/>
    </xf>
    <xf numFmtId="0" fontId="43" fillId="0" borderId="63" xfId="0" applyFont="1" applyBorder="1" applyAlignment="1">
      <alignment horizontal="center"/>
    </xf>
    <xf numFmtId="0" fontId="43" fillId="0" borderId="64" xfId="0" applyFont="1" applyBorder="1" applyAlignment="1">
      <alignment horizontal="center"/>
    </xf>
    <xf numFmtId="3" fontId="73" fillId="10" borderId="64" xfId="0" applyNumberFormat="1" applyFont="1" applyFill="1" applyBorder="1" applyAlignment="1">
      <alignment horizontal="center" vertical="center"/>
    </xf>
    <xf numFmtId="3" fontId="73" fillId="10" borderId="65" xfId="0" applyNumberFormat="1" applyFont="1" applyFill="1" applyBorder="1" applyAlignment="1">
      <alignment horizontal="center" vertical="center"/>
    </xf>
    <xf numFmtId="3" fontId="95" fillId="10" borderId="75" xfId="0" applyNumberFormat="1" applyFont="1" applyFill="1" applyBorder="1" applyAlignment="1">
      <alignment horizontal="center" vertical="center"/>
    </xf>
    <xf numFmtId="3" fontId="73" fillId="10" borderId="83" xfId="0" applyNumberFormat="1" applyFont="1" applyFill="1" applyBorder="1" applyAlignment="1">
      <alignment horizontal="center" vertical="center"/>
    </xf>
    <xf numFmtId="3" fontId="73" fillId="0" borderId="75" xfId="0" applyNumberFormat="1" applyFont="1" applyBorder="1" applyAlignment="1">
      <alignment horizontal="center" vertical="center"/>
    </xf>
    <xf numFmtId="0" fontId="43" fillId="0" borderId="66" xfId="0" applyFont="1" applyBorder="1" applyAlignment="1">
      <alignment horizontal="center"/>
    </xf>
    <xf numFmtId="0" fontId="43" fillId="0" borderId="67" xfId="0" applyFont="1" applyBorder="1" applyAlignment="1">
      <alignment horizontal="center"/>
    </xf>
    <xf numFmtId="3" fontId="73" fillId="0" borderId="67" xfId="0" applyNumberFormat="1" applyFont="1" applyBorder="1" applyAlignment="1">
      <alignment horizontal="center" vertical="center"/>
    </xf>
    <xf numFmtId="3" fontId="73" fillId="0" borderId="68" xfId="0" applyNumberFormat="1" applyFont="1" applyBorder="1" applyAlignment="1">
      <alignment horizontal="center" vertical="center"/>
    </xf>
    <xf numFmtId="0" fontId="43" fillId="0" borderId="92" xfId="0" applyFont="1" applyBorder="1" applyAlignment="1">
      <alignment horizontal="center"/>
    </xf>
    <xf numFmtId="2" fontId="43" fillId="0" borderId="9" xfId="0" applyNumberFormat="1" applyFont="1" applyBorder="1" applyAlignment="1">
      <alignment horizontal="center"/>
    </xf>
    <xf numFmtId="3" fontId="95" fillId="0" borderId="9" xfId="0" applyNumberFormat="1" applyFont="1" applyBorder="1" applyAlignment="1">
      <alignment horizontal="center" vertical="center"/>
    </xf>
    <xf numFmtId="3" fontId="73" fillId="0" borderId="93" xfId="0" applyNumberFormat="1" applyFont="1" applyBorder="1" applyAlignment="1">
      <alignment horizontal="center" vertical="center"/>
    </xf>
    <xf numFmtId="3" fontId="55" fillId="4" borderId="75" xfId="0" applyNumberFormat="1" applyFont="1" applyFill="1" applyBorder="1" applyAlignment="1">
      <alignment horizontal="center" vertical="center"/>
    </xf>
    <xf numFmtId="3" fontId="55" fillId="3" borderId="83" xfId="0" applyNumberFormat="1" applyFont="1" applyFill="1" applyBorder="1" applyAlignment="1">
      <alignment horizontal="center" vertical="center"/>
    </xf>
    <xf numFmtId="167" fontId="43" fillId="0" borderId="90" xfId="0" applyNumberFormat="1" applyFont="1" applyBorder="1" applyAlignment="1">
      <alignment horizontal="center" vertical="center" wrapText="1"/>
    </xf>
    <xf numFmtId="167" fontId="43" fillId="0" borderId="73" xfId="0" applyNumberFormat="1" applyFont="1" applyBorder="1" applyAlignment="1">
      <alignment horizontal="center" vertical="center"/>
    </xf>
    <xf numFmtId="3" fontId="43" fillId="0" borderId="73" xfId="0" applyNumberFormat="1" applyFont="1" applyBorder="1" applyAlignment="1">
      <alignment horizontal="center" vertical="center"/>
    </xf>
    <xf numFmtId="3" fontId="43" fillId="0" borderId="91" xfId="0" applyNumberFormat="1" applyFont="1" applyBorder="1" applyAlignment="1">
      <alignment horizontal="center" vertical="center"/>
    </xf>
    <xf numFmtId="167" fontId="43" fillId="0" borderId="88" xfId="0" applyNumberFormat="1" applyFont="1" applyBorder="1" applyAlignment="1">
      <alignment horizontal="center" vertical="center" wrapText="1"/>
    </xf>
    <xf numFmtId="167" fontId="43" fillId="0" borderId="82" xfId="0" applyNumberFormat="1" applyFont="1" applyBorder="1" applyAlignment="1">
      <alignment horizontal="center" vertical="center" wrapText="1"/>
    </xf>
    <xf numFmtId="167" fontId="43" fillId="0" borderId="75" xfId="0" applyNumberFormat="1" applyFont="1" applyBorder="1" applyAlignment="1">
      <alignment horizontal="center" vertical="center"/>
    </xf>
    <xf numFmtId="3" fontId="43" fillId="0" borderId="75" xfId="0" applyNumberFormat="1" applyFont="1" applyBorder="1" applyAlignment="1">
      <alignment horizontal="center" vertical="center"/>
    </xf>
    <xf numFmtId="167" fontId="43" fillId="0" borderId="66" xfId="0" applyNumberFormat="1" applyFont="1" applyBorder="1" applyAlignment="1">
      <alignment horizontal="center" vertical="center" wrapText="1"/>
    </xf>
    <xf numFmtId="167" fontId="43" fillId="0" borderId="67" xfId="0" applyNumberFormat="1" applyFont="1" applyBorder="1" applyAlignment="1">
      <alignment horizontal="center" vertical="center"/>
    </xf>
    <xf numFmtId="3" fontId="43" fillId="0" borderId="83" xfId="0" applyNumberFormat="1" applyFont="1" applyBorder="1" applyAlignment="1">
      <alignment horizontal="center" vertical="center"/>
    </xf>
    <xf numFmtId="0" fontId="43" fillId="0" borderId="82" xfId="0" applyFont="1" applyBorder="1" applyAlignment="1">
      <alignment horizontal="center" wrapText="1"/>
    </xf>
    <xf numFmtId="0" fontId="43" fillId="0" borderId="66" xfId="0" applyFont="1" applyBorder="1" applyAlignment="1">
      <alignment horizontal="center" wrapText="1"/>
    </xf>
    <xf numFmtId="3" fontId="96" fillId="0" borderId="67" xfId="0" applyNumberFormat="1" applyFont="1" applyBorder="1" applyAlignment="1">
      <alignment horizontal="center" vertical="center"/>
    </xf>
    <xf numFmtId="3" fontId="96" fillId="0" borderId="68" xfId="0" applyNumberFormat="1" applyFont="1" applyBorder="1" applyAlignment="1">
      <alignment horizontal="center" vertical="center"/>
    </xf>
    <xf numFmtId="167" fontId="43" fillId="0" borderId="92" xfId="0" applyNumberFormat="1" applyFont="1" applyBorder="1" applyAlignment="1">
      <alignment horizontal="center" vertical="center"/>
    </xf>
    <xf numFmtId="167" fontId="43" fillId="0" borderId="9" xfId="0" applyNumberFormat="1" applyFont="1" applyBorder="1" applyAlignment="1">
      <alignment horizontal="center" vertical="center"/>
    </xf>
    <xf numFmtId="3" fontId="43" fillId="0" borderId="9" xfId="0" applyNumberFormat="1" applyFont="1" applyBorder="1" applyAlignment="1">
      <alignment horizontal="center" vertical="center"/>
    </xf>
    <xf numFmtId="3" fontId="43" fillId="0" borderId="93" xfId="0" applyNumberFormat="1" applyFont="1" applyBorder="1" applyAlignment="1">
      <alignment horizontal="center" vertical="center"/>
    </xf>
    <xf numFmtId="4" fontId="43" fillId="0" borderId="75" xfId="0" applyNumberFormat="1" applyFont="1" applyBorder="1" applyAlignment="1">
      <alignment horizontal="center" vertical="center"/>
    </xf>
    <xf numFmtId="4" fontId="43" fillId="0" borderId="83" xfId="0" applyNumberFormat="1" applyFont="1" applyBorder="1" applyAlignment="1">
      <alignment horizontal="center" vertical="center"/>
    </xf>
    <xf numFmtId="166" fontId="55" fillId="4" borderId="75" xfId="0" applyNumberFormat="1" applyFont="1" applyFill="1" applyBorder="1" applyAlignment="1">
      <alignment horizontal="center" vertical="center"/>
    </xf>
    <xf numFmtId="166" fontId="55" fillId="3" borderId="83" xfId="0" applyNumberFormat="1" applyFont="1" applyFill="1" applyBorder="1" applyAlignment="1">
      <alignment horizontal="center" vertical="center"/>
    </xf>
    <xf numFmtId="0" fontId="43" fillId="10" borderId="67" xfId="0" applyFont="1" applyFill="1" applyBorder="1" applyAlignment="1">
      <alignment horizontal="center"/>
    </xf>
    <xf numFmtId="0" fontId="43" fillId="10" borderId="68" xfId="0" applyFont="1" applyFill="1" applyBorder="1" applyAlignment="1">
      <alignment horizontal="center"/>
    </xf>
    <xf numFmtId="0" fontId="43" fillId="0" borderId="83" xfId="0" applyFont="1" applyBorder="1" applyAlignment="1">
      <alignment horizontal="center" vertical="center"/>
    </xf>
    <xf numFmtId="0" fontId="73" fillId="0" borderId="75" xfId="0" applyFont="1" applyBorder="1" applyAlignment="1">
      <alignment horizontal="center" vertical="center"/>
    </xf>
    <xf numFmtId="10" fontId="43" fillId="0" borderId="75" xfId="0" applyNumberFormat="1" applyFont="1" applyBorder="1" applyAlignment="1">
      <alignment horizontal="center" vertical="center"/>
    </xf>
    <xf numFmtId="10" fontId="43" fillId="0" borderId="83" xfId="0" applyNumberFormat="1" applyFont="1" applyBorder="1" applyAlignment="1">
      <alignment horizontal="center" vertical="center"/>
    </xf>
    <xf numFmtId="0" fontId="2" fillId="0" borderId="70" xfId="0" applyFont="1" applyBorder="1" applyAlignment="1">
      <alignment wrapText="1"/>
    </xf>
    <xf numFmtId="0" fontId="2" fillId="0" borderId="75" xfId="0" applyFont="1" applyBorder="1" applyAlignment="1">
      <alignment wrapText="1"/>
    </xf>
    <xf numFmtId="1" fontId="10" fillId="0" borderId="1" xfId="0" applyNumberFormat="1" applyFont="1" applyBorder="1" applyAlignment="1">
      <alignment horizontal="center"/>
    </xf>
    <xf numFmtId="0" fontId="10" fillId="0" borderId="1" xfId="0" applyFont="1" applyBorder="1" applyAlignment="1">
      <alignment horizontal="center"/>
    </xf>
    <xf numFmtId="2" fontId="12" fillId="3" borderId="1" xfId="0" applyNumberFormat="1" applyFont="1" applyFill="1" applyBorder="1" applyAlignment="1">
      <alignment horizontal="center"/>
    </xf>
    <xf numFmtId="2" fontId="10" fillId="3" borderId="1" xfId="0" applyNumberFormat="1" applyFont="1" applyFill="1" applyBorder="1" applyAlignment="1">
      <alignment horizontal="center"/>
    </xf>
    <xf numFmtId="0" fontId="10" fillId="0" borderId="8" xfId="0" applyFont="1" applyBorder="1" applyAlignment="1">
      <alignment horizontal="center"/>
    </xf>
    <xf numFmtId="0" fontId="10" fillId="0" borderId="1" xfId="0" applyFont="1" applyBorder="1"/>
    <xf numFmtId="0" fontId="10" fillId="0" borderId="8" xfId="0" applyFont="1" applyBorder="1"/>
    <xf numFmtId="2" fontId="12" fillId="4" borderId="1" xfId="0" applyNumberFormat="1" applyFont="1" applyFill="1" applyBorder="1" applyAlignment="1">
      <alignment horizontal="center"/>
    </xf>
    <xf numFmtId="2" fontId="10" fillId="0" borderId="1" xfId="0" applyNumberFormat="1" applyFont="1" applyBorder="1" applyAlignment="1">
      <alignment horizontal="center"/>
    </xf>
    <xf numFmtId="1" fontId="12" fillId="4" borderId="2" xfId="0" applyNumberFormat="1" applyFont="1" applyFill="1" applyBorder="1" applyAlignment="1">
      <alignment horizontal="center" vertical="center"/>
    </xf>
    <xf numFmtId="167" fontId="10" fillId="0" borderId="3" xfId="0" applyNumberFormat="1" applyFont="1" applyBorder="1" applyAlignment="1">
      <alignment horizontal="center" vertical="center"/>
    </xf>
    <xf numFmtId="1" fontId="12" fillId="3" borderId="2" xfId="0" applyNumberFormat="1" applyFont="1" applyFill="1" applyBorder="1" applyAlignment="1">
      <alignment horizontal="center" vertical="center"/>
    </xf>
    <xf numFmtId="0" fontId="12" fillId="4" borderId="2" xfId="0" applyFont="1" applyFill="1" applyBorder="1" applyAlignment="1">
      <alignment horizontal="center" vertical="center"/>
    </xf>
    <xf numFmtId="0" fontId="12" fillId="4" borderId="4"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4" xfId="0" applyFont="1" applyFill="1" applyBorder="1" applyAlignment="1">
      <alignment horizontal="center" vertical="center"/>
    </xf>
    <xf numFmtId="1" fontId="10" fillId="0" borderId="0" xfId="0" applyNumberFormat="1" applyFont="1" applyAlignment="1">
      <alignment horizontal="center"/>
    </xf>
    <xf numFmtId="0" fontId="10" fillId="0" borderId="5" xfId="0" applyFont="1" applyBorder="1" applyAlignment="1">
      <alignment horizontal="center" vertical="center"/>
    </xf>
    <xf numFmtId="0" fontId="10" fillId="5" borderId="6" xfId="0" applyFont="1" applyFill="1" applyBorder="1" applyAlignment="1">
      <alignment horizontal="center"/>
    </xf>
    <xf numFmtId="0" fontId="10" fillId="5" borderId="2" xfId="0" applyFont="1" applyFill="1" applyBorder="1" applyAlignment="1">
      <alignment horizontal="center"/>
    </xf>
    <xf numFmtId="0" fontId="10" fillId="0" borderId="0" xfId="0" applyFont="1" applyAlignment="1">
      <alignment horizontal="center"/>
    </xf>
    <xf numFmtId="166" fontId="12" fillId="4" borderId="0" xfId="0" applyNumberFormat="1" applyFont="1" applyFill="1" applyAlignment="1">
      <alignment horizontal="center"/>
    </xf>
    <xf numFmtId="166" fontId="12" fillId="3" borderId="0" xfId="0" applyNumberFormat="1" applyFont="1" applyFill="1" applyAlignment="1">
      <alignment horizontal="center"/>
    </xf>
    <xf numFmtId="0" fontId="32" fillId="10" borderId="1" xfId="0" applyFont="1" applyFill="1" applyBorder="1" applyAlignment="1">
      <alignment horizontal="center"/>
    </xf>
    <xf numFmtId="166" fontId="34" fillId="4" borderId="1" xfId="0" applyNumberFormat="1" applyFont="1" applyFill="1" applyBorder="1" applyAlignment="1">
      <alignment horizontal="center"/>
    </xf>
    <xf numFmtId="166" fontId="34" fillId="3" borderId="1" xfId="0" applyNumberFormat="1" applyFont="1" applyFill="1" applyBorder="1" applyAlignment="1">
      <alignment horizontal="center"/>
    </xf>
    <xf numFmtId="0" fontId="20" fillId="0" borderId="1" xfId="0" applyFont="1" applyBorder="1" applyAlignment="1">
      <alignment horizontal="center"/>
    </xf>
    <xf numFmtId="1" fontId="20" fillId="0" borderId="1" xfId="0" applyNumberFormat="1" applyFont="1" applyBorder="1" applyAlignment="1">
      <alignment horizontal="center"/>
    </xf>
    <xf numFmtId="0" fontId="20" fillId="0" borderId="5" xfId="0" applyFont="1" applyBorder="1" applyAlignment="1">
      <alignment horizontal="center" vertical="center"/>
    </xf>
    <xf numFmtId="0" fontId="20" fillId="5" borderId="6" xfId="0" applyFont="1" applyFill="1" applyBorder="1" applyAlignment="1">
      <alignment horizontal="center"/>
    </xf>
    <xf numFmtId="0" fontId="20" fillId="5" borderId="2" xfId="0" applyFont="1" applyFill="1" applyBorder="1" applyAlignment="1">
      <alignment horizontal="center"/>
    </xf>
    <xf numFmtId="167" fontId="20" fillId="0" borderId="3" xfId="0" applyNumberFormat="1" applyFont="1" applyBorder="1" applyAlignment="1">
      <alignment horizontal="center" vertical="center"/>
    </xf>
    <xf numFmtId="0" fontId="34" fillId="4" borderId="2" xfId="0" applyFont="1" applyFill="1" applyBorder="1" applyAlignment="1">
      <alignment horizontal="center" vertical="center"/>
    </xf>
    <xf numFmtId="0" fontId="34" fillId="3" borderId="2" xfId="0" applyFont="1" applyFill="1" applyBorder="1" applyAlignment="1">
      <alignment horizontal="center" vertical="center"/>
    </xf>
    <xf numFmtId="2" fontId="34" fillId="3" borderId="1" xfId="0" applyNumberFormat="1" applyFont="1" applyFill="1" applyBorder="1" applyAlignment="1">
      <alignment horizontal="center"/>
    </xf>
    <xf numFmtId="2" fontId="20" fillId="3" borderId="1" xfId="0" applyNumberFormat="1" applyFont="1" applyFill="1" applyBorder="1" applyAlignment="1">
      <alignment horizontal="center"/>
    </xf>
    <xf numFmtId="1" fontId="34" fillId="4" borderId="2" xfId="0" applyNumberFormat="1" applyFont="1" applyFill="1" applyBorder="1" applyAlignment="1">
      <alignment horizontal="center" vertical="center"/>
    </xf>
    <xf numFmtId="1" fontId="34" fillId="3" borderId="2" xfId="0" applyNumberFormat="1" applyFont="1" applyFill="1" applyBorder="1" applyAlignment="1">
      <alignment horizontal="center" vertical="center"/>
    </xf>
    <xf numFmtId="0" fontId="34" fillId="4" borderId="4" xfId="0" applyFont="1" applyFill="1" applyBorder="1" applyAlignment="1">
      <alignment horizontal="center" vertical="center"/>
    </xf>
    <xf numFmtId="0" fontId="34" fillId="3" borderId="4" xfId="0" applyFont="1" applyFill="1" applyBorder="1" applyAlignment="1">
      <alignment horizontal="center" vertical="center"/>
    </xf>
    <xf numFmtId="0" fontId="20" fillId="0" borderId="8" xfId="0" applyFont="1" applyBorder="1" applyAlignment="1">
      <alignment horizontal="center"/>
    </xf>
    <xf numFmtId="0" fontId="32" fillId="10" borderId="8" xfId="0" applyFont="1" applyFill="1" applyBorder="1"/>
    <xf numFmtId="2" fontId="34" fillId="4" borderId="1" xfId="0" applyNumberFormat="1" applyFont="1" applyFill="1" applyBorder="1" applyAlignment="1">
      <alignment horizontal="center"/>
    </xf>
    <xf numFmtId="2" fontId="20" fillId="0" borderId="1" xfId="0" applyNumberFormat="1" applyFont="1" applyBorder="1" applyAlignment="1">
      <alignment horizontal="center"/>
    </xf>
    <xf numFmtId="2" fontId="32" fillId="10" borderId="18" xfId="0" applyNumberFormat="1" applyFont="1" applyFill="1" applyBorder="1" applyAlignment="1">
      <alignment horizontal="center"/>
    </xf>
    <xf numFmtId="166" fontId="34" fillId="4" borderId="18" xfId="0" applyNumberFormat="1" applyFont="1" applyFill="1" applyBorder="1" applyAlignment="1">
      <alignment horizontal="center"/>
    </xf>
    <xf numFmtId="166" fontId="34" fillId="3" borderId="18" xfId="0" applyNumberFormat="1" applyFont="1" applyFill="1" applyBorder="1" applyAlignment="1">
      <alignment horizontal="center"/>
    </xf>
    <xf numFmtId="2" fontId="32" fillId="10" borderId="80" xfId="0" applyNumberFormat="1" applyFont="1" applyFill="1" applyBorder="1" applyAlignment="1">
      <alignment horizontal="center"/>
    </xf>
    <xf numFmtId="0" fontId="0" fillId="0" borderId="77" xfId="0" applyBorder="1" applyAlignment="1">
      <alignment horizontal="center"/>
    </xf>
    <xf numFmtId="0" fontId="32" fillId="10" borderId="19" xfId="0" applyFont="1" applyFill="1" applyBorder="1"/>
    <xf numFmtId="2" fontId="34" fillId="4" borderId="18" xfId="0" applyNumberFormat="1" applyFont="1" applyFill="1" applyBorder="1" applyAlignment="1">
      <alignment horizontal="center"/>
    </xf>
    <xf numFmtId="2" fontId="20" fillId="0" borderId="18" xfId="0" applyNumberFormat="1" applyFont="1" applyBorder="1" applyAlignment="1">
      <alignment horizontal="center"/>
    </xf>
    <xf numFmtId="167" fontId="73" fillId="0" borderId="85" xfId="0" applyNumberFormat="1" applyFont="1" applyBorder="1" applyAlignment="1">
      <alignment horizontal="center" vertical="center" wrapText="1"/>
    </xf>
    <xf numFmtId="0" fontId="73" fillId="0" borderId="86" xfId="0" applyFont="1" applyBorder="1" applyAlignment="1">
      <alignment horizontal="center" vertical="center"/>
    </xf>
    <xf numFmtId="0" fontId="73" fillId="0" borderId="87" xfId="0" applyFont="1" applyBorder="1" applyAlignment="1">
      <alignment horizontal="center" vertical="center"/>
    </xf>
    <xf numFmtId="167" fontId="43" fillId="0" borderId="88" xfId="0" applyNumberFormat="1" applyFont="1" applyBorder="1" applyAlignment="1">
      <alignment horizontal="center" vertical="center" wrapText="1"/>
    </xf>
    <xf numFmtId="0" fontId="43" fillId="0" borderId="84" xfId="0" applyFont="1" applyBorder="1" applyAlignment="1">
      <alignment horizontal="center" vertical="center"/>
    </xf>
    <xf numFmtId="0" fontId="43" fillId="0" borderId="89" xfId="0" applyFont="1" applyBorder="1" applyAlignment="1">
      <alignment horizontal="center" vertical="center"/>
    </xf>
    <xf numFmtId="0" fontId="20" fillId="0" borderId="19" xfId="0" applyFont="1" applyBorder="1" applyAlignment="1">
      <alignment horizontal="center"/>
    </xf>
    <xf numFmtId="0" fontId="20" fillId="0" borderId="18" xfId="0" applyFont="1" applyBorder="1" applyAlignment="1">
      <alignment horizontal="center"/>
    </xf>
    <xf numFmtId="0" fontId="43" fillId="0" borderId="0" xfId="0" applyFont="1" applyAlignment="1">
      <alignment horizontal="center"/>
    </xf>
    <xf numFmtId="0" fontId="0" fillId="0" borderId="0" xfId="0" applyAlignment="1">
      <alignment horizontal="center"/>
    </xf>
    <xf numFmtId="0" fontId="43" fillId="0" borderId="0" xfId="0" applyFont="1"/>
    <xf numFmtId="0" fontId="0" fillId="0" borderId="0" xfId="0"/>
    <xf numFmtId="0" fontId="32" fillId="10" borderId="18" xfId="0" applyFont="1" applyFill="1" applyBorder="1" applyAlignment="1">
      <alignment horizontal="center"/>
    </xf>
    <xf numFmtId="0" fontId="54" fillId="0" borderId="60" xfId="40" applyFont="1" applyBorder="1" applyAlignment="1">
      <alignment vertical="top"/>
    </xf>
    <xf numFmtId="1" fontId="54" fillId="0" borderId="64" xfId="40" applyNumberFormat="1" applyFont="1" applyBorder="1" applyAlignment="1">
      <alignment horizontal="center" vertical="top"/>
    </xf>
    <xf numFmtId="4" fontId="54" fillId="0" borderId="64" xfId="40" applyNumberFormat="1" applyFont="1" applyBorder="1" applyAlignment="1">
      <alignment horizontal="center" vertical="top"/>
    </xf>
    <xf numFmtId="4" fontId="54" fillId="0" borderId="67" xfId="40" applyNumberFormat="1" applyFont="1" applyBorder="1" applyAlignment="1">
      <alignment horizontal="center" vertical="top"/>
    </xf>
    <xf numFmtId="0" fontId="50" fillId="0" borderId="60" xfId="40" applyFont="1" applyBorder="1" applyAlignment="1">
      <alignment vertical="top" wrapText="1"/>
    </xf>
    <xf numFmtId="0" fontId="47" fillId="0" borderId="60" xfId="40" applyBorder="1" applyAlignment="1">
      <alignment vertical="top" wrapText="1"/>
    </xf>
    <xf numFmtId="0" fontId="49" fillId="0" borderId="61" xfId="40" applyFont="1" applyBorder="1" applyAlignment="1">
      <alignment vertical="top" wrapText="1"/>
    </xf>
    <xf numFmtId="0" fontId="49" fillId="0" borderId="62" xfId="40" applyFont="1" applyBorder="1" applyAlignment="1">
      <alignment vertical="top" wrapText="1"/>
    </xf>
    <xf numFmtId="0" fontId="16" fillId="0" borderId="61" xfId="40" applyFont="1" applyBorder="1" applyAlignment="1">
      <alignment vertical="top" wrapText="1"/>
    </xf>
    <xf numFmtId="0" fontId="16" fillId="0" borderId="62" xfId="40" applyFont="1" applyBorder="1" applyAlignment="1">
      <alignment vertical="top" wrapText="1"/>
    </xf>
    <xf numFmtId="0" fontId="49" fillId="0" borderId="60" xfId="40" applyFont="1" applyBorder="1" applyAlignment="1">
      <alignment vertical="top" wrapText="1"/>
    </xf>
    <xf numFmtId="0" fontId="54" fillId="0" borderId="60" xfId="40" applyFont="1" applyBorder="1" applyAlignment="1">
      <alignment vertical="top" wrapText="1"/>
    </xf>
    <xf numFmtId="0" fontId="73" fillId="0" borderId="0" xfId="40" applyFont="1" applyAlignment="1">
      <alignment vertical="top" wrapText="1"/>
    </xf>
    <xf numFmtId="0" fontId="73" fillId="0" borderId="0" xfId="40" applyFont="1" applyAlignment="1">
      <alignment horizontal="left" vertical="top" wrapText="1"/>
    </xf>
    <xf numFmtId="0" fontId="47" fillId="0" borderId="16" xfId="40" applyBorder="1" applyAlignment="1">
      <alignment vertical="top" wrapText="1"/>
    </xf>
    <xf numFmtId="0" fontId="16" fillId="18" borderId="16" xfId="40" applyFont="1" applyFill="1" applyBorder="1" applyAlignment="1">
      <alignment vertical="top" wrapText="1"/>
    </xf>
    <xf numFmtId="0" fontId="1" fillId="0" borderId="70" xfId="0" applyFont="1" applyBorder="1" applyAlignment="1">
      <alignment wrapText="1"/>
    </xf>
    <xf numFmtId="0" fontId="1" fillId="0" borderId="75" xfId="0" applyFont="1" applyBorder="1" applyAlignment="1">
      <alignment wrapText="1"/>
    </xf>
    <xf numFmtId="2" fontId="5" fillId="0" borderId="75" xfId="0" applyNumberFormat="1" applyFont="1" applyBorder="1" applyAlignment="1">
      <alignment horizontal="center" vertical="center"/>
    </xf>
  </cellXfs>
  <cellStyles count="101">
    <cellStyle name="Вывод 2" xfId="22" xr:uid="{6A84EE25-7C96-4EB0-BAE8-C7F0B28D16EE}"/>
    <cellStyle name="Денежный 2" xfId="41" xr:uid="{6423FFD3-99DD-43A0-ACF0-570F0874361A}"/>
    <cellStyle name="Денежный 3" xfId="30" xr:uid="{648D1C37-050E-4052-AA29-11FD4BB6FF4E}"/>
    <cellStyle name="Денежный 3 2" xfId="70" xr:uid="{5A41469C-D0B2-4705-A432-92137FD00984}"/>
    <cellStyle name="Обычный" xfId="0" builtinId="0"/>
    <cellStyle name="Обычный 10" xfId="44" xr:uid="{ABFA97FD-2F7F-46EB-B10F-AF56DB2557CF}"/>
    <cellStyle name="Обычный 10 10" xfId="2" xr:uid="{E8B2EEBE-61B5-4607-84EB-F6982CEB96E8}"/>
    <cellStyle name="Обычный 10 2" xfId="54" xr:uid="{801EAFB4-DB0E-4CD4-A663-B96B10161E08}"/>
    <cellStyle name="Обычный 10 2 2" xfId="88" xr:uid="{42648227-2848-4F77-9F2E-640003D4C2D4}"/>
    <cellStyle name="Обычный 10 3" xfId="79" xr:uid="{4BD80404-D9A4-49AB-9EF8-F1CBB58F01CB}"/>
    <cellStyle name="Обычный 10 6 2" xfId="56" xr:uid="{FDE7A598-0FA8-4C29-8860-19A8A7E80FF1}"/>
    <cellStyle name="Обычный 10 6 2 2" xfId="90" xr:uid="{FCF60531-E66C-421F-9454-B963C4C5BD79}"/>
    <cellStyle name="Обычный 106 3" xfId="39" xr:uid="{8F5B88F5-AEB7-4BF9-900F-7444CD49E99B}"/>
    <cellStyle name="Обычный 106 3 2" xfId="76" xr:uid="{C13F454C-7FB9-4441-BC93-A6ECD24FE264}"/>
    <cellStyle name="Обычный 11" xfId="57" xr:uid="{11BF9C54-1335-461B-8D9C-E237780CF968}"/>
    <cellStyle name="Обычный 11 2" xfId="91" xr:uid="{728C6A22-E286-475B-8604-DF2B287F6A7D}"/>
    <cellStyle name="Обычный 12" xfId="6" xr:uid="{19DFB3AB-084F-4BA9-8F5E-4E6A5C1CECE8}"/>
    <cellStyle name="Обычный 13" xfId="58" xr:uid="{7BC93085-E464-4046-BADC-0F191447BAAE}"/>
    <cellStyle name="Обычный 13 2" xfId="92" xr:uid="{2A648598-77E3-4FB0-B947-998416A3AE64}"/>
    <cellStyle name="Обычный 14" xfId="94" xr:uid="{C32ADF1E-2D08-435B-9040-A3D275A4A16A}"/>
    <cellStyle name="Обычный 15" xfId="96" xr:uid="{8EF240B6-3719-4106-933D-81DBA7C8C288}"/>
    <cellStyle name="Обычный 16 2" xfId="9" xr:uid="{7FCA76EF-4FCD-47CF-A3B7-E20ADE5C4259}"/>
    <cellStyle name="Обычный 16 27" xfId="32" xr:uid="{C862BEC7-4B30-4745-9421-DE661E227E80}"/>
    <cellStyle name="Обычный 19" xfId="48" xr:uid="{E91FDDA4-C748-49F0-978C-05BED652CF27}"/>
    <cellStyle name="Обычный 19 2" xfId="82" xr:uid="{7CBB3353-BC3C-47C6-AC39-985EBA03211F}"/>
    <cellStyle name="Обычный 2" xfId="1" xr:uid="{6370592F-F998-4841-B051-04433C9510C5}"/>
    <cellStyle name="Обычный 2 12 10 11" xfId="50" xr:uid="{76FE007A-14B2-45F9-B079-58794C28849F}"/>
    <cellStyle name="Обычный 2 12 10 11 2" xfId="84" xr:uid="{7E5AB472-1992-4941-8A60-A49D902E5D02}"/>
    <cellStyle name="Обычный 2 2" xfId="4" xr:uid="{A1BFB815-C8F1-4483-ABE1-7E5E8182AD2B}"/>
    <cellStyle name="Обычный 2 2 2" xfId="12" xr:uid="{67220731-483B-4526-8B68-127977CE270E}"/>
    <cellStyle name="Обычный 2 3" xfId="11" xr:uid="{3D01E512-9024-4E2B-9CFD-F0B9CC1F8C61}"/>
    <cellStyle name="Обычный 2 3 2" xfId="65" xr:uid="{824FA36C-B15C-47DA-A9DE-1BA430F8F674}"/>
    <cellStyle name="Обычный 2 4" xfId="59" xr:uid="{ECF65527-4194-44F0-B1A8-7B623C225B88}"/>
    <cellStyle name="Обычный 2 5" xfId="99" xr:uid="{4BB06814-ACE3-47BA-B922-9E1D937DB9D7}"/>
    <cellStyle name="Обычный 29" xfId="17" xr:uid="{795598DA-240C-4E50-A72A-31842FEBA37F}"/>
    <cellStyle name="Обычный 3" xfId="3" xr:uid="{9064EBD3-22CF-44F8-B8B8-4BD8EE8DCABE}"/>
    <cellStyle name="Обычный 3 2" xfId="13" xr:uid="{A475F16A-6438-4E6B-914B-D87908D86447}"/>
    <cellStyle name="Обычный 3 2 2" xfId="23" xr:uid="{9029342C-658C-4AF4-9BB2-68F328996679}"/>
    <cellStyle name="Обычный 3 2 3" xfId="46" xr:uid="{76E8B3A4-D6BB-4992-ACA3-4D01D50FBC61}"/>
    <cellStyle name="Обычный 3 3" xfId="16" xr:uid="{C0A2BAA0-A81B-4AEE-80A4-8CC413CDA1D5}"/>
    <cellStyle name="Обычный 3 4" xfId="10" xr:uid="{561BE970-42C1-4575-8153-CB178356DAD1}"/>
    <cellStyle name="Обычный 4" xfId="24" xr:uid="{19F925A0-030E-4948-B474-C82DAF0E5210}"/>
    <cellStyle name="Обычный 5" xfId="14" xr:uid="{28591E49-8F98-467B-964B-7E3923CDA67B}"/>
    <cellStyle name="Обычный 5 2" xfId="31" xr:uid="{99D89A8B-19D4-4202-B587-D089042F17F9}"/>
    <cellStyle name="Обычный 5 2 2" xfId="71" xr:uid="{8E554CCB-4BF5-4A0D-AF29-7241FDBF3319}"/>
    <cellStyle name="Обычный 5 3" xfId="66" xr:uid="{19DFB45D-4DBF-4D47-9FEA-8226A4B3B864}"/>
    <cellStyle name="Обычный 6" xfId="35" xr:uid="{D75F4EC7-E2AA-47BD-839D-047F6E36A705}"/>
    <cellStyle name="Обычный 6 2" xfId="73" xr:uid="{8392B8D7-C613-4FC1-AF60-4F3BF42128F5}"/>
    <cellStyle name="Обычный 7" xfId="33" xr:uid="{AB86EEDA-FF38-463E-8A9A-A3E6FA062595}"/>
    <cellStyle name="Обычный 8" xfId="40" xr:uid="{208EA8C9-EC3B-4C35-BC21-9A5EC46B07D7}"/>
    <cellStyle name="Обычный 9" xfId="42" xr:uid="{761B41D6-2541-4C05-B256-43C92FAB53FE}"/>
    <cellStyle name="Обычный 9 2" xfId="77" xr:uid="{4242F58B-690E-428A-B420-3F5CB0FBBA2B}"/>
    <cellStyle name="Обычный_Лист1" xfId="100" xr:uid="{FECE0058-5397-4ED1-BBD1-72E38FFC9E67}"/>
    <cellStyle name="Пояснение 2" xfId="21" xr:uid="{25D675E9-CDCA-4511-B4C1-8111C86F877D}"/>
    <cellStyle name="Примечание 2" xfId="5" xr:uid="{5D308CB8-2FE2-48F5-B921-4DFD9ACAFA6B}"/>
    <cellStyle name="Примечание 2 2" xfId="51" xr:uid="{131C96BE-B405-4019-89D4-F84E4C8401F9}"/>
    <cellStyle name="Примечание 2 2 2" xfId="85" xr:uid="{A26E5126-F137-4566-8656-09F051421208}"/>
    <cellStyle name="Примечание 3" xfId="60" xr:uid="{CFBBC176-A8FF-44FD-86AA-6392876066AA}"/>
    <cellStyle name="Процентный" xfId="61" builtinId="5"/>
    <cellStyle name="Процентный 10" xfId="93" xr:uid="{63C11F58-EA93-4E90-80D7-69AF675F08FB}"/>
    <cellStyle name="Процентный 2" xfId="20" xr:uid="{601512A9-D1EC-4E2B-B95B-9CE59B8BE609}"/>
    <cellStyle name="Процентный 2 2" xfId="68" xr:uid="{1E70EF8B-9BBE-40A4-955F-0A88C04CF08C}"/>
    <cellStyle name="Процентный 3" xfId="36" xr:uid="{80EC929A-E2EC-40B7-AC38-D8B7DD209376}"/>
    <cellStyle name="Процентный 3 2" xfId="74" xr:uid="{6C9936DC-55BA-48B1-80D2-847E76F7546A}"/>
    <cellStyle name="Процентный 4" xfId="43" xr:uid="{6F53E3FD-34E5-4F84-BCFF-818510A5B382}"/>
    <cellStyle name="Процентный 4 2" xfId="78" xr:uid="{B7993B95-1D68-4CDF-AE52-34FD4CADC2B3}"/>
    <cellStyle name="Процентный 5" xfId="45" xr:uid="{998F6B59-34F6-4B31-8BAA-607D83AB070C}"/>
    <cellStyle name="Процентный 5 2" xfId="80" xr:uid="{4C089EDA-065E-4B77-9474-8109F01BB7D5}"/>
    <cellStyle name="Процентный 6" xfId="52" xr:uid="{E5BDFB03-64BB-4461-A330-0804762FB67F}"/>
    <cellStyle name="Процентный 6 2" xfId="86" xr:uid="{406C59B7-0352-4F96-9A68-31D428E1AA0E}"/>
    <cellStyle name="Процентный 7" xfId="8" xr:uid="{1F3841E8-8E97-4489-8943-275D4F0DC143}"/>
    <cellStyle name="Процентный 8" xfId="62" xr:uid="{3F42BE03-52A9-449B-9800-6C8E0A10148F}"/>
    <cellStyle name="Процентный 9" xfId="95" xr:uid="{B1FBDA3E-00EA-4FCD-B65C-DB7197EDEF94}"/>
    <cellStyle name="Финансовый" xfId="63" builtinId="3"/>
    <cellStyle name="Финансовый 2" xfId="34" xr:uid="{948E2719-3A93-4C6B-8C79-3FB903C8DB8E}"/>
    <cellStyle name="Финансовый 2 2" xfId="72" xr:uid="{753AA9E2-AAF8-47F0-AC04-AEF38A5E1FF3}"/>
    <cellStyle name="Финансовый 3" xfId="37" xr:uid="{6F7CB03C-7939-4849-A298-B96030F62935}"/>
    <cellStyle name="Финансовый 4" xfId="29" xr:uid="{167B8B44-DF6A-4A32-8104-C10F8E2099D9}"/>
    <cellStyle name="Финансовый 4 2" xfId="47" xr:uid="{7A837864-0FF5-485A-9915-38B349C9786E}"/>
    <cellStyle name="Финансовый 4 2 2" xfId="49" xr:uid="{02F40C94-5653-4FED-84C7-CBA91051411F}"/>
    <cellStyle name="Финансовый 4 2 2 2" xfId="83" xr:uid="{DD551858-8633-451C-9999-8930E026A0DF}"/>
    <cellStyle name="Финансовый 4 2 3" xfId="81" xr:uid="{2AA2A0F1-6602-4C5A-B8EB-C6496A099796}"/>
    <cellStyle name="Финансовый 43" xfId="18" xr:uid="{B7BCA3D4-C3F8-464A-AEAA-6E560C8494BA}"/>
    <cellStyle name="Финансовый 43 2" xfId="38" xr:uid="{6D6B3414-A99B-491E-84BC-10311BEE214C}"/>
    <cellStyle name="Финансовый 43 2 2" xfId="75" xr:uid="{5AE4F764-D24A-43BD-9159-75D336FE1DE9}"/>
    <cellStyle name="Финансовый 43 3" xfId="67" xr:uid="{B5972CFC-3205-4E7E-901D-FFD5027832D9}"/>
    <cellStyle name="Финансовый 5" xfId="53" xr:uid="{1F29AAF2-6620-4724-9FD1-BCE903BF30B5}"/>
    <cellStyle name="Финансовый 5 2" xfId="87" xr:uid="{5FC09452-DC23-45C7-8C49-34129F54AC08}"/>
    <cellStyle name="Финансовый 6" xfId="55" xr:uid="{89606ED3-C999-4F84-AAD5-AD8C62913AF8}"/>
    <cellStyle name="Финансовый 6 2" xfId="89" xr:uid="{52F6C134-9F8C-4DDC-B4AA-90C8FD247F1C}"/>
    <cellStyle name="Финансовый 7" xfId="7" xr:uid="{A8BF4E33-2CF0-486F-B40A-F9456E28A9A1}"/>
    <cellStyle name="Финансовый 7 2" xfId="64" xr:uid="{FD764002-81BB-4722-B4A8-A3D4DF87ACDB}"/>
    <cellStyle name="Финансовый 8" xfId="97" xr:uid="{C89025B6-1578-4134-84A8-54CE73009480}"/>
    <cellStyle name="Финансовый 9" xfId="98" xr:uid="{C987DA0D-773E-417F-A122-BC5191C8A3B3}"/>
    <cellStyle name="Comma 3 2" xfId="28" xr:uid="{17E01412-E423-4B33-A54E-0C7DA0F2F693}"/>
    <cellStyle name="Comma 3 2 2" xfId="69" xr:uid="{187CD3D7-778C-4C41-AFA2-0407D7D81DA9}"/>
    <cellStyle name="Euro" xfId="15" xr:uid="{A5AFB784-4059-416F-8F45-3028A63DFF02}"/>
    <cellStyle name="Explanatory Text" xfId="26" xr:uid="{86216655-A9DF-42DD-8495-B10C8CE8FDE3}"/>
    <cellStyle name="Normal 2 3 2" xfId="27" xr:uid="{85BCB957-0975-4FD8-AA99-1FF8B7A60CE3}"/>
    <cellStyle name="Normal_Resource Model Master Seasonal 0" xfId="19" xr:uid="{6AC67268-BF7C-4EC2-B8E5-6CF5CA51F90F}"/>
    <cellStyle name="Note" xfId="25" xr:uid="{CBA12E5C-7571-4995-AD12-E162900A4C0D}"/>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auto="1"/>
        <name val="Arial Narrow"/>
        <family val="2"/>
        <scheme val="none"/>
      </font>
      <numFmt numFmtId="3" formatCode="#,##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Narrow"/>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Narrow"/>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Narrow"/>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Narrow"/>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Narrow"/>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Narrow"/>
        <family val="2"/>
        <scheme val="none"/>
      </font>
      <numFmt numFmtId="3" formatCode="#,##0"/>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Narrow"/>
        <family val="2"/>
        <scheme val="none"/>
      </font>
      <numFmt numFmtId="3" formatCode="#,##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2"/>
        <color auto="1"/>
        <name val="Arial Narrow"/>
        <family val="2"/>
        <scheme val="none"/>
      </font>
    </dxf>
    <dxf>
      <font>
        <b/>
        <i val="0"/>
        <strike val="0"/>
        <condense val="0"/>
        <extend val="0"/>
        <outline val="0"/>
        <shadow val="0"/>
        <u val="none"/>
        <vertAlign val="baseline"/>
        <sz val="12"/>
        <color auto="1"/>
        <name val="Arial Narrow"/>
        <family val="2"/>
        <scheme val="none"/>
      </font>
      <fill>
        <patternFill patternType="solid">
          <fgColor indexed="64"/>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0.xml"/><Relationship Id="rId299" Type="http://schemas.openxmlformats.org/officeDocument/2006/relationships/externalLink" Target="externalLinks/externalLink272.xml"/><Relationship Id="rId21" Type="http://schemas.openxmlformats.org/officeDocument/2006/relationships/worksheet" Target="worksheets/sheet15.xml"/><Relationship Id="rId63" Type="http://schemas.openxmlformats.org/officeDocument/2006/relationships/externalLink" Target="externalLinks/externalLink36.xml"/><Relationship Id="rId159" Type="http://schemas.openxmlformats.org/officeDocument/2006/relationships/externalLink" Target="externalLinks/externalLink132.xml"/><Relationship Id="rId324" Type="http://schemas.openxmlformats.org/officeDocument/2006/relationships/externalLink" Target="externalLinks/externalLink297.xml"/><Relationship Id="rId170" Type="http://schemas.openxmlformats.org/officeDocument/2006/relationships/externalLink" Target="externalLinks/externalLink143.xml"/><Relationship Id="rId226" Type="http://schemas.openxmlformats.org/officeDocument/2006/relationships/externalLink" Target="externalLinks/externalLink199.xml"/><Relationship Id="rId268" Type="http://schemas.openxmlformats.org/officeDocument/2006/relationships/externalLink" Target="externalLinks/externalLink241.xml"/><Relationship Id="rId32" Type="http://schemas.openxmlformats.org/officeDocument/2006/relationships/externalLink" Target="externalLinks/externalLink5.xml"/><Relationship Id="rId74" Type="http://schemas.openxmlformats.org/officeDocument/2006/relationships/externalLink" Target="externalLinks/externalLink47.xml"/><Relationship Id="rId128" Type="http://schemas.openxmlformats.org/officeDocument/2006/relationships/externalLink" Target="externalLinks/externalLink101.xml"/><Relationship Id="rId335" Type="http://schemas.openxmlformats.org/officeDocument/2006/relationships/externalLink" Target="externalLinks/externalLink308.xml"/><Relationship Id="rId5" Type="http://schemas.openxmlformats.org/officeDocument/2006/relationships/chartsheet" Target="chartsheets/sheet1.xml"/><Relationship Id="rId181" Type="http://schemas.openxmlformats.org/officeDocument/2006/relationships/externalLink" Target="externalLinks/externalLink154.xml"/><Relationship Id="rId237" Type="http://schemas.openxmlformats.org/officeDocument/2006/relationships/externalLink" Target="externalLinks/externalLink210.xml"/><Relationship Id="rId279" Type="http://schemas.openxmlformats.org/officeDocument/2006/relationships/externalLink" Target="externalLinks/externalLink252.xml"/><Relationship Id="rId43" Type="http://schemas.openxmlformats.org/officeDocument/2006/relationships/externalLink" Target="externalLinks/externalLink16.xml"/><Relationship Id="rId139" Type="http://schemas.openxmlformats.org/officeDocument/2006/relationships/externalLink" Target="externalLinks/externalLink112.xml"/><Relationship Id="rId290" Type="http://schemas.openxmlformats.org/officeDocument/2006/relationships/externalLink" Target="externalLinks/externalLink263.xml"/><Relationship Id="rId304" Type="http://schemas.openxmlformats.org/officeDocument/2006/relationships/externalLink" Target="externalLinks/externalLink277.xml"/><Relationship Id="rId346" Type="http://schemas.openxmlformats.org/officeDocument/2006/relationships/externalLink" Target="externalLinks/externalLink319.xml"/><Relationship Id="rId85" Type="http://schemas.openxmlformats.org/officeDocument/2006/relationships/externalLink" Target="externalLinks/externalLink58.xml"/><Relationship Id="rId150" Type="http://schemas.openxmlformats.org/officeDocument/2006/relationships/externalLink" Target="externalLinks/externalLink123.xml"/><Relationship Id="rId192" Type="http://schemas.openxmlformats.org/officeDocument/2006/relationships/externalLink" Target="externalLinks/externalLink165.xml"/><Relationship Id="rId206" Type="http://schemas.openxmlformats.org/officeDocument/2006/relationships/externalLink" Target="externalLinks/externalLink179.xml"/><Relationship Id="rId248" Type="http://schemas.openxmlformats.org/officeDocument/2006/relationships/externalLink" Target="externalLinks/externalLink221.xml"/><Relationship Id="rId12" Type="http://schemas.openxmlformats.org/officeDocument/2006/relationships/worksheet" Target="worksheets/sheet6.xml"/><Relationship Id="rId108" Type="http://schemas.openxmlformats.org/officeDocument/2006/relationships/externalLink" Target="externalLinks/externalLink81.xml"/><Relationship Id="rId315" Type="http://schemas.openxmlformats.org/officeDocument/2006/relationships/externalLink" Target="externalLinks/externalLink288.xml"/><Relationship Id="rId357" Type="http://schemas.openxmlformats.org/officeDocument/2006/relationships/sheetMetadata" Target="metadata.xml"/><Relationship Id="rId54" Type="http://schemas.openxmlformats.org/officeDocument/2006/relationships/externalLink" Target="externalLinks/externalLink27.xml"/><Relationship Id="rId96" Type="http://schemas.openxmlformats.org/officeDocument/2006/relationships/externalLink" Target="externalLinks/externalLink69.xml"/><Relationship Id="rId161" Type="http://schemas.openxmlformats.org/officeDocument/2006/relationships/externalLink" Target="externalLinks/externalLink134.xml"/><Relationship Id="rId217" Type="http://schemas.openxmlformats.org/officeDocument/2006/relationships/externalLink" Target="externalLinks/externalLink190.xml"/><Relationship Id="rId259" Type="http://schemas.openxmlformats.org/officeDocument/2006/relationships/externalLink" Target="externalLinks/externalLink232.xml"/><Relationship Id="rId23" Type="http://schemas.openxmlformats.org/officeDocument/2006/relationships/worksheet" Target="worksheets/sheet17.xml"/><Relationship Id="rId119" Type="http://schemas.openxmlformats.org/officeDocument/2006/relationships/externalLink" Target="externalLinks/externalLink92.xml"/><Relationship Id="rId270" Type="http://schemas.openxmlformats.org/officeDocument/2006/relationships/externalLink" Target="externalLinks/externalLink243.xml"/><Relationship Id="rId326" Type="http://schemas.openxmlformats.org/officeDocument/2006/relationships/externalLink" Target="externalLinks/externalLink299.xml"/><Relationship Id="rId65" Type="http://schemas.openxmlformats.org/officeDocument/2006/relationships/externalLink" Target="externalLinks/externalLink38.xml"/><Relationship Id="rId130" Type="http://schemas.openxmlformats.org/officeDocument/2006/relationships/externalLink" Target="externalLinks/externalLink103.xml"/><Relationship Id="rId172" Type="http://schemas.openxmlformats.org/officeDocument/2006/relationships/externalLink" Target="externalLinks/externalLink145.xml"/><Relationship Id="rId228" Type="http://schemas.openxmlformats.org/officeDocument/2006/relationships/externalLink" Target="externalLinks/externalLink201.xml"/><Relationship Id="rId281" Type="http://schemas.openxmlformats.org/officeDocument/2006/relationships/externalLink" Target="externalLinks/externalLink254.xml"/><Relationship Id="rId337" Type="http://schemas.openxmlformats.org/officeDocument/2006/relationships/externalLink" Target="externalLinks/externalLink310.xml"/><Relationship Id="rId34" Type="http://schemas.openxmlformats.org/officeDocument/2006/relationships/externalLink" Target="externalLinks/externalLink7.xml"/><Relationship Id="rId76" Type="http://schemas.openxmlformats.org/officeDocument/2006/relationships/externalLink" Target="externalLinks/externalLink49.xml"/><Relationship Id="rId141" Type="http://schemas.openxmlformats.org/officeDocument/2006/relationships/externalLink" Target="externalLinks/externalLink114.xml"/><Relationship Id="rId7" Type="http://schemas.openxmlformats.org/officeDocument/2006/relationships/chartsheet" Target="chartsheets/sheet3.xml"/><Relationship Id="rId183" Type="http://schemas.openxmlformats.org/officeDocument/2006/relationships/externalLink" Target="externalLinks/externalLink156.xml"/><Relationship Id="rId239" Type="http://schemas.openxmlformats.org/officeDocument/2006/relationships/externalLink" Target="externalLinks/externalLink212.xml"/><Relationship Id="rId250" Type="http://schemas.openxmlformats.org/officeDocument/2006/relationships/externalLink" Target="externalLinks/externalLink223.xml"/><Relationship Id="rId292" Type="http://schemas.openxmlformats.org/officeDocument/2006/relationships/externalLink" Target="externalLinks/externalLink265.xml"/><Relationship Id="rId306" Type="http://schemas.openxmlformats.org/officeDocument/2006/relationships/externalLink" Target="externalLinks/externalLink279.xml"/><Relationship Id="rId45" Type="http://schemas.openxmlformats.org/officeDocument/2006/relationships/externalLink" Target="externalLinks/externalLink18.xml"/><Relationship Id="rId87" Type="http://schemas.openxmlformats.org/officeDocument/2006/relationships/externalLink" Target="externalLinks/externalLink60.xml"/><Relationship Id="rId110" Type="http://schemas.openxmlformats.org/officeDocument/2006/relationships/externalLink" Target="externalLinks/externalLink83.xml"/><Relationship Id="rId348" Type="http://schemas.openxmlformats.org/officeDocument/2006/relationships/externalLink" Target="externalLinks/externalLink321.xml"/><Relationship Id="rId152" Type="http://schemas.openxmlformats.org/officeDocument/2006/relationships/externalLink" Target="externalLinks/externalLink125.xml"/><Relationship Id="rId194" Type="http://schemas.openxmlformats.org/officeDocument/2006/relationships/externalLink" Target="externalLinks/externalLink167.xml"/><Relationship Id="rId208" Type="http://schemas.openxmlformats.org/officeDocument/2006/relationships/externalLink" Target="externalLinks/externalLink181.xml"/><Relationship Id="rId261" Type="http://schemas.openxmlformats.org/officeDocument/2006/relationships/externalLink" Target="externalLinks/externalLink234.xml"/><Relationship Id="rId14" Type="http://schemas.openxmlformats.org/officeDocument/2006/relationships/worksheet" Target="worksheets/sheet8.xml"/><Relationship Id="rId56" Type="http://schemas.openxmlformats.org/officeDocument/2006/relationships/externalLink" Target="externalLinks/externalLink29.xml"/><Relationship Id="rId317" Type="http://schemas.openxmlformats.org/officeDocument/2006/relationships/externalLink" Target="externalLinks/externalLink290.xml"/><Relationship Id="rId98" Type="http://schemas.openxmlformats.org/officeDocument/2006/relationships/externalLink" Target="externalLinks/externalLink71.xml"/><Relationship Id="rId121" Type="http://schemas.openxmlformats.org/officeDocument/2006/relationships/externalLink" Target="externalLinks/externalLink94.xml"/><Relationship Id="rId163" Type="http://schemas.openxmlformats.org/officeDocument/2006/relationships/externalLink" Target="externalLinks/externalLink136.xml"/><Relationship Id="rId219" Type="http://schemas.openxmlformats.org/officeDocument/2006/relationships/externalLink" Target="externalLinks/externalLink192.xml"/><Relationship Id="rId230" Type="http://schemas.openxmlformats.org/officeDocument/2006/relationships/externalLink" Target="externalLinks/externalLink203.xml"/><Relationship Id="rId25" Type="http://schemas.openxmlformats.org/officeDocument/2006/relationships/worksheet" Target="worksheets/sheet19.xml"/><Relationship Id="rId46" Type="http://schemas.openxmlformats.org/officeDocument/2006/relationships/externalLink" Target="externalLinks/externalLink19.xml"/><Relationship Id="rId67" Type="http://schemas.openxmlformats.org/officeDocument/2006/relationships/externalLink" Target="externalLinks/externalLink40.xml"/><Relationship Id="rId272" Type="http://schemas.openxmlformats.org/officeDocument/2006/relationships/externalLink" Target="externalLinks/externalLink245.xml"/><Relationship Id="rId293" Type="http://schemas.openxmlformats.org/officeDocument/2006/relationships/externalLink" Target="externalLinks/externalLink266.xml"/><Relationship Id="rId307" Type="http://schemas.openxmlformats.org/officeDocument/2006/relationships/externalLink" Target="externalLinks/externalLink280.xml"/><Relationship Id="rId328" Type="http://schemas.openxmlformats.org/officeDocument/2006/relationships/externalLink" Target="externalLinks/externalLink301.xml"/><Relationship Id="rId349" Type="http://schemas.openxmlformats.org/officeDocument/2006/relationships/externalLink" Target="externalLinks/externalLink322.xml"/><Relationship Id="rId88" Type="http://schemas.openxmlformats.org/officeDocument/2006/relationships/externalLink" Target="externalLinks/externalLink61.xml"/><Relationship Id="rId111" Type="http://schemas.openxmlformats.org/officeDocument/2006/relationships/externalLink" Target="externalLinks/externalLink84.xml"/><Relationship Id="rId132" Type="http://schemas.openxmlformats.org/officeDocument/2006/relationships/externalLink" Target="externalLinks/externalLink105.xml"/><Relationship Id="rId153" Type="http://schemas.openxmlformats.org/officeDocument/2006/relationships/externalLink" Target="externalLinks/externalLink126.xml"/><Relationship Id="rId174" Type="http://schemas.openxmlformats.org/officeDocument/2006/relationships/externalLink" Target="externalLinks/externalLink147.xml"/><Relationship Id="rId195" Type="http://schemas.openxmlformats.org/officeDocument/2006/relationships/externalLink" Target="externalLinks/externalLink168.xml"/><Relationship Id="rId209" Type="http://schemas.openxmlformats.org/officeDocument/2006/relationships/externalLink" Target="externalLinks/externalLink182.xml"/><Relationship Id="rId220" Type="http://schemas.openxmlformats.org/officeDocument/2006/relationships/externalLink" Target="externalLinks/externalLink193.xml"/><Relationship Id="rId241" Type="http://schemas.openxmlformats.org/officeDocument/2006/relationships/externalLink" Target="externalLinks/externalLink214.xml"/><Relationship Id="rId15" Type="http://schemas.openxmlformats.org/officeDocument/2006/relationships/worksheet" Target="worksheets/sheet9.xml"/><Relationship Id="rId36" Type="http://schemas.openxmlformats.org/officeDocument/2006/relationships/externalLink" Target="externalLinks/externalLink9.xml"/><Relationship Id="rId57" Type="http://schemas.openxmlformats.org/officeDocument/2006/relationships/externalLink" Target="externalLinks/externalLink30.xml"/><Relationship Id="rId262" Type="http://schemas.openxmlformats.org/officeDocument/2006/relationships/externalLink" Target="externalLinks/externalLink235.xml"/><Relationship Id="rId283" Type="http://schemas.openxmlformats.org/officeDocument/2006/relationships/externalLink" Target="externalLinks/externalLink256.xml"/><Relationship Id="rId318" Type="http://schemas.openxmlformats.org/officeDocument/2006/relationships/externalLink" Target="externalLinks/externalLink291.xml"/><Relationship Id="rId339" Type="http://schemas.openxmlformats.org/officeDocument/2006/relationships/externalLink" Target="externalLinks/externalLink312.xml"/><Relationship Id="rId78" Type="http://schemas.openxmlformats.org/officeDocument/2006/relationships/externalLink" Target="externalLinks/externalLink51.xml"/><Relationship Id="rId99" Type="http://schemas.openxmlformats.org/officeDocument/2006/relationships/externalLink" Target="externalLinks/externalLink72.xml"/><Relationship Id="rId101" Type="http://schemas.openxmlformats.org/officeDocument/2006/relationships/externalLink" Target="externalLinks/externalLink74.xml"/><Relationship Id="rId122" Type="http://schemas.openxmlformats.org/officeDocument/2006/relationships/externalLink" Target="externalLinks/externalLink95.xml"/><Relationship Id="rId143" Type="http://schemas.openxmlformats.org/officeDocument/2006/relationships/externalLink" Target="externalLinks/externalLink116.xml"/><Relationship Id="rId164" Type="http://schemas.openxmlformats.org/officeDocument/2006/relationships/externalLink" Target="externalLinks/externalLink137.xml"/><Relationship Id="rId185" Type="http://schemas.openxmlformats.org/officeDocument/2006/relationships/externalLink" Target="externalLinks/externalLink158.xml"/><Relationship Id="rId350" Type="http://schemas.openxmlformats.org/officeDocument/2006/relationships/externalLink" Target="externalLinks/externalLink323.xml"/><Relationship Id="rId9" Type="http://schemas.openxmlformats.org/officeDocument/2006/relationships/chartsheet" Target="chartsheets/sheet5.xml"/><Relationship Id="rId210" Type="http://schemas.openxmlformats.org/officeDocument/2006/relationships/externalLink" Target="externalLinks/externalLink183.xml"/><Relationship Id="rId26" Type="http://schemas.openxmlformats.org/officeDocument/2006/relationships/worksheet" Target="worksheets/sheet20.xml"/><Relationship Id="rId231" Type="http://schemas.openxmlformats.org/officeDocument/2006/relationships/externalLink" Target="externalLinks/externalLink204.xml"/><Relationship Id="rId252" Type="http://schemas.openxmlformats.org/officeDocument/2006/relationships/externalLink" Target="externalLinks/externalLink225.xml"/><Relationship Id="rId273" Type="http://schemas.openxmlformats.org/officeDocument/2006/relationships/externalLink" Target="externalLinks/externalLink246.xml"/><Relationship Id="rId294" Type="http://schemas.openxmlformats.org/officeDocument/2006/relationships/externalLink" Target="externalLinks/externalLink267.xml"/><Relationship Id="rId308" Type="http://schemas.openxmlformats.org/officeDocument/2006/relationships/externalLink" Target="externalLinks/externalLink281.xml"/><Relationship Id="rId329" Type="http://schemas.openxmlformats.org/officeDocument/2006/relationships/externalLink" Target="externalLinks/externalLink302.xml"/><Relationship Id="rId47" Type="http://schemas.openxmlformats.org/officeDocument/2006/relationships/externalLink" Target="externalLinks/externalLink20.xml"/><Relationship Id="rId68" Type="http://schemas.openxmlformats.org/officeDocument/2006/relationships/externalLink" Target="externalLinks/externalLink41.xml"/><Relationship Id="rId89" Type="http://schemas.openxmlformats.org/officeDocument/2006/relationships/externalLink" Target="externalLinks/externalLink62.xml"/><Relationship Id="rId112" Type="http://schemas.openxmlformats.org/officeDocument/2006/relationships/externalLink" Target="externalLinks/externalLink85.xml"/><Relationship Id="rId133" Type="http://schemas.openxmlformats.org/officeDocument/2006/relationships/externalLink" Target="externalLinks/externalLink106.xml"/><Relationship Id="rId154" Type="http://schemas.openxmlformats.org/officeDocument/2006/relationships/externalLink" Target="externalLinks/externalLink127.xml"/><Relationship Id="rId175" Type="http://schemas.openxmlformats.org/officeDocument/2006/relationships/externalLink" Target="externalLinks/externalLink148.xml"/><Relationship Id="rId340" Type="http://schemas.openxmlformats.org/officeDocument/2006/relationships/externalLink" Target="externalLinks/externalLink313.xml"/><Relationship Id="rId196" Type="http://schemas.openxmlformats.org/officeDocument/2006/relationships/externalLink" Target="externalLinks/externalLink169.xml"/><Relationship Id="rId200" Type="http://schemas.openxmlformats.org/officeDocument/2006/relationships/externalLink" Target="externalLinks/externalLink173.xml"/><Relationship Id="rId16" Type="http://schemas.openxmlformats.org/officeDocument/2006/relationships/worksheet" Target="worksheets/sheet10.xml"/><Relationship Id="rId221" Type="http://schemas.openxmlformats.org/officeDocument/2006/relationships/externalLink" Target="externalLinks/externalLink194.xml"/><Relationship Id="rId242" Type="http://schemas.openxmlformats.org/officeDocument/2006/relationships/externalLink" Target="externalLinks/externalLink215.xml"/><Relationship Id="rId263" Type="http://schemas.openxmlformats.org/officeDocument/2006/relationships/externalLink" Target="externalLinks/externalLink236.xml"/><Relationship Id="rId284" Type="http://schemas.openxmlformats.org/officeDocument/2006/relationships/externalLink" Target="externalLinks/externalLink257.xml"/><Relationship Id="rId319" Type="http://schemas.openxmlformats.org/officeDocument/2006/relationships/externalLink" Target="externalLinks/externalLink292.xml"/><Relationship Id="rId37" Type="http://schemas.openxmlformats.org/officeDocument/2006/relationships/externalLink" Target="externalLinks/externalLink10.xml"/><Relationship Id="rId58" Type="http://schemas.openxmlformats.org/officeDocument/2006/relationships/externalLink" Target="externalLinks/externalLink31.xml"/><Relationship Id="rId79" Type="http://schemas.openxmlformats.org/officeDocument/2006/relationships/externalLink" Target="externalLinks/externalLink52.xml"/><Relationship Id="rId102" Type="http://schemas.openxmlformats.org/officeDocument/2006/relationships/externalLink" Target="externalLinks/externalLink75.xml"/><Relationship Id="rId123" Type="http://schemas.openxmlformats.org/officeDocument/2006/relationships/externalLink" Target="externalLinks/externalLink96.xml"/><Relationship Id="rId144" Type="http://schemas.openxmlformats.org/officeDocument/2006/relationships/externalLink" Target="externalLinks/externalLink117.xml"/><Relationship Id="rId330" Type="http://schemas.openxmlformats.org/officeDocument/2006/relationships/externalLink" Target="externalLinks/externalLink303.xml"/><Relationship Id="rId90" Type="http://schemas.openxmlformats.org/officeDocument/2006/relationships/externalLink" Target="externalLinks/externalLink63.xml"/><Relationship Id="rId165" Type="http://schemas.openxmlformats.org/officeDocument/2006/relationships/externalLink" Target="externalLinks/externalLink138.xml"/><Relationship Id="rId186" Type="http://schemas.openxmlformats.org/officeDocument/2006/relationships/externalLink" Target="externalLinks/externalLink159.xml"/><Relationship Id="rId351" Type="http://schemas.openxmlformats.org/officeDocument/2006/relationships/externalLink" Target="externalLinks/externalLink324.xml"/><Relationship Id="rId211" Type="http://schemas.openxmlformats.org/officeDocument/2006/relationships/externalLink" Target="externalLinks/externalLink184.xml"/><Relationship Id="rId232" Type="http://schemas.openxmlformats.org/officeDocument/2006/relationships/externalLink" Target="externalLinks/externalLink205.xml"/><Relationship Id="rId253" Type="http://schemas.openxmlformats.org/officeDocument/2006/relationships/externalLink" Target="externalLinks/externalLink226.xml"/><Relationship Id="rId274" Type="http://schemas.openxmlformats.org/officeDocument/2006/relationships/externalLink" Target="externalLinks/externalLink247.xml"/><Relationship Id="rId295" Type="http://schemas.openxmlformats.org/officeDocument/2006/relationships/externalLink" Target="externalLinks/externalLink268.xml"/><Relationship Id="rId309" Type="http://schemas.openxmlformats.org/officeDocument/2006/relationships/externalLink" Target="externalLinks/externalLink282.xml"/><Relationship Id="rId27" Type="http://schemas.openxmlformats.org/officeDocument/2006/relationships/worksheet" Target="worksheets/sheet21.xml"/><Relationship Id="rId48" Type="http://schemas.openxmlformats.org/officeDocument/2006/relationships/externalLink" Target="externalLinks/externalLink21.xml"/><Relationship Id="rId69" Type="http://schemas.openxmlformats.org/officeDocument/2006/relationships/externalLink" Target="externalLinks/externalLink42.xml"/><Relationship Id="rId113" Type="http://schemas.openxmlformats.org/officeDocument/2006/relationships/externalLink" Target="externalLinks/externalLink86.xml"/><Relationship Id="rId134" Type="http://schemas.openxmlformats.org/officeDocument/2006/relationships/externalLink" Target="externalLinks/externalLink107.xml"/><Relationship Id="rId320" Type="http://schemas.openxmlformats.org/officeDocument/2006/relationships/externalLink" Target="externalLinks/externalLink293.xml"/><Relationship Id="rId80" Type="http://schemas.openxmlformats.org/officeDocument/2006/relationships/externalLink" Target="externalLinks/externalLink53.xml"/><Relationship Id="rId155" Type="http://schemas.openxmlformats.org/officeDocument/2006/relationships/externalLink" Target="externalLinks/externalLink128.xml"/><Relationship Id="rId176" Type="http://schemas.openxmlformats.org/officeDocument/2006/relationships/externalLink" Target="externalLinks/externalLink149.xml"/><Relationship Id="rId197" Type="http://schemas.openxmlformats.org/officeDocument/2006/relationships/externalLink" Target="externalLinks/externalLink170.xml"/><Relationship Id="rId341" Type="http://schemas.openxmlformats.org/officeDocument/2006/relationships/externalLink" Target="externalLinks/externalLink314.xml"/><Relationship Id="rId201" Type="http://schemas.openxmlformats.org/officeDocument/2006/relationships/externalLink" Target="externalLinks/externalLink174.xml"/><Relationship Id="rId222" Type="http://schemas.openxmlformats.org/officeDocument/2006/relationships/externalLink" Target="externalLinks/externalLink195.xml"/><Relationship Id="rId243" Type="http://schemas.openxmlformats.org/officeDocument/2006/relationships/externalLink" Target="externalLinks/externalLink216.xml"/><Relationship Id="rId264" Type="http://schemas.openxmlformats.org/officeDocument/2006/relationships/externalLink" Target="externalLinks/externalLink237.xml"/><Relationship Id="rId285" Type="http://schemas.openxmlformats.org/officeDocument/2006/relationships/externalLink" Target="externalLinks/externalLink258.xml"/><Relationship Id="rId17" Type="http://schemas.openxmlformats.org/officeDocument/2006/relationships/worksheet" Target="worksheets/sheet11.xml"/><Relationship Id="rId38" Type="http://schemas.openxmlformats.org/officeDocument/2006/relationships/externalLink" Target="externalLinks/externalLink11.xml"/><Relationship Id="rId59" Type="http://schemas.openxmlformats.org/officeDocument/2006/relationships/externalLink" Target="externalLinks/externalLink32.xml"/><Relationship Id="rId103" Type="http://schemas.openxmlformats.org/officeDocument/2006/relationships/externalLink" Target="externalLinks/externalLink76.xml"/><Relationship Id="rId124" Type="http://schemas.openxmlformats.org/officeDocument/2006/relationships/externalLink" Target="externalLinks/externalLink97.xml"/><Relationship Id="rId310" Type="http://schemas.openxmlformats.org/officeDocument/2006/relationships/externalLink" Target="externalLinks/externalLink283.xml"/><Relationship Id="rId70" Type="http://schemas.openxmlformats.org/officeDocument/2006/relationships/externalLink" Target="externalLinks/externalLink43.xml"/><Relationship Id="rId91" Type="http://schemas.openxmlformats.org/officeDocument/2006/relationships/externalLink" Target="externalLinks/externalLink64.xml"/><Relationship Id="rId145" Type="http://schemas.openxmlformats.org/officeDocument/2006/relationships/externalLink" Target="externalLinks/externalLink118.xml"/><Relationship Id="rId166" Type="http://schemas.openxmlformats.org/officeDocument/2006/relationships/externalLink" Target="externalLinks/externalLink139.xml"/><Relationship Id="rId187" Type="http://schemas.openxmlformats.org/officeDocument/2006/relationships/externalLink" Target="externalLinks/externalLink160.xml"/><Relationship Id="rId331" Type="http://schemas.openxmlformats.org/officeDocument/2006/relationships/externalLink" Target="externalLinks/externalLink304.xml"/><Relationship Id="rId352" Type="http://schemas.openxmlformats.org/officeDocument/2006/relationships/externalLink" Target="externalLinks/externalLink325.xml"/><Relationship Id="rId1" Type="http://schemas.openxmlformats.org/officeDocument/2006/relationships/worksheet" Target="worksheets/sheet1.xml"/><Relationship Id="rId212" Type="http://schemas.openxmlformats.org/officeDocument/2006/relationships/externalLink" Target="externalLinks/externalLink185.xml"/><Relationship Id="rId233" Type="http://schemas.openxmlformats.org/officeDocument/2006/relationships/externalLink" Target="externalLinks/externalLink206.xml"/><Relationship Id="rId254" Type="http://schemas.openxmlformats.org/officeDocument/2006/relationships/externalLink" Target="externalLinks/externalLink227.xml"/><Relationship Id="rId28" Type="http://schemas.openxmlformats.org/officeDocument/2006/relationships/externalLink" Target="externalLinks/externalLink1.xml"/><Relationship Id="rId49" Type="http://schemas.openxmlformats.org/officeDocument/2006/relationships/externalLink" Target="externalLinks/externalLink22.xml"/><Relationship Id="rId114" Type="http://schemas.openxmlformats.org/officeDocument/2006/relationships/externalLink" Target="externalLinks/externalLink87.xml"/><Relationship Id="rId275" Type="http://schemas.openxmlformats.org/officeDocument/2006/relationships/externalLink" Target="externalLinks/externalLink248.xml"/><Relationship Id="rId296" Type="http://schemas.openxmlformats.org/officeDocument/2006/relationships/externalLink" Target="externalLinks/externalLink269.xml"/><Relationship Id="rId300" Type="http://schemas.openxmlformats.org/officeDocument/2006/relationships/externalLink" Target="externalLinks/externalLink273.xml"/><Relationship Id="rId60" Type="http://schemas.openxmlformats.org/officeDocument/2006/relationships/externalLink" Target="externalLinks/externalLink33.xml"/><Relationship Id="rId81" Type="http://schemas.openxmlformats.org/officeDocument/2006/relationships/externalLink" Target="externalLinks/externalLink54.xml"/><Relationship Id="rId135" Type="http://schemas.openxmlformats.org/officeDocument/2006/relationships/externalLink" Target="externalLinks/externalLink108.xml"/><Relationship Id="rId156" Type="http://schemas.openxmlformats.org/officeDocument/2006/relationships/externalLink" Target="externalLinks/externalLink129.xml"/><Relationship Id="rId177" Type="http://schemas.openxmlformats.org/officeDocument/2006/relationships/externalLink" Target="externalLinks/externalLink150.xml"/><Relationship Id="rId198" Type="http://schemas.openxmlformats.org/officeDocument/2006/relationships/externalLink" Target="externalLinks/externalLink171.xml"/><Relationship Id="rId321" Type="http://schemas.openxmlformats.org/officeDocument/2006/relationships/externalLink" Target="externalLinks/externalLink294.xml"/><Relationship Id="rId342" Type="http://schemas.openxmlformats.org/officeDocument/2006/relationships/externalLink" Target="externalLinks/externalLink315.xml"/><Relationship Id="rId202" Type="http://schemas.openxmlformats.org/officeDocument/2006/relationships/externalLink" Target="externalLinks/externalLink175.xml"/><Relationship Id="rId223" Type="http://schemas.openxmlformats.org/officeDocument/2006/relationships/externalLink" Target="externalLinks/externalLink196.xml"/><Relationship Id="rId244" Type="http://schemas.openxmlformats.org/officeDocument/2006/relationships/externalLink" Target="externalLinks/externalLink217.xml"/><Relationship Id="rId18" Type="http://schemas.openxmlformats.org/officeDocument/2006/relationships/worksheet" Target="worksheets/sheet12.xml"/><Relationship Id="rId39" Type="http://schemas.openxmlformats.org/officeDocument/2006/relationships/externalLink" Target="externalLinks/externalLink12.xml"/><Relationship Id="rId265" Type="http://schemas.openxmlformats.org/officeDocument/2006/relationships/externalLink" Target="externalLinks/externalLink238.xml"/><Relationship Id="rId286" Type="http://schemas.openxmlformats.org/officeDocument/2006/relationships/externalLink" Target="externalLinks/externalLink259.xml"/><Relationship Id="rId50" Type="http://schemas.openxmlformats.org/officeDocument/2006/relationships/externalLink" Target="externalLinks/externalLink23.xml"/><Relationship Id="rId104" Type="http://schemas.openxmlformats.org/officeDocument/2006/relationships/externalLink" Target="externalLinks/externalLink77.xml"/><Relationship Id="rId125" Type="http://schemas.openxmlformats.org/officeDocument/2006/relationships/externalLink" Target="externalLinks/externalLink98.xml"/><Relationship Id="rId146" Type="http://schemas.openxmlformats.org/officeDocument/2006/relationships/externalLink" Target="externalLinks/externalLink119.xml"/><Relationship Id="rId167" Type="http://schemas.openxmlformats.org/officeDocument/2006/relationships/externalLink" Target="externalLinks/externalLink140.xml"/><Relationship Id="rId188" Type="http://schemas.openxmlformats.org/officeDocument/2006/relationships/externalLink" Target="externalLinks/externalLink161.xml"/><Relationship Id="rId311" Type="http://schemas.openxmlformats.org/officeDocument/2006/relationships/externalLink" Target="externalLinks/externalLink284.xml"/><Relationship Id="rId332" Type="http://schemas.openxmlformats.org/officeDocument/2006/relationships/externalLink" Target="externalLinks/externalLink305.xml"/><Relationship Id="rId353" Type="http://schemas.openxmlformats.org/officeDocument/2006/relationships/externalLink" Target="externalLinks/externalLink326.xml"/><Relationship Id="rId71" Type="http://schemas.openxmlformats.org/officeDocument/2006/relationships/externalLink" Target="externalLinks/externalLink44.xml"/><Relationship Id="rId92" Type="http://schemas.openxmlformats.org/officeDocument/2006/relationships/externalLink" Target="externalLinks/externalLink65.xml"/><Relationship Id="rId213" Type="http://schemas.openxmlformats.org/officeDocument/2006/relationships/externalLink" Target="externalLinks/externalLink186.xml"/><Relationship Id="rId234" Type="http://schemas.openxmlformats.org/officeDocument/2006/relationships/externalLink" Target="externalLinks/externalLink207.xml"/><Relationship Id="rId2" Type="http://schemas.openxmlformats.org/officeDocument/2006/relationships/worksheet" Target="worksheets/sheet2.xml"/><Relationship Id="rId29" Type="http://schemas.openxmlformats.org/officeDocument/2006/relationships/externalLink" Target="externalLinks/externalLink2.xml"/><Relationship Id="rId255" Type="http://schemas.openxmlformats.org/officeDocument/2006/relationships/externalLink" Target="externalLinks/externalLink228.xml"/><Relationship Id="rId276" Type="http://schemas.openxmlformats.org/officeDocument/2006/relationships/externalLink" Target="externalLinks/externalLink249.xml"/><Relationship Id="rId297" Type="http://schemas.openxmlformats.org/officeDocument/2006/relationships/externalLink" Target="externalLinks/externalLink270.xml"/><Relationship Id="rId40" Type="http://schemas.openxmlformats.org/officeDocument/2006/relationships/externalLink" Target="externalLinks/externalLink13.xml"/><Relationship Id="rId115" Type="http://schemas.openxmlformats.org/officeDocument/2006/relationships/externalLink" Target="externalLinks/externalLink88.xml"/><Relationship Id="rId136" Type="http://schemas.openxmlformats.org/officeDocument/2006/relationships/externalLink" Target="externalLinks/externalLink109.xml"/><Relationship Id="rId157" Type="http://schemas.openxmlformats.org/officeDocument/2006/relationships/externalLink" Target="externalLinks/externalLink130.xml"/><Relationship Id="rId178" Type="http://schemas.openxmlformats.org/officeDocument/2006/relationships/externalLink" Target="externalLinks/externalLink151.xml"/><Relationship Id="rId301" Type="http://schemas.openxmlformats.org/officeDocument/2006/relationships/externalLink" Target="externalLinks/externalLink274.xml"/><Relationship Id="rId322" Type="http://schemas.openxmlformats.org/officeDocument/2006/relationships/externalLink" Target="externalLinks/externalLink295.xml"/><Relationship Id="rId343" Type="http://schemas.openxmlformats.org/officeDocument/2006/relationships/externalLink" Target="externalLinks/externalLink316.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99" Type="http://schemas.openxmlformats.org/officeDocument/2006/relationships/externalLink" Target="externalLinks/externalLink172.xml"/><Relationship Id="rId203" Type="http://schemas.openxmlformats.org/officeDocument/2006/relationships/externalLink" Target="externalLinks/externalLink176.xml"/><Relationship Id="rId19" Type="http://schemas.openxmlformats.org/officeDocument/2006/relationships/worksheet" Target="worksheets/sheet13.xml"/><Relationship Id="rId224" Type="http://schemas.openxmlformats.org/officeDocument/2006/relationships/externalLink" Target="externalLinks/externalLink197.xml"/><Relationship Id="rId245" Type="http://schemas.openxmlformats.org/officeDocument/2006/relationships/externalLink" Target="externalLinks/externalLink218.xml"/><Relationship Id="rId266" Type="http://schemas.openxmlformats.org/officeDocument/2006/relationships/externalLink" Target="externalLinks/externalLink239.xml"/><Relationship Id="rId287" Type="http://schemas.openxmlformats.org/officeDocument/2006/relationships/externalLink" Target="externalLinks/externalLink260.xml"/><Relationship Id="rId30" Type="http://schemas.openxmlformats.org/officeDocument/2006/relationships/externalLink" Target="externalLinks/externalLink3.xml"/><Relationship Id="rId105" Type="http://schemas.openxmlformats.org/officeDocument/2006/relationships/externalLink" Target="externalLinks/externalLink78.xml"/><Relationship Id="rId126" Type="http://schemas.openxmlformats.org/officeDocument/2006/relationships/externalLink" Target="externalLinks/externalLink99.xml"/><Relationship Id="rId147" Type="http://schemas.openxmlformats.org/officeDocument/2006/relationships/externalLink" Target="externalLinks/externalLink120.xml"/><Relationship Id="rId168" Type="http://schemas.openxmlformats.org/officeDocument/2006/relationships/externalLink" Target="externalLinks/externalLink141.xml"/><Relationship Id="rId312" Type="http://schemas.openxmlformats.org/officeDocument/2006/relationships/externalLink" Target="externalLinks/externalLink285.xml"/><Relationship Id="rId333" Type="http://schemas.openxmlformats.org/officeDocument/2006/relationships/externalLink" Target="externalLinks/externalLink306.xml"/><Relationship Id="rId354" Type="http://schemas.openxmlformats.org/officeDocument/2006/relationships/theme" Target="theme/theme1.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93" Type="http://schemas.openxmlformats.org/officeDocument/2006/relationships/externalLink" Target="externalLinks/externalLink66.xml"/><Relationship Id="rId189" Type="http://schemas.openxmlformats.org/officeDocument/2006/relationships/externalLink" Target="externalLinks/externalLink162.xml"/><Relationship Id="rId3" Type="http://schemas.openxmlformats.org/officeDocument/2006/relationships/worksheet" Target="worksheets/sheet3.xml"/><Relationship Id="rId214" Type="http://schemas.openxmlformats.org/officeDocument/2006/relationships/externalLink" Target="externalLinks/externalLink187.xml"/><Relationship Id="rId235" Type="http://schemas.openxmlformats.org/officeDocument/2006/relationships/externalLink" Target="externalLinks/externalLink208.xml"/><Relationship Id="rId256" Type="http://schemas.openxmlformats.org/officeDocument/2006/relationships/externalLink" Target="externalLinks/externalLink229.xml"/><Relationship Id="rId277" Type="http://schemas.openxmlformats.org/officeDocument/2006/relationships/externalLink" Target="externalLinks/externalLink250.xml"/><Relationship Id="rId298" Type="http://schemas.openxmlformats.org/officeDocument/2006/relationships/externalLink" Target="externalLinks/externalLink271.xml"/><Relationship Id="rId116" Type="http://schemas.openxmlformats.org/officeDocument/2006/relationships/externalLink" Target="externalLinks/externalLink89.xml"/><Relationship Id="rId137" Type="http://schemas.openxmlformats.org/officeDocument/2006/relationships/externalLink" Target="externalLinks/externalLink110.xml"/><Relationship Id="rId158" Type="http://schemas.openxmlformats.org/officeDocument/2006/relationships/externalLink" Target="externalLinks/externalLink131.xml"/><Relationship Id="rId302" Type="http://schemas.openxmlformats.org/officeDocument/2006/relationships/externalLink" Target="externalLinks/externalLink275.xml"/><Relationship Id="rId323" Type="http://schemas.openxmlformats.org/officeDocument/2006/relationships/externalLink" Target="externalLinks/externalLink296.xml"/><Relationship Id="rId344" Type="http://schemas.openxmlformats.org/officeDocument/2006/relationships/externalLink" Target="externalLinks/externalLink317.xml"/><Relationship Id="rId20" Type="http://schemas.openxmlformats.org/officeDocument/2006/relationships/worksheet" Target="worksheets/sheet14.xml"/><Relationship Id="rId41" Type="http://schemas.openxmlformats.org/officeDocument/2006/relationships/externalLink" Target="externalLinks/externalLink14.xml"/><Relationship Id="rId62" Type="http://schemas.openxmlformats.org/officeDocument/2006/relationships/externalLink" Target="externalLinks/externalLink35.xml"/><Relationship Id="rId83" Type="http://schemas.openxmlformats.org/officeDocument/2006/relationships/externalLink" Target="externalLinks/externalLink56.xml"/><Relationship Id="rId179" Type="http://schemas.openxmlformats.org/officeDocument/2006/relationships/externalLink" Target="externalLinks/externalLink152.xml"/><Relationship Id="rId190" Type="http://schemas.openxmlformats.org/officeDocument/2006/relationships/externalLink" Target="externalLinks/externalLink163.xml"/><Relationship Id="rId204" Type="http://schemas.openxmlformats.org/officeDocument/2006/relationships/externalLink" Target="externalLinks/externalLink177.xml"/><Relationship Id="rId225" Type="http://schemas.openxmlformats.org/officeDocument/2006/relationships/externalLink" Target="externalLinks/externalLink198.xml"/><Relationship Id="rId246" Type="http://schemas.openxmlformats.org/officeDocument/2006/relationships/externalLink" Target="externalLinks/externalLink219.xml"/><Relationship Id="rId267" Type="http://schemas.openxmlformats.org/officeDocument/2006/relationships/externalLink" Target="externalLinks/externalLink240.xml"/><Relationship Id="rId288" Type="http://schemas.openxmlformats.org/officeDocument/2006/relationships/externalLink" Target="externalLinks/externalLink261.xml"/><Relationship Id="rId106" Type="http://schemas.openxmlformats.org/officeDocument/2006/relationships/externalLink" Target="externalLinks/externalLink79.xml"/><Relationship Id="rId127" Type="http://schemas.openxmlformats.org/officeDocument/2006/relationships/externalLink" Target="externalLinks/externalLink100.xml"/><Relationship Id="rId313" Type="http://schemas.openxmlformats.org/officeDocument/2006/relationships/externalLink" Target="externalLinks/externalLink286.xml"/><Relationship Id="rId10" Type="http://schemas.openxmlformats.org/officeDocument/2006/relationships/chartsheet" Target="chartsheets/sheet6.xml"/><Relationship Id="rId31" Type="http://schemas.openxmlformats.org/officeDocument/2006/relationships/externalLink" Target="externalLinks/externalLink4.xml"/><Relationship Id="rId52" Type="http://schemas.openxmlformats.org/officeDocument/2006/relationships/externalLink" Target="externalLinks/externalLink25.xml"/><Relationship Id="rId73" Type="http://schemas.openxmlformats.org/officeDocument/2006/relationships/externalLink" Target="externalLinks/externalLink46.xml"/><Relationship Id="rId94" Type="http://schemas.openxmlformats.org/officeDocument/2006/relationships/externalLink" Target="externalLinks/externalLink67.xml"/><Relationship Id="rId148" Type="http://schemas.openxmlformats.org/officeDocument/2006/relationships/externalLink" Target="externalLinks/externalLink121.xml"/><Relationship Id="rId169" Type="http://schemas.openxmlformats.org/officeDocument/2006/relationships/externalLink" Target="externalLinks/externalLink142.xml"/><Relationship Id="rId334" Type="http://schemas.openxmlformats.org/officeDocument/2006/relationships/externalLink" Target="externalLinks/externalLink307.xml"/><Relationship Id="rId355" Type="http://schemas.openxmlformats.org/officeDocument/2006/relationships/styles" Target="styles.xml"/><Relationship Id="rId4" Type="http://schemas.openxmlformats.org/officeDocument/2006/relationships/worksheet" Target="worksheets/sheet4.xml"/><Relationship Id="rId180" Type="http://schemas.openxmlformats.org/officeDocument/2006/relationships/externalLink" Target="externalLinks/externalLink153.xml"/><Relationship Id="rId215" Type="http://schemas.openxmlformats.org/officeDocument/2006/relationships/externalLink" Target="externalLinks/externalLink188.xml"/><Relationship Id="rId236" Type="http://schemas.openxmlformats.org/officeDocument/2006/relationships/externalLink" Target="externalLinks/externalLink209.xml"/><Relationship Id="rId257" Type="http://schemas.openxmlformats.org/officeDocument/2006/relationships/externalLink" Target="externalLinks/externalLink230.xml"/><Relationship Id="rId278" Type="http://schemas.openxmlformats.org/officeDocument/2006/relationships/externalLink" Target="externalLinks/externalLink251.xml"/><Relationship Id="rId303" Type="http://schemas.openxmlformats.org/officeDocument/2006/relationships/externalLink" Target="externalLinks/externalLink276.xml"/><Relationship Id="rId42" Type="http://schemas.openxmlformats.org/officeDocument/2006/relationships/externalLink" Target="externalLinks/externalLink15.xml"/><Relationship Id="rId84" Type="http://schemas.openxmlformats.org/officeDocument/2006/relationships/externalLink" Target="externalLinks/externalLink57.xml"/><Relationship Id="rId138" Type="http://schemas.openxmlformats.org/officeDocument/2006/relationships/externalLink" Target="externalLinks/externalLink111.xml"/><Relationship Id="rId345" Type="http://schemas.openxmlformats.org/officeDocument/2006/relationships/externalLink" Target="externalLinks/externalLink318.xml"/><Relationship Id="rId191" Type="http://schemas.openxmlformats.org/officeDocument/2006/relationships/externalLink" Target="externalLinks/externalLink164.xml"/><Relationship Id="rId205" Type="http://schemas.openxmlformats.org/officeDocument/2006/relationships/externalLink" Target="externalLinks/externalLink178.xml"/><Relationship Id="rId247" Type="http://schemas.openxmlformats.org/officeDocument/2006/relationships/externalLink" Target="externalLinks/externalLink220.xml"/><Relationship Id="rId107" Type="http://schemas.openxmlformats.org/officeDocument/2006/relationships/externalLink" Target="externalLinks/externalLink80.xml"/><Relationship Id="rId289" Type="http://schemas.openxmlformats.org/officeDocument/2006/relationships/externalLink" Target="externalLinks/externalLink262.xml"/><Relationship Id="rId11" Type="http://schemas.openxmlformats.org/officeDocument/2006/relationships/worksheet" Target="worksheets/sheet5.xml"/><Relationship Id="rId53" Type="http://schemas.openxmlformats.org/officeDocument/2006/relationships/externalLink" Target="externalLinks/externalLink26.xml"/><Relationship Id="rId149" Type="http://schemas.openxmlformats.org/officeDocument/2006/relationships/externalLink" Target="externalLinks/externalLink122.xml"/><Relationship Id="rId314" Type="http://schemas.openxmlformats.org/officeDocument/2006/relationships/externalLink" Target="externalLinks/externalLink287.xml"/><Relationship Id="rId356" Type="http://schemas.openxmlformats.org/officeDocument/2006/relationships/sharedStrings" Target="sharedStrings.xml"/><Relationship Id="rId95" Type="http://schemas.openxmlformats.org/officeDocument/2006/relationships/externalLink" Target="externalLinks/externalLink68.xml"/><Relationship Id="rId160" Type="http://schemas.openxmlformats.org/officeDocument/2006/relationships/externalLink" Target="externalLinks/externalLink133.xml"/><Relationship Id="rId216" Type="http://schemas.openxmlformats.org/officeDocument/2006/relationships/externalLink" Target="externalLinks/externalLink189.xml"/><Relationship Id="rId258" Type="http://schemas.openxmlformats.org/officeDocument/2006/relationships/externalLink" Target="externalLinks/externalLink231.xml"/><Relationship Id="rId22" Type="http://schemas.openxmlformats.org/officeDocument/2006/relationships/worksheet" Target="worksheets/sheet16.xml"/><Relationship Id="rId64" Type="http://schemas.openxmlformats.org/officeDocument/2006/relationships/externalLink" Target="externalLinks/externalLink37.xml"/><Relationship Id="rId118" Type="http://schemas.openxmlformats.org/officeDocument/2006/relationships/externalLink" Target="externalLinks/externalLink91.xml"/><Relationship Id="rId325" Type="http://schemas.openxmlformats.org/officeDocument/2006/relationships/externalLink" Target="externalLinks/externalLink298.xml"/><Relationship Id="rId171" Type="http://schemas.openxmlformats.org/officeDocument/2006/relationships/externalLink" Target="externalLinks/externalLink144.xml"/><Relationship Id="rId227" Type="http://schemas.openxmlformats.org/officeDocument/2006/relationships/externalLink" Target="externalLinks/externalLink200.xml"/><Relationship Id="rId269" Type="http://schemas.openxmlformats.org/officeDocument/2006/relationships/externalLink" Target="externalLinks/externalLink242.xml"/><Relationship Id="rId33" Type="http://schemas.openxmlformats.org/officeDocument/2006/relationships/externalLink" Target="externalLinks/externalLink6.xml"/><Relationship Id="rId129" Type="http://schemas.openxmlformats.org/officeDocument/2006/relationships/externalLink" Target="externalLinks/externalLink102.xml"/><Relationship Id="rId280" Type="http://schemas.openxmlformats.org/officeDocument/2006/relationships/externalLink" Target="externalLinks/externalLink253.xml"/><Relationship Id="rId336" Type="http://schemas.openxmlformats.org/officeDocument/2006/relationships/externalLink" Target="externalLinks/externalLink309.xml"/><Relationship Id="rId75" Type="http://schemas.openxmlformats.org/officeDocument/2006/relationships/externalLink" Target="externalLinks/externalLink48.xml"/><Relationship Id="rId140" Type="http://schemas.openxmlformats.org/officeDocument/2006/relationships/externalLink" Target="externalLinks/externalLink113.xml"/><Relationship Id="rId182" Type="http://schemas.openxmlformats.org/officeDocument/2006/relationships/externalLink" Target="externalLinks/externalLink155.xml"/><Relationship Id="rId6" Type="http://schemas.openxmlformats.org/officeDocument/2006/relationships/chartsheet" Target="chartsheets/sheet2.xml"/><Relationship Id="rId238" Type="http://schemas.openxmlformats.org/officeDocument/2006/relationships/externalLink" Target="externalLinks/externalLink211.xml"/><Relationship Id="rId291" Type="http://schemas.openxmlformats.org/officeDocument/2006/relationships/externalLink" Target="externalLinks/externalLink264.xml"/><Relationship Id="rId305" Type="http://schemas.openxmlformats.org/officeDocument/2006/relationships/externalLink" Target="externalLinks/externalLink278.xml"/><Relationship Id="rId347" Type="http://schemas.openxmlformats.org/officeDocument/2006/relationships/externalLink" Target="externalLinks/externalLink320.xml"/><Relationship Id="rId44" Type="http://schemas.openxmlformats.org/officeDocument/2006/relationships/externalLink" Target="externalLinks/externalLink17.xml"/><Relationship Id="rId86" Type="http://schemas.openxmlformats.org/officeDocument/2006/relationships/externalLink" Target="externalLinks/externalLink59.xml"/><Relationship Id="rId151" Type="http://schemas.openxmlformats.org/officeDocument/2006/relationships/externalLink" Target="externalLinks/externalLink124.xml"/><Relationship Id="rId193" Type="http://schemas.openxmlformats.org/officeDocument/2006/relationships/externalLink" Target="externalLinks/externalLink166.xml"/><Relationship Id="rId207" Type="http://schemas.openxmlformats.org/officeDocument/2006/relationships/externalLink" Target="externalLinks/externalLink180.xml"/><Relationship Id="rId249" Type="http://schemas.openxmlformats.org/officeDocument/2006/relationships/externalLink" Target="externalLinks/externalLink222.xml"/><Relationship Id="rId13" Type="http://schemas.openxmlformats.org/officeDocument/2006/relationships/worksheet" Target="worksheets/sheet7.xml"/><Relationship Id="rId109" Type="http://schemas.openxmlformats.org/officeDocument/2006/relationships/externalLink" Target="externalLinks/externalLink82.xml"/><Relationship Id="rId260" Type="http://schemas.openxmlformats.org/officeDocument/2006/relationships/externalLink" Target="externalLinks/externalLink233.xml"/><Relationship Id="rId316" Type="http://schemas.openxmlformats.org/officeDocument/2006/relationships/externalLink" Target="externalLinks/externalLink289.xml"/><Relationship Id="rId55" Type="http://schemas.openxmlformats.org/officeDocument/2006/relationships/externalLink" Target="externalLinks/externalLink28.xml"/><Relationship Id="rId97" Type="http://schemas.openxmlformats.org/officeDocument/2006/relationships/externalLink" Target="externalLinks/externalLink70.xml"/><Relationship Id="rId120" Type="http://schemas.openxmlformats.org/officeDocument/2006/relationships/externalLink" Target="externalLinks/externalLink93.xml"/><Relationship Id="rId358" Type="http://schemas.openxmlformats.org/officeDocument/2006/relationships/calcChain" Target="calcChain.xml"/><Relationship Id="rId162" Type="http://schemas.openxmlformats.org/officeDocument/2006/relationships/externalLink" Target="externalLinks/externalLink135.xml"/><Relationship Id="rId218" Type="http://schemas.openxmlformats.org/officeDocument/2006/relationships/externalLink" Target="externalLinks/externalLink191.xml"/><Relationship Id="rId271" Type="http://schemas.openxmlformats.org/officeDocument/2006/relationships/externalLink" Target="externalLinks/externalLink244.xml"/><Relationship Id="rId24" Type="http://schemas.openxmlformats.org/officeDocument/2006/relationships/worksheet" Target="worksheets/sheet18.xml"/><Relationship Id="rId66" Type="http://schemas.openxmlformats.org/officeDocument/2006/relationships/externalLink" Target="externalLinks/externalLink39.xml"/><Relationship Id="rId131" Type="http://schemas.openxmlformats.org/officeDocument/2006/relationships/externalLink" Target="externalLinks/externalLink104.xml"/><Relationship Id="rId327" Type="http://schemas.openxmlformats.org/officeDocument/2006/relationships/externalLink" Target="externalLinks/externalLink300.xml"/><Relationship Id="rId173" Type="http://schemas.openxmlformats.org/officeDocument/2006/relationships/externalLink" Target="externalLinks/externalLink146.xml"/><Relationship Id="rId229" Type="http://schemas.openxmlformats.org/officeDocument/2006/relationships/externalLink" Target="externalLinks/externalLink202.xml"/><Relationship Id="rId240" Type="http://schemas.openxmlformats.org/officeDocument/2006/relationships/externalLink" Target="externalLinks/externalLink213.xml"/><Relationship Id="rId35" Type="http://schemas.openxmlformats.org/officeDocument/2006/relationships/externalLink" Target="externalLinks/externalLink8.xml"/><Relationship Id="rId77" Type="http://schemas.openxmlformats.org/officeDocument/2006/relationships/externalLink" Target="externalLinks/externalLink50.xml"/><Relationship Id="rId100" Type="http://schemas.openxmlformats.org/officeDocument/2006/relationships/externalLink" Target="externalLinks/externalLink73.xml"/><Relationship Id="rId282" Type="http://schemas.openxmlformats.org/officeDocument/2006/relationships/externalLink" Target="externalLinks/externalLink255.xml"/><Relationship Id="rId338" Type="http://schemas.openxmlformats.org/officeDocument/2006/relationships/externalLink" Target="externalLinks/externalLink311.xml"/><Relationship Id="rId8" Type="http://schemas.openxmlformats.org/officeDocument/2006/relationships/chartsheet" Target="chartsheets/sheet4.xml"/><Relationship Id="rId142" Type="http://schemas.openxmlformats.org/officeDocument/2006/relationships/externalLink" Target="externalLinks/externalLink115.xml"/><Relationship Id="rId184" Type="http://schemas.openxmlformats.org/officeDocument/2006/relationships/externalLink" Target="externalLinks/externalLink157.xml"/><Relationship Id="rId251" Type="http://schemas.openxmlformats.org/officeDocument/2006/relationships/externalLink" Target="externalLinks/externalLink2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'Расчет стоимости БВР'!$I$40</c:f>
              <c:strCache>
                <c:ptCount val="1"/>
                <c:pt idx="0">
                  <c:v>ВР</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'Расчет стоимости БВР'!$H$41:$H$51</c:f>
              <c:numCache>
                <c:formatCode>0.00</c:formatCode>
                <c:ptCount val="11"/>
                <c:pt idx="0">
                  <c:v>1.6224010308073606</c:v>
                </c:pt>
                <c:pt idx="1">
                  <c:v>1.5335194928541793</c:v>
                </c:pt>
                <c:pt idx="2">
                  <c:v>1.45174672223449</c:v>
                </c:pt>
                <c:pt idx="3">
                  <c:v>1.3763443647777123</c:v>
                </c:pt>
                <c:pt idx="4">
                  <c:v>1.3066674968698331</c:v>
                </c:pt>
                <c:pt idx="5">
                  <c:v>1.2421507892118855</c:v>
                </c:pt>
                <c:pt idx="6">
                  <c:v>1.1822970034140492</c:v>
                </c:pt>
                <c:pt idx="7">
                  <c:v>1.1266673825051119</c:v>
                </c:pt>
                <c:pt idx="8">
                  <c:v>1.0748735872033628</c:v>
                </c:pt>
                <c:pt idx="9">
                  <c:v>1.0265709001751124</c:v>
                </c:pt>
                <c:pt idx="10">
                  <c:v>0.98145247542667557</c:v>
                </c:pt>
              </c:numCache>
            </c:numRef>
          </c:xVal>
          <c:yVal>
            <c:numRef>
              <c:f>'Расчет стоимости БВР'!$I$41:$I$51</c:f>
              <c:numCache>
                <c:formatCode>0.00</c:formatCode>
                <c:ptCount val="11"/>
                <c:pt idx="0">
                  <c:v>79.3</c:v>
                </c:pt>
                <c:pt idx="1">
                  <c:v>75.47</c:v>
                </c:pt>
                <c:pt idx="2">
                  <c:v>71.94</c:v>
                </c:pt>
                <c:pt idx="3">
                  <c:v>68.69</c:v>
                </c:pt>
                <c:pt idx="4">
                  <c:v>65.69</c:v>
                </c:pt>
                <c:pt idx="5">
                  <c:v>62.91</c:v>
                </c:pt>
                <c:pt idx="6">
                  <c:v>60.33</c:v>
                </c:pt>
                <c:pt idx="7">
                  <c:v>57.93</c:v>
                </c:pt>
                <c:pt idx="8">
                  <c:v>55.7</c:v>
                </c:pt>
                <c:pt idx="9">
                  <c:v>53.62</c:v>
                </c:pt>
                <c:pt idx="10">
                  <c:v>51.67</c:v>
                </c:pt>
              </c:numCache>
            </c:numRef>
          </c:yVal>
          <c:smooth val="1"/>
          <c:extLst>
            <c:ext xmlns:c16="http://schemas.microsoft.com/office/drawing/2014/chart" uri="{C3380CC4-5D6E-409C-BE32-E72D297353CC}">
              <c16:uniqueId val="{00000001-4424-2447-920C-64ACB7FD1B27}"/>
            </c:ext>
          </c:extLst>
        </c:ser>
        <c:ser>
          <c:idx val="1"/>
          <c:order val="1"/>
          <c:tx>
            <c:strRef>
              <c:f>'Расчет стоимости БВР'!$J$40</c:f>
              <c:strCache>
                <c:ptCount val="1"/>
                <c:pt idx="0">
                  <c:v>БВР</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'Расчет стоимости БВР'!$H$41:$H$51</c:f>
              <c:numCache>
                <c:formatCode>0.00</c:formatCode>
                <c:ptCount val="11"/>
                <c:pt idx="0">
                  <c:v>1.6224010308073606</c:v>
                </c:pt>
                <c:pt idx="1">
                  <c:v>1.5335194928541793</c:v>
                </c:pt>
                <c:pt idx="2">
                  <c:v>1.45174672223449</c:v>
                </c:pt>
                <c:pt idx="3">
                  <c:v>1.3763443647777123</c:v>
                </c:pt>
                <c:pt idx="4">
                  <c:v>1.3066674968698331</c:v>
                </c:pt>
                <c:pt idx="5">
                  <c:v>1.2421507892118855</c:v>
                </c:pt>
                <c:pt idx="6">
                  <c:v>1.1822970034140492</c:v>
                </c:pt>
                <c:pt idx="7">
                  <c:v>1.1266673825051119</c:v>
                </c:pt>
                <c:pt idx="8">
                  <c:v>1.0748735872033628</c:v>
                </c:pt>
                <c:pt idx="9">
                  <c:v>1.0265709001751124</c:v>
                </c:pt>
                <c:pt idx="10">
                  <c:v>0.98145247542667557</c:v>
                </c:pt>
              </c:numCache>
            </c:numRef>
          </c:xVal>
          <c:yVal>
            <c:numRef>
              <c:f>'Расчет стоимости БВР'!$J$41:$J$51</c:f>
              <c:numCache>
                <c:formatCode>0.00</c:formatCode>
                <c:ptCount val="11"/>
                <c:pt idx="0">
                  <c:v>187.5</c:v>
                </c:pt>
                <c:pt idx="1">
                  <c:v>178.05</c:v>
                </c:pt>
                <c:pt idx="2">
                  <c:v>169.11</c:v>
                </c:pt>
                <c:pt idx="3">
                  <c:v>160.88</c:v>
                </c:pt>
                <c:pt idx="4">
                  <c:v>153.27000000000001</c:v>
                </c:pt>
                <c:pt idx="5">
                  <c:v>146.22</c:v>
                </c:pt>
                <c:pt idx="6">
                  <c:v>139.68</c:v>
                </c:pt>
                <c:pt idx="7">
                  <c:v>133.6</c:v>
                </c:pt>
                <c:pt idx="8">
                  <c:v>127.95</c:v>
                </c:pt>
                <c:pt idx="9">
                  <c:v>122.67</c:v>
                </c:pt>
                <c:pt idx="10">
                  <c:v>117.74</c:v>
                </c:pt>
              </c:numCache>
            </c:numRef>
          </c:yVal>
          <c:smooth val="1"/>
          <c:extLst>
            <c:ext xmlns:c16="http://schemas.microsoft.com/office/drawing/2014/chart" uri="{C3380CC4-5D6E-409C-BE32-E72D297353CC}">
              <c16:uniqueId val="{00000003-4424-2447-920C-64ACB7FD1B27}"/>
            </c:ext>
          </c:extLst>
        </c:ser>
        <c:dLbls>
          <c:showLegendKey val="0"/>
          <c:showVal val="0"/>
          <c:showCatName val="0"/>
          <c:showSerName val="0"/>
          <c:showPercent val="0"/>
          <c:showBubbleSize val="0"/>
        </c:dLbls>
        <c:axId val="1407767328"/>
        <c:axId val="1407774944"/>
      </c:scatterChart>
      <c:valAx>
        <c:axId val="1407767328"/>
        <c:scaling>
          <c:orientation val="minMax"/>
          <c:min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07774944"/>
        <c:crosses val="autoZero"/>
        <c:crossBetween val="midCat"/>
      </c:valAx>
      <c:valAx>
        <c:axId val="14077749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07767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Удельный</a:t>
            </a:r>
            <a:r>
              <a:rPr lang="ru-RU" baseline="0"/>
              <a:t> расход от выхода ГМ</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smoothMarker"/>
        <c:varyColors val="0"/>
        <c:ser>
          <c:idx val="0"/>
          <c:order val="0"/>
          <c:tx>
            <c:strRef>
              <c:f>'Расчет стоимости БВР'!$H$40</c:f>
              <c:strCache>
                <c:ptCount val="1"/>
                <c:pt idx="0">
                  <c:v>q</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'Расчет стоимости БВР'!$G$41:$G$51</c:f>
              <c:numCache>
                <c:formatCode>General</c:formatCode>
                <c:ptCount val="11"/>
                <c:pt idx="0">
                  <c:v>128.625</c:v>
                </c:pt>
                <c:pt idx="1">
                  <c:v>136.08000000000001</c:v>
                </c:pt>
                <c:pt idx="2">
                  <c:v>143.745</c:v>
                </c:pt>
                <c:pt idx="3">
                  <c:v>151.62</c:v>
                </c:pt>
                <c:pt idx="4">
                  <c:v>159.70500000000004</c:v>
                </c:pt>
                <c:pt idx="5">
                  <c:v>168</c:v>
                </c:pt>
                <c:pt idx="6">
                  <c:v>176.505</c:v>
                </c:pt>
                <c:pt idx="7">
                  <c:v>185.21999999999994</c:v>
                </c:pt>
                <c:pt idx="8">
                  <c:v>194.1449999999999</c:v>
                </c:pt>
                <c:pt idx="9">
                  <c:v>203.27999999999989</c:v>
                </c:pt>
                <c:pt idx="10">
                  <c:v>212.62499999999986</c:v>
                </c:pt>
              </c:numCache>
            </c:numRef>
          </c:xVal>
          <c:yVal>
            <c:numRef>
              <c:f>'Расчет стоимости БВР'!$H$41:$H$51</c:f>
              <c:numCache>
                <c:formatCode>0.00</c:formatCode>
                <c:ptCount val="11"/>
                <c:pt idx="0">
                  <c:v>1.6224010308073606</c:v>
                </c:pt>
                <c:pt idx="1">
                  <c:v>1.5335194928541793</c:v>
                </c:pt>
                <c:pt idx="2">
                  <c:v>1.45174672223449</c:v>
                </c:pt>
                <c:pt idx="3">
                  <c:v>1.3763443647777123</c:v>
                </c:pt>
                <c:pt idx="4">
                  <c:v>1.3066674968698331</c:v>
                </c:pt>
                <c:pt idx="5">
                  <c:v>1.2421507892118855</c:v>
                </c:pt>
                <c:pt idx="6">
                  <c:v>1.1822970034140492</c:v>
                </c:pt>
                <c:pt idx="7">
                  <c:v>1.1266673825051119</c:v>
                </c:pt>
                <c:pt idx="8">
                  <c:v>1.0748735872033628</c:v>
                </c:pt>
                <c:pt idx="9">
                  <c:v>1.0265709001751124</c:v>
                </c:pt>
                <c:pt idx="10">
                  <c:v>0.98145247542667557</c:v>
                </c:pt>
              </c:numCache>
            </c:numRef>
          </c:yVal>
          <c:smooth val="1"/>
          <c:extLst>
            <c:ext xmlns:c16="http://schemas.microsoft.com/office/drawing/2014/chart" uri="{C3380CC4-5D6E-409C-BE32-E72D297353CC}">
              <c16:uniqueId val="{00000000-D442-BF43-AB28-F3DF5165C5E9}"/>
            </c:ext>
          </c:extLst>
        </c:ser>
        <c:dLbls>
          <c:showLegendKey val="0"/>
          <c:showVal val="0"/>
          <c:showCatName val="0"/>
          <c:showSerName val="0"/>
          <c:showPercent val="0"/>
          <c:showBubbleSize val="0"/>
        </c:dLbls>
        <c:axId val="1447070432"/>
        <c:axId val="1408150112"/>
      </c:scatterChart>
      <c:valAx>
        <c:axId val="1447070432"/>
        <c:scaling>
          <c:orientation val="maxMin"/>
          <c:min val="1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Выход</a:t>
                </a:r>
                <a:r>
                  <a:rPr lang="ru-RU" baseline="0"/>
                  <a:t> горной массы с одной скважины</a:t>
                </a:r>
                <a:endParaRPr lang="ru-R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08150112"/>
        <c:crossesAt val="0"/>
        <c:crossBetween val="midCat"/>
      </c:valAx>
      <c:valAx>
        <c:axId val="1408150112"/>
        <c:scaling>
          <c:orientation val="minMax"/>
          <c:min val="0.7"/>
        </c:scaling>
        <c:delete val="0"/>
        <c:axPos val="r"/>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ysDot"/>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Удельный</a:t>
                </a:r>
                <a:r>
                  <a:rPr lang="ru-RU" baseline="0"/>
                  <a:t> расход ВМ</a:t>
                </a:r>
                <a:endParaRPr lang="ru-R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 sourceLinked="1"/>
        <c:majorTickMark val="in"/>
        <c:minorTickMark val="in"/>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47070432"/>
        <c:crossesAt val="220"/>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Удельный</a:t>
            </a:r>
            <a:r>
              <a:rPr lang="ru-RU" baseline="0"/>
              <a:t> расход от площади</a:t>
            </a:r>
            <a:r>
              <a:rPr lang="en-US" baseline="0"/>
              <a:t> </a:t>
            </a:r>
            <a:r>
              <a:rPr lang="ru-RU" baseline="0"/>
              <a:t>и объема</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'Расчет стоимости БВР'!$D$40</c:f>
              <c:strCache>
                <c:ptCount val="1"/>
                <c:pt idx="0">
                  <c:v>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ysDot"/>
              </a:ln>
              <a:effectLst/>
            </c:spPr>
            <c:trendlineType val="linear"/>
            <c:dispRSqr val="0"/>
            <c:dispEq val="0"/>
          </c:trendline>
          <c:xVal>
            <c:numRef>
              <c:f>'Расчет стоимости БВР'!$D$41:$D$51</c:f>
              <c:numCache>
                <c:formatCode>General</c:formatCode>
                <c:ptCount val="11"/>
                <c:pt idx="0">
                  <c:v>12.25</c:v>
                </c:pt>
                <c:pt idx="1">
                  <c:v>12.96</c:v>
                </c:pt>
                <c:pt idx="2">
                  <c:v>13.690000000000001</c:v>
                </c:pt>
                <c:pt idx="3">
                  <c:v>14.440000000000001</c:v>
                </c:pt>
                <c:pt idx="4">
                  <c:v>15.210000000000003</c:v>
                </c:pt>
                <c:pt idx="5">
                  <c:v>16</c:v>
                </c:pt>
                <c:pt idx="6">
                  <c:v>16.809999999999999</c:v>
                </c:pt>
                <c:pt idx="7">
                  <c:v>17.639999999999993</c:v>
                </c:pt>
                <c:pt idx="8">
                  <c:v>18.489999999999991</c:v>
                </c:pt>
                <c:pt idx="9">
                  <c:v>19.359999999999989</c:v>
                </c:pt>
                <c:pt idx="10">
                  <c:v>20.249999999999986</c:v>
                </c:pt>
              </c:numCache>
            </c:numRef>
          </c:xVal>
          <c:yVal>
            <c:numRef>
              <c:f>'Расчет стоимости БВР'!$H$41:$H$51</c:f>
              <c:numCache>
                <c:formatCode>0.00</c:formatCode>
                <c:ptCount val="11"/>
                <c:pt idx="0">
                  <c:v>1.6224010308073606</c:v>
                </c:pt>
                <c:pt idx="1">
                  <c:v>1.5335194928541793</c:v>
                </c:pt>
                <c:pt idx="2">
                  <c:v>1.45174672223449</c:v>
                </c:pt>
                <c:pt idx="3">
                  <c:v>1.3763443647777123</c:v>
                </c:pt>
                <c:pt idx="4">
                  <c:v>1.3066674968698331</c:v>
                </c:pt>
                <c:pt idx="5">
                  <c:v>1.2421507892118855</c:v>
                </c:pt>
                <c:pt idx="6">
                  <c:v>1.1822970034140492</c:v>
                </c:pt>
                <c:pt idx="7">
                  <c:v>1.1266673825051119</c:v>
                </c:pt>
                <c:pt idx="8">
                  <c:v>1.0748735872033628</c:v>
                </c:pt>
                <c:pt idx="9">
                  <c:v>1.0265709001751124</c:v>
                </c:pt>
                <c:pt idx="10">
                  <c:v>0.98145247542667557</c:v>
                </c:pt>
              </c:numCache>
            </c:numRef>
          </c:yVal>
          <c:smooth val="1"/>
          <c:extLst>
            <c:ext xmlns:c16="http://schemas.microsoft.com/office/drawing/2014/chart" uri="{C3380CC4-5D6E-409C-BE32-E72D297353CC}">
              <c16:uniqueId val="{00000001-40FD-2945-8E29-82A5D43C2897}"/>
            </c:ext>
          </c:extLst>
        </c:ser>
        <c:ser>
          <c:idx val="1"/>
          <c:order val="1"/>
          <c:tx>
            <c:strRef>
              <c:f>'Расчет стоимости БВР'!$G$40</c:f>
              <c:strCache>
                <c:ptCount val="1"/>
                <c:pt idx="0">
                  <c:v>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'Расчет стоимости БВР'!$G$41:$G$51</c:f>
              <c:numCache>
                <c:formatCode>General</c:formatCode>
                <c:ptCount val="11"/>
                <c:pt idx="0">
                  <c:v>128.625</c:v>
                </c:pt>
                <c:pt idx="1">
                  <c:v>136.08000000000001</c:v>
                </c:pt>
                <c:pt idx="2">
                  <c:v>143.745</c:v>
                </c:pt>
                <c:pt idx="3">
                  <c:v>151.62</c:v>
                </c:pt>
                <c:pt idx="4">
                  <c:v>159.70500000000004</c:v>
                </c:pt>
                <c:pt idx="5">
                  <c:v>168</c:v>
                </c:pt>
                <c:pt idx="6">
                  <c:v>176.505</c:v>
                </c:pt>
                <c:pt idx="7">
                  <c:v>185.21999999999994</c:v>
                </c:pt>
                <c:pt idx="8">
                  <c:v>194.1449999999999</c:v>
                </c:pt>
                <c:pt idx="9">
                  <c:v>203.27999999999989</c:v>
                </c:pt>
                <c:pt idx="10">
                  <c:v>212.62499999999986</c:v>
                </c:pt>
              </c:numCache>
            </c:numRef>
          </c:xVal>
          <c:yVal>
            <c:numRef>
              <c:f>'Расчет стоимости БВР'!$H$41:$H$51</c:f>
              <c:numCache>
                <c:formatCode>0.00</c:formatCode>
                <c:ptCount val="11"/>
                <c:pt idx="0">
                  <c:v>1.6224010308073606</c:v>
                </c:pt>
                <c:pt idx="1">
                  <c:v>1.5335194928541793</c:v>
                </c:pt>
                <c:pt idx="2">
                  <c:v>1.45174672223449</c:v>
                </c:pt>
                <c:pt idx="3">
                  <c:v>1.3763443647777123</c:v>
                </c:pt>
                <c:pt idx="4">
                  <c:v>1.3066674968698331</c:v>
                </c:pt>
                <c:pt idx="5">
                  <c:v>1.2421507892118855</c:v>
                </c:pt>
                <c:pt idx="6">
                  <c:v>1.1822970034140492</c:v>
                </c:pt>
                <c:pt idx="7">
                  <c:v>1.1266673825051119</c:v>
                </c:pt>
                <c:pt idx="8">
                  <c:v>1.0748735872033628</c:v>
                </c:pt>
                <c:pt idx="9">
                  <c:v>1.0265709001751124</c:v>
                </c:pt>
                <c:pt idx="10">
                  <c:v>0.98145247542667557</c:v>
                </c:pt>
              </c:numCache>
            </c:numRef>
          </c:yVal>
          <c:smooth val="1"/>
          <c:extLst>
            <c:ext xmlns:c16="http://schemas.microsoft.com/office/drawing/2014/chart" uri="{C3380CC4-5D6E-409C-BE32-E72D297353CC}">
              <c16:uniqueId val="{00000002-40FD-2945-8E29-82A5D43C2897}"/>
            </c:ext>
          </c:extLst>
        </c:ser>
        <c:dLbls>
          <c:showLegendKey val="0"/>
          <c:showVal val="0"/>
          <c:showCatName val="0"/>
          <c:showSerName val="0"/>
          <c:showPercent val="0"/>
          <c:showBubbleSize val="0"/>
        </c:dLbls>
        <c:axId val="853633696"/>
        <c:axId val="865825104"/>
      </c:scatterChart>
      <c:valAx>
        <c:axId val="853633696"/>
        <c:scaling>
          <c:orientation val="minMax"/>
          <c:max val="22"/>
          <c:min val="1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Площадь</a:t>
                </a:r>
                <a:r>
                  <a:rPr lang="ru-RU" baseline="0"/>
                  <a:t> выхода, м2</a:t>
                </a:r>
                <a:endParaRPr lang="ru-R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65825104"/>
        <c:crosses val="autoZero"/>
        <c:crossBetween val="midCat"/>
      </c:valAx>
      <c:valAx>
        <c:axId val="865825104"/>
        <c:scaling>
          <c:orientation val="minMax"/>
          <c:min val="0.8"/>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Удельный</a:t>
                </a:r>
                <a:r>
                  <a:rPr lang="ru-RU" baseline="0"/>
                  <a:t> расход</a:t>
                </a:r>
                <a:endParaRPr lang="ru-R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53633696"/>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ru-RU"/>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'Расчет стоимости БВР'!$I$40</c:f>
              <c:strCache>
                <c:ptCount val="1"/>
                <c:pt idx="0">
                  <c:v>ВР</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6">
                    <a:lumMod val="75000"/>
                  </a:schemeClr>
                </a:solidFill>
                <a:prstDash val="dash"/>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'Расчет стоимости БВР'!$D$41:$D$51</c:f>
              <c:numCache>
                <c:formatCode>General</c:formatCode>
                <c:ptCount val="11"/>
                <c:pt idx="0">
                  <c:v>12.25</c:v>
                </c:pt>
                <c:pt idx="1">
                  <c:v>12.96</c:v>
                </c:pt>
                <c:pt idx="2">
                  <c:v>13.690000000000001</c:v>
                </c:pt>
                <c:pt idx="3">
                  <c:v>14.440000000000001</c:v>
                </c:pt>
                <c:pt idx="4">
                  <c:v>15.210000000000003</c:v>
                </c:pt>
                <c:pt idx="5">
                  <c:v>16</c:v>
                </c:pt>
                <c:pt idx="6">
                  <c:v>16.809999999999999</c:v>
                </c:pt>
                <c:pt idx="7">
                  <c:v>17.639999999999993</c:v>
                </c:pt>
                <c:pt idx="8">
                  <c:v>18.489999999999991</c:v>
                </c:pt>
                <c:pt idx="9">
                  <c:v>19.359999999999989</c:v>
                </c:pt>
                <c:pt idx="10">
                  <c:v>20.249999999999986</c:v>
                </c:pt>
              </c:numCache>
            </c:numRef>
          </c:xVal>
          <c:yVal>
            <c:numRef>
              <c:f>'Расчет стоимости БВР'!$I$41:$I$51</c:f>
              <c:numCache>
                <c:formatCode>0.00</c:formatCode>
                <c:ptCount val="11"/>
                <c:pt idx="0">
                  <c:v>79.3</c:v>
                </c:pt>
                <c:pt idx="1">
                  <c:v>75.47</c:v>
                </c:pt>
                <c:pt idx="2">
                  <c:v>71.94</c:v>
                </c:pt>
                <c:pt idx="3">
                  <c:v>68.69</c:v>
                </c:pt>
                <c:pt idx="4">
                  <c:v>65.69</c:v>
                </c:pt>
                <c:pt idx="5">
                  <c:v>62.91</c:v>
                </c:pt>
                <c:pt idx="6">
                  <c:v>60.33</c:v>
                </c:pt>
                <c:pt idx="7">
                  <c:v>57.93</c:v>
                </c:pt>
                <c:pt idx="8">
                  <c:v>55.7</c:v>
                </c:pt>
                <c:pt idx="9">
                  <c:v>53.62</c:v>
                </c:pt>
                <c:pt idx="10">
                  <c:v>51.67</c:v>
                </c:pt>
              </c:numCache>
            </c:numRef>
          </c:yVal>
          <c:smooth val="0"/>
          <c:extLst>
            <c:ext xmlns:c16="http://schemas.microsoft.com/office/drawing/2014/chart" uri="{C3380CC4-5D6E-409C-BE32-E72D297353CC}">
              <c16:uniqueId val="{00000000-5ABA-504F-B395-53A908B62BD7}"/>
            </c:ext>
          </c:extLst>
        </c:ser>
        <c:ser>
          <c:idx val="1"/>
          <c:order val="1"/>
          <c:tx>
            <c:strRef>
              <c:f>'Расчет стоимости БВР'!$J$40</c:f>
              <c:strCache>
                <c:ptCount val="1"/>
                <c:pt idx="0">
                  <c:v>БВР</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rgbClr val="00B050"/>
                </a:solidFill>
                <a:prstDash val="dash"/>
              </a:ln>
              <a:effectLst/>
            </c:spPr>
            <c:trendlineType val="power"/>
            <c:dispRSqr val="0"/>
            <c:dispEq val="1"/>
            <c:trendlineLbl>
              <c:layout>
                <c:manualLayout>
                  <c:x val="2.0758368290754049E-2"/>
                  <c:y val="3.574532768831031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'Расчет стоимости БВР'!$D$41:$D$51</c:f>
              <c:numCache>
                <c:formatCode>General</c:formatCode>
                <c:ptCount val="11"/>
                <c:pt idx="0">
                  <c:v>12.25</c:v>
                </c:pt>
                <c:pt idx="1">
                  <c:v>12.96</c:v>
                </c:pt>
                <c:pt idx="2">
                  <c:v>13.690000000000001</c:v>
                </c:pt>
                <c:pt idx="3">
                  <c:v>14.440000000000001</c:v>
                </c:pt>
                <c:pt idx="4">
                  <c:v>15.210000000000003</c:v>
                </c:pt>
                <c:pt idx="5">
                  <c:v>16</c:v>
                </c:pt>
                <c:pt idx="6">
                  <c:v>16.809999999999999</c:v>
                </c:pt>
                <c:pt idx="7">
                  <c:v>17.639999999999993</c:v>
                </c:pt>
                <c:pt idx="8">
                  <c:v>18.489999999999991</c:v>
                </c:pt>
                <c:pt idx="9">
                  <c:v>19.359999999999989</c:v>
                </c:pt>
                <c:pt idx="10">
                  <c:v>20.249999999999986</c:v>
                </c:pt>
              </c:numCache>
            </c:numRef>
          </c:xVal>
          <c:yVal>
            <c:numRef>
              <c:f>'Расчет стоимости БВР'!$J$41:$J$51</c:f>
              <c:numCache>
                <c:formatCode>0.00</c:formatCode>
                <c:ptCount val="11"/>
                <c:pt idx="0">
                  <c:v>187.5</c:v>
                </c:pt>
                <c:pt idx="1">
                  <c:v>178.05</c:v>
                </c:pt>
                <c:pt idx="2">
                  <c:v>169.11</c:v>
                </c:pt>
                <c:pt idx="3">
                  <c:v>160.88</c:v>
                </c:pt>
                <c:pt idx="4">
                  <c:v>153.27000000000001</c:v>
                </c:pt>
                <c:pt idx="5">
                  <c:v>146.22</c:v>
                </c:pt>
                <c:pt idx="6">
                  <c:v>139.68</c:v>
                </c:pt>
                <c:pt idx="7">
                  <c:v>133.6</c:v>
                </c:pt>
                <c:pt idx="8">
                  <c:v>127.95</c:v>
                </c:pt>
                <c:pt idx="9">
                  <c:v>122.67</c:v>
                </c:pt>
                <c:pt idx="10">
                  <c:v>117.74</c:v>
                </c:pt>
              </c:numCache>
            </c:numRef>
          </c:yVal>
          <c:smooth val="0"/>
          <c:extLst>
            <c:ext xmlns:c16="http://schemas.microsoft.com/office/drawing/2014/chart" uri="{C3380CC4-5D6E-409C-BE32-E72D297353CC}">
              <c16:uniqueId val="{00000001-5ABA-504F-B395-53A908B62BD7}"/>
            </c:ext>
          </c:extLst>
        </c:ser>
        <c:dLbls>
          <c:showLegendKey val="0"/>
          <c:showVal val="0"/>
          <c:showCatName val="0"/>
          <c:showSerName val="0"/>
          <c:showPercent val="0"/>
          <c:showBubbleSize val="0"/>
        </c:dLbls>
        <c:axId val="866593584"/>
        <c:axId val="885626352"/>
      </c:scatterChart>
      <c:valAx>
        <c:axId val="866593584"/>
        <c:scaling>
          <c:orientation val="minMax"/>
          <c:min val="12"/>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Площадь</a:t>
                </a:r>
                <a:r>
                  <a:rPr lang="ru-RU" baseline="0"/>
                  <a:t> выхода, м2</a:t>
                </a:r>
                <a:endParaRPr lang="ru-R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85626352"/>
        <c:crosses val="autoZero"/>
        <c:crossBetween val="midCat"/>
      </c:valAx>
      <c:valAx>
        <c:axId val="8856263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Цена за м3 без учета НДС, руб</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665935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Погонаж  от площади выхода</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strRef>
              <c:f>'Расчет стоимости БВР'!$K$40</c:f>
              <c:strCache>
                <c:ptCount val="1"/>
                <c:pt idx="0">
                  <c:v>Цена за метр</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7.5929022109136018E-2"/>
                  <c:y val="6.967217979662089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'Расчет стоимости БВР'!$D$41:$D$51</c:f>
              <c:numCache>
                <c:formatCode>General</c:formatCode>
                <c:ptCount val="11"/>
                <c:pt idx="0">
                  <c:v>12.25</c:v>
                </c:pt>
                <c:pt idx="1">
                  <c:v>12.96</c:v>
                </c:pt>
                <c:pt idx="2">
                  <c:v>13.690000000000001</c:v>
                </c:pt>
                <c:pt idx="3">
                  <c:v>14.440000000000001</c:v>
                </c:pt>
                <c:pt idx="4">
                  <c:v>15.210000000000003</c:v>
                </c:pt>
                <c:pt idx="5">
                  <c:v>16</c:v>
                </c:pt>
                <c:pt idx="6">
                  <c:v>16.809999999999999</c:v>
                </c:pt>
                <c:pt idx="7">
                  <c:v>17.639999999999993</c:v>
                </c:pt>
                <c:pt idx="8">
                  <c:v>18.489999999999991</c:v>
                </c:pt>
                <c:pt idx="9">
                  <c:v>19.359999999999989</c:v>
                </c:pt>
                <c:pt idx="10">
                  <c:v>20.249999999999986</c:v>
                </c:pt>
              </c:numCache>
            </c:numRef>
          </c:xVal>
          <c:yVal>
            <c:numRef>
              <c:f>'Расчет стоимости БВР'!$K$41:$K$51</c:f>
              <c:numCache>
                <c:formatCode>General</c:formatCode>
                <c:ptCount val="11"/>
                <c:pt idx="0" formatCode="0.00">
                  <c:v>904</c:v>
                </c:pt>
                <c:pt idx="1">
                  <c:v>907</c:v>
                </c:pt>
                <c:pt idx="2">
                  <c:v>910</c:v>
                </c:pt>
                <c:pt idx="3">
                  <c:v>913</c:v>
                </c:pt>
                <c:pt idx="4">
                  <c:v>916</c:v>
                </c:pt>
                <c:pt idx="5">
                  <c:v>919</c:v>
                </c:pt>
                <c:pt idx="6">
                  <c:v>923</c:v>
                </c:pt>
                <c:pt idx="7">
                  <c:v>926</c:v>
                </c:pt>
                <c:pt idx="8">
                  <c:v>930</c:v>
                </c:pt>
                <c:pt idx="9">
                  <c:v>933</c:v>
                </c:pt>
                <c:pt idx="10">
                  <c:v>936</c:v>
                </c:pt>
              </c:numCache>
            </c:numRef>
          </c:yVal>
          <c:smooth val="0"/>
          <c:extLst>
            <c:ext xmlns:c16="http://schemas.microsoft.com/office/drawing/2014/chart" uri="{C3380CC4-5D6E-409C-BE32-E72D297353CC}">
              <c16:uniqueId val="{00000000-8B32-DC4A-A47D-84EF97C10CDA}"/>
            </c:ext>
          </c:extLst>
        </c:ser>
        <c:dLbls>
          <c:showLegendKey val="0"/>
          <c:showVal val="0"/>
          <c:showCatName val="0"/>
          <c:showSerName val="0"/>
          <c:showPercent val="0"/>
          <c:showBubbleSize val="0"/>
        </c:dLbls>
        <c:axId val="885986656"/>
        <c:axId val="912412576"/>
      </c:scatterChart>
      <c:valAx>
        <c:axId val="885986656"/>
        <c:scaling>
          <c:orientation val="minMax"/>
          <c:min val="1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12412576"/>
        <c:crosses val="autoZero"/>
        <c:crossBetween val="midCat"/>
      </c:valAx>
      <c:valAx>
        <c:axId val="912412576"/>
        <c:scaling>
          <c:orientation val="minMax"/>
          <c:min val="30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859866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strRef>
              <c:f>'Расчет стоимости БВР'!$K$40</c:f>
              <c:strCache>
                <c:ptCount val="1"/>
                <c:pt idx="0">
                  <c:v>Цена за метр</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'Расчет стоимости БВР'!$D$41:$D$51</c:f>
              <c:numCache>
                <c:formatCode>General</c:formatCode>
                <c:ptCount val="11"/>
                <c:pt idx="0">
                  <c:v>12.25</c:v>
                </c:pt>
                <c:pt idx="1">
                  <c:v>12.96</c:v>
                </c:pt>
                <c:pt idx="2">
                  <c:v>13.690000000000001</c:v>
                </c:pt>
                <c:pt idx="3">
                  <c:v>14.440000000000001</c:v>
                </c:pt>
                <c:pt idx="4">
                  <c:v>15.210000000000003</c:v>
                </c:pt>
                <c:pt idx="5">
                  <c:v>16</c:v>
                </c:pt>
                <c:pt idx="6">
                  <c:v>16.809999999999999</c:v>
                </c:pt>
                <c:pt idx="7">
                  <c:v>17.639999999999993</c:v>
                </c:pt>
                <c:pt idx="8">
                  <c:v>18.489999999999991</c:v>
                </c:pt>
                <c:pt idx="9">
                  <c:v>19.359999999999989</c:v>
                </c:pt>
                <c:pt idx="10">
                  <c:v>20.249999999999986</c:v>
                </c:pt>
              </c:numCache>
            </c:numRef>
          </c:xVal>
          <c:yVal>
            <c:numRef>
              <c:f>'Расчет стоимости БВР'!$K$41:$K$51</c:f>
              <c:numCache>
                <c:formatCode>General</c:formatCode>
                <c:ptCount val="11"/>
                <c:pt idx="0" formatCode="0.00">
                  <c:v>904</c:v>
                </c:pt>
                <c:pt idx="1">
                  <c:v>907</c:v>
                </c:pt>
                <c:pt idx="2">
                  <c:v>910</c:v>
                </c:pt>
                <c:pt idx="3">
                  <c:v>913</c:v>
                </c:pt>
                <c:pt idx="4">
                  <c:v>916</c:v>
                </c:pt>
                <c:pt idx="5">
                  <c:v>919</c:v>
                </c:pt>
                <c:pt idx="6">
                  <c:v>923</c:v>
                </c:pt>
                <c:pt idx="7">
                  <c:v>926</c:v>
                </c:pt>
                <c:pt idx="8">
                  <c:v>930</c:v>
                </c:pt>
                <c:pt idx="9">
                  <c:v>933</c:v>
                </c:pt>
                <c:pt idx="10">
                  <c:v>936</c:v>
                </c:pt>
              </c:numCache>
            </c:numRef>
          </c:yVal>
          <c:smooth val="0"/>
          <c:extLst>
            <c:ext xmlns:c16="http://schemas.microsoft.com/office/drawing/2014/chart" uri="{C3380CC4-5D6E-409C-BE32-E72D297353CC}">
              <c16:uniqueId val="{00000001-E17D-6E47-B910-513888C3B806}"/>
            </c:ext>
          </c:extLst>
        </c:ser>
        <c:dLbls>
          <c:showLegendKey val="0"/>
          <c:showVal val="0"/>
          <c:showCatName val="0"/>
          <c:showSerName val="0"/>
          <c:showPercent val="0"/>
          <c:showBubbleSize val="0"/>
        </c:dLbls>
        <c:axId val="921433296"/>
        <c:axId val="921507152"/>
      </c:scatterChart>
      <c:valAx>
        <c:axId val="921433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21507152"/>
        <c:crosses val="autoZero"/>
        <c:crossBetween val="midCat"/>
      </c:valAx>
      <c:valAx>
        <c:axId val="9215071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21433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u-RU"/>
        </a:p>
      </c:txPr>
    </c:title>
    <c:autoTitleDeleted val="0"/>
    <c:plotArea>
      <c:layout/>
      <c:pieChart>
        <c:varyColors val="1"/>
        <c:ser>
          <c:idx val="0"/>
          <c:order val="0"/>
          <c:tx>
            <c:strRef>
              <c:f>'[326]1'!$S$89:$S$90</c:f>
              <c:strCache>
                <c:ptCount val="1"/>
                <c:pt idx="0">
                  <c:v>БВР сухие тыс.руб.</c:v>
                </c:pt>
              </c:strCache>
            </c:strRef>
          </c:tx>
          <c:explosion val="5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94-A64F-822F-82260F14A9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94-A64F-822F-82260F14A9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94-A64F-822F-82260F14A91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194-A64F-822F-82260F14A91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194-A64F-822F-82260F14A910}"/>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194-A64F-822F-82260F14A910}"/>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194-A64F-822F-82260F14A910}"/>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194-A64F-822F-82260F14A910}"/>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194-A64F-822F-82260F14A910}"/>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194-A64F-822F-82260F14A91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u-RU"/>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'[326]1'!$R$91:$R$100</c:f>
              <c:strCache>
                <c:ptCount val="10"/>
                <c:pt idx="0">
                  <c:v>Расходы на ВМ</c:v>
                </c:pt>
                <c:pt idx="1">
                  <c:v>Расходы на буровой инструмент</c:v>
                </c:pt>
                <c:pt idx="2">
                  <c:v>Хранение, производство и доставка ВМ и СИ</c:v>
                </c:pt>
                <c:pt idx="3">
                  <c:v>Суточные, вахтовые, проживание</c:v>
                </c:pt>
                <c:pt idx="4">
                  <c:v>Фонд оплаты труда</c:v>
                </c:pt>
                <c:pt idx="5">
                  <c:v>ГСМ на бурение</c:v>
                </c:pt>
                <c:pt idx="6">
                  <c:v>Амортизация</c:v>
                </c:pt>
                <c:pt idx="7">
                  <c:v>Общепроизводственные затраты</c:v>
                </c:pt>
                <c:pt idx="8">
                  <c:v>Общехозяйственные расходы, руб.</c:v>
                </c:pt>
                <c:pt idx="9">
                  <c:v>Рентабельность, %</c:v>
                </c:pt>
              </c:strCache>
            </c:strRef>
          </c:cat>
          <c:val>
            <c:numRef>
              <c:f>'[326]1'!$S$91:$S$100</c:f>
              <c:numCache>
                <c:formatCode>General</c:formatCode>
                <c:ptCount val="10"/>
                <c:pt idx="0">
                  <c:v>1111.6385450082958</c:v>
                </c:pt>
                <c:pt idx="1">
                  <c:v>202.06948529401365</c:v>
                </c:pt>
                <c:pt idx="2">
                  <c:v>89.992972094512567</c:v>
                </c:pt>
                <c:pt idx="3">
                  <c:v>110.27361111111111</c:v>
                </c:pt>
                <c:pt idx="4">
                  <c:v>513.9392242707039</c:v>
                </c:pt>
                <c:pt idx="5">
                  <c:v>922.43786469636507</c:v>
                </c:pt>
                <c:pt idx="6">
                  <c:v>433.75487474644825</c:v>
                </c:pt>
                <c:pt idx="7">
                  <c:v>87.7</c:v>
                </c:pt>
                <c:pt idx="8">
                  <c:v>694.3613154442902</c:v>
                </c:pt>
                <c:pt idx="9">
                  <c:v>833.23357853314815</c:v>
                </c:pt>
              </c:numCache>
            </c:numRef>
          </c:val>
          <c:extLst>
            <c:ext xmlns:c16="http://schemas.microsoft.com/office/drawing/2014/chart" uri="{C3380CC4-5D6E-409C-BE32-E72D297353CC}">
              <c16:uniqueId val="{00000014-6194-A64F-822F-82260F14A91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500" b="0" i="0" u="none" strike="noStrike" kern="1200" baseline="0">
              <a:solidFill>
                <a:schemeClr val="dk1">
                  <a:lumMod val="75000"/>
                  <a:lumOff val="2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u-RU"/>
        </a:p>
      </c:txPr>
    </c:title>
    <c:autoTitleDeleted val="0"/>
    <c:plotArea>
      <c:layout/>
      <c:pieChart>
        <c:varyColors val="1"/>
        <c:ser>
          <c:idx val="0"/>
          <c:order val="0"/>
          <c:tx>
            <c:strRef>
              <c:f>'[326]1'!$U$89:$U$90</c:f>
              <c:strCache>
                <c:ptCount val="1"/>
                <c:pt idx="0">
                  <c:v>БВР обв тыс.руб.</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6C4-FF43-9FF1-8ABAC924BC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6C4-FF43-9FF1-8ABAC924BC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6C4-FF43-9FF1-8ABAC924BC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6C4-FF43-9FF1-8ABAC924BC9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6C4-FF43-9FF1-8ABAC924BC90}"/>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6C4-FF43-9FF1-8ABAC924BC90}"/>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6C4-FF43-9FF1-8ABAC924BC90}"/>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A6C4-FF43-9FF1-8ABAC924BC90}"/>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A6C4-FF43-9FF1-8ABAC924BC90}"/>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A6C4-FF43-9FF1-8ABAC924BC9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u-RU"/>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'[326]1'!$R$91:$R$100</c:f>
              <c:strCache>
                <c:ptCount val="10"/>
                <c:pt idx="0">
                  <c:v>Расходы на ВМ</c:v>
                </c:pt>
                <c:pt idx="1">
                  <c:v>Расходы на буровой инструмент</c:v>
                </c:pt>
                <c:pt idx="2">
                  <c:v>Хранение, производство и доставка ВМ и СИ</c:v>
                </c:pt>
                <c:pt idx="3">
                  <c:v>Суточные, вахтовые, проживание</c:v>
                </c:pt>
                <c:pt idx="4">
                  <c:v>Фонд оплаты труда</c:v>
                </c:pt>
                <c:pt idx="5">
                  <c:v>ГСМ на бурение</c:v>
                </c:pt>
                <c:pt idx="6">
                  <c:v>Амортизация</c:v>
                </c:pt>
                <c:pt idx="7">
                  <c:v>Общепроизводственные затраты</c:v>
                </c:pt>
                <c:pt idx="8">
                  <c:v>Общехозяйственные расходы, руб.</c:v>
                </c:pt>
                <c:pt idx="9">
                  <c:v>Рентабельность, %</c:v>
                </c:pt>
              </c:strCache>
            </c:strRef>
          </c:cat>
          <c:val>
            <c:numRef>
              <c:f>'[326]1'!$U$91:$U$100</c:f>
              <c:numCache>
                <c:formatCode>General</c:formatCode>
                <c:ptCount val="10"/>
                <c:pt idx="0">
                  <c:v>944.88245211747983</c:v>
                </c:pt>
                <c:pt idx="1">
                  <c:v>203.96213847428572</c:v>
                </c:pt>
                <c:pt idx="2">
                  <c:v>158.70065705696408</c:v>
                </c:pt>
                <c:pt idx="3">
                  <c:v>113.14166666666665</c:v>
                </c:pt>
                <c:pt idx="4">
                  <c:v>537.53115002609582</c:v>
                </c:pt>
                <c:pt idx="5">
                  <c:v>930.66644232533315</c:v>
                </c:pt>
                <c:pt idx="6">
                  <c:v>478.80548175427202</c:v>
                </c:pt>
                <c:pt idx="7">
                  <c:v>87.7</c:v>
                </c:pt>
                <c:pt idx="8">
                  <c:v>691.07799768421967</c:v>
                </c:pt>
                <c:pt idx="9">
                  <c:v>829.29359722106346</c:v>
                </c:pt>
              </c:numCache>
            </c:numRef>
          </c:val>
          <c:extLst>
            <c:ext xmlns:c16="http://schemas.microsoft.com/office/drawing/2014/chart" uri="{C3380CC4-5D6E-409C-BE32-E72D297353CC}">
              <c16:uniqueId val="{00000014-A6C4-FF43-9FF1-8ABAC924BC9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500" b="0" i="0" u="none" strike="noStrike" kern="1200" baseline="0">
              <a:solidFill>
                <a:schemeClr val="dk1">
                  <a:lumMod val="75000"/>
                  <a:lumOff val="2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u-RU"/>
        </a:p>
      </c:txPr>
    </c:title>
    <c:autoTitleDeleted val="0"/>
    <c:plotArea>
      <c:layout/>
      <c:pieChart>
        <c:varyColors val="1"/>
        <c:ser>
          <c:idx val="0"/>
          <c:order val="0"/>
          <c:tx>
            <c:strRef>
              <c:f>'[326]1'!$W$89:$W$90</c:f>
              <c:strCache>
                <c:ptCount val="1"/>
                <c:pt idx="0">
                  <c:v>ВР сухие тыс.руб.</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315-564A-A65E-A517101CE3B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315-564A-A65E-A517101CE3B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315-564A-A65E-A517101CE3B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315-564A-A65E-A517101CE3B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315-564A-A65E-A517101CE3B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315-564A-A65E-A517101CE3B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315-564A-A65E-A517101CE3B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A315-564A-A65E-A517101CE3B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A315-564A-A65E-A517101CE3B8}"/>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A315-564A-A65E-A517101CE3B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u-RU"/>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'[326]1'!$R$91:$R$100</c:f>
              <c:strCache>
                <c:ptCount val="10"/>
                <c:pt idx="0">
                  <c:v>Расходы на ВМ</c:v>
                </c:pt>
                <c:pt idx="1">
                  <c:v>Расходы на буровой инструмент</c:v>
                </c:pt>
                <c:pt idx="2">
                  <c:v>Хранение, производство и доставка ВМ и СИ</c:v>
                </c:pt>
                <c:pt idx="3">
                  <c:v>Суточные, вахтовые, проживание</c:v>
                </c:pt>
                <c:pt idx="4">
                  <c:v>Фонд оплаты труда</c:v>
                </c:pt>
                <c:pt idx="5">
                  <c:v>ГСМ на бурение</c:v>
                </c:pt>
                <c:pt idx="6">
                  <c:v>Амортизация</c:v>
                </c:pt>
                <c:pt idx="7">
                  <c:v>Общепроизводственные затраты</c:v>
                </c:pt>
                <c:pt idx="8">
                  <c:v>Общехозяйственные расходы, руб.</c:v>
                </c:pt>
                <c:pt idx="9">
                  <c:v>Рентабельность, %</c:v>
                </c:pt>
              </c:strCache>
            </c:strRef>
          </c:cat>
          <c:val>
            <c:numRef>
              <c:f>'[326]1'!$W$91:$W$100</c:f>
              <c:numCache>
                <c:formatCode>General</c:formatCode>
                <c:ptCount val="10"/>
                <c:pt idx="0">
                  <c:v>1111.6385450082958</c:v>
                </c:pt>
                <c:pt idx="1">
                  <c:v>0</c:v>
                </c:pt>
                <c:pt idx="2">
                  <c:v>89.992972094512567</c:v>
                </c:pt>
                <c:pt idx="3">
                  <c:v>9.6</c:v>
                </c:pt>
                <c:pt idx="4">
                  <c:v>113.13001432300565</c:v>
                </c:pt>
                <c:pt idx="5">
                  <c:v>32.769317741999998</c:v>
                </c:pt>
                <c:pt idx="6">
                  <c:v>45.535038200718816</c:v>
                </c:pt>
                <c:pt idx="7">
                  <c:v>26.55</c:v>
                </c:pt>
                <c:pt idx="8">
                  <c:v>285.84317747370653</c:v>
                </c:pt>
                <c:pt idx="9">
                  <c:v>343.01181296844783</c:v>
                </c:pt>
              </c:numCache>
            </c:numRef>
          </c:val>
          <c:extLst>
            <c:ext xmlns:c16="http://schemas.microsoft.com/office/drawing/2014/chart" uri="{C3380CC4-5D6E-409C-BE32-E72D297353CC}">
              <c16:uniqueId val="{00000014-A315-564A-A65E-A517101CE3B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500" b="0" i="0" u="none" strike="noStrike" kern="1200" baseline="0">
              <a:solidFill>
                <a:schemeClr val="dk1">
                  <a:lumMod val="75000"/>
                  <a:lumOff val="2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u-RU"/>
        </a:p>
      </c:txPr>
    </c:title>
    <c:autoTitleDeleted val="0"/>
    <c:plotArea>
      <c:layout/>
      <c:pieChart>
        <c:varyColors val="1"/>
        <c:ser>
          <c:idx val="0"/>
          <c:order val="0"/>
          <c:tx>
            <c:strRef>
              <c:f>'[326]1'!$Y$89:$Y$90</c:f>
              <c:strCache>
                <c:ptCount val="1"/>
                <c:pt idx="0">
                  <c:v>ВР обв тыс.руб.</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735-E043-B584-FA0DB9BF17C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735-E043-B584-FA0DB9BF17C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735-E043-B584-FA0DB9BF17C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735-E043-B584-FA0DB9BF17C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735-E043-B584-FA0DB9BF17C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735-E043-B584-FA0DB9BF17C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735-E043-B584-FA0DB9BF17C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735-E043-B584-FA0DB9BF17C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735-E043-B584-FA0DB9BF17C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735-E043-B584-FA0DB9BF17C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u-RU"/>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'[326]1'!$R$91:$R$100</c:f>
              <c:strCache>
                <c:ptCount val="10"/>
                <c:pt idx="0">
                  <c:v>Расходы на ВМ</c:v>
                </c:pt>
                <c:pt idx="1">
                  <c:v>Расходы на буровой инструмент</c:v>
                </c:pt>
                <c:pt idx="2">
                  <c:v>Хранение, производство и доставка ВМ и СИ</c:v>
                </c:pt>
                <c:pt idx="3">
                  <c:v>Суточные, вахтовые, проживание</c:v>
                </c:pt>
                <c:pt idx="4">
                  <c:v>Фонд оплаты труда</c:v>
                </c:pt>
                <c:pt idx="5">
                  <c:v>ГСМ на бурение</c:v>
                </c:pt>
                <c:pt idx="6">
                  <c:v>Амортизация</c:v>
                </c:pt>
                <c:pt idx="7">
                  <c:v>Общепроизводственные затраты</c:v>
                </c:pt>
                <c:pt idx="8">
                  <c:v>Общехозяйственные расходы, руб.</c:v>
                </c:pt>
                <c:pt idx="9">
                  <c:v>Рентабельность, %</c:v>
                </c:pt>
              </c:strCache>
            </c:strRef>
          </c:cat>
          <c:val>
            <c:numRef>
              <c:f>'[326]1'!$Y$91:$Y$100</c:f>
              <c:numCache>
                <c:formatCode>General</c:formatCode>
                <c:ptCount val="10"/>
                <c:pt idx="0">
                  <c:v>944.88245211747983</c:v>
                </c:pt>
                <c:pt idx="1">
                  <c:v>0</c:v>
                </c:pt>
                <c:pt idx="2">
                  <c:v>158.70065705696408</c:v>
                </c:pt>
                <c:pt idx="3">
                  <c:v>9.6</c:v>
                </c:pt>
                <c:pt idx="4">
                  <c:v>133.70345432458149</c:v>
                </c:pt>
                <c:pt idx="5">
                  <c:v>32.769317741999998</c:v>
                </c:pt>
                <c:pt idx="6">
                  <c:v>87.411632547922835</c:v>
                </c:pt>
                <c:pt idx="7">
                  <c:v>26.55</c:v>
                </c:pt>
                <c:pt idx="8">
                  <c:v>278.72350275778967</c:v>
                </c:pt>
                <c:pt idx="9">
                  <c:v>334.46820330934764</c:v>
                </c:pt>
              </c:numCache>
            </c:numRef>
          </c:val>
          <c:extLst>
            <c:ext xmlns:c16="http://schemas.microsoft.com/office/drawing/2014/chart" uri="{C3380CC4-5D6E-409C-BE32-E72D297353CC}">
              <c16:uniqueId val="{00000014-F735-E043-B584-FA0DB9BF17C1}"/>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500" b="0" i="0" u="none" strike="noStrike" kern="1200" baseline="0">
              <a:solidFill>
                <a:schemeClr val="dk1">
                  <a:lumMod val="75000"/>
                  <a:lumOff val="2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u-RU"/>
        </a:p>
      </c:txPr>
    </c:title>
    <c:autoTitleDeleted val="0"/>
    <c:plotArea>
      <c:layout/>
      <c:pieChart>
        <c:varyColors val="1"/>
        <c:ser>
          <c:idx val="0"/>
          <c:order val="0"/>
          <c:tx>
            <c:strRef>
              <c:f>'[326]1'!$AA$89:$AA$90</c:f>
              <c:strCache>
                <c:ptCount val="1"/>
                <c:pt idx="0">
                  <c:v>Бурение тыс.руб.</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BD-6041-BD98-AF4FBBE10FC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BD-6041-BD98-AF4FBBE10FC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1BD-6041-BD98-AF4FBBE10FC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1BD-6041-BD98-AF4FBBE10FC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1BD-6041-BD98-AF4FBBE10FC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1BD-6041-BD98-AF4FBBE10FC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1BD-6041-BD98-AF4FBBE10FC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1BD-6041-BD98-AF4FBBE10FC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1BD-6041-BD98-AF4FBBE10FC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1BD-6041-BD98-AF4FBBE10FC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u-RU"/>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'[326]1'!$R$91:$R$100</c:f>
              <c:strCache>
                <c:ptCount val="10"/>
                <c:pt idx="0">
                  <c:v>Расходы на ВМ</c:v>
                </c:pt>
                <c:pt idx="1">
                  <c:v>Расходы на буровой инструмент</c:v>
                </c:pt>
                <c:pt idx="2">
                  <c:v>Хранение, производство и доставка ВМ и СИ</c:v>
                </c:pt>
                <c:pt idx="3">
                  <c:v>Суточные, вахтовые, проживание</c:v>
                </c:pt>
                <c:pt idx="4">
                  <c:v>Фонд оплаты труда</c:v>
                </c:pt>
                <c:pt idx="5">
                  <c:v>ГСМ на бурение</c:v>
                </c:pt>
                <c:pt idx="6">
                  <c:v>Амортизация</c:v>
                </c:pt>
                <c:pt idx="7">
                  <c:v>Общепроизводственные затраты</c:v>
                </c:pt>
                <c:pt idx="8">
                  <c:v>Общехозяйственные расходы, руб.</c:v>
                </c:pt>
                <c:pt idx="9">
                  <c:v>Рентабельность, %</c:v>
                </c:pt>
              </c:strCache>
            </c:strRef>
          </c:cat>
          <c:val>
            <c:numRef>
              <c:f>'[326]1'!$AA$91:$AA$100</c:f>
              <c:numCache>
                <c:formatCode>General</c:formatCode>
                <c:ptCount val="10"/>
                <c:pt idx="0">
                  <c:v>0</c:v>
                </c:pt>
                <c:pt idx="1">
                  <c:v>203.01137669897597</c:v>
                </c:pt>
                <c:pt idx="2">
                  <c:v>0</c:v>
                </c:pt>
                <c:pt idx="3">
                  <c:v>88.376232612200496</c:v>
                </c:pt>
                <c:pt idx="4">
                  <c:v>187.1376744411217</c:v>
                </c:pt>
                <c:pt idx="5">
                  <c:v>23.351951170499998</c:v>
                </c:pt>
                <c:pt idx="6">
                  <c:v>395.94717720916901</c:v>
                </c:pt>
                <c:pt idx="7">
                  <c:v>61.29</c:v>
                </c:pt>
                <c:pt idx="8">
                  <c:v>191.82288242639345</c:v>
                </c:pt>
                <c:pt idx="9">
                  <c:v>345.28118836750821</c:v>
                </c:pt>
              </c:numCache>
            </c:numRef>
          </c:val>
          <c:extLst>
            <c:ext xmlns:c16="http://schemas.microsoft.com/office/drawing/2014/chart" uri="{C3380CC4-5D6E-409C-BE32-E72D297353CC}">
              <c16:uniqueId val="{00000014-31BD-6041-BD98-AF4FBBE10FCB}"/>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500" b="0" i="0" u="none" strike="noStrike" kern="1200" baseline="0">
              <a:solidFill>
                <a:schemeClr val="dk1">
                  <a:lumMod val="75000"/>
                  <a:lumOff val="2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u-RU"/>
        </a:p>
      </c:txPr>
    </c:title>
    <c:autoTitleDeleted val="0"/>
    <c:plotArea>
      <c:layout/>
      <c:pieChart>
        <c:varyColors val="1"/>
        <c:ser>
          <c:idx val="0"/>
          <c:order val="0"/>
          <c:tx>
            <c:strRef>
              <c:f>'[326]1'!$S$89:$S$90</c:f>
              <c:strCache>
                <c:ptCount val="1"/>
                <c:pt idx="0">
                  <c:v>БВР сухие тыс.руб.</c:v>
                </c:pt>
              </c:strCache>
            </c:strRef>
          </c:tx>
          <c:explosion val="5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116-A94C-972D-5903FE1629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116-A94C-972D-5903FE16296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116-A94C-972D-5903FE16296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116-A94C-972D-5903FE16296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116-A94C-972D-5903FE16296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116-A94C-972D-5903FE16296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116-A94C-972D-5903FE16296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116-A94C-972D-5903FE16296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116-A94C-972D-5903FE16296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116-A94C-972D-5903FE16296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u-RU"/>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'[326]1'!$R$91:$R$100</c:f>
              <c:strCache>
                <c:ptCount val="10"/>
                <c:pt idx="0">
                  <c:v>Расходы на ВМ</c:v>
                </c:pt>
                <c:pt idx="1">
                  <c:v>Расходы на буровой инструмент</c:v>
                </c:pt>
                <c:pt idx="2">
                  <c:v>Хранение, производство и доставка ВМ и СИ</c:v>
                </c:pt>
                <c:pt idx="3">
                  <c:v>Суточные, вахтовые, проживание</c:v>
                </c:pt>
                <c:pt idx="4">
                  <c:v>Фонд оплаты труда</c:v>
                </c:pt>
                <c:pt idx="5">
                  <c:v>ГСМ на бурение</c:v>
                </c:pt>
                <c:pt idx="6">
                  <c:v>Амортизация</c:v>
                </c:pt>
                <c:pt idx="7">
                  <c:v>Общепроизводственные затраты</c:v>
                </c:pt>
                <c:pt idx="8">
                  <c:v>Общехозяйственные расходы, руб.</c:v>
                </c:pt>
                <c:pt idx="9">
                  <c:v>Рентабельность, %</c:v>
                </c:pt>
              </c:strCache>
            </c:strRef>
          </c:cat>
          <c:val>
            <c:numRef>
              <c:f>'[326]1'!$S$91:$S$100</c:f>
              <c:numCache>
                <c:formatCode>General</c:formatCode>
                <c:ptCount val="10"/>
                <c:pt idx="0">
                  <c:v>1111.6385450082958</c:v>
                </c:pt>
                <c:pt idx="1">
                  <c:v>202.06948529401365</c:v>
                </c:pt>
                <c:pt idx="2">
                  <c:v>89.992972094512567</c:v>
                </c:pt>
                <c:pt idx="3">
                  <c:v>110.27361111111111</c:v>
                </c:pt>
                <c:pt idx="4">
                  <c:v>513.9392242707039</c:v>
                </c:pt>
                <c:pt idx="5">
                  <c:v>922.43786469636507</c:v>
                </c:pt>
                <c:pt idx="6">
                  <c:v>433.75487474644825</c:v>
                </c:pt>
                <c:pt idx="7">
                  <c:v>87.7</c:v>
                </c:pt>
                <c:pt idx="8">
                  <c:v>694.3613154442902</c:v>
                </c:pt>
                <c:pt idx="9">
                  <c:v>833.23357853314815</c:v>
                </c:pt>
              </c:numCache>
            </c:numRef>
          </c:val>
          <c:extLst>
            <c:ext xmlns:c16="http://schemas.microsoft.com/office/drawing/2014/chart" uri="{C3380CC4-5D6E-409C-BE32-E72D297353CC}">
              <c16:uniqueId val="{00000014-2116-A94C-972D-5903FE16296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500" b="0" i="0" u="none" strike="noStrike" kern="1200" baseline="0">
              <a:solidFill>
                <a:schemeClr val="dk1">
                  <a:lumMod val="75000"/>
                  <a:lumOff val="2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u-RU"/>
        </a:p>
      </c:txPr>
    </c:title>
    <c:autoTitleDeleted val="0"/>
    <c:plotArea>
      <c:layout/>
      <c:pieChart>
        <c:varyColors val="1"/>
        <c:ser>
          <c:idx val="0"/>
          <c:order val="0"/>
          <c:tx>
            <c:strRef>
              <c:f>'[326]1'!$U$89:$U$90</c:f>
              <c:strCache>
                <c:ptCount val="1"/>
                <c:pt idx="0">
                  <c:v>БВР обв тыс.руб.</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ACF-E541-9CB8-4DA6623ED43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ACF-E541-9CB8-4DA6623ED43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ACF-E541-9CB8-4DA6623ED43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ACF-E541-9CB8-4DA6623ED43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ACF-E541-9CB8-4DA6623ED43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ACF-E541-9CB8-4DA6623ED43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ACF-E541-9CB8-4DA6623ED43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ACF-E541-9CB8-4DA6623ED439}"/>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ACF-E541-9CB8-4DA6623ED439}"/>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ACF-E541-9CB8-4DA6623ED43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u-RU"/>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'[326]1'!$R$91:$R$100</c:f>
              <c:strCache>
                <c:ptCount val="10"/>
                <c:pt idx="0">
                  <c:v>Расходы на ВМ</c:v>
                </c:pt>
                <c:pt idx="1">
                  <c:v>Расходы на буровой инструмент</c:v>
                </c:pt>
                <c:pt idx="2">
                  <c:v>Хранение, производство и доставка ВМ и СИ</c:v>
                </c:pt>
                <c:pt idx="3">
                  <c:v>Суточные, вахтовые, проживание</c:v>
                </c:pt>
                <c:pt idx="4">
                  <c:v>Фонд оплаты труда</c:v>
                </c:pt>
                <c:pt idx="5">
                  <c:v>ГСМ на бурение</c:v>
                </c:pt>
                <c:pt idx="6">
                  <c:v>Амортизация</c:v>
                </c:pt>
                <c:pt idx="7">
                  <c:v>Общепроизводственные затраты</c:v>
                </c:pt>
                <c:pt idx="8">
                  <c:v>Общехозяйственные расходы, руб.</c:v>
                </c:pt>
                <c:pt idx="9">
                  <c:v>Рентабельность, %</c:v>
                </c:pt>
              </c:strCache>
            </c:strRef>
          </c:cat>
          <c:val>
            <c:numRef>
              <c:f>'[326]1'!$U$91:$U$100</c:f>
              <c:numCache>
                <c:formatCode>General</c:formatCode>
                <c:ptCount val="10"/>
                <c:pt idx="0">
                  <c:v>944.88245211747983</c:v>
                </c:pt>
                <c:pt idx="1">
                  <c:v>203.96213847428572</c:v>
                </c:pt>
                <c:pt idx="2">
                  <c:v>158.70065705696408</c:v>
                </c:pt>
                <c:pt idx="3">
                  <c:v>113.14166666666665</c:v>
                </c:pt>
                <c:pt idx="4">
                  <c:v>537.53115002609582</c:v>
                </c:pt>
                <c:pt idx="5">
                  <c:v>930.66644232533315</c:v>
                </c:pt>
                <c:pt idx="6">
                  <c:v>478.80548175427202</c:v>
                </c:pt>
                <c:pt idx="7">
                  <c:v>87.7</c:v>
                </c:pt>
                <c:pt idx="8">
                  <c:v>691.07799768421967</c:v>
                </c:pt>
                <c:pt idx="9">
                  <c:v>829.29359722106346</c:v>
                </c:pt>
              </c:numCache>
            </c:numRef>
          </c:val>
          <c:extLst>
            <c:ext xmlns:c16="http://schemas.microsoft.com/office/drawing/2014/chart" uri="{C3380CC4-5D6E-409C-BE32-E72D297353CC}">
              <c16:uniqueId val="{00000014-3ACF-E541-9CB8-4DA6623ED43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500" b="0" i="0" u="none" strike="noStrike" kern="1200" baseline="0">
              <a:solidFill>
                <a:schemeClr val="dk1">
                  <a:lumMod val="75000"/>
                  <a:lumOff val="2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u-RU"/>
        </a:p>
      </c:txPr>
    </c:title>
    <c:autoTitleDeleted val="0"/>
    <c:plotArea>
      <c:layout/>
      <c:pieChart>
        <c:varyColors val="1"/>
        <c:ser>
          <c:idx val="0"/>
          <c:order val="0"/>
          <c:tx>
            <c:strRef>
              <c:f>'[326]1'!$W$89:$W$90</c:f>
              <c:strCache>
                <c:ptCount val="1"/>
                <c:pt idx="0">
                  <c:v>ВР сухие тыс.руб.</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8BF-A14B-BC8A-19B3771D07C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8BF-A14B-BC8A-19B3771D07C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8BF-A14B-BC8A-19B3771D07C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8BF-A14B-BC8A-19B3771D07C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8BF-A14B-BC8A-19B3771D07C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8BF-A14B-BC8A-19B3771D07C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8BF-A14B-BC8A-19B3771D07C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08BF-A14B-BC8A-19B3771D07C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08BF-A14B-BC8A-19B3771D07C8}"/>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08BF-A14B-BC8A-19B3771D07C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u-RU"/>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'[326]1'!$R$91:$R$100</c:f>
              <c:strCache>
                <c:ptCount val="10"/>
                <c:pt idx="0">
                  <c:v>Расходы на ВМ</c:v>
                </c:pt>
                <c:pt idx="1">
                  <c:v>Расходы на буровой инструмент</c:v>
                </c:pt>
                <c:pt idx="2">
                  <c:v>Хранение, производство и доставка ВМ и СИ</c:v>
                </c:pt>
                <c:pt idx="3">
                  <c:v>Суточные, вахтовые, проживание</c:v>
                </c:pt>
                <c:pt idx="4">
                  <c:v>Фонд оплаты труда</c:v>
                </c:pt>
                <c:pt idx="5">
                  <c:v>ГСМ на бурение</c:v>
                </c:pt>
                <c:pt idx="6">
                  <c:v>Амортизация</c:v>
                </c:pt>
                <c:pt idx="7">
                  <c:v>Общепроизводственные затраты</c:v>
                </c:pt>
                <c:pt idx="8">
                  <c:v>Общехозяйственные расходы, руб.</c:v>
                </c:pt>
                <c:pt idx="9">
                  <c:v>Рентабельность, %</c:v>
                </c:pt>
              </c:strCache>
            </c:strRef>
          </c:cat>
          <c:val>
            <c:numRef>
              <c:f>'[326]1'!$W$91:$W$100</c:f>
              <c:numCache>
                <c:formatCode>General</c:formatCode>
                <c:ptCount val="10"/>
                <c:pt idx="0">
                  <c:v>1111.6385450082958</c:v>
                </c:pt>
                <c:pt idx="1">
                  <c:v>0</c:v>
                </c:pt>
                <c:pt idx="2">
                  <c:v>89.992972094512567</c:v>
                </c:pt>
                <c:pt idx="3">
                  <c:v>9.6</c:v>
                </c:pt>
                <c:pt idx="4">
                  <c:v>113.13001432300565</c:v>
                </c:pt>
                <c:pt idx="5">
                  <c:v>32.769317741999998</c:v>
                </c:pt>
                <c:pt idx="6">
                  <c:v>45.535038200718816</c:v>
                </c:pt>
                <c:pt idx="7">
                  <c:v>26.55</c:v>
                </c:pt>
                <c:pt idx="8">
                  <c:v>285.84317747370653</c:v>
                </c:pt>
                <c:pt idx="9">
                  <c:v>343.01181296844783</c:v>
                </c:pt>
              </c:numCache>
            </c:numRef>
          </c:val>
          <c:extLst>
            <c:ext xmlns:c16="http://schemas.microsoft.com/office/drawing/2014/chart" uri="{C3380CC4-5D6E-409C-BE32-E72D297353CC}">
              <c16:uniqueId val="{00000014-08BF-A14B-BC8A-19B3771D07C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500" b="0" i="0" u="none" strike="noStrike" kern="1200" baseline="0">
              <a:solidFill>
                <a:schemeClr val="dk1">
                  <a:lumMod val="75000"/>
                  <a:lumOff val="2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u-RU"/>
        </a:p>
      </c:txPr>
    </c:title>
    <c:autoTitleDeleted val="0"/>
    <c:plotArea>
      <c:layout/>
      <c:pieChart>
        <c:varyColors val="1"/>
        <c:ser>
          <c:idx val="0"/>
          <c:order val="0"/>
          <c:tx>
            <c:strRef>
              <c:f>'[326]1'!$Y$89:$Y$90</c:f>
              <c:strCache>
                <c:ptCount val="1"/>
                <c:pt idx="0">
                  <c:v>ВР обв тыс.руб.</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C71-B446-868B-FCE12A3C60D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C71-B446-868B-FCE12A3C60D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C71-B446-868B-FCE12A3C60D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C71-B446-868B-FCE12A3C60D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C71-B446-868B-FCE12A3C60D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C71-B446-868B-FCE12A3C60D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C71-B446-868B-FCE12A3C60D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C71-B446-868B-FCE12A3C60D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C71-B446-868B-FCE12A3C60D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C71-B446-868B-FCE12A3C60D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u-RU"/>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'[326]1'!$R$91:$R$100</c:f>
              <c:strCache>
                <c:ptCount val="10"/>
                <c:pt idx="0">
                  <c:v>Расходы на ВМ</c:v>
                </c:pt>
                <c:pt idx="1">
                  <c:v>Расходы на буровой инструмент</c:v>
                </c:pt>
                <c:pt idx="2">
                  <c:v>Хранение, производство и доставка ВМ и СИ</c:v>
                </c:pt>
                <c:pt idx="3">
                  <c:v>Суточные, вахтовые, проживание</c:v>
                </c:pt>
                <c:pt idx="4">
                  <c:v>Фонд оплаты труда</c:v>
                </c:pt>
                <c:pt idx="5">
                  <c:v>ГСМ на бурение</c:v>
                </c:pt>
                <c:pt idx="6">
                  <c:v>Амортизация</c:v>
                </c:pt>
                <c:pt idx="7">
                  <c:v>Общепроизводственные затраты</c:v>
                </c:pt>
                <c:pt idx="8">
                  <c:v>Общехозяйственные расходы, руб.</c:v>
                </c:pt>
                <c:pt idx="9">
                  <c:v>Рентабельность, %</c:v>
                </c:pt>
              </c:strCache>
            </c:strRef>
          </c:cat>
          <c:val>
            <c:numRef>
              <c:f>'[326]1'!$Y$91:$Y$100</c:f>
              <c:numCache>
                <c:formatCode>General</c:formatCode>
                <c:ptCount val="10"/>
                <c:pt idx="0">
                  <c:v>944.88245211747983</c:v>
                </c:pt>
                <c:pt idx="1">
                  <c:v>0</c:v>
                </c:pt>
                <c:pt idx="2">
                  <c:v>158.70065705696408</c:v>
                </c:pt>
                <c:pt idx="3">
                  <c:v>9.6</c:v>
                </c:pt>
                <c:pt idx="4">
                  <c:v>133.70345432458149</c:v>
                </c:pt>
                <c:pt idx="5">
                  <c:v>32.769317741999998</c:v>
                </c:pt>
                <c:pt idx="6">
                  <c:v>87.411632547922835</c:v>
                </c:pt>
                <c:pt idx="7">
                  <c:v>26.55</c:v>
                </c:pt>
                <c:pt idx="8">
                  <c:v>278.72350275778967</c:v>
                </c:pt>
                <c:pt idx="9">
                  <c:v>334.46820330934764</c:v>
                </c:pt>
              </c:numCache>
            </c:numRef>
          </c:val>
          <c:extLst>
            <c:ext xmlns:c16="http://schemas.microsoft.com/office/drawing/2014/chart" uri="{C3380CC4-5D6E-409C-BE32-E72D297353CC}">
              <c16:uniqueId val="{00000014-FC71-B446-868B-FCE12A3C60DF}"/>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500" b="0" i="0" u="none" strike="noStrike" kern="1200" baseline="0">
              <a:solidFill>
                <a:schemeClr val="dk1">
                  <a:lumMod val="75000"/>
                  <a:lumOff val="2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u-RU"/>
        </a:p>
      </c:txPr>
    </c:title>
    <c:autoTitleDeleted val="0"/>
    <c:plotArea>
      <c:layout/>
      <c:pieChart>
        <c:varyColors val="1"/>
        <c:ser>
          <c:idx val="0"/>
          <c:order val="0"/>
          <c:tx>
            <c:strRef>
              <c:f>'[326]1'!$AA$89:$AA$90</c:f>
              <c:strCache>
                <c:ptCount val="1"/>
                <c:pt idx="0">
                  <c:v>Бурение тыс.руб.</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2F9-8D46-A446-79F8CACCA9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2F9-8D46-A446-79F8CACCA9E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2F9-8D46-A446-79F8CACCA9E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2F9-8D46-A446-79F8CACCA9E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2F9-8D46-A446-79F8CACCA9E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2F9-8D46-A446-79F8CACCA9E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2F9-8D46-A446-79F8CACCA9E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2F9-8D46-A446-79F8CACCA9E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2F9-8D46-A446-79F8CACCA9ED}"/>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2F9-8D46-A446-79F8CACCA9E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u-RU"/>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'[326]1'!$R$91:$R$100</c:f>
              <c:strCache>
                <c:ptCount val="10"/>
                <c:pt idx="0">
                  <c:v>Расходы на ВМ</c:v>
                </c:pt>
                <c:pt idx="1">
                  <c:v>Расходы на буровой инструмент</c:v>
                </c:pt>
                <c:pt idx="2">
                  <c:v>Хранение, производство и доставка ВМ и СИ</c:v>
                </c:pt>
                <c:pt idx="3">
                  <c:v>Суточные, вахтовые, проживание</c:v>
                </c:pt>
                <c:pt idx="4">
                  <c:v>Фонд оплаты труда</c:v>
                </c:pt>
                <c:pt idx="5">
                  <c:v>ГСМ на бурение</c:v>
                </c:pt>
                <c:pt idx="6">
                  <c:v>Амортизация</c:v>
                </c:pt>
                <c:pt idx="7">
                  <c:v>Общепроизводственные затраты</c:v>
                </c:pt>
                <c:pt idx="8">
                  <c:v>Общехозяйственные расходы, руб.</c:v>
                </c:pt>
                <c:pt idx="9">
                  <c:v>Рентабельность, %</c:v>
                </c:pt>
              </c:strCache>
            </c:strRef>
          </c:cat>
          <c:val>
            <c:numRef>
              <c:f>'[326]1'!$AA$91:$AA$100</c:f>
              <c:numCache>
                <c:formatCode>General</c:formatCode>
                <c:ptCount val="10"/>
                <c:pt idx="0">
                  <c:v>0</c:v>
                </c:pt>
                <c:pt idx="1">
                  <c:v>203.01137669897597</c:v>
                </c:pt>
                <c:pt idx="2">
                  <c:v>0</c:v>
                </c:pt>
                <c:pt idx="3">
                  <c:v>88.376232612200496</c:v>
                </c:pt>
                <c:pt idx="4">
                  <c:v>187.1376744411217</c:v>
                </c:pt>
                <c:pt idx="5">
                  <c:v>23.351951170499998</c:v>
                </c:pt>
                <c:pt idx="6">
                  <c:v>395.94717720916901</c:v>
                </c:pt>
                <c:pt idx="7">
                  <c:v>61.29</c:v>
                </c:pt>
                <c:pt idx="8">
                  <c:v>191.82288242639345</c:v>
                </c:pt>
                <c:pt idx="9">
                  <c:v>345.28118836750821</c:v>
                </c:pt>
              </c:numCache>
            </c:numRef>
          </c:val>
          <c:extLst>
            <c:ext xmlns:c16="http://schemas.microsoft.com/office/drawing/2014/chart" uri="{C3380CC4-5D6E-409C-BE32-E72D297353CC}">
              <c16:uniqueId val="{00000014-B2F9-8D46-A446-79F8CACCA9ED}"/>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500" b="0" i="0" u="none" strike="noStrike" kern="1200" baseline="0">
              <a:solidFill>
                <a:schemeClr val="dk1">
                  <a:lumMod val="75000"/>
                  <a:lumOff val="2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582DF43-0F57-6048-A799-441B375F4420}">
  <sheetPr/>
  <sheetViews>
    <sheetView zoomScale="117"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B4824B5-C576-3844-9222-C2A8068E7B3C}">
  <sheetPr/>
  <sheetViews>
    <sheetView zoomScale="117"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D2064B6-9803-5A45-8080-67F1D6956212}">
  <sheetPr/>
  <sheetViews>
    <sheetView zoomScale="117"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95CF79-7E0F-B348-BD98-B55AF6E231F0}">
  <sheetPr/>
  <sheetViews>
    <sheetView zoomScale="117"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86D4A97-1125-BA46-B956-E07DAD91161A}">
  <sheetPr/>
  <sheetViews>
    <sheetView zoomScale="117"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F82C3AF-4C45-1A4E-8EFB-C4B121D105F1}">
  <sheetPr/>
  <sheetViews>
    <sheetView zoomScale="11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absoluteAnchor>
    <xdr:pos x="0" y="0"/>
    <xdr:ext cx="9302479" cy="6067778"/>
    <xdr:graphicFrame macro="">
      <xdr:nvGraphicFramePr>
        <xdr:cNvPr id="2" name="Диаграмма 1">
          <a:extLst>
            <a:ext uri="{FF2B5EF4-FFF2-40B4-BE49-F238E27FC236}">
              <a16:creationId xmlns:a16="http://schemas.microsoft.com/office/drawing/2014/main" id="{A78259AC-3F98-6203-4D9E-689637E728C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302479" cy="6067778"/>
    <xdr:graphicFrame macro="">
      <xdr:nvGraphicFramePr>
        <xdr:cNvPr id="2" name="Диаграмма 1">
          <a:extLst>
            <a:ext uri="{FF2B5EF4-FFF2-40B4-BE49-F238E27FC236}">
              <a16:creationId xmlns:a16="http://schemas.microsoft.com/office/drawing/2014/main" id="{1634AB59-36E1-BB17-4068-8B4D9BB3A54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302479" cy="6067778"/>
    <xdr:graphicFrame macro="">
      <xdr:nvGraphicFramePr>
        <xdr:cNvPr id="2" name="Диаграмма 1">
          <a:extLst>
            <a:ext uri="{FF2B5EF4-FFF2-40B4-BE49-F238E27FC236}">
              <a16:creationId xmlns:a16="http://schemas.microsoft.com/office/drawing/2014/main" id="{DFC8A5E5-A5BC-D0E5-F309-E45717EF43F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302479" cy="6067778"/>
    <xdr:graphicFrame macro="">
      <xdr:nvGraphicFramePr>
        <xdr:cNvPr id="2" name="Диаграмма 1">
          <a:extLst>
            <a:ext uri="{FF2B5EF4-FFF2-40B4-BE49-F238E27FC236}">
              <a16:creationId xmlns:a16="http://schemas.microsoft.com/office/drawing/2014/main" id="{DAEEB53F-113F-0D58-7FA0-812ED99908A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302479" cy="6067778"/>
    <xdr:graphicFrame macro="">
      <xdr:nvGraphicFramePr>
        <xdr:cNvPr id="2" name="Диаграмма 1">
          <a:extLst>
            <a:ext uri="{FF2B5EF4-FFF2-40B4-BE49-F238E27FC236}">
              <a16:creationId xmlns:a16="http://schemas.microsoft.com/office/drawing/2014/main" id="{898627CC-D34D-49FC-19CA-EF000990485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9302479" cy="6067778"/>
    <xdr:graphicFrame macro="">
      <xdr:nvGraphicFramePr>
        <xdr:cNvPr id="2" name="Диаграмма 1">
          <a:extLst>
            <a:ext uri="{FF2B5EF4-FFF2-40B4-BE49-F238E27FC236}">
              <a16:creationId xmlns:a16="http://schemas.microsoft.com/office/drawing/2014/main" id="{D10C7E0F-AC40-E272-F60A-DBB3422D53D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twoCellAnchor>
    <xdr:from>
      <xdr:col>12</xdr:col>
      <xdr:colOff>15240</xdr:colOff>
      <xdr:row>102</xdr:row>
      <xdr:rowOff>146050</xdr:rowOff>
    </xdr:from>
    <xdr:to>
      <xdr:col>16</xdr:col>
      <xdr:colOff>908685</xdr:colOff>
      <xdr:row>119</xdr:row>
      <xdr:rowOff>45085</xdr:rowOff>
    </xdr:to>
    <xdr:graphicFrame macro="">
      <xdr:nvGraphicFramePr>
        <xdr:cNvPr id="2" name="Диаграмма 1">
          <a:extLst>
            <a:ext uri="{FF2B5EF4-FFF2-40B4-BE49-F238E27FC236}">
              <a16:creationId xmlns:a16="http://schemas.microsoft.com/office/drawing/2014/main" id="{FA58D490-3103-F646-9556-E6D9BD160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142875</xdr:colOff>
      <xdr:row>115</xdr:row>
      <xdr:rowOff>161290</xdr:rowOff>
    </xdr:from>
    <xdr:to>
      <xdr:col>24</xdr:col>
      <xdr:colOff>240665</xdr:colOff>
      <xdr:row>132</xdr:row>
      <xdr:rowOff>49530</xdr:rowOff>
    </xdr:to>
    <xdr:graphicFrame macro="">
      <xdr:nvGraphicFramePr>
        <xdr:cNvPr id="3" name="Диаграмма 2">
          <a:extLst>
            <a:ext uri="{FF2B5EF4-FFF2-40B4-BE49-F238E27FC236}">
              <a16:creationId xmlns:a16="http://schemas.microsoft.com/office/drawing/2014/main" id="{7982308D-7302-5441-B00C-F15A90EF5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235585</xdr:colOff>
      <xdr:row>120</xdr:row>
      <xdr:rowOff>62230</xdr:rowOff>
    </xdr:from>
    <xdr:to>
      <xdr:col>21</xdr:col>
      <xdr:colOff>0</xdr:colOff>
      <xdr:row>136</xdr:row>
      <xdr:rowOff>123190</xdr:rowOff>
    </xdr:to>
    <xdr:graphicFrame macro="">
      <xdr:nvGraphicFramePr>
        <xdr:cNvPr id="4" name="Диаграмма 3">
          <a:extLst>
            <a:ext uri="{FF2B5EF4-FFF2-40B4-BE49-F238E27FC236}">
              <a16:creationId xmlns:a16="http://schemas.microsoft.com/office/drawing/2014/main" id="{8368CD0B-8BCC-B441-8650-4D0CEBC25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554355</xdr:colOff>
      <xdr:row>133</xdr:row>
      <xdr:rowOff>63500</xdr:rowOff>
    </xdr:from>
    <xdr:to>
      <xdr:col>29</xdr:col>
      <xdr:colOff>509270</xdr:colOff>
      <xdr:row>149</xdr:row>
      <xdr:rowOff>124460</xdr:rowOff>
    </xdr:to>
    <xdr:graphicFrame macro="">
      <xdr:nvGraphicFramePr>
        <xdr:cNvPr id="5" name="Диаграмма 4">
          <a:extLst>
            <a:ext uri="{FF2B5EF4-FFF2-40B4-BE49-F238E27FC236}">
              <a16:creationId xmlns:a16="http://schemas.microsoft.com/office/drawing/2014/main" id="{826A7C70-58AC-D142-A13A-179767F50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396240</xdr:colOff>
      <xdr:row>104</xdr:row>
      <xdr:rowOff>152400</xdr:rowOff>
    </xdr:from>
    <xdr:to>
      <xdr:col>36</xdr:col>
      <xdr:colOff>345440</xdr:colOff>
      <xdr:row>121</xdr:row>
      <xdr:rowOff>40640</xdr:rowOff>
    </xdr:to>
    <xdr:graphicFrame macro="">
      <xdr:nvGraphicFramePr>
        <xdr:cNvPr id="6" name="Диаграмма 5">
          <a:extLst>
            <a:ext uri="{FF2B5EF4-FFF2-40B4-BE49-F238E27FC236}">
              <a16:creationId xmlns:a16="http://schemas.microsoft.com/office/drawing/2014/main" id="{9BB55839-0183-0B48-B0D5-9E131E169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15240</xdr:colOff>
      <xdr:row>119</xdr:row>
      <xdr:rowOff>146050</xdr:rowOff>
    </xdr:from>
    <xdr:to>
      <xdr:col>16</xdr:col>
      <xdr:colOff>908685</xdr:colOff>
      <xdr:row>136</xdr:row>
      <xdr:rowOff>45085</xdr:rowOff>
    </xdr:to>
    <xdr:graphicFrame macro="">
      <xdr:nvGraphicFramePr>
        <xdr:cNvPr id="2" name="Диаграмма 1">
          <a:extLst>
            <a:ext uri="{FF2B5EF4-FFF2-40B4-BE49-F238E27FC236}">
              <a16:creationId xmlns:a16="http://schemas.microsoft.com/office/drawing/2014/main" id="{1BE0CDB1-9475-9A42-8BC3-F3AE204E9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142875</xdr:colOff>
      <xdr:row>115</xdr:row>
      <xdr:rowOff>161290</xdr:rowOff>
    </xdr:from>
    <xdr:to>
      <xdr:col>25</xdr:col>
      <xdr:colOff>240665</xdr:colOff>
      <xdr:row>132</xdr:row>
      <xdr:rowOff>49530</xdr:rowOff>
    </xdr:to>
    <xdr:graphicFrame macro="">
      <xdr:nvGraphicFramePr>
        <xdr:cNvPr id="3" name="Диаграмма 2">
          <a:extLst>
            <a:ext uri="{FF2B5EF4-FFF2-40B4-BE49-F238E27FC236}">
              <a16:creationId xmlns:a16="http://schemas.microsoft.com/office/drawing/2014/main" id="{846C1EAB-A036-D14B-AC5C-D319E2386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235585</xdr:colOff>
      <xdr:row>137</xdr:row>
      <xdr:rowOff>62230</xdr:rowOff>
    </xdr:from>
    <xdr:to>
      <xdr:col>21</xdr:col>
      <xdr:colOff>0</xdr:colOff>
      <xdr:row>153</xdr:row>
      <xdr:rowOff>123190</xdr:rowOff>
    </xdr:to>
    <xdr:graphicFrame macro="">
      <xdr:nvGraphicFramePr>
        <xdr:cNvPr id="4" name="Диаграмма 3">
          <a:extLst>
            <a:ext uri="{FF2B5EF4-FFF2-40B4-BE49-F238E27FC236}">
              <a16:creationId xmlns:a16="http://schemas.microsoft.com/office/drawing/2014/main" id="{D0549BC9-A9FF-DF4B-BE29-684C12F17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554355</xdr:colOff>
      <xdr:row>133</xdr:row>
      <xdr:rowOff>63500</xdr:rowOff>
    </xdr:from>
    <xdr:to>
      <xdr:col>30</xdr:col>
      <xdr:colOff>509270</xdr:colOff>
      <xdr:row>149</xdr:row>
      <xdr:rowOff>124460</xdr:rowOff>
    </xdr:to>
    <xdr:graphicFrame macro="">
      <xdr:nvGraphicFramePr>
        <xdr:cNvPr id="5" name="Диаграмма 4">
          <a:extLst>
            <a:ext uri="{FF2B5EF4-FFF2-40B4-BE49-F238E27FC236}">
              <a16:creationId xmlns:a16="http://schemas.microsoft.com/office/drawing/2014/main" id="{AB3E6C2C-B09A-1A44-A7DF-DC99E18B4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396240</xdr:colOff>
      <xdr:row>104</xdr:row>
      <xdr:rowOff>152400</xdr:rowOff>
    </xdr:from>
    <xdr:to>
      <xdr:col>37</xdr:col>
      <xdr:colOff>345440</xdr:colOff>
      <xdr:row>121</xdr:row>
      <xdr:rowOff>40640</xdr:rowOff>
    </xdr:to>
    <xdr:graphicFrame macro="">
      <xdr:nvGraphicFramePr>
        <xdr:cNvPr id="6" name="Диаграмма 5">
          <a:extLst>
            <a:ext uri="{FF2B5EF4-FFF2-40B4-BE49-F238E27FC236}">
              <a16:creationId xmlns:a16="http://schemas.microsoft.com/office/drawing/2014/main" id="{FE2D6110-A90C-2046-B2DD-1C99B3F8A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emul/New_Year/WINDOWS/TEMP/bat/My%20documents/Lifosa/Restructuring/CGL/RestructuringModel2(nov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LotsInver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RU-MOWFIL001/Data/Documents%20and%20Settings/asergeev/My%20Documents/NAK%20MDM/2ndQ%20review/PBC/&#1053;&#1086;&#1040;&#1079;&#1086;&#1090;/&#1056;&#1042;&#1057;%20&#1053;&#1086;&#1040;&#1079;&#1086;&#1090;%2006_04%20final%20part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Documents%20and%20Settings/asergeev/My%20Documents/NAK%20MDM/9m2004/Disclosure%209m2004/CF%20-%20loans+%25+F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Economic/&#1086;&#1073;&#1084;&#1077;&#1085;/DOC/123/123/1/&#1056;&#1072;&#1079;&#1085;/My%20documents/Lifosa/Restructuring/CGL/RestructuringModel2(nov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azt-rdp.at-perm.ru/profiles$/Portachev/Analitzapiska/&#1041;&#1072;&#1083;&#1072;&#1085;&#1089;/An(EsMon)/SC_W/&#1055;&#1088;&#1086;&#1075;&#1085;&#1086;&#1079;/&#1055;&#1088;&#1086;&#1075;05_00(27.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Strategic%20planning/Strategy%202010/&#1054;&#1094;&#1077;&#1085;&#1082;&#1072;%20&#1073;&#1080;&#1079;&#1085;&#1077;&#1089;&#1072;%20(&#1072;&#1087;&#1088;&#1077;&#1083;&#1100;%202010)/Inputs/Eurochem%20Model%202010%2002%20Valuat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1052;&#1086;&#1076;&#1077;&#1083;&#1100;_&#1043;&#1072;&#1083;&#1086;&#1075;&#1077;&#1085;&#1072;_2009_&#1075;&#1086;&#1076;_05.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CASHP13/cashpl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TEMP/notesD62365/Eurochem%20CF%20model%20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My%20documents/Lifosa/Restructuring/CGL/RestructuringModel2(nov1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mos022/STRUCTURE%20of%20Strategic%20planning%202009-2013/1.&#1052;&#1086;&#1076;&#1077;&#1083;&#1080;/1.1.&#1086;&#1087;&#1090;&#1080;&#1084;&#1080;&#1079;&#1072;&#1094;&#1080;&#1086;&#1085;&#1085;&#1099;&#1077;%20&#1084;&#1086;&#1076;&#1077;&#1083;&#1080;/1.1.2.azot&amp;organics/nitrogen_bdr_03.12.08_base%20cas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mos022/&#1052;&#1086;&#1089;&#1082;&#1086;&#1074;&#1089;&#1082;&#1080;&#1081;%20&#1086;&#1092;&#1080;&#1089;/H:/LotsInver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azt-rdp.at-perm.ru/profiles$/hemul/New_Year/WINDOWS/TEMP/bat/My%20documents/Lifosa/Restructuring/CGL/RestructuringModel2(nov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COMSHARE-OLD/Shared/Documents%20and%20Settings/shayikova/My%20Documents/SVI/Restatement_SVI_74/Restatement_SVI_7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LotsInvert2.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1052;&#1086;&#1076;&#1077;&#1083;&#1100;_&#1043;&#1072;&#1083;&#1086;&#1075;&#1077;&#1085;&#107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1052;&#1086;&#1080;%20&#1076;&#1086;&#1082;&#1091;&#1084;&#1077;&#1085;&#1090;&#1099;/&#1073;&#1076;&#1088;/08/&#1052;&#1086;&#1080;%20&#1076;&#1086;&#1082;&#1091;&#1084;&#1077;&#1085;&#1090;&#1099;/&#1045;&#1088;&#1084;&#1086;&#1083;&#1080;&#1085;&#1072;/&#1055;&#1088;&#1086;&#1080;&#1079;&#1074;&#1086;&#1076;&#1089;&#1090;&#1074;&#1086;/06/&#1057;&#1090;&#1072;&#1088;&#1099;&#1077;/&#1084;&#1086;&#1076;&#1077;&#1083;&#1100;%20&#1091;&#1087;&#1088;&#1086;&#1097;%20&#1076;&#1083;&#1103;%20&#1076;&#1086;&#1084;&#1072;%2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AZT-TS/PROFILES/LotsInver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notes/Data/MyClients/2005/ECR'05/FINAL/Marketing%20expenses%20non-deductible.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Fsprg/13CFO/My%20Documents/MRP_9907/data/data/12%20MRF/BCS98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azt-rdp.at-perm.ru/profiles$/mos022/home$/Documents%20and%20Settings/asergeev/My%20Documents/NAK%20MDM/9m2004/Disclosure%209m2004/CF%20-%20loans+%25+Fx.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1059;&#1088;&#1072;&#1083;&#1093;&#1080;&#1084;_&#1059;&#1059;_&#1045;&#1076;&#1080;&#1085;&#1099;&#1081;%20&#1055;&#1072;&#1082;&#1077;&#1090;_v2.0_AS.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BCSn980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azt-rdp.at-perm.ru/profiles$/Users/gogolevdmitrijnikolaevic/Desktop/&#1056;&#1072;&#1073;&#1086;&#1095;&#1072;&#1103;/&#1042;&#1079;&#1088;&#1099;&#1074;&#1095;&#1072;&#1090;&#1082;&#1072;/&#1055;&#1077;&#1088;&#1074;&#1077;&#1085;&#1077;&#1094;/401_BS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hemul/New_Year/WINDOWS/TEMP/bat/DOCUME~1/Gedmin/LOCALS~1/Temp/ShortTermModel_v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AIF_SERVER/disk_z/WINWORD/JENY/BUXGALT/GOD_OTCH/BALAN_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hemul/New_Year/WINDOWS/TEMP/bat/TEMP/Quatrely%20forecasts%20(IFC%20suggested%20term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mos022/pwc/2007/12_2007/Consolidated/TSS_Links_12m2007/tss%20link%20Tulagiprohim%20-%2012m200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RYSSPRO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MOS-S-FS01/Share01/Knight%20Piesold/&#1053;&#1086;&#1074;&#1072;&#1103;%20&#1087;&#1072;&#1087;&#1082;&#1072;/Feas40MtpyMatrosovoCashFlowJuly9.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azt-rdp.at-perm.ru/profiles$/PROFILES/PROFILES/Y.TSIPLENKOVA/Application%20Data/Microsoft/Excel/LotsInver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STRUCTURE%20of%20Strategic%20planning%202009-2013/MODELS/EC%20Model%20old%20versions/old%20versions_EC%20existing%20business/N%204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mos022/pwc/Documents%20and%20Settings/avazhenin002/Desktop/BBS.ABS/Client%20Training/Mosenergo/work%20papers/ADj%20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www.mcdan.com/Price%20schedules/Current%20Price%20Schedules/2008%20Price%20Schedules/Price%20File%20Backup-Confidential%20Data/pr2009-01-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azt-rdp.at-perm.ru/profiles$/portachev/Analitzapiska/Documents%20and%20Settings/Nahimovskay/Local%20Settings/Temporary%20Internet%20Files/OLK13/V2008-2011%2081208%20var&#1050;50&#1082;&#1083;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azt-rdp.at-perm.ru/profiles$/RU-MOWFIL001/Data/ABAS/Cip_tice/office/nontelecoms/Eurochem/2007/1Q%20Review/small%20co/&#1057;&#1077;&#1083;&#1100;&#1093;&#1086;&#1079;&#1093;&#1080;&#1084;&#1080;&#1103;/&#1057;&#1077;&#1083;&#1100;&#1093;&#1086;&#1079;&#1093;&#1080;&#1084;&#1080;&#1103;_PBC_1%20&#1082;&#1074;.2007_%20&#1095;&#1072;&#1089;&#1090;&#1100;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RU-MOWFIL001/Data/Documents%20and%20Settings/kdoronin001/My%20Documents/Kirill/Eurochem/Y2006/Packs%20received%20(others)/&#1054;&#1040;&#1054;%20&#1057;&#1077;&#1083;&#1100;&#1093;&#1086;&#1079;&#1093;&#1080;&#1084;&#1080;&#1103;/PBC_%20&#1084;&#1072;&#1082;&#1077;&#1090;_12&#1084;%202006_Selhozhimiy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MyFolders$/My%20Documents/Working%20files%20Eurochem/Voluation_models/consolidated%20model_UBS/consolidated_linked_v.8.7_17.06/phosphate_model_8.7_adjusted%20CapEx.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azt-rdp.at-perm.ru/profiles$/mos022/TEMP/notesD62365/Eurochem%20CF%20model%20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bmz022/Common/Documents%20and%20Settings/Ievleva/Local%20Settings/Temporary%20Internet%20Files/Content.Outlook/XTAUZLZV/v-2013-2017-2030-1.11%2013.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Fields/belanak.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firmwide.corp.gs.com/irroot/BERNARD/OILS/COS/India/BPCL/BPCL%20Maste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azt-rdp.at-perm.ru/profiles$/Y.TSIPLENKOVA/Application%20Data/Microsoft/Excel/&#1041;&#1102;&#1076;&#1078;&#1077;&#1090;&#1099;%20&#1087;&#1088;&#1086;&#1076;&#1072;&#1078;/&#1043;&#1072;&#1083;&#1086;&#1075;&#1077;&#1085;_&#1072;&#1087;&#1088;&#1077;&#1083;&#1100;_&#1087;&#1083;&#1072;&#1085;.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USERS/NEELESH/TELECOM/VSNL/VSN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usl022/USL%20FS/Users/Valenkevich_EA/AppData/Local/Microsoft/Windows/Temporary%20Internet%20Files/Content.Outlook/U2X6VQB4/VEB_model_potash_05oct2009_ver_5_2_201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I:/BUXTXT/MSFO/DVIG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Byxgalter/c/Albert/&#1077;&#1078;&#1077;&#1084;&#1077;&#1089;&#1103;&#1095;&#1085;&#1080;&#108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azt-rdp.at-perm.ru/profiles$/mos022/home$/BarmenkovDV/Desktop/&#1050;&#1085;&#1080;&#1075;&#1072;3.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1054;&#1090;&#1095;&#1077;&#1090;%20&#1087;&#1086;%20&#1080;&#1089;&#1087;&#1086;&#1083;&#1100;&#1079;&#1086;&#1074;&#1072;&#1085;&#1080;&#1102;%20&#1084;&#1086;&#1097;&#1085;&#1086;&#1089;&#1090;&#1077;&#1081;.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Brk022/folders/Documents%20and%20Settings/test1/Local%20Settings/Temporary%20Internet%20Files/Content.IE5/B2KVBD0T/FA01_&#1064;&#1072;&#1073;&#1083;&#1086;&#1085;.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mars/users/Documents%20and%20Settings/Bogdanov/&#1052;&#1086;&#1080;%20&#1076;&#1086;&#1082;&#1091;&#1084;&#1077;&#1085;&#1090;&#1099;/&#1075;&#1086;&#1074;&#1085;&#1080;&#1097;&#1077;/Etalon_EP4Q2003_40009.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Obmen/Temp/BNPBalancesJuly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Fserv/&#1091;&#1087;&#1088;&#1072;&#1074;&#1083;&#1077;&#1085;&#1095;&#1077;&#1089;&#1082;&#1080;&#1081;%20&#1091;&#1095;&#1077;&#1090;/uef/3_2002/svod9mec0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P:/Users/Kislukhina_LV/Desktop/&#1041;&#1102;&#1076;&#1078;&#1077;&#1090;_2015%20&#1075;%20%20-%20&#1055;&#1086;&#1087;&#1086;&#1074;&#1072;%2009_09_2014.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azt-rdp.at-perm.ru/profiles$/Hanova/ira_send/&#1045;&#1057;&#1052;&#1054;&#1053;2002/&#1052;&#1072;&#1090;&#1077;&#1088;&#1086;&#1074;-03.01.02/&#1041;&#1072;&#1083;&#1072;&#1085;&#1089;/An(EsMon)/7.02.01/&#1061;&#1072;&#1085;&#1086;&#1074;&#1072;/&#1043;&#1088;(27.07.00)5&#1061;.xls" TargetMode="External"/></Relationships>
</file>

<file path=xl/externalLinks/_rels/externalLink57.xml.rels><?xml version="1.0" encoding="UTF-8" standalone="yes"?>
<Relationships xmlns="http://schemas.openxmlformats.org/package/2006/relationships"><Relationship Id="rId1" Type="http://schemas.microsoft.com/office/2006/relationships/xlExternalLinkPath/xlPathMissing" Target="&#1041;&#1102;&#1076;&#1078;&#1077;&#1090;%20&#1080;&#1102;&#1085;&#1103;-&#1087;.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1042;&#1099;&#1073;&#1086;&#1088;&#1082;&#1080;_&#1089;_&#1040;&#1079;&#1086;&#1090;&#1072;.xls" TargetMode="External"/></Relationships>
</file>

<file path=xl/externalLinks/_rels/externalLink59.xml.rels><?xml version="1.0" encoding="UTF-8" standalone="yes"?>
<Relationships xmlns="http://schemas.openxmlformats.org/package/2006/relationships"><Relationship Id="rId1" Type="http://schemas.microsoft.com/office/2006/relationships/xlExternalLinkPath/xlPathMissing" Target="&#1058;&#1051;&#1050;%20&#1041;&#1044;&#1056;,%20&#1041;&#1044;&#1044;&#1057;%2001-10.&#1092;&#1072;&#1082;&#1090;,%20&#1087;&#1083;&#1072;&#1085;%2011-12%202008.xls" TargetMode="External"/></Relationships>
</file>

<file path=xl/externalLinks/_rels/externalLink60.xml.rels><?xml version="1.0" encoding="UTF-8" standalone="yes"?>
<Relationships xmlns="http://schemas.openxmlformats.org/package/2006/relationships"><Relationship Id="rId1" Type="http://schemas.microsoft.com/office/2006/relationships/xlExternalLinkPath/xlPathMissing" Target="&#1041;&#1102;&#1076;&#1078;&#1077;&#1090;%20&#1084;&#1072;&#1081;%20&#1043;&#1050;+&#1052;&#105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mos022/home$/Volkova_AA/&#1052;&#1086;&#1080;%20&#1076;&#1086;&#1082;&#1091;&#1084;&#1077;&#1085;&#1090;&#1099;/&#1056;&#1072;&#1073;&#1086;&#1095;&#1080;&#1077;%20&#1076;&#1086;&#1082;&#1091;&#1084;&#1077;&#1085;&#1090;&#1099;%20&#1045;&#1074;&#1088;&#1086;&#1061;&#1080;&#1084;/&#1060;&#1080;&#1085;&#1072;&#1085;&#1089;&#1086;&#1074;&#1099;&#1077;%20&#1074;&#1083;&#1086;&#1078;&#1077;&#1085;&#1080;&#1103;,%20&#1079;&#1072;&#1081;&#1084;&#1099;,%20&#1082;&#1088;&#1077;&#1076;&#1080;&#1090;&#1099;%20&#1080;%20&#1087;&#1088;/&#1047;&#1072;&#1081;&#1084;&#1099;,%20&#1082;&#1088;&#1077;&#1076;&#1080;&#1090;&#1099;/%25%20&#1087;&#1086;%20&#1082;&#1088;&#1077;&#1076;&#1080;&#1090;&#1072;&#1084;%20&#1080;%20&#1079;&#1072;&#1081;&#1084;&#1072;&#1084;%20200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azt-rdp.at-perm.ru/profiles$/Hanova/ira_send/&#1045;&#1057;&#1052;&#1054;&#1053;2002/&#1052;&#1072;&#1090;&#1077;&#1088;&#1086;&#1074;-03.01.02/&#1041;&#1072;&#1083;&#1072;&#1085;&#1089;/An(EsMon)/7.02.01/SC_W/&#1055;&#1088;&#1086;&#1075;&#1085;&#1086;&#1079;/&#1055;&#1088;&#1086;&#1075;05_00(27.06).xls"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4_IFRS%20conversion%20course%20-%20working%20table%20for%20student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1044;&#1080;&#1088;&#1077;&#1082;&#1094;&#1080;&#1103;%20&#1087;&#1086;%20&#1076;&#1086;&#1073;&#1099;&#1095;&#1077;%20&#1075;&#1086;&#1088;&#1085;&#1086;-&#1093;&#1080;&#1084;&#1080;&#1095;&#1077;&#1089;&#1082;&#1086;&#1075;&#1086;%20&#1089;&#1099;&#1088;&#1100;&#1103;/&#1050;&#1086;&#1085;&#1090;&#1088;&#1086;&#1083;&#1083;&#1080;&#1085;&#1075;%20&#1080;%20&#1048;&#1085;&#1074;&#1077;&#1089;&#1090;&#1080;&#1094;&#1080;&#1080;/4.CAPEX/2020/&#1041;&#1102;&#1076;&#1078;&#1077;&#1090;/!&#1056;&#1077;&#1077;&#1089;&#1090;&#1088;/&#1044;&#1083;&#1103;%20&#1053;&#1072;&#1088;&#1077;&#1090;&#1103;/RUKUS_&#1056;&#1077;&#1077;&#1089;&#1090;&#1088;_&#1057;&#1040;&#1056;&#1045;&#1061;_2020_v9_strong.xlsx"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PathMissing" Target="&#1041;&#1102;&#1076;&#1078;&#1077;&#1090;%202003%20&#1075;.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A:/&#1063;&#1090;&#1086;%20&#1076;&#1077;&#1083;&#1072;&#1090;&#1100;%20&#1089;%20&#1087;&#1086;&#1083;&#1091;&#1092;&#1072;&#1073;&#1088;&#1080;&#1082;&#1072;&#1090;&#1072;&#1084;&#1080;.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azt-rdp.at-perm.ru/profiles$/portachev/Analitzapiska/&#1052;&#1086;&#1080;%20&#1076;&#1086;&#1082;&#1091;&#1084;&#1077;&#1085;&#1090;&#1099;/&#1052;&#1054;&#1041;/06-03-06/Var2.7%20(version%201).xls" TargetMode="External"/></Relationships>
</file>

<file path=xl/externalLinks/_rels/externalLink68.xml.rels><?xml version="1.0" encoding="UTF-8" standalone="yes"?>
<Relationships xmlns="http://schemas.openxmlformats.org/package/2006/relationships"><Relationship Id="rId1" Type="http://schemas.microsoft.com/office/2006/relationships/xlExternalLinkPath/xlPathMissing" Target="&#1052;&#1086;&#1076;&#1077;&#1083;&#1100;_&#1055;&#1086;&#1083;&#1080;&#1084;&#1077;&#1088;.xls"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PathMissing" Target="model-machinery%20plant.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Obmen/Dokumentai/Biudzetas/Originalas/Biudzetavimo%20sistema.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BOOKKEEP1/trans/WINDOWS/&#1056;&#1072;&#1073;&#1086;&#1095;&#1080;&#1081;%20&#1089;&#1090;&#1086;&#1083;/&#1055;&#1083;&#1072;&#1085;&#1086;&#1074;&#1099;&#1081;%20&#1060;&#1054;&#1058;%20(1040)%20&#1087;&#1086;%20&#1054;&#1040;&#1054;%20&#1045;&#1074;&#1088;&#1086;&#1061;&#1080;&#1084;%20-%20&#1041;&#1052;&#1059;%20&#1085;&#1072;%202004&#1075;/&#1087;&#1083;%202004%20&#1087;&#1086;%20&#1094;&#1077;&#1093;&#1072;&#1084;/&#1064;&#1090;&#1072;&#1090;&#1085;&#1086;&#1077;%20&#1088;&#1072;&#1089;&#1087;&#1080;&#1089;&#1072;&#1085;&#1080;&#1077;%20&#1087;&#1086;%20&#1054;&#1040;&#1054;%20&#1045;&#1074;&#1088;&#1086;&#1061;&#1080;&#1084;/&#1052;&#1086;&#1080;%20&#1076;&#1086;&#1082;&#1091;&#1084;&#1077;&#1085;&#1090;&#1099;/&#1045;&#1058;&#1057;/&#1057;&#1090;&#1072;&#1088;&#1099;&#1077;/&#1084;&#1086;&#1076;&#1077;&#1083;&#1100;%20&#1091;&#1087;&#1088;&#1086;&#1097;%20&#1076;&#1083;&#1103;%20&#1076;&#1086;&#1084;&#1072;%20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C:/azt-rdp/profiles$/&#1057;&#1045;&#1052;&#1048;&#1053;&#1040;&#1056;_2015/&#1055;&#1086;&#1083;&#1077;&#1079;&#1085;&#1072;&#1103;%20&#1080;&#1085;&#1092;&#1086;&#1088;&#1084;&#1072;&#1094;&#1080;&#1103;/&#1063;&#1090;&#1086;-&#1045;&#1089;&#1083;&#1080;/&#1052;&#1086;&#1076;&#1077;&#1083;&#1080;&#1088;&#1086;&#1074;&#1072;&#1085;&#1080;&#1077;.xlsx" TargetMode="External"/></Relationships>
</file>

<file path=xl/externalLinks/_rels/externalLink73.xml.rels><?xml version="1.0" encoding="UTF-8" standalone="yes"?>
<Relationships xmlns="http://schemas.openxmlformats.org/package/2006/relationships"><Relationship Id="rId1" Type="http://schemas.microsoft.com/office/2006/relationships/xlExternalLinkPath/xlPathMissing" Target="&#1057;&#1091;&#1087;&#1077;&#1088;&#1087;&#1088;&#1086;&#1075;&#1088;&#1072;&#1084;&#1084;&#1072;%20-%20&#1085;&#1086;&#1074;&#1072;&#11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C:/azt-rdp.at-perm.ru/profiles$/Ksp020/UserFS$/&#1050;&#1054;&#1052;&#1055;&#1045;&#1053;&#1057;&#1040;&#1062;&#1048;&#1054;&#1053;&#1053;&#1067;&#1045;%20&#1055;&#1040;&#1050;&#1045;&#1058;&#1067;%20&#1052;&#1045;&#1053;&#1045;&#1044;&#1046;&#1052;&#1045;&#1053;&#1058;&#1040;/3_&#1055;&#1077;&#1088;&#1077;&#1089;&#1084;&#1086;&#1090;&#1088;%20&#1047;&#1055;%202008%20&#1088;&#1091;&#1082;-&#1084;%20&#1074;%20&#1059;&#1054;/&#1047;&#1055;%203-&#1103;%20&#1083;&#1080;&#1085;%20&#1059;&#1054;_&#1074;&#1089;&#1077;_&#1085;&#1072;%20&#1087;&#1088;&#1072;&#1074;&#1083;&#1077;&#1085;&#1080;&#1077;.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C:/mars/users/Documents%20and%20Settings/Bogdanov/&#1052;&#1086;&#1080;%20&#1076;&#1086;&#1082;&#1091;&#1084;&#1077;&#1085;&#1090;&#1099;/&#1055;&#1088;&#1072;&#1074;&#1080;&#1083;&#1100;&#1085;&#1099;&#1081;%20&#1087;&#1072;&#1082;&#1077;&#1090;.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1055;&#1088;&#1086;&#1085;&#1103;&#1082;&#1080;&#1085;&#1072;/&#1084;&#1086;&#1080;%20&#1076;&#1086;&#1082;&#1091;&#1084;&#1077;&#1085;&#1090;/Documents%20and%20Settings/antoschenko/&#1052;&#1086;&#1080;%20&#1076;&#1086;&#1082;&#1091;&#1084;&#1077;&#1085;&#1090;&#1099;/&#1053;&#1042;&#1058;&#1048;/&#1048;&#1102;&#1083;&#1100;/BDR%20NVTI%20&#1087;&#1083;&#1072;&#1085;%2007.2003.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SPAR%202006/RSA%20FS%202006/Documents%20and%20Settings/ashalimo/Desktop/xPress_02/Corr_01_01.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Serv1/plan$/bas/&#1073;&#1102;&#1076;&#1078;&#1077;&#1090;&#1085;&#1099;&#1081;%20&#1087;&#1088;&#1086;&#1094;&#1077;&#1089;&#1089;/&#1085;&#1086;&#1074;&#1099;&#1081;%20&#1087;&#1088;&#1086;&#1077;&#1082;&#1090;/&#1082;&#1086;&#1085;&#1077;&#1094;/&#1092;&#1086;&#1088;&#1084;&#1099;%20&#1050;&#1041;%202.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1044;&#1080;&#1088;&#1077;&#1082;&#1094;&#1080;&#1103;%20&#1087;&#1086;%20&#1076;&#1086;&#1073;&#1099;&#1095;&#1077;%20&#1075;&#1086;&#1088;&#1085;&#1086;-&#1093;&#1080;&#1084;&#1080;&#1095;&#1077;&#1089;&#1082;&#1086;&#1075;&#1086;%20&#1089;&#1099;&#1088;&#1100;&#1103;/&#1050;&#1086;&#1085;&#1090;&#1088;&#1086;&#1083;&#1083;&#1080;&#1085;&#1075;%20&#1080;%20&#1048;&#1085;&#1074;&#1077;&#1089;&#1090;&#1080;&#1094;&#1080;&#1080;/&#1050;&#1086;&#1085;&#1090;&#1088;&#1086;&#1083;&#1083;&#1080;&#1085;&#1075;/2015%20&#1041;&#1102;&#1076;&#1078;&#1077;&#1090;/&#1055;&#1088;&#1077;&#1079;&#1077;&#1085;&#1090;&#1072;&#1094;&#1080;&#1080;/1st%20reading%20DS/&#1048;&#1085;&#1074;&#1077;&#1089;&#1090;&#1080;&#1094;&#1080;&#1080;/RURVG_&#1060;&#1086;&#1088;&#1084;&#1072;%208.1%20&#1080;&#1079;%20&#1055;&#1088;&#1080;&#1082;&#1072;&#1079;&#1072;%20&#1085;&#1072;%20&#1041;&#1102;&#1076;&#1078;&#1077;&#1090;%202015%20v2.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F:/DOCUME~1/SHALJA~1.HOL/LOCALS~1/Temp/&#1071;&#1085;&#1074;&#1072;&#1088;&#1100;02/&#1043;&#1054;&#1050;%20&#1092;&#1080;&#1085;%20&#1088;&#1077;&#1079;%20&#1103;&#1085;&#1074;&#1072;&#1088;&#1100;.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C:/mars/users/Documents%20and%20Settings/Maximov/&#1056;&#1072;&#1073;&#1086;&#1095;&#1080;&#1081;%20&#1089;&#1090;&#1086;&#1083;/Request%20package/&#1055;&#1088;&#1072;&#1074;&#1080;&#1083;&#1100;&#1085;&#1099;&#1081;%20&#1087;&#1072;&#1082;&#1077;&#1090;.xls" TargetMode="External"/></Relationships>
</file>

<file path=xl/externalLinks/_rels/externalLink82.xml.rels><?xml version="1.0" encoding="UTF-8" standalone="yes"?>
<Relationships xmlns="http://schemas.openxmlformats.org/package/2006/relationships"><Relationship Id="rId1" Type="http://schemas.microsoft.com/office/2006/relationships/xlExternalLinkPath/xlPathMissing" Target="&#1062;&#1077;&#1085;&#1099;_EBITDA%20447_&#1040;&#1079;&#1086;&#1090;.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D:/mos022/&#1052;&#1086;&#1089;&#1082;&#1086;&#1074;&#1089;&#1082;&#1080;&#1081;%20&#1086;&#1092;&#1080;&#1089;/A:/2002%20&#1075;&#1086;&#1076;%20&#1087;&#1083;&#1072;&#1085;&#1099;/&#1040;&#1047;&#1054;&#1058;/&#1056;&#1040;&#1057;&#1061;.&#1053;&#1054;&#1056;&#1052;&#1067;%202002_final2.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Obmen/Documents%20and%20Settings/Varezhkin/Local%20Settings/Temporary%20Internet%20Files/OLK2/&#1060;&#1056;%20&#1084;&#1072;&#1081;%2002%20&#1092;&#1072;&#1082;&#1090;%20&#1086;&#1078;&#1080;&#1076;..xls" TargetMode="External"/></Relationships>
</file>

<file path=xl/externalLinks/_rels/externalLink85.xml.rels><?xml version="1.0" encoding="UTF-8" standalone="yes"?>
<Relationships xmlns="http://schemas.openxmlformats.org/package/2006/relationships"><Relationship Id="rId1" Type="http://schemas.microsoft.com/office/2006/relationships/xlExternalLinkPath/xlPathMissing" Target="&#1041;&#1102;&#1076;&#1048;&#1085;&#1074;3&#1082;&#1074;2000&#1062;&#1054;.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Obmen/My%20documents/Lifosa/Restructuring/CGL/RestructuringModel2(nov12).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vgp%20conversion/tgp/TGP-tier12.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azt-rdp.at-perm.ru/profiles$/&#1055;&#1088;&#1086;&#1085;&#1103;&#1082;&#1080;&#1085;&#1072;/&#1084;&#1086;&#1080;%20&#1076;&#1086;&#1082;&#1091;&#1084;&#1077;&#1085;&#1090;/2002%20&#1075;&#1086;&#1076;%20&#1087;&#1083;&#1072;&#1085;&#1099;/&#1040;&#1047;&#1054;&#1058;/&#1056;&#1040;&#1057;&#1061;.&#1053;&#1054;&#1056;&#1052;&#1067;%202002_final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2002%20&#1075;&#1086;&#1076;%20&#1087;&#1083;&#1072;&#1085;&#1099;/&#1040;&#1047;&#1054;&#1058;/&#1056;&#1040;&#1057;&#1061;.&#1053;&#1054;&#1056;&#1052;&#1067;%202002_final2.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C:/Serv1/plan$/Documents%20and%20Settings/nigmatylin/&#1052;&#1086;&#1080;%20&#1076;&#1086;&#1082;&#1091;&#1084;&#1077;&#1085;&#1090;&#1099;/&#1041;&#1102;&#1076;&#1078;&#1077;&#1090;&#1099;/&#1054;&#1082;&#1090;&#1103;&#1073;&#1088;&#1100;/&#1041;&#1102;&#1076;&#1078;&#1077;&#1090;%20&#1086;&#1082;&#1090;&#1103;&#1073;&#1088;&#1100;%20&#1056;&#1059;&#1057;.xls" TargetMode="External"/></Relationships>
</file>

<file path=xl/externalLinks/_rels/externalLink91.xml.rels><?xml version="1.0" encoding="UTF-8" standalone="yes"?>
<Relationships xmlns="http://schemas.openxmlformats.org/package/2006/relationships"><Relationship Id="rId1" Type="http://schemas.microsoft.com/office/2006/relationships/xlExternalLinkPath/xlPathMissing" Target="&#1041;&#1102;&#1076;&#1078;&#1077;&#1090;%20&#1086;&#1082;&#1090;&#1103;&#1073;&#1088;&#11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Users/Balychevtsev_RA/AppData/Local/Microsoft/Windows/Temporary%20Internet%20Files/Content.Outlook/A0JF15IG/&#1056;&#1072;&#1089;&#1096;&#1080;&#1092;&#1088;&#1086;&#1074;&#1082;&#1080;%20&#1082;%20&#1087;&#1088;&#1077;&#1079;&#1077;&#1085;&#1090;&#1072;&#1094;&#1080;&#1080;_2012.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azt-rdp.at-perm.ru/profiles$/Ibm-lmla7gl/doc/&#1054;&#1052;&#1048;/&#1056;&#1052;/&#1042;&#1089;&#1077;%20&#1079;&#1072;&#1074;&#1086;&#1076;&#1099;/&#1055;&#1088;&#1086;&#1080;&#1079;&#1074;%20&#1080;%20&#1086;&#1090;&#1075;&#1088;&#1091;&#1079;&#1082;&#1072;/2005/005%20&#1084;&#1072;&#1081;%20&#1053;&#1077;&#1074;&#1040;&#1079;&#1086;&#1090;%20&#1087;&#1088;&#1086;&#1077;&#1082;&#1090;%20&#1082;%20&#1091;&#1090;&#1074;&#1077;&#1088;&#1078;&#1076;&#1077;&#1085;&#1080;&#1102;.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Users/Beloshenko_EP/AppData/Local/Microsoft/Windows/Temporary%20Internet%20Files/Content.Outlook/Y80QXQSX/009%20&#1084;&#1086;&#1076;&#1077;&#1083;&#1100;%20&#1092;&#1086;&#1089;&#1092;&#1086;&#1088;&#1085;&#1099;&#1077;%20-%20&#1089;&#1077;&#1085;&#1090;&#1103;&#1073;&#1088;&#1100;%202011%20&#1101;&#1090;&#1072;&#1083;&#1086;&#1085;%202.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Z:/windows/Temporary%20Internet%20Files/OLK9160/&#1073;&#1102;&#1076;&#1078;&#1077;&#1090;%20%20&#1043;&#1054;&#1050;&#1072;%20&#1085;&#1072;%202001%20&#1086;&#1090;%2020%200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Users/polyakov_iv/AppData/Local/Microsoft/Windows/Temporary%20Internet%20Files/Content.Outlook/GAAV71YZ/&#1044;&#1054;&#1042;%20(&#1057;&#1090;&#1077;&#1087;&#1072;&#1085;&#1086;&#107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azt-rdp.at-perm.ru/profiles$/Fileserver/Economic/windows/Temporary%20Internet%20Files/OLK9160/&#1055;&#1088;&#1103;&#1084;&#1099;&#1077;%20&#1043;&#1054;&#1050;&#1072;%20&#1092;&#1086;&#1088;&#1084;&#1072;1.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azt-rdp.at-perm.ru/profiles$/Hemul/UpEkEx/Documents%20and%20Settings/Storozhuk/Local%20Settings/Temporary%20Internet%20Files/OLK155/&#1040;&#1056;&#1061;%20&#1052;&#1086;&#1089;&#1082;&#1074;&#1072;%20&#1080;%20&#1092;&#1080;&#1083;&#1080;&#1072;&#1083;&#1099;%204-2003&#1059;.xls" TargetMode="External"/></Relationships>
</file>

<file path=xl/externalLinks/_rels/externalLink99.xml.rels><?xml version="1.0" encoding="UTF-8" standalone="yes"?>
<Relationships xmlns="http://schemas.openxmlformats.org/package/2006/relationships"><Relationship Id="rId1" Type="http://schemas.microsoft.com/office/2006/relationships/xlExternalLinkPath/xlPathMissing" Target="&#1089;&#1087;&#1088;&#1072;&#1074;&#1082;&#107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C:/azt-rdp.at-perm.ru/profiles$/hemul/New_Year/WINDOWS/TEMP/bat/Documents%20and%20Settings/maiorova/&#1056;&#1072;&#1073;&#1086;&#1095;&#1080;&#1081;%20&#1089;&#1090;&#1086;&#1083;/&#1041;&#1044;&#1056;/&#1060;&#1077;&#1074;&#1088;&#1072;&#1083;&#1100;02/&#1043;&#1054;&#1050;%20&#1092;&#1080;&#1085;%20&#1088;&#1077;&#1079;%20&#1092;&#1077;&#1074;&#1088;&#1072;&#1083;&#1100;02.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azt-rdp.at-perm.ru/profiles$/hemul/upekex/&#1057;&#1074;&#1086;&#1076;/2004_03_1&#1082;&#1074;&#1072;&#1088;&#1090;&#1072;&#1083;/&#1054;&#1090;&#1095;&#1077;&#1090;%201&#1082;&#1074;04%20&#1053;&#1077;&#1074;&#1040;&#1079;&#1086;&#1090;.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C:/azt-rdp.at-perm.ru/profiles$/hemul/New_Year/WINDOWS/TEMP/bat/Documents%20and%20Settings/barbayanov/&#1052;&#1086;&#1080;%20&#1076;&#1086;&#1082;&#1091;&#1084;&#1077;&#1085;&#1090;&#1099;/&#1044;&#1086;&#1082;&#1091;&#1084;&#1077;&#1085;&#1090;&#1099;/&#1060;&#1086;&#1088;&#1084;&#1080;&#1088;&#1086;&#1074;&#1072;&#1085;&#1080;%20&#1073;&#1102;&#1076;&#1078;&#1077;&#1090;&#1072;%20&#1052;&#1061;&#1050;/&#1071;&#1085;&#1074;&#1072;&#1088;&#1100;/&#1086;&#1090;&#1095;&#1077;&#1090;&#1099;%20&#1087;&#1086;%20&#1082;&#1086;&#1085;&#1090;&#1088;&#1072;&#1082;&#1090;&#1072;&#1084;%20&#1086;&#1090;%2029.11.01.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azt-rdp.at-perm.ru/profiles$/hemul/upekex/&#1057;&#1074;&#1086;&#1076;/2004_03%20&#1084;&#1072;&#1088;&#1090;/&#1055;&#1051;&#1040;&#1053;/&#1041;&#1044;&#1056;%20&#1087;&#1083;&#1072;&#1085;%20&#1084;&#1072;&#1088;&#1090;04%20&#1053;&#1040;&#1050;.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C:/Zh_940/&#1045;&#1078;&#1077;&#1076;&#1085;&#1077;&#1074;&#1085;&#1099;&#1077;%20&#1088;&#1072;&#1087;&#1086;&#1088;&#1090;&#1099;/&#1087;&#1088;&#1086;&#1075;&#1088;&#1072;&#1084;&#1084;&#1072;%20&#1048;&#1083;&#1100;&#1076;&#1072;&#1088;&#1072;/&#1057;&#1077;&#1085;&#1090;&#1103;&#1073;&#1088;&#1100;%202002/&#1057;&#1077;&#1085;&#1090;&#1103;&#1073;&#1088;&#1100;%20&#1088;&#1072;&#1073;&#1086;&#1095;&#1080;&#1081;%20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OK/37%20&#1050;&#1086;&#1087;&#1080;&#1103;/&#1041;&#1044;&#1056;/&#1041;&#1044;&#1056;%202012%20&#1075;&#1086;&#1076;/12%20&#1048;&#1085;&#1074;&#1077;&#1089;&#1090;&#1080;&#1094;&#1080;&#1086;&#1085;&#1085;&#1099;&#1081;%20&#1073;&#1102;&#1076;&#1078;&#1077;&#1090;/&#1048;&#1085;&#1074;&#1077;&#1089;&#1090;&#1080;&#1094;&#1080;&#1086;&#1085;&#1085;&#1099;&#1081;%20&#1073;&#1102;&#1076;&#1078;&#1077;&#1090;%20&#1085;&#1072;%202012%20&#1075;&#1086;&#1076;%2022_09_2011.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C:/azt-rdp.at-perm.ru/profiles$/nvk022/Home$/&#1043;&#1086;&#1076;&#1086;&#1074;&#1086;&#1081;%20&#1073;&#1102;&#1076;&#1078;&#1077;&#1090;/Disk_D/&#1087;&#1072;&#1087;&#1082;&#1080;%20&#1088;&#1072;&#1073;&#1086;&#1095;&#1077;&#1075;&#1086;%20&#1089;&#1090;&#1086;&#1083;&#1072;/&#1048;&#1085;&#1074;&#1077;&#1089;&#1090;.&#1076;&#1077;&#1103;&#1090;&#1077;&#1083;&#1100;&#1085;&#1086;&#1089;&#1090;&#1100;/&#1041;&#1102;&#1076;&#1078;&#1077;&#1090;%202012/&#1041;&#1102;&#1076;&#1078;&#1077;&#1090;%202012/&#1055;&#1088;&#1080;&#1082;&#1072;&#1079;_11_62_01_2_2.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C:/Virupaeva/fin/FIN/&#1041;&#1102;&#1076;&#1078;&#1077;&#1090;&#1080;&#1088;&#1086;&#1074;&#1072;&#1085;&#1080;&#1077;/--------/MTV/PLAN97N.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azt-rdp.at-perm.ru/profiles$/mos022/&#1052;&#1086;&#1089;&#1082;&#1086;&#1074;&#1089;&#1082;&#1080;&#1081;%20&#1086;&#1092;&#1080;&#1089;/DOCUME~1/BAGAEV~2/LOCALS~1/Temp/notes4C6F6B/&#1058;&#1080;&#1082;&#1091;&#1085;&#1086;&#1074;/Documents%20and%20Settings/barbayanov/&#1056;&#1072;&#1073;&#1086;&#1095;&#1080;&#1081;%20&#1089;&#1090;&#1086;&#1083;/&#1050;&#1085;&#1080;&#1075;&#1072;1.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azt-rdp.at-perm.ru/profiles$/Fileserver/Economic/Documents%20and%20Settings/svg/Local%20Settings/Temporary%20Internet%20Files/Content.IE5/ETUZI567/&#1094;&#1077;&#1085;&#1099;%20&#1085;&#1072;%202004%20&#1075;%20&#1087;&#1086;%20&#1079;&#1072;&#1074;&#1086;&#1076;&#1072;&#1084;/&#1053;&#1040;&#1050;%20&#1094;&#1077;&#1085;&#10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M:/TEMP/&#1089;&#1077;&#1073;&#1077;&#1089;&#1090;&#1086;&#1080;&#1084;&#1086;&#1089;&#1090;&#1100;%20&#1087;&#1088;&#1086;&#1073;&#1072;%20%20&#1086;&#1090;%2024%2002%20&#1094;&#1077;&#1085;&#1072;%2028.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C:/Bmz06/peo/&#1048;&#1085;&#1074;&#1077;&#1089;&#1090;&#1080;&#1094;&#1080;&#1080;/2013%20&#1075;&#1086;&#1076;/&#1055;&#1088;&#1077;&#1076;&#1087;&#1088;&#1080;&#1103;&#1090;&#1080;&#1103;/RUNIC_&#1048;&#1044;_2013%20(01%20121004).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C:/azt-rdp.at-perm.ru/profiles$/hemul/New_Year/WINDOWS/TEMP/bat/Documents%20and%20Settings/Varezhkin/Local%20Settings/Temporary%20Internet%20Files/OLK2/&#1060;&#1056;%20&#1084;&#1072;&#1081;%2002%20&#1092;&#1072;&#1082;&#1090;%20&#1086;&#1078;&#1080;&#1076;..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C:/azt-rdp.at-perm.ru/profiles$/Ibm-lmla7gl/doc/&#1054;&#1052;&#1048;/&#1056;&#1052;/&#1042;&#1089;&#1077;%20&#1079;&#1072;&#1074;&#1086;&#1076;&#1099;/&#1055;&#1088;&#1086;&#1080;&#1079;&#1074;%20&#1080;%20&#1086;&#1090;&#1075;&#1088;&#1091;&#1079;&#1082;&#1072;/2005/005%20&#1084;&#1072;&#1081;%20&#1053;&#1040;&#1050;%20&#1040;&#1079;&#1086;&#1090;%20&#1087;&#1088;&#1086;&#1077;&#1082;&#1090;%20&#1082;%20&#1091;&#1090;&#1074;&#1077;&#1088;&#1078;&#1076;&#1077;&#1085;&#1080;&#1102;.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uments/CURRENT%20Engagements%202005/Maxigroup/client%20files/&#1054;&#1073;&#1086;&#1088;&#1086;&#1090;&#1085;&#1086;-&#1089;&#1072;&#1083;&#1100;&#1076;&#1086;&#1074;&#1072;&#1103;/&#1054;&#1040;&#1054;%20&#1052;&#1077;&#1090;&#1072;&#1083;&#1083;&#1091;&#1088;&#1075;&#1080;&#1095;&#1077;&#1089;&#1082;&#1080;&#1081;%20&#1093;&#1086;&#1083;&#1076;&#1080;&#1085;&#1075;.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D:/SPAR%202006/RSA%20FS%202006/Documents%20and%20Settings/ashalimo/Desktop/xPress_02/FA_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C:/Hemul/CFS/WINDOWS/TEMP/OTCGOD99.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C:/RU-MOWFIL001/Data/&#1052;&#1086;&#1080;%20&#1076;&#1086;&#1082;&#1091;&#1084;&#1077;&#1085;&#1090;&#1099;/&#1041;&#1102;&#1076;&#1078;&#1077;&#1090;&#1099;/&#1041;&#1102;&#1076;&#1078;JUNE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hemul/New_Year/WINDOWS/TEMP/bat/Documents%20and%20Settings/antoschenko/&#1052;&#1086;&#1080;%20&#1076;&#1086;&#1082;&#1091;&#1084;&#1077;&#1085;&#1090;&#1099;/&#1053;&#1042;&#1058;&#1048;/&#1040;&#1087;&#1088;&#1077;&#1083;&#1100;/&#1055;&#1083;&#1072;&#1085;&#1099;%20&#1085;&#1072;%20&#1072;&#1087;&#1088;&#1077;&#1083;&#1100;/&#1048;&#1079;&#1084;&#1077;&#1085;&#1077;&#1085;%20&#1087;&#1083;&#1072;&#1085;%20&#1072;&#1087;&#1088;&#1077;&#1083;&#1100;%20&#1041;&#1044;&#1056;2003.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C:/azt-rdp.at-perm.ru/profiles$/hemul/New_Year/WINDOWS/TEMP/bat/Documents%20and%20Settings/antoschenko/&#1052;&#1086;&#1080;%20&#1076;&#1086;&#1082;&#1091;&#1084;&#1077;&#1085;&#1090;&#1099;/&#1053;&#1042;&#1058;&#1048;/&#1040;&#1087;&#1088;&#1077;&#1083;&#1100;/&#1055;&#1083;&#1072;&#1085;&#1099;%20&#1085;&#1072;%20&#1072;&#1087;&#1088;&#1077;&#1083;&#1100;/&#1048;&#1079;&#1084;&#1077;&#1085;&#1077;&#1085;%20&#1087;&#1083;&#1072;&#1085;%20&#1072;&#1087;&#1088;&#1077;&#1083;&#1100;%20&#1041;&#1044;&#1056;2003.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C:/&#1055;&#1088;&#1086;&#1085;&#1103;&#1082;&#1080;&#1085;&#1072;/&#1084;&#1086;&#1080;%20&#1076;&#1086;&#1082;&#1091;&#1084;&#1077;&#1085;&#1090;/Documents%20and%20Settings/Storozhuk/Local%20Settings/Temporary%20Internet%20Files/OLK155/&#1040;&#1056;&#1061;%20&#1052;&#1086;&#1089;&#1082;&#1074;&#1072;%20&#1080;%20&#1092;&#1080;&#1083;&#1080;&#1072;&#1083;&#1099;%204-2003&#1059;.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C:/azt-rdp.at-perm.ru/profiles$/hemul/New_Year/WINDOWS/TEMP/bat/DOCUME~1/SHALJA~1.HOL/LOCALS~1/Temp/&#1071;&#1085;&#1074;&#1072;&#1088;&#1100;02/&#1043;&#1054;&#1050;%20&#1092;&#1080;&#1085;%20&#1088;&#1077;&#1079;%20&#1103;&#1085;&#1074;&#1072;&#1088;&#1100;.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azt-rdp.at-perm.ru/profiles$/Hanova/ira_send/&#1045;&#1057;&#1052;&#1054;&#1053;2002/&#1052;&#1072;&#1090;&#1077;&#1088;&#1086;&#1074;-03.01.02/&#1041;&#1072;&#1083;&#1072;&#1085;&#1089;/An(EsMon)/SC_W/&#1055;&#1088;&#1086;&#1075;&#1085;&#1086;&#1079;/&#1055;&#1088;&#1086;&#1075;05_00(27.06).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D:/azt-rdp.at-perm.ru/profiles$/C:/Hemul2/&#1084;&#1072;&#1088;&#1082;&#1077;&#1090;&#1080;&#1085;&#1075;/01%20&#1059;&#1076;&#1086;&#1073;&#1088;&#1077;&#1085;&#1080;&#1103;/&#1057;&#1090;&#1088;&#1072;&#1090;&#1077;&#1075;&#1080;&#1103;/3.&#1057;&#1058;&#1056;&#1040;&#1058;&#1045;&#1043;&#1048;&#1071;%20&#1040;&#1047;&#1054;&#1058;&#1053;&#1054;&#1043;&#1054;%20&#1041;&#1048;&#1047;&#1053;&#1045;&#1057;&#1040;/&#1057;&#1077;&#1073;&#1077;&#1089;&#1090;&#1086;&#1080;&#1084;&#1086;&#1089;&#1090;&#1100;.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1052;&#1086;&#1080;%20&#1076;&#1086;&#1082;&#1091;&#1084;&#1077;&#1085;&#1090;&#1099;/IAS/CASHFLOW/CashFlow.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C:/azt-rdp.at-perm.ru/profiles$/Tea/&#1084;&#1086;&#1080;%20&#1076;&#1086;&#1082;&#1091;&#1084;&#1077;&#1085;&#1090;/Documents%20and%20Settings/Korchagina/Local%20Settings/Temporary%20Internet%20Files/OLK10E/005%20&#1084;&#1072;&#1081;%20&#1092;&#1086;&#1089;&#1092;&#1086;&#1088;%20&#1091;&#1090;&#1074;&#1077;&#1088;&#1078;&#1076;&#1077;&#1085;&#1085;&#1099;&#108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C:/azt-rdp.at-perm.ru/profiles$/Portachev/Analitzapiska/&#1061;&#1072;&#1085;&#1086;&#1074;&#1072;/&#1043;&#1088;(27.07.00)5&#1061;.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C:/Mos022/pwc/MAX/Restatement/SUAL/UAZ/&#1059;&#1040;&#1047;&#1055;&#1045;&#1056;2&#1044;.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C:/SRV-M44-FS/FileStore/Documents%20and%20Settings/&#1042;&#1080;&#1082;&#1090;&#1086;&#1088;/&#1052;&#1086;&#1080;%20&#1076;&#1086;&#1082;&#1091;&#1084;&#1077;&#1085;&#1090;&#1099;/&#1056;&#1077;&#1075;&#1080;&#1089;&#1090;&#1088;%20&#1054;&#1057;%20&#1079;&#1072;%20&#1080;&#1102;&#1083;&#1100;/&#1056;&#1077;&#1075;&#1080;&#1089;&#1090;&#1088;%20&#1054;&#1057;%20&#1079;&#1072;%20&#1080;&#1102;&#1083;&#1100;/&#1056;&#1077;&#1075;&#1080;&#1089;&#1090;&#1088;%20&#1085;&#1072;&#1083;.%20&#1091;&#1095;&#1077;&#1090;&#1072;%20&#1054;&#1057;%20&#1079;&#1072;%20&#1072;&#1074;&#1075;&#1091;&#1089;&#1090;.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1043;&#1072;&#1083;&#1086;&#1075;&#1077;&#1085;/&#1060;&#1080;&#1085;&#1072;&#1085;&#1089;&#1086;&#1074;&#1099;&#1081;%20&#1086;&#1090;&#1076;&#1077;&#1083;/&#1054;&#1090;&#1095;&#1077;&#1090;&#1099;%20&#1074;%20&#1052;&#1086;&#1089;&#1082;&#1074;&#1091;/2007/2007%20-%2005%20-%20&#1052;&#1072;&#1081;/&#1054;&#1090;&#1095;&#1077;&#1090;&#1085;&#1086;&#1089;&#1090;&#1100;/&#1045;&#1078;&#1077;&#1085;&#1077;&#1076;&#1077;&#1083;&#1100;&#1085;&#1072;&#1103;/&#1052;&#1072;&#1088;&#1090;/01-05%20&#1084;&#1072;&#1088;&#1090;&#1072;/&#1055;&#1088;&#1086;&#1080;&#1079;&#1074;&#1086;&#1076;&#1089;&#1090;&#1074;&#1086;/PPM91005.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G:/&#1043;&#1072;&#1083;&#1086;&#1075;&#1077;&#1085;/&#1060;&#1080;&#1085;&#1072;&#1085;&#1089;&#1086;&#1074;&#1099;&#1081;%20&#1086;&#1090;&#1076;&#1077;&#1083;/&#1054;&#1090;&#1095;&#1077;&#1090;&#1099;%20&#1074;%20&#1052;&#1086;&#1089;&#1082;&#1074;&#1091;/2007/2007%20-%2005%20-%20&#1052;&#1072;&#1081;/&#1060;&#1080;&#1085;&#1072;&#1085;&#1089;&#1086;&#1074;&#1099;&#1081;%20&#1076;&#1077;&#1087;&#1072;&#1088;&#1090;&#1072;&#1084;&#1077;&#1085;&#1090;/&#1054;&#1073;&#1097;&#1072;&#1103;/&#1077;&#1078;&#1077;&#1085;&#1077;&#1076;&#1077;&#1083;&#1100;&#1085;&#1072;&#1103;%20&#1086;&#1090;&#1095;&#1077;&#1090;&#1085;&#1086;&#1089;&#1090;&#1100;/&#1054;&#1082;&#1090;&#1103;&#1073;&#1088;&#1100;/2%20&#1085;&#1077;&#1076;&#1077;&#1083;&#1103;%20&#1086;&#1082;&#1090;/net/&#1055;&#1088;&#1086;&#1080;&#1079;&#1074;&#1086;&#1076;&#1089;&#1090;&#1074;&#1086;/PPM91005.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D:/mos022/&#1052;&#1086;&#1089;&#1082;&#1086;&#1074;&#1089;&#1082;&#1080;&#1081;%20&#1086;&#1092;&#1080;&#1089;/S:/WINDOWS/TEMP/FINST98/Dec98/Rec12.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C:/Serv1/plan$/WINDOWS/TEMP/&#1050;&#1083;&#1072;&#1089;&#1089;&#1080;&#1092;&#1080;&#1082;&#1072;&#1090;&#1086;&#1088;%2025.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Obmen/TEMP/Quatrely%20forecasts%20(IFC%20suggested%20terms).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Obmen/Temp/Business%20value/Version_04/projection_base_971231_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C:/nmk022/home/Documents%20and%20Settings/Potdel/&#1052;&#1086;&#1080;%20&#1076;&#1086;&#1082;&#1091;&#1084;&#1077;&#1085;&#1090;&#1099;/&#1052;&#1086;&#1080;%20&#1086;&#1073;&#1098;&#1077;&#1082;&#1090;&#1099;/&#1052;&#1086;&#1080;%20&#1076;&#1086;&#1082;&#1091;&#1084;&#1077;&#1085;&#1090;&#1099;/&#1054;&#1073;.&#1076;&#1083;&#1103;%20&#1088;&#1072;&#1073;&#1086;&#1090;&#1099;/&#1053;&#1040;&#1050;-EC.&#1057;V.081.0.OPM.1.001.1.1%20(PINV01.&#1055;&#1086;&#1079;&#1080;&#1094;&#1080;&#1080;%20&#1054;&#1056;&#1052;)&#1075;.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F:/Documents/&#1041;&#1044;&#1056;%202011&#1075;/03/&#1052;&#1057;&#1060;&#1054;/2011%2002%2018&#1055;&#1088;&#1080;&#1082;&#1080;&#1076;&#1082;&#1072;%20&#1092;&#1080;&#1085;&#1088;&#1077;&#1079;&#1072;%20&#1087;&#1086;%20&#1089;&#1077;&#1088;&#1077;%203746%20&#1085;&#1072;%20&#1084;&#1072;&#1088;&#1090;&#1077;%20&#1076;&#1083;&#1103;%20&#1041;&#1077;&#1083;&#1086;&#1096;&#1077;&#1085;&#1082;&#1086;%20&#1072;&#1084;%2010%25%20&#1088;&#1077;&#1085;&#1090;&#1072;&#1073;/!%20&#1041;&#1044;&#1056;%202011%2003-%20&#8470;2%20&#1088;&#1077;&#1085;&#1090;.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C:/azt-rdp.at-perm.ru/profiles$/Hemul/CFS/WINDOWS/TEMP/OTCGOD99.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D:/&#1054;&#1073;&#1097;&#1072;&#1103;/IFRS/2005/6%20months/&#1059;&#1088;&#1072;&#1083;&#1082;&#1072;&#1083;&#1080;&#1081;/&#1052;&#1057;&#1060;&#1054;_1&#1087;&#1086;&#1083;&#1091;&#1075;&#1086;&#1076;&#1080;&#1077;_2005&#1075;_26072005_last.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D:/azt-rdp.at-perm.ru/profiles$/Azt-ts/profiles/PROFILES/Y.TSIPLENKOVA/Application%20Data/Microsoft/Excel/nir/&#1084;&#1086;&#1076;&#1077;&#1083;&#1100;%20&#1073;&#1077;&#1083;&#1086;&#1088;&#1077;&#1095;&#1082;&#1072;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D:/mos022/&#1052;&#1086;&#1089;&#1082;&#1086;&#1074;&#1089;&#1082;&#1080;&#1081;%20&#1086;&#1092;&#1080;&#1089;/D:/2002%20&#1075;&#1086;&#1076;%20&#1087;&#1083;&#1072;&#1085;&#1099;/&#1040;&#1047;&#1054;&#1058;/&#1056;&#1040;&#1057;&#1061;.&#1053;&#1054;&#1056;&#1052;&#1067;%202002_final2.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Obmen/Documents%20and%20Settings/maiorova/&#1056;&#1072;&#1073;&#1086;&#1095;&#1080;&#1081;%20&#1089;&#1090;&#1086;&#1083;/&#1041;&#1044;&#1056;/&#1060;&#1077;&#1074;&#1088;&#1072;&#1083;&#1100;02/&#1043;&#1054;&#1050;%20&#1092;&#1080;&#1085;%20&#1088;&#1077;&#1079;%20&#1092;&#1077;&#1074;&#1088;&#1072;&#1083;&#1100;02.xls" TargetMode="External"/></Relationships>
</file>

<file path=xl/externalLinks/_rels/externalLink142.xml.rels><?xml version="1.0" encoding="UTF-8" standalone="yes"?>
<Relationships xmlns="http://schemas.openxmlformats.org/package/2006/relationships"><Relationship Id="rId1" Type="http://schemas.microsoft.com/office/2006/relationships/xlExternalLinkPath/xlPathMissing" Target="&#1041;&#1102;&#1076;&#1078;&#1077;&#1090;%20&#1089;&#1077;&#1085;&#1090;&#1103;&#1073;&#1088;&#1103;.xls" TargetMode="External"/></Relationships>
</file>

<file path=xl/externalLinks/_rels/externalLink143.xml.rels><?xml version="1.0" encoding="UTF-8" standalone="yes"?>
<Relationships xmlns="http://schemas.openxmlformats.org/package/2006/relationships"><Relationship Id="rId2" Type="http://schemas.microsoft.com/office/2019/04/relationships/externalLinkLongPath" Target="file:///C:/azt-rdp.at-perm.ru/profiles$/Users/&#1052;&#1072;&#1088;&#1080;&#1103;%20&#1056;&#1086;&#1078;&#1082;&#1086;&#1074;&#1072;/Documents/&#1056;&#1072;&#1073;&#1086;&#1090;&#1072;/&#1040;&#1079;&#1086;&#1090;&#1090;&#1077;&#1093;/&#1059;&#1076;&#1086;&#1082;&#1072;&#1085;/FW__&#1057;&#1086;&#1075;&#1083;&#1072;&#1089;&#1086;&#1074;&#1072;&#1085;&#1080;&#1077;_&#1048;&#1085;&#1074;&#1077;&#1089;&#1090;&#1080;&#1094;&#1080;&#1086;&#1085;&#1085;&#1086;&#1075;&#1086;_&#1087;&#1088;&#1086;&#1077;&#1082;&#1090;&#1072;___&#1059;&#1076;&#1086;&#1082;&#1072;&#1085;_/&#1052;&#1086;&#1076;&#1077;&#1083;&#1100;%20&#1059;&#1076;&#1086;&#1082;&#1072;&#1085;%20&#1076;&#1086;&#1088;&#1086;&#1075;&#1080;%20(&#1074;&#1077;&#1088;&#1089;&#1080;&#1103;%203.1)%20200%20&#1089;%20&#1040;&#1085;&#1092;&#1086;_&#1055;&#1041;%20&#1080;%20&#1055;&#1056;&#1056;%20&#1080;%20&#1063;&#1055;&#1050;_&#1089;&#1082;&#1083;&#1072;&#1076;%20&#1042;&#1052;%201,5&#1084;&#1083;&#1085;_&#1084;&#1077;&#1089;.xlsx?9B59D8D0" TargetMode="External"/><Relationship Id="rId1" Type="http://schemas.openxmlformats.org/officeDocument/2006/relationships/externalLinkPath" Target="file:///9B59D8D0/&#1052;&#1086;&#1076;&#1077;&#1083;&#1100;%20&#1059;&#1076;&#1086;&#1082;&#1072;&#1085;%20&#1076;&#1086;&#1088;&#1086;&#1075;&#1080;%20(&#1074;&#1077;&#1088;&#1089;&#1080;&#1103;%203.1)%20200%20&#1089;%20&#1040;&#1085;&#1092;&#1086;_&#1055;&#1041;%20&#1080;%20&#1055;&#1056;&#1056;%20&#1080;%20&#1063;&#1055;&#1050;_&#1089;&#1082;&#1083;&#1072;&#1076;%20&#1042;&#1052;%201,5&#1084;&#1083;&#1085;_&#1084;&#1077;&#1089;.xlsx"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C:/azt-rdp.at-perm.ru/profiles$/v.mudryh/Desktop/220808_&#1041;&#1070;&#1044;&#1046;&#1045;&#1058;_2023_&#1055;&#1056;&#1054;&#1043;&#1053;&#1054;&#1047;_7_5.xlsx" TargetMode="External"/></Relationships>
</file>

<file path=xl/externalLinks/_rels/externalLink145.xml.rels><?xml version="1.0" encoding="UTF-8" standalone="yes"?>
<Relationships xmlns="http://schemas.openxmlformats.org/package/2006/relationships"><Relationship Id="rId1" Type="http://schemas.microsoft.com/office/2006/relationships/xlExternalLinkPath/xlPathMissing" Target="&#1041;&#1102;&#1076;&#1078;&#1077;&#1090;11(&#1091;&#1090;&#1074;.)_&#1069;&#1082;&#1089;&#1087;&#1077;&#1088;&#1080;&#1084;&#1077;&#1085;&#1090;.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P:/Users/kozhevnikova_nv/Desktop/&#1084;&#1086;&#1080;%20&#1076;&#1086;&#1082;&#1091;&#1084;&#1077;&#1085;&#1090;&#1099;/&#1041;&#1055;%202016/&#1075;&#1086;&#1090;&#1086;&#1074;&#1099;&#1077;%20&#1092;&#1086;&#1088;&#1084;&#1099;/&#1055;&#1083;&#1072;&#1085;&#1080;&#1088;&#1086;&#1074;&#1072;&#1085;&#1080;&#1077;%20&#1048;&#1041;%20&#1085;&#1072;%202016&#1075;.%20&#1087;&#1088;&#1086;&#1077;&#1082;&#1090;%20%20(&#1057;&#1042;&#1054;&#1044;)%20.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Users/Vasilinenko_VV/AppData/Local/Microsoft/Windows/Temporary%20Internet%20Files/Content.Outlook/6FQ95PSU/&#1059;&#1089;&#1083;&#1091;&#1075;&#1080;%20&#1085;&#1072;%20&#1089;&#1090;&#1086;&#1088;&#1086;&#1085;&#1091;%20(&#1087;&#1083;&#1072;&#1085;-&#1092;&#1072;&#1082;&#1090;%202014%20&#1087;&#1083;&#1072;&#1085;%202015).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C:/Zma-004330/&#1052;&#1057;&#1060;&#1054;/&#1052;&#1086;&#1080;%20&#1076;&#1086;&#1082;&#1091;&#1084;&#1077;&#1085;&#1090;&#1099;/&#1047;&#1072;&#1090;&#1088;&#1072;&#1090;&#1099;/&#1048;&#1102;&#1085;&#1100;%202004%20(&#1047;&#1072;&#1090;&#1088;&#1072;&#1090;&#1099;).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C:/azt-rdp.at-perm.ru/profiles$/hemul/New_Year/WINDOWS/TEMP/bat/TEMP/Debts.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C:/azt-rdp.at-perm.ru/profiles$/Portachev/Analitzapiska/&#1041;&#1072;&#1083;&#1072;&#1085;&#1089;/An(EsMon)/7.02.01/V&#1045;&#1052;_2001.5.02.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C:/SRV-M44-FS/FileStore/Project/IFRG/&#1058;&#1088;&#1072;&#1085;&#1089;&#1085;&#1077;&#1092;&#1090;&#1077;&#1087;&#1088;&#1086;&#1076;&#1091;&#1082;&#1090;-%20&#1087;&#1083;&#1072;&#1085;&#1080;&#1088;&#1086;&#1074;&#1072;&#1085;&#1080;&#1077;/&#1058;&#1053;&#1055;%202002/&#1055;&#1088;&#1086;&#1095;&#1080;&#1077;%20&#1088;&#1072;&#1079;&#1076;&#1077;&#1083;&#1099;/&#1048;&#1085;&#1074;&#1077;&#1089;&#1090;&#1080;&#1094;&#1080;&#1080;/&#1057;&#1074;&#1086;&#1076;%20&#1087;&#1086;%20&#1082;&#1086;&#1085;&#1089;&#1086;&#1083;&#1080;&#1076;&#1072;&#1094;&#1080;&#1080;%20&#1059;&#1050;%202002.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C:/Serv1/plan$/!!!%20&#1042;&#1085;&#1091;&#1090;&#1088;&#1077;&#1085;&#1085;&#1103;&#1103;%20&#1087;&#1086;&#1095;&#1090;&#1072;/%23%23%23&#1050;&#1088;&#1080;&#1079;&#1080;&#1089;/&#1042;&#1085;&#1091;&#1090;&#1088;&#1077;&#1085;&#1085;&#1103;&#1103;%20&#1087;&#1086;&#1095;&#1090;&#1072;/&#1055;&#1077;&#1083;&#1100;&#1084;&#1077;&#1085;&#1077;&#1074;%20&#1057;&#1077;&#1088;&#1075;&#1077;&#1081;/&#1057;&#1077;&#1085;&#1090;&#1103;&#1073;&#1088;&#1100;&#1089;&#1082;&#1080;&#1077;%20&#1087;&#1083;&#1072;&#1085;&#1099;%20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azt-rdp.at-perm.ru/profiles$/Portachev/Analitzapiska/SC_W/&#1055;&#1088;&#1086;&#1075;&#1085;&#1086;&#1079;/&#1055;&#1088;&#1086;&#1075;05_00(27.06).xls" TargetMode="External"/></Relationships>
</file>

<file path=xl/externalLinks/_rels/externalLink154.xml.rels><?xml version="1.0" encoding="UTF-8" standalone="yes"?>
<Relationships xmlns="http://schemas.openxmlformats.org/package/2006/relationships"><Relationship Id="rId1" Type="http://schemas.microsoft.com/office/2006/relationships/xlExternalLinkPath/xlPathMissing" Target="&#1041;&#1102;&#1076;&#1078;&#1077;&#1090;%20&#1084;&#1072;&#1103;.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C:/azt-rdp.at-perm.ru/profiles$/usl022/USL%20FS/Users/sinilo_ov/Desktop/&#1058;&#1072;&#1073;&#1083;.%20&#1076;&#1083;&#1103;%20&#1050;&#1072;&#1090;&#1080;.xlsx"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C:/azt-rdp.at-perm.ru/profiles$/RU-MOWFIL001/Data/DOCUME~1/egubenko/LOCALS~1/Temp/Rar$DIbs.j00/&#1041;&#1044;&#1056;_&#1103;&#1085;&#1074;02_&#1092;&#1072;&#1082;&#1090;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C:/Zma-004330/&#1052;&#1057;&#1060;&#1054;/&#1052;&#1086;&#1080;%20&#1076;&#1086;&#1082;&#1091;&#1084;&#1077;&#1085;&#1090;&#1099;/&#1047;&#1072;&#1090;&#1088;&#1072;&#1090;&#1099;/&#1047;&#1072;&#1090;&#1088;&#1072;&#1090;&#1099;%20&#1079;&#1072;%20&#1048;&#1102;&#1083;&#1100;%202004.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C:/WINDOWS/TEMP/&#1052;&#1072;&#1082;&#1077;&#1090;%20&#1043;&#1054;&#1050;&#1072;2.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C:/mos022/2013/2013-11/&#1060;&#1040;&#1050;&#1058;/&#1055;&#1088;&#1077;&#1079;&#1077;&#1085;&#1090;&#1072;&#1094;&#1080;&#1103;/&#1044;&#1080;&#1074;&#1080;&#1079;&#1080;&#1086;&#1085;%20&#1043;&#1086;&#1088;&#1085;&#1099;&#1081;/MMR%20-%20Mining%20-%20&#1085;&#1086;&#1103;&#1073;&#1088;&#1100;.xlsm"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F:/&#1044;&#1048;&#1056;&#1045;&#1050;&#1062;&#1048;&#1071;%20&#1055;&#1054;%20&#1060;&#1048;&#1053;&#1040;&#1053;&#1057;&#1040;&#1052;%20&#1048;%20&#1069;&#1050;&#1054;&#1053;&#1054;&#1052;&#1048;&#1050;&#1045;/&#1054;&#1090;&#1076;&#1077;&#1083;%20&#1089;&#1090;&#1088;&#1072;&#1090;&#1077;&#1075;&#1080;&#1080;%20&#1080;%20&#1080;&#1085;&#1074;&#1077;&#1089;&#1090;&#1080;&#1094;&#1080;&#1081;/Strategic%20planning/Strategy%202015/&#1059;&#1076;&#1086;&#1073;&#1088;&#1077;&#1085;&#1080;&#1103;%20(&#1089;&#1077;&#1085;&#1090;&#1103;&#1073;&#1088;&#1100;%202015)/EC%20Model/EC%20Model_Fertilizers%202015.xlsx"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C:/azt-rdp.at-perm.ru/profiles$/nas/_&#1041;&#1070;&#1044;&#1046;&#1045;&#1058;/2016/&#1057;&#1084;&#1077;&#1090;&#1099;%20&#1079;&#1072;&#1090;&#1088;&#1072;&#1090;%20&#1086;&#1090;%20&#1087;&#1086;&#1076;&#1088;&#1072;&#1079;&#1076;&#1077;&#1083;&#1077;&#1085;&#1080;&#1081;/&#1058;&#1077;&#1085;&#1090;&#1086;&#1088;&#1080;&#1091;&#1084;/&#1058;&#1077;&#1085;&#1090;&#1086;&#1088;&#1080;&#1091;&#1084;%20&#1075;&#1083;&#1072;&#1074;&#1085;&#1099;&#1081;%20&#1080;&#1085;&#1078;&#1077;&#1085;&#1077;&#1088;/&#1056;&#1072;&#1089;&#1093;&#1086;&#1076;&#1099;%20&#1054;&#1058;%202016%20&#1085;&#1072;%2026%2010%202015.xls" TargetMode="External"/></Relationships>
</file>

<file path=xl/externalLinks/_rels/externalLink162.xml.rels><?xml version="1.0" encoding="UTF-8" standalone="yes"?>
<Relationships xmlns="http://schemas.openxmlformats.org/package/2006/relationships"><Relationship Id="rId1" Type="http://schemas.microsoft.com/office/2006/relationships/xlExternalLinkPath/xlPathMissing" Target="&#1041;&#1072;&#1083;&#1072;&#1085;&#1089;%20&#1090;&#1077;&#1087;&#1083;&#1072;%20&#1082;&#1074;2%20(&#1058;&#1058;&#1059;).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F:/&#1051;&#1086;&#1082;&#1072;&#1083;&#1100;&#1085;&#1099;&#1077;%20&#1076;&#1086;&#1082;&#1091;&#1084;&#1077;&#1085;&#1090;&#1099;/2009/&#1041;&#1044;&#1056;%202014/2014%2007(3)/!%20&#1041;&#1044;&#1056;%20%202014%2007(3).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C:/azt-rdp.at-perm.ru/profiles$/PROFILES/PROFILES/Y.TSIPLENKOVA/Application%20Data/Microsoft/Excel/ANDREEVA/Bal2kv2002/mgts88.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C:/azt-rdp.at-perm.ru/profiles$/PROFILES/PROFILES/Y.TSIPLENKOVA/Application%20Data/Microsoft/Excel/H/Bal4kv01/Mgts691.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C:/Server/my_documents/&#1040;&#1074;&#1090;&#1086;&#1084;&#1072;&#1090;&#1080;&#1095;&#1077;&#1089;&#1082;&#1080;&#1081;%20&#1088;&#1072;&#1089;&#1095;&#1077;&#1090;%20&#1042;&#1086;&#1083;&#1075;&#1086;&#1075;&#1088;&#1072;&#1076;&#1086;&#1073;&#1097;&#1077;&#1087;&#1080;&#1090;&#1089;&#1077;&#1088;&#1074;&#1080;&#1089;%2001.08.02.xls" TargetMode="External"/></Relationships>
</file>

<file path=xl/externalLinks/_rels/externalLink167.xml.rels><?xml version="1.0" encoding="UTF-8" standalone="yes"?>
<Relationships xmlns="http://schemas.openxmlformats.org/package/2006/relationships"><Relationship Id="rId1" Type="http://schemas.microsoft.com/office/2006/relationships/xlExternalLinkPath/xlPathMissing" Target="&#1059;&#1090;&#1086;&#1095;%2028.08%20&#1055;&#1051;&#1040;&#1053;%20%20&#1041;&#1044;&#1044;&#1057;%20&#1085;&#1072;%20&#1089;&#1077;&#1085;&#1090;&#1103;&#1073;&#1088;&#1100;%202008.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C:/azt-rdp.at-perm.ru/profiles$/Hanova/ira_send/&#1045;&#1057;&#1052;&#1054;&#1053;2002/&#1052;&#1072;&#1090;&#1077;&#1088;&#1086;&#1074;-03.01.02/&#1041;&#1072;&#1083;&#1072;&#1085;&#1089;/An(EsMon)/&#1061;&#1072;&#1085;&#1086;&#1074;&#1072;/&#1043;&#1088;(27.07.00)5&#1061;.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Users/Fedorov_VS/AppData/Local/Microsoft/Windows/Temporary%20Internet%20Files/Content.Outlook/WBU8HP39/&#1060;&#1086;&#1088;&#1084;&#1072;%208%201%20&#1044;&#1054;&#1042;%20%20&#1041;&#1102;&#1076;&#1078;&#1077;&#1090;%202015%20&#1082;&#1086;&#1088;&#1088;&#1077;&#1082;&#1090;&#1080;&#1088;&#1086;&#1074;&#1082;&#1072;%20RUVGK.xlsx"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1044;&#1080;&#1088;&#1077;&#1082;&#1094;&#1080;&#1103;%20&#1087;&#1086;%20&#1092;&#1080;&#1085;&#1072;&#1085;&#1089;&#1072;&#1084;%20&#1080;%20&#1101;&#1082;&#1086;&#1085;&#1086;&#1084;&#1080;&#1082;&#1077;/&#1054;&#1090;&#1076;&#1077;&#1083;%20&#1092;&#1080;&#1085;&#1072;&#1085;&#1089;&#1086;&#1074;&#1086;&#1075;&#1086;%20&#1082;&#1086;&#1085;&#1090;&#1088;&#1086;&#1083;&#1080;&#1085;&#1075;&#1072;/&#1053;&#1086;&#1074;&#1072;&#1103;%20&#1089;&#1090;&#1088;&#1091;&#1082;&#1090;&#1091;&#1088;&#1072;/&#1041;&#1102;&#1076;&#1078;&#1077;&#1090;/2015/&#1040;&#1084;&#1086;&#1088;&#1090;&#1080;&#1079;&#1072;&#1094;&#1080;&#1103;%20&#1052;&#1057;&#1060;&#1054;%202015%20&#1092;&#1080;&#1085;&#1072;&#1083;%204%20&#1089;&#1086;&#1082;&#1088;&#1072;&#1097;.xlsx"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C:/Economic/&#1086;&#1073;&#1084;&#1077;&#1085;/DOC/123/123/1/&#1056;&#1072;&#1079;&#1085;/Temp/BNPBalancesJuly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D:/Documents%20and%20Settings/avazhenin002/Desktop/WINDOWS/Temp/wz6952/Documents%20and%20Settings/nsmirnova001.CEE/Desktop/Documents%20and%20Settings/dragulin001/Desktop/&#1050;&#1040;%20&#1052;&#1040;&#1047;_&#1048;&#1085;&#1092;&#1086;&#1088;&#1084;&#1072;&#1094;&#1080;&#1086;&#1085;&#1085;&#1099;&#1077;%20&#1090;&#1072;&#1073;&#1083;&#1080;&#1094;&#1099;_06%2010%2006_.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M:/&#1052;&#1086;&#1080;%20&#1076;&#1086;&#1082;&#1091;&#1084;&#1077;&#1085;&#1090;&#1099;/&#1057;&#1077;&#1073;&#1077;&#1089;&#1090;&#1086;&#1080;&#1084;&#1086;&#1089;&#1090;&#1100;/&#1040;&#1083;&#1075;&#1086;&#1088;&#1080;&#1090;&#1085;&#1084;/&#1052;&#1054;&#1044;&#1045;&#1051;&#1068;_&#1089;&#1077;&#1073;&#1077;&#1089;&#1090;&#1086;&#1080;&#1084;&#1086;&#1089;&#1090;&#1100;_&#1092;&#1080;&#1085;&#1072;&#1083;3_300.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C:/&#1044;&#1086;&#1073;&#1088;&#1086;&#1074;&#1086;&#1083;&#1100;&#1089;&#1082;&#1080;&#1081;/rab_pl5/2002%20&#1075;&#1086;&#1076;%20&#1087;&#1083;&#1072;&#1085;&#1099;/&#1040;&#1047;&#1054;&#1058;/&#1056;&#1040;&#1057;&#1061;.&#1053;&#1054;&#1056;&#1052;&#1067;%202002_final2.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C:/Hemul/UpEkEx/DOCUME~1/SUHOBA~1/LOCALS~1/Temp/2004_BDR_V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A:/&#1052;&#1086;&#1080;%20&#1076;&#1086;&#1082;&#1091;&#1084;&#1077;&#1085;&#1090;&#1099;/&#1073;&#1076;&#1088;/08/Documents%20and%20Settings/barbayanov/&#1052;&#1086;&#1080;%20&#1076;&#1086;&#1082;&#1091;&#1084;&#1077;&#1085;&#1090;&#1099;/&#1044;&#1086;&#1082;&#1091;&#1084;&#1077;&#1085;&#1090;&#1099;/&#1060;&#1086;&#1088;&#1084;&#1080;&#1088;&#1086;&#1074;&#1072;&#1085;&#1080;%20&#1073;&#1102;&#1076;&#1078;&#1077;&#1090;&#1072;%20&#1052;&#1061;&#1050;/&#1071;&#1085;&#1074;&#1072;&#1088;&#1100;/&#1086;&#1090;&#1095;&#1077;&#1090;&#1099;%20&#1087;&#1086;%20&#1082;&#1086;&#1085;&#1090;&#1088;&#1072;&#1082;&#1090;&#1072;&#1084;%20&#1086;&#1090;%2029.11.0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C:/azt-rdp.at-perm.ru/profiles$/&#1044;&#1086;&#1073;&#1088;&#1086;&#1074;&#1086;&#1083;&#1100;&#1089;&#1082;&#1080;&#1081;/rab_pl5/2002%20&#1075;&#1086;&#1076;%20&#1087;&#1083;&#1072;&#1085;&#1099;/&#1040;&#1047;&#1054;&#1058;/&#1056;&#1040;&#1057;&#1061;.&#1053;&#1054;&#1056;&#1052;&#1067;%202002_final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C:/Anna_kras/&#1084;_&#1087;&#1082;/&#1042;&#1077;&#1088;&#1085;_&#1087;&#1086;&#1082;&#1072;&#1079;&#1072;&#1090;&#1077;&#1083;&#1080;/&#1056;&#1086;&#1089;&#1090;/&#1042;&#1045;&#1056;&#1053;&#1067;&#1045;_&#1055;&#1054;&#1050;/&#1058;&#1088;&#1077;&#1081;&#1076;&#1080;&#1085;&#1075;_&#1060;&#1080;&#1085;_&#1088;&#1077;&#1079;_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C:/bmz022/Common/Users/Koshurnikov_NS/00%20-%20&#1050;&#1086;&#1096;&#1091;&#1088;&#1085;&#1080;&#1082;&#1086;&#1074;/09%20-%20&#1057;&#1052;&#1056;/02%20-%20&#1059;&#1050;&#1050;%20&#1054;&#1088;&#1075;&#1072;&#1085;&#1080;&#1079;&#1072;&#1094;&#1080;&#1103;%20&#1057;&#1052;&#1056;/WBS%20REV%2010.xlsx"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U:/non%20chargeable%20projects/conversion/MyClients/1998/Neftehim/conv2.xls" TargetMode="External"/></Relationships>
</file>

<file path=xl/externalLinks/_rels/externalLink181.xml.rels><?xml version="1.0" encoding="UTF-8" standalone="yes"?>
<Relationships xmlns="http://schemas.openxmlformats.org/package/2006/relationships"><Relationship Id="rId2" Type="http://schemas.microsoft.com/office/2019/04/relationships/externalLinkLongPath" Target="file:///C:/share/share/share/share/share/share/share/share/share/share/share/share/share/share/1%20%202009%20Current%20Work/1%20AAA%2020%20Year%20Investments%20for%20SRK/OldVersions/Two%20Longwalls%20Years%206%20to%2020%20Production%20and%20Cost%20Planner%20RUS_091209.xlsx?9C69E08A" TargetMode="External"/><Relationship Id="rId1" Type="http://schemas.openxmlformats.org/officeDocument/2006/relationships/externalLinkPath" Target="file:///9C69E08A/Two%20Longwalls%20Years%206%20to%2020%20Production%20and%20Cost%20Planner%20RUS_091209.xlsx"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C:/azt-rdp.at-perm.ru/profiles$/hemul/New_Year/WINDOWS/TEMP/bat/Temp/BNPBalancesJuly1.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mos022/pwc/DOCUME~1/DKHMD/LOCALS~1/Temp/notesEA312D/Modelrapport%20Klasse%20B-C%20funktionsopdelt%20ver.%202.0.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C:/mos022/pwc/DOCUME~1/DKJAJ/LOCALS~1/Temp/~6819958.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C:/mos022/pwc/DOCUME~1/DKJAJ/LOCALS~1/Temp/~2130489.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S:/&#1057;&#1058;&#1056;&#1040;&#1058;&#1045;&#1043;&#1048;&#1071;/&#1050;&#1050;&#1059;&#1050;/Pr_dynamics_since_2001.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C:/Bmz06/peo/&#1044;&#1048;&#1056;&#1045;&#1050;&#1062;&#1048;&#1071;%20&#1055;&#1054;%20&#1060;&#1048;&#1053;&#1040;&#1053;&#1057;&#1040;&#1052;%20&#1048;%20&#1069;&#1050;&#1054;&#1053;&#1054;&#1052;&#1048;&#1050;&#1045;/&#1054;&#1090;&#1076;&#1077;&#1083;%20&#1089;&#1090;&#1088;&#1072;&#1090;&#1077;&#1075;&#1080;&#1080;%20&#1080;%20&#1080;&#1085;&#1074;&#1077;&#1089;&#1090;&#1080;&#1094;&#1080;&#1081;/Strategic%20planning/Strategy%202017/&#1054;&#1094;&#1077;&#1085;&#1082;&#1072;%20(&#1092;&#1077;&#1074;&#1088;&#1072;&#1083;&#1100;%202017)/EC%20Model/08.%20ECmodel_&#1087;&#1088;&#1077;&#1084;&#1080;&#1080;%20&#1087;&#1086;%20&#1088;&#1099;&#1085;&#1082;&#1072;&#1084;.xlsx"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C:/mos022/pwc/BBS.ABS/o&amp;g/Clients/UES/Training%202003/Day2%20IAS8%20Map%20TVM/pack_consolExample.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C:/azt-rdp.at-perm.ru/profiles$/Users/user/Documents/_&#1057;&#1090;&#1072;&#1089;/_Finalytics/04.%20&#1052;&#1077;&#1090;&#1086;&#1076;&#1080;&#1082;&#1080;,%20&#1073;&#1072;&#1079;&#1072;%20&#1079;&#1085;&#1072;&#1085;&#1080;&#1081;/Ex&#1089;el/&#1052;&#1086;&#1080;%20&#1092;&#1080;&#1096;&#1082;&#1080;/&#1055;&#1088;&#1080;&#1077;&#1084;&#1099;&#1042;&#1082;&#1086;&#1085;&#1090;&#1072;&#1082;&#1090;&#1077;/&#1040;&#1085;&#1072;&#1083;&#1080;&#1079;&#1044;&#1077;&#1073;&#1080;&#1090;&#1086;&#1088;&#1086;&#1074;/ABC.xlsx"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C:/mos022/pwc/2006/06_06/PBC%2006_06%20sent_to_PWC/Other_FS_small_co/&#1058;&#1091;&#1083;&#1072;&#1075;&#1080;&#1087;&#1088;&#1086;&#1093;&#1080;&#1084;/OTChET_O_PRIBYLYaH_I_UBYTKAH%2001.07.06.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D:/mos022/&#1052;&#1086;&#1089;&#1082;&#1086;&#1074;&#1089;&#1082;&#1080;&#1081;%20&#1086;&#1092;&#1080;&#1089;/G:/&#1055;&#1088;&#1086;&#1080;&#1079;&#1074;&#1086;&#1076;&#1089;&#1090;&#1074;&#1077;&#1085;&#1085;&#1086;-&#1090;&#1077;&#1093;&#1085;&#1086;&#1083;&#1086;&#1075;&#1080;&#1095;&#1077;&#1089;&#1082;&#1080;&#1081;%20&#1086;&#1090;&#1076;&#1077;&#1083;/&#1055;&#1054;/&#1075;&#1086;&#1076;&#1086;&#1074;&#1086;&#1081;%20&#1088;&#1072;&#1089;&#1095;&#1077;&#1090;%20&#1087;&#1088;&#1086;&#1080;&#1079;&#1074;&#1086;&#1076;&#1089;&#1090;&#1074;&#1072;/Potash_ymdl_for%202d%20reading+CC.xlsx" TargetMode="External"/></Relationships>
</file>

<file path=xl/externalLinks/_rels/externalLink192.xml.rels><?xml version="1.0" encoding="UTF-8" standalone="yes"?>
<Relationships xmlns="http://schemas.openxmlformats.org/package/2006/relationships"><Relationship Id="rId1" Type="http://schemas.microsoft.com/office/2006/relationships/xlExternalLinkPath/xlPathMissing" Target="Met%20061023%20AE2.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C:/firmwide.corp.gs.com/irroot/Reuters%20PTW/Arjun/DOE%20Inventory%20stats.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firmwide.corp.gs.com/irroot/Reuters%20PTW/Arjun/API%20Inventory%20stats.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C:/firmwide.corp.gs.com/irroot/Arjun/Oil%20macro/Oil%20Price%20Models.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C:/mos022/home$/Documents%20and%20Settings/test1/Local%20Settings/Temporary%20Internet%20Files/Content.IE5/B2KVBD0T/FA01_&#1064;&#1072;&#1073;&#1083;&#1086;&#1085;.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D:/mos022/&#1052;&#1086;&#1089;&#1082;&#1086;&#1074;&#1089;&#1082;&#1080;&#1081;%20&#1086;&#1092;&#1080;&#1089;/C:/&#1052;&#1086;&#1080;%20&#1076;&#1086;&#1082;&#1091;&#1084;&#1077;&#1085;&#1090;&#1099;/&#1047;&#1040;&#1071;&#1042;&#1050;&#1048;%202006/2003/&#1089;&#1090;-&#1089;&#1090;&#1100;2003/&#1043;&#1057;&#1052;%20&#1058;&#1045;&#1055;&#1051;&#1054;.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Users/Folomkina_YY/AppData/Local/Microsoft/Windows/Temporary%20Internet%20Files/Content.Outlook/2KE89887/&#1050;&#1086;&#1087;&#1080;&#1103;%20&#1055;&#1088;&#1080;&#1083;&#1086;&#1078;&#1077;&#1085;&#1080;&#1077;%20&#8470;2%20&#1063;&#1072;&#1089;&#1090;&#1100;%203%20&#1048;&#1085;&#1074;&#1077;&#1089;&#1090;&#1080;&#1094;&#1080;&#1086;&#1085;&#1085;&#1072;&#1103;%20&#1076;&#1077;&#1103;&#1090;&#1077;&#1083;&#1100;&#1085;&#1086;&#1089;&#1090;&#1100;%20(&#1044;&#1051;)%2020%2009%2011.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STRUCTURE%20of%20Strategic%20planning%202009-2013/MODELS/restore/Potash%20Sheets%20from%20EC%20Model.xlsx"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Strategic%20planning/Strategy%202010/&#1054;&#1094;&#1077;&#1085;&#1082;&#1072;%20&#1073;&#1080;&#1079;&#1085;&#1077;&#1089;&#1072;%20(&#1072;&#1087;&#1088;&#1077;&#1083;&#1100;%202010)/Inputs/&#1042;&#1077;&#1088;&#1093;&#1085;&#1077;&#1082;&#1072;&#1084;&#1089;&#1082;&#1086;&#1077;/Verkhnekamskoye%20251209.xls" TargetMode="External"/></Relationships>
</file>

<file path=xl/externalLinks/_rels/externalLink201.xml.rels><?xml version="1.0" encoding="UTF-8" standalone="yes"?>
<Relationships xmlns="http://schemas.openxmlformats.org/package/2006/relationships"><Relationship Id="rId1" Type="http://schemas.microsoft.com/office/2006/relationships/xlExternalLinkPath/xlPathMissing" Target="FS%20Disclosure_HALOPOLYMER_year2007.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C:/azt-rdp.at-perm.ru/profiles$/hemul/New_Year/WINDOWS/TEMP/bat/DOCUME~1/Gedmin/LOCALS~1/Temp/ShortTermModel_v3.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C:/azt-rdp.at-perm.ru/profiles$/Kdr030/Data_Share/Olovyagina/EuroChem/Kovdorsky%20GOK/statutory%20&amp;%20IFRS%20deliverables/mapping%20Cash-flow%20statement-2006_OAO%20Kovdorsky%20GOK.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C:/Server/work/My%20Documents/Billing%20system%20analysis.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D:/!MyDocuments/!%20Projects/!!%20Mars/Final%202004/Time%20track%20Mars'04.xls" TargetMode="External"/></Relationships>
</file>

<file path=xl/externalLinks/_rels/externalLink206.xml.rels><?xml version="1.0" encoding="UTF-8" standalone="yes"?>
<Relationships xmlns="http://schemas.openxmlformats.org/package/2006/relationships"><Relationship Id="rId1" Type="http://schemas.microsoft.com/office/2006/relationships/xlExternalLinkPath/xlPathMissing" Target="090323%20&#1041;&#1044;&#1056;,%20&#1041;&#1044;&#1044;&#1057;%20&#1057;&#1044;.xlsx"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C:/SRV-M44-FS/FileStore/DOCUME~1/leuda/LOCALS~1/Temp/C.Lotus.Notes.Data/Rin3112x.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D:/mos022/&#1052;&#1086;&#1089;&#1082;&#1086;&#1074;&#1089;&#1082;&#1080;&#1081;%20&#1086;&#1092;&#1080;&#1089;/G:/Users/Chupina_OS/Desktop/&#1055;&#1088;&#1086;&#1080;&#1079;&#1074;&#1086;&#1076;&#1089;&#1090;&#1074;&#1086;/2019/&#1084;&#1072;&#1088;&#1090;/DPSS_UKK_daily_schedule_March19_draft1.xlsm"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azt-rdp.at-perm.ru/profiles$/RU-MOWFIL001/Data/Notes/Data/MyClients/2004/MDM/Offshores/1Q/TB_Mir_Sen_GMF_28.09_TD.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C:/mars/Users/IFRS/2005/12%20months/Subsiaiaries%20Packages/Trader%20(SA)/URKA_trading_2005_v1604.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J:/Anjela/&#1050;&#1055;&#1052;&#1043;/9%20&#1084;&#1077;&#1089;&#1103;&#1094;&#1077;&#1074;/Statement%2030.09.01___08.10.01/WINDOWS/TEMP/WINDOWS/TEMP/KRAZ/1997/COMPILAT/22.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F:/DOCUME~1/ezezig/LOCALS~1/Temp/notes6030C8/~7183880.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D:/mos022/&#1052;&#1086;&#1089;&#1082;&#1086;&#1074;&#1089;&#1082;&#1080;&#1081;%20&#1086;&#1092;&#1080;&#1089;/H:/Lot.xls" TargetMode="External"/></Relationships>
</file>

<file path=xl/externalLinks/_rels/externalLink214.xml.rels><?xml version="1.0" encoding="UTF-8" standalone="yes"?>
<Relationships xmlns="http://schemas.openxmlformats.org/package/2006/relationships"><Relationship Id="rId1" Type="http://schemas.microsoft.com/office/2006/relationships/xlExternalLinkPath/xlPathMissing" Target="&#1047;&#1055;%20&#1055;&#1069;&#1058;%2031.12.2006.xls" TargetMode="External"/></Relationships>
</file>

<file path=xl/externalLinks/_rels/externalLink215.xml.rels><?xml version="1.0" encoding="UTF-8" standalone="yes"?>
<Relationships xmlns="http://schemas.openxmlformats.org/package/2006/relationships"><Relationship Id="rId1" Type="http://schemas.microsoft.com/office/2006/relationships/xlExternalLinkPath/xlPathMissing" Target="&#1044;&#1074;&#1091;&#1088;&#1077;&#1095;&#1100;&#1077;%20&#1055;&#1069;&#1058;_9&#1084;2007.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A:/WINDOWS/TEMP/EXCEL/TOOLBARS.XLS" TargetMode="External"/></Relationships>
</file>

<file path=xl/externalLinks/_rels/externalLink217.xml.rels><?xml version="1.0" encoding="UTF-8" standalone="yes"?>
<Relationships xmlns="http://schemas.openxmlformats.org/package/2006/relationships"><Relationship Id="rId1" Type="http://schemas.microsoft.com/office/2006/relationships/xlExternalLinkPath/xlPathMissing" Target="&#1054;&#1057;_6m_2005.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C:/azt-rdp.at-perm.ru/profiles$/Fserv/&#1091;&#1087;&#1088;&#1072;&#1074;&#1083;&#1077;&#1085;&#1095;&#1077;&#1089;&#1082;&#1080;&#1081;%20&#1091;&#1095;&#1077;&#1090;/IFRS%202008/01_3m2008/01_FS%20Workings/01_URALCHEM/03_FS/Supp%20for%20disc/Revenue%20disc_1q2007_1q2008.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C:/Asatdino/MyClients/Documents%20and%20Settings/Szaitsev/Desktop/Urals/Petrosakh/Petrosakh_USD_2004_02.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C:/Hemul2/&#1084;&#1072;&#1088;&#1082;&#1077;&#1090;&#1080;&#1085;&#1075;/01%20&#1059;&#1076;&#1086;&#1073;&#1088;&#1077;&#1085;&#1080;&#1103;/&#1057;&#1090;&#1088;&#1072;&#1090;&#1077;&#1075;&#1080;&#1103;/3.&#1057;&#1058;&#1056;&#1040;&#1058;&#1045;&#1043;&#1048;&#1071;%20&#1040;&#1047;&#1054;&#1058;&#1053;&#1054;&#1043;&#1054;%20&#1041;&#1048;&#1047;&#1053;&#1045;&#1057;&#1040;/&#1057;&#1077;&#1073;&#1077;&#1089;&#1090;&#1086;&#1080;&#1084;&#1086;&#1089;&#1090;&#1100;.xls" TargetMode="External"/></Relationships>
</file>

<file path=xl/externalLinks/_rels/externalLink221.xml.rels><?xml version="1.0" encoding="UTF-8" standalone="yes"?>
<Relationships xmlns="http://schemas.openxmlformats.org/package/2006/relationships"><Relationship Id="rId1" Type="http://schemas.microsoft.com/office/2006/relationships/xlExternalLinkPath/xlPathMissing" Target="&#1050;&#1085;&#1080;&#1075;&#1072;22.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share/share/share/&#1048;&#1040;&#1057;&#1055;&#1041;&#1072;&#1074;&#1090;&#1086;/LoMp/2_&#1056;&#1072;&#1079;&#1088;&#1077;&#1079;&#1099;/17_&#1091;&#1095;.&#1055;&#1072;&#1074;&#1083;&#1086;&#1074;&#1089;&#1082;&#1080;&#1081;/&#1058;&#1047;-2%20Life%20of%20Mine%20Pilot%20Model%20v7.xlsb"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D:/hemul/New_Year/WINDOWS/TEMP/bat/Temp/BNPBalancesJuly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C:/azt-rdp.at-perm.ru/profiles$/kdr030/Data_Share/Documents%20and%20Settings/mklykov001.CEE/Desktop/Clients/KGOK/3q%202006/CoS/CoGS%20reconciliation%209m2006.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C:/azt-rdp.at-perm.ru/profiles$/Users/gogolevdmitrijnikolaevic/Desktop/&#1056;&#1072;&#1073;&#1086;&#1095;&#1072;&#1103;/&#1042;&#1079;&#1088;&#1099;&#1074;&#1095;&#1072;&#1090;&#1082;&#1072;/&#1055;&#1077;&#1088;&#1074;&#1077;&#1085;&#1077;&#1094;/Finance_Base.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D:/SPAR%202006/RSA%20FS%202006/UAZ/Work%20papers/&#1085;&#1072;%203%20&#1072;&#1087;&#1088;.06/&#1085;&#1072;%203%20&#1072;&#1087;&#1088;.06/Tier_UAZ_12m_2005_31.03.06JB.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azt-rdp.at-perm.ru/profiles$/Portachev/Analitzapiska/&#1041;&#1072;&#1083;&#1072;&#1085;&#1089;/An(EsMon)/7.02.01/SC_W/&#1055;&#1088;&#1086;&#1075;&#1085;&#1086;&#1079;/&#1055;&#1088;&#1086;&#1075;05_00(27.06).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D:/hemul/New_Year/WINDOWS/TEMP/bat/My%20documents/Lifosa/Restructuring/CGL/RestructuringModel2(nov12).xls" TargetMode="External"/></Relationships>
</file>

<file path=xl/externalLinks/_rels/externalLink229.xml.rels><?xml version="1.0" encoding="UTF-8" standalone="yes"?>
<Relationships xmlns="http://schemas.openxmlformats.org/package/2006/relationships"><Relationship Id="rId1" Type="http://schemas.microsoft.com/office/2006/relationships/xlExternalLinkPath/xlPathMissing" Target="&#1055;&#1050;&#1058;_&#1042;&#1057;&#1056;_2004.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C:/mos022/Users/ilyin_aa/AppData/Local/Microsoft/Windows/Temporary%20Internet%20Files/Content.Outlook/XW1DCQOD/EC%20Model_Final%20K_June%202012_&#1073;&#1077;&#1079;%20&#1079;&#1072;&#1076;&#1077;&#1088;&#1078;&#1082;&#1080;_02.xlsx"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1051;&#1086;&#1082;&#1072;&#1083;&#1100;&#1085;&#1099;&#1077;%20&#1076;&#1086;&#1082;&#1091;&#1084;&#1077;&#1085;&#1090;&#1099;/&#1041;&#1102;&#1076;&#1078;&#1077;&#1090;&#1099;/&#1041;&#1080;&#1079;&#1085;&#1077;&#1089;-&#1087;&#1083;&#1072;&#1085;%202012&#1075;/&#1057;&#1088;&#1072;&#1074;&#1085;&#1077;&#1085;&#1080;&#1077;%20&#1089;&#1086;%20&#1089;&#1090;&#1088;&#1072;&#1090;&#1077;&#1075;&#1080;&#1077;&#1081;/BMU_2012-2016%20(&#1088;&#1072;&#1089;&#1095;%203).xlsx"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STRUCTURE%20of%20Strategic%20planning%202009-2013/PROJECTS/&#1050;&#1072;&#1083;&#1080;&#1081;/DCF%20(G_V1+V2)%2024.05.2010.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J:/Anjela/&#1050;&#1055;&#1052;&#1043;/9%20&#1084;&#1077;&#1089;&#1103;&#1094;&#1077;&#1074;/Statement%2030.09.01___08.10.01/WINDOWS/TEMP/CLIENT/CLIENTS/STINOL/1998PR~1/98TRAN.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E:/Documents%20and%20Settings/yfeygina001/My%20Documents/CT/FY%2005-06/KOKS%20case%20study%20network/information%20pack_KOKS_FINAL.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D:/hemul/New_Year/WINDOWS/TEMP/bat/Temp/Business%20value/Version_04/projection_base_971231_4.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1050;&#1086;&#1085;&#1090;&#1088;&#1086;&#1083;&#1083;&#1080;&#1085;&#1075;%20&#1080;%20&#1048;&#1085;&#1074;&#1077;&#1089;&#1090;&#1080;&#1094;&#1080;&#1080;/&#1050;&#1086;&#1085;&#1090;&#1088;&#1086;&#1083;&#1083;&#1080;&#1085;&#1075;/2016%20&#1041;&#1102;&#1076;&#1078;&#1077;&#1090;/1%20&#1095;&#1090;&#1077;&#1085;&#1080;&#1077;/1_Mining_2016.xlsm"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lif.eurochem.ru/&#1052;&#1086;&#1080;%20&#1076;&#1086;&#1082;&#1091;&#1084;&#1077;&#1085;&#1090;&#1099;/2013/11_&#1085;&#1086;&#1103;&#1073;&#1088;&#1100;/&#1053;&#1077;&#1092;&#1090;&#1077;&#1075;&#1072;&#1079;/Gas%20division%20MMR%20-%20October%20131126.xlsm" TargetMode="External"/></Relationships>
</file>

<file path=xl/externalLinks/_rels/externalLink238.xml.rels><?xml version="1.0" encoding="UTF-8" standalone="yes"?>
<Relationships xmlns="http://schemas.openxmlformats.org/package/2006/relationships"><Relationship Id="rId1" Type="http://schemas.microsoft.com/office/2006/relationships/xlExternalLinkPath/xlPathMissing" Target="1.11_Provision%20and%20write-off%20of%20financial%20investments_30.06.06.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Novatek/Comps/Comps%20analysis%20(spare).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Chekalin_OA/&#1052;&#1086;&#1080;%20&#1076;&#1086;&#1082;&#1091;&#1084;&#1077;&#1085;&#1090;&#1099;/&#1041;&#1070;&#1044;&#1046;&#1045;&#1058;%202014/&#1052;&#1072;&#1090;&#1077;&#1088;&#1080;&#1072;&#1083;&#1099;%20&#1087;&#1088;&#1077;&#1079;&#1077;&#1085;&#1090;&#1072;&#1094;&#1080;&#1080;%20&#1044;&#1055;&#1052;&#1059;%202014%20&#1075;.%2010.10.2013%20&#1075;..xlsx"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DIP/!%20&#1041;&#1102;&#1076;&#1078;&#1077;&#1090;%202020/&#1044;&#1080;&#1074;&#1080;&#1079;&#1080;&#1086;&#1085;%20&#1059;&#1076;&#1086;&#1073;&#1088;&#1077;&#1085;&#1080;&#1103;/RUFSF%202020.xlsx"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azt-rdp.at-perm.ru/profiles$/azt-rdp.at-perm.ru/Users/gogolevdmitrijnikolaevic/Desktop/&#1056;&#1072;&#1073;&#1086;&#1095;&#1072;&#1103;/&#1042;&#1079;&#1088;&#1099;&#1074;&#1095;&#1072;&#1090;&#1082;&#1072;/&#1059;&#1076;&#1086;&#1082;&#1072;&#1085;/TLK%20expenses.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C:/Hemul2/cfs/WINDOWS/TEMP/OTCGOD99.xls" TargetMode="External"/></Relationships>
</file>

<file path=xl/externalLinks/_rels/externalLink244.xml.rels><?xml version="1.0" encoding="UTF-8" standalone="yes"?>
<Relationships xmlns="http://schemas.openxmlformats.org/package/2006/relationships"><Relationship Id="rId1" Type="http://schemas.microsoft.com/office/2006/relationships/xlExternalLinkPath/xlPathMissing" Target="&#1069;&#1057;&#1054;%20&#1055;&#1069;&#1058;%2031.12.06.xls" TargetMode="External"/></Relationships>
</file>

<file path=xl/externalLinks/_rels/externalLink245.xml.rels><?xml version="1.0" encoding="UTF-8" standalone="yes"?>
<Relationships xmlns="http://schemas.openxmlformats.org/package/2006/relationships"><Relationship Id="rId1" Type="http://schemas.microsoft.com/office/2006/relationships/xlExternalLinkPath/xlPathMissing" Target="&#1054;&#1073;&#1097;&#1080;&#1081;%20&#1055;&#1069;&#1058;%20&#1040;&#1079;&#1086;&#1090;%20&#1079;&#1072;%202006%20&#1075;&#1086;&#1076;.xls" TargetMode="External"/></Relationships>
</file>

<file path=xl/externalLinks/_rels/externalLink246.xml.rels><?xml version="1.0" encoding="UTF-8" standalone="yes"?>
<Relationships xmlns="http://schemas.openxmlformats.org/package/2006/relationships"><Relationship Id="rId1" Type="http://schemas.microsoft.com/office/2006/relationships/xlExternalLinkPath/xlPathMissing" Target="&#1044;&#1074;&#1091;&#1088;&#1077;&#1095;&#1100;&#1077;%20&#1055;&#1069;&#1058;_30.06.07.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C:/azt-rdp.at-perm.ru/profiles$/Portachev/Analitzapiska/&#1041;&#1072;&#1083;&#1072;&#1085;&#1089;/An(EsMon)/7.02.01/&#1061;&#1072;&#1085;&#1086;&#1074;&#1072;/&#1043;&#1088;(27.07.00)5&#1061;.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C:/MOS-S-FS01/Share01/Documents%20and%20Settings/Elena%20Kazimirova/Local%20Settings/Temporary%20Internet%20Files/OLK5/PreFeasMatrosovoCashFlowRevB.xls" TargetMode="External"/></Relationships>
</file>

<file path=xl/externalLinks/_rels/externalLink249.xml.rels><?xml version="1.0" encoding="UTF-8" standalone="yes"?>
<Relationships xmlns="http://schemas.openxmlformats.org/package/2006/relationships"><Relationship Id="rId2" Type="http://schemas.microsoft.com/office/2019/04/relationships/externalLinkLongPath" Target="file:///D:/Documents%20and%20Settings/avazhenin002/Desktop/WINDOWS/Temp/wz6952/Documents%20and%20Settings/nsmirnova001.CEE/Desktop/Documents%20and%20Settings/dragulin001/My%20Documents/CLIENTS/KAMAZ/PACK/KAMAZ%20PACK/Kamaz/pack%2017%2011%2006/&#1048;&#1085;&#1092;&#1086;&#1088;&#1084;&#1072;&#1094;&#1080;&#1086;&#1085;&#1085;&#1099;&#1077;%20&#1090;&#1072;&#1073;&#1083;&#1080;&#1094;&#1099;.xl?5659AEEA" TargetMode="External"/><Relationship Id="rId1" Type="http://schemas.openxmlformats.org/officeDocument/2006/relationships/externalLinkPath" Target="file:///5659AEEA/&#1048;&#1085;&#1092;&#1086;&#1088;&#1084;&#1072;&#1094;&#1080;&#1086;&#1085;&#1085;&#1099;&#1077;%20&#1090;&#1072;&#1073;&#1083;&#1080;&#1094;&#1099;.xl" TargetMode="External"/></Relationships>
</file>

<file path=xl/externalLinks/_rels/externalLink250.xml.rels><?xml version="1.0" encoding="UTF-8" standalone="yes"?>
<Relationships xmlns="http://schemas.openxmlformats.org/package/2006/relationships"><Relationship Id="rId1" Type="http://schemas.microsoft.com/office/2006/relationships/xlExternalLinkPath/xlPathMissing" Target="&#1050;&#1063;&#1061;&#1050;%20&#1055;&#1069;&#1058;%2030.06.2006.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C:/azt-rdp.at-perm.ru/profiles$/RU-MOWFIL001/Data/Documents%20and%20Settings/ilya_krasnov/Local%20Settings/Temporary%20Internet%20Files/OLK3C/&#1058;&#1072;&#1073;&#1083;&#1080;&#1094;&#1072;%20&#1057;&#1095;&#1077;&#1090;&#1086;&#1074;%20NEW.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azt-rdp.at-perm.ru/profiles$/usl022/USL%20FS/&#1040;&#1076;&#1084;&#1080;&#1085;&#1080;&#1089;&#1090;&#1088;&#1072;&#1090;&#1080;&#1074;&#1085;&#1072;&#1103;%20&#1076;&#1080;&#1088;&#1077;&#1082;&#1094;&#1080;&#1103;/&#1054;&#1090;&#1076;&#1077;&#1083;%20&#1087;&#1086;%20&#1088;&#1072;&#1073;&#1086;&#1090;&#1077;%20&#1089;%20&#1087;&#1077;&#1088;&#1089;&#1086;&#1085;&#1072;&#1083;&#1086;&#1084;/&#1058;&#1080;&#1084;&#1086;&#1095;&#1082;&#1080;&#1085;&#1072;%20&#1069;.&#1056;/WINDOWS/TEMP/bat/Temp/BNPBalancesJuly1.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azt-rdp.at-perm.ru/profiles$/Economic/&#1086;&#1073;&#1084;&#1077;&#1085;/DOC/123/123/1/&#1056;&#1072;&#1079;&#1085;/Temp/BNPBalancesJuly1.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nmk022/home/DOCUME~1/Potdel/LOCALS~1/Temp/Rar$DI00.312/&#1059;&#1090;&#1074;&#1077;&#1088;&#1078;&#1076;&#1077;&#1085;&#1086;/EC.&#1057;V.081.3.OPM.1.001.1.1.(PINV01.&#1055;&#1086;&#1079;&#1080;&#1094;&#1080;&#1080;%20&#1054;&#1056;&#105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C:/azt-rdp.at-perm.ru/profiles$/Fserv/&#1091;&#1087;&#1088;&#1072;&#1074;&#1083;&#1077;&#1085;&#1095;&#1077;&#1089;&#1082;&#1080;&#1081;%20&#1091;&#1095;&#1077;&#1090;/Documents%20and%20Settings/golovachev/&#1052;&#1086;&#1080;%20&#1076;&#1086;&#1082;&#1091;&#1084;&#1077;&#1085;&#1090;&#1099;/&#1050;&#1063;&#1061;&#1050;/2005/01_Conversion/KCCK/KCCK_Conversion%20model.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C:/mos022/&#1084;&#1086;&#1089;&#1082;&#1086;&#1074;&#1089;&#1082;&#1080;&#1081;%20&#1086;&#1092;&#1080;&#1089;/STRUCTURE%20of%20Strategic%20planning%202009-2013/K+S/DCF%20K+S%20dividend090310.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C:/azt-rdp.at-perm.ru/profiles$/hemul/New_Year/WINDOWS/TEMP/bat/Private/Ekonom/Buhalt/2001/Vadovybes%20ataskaitos.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F:/Clients/Comb%20Sec/My%20Documents/Clients/Combellga/Data/CIC1.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D:/Fserv/&#1091;&#1087;&#1088;&#1072;&#1074;&#1083;&#1077;&#1085;&#1095;&#1077;&#1089;&#1082;&#1080;&#1081;%20&#1091;&#1095;&#1077;&#1090;/&#1055;&#1088;&#1086;&#1077;&#1082;&#1090;&#1099;%20&#1044;&#1052;&#1055;%20(&#1090;&#1077;&#1082;&#1091;&#1097;&#1080;&#1077;)/&#1057;&#1080;&#1085;&#1077;&#1088;&#1075;&#1080;&#1103;%202005/&#1053;&#1072;&#1095;&#1072;&#1083;&#1100;&#1085;&#1099;&#1077;%20&#1086;&#1089;&#1090;&#1072;&#1090;&#1082;&#1080;/2004/&#1058;&#1088;&#1072;&#1085;&#1089;&#1092;&#1086;&#1088;&#1084;&#1072;&#1094;&#1080;&#1103;/TSUB_Rest04.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C:/azt-rdp.at-perm.ru/profiles$/Fserv/&#1091;&#1087;&#1088;&#1072;&#1074;&#1083;&#1077;&#1085;&#1095;&#1077;&#1089;&#1082;&#1080;&#1081;%20&#1091;&#1095;&#1077;&#1090;/&#1055;&#1088;&#1086;&#1077;&#1082;&#1090;&#1099;%20&#1044;&#1052;&#1055;%20(&#1090;&#1077;&#1082;&#1091;&#1097;&#1080;&#1077;)/&#1057;&#1080;&#1085;&#1077;&#1088;&#1075;&#1080;&#1103;%202005/&#1089;&#1088;&#1072;&#1074;&#1085;&#1077;&#1085;&#1080;&#1077;/&#1090;&#1088;&#1072;&#1085;&#1089;&#1092;&#1086;&#1088;&#1084;&#1072;&#1094;&#1080;&#1103;/UMZ_Rest1.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C:/RU-MOWFIL001/Data/IFRS/2004/12%20months/Financial%20reporting/financial%20reporting_2004_110405.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C:/azt-rdp.at-perm.ru/profiles$/kdr030/Data_Share/DOCUME~1/fomenko/LOCALS~1/Temp/notes1F73B0/SNO_NevAzot_&#1086;&#1082;&#1090;06_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Strategic%20planning/MODELS/BASF_ANTW/_!_Final_110516/Antwerp_PecRhin_for_Eurochem_Final%20version.xlsx" TargetMode="External"/></Relationships>
</file>

<file path=xl/externalLinks/_rels/externalLink264.xml.rels><?xml version="1.0" encoding="UTF-8" standalone="yes"?>
<Relationships xmlns="http://schemas.openxmlformats.org/package/2006/relationships"><Relationship Id="rId1" Type="http://schemas.microsoft.com/office/2006/relationships/xlExternalLinkPath/xlPathMissing" Target="Utilization%20by%20CC%20table%20and%20chart.xls" TargetMode="External"/></Relationships>
</file>

<file path=xl/externalLinks/_rels/externalLink265.xml.rels><?xml version="1.0" encoding="UTF-8" standalone="yes"?>
<Relationships xmlns="http://schemas.openxmlformats.org/package/2006/relationships"><Relationship Id="rId1" Type="http://schemas.microsoft.com/office/2006/relationships/xlExternalLinkPath/xlPathMissing" Target="Finance_Base_&#1092;&#1072;&#1082;&#1090;_&#1072;&#1074;&#1075;&#1091;&#1089;&#1090;.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D:/Srv-data/profiles/Y.ZASLAVSKAYA/&#1052;&#1086;&#1080;%20&#1076;&#1086;&#1082;&#1091;&#1084;&#1077;&#1085;&#1090;&#1099;/&#1056;&#1040;&#1041;&#1054;&#1058;&#1040;/&#1047;&#1040;&#1056;&#1055;&#1051;&#1040;&#1058;&#1040;/&#1060;&#1048;&#1053;&#1054;&#1058;&#1044;&#1045;&#1051;%20&#1055;&#1051;&#1040;&#1053;-&#1060;&#1040;&#1050;&#1058;/2010/&#1058;&#1044;_&#1059;&#1056;&#1040;&#1051;&#1061;&#1048;&#1052;_&#1060;&#1072;&#1082;&#1090;_&#1053;&#1086;&#1103;&#1073;&#1088;&#1100;/Finance_Base_&#1058;&#1044;_&#1059;&#1056;&#1040;&#1051;&#1061;&#1048;&#1052;_&#1060;&#1072;&#1082;&#1090;_&#1053;&#1086;&#1103;&#1073;&#1088;&#110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nmk022/home/DOCUME~1/Potdel/LOCALS~1/Temp/Rar$DI47.6484/&#1057;&#1087;&#1088;&#1072;&#1074;&#1086;&#1095;&#1085;&#1080;&#1082;&#1080;%20&#1080;%20&#1080;&#1085;&#1089;&#1090;&#1088;&#1091;&#1082;&#1094;&#1080;&#1080;%20&#1053;&#1057;&#1048;%20&#1087;&#1086;%20&#1084;&#1086;&#1076;&#1091;&#1083;&#1102;%20&#1054;&#1056;&#1052;/&#1064;&#1072;&#1073;&#1083;&#1086;&#1085;&#1099;%20&#1087;&#1086;%20&#1079;&#1072;&#1075;&#1088;&#1091;&#1079;&#1082;&#1077;/PINV02%20(01.11.06)/&#1064;&#1072;&#1073;&#1083;&#1086;&#1085;%20&#1076;&#1083;&#1103;%20%20&#1074;&#1085;&#1077;&#1089;&#1077;&#1085;&#1080;&#1103;"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azt-rdp.at-perm.ru/profiles$/Portachev/Analitzapiska/&#1041;&#1072;&#1083;&#1072;&#1085;&#1089;/An(EsMon)/&#1061;&#1072;&#1085;&#1086;&#1074;&#1072;/&#1043;&#1088;(27.07.00)5&#1061;.xls" TargetMode="External"/></Relationships>
</file>

<file path=xl/externalLinks/_rels/externalLink269.xml.rels><?xml version="1.0" encoding="UTF-8" standalone="yes"?>
<Relationships xmlns="http://schemas.openxmlformats.org/package/2006/relationships"><Relationship Id="rId1" Type="http://schemas.microsoft.com/office/2006/relationships/xlExternalLinkPath/xlPathMissing" Target="KCCKgroup_consolidation%20model_2005.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mos022/pwc/Documents%20and%20Settings/egorskaya001/Desktop/financial%20reporting_2006_6m%20(final%202006)_28_07%20v.4.4.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Documents%20and%20Settings/Dmelniko/My%20Documents/Clients/Uralkalii/Working%20papers%20from%20Uralkali/Update%20280405/financial%20reporting_2004.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D:/SPAR%202006/RSA%20FS%202006/Documents%20and%20Settings/Dmelniko/My%20Documents/Clients/Uralkalii/Working%20papers%20from%20Uralkali/Update%20280405/financial%20reporting_2004.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D:/hemul/New_Year/WINDOWS/TEMP/bat/Private/Ekonom/Buhalt/2001/Vadovybes%20ataskaitos.xls" TargetMode="External"/></Relationships>
</file>

<file path=xl/externalLinks/_rels/externalLink274.xml.rels><?xml version="1.0" encoding="UTF-8" standalone="yes"?>
<Relationships xmlns="http://schemas.openxmlformats.org/package/2006/relationships"><Relationship Id="rId1" Type="http://schemas.microsoft.com/office/2006/relationships/xlExternalLinkPath/xlPathMissing" Target="B_03V5_BDR_II_kbV07%20-%20&#1087;&#1088;&#1072;&#1074;%20&#1087;&#1083;&#1072;&#1085;,%20&#1087;&#1086;&#1089;&#1083;%20&#1074;&#1072;&#1088;&#1080;&#1072;&#1085;&#1090;.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azt-rdp.at-perm.ru/profiles$/PROFILES/PROFILES/Y.TSIPLENKOVA/Application%20Data/Microsoft/Excel/&#1055;&#1072;&#1087;&#1082;&#1072;/1/&#1056;&#1040;&#1041;&#1054;&#1063;&#1040;&#1071;%202009/&#1052;&#1072;&#1090;&#1077;&#1088;&#1080;&#1072;&#1083;&#1099;%20&#1082;%20&#1089;&#1086;&#1074;&#1077;&#1090;&#1091;%20&#1076;&#1080;&#1088;&#1077;&#1082;&#1090;&#1086;&#1088;&#1086;&#1074;/&#1045;&#1078;&#1077;&#1084;&#1077;&#1089;&#1103;&#1095;&#1085;&#1072;&#1103;_&#1086;&#1090;&#1095;&#1077;&#1090;&#1085;&#1086;&#1089;&#1090;&#1100;(1).xlsx"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Serv1/plan$/&#1072;&#1075;&#1077;&#1085;&#1090;&#1089;&#1082;&#1080;&#1081;%20&#1076;&#1086;&#1075;&#1086;&#1074;&#1086;&#1088;/&#1074;&#1077;&#1082;&#1089;&#1077;&#1083;&#1103;%20&#1079;&#1072;%2031,10.xls" TargetMode="External"/></Relationships>
</file>

<file path=xl/externalLinks/_rels/externalLink277.xml.rels><?xml version="1.0" encoding="UTF-8" standalone="yes"?>
<Relationships xmlns="http://schemas.openxmlformats.org/package/2006/relationships"><Relationship Id="rId1" Type="http://schemas.microsoft.com/office/2006/relationships/xlExternalLinkPath/xlPathMissing" Target="Worksheet%20in%202261_ZPKC%20Trial%20Leadsheet%20@%2031%20122007" TargetMode="External"/></Relationships>
</file>

<file path=xl/externalLinks/_rels/externalLink278.xml.rels><?xml version="1.0" encoding="UTF-8" standalone="yes"?>
<Relationships xmlns="http://schemas.openxmlformats.org/package/2006/relationships"><Relationship Id="rId1" Type="http://schemas.microsoft.com/office/2006/relationships/xlExternalLinkPath/xlPathMissing" Target="Worksheet%20in%205411.5%20Inventory%20Combined%20Leadsheet"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F:/DARBAI/Zig/Nusidevejimas/AB%20LIfosa%202012%20m.%20Investiciju%20biudzetas%20(Priedas%202%20Forma%208-1)%202011_09_14.xlsx"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C:/azt-rdp.at-perm.ru/profiles$/kdr030/Data_Share/WINDOWS/Temp/wzde26/Fixed%20Assets.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C:/azt-rdp.at-perm.ru/profiles$/hemul/New_Year/WINDOWS/TEMP/bat/B/Owners/Mir/Mir-bal-2002-0103.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C:/azt-rdp.at-perm.ru/profiles$/hemul/New_Year/WINDOWS/TEMP/bat/B/&#1050;&#1085;&#1080;&#1075;&#1072;5.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C:/azt-rdp.at-perm.ru/profiles$/hemul/New_Year/WINDOWS/TEMP/bat/Private/Ekonom/Buhalt/2000/Vadovybes%20ataskaitos.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azt-rdp.at-perm.ru/profiles$/Users/gogolevdmitrijnikolaevic/Desktop/&#1056;&#1072;&#1073;&#1086;&#1095;&#1072;&#1103;/&#1042;&#1079;&#1088;&#1099;&#1074;&#1095;&#1072;&#1090;&#1082;&#1072;/&#1059;&#1076;&#1086;&#1082;&#1072;&#1085;/SalesTDUralchem.xlsx"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C:/azt-rdp.at-perm.ru/profiles$/hemul/New_Year/WINDOWS/TEMP/bat/Dokumentai/Biudzetas/Originalas/Biudzetavimo%20sistema.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P:/Users/popova_mp/AppData/Local/Microsoft/Windows/Temporary%20Internet%20Files/Content.Outlook/117GXWGU/&#1041;&#1072;&#1079;&#1086;&#1074;&#1072;&#1103;%20&#1086;&#1094;&#1077;&#1085;&#1082;&#1072;%20&#1089;&#1090;&#1086;&#1080;&#1084;&#1086;&#1089;&#1090;&#1080;%20&#1059;&#1050;&#1050;%20&#1085;&#1072;%2023.12.2015&#1075;._&#1076;&#1086;&#1087;%20&#1082;&#1086;&#1083;&#1086;&#1085;&#1082;&#1072;&#1084;&#1080;.xlsx"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azt-rdp.at-perm.ru/profiles$/Tea/&#1084;&#1086;&#1080;%20&#1076;&#1086;&#1082;&#1091;&#1084;&#1077;&#1085;&#1090;/DOCUME~1/EZEZIG/LOCALS~1/Temp/C.Lotus.Notes.Data/&#1060;&#1040;&#1050;&#1058;/2004_BDR_v03_v1.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azt-rdp.at-perm.ru/profiles$/Tea/&#1084;&#1086;&#1080;%20&#1076;&#1086;&#1082;&#1091;&#1084;&#1077;&#1085;&#1090;/Documents%20and%20Settings/antoschenko/Local%20Settings/Temporary%20Internet%20Files/OLKB1/BDR_II_ket.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C:/mos022/pwc/Documents%20and%20Settings/egorskaya001/Desktop/FA%20work%20folder/fa_uralcaly_lead-6m06.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C:/Main/common/Documents%20and%20Settings/&#1040;&#1076;&#1084;&#1080;&#1085;&#1080;&#1089;&#1090;&#1088;&#1072;&#1090;&#1086;&#1088;/&#1052;&#1086;&#1080;%20&#1076;&#1086;&#1082;&#1091;&#1084;&#1077;&#1085;&#1090;&#1099;/&#1056;&#1072;&#1073;&#1086;&#1095;&#1072;&#1103;%20&#1087;&#1072;&#1087;&#1082;&#1072;/&#1054;&#1082;.&#1074;&#1072;&#1088;&#1080;&#1072;&#1090;&#1085;%20&#1053;&#1056;/&#1056;&#1077;&#1075;&#1080;&#1089;&#1090;&#1088;&#1099;.%20&#1055;&#1088;&#1103;&#1084;&#1099;&#1077;%20&#1079;&#1072;&#1090;&#1088;&#1072;&#1090;&#1099;.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C:/azt-rdp.at-perm.ru/profiles$/hemul/New_Year/WINDOWS/TEMP/bat/Temp/Business%20value/Version_04/projection_base_971231_4.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C:/azt-rdp.at-perm.ru/profiles$/RU-MOWFIL001/Data/Notes/Data/MyClients/MDM%20Consolidation/Nevin/NVTI%20JV/NVTI_PPE_register_new.xls" TargetMode="External"/></Relationships>
</file>

<file path=xl/externalLinks/_rels/externalLink293.xml.rels><?xml version="1.0" encoding="UTF-8" standalone="yes"?>
<Relationships xmlns="http://schemas.openxmlformats.org/package/2006/relationships"><Relationship Id="rId2" Type="http://schemas.microsoft.com/office/2019/04/relationships/externalLinkLongPath" Target="file:///azt-rdp.at-perm.ru/profiles$/PROFILES/PROFILES/Y.TSIPLENKOVA/Application%20Data/Microsoft/Excel/PROFILES/Y.TSIPLENKOVA/Application%20Data/Microsoft/Excel/&#1056;&#1072;&#1073;&#1086;&#1095;&#1072;&#1103;%202009/091030%20&#1064;&#1072;&#1093;&#1084;&#1072;&#1090;&#1082;&#1080;%202010%20&#1075;&#1086;&#1076;/&#1057;&#1042;&#1054;&#1044;%20&#1053;&#1040;%202010&#1075;&#1086;&#1076;/_&#1042;&#1088;&#1077;&#1084;&#1077;&#1085;&#1085;&#1072;&#1103;/&#1041;&#1055;%202010%20&#1080;%20&#1085;&#1072;&#1083;&#1086;&#1075;&#1080;/PL.xls?E2811700" TargetMode="External"/><Relationship Id="rId1" Type="http://schemas.openxmlformats.org/officeDocument/2006/relationships/externalLinkPath" Target="file:///E2811700/PL.xls" TargetMode="External"/></Relationships>
</file>

<file path=xl/externalLinks/_rels/externalLink294.xml.rels><?xml version="1.0" encoding="UTF-8" standalone="yes"?>
<Relationships xmlns="http://schemas.openxmlformats.org/package/2006/relationships"><Relationship Id="rId1" Type="http://schemas.microsoft.com/office/2006/relationships/xlExternalLinkPath/xlPathMissing" Target="090318%20&#1043;&#1072;&#1083;&#1086;&#1075;&#1077;&#1085;_&#1092;&#1077;&#1074;&#1088;_&#1092;&#1072;&#1082;&#1090;,%20&#1084;&#1072;&#1088;&#1090;%20&#1087;&#1083;&#1072;&#1085;.xlsx" TargetMode="External"/></Relationships>
</file>

<file path=xl/externalLinks/_rels/externalLink295.xml.rels><?xml version="1.0" encoding="UTF-8" standalone="yes"?>
<Relationships xmlns="http://schemas.openxmlformats.org/package/2006/relationships"><Relationship Id="rId1" Type="http://schemas.microsoft.com/office/2006/relationships/xlExternalLinkPath/xlPathMissing" Target="!!!&#1057;&#1048;&#1053;&#1071;&#1071;%20&#1060;&#1054;&#1056;&#1052;&#1040;090224%20&#1043;&#1072;&#1083;&#1086;&#1075;&#1077;&#1085;_&#1084;&#1077;&#1089;%20&#1076;&#1083;&#1103;%20&#1057;&#1044;-13.0309-&#1060;&#1040;&#1050;&#1058;.XLSX"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azt-rdp.at-perm.ru/profiles$/RU-MOWFIL001/Data/Budgeting/Budget%202002/B02.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azt-rdp.at-perm.ru/profiles$/mos022/TEMP/notes6406A3/veb_dfe.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azt-rdp.at-perm.ru/profiles$/RU-MOWFIL001/Data/Documents%20and%20Settings/ibelous2/Local%20Settings/Temp/0428_Lifosa_MDM/Appraisal%20Results/FMV/0428_Appraisal_Results_FMV_OLD_DATE_05.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C:/azt-rdp.at-perm.ru/profiles$/Kdr030/data_share/Accounts_Department/&#1057;&#1077;&#1082;&#1090;&#1086;&#1088;%20&#1091;&#1095;&#1077;&#1090;&#1072;%20&#1087;&#1086;%20&#1052;&#1057;&#1060;&#1054;/&#1052;&#1057;&#1060;&#1054;/2009%20&#1075;&#1086;&#1076;/&#1040;&#1074;&#1075;&#1091;&#1089;&#1090;_09/&#1044;&#1086;&#1087;.&#1080;&#1085;&#1092;&#1086;&#1088;&#1084;&#1072;&#1094;&#1080;&#1103;/&#1054;&#1090;&#1075;&#1088;&#1091;&#1079;&#1082;&#1072;/&#1041;&#1091;&#1093;&#1075;&#1072;&#1083;&#1090;&#1077;&#1088;&#1089;&#1082;&#1080;&#1081;%20&#1086;&#1090;&#1095;&#1077;&#1090;%20&#1087;&#1086;%20&#1086;&#1090;&#1075;&#1088;&#1091;&#1079;&#1082;&#1072;&#1084;%20&#1054;&#1040;&#1054;%20&#1050;&#1043;&#1054;&#1050;%20&#1082;&#1086;&#1085;&#1094;&#1077;&#1085;&#1090;&#1088;&#1072;&#1090;&#1099;.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mars/Users/&#1052;&#1057;&#1060;&#1054;/&#1054;&#1073;&#1097;&#1072;&#1103;/IFRS/2006/Interim%202006_6%20months/Working%20Papers/PPE_Oracle/12%20m%20Register/FA_12m_2005.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F:/&#1044;&#1048;&#1056;&#1045;&#1050;&#1062;&#1048;&#1071;%20&#1055;&#1054;%20&#1060;&#1048;&#1053;&#1040;&#1053;&#1057;&#1040;&#1052;%20&#1048;%20&#1069;&#1050;&#1054;&#1053;&#1054;&#1052;&#1048;&#1050;&#1045;/&#1054;&#1090;&#1076;&#1077;&#1083;%20&#1089;&#1090;&#1088;&#1072;&#1090;&#1077;&#1075;&#1080;&#1080;%20&#1080;%20&#1080;&#1085;&#1074;&#1077;&#1089;&#1090;&#1080;&#1094;&#1080;&#1081;/DIP/&#1048;&#1085;&#1074;&#1077;&#1089;&#1090;&#1073;&#1102;&#1076;&#1078;&#1077;&#1090;%202014/&#1042;&#1090;&#1086;&#1088;&#1086;&#1077;%20&#1095;&#1090;&#1077;&#1085;&#1080;&#1077;/&#1050;&#1086;&#1087;&#1080;&#1103;%20BDDS%20KGOK%20ALL%20D%202014_30%2009%202013.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SNO/2012/BP-2012/SNO_NevAzot_BP%202012-v1_&amp;_2BRV.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C:/azt-rdp.at-perm.ru/profiles$/Users/Yana%20Tsiplenkova/AZOTTECH%20Dropbox/2021-2022_&#1041;&#1070;&#1044;&#1046;&#1045;&#1058;/&#1056;&#1045;&#1045;&#1057;&#1058;&#1056;_&#1045;&#1061;_&#1055;&#1088;&#1086;&#1095;&#1080;&#1077;_&#1087;&#1086;&#1089;&#1090;&#1086;&#1103;&#1085;&#1085;&#1099;&#1077;/&#1050;&#1086;&#1087;&#1080;&#1103;%20RUAZT_&#1056;&#1072;&#1089;&#1096;&#1080;&#1092;&#1088;&#1086;&#1074;&#1082;&#1080;%20&#1087;&#1086;&#1089;&#1090;&#1086;&#1103;&#1085;&#1085;&#1099;&#1093;%20&#1088;&#1072;&#1089;&#1093;&#1086;&#1076;&#1086;&#1074;_&#1062;&#1047;_v2.xlsx"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C:/azt-rdp.at-perm.ru/profiles$/mos022/home$/Documents%20and%20Settings/takovacevic/My%20Documents/clients/NEVAZOT/&#1053;&#1077;&#1074;&#1080;&#1085;&#1082;&#1072;/&#1040;&#1085;&#1072;&#1083;&#1080;&#1079;%20&#1089;&#1090;&#1088;&#1086;&#1082;%20&#1073;&#1072;&#1083;&#1072;&#1085;&#1089;&#1072;_&#1084;&#1072;&#1088;&#1090;_2006&#1075;.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C:/RU-MOWFIL001/Data/WINNT/TEMP/AP_ZAO_UE.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D:/AZT-TS/PROFILES/Y.TSIPLENKOVA/Application%20Data/Microsoft/Excel/PROFILES/Y.TSIPLENKOVA/&#1056;&#1072;&#1073;&#1086;&#1095;&#1080;&#1081;%20&#1089;&#1090;&#1086;&#1083;/&#1040;&#1047;&#1054;&#1058;&#1058;&#1045;&#1061;/&#1047;&#1072;&#1103;&#1074;&#1082;&#1072;%20&#1085;&#1072;%20&#1086;&#1090;&#1095;&#1077;&#1090;&#1099;/&#1056;&#1072;&#1073;&#1086;&#1095;&#1072;&#1103;%202009/091030%20&#1064;&#1072;&#1093;&#1084;&#1072;&#1090;&#1082;&#1080;%202010%20&#1075;&#1086;&#1076;/&#1057;&#1042;&#1054;&#1044;%20&#1053;&#1040;%202010&#1075;&#1086;&#1076;/_&#1042;&#1088;&#1077;&#1084;&#1077;&#1085;&#1085;&#1072;&#1103;/&#1041;&#1055;%202010%20&#1080;%20&#1085;&#1072;&#1083;&#1086;&#1075;&#1080;/PL.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Y:/WINDOWS/TEMP/&#1040;&#1091;&#1076;&#1080;&#1090;/&#1054;&#1057;%20&#1056;&#1060;&#1055;%20&#1087;&#1086;%20&#1052;&#1057;&#1060;&#1054;%20&#1085;&#1072;%2001.07.04.xls" TargetMode="External"/></Relationships>
</file>

<file path=xl/externalLinks/_rels/externalLink308.xml.rels><?xml version="1.0" encoding="UTF-8" standalone="yes"?>
<Relationships xmlns="http://schemas.openxmlformats.org/package/2006/relationships"><Relationship Id="rId1" Type="http://schemas.microsoft.com/office/2006/relationships/xlExternalLinkPath/xlPathMissing" Target="Worksheet%20in%202263%20Transformation%20Schedule%20-%202002"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C:/azt-rdp.at-perm.ru/profiles$/Tea/&#1084;&#1086;&#1080;%20&#1076;&#1086;&#1082;&#1091;&#1084;&#1077;&#1085;&#1090;/&#1057;&#1074;&#1086;&#1076;/&#1041;&#1080;&#1079;&#1085;&#1077;&#1089;%20&#1087;&#1083;&#1072;&#1085;%202004/&#1051;&#1080;&#1092;&#1086;&#1089;&#1072;/B_04_BDR_Nev_v6.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D:/DOCUME~1/DKJAJ/LOCALS~1/Temp/~0714685.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C:/SRV-M44-FS/FileStore/Project/IFRG/&#1058;&#1088;&#1072;&#1085;&#1089;&#1085;&#1077;&#1092;&#1090;&#1077;&#1087;&#1088;&#1086;&#1076;&#1091;&#1082;&#1090;-%20&#1087;&#1083;&#1072;&#1085;&#1080;&#1088;&#1086;&#1074;&#1072;&#1085;&#1080;&#1077;/&#1058;&#1053;&#1055;%202002/&#1041;&#1072;&#1079;&#1072;%20TNP%20CaseWare%202002/&#1041;&#1077;&#1083;&#1086;&#1088;&#1091;&#1089;&#1089;&#1082;&#1080;&#1081;%20&#1062;&#1069;&#1057;/&#1041;&#1077;&#1083;&#1086;&#1088;&#1091;&#1089;&#1089;&#1082;&#1080;&#1081;%20&#1062;&#1069;&#1057;.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C:/azt-rdp.at-perm.ru/profiles$/hemul/New_Year/WINDOWS/TEMP/bat/TEMP/Quatrely%20forecasts%20(IFC%20suggested%20terms).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mos022/&#1052;&#1086;&#1089;&#1082;&#1086;&#1074;&#1089;&#1082;&#1080;&#1081;%20&#1086;&#1092;&#1080;&#1089;/DOCUME~1/BAGAEV~2/LOCALS~1/Temp/notes4C6F6B/&#1058;&#1080;&#1082;&#1091;&#1085;&#1086;&#1074;/&#1052;&#1086;&#1080;%20&#1076;&#1086;&#1082;&#1091;&#1084;&#1077;&#1085;&#1090;&#1099;/&#1073;&#1076;&#1088;/08/Documents%20and%20Settings/barbayanov/&#1052;&#1086;&#1080;%20&#1076;&#1086;&#1082;&#1091;&#1084;&#1077;&#1085;&#1090;&#1099;/&#1044;&#1086;&#1082;&#1091;&#1084;&#1077;&#1085;&#1090;&#1099;/&#1060;&#1086;&#1088;&#1084;&#1080;&#1088;&#1086;&#1074;&#1072;&#1085;&#1080;%20&#1073;&#1102;&#1076;&#1078;&#1077;&#1090;&#1072;%20&#1052;&#1061;&#1050;/&#1071;&#1085;&#1074;&#1072;&#1088;&#1100;/&#1086;&#1090;&#1095;&#1077;&#1090;&#1099;%20&#1087;&#1086;%20&#1082;&#1086;&#1085;&#1090;&#1088;&#1072;&#1082;&#1090;&#1072;&#1084;%20&#1086;&#1090;%2029.1"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C:/azt-rdp.at-perm.ru/profiles$/&#1055;&#1088;&#1086;&#1085;&#1103;&#1082;&#1080;&#1085;&#1072;/&#1084;&#1086;&#1080;%20&#1076;&#1086;&#1082;&#1091;&#1084;&#1077;&#1085;&#1090;/projects/BUDGET/&#1054;&#1082;&#1090;&#1103;&#1073;&#1088;&#1100;%202003/&#1054;&#1044;&#1044;&#1057;%20&#1074;%20&#1052;&#1086;&#1089;&#1082;&#1074;&#1091;/&#1054;&#1044;&#1044;&#1057;%201-8.10.03.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Chertova/C/&#1052;&#1086;&#1080;%20&#1076;&#1086;&#1082;&#1091;&#1084;&#1077;&#1085;&#1090;&#1099;/&#1056;&#1072;&#1073;&#1086;&#1095;&#1080;&#1077;/&#1060;&#1086;&#1088;&#1084;&#1099;%20%20&#1041;&#1044;&#1056;%20&#1080;%20&#1052;&#1054;-4.xls" TargetMode="External"/></Relationships>
</file>

<file path=xl/externalLinks/_rels/externalLink316.xml.rels><?xml version="1.0" encoding="UTF-8" standalone="yes"?>
<Relationships xmlns="http://schemas.openxmlformats.org/package/2006/relationships"><Relationship Id="rId2" Type="http://schemas.microsoft.com/office/2019/04/relationships/externalLinkLongPath" Target="file:///azt-rdp.at-perm.ru/profiles$/azt-rdp.at-perm.ru/profiles$/azt-rdp.at-perm.ru/profiles$/azt-rdp.at-perm.ru/profiles$/Users/d.ipatov/AZOTTECH%20Dropbox/&#1058;&#1055;%20&#1059;&#1088;&#1072;&#1083;-&#1055;&#1086;&#1074;&#1086;&#1083;&#1078;&#1100;&#1077;/006%20&#1069;&#1082;&#1086;&#1085;&#1086;&#1084;&#1080;&#1082;&#1072;/001%20&#1040;&#1085;&#1072;&#1083;&#1080;&#1090;&#1080;&#1082;&#1072;,%20&#1089;&#1084;&#1077;&#1090;&#1099;,%20&#1050;&#1055;/003%20&#1053;&#1086;&#1084;&#1077;&#1085;&#1082;&#1083;&#1072;&#1090;&#1091;&#1088;&#1085;&#1099;&#1080;&#774;%20&#1089;&#1087;&#1088;&#1072;&#1074;&#1086;&#1095;&#1085;&#1080;&#1082;%20&#1089;&#1099;&#1088;&#1100;&#1077;.xlsx?61415A04" TargetMode="External"/><Relationship Id="rId1" Type="http://schemas.openxmlformats.org/officeDocument/2006/relationships/externalLinkPath" Target="file:///61415A04/003%20&#1053;&#1086;&#1084;&#1077;&#1085;&#1082;&#1083;&#1072;&#1090;&#1091;&#1088;&#1085;&#1099;&#1080;&#774;%20&#1089;&#1087;&#1088;&#1072;&#1074;&#1086;&#1095;&#1085;&#1080;&#1082;%20&#1089;&#1099;&#1088;&#1100;&#1077;.xlsx" TargetMode="External"/></Relationships>
</file>

<file path=xl/externalLinks/_rels/externalLink317.xml.rels><?xml version="1.0" encoding="UTF-8" standalone="yes"?>
<Relationships xmlns="http://schemas.openxmlformats.org/package/2006/relationships"><Relationship Id="rId2" Type="http://schemas.microsoft.com/office/2019/04/relationships/externalLinkLongPath" Target="file:///azt-rdp.at-perm.ru/profiles$/azt-rdp.at-perm.ru/profiles$/azt-rdp.at-perm.ru/profiles$/azt-rdp.at-perm.ru/profiles$/Users/d.ipatov/NC%20AT/&#1044;&#1077;&#1085;&#1080;&#1089;%20&#1048;&#1087;&#1072;&#1090;&#1086;&#1074;/001%20&#1069;&#1082;&#1086;&#1085;&#1086;&#1084;&#1080;&#1082;&#1072;/001%20&#1040;&#1085;&#1072;&#1083;&#1080;&#1090;&#1080;&#1082;&#1072;,%20&#1089;&#1084;&#1077;&#1090;&#1099;,%20&#1050;&#1055;/003%20&#1053;&#1086;&#1084;&#1077;&#1085;&#1082;&#1083;&#1072;&#1090;&#1091;&#1088;&#1085;&#1099;&#1080;&#774;%20&#1089;&#1087;&#1088;&#1072;&#1074;&#1086;&#1095;&#1085;&#1080;&#1082;%20&#1089;&#1099;&#1088;&#1100;&#1077;.xlsx?8E591F48" TargetMode="External"/><Relationship Id="rId1" Type="http://schemas.openxmlformats.org/officeDocument/2006/relationships/externalLinkPath" Target="file:///8E591F48/003%20&#1053;&#1086;&#1084;&#1077;&#1085;&#1082;&#1083;&#1072;&#1090;&#1091;&#1088;&#1085;&#1099;&#1080;&#774;%20&#1089;&#1087;&#1088;&#1072;&#1074;&#1086;&#1095;&#1085;&#1080;&#1082;%20&#1089;&#1099;&#1088;&#1100;&#1077;.xlsx" TargetMode="External"/></Relationships>
</file>

<file path=xl/externalLinks/_rels/externalLink318.xml.rels><?xml version="1.0" encoding="UTF-8" standalone="yes"?>
<Relationships xmlns="http://schemas.openxmlformats.org/package/2006/relationships"><Relationship Id="rId2" Type="http://schemas.microsoft.com/office/2019/04/relationships/externalLinkLongPath" Target="file:///azt-rdp.at-perm.ru/profiles$/azt-rdp.at-perm.ru/profiles$/azt-rdp.at-perm.ru/profiles$/azt-rdp.at-perm.ru/profiles$/Users/d.ipatov/NC%20AT/&#1044;&#1077;&#1085;&#1080;&#1089;%20&#1048;&#1087;&#1072;&#1090;&#1086;&#1074;/001%20&#1069;&#1082;&#1086;&#1085;&#1086;&#1084;&#1080;&#1082;&#1072;/001%20&#1040;&#1085;&#1072;&#1083;&#1080;&#1090;&#1080;&#1082;&#1072;,%20&#1089;&#1084;&#1077;&#1090;&#1099;,%20&#1050;&#1055;/010%20&#1056;&#1072;&#1089;&#1093;&#1086;&#1076;&#1085;&#1099;&#1077;%20&#1085;&#1086;&#1088;&#1084;&#1099;%20&#1055;&#1042;&#1042;.xlsx?8E591F48" TargetMode="External"/><Relationship Id="rId1" Type="http://schemas.openxmlformats.org/officeDocument/2006/relationships/externalLinkPath" Target="file:///8E591F48/010%20&#1056;&#1072;&#1089;&#1093;&#1086;&#1076;&#1085;&#1099;&#1077;%20&#1085;&#1086;&#1088;&#1084;&#1099;%20&#1055;&#1042;&#1042;.xlsx" TargetMode="External"/></Relationships>
</file>

<file path=xl/externalLinks/_rels/externalLink319.xml.rels><?xml version="1.0" encoding="UTF-8" standalone="yes"?>
<Relationships xmlns="http://schemas.openxmlformats.org/package/2006/relationships"><Relationship Id="rId2" Type="http://schemas.microsoft.com/office/2019/04/relationships/externalLinkLongPath" Target="file:///azt-rdp.at-perm.ru/azt-rdp.at-perm.ru/profiles$/azt-rdp.at-perm.ru/profiles$/azt-rdp.at-perm.ru/profiles$/Users/v.mudryh/Nextcloud/&#1044;&#1077;&#1085;&#1080;&#1089;%20&#1048;&#1087;&#1072;&#1090;&#1086;&#1074;/001%20&#1069;&#1082;&#1086;&#1085;&#1086;&#1084;&#1080;&#1082;&#1072;/001%20&#1040;&#1085;&#1072;&#1083;&#1080;&#1090;&#1080;&#1082;&#1072;,%20&#1089;&#1084;&#1077;&#1090;&#1099;,%20&#1050;&#1055;/010%20&#1056;&#1072;&#1089;&#1093;&#1086;&#1076;&#1085;&#1099;&#1077;%20&#1085;&#1086;&#1088;&#1084;&#1099;%20&#1055;&#1042;&#1042;.xlsx?AA46E1C5" TargetMode="External"/><Relationship Id="rId1" Type="http://schemas.openxmlformats.org/officeDocument/2006/relationships/externalLinkPath" Target="file:///AA46E1C5/010%20&#1056;&#1072;&#1089;&#1093;&#1086;&#1076;&#1085;&#1099;&#1077;%20&#1085;&#1086;&#1088;&#1084;&#1099;%20&#1055;&#1042;&#1042;.xlsx" TargetMode="External"/></Relationships>
</file>

<file path=xl/externalLinks/_rels/externalLink320.xml.rels><?xml version="1.0" encoding="UTF-8" standalone="yes"?>
<Relationships xmlns="http://schemas.openxmlformats.org/package/2006/relationships"><Relationship Id="rId2" Type="http://schemas.microsoft.com/office/2019/04/relationships/externalLinkLongPath" Target="file:///azt-rdp.at-perm.ru/profiles$/azt-rdp.at-perm.ru/profiles$/azt-rdp.at-perm.ru/profiles$/azt-rdp.at-perm.ru/profiles$/Users/d.ipatov/NC%20AT/&#1044;&#1077;&#1085;&#1080;&#1089;%20&#1048;&#1087;&#1072;&#1090;&#1086;&#1074;/001%20&#1069;&#1082;&#1086;&#1085;&#1086;&#1084;&#1080;&#1082;&#1072;/001%20&#1040;&#1085;&#1072;&#1083;&#1080;&#1090;&#1080;&#1082;&#1072;,%20&#1089;&#1084;&#1077;&#1090;&#1099;,%20&#1050;&#1055;/002%20&#1053;&#1086;&#1084;&#1077;&#1085;&#1082;&#1083;&#1072;&#1090;&#1091;&#1088;&#1085;&#1099;&#1080;&#774;%20&#1089;&#1087;&#1088;&#1072;&#1074;&#1086;&#1095;&#1085;&#1080;&#1082;%20&#1042;&#1052;.xlsx?8E591F48" TargetMode="External"/><Relationship Id="rId1" Type="http://schemas.openxmlformats.org/officeDocument/2006/relationships/externalLinkPath" Target="file:///8E591F48/002%20&#1053;&#1086;&#1084;&#1077;&#1085;&#1082;&#1083;&#1072;&#1090;&#1091;&#1088;&#1085;&#1099;&#1080;&#774;%20&#1089;&#1087;&#1088;&#1072;&#1074;&#1086;&#1095;&#1085;&#1080;&#1082;%20&#1042;&#1052;.xlsx" TargetMode="External"/></Relationships>
</file>

<file path=xl/externalLinks/_rels/externalLink321.xml.rels><?xml version="1.0" encoding="UTF-8" standalone="yes"?>
<Relationships xmlns="http://schemas.openxmlformats.org/package/2006/relationships"><Relationship Id="rId2" Type="http://schemas.microsoft.com/office/2019/04/relationships/externalLinkLongPath" Target="file:///azt-rdp.at-perm.ru/profiles$/azt-rdp.at-perm.ru/profiles$/azt-rdp.at-perm.ru/profiles$/azt-rdp.at-perm.ru/profiles$/Users/d.ipatov/AZOTTECH%20Dropbox/&#1058;&#1055;%20&#1059;&#1088;&#1072;&#1083;-&#1055;&#1086;&#1074;&#1086;&#1083;&#1078;&#1100;&#1077;/006%20&#1069;&#1082;&#1086;&#1085;&#1086;&#1084;&#1080;&#1082;&#1072;/001%20&#1040;&#1085;&#1072;&#1083;&#1080;&#1090;&#1080;&#1082;&#1072;,%20&#1089;&#1084;&#1077;&#1090;&#1099;,%20&#1050;&#1055;/002%20&#1053;&#1086;&#1084;&#1077;&#1085;&#1082;&#1083;&#1072;&#1090;&#1091;&#1088;&#1085;&#1099;&#1080;&#774;%20&#1089;&#1087;&#1088;&#1072;&#1074;&#1086;&#1095;&#1085;&#1080;&#1082;%20&#1042;&#1052;.xlsx?61415A04" TargetMode="External"/><Relationship Id="rId1" Type="http://schemas.openxmlformats.org/officeDocument/2006/relationships/externalLinkPath" Target="file:///61415A04/002%20&#1053;&#1086;&#1084;&#1077;&#1085;&#1082;&#1083;&#1072;&#1090;&#1091;&#1088;&#1085;&#1099;&#1080;&#774;%20&#1089;&#1087;&#1088;&#1072;&#1074;&#1086;&#1095;&#1085;&#1080;&#1082;%20&#1042;&#1052;.xlsx" TargetMode="External"/></Relationships>
</file>

<file path=xl/externalLinks/_rels/externalLink322.xml.rels><?xml version="1.0" encoding="UTF-8" standalone="yes"?>
<Relationships xmlns="http://schemas.openxmlformats.org/package/2006/relationships"><Relationship Id="rId2" Type="http://schemas.microsoft.com/office/2019/04/relationships/externalLinkLongPath" Target="file:///azt-rdp.at-perm.ru/profiles$/azt-rdp.at-perm.ru/profiles$/azt-rdp.at-perm.ru/profiles$/azt-rdp.at-perm.ru/profiles$/Users/d.ipatov/AZOTTECH%20Dropbox/&#1058;&#1055;%20&#1059;&#1088;&#1072;&#1083;-&#1055;&#1086;&#1074;&#1086;&#1083;&#1078;&#1100;&#1077;/006%20&#1069;&#1082;&#1086;&#1085;&#1086;&#1084;&#1080;&#1082;&#1072;/001%20&#1040;&#1085;&#1072;&#1083;&#1080;&#1090;&#1080;&#1082;&#1072;,%20&#1089;&#1084;&#1077;&#1090;&#1099;,%20&#1050;&#1055;/010%20&#1056;&#1072;&#1089;&#1093;&#1086;&#1076;&#1085;&#1099;&#1077;%20&#1085;&#1086;&#1088;&#1084;&#1099;%20&#1055;&#1042;&#1042;.xlsx?61415A04" TargetMode="External"/><Relationship Id="rId1" Type="http://schemas.openxmlformats.org/officeDocument/2006/relationships/externalLinkPath" Target="file:///61415A04/010%20&#1056;&#1072;&#1089;&#1093;&#1086;&#1076;&#1085;&#1099;&#1077;%20&#1085;&#1086;&#1088;&#1084;&#1099;%20&#1055;&#1042;&#1042;.xlsx" TargetMode="External"/></Relationships>
</file>

<file path=xl/externalLinks/_rels/externalLink323.xml.rels><?xml version="1.0" encoding="UTF-8" standalone="yes"?>
<Relationships xmlns="http://schemas.openxmlformats.org/package/2006/relationships"><Relationship Id="rId2" Type="http://schemas.microsoft.com/office/2019/04/relationships/externalLinkLongPath" Target="file:///azt-rdp.at-perm.ru/profiles$/azt-rdp.at-perm.ru/profiles$/azt-rdp.at-perm.ru/profiles$/azt-rdp.at-perm.ru/profiles$/Users/d.ipatov/NC%20AT/&#1044;&#1077;&#1085;&#1080;&#1089;%20&#1048;&#1087;&#1072;&#1090;&#1086;&#1074;/001%20&#1069;&#1082;&#1086;&#1085;&#1086;&#1084;&#1080;&#1082;&#1072;/001%20&#1040;&#1085;&#1072;&#1083;&#1080;&#1090;&#1080;&#1082;&#1072;,%20&#1089;&#1084;&#1077;&#1090;&#1099;,%20&#1050;&#1055;/001%20&#1053;&#1086;&#1084;&#1077;&#1085;&#1082;&#1083;&#1072;&#1090;&#1091;&#1088;&#1085;&#1099;&#1080;&#774;%20&#1089;&#1087;&#1088;&#1072;&#1074;&#1086;&#1095;&#1085;&#1080;&#1082;%20&#1041;&#1048;.xlsx?8E591F48" TargetMode="External"/><Relationship Id="rId1" Type="http://schemas.openxmlformats.org/officeDocument/2006/relationships/externalLinkPath" Target="file:///8E591F48/001%20&#1053;&#1086;&#1084;&#1077;&#1085;&#1082;&#1083;&#1072;&#1090;&#1091;&#1088;&#1085;&#1099;&#1080;&#774;%20&#1089;&#1087;&#1088;&#1072;&#1074;&#1086;&#1095;&#1085;&#1080;&#1082;%20&#1041;&#1048;.xlsx" TargetMode="External"/></Relationships>
</file>

<file path=xl/externalLinks/_rels/externalLink324.xml.rels><?xml version="1.0" encoding="UTF-8" standalone="yes"?>
<Relationships xmlns="http://schemas.openxmlformats.org/package/2006/relationships"><Relationship Id="rId2" Type="http://schemas.microsoft.com/office/2019/04/relationships/externalLinkLongPath" Target="file:///azt-rdp.at-perm.ru/profiles$/azt-rdp.at-perm.ru/profiles$/azt-rdp.at-perm.ru/profiles$/azt-rdp.at-perm.ru/profiles$/Users/d.ipatov/AZOTTECH%20Dropbox/&#1058;&#1055;%20&#1059;&#1088;&#1072;&#1083;-&#1055;&#1086;&#1074;&#1086;&#1083;&#1078;&#1100;&#1077;/006%20&#1069;&#1082;&#1086;&#1085;&#1086;&#1084;&#1080;&#1082;&#1072;/001%20&#1040;&#1085;&#1072;&#1083;&#1080;&#1090;&#1080;&#1082;&#1072;,%20&#1089;&#1084;&#1077;&#1090;&#1099;,%20&#1050;&#1055;/001%20&#1053;&#1086;&#1084;&#1077;&#1085;&#1082;&#1083;&#1072;&#1090;&#1091;&#1088;&#1085;&#1099;&#1080;&#774;%20&#1089;&#1087;&#1088;&#1072;&#1074;&#1086;&#1095;&#1085;&#1080;&#1082;%20&#1041;&#1048;.xlsx?61415A04" TargetMode="External"/><Relationship Id="rId1" Type="http://schemas.openxmlformats.org/officeDocument/2006/relationships/externalLinkPath" Target="file:///61415A04/001%20&#1053;&#1086;&#1084;&#1077;&#1085;&#1082;&#1083;&#1072;&#1090;&#1091;&#1088;&#1085;&#1099;&#1080;&#774;%20&#1089;&#1087;&#1088;&#1072;&#1074;&#1086;&#1095;&#1085;&#1080;&#1082;%20&#1041;&#1048;.xlsx" TargetMode="External"/></Relationships>
</file>

<file path=xl/externalLinks/_rels/externalLink325.xml.rels><?xml version="1.0" encoding="UTF-8" standalone="yes"?>
<Relationships xmlns="http://schemas.openxmlformats.org/package/2006/relationships"><Relationship Id="rId2" Type="http://schemas.microsoft.com/office/2019/04/relationships/externalLinkLongPath" Target="file:///azt-rdp.at-perm.ru/profiles$/azt-rdp.at-perm.ru/profiles$/azt-rdp.at-perm.ru/profiles$/azt-rdp.at-perm.ru/profiles$/Users/d.ipatov/AZOTTECH%20Dropbox/&#1058;&#1055;%20&#1059;&#1088;&#1072;&#1083;-&#1055;&#1086;&#1074;&#1086;&#1083;&#1078;&#1100;&#1077;/006%20&#1069;&#1082;&#1086;&#1085;&#1086;&#1084;&#1080;&#1082;&#1072;/001%20&#1040;&#1085;&#1072;&#1083;&#1080;&#1090;&#1080;&#1082;&#1072;,%20&#1089;&#1084;&#1077;&#1090;&#1099;,%20&#1050;&#1055;/004%20&#1053;&#1086;&#1088;&#1084;&#1099;%20&#1072;&#1084;&#1086;&#1088;&#1090;&#1080;&#1079;&#1072;&#1094;&#1080;&#1080;.xlsx?61415A04" TargetMode="External"/><Relationship Id="rId1" Type="http://schemas.openxmlformats.org/officeDocument/2006/relationships/externalLinkPath" Target="file:///61415A04/004%20&#1053;&#1086;&#1088;&#1084;&#1099;%20&#1072;&#1084;&#1086;&#1088;&#1090;&#1080;&#1079;&#1072;&#1094;&#1080;&#1080;.xlsx"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D:/Nextcloud%20One/&#1044;&#1077;&#1085;&#1080;&#1089;%20&#1048;&#1087;&#1072;&#1090;&#1086;&#1074;/001%20&#1069;&#1082;&#1086;&#1085;&#1086;&#1084;&#1080;&#1082;&#1072;/001%20&#1040;&#1085;&#1072;&#1083;&#1080;&#1090;&#1080;&#1082;&#1072;,%20&#1089;&#1084;&#1077;&#1090;&#1099;,%20&#1050;&#1055;/102&#1057;&#1074;&#1077;&#1088;&#1076;&#1083;&#1086;&#1074;&#1089;&#1082;&#1072;&#1103;%20&#1086;&#1073;&#1083;&#1072;&#1089;&#1090;&#1100;/&#1057;&#1077;&#1074;&#1077;&#1088;&#1089;&#1082;&#1080;&#1081;%20&#1082;&#1072;&#1088;&#1100;&#1077;&#1088;%20&#1054;&#1054;&#1054;/&#1089;&#1084;&#1077;&#1090;&#1072;%2016.02.23%20(&#1087;&#1072;&#1088;&#1072;&#1084;&#1077;&#1090;&#1088;&#1099;%20&#1079;&#1072;&#1082;&#1072;&#1079;&#1095;&#1080;&#1082;&#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jai"/>
      <sheetName val="3 - Conversion costs"/>
      <sheetName val="1 - Sales volumes"/>
      <sheetName val="2 - Prices &amp; Other assmpt"/>
      <sheetName val="4 - Fixed costs"/>
      <sheetName val="5 - Capex &amp; wrk captl"/>
      <sheetName val="fixedcosts"/>
      <sheetName val="6 - P&amp;L"/>
      <sheetName val="7 - Cash flow &amp; valuation"/>
      <sheetName val="8 - Balance Sheet"/>
      <sheetName val="9 - Shares &amp; CGL payback"/>
      <sheetName val="Working - NoPrint"/>
      <sheetName val="Working2-NoPrint"/>
      <sheetName val="Break even"/>
      <sheetName val="Summary Results Table"/>
      <sheetName val="Historic"/>
      <sheetName val="FinPlan"/>
      <sheetName val="TableFRM_Section1.7"/>
      <sheetName val="Assumptions"/>
      <sheetName val="Incremental IRR"/>
      <sheetName val="InfoMemoTable"/>
      <sheetName val="ComparisonTable"/>
      <sheetName val="Debts"/>
      <sheetName val="2 _ Prices _ Other assmpt"/>
      <sheetName val="3 _ Conversion costs"/>
      <sheetName val="5 _ Capex _ wrk captl"/>
      <sheetName val="Working _ NoPrint"/>
      <sheetName val="Inventories as of 03.20"/>
      <sheetName val="Com0124"/>
      <sheetName val="Com0226"/>
      <sheetName val="RestructuringModel2(nov12)"/>
      <sheetName val="Dictonary"/>
      <sheetName val="Справочники"/>
      <sheetName val="справочник"/>
      <sheetName val="1_-_Sales_volumes"/>
      <sheetName val="2_-_Prices_&amp;_Other_assmpt"/>
      <sheetName val="3_-_Conversion_costs"/>
      <sheetName val="4_-_Fixed_costs"/>
      <sheetName val="5_-_Capex_&amp;_wrk_captl"/>
      <sheetName val="6_-_P&amp;L"/>
      <sheetName val="7_-_Cash_flow_&amp;_valuation"/>
      <sheetName val="8_-_Balance_Sheet"/>
      <sheetName val="9_-_Shares_&amp;_CGL_payback"/>
      <sheetName val="Working_-_NoPrint"/>
      <sheetName val="Break_even"/>
      <sheetName val="Summary_Results_Table"/>
      <sheetName val="TableFRM_Section1_7"/>
      <sheetName val="Incremental_IRR"/>
      <sheetName val="2___Prices___Other_assmpt"/>
      <sheetName val="3___Conversion_costs"/>
      <sheetName val="5___Capex___wrk_captl"/>
      <sheetName val="Working___NoPrint"/>
      <sheetName val="Inventories_as_of_03_20"/>
      <sheetName val="1_-_Sales_volumes1"/>
      <sheetName val="2_-_Prices_&amp;_Other_assmpt1"/>
      <sheetName val="3_-_Conversion_costs1"/>
      <sheetName val="4_-_Fixed_costs1"/>
      <sheetName val="5_-_Capex_&amp;_wrk_captl1"/>
      <sheetName val="6_-_P&amp;L1"/>
      <sheetName val="7_-_Cash_flow_&amp;_valuation1"/>
      <sheetName val="8_-_Balance_Sheet1"/>
      <sheetName val="9_-_Shares_&amp;_CGL_payback1"/>
      <sheetName val="Working_-_NoPrint1"/>
      <sheetName val="Break_even1"/>
      <sheetName val="Summary_Results_Table1"/>
      <sheetName val="TableFRM_Section1_71"/>
      <sheetName val="Incremental_IRR1"/>
      <sheetName val="2___Prices___Other_assmpt1"/>
      <sheetName val="3___Conversion_costs1"/>
      <sheetName val="5___Capex___wrk_captl1"/>
      <sheetName val="Working___NoPrint1"/>
      <sheetName val="Inventories_as_of_03_201"/>
      <sheetName val="General info"/>
      <sheetName val=" "/>
      <sheetName val="Справочник Див"/>
      <sheetName val="Data"/>
      <sheetName val="1_-_Sales_volumes2"/>
      <sheetName val="RAS FS"/>
      <sheetName val="Фин план"/>
      <sheetName val="ADJ Norilsk"/>
      <sheetName val="IS Norilsk"/>
      <sheetName val="Reconciliation"/>
      <sheetName val="Production costs"/>
      <sheetName val="Dep"/>
      <sheetName val="Stock"/>
      <sheetName val="Лист4"/>
      <sheetName val="Client"/>
      <sheetName val="Макропоказатели"/>
      <sheetName val="Group valuation"/>
      <sheetName val="WACC"/>
      <sheetName val="Group financials"/>
      <sheetName val="DailySch"/>
      <sheetName val="валюты"/>
      <sheetName val="предприятия BU's"/>
      <sheetName val="Admin"/>
      <sheetName val="2_-_Prices_&amp;_Other_assmpt2"/>
      <sheetName val="5_-_Capex_&amp;_wrk_captl2"/>
      <sheetName val="Working_-_NoPrint2"/>
      <sheetName val="3_-_Conversion_costs2"/>
      <sheetName val="1_-_Sales_volumes3"/>
      <sheetName val="4_-_Fixed_costs2"/>
      <sheetName val="6_-_P&amp;L2"/>
      <sheetName val="7_-_Cash_flow_&amp;_valuation2"/>
      <sheetName val="8_-_Balance_Sheet2"/>
      <sheetName val="9_-_Shares_&amp;_CGL_payback2"/>
      <sheetName val="Break_even2"/>
      <sheetName val="Summary_Results_Table2"/>
      <sheetName val="TableFRM_Section1_72"/>
      <sheetName val="Incremental_IRR2"/>
      <sheetName val="2___Prices___Other_assmpt2"/>
      <sheetName val="3___Conversion_costs2"/>
      <sheetName val="5___Capex___wrk_captl2"/>
      <sheetName val="Working___NoPrint2"/>
      <sheetName val="Inventories_as_of_03_202"/>
      <sheetName val="General_info"/>
      <sheetName val="_"/>
      <sheetName val="Справочник_Див"/>
      <sheetName val="RAS_FS"/>
      <sheetName val="Фин_план"/>
      <sheetName val="ADJ_Norilsk"/>
      <sheetName val="IS_Norilsk"/>
      <sheetName val="Production_costs"/>
      <sheetName val="Group_valuation"/>
      <sheetName val="Group_financials"/>
      <sheetName val="предприятия_BU's"/>
      <sheetName val="Tabelle1"/>
      <sheetName val="2_-_Prices_&amp;_Other_assmpt3"/>
      <sheetName val="5_-_Capex_&amp;_wrk_captl3"/>
      <sheetName val="Working_-_NoPrint3"/>
      <sheetName val="3_-_Conversion_costs3"/>
      <sheetName val="1_-_Sales_volumes4"/>
      <sheetName val="4_-_Fixed_costs3"/>
      <sheetName val="6_-_P&amp;L3"/>
      <sheetName val="7_-_Cash_flow_&amp;_valuation3"/>
      <sheetName val="8_-_Balance_Sheet3"/>
      <sheetName val="9_-_Shares_&amp;_CGL_payback3"/>
      <sheetName val="Break_even3"/>
      <sheetName val="Summary_Results_Table3"/>
      <sheetName val="TableFRM_Section1_73"/>
      <sheetName val="Incremental_IRR3"/>
      <sheetName val="2___Prices___Other_assmpt3"/>
      <sheetName val="3___Conversion_costs3"/>
      <sheetName val="5___Capex___wrk_captl3"/>
      <sheetName val="Working___NoPrint3"/>
      <sheetName val="Inventories_as_of_03_203"/>
      <sheetName val="General_info1"/>
      <sheetName val="_1"/>
      <sheetName val="Справочник_Див1"/>
      <sheetName val="RAS_FS1"/>
      <sheetName val="Фин_план1"/>
      <sheetName val="ADJ_Norilsk1"/>
      <sheetName val="IS_Norilsk1"/>
      <sheetName val="Production_costs1"/>
      <sheetName val="Group_valuation1"/>
      <sheetName val="Group_financials1"/>
      <sheetName val="предприятия_BU's1"/>
      <sheetName val="SSC"/>
      <sheetName val="ОРП 10. ФА Персонал"/>
      <sheetName val="Statistics {pbc}"/>
      <sheetName val="Statistics {pbe}"/>
      <sheetName val="Allow {pbe}"/>
      <sheetName val="Списки"/>
      <sheetName val="Journals"/>
      <sheetName val="1_-_Sales_volumes5"/>
      <sheetName val="2_-_Prices_&amp;_Other_assmpt4"/>
      <sheetName val="3_-_Conversion_costs4"/>
      <sheetName val="4_-_Fixed_costs4"/>
      <sheetName val="5_-_Capex_&amp;_wrk_captl4"/>
      <sheetName val="6_-_P&amp;L4"/>
      <sheetName val="7_-_Cash_flow_&amp;_valuation4"/>
      <sheetName val="8_-_Balance_Sheet4"/>
      <sheetName val="9_-_Shares_&amp;_CGL_payback4"/>
      <sheetName val="Working_-_NoPrint4"/>
      <sheetName val="Break_even4"/>
      <sheetName val="Summary_Results_Table4"/>
      <sheetName val="TableFRM_Section1_74"/>
      <sheetName val="Incremental_IRR4"/>
      <sheetName val="2___Prices___Other_assmpt4"/>
      <sheetName val="3___Conversion_costs4"/>
      <sheetName val="5___Capex___wrk_captl4"/>
      <sheetName val="Working___NoPrint4"/>
      <sheetName val="Inventories_as_of_03_204"/>
      <sheetName val="General_info2"/>
      <sheetName val="_2"/>
      <sheetName val="Справочник_Див2"/>
      <sheetName val="RAS_FS2"/>
      <sheetName val="Фин_план2"/>
      <sheetName val="ADJ_Norilsk2"/>
      <sheetName val="IS_Norilsk2"/>
      <sheetName val="Production_costs2"/>
      <sheetName val="Group_valuation2"/>
      <sheetName val="Group_financials2"/>
      <sheetName val="предприятия_BU's2"/>
      <sheetName val="ОРП_10__ФА_Персонал"/>
      <sheetName val="Results"/>
      <sheetName val="ScenarioTest"/>
      <sheetName val="Historical Data"/>
      <sheetName val="Forecast Dri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1221"/>
      <sheetName val="Com0211"/>
      <sheetName val="Com0208"/>
      <sheetName val="Com0219"/>
      <sheetName val="Com0124"/>
      <sheetName val="Com1210"/>
      <sheetName val="Com0226"/>
      <sheetName val="#REF"/>
      <sheetName val="7 - Cash flow &amp; valuation"/>
      <sheetName val="Scen"/>
      <sheetName val="temp_for_sw"/>
      <sheetName val="Macro"/>
      <sheetName val="Capex&amp;Depr"/>
      <sheetName val="demir kzt"/>
      <sheetName val="Rev"/>
      <sheetName val="COGS"/>
      <sheetName val="Декабрь"/>
      <sheetName val="5"/>
      <sheetName val="7_-_Cash_flow_&amp;_valuation"/>
      <sheetName val="demir_kzt"/>
      <sheetName val="BD_60"/>
      <sheetName val="BD_62"/>
      <sheetName val="BD_76"/>
      <sheetName val="KR9"/>
      <sheetName val="Закупки"/>
      <sheetName val="Adjustments"/>
      <sheetName val="Inventories_as_of_03_20"/>
      <sheetName val="Client"/>
      <sheetName val="Data"/>
      <sheetName val="4"/>
      <sheetName val="TSS_proforma_Seneltex"/>
      <sheetName val="Rates"/>
      <sheetName val="Comm"/>
      <sheetName val="Tier1"/>
      <sheetName val="BLNS0906"/>
      <sheetName val="Tier"/>
      <sheetName val="GAAP"/>
      <sheetName val="IMP"/>
      <sheetName val="LTI_MOV"/>
      <sheetName val="Journals"/>
      <sheetName val="Bendra"/>
      <sheetName val="Suspense"/>
      <sheetName val="Main"/>
      <sheetName val="GL_2006"/>
      <sheetName val="BDR02"/>
      <sheetName val="MP_register-new"/>
      <sheetName val="Inuput_Qty"/>
      <sheetName val="Register_12_m"/>
      <sheetName val="Данные"/>
      <sheetName val="acc_761"/>
      <sheetName val="NewCashFlow"/>
      <sheetName val="_1"/>
      <sheetName val="FA_database_(production)299"/>
      <sheetName val="Информация"/>
      <sheetName val="Регистр_по_20"/>
      <sheetName val="Оглавление"/>
      <sheetName val="Классиф"/>
      <sheetName val="БДР"/>
      <sheetName val="цены"/>
      <sheetName val="G_ORDER"/>
      <sheetName val="Консолидированный"/>
      <sheetName val="отгр_ГОК"/>
      <sheetName val="20USD"/>
      <sheetName val="Итог_Антиснег11_01"/>
      <sheetName val="БДР_база"/>
      <sheetName val="ограничения"/>
      <sheetName val="НАЛ_97г_пр_Нат_1"/>
      <sheetName val="Итого_М__(2)"/>
      <sheetName val="коэф"/>
      <sheetName val="условия"/>
      <sheetName val="ОСВ"/>
      <sheetName val="ограничения_азот"/>
      <sheetName val="Исходные_данные"/>
      <sheetName val="цена_реал-ии"/>
      <sheetName val="цены_азот"/>
      <sheetName val="Лист7"/>
      <sheetName val="Классиф_"/>
      <sheetName val="РАСПР"/>
      <sheetName val="Цеховые"/>
      <sheetName val="Форма1"/>
      <sheetName val="Форма2"/>
      <sheetName val="7_-_Cash_flow_&amp;_valuation1"/>
      <sheetName val="demir_kzt1"/>
      <sheetName val="Dictonary"/>
      <sheetName val="#ССЫЛКА"/>
      <sheetName val="Справочники"/>
      <sheetName val="Lots1015 (3)"/>
      <sheetName val="Com0322"/>
      <sheetName val="Com0410"/>
      <sheetName val="TasAt"/>
      <sheetName val="GL 2006"/>
      <sheetName val="Info"/>
      <sheetName val="Пояснения"/>
      <sheetName val="7_-_Cash_flow_&amp;_valuation2"/>
      <sheetName val="demir_kzt2"/>
      <sheetName val="Lots1015_(3)"/>
      <sheetName val="GL_20061"/>
      <sheetName val="7_-_Cash_flow_&amp;_valuation3"/>
      <sheetName val="demir_kzt3"/>
      <sheetName val="Lots1015_(3)1"/>
      <sheetName val="GL_20062"/>
      <sheetName val="Russian BS97"/>
      <sheetName val="СОК"/>
      <sheetName val="LINK"/>
      <sheetName val="EJEs"/>
      <sheetName val="Crude oil CB"/>
      <sheetName val="Standard costs calculations"/>
      <sheetName val="RAS FS"/>
      <sheetName val="LotsInvert"/>
      <sheetName val="ЧДП-2"/>
      <sheetName val="Справочник"/>
      <sheetName val="Динамика освоения"/>
      <sheetName val="SK classificator"/>
      <sheetName val="Production costs"/>
      <sheetName val="Лист4"/>
      <sheetName val="Итог Антиснег11.01"/>
      <sheetName val="Загрузка"/>
      <sheetName val="Расшифровки"/>
      <sheetName val="Analysis"/>
      <sheetName val="Input_Assumptions"/>
      <sheetName val="Доходы-расходы"/>
      <sheetName val="PROD12"/>
      <sheetName val="Курс"/>
      <sheetName val="reference"/>
      <sheetName val="!Cправочник статей"/>
      <sheetName val="!Проекты"/>
      <sheetName val="Динамика EBITDA"/>
      <sheetName val="валюты"/>
      <sheetName val="Код статьи БДДС"/>
      <sheetName val="предприятия BU's"/>
      <sheetName val="Виды оборудования"/>
      <sheetName val="Codes"/>
      <sheetName val="7_-_Cash_flow_&amp;_valuation4"/>
      <sheetName val="demir_kzt4"/>
      <sheetName val="Lots1015_(3)2"/>
      <sheetName val="GL_20063"/>
      <sheetName val="Russian_BS97"/>
      <sheetName val="Crude_oil_CB"/>
      <sheetName val="Standard_costs_calculations"/>
      <sheetName val="RAS_FS"/>
      <sheetName val="Динамика_освоения"/>
      <sheetName val="SK_classificator"/>
      <sheetName val="Production_costs"/>
      <sheetName val="Итог_Антиснег11_011"/>
      <sheetName val="!Cправочник_статей"/>
      <sheetName val="Динамика_EBITDA"/>
      <sheetName val="Код_статьи_БДДС"/>
      <sheetName val="предприятия_BU's"/>
      <sheetName val="7_-_Cash_flow_&amp;_valuation5"/>
      <sheetName val="demir_kzt5"/>
      <sheetName val="Lots1015_(3)3"/>
      <sheetName val="GL_20064"/>
      <sheetName val="Russian_BS971"/>
      <sheetName val="Crude_oil_CB1"/>
      <sheetName val="Standard_costs_calculations1"/>
      <sheetName val="RAS_FS1"/>
      <sheetName val="Динамика_освоения1"/>
      <sheetName val="SK_classificator1"/>
      <sheetName val="Production_costs1"/>
      <sheetName val="Итог_Антиснег11_012"/>
      <sheetName val="!Cправочник_статей1"/>
      <sheetName val="Динамика_EBITDA1"/>
      <sheetName val="Код_статьи_БДДС1"/>
      <sheetName val="предприятия_BU's1"/>
      <sheetName val="Статус"/>
      <sheetName val="Сроки поставки"/>
      <sheetName val="Частота"/>
      <sheetName val="Значимость"/>
      <sheetName val="Лист1"/>
      <sheetName val="Inf"/>
      <sheetName val="language"/>
      <sheetName val="Setup"/>
      <sheetName val="Lists"/>
      <sheetName val="Loans"/>
      <sheetName val="Related"/>
      <sheetName val="Links"/>
      <sheetName val="МВЗ"/>
      <sheetName val="Lots1015_(3)4"/>
      <sheetName val="GL_20065"/>
      <sheetName val="7_-_Cash_flow_&amp;_valuation6"/>
      <sheetName val="demir_kzt6"/>
      <sheetName val="Итог_Антиснег11_013"/>
      <sheetName val="Russian_BS972"/>
      <sheetName val="Crude_oil_CB2"/>
      <sheetName val="Standard_costs_calculations2"/>
      <sheetName val="RAS_FS2"/>
      <sheetName val="Динамика_освоения2"/>
      <sheetName val="SK_classificator2"/>
      <sheetName val="Production_costs2"/>
      <sheetName val="!Cправочник_статей2"/>
      <sheetName val="Динамика_EBITDA2"/>
      <sheetName val="Код_статьи_БДДС2"/>
      <sheetName val="предприятия_BU's2"/>
      <sheetName val="Виды_оборудования"/>
      <sheetName val="Сроки_поставки"/>
      <sheetName val="PRIVATE"/>
      <sheetName val="Направление инициативы"/>
      <sheetName val="Источник эффекта"/>
      <sheetName val="Класс ОС"/>
      <sheetName val="Осн_ предпол-я"/>
      <sheetName val="Форма заполнения"/>
      <sheetName val="Гр5(о)"/>
      <sheetName val="Link_in"/>
      <sheetName val="ProjInfo"/>
      <sheetName val="@RISK Correlations"/>
      <sheetName val="MTO"/>
      <sheetName val="Atribute values"/>
      <sheetName val="_списки_"/>
      <sheetName val="справочник_ф09"/>
      <sheetName val="Контрагенты"/>
      <sheetName val="Справочник_2 (2)"/>
      <sheetName val="справочник ф09"/>
      <sheetName val="справочник 2020"/>
      <sheetName val="IS"/>
      <sheetName val="30.06.2016 USD"/>
      <sheetName val="31.03.2016 USD"/>
      <sheetName val="30.09.2016 RUB"/>
      <sheetName val="PD 9M 16"/>
      <sheetName val="Ф01"/>
      <sheetName val="CAJE PD авто"/>
      <sheetName val="Overall adj"/>
      <sheetName val="30.06.2016 RUB"/>
      <sheetName val="Ф01 Прогноз"/>
      <sheetName val="ВГО Прогноз"/>
      <sheetName val="прогноз"/>
      <sheetName val="Список"/>
      <sheetName val="Справочник_"/>
      <sheetName val="MF"/>
      <sheetName val="Contractor_Type"/>
      <sheetName val="СО"/>
      <sheetName val="ТД РАП"/>
      <sheetName val="#REF!"/>
      <sheetName val="back up Share Performance"/>
      <sheetName val="i-network capex costs"/>
      <sheetName val="assumptions"/>
    </sheetNames>
    <sheetDataSet>
      <sheetData sheetId="0" refreshError="1"/>
      <sheetData sheetId="1" refreshError="1"/>
      <sheetData sheetId="2" refreshError="1"/>
      <sheetData sheetId="3" refreshError="1"/>
      <sheetData sheetId="4" refreshError="1">
        <row r="1">
          <cell r="A1" t="str">
            <v>LotMonth</v>
          </cell>
          <cell r="B1" t="str">
            <v>Tovar</v>
          </cell>
          <cell r="C1" t="str">
            <v>LotKod</v>
          </cell>
          <cell r="D1" t="str">
            <v>EDateP</v>
          </cell>
          <cell r="E1" t="str">
            <v>EDate</v>
          </cell>
          <cell r="F1" t="str">
            <v>EDead</v>
          </cell>
          <cell r="G1" t="str">
            <v>BDate</v>
          </cell>
          <cell r="H1" t="str">
            <v>EWeight</v>
          </cell>
          <cell r="I1" t="str">
            <v>BWeight</v>
          </cell>
          <cell r="J1" t="str">
            <v>EBasis</v>
          </cell>
          <cell r="K1" t="str">
            <v>BBasis</v>
          </cell>
          <cell r="L1" t="str">
            <v>Manufacturer</v>
          </cell>
          <cell r="M1" t="str">
            <v>Exporter</v>
          </cell>
          <cell r="N1" t="str">
            <v>Seller</v>
          </cell>
          <cell r="O1" t="str">
            <v>Buyer</v>
          </cell>
          <cell r="P1" t="str">
            <v>BPrice</v>
          </cell>
          <cell r="Q1" t="str">
            <v>BSumma</v>
          </cell>
          <cell r="R1" t="str">
            <v>BPaid</v>
          </cell>
          <cell r="S1" t="str">
            <v>BDue</v>
          </cell>
          <cell r="T1" t="str">
            <v>TName</v>
          </cell>
          <cell r="U1" t="str">
            <v>TSumma</v>
          </cell>
          <cell r="V1" t="str">
            <v>TPaid</v>
          </cell>
          <cell r="W1" t="str">
            <v>TDue</v>
          </cell>
          <cell r="X1" t="str">
            <v>ISumma</v>
          </cell>
          <cell r="Y1" t="str">
            <v>IPaid</v>
          </cell>
          <cell r="Z1" t="str">
            <v>IDue</v>
          </cell>
        </row>
        <row r="2">
          <cell r="A2">
            <v>200109</v>
          </cell>
          <cell r="B2" t="str">
            <v>aac</v>
          </cell>
          <cell r="C2" t="str">
            <v>aac01</v>
          </cell>
          <cell r="D2">
            <v>37151</v>
          </cell>
          <cell r="E2">
            <v>37155</v>
          </cell>
          <cell r="F2">
            <v>37241</v>
          </cell>
          <cell r="G2">
            <v>37155</v>
          </cell>
          <cell r="H2">
            <v>135</v>
          </cell>
          <cell r="I2">
            <v>135</v>
          </cell>
          <cell r="J2" t="str">
            <v>FCA Nevinnomyssk</v>
          </cell>
          <cell r="K2" t="str">
            <v>FCA Nevinnomyssk</v>
          </cell>
          <cell r="L2" t="str">
            <v>НевАзот</v>
          </cell>
          <cell r="M2" t="str">
            <v>НевАзот</v>
          </cell>
          <cell r="N2" t="str">
            <v>GMF</v>
          </cell>
          <cell r="O2" t="str">
            <v>Smart</v>
          </cell>
          <cell r="P2">
            <v>195</v>
          </cell>
          <cell r="Q2">
            <v>26325</v>
          </cell>
          <cell r="R2">
            <v>26325</v>
          </cell>
          <cell r="S2">
            <v>0</v>
          </cell>
          <cell r="T2">
            <v>0</v>
          </cell>
          <cell r="U2">
            <v>0</v>
          </cell>
          <cell r="V2">
            <v>0</v>
          </cell>
          <cell r="W2">
            <v>0</v>
          </cell>
          <cell r="X2">
            <v>0</v>
          </cell>
          <cell r="Y2">
            <v>0</v>
          </cell>
          <cell r="Z2">
            <v>0</v>
          </cell>
        </row>
        <row r="3">
          <cell r="A3">
            <v>200109</v>
          </cell>
          <cell r="B3" t="str">
            <v>aac</v>
          </cell>
          <cell r="C3" t="str">
            <v>aac02</v>
          </cell>
          <cell r="D3">
            <v>37151</v>
          </cell>
          <cell r="E3">
            <v>37158</v>
          </cell>
          <cell r="F3">
            <v>37241</v>
          </cell>
          <cell r="G3">
            <v>37158</v>
          </cell>
          <cell r="H3">
            <v>149.30000305175781</v>
          </cell>
          <cell r="I3">
            <v>149.30000305175781</v>
          </cell>
          <cell r="J3" t="str">
            <v>FCA Nevinnomyssk</v>
          </cell>
          <cell r="K3" t="str">
            <v>FCA Nevinnomyssk</v>
          </cell>
          <cell r="L3" t="str">
            <v>НевАзот</v>
          </cell>
          <cell r="M3" t="str">
            <v>НевАзот</v>
          </cell>
          <cell r="N3" t="str">
            <v>GMF</v>
          </cell>
          <cell r="O3" t="str">
            <v>Smart</v>
          </cell>
          <cell r="P3">
            <v>195</v>
          </cell>
          <cell r="Q3">
            <v>29113.5</v>
          </cell>
          <cell r="R3">
            <v>29113.5</v>
          </cell>
          <cell r="S3">
            <v>0</v>
          </cell>
          <cell r="T3">
            <v>0</v>
          </cell>
          <cell r="U3">
            <v>0</v>
          </cell>
          <cell r="V3">
            <v>0</v>
          </cell>
          <cell r="W3">
            <v>0</v>
          </cell>
          <cell r="X3">
            <v>0</v>
          </cell>
          <cell r="Y3">
            <v>0</v>
          </cell>
          <cell r="Z3">
            <v>0</v>
          </cell>
        </row>
        <row r="4">
          <cell r="A4">
            <v>200109</v>
          </cell>
          <cell r="B4" t="str">
            <v>aac</v>
          </cell>
          <cell r="C4" t="str">
            <v>aac03</v>
          </cell>
          <cell r="D4">
            <v>37160</v>
          </cell>
          <cell r="E4">
            <v>37161</v>
          </cell>
          <cell r="F4">
            <v>37250</v>
          </cell>
          <cell r="G4">
            <v>37161</v>
          </cell>
          <cell r="H4">
            <v>219.39999389648438</v>
          </cell>
          <cell r="I4">
            <v>219.39999389648438</v>
          </cell>
          <cell r="J4" t="str">
            <v>FCA Nevinnomyssk</v>
          </cell>
          <cell r="K4" t="str">
            <v>FCA Nevinnomyssk</v>
          </cell>
          <cell r="L4" t="str">
            <v>НевАзот</v>
          </cell>
          <cell r="M4" t="str">
            <v>НевАзот</v>
          </cell>
          <cell r="N4" t="str">
            <v>GMF</v>
          </cell>
          <cell r="O4" t="str">
            <v>Smart</v>
          </cell>
          <cell r="P4">
            <v>195</v>
          </cell>
          <cell r="Q4">
            <v>42783</v>
          </cell>
          <cell r="R4">
            <v>42783</v>
          </cell>
          <cell r="S4">
            <v>0</v>
          </cell>
          <cell r="T4">
            <v>0</v>
          </cell>
          <cell r="U4">
            <v>0</v>
          </cell>
          <cell r="V4">
            <v>0</v>
          </cell>
          <cell r="W4">
            <v>0</v>
          </cell>
          <cell r="X4">
            <v>0</v>
          </cell>
          <cell r="Y4">
            <v>0</v>
          </cell>
          <cell r="Z4">
            <v>0</v>
          </cell>
        </row>
        <row r="5">
          <cell r="A5">
            <v>200110</v>
          </cell>
          <cell r="B5" t="str">
            <v>aac</v>
          </cell>
          <cell r="C5" t="str">
            <v>aac04</v>
          </cell>
          <cell r="D5">
            <v>37184</v>
          </cell>
          <cell r="E5">
            <v>37168</v>
          </cell>
          <cell r="F5">
            <v>37274</v>
          </cell>
          <cell r="G5">
            <v>37168</v>
          </cell>
          <cell r="H5">
            <v>128</v>
          </cell>
          <cell r="I5">
            <v>128</v>
          </cell>
          <cell r="J5" t="str">
            <v>FCA Nevinnomyssk</v>
          </cell>
          <cell r="K5" t="str">
            <v>FCA Nevinnomyssk</v>
          </cell>
          <cell r="L5" t="str">
            <v>НевАзот</v>
          </cell>
          <cell r="M5" t="str">
            <v>НевАзот</v>
          </cell>
          <cell r="N5" t="str">
            <v>GMF</v>
          </cell>
          <cell r="O5" t="str">
            <v>Smart</v>
          </cell>
          <cell r="P5">
            <v>195</v>
          </cell>
          <cell r="Q5">
            <v>24960</v>
          </cell>
          <cell r="R5">
            <v>24960</v>
          </cell>
          <cell r="S5">
            <v>0</v>
          </cell>
          <cell r="T5">
            <v>0</v>
          </cell>
          <cell r="U5">
            <v>0</v>
          </cell>
          <cell r="V5">
            <v>0</v>
          </cell>
          <cell r="W5">
            <v>0</v>
          </cell>
          <cell r="X5">
            <v>0</v>
          </cell>
          <cell r="Y5">
            <v>0</v>
          </cell>
          <cell r="Z5">
            <v>0</v>
          </cell>
        </row>
        <row r="6">
          <cell r="A6">
            <v>200110</v>
          </cell>
          <cell r="B6" t="str">
            <v>aac</v>
          </cell>
          <cell r="C6" t="str">
            <v>aac05</v>
          </cell>
          <cell r="D6">
            <v>37184</v>
          </cell>
          <cell r="E6">
            <v>37175</v>
          </cell>
          <cell r="F6">
            <v>37274</v>
          </cell>
          <cell r="G6">
            <v>37175</v>
          </cell>
          <cell r="H6">
            <v>145.5</v>
          </cell>
          <cell r="I6">
            <v>145.5</v>
          </cell>
          <cell r="J6" t="str">
            <v>FCA Nevinnomyssk</v>
          </cell>
          <cell r="K6" t="str">
            <v>FCA Nevinnomyssk</v>
          </cell>
          <cell r="L6" t="str">
            <v>НевАзот</v>
          </cell>
          <cell r="M6" t="str">
            <v>НевАзот</v>
          </cell>
          <cell r="N6" t="str">
            <v>GMF</v>
          </cell>
          <cell r="O6" t="str">
            <v>Ameropa</v>
          </cell>
          <cell r="P6">
            <v>200</v>
          </cell>
          <cell r="Q6">
            <v>29100</v>
          </cell>
          <cell r="R6">
            <v>29100</v>
          </cell>
          <cell r="S6">
            <v>0</v>
          </cell>
          <cell r="T6">
            <v>0</v>
          </cell>
          <cell r="U6">
            <v>0</v>
          </cell>
          <cell r="V6">
            <v>0</v>
          </cell>
          <cell r="W6">
            <v>0</v>
          </cell>
          <cell r="X6">
            <v>0</v>
          </cell>
          <cell r="Y6">
            <v>0</v>
          </cell>
          <cell r="Z6">
            <v>0</v>
          </cell>
        </row>
        <row r="7">
          <cell r="A7">
            <v>200110</v>
          </cell>
          <cell r="B7" t="str">
            <v>aac</v>
          </cell>
          <cell r="C7" t="str">
            <v>aac06</v>
          </cell>
          <cell r="D7">
            <v>37184</v>
          </cell>
          <cell r="E7">
            <v>37172</v>
          </cell>
          <cell r="F7">
            <v>37274</v>
          </cell>
          <cell r="G7">
            <v>37172</v>
          </cell>
          <cell r="H7">
            <v>1497</v>
          </cell>
          <cell r="I7">
            <v>1497</v>
          </cell>
          <cell r="J7" t="str">
            <v>FCA Nevinnomyssk</v>
          </cell>
          <cell r="K7" t="str">
            <v>FCA Nevinnomyssk</v>
          </cell>
          <cell r="L7" t="str">
            <v>НевАзот</v>
          </cell>
          <cell r="M7" t="str">
            <v>НевАзот</v>
          </cell>
          <cell r="N7" t="str">
            <v>GMF</v>
          </cell>
          <cell r="O7" t="str">
            <v>Extokem</v>
          </cell>
          <cell r="P7">
            <v>145</v>
          </cell>
          <cell r="Q7">
            <v>217065</v>
          </cell>
          <cell r="R7">
            <v>217065</v>
          </cell>
          <cell r="S7">
            <v>0</v>
          </cell>
          <cell r="T7">
            <v>0</v>
          </cell>
          <cell r="U7">
            <v>0</v>
          </cell>
          <cell r="V7">
            <v>0</v>
          </cell>
          <cell r="W7">
            <v>0</v>
          </cell>
          <cell r="X7">
            <v>0</v>
          </cell>
          <cell r="Y7">
            <v>0</v>
          </cell>
          <cell r="Z7">
            <v>0</v>
          </cell>
        </row>
        <row r="8">
          <cell r="A8">
            <v>200110</v>
          </cell>
          <cell r="B8" t="str">
            <v>aac</v>
          </cell>
          <cell r="C8" t="str">
            <v>aac08</v>
          </cell>
          <cell r="D8">
            <v>37184</v>
          </cell>
          <cell r="E8">
            <v>37183</v>
          </cell>
          <cell r="F8">
            <v>37274</v>
          </cell>
          <cell r="G8">
            <v>37183</v>
          </cell>
          <cell r="H8">
            <v>138.30000305175781</v>
          </cell>
          <cell r="I8">
            <v>138.30000305175781</v>
          </cell>
          <cell r="J8" t="str">
            <v>FCA Nevinnomyssk</v>
          </cell>
          <cell r="K8" t="str">
            <v>FCA Nevinnomyssk</v>
          </cell>
          <cell r="L8" t="str">
            <v>НевАзот</v>
          </cell>
          <cell r="M8" t="str">
            <v>НевАзот</v>
          </cell>
          <cell r="N8" t="str">
            <v>GMF</v>
          </cell>
          <cell r="O8" t="str">
            <v>Smart</v>
          </cell>
          <cell r="P8">
            <v>195</v>
          </cell>
          <cell r="Q8">
            <v>26968.5</v>
          </cell>
          <cell r="R8">
            <v>26968.5</v>
          </cell>
          <cell r="S8">
            <v>0</v>
          </cell>
          <cell r="T8">
            <v>0</v>
          </cell>
          <cell r="U8">
            <v>0</v>
          </cell>
          <cell r="V8">
            <v>0</v>
          </cell>
          <cell r="W8">
            <v>0</v>
          </cell>
          <cell r="X8">
            <v>0</v>
          </cell>
          <cell r="Y8">
            <v>0</v>
          </cell>
          <cell r="Z8">
            <v>0</v>
          </cell>
        </row>
        <row r="9">
          <cell r="A9">
            <v>200110</v>
          </cell>
          <cell r="B9" t="str">
            <v>aac</v>
          </cell>
          <cell r="C9" t="str">
            <v>aac09</v>
          </cell>
          <cell r="D9">
            <v>37184</v>
          </cell>
          <cell r="E9">
            <v>37176</v>
          </cell>
          <cell r="F9">
            <v>37266</v>
          </cell>
          <cell r="G9">
            <v>37176</v>
          </cell>
          <cell r="H9">
            <v>232.39999389648438</v>
          </cell>
          <cell r="I9">
            <v>232.39999389648438</v>
          </cell>
          <cell r="J9" t="str">
            <v>FCA Nevinnomyssk</v>
          </cell>
          <cell r="K9" t="str">
            <v>FCA Nevinnomyssk</v>
          </cell>
          <cell r="L9" t="str">
            <v>НевАзот</v>
          </cell>
          <cell r="M9" t="str">
            <v>НевАзот</v>
          </cell>
          <cell r="N9" t="str">
            <v>GMF</v>
          </cell>
          <cell r="O9" t="str">
            <v>Ameropa</v>
          </cell>
          <cell r="P9">
            <v>200</v>
          </cell>
          <cell r="Q9">
            <v>46480</v>
          </cell>
          <cell r="R9">
            <v>46480</v>
          </cell>
          <cell r="S9">
            <v>0</v>
          </cell>
          <cell r="T9">
            <v>0</v>
          </cell>
          <cell r="U9">
            <v>0</v>
          </cell>
          <cell r="V9">
            <v>0</v>
          </cell>
          <cell r="W9">
            <v>0</v>
          </cell>
          <cell r="X9">
            <v>0</v>
          </cell>
          <cell r="Y9">
            <v>0</v>
          </cell>
          <cell r="Z9">
            <v>0</v>
          </cell>
        </row>
        <row r="10">
          <cell r="A10">
            <v>200110</v>
          </cell>
          <cell r="B10" t="str">
            <v>aac</v>
          </cell>
          <cell r="C10" t="str">
            <v>aac10</v>
          </cell>
          <cell r="D10">
            <v>37184</v>
          </cell>
          <cell r="E10">
            <v>37180</v>
          </cell>
          <cell r="F10">
            <v>37270</v>
          </cell>
          <cell r="G10">
            <v>37180</v>
          </cell>
          <cell r="H10">
            <v>290.29998779296875</v>
          </cell>
          <cell r="I10">
            <v>290.29998779296875</v>
          </cell>
          <cell r="J10" t="str">
            <v>FCA Nevinnomyssk</v>
          </cell>
          <cell r="K10" t="str">
            <v>FCA Nevinnomyssk</v>
          </cell>
          <cell r="L10" t="str">
            <v>НевАзот</v>
          </cell>
          <cell r="M10" t="str">
            <v>НевАзот</v>
          </cell>
          <cell r="N10" t="str">
            <v>GMF</v>
          </cell>
          <cell r="O10" t="str">
            <v>Ameropa</v>
          </cell>
          <cell r="P10">
            <v>200</v>
          </cell>
          <cell r="Q10">
            <v>58060</v>
          </cell>
          <cell r="R10">
            <v>58060</v>
          </cell>
          <cell r="S10">
            <v>0</v>
          </cell>
          <cell r="T10">
            <v>0</v>
          </cell>
          <cell r="U10">
            <v>0</v>
          </cell>
          <cell r="V10">
            <v>0</v>
          </cell>
          <cell r="W10">
            <v>0</v>
          </cell>
          <cell r="X10">
            <v>0</v>
          </cell>
          <cell r="Y10">
            <v>0</v>
          </cell>
          <cell r="Z10">
            <v>0</v>
          </cell>
        </row>
        <row r="11">
          <cell r="A11">
            <v>200110</v>
          </cell>
          <cell r="B11" t="str">
            <v>aac</v>
          </cell>
          <cell r="C11" t="str">
            <v>aac11</v>
          </cell>
          <cell r="D11">
            <v>37184</v>
          </cell>
          <cell r="E11">
            <v>37193</v>
          </cell>
          <cell r="F11">
            <v>37274</v>
          </cell>
          <cell r="G11">
            <v>37193</v>
          </cell>
          <cell r="H11">
            <v>131</v>
          </cell>
          <cell r="I11">
            <v>131</v>
          </cell>
          <cell r="J11" t="str">
            <v>FCA Nevinnomyssk</v>
          </cell>
          <cell r="K11" t="str">
            <v>FCA Nevinnomyssk</v>
          </cell>
          <cell r="L11" t="str">
            <v>НевАзот</v>
          </cell>
          <cell r="M11" t="str">
            <v>НевАзот</v>
          </cell>
          <cell r="N11" t="str">
            <v>GMF</v>
          </cell>
          <cell r="O11" t="str">
            <v>Ameropa</v>
          </cell>
          <cell r="P11">
            <v>200</v>
          </cell>
          <cell r="Q11">
            <v>26200</v>
          </cell>
          <cell r="R11">
            <v>26360</v>
          </cell>
          <cell r="S11">
            <v>-160</v>
          </cell>
          <cell r="T11">
            <v>0</v>
          </cell>
          <cell r="U11">
            <v>0</v>
          </cell>
          <cell r="V11">
            <v>0</v>
          </cell>
          <cell r="W11">
            <v>0</v>
          </cell>
          <cell r="X11">
            <v>0</v>
          </cell>
          <cell r="Y11">
            <v>0</v>
          </cell>
          <cell r="Z11">
            <v>0</v>
          </cell>
        </row>
        <row r="12">
          <cell r="A12">
            <v>200111</v>
          </cell>
          <cell r="B12" t="str">
            <v>aac</v>
          </cell>
          <cell r="C12" t="str">
            <v>aac12</v>
          </cell>
          <cell r="D12">
            <v>37215</v>
          </cell>
          <cell r="E12">
            <v>37196</v>
          </cell>
          <cell r="F12">
            <v>37286</v>
          </cell>
          <cell r="G12">
            <v>37206</v>
          </cell>
          <cell r="H12">
            <v>470.89999389648438</v>
          </cell>
          <cell r="I12">
            <v>470.89999389648438</v>
          </cell>
          <cell r="J12" t="str">
            <v>FCA Nevinnomyssk</v>
          </cell>
          <cell r="K12" t="str">
            <v>DAF Mostis</v>
          </cell>
          <cell r="L12" t="str">
            <v>НевАзот</v>
          </cell>
          <cell r="M12" t="str">
            <v>НевАзот</v>
          </cell>
          <cell r="N12" t="str">
            <v>GMF</v>
          </cell>
          <cell r="O12" t="str">
            <v>Pentoil</v>
          </cell>
          <cell r="P12">
            <v>259</v>
          </cell>
          <cell r="Q12">
            <v>121963.1</v>
          </cell>
          <cell r="R12">
            <v>121963.1</v>
          </cell>
          <cell r="S12">
            <v>0</v>
          </cell>
          <cell r="T12" t="str">
            <v>Transair</v>
          </cell>
          <cell r="U12">
            <v>28207.34</v>
          </cell>
          <cell r="V12">
            <v>28207.34</v>
          </cell>
          <cell r="W12">
            <v>0</v>
          </cell>
          <cell r="X12">
            <v>0</v>
          </cell>
          <cell r="Y12">
            <v>0</v>
          </cell>
          <cell r="Z12">
            <v>0</v>
          </cell>
        </row>
        <row r="13">
          <cell r="A13">
            <v>200111</v>
          </cell>
          <cell r="B13" t="str">
            <v>aac</v>
          </cell>
          <cell r="C13" t="str">
            <v>aac14</v>
          </cell>
          <cell r="D13">
            <v>37215</v>
          </cell>
          <cell r="E13">
            <v>37210</v>
          </cell>
          <cell r="F13">
            <v>37274</v>
          </cell>
          <cell r="G13">
            <v>37210</v>
          </cell>
          <cell r="H13">
            <v>134.5</v>
          </cell>
          <cell r="I13">
            <v>134.5</v>
          </cell>
          <cell r="J13" t="str">
            <v>FCA Nevinnomyssk</v>
          </cell>
          <cell r="K13" t="str">
            <v>FCA Nevinnomyssk</v>
          </cell>
          <cell r="L13" t="str">
            <v>НевАзот</v>
          </cell>
          <cell r="M13" t="str">
            <v>НевАзот</v>
          </cell>
          <cell r="N13" t="str">
            <v>GMF</v>
          </cell>
          <cell r="O13" t="str">
            <v>Ameropa</v>
          </cell>
          <cell r="P13">
            <v>196</v>
          </cell>
          <cell r="Q13">
            <v>26362</v>
          </cell>
          <cell r="R13">
            <v>26362</v>
          </cell>
          <cell r="S13">
            <v>0</v>
          </cell>
          <cell r="T13">
            <v>0</v>
          </cell>
          <cell r="U13">
            <v>0</v>
          </cell>
          <cell r="V13">
            <v>0</v>
          </cell>
          <cell r="W13">
            <v>0</v>
          </cell>
          <cell r="X13">
            <v>0</v>
          </cell>
          <cell r="Y13">
            <v>0</v>
          </cell>
          <cell r="Z13">
            <v>0</v>
          </cell>
        </row>
        <row r="14">
          <cell r="A14">
            <v>200111</v>
          </cell>
          <cell r="B14" t="str">
            <v>aac</v>
          </cell>
          <cell r="C14" t="str">
            <v>aac15</v>
          </cell>
          <cell r="D14">
            <v>37215</v>
          </cell>
          <cell r="E14">
            <v>37200</v>
          </cell>
          <cell r="F14">
            <v>37290</v>
          </cell>
          <cell r="G14">
            <v>37210</v>
          </cell>
          <cell r="H14">
            <v>991.9000244140625</v>
          </cell>
          <cell r="I14">
            <v>991.9000244140625</v>
          </cell>
          <cell r="J14" t="str">
            <v>FCA Nevinnomyssk</v>
          </cell>
          <cell r="K14" t="str">
            <v>DAF Buslovskaja</v>
          </cell>
          <cell r="L14" t="str">
            <v>НевАзот</v>
          </cell>
          <cell r="M14" t="str">
            <v>НевАзот</v>
          </cell>
          <cell r="N14" t="str">
            <v>GMF</v>
          </cell>
          <cell r="O14" t="str">
            <v>Vinmar</v>
          </cell>
          <cell r="P14">
            <v>185</v>
          </cell>
          <cell r="Q14">
            <v>183501.5</v>
          </cell>
          <cell r="R14">
            <v>183501.5</v>
          </cell>
          <cell r="S14">
            <v>0</v>
          </cell>
          <cell r="T14" t="str">
            <v>Transair</v>
          </cell>
          <cell r="U14">
            <v>53987.7</v>
          </cell>
          <cell r="V14">
            <v>53987.7</v>
          </cell>
          <cell r="W14">
            <v>0</v>
          </cell>
          <cell r="X14">
            <v>0</v>
          </cell>
          <cell r="Y14">
            <v>0</v>
          </cell>
          <cell r="Z14">
            <v>0</v>
          </cell>
        </row>
        <row r="15">
          <cell r="A15">
            <v>200111</v>
          </cell>
          <cell r="B15" t="str">
            <v>aac</v>
          </cell>
          <cell r="C15" t="str">
            <v>aac17</v>
          </cell>
          <cell r="D15">
            <v>37215</v>
          </cell>
          <cell r="E15">
            <v>37218</v>
          </cell>
          <cell r="F15">
            <v>37308</v>
          </cell>
          <cell r="G15">
            <v>37218</v>
          </cell>
          <cell r="H15">
            <v>23.399999618530273</v>
          </cell>
          <cell r="I15">
            <v>23.399999618530273</v>
          </cell>
          <cell r="J15" t="str">
            <v>FCA Nevinnomyssk</v>
          </cell>
          <cell r="K15" t="str">
            <v>FCA Nevinnomyssk</v>
          </cell>
          <cell r="L15" t="str">
            <v>НевАзот</v>
          </cell>
          <cell r="M15" t="str">
            <v>НевАзот</v>
          </cell>
          <cell r="N15" t="str">
            <v>GMF</v>
          </cell>
          <cell r="O15" t="str">
            <v>Coxon</v>
          </cell>
          <cell r="P15">
            <v>210</v>
          </cell>
          <cell r="Q15">
            <v>4914</v>
          </cell>
          <cell r="R15">
            <v>4914</v>
          </cell>
          <cell r="S15">
            <v>0</v>
          </cell>
          <cell r="T15">
            <v>0</v>
          </cell>
          <cell r="U15">
            <v>0</v>
          </cell>
          <cell r="V15">
            <v>0</v>
          </cell>
          <cell r="W15">
            <v>0</v>
          </cell>
          <cell r="X15">
            <v>0</v>
          </cell>
          <cell r="Y15">
            <v>0</v>
          </cell>
          <cell r="Z15">
            <v>0</v>
          </cell>
        </row>
        <row r="16">
          <cell r="A16">
            <v>200111</v>
          </cell>
          <cell r="B16" t="str">
            <v>aac</v>
          </cell>
          <cell r="C16" t="str">
            <v>aac18</v>
          </cell>
          <cell r="D16">
            <v>37215</v>
          </cell>
          <cell r="E16">
            <v>37201</v>
          </cell>
          <cell r="F16">
            <v>37274</v>
          </cell>
          <cell r="G16">
            <v>37206</v>
          </cell>
          <cell r="H16">
            <v>261.70001220703125</v>
          </cell>
          <cell r="I16">
            <v>261.70001220703125</v>
          </cell>
          <cell r="J16" t="str">
            <v>FCA Nevinnomyssk</v>
          </cell>
          <cell r="K16" t="str">
            <v>DAF Mostis</v>
          </cell>
          <cell r="L16" t="str">
            <v>НевАзот</v>
          </cell>
          <cell r="M16" t="str">
            <v>НевАзот</v>
          </cell>
          <cell r="N16" t="str">
            <v>GMF</v>
          </cell>
          <cell r="O16" t="str">
            <v>Pentoil</v>
          </cell>
          <cell r="P16">
            <v>259</v>
          </cell>
          <cell r="Q16">
            <v>67780.3</v>
          </cell>
          <cell r="R16">
            <v>67780.3</v>
          </cell>
          <cell r="S16">
            <v>0</v>
          </cell>
          <cell r="T16" t="str">
            <v>Transair</v>
          </cell>
          <cell r="U16">
            <v>15630.82</v>
          </cell>
          <cell r="V16">
            <v>15630.82</v>
          </cell>
          <cell r="W16">
            <v>0</v>
          </cell>
          <cell r="X16">
            <v>0</v>
          </cell>
          <cell r="Y16">
            <v>0</v>
          </cell>
          <cell r="Z16">
            <v>0</v>
          </cell>
        </row>
        <row r="17">
          <cell r="A17">
            <v>200111</v>
          </cell>
          <cell r="B17" t="str">
            <v>aac</v>
          </cell>
          <cell r="C17" t="str">
            <v>aac19</v>
          </cell>
          <cell r="D17">
            <v>37215</v>
          </cell>
          <cell r="E17">
            <v>37201</v>
          </cell>
          <cell r="F17">
            <v>37291</v>
          </cell>
          <cell r="G17">
            <v>37211</v>
          </cell>
          <cell r="H17">
            <v>594.29998779296875</v>
          </cell>
          <cell r="I17">
            <v>594.29998779296875</v>
          </cell>
          <cell r="J17" t="str">
            <v>FCA Nevinnomyssk</v>
          </cell>
          <cell r="K17" t="str">
            <v>DAF Buslovskaja</v>
          </cell>
          <cell r="L17" t="str">
            <v>НевАзот</v>
          </cell>
          <cell r="M17" t="str">
            <v>НевАзот</v>
          </cell>
          <cell r="N17" t="str">
            <v>GMF</v>
          </cell>
          <cell r="O17" t="str">
            <v>Vinmar</v>
          </cell>
          <cell r="P17">
            <v>185</v>
          </cell>
          <cell r="Q17">
            <v>109945.5</v>
          </cell>
          <cell r="R17">
            <v>109945.5</v>
          </cell>
          <cell r="S17">
            <v>0</v>
          </cell>
          <cell r="T17" t="str">
            <v>Transair</v>
          </cell>
          <cell r="U17">
            <v>32425.37</v>
          </cell>
          <cell r="V17">
            <v>32425.37</v>
          </cell>
          <cell r="W17">
            <v>0</v>
          </cell>
          <cell r="X17">
            <v>0</v>
          </cell>
          <cell r="Y17">
            <v>0</v>
          </cell>
          <cell r="Z17">
            <v>0</v>
          </cell>
        </row>
        <row r="18">
          <cell r="A18">
            <v>200111</v>
          </cell>
          <cell r="B18" t="str">
            <v>aac</v>
          </cell>
          <cell r="C18" t="str">
            <v>aac20</v>
          </cell>
          <cell r="D18">
            <v>37215</v>
          </cell>
          <cell r="E18">
            <v>37203</v>
          </cell>
          <cell r="F18">
            <v>37293</v>
          </cell>
          <cell r="G18">
            <v>37225</v>
          </cell>
          <cell r="H18">
            <v>397.79998779296875</v>
          </cell>
          <cell r="I18">
            <v>397.79998779296875</v>
          </cell>
          <cell r="J18" t="str">
            <v>FCA Nevinnomyssk</v>
          </cell>
          <cell r="K18" t="str">
            <v>DAF Buslovskaja</v>
          </cell>
          <cell r="L18" t="str">
            <v>НевАзот</v>
          </cell>
          <cell r="M18" t="str">
            <v>НевАзот</v>
          </cell>
          <cell r="N18" t="str">
            <v>GMF</v>
          </cell>
          <cell r="O18" t="str">
            <v>Vinmar</v>
          </cell>
          <cell r="P18">
            <v>185</v>
          </cell>
          <cell r="Q18">
            <v>73593</v>
          </cell>
          <cell r="R18">
            <v>73593</v>
          </cell>
          <cell r="S18">
            <v>0</v>
          </cell>
          <cell r="T18" t="str">
            <v>Transair</v>
          </cell>
          <cell r="U18">
            <v>21726.09</v>
          </cell>
          <cell r="V18">
            <v>21726.09</v>
          </cell>
          <cell r="W18">
            <v>0</v>
          </cell>
          <cell r="X18">
            <v>0</v>
          </cell>
          <cell r="Y18">
            <v>0</v>
          </cell>
          <cell r="Z18">
            <v>0</v>
          </cell>
        </row>
        <row r="19">
          <cell r="A19">
            <v>200111</v>
          </cell>
          <cell r="B19" t="str">
            <v>aac</v>
          </cell>
          <cell r="C19" t="str">
            <v>aac21</v>
          </cell>
          <cell r="D19">
            <v>37215</v>
          </cell>
          <cell r="E19">
            <v>37204</v>
          </cell>
          <cell r="F19">
            <v>37294</v>
          </cell>
          <cell r="G19">
            <v>37214</v>
          </cell>
          <cell r="H19">
            <v>44</v>
          </cell>
          <cell r="I19">
            <v>44</v>
          </cell>
          <cell r="J19" t="str">
            <v>FCA Nevinnomyssk</v>
          </cell>
          <cell r="K19" t="str">
            <v>DAF Mostis</v>
          </cell>
          <cell r="L19" t="str">
            <v>НевАзот</v>
          </cell>
          <cell r="M19" t="str">
            <v>НевАзот</v>
          </cell>
          <cell r="N19" t="str">
            <v>GMF</v>
          </cell>
          <cell r="O19" t="str">
            <v>Pentoil</v>
          </cell>
          <cell r="P19">
            <v>259</v>
          </cell>
          <cell r="Q19">
            <v>11396</v>
          </cell>
          <cell r="R19">
            <v>11396</v>
          </cell>
          <cell r="S19">
            <v>0</v>
          </cell>
          <cell r="T19" t="str">
            <v>Transair</v>
          </cell>
          <cell r="U19">
            <v>2635.08</v>
          </cell>
          <cell r="V19">
            <v>2635.08</v>
          </cell>
          <cell r="W19">
            <v>0</v>
          </cell>
          <cell r="X19">
            <v>0</v>
          </cell>
          <cell r="Y19">
            <v>0</v>
          </cell>
          <cell r="Z19">
            <v>0</v>
          </cell>
        </row>
        <row r="20">
          <cell r="A20">
            <v>200111</v>
          </cell>
          <cell r="B20" t="str">
            <v>aac</v>
          </cell>
          <cell r="C20" t="str">
            <v>aac22</v>
          </cell>
          <cell r="D20">
            <v>37215</v>
          </cell>
          <cell r="E20">
            <v>37208</v>
          </cell>
          <cell r="F20">
            <v>37305</v>
          </cell>
          <cell r="G20">
            <v>37225</v>
          </cell>
          <cell r="H20">
            <v>597.29998779296875</v>
          </cell>
          <cell r="I20">
            <v>597.29998779296875</v>
          </cell>
          <cell r="J20" t="str">
            <v>FCA Nevinnomyssk</v>
          </cell>
          <cell r="K20" t="str">
            <v>DAF Buslovskaja</v>
          </cell>
          <cell r="L20" t="str">
            <v>НевАзот</v>
          </cell>
          <cell r="M20" t="str">
            <v>НевАзот</v>
          </cell>
          <cell r="N20" t="str">
            <v>GMF</v>
          </cell>
          <cell r="O20" t="str">
            <v>Vinmar</v>
          </cell>
          <cell r="P20">
            <v>185</v>
          </cell>
          <cell r="Q20">
            <v>110500.5</v>
          </cell>
          <cell r="R20">
            <v>110500.5</v>
          </cell>
          <cell r="S20">
            <v>0</v>
          </cell>
          <cell r="T20" t="str">
            <v>Transair</v>
          </cell>
          <cell r="U20">
            <v>32589.14</v>
          </cell>
          <cell r="V20">
            <v>32589.14</v>
          </cell>
          <cell r="W20">
            <v>0</v>
          </cell>
          <cell r="X20">
            <v>0</v>
          </cell>
          <cell r="Y20">
            <v>0</v>
          </cell>
          <cell r="Z20">
            <v>0</v>
          </cell>
        </row>
        <row r="21">
          <cell r="A21">
            <v>200112</v>
          </cell>
          <cell r="B21" t="str">
            <v>aac</v>
          </cell>
          <cell r="C21" t="str">
            <v>aac23</v>
          </cell>
          <cell r="D21">
            <v>37235</v>
          </cell>
          <cell r="E21">
            <v>37235</v>
          </cell>
          <cell r="F21">
            <v>37335</v>
          </cell>
          <cell r="G21">
            <v>37240</v>
          </cell>
          <cell r="H21">
            <v>99.599998474121094</v>
          </cell>
          <cell r="I21">
            <v>99.599998474121094</v>
          </cell>
          <cell r="J21" t="str">
            <v>FCA Nevinnomyssk</v>
          </cell>
          <cell r="K21" t="str">
            <v>DAF Uzhgorod</v>
          </cell>
          <cell r="L21" t="str">
            <v>НевАзот</v>
          </cell>
          <cell r="M21" t="str">
            <v>НевАзот</v>
          </cell>
          <cell r="N21" t="str">
            <v>GMF</v>
          </cell>
          <cell r="O21" t="str">
            <v>PCC</v>
          </cell>
          <cell r="P21">
            <v>259</v>
          </cell>
          <cell r="Q21">
            <v>25796.400000000001</v>
          </cell>
          <cell r="R21">
            <v>25796.400000000001</v>
          </cell>
          <cell r="S21">
            <v>0</v>
          </cell>
          <cell r="T21" t="str">
            <v>Transair</v>
          </cell>
          <cell r="U21">
            <v>6165.3</v>
          </cell>
          <cell r="V21">
            <v>6165.3</v>
          </cell>
          <cell r="W21">
            <v>0</v>
          </cell>
          <cell r="X21">
            <v>0</v>
          </cell>
          <cell r="Y21">
            <v>0</v>
          </cell>
          <cell r="Z21">
            <v>0</v>
          </cell>
        </row>
        <row r="22">
          <cell r="A22">
            <v>200111</v>
          </cell>
          <cell r="B22" t="str">
            <v>aac</v>
          </cell>
          <cell r="C22" t="str">
            <v>aac25</v>
          </cell>
          <cell r="D22">
            <v>37215</v>
          </cell>
          <cell r="E22">
            <v>37222</v>
          </cell>
          <cell r="F22">
            <v>37274</v>
          </cell>
          <cell r="G22">
            <v>37222</v>
          </cell>
          <cell r="H22">
            <v>90.300003051757812</v>
          </cell>
          <cell r="I22">
            <v>90.300003051757812</v>
          </cell>
          <cell r="J22" t="str">
            <v>FCA Nevinnomyssk</v>
          </cell>
          <cell r="K22" t="str">
            <v>FCA Nevinnomyssk</v>
          </cell>
          <cell r="L22" t="str">
            <v>НевАзот</v>
          </cell>
          <cell r="M22" t="str">
            <v>НевАзот</v>
          </cell>
          <cell r="N22" t="str">
            <v>GMF</v>
          </cell>
          <cell r="O22" t="str">
            <v>Ameropa</v>
          </cell>
          <cell r="P22">
            <v>196</v>
          </cell>
          <cell r="Q22">
            <v>17698.8</v>
          </cell>
          <cell r="R22">
            <v>17698.8</v>
          </cell>
          <cell r="S22">
            <v>0</v>
          </cell>
          <cell r="T22">
            <v>0</v>
          </cell>
          <cell r="U22">
            <v>0</v>
          </cell>
          <cell r="V22">
            <v>0</v>
          </cell>
          <cell r="W22">
            <v>0</v>
          </cell>
          <cell r="X22">
            <v>0</v>
          </cell>
          <cell r="Y22">
            <v>0</v>
          </cell>
          <cell r="Z22">
            <v>0</v>
          </cell>
        </row>
        <row r="23">
          <cell r="A23">
            <v>200112</v>
          </cell>
          <cell r="B23" t="str">
            <v>aac</v>
          </cell>
          <cell r="C23" t="str">
            <v>aac26</v>
          </cell>
          <cell r="D23">
            <v>37235</v>
          </cell>
          <cell r="E23">
            <v>37226</v>
          </cell>
          <cell r="F23">
            <v>37335</v>
          </cell>
          <cell r="G23">
            <v>37236</v>
          </cell>
          <cell r="H23">
            <v>1127.300048828125</v>
          </cell>
          <cell r="I23">
            <v>1127.300048828125</v>
          </cell>
          <cell r="J23" t="str">
            <v>FCA Nevinnomyssk</v>
          </cell>
          <cell r="K23" t="str">
            <v>DAF Buslovskaja</v>
          </cell>
          <cell r="L23" t="str">
            <v>НевАзот</v>
          </cell>
          <cell r="M23" t="str">
            <v>НевАзот</v>
          </cell>
          <cell r="N23" t="str">
            <v>GMF</v>
          </cell>
          <cell r="O23" t="str">
            <v>Vinmar</v>
          </cell>
          <cell r="P23">
            <v>176</v>
          </cell>
          <cell r="Q23">
            <v>198404.8</v>
          </cell>
          <cell r="R23">
            <v>198404.8</v>
          </cell>
          <cell r="S23">
            <v>0</v>
          </cell>
          <cell r="T23" t="str">
            <v>Transair</v>
          </cell>
          <cell r="U23">
            <v>61442.81</v>
          </cell>
          <cell r="V23">
            <v>61442.81</v>
          </cell>
          <cell r="W23">
            <v>0</v>
          </cell>
          <cell r="X23">
            <v>0</v>
          </cell>
          <cell r="Y23">
            <v>0</v>
          </cell>
          <cell r="Z23">
            <v>0</v>
          </cell>
        </row>
        <row r="24">
          <cell r="A24">
            <v>200112</v>
          </cell>
          <cell r="B24" t="str">
            <v>aac</v>
          </cell>
          <cell r="C24" t="str">
            <v>aac27</v>
          </cell>
          <cell r="D24">
            <v>37245</v>
          </cell>
          <cell r="E24">
            <v>37235</v>
          </cell>
          <cell r="F24">
            <v>37335</v>
          </cell>
          <cell r="G24">
            <v>410.70001220703125</v>
          </cell>
          <cell r="H24">
            <v>500</v>
          </cell>
          <cell r="I24">
            <v>500</v>
          </cell>
          <cell r="J24" t="str">
            <v>FCA Nevinnomyssk</v>
          </cell>
          <cell r="K24" t="str">
            <v>FCA Nevinnomyssk</v>
          </cell>
          <cell r="L24" t="str">
            <v>НевАзот</v>
          </cell>
          <cell r="M24" t="str">
            <v>КГОК</v>
          </cell>
          <cell r="N24" t="str">
            <v>GMF</v>
          </cell>
          <cell r="O24" t="str">
            <v>ПЛХК</v>
          </cell>
          <cell r="P24">
            <v>180</v>
          </cell>
          <cell r="Q24">
            <v>90000</v>
          </cell>
          <cell r="R24">
            <v>0</v>
          </cell>
          <cell r="S24">
            <v>90000</v>
          </cell>
          <cell r="T24">
            <v>24554.1</v>
          </cell>
          <cell r="U24">
            <v>0</v>
          </cell>
          <cell r="V24">
            <v>0</v>
          </cell>
          <cell r="W24">
            <v>0</v>
          </cell>
          <cell r="X24">
            <v>0</v>
          </cell>
          <cell r="Y24">
            <v>0</v>
          </cell>
          <cell r="Z24">
            <v>0</v>
          </cell>
        </row>
        <row r="25">
          <cell r="A25">
            <v>200112</v>
          </cell>
          <cell r="B25" t="str">
            <v>aac</v>
          </cell>
          <cell r="C25" t="str">
            <v>aac28</v>
          </cell>
          <cell r="D25">
            <v>37245</v>
          </cell>
          <cell r="E25">
            <v>37235</v>
          </cell>
          <cell r="F25">
            <v>37335</v>
          </cell>
          <cell r="G25">
            <v>37245</v>
          </cell>
          <cell r="H25">
            <v>410.70001220703125</v>
          </cell>
          <cell r="I25">
            <v>410.70001220703125</v>
          </cell>
          <cell r="J25" t="str">
            <v>FCA Nevinnomyssk</v>
          </cell>
          <cell r="K25" t="str">
            <v>DAF Mostis</v>
          </cell>
          <cell r="L25" t="str">
            <v>НевАзот</v>
          </cell>
          <cell r="M25" t="str">
            <v>НевАзот</v>
          </cell>
          <cell r="N25" t="str">
            <v>GMF</v>
          </cell>
          <cell r="O25" t="str">
            <v>Pentoil</v>
          </cell>
          <cell r="P25">
            <v>259</v>
          </cell>
          <cell r="Q25">
            <v>106371.3</v>
          </cell>
          <cell r="R25">
            <v>106371.3</v>
          </cell>
          <cell r="S25">
            <v>0</v>
          </cell>
          <cell r="T25" t="str">
            <v>Transair</v>
          </cell>
          <cell r="U25">
            <v>24554.1</v>
          </cell>
          <cell r="V25">
            <v>24554.1</v>
          </cell>
          <cell r="W25">
            <v>0</v>
          </cell>
          <cell r="X25">
            <v>0</v>
          </cell>
          <cell r="Y25">
            <v>0</v>
          </cell>
          <cell r="Z25">
            <v>0</v>
          </cell>
        </row>
        <row r="26">
          <cell r="A26">
            <v>200112</v>
          </cell>
          <cell r="B26" t="str">
            <v>aac</v>
          </cell>
          <cell r="C26" t="str">
            <v>aac29</v>
          </cell>
          <cell r="D26">
            <v>37245</v>
          </cell>
          <cell r="E26">
            <v>37243</v>
          </cell>
          <cell r="F26">
            <v>37335</v>
          </cell>
          <cell r="G26">
            <v>37253</v>
          </cell>
          <cell r="H26">
            <v>83.900001525878906</v>
          </cell>
          <cell r="I26">
            <v>83.900001525878906</v>
          </cell>
          <cell r="J26" t="str">
            <v>FCA Nevinnomyssk</v>
          </cell>
          <cell r="K26" t="str">
            <v>DAF Mostis</v>
          </cell>
          <cell r="L26" t="str">
            <v>НевАзот</v>
          </cell>
          <cell r="M26" t="str">
            <v>НевАзот</v>
          </cell>
          <cell r="N26" t="str">
            <v>GMF</v>
          </cell>
          <cell r="O26" t="str">
            <v>Pentoil</v>
          </cell>
          <cell r="P26">
            <v>259</v>
          </cell>
          <cell r="Q26">
            <v>21730.1</v>
          </cell>
          <cell r="R26">
            <v>21730.1</v>
          </cell>
          <cell r="S26">
            <v>0</v>
          </cell>
          <cell r="T26" t="str">
            <v>Transair</v>
          </cell>
          <cell r="U26">
            <v>5101.3599999999997</v>
          </cell>
          <cell r="V26">
            <v>5101.3599999999997</v>
          </cell>
          <cell r="W26">
            <v>0</v>
          </cell>
          <cell r="X26">
            <v>0</v>
          </cell>
          <cell r="Y26">
            <v>0</v>
          </cell>
          <cell r="Z26">
            <v>0</v>
          </cell>
        </row>
        <row r="27">
          <cell r="A27">
            <v>200111</v>
          </cell>
          <cell r="B27" t="str">
            <v>aac</v>
          </cell>
          <cell r="C27" t="str">
            <v>aac30</v>
          </cell>
          <cell r="D27">
            <v>37215</v>
          </cell>
          <cell r="E27">
            <v>37225</v>
          </cell>
          <cell r="F27">
            <v>37315</v>
          </cell>
          <cell r="G27">
            <v>37225</v>
          </cell>
          <cell r="H27">
            <v>42</v>
          </cell>
          <cell r="I27">
            <v>42</v>
          </cell>
          <cell r="J27" t="str">
            <v>FCA Nevinnomyssk</v>
          </cell>
          <cell r="K27" t="str">
            <v>FCA Nevinnomyssk</v>
          </cell>
          <cell r="L27" t="str">
            <v>НевАзот</v>
          </cell>
          <cell r="M27" t="str">
            <v>НевАзот</v>
          </cell>
          <cell r="N27" t="str">
            <v>GMF</v>
          </cell>
          <cell r="O27" t="str">
            <v>Ameropa</v>
          </cell>
          <cell r="P27">
            <v>196</v>
          </cell>
          <cell r="Q27">
            <v>8232</v>
          </cell>
          <cell r="R27">
            <v>14739.2</v>
          </cell>
          <cell r="S27">
            <v>-6507.2</v>
          </cell>
          <cell r="T27">
            <v>43544.72</v>
          </cell>
          <cell r="U27">
            <v>0</v>
          </cell>
          <cell r="V27">
            <v>0</v>
          </cell>
          <cell r="W27">
            <v>0</v>
          </cell>
          <cell r="X27">
            <v>0</v>
          </cell>
          <cell r="Y27">
            <v>0</v>
          </cell>
          <cell r="Z27">
            <v>0</v>
          </cell>
        </row>
        <row r="28">
          <cell r="A28">
            <v>200112</v>
          </cell>
          <cell r="B28" t="str">
            <v>aac</v>
          </cell>
          <cell r="C28" t="str">
            <v>aac31</v>
          </cell>
          <cell r="D28">
            <v>37235</v>
          </cell>
          <cell r="E28">
            <v>37238</v>
          </cell>
          <cell r="F28">
            <v>37335</v>
          </cell>
          <cell r="G28">
            <v>37238</v>
          </cell>
          <cell r="H28">
            <v>797.0999755859375</v>
          </cell>
          <cell r="I28">
            <v>797.0999755859375</v>
          </cell>
          <cell r="J28" t="str">
            <v>FCA Nevinnomyssk</v>
          </cell>
          <cell r="K28" t="str">
            <v>DAF Buslovskaja</v>
          </cell>
          <cell r="L28" t="str">
            <v>НевАзот</v>
          </cell>
          <cell r="M28" t="str">
            <v>НевАзот</v>
          </cell>
          <cell r="N28" t="str">
            <v>GMF</v>
          </cell>
          <cell r="O28" t="str">
            <v>Vinmar</v>
          </cell>
          <cell r="P28">
            <v>176</v>
          </cell>
          <cell r="Q28">
            <v>140289.60000000001</v>
          </cell>
          <cell r="R28">
            <v>140289.60000000001</v>
          </cell>
          <cell r="S28">
            <v>0</v>
          </cell>
          <cell r="T28" t="str">
            <v>Transair</v>
          </cell>
          <cell r="U28">
            <v>43544.72</v>
          </cell>
          <cell r="V28">
            <v>43544.72</v>
          </cell>
          <cell r="W28">
            <v>0</v>
          </cell>
          <cell r="X28">
            <v>0</v>
          </cell>
          <cell r="Y28">
            <v>0</v>
          </cell>
          <cell r="Z28">
            <v>0</v>
          </cell>
        </row>
        <row r="29">
          <cell r="A29">
            <v>200112</v>
          </cell>
          <cell r="B29" t="str">
            <v>aac</v>
          </cell>
          <cell r="C29" t="str">
            <v>aac32</v>
          </cell>
          <cell r="D29">
            <v>37235</v>
          </cell>
          <cell r="E29">
            <v>37239</v>
          </cell>
          <cell r="F29">
            <v>37319</v>
          </cell>
          <cell r="G29">
            <v>37239</v>
          </cell>
          <cell r="H29">
            <v>397.89999389648438</v>
          </cell>
          <cell r="I29">
            <v>397.89999389648438</v>
          </cell>
          <cell r="J29" t="str">
            <v>FCA Nevinnomyssk</v>
          </cell>
          <cell r="K29" t="str">
            <v>DAF Buslovskaja</v>
          </cell>
          <cell r="L29" t="str">
            <v>НевАзот</v>
          </cell>
          <cell r="M29" t="str">
            <v>НевАзот</v>
          </cell>
          <cell r="N29" t="str">
            <v>GMF</v>
          </cell>
          <cell r="O29" t="str">
            <v>Vinmar</v>
          </cell>
          <cell r="P29">
            <v>176</v>
          </cell>
          <cell r="Q29">
            <v>70030.399999999994</v>
          </cell>
          <cell r="R29">
            <v>70030.399999999994</v>
          </cell>
          <cell r="S29">
            <v>0</v>
          </cell>
          <cell r="T29" t="str">
            <v>Transair</v>
          </cell>
          <cell r="U29">
            <v>21717.79</v>
          </cell>
          <cell r="V29">
            <v>21717.79</v>
          </cell>
          <cell r="W29">
            <v>0</v>
          </cell>
          <cell r="X29">
            <v>0</v>
          </cell>
          <cell r="Y29">
            <v>0</v>
          </cell>
          <cell r="Z29">
            <v>0</v>
          </cell>
        </row>
        <row r="30">
          <cell r="A30">
            <v>200112</v>
          </cell>
          <cell r="B30" t="str">
            <v>aac</v>
          </cell>
          <cell r="C30" t="str">
            <v>aac33</v>
          </cell>
          <cell r="D30">
            <v>37235</v>
          </cell>
          <cell r="E30">
            <v>37242</v>
          </cell>
          <cell r="F30">
            <v>37322</v>
          </cell>
          <cell r="G30">
            <v>37242</v>
          </cell>
          <cell r="H30">
            <v>330.29998779296875</v>
          </cell>
          <cell r="I30">
            <v>330.29998779296875</v>
          </cell>
          <cell r="J30" t="str">
            <v>FCA Nevinnomyssk</v>
          </cell>
          <cell r="K30" t="str">
            <v>DAF Buslovskaja</v>
          </cell>
          <cell r="L30" t="str">
            <v>НевАзот</v>
          </cell>
          <cell r="M30" t="str">
            <v>НевАзот</v>
          </cell>
          <cell r="N30" t="str">
            <v>GMF</v>
          </cell>
          <cell r="O30" t="str">
            <v>Vinmar</v>
          </cell>
          <cell r="P30">
            <v>176</v>
          </cell>
          <cell r="Q30">
            <v>58132.800000000003</v>
          </cell>
          <cell r="R30">
            <v>58132.800000000003</v>
          </cell>
          <cell r="S30">
            <v>0</v>
          </cell>
          <cell r="T30" t="str">
            <v>Transair</v>
          </cell>
          <cell r="U30">
            <v>18007.21</v>
          </cell>
          <cell r="V30">
            <v>18007.21</v>
          </cell>
          <cell r="W30">
            <v>0</v>
          </cell>
          <cell r="X30">
            <v>0</v>
          </cell>
          <cell r="Y30">
            <v>0</v>
          </cell>
          <cell r="Z30">
            <v>0</v>
          </cell>
        </row>
        <row r="31">
          <cell r="A31">
            <v>200112</v>
          </cell>
          <cell r="B31" t="str">
            <v>aac</v>
          </cell>
          <cell r="C31" t="str">
            <v>aac34</v>
          </cell>
          <cell r="D31">
            <v>37235</v>
          </cell>
          <cell r="E31">
            <v>37245</v>
          </cell>
          <cell r="F31">
            <v>37325</v>
          </cell>
          <cell r="G31">
            <v>37245</v>
          </cell>
          <cell r="H31">
            <v>330.10000610351562</v>
          </cell>
          <cell r="I31">
            <v>330.10000610351562</v>
          </cell>
          <cell r="J31" t="str">
            <v>FCA Nevinnomyssk</v>
          </cell>
          <cell r="K31" t="str">
            <v>DAF Buslovskaja</v>
          </cell>
          <cell r="L31" t="str">
            <v>НевАзот</v>
          </cell>
          <cell r="M31" t="str">
            <v>НевАзот</v>
          </cell>
          <cell r="N31" t="str">
            <v>GMF</v>
          </cell>
          <cell r="O31" t="str">
            <v>Vinmar</v>
          </cell>
          <cell r="P31">
            <v>176</v>
          </cell>
          <cell r="Q31">
            <v>58097.599999999999</v>
          </cell>
          <cell r="R31">
            <v>58097.599999999999</v>
          </cell>
          <cell r="S31">
            <v>0</v>
          </cell>
          <cell r="T31" t="str">
            <v>Transair</v>
          </cell>
          <cell r="U31">
            <v>18061.78</v>
          </cell>
          <cell r="V31">
            <v>18061.78</v>
          </cell>
          <cell r="W31">
            <v>0</v>
          </cell>
          <cell r="X31">
            <v>0</v>
          </cell>
          <cell r="Y31">
            <v>0</v>
          </cell>
          <cell r="Z31">
            <v>0</v>
          </cell>
        </row>
        <row r="32">
          <cell r="A32">
            <v>200201</v>
          </cell>
          <cell r="B32" t="str">
            <v>aac</v>
          </cell>
          <cell r="C32" t="str">
            <v>aac35</v>
          </cell>
          <cell r="D32">
            <v>37260</v>
          </cell>
          <cell r="E32">
            <v>37260</v>
          </cell>
          <cell r="F32">
            <v>37361</v>
          </cell>
          <cell r="G32">
            <v>1193</v>
          </cell>
          <cell r="H32">
            <v>127.80000305175781</v>
          </cell>
          <cell r="I32">
            <v>127.80000305175781</v>
          </cell>
          <cell r="J32" t="str">
            <v>FCA Nevinnomyssk</v>
          </cell>
          <cell r="K32" t="str">
            <v>DAF Buslovskaja</v>
          </cell>
          <cell r="L32" t="str">
            <v>НевАзот</v>
          </cell>
          <cell r="M32" t="str">
            <v>НевАзот</v>
          </cell>
          <cell r="N32" t="str">
            <v>GMF</v>
          </cell>
          <cell r="O32" t="str">
            <v>Bloxworth</v>
          </cell>
          <cell r="P32">
            <v>217</v>
          </cell>
          <cell r="Q32">
            <v>27732.6</v>
          </cell>
          <cell r="R32">
            <v>28210</v>
          </cell>
          <cell r="S32">
            <v>-477.4</v>
          </cell>
          <cell r="T32" t="str">
            <v>Transair</v>
          </cell>
          <cell r="U32">
            <v>7647.18</v>
          </cell>
          <cell r="V32">
            <v>7647.18</v>
          </cell>
          <cell r="W32">
            <v>0</v>
          </cell>
          <cell r="X32">
            <v>0</v>
          </cell>
          <cell r="Y32">
            <v>0</v>
          </cell>
          <cell r="Z32">
            <v>0</v>
          </cell>
        </row>
        <row r="33">
          <cell r="A33">
            <v>200201</v>
          </cell>
          <cell r="B33" t="str">
            <v>aac</v>
          </cell>
          <cell r="C33" t="str">
            <v>aac36</v>
          </cell>
          <cell r="D33">
            <v>37262</v>
          </cell>
          <cell r="E33">
            <v>37260</v>
          </cell>
          <cell r="F33">
            <v>37350</v>
          </cell>
          <cell r="G33">
            <v>37270</v>
          </cell>
          <cell r="H33">
            <v>1193</v>
          </cell>
          <cell r="I33">
            <v>1193</v>
          </cell>
          <cell r="J33" t="str">
            <v>FCA Nevinnomyssk</v>
          </cell>
          <cell r="K33" t="str">
            <v>DAF Buslovskaja</v>
          </cell>
          <cell r="L33" t="str">
            <v>НевАзот</v>
          </cell>
          <cell r="M33" t="str">
            <v>НевАзот</v>
          </cell>
          <cell r="N33" t="str">
            <v>GMF</v>
          </cell>
          <cell r="O33" t="str">
            <v>Vinmar</v>
          </cell>
          <cell r="P33">
            <v>176</v>
          </cell>
          <cell r="Q33">
            <v>209968</v>
          </cell>
          <cell r="R33">
            <v>0</v>
          </cell>
          <cell r="S33">
            <v>209968</v>
          </cell>
          <cell r="T33" t="str">
            <v>Transair</v>
          </cell>
          <cell r="U33">
            <v>66130.880000000005</v>
          </cell>
          <cell r="V33">
            <v>66130.880000000005</v>
          </cell>
          <cell r="W33">
            <v>0</v>
          </cell>
          <cell r="X33">
            <v>0</v>
          </cell>
          <cell r="Y33">
            <v>0</v>
          </cell>
          <cell r="Z33">
            <v>0</v>
          </cell>
        </row>
        <row r="34">
          <cell r="A34">
            <v>200201</v>
          </cell>
          <cell r="B34" t="str">
            <v>aac</v>
          </cell>
          <cell r="C34" t="str">
            <v>aac37</v>
          </cell>
          <cell r="D34">
            <v>37269</v>
          </cell>
          <cell r="E34">
            <v>37265</v>
          </cell>
          <cell r="F34">
            <v>36992</v>
          </cell>
          <cell r="G34">
            <v>273.20001220703125</v>
          </cell>
          <cell r="H34">
            <v>265.10000610351562</v>
          </cell>
          <cell r="I34">
            <v>265.10000610351562</v>
          </cell>
          <cell r="J34" t="str">
            <v>FCA Nevinnomyssk</v>
          </cell>
          <cell r="K34" t="str">
            <v>DAF Buslovskaja</v>
          </cell>
          <cell r="L34" t="str">
            <v>НевАзот</v>
          </cell>
          <cell r="M34" t="str">
            <v>НевАзот</v>
          </cell>
          <cell r="N34" t="str">
            <v>GMF</v>
          </cell>
          <cell r="O34" t="str">
            <v>Vinmar</v>
          </cell>
          <cell r="P34">
            <v>176</v>
          </cell>
          <cell r="Q34">
            <v>46657.599999999999</v>
          </cell>
          <cell r="R34">
            <v>0</v>
          </cell>
          <cell r="S34">
            <v>46657.599999999999</v>
          </cell>
          <cell r="T34" t="str">
            <v>Transair</v>
          </cell>
          <cell r="U34">
            <v>14634.16</v>
          </cell>
          <cell r="V34">
            <v>14634.16</v>
          </cell>
          <cell r="W34">
            <v>0</v>
          </cell>
          <cell r="X34">
            <v>0</v>
          </cell>
          <cell r="Y34">
            <v>0</v>
          </cell>
          <cell r="Z34">
            <v>0</v>
          </cell>
        </row>
        <row r="35">
          <cell r="A35">
            <v>200201</v>
          </cell>
          <cell r="B35" t="str">
            <v>aac</v>
          </cell>
          <cell r="C35" t="str">
            <v>aac38</v>
          </cell>
          <cell r="D35">
            <v>37276</v>
          </cell>
          <cell r="E35">
            <v>37278</v>
          </cell>
          <cell r="F35">
            <v>37364</v>
          </cell>
          <cell r="G35">
            <v>130.30000305175781</v>
          </cell>
          <cell r="H35">
            <v>273.20001220703125</v>
          </cell>
          <cell r="I35">
            <v>273.20001220703125</v>
          </cell>
          <cell r="J35" t="str">
            <v>FCA Nevinnomyssk</v>
          </cell>
          <cell r="K35" t="str">
            <v>DAF Mostis</v>
          </cell>
          <cell r="L35" t="str">
            <v>НевАзот</v>
          </cell>
          <cell r="M35" t="str">
            <v>НевАзот</v>
          </cell>
          <cell r="N35" t="str">
            <v>GMF</v>
          </cell>
          <cell r="O35" t="str">
            <v>Pentoil</v>
          </cell>
          <cell r="P35">
            <v>252</v>
          </cell>
          <cell r="Q35">
            <v>68846.399999999994</v>
          </cell>
          <cell r="R35">
            <v>0</v>
          </cell>
          <cell r="S35">
            <v>68846.399999999994</v>
          </cell>
          <cell r="T35" t="str">
            <v>Transair</v>
          </cell>
          <cell r="U35">
            <v>16392</v>
          </cell>
          <cell r="V35">
            <v>0</v>
          </cell>
          <cell r="W35">
            <v>16392</v>
          </cell>
          <cell r="X35">
            <v>0</v>
          </cell>
          <cell r="Y35">
            <v>0</v>
          </cell>
          <cell r="Z35">
            <v>0</v>
          </cell>
        </row>
        <row r="36">
          <cell r="A36">
            <v>200201</v>
          </cell>
          <cell r="B36" t="str">
            <v>aac</v>
          </cell>
          <cell r="C36" t="str">
            <v>aac39</v>
          </cell>
          <cell r="D36">
            <v>37283</v>
          </cell>
          <cell r="E36">
            <v>37287</v>
          </cell>
          <cell r="F36">
            <v>37371</v>
          </cell>
          <cell r="G36">
            <v>98.300003051757812</v>
          </cell>
          <cell r="H36">
            <v>400</v>
          </cell>
          <cell r="I36">
            <v>400</v>
          </cell>
          <cell r="J36" t="str">
            <v>FCA Nevinnomyssk</v>
          </cell>
          <cell r="K36" t="str">
            <v>DAF Mostis</v>
          </cell>
          <cell r="L36" t="str">
            <v>НевАзот</v>
          </cell>
          <cell r="M36" t="str">
            <v>НевАзот</v>
          </cell>
          <cell r="N36" t="str">
            <v>GMF</v>
          </cell>
          <cell r="O36" t="str">
            <v>Pentoil</v>
          </cell>
          <cell r="P36">
            <v>252</v>
          </cell>
          <cell r="Q36">
            <v>100800</v>
          </cell>
          <cell r="R36">
            <v>0</v>
          </cell>
          <cell r="S36">
            <v>100800</v>
          </cell>
          <cell r="T36" t="str">
            <v>Transair</v>
          </cell>
          <cell r="U36">
            <v>24000</v>
          </cell>
          <cell r="V36">
            <v>0</v>
          </cell>
          <cell r="W36">
            <v>24000</v>
          </cell>
          <cell r="X36">
            <v>0</v>
          </cell>
          <cell r="Y36">
            <v>0</v>
          </cell>
          <cell r="Z36">
            <v>0</v>
          </cell>
        </row>
        <row r="37">
          <cell r="A37">
            <v>200201</v>
          </cell>
          <cell r="B37" t="str">
            <v>aac</v>
          </cell>
          <cell r="C37" t="str">
            <v>aac40</v>
          </cell>
          <cell r="D37">
            <v>37287</v>
          </cell>
          <cell r="E37">
            <v>37264</v>
          </cell>
          <cell r="F37">
            <v>37377</v>
          </cell>
          <cell r="G37">
            <v>662.4000244140625</v>
          </cell>
          <cell r="H37">
            <v>100</v>
          </cell>
          <cell r="I37">
            <v>100</v>
          </cell>
          <cell r="J37" t="str">
            <v>FCA Nevinnomyssk</v>
          </cell>
          <cell r="K37" t="str">
            <v>DAF Chop</v>
          </cell>
          <cell r="L37" t="str">
            <v>НевАзот</v>
          </cell>
          <cell r="M37" t="str">
            <v>НевАзот</v>
          </cell>
          <cell r="N37" t="str">
            <v>GMF</v>
          </cell>
          <cell r="O37" t="str">
            <v>Ameropa</v>
          </cell>
          <cell r="P37">
            <v>252</v>
          </cell>
          <cell r="Q37">
            <v>25200</v>
          </cell>
          <cell r="R37">
            <v>0</v>
          </cell>
          <cell r="S37">
            <v>25200</v>
          </cell>
          <cell r="T37" t="str">
            <v>Transair</v>
          </cell>
          <cell r="U37">
            <v>6300</v>
          </cell>
          <cell r="V37">
            <v>0</v>
          </cell>
          <cell r="W37">
            <v>6300</v>
          </cell>
          <cell r="X37">
            <v>0</v>
          </cell>
          <cell r="Y37">
            <v>0</v>
          </cell>
          <cell r="Z37">
            <v>0</v>
          </cell>
        </row>
        <row r="38">
          <cell r="A38">
            <v>200201</v>
          </cell>
          <cell r="B38" t="str">
            <v>aac</v>
          </cell>
          <cell r="C38" t="str">
            <v>aac41</v>
          </cell>
          <cell r="D38">
            <v>37281</v>
          </cell>
          <cell r="E38">
            <v>37266</v>
          </cell>
          <cell r="F38">
            <v>37371</v>
          </cell>
          <cell r="G38">
            <v>197.60000610351562</v>
          </cell>
          <cell r="H38">
            <v>100</v>
          </cell>
          <cell r="I38">
            <v>100</v>
          </cell>
          <cell r="J38" t="str">
            <v>FCA Nevinnomyssk</v>
          </cell>
          <cell r="K38" t="str">
            <v>DAF Uzhgorod</v>
          </cell>
          <cell r="L38" t="str">
            <v>НевАзот</v>
          </cell>
          <cell r="M38" t="str">
            <v>НевАзот</v>
          </cell>
          <cell r="N38" t="str">
            <v>GMF</v>
          </cell>
          <cell r="O38" t="str">
            <v>Twin</v>
          </cell>
          <cell r="P38">
            <v>259</v>
          </cell>
          <cell r="Q38">
            <v>25900</v>
          </cell>
          <cell r="R38">
            <v>31100</v>
          </cell>
          <cell r="S38">
            <v>-5200</v>
          </cell>
          <cell r="T38" t="str">
            <v>Transair</v>
          </cell>
          <cell r="U38">
            <v>6300</v>
          </cell>
          <cell r="V38">
            <v>0</v>
          </cell>
          <cell r="W38">
            <v>6300</v>
          </cell>
          <cell r="X38">
            <v>0</v>
          </cell>
          <cell r="Y38">
            <v>0</v>
          </cell>
          <cell r="Z38">
            <v>0</v>
          </cell>
        </row>
        <row r="39">
          <cell r="A39">
            <v>200201</v>
          </cell>
          <cell r="B39" t="str">
            <v>aac</v>
          </cell>
          <cell r="C39" t="str">
            <v>aac42</v>
          </cell>
          <cell r="D39">
            <v>37262</v>
          </cell>
          <cell r="E39">
            <v>37264</v>
          </cell>
          <cell r="F39">
            <v>37350</v>
          </cell>
          <cell r="G39">
            <v>37274</v>
          </cell>
          <cell r="H39">
            <v>662.4000244140625</v>
          </cell>
          <cell r="I39">
            <v>662.4000244140625</v>
          </cell>
          <cell r="J39" t="str">
            <v>FCA Nevinnomyssk</v>
          </cell>
          <cell r="K39" t="str">
            <v>DAF Buslovskaja</v>
          </cell>
          <cell r="L39" t="str">
            <v>НевАзот</v>
          </cell>
          <cell r="M39" t="str">
            <v>НевАзот</v>
          </cell>
          <cell r="N39" t="str">
            <v>GMF</v>
          </cell>
          <cell r="O39" t="str">
            <v>Vinmar</v>
          </cell>
          <cell r="P39">
            <v>176</v>
          </cell>
          <cell r="Q39">
            <v>116582.39999999999</v>
          </cell>
          <cell r="R39">
            <v>0</v>
          </cell>
          <cell r="S39">
            <v>116582.39999999999</v>
          </cell>
          <cell r="T39" t="str">
            <v>Transair</v>
          </cell>
          <cell r="U39">
            <v>36751.699999999997</v>
          </cell>
          <cell r="V39">
            <v>36751.699999999997</v>
          </cell>
          <cell r="W39">
            <v>0</v>
          </cell>
          <cell r="X39">
            <v>0</v>
          </cell>
          <cell r="Y39">
            <v>0</v>
          </cell>
          <cell r="Z39">
            <v>0</v>
          </cell>
        </row>
        <row r="40">
          <cell r="A40">
            <v>200201</v>
          </cell>
          <cell r="B40" t="str">
            <v>aac</v>
          </cell>
          <cell r="C40" t="str">
            <v>aac43</v>
          </cell>
          <cell r="D40">
            <v>37262</v>
          </cell>
          <cell r="E40">
            <v>37266</v>
          </cell>
          <cell r="F40">
            <v>37350</v>
          </cell>
          <cell r="G40">
            <v>37272</v>
          </cell>
          <cell r="H40">
            <v>197.60000610351562</v>
          </cell>
          <cell r="I40">
            <v>197.60000610351562</v>
          </cell>
          <cell r="J40" t="str">
            <v>FCA Nevinnomyssk</v>
          </cell>
          <cell r="K40" t="str">
            <v>DAF Buslovskaja</v>
          </cell>
          <cell r="L40" t="str">
            <v>НевАзот</v>
          </cell>
          <cell r="M40" t="str">
            <v>НевАзот</v>
          </cell>
          <cell r="N40" t="str">
            <v>GMF</v>
          </cell>
          <cell r="O40" t="str">
            <v>Vinmar</v>
          </cell>
          <cell r="P40">
            <v>176</v>
          </cell>
          <cell r="Q40">
            <v>34777.599999999999</v>
          </cell>
          <cell r="R40">
            <v>0</v>
          </cell>
          <cell r="S40">
            <v>34777.599999999999</v>
          </cell>
          <cell r="T40" t="str">
            <v>Transair</v>
          </cell>
          <cell r="U40">
            <v>10975.62</v>
          </cell>
          <cell r="V40">
            <v>10975.62</v>
          </cell>
          <cell r="W40">
            <v>0</v>
          </cell>
          <cell r="X40">
            <v>0</v>
          </cell>
          <cell r="Y40">
            <v>0</v>
          </cell>
          <cell r="Z40">
            <v>0</v>
          </cell>
        </row>
        <row r="41">
          <cell r="A41">
            <v>200201</v>
          </cell>
          <cell r="B41" t="str">
            <v>aac</v>
          </cell>
          <cell r="C41" t="str">
            <v>aac44</v>
          </cell>
          <cell r="D41">
            <v>37262</v>
          </cell>
          <cell r="E41">
            <v>37267</v>
          </cell>
          <cell r="F41">
            <v>37350</v>
          </cell>
          <cell r="G41">
            <v>37272</v>
          </cell>
          <cell r="H41">
            <v>198.69999694824219</v>
          </cell>
          <cell r="I41">
            <v>198.69999694824219</v>
          </cell>
          <cell r="J41" t="str">
            <v>FCA Nevinnomyssk</v>
          </cell>
          <cell r="K41" t="str">
            <v>DAF Buslovskaja</v>
          </cell>
          <cell r="L41" t="str">
            <v>НевАзот</v>
          </cell>
          <cell r="M41" t="str">
            <v>НевАзот</v>
          </cell>
          <cell r="N41" t="str">
            <v>GMF</v>
          </cell>
          <cell r="O41" t="str">
            <v>Vinmar</v>
          </cell>
          <cell r="P41">
            <v>176</v>
          </cell>
          <cell r="Q41">
            <v>34971.199999999997</v>
          </cell>
          <cell r="R41">
            <v>0</v>
          </cell>
          <cell r="S41">
            <v>34971.199999999997</v>
          </cell>
          <cell r="T41" t="str">
            <v>Transair</v>
          </cell>
          <cell r="U41">
            <v>10975.62</v>
          </cell>
          <cell r="V41">
            <v>10975.62</v>
          </cell>
          <cell r="W41">
            <v>0</v>
          </cell>
          <cell r="X41">
            <v>0</v>
          </cell>
          <cell r="Y41">
            <v>0</v>
          </cell>
          <cell r="Z41">
            <v>0</v>
          </cell>
        </row>
        <row r="42">
          <cell r="A42">
            <v>200201</v>
          </cell>
          <cell r="B42" t="str">
            <v>aac</v>
          </cell>
          <cell r="C42" t="str">
            <v>aac45</v>
          </cell>
          <cell r="D42">
            <v>37262</v>
          </cell>
          <cell r="E42">
            <v>37270</v>
          </cell>
          <cell r="F42">
            <v>37350</v>
          </cell>
          <cell r="G42">
            <v>37272</v>
          </cell>
          <cell r="H42">
            <v>644.29998779296875</v>
          </cell>
          <cell r="I42">
            <v>644.29998779296875</v>
          </cell>
          <cell r="J42" t="str">
            <v>FCA Nevinnomyssk</v>
          </cell>
          <cell r="K42" t="str">
            <v>DAF Buslovskaja</v>
          </cell>
          <cell r="L42" t="str">
            <v>НевАзот</v>
          </cell>
          <cell r="M42" t="str">
            <v>НевАзот</v>
          </cell>
          <cell r="N42" t="str">
            <v>GMF</v>
          </cell>
          <cell r="O42" t="str">
            <v>Vinmar</v>
          </cell>
          <cell r="P42">
            <v>176</v>
          </cell>
          <cell r="Q42">
            <v>113396.8</v>
          </cell>
          <cell r="R42">
            <v>0</v>
          </cell>
          <cell r="S42">
            <v>113396.8</v>
          </cell>
          <cell r="T42" t="str">
            <v>Transair</v>
          </cell>
          <cell r="U42">
            <v>35753.919999999998</v>
          </cell>
          <cell r="V42">
            <v>35753.919999999998</v>
          </cell>
          <cell r="W42">
            <v>0</v>
          </cell>
          <cell r="X42">
            <v>0</v>
          </cell>
          <cell r="Y42">
            <v>0</v>
          </cell>
          <cell r="Z42">
            <v>0</v>
          </cell>
        </row>
        <row r="43">
          <cell r="A43">
            <v>200201</v>
          </cell>
          <cell r="B43" t="str">
            <v>aac</v>
          </cell>
          <cell r="C43" t="str">
            <v>aac46</v>
          </cell>
          <cell r="D43">
            <v>37269</v>
          </cell>
          <cell r="E43">
            <v>37271</v>
          </cell>
          <cell r="F43">
            <v>37350</v>
          </cell>
          <cell r="G43">
            <v>199.39999389648438</v>
          </cell>
          <cell r="H43">
            <v>110.30000305175781</v>
          </cell>
          <cell r="I43">
            <v>110.30000305175781</v>
          </cell>
          <cell r="J43" t="str">
            <v>FCA Nevinnomyssk</v>
          </cell>
          <cell r="K43" t="str">
            <v>DAF Buslovskaja</v>
          </cell>
          <cell r="L43" t="str">
            <v>НевАзот</v>
          </cell>
          <cell r="M43" t="str">
            <v>НевАзот</v>
          </cell>
          <cell r="N43" t="str">
            <v>GMF</v>
          </cell>
          <cell r="O43" t="str">
            <v>Vinmar</v>
          </cell>
          <cell r="P43">
            <v>176</v>
          </cell>
          <cell r="Q43">
            <v>19412.8</v>
          </cell>
          <cell r="R43">
            <v>0</v>
          </cell>
          <cell r="S43">
            <v>19412.8</v>
          </cell>
          <cell r="T43" t="str">
            <v>Transair</v>
          </cell>
          <cell r="U43">
            <v>6397.4</v>
          </cell>
          <cell r="V43">
            <v>0</v>
          </cell>
          <cell r="W43">
            <v>6397.4</v>
          </cell>
          <cell r="X43">
            <v>0</v>
          </cell>
          <cell r="Y43">
            <v>0</v>
          </cell>
          <cell r="Z43">
            <v>0</v>
          </cell>
        </row>
        <row r="44">
          <cell r="A44">
            <v>200201</v>
          </cell>
          <cell r="B44" t="str">
            <v>aac</v>
          </cell>
          <cell r="C44" t="str">
            <v>aac47</v>
          </cell>
          <cell r="D44">
            <v>37262</v>
          </cell>
          <cell r="E44">
            <v>37272</v>
          </cell>
          <cell r="F44">
            <v>37350</v>
          </cell>
          <cell r="G44">
            <v>198.80000305175781</v>
          </cell>
          <cell r="H44">
            <v>288.79998779296875</v>
          </cell>
          <cell r="I44">
            <v>288.79998779296875</v>
          </cell>
          <cell r="J44" t="str">
            <v>FCA Nevinnomyssk</v>
          </cell>
          <cell r="K44" t="str">
            <v>DAF Buslovskaja</v>
          </cell>
          <cell r="L44" t="str">
            <v>НевАзот</v>
          </cell>
          <cell r="M44" t="str">
            <v>НевАзот</v>
          </cell>
          <cell r="N44" t="str">
            <v>GMF</v>
          </cell>
          <cell r="O44" t="str">
            <v>Vinmar</v>
          </cell>
          <cell r="P44">
            <v>176</v>
          </cell>
          <cell r="Q44">
            <v>50828.800000000003</v>
          </cell>
          <cell r="R44">
            <v>0</v>
          </cell>
          <cell r="S44">
            <v>50828.800000000003</v>
          </cell>
          <cell r="T44" t="str">
            <v>Transair</v>
          </cell>
          <cell r="U44">
            <v>16750.400000000001</v>
          </cell>
          <cell r="V44">
            <v>0</v>
          </cell>
          <cell r="W44">
            <v>16750.400000000001</v>
          </cell>
          <cell r="X44">
            <v>0</v>
          </cell>
          <cell r="Y44">
            <v>0</v>
          </cell>
          <cell r="Z44">
            <v>0</v>
          </cell>
        </row>
        <row r="45">
          <cell r="A45">
            <v>200201</v>
          </cell>
          <cell r="B45" t="str">
            <v>aac</v>
          </cell>
          <cell r="C45" t="str">
            <v>aac48</v>
          </cell>
          <cell r="D45">
            <v>37262</v>
          </cell>
          <cell r="E45">
            <v>37273</v>
          </cell>
          <cell r="F45">
            <v>37350</v>
          </cell>
          <cell r="G45">
            <v>183.69999694824219</v>
          </cell>
          <cell r="H45">
            <v>199.39999389648438</v>
          </cell>
          <cell r="I45">
            <v>199.39999389648438</v>
          </cell>
          <cell r="J45" t="str">
            <v>FCA Nevinnomyssk</v>
          </cell>
          <cell r="K45" t="str">
            <v>DAF Buslovskaja</v>
          </cell>
          <cell r="L45" t="str">
            <v>НевАзот</v>
          </cell>
          <cell r="M45" t="str">
            <v>НевАзот</v>
          </cell>
          <cell r="N45" t="str">
            <v>GMF</v>
          </cell>
          <cell r="O45" t="str">
            <v>Vinmar</v>
          </cell>
          <cell r="P45">
            <v>176</v>
          </cell>
          <cell r="Q45">
            <v>35094.400000000001</v>
          </cell>
          <cell r="R45">
            <v>0</v>
          </cell>
          <cell r="S45">
            <v>35094.400000000001</v>
          </cell>
          <cell r="T45" t="str">
            <v>Transair</v>
          </cell>
          <cell r="U45">
            <v>11565.2</v>
          </cell>
          <cell r="V45">
            <v>0</v>
          </cell>
          <cell r="W45">
            <v>11565.2</v>
          </cell>
          <cell r="X45">
            <v>0</v>
          </cell>
          <cell r="Y45">
            <v>0</v>
          </cell>
          <cell r="Z45">
            <v>0</v>
          </cell>
        </row>
        <row r="46">
          <cell r="A46">
            <v>200201</v>
          </cell>
          <cell r="B46" t="str">
            <v>aac</v>
          </cell>
          <cell r="C46" t="str">
            <v>aac49</v>
          </cell>
          <cell r="D46">
            <v>37262</v>
          </cell>
          <cell r="E46">
            <v>37274</v>
          </cell>
          <cell r="F46">
            <v>37350</v>
          </cell>
          <cell r="G46">
            <v>994.70001220703125</v>
          </cell>
          <cell r="H46">
            <v>198.80000305175781</v>
          </cell>
          <cell r="I46">
            <v>198.80000305175781</v>
          </cell>
          <cell r="J46" t="str">
            <v>FCA Nevinnomyssk</v>
          </cell>
          <cell r="K46" t="str">
            <v>DAF Buslovskaja</v>
          </cell>
          <cell r="L46" t="str">
            <v>НевАзот</v>
          </cell>
          <cell r="M46" t="str">
            <v>НевАзот</v>
          </cell>
          <cell r="N46" t="str">
            <v>GMF</v>
          </cell>
          <cell r="O46" t="str">
            <v>Vinmar</v>
          </cell>
          <cell r="P46">
            <v>176</v>
          </cell>
          <cell r="Q46">
            <v>34988.800000000003</v>
          </cell>
          <cell r="R46">
            <v>0</v>
          </cell>
          <cell r="S46">
            <v>34988.800000000003</v>
          </cell>
          <cell r="T46" t="str">
            <v>Transair</v>
          </cell>
          <cell r="U46">
            <v>11530.4</v>
          </cell>
          <cell r="V46">
            <v>0</v>
          </cell>
          <cell r="W46">
            <v>11530.4</v>
          </cell>
          <cell r="X46">
            <v>0</v>
          </cell>
          <cell r="Y46">
            <v>0</v>
          </cell>
          <cell r="Z46">
            <v>0</v>
          </cell>
        </row>
        <row r="47">
          <cell r="A47">
            <v>200110</v>
          </cell>
          <cell r="B47" t="str">
            <v>aah</v>
          </cell>
          <cell r="C47" t="str">
            <v>aah01</v>
          </cell>
          <cell r="D47">
            <v>37184</v>
          </cell>
          <cell r="E47">
            <v>37175</v>
          </cell>
          <cell r="F47">
            <v>37265</v>
          </cell>
          <cell r="G47">
            <v>37175</v>
          </cell>
          <cell r="H47">
            <v>61.299999237060547</v>
          </cell>
          <cell r="I47">
            <v>61.299999237060547</v>
          </cell>
          <cell r="J47" t="str">
            <v>FCA Nevinnomyssk</v>
          </cell>
          <cell r="K47" t="str">
            <v>FCA Nevinnomyssk</v>
          </cell>
          <cell r="L47" t="str">
            <v>НевАзот</v>
          </cell>
          <cell r="M47" t="str">
            <v>НевАзот</v>
          </cell>
          <cell r="N47" t="str">
            <v>GMF</v>
          </cell>
          <cell r="O47" t="str">
            <v>PCC</v>
          </cell>
          <cell r="P47">
            <v>345</v>
          </cell>
          <cell r="Q47">
            <v>21148.5</v>
          </cell>
          <cell r="R47">
            <v>21148.5</v>
          </cell>
          <cell r="S47">
            <v>0</v>
          </cell>
          <cell r="T47">
            <v>21985.51</v>
          </cell>
          <cell r="U47">
            <v>0</v>
          </cell>
          <cell r="V47">
            <v>0</v>
          </cell>
          <cell r="W47">
            <v>0</v>
          </cell>
          <cell r="X47">
            <v>0</v>
          </cell>
          <cell r="Y47">
            <v>0</v>
          </cell>
          <cell r="Z47">
            <v>0</v>
          </cell>
        </row>
        <row r="48">
          <cell r="A48">
            <v>200110</v>
          </cell>
          <cell r="B48" t="str">
            <v>aah</v>
          </cell>
          <cell r="C48" t="str">
            <v>aah02</v>
          </cell>
          <cell r="D48">
            <v>37184</v>
          </cell>
          <cell r="E48">
            <v>37181</v>
          </cell>
          <cell r="F48">
            <v>37271</v>
          </cell>
          <cell r="G48">
            <v>37181</v>
          </cell>
          <cell r="H48">
            <v>88.900001525878906</v>
          </cell>
          <cell r="I48">
            <v>88.900001525878906</v>
          </cell>
          <cell r="J48" t="str">
            <v>FCA Nevinnomyssk</v>
          </cell>
          <cell r="K48" t="str">
            <v>FCA Nevinnomyssk</v>
          </cell>
          <cell r="L48" t="str">
            <v>НевАзот</v>
          </cell>
          <cell r="M48" t="str">
            <v>НевАзот</v>
          </cell>
          <cell r="N48" t="str">
            <v>GMF</v>
          </cell>
          <cell r="O48" t="str">
            <v>PCC</v>
          </cell>
          <cell r="P48">
            <v>345</v>
          </cell>
          <cell r="Q48">
            <v>30670.5</v>
          </cell>
          <cell r="R48">
            <v>30670.5</v>
          </cell>
          <cell r="S48">
            <v>0</v>
          </cell>
          <cell r="T48">
            <v>7250</v>
          </cell>
          <cell r="U48">
            <v>0</v>
          </cell>
          <cell r="V48">
            <v>0</v>
          </cell>
          <cell r="W48">
            <v>0</v>
          </cell>
          <cell r="X48">
            <v>0</v>
          </cell>
          <cell r="Y48">
            <v>0</v>
          </cell>
          <cell r="Z48">
            <v>0</v>
          </cell>
        </row>
        <row r="49">
          <cell r="A49">
            <v>200110</v>
          </cell>
          <cell r="B49" t="str">
            <v>aah</v>
          </cell>
          <cell r="C49" t="str">
            <v>aah03</v>
          </cell>
          <cell r="D49">
            <v>37184</v>
          </cell>
          <cell r="E49">
            <v>37183</v>
          </cell>
          <cell r="F49">
            <v>37274</v>
          </cell>
          <cell r="G49">
            <v>37183</v>
          </cell>
          <cell r="H49">
            <v>91.5</v>
          </cell>
          <cell r="I49">
            <v>91.5</v>
          </cell>
          <cell r="J49" t="str">
            <v>FCA Nevinnomyssk</v>
          </cell>
          <cell r="K49" t="str">
            <v>FCA Nevinnomyssk</v>
          </cell>
          <cell r="L49" t="str">
            <v>НевАзот</v>
          </cell>
          <cell r="M49" t="str">
            <v>НевАзот</v>
          </cell>
          <cell r="N49" t="str">
            <v>GMF</v>
          </cell>
          <cell r="O49" t="str">
            <v>PCC</v>
          </cell>
          <cell r="P49">
            <v>345</v>
          </cell>
          <cell r="Q49">
            <v>31567.5</v>
          </cell>
          <cell r="R49">
            <v>31567.5</v>
          </cell>
          <cell r="S49">
            <v>0</v>
          </cell>
          <cell r="T49">
            <v>29939.94</v>
          </cell>
          <cell r="U49">
            <v>0</v>
          </cell>
          <cell r="V49">
            <v>0</v>
          </cell>
          <cell r="W49">
            <v>0</v>
          </cell>
          <cell r="X49">
            <v>0</v>
          </cell>
          <cell r="Y49">
            <v>0</v>
          </cell>
          <cell r="Z49">
            <v>0</v>
          </cell>
        </row>
        <row r="50">
          <cell r="A50">
            <v>200111</v>
          </cell>
          <cell r="B50" t="str">
            <v>aah</v>
          </cell>
          <cell r="C50" t="str">
            <v>aah04</v>
          </cell>
          <cell r="D50">
            <v>37215</v>
          </cell>
          <cell r="E50">
            <v>37211</v>
          </cell>
          <cell r="F50">
            <v>37301</v>
          </cell>
          <cell r="G50">
            <v>37213</v>
          </cell>
          <cell r="H50">
            <v>240.30000305175781</v>
          </cell>
          <cell r="I50">
            <v>240.30000305175781</v>
          </cell>
          <cell r="J50" t="str">
            <v>FCA Nevinnomyssk</v>
          </cell>
          <cell r="K50" t="str">
            <v>DAF Uspenskaja</v>
          </cell>
          <cell r="L50" t="str">
            <v>НевАзот</v>
          </cell>
          <cell r="M50" t="str">
            <v>НевАзот</v>
          </cell>
          <cell r="N50" t="str">
            <v>GMF</v>
          </cell>
          <cell r="O50" t="str">
            <v>PCC</v>
          </cell>
          <cell r="P50">
            <v>369</v>
          </cell>
          <cell r="Q50">
            <v>88670.7</v>
          </cell>
          <cell r="R50">
            <v>88670.7</v>
          </cell>
          <cell r="S50">
            <v>0</v>
          </cell>
          <cell r="T50" t="str">
            <v>Transair</v>
          </cell>
          <cell r="U50">
            <v>5437.52</v>
          </cell>
          <cell r="V50">
            <v>5437.52</v>
          </cell>
          <cell r="W50">
            <v>0</v>
          </cell>
          <cell r="X50">
            <v>0</v>
          </cell>
          <cell r="Y50">
            <v>0</v>
          </cell>
          <cell r="Z50">
            <v>0</v>
          </cell>
        </row>
        <row r="51">
          <cell r="A51">
            <v>200111</v>
          </cell>
          <cell r="B51" t="str">
            <v>aah</v>
          </cell>
          <cell r="C51" t="str">
            <v>aah05</v>
          </cell>
          <cell r="D51">
            <v>37215</v>
          </cell>
          <cell r="E51">
            <v>37200</v>
          </cell>
          <cell r="F51">
            <v>37305</v>
          </cell>
          <cell r="G51">
            <v>37200</v>
          </cell>
          <cell r="H51">
            <v>89.099998474121094</v>
          </cell>
          <cell r="I51">
            <v>89.099998474121094</v>
          </cell>
          <cell r="J51" t="str">
            <v>FCA Nevinnomyssk</v>
          </cell>
          <cell r="K51" t="str">
            <v>FCA Nevinnomyssk</v>
          </cell>
          <cell r="L51" t="str">
            <v>НевАзот</v>
          </cell>
          <cell r="M51" t="str">
            <v>НевАзот</v>
          </cell>
          <cell r="N51" t="str">
            <v>GMF</v>
          </cell>
          <cell r="O51" t="str">
            <v>Twin</v>
          </cell>
          <cell r="P51">
            <v>345</v>
          </cell>
          <cell r="Q51">
            <v>30739.5</v>
          </cell>
          <cell r="R51">
            <v>30739.5</v>
          </cell>
          <cell r="S51">
            <v>0</v>
          </cell>
          <cell r="T51">
            <v>25624.94</v>
          </cell>
          <cell r="U51">
            <v>0</v>
          </cell>
          <cell r="V51">
            <v>0</v>
          </cell>
          <cell r="W51">
            <v>0</v>
          </cell>
          <cell r="X51">
            <v>0</v>
          </cell>
          <cell r="Y51">
            <v>0</v>
          </cell>
          <cell r="Z51">
            <v>0</v>
          </cell>
        </row>
        <row r="52">
          <cell r="A52">
            <v>200110</v>
          </cell>
          <cell r="B52" t="str">
            <v>aah</v>
          </cell>
          <cell r="C52" t="str">
            <v>aah06</v>
          </cell>
          <cell r="D52">
            <v>37184</v>
          </cell>
          <cell r="E52">
            <v>37184</v>
          </cell>
          <cell r="F52">
            <v>37274</v>
          </cell>
          <cell r="G52">
            <v>37184</v>
          </cell>
          <cell r="H52">
            <v>57.200000762939453</v>
          </cell>
          <cell r="I52">
            <v>57.200000762939453</v>
          </cell>
          <cell r="J52" t="str">
            <v>FCA Nevinnomyssk</v>
          </cell>
          <cell r="K52" t="str">
            <v>FCA Nevinnomyssk</v>
          </cell>
          <cell r="L52" t="str">
            <v>НевАзот</v>
          </cell>
          <cell r="M52" t="str">
            <v>НевАзот</v>
          </cell>
          <cell r="N52" t="str">
            <v>GMF</v>
          </cell>
          <cell r="O52" t="str">
            <v>PCC</v>
          </cell>
          <cell r="P52">
            <v>345</v>
          </cell>
          <cell r="Q52">
            <v>19734</v>
          </cell>
          <cell r="R52">
            <v>19734</v>
          </cell>
          <cell r="S52">
            <v>0</v>
          </cell>
          <cell r="T52">
            <v>3650.47</v>
          </cell>
          <cell r="U52">
            <v>0</v>
          </cell>
          <cell r="V52">
            <v>0</v>
          </cell>
          <cell r="W52">
            <v>0</v>
          </cell>
          <cell r="X52">
            <v>0</v>
          </cell>
          <cell r="Y52">
            <v>0</v>
          </cell>
          <cell r="Z52">
            <v>0</v>
          </cell>
        </row>
        <row r="53">
          <cell r="A53">
            <v>200111</v>
          </cell>
          <cell r="B53" t="str">
            <v>aah</v>
          </cell>
          <cell r="C53" t="str">
            <v>aah07</v>
          </cell>
          <cell r="D53">
            <v>37215</v>
          </cell>
          <cell r="E53">
            <v>37213</v>
          </cell>
          <cell r="F53">
            <v>37274</v>
          </cell>
          <cell r="G53">
            <v>37215</v>
          </cell>
          <cell r="H53">
            <v>59.700000762939453</v>
          </cell>
          <cell r="I53">
            <v>59.700000762939453</v>
          </cell>
          <cell r="J53" t="str">
            <v>FCA Nevinnomyssk</v>
          </cell>
          <cell r="K53" t="str">
            <v>DAF Uspenskaja</v>
          </cell>
          <cell r="L53" t="str">
            <v>НевАзот</v>
          </cell>
          <cell r="M53" t="str">
            <v>НевАзот</v>
          </cell>
          <cell r="N53" t="str">
            <v>GMF</v>
          </cell>
          <cell r="O53" t="str">
            <v>PCC</v>
          </cell>
          <cell r="P53">
            <v>369</v>
          </cell>
          <cell r="Q53">
            <v>22029.3</v>
          </cell>
          <cell r="R53">
            <v>22029.3</v>
          </cell>
          <cell r="S53">
            <v>0</v>
          </cell>
          <cell r="T53" t="str">
            <v>Transair</v>
          </cell>
          <cell r="U53">
            <v>1331.18</v>
          </cell>
          <cell r="V53">
            <v>1331.18</v>
          </cell>
          <cell r="W53">
            <v>0</v>
          </cell>
          <cell r="X53">
            <v>0</v>
          </cell>
          <cell r="Y53">
            <v>0</v>
          </cell>
          <cell r="Z53">
            <v>0</v>
          </cell>
        </row>
        <row r="54">
          <cell r="A54">
            <v>200112</v>
          </cell>
          <cell r="B54" t="str">
            <v>aah</v>
          </cell>
          <cell r="C54" t="str">
            <v>aah08</v>
          </cell>
          <cell r="D54">
            <v>37245</v>
          </cell>
          <cell r="E54">
            <v>37245</v>
          </cell>
          <cell r="F54">
            <v>37335</v>
          </cell>
          <cell r="G54">
            <v>37248</v>
          </cell>
          <cell r="H54">
            <v>90.599998474121094</v>
          </cell>
          <cell r="I54">
            <v>90.599998474121094</v>
          </cell>
          <cell r="J54" t="str">
            <v>FCA Nevinnomyssk</v>
          </cell>
          <cell r="K54" t="str">
            <v>DAF Uspenskaja</v>
          </cell>
          <cell r="L54" t="str">
            <v>НевАзот</v>
          </cell>
          <cell r="M54" t="str">
            <v>НевАзот</v>
          </cell>
          <cell r="N54" t="str">
            <v>GMF</v>
          </cell>
          <cell r="O54" t="str">
            <v>PCC</v>
          </cell>
          <cell r="P54">
            <v>369</v>
          </cell>
          <cell r="Q54">
            <v>33431.4</v>
          </cell>
          <cell r="R54">
            <v>33431.4</v>
          </cell>
          <cell r="S54">
            <v>0</v>
          </cell>
          <cell r="T54" t="str">
            <v>Transair</v>
          </cell>
          <cell r="U54">
            <v>2056.71</v>
          </cell>
          <cell r="V54">
            <v>2056.71</v>
          </cell>
          <cell r="W54">
            <v>0</v>
          </cell>
          <cell r="X54">
            <v>0</v>
          </cell>
          <cell r="Y54">
            <v>0</v>
          </cell>
          <cell r="Z54">
            <v>0</v>
          </cell>
        </row>
        <row r="55">
          <cell r="A55">
            <v>200201</v>
          </cell>
          <cell r="B55" t="str">
            <v>aah</v>
          </cell>
          <cell r="C55" t="str">
            <v>aah09</v>
          </cell>
          <cell r="D55">
            <v>37287</v>
          </cell>
          <cell r="E55">
            <v>37275</v>
          </cell>
          <cell r="F55">
            <v>37371</v>
          </cell>
          <cell r="G55">
            <v>37275</v>
          </cell>
          <cell r="H55">
            <v>36.099998474121094</v>
          </cell>
          <cell r="I55">
            <v>36.099998474121094</v>
          </cell>
          <cell r="J55" t="str">
            <v>FCA Nevinnomyssk</v>
          </cell>
          <cell r="K55" t="str">
            <v>FCA Nevinnomyssk</v>
          </cell>
          <cell r="L55" t="str">
            <v>НевАзот</v>
          </cell>
          <cell r="M55" t="str">
            <v>НевАзот</v>
          </cell>
          <cell r="N55" t="str">
            <v>GMF</v>
          </cell>
          <cell r="O55" t="str">
            <v>Marmara</v>
          </cell>
          <cell r="P55">
            <v>370</v>
          </cell>
          <cell r="Q55">
            <v>13357</v>
          </cell>
          <cell r="R55">
            <v>0</v>
          </cell>
          <cell r="S55">
            <v>13357</v>
          </cell>
          <cell r="T55">
            <v>7685</v>
          </cell>
          <cell r="U55">
            <v>0</v>
          </cell>
          <cell r="V55">
            <v>0</v>
          </cell>
          <cell r="W55">
            <v>0</v>
          </cell>
          <cell r="X55">
            <v>0</v>
          </cell>
          <cell r="Y55">
            <v>0</v>
          </cell>
          <cell r="Z55">
            <v>0</v>
          </cell>
        </row>
        <row r="56">
          <cell r="A56">
            <v>200112</v>
          </cell>
          <cell r="B56" t="str">
            <v>aah</v>
          </cell>
          <cell r="C56" t="str">
            <v>aah10</v>
          </cell>
          <cell r="D56">
            <v>37245</v>
          </cell>
          <cell r="E56">
            <v>37252</v>
          </cell>
          <cell r="F56">
            <v>37335</v>
          </cell>
          <cell r="G56">
            <v>37255</v>
          </cell>
          <cell r="H56">
            <v>86</v>
          </cell>
          <cell r="I56">
            <v>86</v>
          </cell>
          <cell r="J56" t="str">
            <v>FCA Nevinnomyssk</v>
          </cell>
          <cell r="K56" t="str">
            <v>DAF Uspenskaja</v>
          </cell>
          <cell r="L56" t="str">
            <v>НевАзот</v>
          </cell>
          <cell r="M56" t="str">
            <v>НевАзот</v>
          </cell>
          <cell r="N56" t="str">
            <v>GMF</v>
          </cell>
          <cell r="O56" t="str">
            <v>PCC</v>
          </cell>
          <cell r="P56">
            <v>369</v>
          </cell>
          <cell r="Q56">
            <v>31734</v>
          </cell>
          <cell r="R56">
            <v>31734</v>
          </cell>
          <cell r="S56">
            <v>0</v>
          </cell>
          <cell r="T56" t="str">
            <v>Transair</v>
          </cell>
          <cell r="U56">
            <v>1966.31</v>
          </cell>
          <cell r="V56">
            <v>1966.31</v>
          </cell>
          <cell r="W56">
            <v>0</v>
          </cell>
          <cell r="X56">
            <v>0</v>
          </cell>
          <cell r="Y56">
            <v>0</v>
          </cell>
          <cell r="Z56">
            <v>0</v>
          </cell>
        </row>
        <row r="57">
          <cell r="A57">
            <v>200201</v>
          </cell>
          <cell r="B57" t="str">
            <v>aah</v>
          </cell>
          <cell r="C57" t="str">
            <v>aah11</v>
          </cell>
          <cell r="D57">
            <v>37276</v>
          </cell>
          <cell r="E57">
            <v>37274</v>
          </cell>
          <cell r="F57">
            <v>37364</v>
          </cell>
          <cell r="G57">
            <v>61.299999237060547</v>
          </cell>
          <cell r="H57">
            <v>149.89999389648438</v>
          </cell>
          <cell r="I57">
            <v>149.89999389648438</v>
          </cell>
          <cell r="J57" t="str">
            <v>FCA Nevinnomyssk</v>
          </cell>
          <cell r="K57" t="str">
            <v>DAF Uspenskaja</v>
          </cell>
          <cell r="L57" t="str">
            <v>НевАзот</v>
          </cell>
          <cell r="M57" t="str">
            <v>НевАзот</v>
          </cell>
          <cell r="N57" t="str">
            <v>GMF</v>
          </cell>
          <cell r="O57" t="str">
            <v>PCC</v>
          </cell>
          <cell r="P57">
            <v>369</v>
          </cell>
          <cell r="Q57">
            <v>55313.1</v>
          </cell>
          <cell r="R57">
            <v>55313.1</v>
          </cell>
          <cell r="S57">
            <v>0</v>
          </cell>
          <cell r="T57" t="str">
            <v>Transair</v>
          </cell>
          <cell r="U57">
            <v>3222.85</v>
          </cell>
          <cell r="V57">
            <v>0</v>
          </cell>
          <cell r="W57">
            <v>3222.85</v>
          </cell>
          <cell r="X57">
            <v>0</v>
          </cell>
          <cell r="Y57">
            <v>0</v>
          </cell>
          <cell r="Z57">
            <v>0</v>
          </cell>
        </row>
        <row r="58">
          <cell r="A58">
            <v>200201</v>
          </cell>
          <cell r="B58" t="str">
            <v>aah</v>
          </cell>
          <cell r="C58" t="str">
            <v>aah12</v>
          </cell>
          <cell r="D58">
            <v>37276</v>
          </cell>
          <cell r="E58">
            <v>37278</v>
          </cell>
          <cell r="F58">
            <v>37364</v>
          </cell>
          <cell r="G58">
            <v>88.900001525878906</v>
          </cell>
          <cell r="H58">
            <v>61</v>
          </cell>
          <cell r="I58">
            <v>61</v>
          </cell>
          <cell r="J58" t="str">
            <v>FCA Nevinnomyssk</v>
          </cell>
          <cell r="K58" t="str">
            <v>DAF Uspenskaja</v>
          </cell>
          <cell r="L58" t="str">
            <v>НевАзот</v>
          </cell>
          <cell r="M58" t="str">
            <v>НевАзот</v>
          </cell>
          <cell r="N58" t="str">
            <v>GMF</v>
          </cell>
          <cell r="O58" t="str">
            <v>PCC</v>
          </cell>
          <cell r="P58">
            <v>369</v>
          </cell>
          <cell r="Q58">
            <v>22509</v>
          </cell>
          <cell r="R58">
            <v>22509</v>
          </cell>
          <cell r="S58">
            <v>0</v>
          </cell>
          <cell r="T58" t="str">
            <v>Transair</v>
          </cell>
          <cell r="U58">
            <v>1311.5</v>
          </cell>
          <cell r="V58">
            <v>0</v>
          </cell>
          <cell r="W58">
            <v>1311.5</v>
          </cell>
          <cell r="X58">
            <v>0</v>
          </cell>
          <cell r="Y58">
            <v>0</v>
          </cell>
          <cell r="Z58">
            <v>0</v>
          </cell>
        </row>
        <row r="59">
          <cell r="A59">
            <v>200201</v>
          </cell>
          <cell r="B59" t="str">
            <v>aah</v>
          </cell>
          <cell r="C59" t="str">
            <v>aah13</v>
          </cell>
          <cell r="D59">
            <v>37287</v>
          </cell>
          <cell r="E59">
            <v>37277</v>
          </cell>
          <cell r="F59">
            <v>37371</v>
          </cell>
          <cell r="G59">
            <v>37277</v>
          </cell>
          <cell r="H59">
            <v>35.900001525878906</v>
          </cell>
          <cell r="I59">
            <v>35.900001525878906</v>
          </cell>
          <cell r="J59" t="str">
            <v>FCA Nevinnomyssk</v>
          </cell>
          <cell r="K59" t="str">
            <v>FCA Nevinnomyssk</v>
          </cell>
          <cell r="L59" t="str">
            <v>НевАзот</v>
          </cell>
          <cell r="M59" t="str">
            <v>НевАзот</v>
          </cell>
          <cell r="N59" t="str">
            <v>GMF</v>
          </cell>
          <cell r="O59" t="str">
            <v>Marmara</v>
          </cell>
          <cell r="P59">
            <v>370</v>
          </cell>
          <cell r="Q59">
            <v>13283</v>
          </cell>
          <cell r="R59">
            <v>0</v>
          </cell>
          <cell r="S59">
            <v>13283</v>
          </cell>
          <cell r="T59">
            <v>0</v>
          </cell>
          <cell r="U59">
            <v>0</v>
          </cell>
          <cell r="V59">
            <v>0</v>
          </cell>
          <cell r="W59">
            <v>0</v>
          </cell>
          <cell r="X59">
            <v>0</v>
          </cell>
          <cell r="Y59">
            <v>0</v>
          </cell>
          <cell r="Z59">
            <v>0</v>
          </cell>
        </row>
        <row r="60">
          <cell r="A60">
            <v>200201</v>
          </cell>
          <cell r="B60" t="str">
            <v>aah</v>
          </cell>
          <cell r="C60" t="str">
            <v>aah14</v>
          </cell>
          <cell r="D60">
            <v>37276</v>
          </cell>
          <cell r="E60">
            <v>37211</v>
          </cell>
          <cell r="F60">
            <v>37364</v>
          </cell>
          <cell r="G60">
            <v>240.30000305175781</v>
          </cell>
          <cell r="H60">
            <v>89.099998474121094</v>
          </cell>
          <cell r="I60">
            <v>89.099998474121094</v>
          </cell>
          <cell r="J60" t="str">
            <v>FCA Nevinnomyssk</v>
          </cell>
          <cell r="K60" t="str">
            <v>DAF Uspenskaja</v>
          </cell>
          <cell r="L60" t="str">
            <v>НевАзот</v>
          </cell>
          <cell r="M60" t="str">
            <v>НевАзот</v>
          </cell>
          <cell r="N60" t="str">
            <v>GMF</v>
          </cell>
          <cell r="O60" t="str">
            <v>PCC</v>
          </cell>
          <cell r="P60">
            <v>369</v>
          </cell>
          <cell r="Q60">
            <v>32877.9</v>
          </cell>
          <cell r="R60">
            <v>32877.9</v>
          </cell>
          <cell r="S60">
            <v>0</v>
          </cell>
          <cell r="T60" t="str">
            <v>Transair</v>
          </cell>
          <cell r="U60">
            <v>1915.65</v>
          </cell>
          <cell r="V60">
            <v>0</v>
          </cell>
          <cell r="W60">
            <v>1915.65</v>
          </cell>
          <cell r="X60">
            <v>0</v>
          </cell>
          <cell r="Y60">
            <v>0</v>
          </cell>
          <cell r="Z60">
            <v>0</v>
          </cell>
        </row>
        <row r="61">
          <cell r="A61">
            <v>200201</v>
          </cell>
          <cell r="B61" t="str">
            <v>aah</v>
          </cell>
          <cell r="C61" t="str">
            <v>aah15</v>
          </cell>
          <cell r="D61">
            <v>37287</v>
          </cell>
          <cell r="E61">
            <v>37200</v>
          </cell>
          <cell r="F61">
            <v>37371</v>
          </cell>
          <cell r="G61">
            <v>89.099998474121094</v>
          </cell>
          <cell r="H61">
            <v>228</v>
          </cell>
          <cell r="I61">
            <v>228</v>
          </cell>
          <cell r="J61" t="str">
            <v>FCA Nevinnomyssk</v>
          </cell>
          <cell r="K61" t="str">
            <v>FCA Nevinnomyssk</v>
          </cell>
          <cell r="L61" t="str">
            <v>НевАзот</v>
          </cell>
          <cell r="M61" t="str">
            <v>НевАзот</v>
          </cell>
          <cell r="N61" t="str">
            <v>GMF</v>
          </cell>
          <cell r="O61" t="str">
            <v>Marmara</v>
          </cell>
          <cell r="P61">
            <v>370</v>
          </cell>
          <cell r="Q61">
            <v>84360</v>
          </cell>
          <cell r="R61">
            <v>0</v>
          </cell>
          <cell r="S61">
            <v>84360</v>
          </cell>
          <cell r="T61">
            <v>0</v>
          </cell>
          <cell r="U61">
            <v>0</v>
          </cell>
          <cell r="V61">
            <v>0</v>
          </cell>
          <cell r="W61">
            <v>0</v>
          </cell>
          <cell r="X61">
            <v>0</v>
          </cell>
          <cell r="Y61">
            <v>0</v>
          </cell>
          <cell r="Z61">
            <v>0</v>
          </cell>
        </row>
        <row r="62">
          <cell r="A62">
            <v>200101</v>
          </cell>
          <cell r="B62" t="str">
            <v>ac</v>
          </cell>
          <cell r="C62" t="str">
            <v>ac01</v>
          </cell>
          <cell r="D62">
            <v>36914</v>
          </cell>
          <cell r="E62">
            <v>36914</v>
          </cell>
          <cell r="F62">
            <v>36959</v>
          </cell>
          <cell r="G62">
            <v>36914</v>
          </cell>
          <cell r="H62">
            <v>3975.60009765625</v>
          </cell>
          <cell r="I62">
            <v>3975.60009765625</v>
          </cell>
          <cell r="J62" t="str">
            <v>FCA Kovdor</v>
          </cell>
          <cell r="K62" t="str">
            <v>DDU Shilainiai</v>
          </cell>
          <cell r="L62" t="str">
            <v>КГОК</v>
          </cell>
          <cell r="M62" t="str">
            <v>КГОК</v>
          </cell>
          <cell r="N62" t="str">
            <v>Seneltex</v>
          </cell>
          <cell r="O62" t="str">
            <v>Kemira-Lifosa</v>
          </cell>
          <cell r="P62">
            <v>61.5</v>
          </cell>
          <cell r="Q62">
            <v>244499.4</v>
          </cell>
          <cell r="R62">
            <v>244499.4</v>
          </cell>
          <cell r="S62">
            <v>0</v>
          </cell>
          <cell r="T62" t="str">
            <v>Itico</v>
          </cell>
          <cell r="U62">
            <v>105695.55</v>
          </cell>
          <cell r="V62">
            <v>105695.55</v>
          </cell>
          <cell r="W62">
            <v>0</v>
          </cell>
          <cell r="X62">
            <v>0</v>
          </cell>
          <cell r="Y62">
            <v>0</v>
          </cell>
          <cell r="Z62">
            <v>0</v>
          </cell>
        </row>
        <row r="63">
          <cell r="A63">
            <v>200102</v>
          </cell>
          <cell r="B63" t="str">
            <v>ac</v>
          </cell>
          <cell r="C63" t="str">
            <v>ac02</v>
          </cell>
          <cell r="D63">
            <v>36931</v>
          </cell>
          <cell r="E63">
            <v>36931</v>
          </cell>
          <cell r="F63">
            <v>36976</v>
          </cell>
          <cell r="G63">
            <v>36931</v>
          </cell>
          <cell r="H63">
            <v>3977</v>
          </cell>
          <cell r="I63">
            <v>3977</v>
          </cell>
          <cell r="J63" t="str">
            <v>FCA Kovdor</v>
          </cell>
          <cell r="K63" t="str">
            <v>DDU Shilainiai</v>
          </cell>
          <cell r="L63" t="str">
            <v>КГОК</v>
          </cell>
          <cell r="M63" t="str">
            <v>КГОК</v>
          </cell>
          <cell r="N63" t="str">
            <v>Seneltex</v>
          </cell>
          <cell r="O63" t="str">
            <v>Kemira-Lifosa</v>
          </cell>
          <cell r="P63">
            <v>61.5</v>
          </cell>
          <cell r="Q63">
            <v>244585.5</v>
          </cell>
          <cell r="R63">
            <v>244585.5</v>
          </cell>
          <cell r="S63">
            <v>0</v>
          </cell>
          <cell r="T63" t="str">
            <v>Itico</v>
          </cell>
          <cell r="U63">
            <v>105801.75</v>
          </cell>
          <cell r="V63">
            <v>105801.75</v>
          </cell>
          <cell r="W63">
            <v>0</v>
          </cell>
          <cell r="X63">
            <v>0</v>
          </cell>
          <cell r="Y63">
            <v>0</v>
          </cell>
          <cell r="Z63">
            <v>0</v>
          </cell>
        </row>
        <row r="64">
          <cell r="A64">
            <v>200103</v>
          </cell>
          <cell r="B64" t="str">
            <v>ac</v>
          </cell>
          <cell r="C64" t="str">
            <v>ac03</v>
          </cell>
          <cell r="D64">
            <v>36956</v>
          </cell>
          <cell r="E64">
            <v>36956</v>
          </cell>
          <cell r="F64">
            <v>37001</v>
          </cell>
          <cell r="G64">
            <v>36956</v>
          </cell>
          <cell r="H64">
            <v>3974.800048828125</v>
          </cell>
          <cell r="I64">
            <v>3974.800048828125</v>
          </cell>
          <cell r="J64" t="str">
            <v>FCA Kovdor</v>
          </cell>
          <cell r="K64" t="str">
            <v>DDU Shilainiai</v>
          </cell>
          <cell r="L64" t="str">
            <v>КГОК</v>
          </cell>
          <cell r="M64" t="str">
            <v>КГОК</v>
          </cell>
          <cell r="N64" t="str">
            <v>Seneltex</v>
          </cell>
          <cell r="O64" t="str">
            <v>Lifosa</v>
          </cell>
          <cell r="P64">
            <v>61.5</v>
          </cell>
          <cell r="Q64">
            <v>244450.2</v>
          </cell>
          <cell r="R64">
            <v>244450.2</v>
          </cell>
          <cell r="S64">
            <v>0</v>
          </cell>
          <cell r="T64" t="str">
            <v>Itico</v>
          </cell>
          <cell r="U64">
            <v>105748.65</v>
          </cell>
          <cell r="V64">
            <v>105748.65</v>
          </cell>
          <cell r="W64">
            <v>0</v>
          </cell>
          <cell r="X64">
            <v>0</v>
          </cell>
          <cell r="Y64">
            <v>0</v>
          </cell>
          <cell r="Z64">
            <v>0</v>
          </cell>
        </row>
        <row r="65">
          <cell r="A65">
            <v>200103</v>
          </cell>
          <cell r="B65" t="str">
            <v>ac</v>
          </cell>
          <cell r="C65" t="str">
            <v>ac04</v>
          </cell>
          <cell r="D65">
            <v>36963</v>
          </cell>
          <cell r="E65">
            <v>36963</v>
          </cell>
          <cell r="F65">
            <v>37008</v>
          </cell>
          <cell r="G65">
            <v>36963</v>
          </cell>
          <cell r="H65">
            <v>3951.89990234375</v>
          </cell>
          <cell r="I65">
            <v>3951.89990234375</v>
          </cell>
          <cell r="J65" t="str">
            <v>FCA Kovdor</v>
          </cell>
          <cell r="K65" t="str">
            <v>DDU Shilainiai</v>
          </cell>
          <cell r="L65" t="str">
            <v>КГОК</v>
          </cell>
          <cell r="M65" t="str">
            <v>КГОК</v>
          </cell>
          <cell r="N65" t="str">
            <v>Seneltex</v>
          </cell>
          <cell r="O65" t="str">
            <v>Kemira-Lifosa</v>
          </cell>
          <cell r="P65">
            <v>61.5</v>
          </cell>
          <cell r="Q65">
            <v>243041.85</v>
          </cell>
          <cell r="R65">
            <v>243041.85</v>
          </cell>
          <cell r="S65">
            <v>0</v>
          </cell>
          <cell r="T65" t="str">
            <v>Itico</v>
          </cell>
          <cell r="U65">
            <v>105217.65</v>
          </cell>
          <cell r="V65">
            <v>105217.65</v>
          </cell>
          <cell r="W65">
            <v>0</v>
          </cell>
          <cell r="X65">
            <v>0</v>
          </cell>
          <cell r="Y65">
            <v>0</v>
          </cell>
          <cell r="Z65">
            <v>0</v>
          </cell>
        </row>
        <row r="66">
          <cell r="A66">
            <v>200103</v>
          </cell>
          <cell r="B66" t="str">
            <v>ac</v>
          </cell>
          <cell r="C66" t="str">
            <v>ac05</v>
          </cell>
          <cell r="D66">
            <v>36967</v>
          </cell>
          <cell r="E66">
            <v>36967</v>
          </cell>
          <cell r="F66">
            <v>37012</v>
          </cell>
          <cell r="G66">
            <v>36967</v>
          </cell>
          <cell r="H66">
            <v>3913.89990234375</v>
          </cell>
          <cell r="I66">
            <v>3913.89990234375</v>
          </cell>
          <cell r="J66" t="str">
            <v>FCA Kovdor</v>
          </cell>
          <cell r="K66" t="str">
            <v>DDU Shilainiai</v>
          </cell>
          <cell r="L66" t="str">
            <v>КГОК</v>
          </cell>
          <cell r="M66" t="str">
            <v>КГОК</v>
          </cell>
          <cell r="N66" t="str">
            <v>Seneltex</v>
          </cell>
          <cell r="O66" t="str">
            <v>Lifosa</v>
          </cell>
          <cell r="P66">
            <v>61.5</v>
          </cell>
          <cell r="Q66">
            <v>240704.85</v>
          </cell>
          <cell r="R66">
            <v>240704.85</v>
          </cell>
          <cell r="S66">
            <v>0</v>
          </cell>
          <cell r="T66" t="str">
            <v>Itico</v>
          </cell>
          <cell r="U66">
            <v>104102.55</v>
          </cell>
          <cell r="V66">
            <v>104102.55</v>
          </cell>
          <cell r="W66">
            <v>0</v>
          </cell>
          <cell r="X66">
            <v>0</v>
          </cell>
          <cell r="Y66">
            <v>0</v>
          </cell>
          <cell r="Z66">
            <v>0</v>
          </cell>
        </row>
        <row r="67">
          <cell r="A67">
            <v>200103</v>
          </cell>
          <cell r="B67" t="str">
            <v>ac</v>
          </cell>
          <cell r="C67" t="str">
            <v>ac06</v>
          </cell>
          <cell r="D67">
            <v>36970</v>
          </cell>
          <cell r="E67">
            <v>36970</v>
          </cell>
          <cell r="F67">
            <v>37015</v>
          </cell>
          <cell r="G67">
            <v>36970</v>
          </cell>
          <cell r="H67">
            <v>3935.199951171875</v>
          </cell>
          <cell r="I67">
            <v>3935.199951171875</v>
          </cell>
          <cell r="J67" t="str">
            <v>FCA Kovdor</v>
          </cell>
          <cell r="K67" t="str">
            <v>DDU Shilainiai</v>
          </cell>
          <cell r="L67" t="str">
            <v>КГОК</v>
          </cell>
          <cell r="M67" t="str">
            <v>КГОК</v>
          </cell>
          <cell r="N67" t="str">
            <v>Seneltex</v>
          </cell>
          <cell r="O67" t="str">
            <v>Lifosa</v>
          </cell>
          <cell r="P67">
            <v>61.5</v>
          </cell>
          <cell r="Q67">
            <v>242014.8</v>
          </cell>
          <cell r="R67">
            <v>242014.8</v>
          </cell>
          <cell r="S67">
            <v>0</v>
          </cell>
          <cell r="T67" t="str">
            <v>Itico</v>
          </cell>
          <cell r="U67">
            <v>104660.1</v>
          </cell>
          <cell r="V67">
            <v>104660.1</v>
          </cell>
          <cell r="W67">
            <v>0</v>
          </cell>
          <cell r="X67">
            <v>0</v>
          </cell>
          <cell r="Y67">
            <v>0</v>
          </cell>
          <cell r="Z67">
            <v>0</v>
          </cell>
        </row>
        <row r="68">
          <cell r="A68">
            <v>200104</v>
          </cell>
          <cell r="B68" t="str">
            <v>ac</v>
          </cell>
          <cell r="C68" t="str">
            <v>ac07</v>
          </cell>
          <cell r="D68">
            <v>36983</v>
          </cell>
          <cell r="E68">
            <v>36983</v>
          </cell>
          <cell r="F68">
            <v>37028</v>
          </cell>
          <cell r="G68">
            <v>36983</v>
          </cell>
          <cell r="H68">
            <v>3927.89990234375</v>
          </cell>
          <cell r="I68">
            <v>3927.89990234375</v>
          </cell>
          <cell r="J68" t="str">
            <v>FCA Kovdor</v>
          </cell>
          <cell r="K68" t="str">
            <v>DDU Shilainiai</v>
          </cell>
          <cell r="L68" t="str">
            <v>КГОК</v>
          </cell>
          <cell r="M68" t="str">
            <v>КГОК</v>
          </cell>
          <cell r="N68" t="str">
            <v>Seneltex</v>
          </cell>
          <cell r="O68" t="str">
            <v>Kemira-Lifosa</v>
          </cell>
          <cell r="P68">
            <v>61.5</v>
          </cell>
          <cell r="Q68">
            <v>241565.85</v>
          </cell>
          <cell r="R68">
            <v>241565.85</v>
          </cell>
          <cell r="S68">
            <v>0</v>
          </cell>
          <cell r="T68" t="str">
            <v>Itico</v>
          </cell>
          <cell r="U68">
            <v>104630.52</v>
          </cell>
          <cell r="V68">
            <v>104630.52</v>
          </cell>
          <cell r="W68">
            <v>0</v>
          </cell>
          <cell r="X68">
            <v>0</v>
          </cell>
          <cell r="Y68">
            <v>0</v>
          </cell>
          <cell r="Z68">
            <v>0</v>
          </cell>
        </row>
        <row r="69">
          <cell r="A69">
            <v>200104</v>
          </cell>
          <cell r="B69" t="str">
            <v>ac</v>
          </cell>
          <cell r="C69" t="str">
            <v>ac08</v>
          </cell>
          <cell r="D69">
            <v>36994</v>
          </cell>
          <cell r="E69">
            <v>36994</v>
          </cell>
          <cell r="F69">
            <v>37039</v>
          </cell>
          <cell r="G69">
            <v>36994</v>
          </cell>
          <cell r="H69">
            <v>3939.5</v>
          </cell>
          <cell r="I69">
            <v>3939.5</v>
          </cell>
          <cell r="J69" t="str">
            <v>FCA Kovdor</v>
          </cell>
          <cell r="K69" t="str">
            <v>DDU Shilainiai</v>
          </cell>
          <cell r="L69" t="str">
            <v>КГОК</v>
          </cell>
          <cell r="M69" t="str">
            <v>КГОК</v>
          </cell>
          <cell r="N69" t="str">
            <v>Seneltex</v>
          </cell>
          <cell r="O69" t="str">
            <v>Lifosa</v>
          </cell>
          <cell r="P69">
            <v>61.5</v>
          </cell>
          <cell r="Q69">
            <v>242279.25</v>
          </cell>
          <cell r="R69">
            <v>242279.25</v>
          </cell>
          <cell r="S69">
            <v>0</v>
          </cell>
          <cell r="T69" t="str">
            <v>Itico</v>
          </cell>
          <cell r="U69">
            <v>105003.06</v>
          </cell>
          <cell r="V69">
            <v>105003.06</v>
          </cell>
          <cell r="W69">
            <v>0</v>
          </cell>
          <cell r="X69">
            <v>0</v>
          </cell>
          <cell r="Y69">
            <v>0</v>
          </cell>
          <cell r="Z69">
            <v>0</v>
          </cell>
        </row>
        <row r="70">
          <cell r="A70">
            <v>200104</v>
          </cell>
          <cell r="B70" t="str">
            <v>ac</v>
          </cell>
          <cell r="C70" t="str">
            <v>ac09</v>
          </cell>
          <cell r="D70">
            <v>36995</v>
          </cell>
          <cell r="E70">
            <v>36995</v>
          </cell>
          <cell r="F70">
            <v>37040</v>
          </cell>
          <cell r="G70">
            <v>36995</v>
          </cell>
          <cell r="H70">
            <v>3864.39990234375</v>
          </cell>
          <cell r="I70">
            <v>3864.39990234375</v>
          </cell>
          <cell r="J70" t="str">
            <v>FCA Kovdor</v>
          </cell>
          <cell r="K70" t="str">
            <v>DDU Shilainiai</v>
          </cell>
          <cell r="L70" t="str">
            <v>КГОК</v>
          </cell>
          <cell r="M70" t="str">
            <v>КГОК</v>
          </cell>
          <cell r="N70" t="str">
            <v>Seneltex</v>
          </cell>
          <cell r="O70" t="str">
            <v>Lifosa</v>
          </cell>
          <cell r="P70">
            <v>61.5</v>
          </cell>
          <cell r="Q70">
            <v>237660.6</v>
          </cell>
          <cell r="R70">
            <v>237660.6</v>
          </cell>
          <cell r="S70">
            <v>0</v>
          </cell>
          <cell r="T70" t="str">
            <v>Itico</v>
          </cell>
          <cell r="U70">
            <v>103087.14</v>
          </cell>
          <cell r="V70">
            <v>103087.14</v>
          </cell>
          <cell r="W70">
            <v>0</v>
          </cell>
          <cell r="X70">
            <v>0</v>
          </cell>
          <cell r="Y70">
            <v>0</v>
          </cell>
          <cell r="Z70">
            <v>0</v>
          </cell>
        </row>
        <row r="71">
          <cell r="A71">
            <v>200104</v>
          </cell>
          <cell r="B71" t="str">
            <v>ac</v>
          </cell>
          <cell r="C71" t="str">
            <v>ac10</v>
          </cell>
          <cell r="D71">
            <v>36998</v>
          </cell>
          <cell r="E71">
            <v>36998</v>
          </cell>
          <cell r="F71">
            <v>37043</v>
          </cell>
          <cell r="G71">
            <v>36998</v>
          </cell>
          <cell r="H71">
            <v>3891.699951171875</v>
          </cell>
          <cell r="I71">
            <v>3891.699951171875</v>
          </cell>
          <cell r="J71" t="str">
            <v>FCA Kovdor</v>
          </cell>
          <cell r="K71" t="str">
            <v>DDU Shilainiai</v>
          </cell>
          <cell r="L71" t="str">
            <v>КГОК</v>
          </cell>
          <cell r="M71" t="str">
            <v>КГОК</v>
          </cell>
          <cell r="N71" t="str">
            <v>Seneltex</v>
          </cell>
          <cell r="O71" t="str">
            <v>Lifosa</v>
          </cell>
          <cell r="P71">
            <v>61.5</v>
          </cell>
          <cell r="Q71">
            <v>239339.55</v>
          </cell>
          <cell r="R71">
            <v>239339.55</v>
          </cell>
          <cell r="S71">
            <v>0</v>
          </cell>
          <cell r="T71" t="str">
            <v>Itico</v>
          </cell>
          <cell r="U71">
            <v>103779</v>
          </cell>
          <cell r="V71">
            <v>103779</v>
          </cell>
          <cell r="W71">
            <v>0</v>
          </cell>
          <cell r="X71">
            <v>0</v>
          </cell>
          <cell r="Y71">
            <v>0</v>
          </cell>
          <cell r="Z71">
            <v>0</v>
          </cell>
        </row>
        <row r="72">
          <cell r="A72">
            <v>200104</v>
          </cell>
          <cell r="B72" t="str">
            <v>ac</v>
          </cell>
          <cell r="C72" t="str">
            <v>ac11</v>
          </cell>
          <cell r="D72">
            <v>37001</v>
          </cell>
          <cell r="E72">
            <v>37001</v>
          </cell>
          <cell r="F72">
            <v>37046</v>
          </cell>
          <cell r="G72">
            <v>37001</v>
          </cell>
          <cell r="H72">
            <v>3894.39990234375</v>
          </cell>
          <cell r="I72">
            <v>3894.39990234375</v>
          </cell>
          <cell r="J72" t="str">
            <v>FCA Kovdor</v>
          </cell>
          <cell r="K72" t="str">
            <v>DDU Shilainiai</v>
          </cell>
          <cell r="L72" t="str">
            <v>КГОК</v>
          </cell>
          <cell r="M72" t="str">
            <v>КГОК</v>
          </cell>
          <cell r="N72" t="str">
            <v>Seneltex</v>
          </cell>
          <cell r="O72" t="str">
            <v>Lifosa</v>
          </cell>
          <cell r="P72">
            <v>61.5</v>
          </cell>
          <cell r="Q72">
            <v>239505.6</v>
          </cell>
          <cell r="R72">
            <v>239505.6</v>
          </cell>
          <cell r="S72">
            <v>0</v>
          </cell>
          <cell r="T72" t="str">
            <v>Itico</v>
          </cell>
          <cell r="U72">
            <v>104744.32000000001</v>
          </cell>
          <cell r="V72">
            <v>104744.32000000001</v>
          </cell>
          <cell r="W72">
            <v>0</v>
          </cell>
          <cell r="X72">
            <v>0</v>
          </cell>
          <cell r="Y72">
            <v>0</v>
          </cell>
          <cell r="Z72">
            <v>0</v>
          </cell>
        </row>
        <row r="73">
          <cell r="A73">
            <v>200104</v>
          </cell>
          <cell r="B73" t="str">
            <v>ac</v>
          </cell>
          <cell r="C73" t="str">
            <v>ac12</v>
          </cell>
          <cell r="D73">
            <v>37006</v>
          </cell>
          <cell r="E73">
            <v>37006</v>
          </cell>
          <cell r="F73">
            <v>37051</v>
          </cell>
          <cell r="G73">
            <v>37006</v>
          </cell>
          <cell r="H73">
            <v>3997.199951171875</v>
          </cell>
          <cell r="I73">
            <v>3997.199951171875</v>
          </cell>
          <cell r="J73" t="str">
            <v>FCA Kovdor</v>
          </cell>
          <cell r="K73" t="str">
            <v>DDU Shilainiai</v>
          </cell>
          <cell r="L73" t="str">
            <v>КГОК</v>
          </cell>
          <cell r="M73" t="str">
            <v>КГОК</v>
          </cell>
          <cell r="N73" t="str">
            <v>Seneltex</v>
          </cell>
          <cell r="O73" t="str">
            <v>Lifosa</v>
          </cell>
          <cell r="P73">
            <v>61.5</v>
          </cell>
          <cell r="Q73">
            <v>245827.8</v>
          </cell>
          <cell r="R73">
            <v>245827.8</v>
          </cell>
          <cell r="S73">
            <v>0</v>
          </cell>
          <cell r="T73" t="str">
            <v>Itico</v>
          </cell>
          <cell r="U73">
            <v>107534.64</v>
          </cell>
          <cell r="V73">
            <v>107534.64</v>
          </cell>
          <cell r="W73">
            <v>0</v>
          </cell>
          <cell r="X73">
            <v>0</v>
          </cell>
          <cell r="Y73">
            <v>0</v>
          </cell>
          <cell r="Z73">
            <v>0</v>
          </cell>
        </row>
        <row r="74">
          <cell r="A74">
            <v>200104</v>
          </cell>
          <cell r="B74" t="str">
            <v>ac</v>
          </cell>
          <cell r="C74" t="str">
            <v>ac13</v>
          </cell>
          <cell r="D74">
            <v>37008</v>
          </cell>
          <cell r="E74">
            <v>37008</v>
          </cell>
          <cell r="F74">
            <v>37053</v>
          </cell>
          <cell r="G74">
            <v>37008</v>
          </cell>
          <cell r="H74">
            <v>3881.89990234375</v>
          </cell>
          <cell r="I74">
            <v>3881.89990234375</v>
          </cell>
          <cell r="J74" t="str">
            <v>FCA Kovdor</v>
          </cell>
          <cell r="K74" t="str">
            <v>DDU Shilainiai</v>
          </cell>
          <cell r="L74" t="str">
            <v>КГОК</v>
          </cell>
          <cell r="M74" t="str">
            <v>КГОК</v>
          </cell>
          <cell r="N74" t="str">
            <v>Seneltex</v>
          </cell>
          <cell r="O74" t="str">
            <v>Lifosa</v>
          </cell>
          <cell r="P74">
            <v>61.5</v>
          </cell>
          <cell r="Q74">
            <v>238736.85</v>
          </cell>
          <cell r="R74">
            <v>238736.85</v>
          </cell>
          <cell r="S74">
            <v>0</v>
          </cell>
          <cell r="T74" t="str">
            <v>Itico</v>
          </cell>
          <cell r="U74">
            <v>104422.36</v>
          </cell>
          <cell r="V74">
            <v>104422.36</v>
          </cell>
          <cell r="W74">
            <v>0</v>
          </cell>
          <cell r="X74">
            <v>0</v>
          </cell>
          <cell r="Y74">
            <v>0</v>
          </cell>
          <cell r="Z74">
            <v>0</v>
          </cell>
        </row>
        <row r="75">
          <cell r="A75">
            <v>200104</v>
          </cell>
          <cell r="B75" t="str">
            <v>ac</v>
          </cell>
          <cell r="C75" t="str">
            <v>ac14</v>
          </cell>
          <cell r="D75">
            <v>37009</v>
          </cell>
          <cell r="E75">
            <v>37009</v>
          </cell>
          <cell r="F75">
            <v>37054</v>
          </cell>
          <cell r="G75">
            <v>37009</v>
          </cell>
          <cell r="H75">
            <v>3913.699951171875</v>
          </cell>
          <cell r="I75">
            <v>3913.699951171875</v>
          </cell>
          <cell r="J75" t="str">
            <v>FCA Kovdor</v>
          </cell>
          <cell r="K75" t="str">
            <v>DDU Shilainiai</v>
          </cell>
          <cell r="L75" t="str">
            <v>КГОК</v>
          </cell>
          <cell r="M75" t="str">
            <v>КГОК</v>
          </cell>
          <cell r="N75" t="str">
            <v>Seneltex</v>
          </cell>
          <cell r="O75" t="str">
            <v>Lifosa</v>
          </cell>
          <cell r="P75">
            <v>62.25</v>
          </cell>
          <cell r="Q75">
            <v>243627.83</v>
          </cell>
          <cell r="R75">
            <v>243627.83</v>
          </cell>
          <cell r="S75">
            <v>0</v>
          </cell>
          <cell r="T75" t="str">
            <v>Itico</v>
          </cell>
          <cell r="U75">
            <v>105200.43</v>
          </cell>
          <cell r="V75">
            <v>105200.43</v>
          </cell>
          <cell r="W75">
            <v>0</v>
          </cell>
          <cell r="X75">
            <v>0</v>
          </cell>
          <cell r="Y75">
            <v>0</v>
          </cell>
          <cell r="Z75">
            <v>0</v>
          </cell>
        </row>
        <row r="76">
          <cell r="A76">
            <v>200105</v>
          </cell>
          <cell r="B76" t="str">
            <v>ac</v>
          </cell>
          <cell r="C76" t="str">
            <v>ac15</v>
          </cell>
          <cell r="D76">
            <v>36914</v>
          </cell>
          <cell r="E76">
            <v>37016</v>
          </cell>
          <cell r="F76">
            <v>37031</v>
          </cell>
          <cell r="G76">
            <v>37016</v>
          </cell>
          <cell r="H76">
            <v>19052</v>
          </cell>
          <cell r="I76">
            <v>19052</v>
          </cell>
          <cell r="J76" t="str">
            <v>FOB Murmansk</v>
          </cell>
          <cell r="K76" t="str">
            <v>CFR Klaipeda</v>
          </cell>
          <cell r="L76" t="str">
            <v>КГОК</v>
          </cell>
          <cell r="M76" t="str">
            <v>КГОК</v>
          </cell>
          <cell r="N76" t="str">
            <v>Seneltex</v>
          </cell>
          <cell r="O76" t="str">
            <v>Lifosa</v>
          </cell>
          <cell r="P76">
            <v>56</v>
          </cell>
          <cell r="Q76">
            <v>1075446.25</v>
          </cell>
          <cell r="R76">
            <v>1075446.25</v>
          </cell>
          <cell r="S76">
            <v>0</v>
          </cell>
          <cell r="T76" t="str">
            <v>ММП</v>
          </cell>
          <cell r="U76">
            <v>185717.85</v>
          </cell>
          <cell r="V76">
            <v>185504.49</v>
          </cell>
          <cell r="W76">
            <v>213.36</v>
          </cell>
          <cell r="X76">
            <v>0</v>
          </cell>
          <cell r="Y76">
            <v>0</v>
          </cell>
          <cell r="Z76">
            <v>0</v>
          </cell>
        </row>
        <row r="77">
          <cell r="A77">
            <v>200105</v>
          </cell>
          <cell r="B77" t="str">
            <v>ac</v>
          </cell>
          <cell r="C77" t="str">
            <v>ac16</v>
          </cell>
          <cell r="D77">
            <v>37013</v>
          </cell>
          <cell r="E77">
            <v>37013</v>
          </cell>
          <cell r="F77">
            <v>37058</v>
          </cell>
          <cell r="G77">
            <v>37013</v>
          </cell>
          <cell r="H77">
            <v>3878.89990234375</v>
          </cell>
          <cell r="I77">
            <v>3878.89990234375</v>
          </cell>
          <cell r="J77" t="str">
            <v>FCA Kovdor</v>
          </cell>
          <cell r="K77" t="str">
            <v>DDU Shilainiai</v>
          </cell>
          <cell r="L77" t="str">
            <v>КГОК</v>
          </cell>
          <cell r="M77" t="str">
            <v>КГОК</v>
          </cell>
          <cell r="N77" t="str">
            <v>Seneltex</v>
          </cell>
          <cell r="O77" t="str">
            <v>Lifosa</v>
          </cell>
          <cell r="P77">
            <v>62.25</v>
          </cell>
          <cell r="Q77">
            <v>241461.53</v>
          </cell>
          <cell r="R77">
            <v>241461.53</v>
          </cell>
          <cell r="S77">
            <v>0</v>
          </cell>
          <cell r="T77" t="str">
            <v>Itico</v>
          </cell>
          <cell r="U77">
            <v>104234.55</v>
          </cell>
          <cell r="V77">
            <v>104234.55</v>
          </cell>
          <cell r="W77">
            <v>0</v>
          </cell>
          <cell r="X77">
            <v>0</v>
          </cell>
          <cell r="Y77">
            <v>0</v>
          </cell>
          <cell r="Z77">
            <v>0</v>
          </cell>
        </row>
        <row r="78">
          <cell r="A78">
            <v>200105</v>
          </cell>
          <cell r="B78" t="str">
            <v>ac</v>
          </cell>
          <cell r="C78" t="str">
            <v>ac17</v>
          </cell>
          <cell r="D78">
            <v>36956</v>
          </cell>
          <cell r="E78">
            <v>37026</v>
          </cell>
          <cell r="F78">
            <v>37041</v>
          </cell>
          <cell r="G78">
            <v>37026</v>
          </cell>
          <cell r="H78">
            <v>19002</v>
          </cell>
          <cell r="I78">
            <v>19002</v>
          </cell>
          <cell r="J78" t="str">
            <v>FOB Murmansk</v>
          </cell>
          <cell r="K78" t="str">
            <v>CFR Klaipeda</v>
          </cell>
          <cell r="L78" t="str">
            <v>КГОК</v>
          </cell>
          <cell r="M78" t="str">
            <v>КГОК</v>
          </cell>
          <cell r="N78" t="str">
            <v>Seneltex</v>
          </cell>
          <cell r="O78" t="str">
            <v>Lifosa</v>
          </cell>
          <cell r="P78">
            <v>56</v>
          </cell>
          <cell r="Q78">
            <v>1065330.6000000001</v>
          </cell>
          <cell r="R78">
            <v>1065330.6000000001</v>
          </cell>
          <cell r="S78">
            <v>0</v>
          </cell>
          <cell r="T78" t="str">
            <v>ММП</v>
          </cell>
          <cell r="U78">
            <v>177937.2</v>
          </cell>
          <cell r="V78">
            <v>177906.73</v>
          </cell>
          <cell r="W78">
            <v>30.47</v>
          </cell>
          <cell r="X78">
            <v>0</v>
          </cell>
          <cell r="Y78">
            <v>0</v>
          </cell>
          <cell r="Z78">
            <v>0</v>
          </cell>
        </row>
        <row r="79">
          <cell r="A79">
            <v>200105</v>
          </cell>
          <cell r="B79" t="str">
            <v>ac</v>
          </cell>
          <cell r="C79" t="str">
            <v>ac18</v>
          </cell>
          <cell r="D79">
            <v>36963</v>
          </cell>
          <cell r="E79">
            <v>37038</v>
          </cell>
          <cell r="F79">
            <v>37053</v>
          </cell>
          <cell r="G79">
            <v>37038</v>
          </cell>
          <cell r="H79">
            <v>19075</v>
          </cell>
          <cell r="I79">
            <v>19075</v>
          </cell>
          <cell r="J79" t="str">
            <v>FOB Murmansk</v>
          </cell>
          <cell r="K79" t="str">
            <v>CFR Klaipeda</v>
          </cell>
          <cell r="L79" t="str">
            <v>КГОК</v>
          </cell>
          <cell r="M79" t="str">
            <v>КГОК</v>
          </cell>
          <cell r="N79" t="str">
            <v>Seneltex</v>
          </cell>
          <cell r="O79" t="str">
            <v>Lifosa</v>
          </cell>
          <cell r="P79">
            <v>56</v>
          </cell>
          <cell r="Q79">
            <v>1073500.1000000001</v>
          </cell>
          <cell r="R79">
            <v>1073500.1000000001</v>
          </cell>
          <cell r="S79">
            <v>0</v>
          </cell>
          <cell r="T79" t="str">
            <v>ММП</v>
          </cell>
          <cell r="U79">
            <v>182697.60000000001</v>
          </cell>
          <cell r="V79">
            <v>182565.1</v>
          </cell>
          <cell r="W79">
            <v>132.5</v>
          </cell>
          <cell r="X79">
            <v>0</v>
          </cell>
          <cell r="Y79">
            <v>0</v>
          </cell>
          <cell r="Z79">
            <v>0</v>
          </cell>
        </row>
        <row r="80">
          <cell r="A80">
            <v>200105</v>
          </cell>
          <cell r="B80" t="str">
            <v>ac</v>
          </cell>
          <cell r="C80" t="str">
            <v>ac19</v>
          </cell>
          <cell r="D80">
            <v>37039</v>
          </cell>
          <cell r="E80">
            <v>37039</v>
          </cell>
          <cell r="F80">
            <v>37084</v>
          </cell>
          <cell r="G80">
            <v>37039</v>
          </cell>
          <cell r="H80">
            <v>3923.5</v>
          </cell>
          <cell r="I80">
            <v>3923.5</v>
          </cell>
          <cell r="J80" t="str">
            <v>FCA Kovdor</v>
          </cell>
          <cell r="K80" t="str">
            <v>DDU Shilainiai</v>
          </cell>
          <cell r="L80" t="str">
            <v>КГОК</v>
          </cell>
          <cell r="M80" t="str">
            <v>КГОК</v>
          </cell>
          <cell r="N80" t="str">
            <v>Seneltex</v>
          </cell>
          <cell r="O80" t="str">
            <v>Lifosa</v>
          </cell>
          <cell r="P80">
            <v>62.25</v>
          </cell>
          <cell r="Q80">
            <v>244237.88</v>
          </cell>
          <cell r="R80">
            <v>244237.88</v>
          </cell>
          <cell r="S80">
            <v>0</v>
          </cell>
          <cell r="T80" t="str">
            <v>Itico</v>
          </cell>
          <cell r="U80">
            <v>105629.71</v>
          </cell>
          <cell r="V80">
            <v>105629.71</v>
          </cell>
          <cell r="W80">
            <v>0</v>
          </cell>
          <cell r="X80">
            <v>0</v>
          </cell>
          <cell r="Y80">
            <v>0</v>
          </cell>
          <cell r="Z80">
            <v>0</v>
          </cell>
        </row>
        <row r="81">
          <cell r="A81">
            <v>200105</v>
          </cell>
          <cell r="B81" t="str">
            <v>ac</v>
          </cell>
          <cell r="C81" t="str">
            <v>ac20</v>
          </cell>
          <cell r="D81">
            <v>37040</v>
          </cell>
          <cell r="E81">
            <v>37040</v>
          </cell>
          <cell r="F81">
            <v>37085</v>
          </cell>
          <cell r="G81">
            <v>37040</v>
          </cell>
          <cell r="H81">
            <v>4015.39990234375</v>
          </cell>
          <cell r="I81">
            <v>4015.39990234375</v>
          </cell>
          <cell r="J81" t="str">
            <v>FCA Kovdor</v>
          </cell>
          <cell r="K81" t="str">
            <v>DDU Shilainiai</v>
          </cell>
          <cell r="L81" t="str">
            <v>КГОК</v>
          </cell>
          <cell r="M81" t="str">
            <v>КГОК</v>
          </cell>
          <cell r="N81" t="str">
            <v>Seneltex</v>
          </cell>
          <cell r="O81" t="str">
            <v>Lifosa</v>
          </cell>
          <cell r="P81">
            <v>62.25</v>
          </cell>
          <cell r="Q81">
            <v>249958.65</v>
          </cell>
          <cell r="R81">
            <v>249958.65</v>
          </cell>
          <cell r="S81">
            <v>0</v>
          </cell>
          <cell r="T81" t="str">
            <v>Itico</v>
          </cell>
          <cell r="U81">
            <v>107910.26</v>
          </cell>
          <cell r="V81">
            <v>107910.26</v>
          </cell>
          <cell r="W81">
            <v>0</v>
          </cell>
          <cell r="X81">
            <v>0</v>
          </cell>
          <cell r="Y81">
            <v>0</v>
          </cell>
          <cell r="Z81">
            <v>0</v>
          </cell>
        </row>
        <row r="82">
          <cell r="A82">
            <v>200106</v>
          </cell>
          <cell r="B82" t="str">
            <v>ac</v>
          </cell>
          <cell r="C82" t="str">
            <v>ac21</v>
          </cell>
          <cell r="D82">
            <v>36983</v>
          </cell>
          <cell r="E82">
            <v>37052</v>
          </cell>
          <cell r="F82">
            <v>37132</v>
          </cell>
          <cell r="G82">
            <v>37052</v>
          </cell>
          <cell r="H82">
            <v>25335</v>
          </cell>
          <cell r="I82">
            <v>25335</v>
          </cell>
          <cell r="J82" t="str">
            <v>FOB Murmansk</v>
          </cell>
          <cell r="K82" t="str">
            <v>FOB Murmansk</v>
          </cell>
          <cell r="L82" t="str">
            <v>КГОК</v>
          </cell>
          <cell r="M82" t="str">
            <v>КГОК</v>
          </cell>
          <cell r="N82" t="str">
            <v>Seneltex</v>
          </cell>
          <cell r="O82" t="str">
            <v>Sobelmar</v>
          </cell>
          <cell r="P82">
            <v>43.5</v>
          </cell>
          <cell r="Q82">
            <v>1102072.5</v>
          </cell>
          <cell r="R82">
            <v>1102072.5</v>
          </cell>
          <cell r="S82">
            <v>0</v>
          </cell>
          <cell r="T82">
            <v>104630.52</v>
          </cell>
          <cell r="U82">
            <v>0</v>
          </cell>
          <cell r="V82">
            <v>0</v>
          </cell>
          <cell r="W82">
            <v>0</v>
          </cell>
          <cell r="X82">
            <v>0</v>
          </cell>
          <cell r="Y82">
            <v>0</v>
          </cell>
          <cell r="Z82">
            <v>0</v>
          </cell>
        </row>
        <row r="83">
          <cell r="A83">
            <v>200106</v>
          </cell>
          <cell r="B83" t="str">
            <v>ac</v>
          </cell>
          <cell r="C83" t="str">
            <v>ac22</v>
          </cell>
          <cell r="D83">
            <v>36994</v>
          </cell>
          <cell r="E83">
            <v>37054</v>
          </cell>
          <cell r="F83">
            <v>37134</v>
          </cell>
          <cell r="G83">
            <v>37054</v>
          </cell>
          <cell r="H83">
            <v>19100</v>
          </cell>
          <cell r="I83">
            <v>19100</v>
          </cell>
          <cell r="J83" t="str">
            <v>FOB Murmansk</v>
          </cell>
          <cell r="K83" t="str">
            <v>CFR Klaipeda</v>
          </cell>
          <cell r="L83" t="str">
            <v>КГОК</v>
          </cell>
          <cell r="M83" t="str">
            <v>КГОК</v>
          </cell>
          <cell r="N83" t="str">
            <v>Seneltex</v>
          </cell>
          <cell r="O83" t="str">
            <v>Lifosa</v>
          </cell>
          <cell r="P83">
            <v>56</v>
          </cell>
          <cell r="Q83">
            <v>1069525.07</v>
          </cell>
          <cell r="R83">
            <v>1069525.07</v>
          </cell>
          <cell r="S83">
            <v>0</v>
          </cell>
          <cell r="T83" t="str">
            <v>ММП</v>
          </cell>
          <cell r="U83">
            <v>177555.07</v>
          </cell>
          <cell r="V83">
            <v>177555.07</v>
          </cell>
          <cell r="W83">
            <v>0</v>
          </cell>
          <cell r="X83">
            <v>0</v>
          </cell>
          <cell r="Y83">
            <v>0</v>
          </cell>
          <cell r="Z83">
            <v>0</v>
          </cell>
        </row>
        <row r="84">
          <cell r="A84">
            <v>200106</v>
          </cell>
          <cell r="B84" t="str">
            <v>ac</v>
          </cell>
          <cell r="C84" t="str">
            <v>ac23</v>
          </cell>
          <cell r="D84">
            <v>36995</v>
          </cell>
          <cell r="E84">
            <v>37063</v>
          </cell>
          <cell r="F84">
            <v>37143</v>
          </cell>
          <cell r="G84">
            <v>37063</v>
          </cell>
          <cell r="H84">
            <v>18332</v>
          </cell>
          <cell r="I84">
            <v>18332</v>
          </cell>
          <cell r="J84" t="str">
            <v>FOB Murmansk</v>
          </cell>
          <cell r="K84" t="str">
            <v>CFR Klaipeda</v>
          </cell>
          <cell r="L84" t="str">
            <v>КГОК</v>
          </cell>
          <cell r="M84" t="str">
            <v>КГОК</v>
          </cell>
          <cell r="N84" t="str">
            <v>Seneltex</v>
          </cell>
          <cell r="O84" t="str">
            <v>Lifosa</v>
          </cell>
          <cell r="P84">
            <v>56</v>
          </cell>
          <cell r="Q84">
            <v>1028842</v>
          </cell>
          <cell r="R84">
            <v>1028842</v>
          </cell>
          <cell r="S84">
            <v>0</v>
          </cell>
          <cell r="T84" t="str">
            <v>NB Shipping</v>
          </cell>
          <cell r="U84">
            <v>172736.6</v>
          </cell>
          <cell r="V84">
            <v>172680.38</v>
          </cell>
          <cell r="W84">
            <v>56.22</v>
          </cell>
          <cell r="X84">
            <v>0</v>
          </cell>
          <cell r="Y84">
            <v>0</v>
          </cell>
          <cell r="Z84">
            <v>0</v>
          </cell>
        </row>
        <row r="85">
          <cell r="A85">
            <v>200106</v>
          </cell>
          <cell r="B85" t="str">
            <v>ac</v>
          </cell>
          <cell r="C85" t="str">
            <v>ac24</v>
          </cell>
          <cell r="D85">
            <v>36998</v>
          </cell>
          <cell r="E85">
            <v>37072</v>
          </cell>
          <cell r="F85">
            <v>37152</v>
          </cell>
          <cell r="G85">
            <v>37072</v>
          </cell>
          <cell r="H85">
            <v>26250</v>
          </cell>
          <cell r="I85">
            <v>26250</v>
          </cell>
          <cell r="J85" t="str">
            <v>FOB Murmansk</v>
          </cell>
          <cell r="K85" t="str">
            <v>FOB Murmansk</v>
          </cell>
          <cell r="L85" t="str">
            <v>КГОК</v>
          </cell>
          <cell r="M85" t="str">
            <v>КГОК</v>
          </cell>
          <cell r="N85" t="str">
            <v>GMF</v>
          </cell>
          <cell r="O85" t="str">
            <v>PetKov</v>
          </cell>
          <cell r="P85">
            <v>43.45</v>
          </cell>
          <cell r="Q85">
            <v>1140562.5</v>
          </cell>
          <cell r="R85">
            <v>1140562.5</v>
          </cell>
          <cell r="S85">
            <v>0</v>
          </cell>
          <cell r="T85">
            <v>103779</v>
          </cell>
          <cell r="U85">
            <v>0</v>
          </cell>
          <cell r="V85">
            <v>0</v>
          </cell>
          <cell r="W85">
            <v>0</v>
          </cell>
          <cell r="X85">
            <v>0</v>
          </cell>
          <cell r="Y85">
            <v>0</v>
          </cell>
          <cell r="Z85">
            <v>0</v>
          </cell>
        </row>
        <row r="86">
          <cell r="A86">
            <v>200107</v>
          </cell>
          <cell r="B86" t="str">
            <v>ac</v>
          </cell>
          <cell r="C86" t="str">
            <v>ac25</v>
          </cell>
          <cell r="D86">
            <v>37081</v>
          </cell>
          <cell r="E86">
            <v>37081</v>
          </cell>
          <cell r="F86">
            <v>37126</v>
          </cell>
          <cell r="G86">
            <v>37081</v>
          </cell>
          <cell r="H86">
            <v>3890.89990234375</v>
          </cell>
          <cell r="I86">
            <v>3890.89990234375</v>
          </cell>
          <cell r="J86" t="str">
            <v>FCA Kovdor</v>
          </cell>
          <cell r="K86" t="str">
            <v>DDU Shilainiai</v>
          </cell>
          <cell r="L86" t="str">
            <v>КГОК</v>
          </cell>
          <cell r="M86" t="str">
            <v>КГОК</v>
          </cell>
          <cell r="N86" t="str">
            <v>Seneltex</v>
          </cell>
          <cell r="O86" t="str">
            <v>Kemira-Lifosa</v>
          </cell>
          <cell r="P86">
            <v>61.5</v>
          </cell>
          <cell r="Q86">
            <v>239290.35</v>
          </cell>
          <cell r="R86">
            <v>239290.35</v>
          </cell>
          <cell r="S86">
            <v>0</v>
          </cell>
          <cell r="T86" t="str">
            <v>Itico</v>
          </cell>
          <cell r="U86">
            <v>104637</v>
          </cell>
          <cell r="V86">
            <v>104637</v>
          </cell>
          <cell r="W86">
            <v>0</v>
          </cell>
          <cell r="X86">
            <v>0</v>
          </cell>
          <cell r="Y86">
            <v>0</v>
          </cell>
          <cell r="Z86">
            <v>0</v>
          </cell>
        </row>
        <row r="87">
          <cell r="A87">
            <v>200107</v>
          </cell>
          <cell r="B87" t="str">
            <v>ac</v>
          </cell>
          <cell r="C87" t="str">
            <v>ac26</v>
          </cell>
          <cell r="D87">
            <v>37006</v>
          </cell>
          <cell r="E87">
            <v>37085</v>
          </cell>
          <cell r="F87">
            <v>37165</v>
          </cell>
          <cell r="G87">
            <v>37085</v>
          </cell>
          <cell r="H87">
            <v>19170</v>
          </cell>
          <cell r="I87">
            <v>19170</v>
          </cell>
          <cell r="J87" t="str">
            <v>FOB Murmansk</v>
          </cell>
          <cell r="K87" t="str">
            <v>CFR Klaipeda</v>
          </cell>
          <cell r="L87" t="str">
            <v>КГОК</v>
          </cell>
          <cell r="M87" t="str">
            <v>КГОК</v>
          </cell>
          <cell r="N87" t="str">
            <v>Seneltex</v>
          </cell>
          <cell r="O87" t="str">
            <v>Lifosa</v>
          </cell>
          <cell r="P87">
            <v>56</v>
          </cell>
          <cell r="Q87">
            <v>1074001.05</v>
          </cell>
          <cell r="R87">
            <v>1074001.05</v>
          </cell>
          <cell r="S87">
            <v>0</v>
          </cell>
          <cell r="T87" t="str">
            <v>ММП</v>
          </cell>
          <cell r="U87">
            <v>182793.15</v>
          </cell>
          <cell r="V87">
            <v>182680.34</v>
          </cell>
          <cell r="W87">
            <v>112.81</v>
          </cell>
          <cell r="X87">
            <v>0</v>
          </cell>
          <cell r="Y87">
            <v>0</v>
          </cell>
          <cell r="Z87">
            <v>0</v>
          </cell>
        </row>
        <row r="88">
          <cell r="A88">
            <v>200107</v>
          </cell>
          <cell r="B88" t="str">
            <v>ac</v>
          </cell>
          <cell r="C88" t="str">
            <v>ac27</v>
          </cell>
          <cell r="D88">
            <v>37008</v>
          </cell>
          <cell r="E88">
            <v>37091</v>
          </cell>
          <cell r="F88">
            <v>37171</v>
          </cell>
          <cell r="G88">
            <v>37091</v>
          </cell>
          <cell r="H88">
            <v>25365</v>
          </cell>
          <cell r="I88">
            <v>25365</v>
          </cell>
          <cell r="J88" t="str">
            <v>FOB Murmansk</v>
          </cell>
          <cell r="K88" t="str">
            <v>FOB Murmansk</v>
          </cell>
          <cell r="L88" t="str">
            <v>КГОК</v>
          </cell>
          <cell r="M88" t="str">
            <v>КГОК</v>
          </cell>
          <cell r="N88" t="str">
            <v>Seneltex</v>
          </cell>
          <cell r="O88" t="str">
            <v>Sobelmar</v>
          </cell>
          <cell r="P88">
            <v>43.5</v>
          </cell>
          <cell r="Q88">
            <v>1103377.5</v>
          </cell>
          <cell r="R88">
            <v>1103377.5</v>
          </cell>
          <cell r="S88">
            <v>0</v>
          </cell>
          <cell r="T88">
            <v>104422.36</v>
          </cell>
          <cell r="U88">
            <v>0</v>
          </cell>
          <cell r="V88">
            <v>0</v>
          </cell>
          <cell r="W88">
            <v>0</v>
          </cell>
          <cell r="X88">
            <v>0</v>
          </cell>
          <cell r="Y88">
            <v>0</v>
          </cell>
          <cell r="Z88">
            <v>0</v>
          </cell>
        </row>
        <row r="89">
          <cell r="A89">
            <v>200107</v>
          </cell>
          <cell r="B89" t="str">
            <v>ac</v>
          </cell>
          <cell r="C89" t="str">
            <v>ac28</v>
          </cell>
          <cell r="D89">
            <v>37091</v>
          </cell>
          <cell r="E89">
            <v>37091</v>
          </cell>
          <cell r="F89">
            <v>37136</v>
          </cell>
          <cell r="G89">
            <v>37091</v>
          </cell>
          <cell r="H89">
            <v>3898.300048828125</v>
          </cell>
          <cell r="I89">
            <v>3898.300048828125</v>
          </cell>
          <cell r="J89" t="str">
            <v>FCA Kovdor</v>
          </cell>
          <cell r="K89" t="str">
            <v>DDU Shilainiai</v>
          </cell>
          <cell r="L89" t="str">
            <v>КГОК</v>
          </cell>
          <cell r="M89" t="str">
            <v>КГОК</v>
          </cell>
          <cell r="N89" t="str">
            <v>Seneltex</v>
          </cell>
          <cell r="O89" t="str">
            <v>Kemira-Lifosa</v>
          </cell>
          <cell r="P89">
            <v>61.5</v>
          </cell>
          <cell r="Q89">
            <v>239745.45</v>
          </cell>
          <cell r="R89">
            <v>239745.45</v>
          </cell>
          <cell r="S89">
            <v>0</v>
          </cell>
          <cell r="T89" t="str">
            <v>Itico</v>
          </cell>
          <cell r="U89">
            <v>104717.49</v>
          </cell>
          <cell r="V89">
            <v>104717.49</v>
          </cell>
          <cell r="W89">
            <v>0</v>
          </cell>
          <cell r="X89">
            <v>0</v>
          </cell>
          <cell r="Y89">
            <v>0</v>
          </cell>
          <cell r="Z89">
            <v>0</v>
          </cell>
        </row>
        <row r="90">
          <cell r="A90">
            <v>200107</v>
          </cell>
          <cell r="B90" t="str">
            <v>ac</v>
          </cell>
          <cell r="C90" t="str">
            <v>ac29</v>
          </cell>
          <cell r="D90">
            <v>37097</v>
          </cell>
          <cell r="E90">
            <v>37097</v>
          </cell>
          <cell r="F90">
            <v>37142</v>
          </cell>
          <cell r="G90">
            <v>37097</v>
          </cell>
          <cell r="H90">
            <v>3937.300048828125</v>
          </cell>
          <cell r="I90">
            <v>3937.300048828125</v>
          </cell>
          <cell r="J90" t="str">
            <v>FCA Kovdor</v>
          </cell>
          <cell r="K90" t="str">
            <v>DDU Shilainiai</v>
          </cell>
          <cell r="L90" t="str">
            <v>КГОК</v>
          </cell>
          <cell r="M90" t="str">
            <v>КГОК</v>
          </cell>
          <cell r="N90" t="str">
            <v>Seneltex</v>
          </cell>
          <cell r="O90" t="str">
            <v>Lifosa</v>
          </cell>
          <cell r="P90">
            <v>62.25</v>
          </cell>
          <cell r="Q90">
            <v>245096.92499999999</v>
          </cell>
          <cell r="R90">
            <v>245096.93</v>
          </cell>
          <cell r="S90">
            <v>0</v>
          </cell>
          <cell r="T90" t="str">
            <v>Itico</v>
          </cell>
          <cell r="U90">
            <v>105844.35</v>
          </cell>
          <cell r="V90">
            <v>105844.35</v>
          </cell>
          <cell r="W90">
            <v>0</v>
          </cell>
          <cell r="X90">
            <v>0</v>
          </cell>
          <cell r="Y90">
            <v>0</v>
          </cell>
          <cell r="Z90">
            <v>0</v>
          </cell>
        </row>
        <row r="91">
          <cell r="A91">
            <v>200107</v>
          </cell>
          <cell r="B91" t="str">
            <v>ac</v>
          </cell>
          <cell r="C91" t="str">
            <v>ac30</v>
          </cell>
          <cell r="D91">
            <v>37013</v>
          </cell>
          <cell r="E91">
            <v>37101</v>
          </cell>
          <cell r="F91">
            <v>37181</v>
          </cell>
          <cell r="G91">
            <v>37101</v>
          </cell>
          <cell r="H91">
            <v>19150</v>
          </cell>
          <cell r="I91">
            <v>19150</v>
          </cell>
          <cell r="J91" t="str">
            <v>FOB Murmansk</v>
          </cell>
          <cell r="K91" t="str">
            <v>CFR Klaipeda</v>
          </cell>
          <cell r="L91" t="str">
            <v>КГОК</v>
          </cell>
          <cell r="M91" t="str">
            <v>КГОК</v>
          </cell>
          <cell r="N91" t="str">
            <v>Seneltex</v>
          </cell>
          <cell r="O91" t="str">
            <v>Lifosa</v>
          </cell>
          <cell r="P91">
            <v>56</v>
          </cell>
          <cell r="Q91">
            <v>1071748.3999999999</v>
          </cell>
          <cell r="R91">
            <v>1071748.3999999999</v>
          </cell>
          <cell r="S91">
            <v>0</v>
          </cell>
          <cell r="T91" t="str">
            <v>ММП</v>
          </cell>
          <cell r="U91">
            <v>177443.4</v>
          </cell>
          <cell r="V91">
            <v>177443.4</v>
          </cell>
          <cell r="W91">
            <v>0</v>
          </cell>
          <cell r="X91">
            <v>0</v>
          </cell>
          <cell r="Y91">
            <v>0</v>
          </cell>
          <cell r="Z91">
            <v>0</v>
          </cell>
        </row>
        <row r="92">
          <cell r="A92">
            <v>200108</v>
          </cell>
          <cell r="B92" t="str">
            <v>ac</v>
          </cell>
          <cell r="C92" t="str">
            <v>ac31</v>
          </cell>
          <cell r="D92">
            <v>37110</v>
          </cell>
          <cell r="E92">
            <v>37110</v>
          </cell>
          <cell r="F92">
            <v>37155</v>
          </cell>
          <cell r="G92">
            <v>37110</v>
          </cell>
          <cell r="H92">
            <v>3879.699951171875</v>
          </cell>
          <cell r="I92">
            <v>3879.699951171875</v>
          </cell>
          <cell r="J92" t="str">
            <v>FCA Kovdor</v>
          </cell>
          <cell r="K92" t="str">
            <v>DDU Shilainiai</v>
          </cell>
          <cell r="L92" t="str">
            <v>КГОК</v>
          </cell>
          <cell r="M92" t="str">
            <v>КГОК</v>
          </cell>
          <cell r="N92" t="str">
            <v>Seneltex</v>
          </cell>
          <cell r="O92" t="str">
            <v>Lifosa</v>
          </cell>
          <cell r="P92">
            <v>62.25</v>
          </cell>
          <cell r="Q92">
            <v>241511.33</v>
          </cell>
          <cell r="R92">
            <v>241511.33</v>
          </cell>
          <cell r="S92">
            <v>0</v>
          </cell>
          <cell r="T92" t="str">
            <v>Itico</v>
          </cell>
          <cell r="U92">
            <v>104422.36</v>
          </cell>
          <cell r="V92">
            <v>104422.36</v>
          </cell>
          <cell r="W92">
            <v>0</v>
          </cell>
          <cell r="X92">
            <v>0</v>
          </cell>
          <cell r="Y92">
            <v>0</v>
          </cell>
          <cell r="Z92">
            <v>0</v>
          </cell>
        </row>
        <row r="93">
          <cell r="A93">
            <v>200108</v>
          </cell>
          <cell r="B93" t="str">
            <v>ac</v>
          </cell>
          <cell r="C93" t="str">
            <v>ac32</v>
          </cell>
          <cell r="D93">
            <v>37110</v>
          </cell>
          <cell r="E93">
            <v>37116</v>
          </cell>
          <cell r="F93">
            <v>37155</v>
          </cell>
          <cell r="G93">
            <v>37116</v>
          </cell>
          <cell r="H93">
            <v>3840.39990234375</v>
          </cell>
          <cell r="I93">
            <v>3840.39990234375</v>
          </cell>
          <cell r="J93" t="str">
            <v>FCA Kovdor</v>
          </cell>
          <cell r="K93" t="str">
            <v>DDU Shilainiai</v>
          </cell>
          <cell r="L93" t="str">
            <v>КГОК</v>
          </cell>
          <cell r="M93" t="str">
            <v>КГОК</v>
          </cell>
          <cell r="N93" t="str">
            <v>Seneltex</v>
          </cell>
          <cell r="O93" t="str">
            <v>Lifosa</v>
          </cell>
          <cell r="P93">
            <v>62.25</v>
          </cell>
          <cell r="Q93">
            <v>239064.9</v>
          </cell>
          <cell r="R93">
            <v>239064.9</v>
          </cell>
          <cell r="S93">
            <v>0</v>
          </cell>
          <cell r="T93" t="str">
            <v>Itico</v>
          </cell>
          <cell r="U93">
            <v>103188.18</v>
          </cell>
          <cell r="V93">
            <v>103188.18</v>
          </cell>
          <cell r="W93">
            <v>0</v>
          </cell>
          <cell r="X93">
            <v>0</v>
          </cell>
          <cell r="Y93">
            <v>0</v>
          </cell>
          <cell r="Z93">
            <v>0</v>
          </cell>
        </row>
        <row r="94">
          <cell r="A94">
            <v>200108</v>
          </cell>
          <cell r="B94" t="str">
            <v>ac</v>
          </cell>
          <cell r="C94" t="str">
            <v>ac33</v>
          </cell>
          <cell r="D94">
            <v>37039</v>
          </cell>
          <cell r="E94">
            <v>37115</v>
          </cell>
          <cell r="F94">
            <v>37190</v>
          </cell>
          <cell r="G94">
            <v>37115</v>
          </cell>
          <cell r="H94">
            <v>25365</v>
          </cell>
          <cell r="I94">
            <v>25365</v>
          </cell>
          <cell r="J94" t="str">
            <v>FOB Murmansk</v>
          </cell>
          <cell r="K94" t="str">
            <v>FOB Murmansk</v>
          </cell>
          <cell r="L94" t="str">
            <v>КГОК</v>
          </cell>
          <cell r="M94" t="str">
            <v>КГОК</v>
          </cell>
          <cell r="N94" t="str">
            <v>Seneltex</v>
          </cell>
          <cell r="O94" t="str">
            <v>Sobelmar</v>
          </cell>
          <cell r="P94">
            <v>43.5</v>
          </cell>
          <cell r="Q94">
            <v>1103377.5</v>
          </cell>
          <cell r="R94">
            <v>1103377.5</v>
          </cell>
          <cell r="S94">
            <v>0</v>
          </cell>
          <cell r="T94">
            <v>105629.71</v>
          </cell>
          <cell r="U94">
            <v>0</v>
          </cell>
          <cell r="V94">
            <v>0</v>
          </cell>
          <cell r="W94">
            <v>0</v>
          </cell>
          <cell r="X94">
            <v>0</v>
          </cell>
          <cell r="Y94">
            <v>0</v>
          </cell>
          <cell r="Z94">
            <v>0</v>
          </cell>
        </row>
        <row r="95">
          <cell r="A95">
            <v>200108</v>
          </cell>
          <cell r="B95" t="str">
            <v>ac</v>
          </cell>
          <cell r="C95" t="str">
            <v>ac35</v>
          </cell>
          <cell r="D95">
            <v>37040</v>
          </cell>
          <cell r="E95">
            <v>37123</v>
          </cell>
          <cell r="F95">
            <v>37202</v>
          </cell>
          <cell r="G95">
            <v>37123</v>
          </cell>
          <cell r="H95">
            <v>19055</v>
          </cell>
          <cell r="I95">
            <v>19055</v>
          </cell>
          <cell r="J95" t="str">
            <v>FOB Murmansk</v>
          </cell>
          <cell r="K95" t="str">
            <v>CFR Klaipeda</v>
          </cell>
          <cell r="L95" t="str">
            <v>КГОК</v>
          </cell>
          <cell r="M95" t="str">
            <v>КГОК</v>
          </cell>
          <cell r="N95" t="str">
            <v>Seneltex</v>
          </cell>
          <cell r="O95" t="str">
            <v>Lifosa</v>
          </cell>
          <cell r="P95">
            <v>56</v>
          </cell>
          <cell r="Q95">
            <v>1067080</v>
          </cell>
          <cell r="R95">
            <v>1067080</v>
          </cell>
          <cell r="S95">
            <v>0</v>
          </cell>
          <cell r="T95" t="str">
            <v>ММП</v>
          </cell>
          <cell r="U95">
            <v>177961.65</v>
          </cell>
          <cell r="V95">
            <v>177942.89</v>
          </cell>
          <cell r="W95">
            <v>18.760000000000002</v>
          </cell>
          <cell r="X95">
            <v>0</v>
          </cell>
          <cell r="Y95">
            <v>0</v>
          </cell>
          <cell r="Z95">
            <v>0</v>
          </cell>
        </row>
        <row r="96">
          <cell r="A96">
            <v>200108</v>
          </cell>
          <cell r="B96" t="str">
            <v>ac</v>
          </cell>
          <cell r="C96" t="str">
            <v>ac36</v>
          </cell>
          <cell r="E96">
            <v>37131</v>
          </cell>
          <cell r="F96">
            <v>37209</v>
          </cell>
          <cell r="G96">
            <v>37131</v>
          </cell>
          <cell r="H96">
            <v>29731</v>
          </cell>
          <cell r="I96">
            <v>29731</v>
          </cell>
          <cell r="J96" t="str">
            <v>FOB Murmansk</v>
          </cell>
          <cell r="K96" t="str">
            <v>FOB Murmansk</v>
          </cell>
          <cell r="L96" t="str">
            <v>КГОК</v>
          </cell>
          <cell r="M96" t="str">
            <v>КГОК</v>
          </cell>
          <cell r="N96" t="str">
            <v>GMF</v>
          </cell>
          <cell r="O96" t="str">
            <v>PetKov</v>
          </cell>
          <cell r="P96">
            <v>43.35</v>
          </cell>
          <cell r="Q96">
            <v>1288838.8500000001</v>
          </cell>
          <cell r="R96">
            <v>1288838.8600000001</v>
          </cell>
          <cell r="S96">
            <v>-0.01</v>
          </cell>
          <cell r="T96">
            <v>0</v>
          </cell>
          <cell r="U96">
            <v>0</v>
          </cell>
          <cell r="V96">
            <v>0</v>
          </cell>
          <cell r="W96">
            <v>0</v>
          </cell>
          <cell r="X96">
            <v>0</v>
          </cell>
          <cell r="Y96">
            <v>0</v>
          </cell>
          <cell r="Z96">
            <v>0</v>
          </cell>
        </row>
        <row r="97">
          <cell r="A97">
            <v>200108</v>
          </cell>
          <cell r="B97" t="str">
            <v>ac</v>
          </cell>
          <cell r="C97" t="str">
            <v>ac37</v>
          </cell>
          <cell r="D97">
            <v>37132</v>
          </cell>
          <cell r="E97">
            <v>37132</v>
          </cell>
          <cell r="F97">
            <v>37054</v>
          </cell>
          <cell r="G97">
            <v>37132</v>
          </cell>
          <cell r="H97">
            <v>3881.800048828125</v>
          </cell>
          <cell r="I97">
            <v>3881.800048828125</v>
          </cell>
          <cell r="J97" t="str">
            <v>FCA Kovdor</v>
          </cell>
          <cell r="K97" t="str">
            <v>DDU Shilainiai</v>
          </cell>
          <cell r="L97" t="str">
            <v>КГОК</v>
          </cell>
          <cell r="M97" t="str">
            <v>КГОК</v>
          </cell>
          <cell r="N97" t="str">
            <v>Seneltex</v>
          </cell>
          <cell r="O97" t="str">
            <v>Lifosa</v>
          </cell>
          <cell r="P97">
            <v>62.25</v>
          </cell>
          <cell r="Q97">
            <v>241642.05</v>
          </cell>
          <cell r="R97">
            <v>241642.05</v>
          </cell>
          <cell r="S97">
            <v>0</v>
          </cell>
          <cell r="T97" t="str">
            <v>Itico</v>
          </cell>
          <cell r="U97">
            <v>104315.04</v>
          </cell>
          <cell r="V97">
            <v>104315.04</v>
          </cell>
          <cell r="W97">
            <v>0</v>
          </cell>
          <cell r="X97">
            <v>0</v>
          </cell>
          <cell r="Y97">
            <v>0</v>
          </cell>
          <cell r="Z97">
            <v>0</v>
          </cell>
        </row>
        <row r="98">
          <cell r="A98">
            <v>200108</v>
          </cell>
          <cell r="B98" t="str">
            <v>ac</v>
          </cell>
          <cell r="C98" t="str">
            <v>ac38</v>
          </cell>
          <cell r="D98">
            <v>37134</v>
          </cell>
          <cell r="E98">
            <v>37134</v>
          </cell>
          <cell r="F98">
            <v>37063</v>
          </cell>
          <cell r="G98">
            <v>37134</v>
          </cell>
          <cell r="H98">
            <v>3823.60009765625</v>
          </cell>
          <cell r="I98">
            <v>3823.60009765625</v>
          </cell>
          <cell r="J98" t="str">
            <v>FCA Kovdor</v>
          </cell>
          <cell r="K98" t="str">
            <v>DDU Shilainiai</v>
          </cell>
          <cell r="L98" t="str">
            <v>КГОК</v>
          </cell>
          <cell r="M98" t="str">
            <v>КГОК</v>
          </cell>
          <cell r="N98" t="str">
            <v>Seneltex</v>
          </cell>
          <cell r="O98" t="str">
            <v>Lifosa</v>
          </cell>
          <cell r="P98">
            <v>62.25</v>
          </cell>
          <cell r="Q98">
            <v>238019.1</v>
          </cell>
          <cell r="R98">
            <v>238019.1</v>
          </cell>
          <cell r="S98">
            <v>0</v>
          </cell>
          <cell r="T98" t="str">
            <v>Itico</v>
          </cell>
          <cell r="U98">
            <v>102839.39</v>
          </cell>
          <cell r="V98">
            <v>102839.39</v>
          </cell>
          <cell r="W98">
            <v>0</v>
          </cell>
          <cell r="X98">
            <v>0</v>
          </cell>
          <cell r="Y98">
            <v>0</v>
          </cell>
          <cell r="Z98">
            <v>0</v>
          </cell>
        </row>
        <row r="99">
          <cell r="A99">
            <v>200109</v>
          </cell>
          <cell r="B99" t="str">
            <v>ac</v>
          </cell>
          <cell r="C99" t="str">
            <v>ac39</v>
          </cell>
          <cell r="E99">
            <v>37138</v>
          </cell>
          <cell r="F99">
            <v>37202</v>
          </cell>
          <cell r="G99">
            <v>37138</v>
          </cell>
          <cell r="H99">
            <v>18996</v>
          </cell>
          <cell r="I99">
            <v>18996</v>
          </cell>
          <cell r="J99" t="str">
            <v>FOB Murmansk</v>
          </cell>
          <cell r="K99" t="str">
            <v>CFR Klaipeda</v>
          </cell>
          <cell r="L99" t="str">
            <v>КГОК</v>
          </cell>
          <cell r="M99" t="str">
            <v>КГОК</v>
          </cell>
          <cell r="N99" t="str">
            <v>Seneltex</v>
          </cell>
          <cell r="O99" t="str">
            <v>Lifosa</v>
          </cell>
          <cell r="P99">
            <v>56</v>
          </cell>
          <cell r="Q99">
            <v>1063776</v>
          </cell>
          <cell r="R99">
            <v>1063776</v>
          </cell>
          <cell r="S99">
            <v>0</v>
          </cell>
          <cell r="T99" t="str">
            <v>ММП</v>
          </cell>
          <cell r="U99">
            <v>176195.7</v>
          </cell>
          <cell r="V99">
            <v>176195.7</v>
          </cell>
          <cell r="W99">
            <v>0</v>
          </cell>
          <cell r="X99">
            <v>0</v>
          </cell>
          <cell r="Y99">
            <v>0</v>
          </cell>
          <cell r="Z99">
            <v>0</v>
          </cell>
        </row>
        <row r="100">
          <cell r="A100">
            <v>200109</v>
          </cell>
          <cell r="B100" t="str">
            <v>ac</v>
          </cell>
          <cell r="C100" t="str">
            <v>ac40</v>
          </cell>
          <cell r="D100">
            <v>37081</v>
          </cell>
          <cell r="E100">
            <v>37143</v>
          </cell>
          <cell r="F100">
            <v>37190</v>
          </cell>
          <cell r="G100">
            <v>37143</v>
          </cell>
          <cell r="H100">
            <v>25435</v>
          </cell>
          <cell r="I100">
            <v>25435</v>
          </cell>
          <cell r="J100" t="str">
            <v>FOB Murmansk</v>
          </cell>
          <cell r="K100" t="str">
            <v>FOB Murmansk</v>
          </cell>
          <cell r="L100" t="str">
            <v>КГОК</v>
          </cell>
          <cell r="M100" t="str">
            <v>КГОК</v>
          </cell>
          <cell r="N100" t="str">
            <v>Seneltex</v>
          </cell>
          <cell r="O100" t="str">
            <v>Sobelmar</v>
          </cell>
          <cell r="P100">
            <v>43.5</v>
          </cell>
          <cell r="Q100">
            <v>1106422.5</v>
          </cell>
          <cell r="R100">
            <v>1106422.5</v>
          </cell>
          <cell r="S100">
            <v>0</v>
          </cell>
          <cell r="T100">
            <v>104637</v>
          </cell>
          <cell r="U100">
            <v>0</v>
          </cell>
          <cell r="V100">
            <v>0</v>
          </cell>
          <cell r="W100">
            <v>0</v>
          </cell>
          <cell r="X100">
            <v>0</v>
          </cell>
          <cell r="Y100">
            <v>0</v>
          </cell>
          <cell r="Z100">
            <v>0</v>
          </cell>
        </row>
        <row r="101">
          <cell r="A101">
            <v>200109</v>
          </cell>
          <cell r="B101" t="str">
            <v>ac</v>
          </cell>
          <cell r="C101" t="str">
            <v>ac41</v>
          </cell>
          <cell r="E101">
            <v>37147</v>
          </cell>
          <cell r="F101">
            <v>37190</v>
          </cell>
          <cell r="G101">
            <v>37147</v>
          </cell>
          <cell r="H101">
            <v>2925</v>
          </cell>
          <cell r="I101">
            <v>2925</v>
          </cell>
          <cell r="J101" t="str">
            <v>FOB Murmansk</v>
          </cell>
          <cell r="K101" t="str">
            <v>FOB Murmansk</v>
          </cell>
          <cell r="L101" t="str">
            <v>КГОК</v>
          </cell>
          <cell r="M101" t="str">
            <v>КГОК</v>
          </cell>
          <cell r="N101" t="str">
            <v>GMF</v>
          </cell>
          <cell r="O101" t="str">
            <v>Norsk Hydro</v>
          </cell>
          <cell r="P101">
            <v>43.5</v>
          </cell>
          <cell r="Q101">
            <v>127237.5</v>
          </cell>
          <cell r="R101">
            <v>127237.5</v>
          </cell>
          <cell r="S101">
            <v>0</v>
          </cell>
          <cell r="T101">
            <v>182793.15</v>
          </cell>
          <cell r="U101">
            <v>0</v>
          </cell>
          <cell r="V101">
            <v>0</v>
          </cell>
          <cell r="W101">
            <v>0</v>
          </cell>
          <cell r="X101">
            <v>0</v>
          </cell>
          <cell r="Y101">
            <v>0</v>
          </cell>
          <cell r="Z101">
            <v>0</v>
          </cell>
        </row>
        <row r="102">
          <cell r="A102">
            <v>200109</v>
          </cell>
          <cell r="B102" t="str">
            <v>ac</v>
          </cell>
          <cell r="C102" t="str">
            <v>ac42</v>
          </cell>
          <cell r="E102">
            <v>37145</v>
          </cell>
          <cell r="F102">
            <v>37191</v>
          </cell>
          <cell r="G102">
            <v>37145</v>
          </cell>
          <cell r="H102">
            <v>4194</v>
          </cell>
          <cell r="I102">
            <v>4194</v>
          </cell>
          <cell r="J102" t="str">
            <v>FOB Murmansk</v>
          </cell>
          <cell r="K102" t="str">
            <v>FOB Murmansk</v>
          </cell>
          <cell r="L102" t="str">
            <v>КГОК</v>
          </cell>
          <cell r="M102" t="str">
            <v>КГОК</v>
          </cell>
          <cell r="N102" t="str">
            <v>GMF</v>
          </cell>
          <cell r="O102" t="str">
            <v>Norsk Hydro</v>
          </cell>
          <cell r="P102">
            <v>43.5</v>
          </cell>
          <cell r="Q102">
            <v>182439</v>
          </cell>
          <cell r="R102">
            <v>182439</v>
          </cell>
          <cell r="S102">
            <v>0</v>
          </cell>
          <cell r="T102">
            <v>0</v>
          </cell>
          <cell r="U102">
            <v>0</v>
          </cell>
          <cell r="V102">
            <v>0</v>
          </cell>
          <cell r="W102">
            <v>0</v>
          </cell>
          <cell r="X102">
            <v>0</v>
          </cell>
          <cell r="Y102">
            <v>0</v>
          </cell>
          <cell r="Z102">
            <v>0</v>
          </cell>
        </row>
        <row r="103">
          <cell r="A103">
            <v>200109</v>
          </cell>
          <cell r="B103" t="str">
            <v>ac</v>
          </cell>
          <cell r="C103" t="str">
            <v>ac43</v>
          </cell>
          <cell r="D103">
            <v>37091</v>
          </cell>
          <cell r="E103">
            <v>37152</v>
          </cell>
          <cell r="F103">
            <v>37202</v>
          </cell>
          <cell r="G103">
            <v>37152</v>
          </cell>
          <cell r="H103">
            <v>19011</v>
          </cell>
          <cell r="I103">
            <v>19011</v>
          </cell>
          <cell r="J103" t="str">
            <v>FOB Murmansk</v>
          </cell>
          <cell r="K103" t="str">
            <v>CFR Klaipeda</v>
          </cell>
          <cell r="L103" t="str">
            <v>КГОК</v>
          </cell>
          <cell r="M103" t="str">
            <v>КГОК</v>
          </cell>
          <cell r="N103" t="str">
            <v>Seneltex</v>
          </cell>
          <cell r="O103" t="str">
            <v>Lifosa</v>
          </cell>
          <cell r="P103">
            <v>56</v>
          </cell>
          <cell r="Q103">
            <v>1064616</v>
          </cell>
          <cell r="R103">
            <v>1064616</v>
          </cell>
          <cell r="S103">
            <v>0</v>
          </cell>
          <cell r="T103" t="str">
            <v>ММП</v>
          </cell>
          <cell r="U103">
            <v>176335.2</v>
          </cell>
          <cell r="V103">
            <v>176335.2</v>
          </cell>
          <cell r="W103">
            <v>0</v>
          </cell>
          <cell r="X103">
            <v>0</v>
          </cell>
          <cell r="Y103">
            <v>0</v>
          </cell>
          <cell r="Z103">
            <v>0</v>
          </cell>
        </row>
        <row r="104">
          <cell r="A104">
            <v>200109</v>
          </cell>
          <cell r="B104" t="str">
            <v>ac</v>
          </cell>
          <cell r="C104" t="str">
            <v>ac44</v>
          </cell>
          <cell r="D104">
            <v>37097</v>
          </cell>
          <cell r="E104">
            <v>37154</v>
          </cell>
          <cell r="F104">
            <v>37190</v>
          </cell>
          <cell r="G104">
            <v>37154</v>
          </cell>
          <cell r="H104">
            <v>8415</v>
          </cell>
          <cell r="I104">
            <v>8415</v>
          </cell>
          <cell r="J104" t="str">
            <v>FOB Murmansk</v>
          </cell>
          <cell r="K104" t="str">
            <v>FOB Murmansk</v>
          </cell>
          <cell r="L104" t="str">
            <v>КГОК</v>
          </cell>
          <cell r="M104" t="str">
            <v>КГОК</v>
          </cell>
          <cell r="N104" t="str">
            <v>GMF</v>
          </cell>
          <cell r="O104" t="str">
            <v>Norsk Hydro</v>
          </cell>
          <cell r="P104">
            <v>43.4</v>
          </cell>
          <cell r="Q104">
            <v>365211</v>
          </cell>
          <cell r="R104">
            <v>365211</v>
          </cell>
          <cell r="S104">
            <v>0</v>
          </cell>
          <cell r="T104">
            <v>105844.35</v>
          </cell>
          <cell r="U104">
            <v>0</v>
          </cell>
          <cell r="V104">
            <v>0</v>
          </cell>
          <cell r="W104">
            <v>0</v>
          </cell>
          <cell r="X104">
            <v>0</v>
          </cell>
          <cell r="Y104">
            <v>0</v>
          </cell>
          <cell r="Z104">
            <v>0</v>
          </cell>
        </row>
        <row r="105">
          <cell r="A105">
            <v>200109</v>
          </cell>
          <cell r="B105" t="str">
            <v>ac</v>
          </cell>
          <cell r="C105" t="str">
            <v>ac45</v>
          </cell>
          <cell r="E105">
            <v>37164</v>
          </cell>
          <cell r="F105">
            <v>37202</v>
          </cell>
          <cell r="G105">
            <v>37164</v>
          </cell>
          <cell r="H105">
            <v>19101</v>
          </cell>
          <cell r="I105">
            <v>19101</v>
          </cell>
          <cell r="J105" t="str">
            <v>FOB Murmansk</v>
          </cell>
          <cell r="K105" t="str">
            <v>CFR Klaipeda</v>
          </cell>
          <cell r="L105" t="str">
            <v>КГОК</v>
          </cell>
          <cell r="M105" t="str">
            <v>КГОК</v>
          </cell>
          <cell r="N105" t="str">
            <v>Seneltex</v>
          </cell>
          <cell r="O105" t="str">
            <v>Lifosa</v>
          </cell>
          <cell r="P105">
            <v>56</v>
          </cell>
          <cell r="Q105">
            <v>1069656</v>
          </cell>
          <cell r="R105">
            <v>1069656</v>
          </cell>
          <cell r="S105">
            <v>0</v>
          </cell>
          <cell r="T105" t="str">
            <v>ММП</v>
          </cell>
          <cell r="U105">
            <v>176345.55</v>
          </cell>
          <cell r="V105">
            <v>176345.55</v>
          </cell>
          <cell r="W105">
            <v>0</v>
          </cell>
          <cell r="X105">
            <v>0</v>
          </cell>
          <cell r="Y105">
            <v>0</v>
          </cell>
          <cell r="Z105">
            <v>0</v>
          </cell>
        </row>
        <row r="106">
          <cell r="A106">
            <v>200109</v>
          </cell>
          <cell r="B106" t="str">
            <v>ac</v>
          </cell>
          <cell r="C106" t="str">
            <v>ac46</v>
          </cell>
          <cell r="D106">
            <v>37163</v>
          </cell>
          <cell r="E106">
            <v>37149</v>
          </cell>
          <cell r="F106">
            <v>37229</v>
          </cell>
          <cell r="G106">
            <v>37149</v>
          </cell>
          <cell r="H106">
            <v>3836.800048828125</v>
          </cell>
          <cell r="I106">
            <v>3836.800048828125</v>
          </cell>
          <cell r="J106" t="str">
            <v>FCA Kovdor</v>
          </cell>
          <cell r="K106" t="str">
            <v>DDU Shilainiai</v>
          </cell>
          <cell r="L106" t="str">
            <v>КГОК</v>
          </cell>
          <cell r="M106" t="str">
            <v>КГОК</v>
          </cell>
          <cell r="N106" t="str">
            <v>Seneltex</v>
          </cell>
          <cell r="O106" t="str">
            <v>Kemira-Lifosa</v>
          </cell>
          <cell r="P106">
            <v>61.5</v>
          </cell>
          <cell r="Q106">
            <v>235963.2</v>
          </cell>
          <cell r="R106">
            <v>235963.2</v>
          </cell>
          <cell r="S106">
            <v>0</v>
          </cell>
          <cell r="T106" t="str">
            <v>Itico</v>
          </cell>
          <cell r="U106">
            <v>103188.18</v>
          </cell>
          <cell r="V106">
            <v>105460.2</v>
          </cell>
          <cell r="W106">
            <v>-2272.02</v>
          </cell>
          <cell r="X106">
            <v>0</v>
          </cell>
          <cell r="Y106">
            <v>0</v>
          </cell>
          <cell r="Z106">
            <v>0</v>
          </cell>
        </row>
        <row r="107">
          <cell r="A107">
            <v>200110</v>
          </cell>
          <cell r="B107" t="str">
            <v>ac</v>
          </cell>
          <cell r="C107" t="str">
            <v>ac47</v>
          </cell>
          <cell r="D107">
            <v>37110</v>
          </cell>
          <cell r="E107">
            <v>37169</v>
          </cell>
          <cell r="F107">
            <v>37248</v>
          </cell>
          <cell r="G107">
            <v>37169</v>
          </cell>
          <cell r="H107">
            <v>18832</v>
          </cell>
          <cell r="I107">
            <v>18832</v>
          </cell>
          <cell r="J107" t="str">
            <v>FOB Murmansk</v>
          </cell>
          <cell r="K107" t="str">
            <v>CFR Klaipeda</v>
          </cell>
          <cell r="L107" t="str">
            <v>КГОК</v>
          </cell>
          <cell r="M107" t="str">
            <v>КГОК</v>
          </cell>
          <cell r="N107" t="str">
            <v>Seneltex</v>
          </cell>
          <cell r="O107" t="str">
            <v>Lifosa</v>
          </cell>
          <cell r="P107">
            <v>56</v>
          </cell>
          <cell r="Q107">
            <v>1054592</v>
          </cell>
          <cell r="R107">
            <v>1054592</v>
          </cell>
          <cell r="S107">
            <v>0</v>
          </cell>
          <cell r="T107" t="str">
            <v>ММП</v>
          </cell>
          <cell r="U107">
            <v>174004.72</v>
          </cell>
          <cell r="V107">
            <v>174004.72</v>
          </cell>
          <cell r="W107">
            <v>0</v>
          </cell>
          <cell r="X107">
            <v>0</v>
          </cell>
          <cell r="Y107">
            <v>0</v>
          </cell>
          <cell r="Z107">
            <v>0</v>
          </cell>
        </row>
        <row r="108">
          <cell r="A108">
            <v>200110</v>
          </cell>
          <cell r="B108" t="str">
            <v>ac</v>
          </cell>
          <cell r="C108" t="str">
            <v>ac48</v>
          </cell>
          <cell r="E108">
            <v>37170</v>
          </cell>
          <cell r="F108">
            <v>37251</v>
          </cell>
          <cell r="G108">
            <v>37170</v>
          </cell>
          <cell r="H108">
            <v>3118</v>
          </cell>
          <cell r="I108">
            <v>3118</v>
          </cell>
          <cell r="J108" t="str">
            <v>FOB Murmansk</v>
          </cell>
          <cell r="K108" t="str">
            <v>FOB Murmansk</v>
          </cell>
          <cell r="L108" t="str">
            <v>КГОК</v>
          </cell>
          <cell r="M108" t="str">
            <v>КГОК</v>
          </cell>
          <cell r="N108" t="str">
            <v>GMF</v>
          </cell>
          <cell r="O108" t="str">
            <v>Norsk Hydro</v>
          </cell>
          <cell r="P108">
            <v>43.3</v>
          </cell>
          <cell r="Q108">
            <v>135009.4</v>
          </cell>
          <cell r="R108">
            <v>135009.4</v>
          </cell>
          <cell r="S108">
            <v>0</v>
          </cell>
          <cell r="T108">
            <v>0</v>
          </cell>
          <cell r="U108">
            <v>0</v>
          </cell>
          <cell r="V108">
            <v>0</v>
          </cell>
          <cell r="W108">
            <v>0</v>
          </cell>
          <cell r="X108">
            <v>0</v>
          </cell>
          <cell r="Y108">
            <v>0</v>
          </cell>
          <cell r="Z108">
            <v>0</v>
          </cell>
        </row>
        <row r="109">
          <cell r="A109">
            <v>200110</v>
          </cell>
          <cell r="B109" t="str">
            <v>ac</v>
          </cell>
          <cell r="C109" t="str">
            <v>ac49</v>
          </cell>
          <cell r="E109">
            <v>37178</v>
          </cell>
          <cell r="F109">
            <v>37256</v>
          </cell>
          <cell r="G109">
            <v>37178</v>
          </cell>
          <cell r="H109">
            <v>4500</v>
          </cell>
          <cell r="I109">
            <v>4500</v>
          </cell>
          <cell r="J109" t="str">
            <v>FOB Murmansk</v>
          </cell>
          <cell r="K109" t="str">
            <v>FOB Murmansk</v>
          </cell>
          <cell r="L109" t="str">
            <v>КГОК</v>
          </cell>
          <cell r="M109" t="str">
            <v>КГОК</v>
          </cell>
          <cell r="N109" t="str">
            <v>GMF</v>
          </cell>
          <cell r="O109" t="str">
            <v>Norsk Hydro</v>
          </cell>
          <cell r="P109">
            <v>43</v>
          </cell>
          <cell r="Q109">
            <v>193500</v>
          </cell>
          <cell r="R109">
            <v>193500</v>
          </cell>
          <cell r="S109">
            <v>0</v>
          </cell>
          <cell r="T109">
            <v>177961.65</v>
          </cell>
          <cell r="U109">
            <v>0</v>
          </cell>
          <cell r="V109">
            <v>0</v>
          </cell>
          <cell r="W109">
            <v>0</v>
          </cell>
          <cell r="X109">
            <v>0</v>
          </cell>
          <cell r="Y109">
            <v>0</v>
          </cell>
          <cell r="Z109">
            <v>0</v>
          </cell>
        </row>
        <row r="110">
          <cell r="A110">
            <v>200110</v>
          </cell>
          <cell r="B110" t="str">
            <v>ac</v>
          </cell>
          <cell r="C110" t="str">
            <v>ac50</v>
          </cell>
          <cell r="E110">
            <v>37185</v>
          </cell>
          <cell r="F110">
            <v>37263</v>
          </cell>
          <cell r="G110">
            <v>37185</v>
          </cell>
          <cell r="H110">
            <v>18707</v>
          </cell>
          <cell r="I110">
            <v>18707</v>
          </cell>
          <cell r="J110" t="str">
            <v>FOB Murmansk</v>
          </cell>
          <cell r="K110" t="str">
            <v>CFR Klaipeda</v>
          </cell>
          <cell r="L110" t="str">
            <v>КГОК</v>
          </cell>
          <cell r="M110" t="str">
            <v>КГОК</v>
          </cell>
          <cell r="N110" t="str">
            <v>Seneltex</v>
          </cell>
          <cell r="O110" t="str">
            <v>Lifosa</v>
          </cell>
          <cell r="P110">
            <v>56</v>
          </cell>
          <cell r="Q110">
            <v>1047592</v>
          </cell>
          <cell r="R110">
            <v>1047592</v>
          </cell>
          <cell r="S110">
            <v>0</v>
          </cell>
          <cell r="T110" t="str">
            <v>ММП</v>
          </cell>
          <cell r="U110">
            <v>176390.7</v>
          </cell>
          <cell r="V110">
            <v>176330.31</v>
          </cell>
          <cell r="W110">
            <v>60.39</v>
          </cell>
          <cell r="X110">
            <v>0</v>
          </cell>
          <cell r="Y110">
            <v>0</v>
          </cell>
          <cell r="Z110">
            <v>0</v>
          </cell>
        </row>
        <row r="111">
          <cell r="A111">
            <v>200110</v>
          </cell>
          <cell r="B111" t="str">
            <v>ac</v>
          </cell>
          <cell r="C111" t="str">
            <v>ac51</v>
          </cell>
          <cell r="D111">
            <v>37132</v>
          </cell>
          <cell r="E111">
            <v>37189</v>
          </cell>
          <cell r="F111">
            <v>37268</v>
          </cell>
          <cell r="G111">
            <v>37189</v>
          </cell>
          <cell r="H111">
            <v>20995</v>
          </cell>
          <cell r="I111">
            <v>20995</v>
          </cell>
          <cell r="J111" t="str">
            <v>FOB Murmansk</v>
          </cell>
          <cell r="K111" t="str">
            <v>FOB Murmansk</v>
          </cell>
          <cell r="L111" t="str">
            <v>КГОК</v>
          </cell>
          <cell r="M111" t="str">
            <v>КГОК</v>
          </cell>
          <cell r="N111" t="str">
            <v>Seneltex</v>
          </cell>
          <cell r="O111" t="str">
            <v>Sobelmar</v>
          </cell>
          <cell r="P111">
            <v>43.5</v>
          </cell>
          <cell r="Q111">
            <v>913282.5</v>
          </cell>
          <cell r="R111">
            <v>913282.5</v>
          </cell>
          <cell r="S111">
            <v>0</v>
          </cell>
          <cell r="T111">
            <v>104315.04</v>
          </cell>
          <cell r="U111">
            <v>0</v>
          </cell>
          <cell r="V111">
            <v>0</v>
          </cell>
          <cell r="W111">
            <v>0</v>
          </cell>
          <cell r="X111">
            <v>0</v>
          </cell>
          <cell r="Y111">
            <v>0</v>
          </cell>
          <cell r="Z111">
            <v>0</v>
          </cell>
        </row>
        <row r="112">
          <cell r="A112">
            <v>200110</v>
          </cell>
          <cell r="B112" t="str">
            <v>ac</v>
          </cell>
          <cell r="C112" t="str">
            <v>ac52</v>
          </cell>
          <cell r="D112">
            <v>37134</v>
          </cell>
          <cell r="E112">
            <v>37193</v>
          </cell>
          <cell r="F112">
            <v>37272</v>
          </cell>
          <cell r="G112">
            <v>37193</v>
          </cell>
          <cell r="H112">
            <v>8675</v>
          </cell>
          <cell r="I112">
            <v>8675</v>
          </cell>
          <cell r="J112" t="str">
            <v>FOB Murmansk</v>
          </cell>
          <cell r="K112" t="str">
            <v>FOB Murmansk</v>
          </cell>
          <cell r="L112" t="str">
            <v>КГОК</v>
          </cell>
          <cell r="M112" t="str">
            <v>КГОК</v>
          </cell>
          <cell r="N112" t="str">
            <v>GMF</v>
          </cell>
          <cell r="O112" t="str">
            <v>Norsk Hydro</v>
          </cell>
          <cell r="P112">
            <v>43.5</v>
          </cell>
          <cell r="Q112">
            <v>377362.5</v>
          </cell>
          <cell r="R112">
            <v>377362.5</v>
          </cell>
          <cell r="S112">
            <v>0</v>
          </cell>
          <cell r="T112">
            <v>102839.39</v>
          </cell>
          <cell r="U112">
            <v>0</v>
          </cell>
          <cell r="V112">
            <v>0</v>
          </cell>
          <cell r="W112">
            <v>0</v>
          </cell>
          <cell r="X112">
            <v>0</v>
          </cell>
          <cell r="Y112">
            <v>0</v>
          </cell>
          <cell r="Z112">
            <v>0</v>
          </cell>
        </row>
        <row r="113">
          <cell r="A113">
            <v>200110</v>
          </cell>
          <cell r="B113" t="str">
            <v>ac</v>
          </cell>
          <cell r="C113" t="str">
            <v>ac53</v>
          </cell>
          <cell r="E113">
            <v>37194</v>
          </cell>
          <cell r="F113">
            <v>37274</v>
          </cell>
          <cell r="G113">
            <v>37194</v>
          </cell>
          <cell r="H113">
            <v>3406</v>
          </cell>
          <cell r="I113">
            <v>3406</v>
          </cell>
          <cell r="J113" t="str">
            <v>FOB Murmansk</v>
          </cell>
          <cell r="K113" t="str">
            <v>FOB Murmansk</v>
          </cell>
          <cell r="L113" t="str">
            <v>КГОК</v>
          </cell>
          <cell r="M113" t="str">
            <v>КГОК</v>
          </cell>
          <cell r="N113" t="str">
            <v>GMF</v>
          </cell>
          <cell r="O113" t="str">
            <v>Norsk Hydro</v>
          </cell>
          <cell r="P113">
            <v>44.3</v>
          </cell>
          <cell r="Q113">
            <v>150885.79999999999</v>
          </cell>
          <cell r="R113">
            <v>150885.79999999999</v>
          </cell>
          <cell r="S113">
            <v>0</v>
          </cell>
          <cell r="T113">
            <v>176195.7</v>
          </cell>
          <cell r="U113">
            <v>0</v>
          </cell>
          <cell r="V113">
            <v>0</v>
          </cell>
          <cell r="W113">
            <v>0</v>
          </cell>
          <cell r="X113">
            <v>0</v>
          </cell>
          <cell r="Y113">
            <v>0</v>
          </cell>
          <cell r="Z113">
            <v>0</v>
          </cell>
        </row>
        <row r="114">
          <cell r="A114">
            <v>200110</v>
          </cell>
          <cell r="B114" t="str">
            <v>ac</v>
          </cell>
          <cell r="C114" t="str">
            <v>ac54</v>
          </cell>
          <cell r="D114">
            <v>37175</v>
          </cell>
          <cell r="E114">
            <v>37183</v>
          </cell>
          <cell r="F114">
            <v>37255</v>
          </cell>
          <cell r="G114">
            <v>37183</v>
          </cell>
          <cell r="H114">
            <v>3893.5</v>
          </cell>
          <cell r="I114">
            <v>3893.5</v>
          </cell>
          <cell r="J114" t="str">
            <v>FCA Kovdor</v>
          </cell>
          <cell r="K114" t="str">
            <v>DDU Shilainiai</v>
          </cell>
          <cell r="L114" t="str">
            <v>КГОК</v>
          </cell>
          <cell r="M114" t="str">
            <v>КГОК</v>
          </cell>
          <cell r="N114" t="str">
            <v>Seneltex</v>
          </cell>
          <cell r="O114" t="str">
            <v>Lifosa</v>
          </cell>
          <cell r="P114">
            <v>62.25</v>
          </cell>
          <cell r="Q114">
            <v>242370.375</v>
          </cell>
          <cell r="R114">
            <v>242370.38</v>
          </cell>
          <cell r="S114">
            <v>0</v>
          </cell>
          <cell r="T114" t="str">
            <v>Itico</v>
          </cell>
          <cell r="U114">
            <v>104771.15</v>
          </cell>
          <cell r="V114">
            <v>107320</v>
          </cell>
          <cell r="W114">
            <v>-2548.85</v>
          </cell>
          <cell r="X114">
            <v>0</v>
          </cell>
          <cell r="Y114">
            <v>0</v>
          </cell>
          <cell r="Z114">
            <v>0</v>
          </cell>
        </row>
        <row r="115">
          <cell r="A115">
            <v>200111</v>
          </cell>
          <cell r="B115" t="str">
            <v>ac</v>
          </cell>
          <cell r="C115" t="str">
            <v>ac56</v>
          </cell>
          <cell r="E115">
            <v>37200</v>
          </cell>
          <cell r="F115">
            <v>37279</v>
          </cell>
          <cell r="G115">
            <v>37200</v>
          </cell>
          <cell r="H115">
            <v>26248</v>
          </cell>
          <cell r="I115">
            <v>26248</v>
          </cell>
          <cell r="J115" t="str">
            <v>FOB Murmansk</v>
          </cell>
          <cell r="K115" t="str">
            <v>FOB Murmansk</v>
          </cell>
          <cell r="L115" t="str">
            <v>КГОК</v>
          </cell>
          <cell r="M115" t="str">
            <v>КГОК</v>
          </cell>
          <cell r="N115" t="str">
            <v>GMF</v>
          </cell>
          <cell r="O115" t="str">
            <v>PetKov</v>
          </cell>
          <cell r="P115">
            <v>43.25</v>
          </cell>
          <cell r="Q115">
            <v>1135226</v>
          </cell>
          <cell r="R115">
            <v>1135226</v>
          </cell>
          <cell r="S115">
            <v>0</v>
          </cell>
          <cell r="T115">
            <v>0</v>
          </cell>
          <cell r="U115">
            <v>0</v>
          </cell>
          <cell r="V115">
            <v>0</v>
          </cell>
          <cell r="W115">
            <v>0</v>
          </cell>
          <cell r="X115">
            <v>0</v>
          </cell>
          <cell r="Y115">
            <v>0</v>
          </cell>
          <cell r="Z115">
            <v>0</v>
          </cell>
        </row>
        <row r="116">
          <cell r="A116">
            <v>200111</v>
          </cell>
          <cell r="B116" t="str">
            <v>ac</v>
          </cell>
          <cell r="C116" t="str">
            <v>ac57</v>
          </cell>
          <cell r="E116">
            <v>37203</v>
          </cell>
          <cell r="F116">
            <v>37281</v>
          </cell>
          <cell r="G116">
            <v>37203</v>
          </cell>
          <cell r="H116">
            <v>18053</v>
          </cell>
          <cell r="I116">
            <v>18053</v>
          </cell>
          <cell r="J116" t="str">
            <v>FOB Murmansk</v>
          </cell>
          <cell r="K116" t="str">
            <v>CFR Klaipeda</v>
          </cell>
          <cell r="L116" t="str">
            <v>КГОК</v>
          </cell>
          <cell r="M116" t="str">
            <v>КГОК</v>
          </cell>
          <cell r="N116" t="str">
            <v>Seneltex</v>
          </cell>
          <cell r="O116" t="str">
            <v>Lifosa</v>
          </cell>
          <cell r="P116">
            <v>56</v>
          </cell>
          <cell r="Q116">
            <v>1010968</v>
          </cell>
          <cell r="R116">
            <v>1010968</v>
          </cell>
          <cell r="S116">
            <v>0</v>
          </cell>
          <cell r="T116" t="str">
            <v>NB Shipping</v>
          </cell>
          <cell r="U116">
            <v>167892.9</v>
          </cell>
          <cell r="V116">
            <v>159498.26</v>
          </cell>
          <cell r="W116">
            <v>8394.64</v>
          </cell>
          <cell r="X116">
            <v>0</v>
          </cell>
          <cell r="Y116">
            <v>0</v>
          </cell>
          <cell r="Z116">
            <v>0</v>
          </cell>
        </row>
        <row r="117">
          <cell r="A117">
            <v>200111</v>
          </cell>
          <cell r="B117" t="str">
            <v>ac</v>
          </cell>
          <cell r="C117" t="str">
            <v>ac58</v>
          </cell>
          <cell r="E117">
            <v>37205</v>
          </cell>
          <cell r="F117">
            <v>37284</v>
          </cell>
          <cell r="G117">
            <v>37205</v>
          </cell>
          <cell r="H117">
            <v>8170</v>
          </cell>
          <cell r="I117">
            <v>8170</v>
          </cell>
          <cell r="J117" t="str">
            <v>FOB Murmansk</v>
          </cell>
          <cell r="K117" t="str">
            <v>FOB Murmansk</v>
          </cell>
          <cell r="L117" t="str">
            <v>КГОК</v>
          </cell>
          <cell r="M117" t="str">
            <v>КГОК</v>
          </cell>
          <cell r="N117" t="str">
            <v>GMF</v>
          </cell>
          <cell r="O117" t="str">
            <v>Norsk Hydro</v>
          </cell>
          <cell r="P117">
            <v>44.1</v>
          </cell>
          <cell r="Q117">
            <v>360297</v>
          </cell>
          <cell r="R117">
            <v>360297</v>
          </cell>
          <cell r="S117">
            <v>0</v>
          </cell>
          <cell r="T117">
            <v>176335.2</v>
          </cell>
          <cell r="U117">
            <v>0</v>
          </cell>
          <cell r="V117">
            <v>0</v>
          </cell>
          <cell r="W117">
            <v>0</v>
          </cell>
          <cell r="X117">
            <v>0</v>
          </cell>
          <cell r="Y117">
            <v>0</v>
          </cell>
          <cell r="Z117">
            <v>0</v>
          </cell>
        </row>
        <row r="118">
          <cell r="A118">
            <v>200111</v>
          </cell>
          <cell r="B118" t="str">
            <v>ac</v>
          </cell>
          <cell r="C118" t="str">
            <v>ac59</v>
          </cell>
          <cell r="E118">
            <v>37210</v>
          </cell>
          <cell r="F118">
            <v>37289</v>
          </cell>
          <cell r="G118">
            <v>37210</v>
          </cell>
          <cell r="H118">
            <v>18089</v>
          </cell>
          <cell r="I118">
            <v>18089</v>
          </cell>
          <cell r="J118" t="str">
            <v>FOB Murmansk</v>
          </cell>
          <cell r="K118" t="str">
            <v>CFR Klaipeda</v>
          </cell>
          <cell r="L118" t="str">
            <v>КГОК</v>
          </cell>
          <cell r="M118" t="str">
            <v>КГОК</v>
          </cell>
          <cell r="N118" t="str">
            <v>Seneltex</v>
          </cell>
          <cell r="O118" t="str">
            <v>Lifosa</v>
          </cell>
          <cell r="P118">
            <v>56</v>
          </cell>
          <cell r="Q118">
            <v>1012984</v>
          </cell>
          <cell r="R118">
            <v>1012984</v>
          </cell>
          <cell r="S118">
            <v>0</v>
          </cell>
          <cell r="T118" t="str">
            <v>ММП</v>
          </cell>
          <cell r="U118">
            <v>175508.1</v>
          </cell>
          <cell r="V118">
            <v>175444.9</v>
          </cell>
          <cell r="W118">
            <v>63.2</v>
          </cell>
          <cell r="X118">
            <v>0</v>
          </cell>
          <cell r="Y118">
            <v>0</v>
          </cell>
          <cell r="Z118">
            <v>0</v>
          </cell>
        </row>
        <row r="119">
          <cell r="A119">
            <v>200111</v>
          </cell>
          <cell r="B119" t="str">
            <v>ac</v>
          </cell>
          <cell r="C119" t="str">
            <v>ac60</v>
          </cell>
          <cell r="E119">
            <v>37218</v>
          </cell>
          <cell r="F119">
            <v>37295</v>
          </cell>
          <cell r="G119">
            <v>37218</v>
          </cell>
          <cell r="H119">
            <v>8095</v>
          </cell>
          <cell r="I119">
            <v>8095</v>
          </cell>
          <cell r="J119" t="str">
            <v>FOB Murmansk</v>
          </cell>
          <cell r="K119" t="str">
            <v>FOB Murmansk</v>
          </cell>
          <cell r="L119" t="str">
            <v>КГОК</v>
          </cell>
          <cell r="M119" t="str">
            <v>КГОК</v>
          </cell>
          <cell r="N119" t="str">
            <v>GMF</v>
          </cell>
          <cell r="O119" t="str">
            <v>Norsk Hydro</v>
          </cell>
          <cell r="P119">
            <v>43.7</v>
          </cell>
          <cell r="Q119">
            <v>353751.5</v>
          </cell>
          <cell r="R119">
            <v>353751.5</v>
          </cell>
          <cell r="S119">
            <v>0</v>
          </cell>
          <cell r="T119">
            <v>176345.55</v>
          </cell>
          <cell r="U119">
            <v>0</v>
          </cell>
          <cell r="V119">
            <v>0</v>
          </cell>
          <cell r="W119">
            <v>0</v>
          </cell>
          <cell r="X119">
            <v>0</v>
          </cell>
          <cell r="Y119">
            <v>0</v>
          </cell>
          <cell r="Z119">
            <v>0</v>
          </cell>
        </row>
        <row r="120">
          <cell r="A120">
            <v>200111</v>
          </cell>
          <cell r="B120" t="str">
            <v>ac</v>
          </cell>
          <cell r="C120" t="str">
            <v>ac61</v>
          </cell>
          <cell r="D120">
            <v>37163</v>
          </cell>
          <cell r="E120">
            <v>37225</v>
          </cell>
          <cell r="F120">
            <v>37299</v>
          </cell>
          <cell r="G120">
            <v>37225</v>
          </cell>
          <cell r="H120">
            <v>18170</v>
          </cell>
          <cell r="I120">
            <v>18170</v>
          </cell>
          <cell r="J120" t="str">
            <v>FOB Murmansk</v>
          </cell>
          <cell r="K120" t="str">
            <v>CFR Klaipeda</v>
          </cell>
          <cell r="L120" t="str">
            <v>КГОК</v>
          </cell>
          <cell r="M120" t="str">
            <v>КГОК</v>
          </cell>
          <cell r="N120" t="str">
            <v>Seneltex</v>
          </cell>
          <cell r="O120" t="str">
            <v>Lifosa</v>
          </cell>
          <cell r="P120">
            <v>56</v>
          </cell>
          <cell r="Q120">
            <v>1017520</v>
          </cell>
          <cell r="R120">
            <v>468789.8</v>
          </cell>
          <cell r="S120">
            <v>548730.19999999995</v>
          </cell>
          <cell r="T120" t="str">
            <v>ММП</v>
          </cell>
          <cell r="U120">
            <v>168981</v>
          </cell>
          <cell r="V120">
            <v>160531.95000000001</v>
          </cell>
          <cell r="W120">
            <v>8449.0499999999993</v>
          </cell>
          <cell r="X120">
            <v>0</v>
          </cell>
          <cell r="Y120">
            <v>0</v>
          </cell>
          <cell r="Z120">
            <v>0</v>
          </cell>
        </row>
        <row r="121">
          <cell r="A121">
            <v>200112</v>
          </cell>
          <cell r="B121" t="str">
            <v>ac</v>
          </cell>
          <cell r="C121" t="str">
            <v>ac62</v>
          </cell>
          <cell r="E121">
            <v>37228</v>
          </cell>
          <cell r="F121">
            <v>37303</v>
          </cell>
          <cell r="G121">
            <v>37228</v>
          </cell>
          <cell r="H121">
            <v>4035</v>
          </cell>
          <cell r="I121">
            <v>4035</v>
          </cell>
          <cell r="J121" t="str">
            <v>FOB Murmansk</v>
          </cell>
          <cell r="K121" t="str">
            <v>FOB Murmansk</v>
          </cell>
          <cell r="L121" t="str">
            <v>КГОК</v>
          </cell>
          <cell r="M121" t="str">
            <v>КГОК</v>
          </cell>
          <cell r="N121" t="str">
            <v>GMF</v>
          </cell>
          <cell r="O121" t="str">
            <v>Norsk Hydro</v>
          </cell>
          <cell r="P121">
            <v>43.7</v>
          </cell>
          <cell r="Q121">
            <v>176329.5</v>
          </cell>
          <cell r="R121">
            <v>176329.5</v>
          </cell>
          <cell r="S121">
            <v>0</v>
          </cell>
          <cell r="T121">
            <v>174004.72</v>
          </cell>
          <cell r="U121">
            <v>0</v>
          </cell>
          <cell r="V121">
            <v>0</v>
          </cell>
          <cell r="W121">
            <v>0</v>
          </cell>
          <cell r="X121">
            <v>0</v>
          </cell>
          <cell r="Y121">
            <v>0</v>
          </cell>
          <cell r="Z121">
            <v>0</v>
          </cell>
        </row>
        <row r="122">
          <cell r="A122">
            <v>200112</v>
          </cell>
          <cell r="B122" t="str">
            <v>ac</v>
          </cell>
          <cell r="C122" t="str">
            <v>ac63</v>
          </cell>
          <cell r="E122">
            <v>37226</v>
          </cell>
          <cell r="F122">
            <v>37305</v>
          </cell>
          <cell r="G122">
            <v>37226</v>
          </cell>
          <cell r="H122">
            <v>3052</v>
          </cell>
          <cell r="I122">
            <v>3052</v>
          </cell>
          <cell r="J122" t="str">
            <v>FOB Murmansk</v>
          </cell>
          <cell r="K122" t="str">
            <v>FOB Murmansk</v>
          </cell>
          <cell r="L122" t="str">
            <v>КГОК</v>
          </cell>
          <cell r="M122" t="str">
            <v>КГОК</v>
          </cell>
          <cell r="N122" t="str">
            <v>GMF</v>
          </cell>
          <cell r="O122" t="str">
            <v>Norsk Hydro</v>
          </cell>
          <cell r="P122">
            <v>43.5</v>
          </cell>
          <cell r="Q122">
            <v>132762</v>
          </cell>
          <cell r="R122">
            <v>132762</v>
          </cell>
          <cell r="S122">
            <v>0</v>
          </cell>
          <cell r="T122">
            <v>0</v>
          </cell>
          <cell r="U122">
            <v>0</v>
          </cell>
          <cell r="V122">
            <v>0</v>
          </cell>
          <cell r="W122">
            <v>0</v>
          </cell>
          <cell r="X122">
            <v>0</v>
          </cell>
          <cell r="Y122">
            <v>0</v>
          </cell>
          <cell r="Z122">
            <v>0</v>
          </cell>
        </row>
        <row r="123">
          <cell r="A123">
            <v>200112</v>
          </cell>
          <cell r="B123" t="str">
            <v>ac</v>
          </cell>
          <cell r="C123" t="str">
            <v>ac64</v>
          </cell>
          <cell r="E123">
            <v>37238</v>
          </cell>
          <cell r="F123">
            <v>37313</v>
          </cell>
          <cell r="G123">
            <v>37238</v>
          </cell>
          <cell r="H123">
            <v>15956</v>
          </cell>
          <cell r="I123">
            <v>15956</v>
          </cell>
          <cell r="J123" t="str">
            <v>FOB Murmansk</v>
          </cell>
          <cell r="K123" t="str">
            <v>FOB Murmansk</v>
          </cell>
          <cell r="L123" t="str">
            <v>КГОК</v>
          </cell>
          <cell r="M123" t="str">
            <v>КГОК</v>
          </cell>
          <cell r="N123" t="str">
            <v>GMF</v>
          </cell>
          <cell r="O123" t="str">
            <v>PetKov</v>
          </cell>
          <cell r="P123">
            <v>43.3</v>
          </cell>
          <cell r="Q123">
            <v>690894.8</v>
          </cell>
          <cell r="R123">
            <v>690894.8</v>
          </cell>
          <cell r="S123">
            <v>0</v>
          </cell>
          <cell r="T123">
            <v>0</v>
          </cell>
          <cell r="U123">
            <v>0</v>
          </cell>
          <cell r="V123">
            <v>0</v>
          </cell>
          <cell r="W123">
            <v>0</v>
          </cell>
          <cell r="X123">
            <v>0</v>
          </cell>
          <cell r="Y123">
            <v>0</v>
          </cell>
          <cell r="Z123">
            <v>0</v>
          </cell>
        </row>
        <row r="124">
          <cell r="A124">
            <v>200112</v>
          </cell>
          <cell r="B124" t="str">
            <v>ac</v>
          </cell>
          <cell r="C124" t="str">
            <v>ac65</v>
          </cell>
          <cell r="E124">
            <v>37238</v>
          </cell>
          <cell r="F124">
            <v>37313</v>
          </cell>
          <cell r="G124">
            <v>37238</v>
          </cell>
          <cell r="H124">
            <v>10000</v>
          </cell>
          <cell r="I124">
            <v>10000</v>
          </cell>
          <cell r="J124" t="str">
            <v>FOB Murmansk</v>
          </cell>
          <cell r="K124" t="str">
            <v>FOB Murmansk</v>
          </cell>
          <cell r="L124" t="str">
            <v>КГОК</v>
          </cell>
          <cell r="M124" t="str">
            <v>КГОК</v>
          </cell>
          <cell r="N124" t="str">
            <v>GMF</v>
          </cell>
          <cell r="O124" t="str">
            <v>PetKov</v>
          </cell>
          <cell r="P124">
            <v>43.3</v>
          </cell>
          <cell r="Q124">
            <v>433000</v>
          </cell>
          <cell r="R124">
            <v>433000</v>
          </cell>
          <cell r="S124">
            <v>0</v>
          </cell>
          <cell r="T124">
            <v>176390.7</v>
          </cell>
          <cell r="U124">
            <v>0</v>
          </cell>
          <cell r="V124">
            <v>0</v>
          </cell>
          <cell r="W124">
            <v>0</v>
          </cell>
          <cell r="X124">
            <v>0</v>
          </cell>
          <cell r="Y124">
            <v>0</v>
          </cell>
          <cell r="Z124">
            <v>0</v>
          </cell>
        </row>
        <row r="125">
          <cell r="A125">
            <v>200112</v>
          </cell>
          <cell r="B125" t="str">
            <v>ac</v>
          </cell>
          <cell r="C125" t="str">
            <v>ac66</v>
          </cell>
          <cell r="E125">
            <v>37240</v>
          </cell>
          <cell r="F125">
            <v>37321</v>
          </cell>
          <cell r="G125">
            <v>37240</v>
          </cell>
          <cell r="H125">
            <v>4355</v>
          </cell>
          <cell r="I125">
            <v>4355</v>
          </cell>
          <cell r="J125" t="str">
            <v>FOB Murmansk</v>
          </cell>
          <cell r="K125" t="str">
            <v>FOB Murmansk</v>
          </cell>
          <cell r="L125" t="str">
            <v>КГОК</v>
          </cell>
          <cell r="M125" t="str">
            <v>КГОК</v>
          </cell>
          <cell r="N125" t="str">
            <v>GMF</v>
          </cell>
          <cell r="O125" t="str">
            <v>Norsk Hydro</v>
          </cell>
          <cell r="P125">
            <v>43.9</v>
          </cell>
          <cell r="Q125">
            <v>191184.5</v>
          </cell>
          <cell r="R125">
            <v>0</v>
          </cell>
          <cell r="S125">
            <v>191184.5</v>
          </cell>
          <cell r="T125">
            <v>0</v>
          </cell>
          <cell r="U125">
            <v>0</v>
          </cell>
          <cell r="V125">
            <v>0</v>
          </cell>
          <cell r="W125">
            <v>0</v>
          </cell>
          <cell r="X125">
            <v>0</v>
          </cell>
          <cell r="Y125">
            <v>0</v>
          </cell>
          <cell r="Z125">
            <v>0</v>
          </cell>
        </row>
        <row r="126">
          <cell r="A126">
            <v>200112</v>
          </cell>
          <cell r="B126" t="str">
            <v>ac</v>
          </cell>
          <cell r="C126" t="str">
            <v>ac67</v>
          </cell>
          <cell r="E126">
            <v>37252</v>
          </cell>
          <cell r="F126">
            <v>37326</v>
          </cell>
          <cell r="G126">
            <v>37252</v>
          </cell>
          <cell r="H126">
            <v>29874</v>
          </cell>
          <cell r="I126">
            <v>29874</v>
          </cell>
          <cell r="J126" t="str">
            <v>FOB Murmansk</v>
          </cell>
          <cell r="K126" t="str">
            <v>CFR Klaipeda</v>
          </cell>
          <cell r="L126" t="str">
            <v>КГОК</v>
          </cell>
          <cell r="M126" t="str">
            <v>КГОК</v>
          </cell>
          <cell r="N126" t="str">
            <v>Seneltex</v>
          </cell>
          <cell r="O126" t="str">
            <v>Lifosa</v>
          </cell>
          <cell r="P126">
            <v>56</v>
          </cell>
          <cell r="Q126">
            <v>1672944</v>
          </cell>
          <cell r="R126">
            <v>0</v>
          </cell>
          <cell r="S126">
            <v>1672944</v>
          </cell>
          <cell r="T126" t="str">
            <v>ММП</v>
          </cell>
          <cell r="U126">
            <v>292765.2</v>
          </cell>
          <cell r="V126">
            <v>270807.81</v>
          </cell>
          <cell r="W126">
            <v>21957.39</v>
          </cell>
          <cell r="X126">
            <v>0</v>
          </cell>
          <cell r="Y126">
            <v>0</v>
          </cell>
          <cell r="Z126">
            <v>0</v>
          </cell>
        </row>
        <row r="127">
          <cell r="A127">
            <v>200112</v>
          </cell>
          <cell r="B127" t="str">
            <v>ac</v>
          </cell>
          <cell r="C127" t="str">
            <v>ac68</v>
          </cell>
          <cell r="E127">
            <v>37256</v>
          </cell>
          <cell r="F127">
            <v>37332</v>
          </cell>
          <cell r="G127">
            <v>37256</v>
          </cell>
          <cell r="H127">
            <v>20536</v>
          </cell>
          <cell r="I127">
            <v>20536</v>
          </cell>
          <cell r="J127" t="str">
            <v>FOB Murmansk</v>
          </cell>
          <cell r="K127" t="str">
            <v>FOB Murmansk</v>
          </cell>
          <cell r="L127" t="str">
            <v>КГОК</v>
          </cell>
          <cell r="M127" t="str">
            <v>КГОК</v>
          </cell>
          <cell r="N127" t="str">
            <v>Seneltex</v>
          </cell>
          <cell r="O127" t="str">
            <v>Sobelmar</v>
          </cell>
          <cell r="P127">
            <v>43.5</v>
          </cell>
          <cell r="Q127">
            <v>893316</v>
          </cell>
          <cell r="R127">
            <v>893316</v>
          </cell>
          <cell r="S127">
            <v>0</v>
          </cell>
          <cell r="T127">
            <v>0</v>
          </cell>
          <cell r="U127">
            <v>0</v>
          </cell>
          <cell r="V127">
            <v>0</v>
          </cell>
          <cell r="W127">
            <v>0</v>
          </cell>
          <cell r="X127">
            <v>0</v>
          </cell>
          <cell r="Y127">
            <v>0</v>
          </cell>
          <cell r="Z127">
            <v>0</v>
          </cell>
        </row>
        <row r="128">
          <cell r="A128">
            <v>200112</v>
          </cell>
          <cell r="B128" t="str">
            <v>ac</v>
          </cell>
          <cell r="C128" t="str">
            <v>ac69</v>
          </cell>
          <cell r="D128">
            <v>37175</v>
          </cell>
          <cell r="E128">
            <v>37246</v>
          </cell>
          <cell r="F128">
            <v>37333</v>
          </cell>
          <cell r="G128">
            <v>37246</v>
          </cell>
          <cell r="H128">
            <v>7760</v>
          </cell>
          <cell r="I128">
            <v>7760</v>
          </cell>
          <cell r="J128" t="str">
            <v>FOB Murmansk</v>
          </cell>
          <cell r="K128" t="str">
            <v>FOB Murmansk</v>
          </cell>
          <cell r="L128" t="str">
            <v>КГОК</v>
          </cell>
          <cell r="M128" t="str">
            <v>КГОК</v>
          </cell>
          <cell r="N128" t="str">
            <v>GMF</v>
          </cell>
          <cell r="O128" t="str">
            <v>Norsk Hydro</v>
          </cell>
          <cell r="P128">
            <v>43.8</v>
          </cell>
          <cell r="Q128">
            <v>339888</v>
          </cell>
          <cell r="R128">
            <v>0</v>
          </cell>
          <cell r="S128">
            <v>339888</v>
          </cell>
          <cell r="T128">
            <v>104771.15</v>
          </cell>
          <cell r="U128">
            <v>0</v>
          </cell>
          <cell r="V128">
            <v>0</v>
          </cell>
          <cell r="W128">
            <v>0</v>
          </cell>
          <cell r="X128">
            <v>0</v>
          </cell>
          <cell r="Y128">
            <v>0</v>
          </cell>
          <cell r="Z128">
            <v>0</v>
          </cell>
        </row>
        <row r="129">
          <cell r="A129">
            <v>200201</v>
          </cell>
          <cell r="B129" t="str">
            <v>ac</v>
          </cell>
          <cell r="C129" t="str">
            <v>ac70</v>
          </cell>
          <cell r="E129">
            <v>37258</v>
          </cell>
          <cell r="F129">
            <v>37335</v>
          </cell>
          <cell r="G129">
            <v>37258</v>
          </cell>
          <cell r="H129">
            <v>2910</v>
          </cell>
          <cell r="I129">
            <v>2910</v>
          </cell>
          <cell r="J129" t="str">
            <v>FOB Murmansk</v>
          </cell>
          <cell r="K129" t="str">
            <v>FOB Murmansk</v>
          </cell>
          <cell r="L129" t="str">
            <v>КГОК</v>
          </cell>
          <cell r="M129" t="str">
            <v>КГОК</v>
          </cell>
          <cell r="N129" t="str">
            <v>GMF</v>
          </cell>
          <cell r="O129" t="str">
            <v>Norsk Hydro</v>
          </cell>
          <cell r="P129">
            <v>43.5</v>
          </cell>
          <cell r="Q129">
            <v>126585</v>
          </cell>
          <cell r="R129">
            <v>0</v>
          </cell>
          <cell r="S129">
            <v>126585</v>
          </cell>
          <cell r="T129">
            <v>0</v>
          </cell>
          <cell r="U129">
            <v>0</v>
          </cell>
          <cell r="V129">
            <v>0</v>
          </cell>
          <cell r="W129">
            <v>0</v>
          </cell>
          <cell r="X129">
            <v>0</v>
          </cell>
          <cell r="Y129">
            <v>0</v>
          </cell>
          <cell r="Z129">
            <v>0</v>
          </cell>
        </row>
        <row r="130">
          <cell r="A130">
            <v>200201</v>
          </cell>
          <cell r="B130" t="str">
            <v>ac</v>
          </cell>
          <cell r="C130" t="str">
            <v>ac71</v>
          </cell>
          <cell r="E130">
            <v>37264</v>
          </cell>
          <cell r="F130">
            <v>37343</v>
          </cell>
          <cell r="G130">
            <v>37264</v>
          </cell>
          <cell r="H130">
            <v>18427</v>
          </cell>
          <cell r="I130">
            <v>18427</v>
          </cell>
          <cell r="J130" t="str">
            <v>FOB Murmansk</v>
          </cell>
          <cell r="K130" t="str">
            <v>CFR Klaipeda</v>
          </cell>
          <cell r="L130" t="str">
            <v>КГОК</v>
          </cell>
          <cell r="M130" t="str">
            <v>КГОК</v>
          </cell>
          <cell r="N130" t="str">
            <v>GMF</v>
          </cell>
          <cell r="O130" t="str">
            <v>Lifosa</v>
          </cell>
          <cell r="P130">
            <v>57.2</v>
          </cell>
          <cell r="Q130">
            <v>1054024.3999999999</v>
          </cell>
          <cell r="R130">
            <v>0</v>
          </cell>
          <cell r="S130">
            <v>1054024.3999999999</v>
          </cell>
          <cell r="T130" t="str">
            <v>ММП</v>
          </cell>
          <cell r="U130">
            <v>171371.1</v>
          </cell>
          <cell r="V130">
            <v>158518.26999999999</v>
          </cell>
          <cell r="W130">
            <v>12852.83</v>
          </cell>
          <cell r="X130">
            <v>0</v>
          </cell>
          <cell r="Y130">
            <v>0</v>
          </cell>
          <cell r="Z130">
            <v>0</v>
          </cell>
        </row>
        <row r="131">
          <cell r="A131">
            <v>200201</v>
          </cell>
          <cell r="B131" t="str">
            <v>ac</v>
          </cell>
          <cell r="C131" t="str">
            <v>ac72</v>
          </cell>
          <cell r="E131">
            <v>37269</v>
          </cell>
          <cell r="F131">
            <v>37346</v>
          </cell>
          <cell r="G131">
            <v>37269</v>
          </cell>
          <cell r="H131">
            <v>3907</v>
          </cell>
          <cell r="I131">
            <v>3907</v>
          </cell>
          <cell r="J131" t="str">
            <v>FOB Murmansk</v>
          </cell>
          <cell r="K131" t="str">
            <v>FOB Murmansk</v>
          </cell>
          <cell r="L131" t="str">
            <v>КГОК</v>
          </cell>
          <cell r="M131" t="str">
            <v>КГОК</v>
          </cell>
          <cell r="N131" t="str">
            <v>GMF</v>
          </cell>
          <cell r="O131" t="str">
            <v>Norsk Hydro</v>
          </cell>
          <cell r="P131">
            <v>45.4</v>
          </cell>
          <cell r="Q131">
            <v>177377.8</v>
          </cell>
          <cell r="R131">
            <v>0</v>
          </cell>
          <cell r="S131">
            <v>177377.8</v>
          </cell>
          <cell r="T131">
            <v>0</v>
          </cell>
          <cell r="U131">
            <v>0</v>
          </cell>
          <cell r="V131">
            <v>0</v>
          </cell>
          <cell r="W131">
            <v>0</v>
          </cell>
          <cell r="X131">
            <v>0</v>
          </cell>
          <cell r="Y131">
            <v>0</v>
          </cell>
          <cell r="Z131">
            <v>0</v>
          </cell>
        </row>
        <row r="132">
          <cell r="A132">
            <v>200201</v>
          </cell>
          <cell r="B132" t="str">
            <v>ac</v>
          </cell>
          <cell r="C132" t="str">
            <v>ac74</v>
          </cell>
          <cell r="E132">
            <v>37275</v>
          </cell>
          <cell r="F132">
            <v>37355</v>
          </cell>
          <cell r="G132">
            <v>37275</v>
          </cell>
          <cell r="H132">
            <v>2945</v>
          </cell>
          <cell r="I132">
            <v>2945</v>
          </cell>
          <cell r="J132" t="str">
            <v>FOB Murmansk</v>
          </cell>
          <cell r="K132" t="str">
            <v>FOB Murmansk</v>
          </cell>
          <cell r="L132" t="str">
            <v>КГОК</v>
          </cell>
          <cell r="M132" t="str">
            <v>КГОК</v>
          </cell>
          <cell r="N132" t="str">
            <v>GMF</v>
          </cell>
          <cell r="O132" t="str">
            <v>Norsk Hydro</v>
          </cell>
          <cell r="P132">
            <v>45.2</v>
          </cell>
          <cell r="Q132">
            <v>133114</v>
          </cell>
          <cell r="R132">
            <v>0</v>
          </cell>
          <cell r="S132">
            <v>133114</v>
          </cell>
          <cell r="T132">
            <v>175508.1</v>
          </cell>
          <cell r="U132">
            <v>0</v>
          </cell>
          <cell r="V132">
            <v>0</v>
          </cell>
          <cell r="W132">
            <v>0</v>
          </cell>
          <cell r="X132">
            <v>0</v>
          </cell>
          <cell r="Y132">
            <v>0</v>
          </cell>
          <cell r="Z132">
            <v>0</v>
          </cell>
        </row>
        <row r="133">
          <cell r="A133">
            <v>200201</v>
          </cell>
          <cell r="B133" t="str">
            <v>ac</v>
          </cell>
          <cell r="C133" t="str">
            <v>ac75</v>
          </cell>
          <cell r="E133">
            <v>37272</v>
          </cell>
          <cell r="F133">
            <v>37352</v>
          </cell>
          <cell r="G133">
            <v>37272</v>
          </cell>
          <cell r="H133">
            <v>17750</v>
          </cell>
          <cell r="I133">
            <v>17750</v>
          </cell>
          <cell r="J133" t="str">
            <v>FOB Murmansk</v>
          </cell>
          <cell r="K133" t="str">
            <v>CFR Klaipeda</v>
          </cell>
          <cell r="L133" t="str">
            <v>КГОК</v>
          </cell>
          <cell r="M133" t="str">
            <v>КГОК</v>
          </cell>
          <cell r="N133" t="str">
            <v>GMF</v>
          </cell>
          <cell r="O133" t="str">
            <v>Lifosa</v>
          </cell>
          <cell r="P133">
            <v>56.92</v>
          </cell>
          <cell r="Q133">
            <v>1010330</v>
          </cell>
          <cell r="R133">
            <v>0</v>
          </cell>
          <cell r="S133">
            <v>1010330</v>
          </cell>
          <cell r="T133" t="str">
            <v>ММП</v>
          </cell>
          <cell r="U133">
            <v>165075</v>
          </cell>
          <cell r="V133">
            <v>152694.37</v>
          </cell>
          <cell r="W133">
            <v>12380.63</v>
          </cell>
          <cell r="X133">
            <v>0</v>
          </cell>
          <cell r="Y133">
            <v>0</v>
          </cell>
          <cell r="Z133">
            <v>0</v>
          </cell>
        </row>
        <row r="134">
          <cell r="A134">
            <v>200201</v>
          </cell>
          <cell r="B134" t="str">
            <v>ac</v>
          </cell>
          <cell r="C134" t="str">
            <v>ac76</v>
          </cell>
          <cell r="E134">
            <v>37225</v>
          </cell>
          <cell r="F134">
            <v>37365</v>
          </cell>
          <cell r="G134">
            <v>18170</v>
          </cell>
          <cell r="H134">
            <v>18000</v>
          </cell>
          <cell r="I134">
            <v>18000</v>
          </cell>
          <cell r="J134" t="str">
            <v>FOB Murmansk</v>
          </cell>
          <cell r="K134" t="str">
            <v>CFR Klaipeda</v>
          </cell>
          <cell r="L134" t="str">
            <v>КГОК</v>
          </cell>
          <cell r="M134" t="str">
            <v>КГОК</v>
          </cell>
          <cell r="N134" t="str">
            <v>GMF</v>
          </cell>
          <cell r="O134" t="str">
            <v>Lifosa</v>
          </cell>
          <cell r="P134">
            <v>56</v>
          </cell>
          <cell r="Q134">
            <v>1008000</v>
          </cell>
          <cell r="R134">
            <v>0</v>
          </cell>
          <cell r="S134">
            <v>1008000</v>
          </cell>
          <cell r="T134" t="str">
            <v>ММП</v>
          </cell>
          <cell r="U134">
            <v>167400</v>
          </cell>
          <cell r="V134">
            <v>0</v>
          </cell>
          <cell r="W134">
            <v>167400</v>
          </cell>
          <cell r="X134">
            <v>0</v>
          </cell>
          <cell r="Y134">
            <v>0</v>
          </cell>
          <cell r="Z134">
            <v>0</v>
          </cell>
        </row>
        <row r="135">
          <cell r="A135">
            <v>200109</v>
          </cell>
          <cell r="B135" t="str">
            <v>bac</v>
          </cell>
          <cell r="C135" t="str">
            <v>bac01</v>
          </cell>
          <cell r="D135">
            <v>37159</v>
          </cell>
          <cell r="E135">
            <v>37161</v>
          </cell>
          <cell r="F135">
            <v>37249</v>
          </cell>
          <cell r="G135">
            <v>37161</v>
          </cell>
          <cell r="H135">
            <v>101.59999847412109</v>
          </cell>
          <cell r="I135">
            <v>101.59999847412109</v>
          </cell>
          <cell r="J135" t="str">
            <v>FCA Nevinnomyssk</v>
          </cell>
          <cell r="K135" t="str">
            <v>FCA Nevinnomyssk</v>
          </cell>
          <cell r="L135" t="str">
            <v>НевАзот</v>
          </cell>
          <cell r="M135" t="str">
            <v>НевАзот</v>
          </cell>
          <cell r="N135" t="str">
            <v>GMF</v>
          </cell>
          <cell r="O135" t="str">
            <v>Twin</v>
          </cell>
          <cell r="P135">
            <v>320</v>
          </cell>
          <cell r="Q135">
            <v>32512</v>
          </cell>
          <cell r="R135">
            <v>32512</v>
          </cell>
          <cell r="S135">
            <v>0</v>
          </cell>
          <cell r="T135">
            <v>0</v>
          </cell>
          <cell r="U135">
            <v>0</v>
          </cell>
          <cell r="V135">
            <v>0</v>
          </cell>
          <cell r="W135">
            <v>0</v>
          </cell>
          <cell r="X135">
            <v>0</v>
          </cell>
          <cell r="Y135">
            <v>0</v>
          </cell>
          <cell r="Z135">
            <v>0</v>
          </cell>
        </row>
        <row r="136">
          <cell r="A136">
            <v>200110</v>
          </cell>
          <cell r="B136" t="str">
            <v>bac</v>
          </cell>
          <cell r="C136" t="str">
            <v>bac03</v>
          </cell>
          <cell r="D136">
            <v>37184</v>
          </cell>
          <cell r="E136">
            <v>37180</v>
          </cell>
          <cell r="F136">
            <v>37274</v>
          </cell>
          <cell r="G136">
            <v>37180</v>
          </cell>
          <cell r="H136">
            <v>9.1999998092651367</v>
          </cell>
          <cell r="I136">
            <v>9.1999998092651367</v>
          </cell>
          <cell r="J136" t="str">
            <v>FCA Nevinnomyssk</v>
          </cell>
          <cell r="K136" t="str">
            <v>FCA Nevinnomyssk</v>
          </cell>
          <cell r="L136" t="str">
            <v>НевАзот</v>
          </cell>
          <cell r="M136" t="str">
            <v>НевАзот</v>
          </cell>
          <cell r="N136" t="str">
            <v>GMF</v>
          </cell>
          <cell r="O136" t="str">
            <v>Akrilat</v>
          </cell>
          <cell r="P136">
            <v>430</v>
          </cell>
          <cell r="Q136">
            <v>3956</v>
          </cell>
          <cell r="R136">
            <v>3956</v>
          </cell>
          <cell r="S136">
            <v>0</v>
          </cell>
          <cell r="T136">
            <v>0</v>
          </cell>
          <cell r="U136">
            <v>0</v>
          </cell>
          <cell r="V136">
            <v>0</v>
          </cell>
          <cell r="W136">
            <v>0</v>
          </cell>
          <cell r="X136">
            <v>0</v>
          </cell>
          <cell r="Y136">
            <v>0</v>
          </cell>
          <cell r="Z136">
            <v>0</v>
          </cell>
        </row>
        <row r="137">
          <cell r="A137">
            <v>200110</v>
          </cell>
          <cell r="B137" t="str">
            <v>bac</v>
          </cell>
          <cell r="C137" t="str">
            <v>bac04</v>
          </cell>
          <cell r="D137">
            <v>37184</v>
          </cell>
          <cell r="E137">
            <v>37194</v>
          </cell>
          <cell r="F137">
            <v>37274</v>
          </cell>
          <cell r="G137">
            <v>37194</v>
          </cell>
          <cell r="H137">
            <v>112.30000305175781</v>
          </cell>
          <cell r="I137">
            <v>112.30000305175781</v>
          </cell>
          <cell r="J137" t="str">
            <v>FCA Nevinnomyssk</v>
          </cell>
          <cell r="K137" t="str">
            <v>FCA Nevinnomyssk</v>
          </cell>
          <cell r="L137" t="str">
            <v>НевАзот</v>
          </cell>
          <cell r="M137" t="str">
            <v>НевАзот</v>
          </cell>
          <cell r="N137" t="str">
            <v>GMF</v>
          </cell>
          <cell r="O137" t="str">
            <v>Ameropa</v>
          </cell>
          <cell r="P137">
            <v>350</v>
          </cell>
          <cell r="Q137">
            <v>39305</v>
          </cell>
          <cell r="R137">
            <v>42000</v>
          </cell>
          <cell r="S137">
            <v>-2695</v>
          </cell>
          <cell r="T137">
            <v>0</v>
          </cell>
          <cell r="U137">
            <v>0</v>
          </cell>
          <cell r="V137">
            <v>0</v>
          </cell>
          <cell r="W137">
            <v>0</v>
          </cell>
          <cell r="X137">
            <v>0</v>
          </cell>
          <cell r="Y137">
            <v>0</v>
          </cell>
          <cell r="Z137">
            <v>0</v>
          </cell>
        </row>
        <row r="138">
          <cell r="A138">
            <v>200110</v>
          </cell>
          <cell r="B138" t="str">
            <v>bac</v>
          </cell>
          <cell r="C138" t="str">
            <v>bac05</v>
          </cell>
          <cell r="D138">
            <v>37184</v>
          </cell>
          <cell r="E138">
            <v>37173</v>
          </cell>
          <cell r="F138">
            <v>37263</v>
          </cell>
          <cell r="G138">
            <v>37173</v>
          </cell>
          <cell r="H138">
            <v>496.20001220703125</v>
          </cell>
          <cell r="I138">
            <v>496.20001220703125</v>
          </cell>
          <cell r="J138" t="str">
            <v>FCA Nevinnomyssk</v>
          </cell>
          <cell r="K138" t="str">
            <v>FCA Nevinnomyssk</v>
          </cell>
          <cell r="L138" t="str">
            <v>НевАзот</v>
          </cell>
          <cell r="M138" t="str">
            <v>НевАзот</v>
          </cell>
          <cell r="N138" t="str">
            <v>GMF</v>
          </cell>
          <cell r="O138" t="str">
            <v>Twin</v>
          </cell>
          <cell r="P138">
            <v>320</v>
          </cell>
          <cell r="Q138">
            <v>158784</v>
          </cell>
          <cell r="R138">
            <v>158784</v>
          </cell>
          <cell r="S138">
            <v>0</v>
          </cell>
          <cell r="T138">
            <v>0</v>
          </cell>
          <cell r="U138">
            <v>0</v>
          </cell>
          <cell r="V138">
            <v>0</v>
          </cell>
          <cell r="W138">
            <v>0</v>
          </cell>
          <cell r="X138">
            <v>0</v>
          </cell>
          <cell r="Y138">
            <v>0</v>
          </cell>
          <cell r="Z138">
            <v>0</v>
          </cell>
        </row>
        <row r="139">
          <cell r="A139">
            <v>200110</v>
          </cell>
          <cell r="B139" t="str">
            <v>bac</v>
          </cell>
          <cell r="C139" t="str">
            <v>bac06</v>
          </cell>
          <cell r="D139">
            <v>37184</v>
          </cell>
          <cell r="E139">
            <v>37184</v>
          </cell>
          <cell r="F139">
            <v>37274</v>
          </cell>
          <cell r="G139">
            <v>37184</v>
          </cell>
          <cell r="H139">
            <v>127.59999847412109</v>
          </cell>
          <cell r="I139">
            <v>127.59999847412109</v>
          </cell>
          <cell r="J139" t="str">
            <v>FCA Nevinnomyssk</v>
          </cell>
          <cell r="K139" t="str">
            <v>FCA Nevinnomyssk</v>
          </cell>
          <cell r="L139" t="str">
            <v>НевАзот</v>
          </cell>
          <cell r="M139" t="str">
            <v>НевАзот</v>
          </cell>
          <cell r="N139" t="str">
            <v>GMF</v>
          </cell>
          <cell r="O139" t="str">
            <v>Twin</v>
          </cell>
          <cell r="P139">
            <v>320</v>
          </cell>
          <cell r="Q139">
            <v>40832</v>
          </cell>
          <cell r="R139">
            <v>40832</v>
          </cell>
          <cell r="S139">
            <v>0</v>
          </cell>
          <cell r="T139">
            <v>0</v>
          </cell>
          <cell r="U139">
            <v>0</v>
          </cell>
          <cell r="V139">
            <v>0</v>
          </cell>
          <cell r="W139">
            <v>0</v>
          </cell>
          <cell r="X139">
            <v>0</v>
          </cell>
          <cell r="Y139">
            <v>0</v>
          </cell>
          <cell r="Z139">
            <v>0</v>
          </cell>
        </row>
        <row r="140">
          <cell r="A140">
            <v>200110</v>
          </cell>
          <cell r="B140" t="str">
            <v>bac</v>
          </cell>
          <cell r="C140" t="str">
            <v>bac07</v>
          </cell>
          <cell r="D140">
            <v>37184</v>
          </cell>
          <cell r="E140">
            <v>37195</v>
          </cell>
          <cell r="F140">
            <v>37285</v>
          </cell>
          <cell r="G140">
            <v>37195</v>
          </cell>
          <cell r="H140">
            <v>9.8000001907348633</v>
          </cell>
          <cell r="I140">
            <v>9.8000001907348633</v>
          </cell>
          <cell r="J140" t="str">
            <v>FCA Nevinnomyssk</v>
          </cell>
          <cell r="K140" t="str">
            <v>FCA Nevinnomyssk</v>
          </cell>
          <cell r="L140" t="str">
            <v>НевАзот</v>
          </cell>
          <cell r="M140" t="str">
            <v>НевАзот</v>
          </cell>
          <cell r="N140" t="str">
            <v>GMF</v>
          </cell>
          <cell r="O140" t="str">
            <v>Akrilat</v>
          </cell>
          <cell r="P140">
            <v>430</v>
          </cell>
          <cell r="Q140">
            <v>4214</v>
          </cell>
          <cell r="R140">
            <v>4214</v>
          </cell>
          <cell r="S140">
            <v>0</v>
          </cell>
          <cell r="T140">
            <v>292765.2</v>
          </cell>
          <cell r="U140">
            <v>0</v>
          </cell>
          <cell r="V140">
            <v>0</v>
          </cell>
          <cell r="W140">
            <v>0</v>
          </cell>
          <cell r="X140">
            <v>0</v>
          </cell>
          <cell r="Y140">
            <v>0</v>
          </cell>
          <cell r="Z140">
            <v>0</v>
          </cell>
        </row>
        <row r="141">
          <cell r="A141">
            <v>200111</v>
          </cell>
          <cell r="B141" t="str">
            <v>bac</v>
          </cell>
          <cell r="C141" t="str">
            <v>bac09</v>
          </cell>
          <cell r="D141">
            <v>37215</v>
          </cell>
          <cell r="E141">
            <v>37197</v>
          </cell>
          <cell r="F141">
            <v>37305</v>
          </cell>
          <cell r="G141">
            <v>37225</v>
          </cell>
          <cell r="H141">
            <v>458</v>
          </cell>
          <cell r="I141">
            <v>458</v>
          </cell>
          <cell r="J141" t="str">
            <v>FCA Nevinnomyssk</v>
          </cell>
          <cell r="K141" t="str">
            <v>DAF Buslovskaja</v>
          </cell>
          <cell r="L141" t="str">
            <v>НевАзот</v>
          </cell>
          <cell r="M141" t="str">
            <v>НевАзот</v>
          </cell>
          <cell r="N141" t="str">
            <v>GMF</v>
          </cell>
          <cell r="O141" t="str">
            <v>Vinmar</v>
          </cell>
          <cell r="P141">
            <v>382</v>
          </cell>
          <cell r="Q141">
            <v>174956</v>
          </cell>
          <cell r="R141">
            <v>174956</v>
          </cell>
          <cell r="S141">
            <v>0</v>
          </cell>
          <cell r="T141" t="str">
            <v>Transair</v>
          </cell>
          <cell r="U141">
            <v>27981.52</v>
          </cell>
          <cell r="V141">
            <v>27981.52</v>
          </cell>
          <cell r="W141">
            <v>0</v>
          </cell>
          <cell r="X141">
            <v>0</v>
          </cell>
          <cell r="Y141">
            <v>0</v>
          </cell>
          <cell r="Z141">
            <v>0</v>
          </cell>
        </row>
        <row r="142">
          <cell r="A142">
            <v>200111</v>
          </cell>
          <cell r="B142" t="str">
            <v>bac</v>
          </cell>
          <cell r="C142" t="str">
            <v>bac10</v>
          </cell>
          <cell r="D142">
            <v>37205</v>
          </cell>
          <cell r="E142">
            <v>37209</v>
          </cell>
          <cell r="F142">
            <v>37299</v>
          </cell>
          <cell r="G142">
            <v>37209</v>
          </cell>
          <cell r="H142">
            <v>341.20001220703125</v>
          </cell>
          <cell r="I142">
            <v>341.20001220703125</v>
          </cell>
          <cell r="J142" t="str">
            <v>FCA Nevinnomyssk</v>
          </cell>
          <cell r="K142" t="str">
            <v>FCA Nevinnomyssk</v>
          </cell>
          <cell r="L142" t="str">
            <v>НевАзот</v>
          </cell>
          <cell r="M142" t="str">
            <v>НевАзот</v>
          </cell>
          <cell r="N142" t="str">
            <v>GMF</v>
          </cell>
          <cell r="O142" t="str">
            <v>Coxon</v>
          </cell>
          <cell r="P142">
            <v>316</v>
          </cell>
          <cell r="Q142">
            <v>107819.2</v>
          </cell>
          <cell r="R142">
            <v>108103.6</v>
          </cell>
          <cell r="S142">
            <v>-284.39999999999998</v>
          </cell>
          <cell r="T142">
            <v>0</v>
          </cell>
          <cell r="U142">
            <v>0</v>
          </cell>
          <cell r="V142">
            <v>0</v>
          </cell>
          <cell r="W142">
            <v>0</v>
          </cell>
          <cell r="X142">
            <v>0</v>
          </cell>
          <cell r="Y142">
            <v>0</v>
          </cell>
          <cell r="Z142">
            <v>0</v>
          </cell>
        </row>
        <row r="143">
          <cell r="A143">
            <v>200111</v>
          </cell>
          <cell r="B143" t="str">
            <v>bac</v>
          </cell>
          <cell r="C143" t="str">
            <v>bac11</v>
          </cell>
          <cell r="D143">
            <v>37205</v>
          </cell>
          <cell r="E143">
            <v>37208</v>
          </cell>
          <cell r="F143">
            <v>37298</v>
          </cell>
          <cell r="G143">
            <v>37208</v>
          </cell>
          <cell r="H143">
            <v>39.799999237060547</v>
          </cell>
          <cell r="I143">
            <v>39.799999237060547</v>
          </cell>
          <cell r="J143" t="str">
            <v>FCA Nevinnomyssk</v>
          </cell>
          <cell r="K143" t="str">
            <v>FCA Nevinnomyssk</v>
          </cell>
          <cell r="L143" t="str">
            <v>НевАзот</v>
          </cell>
          <cell r="M143" t="str">
            <v>НевАзот</v>
          </cell>
          <cell r="N143" t="str">
            <v>GMF</v>
          </cell>
          <cell r="O143" t="str">
            <v>Coxon</v>
          </cell>
          <cell r="P143">
            <v>316</v>
          </cell>
          <cell r="Q143">
            <v>12576.8</v>
          </cell>
          <cell r="R143">
            <v>12576.8</v>
          </cell>
          <cell r="S143">
            <v>0</v>
          </cell>
          <cell r="T143">
            <v>0</v>
          </cell>
          <cell r="U143">
            <v>0</v>
          </cell>
          <cell r="V143">
            <v>0</v>
          </cell>
          <cell r="W143">
            <v>0</v>
          </cell>
          <cell r="X143">
            <v>0</v>
          </cell>
          <cell r="Y143">
            <v>0</v>
          </cell>
          <cell r="Z143">
            <v>0</v>
          </cell>
        </row>
        <row r="144">
          <cell r="A144">
            <v>200112</v>
          </cell>
          <cell r="B144" t="str">
            <v>bac</v>
          </cell>
          <cell r="C144" t="str">
            <v>bac12</v>
          </cell>
          <cell r="D144">
            <v>37232</v>
          </cell>
          <cell r="E144">
            <v>37246</v>
          </cell>
          <cell r="F144">
            <v>37322</v>
          </cell>
          <cell r="G144">
            <v>37246</v>
          </cell>
          <cell r="H144">
            <v>34.700000762939453</v>
          </cell>
          <cell r="I144">
            <v>34.700000762939453</v>
          </cell>
          <cell r="J144" t="str">
            <v>FCA Nevinnomyssk</v>
          </cell>
          <cell r="K144" t="str">
            <v>FCA Nevinnomyssk</v>
          </cell>
          <cell r="L144" t="str">
            <v>НевАзот</v>
          </cell>
          <cell r="M144" t="str">
            <v>НевАзот</v>
          </cell>
          <cell r="N144" t="str">
            <v>GMF</v>
          </cell>
          <cell r="O144" t="str">
            <v>Ecost</v>
          </cell>
          <cell r="P144">
            <v>388</v>
          </cell>
          <cell r="Q144">
            <v>13463.6</v>
          </cell>
          <cell r="R144">
            <v>15520</v>
          </cell>
          <cell r="S144">
            <v>-2056.4</v>
          </cell>
          <cell r="T144">
            <v>171371.1</v>
          </cell>
          <cell r="U144">
            <v>0</v>
          </cell>
          <cell r="V144">
            <v>0</v>
          </cell>
          <cell r="W144">
            <v>0</v>
          </cell>
          <cell r="X144">
            <v>0</v>
          </cell>
          <cell r="Y144">
            <v>0</v>
          </cell>
          <cell r="Z144">
            <v>0</v>
          </cell>
        </row>
        <row r="145">
          <cell r="A145">
            <v>200111</v>
          </cell>
          <cell r="B145" t="str">
            <v>bac</v>
          </cell>
          <cell r="C145" t="str">
            <v>bac13</v>
          </cell>
          <cell r="D145">
            <v>37200</v>
          </cell>
          <cell r="E145">
            <v>37201</v>
          </cell>
          <cell r="F145">
            <v>37290</v>
          </cell>
          <cell r="G145">
            <v>37201</v>
          </cell>
          <cell r="H145">
            <v>20.680000305175781</v>
          </cell>
          <cell r="I145">
            <v>20.680000305175781</v>
          </cell>
          <cell r="J145" t="str">
            <v>FCA Nevinnomyssk</v>
          </cell>
          <cell r="K145" t="str">
            <v>FCA Nevinnomyssk</v>
          </cell>
          <cell r="L145" t="str">
            <v>НевАзот</v>
          </cell>
          <cell r="M145" t="str">
            <v>НевАзот</v>
          </cell>
          <cell r="N145" t="str">
            <v>GMF</v>
          </cell>
          <cell r="O145" t="str">
            <v>Akrilat</v>
          </cell>
          <cell r="P145">
            <v>415</v>
          </cell>
          <cell r="Q145">
            <v>8582.2000000000007</v>
          </cell>
          <cell r="R145">
            <v>8582.2000000000007</v>
          </cell>
          <cell r="S145">
            <v>0</v>
          </cell>
          <cell r="T145">
            <v>0</v>
          </cell>
          <cell r="U145">
            <v>0</v>
          </cell>
          <cell r="V145">
            <v>0</v>
          </cell>
          <cell r="W145">
            <v>0</v>
          </cell>
          <cell r="X145">
            <v>0</v>
          </cell>
          <cell r="Y145">
            <v>0</v>
          </cell>
          <cell r="Z145">
            <v>0</v>
          </cell>
        </row>
        <row r="146">
          <cell r="A146">
            <v>200111</v>
          </cell>
          <cell r="B146" t="str">
            <v>bac</v>
          </cell>
          <cell r="C146" t="str">
            <v>bac14</v>
          </cell>
          <cell r="D146">
            <v>37215</v>
          </cell>
          <cell r="E146">
            <v>37200</v>
          </cell>
          <cell r="F146">
            <v>37290</v>
          </cell>
          <cell r="G146">
            <v>37225</v>
          </cell>
          <cell r="H146">
            <v>34.799999237060547</v>
          </cell>
          <cell r="I146">
            <v>34.799999237060547</v>
          </cell>
          <cell r="J146" t="str">
            <v>FCA Nevinnomyssk</v>
          </cell>
          <cell r="K146" t="str">
            <v>DAF Buslovskaja</v>
          </cell>
          <cell r="L146" t="str">
            <v>НевАзот</v>
          </cell>
          <cell r="M146" t="str">
            <v>НевАзот</v>
          </cell>
          <cell r="N146" t="str">
            <v>GMF</v>
          </cell>
          <cell r="O146" t="str">
            <v>Vinmar</v>
          </cell>
          <cell r="P146">
            <v>382</v>
          </cell>
          <cell r="Q146">
            <v>13293.6</v>
          </cell>
          <cell r="R146">
            <v>13293.6</v>
          </cell>
          <cell r="S146">
            <v>0</v>
          </cell>
          <cell r="T146" t="str">
            <v>Transair</v>
          </cell>
          <cell r="U146">
            <v>2138.33</v>
          </cell>
          <cell r="V146">
            <v>2138.33</v>
          </cell>
          <cell r="W146">
            <v>0</v>
          </cell>
          <cell r="X146">
            <v>0</v>
          </cell>
          <cell r="Y146">
            <v>0</v>
          </cell>
          <cell r="Z146">
            <v>0</v>
          </cell>
        </row>
        <row r="147">
          <cell r="A147">
            <v>200111</v>
          </cell>
          <cell r="B147" t="str">
            <v>bac</v>
          </cell>
          <cell r="C147" t="str">
            <v>bac15</v>
          </cell>
          <cell r="D147">
            <v>37205</v>
          </cell>
          <cell r="E147">
            <v>37210</v>
          </cell>
          <cell r="F147">
            <v>37300</v>
          </cell>
          <cell r="G147">
            <v>37210</v>
          </cell>
          <cell r="H147">
            <v>56.599998474121094</v>
          </cell>
          <cell r="I147">
            <v>56.599998474121094</v>
          </cell>
          <cell r="J147" t="str">
            <v>FCA Nevinnomyssk</v>
          </cell>
          <cell r="K147" t="str">
            <v>FCA Nevinnomyssk</v>
          </cell>
          <cell r="L147" t="str">
            <v>НевАзот</v>
          </cell>
          <cell r="M147" t="str">
            <v>НевАзот</v>
          </cell>
          <cell r="N147" t="str">
            <v>GMF</v>
          </cell>
          <cell r="O147" t="str">
            <v>Coxon</v>
          </cell>
          <cell r="P147">
            <v>316</v>
          </cell>
          <cell r="Q147">
            <v>17885.599999999999</v>
          </cell>
          <cell r="R147">
            <v>17885.599999999999</v>
          </cell>
          <cell r="S147">
            <v>0</v>
          </cell>
          <cell r="T147">
            <v>165075</v>
          </cell>
          <cell r="U147">
            <v>0</v>
          </cell>
          <cell r="V147">
            <v>0</v>
          </cell>
          <cell r="W147">
            <v>0</v>
          </cell>
          <cell r="X147">
            <v>0</v>
          </cell>
          <cell r="Y147">
            <v>0</v>
          </cell>
          <cell r="Z147">
            <v>0</v>
          </cell>
        </row>
        <row r="148">
          <cell r="A148">
            <v>200111</v>
          </cell>
          <cell r="B148" t="str">
            <v>bac</v>
          </cell>
          <cell r="C148" t="str">
            <v>bac16</v>
          </cell>
          <cell r="D148">
            <v>37224</v>
          </cell>
          <cell r="E148">
            <v>37224</v>
          </cell>
          <cell r="F148">
            <v>37314</v>
          </cell>
          <cell r="G148">
            <v>37234</v>
          </cell>
          <cell r="H148">
            <v>70.300003051757812</v>
          </cell>
          <cell r="I148">
            <v>70.300003051757812</v>
          </cell>
          <cell r="J148" t="str">
            <v>FCA Nevinnomyssk</v>
          </cell>
          <cell r="K148" t="str">
            <v>DAF Buslovskaja</v>
          </cell>
          <cell r="L148" t="str">
            <v>НевАзот</v>
          </cell>
          <cell r="M148" t="str">
            <v>НевАзот</v>
          </cell>
          <cell r="N148" t="str">
            <v>GMF</v>
          </cell>
          <cell r="O148" t="str">
            <v>Twin</v>
          </cell>
          <cell r="P148">
            <v>382</v>
          </cell>
          <cell r="Q148">
            <v>26854.6</v>
          </cell>
          <cell r="R148">
            <v>26854.6</v>
          </cell>
          <cell r="S148">
            <v>0</v>
          </cell>
          <cell r="T148" t="str">
            <v>Transair</v>
          </cell>
          <cell r="U148">
            <v>4329.79</v>
          </cell>
          <cell r="V148">
            <v>4329.79</v>
          </cell>
          <cell r="W148">
            <v>0</v>
          </cell>
          <cell r="X148">
            <v>0</v>
          </cell>
          <cell r="Y148">
            <v>0</v>
          </cell>
          <cell r="Z148">
            <v>0</v>
          </cell>
        </row>
        <row r="149">
          <cell r="A149">
            <v>200112</v>
          </cell>
          <cell r="B149" t="str">
            <v>bac</v>
          </cell>
          <cell r="C149" t="str">
            <v>bac17</v>
          </cell>
          <cell r="D149">
            <v>37240</v>
          </cell>
          <cell r="E149">
            <v>37238</v>
          </cell>
          <cell r="F149">
            <v>37335</v>
          </cell>
          <cell r="G149">
            <v>37255</v>
          </cell>
          <cell r="H149">
            <v>342.70001220703125</v>
          </cell>
          <cell r="I149">
            <v>342.70001220703125</v>
          </cell>
          <cell r="J149" t="str">
            <v>FCA Nevinnomyssk</v>
          </cell>
          <cell r="K149" t="str">
            <v>DAF Buslovskaja</v>
          </cell>
          <cell r="L149" t="str">
            <v>НевАзот</v>
          </cell>
          <cell r="M149" t="str">
            <v>НевАзот</v>
          </cell>
          <cell r="N149" t="str">
            <v>GMF</v>
          </cell>
          <cell r="O149" t="str">
            <v>Vinmar</v>
          </cell>
          <cell r="P149">
            <v>372</v>
          </cell>
          <cell r="Q149">
            <v>127484.4</v>
          </cell>
          <cell r="R149">
            <v>127484.4</v>
          </cell>
          <cell r="S149">
            <v>0</v>
          </cell>
          <cell r="T149" t="str">
            <v>Transair</v>
          </cell>
          <cell r="U149">
            <v>20715.650000000001</v>
          </cell>
          <cell r="V149">
            <v>20715.650000000001</v>
          </cell>
          <cell r="W149">
            <v>0</v>
          </cell>
          <cell r="X149">
            <v>0</v>
          </cell>
          <cell r="Y149">
            <v>0</v>
          </cell>
          <cell r="Z149">
            <v>0</v>
          </cell>
        </row>
        <row r="150">
          <cell r="A150">
            <v>200112</v>
          </cell>
          <cell r="B150" t="str">
            <v>bac</v>
          </cell>
          <cell r="C150" t="str">
            <v>bac19</v>
          </cell>
          <cell r="D150">
            <v>37250</v>
          </cell>
          <cell r="E150">
            <v>37242</v>
          </cell>
          <cell r="F150">
            <v>37332</v>
          </cell>
          <cell r="G150">
            <v>37242</v>
          </cell>
          <cell r="H150">
            <v>92.300003051757812</v>
          </cell>
          <cell r="I150">
            <v>92.300003051757812</v>
          </cell>
          <cell r="J150" t="str">
            <v>FCA Nevinnomyssk</v>
          </cell>
          <cell r="K150" t="str">
            <v>FCA Nevinnomyssk</v>
          </cell>
          <cell r="L150" t="str">
            <v>НевАзот</v>
          </cell>
          <cell r="M150" t="str">
            <v>НевАзот</v>
          </cell>
          <cell r="N150" t="str">
            <v>GMF</v>
          </cell>
          <cell r="O150" t="str">
            <v>Twin</v>
          </cell>
          <cell r="P150">
            <v>315</v>
          </cell>
          <cell r="Q150">
            <v>29074.5</v>
          </cell>
          <cell r="R150">
            <v>29074.5</v>
          </cell>
          <cell r="S150">
            <v>0</v>
          </cell>
          <cell r="T150">
            <v>0</v>
          </cell>
          <cell r="U150">
            <v>0</v>
          </cell>
          <cell r="V150">
            <v>0</v>
          </cell>
          <cell r="W150">
            <v>0</v>
          </cell>
          <cell r="X150">
            <v>0</v>
          </cell>
          <cell r="Y150">
            <v>0</v>
          </cell>
          <cell r="Z150">
            <v>0</v>
          </cell>
        </row>
        <row r="151">
          <cell r="A151">
            <v>200112</v>
          </cell>
          <cell r="B151" t="str">
            <v>bac</v>
          </cell>
          <cell r="C151" t="str">
            <v>bac20</v>
          </cell>
          <cell r="D151">
            <v>37245</v>
          </cell>
          <cell r="E151">
            <v>37242</v>
          </cell>
          <cell r="F151">
            <v>37335</v>
          </cell>
          <cell r="G151">
            <v>37242</v>
          </cell>
          <cell r="H151">
            <v>9.7600002288818359</v>
          </cell>
          <cell r="I151">
            <v>9.7600002288818359</v>
          </cell>
          <cell r="J151" t="str">
            <v>FCA Nevinnomyssk</v>
          </cell>
          <cell r="K151" t="str">
            <v>FCA Nevinnomyssk</v>
          </cell>
          <cell r="L151" t="str">
            <v>НевАзот</v>
          </cell>
          <cell r="M151" t="str">
            <v>НевАзот</v>
          </cell>
          <cell r="N151" t="str">
            <v>GMF</v>
          </cell>
          <cell r="O151" t="str">
            <v>Akrilat</v>
          </cell>
          <cell r="P151">
            <v>415</v>
          </cell>
          <cell r="Q151">
            <v>4050.4</v>
          </cell>
          <cell r="R151">
            <v>4050.4</v>
          </cell>
          <cell r="S151">
            <v>0</v>
          </cell>
          <cell r="T151">
            <v>167400</v>
          </cell>
          <cell r="U151">
            <v>0</v>
          </cell>
          <cell r="V151">
            <v>0</v>
          </cell>
          <cell r="W151">
            <v>0</v>
          </cell>
          <cell r="X151">
            <v>0</v>
          </cell>
          <cell r="Y151">
            <v>0</v>
          </cell>
          <cell r="Z151">
            <v>0</v>
          </cell>
        </row>
        <row r="152">
          <cell r="A152">
            <v>200112</v>
          </cell>
          <cell r="B152" t="str">
            <v>bac</v>
          </cell>
          <cell r="C152" t="str">
            <v>bac21</v>
          </cell>
          <cell r="D152">
            <v>37240</v>
          </cell>
          <cell r="E152">
            <v>37242</v>
          </cell>
          <cell r="F152">
            <v>37332</v>
          </cell>
          <cell r="G152">
            <v>37250</v>
          </cell>
          <cell r="H152">
            <v>139.39999389648438</v>
          </cell>
          <cell r="I152">
            <v>139.39999389648438</v>
          </cell>
          <cell r="J152" t="str">
            <v>FCA Nevinnomyssk</v>
          </cell>
          <cell r="K152" t="str">
            <v>DAF Buslovskaja</v>
          </cell>
          <cell r="L152" t="str">
            <v>НевАзот</v>
          </cell>
          <cell r="M152" t="str">
            <v>НевАзот</v>
          </cell>
          <cell r="N152" t="str">
            <v>GMF</v>
          </cell>
          <cell r="O152" t="str">
            <v>Vinmar</v>
          </cell>
          <cell r="P152">
            <v>372</v>
          </cell>
          <cell r="Q152">
            <v>51856.800000000003</v>
          </cell>
          <cell r="R152">
            <v>51856.800000000003</v>
          </cell>
          <cell r="S152">
            <v>0</v>
          </cell>
          <cell r="T152" t="str">
            <v>Transair</v>
          </cell>
          <cell r="U152">
            <v>8394.9699999999993</v>
          </cell>
          <cell r="V152">
            <v>8394.9699999999993</v>
          </cell>
          <cell r="W152">
            <v>0</v>
          </cell>
          <cell r="X152">
            <v>0</v>
          </cell>
          <cell r="Y152">
            <v>0</v>
          </cell>
          <cell r="Z152">
            <v>0</v>
          </cell>
        </row>
        <row r="153">
          <cell r="A153">
            <v>200112</v>
          </cell>
          <cell r="B153" t="str">
            <v>bac</v>
          </cell>
          <cell r="C153" t="str">
            <v>bac22</v>
          </cell>
          <cell r="D153">
            <v>37253</v>
          </cell>
          <cell r="E153">
            <v>37251</v>
          </cell>
          <cell r="F153">
            <v>37341</v>
          </cell>
          <cell r="G153">
            <v>37251</v>
          </cell>
          <cell r="H153">
            <v>9.8599996566772461</v>
          </cell>
          <cell r="I153">
            <v>9.8599996566772461</v>
          </cell>
          <cell r="J153" t="str">
            <v>FCA Nevinnomyssk</v>
          </cell>
          <cell r="K153" t="str">
            <v>FCA Nevinnomyssk</v>
          </cell>
          <cell r="L153" t="str">
            <v>НевАзот</v>
          </cell>
          <cell r="M153" t="str">
            <v>НевАзот</v>
          </cell>
          <cell r="N153" t="str">
            <v>GMF</v>
          </cell>
          <cell r="O153" t="str">
            <v>Akrilat</v>
          </cell>
          <cell r="P153">
            <v>415</v>
          </cell>
          <cell r="Q153">
            <v>4091.9</v>
          </cell>
          <cell r="R153">
            <v>4091.9</v>
          </cell>
          <cell r="S153">
            <v>0</v>
          </cell>
          <cell r="T153">
            <v>0</v>
          </cell>
          <cell r="U153">
            <v>0</v>
          </cell>
          <cell r="V153">
            <v>0</v>
          </cell>
          <cell r="W153">
            <v>0</v>
          </cell>
          <cell r="X153">
            <v>0</v>
          </cell>
          <cell r="Y153">
            <v>0</v>
          </cell>
          <cell r="Z153">
            <v>0</v>
          </cell>
        </row>
        <row r="154">
          <cell r="A154">
            <v>200112</v>
          </cell>
          <cell r="B154" t="str">
            <v>bac</v>
          </cell>
          <cell r="C154" t="str">
            <v>bac23</v>
          </cell>
          <cell r="D154">
            <v>37250</v>
          </cell>
          <cell r="E154">
            <v>37243</v>
          </cell>
          <cell r="F154">
            <v>37333</v>
          </cell>
          <cell r="G154">
            <v>37243</v>
          </cell>
          <cell r="H154">
            <v>33.5</v>
          </cell>
          <cell r="I154">
            <v>33.5</v>
          </cell>
          <cell r="J154" t="str">
            <v>FCA Nevinnomyssk</v>
          </cell>
          <cell r="K154" t="str">
            <v>FCA Nevinnomyssk</v>
          </cell>
          <cell r="L154" t="str">
            <v>НевАзот</v>
          </cell>
          <cell r="M154" t="str">
            <v>НевАзот</v>
          </cell>
          <cell r="N154" t="str">
            <v>GMF</v>
          </cell>
          <cell r="O154" t="str">
            <v>Twin</v>
          </cell>
          <cell r="P154">
            <v>315</v>
          </cell>
          <cell r="Q154">
            <v>10552.5</v>
          </cell>
          <cell r="R154">
            <v>10552.5</v>
          </cell>
          <cell r="S154">
            <v>0</v>
          </cell>
          <cell r="T154">
            <v>0</v>
          </cell>
          <cell r="U154">
            <v>0</v>
          </cell>
          <cell r="V154">
            <v>0</v>
          </cell>
          <cell r="W154">
            <v>0</v>
          </cell>
          <cell r="X154">
            <v>0</v>
          </cell>
          <cell r="Y154">
            <v>0</v>
          </cell>
          <cell r="Z154">
            <v>0</v>
          </cell>
        </row>
        <row r="155">
          <cell r="A155">
            <v>200112</v>
          </cell>
          <cell r="B155" t="str">
            <v>bac</v>
          </cell>
          <cell r="C155" t="str">
            <v>bac24</v>
          </cell>
          <cell r="D155">
            <v>37250</v>
          </cell>
          <cell r="E155">
            <v>37244</v>
          </cell>
          <cell r="F155">
            <v>37334</v>
          </cell>
          <cell r="G155">
            <v>37244</v>
          </cell>
          <cell r="H155">
            <v>33.599998474121094</v>
          </cell>
          <cell r="I155">
            <v>33.599998474121094</v>
          </cell>
          <cell r="J155" t="str">
            <v>FCA Nevinnomyssk</v>
          </cell>
          <cell r="K155" t="str">
            <v>FCA Nevinnomyssk</v>
          </cell>
          <cell r="L155" t="str">
            <v>НевАзот</v>
          </cell>
          <cell r="M155" t="str">
            <v>НевАзот</v>
          </cell>
          <cell r="N155" t="str">
            <v>GMF</v>
          </cell>
          <cell r="O155" t="str">
            <v>Twin</v>
          </cell>
          <cell r="P155">
            <v>315</v>
          </cell>
          <cell r="Q155">
            <v>10584</v>
          </cell>
          <cell r="R155">
            <v>10584</v>
          </cell>
          <cell r="S155">
            <v>0</v>
          </cell>
          <cell r="T155">
            <v>0</v>
          </cell>
          <cell r="U155">
            <v>0</v>
          </cell>
          <cell r="V155">
            <v>0</v>
          </cell>
          <cell r="W155">
            <v>0</v>
          </cell>
          <cell r="X155">
            <v>0</v>
          </cell>
          <cell r="Y155">
            <v>0</v>
          </cell>
          <cell r="Z155">
            <v>0</v>
          </cell>
        </row>
        <row r="156">
          <cell r="A156">
            <v>200112</v>
          </cell>
          <cell r="B156" t="str">
            <v>bac</v>
          </cell>
          <cell r="C156" t="str">
            <v>bac25</v>
          </cell>
          <cell r="D156">
            <v>37250</v>
          </cell>
          <cell r="E156">
            <v>37245</v>
          </cell>
          <cell r="F156">
            <v>37340</v>
          </cell>
          <cell r="G156">
            <v>37245</v>
          </cell>
          <cell r="H156">
            <v>33.5</v>
          </cell>
          <cell r="I156">
            <v>33.5</v>
          </cell>
          <cell r="J156" t="str">
            <v>FCA Nevinnomyssk</v>
          </cell>
          <cell r="K156" t="str">
            <v>FCA Nevinnomyssk</v>
          </cell>
          <cell r="L156" t="str">
            <v>НевАзот</v>
          </cell>
          <cell r="M156" t="str">
            <v>НевАзот</v>
          </cell>
          <cell r="N156" t="str">
            <v>GMF</v>
          </cell>
          <cell r="O156" t="str">
            <v>Twin</v>
          </cell>
          <cell r="P156">
            <v>315</v>
          </cell>
          <cell r="Q156">
            <v>10552.5</v>
          </cell>
          <cell r="R156">
            <v>10552.5</v>
          </cell>
          <cell r="S156">
            <v>0</v>
          </cell>
          <cell r="T156">
            <v>0</v>
          </cell>
          <cell r="U156">
            <v>0</v>
          </cell>
          <cell r="V156">
            <v>0</v>
          </cell>
          <cell r="W156">
            <v>0</v>
          </cell>
          <cell r="X156">
            <v>0</v>
          </cell>
          <cell r="Y156">
            <v>0</v>
          </cell>
          <cell r="Z156">
            <v>0</v>
          </cell>
        </row>
        <row r="157">
          <cell r="A157">
            <v>200112</v>
          </cell>
          <cell r="B157" t="str">
            <v>bac</v>
          </cell>
          <cell r="C157" t="str">
            <v>bac26</v>
          </cell>
          <cell r="D157">
            <v>37250</v>
          </cell>
          <cell r="E157">
            <v>37250</v>
          </cell>
          <cell r="F157">
            <v>37340</v>
          </cell>
          <cell r="G157">
            <v>37250</v>
          </cell>
          <cell r="H157">
            <v>59.299999237060547</v>
          </cell>
          <cell r="I157">
            <v>59.299999237060547</v>
          </cell>
          <cell r="J157" t="str">
            <v>FCA Nevinnomyssk</v>
          </cell>
          <cell r="K157" t="str">
            <v>FCA Nevinnomyssk</v>
          </cell>
          <cell r="L157" t="str">
            <v>НевАзот</v>
          </cell>
          <cell r="M157" t="str">
            <v>НевАзот</v>
          </cell>
          <cell r="N157" t="str">
            <v>GMF</v>
          </cell>
          <cell r="O157" t="str">
            <v>Twin</v>
          </cell>
          <cell r="P157">
            <v>315</v>
          </cell>
          <cell r="Q157">
            <v>18679.5</v>
          </cell>
          <cell r="R157">
            <v>18679.5</v>
          </cell>
          <cell r="S157">
            <v>0</v>
          </cell>
          <cell r="T157">
            <v>0</v>
          </cell>
          <cell r="U157">
            <v>0</v>
          </cell>
          <cell r="V157">
            <v>0</v>
          </cell>
          <cell r="W157">
            <v>0</v>
          </cell>
          <cell r="X157">
            <v>0</v>
          </cell>
          <cell r="Y157">
            <v>0</v>
          </cell>
          <cell r="Z157">
            <v>0</v>
          </cell>
        </row>
        <row r="158">
          <cell r="A158">
            <v>200201</v>
          </cell>
          <cell r="B158" t="str">
            <v>bac</v>
          </cell>
          <cell r="C158" t="str">
            <v>bac27</v>
          </cell>
          <cell r="D158">
            <v>37283</v>
          </cell>
          <cell r="E158">
            <v>37194</v>
          </cell>
          <cell r="F158">
            <v>37373</v>
          </cell>
          <cell r="G158">
            <v>112.30000305175781</v>
          </cell>
          <cell r="H158">
            <v>200</v>
          </cell>
          <cell r="I158">
            <v>200</v>
          </cell>
          <cell r="J158" t="str">
            <v>FCA Nevinnomyssk</v>
          </cell>
          <cell r="K158" t="str">
            <v>FCA Nevinnomyssk</v>
          </cell>
          <cell r="L158" t="str">
            <v>НевАзот</v>
          </cell>
          <cell r="M158" t="str">
            <v>НевАзот</v>
          </cell>
          <cell r="N158" t="str">
            <v>GMF</v>
          </cell>
          <cell r="O158" t="str">
            <v>Twin</v>
          </cell>
          <cell r="P158">
            <v>311</v>
          </cell>
          <cell r="Q158">
            <v>62200</v>
          </cell>
          <cell r="R158">
            <v>0</v>
          </cell>
          <cell r="S158">
            <v>62200</v>
          </cell>
          <cell r="T158" t="str">
            <v>Transair</v>
          </cell>
          <cell r="U158">
            <v>11600</v>
          </cell>
          <cell r="V158">
            <v>0</v>
          </cell>
          <cell r="W158">
            <v>11600</v>
          </cell>
          <cell r="X158">
            <v>0</v>
          </cell>
          <cell r="Y158">
            <v>0</v>
          </cell>
          <cell r="Z158">
            <v>0</v>
          </cell>
        </row>
        <row r="159">
          <cell r="A159">
            <v>200112</v>
          </cell>
          <cell r="B159" t="str">
            <v>bac</v>
          </cell>
          <cell r="C159" t="str">
            <v>bac28</v>
          </cell>
          <cell r="D159">
            <v>37250</v>
          </cell>
          <cell r="E159">
            <v>37250</v>
          </cell>
          <cell r="F159">
            <v>37340</v>
          </cell>
          <cell r="G159">
            <v>37250</v>
          </cell>
          <cell r="H159">
            <v>126.5</v>
          </cell>
          <cell r="I159">
            <v>126.5</v>
          </cell>
          <cell r="J159" t="str">
            <v>FCA Nevinnomyssk</v>
          </cell>
          <cell r="K159" t="str">
            <v>FCA Nevinnomyssk</v>
          </cell>
          <cell r="L159" t="str">
            <v>НевАзот</v>
          </cell>
          <cell r="M159" t="str">
            <v>НевАзот</v>
          </cell>
          <cell r="N159" t="str">
            <v>GMF</v>
          </cell>
          <cell r="O159" t="str">
            <v>Twin</v>
          </cell>
          <cell r="P159">
            <v>315</v>
          </cell>
          <cell r="Q159">
            <v>39847.5</v>
          </cell>
          <cell r="R159">
            <v>39847.5</v>
          </cell>
          <cell r="S159">
            <v>0</v>
          </cell>
          <cell r="T159">
            <v>0</v>
          </cell>
          <cell r="U159">
            <v>0</v>
          </cell>
          <cell r="V159">
            <v>0</v>
          </cell>
          <cell r="W159">
            <v>0</v>
          </cell>
          <cell r="X159">
            <v>0</v>
          </cell>
          <cell r="Y159">
            <v>0</v>
          </cell>
          <cell r="Z159">
            <v>0</v>
          </cell>
        </row>
        <row r="160">
          <cell r="A160">
            <v>200112</v>
          </cell>
          <cell r="B160" t="str">
            <v>bac</v>
          </cell>
          <cell r="C160" t="str">
            <v>bac29</v>
          </cell>
          <cell r="D160">
            <v>37250</v>
          </cell>
          <cell r="E160">
            <v>37252</v>
          </cell>
          <cell r="F160">
            <v>37340</v>
          </cell>
          <cell r="G160">
            <v>37252</v>
          </cell>
          <cell r="H160">
            <v>43.700000762939453</v>
          </cell>
          <cell r="I160">
            <v>43.700000762939453</v>
          </cell>
          <cell r="J160" t="str">
            <v>FCA Nevinnomyssk</v>
          </cell>
          <cell r="K160" t="str">
            <v>FCA Nevinnomyssk</v>
          </cell>
          <cell r="L160" t="str">
            <v>НевАзот</v>
          </cell>
          <cell r="M160" t="str">
            <v>НевАзот</v>
          </cell>
          <cell r="N160" t="str">
            <v>GMF</v>
          </cell>
          <cell r="O160" t="str">
            <v>Twin</v>
          </cell>
          <cell r="P160">
            <v>315</v>
          </cell>
          <cell r="Q160">
            <v>13765.5</v>
          </cell>
          <cell r="R160">
            <v>13765.5</v>
          </cell>
          <cell r="S160">
            <v>0</v>
          </cell>
          <cell r="T160">
            <v>0</v>
          </cell>
          <cell r="U160">
            <v>0</v>
          </cell>
          <cell r="V160">
            <v>0</v>
          </cell>
          <cell r="W160">
            <v>0</v>
          </cell>
          <cell r="X160">
            <v>0</v>
          </cell>
          <cell r="Y160">
            <v>0</v>
          </cell>
          <cell r="Z160">
            <v>0</v>
          </cell>
        </row>
        <row r="161">
          <cell r="A161">
            <v>200201</v>
          </cell>
          <cell r="B161" t="str">
            <v>bac</v>
          </cell>
          <cell r="C161" t="str">
            <v>bac30</v>
          </cell>
          <cell r="D161">
            <v>37287</v>
          </cell>
          <cell r="E161">
            <v>37277</v>
          </cell>
          <cell r="F161">
            <v>37377</v>
          </cell>
          <cell r="G161">
            <v>9.8000001907348633</v>
          </cell>
          <cell r="H161">
            <v>473.60000610351562</v>
          </cell>
          <cell r="I161">
            <v>473.60000610351562</v>
          </cell>
          <cell r="J161" t="str">
            <v>FCA Nevinnomyssk</v>
          </cell>
          <cell r="K161" t="str">
            <v>FCA Nevinnomyssk</v>
          </cell>
          <cell r="L161" t="str">
            <v>НевАзот</v>
          </cell>
          <cell r="M161" t="str">
            <v>НевАзот</v>
          </cell>
          <cell r="N161" t="str">
            <v>GMF</v>
          </cell>
          <cell r="O161" t="str">
            <v>Coxon</v>
          </cell>
          <cell r="P161">
            <v>307</v>
          </cell>
          <cell r="Q161">
            <v>145395.20000000001</v>
          </cell>
          <cell r="R161">
            <v>0</v>
          </cell>
          <cell r="S161">
            <v>145395.20000000001</v>
          </cell>
          <cell r="T161" t="str">
            <v>Transair</v>
          </cell>
          <cell r="U161">
            <v>27468.799999999999</v>
          </cell>
          <cell r="V161">
            <v>0</v>
          </cell>
          <cell r="W161">
            <v>27468.799999999999</v>
          </cell>
          <cell r="X161">
            <v>0</v>
          </cell>
          <cell r="Y161">
            <v>0</v>
          </cell>
          <cell r="Z161">
            <v>0</v>
          </cell>
        </row>
        <row r="162">
          <cell r="A162">
            <v>200112</v>
          </cell>
          <cell r="B162" t="str">
            <v>bac</v>
          </cell>
          <cell r="C162" t="str">
            <v>bac31</v>
          </cell>
          <cell r="D162">
            <v>37250</v>
          </cell>
          <cell r="E162">
            <v>37254</v>
          </cell>
          <cell r="F162">
            <v>37340</v>
          </cell>
          <cell r="G162">
            <v>37254</v>
          </cell>
          <cell r="H162">
            <v>71.099998474121094</v>
          </cell>
          <cell r="I162">
            <v>71.099998474121094</v>
          </cell>
          <cell r="J162" t="str">
            <v>FCA Nevinnomyssk</v>
          </cell>
          <cell r="K162" t="str">
            <v>FCA Nevinnomyssk</v>
          </cell>
          <cell r="L162" t="str">
            <v>НевАзот</v>
          </cell>
          <cell r="M162" t="str">
            <v>НевАзот</v>
          </cell>
          <cell r="N162" t="str">
            <v>GMF</v>
          </cell>
          <cell r="O162" t="str">
            <v>Twin</v>
          </cell>
          <cell r="P162">
            <v>315</v>
          </cell>
          <cell r="Q162">
            <v>22396.5</v>
          </cell>
          <cell r="R162">
            <v>22396.5</v>
          </cell>
          <cell r="S162">
            <v>0</v>
          </cell>
          <cell r="T162">
            <v>27981.52</v>
          </cell>
          <cell r="U162">
            <v>0</v>
          </cell>
          <cell r="V162">
            <v>0</v>
          </cell>
          <cell r="W162">
            <v>0</v>
          </cell>
          <cell r="X162">
            <v>0</v>
          </cell>
          <cell r="Y162">
            <v>0</v>
          </cell>
          <cell r="Z162">
            <v>0</v>
          </cell>
        </row>
        <row r="163">
          <cell r="A163">
            <v>200104</v>
          </cell>
          <cell r="B163" t="str">
            <v>bc</v>
          </cell>
          <cell r="C163" t="str">
            <v>bc01</v>
          </cell>
          <cell r="D163">
            <v>37010</v>
          </cell>
          <cell r="E163">
            <v>37010</v>
          </cell>
          <cell r="F163">
            <v>37070</v>
          </cell>
          <cell r="G163">
            <v>37022</v>
          </cell>
          <cell r="H163">
            <v>40</v>
          </cell>
          <cell r="I163">
            <v>40</v>
          </cell>
          <cell r="J163" t="str">
            <v>FOB SPb</v>
          </cell>
          <cell r="K163" t="str">
            <v>CIF Antwerpen</v>
          </cell>
          <cell r="L163" t="str">
            <v>КГОК</v>
          </cell>
          <cell r="M163" t="str">
            <v>КГОК</v>
          </cell>
          <cell r="N163" t="str">
            <v>Seneltex</v>
          </cell>
          <cell r="O163" t="str">
            <v>Imexco</v>
          </cell>
          <cell r="P163">
            <v>2000</v>
          </cell>
          <cell r="Q163">
            <v>80000</v>
          </cell>
          <cell r="R163">
            <v>80000</v>
          </cell>
          <cell r="S163">
            <v>0</v>
          </cell>
          <cell r="T163">
            <v>0</v>
          </cell>
          <cell r="U163">
            <v>690</v>
          </cell>
          <cell r="V163">
            <v>690</v>
          </cell>
          <cell r="W163">
            <v>0</v>
          </cell>
          <cell r="X163">
            <v>176</v>
          </cell>
          <cell r="Y163">
            <v>176</v>
          </cell>
          <cell r="Z163">
            <v>0</v>
          </cell>
        </row>
        <row r="164">
          <cell r="A164">
            <v>200106</v>
          </cell>
          <cell r="B164" t="str">
            <v>bc</v>
          </cell>
          <cell r="C164" t="str">
            <v>bc02</v>
          </cell>
          <cell r="D164">
            <v>37065</v>
          </cell>
          <cell r="E164">
            <v>37065</v>
          </cell>
          <cell r="F164">
            <v>37150</v>
          </cell>
          <cell r="G164">
            <v>37079</v>
          </cell>
          <cell r="H164">
            <v>252</v>
          </cell>
          <cell r="I164">
            <v>252</v>
          </cell>
          <cell r="J164" t="str">
            <v>FCA Kovdor</v>
          </cell>
          <cell r="K164" t="str">
            <v>CIF Japan</v>
          </cell>
          <cell r="L164" t="str">
            <v>КГОК</v>
          </cell>
          <cell r="M164" t="str">
            <v>КГОК</v>
          </cell>
          <cell r="N164" t="str">
            <v>GMF</v>
          </cell>
          <cell r="O164" t="str">
            <v>Mitsui</v>
          </cell>
          <cell r="P164">
            <v>2095</v>
          </cell>
          <cell r="Q164">
            <v>527940</v>
          </cell>
          <cell r="R164">
            <v>527940</v>
          </cell>
          <cell r="S164">
            <v>0</v>
          </cell>
          <cell r="T164">
            <v>0</v>
          </cell>
          <cell r="U164">
            <v>19678.84</v>
          </cell>
          <cell r="V164">
            <v>19678.84</v>
          </cell>
          <cell r="W164">
            <v>0</v>
          </cell>
          <cell r="X164">
            <v>813.03</v>
          </cell>
          <cell r="Y164">
            <v>813.03</v>
          </cell>
          <cell r="Z164">
            <v>0</v>
          </cell>
        </row>
        <row r="165">
          <cell r="A165">
            <v>200106</v>
          </cell>
          <cell r="B165" t="str">
            <v>bc</v>
          </cell>
          <cell r="C165" t="str">
            <v>bc03</v>
          </cell>
          <cell r="D165">
            <v>37069</v>
          </cell>
          <cell r="E165">
            <v>37069</v>
          </cell>
          <cell r="F165">
            <v>37129</v>
          </cell>
          <cell r="G165">
            <v>37079</v>
          </cell>
          <cell r="H165">
            <v>60</v>
          </cell>
          <cell r="I165">
            <v>60</v>
          </cell>
          <cell r="J165" t="str">
            <v>FOB SPb</v>
          </cell>
          <cell r="K165" t="str">
            <v>CIF Antwerpen</v>
          </cell>
          <cell r="L165" t="str">
            <v>КГОК</v>
          </cell>
          <cell r="M165" t="str">
            <v>КГОК</v>
          </cell>
          <cell r="N165" t="str">
            <v>Seneltex</v>
          </cell>
          <cell r="O165" t="str">
            <v>Imexco</v>
          </cell>
          <cell r="P165">
            <v>2000</v>
          </cell>
          <cell r="Q165">
            <v>120000</v>
          </cell>
          <cell r="R165">
            <v>120000</v>
          </cell>
          <cell r="S165">
            <v>0</v>
          </cell>
          <cell r="T165">
            <v>0</v>
          </cell>
          <cell r="U165">
            <v>1035</v>
          </cell>
          <cell r="V165">
            <v>1035</v>
          </cell>
          <cell r="W165">
            <v>0</v>
          </cell>
          <cell r="X165">
            <v>184.8</v>
          </cell>
          <cell r="Y165">
            <v>184.8</v>
          </cell>
          <cell r="Z165">
            <v>0</v>
          </cell>
        </row>
        <row r="166">
          <cell r="A166">
            <v>200107</v>
          </cell>
          <cell r="B166" t="str">
            <v>bc</v>
          </cell>
          <cell r="C166" t="str">
            <v>bc04</v>
          </cell>
          <cell r="D166">
            <v>37085</v>
          </cell>
          <cell r="E166">
            <v>37085</v>
          </cell>
          <cell r="F166">
            <v>37170</v>
          </cell>
          <cell r="G166">
            <v>37105</v>
          </cell>
          <cell r="H166">
            <v>84</v>
          </cell>
          <cell r="I166">
            <v>84</v>
          </cell>
          <cell r="J166" t="str">
            <v>FCA Kovdor</v>
          </cell>
          <cell r="K166" t="str">
            <v>CIF Japan</v>
          </cell>
          <cell r="L166" t="str">
            <v>КГОК</v>
          </cell>
          <cell r="M166" t="str">
            <v>КГОК</v>
          </cell>
          <cell r="N166" t="str">
            <v>GMF</v>
          </cell>
          <cell r="O166" t="str">
            <v>Kinsho</v>
          </cell>
          <cell r="P166">
            <v>1900</v>
          </cell>
          <cell r="Q166">
            <v>159600</v>
          </cell>
          <cell r="R166">
            <v>159600</v>
          </cell>
          <cell r="S166">
            <v>0</v>
          </cell>
          <cell r="T166">
            <v>0</v>
          </cell>
          <cell r="U166">
            <v>6116.28</v>
          </cell>
          <cell r="V166">
            <v>6116.28</v>
          </cell>
          <cell r="W166">
            <v>0</v>
          </cell>
          <cell r="X166">
            <v>245.78</v>
          </cell>
          <cell r="Y166">
            <v>245.78</v>
          </cell>
          <cell r="Z166">
            <v>0</v>
          </cell>
        </row>
        <row r="167">
          <cell r="A167">
            <v>200107</v>
          </cell>
          <cell r="B167" t="str">
            <v>bc</v>
          </cell>
          <cell r="C167" t="str">
            <v>bc05</v>
          </cell>
          <cell r="D167">
            <v>37083</v>
          </cell>
          <cell r="E167">
            <v>37083</v>
          </cell>
          <cell r="F167">
            <v>37166</v>
          </cell>
          <cell r="G167">
            <v>37096</v>
          </cell>
          <cell r="H167">
            <v>21</v>
          </cell>
          <cell r="I167">
            <v>21</v>
          </cell>
          <cell r="J167" t="str">
            <v>FCA Kovdor</v>
          </cell>
          <cell r="K167" t="str">
            <v>CIF Japan</v>
          </cell>
          <cell r="L167" t="str">
            <v>КГОК</v>
          </cell>
          <cell r="M167" t="str">
            <v>КГОК</v>
          </cell>
          <cell r="N167" t="str">
            <v>GMF</v>
          </cell>
          <cell r="O167" t="str">
            <v>Kinsho</v>
          </cell>
          <cell r="P167">
            <v>2100</v>
          </cell>
          <cell r="Q167">
            <v>44100</v>
          </cell>
          <cell r="R167">
            <v>44100</v>
          </cell>
          <cell r="S167">
            <v>0</v>
          </cell>
          <cell r="T167">
            <v>2138.33</v>
          </cell>
          <cell r="U167">
            <v>1882.86</v>
          </cell>
          <cell r="V167">
            <v>1882.86</v>
          </cell>
          <cell r="W167">
            <v>0</v>
          </cell>
          <cell r="X167">
            <v>67.91</v>
          </cell>
          <cell r="Y167">
            <v>67.91</v>
          </cell>
          <cell r="Z167">
            <v>0</v>
          </cell>
        </row>
        <row r="168">
          <cell r="A168">
            <v>200107</v>
          </cell>
          <cell r="B168" t="str">
            <v>bc</v>
          </cell>
          <cell r="C168" t="str">
            <v>bc06</v>
          </cell>
          <cell r="D168">
            <v>37092</v>
          </cell>
          <cell r="E168">
            <v>37092</v>
          </cell>
          <cell r="F168">
            <v>37177</v>
          </cell>
          <cell r="G168">
            <v>37110</v>
          </cell>
          <cell r="H168">
            <v>105</v>
          </cell>
          <cell r="I168">
            <v>105</v>
          </cell>
          <cell r="J168" t="str">
            <v>FCA Kovdor</v>
          </cell>
          <cell r="K168" t="str">
            <v>CIF Japan</v>
          </cell>
          <cell r="L168" t="str">
            <v>КГОК</v>
          </cell>
          <cell r="M168" t="str">
            <v>КГОК</v>
          </cell>
          <cell r="N168" t="str">
            <v>GMF</v>
          </cell>
          <cell r="O168" t="str">
            <v>Mitsui</v>
          </cell>
          <cell r="P168">
            <v>2095</v>
          </cell>
          <cell r="Q168">
            <v>219975</v>
          </cell>
          <cell r="R168">
            <v>219975</v>
          </cell>
          <cell r="S168">
            <v>0</v>
          </cell>
          <cell r="T168">
            <v>0</v>
          </cell>
          <cell r="U168">
            <v>7845.35</v>
          </cell>
          <cell r="V168">
            <v>7845.35</v>
          </cell>
          <cell r="W168">
            <v>0</v>
          </cell>
          <cell r="X168">
            <v>338.76</v>
          </cell>
          <cell r="Y168">
            <v>338.76</v>
          </cell>
          <cell r="Z168">
            <v>0</v>
          </cell>
        </row>
        <row r="169">
          <cell r="A169">
            <v>200107</v>
          </cell>
          <cell r="B169" t="str">
            <v>bc</v>
          </cell>
          <cell r="C169" t="str">
            <v>bc07</v>
          </cell>
          <cell r="D169">
            <v>37102</v>
          </cell>
          <cell r="E169">
            <v>37102</v>
          </cell>
          <cell r="F169">
            <v>37177</v>
          </cell>
          <cell r="G169">
            <v>37120</v>
          </cell>
          <cell r="H169">
            <v>60</v>
          </cell>
          <cell r="I169">
            <v>60</v>
          </cell>
          <cell r="J169" t="str">
            <v>FCA Kovdor</v>
          </cell>
          <cell r="K169" t="str">
            <v>DAF Chop</v>
          </cell>
          <cell r="L169" t="str">
            <v>КГОК</v>
          </cell>
          <cell r="M169" t="str">
            <v>КГОК</v>
          </cell>
          <cell r="N169" t="str">
            <v>GMF</v>
          </cell>
          <cell r="O169" t="str">
            <v>Alfachem</v>
          </cell>
          <cell r="P169">
            <v>1915</v>
          </cell>
          <cell r="Q169">
            <v>114900</v>
          </cell>
          <cell r="R169">
            <v>114900</v>
          </cell>
          <cell r="S169">
            <v>0</v>
          </cell>
          <cell r="T169">
            <v>4329.79</v>
          </cell>
          <cell r="U169">
            <v>1956</v>
          </cell>
          <cell r="V169">
            <v>1956</v>
          </cell>
          <cell r="W169">
            <v>0</v>
          </cell>
          <cell r="X169">
            <v>0</v>
          </cell>
          <cell r="Y169">
            <v>0</v>
          </cell>
          <cell r="Z169">
            <v>0</v>
          </cell>
        </row>
        <row r="170">
          <cell r="A170">
            <v>200107</v>
          </cell>
          <cell r="B170" t="str">
            <v>bc</v>
          </cell>
          <cell r="C170" t="str">
            <v>bc08</v>
          </cell>
          <cell r="D170">
            <v>37092</v>
          </cell>
          <cell r="E170">
            <v>37092</v>
          </cell>
          <cell r="F170">
            <v>37177</v>
          </cell>
          <cell r="G170">
            <v>37105</v>
          </cell>
          <cell r="H170">
            <v>20</v>
          </cell>
          <cell r="I170">
            <v>20</v>
          </cell>
          <cell r="J170" t="str">
            <v>FCA Kovdor</v>
          </cell>
          <cell r="K170" t="str">
            <v>CIF Antwerpen</v>
          </cell>
          <cell r="L170" t="str">
            <v>КГОК</v>
          </cell>
          <cell r="M170" t="str">
            <v>КГОК</v>
          </cell>
          <cell r="N170" t="str">
            <v>GMF</v>
          </cell>
          <cell r="O170" t="str">
            <v>ZCD</v>
          </cell>
          <cell r="P170">
            <v>2050</v>
          </cell>
          <cell r="Q170">
            <v>41000</v>
          </cell>
          <cell r="R170">
            <v>41000</v>
          </cell>
          <cell r="S170">
            <v>0</v>
          </cell>
          <cell r="T170">
            <v>20715.650000000001</v>
          </cell>
          <cell r="U170">
            <v>1322.86</v>
          </cell>
          <cell r="V170">
            <v>1322.86</v>
          </cell>
          <cell r="W170">
            <v>0</v>
          </cell>
          <cell r="X170">
            <v>63.14</v>
          </cell>
          <cell r="Y170">
            <v>63.14</v>
          </cell>
          <cell r="Z170">
            <v>0</v>
          </cell>
        </row>
        <row r="171">
          <cell r="A171">
            <v>200108</v>
          </cell>
          <cell r="B171" t="str">
            <v>bc</v>
          </cell>
          <cell r="C171" t="str">
            <v>bc09</v>
          </cell>
          <cell r="D171">
            <v>37111</v>
          </cell>
          <cell r="E171">
            <v>37111</v>
          </cell>
          <cell r="F171">
            <v>37196</v>
          </cell>
          <cell r="G171">
            <v>37127</v>
          </cell>
          <cell r="H171">
            <v>147</v>
          </cell>
          <cell r="I171">
            <v>147</v>
          </cell>
          <cell r="J171" t="str">
            <v>FCA Kovdor</v>
          </cell>
          <cell r="K171" t="str">
            <v>CIF Japan</v>
          </cell>
          <cell r="L171" t="str">
            <v>КГОК</v>
          </cell>
          <cell r="M171" t="str">
            <v>КГОК</v>
          </cell>
          <cell r="N171" t="str">
            <v>GMF</v>
          </cell>
          <cell r="O171" t="str">
            <v>Mitsui</v>
          </cell>
          <cell r="P171">
            <v>2095</v>
          </cell>
          <cell r="Q171">
            <v>307965</v>
          </cell>
          <cell r="R171">
            <v>307965</v>
          </cell>
          <cell r="S171">
            <v>0</v>
          </cell>
          <cell r="T171">
            <v>0</v>
          </cell>
          <cell r="U171">
            <v>10650.24</v>
          </cell>
          <cell r="V171">
            <v>10650.24</v>
          </cell>
          <cell r="W171">
            <v>0</v>
          </cell>
          <cell r="X171">
            <v>474.27</v>
          </cell>
          <cell r="Y171">
            <v>474.27</v>
          </cell>
          <cell r="Z171">
            <v>0</v>
          </cell>
        </row>
        <row r="172">
          <cell r="A172">
            <v>200108</v>
          </cell>
          <cell r="B172" t="str">
            <v>bc</v>
          </cell>
          <cell r="C172" t="str">
            <v>bc11</v>
          </cell>
          <cell r="D172">
            <v>37106</v>
          </cell>
          <cell r="E172">
            <v>37106</v>
          </cell>
          <cell r="F172">
            <v>37191</v>
          </cell>
          <cell r="G172">
            <v>37113</v>
          </cell>
          <cell r="H172">
            <v>21</v>
          </cell>
          <cell r="I172">
            <v>21</v>
          </cell>
          <cell r="J172" t="str">
            <v>FCA Kovdor</v>
          </cell>
          <cell r="K172" t="str">
            <v>CIF Japan</v>
          </cell>
          <cell r="L172" t="str">
            <v>КГОК</v>
          </cell>
          <cell r="M172" t="str">
            <v>КГОК</v>
          </cell>
          <cell r="N172" t="str">
            <v>GMF</v>
          </cell>
          <cell r="O172" t="str">
            <v>Kinsho</v>
          </cell>
          <cell r="P172">
            <v>2100</v>
          </cell>
          <cell r="Q172">
            <v>44100</v>
          </cell>
          <cell r="R172">
            <v>44100</v>
          </cell>
          <cell r="S172">
            <v>0</v>
          </cell>
          <cell r="T172">
            <v>0</v>
          </cell>
          <cell r="U172">
            <v>1882.86</v>
          </cell>
          <cell r="V172">
            <v>1882.86</v>
          </cell>
          <cell r="W172">
            <v>0</v>
          </cell>
          <cell r="X172">
            <v>67.91</v>
          </cell>
          <cell r="Y172">
            <v>67.91</v>
          </cell>
          <cell r="Z172">
            <v>0</v>
          </cell>
        </row>
        <row r="173">
          <cell r="A173">
            <v>200108</v>
          </cell>
          <cell r="B173" t="str">
            <v>bc</v>
          </cell>
          <cell r="C173" t="str">
            <v>bc12</v>
          </cell>
          <cell r="D173">
            <v>37120</v>
          </cell>
          <cell r="E173">
            <v>37120</v>
          </cell>
          <cell r="F173">
            <v>37205</v>
          </cell>
          <cell r="G173">
            <v>37134</v>
          </cell>
          <cell r="H173">
            <v>75</v>
          </cell>
          <cell r="I173">
            <v>75</v>
          </cell>
          <cell r="J173" t="str">
            <v>FCA Kovdor</v>
          </cell>
          <cell r="K173" t="str">
            <v>CIF Antwerpen</v>
          </cell>
          <cell r="L173" t="str">
            <v>КГОК</v>
          </cell>
          <cell r="M173" t="str">
            <v>КГОК</v>
          </cell>
          <cell r="N173" t="str">
            <v>GMF</v>
          </cell>
          <cell r="O173" t="str">
            <v>ZCD</v>
          </cell>
          <cell r="P173">
            <v>2050</v>
          </cell>
          <cell r="Q173">
            <v>153750</v>
          </cell>
          <cell r="R173">
            <v>153750</v>
          </cell>
          <cell r="S173">
            <v>0</v>
          </cell>
          <cell r="T173">
            <v>8394.9699999999993</v>
          </cell>
          <cell r="U173">
            <v>4967.5536000000002</v>
          </cell>
          <cell r="V173">
            <v>4967.55</v>
          </cell>
          <cell r="W173">
            <v>0</v>
          </cell>
          <cell r="X173">
            <v>236.78</v>
          </cell>
          <cell r="Y173">
            <v>236.78</v>
          </cell>
          <cell r="Z173">
            <v>0</v>
          </cell>
        </row>
        <row r="174">
          <cell r="A174">
            <v>200107</v>
          </cell>
          <cell r="B174" t="str">
            <v>bc</v>
          </cell>
          <cell r="C174" t="str">
            <v>bc14</v>
          </cell>
          <cell r="D174">
            <v>37085</v>
          </cell>
          <cell r="E174">
            <v>37085</v>
          </cell>
          <cell r="F174">
            <v>37170</v>
          </cell>
          <cell r="G174">
            <v>37110</v>
          </cell>
          <cell r="H174">
            <v>105</v>
          </cell>
          <cell r="I174">
            <v>105</v>
          </cell>
          <cell r="J174" t="str">
            <v>FCA Kovdor</v>
          </cell>
          <cell r="K174" t="str">
            <v>CIF Japan</v>
          </cell>
          <cell r="L174" t="str">
            <v>КГОК</v>
          </cell>
          <cell r="M174" t="str">
            <v>КГОК</v>
          </cell>
          <cell r="N174" t="str">
            <v>GMF</v>
          </cell>
          <cell r="O174" t="str">
            <v>Kinsho</v>
          </cell>
          <cell r="P174">
            <v>1900</v>
          </cell>
          <cell r="Q174">
            <v>199500</v>
          </cell>
          <cell r="R174">
            <v>199500</v>
          </cell>
          <cell r="S174">
            <v>0</v>
          </cell>
          <cell r="T174">
            <v>0</v>
          </cell>
          <cell r="U174">
            <v>7645.35</v>
          </cell>
          <cell r="V174">
            <v>7645.35</v>
          </cell>
          <cell r="W174">
            <v>0</v>
          </cell>
          <cell r="X174">
            <v>307.23</v>
          </cell>
          <cell r="Y174">
            <v>307.23</v>
          </cell>
          <cell r="Z174">
            <v>0</v>
          </cell>
        </row>
        <row r="175">
          <cell r="A175">
            <v>200108</v>
          </cell>
          <cell r="B175" t="str">
            <v>bc</v>
          </cell>
          <cell r="C175" t="str">
            <v>bc16</v>
          </cell>
          <cell r="D175">
            <v>37128</v>
          </cell>
          <cell r="E175">
            <v>37128</v>
          </cell>
          <cell r="F175">
            <v>37213</v>
          </cell>
          <cell r="G175">
            <v>37148</v>
          </cell>
          <cell r="H175">
            <v>60</v>
          </cell>
          <cell r="I175">
            <v>60</v>
          </cell>
          <cell r="J175" t="str">
            <v>FOB SPb</v>
          </cell>
          <cell r="K175" t="str">
            <v>CIF Antwerpen</v>
          </cell>
          <cell r="L175" t="str">
            <v>КГОК</v>
          </cell>
          <cell r="M175" t="str">
            <v>КГОК</v>
          </cell>
          <cell r="N175" t="str">
            <v>Seneltex</v>
          </cell>
          <cell r="O175" t="str">
            <v>Imexco</v>
          </cell>
          <cell r="P175">
            <v>2000</v>
          </cell>
          <cell r="Q175">
            <v>120000</v>
          </cell>
          <cell r="R175">
            <v>120000</v>
          </cell>
          <cell r="S175">
            <v>0</v>
          </cell>
          <cell r="T175">
            <v>0</v>
          </cell>
          <cell r="U175">
            <v>1035</v>
          </cell>
          <cell r="V175">
            <v>1035</v>
          </cell>
          <cell r="W175">
            <v>0</v>
          </cell>
          <cell r="X175">
            <v>184.8</v>
          </cell>
          <cell r="Y175">
            <v>184.8</v>
          </cell>
          <cell r="Z175">
            <v>0</v>
          </cell>
        </row>
        <row r="176">
          <cell r="A176">
            <v>200109</v>
          </cell>
          <cell r="B176" t="str">
            <v>bc</v>
          </cell>
          <cell r="C176" t="str">
            <v>bc17</v>
          </cell>
          <cell r="D176">
            <v>37137</v>
          </cell>
          <cell r="E176">
            <v>37147</v>
          </cell>
          <cell r="F176">
            <v>37232</v>
          </cell>
          <cell r="G176">
            <v>37159</v>
          </cell>
          <cell r="H176">
            <v>189</v>
          </cell>
          <cell r="I176">
            <v>189</v>
          </cell>
          <cell r="J176" t="str">
            <v>FCA Kovdor</v>
          </cell>
          <cell r="K176" t="str">
            <v>CIF Japan</v>
          </cell>
          <cell r="L176" t="str">
            <v>КГОК</v>
          </cell>
          <cell r="M176" t="str">
            <v>КГОК</v>
          </cell>
          <cell r="N176" t="str">
            <v>GMF</v>
          </cell>
          <cell r="O176" t="str">
            <v>Kinsho</v>
          </cell>
          <cell r="P176">
            <v>1900</v>
          </cell>
          <cell r="Q176">
            <v>359100</v>
          </cell>
          <cell r="R176">
            <v>359100</v>
          </cell>
          <cell r="S176">
            <v>0</v>
          </cell>
          <cell r="T176">
            <v>0</v>
          </cell>
          <cell r="U176">
            <v>12936</v>
          </cell>
          <cell r="V176">
            <v>12936</v>
          </cell>
          <cell r="W176">
            <v>0</v>
          </cell>
          <cell r="X176">
            <v>553.01</v>
          </cell>
          <cell r="Y176">
            <v>553.01</v>
          </cell>
          <cell r="Z176">
            <v>0</v>
          </cell>
        </row>
        <row r="177">
          <cell r="A177">
            <v>200109</v>
          </cell>
          <cell r="B177" t="str">
            <v>bc</v>
          </cell>
          <cell r="C177" t="str">
            <v>bc18</v>
          </cell>
          <cell r="D177">
            <v>37141</v>
          </cell>
          <cell r="E177">
            <v>37147</v>
          </cell>
          <cell r="F177">
            <v>37232</v>
          </cell>
          <cell r="G177">
            <v>37169</v>
          </cell>
          <cell r="H177">
            <v>105</v>
          </cell>
          <cell r="I177">
            <v>105</v>
          </cell>
          <cell r="J177" t="str">
            <v>FCA Kovdor</v>
          </cell>
          <cell r="K177" t="str">
            <v>CIF Japan</v>
          </cell>
          <cell r="L177" t="str">
            <v>КГОК</v>
          </cell>
          <cell r="M177" t="str">
            <v>КГОК</v>
          </cell>
          <cell r="N177" t="str">
            <v>GMF</v>
          </cell>
          <cell r="O177" t="str">
            <v>Mitsui</v>
          </cell>
          <cell r="P177">
            <v>2095</v>
          </cell>
          <cell r="Q177">
            <v>219975</v>
          </cell>
          <cell r="R177">
            <v>219975</v>
          </cell>
          <cell r="S177">
            <v>0</v>
          </cell>
          <cell r="T177">
            <v>0</v>
          </cell>
          <cell r="U177">
            <v>7636.67</v>
          </cell>
          <cell r="V177">
            <v>7636.67</v>
          </cell>
          <cell r="W177">
            <v>0</v>
          </cell>
          <cell r="X177">
            <v>339.14</v>
          </cell>
          <cell r="Y177">
            <v>339.14</v>
          </cell>
          <cell r="Z177">
            <v>0</v>
          </cell>
        </row>
        <row r="178">
          <cell r="A178">
            <v>200109</v>
          </cell>
          <cell r="B178" t="str">
            <v>bc</v>
          </cell>
          <cell r="C178" t="str">
            <v>bc19</v>
          </cell>
          <cell r="D178">
            <v>37141</v>
          </cell>
          <cell r="E178">
            <v>37147</v>
          </cell>
          <cell r="F178">
            <v>37232</v>
          </cell>
          <cell r="G178">
            <v>37169</v>
          </cell>
          <cell r="H178">
            <v>21</v>
          </cell>
          <cell r="I178">
            <v>21</v>
          </cell>
          <cell r="J178" t="str">
            <v>FCA Kovdor</v>
          </cell>
          <cell r="K178" t="str">
            <v>CIF Japan</v>
          </cell>
          <cell r="L178" t="str">
            <v>КГОК</v>
          </cell>
          <cell r="M178" t="str">
            <v>КГОК</v>
          </cell>
          <cell r="N178" t="str">
            <v>GMF</v>
          </cell>
          <cell r="O178" t="str">
            <v>Kinsho</v>
          </cell>
          <cell r="P178">
            <v>2100</v>
          </cell>
          <cell r="Q178">
            <v>44100</v>
          </cell>
          <cell r="R178">
            <v>44100</v>
          </cell>
          <cell r="S178">
            <v>0</v>
          </cell>
          <cell r="T178">
            <v>0</v>
          </cell>
          <cell r="U178">
            <v>1447.33</v>
          </cell>
          <cell r="V178">
            <v>1447.33</v>
          </cell>
          <cell r="W178">
            <v>0</v>
          </cell>
          <cell r="X178">
            <v>67.83</v>
          </cell>
          <cell r="Y178">
            <v>67.83</v>
          </cell>
          <cell r="Z178">
            <v>0</v>
          </cell>
        </row>
        <row r="179">
          <cell r="A179">
            <v>200109</v>
          </cell>
          <cell r="B179" t="str">
            <v>bc</v>
          </cell>
          <cell r="C179" t="str">
            <v>bc20</v>
          </cell>
          <cell r="D179">
            <v>37148</v>
          </cell>
          <cell r="E179">
            <v>37155</v>
          </cell>
          <cell r="F179">
            <v>37240</v>
          </cell>
          <cell r="G179">
            <v>37162</v>
          </cell>
          <cell r="H179">
            <v>100</v>
          </cell>
          <cell r="I179">
            <v>100</v>
          </cell>
          <cell r="J179" t="str">
            <v>FCA Kovdor</v>
          </cell>
          <cell r="K179" t="str">
            <v>CIF Antwerpen</v>
          </cell>
          <cell r="L179" t="str">
            <v>КГОК</v>
          </cell>
          <cell r="M179" t="str">
            <v>КГОК</v>
          </cell>
          <cell r="N179" t="str">
            <v>GMF</v>
          </cell>
          <cell r="O179" t="str">
            <v>Treibacher</v>
          </cell>
          <cell r="P179">
            <v>1800</v>
          </cell>
          <cell r="Q179">
            <v>180000</v>
          </cell>
          <cell r="R179">
            <v>180000</v>
          </cell>
          <cell r="S179">
            <v>0</v>
          </cell>
          <cell r="T179">
            <v>0</v>
          </cell>
          <cell r="U179">
            <v>6614.3</v>
          </cell>
          <cell r="V179">
            <v>6614.3</v>
          </cell>
          <cell r="W179">
            <v>0</v>
          </cell>
          <cell r="X179">
            <v>277.2</v>
          </cell>
          <cell r="Y179">
            <v>277.2</v>
          </cell>
          <cell r="Z179">
            <v>0</v>
          </cell>
        </row>
        <row r="180">
          <cell r="A180">
            <v>200109</v>
          </cell>
          <cell r="B180" t="str">
            <v>bc</v>
          </cell>
          <cell r="C180" t="str">
            <v>bc21</v>
          </cell>
          <cell r="D180">
            <v>37162</v>
          </cell>
          <cell r="E180">
            <v>37162</v>
          </cell>
          <cell r="F180">
            <v>37247</v>
          </cell>
          <cell r="G180">
            <v>37162</v>
          </cell>
          <cell r="H180">
            <v>18</v>
          </cell>
          <cell r="I180">
            <v>18</v>
          </cell>
          <cell r="J180" t="str">
            <v>FCA Kovdor</v>
          </cell>
          <cell r="K180" t="str">
            <v>CPT СПб</v>
          </cell>
          <cell r="L180" t="str">
            <v>КГОК</v>
          </cell>
          <cell r="M180" t="str">
            <v>КГОК</v>
          </cell>
          <cell r="N180" t="str">
            <v>GMF</v>
          </cell>
          <cell r="O180" t="str">
            <v>Cometals</v>
          </cell>
          <cell r="P180">
            <v>1900</v>
          </cell>
          <cell r="Q180">
            <v>34200</v>
          </cell>
          <cell r="R180">
            <v>34200</v>
          </cell>
          <cell r="S180">
            <v>0</v>
          </cell>
          <cell r="T180">
            <v>0</v>
          </cell>
          <cell r="U180">
            <v>682.86</v>
          </cell>
          <cell r="V180">
            <v>682.86</v>
          </cell>
          <cell r="W180">
            <v>0</v>
          </cell>
          <cell r="X180">
            <v>0</v>
          </cell>
          <cell r="Y180">
            <v>0</v>
          </cell>
          <cell r="Z180">
            <v>0</v>
          </cell>
        </row>
        <row r="181">
          <cell r="A181">
            <v>200107</v>
          </cell>
          <cell r="B181" t="str">
            <v>bc</v>
          </cell>
          <cell r="C181" t="str">
            <v>bc23</v>
          </cell>
          <cell r="D181">
            <v>37092</v>
          </cell>
          <cell r="E181">
            <v>37092</v>
          </cell>
          <cell r="F181">
            <v>37177</v>
          </cell>
          <cell r="G181">
            <v>37113</v>
          </cell>
          <cell r="H181">
            <v>63</v>
          </cell>
          <cell r="I181">
            <v>63</v>
          </cell>
          <cell r="J181" t="str">
            <v>FCA Kovdor</v>
          </cell>
          <cell r="K181" t="str">
            <v>CIF Japan</v>
          </cell>
          <cell r="L181" t="str">
            <v>КГОК</v>
          </cell>
          <cell r="M181" t="str">
            <v>КГОК</v>
          </cell>
          <cell r="N181" t="str">
            <v>GMF</v>
          </cell>
          <cell r="O181" t="str">
            <v>Mitsui</v>
          </cell>
          <cell r="P181">
            <v>2095</v>
          </cell>
          <cell r="Q181">
            <v>131985</v>
          </cell>
          <cell r="R181">
            <v>131985</v>
          </cell>
          <cell r="S181">
            <v>0</v>
          </cell>
          <cell r="T181">
            <v>0</v>
          </cell>
          <cell r="U181">
            <v>5007.21</v>
          </cell>
          <cell r="V181">
            <v>5007.21</v>
          </cell>
          <cell r="W181">
            <v>0</v>
          </cell>
          <cell r="X181">
            <v>203.26</v>
          </cell>
          <cell r="Y181">
            <v>203.26</v>
          </cell>
          <cell r="Z181">
            <v>0</v>
          </cell>
        </row>
        <row r="182">
          <cell r="A182">
            <v>200107</v>
          </cell>
          <cell r="B182" t="str">
            <v>bc</v>
          </cell>
          <cell r="C182" t="str">
            <v>bc24</v>
          </cell>
          <cell r="D182">
            <v>37092</v>
          </cell>
          <cell r="E182">
            <v>37092</v>
          </cell>
          <cell r="F182">
            <v>37177</v>
          </cell>
          <cell r="G182">
            <v>37110</v>
          </cell>
          <cell r="H182">
            <v>84</v>
          </cell>
          <cell r="I182">
            <v>84</v>
          </cell>
          <cell r="J182" t="str">
            <v>FCA Kovdor</v>
          </cell>
          <cell r="K182" t="str">
            <v>CIF Japan</v>
          </cell>
          <cell r="L182" t="str">
            <v>КГОК</v>
          </cell>
          <cell r="M182" t="str">
            <v>КГОК</v>
          </cell>
          <cell r="N182" t="str">
            <v>GMF</v>
          </cell>
          <cell r="O182" t="str">
            <v>Mitsui</v>
          </cell>
          <cell r="P182">
            <v>2095</v>
          </cell>
          <cell r="Q182">
            <v>175980</v>
          </cell>
          <cell r="R182">
            <v>175980</v>
          </cell>
          <cell r="S182">
            <v>0</v>
          </cell>
          <cell r="T182">
            <v>0</v>
          </cell>
          <cell r="U182">
            <v>6476.28</v>
          </cell>
          <cell r="V182">
            <v>6476.28</v>
          </cell>
          <cell r="W182">
            <v>0</v>
          </cell>
          <cell r="X182">
            <v>271.01</v>
          </cell>
          <cell r="Y182">
            <v>271.01</v>
          </cell>
          <cell r="Z182">
            <v>0</v>
          </cell>
        </row>
        <row r="183">
          <cell r="A183">
            <v>200108</v>
          </cell>
          <cell r="B183" t="str">
            <v>bc</v>
          </cell>
          <cell r="C183" t="str">
            <v>bc25</v>
          </cell>
          <cell r="D183">
            <v>37111</v>
          </cell>
          <cell r="E183">
            <v>37111</v>
          </cell>
          <cell r="F183">
            <v>37196</v>
          </cell>
          <cell r="G183">
            <v>37130</v>
          </cell>
          <cell r="H183">
            <v>105</v>
          </cell>
          <cell r="I183">
            <v>105</v>
          </cell>
          <cell r="J183" t="str">
            <v>FCA Kovdor</v>
          </cell>
          <cell r="K183" t="str">
            <v>CIF Japan</v>
          </cell>
          <cell r="L183" t="str">
            <v>КГОК</v>
          </cell>
          <cell r="M183" t="str">
            <v>КГОК</v>
          </cell>
          <cell r="N183" t="str">
            <v>GMF</v>
          </cell>
          <cell r="O183" t="str">
            <v>Mitsui</v>
          </cell>
          <cell r="P183">
            <v>2095</v>
          </cell>
          <cell r="Q183">
            <v>219975</v>
          </cell>
          <cell r="R183">
            <v>219975</v>
          </cell>
          <cell r="S183">
            <v>0</v>
          </cell>
          <cell r="T183">
            <v>0</v>
          </cell>
          <cell r="U183">
            <v>7643.03</v>
          </cell>
          <cell r="V183">
            <v>7643.03</v>
          </cell>
          <cell r="W183">
            <v>0</v>
          </cell>
          <cell r="X183">
            <v>338.76</v>
          </cell>
          <cell r="Y183">
            <v>338.76</v>
          </cell>
          <cell r="Z183">
            <v>0</v>
          </cell>
        </row>
        <row r="184">
          <cell r="A184">
            <v>200108</v>
          </cell>
          <cell r="B184" t="str">
            <v>bc</v>
          </cell>
          <cell r="C184" t="str">
            <v>bc26</v>
          </cell>
          <cell r="D184">
            <v>37111</v>
          </cell>
          <cell r="E184">
            <v>37111</v>
          </cell>
          <cell r="F184">
            <v>37196</v>
          </cell>
          <cell r="G184">
            <v>37131</v>
          </cell>
          <cell r="H184">
            <v>60</v>
          </cell>
          <cell r="I184">
            <v>60</v>
          </cell>
          <cell r="J184" t="str">
            <v>FCA Kovdor</v>
          </cell>
          <cell r="K184" t="str">
            <v>CIF Japan</v>
          </cell>
          <cell r="L184" t="str">
            <v>КГОК</v>
          </cell>
          <cell r="M184" t="str">
            <v>КГОК</v>
          </cell>
          <cell r="N184" t="str">
            <v>GMF</v>
          </cell>
          <cell r="O184" t="str">
            <v>Mitsui</v>
          </cell>
          <cell r="P184">
            <v>2095</v>
          </cell>
          <cell r="Q184">
            <v>125700</v>
          </cell>
          <cell r="R184">
            <v>125700</v>
          </cell>
          <cell r="S184">
            <v>0</v>
          </cell>
          <cell r="T184">
            <v>0</v>
          </cell>
          <cell r="U184">
            <v>4401.7299999999996</v>
          </cell>
          <cell r="V184">
            <v>4401.7299999999996</v>
          </cell>
          <cell r="W184">
            <v>0</v>
          </cell>
          <cell r="X184">
            <v>193.58</v>
          </cell>
          <cell r="Y184">
            <v>193.58</v>
          </cell>
          <cell r="Z184">
            <v>0</v>
          </cell>
        </row>
        <row r="185">
          <cell r="A185">
            <v>200108</v>
          </cell>
          <cell r="B185" t="str">
            <v>bc</v>
          </cell>
          <cell r="C185" t="str">
            <v>bc27</v>
          </cell>
          <cell r="D185">
            <v>37120</v>
          </cell>
          <cell r="E185">
            <v>37120</v>
          </cell>
          <cell r="F185">
            <v>37205</v>
          </cell>
          <cell r="G185">
            <v>37134</v>
          </cell>
          <cell r="H185">
            <v>25</v>
          </cell>
          <cell r="I185">
            <v>25</v>
          </cell>
          <cell r="J185" t="str">
            <v>FCA Kovdor</v>
          </cell>
          <cell r="K185" t="str">
            <v>CIF Antwerpen</v>
          </cell>
          <cell r="L185" t="str">
            <v>КГОК</v>
          </cell>
          <cell r="M185" t="str">
            <v>КГОК</v>
          </cell>
          <cell r="N185" t="str">
            <v>GMF</v>
          </cell>
          <cell r="O185" t="str">
            <v>ZCD</v>
          </cell>
          <cell r="P185">
            <v>2300</v>
          </cell>
          <cell r="Q185">
            <v>57500</v>
          </cell>
          <cell r="R185">
            <v>57500</v>
          </cell>
          <cell r="S185">
            <v>0</v>
          </cell>
          <cell r="T185">
            <v>0</v>
          </cell>
          <cell r="U185">
            <v>1646.7464</v>
          </cell>
          <cell r="V185">
            <v>1646.75</v>
          </cell>
          <cell r="W185">
            <v>0</v>
          </cell>
          <cell r="X185">
            <v>88.55</v>
          </cell>
          <cell r="Y185">
            <v>88.55</v>
          </cell>
          <cell r="Z185">
            <v>0</v>
          </cell>
        </row>
        <row r="186">
          <cell r="A186">
            <v>200110</v>
          </cell>
          <cell r="B186" t="str">
            <v>bc</v>
          </cell>
          <cell r="C186" t="str">
            <v>bc28</v>
          </cell>
          <cell r="D186">
            <v>37173</v>
          </cell>
          <cell r="E186">
            <v>37181</v>
          </cell>
          <cell r="F186">
            <v>37258</v>
          </cell>
          <cell r="G186">
            <v>37199</v>
          </cell>
          <cell r="H186">
            <v>126</v>
          </cell>
          <cell r="I186">
            <v>126</v>
          </cell>
          <cell r="J186" t="str">
            <v>FCA Kovdor</v>
          </cell>
          <cell r="K186" t="str">
            <v>CIF Japan</v>
          </cell>
          <cell r="L186" t="str">
            <v>КГОК</v>
          </cell>
          <cell r="M186" t="str">
            <v>КГОК</v>
          </cell>
          <cell r="N186" t="str">
            <v>GMF</v>
          </cell>
          <cell r="O186" t="str">
            <v>Kinsho</v>
          </cell>
          <cell r="P186">
            <v>1950</v>
          </cell>
          <cell r="Q186">
            <v>245700</v>
          </cell>
          <cell r="R186">
            <v>245700</v>
          </cell>
          <cell r="S186">
            <v>0</v>
          </cell>
          <cell r="T186">
            <v>0</v>
          </cell>
          <cell r="U186">
            <v>11525.75</v>
          </cell>
          <cell r="V186">
            <v>11525.75</v>
          </cell>
          <cell r="W186">
            <v>0</v>
          </cell>
          <cell r="X186">
            <v>377.99</v>
          </cell>
          <cell r="Y186">
            <v>377.99</v>
          </cell>
          <cell r="Z186">
            <v>0</v>
          </cell>
        </row>
        <row r="187">
          <cell r="A187">
            <v>200110</v>
          </cell>
          <cell r="B187" t="str">
            <v>bc</v>
          </cell>
          <cell r="C187" t="str">
            <v>bc29</v>
          </cell>
          <cell r="D187">
            <v>37169</v>
          </cell>
          <cell r="E187">
            <v>37177</v>
          </cell>
          <cell r="F187">
            <v>37254</v>
          </cell>
          <cell r="G187">
            <v>37192</v>
          </cell>
          <cell r="H187">
            <v>84</v>
          </cell>
          <cell r="I187">
            <v>84</v>
          </cell>
          <cell r="J187" t="str">
            <v>FCA Kovdor</v>
          </cell>
          <cell r="K187" t="str">
            <v>CIF Japan</v>
          </cell>
          <cell r="L187" t="str">
            <v>КГОК</v>
          </cell>
          <cell r="M187" t="str">
            <v>КГОК</v>
          </cell>
          <cell r="N187" t="str">
            <v>GMF</v>
          </cell>
          <cell r="O187" t="str">
            <v>Mitsui</v>
          </cell>
          <cell r="P187">
            <v>2095</v>
          </cell>
          <cell r="Q187">
            <v>175980</v>
          </cell>
          <cell r="R187">
            <v>175980</v>
          </cell>
          <cell r="S187">
            <v>0</v>
          </cell>
          <cell r="T187">
            <v>0</v>
          </cell>
          <cell r="U187">
            <v>6163.83</v>
          </cell>
          <cell r="V187">
            <v>6163.83</v>
          </cell>
          <cell r="W187">
            <v>0</v>
          </cell>
          <cell r="X187">
            <v>271.31</v>
          </cell>
          <cell r="Y187">
            <v>271.31</v>
          </cell>
          <cell r="Z187">
            <v>0</v>
          </cell>
        </row>
        <row r="188">
          <cell r="A188">
            <v>200110</v>
          </cell>
          <cell r="B188" t="str">
            <v>bc</v>
          </cell>
          <cell r="C188" t="str">
            <v>bc30</v>
          </cell>
          <cell r="D188">
            <v>37169</v>
          </cell>
          <cell r="E188">
            <v>37177</v>
          </cell>
          <cell r="F188">
            <v>37254</v>
          </cell>
          <cell r="G188">
            <v>37192</v>
          </cell>
          <cell r="H188">
            <v>100</v>
          </cell>
          <cell r="I188">
            <v>100</v>
          </cell>
          <cell r="J188" t="str">
            <v>FCA Kovdor</v>
          </cell>
          <cell r="K188" t="str">
            <v>CIF Antwerpen</v>
          </cell>
          <cell r="L188" t="str">
            <v>КГОК</v>
          </cell>
          <cell r="M188" t="str">
            <v>КГОК</v>
          </cell>
          <cell r="N188" t="str">
            <v>GMF</v>
          </cell>
          <cell r="O188" t="str">
            <v>Treibacher</v>
          </cell>
          <cell r="P188">
            <v>1800</v>
          </cell>
          <cell r="Q188">
            <v>180000</v>
          </cell>
          <cell r="R188">
            <v>180000</v>
          </cell>
          <cell r="S188">
            <v>0</v>
          </cell>
          <cell r="T188">
            <v>690</v>
          </cell>
          <cell r="U188">
            <v>4347.42</v>
          </cell>
          <cell r="V188">
            <v>4347.42</v>
          </cell>
          <cell r="W188">
            <v>0</v>
          </cell>
          <cell r="X188">
            <v>276.99</v>
          </cell>
          <cell r="Y188">
            <v>276.99</v>
          </cell>
          <cell r="Z188">
            <v>0</v>
          </cell>
        </row>
        <row r="189">
          <cell r="A189">
            <v>200111</v>
          </cell>
          <cell r="B189" t="str">
            <v>bc</v>
          </cell>
          <cell r="C189" t="str">
            <v>bc32</v>
          </cell>
          <cell r="D189">
            <v>37212</v>
          </cell>
          <cell r="E189">
            <v>37211</v>
          </cell>
          <cell r="F189">
            <v>37297</v>
          </cell>
          <cell r="G189">
            <v>37223</v>
          </cell>
          <cell r="H189">
            <v>21</v>
          </cell>
          <cell r="I189">
            <v>21</v>
          </cell>
          <cell r="J189" t="str">
            <v>FCA Kovdor</v>
          </cell>
          <cell r="K189" t="str">
            <v>CIF Japan</v>
          </cell>
          <cell r="L189" t="str">
            <v>КГОК</v>
          </cell>
          <cell r="M189" t="str">
            <v>КГОК</v>
          </cell>
          <cell r="N189" t="str">
            <v>GMF</v>
          </cell>
          <cell r="O189" t="str">
            <v>Kinsho</v>
          </cell>
          <cell r="P189">
            <v>2100</v>
          </cell>
          <cell r="Q189">
            <v>44100</v>
          </cell>
          <cell r="R189">
            <v>44100</v>
          </cell>
          <cell r="S189">
            <v>0</v>
          </cell>
          <cell r="T189">
            <v>19678.84</v>
          </cell>
          <cell r="U189">
            <v>1900.03</v>
          </cell>
          <cell r="V189">
            <v>1900.03</v>
          </cell>
          <cell r="W189">
            <v>0</v>
          </cell>
          <cell r="X189">
            <v>67.91</v>
          </cell>
          <cell r="Y189">
            <v>67.91</v>
          </cell>
          <cell r="Z189">
            <v>0</v>
          </cell>
        </row>
        <row r="190">
          <cell r="A190">
            <v>200111</v>
          </cell>
          <cell r="B190" t="str">
            <v>bc</v>
          </cell>
          <cell r="C190" t="str">
            <v>bc33</v>
          </cell>
          <cell r="D190">
            <v>37212</v>
          </cell>
          <cell r="E190">
            <v>37211</v>
          </cell>
          <cell r="F190">
            <v>37297</v>
          </cell>
          <cell r="G190">
            <v>37223</v>
          </cell>
          <cell r="H190">
            <v>21</v>
          </cell>
          <cell r="I190">
            <v>21</v>
          </cell>
          <cell r="J190" t="str">
            <v>FCA Kovdor</v>
          </cell>
          <cell r="K190" t="str">
            <v>CIF Japan</v>
          </cell>
          <cell r="L190" t="str">
            <v>КГОК</v>
          </cell>
          <cell r="M190" t="str">
            <v>КГОК</v>
          </cell>
          <cell r="N190" t="str">
            <v>GMF</v>
          </cell>
          <cell r="O190" t="str">
            <v>Mitsui</v>
          </cell>
          <cell r="P190">
            <v>2095</v>
          </cell>
          <cell r="Q190">
            <v>43995</v>
          </cell>
          <cell r="R190">
            <v>43995</v>
          </cell>
          <cell r="S190">
            <v>0</v>
          </cell>
          <cell r="T190">
            <v>1035</v>
          </cell>
          <cell r="U190">
            <v>1940.03</v>
          </cell>
          <cell r="V190">
            <v>1940.03</v>
          </cell>
          <cell r="W190">
            <v>0</v>
          </cell>
          <cell r="X190">
            <v>67.75</v>
          </cell>
          <cell r="Y190">
            <v>67.75</v>
          </cell>
          <cell r="Z190">
            <v>0</v>
          </cell>
        </row>
        <row r="191">
          <cell r="A191">
            <v>200111</v>
          </cell>
          <cell r="B191" t="str">
            <v>bc</v>
          </cell>
          <cell r="C191" t="str">
            <v>bc34</v>
          </cell>
          <cell r="D191">
            <v>37205</v>
          </cell>
          <cell r="E191">
            <v>37204</v>
          </cell>
          <cell r="F191">
            <v>37290</v>
          </cell>
          <cell r="G191">
            <v>37225</v>
          </cell>
          <cell r="H191">
            <v>120</v>
          </cell>
          <cell r="I191">
            <v>120</v>
          </cell>
          <cell r="J191" t="str">
            <v>FCA Kovdor</v>
          </cell>
          <cell r="K191" t="str">
            <v>CIF Antwerpen</v>
          </cell>
          <cell r="L191" t="str">
            <v>КГОК</v>
          </cell>
          <cell r="M191" t="str">
            <v>КГОК</v>
          </cell>
          <cell r="N191" t="str">
            <v>GMF</v>
          </cell>
          <cell r="O191" t="str">
            <v>Treibacher</v>
          </cell>
          <cell r="P191">
            <v>1800</v>
          </cell>
          <cell r="Q191">
            <v>216000</v>
          </cell>
          <cell r="R191">
            <v>216000</v>
          </cell>
          <cell r="S191">
            <v>0</v>
          </cell>
          <cell r="T191">
            <v>6116.28</v>
          </cell>
          <cell r="U191">
            <v>7980.18</v>
          </cell>
          <cell r="V191">
            <v>7980.18</v>
          </cell>
          <cell r="W191">
            <v>0</v>
          </cell>
          <cell r="X191">
            <v>332.64</v>
          </cell>
          <cell r="Y191">
            <v>332.64</v>
          </cell>
          <cell r="Z191">
            <v>0</v>
          </cell>
        </row>
        <row r="192">
          <cell r="A192">
            <v>200111</v>
          </cell>
          <cell r="B192" t="str">
            <v>bc</v>
          </cell>
          <cell r="C192" t="str">
            <v>bc35</v>
          </cell>
          <cell r="D192">
            <v>37201</v>
          </cell>
          <cell r="E192">
            <v>37202</v>
          </cell>
          <cell r="F192">
            <v>37286</v>
          </cell>
          <cell r="G192">
            <v>37225</v>
          </cell>
          <cell r="H192">
            <v>60</v>
          </cell>
          <cell r="I192">
            <v>60</v>
          </cell>
          <cell r="J192" t="str">
            <v>FCA Kovdor</v>
          </cell>
          <cell r="K192" t="str">
            <v>CIF Antwerpen</v>
          </cell>
          <cell r="L192" t="str">
            <v>КГОК</v>
          </cell>
          <cell r="M192" t="str">
            <v>КГОК</v>
          </cell>
          <cell r="N192" t="str">
            <v>GMF</v>
          </cell>
          <cell r="O192" t="str">
            <v>ZCD</v>
          </cell>
          <cell r="P192">
            <v>2050</v>
          </cell>
          <cell r="Q192">
            <v>123000</v>
          </cell>
          <cell r="R192">
            <v>0</v>
          </cell>
          <cell r="S192">
            <v>123000</v>
          </cell>
          <cell r="T192">
            <v>1882.86</v>
          </cell>
          <cell r="U192">
            <v>2632</v>
          </cell>
          <cell r="V192">
            <v>1920</v>
          </cell>
          <cell r="W192">
            <v>712</v>
          </cell>
          <cell r="X192">
            <v>189.42</v>
          </cell>
          <cell r="Y192">
            <v>189.42</v>
          </cell>
          <cell r="Z192">
            <v>0</v>
          </cell>
        </row>
        <row r="193">
          <cell r="A193">
            <v>200111</v>
          </cell>
          <cell r="B193" t="str">
            <v>bc</v>
          </cell>
          <cell r="C193" t="str">
            <v>bc36</v>
          </cell>
          <cell r="D193">
            <v>37206</v>
          </cell>
          <cell r="E193">
            <v>37202</v>
          </cell>
          <cell r="F193">
            <v>37291</v>
          </cell>
          <cell r="G193">
            <v>37210</v>
          </cell>
          <cell r="H193">
            <v>60</v>
          </cell>
          <cell r="I193">
            <v>60</v>
          </cell>
          <cell r="J193" t="str">
            <v>FCA Kovdor</v>
          </cell>
          <cell r="K193" t="str">
            <v>DAF Chop</v>
          </cell>
          <cell r="L193" t="str">
            <v>КГОК</v>
          </cell>
          <cell r="M193" t="str">
            <v>КГОК</v>
          </cell>
          <cell r="N193" t="str">
            <v>GMF</v>
          </cell>
          <cell r="O193" t="str">
            <v>Alfachem</v>
          </cell>
          <cell r="P193">
            <v>1915</v>
          </cell>
          <cell r="Q193">
            <v>114900</v>
          </cell>
          <cell r="R193">
            <v>114900</v>
          </cell>
          <cell r="S193">
            <v>0</v>
          </cell>
          <cell r="T193">
            <v>7845.35</v>
          </cell>
          <cell r="U193">
            <v>1956</v>
          </cell>
          <cell r="V193">
            <v>1956</v>
          </cell>
          <cell r="W193">
            <v>0</v>
          </cell>
          <cell r="X193">
            <v>0</v>
          </cell>
          <cell r="Y193">
            <v>0</v>
          </cell>
          <cell r="Z193">
            <v>0</v>
          </cell>
        </row>
        <row r="194">
          <cell r="A194">
            <v>200112</v>
          </cell>
          <cell r="B194" t="str">
            <v>bc</v>
          </cell>
          <cell r="C194" t="str">
            <v>bc37</v>
          </cell>
          <cell r="D194">
            <v>37232</v>
          </cell>
          <cell r="E194">
            <v>37250</v>
          </cell>
          <cell r="F194">
            <v>37317</v>
          </cell>
          <cell r="G194">
            <v>37276</v>
          </cell>
          <cell r="H194">
            <v>123</v>
          </cell>
          <cell r="I194">
            <v>123</v>
          </cell>
          <cell r="J194" t="str">
            <v>FCA Kovdor</v>
          </cell>
          <cell r="K194" t="str">
            <v>CIF Japan</v>
          </cell>
          <cell r="L194" t="str">
            <v>КГОК</v>
          </cell>
          <cell r="M194" t="str">
            <v>КГОК</v>
          </cell>
          <cell r="N194" t="str">
            <v>GMF</v>
          </cell>
          <cell r="O194" t="str">
            <v>Mitsui</v>
          </cell>
          <cell r="P194">
            <v>2095</v>
          </cell>
          <cell r="Q194">
            <v>257685</v>
          </cell>
          <cell r="R194">
            <v>0</v>
          </cell>
          <cell r="S194">
            <v>257685</v>
          </cell>
          <cell r="T194">
            <v>1956</v>
          </cell>
          <cell r="U194">
            <v>8845.4285999999993</v>
          </cell>
          <cell r="V194">
            <v>0</v>
          </cell>
          <cell r="W194">
            <v>8845.43</v>
          </cell>
          <cell r="X194">
            <v>397.29</v>
          </cell>
          <cell r="Y194">
            <v>0</v>
          </cell>
          <cell r="Z194">
            <v>397.29</v>
          </cell>
        </row>
        <row r="195">
          <cell r="A195">
            <v>200112</v>
          </cell>
          <cell r="B195" t="str">
            <v>bc</v>
          </cell>
          <cell r="C195" t="str">
            <v>bc38</v>
          </cell>
          <cell r="D195">
            <v>37241</v>
          </cell>
          <cell r="E195">
            <v>37244</v>
          </cell>
          <cell r="F195">
            <v>37326</v>
          </cell>
          <cell r="G195">
            <v>37262</v>
          </cell>
          <cell r="H195">
            <v>120</v>
          </cell>
          <cell r="I195">
            <v>120</v>
          </cell>
          <cell r="J195" t="str">
            <v>FCA Kovdor</v>
          </cell>
          <cell r="K195" t="str">
            <v>CIF Antwerpen</v>
          </cell>
          <cell r="L195" t="str">
            <v>КГОК</v>
          </cell>
          <cell r="M195" t="str">
            <v>КГОК</v>
          </cell>
          <cell r="N195" t="str">
            <v>GMF</v>
          </cell>
          <cell r="O195" t="str">
            <v>Treibacher</v>
          </cell>
          <cell r="P195">
            <v>1800</v>
          </cell>
          <cell r="Q195">
            <v>216000</v>
          </cell>
          <cell r="R195">
            <v>0</v>
          </cell>
          <cell r="S195">
            <v>216000</v>
          </cell>
          <cell r="T195">
            <v>1322.86</v>
          </cell>
          <cell r="U195">
            <v>7980.18</v>
          </cell>
          <cell r="V195">
            <v>7980.18</v>
          </cell>
          <cell r="W195">
            <v>0</v>
          </cell>
          <cell r="X195">
            <v>332.64</v>
          </cell>
          <cell r="Y195">
            <v>332.64</v>
          </cell>
          <cell r="Z195">
            <v>0</v>
          </cell>
        </row>
        <row r="196">
          <cell r="A196">
            <v>200112</v>
          </cell>
          <cell r="B196" t="str">
            <v>bc</v>
          </cell>
          <cell r="C196" t="str">
            <v>bc39</v>
          </cell>
          <cell r="D196">
            <v>37238</v>
          </cell>
          <cell r="E196">
            <v>37252</v>
          </cell>
          <cell r="F196">
            <v>37323</v>
          </cell>
          <cell r="G196">
            <v>147</v>
          </cell>
          <cell r="H196">
            <v>189</v>
          </cell>
          <cell r="I196">
            <v>189</v>
          </cell>
          <cell r="J196" t="str">
            <v>FCA Kovdor</v>
          </cell>
          <cell r="K196" t="str">
            <v>CIF Japan</v>
          </cell>
          <cell r="L196" t="str">
            <v>КГОК</v>
          </cell>
          <cell r="M196" t="str">
            <v>КГОК</v>
          </cell>
          <cell r="N196" t="str">
            <v>GMF</v>
          </cell>
          <cell r="O196" t="str">
            <v>Kinsho</v>
          </cell>
          <cell r="P196">
            <v>1900</v>
          </cell>
          <cell r="Q196">
            <v>359100</v>
          </cell>
          <cell r="R196">
            <v>0</v>
          </cell>
          <cell r="S196">
            <v>359100</v>
          </cell>
          <cell r="T196">
            <v>10650.24</v>
          </cell>
          <cell r="U196">
            <v>13026.18</v>
          </cell>
          <cell r="V196">
            <v>0</v>
          </cell>
          <cell r="W196">
            <v>13026.18</v>
          </cell>
          <cell r="X196">
            <v>553.77</v>
          </cell>
          <cell r="Y196">
            <v>0</v>
          </cell>
          <cell r="Z196">
            <v>553.77</v>
          </cell>
        </row>
        <row r="197">
          <cell r="A197">
            <v>200112</v>
          </cell>
          <cell r="B197" t="str">
            <v>bc</v>
          </cell>
          <cell r="C197" t="str">
            <v>bc40</v>
          </cell>
          <cell r="D197">
            <v>37238</v>
          </cell>
          <cell r="E197">
            <v>37252</v>
          </cell>
          <cell r="F197">
            <v>37323</v>
          </cell>
          <cell r="G197">
            <v>21</v>
          </cell>
          <cell r="H197">
            <v>126</v>
          </cell>
          <cell r="I197">
            <v>126</v>
          </cell>
          <cell r="J197" t="str">
            <v>FCA Kovdor</v>
          </cell>
          <cell r="K197" t="str">
            <v>CIF Japan</v>
          </cell>
          <cell r="L197" t="str">
            <v>КГОК</v>
          </cell>
          <cell r="M197" t="str">
            <v>КГОК</v>
          </cell>
          <cell r="N197" t="str">
            <v>GMF</v>
          </cell>
          <cell r="O197" t="str">
            <v>Kinsho</v>
          </cell>
          <cell r="P197">
            <v>1950</v>
          </cell>
          <cell r="Q197">
            <v>245700</v>
          </cell>
          <cell r="R197">
            <v>0</v>
          </cell>
          <cell r="S197">
            <v>245700</v>
          </cell>
          <cell r="T197">
            <v>1882.86</v>
          </cell>
          <cell r="U197">
            <v>11504</v>
          </cell>
          <cell r="V197">
            <v>0</v>
          </cell>
          <cell r="W197">
            <v>11504</v>
          </cell>
          <cell r="X197">
            <v>378</v>
          </cell>
          <cell r="Y197">
            <v>0</v>
          </cell>
          <cell r="Z197">
            <v>378</v>
          </cell>
        </row>
        <row r="198">
          <cell r="A198">
            <v>200112</v>
          </cell>
          <cell r="B198" t="str">
            <v>bc</v>
          </cell>
          <cell r="C198" t="str">
            <v>bc41</v>
          </cell>
          <cell r="D198">
            <v>37246</v>
          </cell>
          <cell r="E198">
            <v>37246</v>
          </cell>
          <cell r="F198">
            <v>37331</v>
          </cell>
          <cell r="G198">
            <v>37276</v>
          </cell>
          <cell r="H198">
            <v>21</v>
          </cell>
          <cell r="I198">
            <v>21</v>
          </cell>
          <cell r="J198" t="str">
            <v>FCA Kovdor</v>
          </cell>
          <cell r="K198" t="str">
            <v>CIF Japan</v>
          </cell>
          <cell r="L198" t="str">
            <v>КГОК</v>
          </cell>
          <cell r="M198" t="str">
            <v>КГОК</v>
          </cell>
          <cell r="N198" t="str">
            <v>GMF</v>
          </cell>
          <cell r="O198" t="str">
            <v>Kinsho</v>
          </cell>
          <cell r="P198">
            <v>2100</v>
          </cell>
          <cell r="Q198">
            <v>44100</v>
          </cell>
          <cell r="R198">
            <v>0</v>
          </cell>
          <cell r="S198">
            <v>44100</v>
          </cell>
          <cell r="T198">
            <v>4967.5536000000002</v>
          </cell>
          <cell r="U198">
            <v>1900.03</v>
          </cell>
          <cell r="V198">
            <v>690.03</v>
          </cell>
          <cell r="W198">
            <v>1210</v>
          </cell>
          <cell r="X198">
            <v>67.83</v>
          </cell>
          <cell r="Y198">
            <v>0</v>
          </cell>
          <cell r="Z198">
            <v>67.83</v>
          </cell>
        </row>
        <row r="199">
          <cell r="A199">
            <v>200111</v>
          </cell>
          <cell r="B199" t="str">
            <v>bc</v>
          </cell>
          <cell r="C199" t="str">
            <v>bc42</v>
          </cell>
          <cell r="D199">
            <v>37205</v>
          </cell>
          <cell r="E199">
            <v>37211</v>
          </cell>
          <cell r="F199">
            <v>37290</v>
          </cell>
          <cell r="G199">
            <v>37232</v>
          </cell>
          <cell r="H199">
            <v>20</v>
          </cell>
          <cell r="I199">
            <v>20</v>
          </cell>
          <cell r="J199" t="str">
            <v>FCA Kovdor</v>
          </cell>
          <cell r="K199" t="str">
            <v>CIF Antwerpen</v>
          </cell>
          <cell r="L199" t="str">
            <v>КГОК</v>
          </cell>
          <cell r="M199" t="str">
            <v>КГОК</v>
          </cell>
          <cell r="N199" t="str">
            <v>GMF</v>
          </cell>
          <cell r="O199" t="str">
            <v>Treibacher</v>
          </cell>
          <cell r="P199">
            <v>1800</v>
          </cell>
          <cell r="Q199">
            <v>36000</v>
          </cell>
          <cell r="R199">
            <v>36000</v>
          </cell>
          <cell r="S199">
            <v>0</v>
          </cell>
          <cell r="T199">
            <v>7645.35</v>
          </cell>
          <cell r="U199">
            <v>1330.03</v>
          </cell>
          <cell r="V199">
            <v>1330.03</v>
          </cell>
          <cell r="W199">
            <v>0</v>
          </cell>
          <cell r="X199">
            <v>55.44</v>
          </cell>
          <cell r="Y199">
            <v>55.44</v>
          </cell>
          <cell r="Z199">
            <v>0</v>
          </cell>
        </row>
        <row r="200">
          <cell r="A200">
            <v>200201</v>
          </cell>
          <cell r="B200" t="str">
            <v>bc</v>
          </cell>
          <cell r="C200" t="str">
            <v>bc43</v>
          </cell>
          <cell r="D200">
            <v>37284</v>
          </cell>
          <cell r="E200">
            <v>37128</v>
          </cell>
          <cell r="F200">
            <v>37369</v>
          </cell>
          <cell r="G200">
            <v>60</v>
          </cell>
          <cell r="H200">
            <v>21</v>
          </cell>
          <cell r="I200">
            <v>21</v>
          </cell>
          <cell r="J200" t="str">
            <v>FCA Kovdor</v>
          </cell>
          <cell r="K200" t="str">
            <v>CIF Antwerpen</v>
          </cell>
          <cell r="L200" t="str">
            <v>КГОК</v>
          </cell>
          <cell r="M200" t="str">
            <v>КГОК</v>
          </cell>
          <cell r="N200" t="str">
            <v>GMF</v>
          </cell>
          <cell r="O200" t="str">
            <v>Imexco</v>
          </cell>
          <cell r="P200">
            <v>2000</v>
          </cell>
          <cell r="Q200">
            <v>42000</v>
          </cell>
          <cell r="R200">
            <v>0</v>
          </cell>
          <cell r="S200">
            <v>42000</v>
          </cell>
          <cell r="T200">
            <v>1035</v>
          </cell>
          <cell r="U200">
            <v>1407</v>
          </cell>
          <cell r="V200">
            <v>0</v>
          </cell>
          <cell r="W200">
            <v>1407</v>
          </cell>
          <cell r="X200">
            <v>64.680000000000007</v>
          </cell>
          <cell r="Y200">
            <v>0</v>
          </cell>
          <cell r="Z200">
            <v>64.680000000000007</v>
          </cell>
        </row>
        <row r="201">
          <cell r="A201">
            <v>200201</v>
          </cell>
          <cell r="B201" t="str">
            <v>bc</v>
          </cell>
          <cell r="C201" t="str">
            <v>bc44</v>
          </cell>
          <cell r="D201">
            <v>37284</v>
          </cell>
          <cell r="E201">
            <v>37147</v>
          </cell>
          <cell r="F201">
            <v>37369</v>
          </cell>
          <cell r="G201">
            <v>189</v>
          </cell>
          <cell r="H201">
            <v>20</v>
          </cell>
          <cell r="I201">
            <v>20</v>
          </cell>
          <cell r="J201" t="str">
            <v>FCA Kovdor</v>
          </cell>
          <cell r="K201" t="str">
            <v>CIF Rotterdam</v>
          </cell>
          <cell r="L201" t="str">
            <v>КГОК</v>
          </cell>
          <cell r="M201" t="str">
            <v>КГОК</v>
          </cell>
          <cell r="N201" t="str">
            <v>GMF</v>
          </cell>
          <cell r="O201" t="str">
            <v>Treibacher</v>
          </cell>
          <cell r="P201">
            <v>2040</v>
          </cell>
          <cell r="Q201">
            <v>40800</v>
          </cell>
          <cell r="R201">
            <v>0</v>
          </cell>
          <cell r="S201">
            <v>40800</v>
          </cell>
          <cell r="T201">
            <v>12936</v>
          </cell>
          <cell r="U201">
            <v>1340</v>
          </cell>
          <cell r="V201">
            <v>0</v>
          </cell>
          <cell r="W201">
            <v>1340</v>
          </cell>
          <cell r="X201">
            <v>62.8</v>
          </cell>
          <cell r="Y201">
            <v>0</v>
          </cell>
          <cell r="Z201">
            <v>62.8</v>
          </cell>
        </row>
        <row r="202">
          <cell r="A202">
            <v>200201</v>
          </cell>
          <cell r="B202" t="str">
            <v>bc</v>
          </cell>
          <cell r="C202" t="str">
            <v>bc45</v>
          </cell>
          <cell r="D202">
            <v>37264</v>
          </cell>
          <cell r="E202">
            <v>37264</v>
          </cell>
          <cell r="F202">
            <v>37349</v>
          </cell>
          <cell r="G202">
            <v>37274</v>
          </cell>
          <cell r="H202">
            <v>20</v>
          </cell>
          <cell r="I202">
            <v>20</v>
          </cell>
          <cell r="J202" t="str">
            <v>FCA Kovdor</v>
          </cell>
          <cell r="K202" t="str">
            <v>CIF Valencia</v>
          </cell>
          <cell r="L202" t="str">
            <v>КГОК</v>
          </cell>
          <cell r="M202" t="str">
            <v>КГОК</v>
          </cell>
          <cell r="N202" t="str">
            <v>GMF</v>
          </cell>
          <cell r="O202" t="str">
            <v>Al-Farben</v>
          </cell>
          <cell r="P202">
            <v>2225</v>
          </cell>
          <cell r="Q202">
            <v>44500</v>
          </cell>
          <cell r="R202">
            <v>0</v>
          </cell>
          <cell r="S202">
            <v>44500</v>
          </cell>
          <cell r="T202">
            <v>7636.67</v>
          </cell>
          <cell r="U202">
            <v>1340</v>
          </cell>
          <cell r="V202">
            <v>0</v>
          </cell>
          <cell r="W202">
            <v>1340</v>
          </cell>
          <cell r="X202">
            <v>68.599999999999994</v>
          </cell>
          <cell r="Y202">
            <v>0</v>
          </cell>
          <cell r="Z202">
            <v>68.599999999999994</v>
          </cell>
        </row>
        <row r="203">
          <cell r="A203">
            <v>200109</v>
          </cell>
          <cell r="B203" t="str">
            <v>but</v>
          </cell>
          <cell r="C203" t="str">
            <v>but01</v>
          </cell>
          <cell r="D203">
            <v>37159</v>
          </cell>
          <cell r="E203">
            <v>37160</v>
          </cell>
          <cell r="F203">
            <v>37250</v>
          </cell>
          <cell r="G203">
            <v>37160</v>
          </cell>
          <cell r="H203">
            <v>975.08001708984375</v>
          </cell>
          <cell r="I203">
            <v>975.08001708984375</v>
          </cell>
          <cell r="J203" t="str">
            <v>FCA Nevinnomyssk</v>
          </cell>
          <cell r="K203" t="str">
            <v>FCA Nevinnomyssk</v>
          </cell>
          <cell r="L203" t="str">
            <v>НевАзот</v>
          </cell>
          <cell r="M203" t="str">
            <v>НевАзот</v>
          </cell>
          <cell r="N203" t="str">
            <v>GMF</v>
          </cell>
          <cell r="O203" t="str">
            <v>Twin</v>
          </cell>
          <cell r="P203">
            <v>260</v>
          </cell>
          <cell r="Q203">
            <v>253520.8</v>
          </cell>
          <cell r="R203">
            <v>253520.8</v>
          </cell>
          <cell r="S203">
            <v>0</v>
          </cell>
          <cell r="T203">
            <v>1447.33</v>
          </cell>
          <cell r="U203">
            <v>0</v>
          </cell>
          <cell r="V203">
            <v>0</v>
          </cell>
          <cell r="W203">
            <v>0</v>
          </cell>
          <cell r="X203">
            <v>0</v>
          </cell>
          <cell r="Y203">
            <v>0</v>
          </cell>
          <cell r="Z203">
            <v>0</v>
          </cell>
        </row>
        <row r="204">
          <cell r="A204">
            <v>200110</v>
          </cell>
          <cell r="B204" t="str">
            <v>but</v>
          </cell>
          <cell r="C204" t="str">
            <v>but02</v>
          </cell>
          <cell r="D204">
            <v>37184</v>
          </cell>
          <cell r="E204">
            <v>37180</v>
          </cell>
          <cell r="F204">
            <v>37271</v>
          </cell>
          <cell r="G204">
            <v>37180</v>
          </cell>
          <cell r="H204">
            <v>10.859999656677246</v>
          </cell>
          <cell r="I204">
            <v>10.859999656677246</v>
          </cell>
          <cell r="J204" t="str">
            <v>FCA Nevinnomyssk</v>
          </cell>
          <cell r="K204" t="str">
            <v>FCA Nevinnomyssk</v>
          </cell>
          <cell r="L204" t="str">
            <v>НевАзот</v>
          </cell>
          <cell r="M204" t="str">
            <v>НевАзот</v>
          </cell>
          <cell r="N204" t="str">
            <v>GMF</v>
          </cell>
          <cell r="O204" t="str">
            <v>Akrilat</v>
          </cell>
          <cell r="P204">
            <v>400</v>
          </cell>
          <cell r="Q204">
            <v>4344</v>
          </cell>
          <cell r="R204">
            <v>4344</v>
          </cell>
          <cell r="S204">
            <v>0</v>
          </cell>
          <cell r="T204">
            <v>6614.3</v>
          </cell>
          <cell r="U204">
            <v>0</v>
          </cell>
          <cell r="V204">
            <v>0</v>
          </cell>
          <cell r="W204">
            <v>0</v>
          </cell>
          <cell r="X204">
            <v>0</v>
          </cell>
          <cell r="Y204">
            <v>0</v>
          </cell>
          <cell r="Z204">
            <v>0</v>
          </cell>
        </row>
        <row r="205">
          <cell r="A205">
            <v>200110</v>
          </cell>
          <cell r="B205" t="str">
            <v>but</v>
          </cell>
          <cell r="C205" t="str">
            <v>but03</v>
          </cell>
          <cell r="D205">
            <v>37184</v>
          </cell>
          <cell r="E205">
            <v>37182</v>
          </cell>
          <cell r="F205">
            <v>37272</v>
          </cell>
          <cell r="G205">
            <v>37182</v>
          </cell>
          <cell r="H205">
            <v>61.900001525878906</v>
          </cell>
          <cell r="I205">
            <v>61.900001525878906</v>
          </cell>
          <cell r="J205" t="str">
            <v>FCA Nevinnomyssk</v>
          </cell>
          <cell r="K205" t="str">
            <v>FCA Nevinnomyssk</v>
          </cell>
          <cell r="L205" t="str">
            <v>НевАзот</v>
          </cell>
          <cell r="M205" t="str">
            <v>НевАзот</v>
          </cell>
          <cell r="N205" t="str">
            <v>GMF</v>
          </cell>
          <cell r="O205" t="str">
            <v>PCC</v>
          </cell>
          <cell r="P205">
            <v>315</v>
          </cell>
          <cell r="Q205">
            <v>19498.5</v>
          </cell>
          <cell r="R205">
            <v>19498.5</v>
          </cell>
          <cell r="S205">
            <v>0</v>
          </cell>
          <cell r="T205">
            <v>682.86</v>
          </cell>
          <cell r="U205">
            <v>0</v>
          </cell>
          <cell r="V205">
            <v>0</v>
          </cell>
          <cell r="W205">
            <v>0</v>
          </cell>
          <cell r="X205">
            <v>0</v>
          </cell>
          <cell r="Y205">
            <v>0</v>
          </cell>
          <cell r="Z205">
            <v>0</v>
          </cell>
        </row>
        <row r="206">
          <cell r="A206">
            <v>200110</v>
          </cell>
          <cell r="B206" t="str">
            <v>but</v>
          </cell>
          <cell r="C206" t="str">
            <v>but05</v>
          </cell>
          <cell r="D206">
            <v>37184</v>
          </cell>
          <cell r="E206">
            <v>37195</v>
          </cell>
          <cell r="F206">
            <v>37274</v>
          </cell>
          <cell r="G206">
            <v>37195</v>
          </cell>
          <cell r="H206">
            <v>11</v>
          </cell>
          <cell r="I206">
            <v>11</v>
          </cell>
          <cell r="J206" t="str">
            <v>FCA Nevinnomyssk</v>
          </cell>
          <cell r="K206" t="str">
            <v>FCA Nevinnomyssk</v>
          </cell>
          <cell r="L206" t="str">
            <v>НевАзот</v>
          </cell>
          <cell r="M206" t="str">
            <v>НевАзот</v>
          </cell>
          <cell r="N206" t="str">
            <v>GMF</v>
          </cell>
          <cell r="O206" t="str">
            <v>Akrilat</v>
          </cell>
          <cell r="P206">
            <v>400</v>
          </cell>
          <cell r="Q206">
            <v>4400</v>
          </cell>
          <cell r="R206">
            <v>4400</v>
          </cell>
          <cell r="S206">
            <v>0</v>
          </cell>
          <cell r="T206">
            <v>5007.21</v>
          </cell>
          <cell r="U206">
            <v>0</v>
          </cell>
          <cell r="V206">
            <v>0</v>
          </cell>
          <cell r="W206">
            <v>0</v>
          </cell>
          <cell r="X206">
            <v>0</v>
          </cell>
          <cell r="Y206">
            <v>0</v>
          </cell>
          <cell r="Z206">
            <v>0</v>
          </cell>
        </row>
        <row r="207">
          <cell r="A207">
            <v>200110</v>
          </cell>
          <cell r="B207" t="str">
            <v>but</v>
          </cell>
          <cell r="C207" t="str">
            <v>but06</v>
          </cell>
          <cell r="D207">
            <v>37189</v>
          </cell>
          <cell r="E207">
            <v>37186</v>
          </cell>
          <cell r="F207">
            <v>37276</v>
          </cell>
          <cell r="G207">
            <v>37186</v>
          </cell>
          <cell r="H207">
            <v>432.33999633789062</v>
          </cell>
          <cell r="I207">
            <v>432.33999633789062</v>
          </cell>
          <cell r="J207" t="str">
            <v>FCA Nevinnomyssk</v>
          </cell>
          <cell r="K207" t="str">
            <v>FCA Nevinnomyssk</v>
          </cell>
          <cell r="L207" t="str">
            <v>НевАзот</v>
          </cell>
          <cell r="M207" t="str">
            <v>НевАзот</v>
          </cell>
          <cell r="N207" t="str">
            <v>GMF</v>
          </cell>
          <cell r="O207" t="str">
            <v>Twin</v>
          </cell>
          <cell r="P207">
            <v>260</v>
          </cell>
          <cell r="Q207">
            <v>112408.4</v>
          </cell>
          <cell r="R207">
            <v>112408.4</v>
          </cell>
          <cell r="S207">
            <v>0</v>
          </cell>
          <cell r="T207">
            <v>6476.28</v>
          </cell>
          <cell r="U207">
            <v>0</v>
          </cell>
          <cell r="V207">
            <v>0</v>
          </cell>
          <cell r="W207">
            <v>0</v>
          </cell>
          <cell r="X207">
            <v>0</v>
          </cell>
          <cell r="Y207">
            <v>0</v>
          </cell>
          <cell r="Z207">
            <v>0</v>
          </cell>
        </row>
        <row r="208">
          <cell r="A208">
            <v>200110</v>
          </cell>
          <cell r="B208" t="str">
            <v>but</v>
          </cell>
          <cell r="C208" t="str">
            <v>but07</v>
          </cell>
          <cell r="D208">
            <v>37186</v>
          </cell>
          <cell r="E208">
            <v>37187</v>
          </cell>
          <cell r="F208">
            <v>37276</v>
          </cell>
          <cell r="G208">
            <v>37187</v>
          </cell>
          <cell r="H208">
            <v>62.069999694824219</v>
          </cell>
          <cell r="I208">
            <v>62.069999694824219</v>
          </cell>
          <cell r="J208" t="str">
            <v>FCA Nevinnomyssk</v>
          </cell>
          <cell r="K208" t="str">
            <v>FCA Nevinnomyssk</v>
          </cell>
          <cell r="L208" t="str">
            <v>НевАзот</v>
          </cell>
          <cell r="M208" t="str">
            <v>НевАзот</v>
          </cell>
          <cell r="N208" t="str">
            <v>GMF</v>
          </cell>
          <cell r="O208" t="str">
            <v>Twin</v>
          </cell>
          <cell r="P208">
            <v>260</v>
          </cell>
          <cell r="Q208">
            <v>16138.2</v>
          </cell>
          <cell r="R208">
            <v>16138.2</v>
          </cell>
          <cell r="S208">
            <v>0</v>
          </cell>
          <cell r="T208">
            <v>7643.03</v>
          </cell>
          <cell r="U208">
            <v>0</v>
          </cell>
          <cell r="V208">
            <v>0</v>
          </cell>
          <cell r="W208">
            <v>0</v>
          </cell>
          <cell r="X208">
            <v>0</v>
          </cell>
          <cell r="Y208">
            <v>0</v>
          </cell>
          <cell r="Z208">
            <v>0</v>
          </cell>
        </row>
        <row r="209">
          <cell r="A209">
            <v>200112</v>
          </cell>
          <cell r="B209" t="str">
            <v>but</v>
          </cell>
          <cell r="C209" t="str">
            <v>but08</v>
          </cell>
          <cell r="D209">
            <v>37245</v>
          </cell>
          <cell r="E209">
            <v>37242</v>
          </cell>
          <cell r="F209">
            <v>37335</v>
          </cell>
          <cell r="G209">
            <v>37242</v>
          </cell>
          <cell r="H209">
            <v>10.960000038146973</v>
          </cell>
          <cell r="I209">
            <v>10.960000038146973</v>
          </cell>
          <cell r="J209" t="str">
            <v>FCA Nevinnomyssk</v>
          </cell>
          <cell r="K209" t="str">
            <v>FCA Nevinnomyssk</v>
          </cell>
          <cell r="L209" t="str">
            <v>НевАзот</v>
          </cell>
          <cell r="M209" t="str">
            <v>НевАзот</v>
          </cell>
          <cell r="N209" t="str">
            <v>GMF</v>
          </cell>
          <cell r="O209" t="str">
            <v>Akrilat</v>
          </cell>
          <cell r="P209">
            <v>390</v>
          </cell>
          <cell r="Q209">
            <v>4274.3999999999996</v>
          </cell>
          <cell r="R209">
            <v>4274.3999999999996</v>
          </cell>
          <cell r="S209">
            <v>0</v>
          </cell>
          <cell r="T209">
            <v>4401.7299999999996</v>
          </cell>
          <cell r="U209">
            <v>0</v>
          </cell>
          <cell r="V209">
            <v>0</v>
          </cell>
          <cell r="W209">
            <v>0</v>
          </cell>
          <cell r="X209">
            <v>0</v>
          </cell>
          <cell r="Y209">
            <v>0</v>
          </cell>
          <cell r="Z209">
            <v>0</v>
          </cell>
        </row>
        <row r="210">
          <cell r="A210">
            <v>200112</v>
          </cell>
          <cell r="B210" t="str">
            <v>but</v>
          </cell>
          <cell r="C210" t="str">
            <v>but09</v>
          </cell>
          <cell r="D210">
            <v>37250</v>
          </cell>
          <cell r="E210">
            <v>37250</v>
          </cell>
          <cell r="F210">
            <v>37340</v>
          </cell>
          <cell r="G210">
            <v>37256</v>
          </cell>
          <cell r="H210">
            <v>868.030029296875</v>
          </cell>
          <cell r="I210">
            <v>868.030029296875</v>
          </cell>
          <cell r="J210" t="str">
            <v>FCA Nevinnomyssk</v>
          </cell>
          <cell r="K210" t="str">
            <v>DAF Buslovskaja</v>
          </cell>
          <cell r="L210" t="str">
            <v>НевАзот</v>
          </cell>
          <cell r="M210" t="str">
            <v>НевАзот</v>
          </cell>
          <cell r="N210" t="str">
            <v>GMF</v>
          </cell>
          <cell r="O210" t="str">
            <v>Vinmar</v>
          </cell>
          <cell r="P210">
            <v>240</v>
          </cell>
          <cell r="Q210">
            <v>208327.2</v>
          </cell>
          <cell r="R210">
            <v>208327.2</v>
          </cell>
          <cell r="S210">
            <v>0</v>
          </cell>
          <cell r="T210" t="str">
            <v>Transair</v>
          </cell>
          <cell r="U210">
            <v>73918.070000000007</v>
          </cell>
          <cell r="V210">
            <v>73918.070000000007</v>
          </cell>
          <cell r="W210">
            <v>0</v>
          </cell>
          <cell r="X210">
            <v>0</v>
          </cell>
          <cell r="Y210">
            <v>0</v>
          </cell>
          <cell r="Z210">
            <v>0</v>
          </cell>
        </row>
        <row r="211">
          <cell r="A211">
            <v>200112</v>
          </cell>
          <cell r="B211" t="str">
            <v>but</v>
          </cell>
          <cell r="C211" t="str">
            <v>but10</v>
          </cell>
          <cell r="D211">
            <v>37253</v>
          </cell>
          <cell r="E211">
            <v>37251</v>
          </cell>
          <cell r="F211">
            <v>37335</v>
          </cell>
          <cell r="G211">
            <v>37251</v>
          </cell>
          <cell r="H211">
            <v>11</v>
          </cell>
          <cell r="I211">
            <v>11</v>
          </cell>
          <cell r="J211" t="str">
            <v>FCA Nevinnomyssk</v>
          </cell>
          <cell r="K211" t="str">
            <v>FCA Nevinnomyssk</v>
          </cell>
          <cell r="L211" t="str">
            <v>НевАзот</v>
          </cell>
          <cell r="M211" t="str">
            <v>НевАзот</v>
          </cell>
          <cell r="N211" t="str">
            <v>GMF</v>
          </cell>
          <cell r="O211" t="str">
            <v>Akrilat</v>
          </cell>
          <cell r="P211">
            <v>390</v>
          </cell>
          <cell r="Q211">
            <v>4290</v>
          </cell>
          <cell r="R211">
            <v>3977.1</v>
          </cell>
          <cell r="S211">
            <v>312.89999999999998</v>
          </cell>
          <cell r="T211">
            <v>11525.75</v>
          </cell>
          <cell r="U211">
            <v>0</v>
          </cell>
          <cell r="V211">
            <v>0</v>
          </cell>
          <cell r="W211">
            <v>0</v>
          </cell>
          <cell r="X211">
            <v>0</v>
          </cell>
          <cell r="Y211">
            <v>0</v>
          </cell>
          <cell r="Z211">
            <v>0</v>
          </cell>
        </row>
        <row r="212">
          <cell r="A212">
            <v>200201</v>
          </cell>
          <cell r="B212" t="str">
            <v>but</v>
          </cell>
          <cell r="C212" t="str">
            <v>but11</v>
          </cell>
          <cell r="D212">
            <v>37287</v>
          </cell>
          <cell r="E212">
            <v>37277</v>
          </cell>
          <cell r="F212">
            <v>37377</v>
          </cell>
          <cell r="G212">
            <v>84</v>
          </cell>
          <cell r="H212">
            <v>497.42001342773438</v>
          </cell>
          <cell r="I212">
            <v>497.42001342773438</v>
          </cell>
          <cell r="J212" t="str">
            <v>FCA Nevinnomyssk</v>
          </cell>
          <cell r="K212" t="str">
            <v>DAF Buslovskaja</v>
          </cell>
          <cell r="L212" t="str">
            <v>НевАзот</v>
          </cell>
          <cell r="M212" t="str">
            <v>НевАзот</v>
          </cell>
          <cell r="N212" t="str">
            <v>GMF</v>
          </cell>
          <cell r="O212" t="str">
            <v>Vinmar</v>
          </cell>
          <cell r="P212">
            <v>240</v>
          </cell>
          <cell r="Q212">
            <v>119380.8</v>
          </cell>
          <cell r="R212">
            <v>0</v>
          </cell>
          <cell r="S212">
            <v>119380.8</v>
          </cell>
          <cell r="T212" t="str">
            <v>Transair</v>
          </cell>
          <cell r="U212">
            <v>44519.09</v>
          </cell>
          <cell r="V212">
            <v>0</v>
          </cell>
          <cell r="W212">
            <v>44519.09</v>
          </cell>
          <cell r="X212">
            <v>0</v>
          </cell>
          <cell r="Y212">
            <v>0</v>
          </cell>
          <cell r="Z212">
            <v>0</v>
          </cell>
        </row>
        <row r="213">
          <cell r="A213">
            <v>200112</v>
          </cell>
          <cell r="B213" t="str">
            <v>but</v>
          </cell>
          <cell r="C213" t="str">
            <v>but12</v>
          </cell>
          <cell r="D213">
            <v>37250</v>
          </cell>
          <cell r="E213">
            <v>37252</v>
          </cell>
          <cell r="F213">
            <v>37340</v>
          </cell>
          <cell r="G213">
            <v>37256</v>
          </cell>
          <cell r="H213">
            <v>124.18000030517578</v>
          </cell>
          <cell r="I213">
            <v>124.18000030517578</v>
          </cell>
          <cell r="J213" t="str">
            <v>FCA Nevinnomyssk</v>
          </cell>
          <cell r="K213" t="str">
            <v>DAF Buslovskaja</v>
          </cell>
          <cell r="L213" t="str">
            <v>НевАзот</v>
          </cell>
          <cell r="M213" t="str">
            <v>НевАзот</v>
          </cell>
          <cell r="N213" t="str">
            <v>GMF</v>
          </cell>
          <cell r="O213" t="str">
            <v>Vinmar</v>
          </cell>
          <cell r="P213">
            <v>240</v>
          </cell>
          <cell r="Q213">
            <v>29803.200000000001</v>
          </cell>
          <cell r="R213">
            <v>29803.200000000001</v>
          </cell>
          <cell r="S213">
            <v>0</v>
          </cell>
          <cell r="T213" t="str">
            <v>Transair</v>
          </cell>
          <cell r="U213">
            <v>10547.57</v>
          </cell>
          <cell r="V213">
            <v>10547.57</v>
          </cell>
          <cell r="W213">
            <v>0</v>
          </cell>
          <cell r="X213">
            <v>0</v>
          </cell>
          <cell r="Y213">
            <v>0</v>
          </cell>
          <cell r="Z213">
            <v>0</v>
          </cell>
        </row>
        <row r="214">
          <cell r="A214">
            <v>200106</v>
          </cell>
          <cell r="B214" t="str">
            <v>dfp</v>
          </cell>
          <cell r="C214" t="str">
            <v>dfp01</v>
          </cell>
          <cell r="D214">
            <v>37048</v>
          </cell>
          <cell r="E214">
            <v>37048</v>
          </cell>
          <cell r="F214">
            <v>37223</v>
          </cell>
          <cell r="G214">
            <v>37049</v>
          </cell>
          <cell r="H214">
            <v>980.27001953125</v>
          </cell>
          <cell r="I214">
            <v>980.29998779296875</v>
          </cell>
          <cell r="J214" t="str">
            <v>DAF Ivangorod</v>
          </cell>
          <cell r="K214" t="str">
            <v>FOB Tallinn</v>
          </cell>
          <cell r="L214" t="str">
            <v>Фосфорит</v>
          </cell>
          <cell r="M214" t="str">
            <v>КГОК</v>
          </cell>
          <cell r="N214" t="str">
            <v>GMF</v>
          </cell>
          <cell r="O214" t="str">
            <v>Nagel</v>
          </cell>
          <cell r="P214">
            <v>130.80690000000001</v>
          </cell>
          <cell r="Q214">
            <v>128229.97</v>
          </cell>
          <cell r="R214">
            <v>128229.97</v>
          </cell>
          <cell r="S214">
            <v>0</v>
          </cell>
          <cell r="T214" t="str">
            <v>EBSS</v>
          </cell>
          <cell r="U214">
            <v>8073.89</v>
          </cell>
          <cell r="V214">
            <v>8073.89</v>
          </cell>
          <cell r="W214">
            <v>0</v>
          </cell>
          <cell r="X214">
            <v>0</v>
          </cell>
          <cell r="Y214">
            <v>0</v>
          </cell>
          <cell r="Z214">
            <v>0</v>
          </cell>
        </row>
        <row r="215">
          <cell r="A215">
            <v>200106</v>
          </cell>
          <cell r="B215" t="str">
            <v>dfp</v>
          </cell>
          <cell r="C215" t="str">
            <v>dfp02</v>
          </cell>
          <cell r="D215">
            <v>37054</v>
          </cell>
          <cell r="E215">
            <v>37054</v>
          </cell>
          <cell r="F215">
            <v>37223</v>
          </cell>
          <cell r="G215">
            <v>37057</v>
          </cell>
          <cell r="H215">
            <v>1475.93994140625</v>
          </cell>
          <cell r="I215">
            <v>1491.6099853515625</v>
          </cell>
          <cell r="J215" t="str">
            <v>DAF Ivangorod</v>
          </cell>
          <cell r="K215" t="str">
            <v>FOB Tallinn</v>
          </cell>
          <cell r="L215" t="str">
            <v>Фосфорит</v>
          </cell>
          <cell r="M215" t="str">
            <v>КГОК</v>
          </cell>
          <cell r="N215" t="str">
            <v>GMF</v>
          </cell>
          <cell r="O215" t="str">
            <v>Nagel</v>
          </cell>
          <cell r="P215">
            <v>122.4376</v>
          </cell>
          <cell r="Q215">
            <v>182629.2</v>
          </cell>
          <cell r="R215">
            <v>182629.2</v>
          </cell>
          <cell r="S215">
            <v>0</v>
          </cell>
          <cell r="T215" t="str">
            <v>EBSS</v>
          </cell>
          <cell r="U215">
            <v>13359.49</v>
          </cell>
          <cell r="V215">
            <v>13359.49</v>
          </cell>
          <cell r="W215">
            <v>0</v>
          </cell>
          <cell r="X215">
            <v>0</v>
          </cell>
          <cell r="Y215">
            <v>0</v>
          </cell>
          <cell r="Z215">
            <v>0</v>
          </cell>
        </row>
        <row r="216">
          <cell r="A216">
            <v>200106</v>
          </cell>
          <cell r="B216" t="str">
            <v>dfp</v>
          </cell>
          <cell r="C216" t="str">
            <v>dfp03</v>
          </cell>
          <cell r="D216">
            <v>37057</v>
          </cell>
          <cell r="E216">
            <v>37057</v>
          </cell>
          <cell r="F216">
            <v>37225</v>
          </cell>
          <cell r="G216">
            <v>37059</v>
          </cell>
          <cell r="H216">
            <v>519.75</v>
          </cell>
          <cell r="I216">
            <v>520.280029296875</v>
          </cell>
          <cell r="J216" t="str">
            <v>DAF Ivangorod</v>
          </cell>
          <cell r="K216" t="str">
            <v>FOB Tallinn</v>
          </cell>
          <cell r="L216" t="str">
            <v>Фосфорит</v>
          </cell>
          <cell r="M216" t="str">
            <v>КГОК</v>
          </cell>
          <cell r="N216" t="str">
            <v>GMF</v>
          </cell>
          <cell r="O216" t="str">
            <v>Nagel</v>
          </cell>
          <cell r="P216">
            <v>125</v>
          </cell>
          <cell r="Q216">
            <v>65035</v>
          </cell>
          <cell r="R216">
            <v>65035</v>
          </cell>
          <cell r="S216">
            <v>0</v>
          </cell>
          <cell r="T216" t="str">
            <v>EBSS</v>
          </cell>
          <cell r="U216">
            <v>4124.4399999999996</v>
          </cell>
          <cell r="V216">
            <v>4124.4399999999996</v>
          </cell>
          <cell r="W216">
            <v>0</v>
          </cell>
          <cell r="X216">
            <v>0</v>
          </cell>
          <cell r="Y216">
            <v>0</v>
          </cell>
          <cell r="Z216">
            <v>0</v>
          </cell>
        </row>
        <row r="217">
          <cell r="A217">
            <v>200106</v>
          </cell>
          <cell r="B217" t="str">
            <v>dfp</v>
          </cell>
          <cell r="C217" t="str">
            <v>dfp04</v>
          </cell>
          <cell r="D217">
            <v>37064</v>
          </cell>
          <cell r="E217">
            <v>37064</v>
          </cell>
          <cell r="F217">
            <v>37225</v>
          </cell>
          <cell r="G217">
            <v>37066</v>
          </cell>
          <cell r="H217">
            <v>1456.260009765625</v>
          </cell>
          <cell r="I217">
            <v>1460.699951171875</v>
          </cell>
          <cell r="J217" t="str">
            <v>DAF Ivangorod</v>
          </cell>
          <cell r="K217" t="str">
            <v>FOB Tallinn</v>
          </cell>
          <cell r="L217" t="str">
            <v>Фосфорит</v>
          </cell>
          <cell r="M217" t="str">
            <v>КГОК</v>
          </cell>
          <cell r="N217" t="str">
            <v>GMF</v>
          </cell>
          <cell r="O217" t="str">
            <v>Nagel</v>
          </cell>
          <cell r="P217">
            <v>130.40049999999999</v>
          </cell>
          <cell r="Q217">
            <v>190476</v>
          </cell>
          <cell r="R217">
            <v>190476</v>
          </cell>
          <cell r="S217">
            <v>0</v>
          </cell>
          <cell r="T217" t="str">
            <v>EBSS</v>
          </cell>
          <cell r="U217">
            <v>11233.72</v>
          </cell>
          <cell r="V217">
            <v>11233.72</v>
          </cell>
          <cell r="W217">
            <v>0</v>
          </cell>
          <cell r="X217">
            <v>0</v>
          </cell>
          <cell r="Y217">
            <v>0</v>
          </cell>
          <cell r="Z217">
            <v>0</v>
          </cell>
        </row>
        <row r="218">
          <cell r="A218">
            <v>200106</v>
          </cell>
          <cell r="B218" t="str">
            <v>dfp</v>
          </cell>
          <cell r="C218" t="str">
            <v>dfp05</v>
          </cell>
          <cell r="D218">
            <v>37066</v>
          </cell>
          <cell r="E218">
            <v>37066</v>
          </cell>
          <cell r="F218">
            <v>37210</v>
          </cell>
          <cell r="G218">
            <v>37068</v>
          </cell>
          <cell r="H218">
            <v>620.1099853515625</v>
          </cell>
          <cell r="I218">
            <v>617.1099853515625</v>
          </cell>
          <cell r="J218" t="str">
            <v>DAF Ivangorod</v>
          </cell>
          <cell r="K218" t="str">
            <v>FOB Tallinn</v>
          </cell>
          <cell r="L218" t="str">
            <v>Фосфорит</v>
          </cell>
          <cell r="M218" t="str">
            <v>КГОК</v>
          </cell>
          <cell r="N218" t="str">
            <v>GMF</v>
          </cell>
          <cell r="O218" t="str">
            <v>Nagel</v>
          </cell>
          <cell r="P218">
            <v>130.47399999999999</v>
          </cell>
          <cell r="Q218">
            <v>80516.800000000003</v>
          </cell>
          <cell r="R218">
            <v>80516.800000000003</v>
          </cell>
          <cell r="S218">
            <v>0</v>
          </cell>
          <cell r="T218" t="str">
            <v>EBSS</v>
          </cell>
          <cell r="U218">
            <v>5013.92</v>
          </cell>
          <cell r="V218">
            <v>5013.92</v>
          </cell>
          <cell r="W218">
            <v>0</v>
          </cell>
          <cell r="X218">
            <v>0</v>
          </cell>
          <cell r="Y218">
            <v>0</v>
          </cell>
          <cell r="Z218">
            <v>0</v>
          </cell>
        </row>
        <row r="219">
          <cell r="A219">
            <v>200106</v>
          </cell>
          <cell r="B219" t="str">
            <v>dfp</v>
          </cell>
          <cell r="C219" t="str">
            <v>dfp06</v>
          </cell>
          <cell r="D219">
            <v>37070</v>
          </cell>
          <cell r="E219">
            <v>37070</v>
          </cell>
          <cell r="F219">
            <v>37276</v>
          </cell>
          <cell r="G219">
            <v>37072</v>
          </cell>
          <cell r="H219">
            <v>3020.570068359375</v>
          </cell>
          <cell r="I219">
            <v>3024.89990234375</v>
          </cell>
          <cell r="J219" t="str">
            <v>DAF Ivangorod</v>
          </cell>
          <cell r="K219" t="str">
            <v>FOB Tallinn</v>
          </cell>
          <cell r="L219" t="str">
            <v>Фосфорит</v>
          </cell>
          <cell r="M219" t="str">
            <v>КГОК</v>
          </cell>
          <cell r="N219" t="str">
            <v>GMF</v>
          </cell>
          <cell r="O219" t="str">
            <v>Nagel</v>
          </cell>
          <cell r="P219">
            <v>128.3194</v>
          </cell>
          <cell r="Q219">
            <v>384387.52</v>
          </cell>
          <cell r="R219">
            <v>384387.52</v>
          </cell>
          <cell r="S219">
            <v>0</v>
          </cell>
          <cell r="T219" t="str">
            <v>EBSS</v>
          </cell>
          <cell r="U219">
            <v>22703.31</v>
          </cell>
          <cell r="V219">
            <v>22703.31</v>
          </cell>
          <cell r="W219">
            <v>0</v>
          </cell>
          <cell r="X219">
            <v>0</v>
          </cell>
          <cell r="Y219">
            <v>0</v>
          </cell>
          <cell r="Z219">
            <v>0</v>
          </cell>
        </row>
        <row r="220">
          <cell r="A220">
            <v>200106</v>
          </cell>
          <cell r="B220" t="str">
            <v>dfp</v>
          </cell>
          <cell r="C220" t="str">
            <v>dfp07</v>
          </cell>
          <cell r="D220">
            <v>37072</v>
          </cell>
          <cell r="E220">
            <v>37072</v>
          </cell>
          <cell r="F220">
            <v>37262</v>
          </cell>
          <cell r="G220">
            <v>37074</v>
          </cell>
          <cell r="H220">
            <v>1002.6799926757812</v>
          </cell>
          <cell r="I220">
            <v>1009.8800048828125</v>
          </cell>
          <cell r="J220" t="str">
            <v>DAF Ivangorod</v>
          </cell>
          <cell r="K220" t="str">
            <v>FOB Tallinn</v>
          </cell>
          <cell r="L220" t="str">
            <v>Фосфорит</v>
          </cell>
          <cell r="M220" t="str">
            <v>КГОК</v>
          </cell>
          <cell r="N220" t="str">
            <v>GMF</v>
          </cell>
          <cell r="O220" t="str">
            <v>Nagel</v>
          </cell>
          <cell r="P220">
            <v>127.2769</v>
          </cell>
          <cell r="Q220">
            <v>128534.39999999999</v>
          </cell>
          <cell r="R220">
            <v>128534.39999999999</v>
          </cell>
          <cell r="S220">
            <v>0</v>
          </cell>
          <cell r="T220" t="str">
            <v>EBSS</v>
          </cell>
          <cell r="U220">
            <v>8996.6</v>
          </cell>
          <cell r="V220">
            <v>8996.6</v>
          </cell>
          <cell r="W220">
            <v>0</v>
          </cell>
          <cell r="X220">
            <v>0</v>
          </cell>
          <cell r="Y220">
            <v>0</v>
          </cell>
          <cell r="Z220">
            <v>0</v>
          </cell>
        </row>
        <row r="221">
          <cell r="A221">
            <v>200107</v>
          </cell>
          <cell r="B221" t="str">
            <v>dfp</v>
          </cell>
          <cell r="C221" t="str">
            <v>dfp08</v>
          </cell>
          <cell r="D221">
            <v>37079</v>
          </cell>
          <cell r="E221">
            <v>37079</v>
          </cell>
          <cell r="F221">
            <v>37154</v>
          </cell>
          <cell r="G221">
            <v>37081</v>
          </cell>
          <cell r="H221">
            <v>3002.699951171875</v>
          </cell>
          <cell r="I221">
            <v>3003.010009765625</v>
          </cell>
          <cell r="J221" t="str">
            <v>DAF Ivangorod</v>
          </cell>
          <cell r="K221" t="str">
            <v>FOB Tallinn</v>
          </cell>
          <cell r="L221" t="str">
            <v>Фосфорит</v>
          </cell>
          <cell r="M221" t="str">
            <v>КГОК</v>
          </cell>
          <cell r="N221" t="str">
            <v>GMF</v>
          </cell>
          <cell r="O221" t="str">
            <v>Nagel</v>
          </cell>
          <cell r="P221">
            <v>135.66900000000001</v>
          </cell>
          <cell r="Q221">
            <v>407415.38</v>
          </cell>
          <cell r="R221">
            <v>407415.38</v>
          </cell>
          <cell r="S221">
            <v>0</v>
          </cell>
          <cell r="T221" t="str">
            <v>EBSS</v>
          </cell>
          <cell r="U221">
            <v>22001.37</v>
          </cell>
          <cell r="V221">
            <v>22001.37</v>
          </cell>
          <cell r="W221">
            <v>0</v>
          </cell>
          <cell r="X221">
            <v>0</v>
          </cell>
          <cell r="Y221">
            <v>0</v>
          </cell>
          <cell r="Z221">
            <v>0</v>
          </cell>
        </row>
        <row r="222">
          <cell r="A222">
            <v>200107</v>
          </cell>
          <cell r="B222" t="str">
            <v>dfp</v>
          </cell>
          <cell r="C222" t="str">
            <v>dfp09</v>
          </cell>
          <cell r="D222">
            <v>37085</v>
          </cell>
          <cell r="E222">
            <v>37085</v>
          </cell>
          <cell r="F222">
            <v>37160</v>
          </cell>
          <cell r="G222">
            <v>37087</v>
          </cell>
          <cell r="H222">
            <v>1203.949951171875</v>
          </cell>
          <cell r="I222">
            <v>1206.3900146484375</v>
          </cell>
          <cell r="J222" t="str">
            <v>DAF Ivangorod</v>
          </cell>
          <cell r="K222" t="str">
            <v>FOB Tallinn</v>
          </cell>
          <cell r="L222" t="str">
            <v>Фосфорит</v>
          </cell>
          <cell r="M222" t="str">
            <v>КГОК</v>
          </cell>
          <cell r="N222" t="str">
            <v>GMF</v>
          </cell>
          <cell r="O222" t="str">
            <v>Nagel</v>
          </cell>
          <cell r="P222">
            <v>142.96029999999999</v>
          </cell>
          <cell r="Q222">
            <v>172465.82</v>
          </cell>
          <cell r="R222">
            <v>172465.82</v>
          </cell>
          <cell r="S222">
            <v>0</v>
          </cell>
          <cell r="T222" t="str">
            <v>EBSS</v>
          </cell>
          <cell r="U222">
            <v>10568.11</v>
          </cell>
          <cell r="V222">
            <v>10568.11</v>
          </cell>
          <cell r="W222">
            <v>0</v>
          </cell>
          <cell r="X222">
            <v>0</v>
          </cell>
          <cell r="Y222">
            <v>0</v>
          </cell>
          <cell r="Z222">
            <v>0</v>
          </cell>
        </row>
        <row r="223">
          <cell r="A223">
            <v>200107</v>
          </cell>
          <cell r="B223" t="str">
            <v>dfp</v>
          </cell>
          <cell r="C223" t="str">
            <v>dfp10</v>
          </cell>
          <cell r="D223">
            <v>37099</v>
          </cell>
          <cell r="E223">
            <v>37099</v>
          </cell>
          <cell r="F223">
            <v>37174</v>
          </cell>
          <cell r="G223">
            <v>37101</v>
          </cell>
          <cell r="H223">
            <v>1138.219970703125</v>
          </cell>
          <cell r="I223">
            <v>1100.27001953125</v>
          </cell>
          <cell r="J223" t="str">
            <v>DAF Ivangorod</v>
          </cell>
          <cell r="K223" t="str">
            <v>FOB Tallinn</v>
          </cell>
          <cell r="L223" t="str">
            <v>Фосфорит</v>
          </cell>
          <cell r="M223" t="str">
            <v>КГОК</v>
          </cell>
          <cell r="N223" t="str">
            <v>GMF</v>
          </cell>
          <cell r="O223" t="str">
            <v>Nagel</v>
          </cell>
          <cell r="P223">
            <v>138</v>
          </cell>
          <cell r="Q223">
            <v>151837.26</v>
          </cell>
          <cell r="R223">
            <v>151837.26</v>
          </cell>
          <cell r="S223">
            <v>0</v>
          </cell>
          <cell r="T223" t="str">
            <v>EBSS</v>
          </cell>
          <cell r="U223">
            <v>8420.1589999999997</v>
          </cell>
          <cell r="V223">
            <v>8420.16</v>
          </cell>
          <cell r="W223">
            <v>0</v>
          </cell>
          <cell r="X223">
            <v>0</v>
          </cell>
          <cell r="Y223">
            <v>0</v>
          </cell>
          <cell r="Z223">
            <v>0</v>
          </cell>
        </row>
        <row r="224">
          <cell r="A224">
            <v>200107</v>
          </cell>
          <cell r="B224" t="str">
            <v>dfp</v>
          </cell>
          <cell r="C224" t="str">
            <v>dfp11</v>
          </cell>
          <cell r="D224">
            <v>37103</v>
          </cell>
          <cell r="E224">
            <v>37103</v>
          </cell>
          <cell r="F224">
            <v>37178</v>
          </cell>
          <cell r="G224">
            <v>37105</v>
          </cell>
          <cell r="H224">
            <v>1132.699951171875</v>
          </cell>
          <cell r="I224">
            <v>1120.7900390625</v>
          </cell>
          <cell r="J224" t="str">
            <v>DAF Ivangorod</v>
          </cell>
          <cell r="K224" t="str">
            <v>FOB Tallinn</v>
          </cell>
          <cell r="L224" t="str">
            <v>Фосфорит</v>
          </cell>
          <cell r="M224" t="str">
            <v>КГОК</v>
          </cell>
          <cell r="N224" t="str">
            <v>GMF</v>
          </cell>
          <cell r="O224" t="str">
            <v>Nagel</v>
          </cell>
          <cell r="P224">
            <v>138</v>
          </cell>
          <cell r="Q224">
            <v>154669.01999999999</v>
          </cell>
          <cell r="R224">
            <v>154669.01999999999</v>
          </cell>
          <cell r="S224">
            <v>0</v>
          </cell>
          <cell r="T224" t="str">
            <v>EBSS</v>
          </cell>
          <cell r="U224">
            <v>8329.7304999999997</v>
          </cell>
          <cell r="V224">
            <v>8329.73</v>
          </cell>
          <cell r="W224">
            <v>0</v>
          </cell>
          <cell r="X224">
            <v>0</v>
          </cell>
          <cell r="Y224">
            <v>0</v>
          </cell>
          <cell r="Z224">
            <v>0</v>
          </cell>
        </row>
        <row r="225">
          <cell r="A225">
            <v>200108</v>
          </cell>
          <cell r="B225" t="str">
            <v>dfp</v>
          </cell>
          <cell r="C225" t="str">
            <v>dfp12</v>
          </cell>
          <cell r="D225">
            <v>37104</v>
          </cell>
          <cell r="E225">
            <v>37104</v>
          </cell>
          <cell r="F225">
            <v>37179</v>
          </cell>
          <cell r="G225">
            <v>37106</v>
          </cell>
          <cell r="H225">
            <v>2015.97998046875</v>
          </cell>
          <cell r="I225">
            <v>2019.6700439453125</v>
          </cell>
          <cell r="J225" t="str">
            <v>DAF Ivangorod</v>
          </cell>
          <cell r="K225" t="str">
            <v>FOB Tallinn</v>
          </cell>
          <cell r="L225" t="str">
            <v>Фосфорит</v>
          </cell>
          <cell r="M225" t="str">
            <v>КГОК</v>
          </cell>
          <cell r="N225" t="str">
            <v>GMF</v>
          </cell>
          <cell r="O225" t="str">
            <v>Nagel</v>
          </cell>
          <cell r="P225">
            <v>134.45840000000001</v>
          </cell>
          <cell r="Q225">
            <v>271561.58</v>
          </cell>
          <cell r="R225">
            <v>271561.58</v>
          </cell>
          <cell r="S225">
            <v>0</v>
          </cell>
          <cell r="T225" t="str">
            <v>EBSS</v>
          </cell>
          <cell r="U225">
            <v>14550.9915</v>
          </cell>
          <cell r="V225">
            <v>14550.99</v>
          </cell>
          <cell r="W225">
            <v>0</v>
          </cell>
          <cell r="X225">
            <v>0</v>
          </cell>
          <cell r="Y225">
            <v>0</v>
          </cell>
          <cell r="Z225">
            <v>0</v>
          </cell>
        </row>
        <row r="226">
          <cell r="A226">
            <v>200108</v>
          </cell>
          <cell r="B226" t="str">
            <v>dfp</v>
          </cell>
          <cell r="C226" t="str">
            <v>dfp14</v>
          </cell>
          <cell r="D226">
            <v>37111</v>
          </cell>
          <cell r="E226">
            <v>37111</v>
          </cell>
          <cell r="F226">
            <v>37186</v>
          </cell>
          <cell r="G226">
            <v>37114</v>
          </cell>
          <cell r="H226">
            <v>1994.47998046875</v>
          </cell>
          <cell r="I226">
            <v>2064.050048828125</v>
          </cell>
          <cell r="J226" t="str">
            <v>DAF Ivangorod</v>
          </cell>
          <cell r="K226" t="str">
            <v>FOB Tallinn</v>
          </cell>
          <cell r="L226" t="str">
            <v>Фосфорит</v>
          </cell>
          <cell r="M226" t="str">
            <v>КГОК</v>
          </cell>
          <cell r="N226" t="str">
            <v>GMF</v>
          </cell>
          <cell r="O226" t="str">
            <v>Nagel</v>
          </cell>
          <cell r="P226">
            <v>138</v>
          </cell>
          <cell r="Q226">
            <v>284838.90000000002</v>
          </cell>
          <cell r="R226">
            <v>284838.90000000002</v>
          </cell>
          <cell r="S226">
            <v>0</v>
          </cell>
          <cell r="T226" t="str">
            <v>EBSS</v>
          </cell>
          <cell r="U226">
            <v>14577.8225</v>
          </cell>
          <cell r="V226">
            <v>14577.82</v>
          </cell>
          <cell r="W226">
            <v>0</v>
          </cell>
          <cell r="X226">
            <v>0</v>
          </cell>
          <cell r="Y226">
            <v>0</v>
          </cell>
          <cell r="Z226">
            <v>0</v>
          </cell>
        </row>
        <row r="227">
          <cell r="A227">
            <v>200108</v>
          </cell>
          <cell r="B227" t="str">
            <v>dfp</v>
          </cell>
          <cell r="C227" t="str">
            <v>dfp15</v>
          </cell>
          <cell r="D227">
            <v>37117</v>
          </cell>
          <cell r="E227">
            <v>37119</v>
          </cell>
          <cell r="F227">
            <v>37192</v>
          </cell>
          <cell r="G227">
            <v>37121</v>
          </cell>
          <cell r="H227">
            <v>1117.010009765625</v>
          </cell>
          <cell r="I227">
            <v>1124.5799560546875</v>
          </cell>
          <cell r="J227" t="str">
            <v>DAF Ivangorod</v>
          </cell>
          <cell r="K227" t="str">
            <v>FOB Tallinn</v>
          </cell>
          <cell r="L227" t="str">
            <v>Фосфорит</v>
          </cell>
          <cell r="M227" t="str">
            <v>Фосфорит</v>
          </cell>
          <cell r="N227" t="str">
            <v>GMF</v>
          </cell>
          <cell r="O227" t="str">
            <v>Nagel</v>
          </cell>
          <cell r="P227">
            <v>143.70259999999999</v>
          </cell>
          <cell r="Q227">
            <v>161605.04</v>
          </cell>
          <cell r="R227">
            <v>161605.04</v>
          </cell>
          <cell r="S227">
            <v>0</v>
          </cell>
          <cell r="T227" t="str">
            <v>EBSS</v>
          </cell>
          <cell r="U227">
            <v>10010.305</v>
          </cell>
          <cell r="V227">
            <v>10010.31</v>
          </cell>
          <cell r="W227">
            <v>0</v>
          </cell>
          <cell r="X227">
            <v>0</v>
          </cell>
          <cell r="Y227">
            <v>0</v>
          </cell>
          <cell r="Z227">
            <v>0</v>
          </cell>
        </row>
        <row r="228">
          <cell r="A228">
            <v>200108</v>
          </cell>
          <cell r="B228" t="str">
            <v>dfp</v>
          </cell>
          <cell r="C228" t="str">
            <v>dfp16</v>
          </cell>
          <cell r="D228">
            <v>37122</v>
          </cell>
          <cell r="E228">
            <v>37124</v>
          </cell>
          <cell r="F228">
            <v>37197</v>
          </cell>
          <cell r="G228">
            <v>37125</v>
          </cell>
          <cell r="H228">
            <v>1737.22998046875</v>
          </cell>
          <cell r="I228">
            <v>1737.6300048828125</v>
          </cell>
          <cell r="J228" t="str">
            <v>DAF Ivangorod</v>
          </cell>
          <cell r="K228" t="str">
            <v>FOB Tallinn</v>
          </cell>
          <cell r="L228" t="str">
            <v>Фосфорит</v>
          </cell>
          <cell r="M228" t="str">
            <v>Фосфорит</v>
          </cell>
          <cell r="N228" t="str">
            <v>GMF</v>
          </cell>
          <cell r="O228" t="str">
            <v>Nagel</v>
          </cell>
          <cell r="P228">
            <v>138</v>
          </cell>
          <cell r="Q228">
            <v>239792.94</v>
          </cell>
          <cell r="R228">
            <v>239792.94</v>
          </cell>
          <cell r="S228">
            <v>0</v>
          </cell>
          <cell r="T228" t="str">
            <v>EBSS</v>
          </cell>
          <cell r="U228">
            <v>12608.7435</v>
          </cell>
          <cell r="V228">
            <v>12608.74</v>
          </cell>
          <cell r="W228">
            <v>0</v>
          </cell>
          <cell r="X228">
            <v>0</v>
          </cell>
          <cell r="Y228">
            <v>0</v>
          </cell>
          <cell r="Z228">
            <v>0</v>
          </cell>
        </row>
        <row r="229">
          <cell r="A229">
            <v>200108</v>
          </cell>
          <cell r="B229" t="str">
            <v>dfp</v>
          </cell>
          <cell r="C229" t="str">
            <v>dfp17</v>
          </cell>
          <cell r="D229">
            <v>37132</v>
          </cell>
          <cell r="E229">
            <v>37130</v>
          </cell>
          <cell r="F229">
            <v>37207</v>
          </cell>
          <cell r="G229">
            <v>37132</v>
          </cell>
          <cell r="H229">
            <v>2997.5400390625</v>
          </cell>
          <cell r="I229">
            <v>3001.969970703125</v>
          </cell>
          <cell r="J229" t="str">
            <v>DAF Ivangorod</v>
          </cell>
          <cell r="K229" t="str">
            <v>FOB Tallinn</v>
          </cell>
          <cell r="L229" t="str">
            <v>Фосфорит</v>
          </cell>
          <cell r="M229" t="str">
            <v>Фосфорит</v>
          </cell>
          <cell r="N229" t="str">
            <v>GMF</v>
          </cell>
          <cell r="O229" t="str">
            <v>Nagel</v>
          </cell>
          <cell r="P229">
            <v>132.74889999999999</v>
          </cell>
          <cell r="Q229">
            <v>398508.07</v>
          </cell>
          <cell r="R229">
            <v>398508.07</v>
          </cell>
          <cell r="S229">
            <v>0</v>
          </cell>
          <cell r="T229" t="str">
            <v>EBSS</v>
          </cell>
          <cell r="U229">
            <v>21565.432499999999</v>
          </cell>
          <cell r="V229">
            <v>21565.43</v>
          </cell>
          <cell r="W229">
            <v>0</v>
          </cell>
          <cell r="X229">
            <v>0</v>
          </cell>
          <cell r="Y229">
            <v>0</v>
          </cell>
          <cell r="Z229">
            <v>0</v>
          </cell>
        </row>
        <row r="230">
          <cell r="A230">
            <v>200109</v>
          </cell>
          <cell r="B230" t="str">
            <v>dfp</v>
          </cell>
          <cell r="C230" t="str">
            <v>dfp18</v>
          </cell>
          <cell r="D230">
            <v>37138</v>
          </cell>
          <cell r="E230">
            <v>37139</v>
          </cell>
          <cell r="F230">
            <v>37213</v>
          </cell>
          <cell r="G230">
            <v>37141</v>
          </cell>
          <cell r="H230">
            <v>654.70001220703125</v>
          </cell>
          <cell r="I230">
            <v>655.70001220703125</v>
          </cell>
          <cell r="J230" t="str">
            <v>DAF Ivangorod</v>
          </cell>
          <cell r="K230" t="str">
            <v>FOB Tallinn</v>
          </cell>
          <cell r="L230" t="str">
            <v>Фосфорит</v>
          </cell>
          <cell r="M230" t="str">
            <v>Фосфорит</v>
          </cell>
          <cell r="N230" t="str">
            <v>GMF</v>
          </cell>
          <cell r="O230" t="str">
            <v>Nagel</v>
          </cell>
          <cell r="P230">
            <v>138</v>
          </cell>
          <cell r="Q230">
            <v>90486.6</v>
          </cell>
          <cell r="R230">
            <v>90486.6</v>
          </cell>
          <cell r="S230">
            <v>0</v>
          </cell>
          <cell r="T230" t="str">
            <v>EBSS</v>
          </cell>
          <cell r="U230">
            <v>5011.83</v>
          </cell>
          <cell r="V230">
            <v>5011.83</v>
          </cell>
          <cell r="W230">
            <v>0</v>
          </cell>
          <cell r="X230">
            <v>0</v>
          </cell>
          <cell r="Y230">
            <v>0</v>
          </cell>
          <cell r="Z230">
            <v>0</v>
          </cell>
        </row>
        <row r="231">
          <cell r="A231">
            <v>200109</v>
          </cell>
          <cell r="B231" t="str">
            <v>dfp</v>
          </cell>
          <cell r="C231" t="str">
            <v>dfp19</v>
          </cell>
          <cell r="D231">
            <v>37139</v>
          </cell>
          <cell r="E231">
            <v>37141</v>
          </cell>
          <cell r="F231">
            <v>37214</v>
          </cell>
          <cell r="G231">
            <v>37145</v>
          </cell>
          <cell r="H231">
            <v>728.6199951171875</v>
          </cell>
          <cell r="I231">
            <v>694.0999755859375</v>
          </cell>
          <cell r="J231" t="str">
            <v>DAF Ivangorod</v>
          </cell>
          <cell r="K231" t="str">
            <v>FOB Tallinn</v>
          </cell>
          <cell r="L231" t="str">
            <v>Фосфорит</v>
          </cell>
          <cell r="M231" t="str">
            <v>Фосфорит</v>
          </cell>
          <cell r="N231" t="str">
            <v>GMF</v>
          </cell>
          <cell r="O231" t="str">
            <v>Nagel</v>
          </cell>
          <cell r="P231">
            <v>138</v>
          </cell>
          <cell r="Q231">
            <v>95785.8</v>
          </cell>
          <cell r="R231">
            <v>95785.8</v>
          </cell>
          <cell r="S231">
            <v>0</v>
          </cell>
          <cell r="T231" t="str">
            <v>EBSS</v>
          </cell>
          <cell r="U231">
            <v>5459.2250000000004</v>
          </cell>
          <cell r="V231">
            <v>5459.23</v>
          </cell>
          <cell r="W231">
            <v>0</v>
          </cell>
          <cell r="X231">
            <v>0</v>
          </cell>
          <cell r="Y231">
            <v>0</v>
          </cell>
          <cell r="Z231">
            <v>0</v>
          </cell>
        </row>
        <row r="232">
          <cell r="A232">
            <v>200109</v>
          </cell>
          <cell r="B232" t="str">
            <v>dfp</v>
          </cell>
          <cell r="C232" t="str">
            <v>dfp20</v>
          </cell>
          <cell r="D232">
            <v>37145</v>
          </cell>
          <cell r="E232">
            <v>37147</v>
          </cell>
          <cell r="F232">
            <v>37217</v>
          </cell>
          <cell r="G232">
            <v>37148</v>
          </cell>
          <cell r="H232">
            <v>2524.10009765625</v>
          </cell>
          <cell r="I232">
            <v>2566.199951171875</v>
          </cell>
          <cell r="J232" t="str">
            <v>DAF Ivangorod</v>
          </cell>
          <cell r="K232" t="str">
            <v>FOB Tallinn</v>
          </cell>
          <cell r="L232" t="str">
            <v>Фосфорит</v>
          </cell>
          <cell r="M232" t="str">
            <v>Фосфорит</v>
          </cell>
          <cell r="N232" t="str">
            <v>GMF</v>
          </cell>
          <cell r="O232" t="str">
            <v>Nagel</v>
          </cell>
          <cell r="P232">
            <v>138</v>
          </cell>
          <cell r="Q232">
            <v>354135.6</v>
          </cell>
          <cell r="R232">
            <v>354135.6</v>
          </cell>
          <cell r="S232">
            <v>0</v>
          </cell>
          <cell r="T232" t="str">
            <v>EBSS</v>
          </cell>
          <cell r="U232">
            <v>18192.95</v>
          </cell>
          <cell r="V232">
            <v>18192.95</v>
          </cell>
          <cell r="W232">
            <v>0</v>
          </cell>
          <cell r="X232">
            <v>0</v>
          </cell>
          <cell r="Y232">
            <v>0</v>
          </cell>
          <cell r="Z232">
            <v>0</v>
          </cell>
        </row>
        <row r="233">
          <cell r="A233">
            <v>200109</v>
          </cell>
          <cell r="B233" t="str">
            <v>dfp</v>
          </cell>
          <cell r="C233" t="str">
            <v>dfp21</v>
          </cell>
          <cell r="D233">
            <v>37148</v>
          </cell>
          <cell r="E233">
            <v>37147</v>
          </cell>
          <cell r="F233">
            <v>37221</v>
          </cell>
          <cell r="G233">
            <v>37150</v>
          </cell>
          <cell r="H233">
            <v>1195.7900390625</v>
          </cell>
          <cell r="I233">
            <v>1194.719970703125</v>
          </cell>
          <cell r="J233" t="str">
            <v>DAF Ivangorod</v>
          </cell>
          <cell r="K233" t="str">
            <v>FOB Tallinn</v>
          </cell>
          <cell r="L233" t="str">
            <v>Фосфорит</v>
          </cell>
          <cell r="M233" t="str">
            <v>Фосфорит</v>
          </cell>
          <cell r="N233" t="str">
            <v>GMF</v>
          </cell>
          <cell r="O233" t="str">
            <v>Nagel</v>
          </cell>
          <cell r="P233">
            <v>138</v>
          </cell>
          <cell r="Q233">
            <v>164871.35999999999</v>
          </cell>
          <cell r="R233">
            <v>164871.35999999999</v>
          </cell>
          <cell r="S233">
            <v>0</v>
          </cell>
          <cell r="T233" t="str">
            <v>EBSS</v>
          </cell>
          <cell r="U233">
            <v>8799.1200000000008</v>
          </cell>
          <cell r="V233">
            <v>8799.1200000000008</v>
          </cell>
          <cell r="W233">
            <v>0</v>
          </cell>
          <cell r="X233">
            <v>0</v>
          </cell>
          <cell r="Y233">
            <v>0</v>
          </cell>
          <cell r="Z233">
            <v>0</v>
          </cell>
        </row>
        <row r="234">
          <cell r="A234">
            <v>200109</v>
          </cell>
          <cell r="B234" t="str">
            <v>dfp</v>
          </cell>
          <cell r="C234" t="str">
            <v>dfp22</v>
          </cell>
          <cell r="D234">
            <v>37149</v>
          </cell>
          <cell r="E234">
            <v>37155</v>
          </cell>
          <cell r="F234">
            <v>37224</v>
          </cell>
          <cell r="G234">
            <v>37157</v>
          </cell>
          <cell r="H234">
            <v>1026.1700439453125</v>
          </cell>
          <cell r="I234">
            <v>1030.6400146484375</v>
          </cell>
          <cell r="J234" t="str">
            <v>DAF Ivangorod</v>
          </cell>
          <cell r="K234" t="str">
            <v>FOB Tallinn</v>
          </cell>
          <cell r="L234" t="str">
            <v>Фосфорит</v>
          </cell>
          <cell r="M234" t="str">
            <v>Фосфорит</v>
          </cell>
          <cell r="N234" t="str">
            <v>GMF</v>
          </cell>
          <cell r="O234" t="str">
            <v>Nagel</v>
          </cell>
          <cell r="P234">
            <v>144.40379999999999</v>
          </cell>
          <cell r="Q234">
            <v>148828.32</v>
          </cell>
          <cell r="R234">
            <v>148828.32</v>
          </cell>
          <cell r="S234">
            <v>0</v>
          </cell>
          <cell r="T234" t="str">
            <v>EBSS</v>
          </cell>
          <cell r="U234">
            <v>9421.3474999999999</v>
          </cell>
          <cell r="V234">
            <v>9421.35</v>
          </cell>
          <cell r="W234">
            <v>0</v>
          </cell>
          <cell r="X234">
            <v>0</v>
          </cell>
          <cell r="Y234">
            <v>0</v>
          </cell>
          <cell r="Z234">
            <v>0</v>
          </cell>
        </row>
        <row r="235">
          <cell r="A235">
            <v>200109</v>
          </cell>
          <cell r="B235" t="str">
            <v>dfp</v>
          </cell>
          <cell r="C235" t="str">
            <v>dfp23</v>
          </cell>
          <cell r="D235">
            <v>37151</v>
          </cell>
          <cell r="E235">
            <v>37155</v>
          </cell>
          <cell r="F235">
            <v>37226</v>
          </cell>
          <cell r="G235">
            <v>37157</v>
          </cell>
          <cell r="H235">
            <v>1350.5400390625</v>
          </cell>
          <cell r="I235">
            <v>1350.969970703125</v>
          </cell>
          <cell r="J235" t="str">
            <v>DAF Ivangorod</v>
          </cell>
          <cell r="K235" t="str">
            <v>FOB Tallinn</v>
          </cell>
          <cell r="L235" t="str">
            <v>Фосфорит</v>
          </cell>
          <cell r="M235" t="str">
            <v>Фосфорит</v>
          </cell>
          <cell r="N235" t="str">
            <v>GMF</v>
          </cell>
          <cell r="O235" t="str">
            <v>Nagel</v>
          </cell>
          <cell r="P235">
            <v>138</v>
          </cell>
          <cell r="Q235">
            <v>186433.86</v>
          </cell>
          <cell r="R235">
            <v>186433.86</v>
          </cell>
          <cell r="S235">
            <v>0</v>
          </cell>
          <cell r="T235" t="str">
            <v>EBSS</v>
          </cell>
          <cell r="U235">
            <v>9886.9325000000008</v>
          </cell>
          <cell r="V235">
            <v>9886.93</v>
          </cell>
          <cell r="W235">
            <v>0</v>
          </cell>
          <cell r="X235">
            <v>0</v>
          </cell>
          <cell r="Y235">
            <v>0</v>
          </cell>
          <cell r="Z235">
            <v>0</v>
          </cell>
        </row>
        <row r="236">
          <cell r="A236">
            <v>200109</v>
          </cell>
          <cell r="B236" t="str">
            <v>dfp</v>
          </cell>
          <cell r="C236" t="str">
            <v>dfp24</v>
          </cell>
          <cell r="D236">
            <v>37153</v>
          </cell>
          <cell r="E236">
            <v>37147</v>
          </cell>
          <cell r="F236">
            <v>37183</v>
          </cell>
          <cell r="G236">
            <v>37164</v>
          </cell>
          <cell r="H236">
            <v>2006</v>
          </cell>
          <cell r="I236">
            <v>2009.02001953125</v>
          </cell>
          <cell r="J236" t="str">
            <v>DAF Ivangorod</v>
          </cell>
          <cell r="K236" t="str">
            <v>CIF Alexandria</v>
          </cell>
          <cell r="L236" t="str">
            <v>Фосфорит</v>
          </cell>
          <cell r="M236" t="str">
            <v>Фосфорит</v>
          </cell>
          <cell r="N236" t="str">
            <v>GMF</v>
          </cell>
          <cell r="O236" t="str">
            <v>Jomitco</v>
          </cell>
          <cell r="P236">
            <v>177</v>
          </cell>
          <cell r="Q236">
            <v>355596.54</v>
          </cell>
          <cell r="R236">
            <v>354000</v>
          </cell>
          <cell r="S236">
            <v>1596.54</v>
          </cell>
          <cell r="T236" t="str">
            <v>EBSS</v>
          </cell>
          <cell r="U236">
            <v>77040.354999999996</v>
          </cell>
          <cell r="V236">
            <v>77040.36</v>
          </cell>
          <cell r="W236">
            <v>0</v>
          </cell>
          <cell r="X236">
            <v>1564.62</v>
          </cell>
          <cell r="Y236">
            <v>1564.62</v>
          </cell>
          <cell r="Z236">
            <v>0</v>
          </cell>
        </row>
        <row r="237">
          <cell r="A237">
            <v>200109</v>
          </cell>
          <cell r="B237" t="str">
            <v>dfp</v>
          </cell>
          <cell r="C237" t="str">
            <v>dfp25</v>
          </cell>
          <cell r="D237">
            <v>37161</v>
          </cell>
          <cell r="E237">
            <v>37162</v>
          </cell>
          <cell r="F237">
            <v>37236</v>
          </cell>
          <cell r="G237">
            <v>37164</v>
          </cell>
          <cell r="H237">
            <v>2295.929931640625</v>
          </cell>
          <cell r="I237">
            <v>2296.60009765625</v>
          </cell>
          <cell r="J237" t="str">
            <v>DAF Ivangorod</v>
          </cell>
          <cell r="K237" t="str">
            <v>FOB Tallinn</v>
          </cell>
          <cell r="L237" t="str">
            <v>Фосфорит</v>
          </cell>
          <cell r="M237" t="str">
            <v>Фосфорит</v>
          </cell>
          <cell r="N237" t="str">
            <v>GMF</v>
          </cell>
          <cell r="O237" t="str">
            <v>Nagel</v>
          </cell>
          <cell r="P237">
            <v>134.65880000000001</v>
          </cell>
          <cell r="Q237">
            <v>309257.33</v>
          </cell>
          <cell r="R237">
            <v>309257.33</v>
          </cell>
          <cell r="S237">
            <v>0</v>
          </cell>
          <cell r="T237" t="str">
            <v>EBSS</v>
          </cell>
          <cell r="U237">
            <v>16653.349999999999</v>
          </cell>
          <cell r="V237">
            <v>16653.349999999999</v>
          </cell>
          <cell r="W237">
            <v>0</v>
          </cell>
          <cell r="X237">
            <v>0</v>
          </cell>
          <cell r="Y237">
            <v>0</v>
          </cell>
          <cell r="Z237">
            <v>0</v>
          </cell>
        </row>
        <row r="238">
          <cell r="A238">
            <v>200109</v>
          </cell>
          <cell r="B238" t="str">
            <v>dfp</v>
          </cell>
          <cell r="C238" t="str">
            <v>dfp26</v>
          </cell>
          <cell r="D238">
            <v>37154</v>
          </cell>
          <cell r="E238">
            <v>37154</v>
          </cell>
          <cell r="F238">
            <v>37178</v>
          </cell>
          <cell r="G238">
            <v>37154</v>
          </cell>
          <cell r="H238">
            <v>65</v>
          </cell>
          <cell r="I238">
            <v>65</v>
          </cell>
          <cell r="J238" t="str">
            <v>DAF Ivangorod</v>
          </cell>
          <cell r="K238" t="str">
            <v>DAF Ivangorod-Narva</v>
          </cell>
          <cell r="L238" t="str">
            <v>Фосфорит</v>
          </cell>
          <cell r="M238" t="str">
            <v>Фосфорит</v>
          </cell>
          <cell r="N238" t="str">
            <v>GMF</v>
          </cell>
          <cell r="O238" t="str">
            <v>Express Eng</v>
          </cell>
          <cell r="P238">
            <v>143.6</v>
          </cell>
          <cell r="Q238">
            <v>9334</v>
          </cell>
          <cell r="R238">
            <v>9334</v>
          </cell>
          <cell r="S238">
            <v>0</v>
          </cell>
          <cell r="T238">
            <v>0</v>
          </cell>
          <cell r="U238">
            <v>0</v>
          </cell>
          <cell r="V238">
            <v>0</v>
          </cell>
          <cell r="W238">
            <v>0</v>
          </cell>
          <cell r="X238">
            <v>0</v>
          </cell>
          <cell r="Y238">
            <v>0</v>
          </cell>
          <cell r="Z238">
            <v>0</v>
          </cell>
        </row>
        <row r="239">
          <cell r="A239">
            <v>200109</v>
          </cell>
          <cell r="B239" t="str">
            <v>dfp</v>
          </cell>
          <cell r="C239" t="str">
            <v>dfp27</v>
          </cell>
          <cell r="D239">
            <v>37158</v>
          </cell>
          <cell r="E239">
            <v>37155</v>
          </cell>
          <cell r="F239">
            <v>37184</v>
          </cell>
          <cell r="G239">
            <v>37155</v>
          </cell>
          <cell r="H239">
            <v>64</v>
          </cell>
          <cell r="I239">
            <v>64</v>
          </cell>
          <cell r="J239" t="str">
            <v>DAF Ivangorod</v>
          </cell>
          <cell r="K239" t="str">
            <v>DAF Ivangorod-Narva</v>
          </cell>
          <cell r="L239" t="str">
            <v>Фосфорит</v>
          </cell>
          <cell r="M239" t="str">
            <v>Фосфорит</v>
          </cell>
          <cell r="N239" t="str">
            <v>GMF</v>
          </cell>
          <cell r="O239" t="str">
            <v>Express Eng</v>
          </cell>
          <cell r="P239">
            <v>143.6</v>
          </cell>
          <cell r="Q239">
            <v>9190.4</v>
          </cell>
          <cell r="R239">
            <v>9190.4</v>
          </cell>
          <cell r="S239">
            <v>0</v>
          </cell>
          <cell r="T239">
            <v>0</v>
          </cell>
          <cell r="U239">
            <v>0</v>
          </cell>
          <cell r="V239">
            <v>0</v>
          </cell>
          <cell r="W239">
            <v>0</v>
          </cell>
          <cell r="X239">
            <v>0</v>
          </cell>
          <cell r="Y239">
            <v>0</v>
          </cell>
          <cell r="Z239">
            <v>0</v>
          </cell>
        </row>
        <row r="240">
          <cell r="A240">
            <v>200109</v>
          </cell>
          <cell r="B240" t="str">
            <v>dfp</v>
          </cell>
          <cell r="C240" t="str">
            <v>dfp28</v>
          </cell>
          <cell r="D240">
            <v>37159</v>
          </cell>
          <cell r="E240">
            <v>37162</v>
          </cell>
          <cell r="F240">
            <v>37189</v>
          </cell>
          <cell r="G240">
            <v>37162</v>
          </cell>
          <cell r="H240">
            <v>65</v>
          </cell>
          <cell r="I240">
            <v>65</v>
          </cell>
          <cell r="J240" t="str">
            <v>DAF Ivangorod</v>
          </cell>
          <cell r="K240" t="str">
            <v>DAF Ivangorod-Narva</v>
          </cell>
          <cell r="L240" t="str">
            <v>Фосфорит</v>
          </cell>
          <cell r="M240" t="str">
            <v>Фосфорит</v>
          </cell>
          <cell r="N240" t="str">
            <v>Mirintex</v>
          </cell>
          <cell r="O240" t="str">
            <v>Fakserting</v>
          </cell>
          <cell r="P240">
            <v>147</v>
          </cell>
          <cell r="Q240">
            <v>9555</v>
          </cell>
          <cell r="R240">
            <v>9555</v>
          </cell>
          <cell r="S240">
            <v>0</v>
          </cell>
          <cell r="T240">
            <v>0</v>
          </cell>
          <cell r="U240">
            <v>0</v>
          </cell>
          <cell r="V240">
            <v>0</v>
          </cell>
          <cell r="W240">
            <v>0</v>
          </cell>
          <cell r="X240">
            <v>0</v>
          </cell>
          <cell r="Y240">
            <v>0</v>
          </cell>
          <cell r="Z240">
            <v>0</v>
          </cell>
        </row>
        <row r="241">
          <cell r="A241">
            <v>200110</v>
          </cell>
          <cell r="B241" t="str">
            <v>dfp</v>
          </cell>
          <cell r="C241" t="str">
            <v>dfp29</v>
          </cell>
          <cell r="D241">
            <v>37168</v>
          </cell>
          <cell r="E241">
            <v>37180</v>
          </cell>
          <cell r="F241">
            <v>37242</v>
          </cell>
          <cell r="G241">
            <v>37180</v>
          </cell>
          <cell r="H241">
            <v>65</v>
          </cell>
          <cell r="I241">
            <v>65</v>
          </cell>
          <cell r="J241" t="str">
            <v>FCA Sala</v>
          </cell>
          <cell r="K241" t="str">
            <v>FCA Sala</v>
          </cell>
          <cell r="L241" t="str">
            <v>Фосфорит</v>
          </cell>
          <cell r="M241" t="str">
            <v>Фосфорит</v>
          </cell>
          <cell r="N241" t="str">
            <v>GMF</v>
          </cell>
          <cell r="O241" t="str">
            <v>Raleksas</v>
          </cell>
          <cell r="P241">
            <v>148</v>
          </cell>
          <cell r="Q241">
            <v>9620</v>
          </cell>
          <cell r="R241">
            <v>9620</v>
          </cell>
          <cell r="S241">
            <v>0</v>
          </cell>
          <cell r="T241">
            <v>0</v>
          </cell>
          <cell r="U241">
            <v>0</v>
          </cell>
          <cell r="V241">
            <v>0</v>
          </cell>
          <cell r="W241">
            <v>0</v>
          </cell>
          <cell r="X241">
            <v>0</v>
          </cell>
          <cell r="Y241">
            <v>0</v>
          </cell>
          <cell r="Z241">
            <v>0</v>
          </cell>
        </row>
        <row r="242">
          <cell r="A242">
            <v>200110</v>
          </cell>
          <cell r="B242" t="str">
            <v>dfp</v>
          </cell>
          <cell r="C242" t="str">
            <v>dfp30</v>
          </cell>
          <cell r="D242">
            <v>37169</v>
          </cell>
          <cell r="E242">
            <v>37169</v>
          </cell>
          <cell r="F242">
            <v>37244</v>
          </cell>
          <cell r="G242">
            <v>37170</v>
          </cell>
          <cell r="H242">
            <v>1014.7899780273438</v>
          </cell>
          <cell r="I242">
            <v>1021.02001953125</v>
          </cell>
          <cell r="J242" t="str">
            <v>DAF Ivangorod</v>
          </cell>
          <cell r="K242" t="str">
            <v>FOB Tallinn</v>
          </cell>
          <cell r="L242" t="str">
            <v>Фосфорит</v>
          </cell>
          <cell r="M242" t="str">
            <v>Фосфорит</v>
          </cell>
          <cell r="N242" t="str">
            <v>GMF</v>
          </cell>
          <cell r="O242" t="str">
            <v>Nagel</v>
          </cell>
          <cell r="P242">
            <v>138</v>
          </cell>
          <cell r="Q242">
            <v>140900.76</v>
          </cell>
          <cell r="R242">
            <v>140900.76</v>
          </cell>
          <cell r="S242">
            <v>0</v>
          </cell>
          <cell r="T242" t="str">
            <v>EBSS</v>
          </cell>
          <cell r="U242">
            <v>7545.2674999999999</v>
          </cell>
          <cell r="V242">
            <v>7545.27</v>
          </cell>
          <cell r="W242">
            <v>0</v>
          </cell>
          <cell r="X242">
            <v>0</v>
          </cell>
          <cell r="Y242">
            <v>0</v>
          </cell>
          <cell r="Z242">
            <v>0</v>
          </cell>
        </row>
        <row r="243">
          <cell r="A243">
            <v>200110</v>
          </cell>
          <cell r="B243" t="str">
            <v>dfp</v>
          </cell>
          <cell r="C243" t="str">
            <v>dfp31</v>
          </cell>
          <cell r="D243">
            <v>37175</v>
          </cell>
          <cell r="E243">
            <v>37175</v>
          </cell>
          <cell r="F243">
            <v>37250</v>
          </cell>
          <cell r="G243">
            <v>37178</v>
          </cell>
          <cell r="H243">
            <v>3006.260009765625</v>
          </cell>
          <cell r="I243">
            <v>3003.22998046875</v>
          </cell>
          <cell r="J243" t="str">
            <v>DAF Ivangorod</v>
          </cell>
          <cell r="K243" t="str">
            <v>FOB Tallinn</v>
          </cell>
          <cell r="L243" t="str">
            <v>Фосфорит</v>
          </cell>
          <cell r="M243" t="str">
            <v>Фосфорит</v>
          </cell>
          <cell r="N243" t="str">
            <v>GMF</v>
          </cell>
          <cell r="O243" t="str">
            <v>Nagel</v>
          </cell>
          <cell r="P243">
            <v>131</v>
          </cell>
          <cell r="Q243">
            <v>393423.13</v>
          </cell>
          <cell r="R243">
            <v>393423.13</v>
          </cell>
          <cell r="S243">
            <v>0</v>
          </cell>
          <cell r="T243" t="str">
            <v>EBSS</v>
          </cell>
          <cell r="U243">
            <v>21465.767500000002</v>
          </cell>
          <cell r="V243">
            <v>21465.77</v>
          </cell>
          <cell r="W243">
            <v>0</v>
          </cell>
          <cell r="X243">
            <v>0</v>
          </cell>
          <cell r="Y243">
            <v>0</v>
          </cell>
          <cell r="Z243">
            <v>0</v>
          </cell>
        </row>
        <row r="244">
          <cell r="A244">
            <v>200110</v>
          </cell>
          <cell r="B244" t="str">
            <v>dfp</v>
          </cell>
          <cell r="C244" t="str">
            <v>dfp32</v>
          </cell>
          <cell r="D244">
            <v>37179</v>
          </cell>
          <cell r="E244">
            <v>37181</v>
          </cell>
          <cell r="F244">
            <v>37254</v>
          </cell>
          <cell r="G244">
            <v>37182</v>
          </cell>
          <cell r="H244">
            <v>1400.949951171875</v>
          </cell>
          <cell r="I244">
            <v>1406.739990234375</v>
          </cell>
          <cell r="J244" t="str">
            <v>DAF Ivangorod</v>
          </cell>
          <cell r="K244" t="str">
            <v>FOB Tallinn</v>
          </cell>
          <cell r="L244" t="str">
            <v>Фосфорит</v>
          </cell>
          <cell r="M244" t="str">
            <v>Фосфорит</v>
          </cell>
          <cell r="N244" t="str">
            <v>GMF</v>
          </cell>
          <cell r="O244" t="str">
            <v>Nagel</v>
          </cell>
          <cell r="P244">
            <v>138</v>
          </cell>
          <cell r="Q244">
            <v>194130.12</v>
          </cell>
          <cell r="R244">
            <v>194130.12</v>
          </cell>
          <cell r="S244">
            <v>0</v>
          </cell>
          <cell r="T244" t="str">
            <v>EBSS</v>
          </cell>
          <cell r="U244">
            <v>10249.915000000001</v>
          </cell>
          <cell r="V244">
            <v>10249.92</v>
          </cell>
          <cell r="W244">
            <v>0</v>
          </cell>
          <cell r="X244">
            <v>0</v>
          </cell>
          <cell r="Y244">
            <v>0</v>
          </cell>
          <cell r="Z244">
            <v>0</v>
          </cell>
        </row>
        <row r="245">
          <cell r="A245">
            <v>200110</v>
          </cell>
          <cell r="B245" t="str">
            <v>dfp</v>
          </cell>
          <cell r="C245" t="str">
            <v>dfp33</v>
          </cell>
          <cell r="D245">
            <v>37182</v>
          </cell>
          <cell r="E245">
            <v>37183</v>
          </cell>
          <cell r="F245">
            <v>37257</v>
          </cell>
          <cell r="G245">
            <v>37186</v>
          </cell>
          <cell r="H245">
            <v>868.719970703125</v>
          </cell>
          <cell r="I245">
            <v>871.530029296875</v>
          </cell>
          <cell r="J245" t="str">
            <v>DAF Ivangorod</v>
          </cell>
          <cell r="K245" t="str">
            <v>FOB Tallinn</v>
          </cell>
          <cell r="L245" t="str">
            <v>Фосфорит</v>
          </cell>
          <cell r="M245" t="str">
            <v>Фосфорит</v>
          </cell>
          <cell r="N245" t="str">
            <v>GMF</v>
          </cell>
          <cell r="O245" t="str">
            <v>Nagel</v>
          </cell>
          <cell r="P245">
            <v>145.86320000000001</v>
          </cell>
          <cell r="Q245">
            <v>127124.14</v>
          </cell>
          <cell r="R245">
            <v>127124.14</v>
          </cell>
          <cell r="S245">
            <v>0</v>
          </cell>
          <cell r="T245" t="str">
            <v>EBSS</v>
          </cell>
          <cell r="U245">
            <v>8387.6924999999992</v>
          </cell>
          <cell r="V245">
            <v>8387.69</v>
          </cell>
          <cell r="W245">
            <v>0</v>
          </cell>
          <cell r="X245">
            <v>0</v>
          </cell>
          <cell r="Y245">
            <v>0</v>
          </cell>
          <cell r="Z245">
            <v>0</v>
          </cell>
        </row>
        <row r="246">
          <cell r="A246">
            <v>200110</v>
          </cell>
          <cell r="B246" t="str">
            <v>dfp</v>
          </cell>
          <cell r="C246" t="str">
            <v>dfp34</v>
          </cell>
          <cell r="D246">
            <v>37186</v>
          </cell>
          <cell r="E246">
            <v>37189</v>
          </cell>
          <cell r="F246">
            <v>37261</v>
          </cell>
          <cell r="G246">
            <v>37193</v>
          </cell>
          <cell r="H246">
            <v>843.97998046875</v>
          </cell>
          <cell r="I246">
            <v>852.04998779296875</v>
          </cell>
          <cell r="J246" t="str">
            <v>DAF Ivangorod</v>
          </cell>
          <cell r="K246" t="str">
            <v>FOB Tallinn</v>
          </cell>
          <cell r="L246" t="str">
            <v>Фосфорит</v>
          </cell>
          <cell r="M246" t="str">
            <v>Фосфорит</v>
          </cell>
          <cell r="N246" t="str">
            <v>GMF</v>
          </cell>
          <cell r="O246" t="str">
            <v>Nagel</v>
          </cell>
          <cell r="P246">
            <v>138.18690000000001</v>
          </cell>
          <cell r="Q246">
            <v>117742.16</v>
          </cell>
          <cell r="R246">
            <v>117742.16</v>
          </cell>
          <cell r="S246">
            <v>0</v>
          </cell>
          <cell r="T246" t="str">
            <v>EBSS</v>
          </cell>
          <cell r="U246">
            <v>6862.835</v>
          </cell>
          <cell r="V246">
            <v>6862.83</v>
          </cell>
          <cell r="W246">
            <v>0</v>
          </cell>
          <cell r="X246">
            <v>0</v>
          </cell>
          <cell r="Y246">
            <v>0</v>
          </cell>
          <cell r="Z246">
            <v>0</v>
          </cell>
        </row>
        <row r="247">
          <cell r="A247">
            <v>200110</v>
          </cell>
          <cell r="B247" t="str">
            <v>dfp</v>
          </cell>
          <cell r="C247" t="str">
            <v>dfp35</v>
          </cell>
          <cell r="D247">
            <v>37189</v>
          </cell>
          <cell r="E247">
            <v>37187</v>
          </cell>
          <cell r="F247">
            <v>37264</v>
          </cell>
          <cell r="G247">
            <v>37190</v>
          </cell>
          <cell r="H247">
            <v>1031.2049560546875</v>
          </cell>
          <cell r="I247">
            <v>1023.3800048828125</v>
          </cell>
          <cell r="J247" t="str">
            <v>DAF Ivangorod</v>
          </cell>
          <cell r="K247" t="str">
            <v>FOB Tallinn</v>
          </cell>
          <cell r="L247" t="str">
            <v>Фосфорит</v>
          </cell>
          <cell r="M247" t="str">
            <v>Фосфорит</v>
          </cell>
          <cell r="N247" t="str">
            <v>GMF</v>
          </cell>
          <cell r="O247" t="str">
            <v>Nagel</v>
          </cell>
          <cell r="P247">
            <v>139.28980000000001</v>
          </cell>
          <cell r="Q247">
            <v>142546.44</v>
          </cell>
          <cell r="R247">
            <v>142546.44</v>
          </cell>
          <cell r="S247">
            <v>0</v>
          </cell>
          <cell r="T247" t="str">
            <v>EBSS</v>
          </cell>
          <cell r="U247">
            <v>7989.8787000000002</v>
          </cell>
          <cell r="V247">
            <v>7989.88</v>
          </cell>
          <cell r="W247">
            <v>0</v>
          </cell>
          <cell r="X247">
            <v>0</v>
          </cell>
          <cell r="Y247">
            <v>0</v>
          </cell>
          <cell r="Z247">
            <v>0</v>
          </cell>
        </row>
        <row r="248">
          <cell r="A248">
            <v>200110</v>
          </cell>
          <cell r="B248" t="str">
            <v>dfp</v>
          </cell>
          <cell r="C248" t="str">
            <v>dfp36</v>
          </cell>
          <cell r="D248">
            <v>37194</v>
          </cell>
          <cell r="E248">
            <v>37195</v>
          </cell>
          <cell r="F248">
            <v>37269</v>
          </cell>
          <cell r="G248">
            <v>37203</v>
          </cell>
          <cell r="H248">
            <v>1829.02001953125</v>
          </cell>
          <cell r="I248">
            <v>1834.760009765625</v>
          </cell>
          <cell r="J248" t="str">
            <v>DAF Ivangorod</v>
          </cell>
          <cell r="K248" t="str">
            <v>FOB Tallinn</v>
          </cell>
          <cell r="L248" t="str">
            <v>Фосфорит</v>
          </cell>
          <cell r="M248" t="str">
            <v>Фосфорит</v>
          </cell>
          <cell r="N248" t="str">
            <v>GMF</v>
          </cell>
          <cell r="O248" t="str">
            <v>Nagel</v>
          </cell>
          <cell r="P248">
            <v>139.0968</v>
          </cell>
          <cell r="Q248">
            <v>255209.22</v>
          </cell>
          <cell r="R248">
            <v>255209.22</v>
          </cell>
          <cell r="S248">
            <v>0</v>
          </cell>
          <cell r="T248" t="str">
            <v>EBSS</v>
          </cell>
          <cell r="U248">
            <v>14397.96</v>
          </cell>
          <cell r="V248">
            <v>14397.96</v>
          </cell>
          <cell r="W248">
            <v>0</v>
          </cell>
          <cell r="X248">
            <v>0</v>
          </cell>
          <cell r="Y248">
            <v>0</v>
          </cell>
          <cell r="Z248">
            <v>0</v>
          </cell>
        </row>
        <row r="249">
          <cell r="A249">
            <v>200109</v>
          </cell>
          <cell r="B249" t="str">
            <v>dfp</v>
          </cell>
          <cell r="C249" t="str">
            <v>dfp38</v>
          </cell>
          <cell r="D249">
            <v>37141</v>
          </cell>
          <cell r="E249">
            <v>37155</v>
          </cell>
          <cell r="F249">
            <v>37206</v>
          </cell>
          <cell r="G249">
            <v>37155</v>
          </cell>
          <cell r="H249">
            <v>19.229999542236328</v>
          </cell>
          <cell r="I249">
            <v>19.229999542236328</v>
          </cell>
          <cell r="J249" t="str">
            <v>DAF Ivangorod</v>
          </cell>
          <cell r="K249" t="str">
            <v>DAF Ivangorod-Narva</v>
          </cell>
          <cell r="L249" t="str">
            <v>Фосфорит</v>
          </cell>
          <cell r="M249" t="str">
            <v>Фосфорит</v>
          </cell>
          <cell r="N249" t="str">
            <v>Mirintex</v>
          </cell>
          <cell r="O249" t="str">
            <v>Fakserting</v>
          </cell>
          <cell r="P249">
            <v>150.75</v>
          </cell>
          <cell r="Q249">
            <v>2898.9225000000001</v>
          </cell>
          <cell r="R249">
            <v>2898.92</v>
          </cell>
          <cell r="S249">
            <v>0</v>
          </cell>
          <cell r="T249" t="str">
            <v>EBSS</v>
          </cell>
          <cell r="U249">
            <v>91.342500000000001</v>
          </cell>
          <cell r="V249">
            <v>91.34</v>
          </cell>
          <cell r="W249">
            <v>0</v>
          </cell>
          <cell r="X249">
            <v>0</v>
          </cell>
          <cell r="Y249">
            <v>0</v>
          </cell>
          <cell r="Z249">
            <v>0</v>
          </cell>
        </row>
        <row r="250">
          <cell r="A250">
            <v>200111</v>
          </cell>
          <cell r="B250" t="str">
            <v>dfp</v>
          </cell>
          <cell r="C250" t="str">
            <v>dfp39</v>
          </cell>
          <cell r="D250">
            <v>37200</v>
          </cell>
          <cell r="E250">
            <v>37205</v>
          </cell>
          <cell r="F250">
            <v>37275</v>
          </cell>
          <cell r="G250">
            <v>37206</v>
          </cell>
          <cell r="H250">
            <v>1103.739990234375</v>
          </cell>
          <cell r="I250">
            <v>1108.530029296875</v>
          </cell>
          <cell r="J250" t="str">
            <v>DAF Ivangorod</v>
          </cell>
          <cell r="K250" t="str">
            <v>FOB Tallinn</v>
          </cell>
          <cell r="L250" t="str">
            <v>Фосфорит</v>
          </cell>
          <cell r="M250" t="str">
            <v>Фосфорит</v>
          </cell>
          <cell r="N250" t="str">
            <v>GMF</v>
          </cell>
          <cell r="O250" t="str">
            <v>Nagel</v>
          </cell>
          <cell r="P250">
            <v>139.1908</v>
          </cell>
          <cell r="Q250">
            <v>154297.14000000001</v>
          </cell>
          <cell r="R250">
            <v>154297.14000000001</v>
          </cell>
          <cell r="S250">
            <v>0</v>
          </cell>
          <cell r="T250" t="str">
            <v>EBSS</v>
          </cell>
          <cell r="U250">
            <v>8528.1924999999992</v>
          </cell>
          <cell r="V250">
            <v>8528.19</v>
          </cell>
          <cell r="W250">
            <v>0</v>
          </cell>
          <cell r="X250">
            <v>0</v>
          </cell>
          <cell r="Y250">
            <v>0</v>
          </cell>
          <cell r="Z250">
            <v>0</v>
          </cell>
        </row>
        <row r="251">
          <cell r="A251">
            <v>200111</v>
          </cell>
          <cell r="B251" t="str">
            <v>dfp</v>
          </cell>
          <cell r="C251" t="str">
            <v>dfp40</v>
          </cell>
          <cell r="D251">
            <v>37211</v>
          </cell>
          <cell r="E251">
            <v>37211</v>
          </cell>
          <cell r="F251">
            <v>37286</v>
          </cell>
          <cell r="G251">
            <v>37214</v>
          </cell>
          <cell r="H251">
            <v>630.64501953125</v>
          </cell>
          <cell r="I251">
            <v>625.8599853515625</v>
          </cell>
          <cell r="J251" t="str">
            <v>DAF Ivangorod</v>
          </cell>
          <cell r="K251" t="str">
            <v>FOB Tallinn</v>
          </cell>
          <cell r="L251" t="str">
            <v>Фосфорит</v>
          </cell>
          <cell r="M251" t="str">
            <v>Фосфорит</v>
          </cell>
          <cell r="N251" t="str">
            <v>GMF</v>
          </cell>
          <cell r="O251" t="str">
            <v>Nagel</v>
          </cell>
          <cell r="P251">
            <v>138</v>
          </cell>
          <cell r="Q251">
            <v>86368.68</v>
          </cell>
          <cell r="R251">
            <v>86368.68</v>
          </cell>
          <cell r="S251">
            <v>0</v>
          </cell>
          <cell r="T251" t="str">
            <v>EBSS</v>
          </cell>
          <cell r="U251">
            <v>4834.0812999999998</v>
          </cell>
          <cell r="V251">
            <v>4834.08</v>
          </cell>
          <cell r="W251">
            <v>0</v>
          </cell>
          <cell r="X251">
            <v>0</v>
          </cell>
          <cell r="Y251">
            <v>0</v>
          </cell>
          <cell r="Z251">
            <v>0</v>
          </cell>
        </row>
        <row r="252">
          <cell r="A252">
            <v>200111</v>
          </cell>
          <cell r="B252" t="str">
            <v>dfp</v>
          </cell>
          <cell r="C252" t="str">
            <v>dfp41</v>
          </cell>
          <cell r="D252">
            <v>37213</v>
          </cell>
          <cell r="E252">
            <v>37213</v>
          </cell>
          <cell r="F252">
            <v>37299</v>
          </cell>
          <cell r="G252">
            <v>37215</v>
          </cell>
          <cell r="H252">
            <v>1054.6800537109375</v>
          </cell>
          <cell r="I252">
            <v>1056.0899658203125</v>
          </cell>
          <cell r="J252" t="str">
            <v>DAF Ivangorod</v>
          </cell>
          <cell r="K252" t="str">
            <v>FOB Tallinn</v>
          </cell>
          <cell r="L252" t="str">
            <v>Фосфорит</v>
          </cell>
          <cell r="M252" t="str">
            <v>Фосфорит</v>
          </cell>
          <cell r="N252" t="str">
            <v>GMF</v>
          </cell>
          <cell r="O252" t="str">
            <v>Nagel</v>
          </cell>
          <cell r="P252">
            <v>146.54089999999999</v>
          </cell>
          <cell r="Q252">
            <v>154760.42000000001</v>
          </cell>
          <cell r="R252">
            <v>154760.42000000001</v>
          </cell>
          <cell r="S252">
            <v>0</v>
          </cell>
          <cell r="T252" t="str">
            <v>EBSS</v>
          </cell>
          <cell r="U252">
            <v>10246.452499999999</v>
          </cell>
          <cell r="V252">
            <v>10246.450000000001</v>
          </cell>
          <cell r="W252">
            <v>0</v>
          </cell>
          <cell r="X252">
            <v>0</v>
          </cell>
          <cell r="Y252">
            <v>0</v>
          </cell>
          <cell r="Z252">
            <v>0</v>
          </cell>
        </row>
        <row r="253">
          <cell r="A253">
            <v>200111</v>
          </cell>
          <cell r="B253" t="str">
            <v>dfp</v>
          </cell>
          <cell r="C253" t="str">
            <v>dfp43</v>
          </cell>
          <cell r="D253">
            <v>37218</v>
          </cell>
          <cell r="E253">
            <v>37219</v>
          </cell>
          <cell r="F253">
            <v>37293</v>
          </cell>
          <cell r="G253">
            <v>37220</v>
          </cell>
          <cell r="H253">
            <v>1061.8499755859375</v>
          </cell>
          <cell r="I253">
            <v>1065.3800048828125</v>
          </cell>
          <cell r="J253" t="str">
            <v>DAF Ivangorod</v>
          </cell>
          <cell r="K253" t="str">
            <v>FOB Tallinn</v>
          </cell>
          <cell r="L253" t="str">
            <v>Фосфорит</v>
          </cell>
          <cell r="M253" t="str">
            <v>Фосфорит</v>
          </cell>
          <cell r="N253" t="str">
            <v>GMF</v>
          </cell>
          <cell r="O253" t="str">
            <v>Nagel</v>
          </cell>
          <cell r="P253">
            <v>138</v>
          </cell>
          <cell r="Q253">
            <v>147022.44</v>
          </cell>
          <cell r="R253">
            <v>147022.44</v>
          </cell>
          <cell r="S253">
            <v>0</v>
          </cell>
          <cell r="T253" t="str">
            <v>EBSS</v>
          </cell>
          <cell r="U253">
            <v>7871.6049999999996</v>
          </cell>
          <cell r="V253">
            <v>7871.61</v>
          </cell>
          <cell r="W253">
            <v>0</v>
          </cell>
          <cell r="X253">
            <v>0</v>
          </cell>
          <cell r="Y253">
            <v>0</v>
          </cell>
          <cell r="Z253">
            <v>0</v>
          </cell>
        </row>
        <row r="254">
          <cell r="A254">
            <v>200111</v>
          </cell>
          <cell r="B254" t="str">
            <v>dfp</v>
          </cell>
          <cell r="C254" t="str">
            <v>dfp44</v>
          </cell>
          <cell r="D254">
            <v>37223</v>
          </cell>
          <cell r="E254">
            <v>37225</v>
          </cell>
          <cell r="F254">
            <v>37298</v>
          </cell>
          <cell r="G254">
            <v>37228</v>
          </cell>
          <cell r="H254">
            <v>2024.72998046875</v>
          </cell>
          <cell r="I254">
            <v>2023.6300048828125</v>
          </cell>
          <cell r="J254" t="str">
            <v>DAF Ivangorod</v>
          </cell>
          <cell r="K254" t="str">
            <v>FOB Tallinn</v>
          </cell>
          <cell r="L254" t="str">
            <v>Фосфорит</v>
          </cell>
          <cell r="M254" t="str">
            <v>Фосфорит</v>
          </cell>
          <cell r="N254" t="str">
            <v>GMF</v>
          </cell>
          <cell r="O254" t="str">
            <v>Nagel</v>
          </cell>
          <cell r="P254">
            <v>138</v>
          </cell>
          <cell r="Q254">
            <v>279260.94</v>
          </cell>
          <cell r="R254">
            <v>279260.94</v>
          </cell>
          <cell r="S254">
            <v>0</v>
          </cell>
          <cell r="T254" t="str">
            <v>EBSS</v>
          </cell>
          <cell r="U254">
            <v>14558.5875</v>
          </cell>
          <cell r="V254">
            <v>14558.59</v>
          </cell>
          <cell r="W254">
            <v>0</v>
          </cell>
          <cell r="X254">
            <v>0</v>
          </cell>
          <cell r="Y254">
            <v>0</v>
          </cell>
          <cell r="Z254">
            <v>0</v>
          </cell>
        </row>
        <row r="255">
          <cell r="A255">
            <v>200111</v>
          </cell>
          <cell r="B255" t="str">
            <v>dfp</v>
          </cell>
          <cell r="C255" t="str">
            <v>dfp45</v>
          </cell>
          <cell r="D255">
            <v>37212</v>
          </cell>
          <cell r="E255">
            <v>37213</v>
          </cell>
          <cell r="F255">
            <v>37287</v>
          </cell>
          <cell r="G255">
            <v>37214</v>
          </cell>
          <cell r="H255">
            <v>1945.989990234375</v>
          </cell>
          <cell r="I255">
            <v>1945.280029296875</v>
          </cell>
          <cell r="J255" t="str">
            <v>DAF Ivangorod</v>
          </cell>
          <cell r="K255" t="str">
            <v>FOB Tallinn</v>
          </cell>
          <cell r="L255" t="str">
            <v>Фосфорит</v>
          </cell>
          <cell r="M255" t="str">
            <v>Фосфорит</v>
          </cell>
          <cell r="N255" t="str">
            <v>GMF</v>
          </cell>
          <cell r="O255" t="str">
            <v>Nagel</v>
          </cell>
          <cell r="P255">
            <v>131</v>
          </cell>
          <cell r="Q255">
            <v>254831.68</v>
          </cell>
          <cell r="R255">
            <v>254831.68</v>
          </cell>
          <cell r="S255">
            <v>0</v>
          </cell>
          <cell r="T255" t="str">
            <v>EBSS</v>
          </cell>
          <cell r="U255">
            <v>14050.38</v>
          </cell>
          <cell r="V255">
            <v>14050.38</v>
          </cell>
          <cell r="W255">
            <v>0</v>
          </cell>
          <cell r="X255">
            <v>0</v>
          </cell>
          <cell r="Y255">
            <v>0</v>
          </cell>
          <cell r="Z255">
            <v>0</v>
          </cell>
        </row>
        <row r="256">
          <cell r="A256">
            <v>200111</v>
          </cell>
          <cell r="B256" t="str">
            <v>dfp</v>
          </cell>
          <cell r="C256" t="str">
            <v>dfp46</v>
          </cell>
          <cell r="D256">
            <v>37215</v>
          </cell>
          <cell r="E256">
            <v>37219</v>
          </cell>
          <cell r="F256">
            <v>37301</v>
          </cell>
          <cell r="G256">
            <v>37219</v>
          </cell>
          <cell r="H256">
            <v>200</v>
          </cell>
          <cell r="I256">
            <v>200</v>
          </cell>
          <cell r="J256" t="str">
            <v>DAF Ivangorod</v>
          </cell>
          <cell r="K256" t="str">
            <v>DAF Ivangorod-Narva</v>
          </cell>
          <cell r="L256" t="str">
            <v>Фосфорит</v>
          </cell>
          <cell r="M256" t="str">
            <v>Фосфорит</v>
          </cell>
          <cell r="N256" t="str">
            <v>GMF</v>
          </cell>
          <cell r="O256" t="str">
            <v>Express Eng</v>
          </cell>
          <cell r="P256">
            <v>153.5</v>
          </cell>
          <cell r="Q256">
            <v>30700</v>
          </cell>
          <cell r="R256">
            <v>30700</v>
          </cell>
          <cell r="S256">
            <v>0</v>
          </cell>
          <cell r="T256">
            <v>8420.1589999999997</v>
          </cell>
          <cell r="U256">
            <v>0</v>
          </cell>
          <cell r="V256">
            <v>0</v>
          </cell>
          <cell r="W256">
            <v>0</v>
          </cell>
          <cell r="X256">
            <v>0</v>
          </cell>
          <cell r="Y256">
            <v>0</v>
          </cell>
          <cell r="Z256">
            <v>0</v>
          </cell>
        </row>
        <row r="257">
          <cell r="A257">
            <v>200109</v>
          </cell>
          <cell r="B257" t="str">
            <v>dfp</v>
          </cell>
          <cell r="C257" t="str">
            <v>dfp48</v>
          </cell>
          <cell r="D257">
            <v>37138</v>
          </cell>
          <cell r="E257">
            <v>37141</v>
          </cell>
          <cell r="F257">
            <v>37206</v>
          </cell>
          <cell r="G257">
            <v>37141</v>
          </cell>
          <cell r="H257">
            <v>36.689998626708984</v>
          </cell>
          <cell r="I257">
            <v>36.689998626708984</v>
          </cell>
          <cell r="J257" t="str">
            <v>DAF Ivangorod</v>
          </cell>
          <cell r="K257" t="str">
            <v>CPT Tallinn</v>
          </cell>
          <cell r="L257" t="str">
            <v>Фосфорит</v>
          </cell>
          <cell r="M257" t="str">
            <v>Фосфорит</v>
          </cell>
          <cell r="N257" t="str">
            <v>Mirintex</v>
          </cell>
          <cell r="O257" t="str">
            <v>Fakserting</v>
          </cell>
          <cell r="P257">
            <v>150.75</v>
          </cell>
          <cell r="Q257">
            <v>5531.0174999999999</v>
          </cell>
          <cell r="R257">
            <v>0</v>
          </cell>
          <cell r="S257">
            <v>5531.02</v>
          </cell>
          <cell r="T257" t="str">
            <v>EBSS</v>
          </cell>
          <cell r="U257">
            <v>174.2775</v>
          </cell>
          <cell r="V257">
            <v>174.28</v>
          </cell>
          <cell r="W257">
            <v>0</v>
          </cell>
          <cell r="X257">
            <v>0</v>
          </cell>
          <cell r="Y257">
            <v>0</v>
          </cell>
          <cell r="Z257">
            <v>0</v>
          </cell>
        </row>
        <row r="258">
          <cell r="A258">
            <v>200110</v>
          </cell>
          <cell r="B258" t="str">
            <v>dfp</v>
          </cell>
          <cell r="C258" t="str">
            <v>dfp49</v>
          </cell>
          <cell r="D258">
            <v>37189</v>
          </cell>
          <cell r="E258">
            <v>37187</v>
          </cell>
          <cell r="F258">
            <v>37206</v>
          </cell>
          <cell r="G258">
            <v>37187</v>
          </cell>
          <cell r="H258">
            <v>40.279998779296875</v>
          </cell>
          <cell r="I258">
            <v>40.279998779296875</v>
          </cell>
          <cell r="J258" t="str">
            <v>DAF Ivangorod</v>
          </cell>
          <cell r="K258" t="str">
            <v>CPT Tallinn</v>
          </cell>
          <cell r="L258" t="str">
            <v>Фосфорит</v>
          </cell>
          <cell r="M258" t="str">
            <v>Фосфорит</v>
          </cell>
          <cell r="N258" t="str">
            <v>Mirintex</v>
          </cell>
          <cell r="O258" t="str">
            <v>Fakserting</v>
          </cell>
          <cell r="P258">
            <v>150.75</v>
          </cell>
          <cell r="Q258">
            <v>6072.21</v>
          </cell>
          <cell r="R258">
            <v>0</v>
          </cell>
          <cell r="S258">
            <v>6072.21</v>
          </cell>
          <cell r="T258" t="str">
            <v>EBSS</v>
          </cell>
          <cell r="U258">
            <v>191.33</v>
          </cell>
          <cell r="V258">
            <v>191.34</v>
          </cell>
          <cell r="W258">
            <v>0</v>
          </cell>
          <cell r="X258">
            <v>0</v>
          </cell>
          <cell r="Y258">
            <v>0</v>
          </cell>
          <cell r="Z258">
            <v>0</v>
          </cell>
        </row>
        <row r="259">
          <cell r="A259">
            <v>200110</v>
          </cell>
          <cell r="B259" t="str">
            <v>dfp</v>
          </cell>
          <cell r="C259" t="str">
            <v>dfp50</v>
          </cell>
          <cell r="D259">
            <v>37186</v>
          </cell>
          <cell r="E259">
            <v>37189</v>
          </cell>
          <cell r="F259">
            <v>37261</v>
          </cell>
          <cell r="G259">
            <v>37189</v>
          </cell>
          <cell r="H259">
            <v>52.689998626708984</v>
          </cell>
          <cell r="I259">
            <v>52.689998626708984</v>
          </cell>
          <cell r="J259" t="str">
            <v>DAF Ivangorod</v>
          </cell>
          <cell r="K259" t="str">
            <v>CPT Tallinn</v>
          </cell>
          <cell r="L259" t="str">
            <v>Фосфорит</v>
          </cell>
          <cell r="M259" t="str">
            <v>Фосфорит</v>
          </cell>
          <cell r="N259" t="str">
            <v>Mirintex</v>
          </cell>
          <cell r="O259" t="str">
            <v>Fakserting</v>
          </cell>
          <cell r="P259">
            <v>145</v>
          </cell>
          <cell r="Q259">
            <v>7640.05</v>
          </cell>
          <cell r="R259">
            <v>7640.05</v>
          </cell>
          <cell r="S259">
            <v>0</v>
          </cell>
          <cell r="T259" t="str">
            <v>EBSS</v>
          </cell>
          <cell r="U259">
            <v>250.2775</v>
          </cell>
          <cell r="V259">
            <v>250.28</v>
          </cell>
          <cell r="W259">
            <v>0</v>
          </cell>
          <cell r="X259">
            <v>0</v>
          </cell>
          <cell r="Y259">
            <v>0</v>
          </cell>
          <cell r="Z259">
            <v>0</v>
          </cell>
        </row>
        <row r="260">
          <cell r="A260">
            <v>200111</v>
          </cell>
          <cell r="B260" t="str">
            <v>dfp</v>
          </cell>
          <cell r="C260" t="str">
            <v>dfp51</v>
          </cell>
          <cell r="D260">
            <v>37213</v>
          </cell>
          <cell r="E260">
            <v>37225</v>
          </cell>
          <cell r="F260">
            <v>37121</v>
          </cell>
          <cell r="G260">
            <v>37215</v>
          </cell>
          <cell r="H260">
            <v>124</v>
          </cell>
          <cell r="I260">
            <v>124</v>
          </cell>
          <cell r="J260" t="str">
            <v>FCA Sala</v>
          </cell>
          <cell r="K260" t="str">
            <v>DAF Valga</v>
          </cell>
          <cell r="L260" t="str">
            <v>Фосфорит</v>
          </cell>
          <cell r="M260" t="str">
            <v>Фосфорит</v>
          </cell>
          <cell r="N260" t="str">
            <v>GMF</v>
          </cell>
          <cell r="O260" t="str">
            <v>Wessaund</v>
          </cell>
          <cell r="P260">
            <v>156.5</v>
          </cell>
          <cell r="Q260">
            <v>19406</v>
          </cell>
          <cell r="R260">
            <v>20032</v>
          </cell>
          <cell r="S260">
            <v>-626</v>
          </cell>
          <cell r="T260" t="str">
            <v>EBSS</v>
          </cell>
          <cell r="U260">
            <v>620</v>
          </cell>
          <cell r="V260">
            <v>620</v>
          </cell>
          <cell r="W260">
            <v>0</v>
          </cell>
          <cell r="X260">
            <v>0</v>
          </cell>
          <cell r="Y260">
            <v>0</v>
          </cell>
          <cell r="Z260">
            <v>0</v>
          </cell>
        </row>
        <row r="261">
          <cell r="A261">
            <v>200111</v>
          </cell>
          <cell r="B261" t="str">
            <v>dfp</v>
          </cell>
          <cell r="C261" t="str">
            <v>dfp52</v>
          </cell>
          <cell r="D261">
            <v>37225</v>
          </cell>
          <cell r="E261">
            <v>37225</v>
          </cell>
          <cell r="F261">
            <v>37255</v>
          </cell>
          <cell r="G261">
            <v>37225</v>
          </cell>
          <cell r="H261">
            <v>404</v>
          </cell>
          <cell r="I261">
            <v>404</v>
          </cell>
          <cell r="J261" t="str">
            <v>DAF Ivangorod</v>
          </cell>
          <cell r="K261" t="str">
            <v>DAF Ivangorod-Narva</v>
          </cell>
          <cell r="L261" t="str">
            <v>Фосфорит</v>
          </cell>
          <cell r="M261" t="str">
            <v>Фосфорит</v>
          </cell>
          <cell r="N261" t="str">
            <v>GMF</v>
          </cell>
          <cell r="O261" t="str">
            <v>Express Eng</v>
          </cell>
          <cell r="P261">
            <v>152.37379999999999</v>
          </cell>
          <cell r="Q261">
            <v>61559</v>
          </cell>
          <cell r="R261">
            <v>61559</v>
          </cell>
          <cell r="S261">
            <v>0</v>
          </cell>
          <cell r="T261">
            <v>12608.7435</v>
          </cell>
          <cell r="U261">
            <v>0</v>
          </cell>
          <cell r="V261">
            <v>0</v>
          </cell>
          <cell r="W261">
            <v>0</v>
          </cell>
          <cell r="X261">
            <v>0</v>
          </cell>
          <cell r="Y261">
            <v>0</v>
          </cell>
          <cell r="Z261">
            <v>0</v>
          </cell>
        </row>
        <row r="262">
          <cell r="A262">
            <v>200111</v>
          </cell>
          <cell r="B262" t="str">
            <v>dfp</v>
          </cell>
          <cell r="C262" t="str">
            <v>dfp53</v>
          </cell>
          <cell r="D262">
            <v>37223</v>
          </cell>
          <cell r="E262">
            <v>37225</v>
          </cell>
          <cell r="F262">
            <v>37298</v>
          </cell>
          <cell r="G262">
            <v>37228</v>
          </cell>
          <cell r="H262">
            <v>1011.6099853515625</v>
          </cell>
          <cell r="I262">
            <v>1012.6699829101562</v>
          </cell>
          <cell r="J262" t="str">
            <v>DAF Ivangorod</v>
          </cell>
          <cell r="K262" t="str">
            <v>FOB Tallinn</v>
          </cell>
          <cell r="L262" t="str">
            <v>Фосфорит</v>
          </cell>
          <cell r="M262" t="str">
            <v>Фосфорит</v>
          </cell>
          <cell r="N262" t="str">
            <v>GMF</v>
          </cell>
          <cell r="O262" t="str">
            <v>Nagel</v>
          </cell>
          <cell r="P262">
            <v>131</v>
          </cell>
          <cell r="Q262">
            <v>132659.76999999999</v>
          </cell>
          <cell r="R262">
            <v>132659.76999999999</v>
          </cell>
          <cell r="S262">
            <v>0</v>
          </cell>
          <cell r="T262" t="str">
            <v>EBSS</v>
          </cell>
          <cell r="U262">
            <v>7278.8374999999996</v>
          </cell>
          <cell r="V262">
            <v>7278.84</v>
          </cell>
          <cell r="W262">
            <v>0</v>
          </cell>
          <cell r="X262">
            <v>0</v>
          </cell>
          <cell r="Y262">
            <v>0</v>
          </cell>
          <cell r="Z262">
            <v>0</v>
          </cell>
        </row>
        <row r="263">
          <cell r="A263">
            <v>200111</v>
          </cell>
          <cell r="B263" t="str">
            <v>dfp</v>
          </cell>
          <cell r="C263" t="str">
            <v>dfp54</v>
          </cell>
          <cell r="D263">
            <v>37225</v>
          </cell>
          <cell r="E263">
            <v>37220</v>
          </cell>
          <cell r="F263">
            <v>37206</v>
          </cell>
          <cell r="G263">
            <v>37220</v>
          </cell>
          <cell r="H263">
            <v>70</v>
          </cell>
          <cell r="I263">
            <v>70</v>
          </cell>
          <cell r="J263" t="str">
            <v>DAF Ivangorod</v>
          </cell>
          <cell r="K263" t="str">
            <v>CPT Tallinn</v>
          </cell>
          <cell r="L263" t="str">
            <v>Фосфорит</v>
          </cell>
          <cell r="M263" t="str">
            <v>Фосфорит</v>
          </cell>
          <cell r="N263" t="str">
            <v>Mirintex</v>
          </cell>
          <cell r="O263" t="str">
            <v>Fakserting</v>
          </cell>
          <cell r="P263">
            <v>150.75</v>
          </cell>
          <cell r="Q263">
            <v>10552.5</v>
          </cell>
          <cell r="R263">
            <v>0</v>
          </cell>
          <cell r="S263">
            <v>10552.5</v>
          </cell>
          <cell r="T263">
            <v>5011.83</v>
          </cell>
          <cell r="U263">
            <v>0</v>
          </cell>
          <cell r="V263">
            <v>0</v>
          </cell>
          <cell r="W263">
            <v>0</v>
          </cell>
          <cell r="X263">
            <v>0</v>
          </cell>
          <cell r="Y263">
            <v>0</v>
          </cell>
          <cell r="Z263">
            <v>0</v>
          </cell>
        </row>
        <row r="264">
          <cell r="A264">
            <v>200111</v>
          </cell>
          <cell r="B264" t="str">
            <v>dfp</v>
          </cell>
          <cell r="C264" t="str">
            <v>dfp55</v>
          </cell>
          <cell r="D264">
            <v>37225</v>
          </cell>
          <cell r="E264">
            <v>37225</v>
          </cell>
          <cell r="F264">
            <v>37255</v>
          </cell>
          <cell r="G264">
            <v>37225</v>
          </cell>
          <cell r="H264">
            <v>64</v>
          </cell>
          <cell r="I264">
            <v>64</v>
          </cell>
          <cell r="J264" t="str">
            <v>DAF Ivangorod</v>
          </cell>
          <cell r="K264" t="str">
            <v>DAF Ivangorod-Narva</v>
          </cell>
          <cell r="L264" t="str">
            <v>Фосфорит</v>
          </cell>
          <cell r="M264" t="str">
            <v>Фосфорит</v>
          </cell>
          <cell r="N264" t="str">
            <v>GMF</v>
          </cell>
          <cell r="O264" t="str">
            <v>Express Eng</v>
          </cell>
          <cell r="P264">
            <v>147.5</v>
          </cell>
          <cell r="Q264">
            <v>9440</v>
          </cell>
          <cell r="R264">
            <v>9440</v>
          </cell>
          <cell r="S264">
            <v>0</v>
          </cell>
          <cell r="T264">
            <v>5459.2250000000004</v>
          </cell>
          <cell r="U264">
            <v>0</v>
          </cell>
          <cell r="V264">
            <v>0</v>
          </cell>
          <cell r="W264">
            <v>0</v>
          </cell>
          <cell r="X264">
            <v>0</v>
          </cell>
          <cell r="Y264">
            <v>0</v>
          </cell>
          <cell r="Z264">
            <v>0</v>
          </cell>
        </row>
        <row r="265">
          <cell r="A265">
            <v>200112</v>
          </cell>
          <cell r="B265" t="str">
            <v>dfp</v>
          </cell>
          <cell r="C265" t="str">
            <v>dfp56</v>
          </cell>
          <cell r="D265">
            <v>37244</v>
          </cell>
          <cell r="E265">
            <v>37243</v>
          </cell>
          <cell r="F265">
            <v>37319</v>
          </cell>
          <cell r="G265">
            <v>37243</v>
          </cell>
          <cell r="H265">
            <v>2206.530029296875</v>
          </cell>
          <cell r="I265">
            <v>2181.679931640625</v>
          </cell>
          <cell r="J265" t="str">
            <v>DAF Ivangorod</v>
          </cell>
          <cell r="K265" t="str">
            <v>FOB Tallinn</v>
          </cell>
          <cell r="L265" t="str">
            <v>Фосфорит</v>
          </cell>
          <cell r="M265" t="str">
            <v>Фосфорит</v>
          </cell>
          <cell r="N265" t="str">
            <v>GMF</v>
          </cell>
          <cell r="O265" t="str">
            <v>Nagel</v>
          </cell>
          <cell r="P265">
            <v>131</v>
          </cell>
          <cell r="Q265">
            <v>263552.09999999998</v>
          </cell>
          <cell r="R265">
            <v>263552.09999999998</v>
          </cell>
          <cell r="S265">
            <v>0</v>
          </cell>
          <cell r="T265" t="str">
            <v>EBSS</v>
          </cell>
          <cell r="U265">
            <v>15822.03</v>
          </cell>
          <cell r="V265">
            <v>15879</v>
          </cell>
          <cell r="W265">
            <v>-56.97</v>
          </cell>
          <cell r="X265">
            <v>0</v>
          </cell>
          <cell r="Y265">
            <v>0</v>
          </cell>
          <cell r="Z265">
            <v>0</v>
          </cell>
        </row>
        <row r="266">
          <cell r="A266">
            <v>200112</v>
          </cell>
          <cell r="B266" t="str">
            <v>dfp</v>
          </cell>
          <cell r="C266" t="str">
            <v>dfp57</v>
          </cell>
          <cell r="D266">
            <v>37244</v>
          </cell>
          <cell r="E266">
            <v>37244</v>
          </cell>
          <cell r="F266">
            <v>37319</v>
          </cell>
          <cell r="G266">
            <v>37246</v>
          </cell>
          <cell r="H266">
            <v>712.1199951171875</v>
          </cell>
          <cell r="I266">
            <v>716.1500244140625</v>
          </cell>
          <cell r="J266" t="str">
            <v>DAF Ivangorod</v>
          </cell>
          <cell r="K266" t="str">
            <v>FOB Tallinn</v>
          </cell>
          <cell r="L266" t="str">
            <v>Фосфорит</v>
          </cell>
          <cell r="M266" t="str">
            <v>Фосфорит</v>
          </cell>
          <cell r="N266" t="str">
            <v>GMF</v>
          </cell>
          <cell r="O266" t="str">
            <v>Nagel</v>
          </cell>
          <cell r="P266">
            <v>146.38650000000001</v>
          </cell>
          <cell r="Q266">
            <v>102197.74</v>
          </cell>
          <cell r="R266">
            <v>104834.7</v>
          </cell>
          <cell r="S266">
            <v>-2636.96</v>
          </cell>
          <cell r="T266" t="str">
            <v>EBSS</v>
          </cell>
          <cell r="U266">
            <v>7085.0874999999996</v>
          </cell>
          <cell r="V266">
            <v>7052</v>
          </cell>
          <cell r="W266">
            <v>33.090000000000003</v>
          </cell>
          <cell r="X266">
            <v>0</v>
          </cell>
          <cell r="Y266">
            <v>0</v>
          </cell>
          <cell r="Z266">
            <v>0</v>
          </cell>
        </row>
        <row r="267">
          <cell r="A267">
            <v>200112</v>
          </cell>
          <cell r="B267" t="str">
            <v>dfp</v>
          </cell>
          <cell r="C267" t="str">
            <v>dfp58</v>
          </cell>
          <cell r="D267">
            <v>37252</v>
          </cell>
          <cell r="E267">
            <v>37256</v>
          </cell>
          <cell r="F267">
            <v>37327</v>
          </cell>
          <cell r="G267">
            <v>37262</v>
          </cell>
          <cell r="H267">
            <v>3008.47998046875</v>
          </cell>
          <cell r="I267">
            <v>2979.110107421875</v>
          </cell>
          <cell r="J267" t="str">
            <v>DAF Ivangorod</v>
          </cell>
          <cell r="K267" t="str">
            <v>FOB Tallinn</v>
          </cell>
          <cell r="L267" t="str">
            <v>Фосфорит</v>
          </cell>
          <cell r="M267" t="str">
            <v>Фосфорит</v>
          </cell>
          <cell r="N267" t="str">
            <v>GMF</v>
          </cell>
          <cell r="O267" t="str">
            <v>Nagel</v>
          </cell>
          <cell r="P267">
            <v>131</v>
          </cell>
          <cell r="Q267">
            <v>390263.41</v>
          </cell>
          <cell r="R267">
            <v>390263.41</v>
          </cell>
          <cell r="S267">
            <v>0</v>
          </cell>
          <cell r="T267" t="str">
            <v>EBSS</v>
          </cell>
          <cell r="U267">
            <v>21420.997500000001</v>
          </cell>
          <cell r="V267">
            <v>21430</v>
          </cell>
          <cell r="W267">
            <v>-9</v>
          </cell>
          <cell r="X267">
            <v>0</v>
          </cell>
          <cell r="Y267">
            <v>0</v>
          </cell>
          <cell r="Z267">
            <v>0</v>
          </cell>
        </row>
        <row r="268">
          <cell r="A268">
            <v>200112</v>
          </cell>
          <cell r="B268" t="str">
            <v>dfp</v>
          </cell>
          <cell r="C268" t="str">
            <v>dfp59</v>
          </cell>
          <cell r="D268">
            <v>37245</v>
          </cell>
          <cell r="E268">
            <v>37247</v>
          </cell>
          <cell r="F268">
            <v>37320</v>
          </cell>
          <cell r="G268">
            <v>37248</v>
          </cell>
          <cell r="H268">
            <v>2014.93994140625</v>
          </cell>
          <cell r="I268">
            <v>2020.3800048828125</v>
          </cell>
          <cell r="J268" t="str">
            <v>DAF Ivangorod</v>
          </cell>
          <cell r="K268" t="str">
            <v>FOB Tallinn</v>
          </cell>
          <cell r="L268" t="str">
            <v>Фосфорит</v>
          </cell>
          <cell r="M268" t="str">
            <v>Фосфорит</v>
          </cell>
          <cell r="N268" t="str">
            <v>GMF</v>
          </cell>
          <cell r="O268" t="str">
            <v>Nagel</v>
          </cell>
          <cell r="P268">
            <v>138</v>
          </cell>
          <cell r="Q268">
            <v>278812.44</v>
          </cell>
          <cell r="R268">
            <v>278812.44</v>
          </cell>
          <cell r="S268">
            <v>0</v>
          </cell>
          <cell r="T268" t="str">
            <v>EBSS</v>
          </cell>
          <cell r="U268">
            <v>17011.11</v>
          </cell>
          <cell r="V268">
            <v>17205</v>
          </cell>
          <cell r="W268">
            <v>-193.89</v>
          </cell>
          <cell r="X268">
            <v>0</v>
          </cell>
          <cell r="Y268">
            <v>0</v>
          </cell>
          <cell r="Z268">
            <v>0</v>
          </cell>
        </row>
        <row r="269">
          <cell r="A269">
            <v>200112</v>
          </cell>
          <cell r="B269" t="str">
            <v>dfp</v>
          </cell>
          <cell r="C269" t="str">
            <v>dfp60</v>
          </cell>
          <cell r="D269">
            <v>37249</v>
          </cell>
          <cell r="E269">
            <v>37247</v>
          </cell>
          <cell r="F269">
            <v>37324</v>
          </cell>
          <cell r="G269">
            <v>37252</v>
          </cell>
          <cell r="H269">
            <v>1049</v>
          </cell>
          <cell r="I269">
            <v>1049.3599853515625</v>
          </cell>
          <cell r="J269" t="str">
            <v>DAF Ivangorod</v>
          </cell>
          <cell r="K269" t="str">
            <v>FOB Tallinn</v>
          </cell>
          <cell r="L269" t="str">
            <v>Фосфорит</v>
          </cell>
          <cell r="M269" t="str">
            <v>Фосфорит</v>
          </cell>
          <cell r="N269" t="str">
            <v>GMF</v>
          </cell>
          <cell r="O269" t="str">
            <v>Nagel</v>
          </cell>
          <cell r="P269">
            <v>138</v>
          </cell>
          <cell r="Q269">
            <v>144811.68</v>
          </cell>
          <cell r="R269">
            <v>144811.68</v>
          </cell>
          <cell r="S269">
            <v>0</v>
          </cell>
          <cell r="T269" t="str">
            <v>EBSS</v>
          </cell>
          <cell r="U269">
            <v>10398.92</v>
          </cell>
          <cell r="V269">
            <v>10405</v>
          </cell>
          <cell r="W269">
            <v>-6.08</v>
          </cell>
          <cell r="X269">
            <v>0</v>
          </cell>
          <cell r="Y269">
            <v>0</v>
          </cell>
          <cell r="Z269">
            <v>0</v>
          </cell>
        </row>
        <row r="270">
          <cell r="A270">
            <v>200112</v>
          </cell>
          <cell r="B270" t="str">
            <v>dfp</v>
          </cell>
          <cell r="C270" t="str">
            <v>dfp61</v>
          </cell>
          <cell r="D270">
            <v>37249</v>
          </cell>
          <cell r="E270">
            <v>37256</v>
          </cell>
          <cell r="F270">
            <v>37311</v>
          </cell>
          <cell r="G270">
            <v>37256</v>
          </cell>
          <cell r="H270">
            <v>65</v>
          </cell>
          <cell r="I270">
            <v>65</v>
          </cell>
          <cell r="J270" t="str">
            <v>FCA Sala</v>
          </cell>
          <cell r="K270" t="str">
            <v>FCA Sala</v>
          </cell>
          <cell r="L270" t="str">
            <v>Фосфорит</v>
          </cell>
          <cell r="M270" t="str">
            <v>Фосфорит</v>
          </cell>
          <cell r="N270" t="str">
            <v>GMF</v>
          </cell>
          <cell r="O270" t="str">
            <v>Raleksas</v>
          </cell>
          <cell r="P270">
            <v>148</v>
          </cell>
          <cell r="Q270">
            <v>9620</v>
          </cell>
          <cell r="R270">
            <v>4736</v>
          </cell>
          <cell r="S270">
            <v>4884</v>
          </cell>
          <cell r="T270">
            <v>16653.349999999999</v>
          </cell>
          <cell r="U270">
            <v>0</v>
          </cell>
          <cell r="V270">
            <v>0</v>
          </cell>
          <cell r="W270">
            <v>0</v>
          </cell>
          <cell r="X270">
            <v>0</v>
          </cell>
          <cell r="Y270">
            <v>0</v>
          </cell>
          <cell r="Z270">
            <v>0</v>
          </cell>
        </row>
        <row r="271">
          <cell r="A271">
            <v>200107</v>
          </cell>
          <cell r="B271" t="str">
            <v>dfp</v>
          </cell>
          <cell r="C271" t="str">
            <v>dfp62</v>
          </cell>
          <cell r="D271">
            <v>37099</v>
          </cell>
          <cell r="E271">
            <v>37099</v>
          </cell>
          <cell r="F271">
            <v>37206</v>
          </cell>
          <cell r="G271">
            <v>37099</v>
          </cell>
          <cell r="H271">
            <v>17.549999237060547</v>
          </cell>
          <cell r="I271">
            <v>17.549999237060547</v>
          </cell>
          <cell r="J271" t="str">
            <v>DAF Ivangorod</v>
          </cell>
          <cell r="K271" t="str">
            <v>CPT Tallinn</v>
          </cell>
          <cell r="L271" t="str">
            <v>Фосфорит</v>
          </cell>
          <cell r="M271" t="str">
            <v>КГОК</v>
          </cell>
          <cell r="N271" t="str">
            <v>Mirintex</v>
          </cell>
          <cell r="O271" t="str">
            <v>Fakserting</v>
          </cell>
          <cell r="P271">
            <v>145</v>
          </cell>
          <cell r="Q271">
            <v>2544.75</v>
          </cell>
          <cell r="R271">
            <v>2544.75</v>
          </cell>
          <cell r="S271">
            <v>0</v>
          </cell>
          <cell r="T271" t="str">
            <v>EBSS</v>
          </cell>
          <cell r="U271">
            <v>79.852500000000006</v>
          </cell>
          <cell r="V271">
            <v>79.849999999999994</v>
          </cell>
          <cell r="W271">
            <v>0</v>
          </cell>
          <cell r="X271">
            <v>0</v>
          </cell>
          <cell r="Y271">
            <v>0</v>
          </cell>
          <cell r="Z271">
            <v>0</v>
          </cell>
        </row>
        <row r="272">
          <cell r="A272">
            <v>200111</v>
          </cell>
          <cell r="B272" t="str">
            <v>dfp</v>
          </cell>
          <cell r="C272" t="str">
            <v>dfp63</v>
          </cell>
          <cell r="D272">
            <v>37211</v>
          </cell>
          <cell r="E272">
            <v>37211</v>
          </cell>
          <cell r="F272">
            <v>37155</v>
          </cell>
          <cell r="G272">
            <v>37211</v>
          </cell>
          <cell r="H272">
            <v>64</v>
          </cell>
          <cell r="I272">
            <v>17.503000259399414</v>
          </cell>
          <cell r="J272" t="str">
            <v>DAF Ivangorod</v>
          </cell>
          <cell r="K272" t="str">
            <v>CPT Tallinn</v>
          </cell>
          <cell r="L272" t="str">
            <v>Фосфорит</v>
          </cell>
          <cell r="M272" t="str">
            <v>GMF</v>
          </cell>
          <cell r="N272" t="str">
            <v>Mirintex</v>
          </cell>
          <cell r="O272" t="str">
            <v>Fakserting</v>
          </cell>
          <cell r="P272">
            <v>150.75</v>
          </cell>
          <cell r="Q272">
            <v>2638.5772000000002</v>
          </cell>
          <cell r="R272">
            <v>0</v>
          </cell>
          <cell r="S272">
            <v>2638.58</v>
          </cell>
          <cell r="T272">
            <v>0</v>
          </cell>
          <cell r="U272">
            <v>0</v>
          </cell>
          <cell r="V272">
            <v>0</v>
          </cell>
          <cell r="W272">
            <v>0</v>
          </cell>
          <cell r="X272">
            <v>0</v>
          </cell>
          <cell r="Y272">
            <v>0</v>
          </cell>
          <cell r="Z272">
            <v>0</v>
          </cell>
        </row>
        <row r="273">
          <cell r="A273">
            <v>200112</v>
          </cell>
          <cell r="B273" t="str">
            <v>dfp</v>
          </cell>
          <cell r="C273" t="str">
            <v>dfp64</v>
          </cell>
          <cell r="D273">
            <v>37250</v>
          </cell>
          <cell r="E273">
            <v>37247</v>
          </cell>
          <cell r="F273">
            <v>37327</v>
          </cell>
          <cell r="G273">
            <v>37253</v>
          </cell>
          <cell r="H273">
            <v>2092.93994140625</v>
          </cell>
          <cell r="I273">
            <v>2042.260009765625</v>
          </cell>
          <cell r="J273" t="str">
            <v>DAF Ivangorod</v>
          </cell>
          <cell r="K273" t="str">
            <v>FOB Tallinn</v>
          </cell>
          <cell r="L273" t="str">
            <v>Фосфорит</v>
          </cell>
          <cell r="M273" t="str">
            <v>Фосфорит</v>
          </cell>
          <cell r="N273" t="str">
            <v>GMF</v>
          </cell>
          <cell r="O273" t="str">
            <v>Nagel</v>
          </cell>
          <cell r="P273">
            <v>138</v>
          </cell>
          <cell r="Q273">
            <v>281831.88</v>
          </cell>
          <cell r="R273">
            <v>281831.88</v>
          </cell>
          <cell r="S273">
            <v>0</v>
          </cell>
          <cell r="T273" t="str">
            <v>EBSS</v>
          </cell>
          <cell r="U273">
            <v>19576.64</v>
          </cell>
          <cell r="V273">
            <v>19430</v>
          </cell>
          <cell r="W273">
            <v>146.63999999999999</v>
          </cell>
          <cell r="X273">
            <v>0</v>
          </cell>
          <cell r="Y273">
            <v>0</v>
          </cell>
          <cell r="Z273">
            <v>0</v>
          </cell>
        </row>
        <row r="274">
          <cell r="A274">
            <v>200112</v>
          </cell>
          <cell r="B274" t="str">
            <v>dfp</v>
          </cell>
          <cell r="C274" t="str">
            <v>dfp65</v>
          </cell>
          <cell r="D274">
            <v>37253</v>
          </cell>
          <cell r="E274">
            <v>37253</v>
          </cell>
          <cell r="F274">
            <v>37327</v>
          </cell>
          <cell r="G274">
            <v>37259</v>
          </cell>
          <cell r="H274">
            <v>1025.449951171875</v>
          </cell>
          <cell r="I274">
            <v>1018.030029296875</v>
          </cell>
          <cell r="J274" t="str">
            <v>DAF Ivangorod</v>
          </cell>
          <cell r="K274" t="str">
            <v>FOB Tallinn</v>
          </cell>
          <cell r="L274" t="str">
            <v>Фосфорит</v>
          </cell>
          <cell r="M274" t="str">
            <v>Фосфорит</v>
          </cell>
          <cell r="N274" t="str">
            <v>GMF</v>
          </cell>
          <cell r="O274" t="str">
            <v>Nagel</v>
          </cell>
          <cell r="P274">
            <v>138</v>
          </cell>
          <cell r="Q274">
            <v>140488.14000000001</v>
          </cell>
          <cell r="R274">
            <v>140488.14000000001</v>
          </cell>
          <cell r="S274">
            <v>0</v>
          </cell>
          <cell r="T274" t="str">
            <v>EBSS</v>
          </cell>
          <cell r="U274">
            <v>7589.3175000000001</v>
          </cell>
          <cell r="V274">
            <v>7570</v>
          </cell>
          <cell r="W274">
            <v>19.32</v>
          </cell>
          <cell r="X274">
            <v>0</v>
          </cell>
          <cell r="Y274">
            <v>0</v>
          </cell>
          <cell r="Z274">
            <v>0</v>
          </cell>
        </row>
        <row r="275">
          <cell r="A275">
            <v>200201</v>
          </cell>
          <cell r="B275" t="str">
            <v>dfp</v>
          </cell>
          <cell r="C275" t="str">
            <v>dfp66</v>
          </cell>
          <cell r="D275">
            <v>37264</v>
          </cell>
          <cell r="E275">
            <v>37269</v>
          </cell>
          <cell r="F275">
            <v>37339</v>
          </cell>
          <cell r="G275">
            <v>37270</v>
          </cell>
          <cell r="H275">
            <v>1049.469970703125</v>
          </cell>
          <cell r="I275">
            <v>1037.030029296875</v>
          </cell>
          <cell r="J275" t="str">
            <v>DAF Ivangorod</v>
          </cell>
          <cell r="K275" t="str">
            <v>FOB Tallinn</v>
          </cell>
          <cell r="L275" t="str">
            <v>Фосфорит</v>
          </cell>
          <cell r="M275" t="str">
            <v>Фосфорит</v>
          </cell>
          <cell r="N275" t="str">
            <v>GMF</v>
          </cell>
          <cell r="O275" t="str">
            <v>Nagel</v>
          </cell>
          <cell r="P275">
            <v>148</v>
          </cell>
          <cell r="Q275">
            <v>153480.44</v>
          </cell>
          <cell r="R275">
            <v>153480.44</v>
          </cell>
          <cell r="S275">
            <v>0</v>
          </cell>
          <cell r="T275" t="str">
            <v>EBSS</v>
          </cell>
          <cell r="U275">
            <v>7743.7875000000004</v>
          </cell>
          <cell r="V275">
            <v>7743.79</v>
          </cell>
          <cell r="W275">
            <v>0</v>
          </cell>
          <cell r="X275">
            <v>0</v>
          </cell>
          <cell r="Y275">
            <v>0</v>
          </cell>
          <cell r="Z275">
            <v>0</v>
          </cell>
        </row>
        <row r="276">
          <cell r="A276">
            <v>200201</v>
          </cell>
          <cell r="B276" t="str">
            <v>dfp</v>
          </cell>
          <cell r="C276" t="str">
            <v>dfp67</v>
          </cell>
          <cell r="D276">
            <v>37264</v>
          </cell>
          <cell r="E276">
            <v>37266</v>
          </cell>
          <cell r="F276">
            <v>37339</v>
          </cell>
          <cell r="G276">
            <v>37266</v>
          </cell>
          <cell r="H276">
            <v>22</v>
          </cell>
          <cell r="I276">
            <v>22</v>
          </cell>
          <cell r="J276" t="str">
            <v>FCA Kingisepp</v>
          </cell>
          <cell r="K276" t="str">
            <v>FCA Kingisepp</v>
          </cell>
          <cell r="L276" t="str">
            <v>Фосфорит</v>
          </cell>
          <cell r="M276" t="str">
            <v>Фосфорит</v>
          </cell>
          <cell r="N276" t="str">
            <v>GMF</v>
          </cell>
          <cell r="O276" t="str">
            <v>Ruvera</v>
          </cell>
          <cell r="P276">
            <v>160</v>
          </cell>
          <cell r="Q276">
            <v>3520</v>
          </cell>
          <cell r="R276">
            <v>3680</v>
          </cell>
          <cell r="S276">
            <v>-160</v>
          </cell>
          <cell r="T276">
            <v>21465.767500000002</v>
          </cell>
          <cell r="U276">
            <v>0</v>
          </cell>
          <cell r="V276">
            <v>0</v>
          </cell>
          <cell r="W276">
            <v>0</v>
          </cell>
          <cell r="X276">
            <v>0</v>
          </cell>
          <cell r="Y276">
            <v>0</v>
          </cell>
          <cell r="Z276">
            <v>0</v>
          </cell>
        </row>
        <row r="277">
          <cell r="A277">
            <v>200201</v>
          </cell>
          <cell r="B277" t="str">
            <v>dfp</v>
          </cell>
          <cell r="C277" t="str">
            <v>dfp68</v>
          </cell>
          <cell r="D277">
            <v>37269</v>
          </cell>
          <cell r="E277">
            <v>37181</v>
          </cell>
          <cell r="F277">
            <v>37344</v>
          </cell>
          <cell r="G277">
            <v>1400.949951171875</v>
          </cell>
          <cell r="H277">
            <v>3000</v>
          </cell>
          <cell r="I277">
            <v>3000</v>
          </cell>
          <cell r="J277" t="str">
            <v>DAF Ivangorod</v>
          </cell>
          <cell r="K277" t="str">
            <v>FOB Tallinn</v>
          </cell>
          <cell r="L277" t="str">
            <v>Фосфорит</v>
          </cell>
          <cell r="M277" t="str">
            <v>Фосфорит</v>
          </cell>
          <cell r="N277" t="str">
            <v>GMF</v>
          </cell>
          <cell r="O277" t="str">
            <v>Nagel</v>
          </cell>
          <cell r="P277">
            <v>148</v>
          </cell>
          <cell r="Q277">
            <v>444000</v>
          </cell>
          <cell r="R277">
            <v>0</v>
          </cell>
          <cell r="S277">
            <v>444000</v>
          </cell>
          <cell r="T277" t="str">
            <v>EBSS</v>
          </cell>
          <cell r="U277">
            <v>22030</v>
          </cell>
          <cell r="V277">
            <v>0</v>
          </cell>
          <cell r="W277">
            <v>22030</v>
          </cell>
          <cell r="X277">
            <v>0</v>
          </cell>
          <cell r="Y277">
            <v>0</v>
          </cell>
          <cell r="Z277">
            <v>0</v>
          </cell>
        </row>
        <row r="278">
          <cell r="A278">
            <v>200201</v>
          </cell>
          <cell r="B278" t="str">
            <v>dfp</v>
          </cell>
          <cell r="C278" t="str">
            <v>dfp69</v>
          </cell>
          <cell r="D278">
            <v>37273</v>
          </cell>
          <cell r="E278">
            <v>37183</v>
          </cell>
          <cell r="F278">
            <v>37348</v>
          </cell>
          <cell r="G278">
            <v>868.719970703125</v>
          </cell>
          <cell r="H278">
            <v>2000</v>
          </cell>
          <cell r="I278">
            <v>2000</v>
          </cell>
          <cell r="J278" t="str">
            <v>DAF Ivangorod</v>
          </cell>
          <cell r="K278" t="str">
            <v>FOB Tallinn</v>
          </cell>
          <cell r="L278" t="str">
            <v>Фосфорит</v>
          </cell>
          <cell r="M278" t="str">
            <v>Фосфорит</v>
          </cell>
          <cell r="N278" t="str">
            <v>GMF</v>
          </cell>
          <cell r="O278" t="str">
            <v>Nagel</v>
          </cell>
          <cell r="P278">
            <v>142</v>
          </cell>
          <cell r="Q278">
            <v>284000</v>
          </cell>
          <cell r="R278">
            <v>0</v>
          </cell>
          <cell r="S278">
            <v>284000</v>
          </cell>
          <cell r="T278" t="str">
            <v>EBSS</v>
          </cell>
          <cell r="U278">
            <v>14830</v>
          </cell>
          <cell r="V278">
            <v>0</v>
          </cell>
          <cell r="W278">
            <v>14830</v>
          </cell>
          <cell r="X278">
            <v>0</v>
          </cell>
          <cell r="Y278">
            <v>0</v>
          </cell>
          <cell r="Z278">
            <v>0</v>
          </cell>
        </row>
        <row r="279">
          <cell r="A279">
            <v>200201</v>
          </cell>
          <cell r="B279" t="str">
            <v>dfp</v>
          </cell>
          <cell r="C279" t="str">
            <v>dfp70</v>
          </cell>
          <cell r="D279">
            <v>37275</v>
          </cell>
          <cell r="E279">
            <v>37189</v>
          </cell>
          <cell r="F279">
            <v>37350</v>
          </cell>
          <cell r="G279">
            <v>843.97998046875</v>
          </cell>
          <cell r="H279">
            <v>65</v>
          </cell>
          <cell r="I279">
            <v>65</v>
          </cell>
          <cell r="J279" t="str">
            <v>FCA Sala</v>
          </cell>
          <cell r="K279" t="str">
            <v>FCA Sala</v>
          </cell>
          <cell r="L279" t="str">
            <v>Фосфорит</v>
          </cell>
          <cell r="M279" t="str">
            <v>Фосфорит</v>
          </cell>
          <cell r="N279" t="str">
            <v>GMF</v>
          </cell>
          <cell r="O279" t="str">
            <v>Raleksas</v>
          </cell>
          <cell r="P279">
            <v>152</v>
          </cell>
          <cell r="Q279">
            <v>9880</v>
          </cell>
          <cell r="R279">
            <v>0</v>
          </cell>
          <cell r="S279">
            <v>9880</v>
          </cell>
          <cell r="T279">
            <v>6862.835</v>
          </cell>
          <cell r="U279">
            <v>0</v>
          </cell>
          <cell r="V279">
            <v>0</v>
          </cell>
          <cell r="W279">
            <v>0</v>
          </cell>
          <cell r="X279">
            <v>0</v>
          </cell>
          <cell r="Y279">
            <v>0</v>
          </cell>
          <cell r="Z279">
            <v>0</v>
          </cell>
        </row>
        <row r="280">
          <cell r="A280">
            <v>200201</v>
          </cell>
          <cell r="B280" t="str">
            <v>dfp</v>
          </cell>
          <cell r="C280" t="str">
            <v>dfp71</v>
          </cell>
          <cell r="D280">
            <v>37275</v>
          </cell>
          <cell r="E280">
            <v>37187</v>
          </cell>
          <cell r="F280">
            <v>37350</v>
          </cell>
          <cell r="G280">
            <v>1031.2049560546875</v>
          </cell>
          <cell r="H280">
            <v>130</v>
          </cell>
          <cell r="I280">
            <v>130</v>
          </cell>
          <cell r="J280" t="str">
            <v>FCA Sala</v>
          </cell>
          <cell r="K280" t="str">
            <v>DAF Valga</v>
          </cell>
          <cell r="L280" t="str">
            <v>Фосфорит</v>
          </cell>
          <cell r="M280" t="str">
            <v>Фосфорит</v>
          </cell>
          <cell r="N280" t="str">
            <v>GMF</v>
          </cell>
          <cell r="O280" t="str">
            <v>Wessaund</v>
          </cell>
          <cell r="P280">
            <v>160</v>
          </cell>
          <cell r="Q280">
            <v>20800</v>
          </cell>
          <cell r="R280">
            <v>0</v>
          </cell>
          <cell r="S280">
            <v>20800</v>
          </cell>
          <cell r="T280" t="str">
            <v>EBSS</v>
          </cell>
          <cell r="U280">
            <v>845</v>
          </cell>
          <cell r="V280">
            <v>0</v>
          </cell>
          <cell r="W280">
            <v>845</v>
          </cell>
          <cell r="X280">
            <v>0</v>
          </cell>
          <cell r="Y280">
            <v>0</v>
          </cell>
          <cell r="Z280">
            <v>0</v>
          </cell>
        </row>
        <row r="281">
          <cell r="A281">
            <v>200201</v>
          </cell>
          <cell r="B281" t="str">
            <v>dfp</v>
          </cell>
          <cell r="C281" t="str">
            <v>dfp72</v>
          </cell>
          <cell r="D281">
            <v>37278</v>
          </cell>
          <cell r="E281">
            <v>37271</v>
          </cell>
          <cell r="F281">
            <v>37353</v>
          </cell>
          <cell r="G281">
            <v>37274</v>
          </cell>
          <cell r="H281">
            <v>1040.6500244140625</v>
          </cell>
          <cell r="I281">
            <v>1032.97998046875</v>
          </cell>
          <cell r="J281" t="str">
            <v>DAF Ivangorod</v>
          </cell>
          <cell r="K281" t="str">
            <v>FOB Tallinn</v>
          </cell>
          <cell r="L281" t="str">
            <v>Фосфорит</v>
          </cell>
          <cell r="M281" t="str">
            <v>Фосфорит</v>
          </cell>
          <cell r="N281" t="str">
            <v>GMF</v>
          </cell>
          <cell r="O281" t="str">
            <v>Nagel</v>
          </cell>
          <cell r="P281">
            <v>152.19560000000001</v>
          </cell>
          <cell r="Q281">
            <v>157215.04000000001</v>
          </cell>
          <cell r="R281">
            <v>0</v>
          </cell>
          <cell r="S281">
            <v>157215.04000000001</v>
          </cell>
          <cell r="T281" t="str">
            <v>EBSS</v>
          </cell>
          <cell r="U281">
            <v>8878.4850000000006</v>
          </cell>
          <cell r="V281">
            <v>8878.49</v>
          </cell>
          <cell r="W281">
            <v>0</v>
          </cell>
          <cell r="X281">
            <v>0</v>
          </cell>
          <cell r="Y281">
            <v>0</v>
          </cell>
          <cell r="Z281">
            <v>0</v>
          </cell>
        </row>
        <row r="282">
          <cell r="A282">
            <v>200201</v>
          </cell>
          <cell r="B282" t="str">
            <v>dfp</v>
          </cell>
          <cell r="C282" t="str">
            <v>dfp73</v>
          </cell>
          <cell r="D282">
            <v>37280</v>
          </cell>
          <cell r="E282">
            <v>37274</v>
          </cell>
          <cell r="F282">
            <v>37355</v>
          </cell>
          <cell r="G282">
            <v>19.229999542236328</v>
          </cell>
          <cell r="H282">
            <v>1102.7900390625</v>
          </cell>
          <cell r="I282">
            <v>1100</v>
          </cell>
          <cell r="J282" t="str">
            <v>DAF Ivangorod</v>
          </cell>
          <cell r="K282" t="str">
            <v>FOB Tallinn</v>
          </cell>
          <cell r="L282" t="str">
            <v>Фосфорит</v>
          </cell>
          <cell r="M282" t="str">
            <v>Фосфорит</v>
          </cell>
          <cell r="N282" t="str">
            <v>GMF</v>
          </cell>
          <cell r="O282" t="str">
            <v>Nagel</v>
          </cell>
          <cell r="P282">
            <v>153.85</v>
          </cell>
          <cell r="Q282">
            <v>169235</v>
          </cell>
          <cell r="R282">
            <v>0</v>
          </cell>
          <cell r="S282">
            <v>169235</v>
          </cell>
          <cell r="T282" t="str">
            <v>EBSS</v>
          </cell>
          <cell r="U282">
            <v>10001.252500000001</v>
          </cell>
          <cell r="V282">
            <v>0</v>
          </cell>
          <cell r="W282">
            <v>10001.25</v>
          </cell>
          <cell r="X282">
            <v>0</v>
          </cell>
          <cell r="Y282">
            <v>0</v>
          </cell>
          <cell r="Z282">
            <v>0</v>
          </cell>
        </row>
        <row r="283">
          <cell r="A283">
            <v>200201</v>
          </cell>
          <cell r="B283" t="str">
            <v>dfp</v>
          </cell>
          <cell r="C283" t="str">
            <v>dfp74</v>
          </cell>
          <cell r="D283">
            <v>37283</v>
          </cell>
          <cell r="E283">
            <v>37205</v>
          </cell>
          <cell r="F283">
            <v>37358</v>
          </cell>
          <cell r="G283">
            <v>1103.739990234375</v>
          </cell>
          <cell r="H283">
            <v>1200</v>
          </cell>
          <cell r="I283">
            <v>1200</v>
          </cell>
          <cell r="J283" t="str">
            <v>DAF Ivangorod</v>
          </cell>
          <cell r="K283" t="str">
            <v>FOB Tallinn</v>
          </cell>
          <cell r="L283" t="str">
            <v>Фосфорит</v>
          </cell>
          <cell r="M283" t="str">
            <v>Фосфорит</v>
          </cell>
          <cell r="N283" t="str">
            <v>GMF</v>
          </cell>
          <cell r="O283" t="str">
            <v>Nagel</v>
          </cell>
          <cell r="P283">
            <v>148</v>
          </cell>
          <cell r="Q283">
            <v>177600</v>
          </cell>
          <cell r="R283">
            <v>0</v>
          </cell>
          <cell r="S283">
            <v>177600</v>
          </cell>
          <cell r="T283" t="str">
            <v>EBSS</v>
          </cell>
          <cell r="U283">
            <v>9070</v>
          </cell>
          <cell r="V283">
            <v>0</v>
          </cell>
          <cell r="W283">
            <v>9070</v>
          </cell>
          <cell r="X283">
            <v>0</v>
          </cell>
          <cell r="Y283">
            <v>0</v>
          </cell>
          <cell r="Z283">
            <v>0</v>
          </cell>
        </row>
        <row r="284">
          <cell r="A284">
            <v>200201</v>
          </cell>
          <cell r="B284" t="str">
            <v>dfp</v>
          </cell>
          <cell r="C284" t="str">
            <v>dfp75</v>
          </cell>
          <cell r="D284">
            <v>37286</v>
          </cell>
          <cell r="E284">
            <v>37211</v>
          </cell>
          <cell r="F284">
            <v>37361</v>
          </cell>
          <cell r="G284">
            <v>630.64501953125</v>
          </cell>
          <cell r="H284">
            <v>1000</v>
          </cell>
          <cell r="I284">
            <v>1000</v>
          </cell>
          <cell r="J284" t="str">
            <v>DAF Ivangorod</v>
          </cell>
          <cell r="K284" t="str">
            <v>FOB Tallinn</v>
          </cell>
          <cell r="L284" t="str">
            <v>Фосфорит</v>
          </cell>
          <cell r="M284" t="str">
            <v>Фосфорит</v>
          </cell>
          <cell r="N284" t="str">
            <v>GMF</v>
          </cell>
          <cell r="O284" t="str">
            <v>Nagel</v>
          </cell>
          <cell r="P284">
            <v>148</v>
          </cell>
          <cell r="Q284">
            <v>148000</v>
          </cell>
          <cell r="R284">
            <v>0</v>
          </cell>
          <cell r="S284">
            <v>148000</v>
          </cell>
          <cell r="T284" t="str">
            <v>EBSS</v>
          </cell>
          <cell r="U284">
            <v>7630</v>
          </cell>
          <cell r="V284">
            <v>0</v>
          </cell>
          <cell r="W284">
            <v>7630</v>
          </cell>
          <cell r="X284">
            <v>0</v>
          </cell>
          <cell r="Y284">
            <v>0</v>
          </cell>
          <cell r="Z284">
            <v>0</v>
          </cell>
        </row>
        <row r="285">
          <cell r="A285">
            <v>200109</v>
          </cell>
          <cell r="B285" t="str">
            <v>eac</v>
          </cell>
          <cell r="C285" t="str">
            <v>eac01</v>
          </cell>
          <cell r="D285">
            <v>37159</v>
          </cell>
          <cell r="E285">
            <v>37159</v>
          </cell>
          <cell r="F285">
            <v>37249</v>
          </cell>
          <cell r="G285">
            <v>37159</v>
          </cell>
          <cell r="H285">
            <v>487.75</v>
          </cell>
          <cell r="I285">
            <v>487.75</v>
          </cell>
          <cell r="J285" t="str">
            <v>FCA Amzya</v>
          </cell>
          <cell r="K285" t="str">
            <v>FCA Amzya</v>
          </cell>
          <cell r="L285" t="str">
            <v>Амзя</v>
          </cell>
          <cell r="M285" t="str">
            <v>НевАзот</v>
          </cell>
          <cell r="N285" t="str">
            <v>GMF</v>
          </cell>
          <cell r="O285" t="str">
            <v>Coxon</v>
          </cell>
          <cell r="P285">
            <v>365</v>
          </cell>
          <cell r="Q285">
            <v>178028.75</v>
          </cell>
          <cell r="R285">
            <v>182500</v>
          </cell>
          <cell r="S285">
            <v>-4471.25</v>
          </cell>
          <cell r="T285">
            <v>10246.452499999999</v>
          </cell>
          <cell r="U285">
            <v>0</v>
          </cell>
          <cell r="V285">
            <v>0</v>
          </cell>
          <cell r="W285">
            <v>0</v>
          </cell>
          <cell r="X285">
            <v>0</v>
          </cell>
          <cell r="Y285">
            <v>0</v>
          </cell>
          <cell r="Z285">
            <v>0</v>
          </cell>
        </row>
        <row r="286">
          <cell r="A286">
            <v>200110</v>
          </cell>
          <cell r="B286" t="str">
            <v>eac</v>
          </cell>
          <cell r="C286" t="str">
            <v>eac02</v>
          </cell>
          <cell r="D286">
            <v>37174</v>
          </cell>
          <cell r="E286">
            <v>37173</v>
          </cell>
          <cell r="F286">
            <v>37264</v>
          </cell>
          <cell r="G286">
            <v>37173</v>
          </cell>
          <cell r="H286">
            <v>960</v>
          </cell>
          <cell r="I286">
            <v>960</v>
          </cell>
          <cell r="J286" t="str">
            <v>FCA Asha</v>
          </cell>
          <cell r="K286" t="str">
            <v>FCA Asha</v>
          </cell>
          <cell r="L286" t="str">
            <v>Аша</v>
          </cell>
          <cell r="M286" t="str">
            <v>НевАзот</v>
          </cell>
          <cell r="N286" t="str">
            <v>GMF</v>
          </cell>
          <cell r="O286" t="str">
            <v>VPK</v>
          </cell>
          <cell r="P286">
            <v>365</v>
          </cell>
          <cell r="Q286">
            <v>350400</v>
          </cell>
          <cell r="R286">
            <v>350400</v>
          </cell>
          <cell r="S286">
            <v>0</v>
          </cell>
          <cell r="T286">
            <v>7871.6049999999996</v>
          </cell>
          <cell r="U286">
            <v>0</v>
          </cell>
          <cell r="V286">
            <v>0</v>
          </cell>
          <cell r="W286">
            <v>0</v>
          </cell>
          <cell r="X286">
            <v>0</v>
          </cell>
          <cell r="Y286">
            <v>0</v>
          </cell>
          <cell r="Z286">
            <v>0</v>
          </cell>
        </row>
        <row r="287">
          <cell r="A287">
            <v>200109</v>
          </cell>
          <cell r="B287" t="str">
            <v>eac</v>
          </cell>
          <cell r="C287" t="str">
            <v>eac03</v>
          </cell>
          <cell r="D287">
            <v>37159</v>
          </cell>
          <cell r="E287">
            <v>37162</v>
          </cell>
          <cell r="F287">
            <v>37249</v>
          </cell>
          <cell r="G287">
            <v>37162</v>
          </cell>
          <cell r="H287">
            <v>294.29998779296875</v>
          </cell>
          <cell r="I287">
            <v>294.29998779296875</v>
          </cell>
          <cell r="J287" t="str">
            <v>FCA Amzya</v>
          </cell>
          <cell r="K287" t="str">
            <v>FCA Amzya</v>
          </cell>
          <cell r="L287" t="str">
            <v>Амзя</v>
          </cell>
          <cell r="M287" t="str">
            <v>НевАзот</v>
          </cell>
          <cell r="N287" t="str">
            <v>GMF</v>
          </cell>
          <cell r="O287" t="str">
            <v>Extokem</v>
          </cell>
          <cell r="P287">
            <v>370</v>
          </cell>
          <cell r="Q287">
            <v>108891</v>
          </cell>
          <cell r="R287">
            <v>108891</v>
          </cell>
          <cell r="S287">
            <v>0</v>
          </cell>
          <cell r="T287">
            <v>14558.5875</v>
          </cell>
          <cell r="U287">
            <v>0</v>
          </cell>
          <cell r="V287">
            <v>0</v>
          </cell>
          <cell r="W287">
            <v>0</v>
          </cell>
          <cell r="X287">
            <v>0</v>
          </cell>
          <cell r="Y287">
            <v>0</v>
          </cell>
          <cell r="Z287">
            <v>0</v>
          </cell>
        </row>
        <row r="288">
          <cell r="A288">
            <v>200110</v>
          </cell>
          <cell r="B288" t="str">
            <v>eac</v>
          </cell>
          <cell r="C288" t="str">
            <v>eac05</v>
          </cell>
          <cell r="D288">
            <v>37184</v>
          </cell>
          <cell r="E288">
            <v>37188</v>
          </cell>
          <cell r="F288">
            <v>37274</v>
          </cell>
          <cell r="G288">
            <v>37188</v>
          </cell>
          <cell r="H288">
            <v>203.05000305175781</v>
          </cell>
          <cell r="I288">
            <v>203.05000305175781</v>
          </cell>
          <cell r="J288" t="str">
            <v>FCA Amzya</v>
          </cell>
          <cell r="K288" t="str">
            <v>FCA Amzya</v>
          </cell>
          <cell r="L288" t="str">
            <v>Амзя</v>
          </cell>
          <cell r="M288" t="str">
            <v>НевАзот</v>
          </cell>
          <cell r="N288" t="str">
            <v>GMF</v>
          </cell>
          <cell r="O288" t="str">
            <v>Extokem</v>
          </cell>
          <cell r="P288">
            <v>370</v>
          </cell>
          <cell r="Q288">
            <v>75128.5</v>
          </cell>
          <cell r="R288">
            <v>75128.5</v>
          </cell>
          <cell r="S288">
            <v>0</v>
          </cell>
          <cell r="T288">
            <v>14050.38</v>
          </cell>
          <cell r="U288">
            <v>0</v>
          </cell>
          <cell r="V288">
            <v>0</v>
          </cell>
          <cell r="W288">
            <v>0</v>
          </cell>
          <cell r="X288">
            <v>0</v>
          </cell>
          <cell r="Y288">
            <v>0</v>
          </cell>
          <cell r="Z288">
            <v>0</v>
          </cell>
        </row>
        <row r="289">
          <cell r="A289">
            <v>200110</v>
          </cell>
          <cell r="B289" t="str">
            <v>eac</v>
          </cell>
          <cell r="C289" t="str">
            <v>eac06</v>
          </cell>
          <cell r="D289">
            <v>37179</v>
          </cell>
          <cell r="E289">
            <v>37174</v>
          </cell>
          <cell r="F289">
            <v>37269</v>
          </cell>
          <cell r="G289">
            <v>37174</v>
          </cell>
          <cell r="H289">
            <v>378.82501220703125</v>
          </cell>
          <cell r="I289">
            <v>378.82501220703125</v>
          </cell>
          <cell r="J289" t="str">
            <v>FCA Amzya</v>
          </cell>
          <cell r="K289" t="str">
            <v>FCA Amzya</v>
          </cell>
          <cell r="L289" t="str">
            <v>Амзя</v>
          </cell>
          <cell r="M289" t="str">
            <v>НевАзот</v>
          </cell>
          <cell r="N289" t="str">
            <v>GMF</v>
          </cell>
          <cell r="O289" t="str">
            <v>VPK</v>
          </cell>
          <cell r="P289">
            <v>365</v>
          </cell>
          <cell r="Q289">
            <v>138271.125</v>
          </cell>
          <cell r="R289">
            <v>138271.13</v>
          </cell>
          <cell r="S289">
            <v>0</v>
          </cell>
          <cell r="T289">
            <v>0</v>
          </cell>
          <cell r="U289">
            <v>0</v>
          </cell>
          <cell r="V289">
            <v>0</v>
          </cell>
          <cell r="W289">
            <v>0</v>
          </cell>
          <cell r="X289">
            <v>0</v>
          </cell>
          <cell r="Y289">
            <v>0</v>
          </cell>
          <cell r="Z289">
            <v>0</v>
          </cell>
        </row>
        <row r="290">
          <cell r="A290">
            <v>200110</v>
          </cell>
          <cell r="B290" t="str">
            <v>eac</v>
          </cell>
          <cell r="C290" t="str">
            <v>eac07</v>
          </cell>
          <cell r="D290">
            <v>37179</v>
          </cell>
          <cell r="E290">
            <v>37181</v>
          </cell>
          <cell r="F290">
            <v>37269</v>
          </cell>
          <cell r="G290">
            <v>37181</v>
          </cell>
          <cell r="H290">
            <v>219.05000305175781</v>
          </cell>
          <cell r="I290">
            <v>219.05000305175781</v>
          </cell>
          <cell r="J290" t="str">
            <v>FCA Amzya</v>
          </cell>
          <cell r="K290" t="str">
            <v>FCA Amzya</v>
          </cell>
          <cell r="L290" t="str">
            <v>Амзя</v>
          </cell>
          <cell r="M290" t="str">
            <v>НевАзот</v>
          </cell>
          <cell r="N290" t="str">
            <v>GMF</v>
          </cell>
          <cell r="O290" t="str">
            <v>VPK</v>
          </cell>
          <cell r="P290">
            <v>365</v>
          </cell>
          <cell r="Q290">
            <v>79953.25</v>
          </cell>
          <cell r="R290">
            <v>79953.25</v>
          </cell>
          <cell r="S290">
            <v>0</v>
          </cell>
          <cell r="T290">
            <v>174.2775</v>
          </cell>
          <cell r="U290">
            <v>0</v>
          </cell>
          <cell r="V290">
            <v>0</v>
          </cell>
          <cell r="W290">
            <v>0</v>
          </cell>
          <cell r="X290">
            <v>0</v>
          </cell>
          <cell r="Y290">
            <v>0</v>
          </cell>
          <cell r="Z290">
            <v>0</v>
          </cell>
        </row>
        <row r="291">
          <cell r="A291">
            <v>200111</v>
          </cell>
          <cell r="B291" t="str">
            <v>eac</v>
          </cell>
          <cell r="C291" t="str">
            <v>eac08</v>
          </cell>
          <cell r="D291">
            <v>37205</v>
          </cell>
          <cell r="E291">
            <v>37222</v>
          </cell>
          <cell r="F291">
            <v>37295</v>
          </cell>
          <cell r="G291">
            <v>37222</v>
          </cell>
          <cell r="H291">
            <v>540</v>
          </cell>
          <cell r="I291">
            <v>540</v>
          </cell>
          <cell r="J291" t="str">
            <v>FCA Asha</v>
          </cell>
          <cell r="K291" t="str">
            <v>FCA Asha</v>
          </cell>
          <cell r="L291" t="str">
            <v>Аша</v>
          </cell>
          <cell r="M291" t="str">
            <v>НевАзот</v>
          </cell>
          <cell r="N291" t="str">
            <v>GMF</v>
          </cell>
          <cell r="O291" t="str">
            <v>Twin</v>
          </cell>
          <cell r="P291">
            <v>327</v>
          </cell>
          <cell r="Q291">
            <v>176580</v>
          </cell>
          <cell r="R291">
            <v>176580</v>
          </cell>
          <cell r="S291">
            <v>0</v>
          </cell>
          <cell r="T291">
            <v>191.33</v>
          </cell>
          <cell r="U291">
            <v>0</v>
          </cell>
          <cell r="V291">
            <v>0</v>
          </cell>
          <cell r="W291">
            <v>0</v>
          </cell>
          <cell r="X291">
            <v>0</v>
          </cell>
          <cell r="Y291">
            <v>0</v>
          </cell>
          <cell r="Z291">
            <v>0</v>
          </cell>
        </row>
        <row r="292">
          <cell r="A292">
            <v>200111</v>
          </cell>
          <cell r="B292" t="str">
            <v>eac</v>
          </cell>
          <cell r="C292" t="str">
            <v>eac09</v>
          </cell>
          <cell r="D292">
            <v>37205</v>
          </cell>
          <cell r="E292">
            <v>37225</v>
          </cell>
          <cell r="F292">
            <v>37295</v>
          </cell>
          <cell r="G292">
            <v>37225</v>
          </cell>
          <cell r="H292">
            <v>236.25</v>
          </cell>
          <cell r="I292">
            <v>236.25</v>
          </cell>
          <cell r="J292" t="str">
            <v>FCA Amzya</v>
          </cell>
          <cell r="K292" t="str">
            <v>FCA Amzya</v>
          </cell>
          <cell r="L292" t="str">
            <v>Амзя</v>
          </cell>
          <cell r="M292" t="str">
            <v>НевАзот</v>
          </cell>
          <cell r="N292" t="str">
            <v>GMF</v>
          </cell>
          <cell r="O292" t="str">
            <v>Coxon</v>
          </cell>
          <cell r="P292">
            <v>330</v>
          </cell>
          <cell r="Q292">
            <v>77962.5</v>
          </cell>
          <cell r="R292">
            <v>77962.5</v>
          </cell>
          <cell r="S292">
            <v>0</v>
          </cell>
          <cell r="T292">
            <v>250.2775</v>
          </cell>
          <cell r="U292">
            <v>0</v>
          </cell>
          <cell r="V292">
            <v>0</v>
          </cell>
          <cell r="W292">
            <v>0</v>
          </cell>
          <cell r="X292">
            <v>0</v>
          </cell>
          <cell r="Y292">
            <v>0</v>
          </cell>
          <cell r="Z292">
            <v>0</v>
          </cell>
        </row>
        <row r="293">
          <cell r="A293">
            <v>200111</v>
          </cell>
          <cell r="B293" t="str">
            <v>eac</v>
          </cell>
          <cell r="C293" t="str">
            <v>eac10</v>
          </cell>
          <cell r="D293">
            <v>37215</v>
          </cell>
          <cell r="E293">
            <v>37221</v>
          </cell>
          <cell r="F293">
            <v>37305</v>
          </cell>
          <cell r="G293">
            <v>37221</v>
          </cell>
          <cell r="H293">
            <v>127.76999664306641</v>
          </cell>
          <cell r="I293">
            <v>127.76999664306641</v>
          </cell>
          <cell r="J293" t="str">
            <v>FCA Tonshaevo</v>
          </cell>
          <cell r="K293" t="str">
            <v>DAF Buslovskaja</v>
          </cell>
          <cell r="L293" t="str">
            <v>Карбохим</v>
          </cell>
          <cell r="M293" t="str">
            <v>КГОК</v>
          </cell>
          <cell r="N293" t="str">
            <v>GMF</v>
          </cell>
          <cell r="O293" t="str">
            <v>Vopak</v>
          </cell>
          <cell r="P293">
            <v>420</v>
          </cell>
          <cell r="Q293">
            <v>53663.4</v>
          </cell>
          <cell r="R293">
            <v>53663.4</v>
          </cell>
          <cell r="S293">
            <v>0</v>
          </cell>
          <cell r="T293" t="str">
            <v>Transair</v>
          </cell>
          <cell r="U293">
            <v>5110.8</v>
          </cell>
          <cell r="V293">
            <v>0</v>
          </cell>
          <cell r="W293">
            <v>5110.8</v>
          </cell>
          <cell r="X293">
            <v>0</v>
          </cell>
          <cell r="Y293">
            <v>0</v>
          </cell>
          <cell r="Z293">
            <v>0</v>
          </cell>
        </row>
        <row r="294">
          <cell r="A294">
            <v>200111</v>
          </cell>
          <cell r="B294" t="str">
            <v>eac</v>
          </cell>
          <cell r="C294" t="str">
            <v>eac12</v>
          </cell>
          <cell r="D294">
            <v>37224</v>
          </cell>
          <cell r="E294">
            <v>37225</v>
          </cell>
          <cell r="F294">
            <v>37314</v>
          </cell>
          <cell r="G294">
            <v>37225</v>
          </cell>
          <cell r="H294">
            <v>56.150001525878906</v>
          </cell>
          <cell r="I294">
            <v>56.150001525878906</v>
          </cell>
          <cell r="J294" t="str">
            <v>FCA Tonshaevo</v>
          </cell>
          <cell r="K294" t="str">
            <v>DAF Brest</v>
          </cell>
          <cell r="L294" t="str">
            <v>Карбохим</v>
          </cell>
          <cell r="M294" t="str">
            <v>КГОК</v>
          </cell>
          <cell r="N294" t="str">
            <v>GMF</v>
          </cell>
          <cell r="O294" t="str">
            <v>Konimpex</v>
          </cell>
          <cell r="P294">
            <v>460</v>
          </cell>
          <cell r="Q294">
            <v>25829</v>
          </cell>
          <cell r="R294">
            <v>0</v>
          </cell>
          <cell r="S294">
            <v>25829</v>
          </cell>
          <cell r="T294" t="str">
            <v>Transair</v>
          </cell>
          <cell r="U294">
            <v>3032.1</v>
          </cell>
          <cell r="V294">
            <v>0</v>
          </cell>
          <cell r="W294">
            <v>3032.1</v>
          </cell>
          <cell r="X294">
            <v>0</v>
          </cell>
          <cell r="Y294">
            <v>0</v>
          </cell>
          <cell r="Z294">
            <v>0</v>
          </cell>
        </row>
        <row r="295">
          <cell r="A295">
            <v>200111</v>
          </cell>
          <cell r="B295" t="str">
            <v>eac</v>
          </cell>
          <cell r="C295" t="str">
            <v>eac14</v>
          </cell>
          <cell r="D295">
            <v>37215</v>
          </cell>
          <cell r="E295">
            <v>37225</v>
          </cell>
          <cell r="F295">
            <v>37315</v>
          </cell>
          <cell r="G295">
            <v>37225</v>
          </cell>
          <cell r="H295">
            <v>178.74099731445312</v>
          </cell>
          <cell r="I295">
            <v>178.74099731445312</v>
          </cell>
          <cell r="J295" t="str">
            <v>FCA Tonshaevo</v>
          </cell>
          <cell r="K295" t="str">
            <v>DAF Buslovskaja</v>
          </cell>
          <cell r="L295" t="str">
            <v>Карбохим</v>
          </cell>
          <cell r="M295" t="str">
            <v>КГОК</v>
          </cell>
          <cell r="N295" t="str">
            <v>GMF</v>
          </cell>
          <cell r="O295" t="str">
            <v>Vopak</v>
          </cell>
          <cell r="P295">
            <v>410</v>
          </cell>
          <cell r="Q295">
            <v>73283.81</v>
          </cell>
          <cell r="R295">
            <v>73283.81</v>
          </cell>
          <cell r="S295">
            <v>0</v>
          </cell>
          <cell r="T295" t="str">
            <v>Transair</v>
          </cell>
          <cell r="U295">
            <v>7149.64</v>
          </cell>
          <cell r="V295">
            <v>0</v>
          </cell>
          <cell r="W295">
            <v>7149.64</v>
          </cell>
          <cell r="X295">
            <v>0</v>
          </cell>
          <cell r="Y295">
            <v>0</v>
          </cell>
          <cell r="Z295">
            <v>0</v>
          </cell>
        </row>
        <row r="296">
          <cell r="A296">
            <v>200111</v>
          </cell>
          <cell r="B296" t="str">
            <v>eac</v>
          </cell>
          <cell r="C296" t="str">
            <v>eac15</v>
          </cell>
          <cell r="D296">
            <v>37215</v>
          </cell>
          <cell r="E296">
            <v>37222</v>
          </cell>
          <cell r="F296">
            <v>37312</v>
          </cell>
          <cell r="G296">
            <v>37222</v>
          </cell>
          <cell r="H296">
            <v>183.88800048828125</v>
          </cell>
          <cell r="I296">
            <v>183.88800048828125</v>
          </cell>
          <cell r="J296" t="str">
            <v>FCA Tonshaevo</v>
          </cell>
          <cell r="K296" t="str">
            <v>DAF Buslovskaja</v>
          </cell>
          <cell r="L296" t="str">
            <v>Карбохим</v>
          </cell>
          <cell r="M296" t="str">
            <v>КГОК</v>
          </cell>
          <cell r="N296" t="str">
            <v>GMF</v>
          </cell>
          <cell r="O296" t="str">
            <v>Vopak</v>
          </cell>
          <cell r="P296">
            <v>420</v>
          </cell>
          <cell r="Q296">
            <v>77232.960000000006</v>
          </cell>
          <cell r="R296">
            <v>77232.960000000006</v>
          </cell>
          <cell r="S296">
            <v>0</v>
          </cell>
          <cell r="T296" t="str">
            <v>Transair</v>
          </cell>
          <cell r="U296">
            <v>7355.52</v>
          </cell>
          <cell r="V296">
            <v>0</v>
          </cell>
          <cell r="W296">
            <v>7355.52</v>
          </cell>
          <cell r="X296">
            <v>0</v>
          </cell>
          <cell r="Y296">
            <v>0</v>
          </cell>
          <cell r="Z296">
            <v>0</v>
          </cell>
        </row>
        <row r="297">
          <cell r="A297">
            <v>200112</v>
          </cell>
          <cell r="B297" t="str">
            <v>eac</v>
          </cell>
          <cell r="C297" t="str">
            <v>eac16</v>
          </cell>
          <cell r="D297">
            <v>37235</v>
          </cell>
          <cell r="E297">
            <v>37237</v>
          </cell>
          <cell r="F297">
            <v>37297</v>
          </cell>
          <cell r="G297">
            <v>37237</v>
          </cell>
          <cell r="H297">
            <v>59.5</v>
          </cell>
          <cell r="I297">
            <v>59.5</v>
          </cell>
          <cell r="J297" t="str">
            <v>FCA Amzya</v>
          </cell>
          <cell r="K297" t="str">
            <v>FCA Amzya</v>
          </cell>
          <cell r="L297" t="str">
            <v>Амзя</v>
          </cell>
          <cell r="M297" t="str">
            <v>НевАзот</v>
          </cell>
          <cell r="N297" t="str">
            <v>GMF</v>
          </cell>
          <cell r="O297" t="str">
            <v>Coxon</v>
          </cell>
          <cell r="P297">
            <v>330</v>
          </cell>
          <cell r="Q297">
            <v>19635</v>
          </cell>
          <cell r="R297">
            <v>21037.5</v>
          </cell>
          <cell r="S297">
            <v>-1402.5</v>
          </cell>
          <cell r="T297">
            <v>0</v>
          </cell>
          <cell r="U297">
            <v>0</v>
          </cell>
          <cell r="V297">
            <v>0</v>
          </cell>
          <cell r="W297">
            <v>0</v>
          </cell>
          <cell r="X297">
            <v>0</v>
          </cell>
          <cell r="Y297">
            <v>0</v>
          </cell>
          <cell r="Z297">
            <v>0</v>
          </cell>
        </row>
        <row r="298">
          <cell r="A298">
            <v>200112</v>
          </cell>
          <cell r="B298" t="str">
            <v>eac</v>
          </cell>
          <cell r="C298" t="str">
            <v>eac17</v>
          </cell>
          <cell r="D298">
            <v>37240</v>
          </cell>
          <cell r="E298">
            <v>37239</v>
          </cell>
          <cell r="F298">
            <v>37330</v>
          </cell>
          <cell r="G298">
            <v>37249</v>
          </cell>
          <cell r="H298">
            <v>451</v>
          </cell>
          <cell r="I298">
            <v>451</v>
          </cell>
          <cell r="J298" t="str">
            <v>FCA Tonshaevo</v>
          </cell>
          <cell r="K298" t="str">
            <v>DAF Buslovskaja</v>
          </cell>
          <cell r="L298" t="str">
            <v>Амзя</v>
          </cell>
          <cell r="M298" t="str">
            <v>НевАзот</v>
          </cell>
          <cell r="N298" t="str">
            <v>GMF</v>
          </cell>
          <cell r="O298" t="str">
            <v>Vinmar</v>
          </cell>
          <cell r="P298">
            <v>405</v>
          </cell>
          <cell r="Q298">
            <v>182655</v>
          </cell>
          <cell r="R298">
            <v>182655</v>
          </cell>
          <cell r="S298">
            <v>0</v>
          </cell>
          <cell r="T298" t="str">
            <v>Transair</v>
          </cell>
          <cell r="U298">
            <v>21582.240000000002</v>
          </cell>
          <cell r="V298">
            <v>21582.240000000002</v>
          </cell>
          <cell r="W298">
            <v>0</v>
          </cell>
          <cell r="X298">
            <v>0</v>
          </cell>
          <cell r="Y298">
            <v>0</v>
          </cell>
          <cell r="Z298">
            <v>0</v>
          </cell>
        </row>
        <row r="299">
          <cell r="A299">
            <v>200112</v>
          </cell>
          <cell r="B299" t="str">
            <v>eac</v>
          </cell>
          <cell r="C299" t="str">
            <v>eac18</v>
          </cell>
          <cell r="D299">
            <v>37241</v>
          </cell>
          <cell r="E299">
            <v>37246</v>
          </cell>
          <cell r="F299">
            <v>37331</v>
          </cell>
          <cell r="G299">
            <v>37256</v>
          </cell>
          <cell r="H299">
            <v>303.1610107421875</v>
          </cell>
          <cell r="I299">
            <v>303.1610107421875</v>
          </cell>
          <cell r="J299" t="str">
            <v>FCA Tonshaevo</v>
          </cell>
          <cell r="K299" t="str">
            <v>DAF Buslovskaja</v>
          </cell>
          <cell r="L299" t="str">
            <v>Карбохим</v>
          </cell>
          <cell r="M299" t="str">
            <v>КГОК</v>
          </cell>
          <cell r="N299" t="str">
            <v>GMF</v>
          </cell>
          <cell r="O299" t="str">
            <v>Vopak</v>
          </cell>
          <cell r="P299">
            <v>405</v>
          </cell>
          <cell r="Q299">
            <v>122780.205</v>
          </cell>
          <cell r="R299">
            <v>0</v>
          </cell>
          <cell r="S299">
            <v>122780.21</v>
          </cell>
          <cell r="T299" t="str">
            <v>Transair</v>
          </cell>
          <cell r="U299">
            <v>12839.76</v>
          </cell>
          <cell r="V299">
            <v>12839.76</v>
          </cell>
          <cell r="W299">
            <v>0</v>
          </cell>
          <cell r="X299">
            <v>0</v>
          </cell>
          <cell r="Y299">
            <v>0</v>
          </cell>
          <cell r="Z299">
            <v>0</v>
          </cell>
        </row>
        <row r="300">
          <cell r="A300">
            <v>200112</v>
          </cell>
          <cell r="B300" t="str">
            <v>eac</v>
          </cell>
          <cell r="C300" t="str">
            <v>eac19</v>
          </cell>
          <cell r="D300">
            <v>37236</v>
          </cell>
          <cell r="E300">
            <v>37236</v>
          </cell>
          <cell r="F300">
            <v>37326</v>
          </cell>
          <cell r="G300">
            <v>37236</v>
          </cell>
          <cell r="H300">
            <v>158.76100158691406</v>
          </cell>
          <cell r="I300">
            <v>158.76100158691406</v>
          </cell>
          <cell r="J300" t="str">
            <v>FCA Tonshaevo</v>
          </cell>
          <cell r="K300" t="str">
            <v>FCA Tonshaevo</v>
          </cell>
          <cell r="L300" t="str">
            <v>Карбохим</v>
          </cell>
          <cell r="M300" t="str">
            <v>КГОК</v>
          </cell>
          <cell r="N300" t="str">
            <v>GMF</v>
          </cell>
          <cell r="O300" t="str">
            <v>SVL</v>
          </cell>
          <cell r="P300">
            <v>362</v>
          </cell>
          <cell r="Q300">
            <v>57471.482000000004</v>
          </cell>
          <cell r="R300">
            <v>51724.33</v>
          </cell>
          <cell r="S300">
            <v>5747.15</v>
          </cell>
          <cell r="T300">
            <v>21420.997500000001</v>
          </cell>
          <cell r="U300">
            <v>0</v>
          </cell>
          <cell r="V300">
            <v>0</v>
          </cell>
          <cell r="W300">
            <v>0</v>
          </cell>
          <cell r="X300">
            <v>0</v>
          </cell>
          <cell r="Y300">
            <v>0</v>
          </cell>
          <cell r="Z300">
            <v>0</v>
          </cell>
        </row>
        <row r="301">
          <cell r="A301">
            <v>200112</v>
          </cell>
          <cell r="B301" t="str">
            <v>eac</v>
          </cell>
          <cell r="C301" t="str">
            <v>eac20</v>
          </cell>
          <cell r="D301">
            <v>37245</v>
          </cell>
          <cell r="E301">
            <v>37254</v>
          </cell>
          <cell r="F301">
            <v>37335</v>
          </cell>
          <cell r="G301">
            <v>37256</v>
          </cell>
          <cell r="H301">
            <v>307.77499389648438</v>
          </cell>
          <cell r="I301">
            <v>307.77499389648438</v>
          </cell>
          <cell r="J301" t="str">
            <v>FCA Tonshaevo</v>
          </cell>
          <cell r="K301" t="str">
            <v>DAF Buslovskaja</v>
          </cell>
          <cell r="L301" t="str">
            <v>Амзя</v>
          </cell>
          <cell r="M301" t="str">
            <v>НевАзот</v>
          </cell>
          <cell r="N301" t="str">
            <v>GMF</v>
          </cell>
          <cell r="O301" t="str">
            <v>Vinmar</v>
          </cell>
          <cell r="P301">
            <v>405</v>
          </cell>
          <cell r="Q301">
            <v>124648.875</v>
          </cell>
          <cell r="R301">
            <v>124648.88</v>
          </cell>
          <cell r="S301">
            <v>0</v>
          </cell>
          <cell r="T301" t="str">
            <v>Transair</v>
          </cell>
          <cell r="U301">
            <v>15080.975</v>
          </cell>
          <cell r="V301">
            <v>12905.2</v>
          </cell>
          <cell r="W301">
            <v>2175.7800000000002</v>
          </cell>
          <cell r="X301">
            <v>0</v>
          </cell>
          <cell r="Y301">
            <v>0</v>
          </cell>
          <cell r="Z301">
            <v>0</v>
          </cell>
        </row>
        <row r="302">
          <cell r="A302">
            <v>200112</v>
          </cell>
          <cell r="B302" t="str">
            <v>eac</v>
          </cell>
          <cell r="C302" t="str">
            <v>eac21</v>
          </cell>
          <cell r="D302">
            <v>37236</v>
          </cell>
          <cell r="E302">
            <v>37239</v>
          </cell>
          <cell r="F302">
            <v>37326</v>
          </cell>
          <cell r="G302">
            <v>37239</v>
          </cell>
          <cell r="H302">
            <v>130</v>
          </cell>
          <cell r="I302">
            <v>130</v>
          </cell>
          <cell r="J302" t="str">
            <v>FCA Tonshaevo</v>
          </cell>
          <cell r="K302" t="str">
            <v>FCA Tonshaevo</v>
          </cell>
          <cell r="L302" t="str">
            <v>Карбохим</v>
          </cell>
          <cell r="M302" t="str">
            <v>КГОК</v>
          </cell>
          <cell r="N302" t="str">
            <v>GMF</v>
          </cell>
          <cell r="O302" t="str">
            <v>SVL</v>
          </cell>
          <cell r="P302">
            <v>362</v>
          </cell>
          <cell r="Q302">
            <v>47060</v>
          </cell>
          <cell r="R302">
            <v>42354</v>
          </cell>
          <cell r="S302">
            <v>4706</v>
          </cell>
          <cell r="T302">
            <v>10398.92</v>
          </cell>
          <cell r="U302">
            <v>0</v>
          </cell>
          <cell r="V302">
            <v>0</v>
          </cell>
          <cell r="W302">
            <v>0</v>
          </cell>
          <cell r="X302">
            <v>0</v>
          </cell>
          <cell r="Y302">
            <v>0</v>
          </cell>
          <cell r="Z302">
            <v>0</v>
          </cell>
        </row>
        <row r="303">
          <cell r="A303">
            <v>200112</v>
          </cell>
          <cell r="B303" t="str">
            <v>eac</v>
          </cell>
          <cell r="C303" t="str">
            <v>eac22</v>
          </cell>
          <cell r="D303">
            <v>37236</v>
          </cell>
          <cell r="E303">
            <v>37242</v>
          </cell>
          <cell r="F303">
            <v>37326</v>
          </cell>
          <cell r="G303">
            <v>37242</v>
          </cell>
          <cell r="H303">
            <v>85.2239990234375</v>
          </cell>
          <cell r="I303">
            <v>85.2239990234375</v>
          </cell>
          <cell r="J303" t="str">
            <v>FCA Tonshaevo</v>
          </cell>
          <cell r="K303" t="str">
            <v>FCA Tonshaevo</v>
          </cell>
          <cell r="L303" t="str">
            <v>Карбохим</v>
          </cell>
          <cell r="M303" t="str">
            <v>КГОК</v>
          </cell>
          <cell r="N303" t="str">
            <v>GMF</v>
          </cell>
          <cell r="O303" t="str">
            <v>SVL</v>
          </cell>
          <cell r="P303">
            <v>362</v>
          </cell>
          <cell r="Q303">
            <v>30851.088</v>
          </cell>
          <cell r="R303">
            <v>27765.98</v>
          </cell>
          <cell r="S303">
            <v>3085.11</v>
          </cell>
          <cell r="T303">
            <v>0</v>
          </cell>
          <cell r="U303">
            <v>0</v>
          </cell>
          <cell r="V303">
            <v>0</v>
          </cell>
          <cell r="W303">
            <v>0</v>
          </cell>
          <cell r="X303">
            <v>0</v>
          </cell>
          <cell r="Y303">
            <v>0</v>
          </cell>
          <cell r="Z303">
            <v>0</v>
          </cell>
        </row>
        <row r="304">
          <cell r="A304">
            <v>200112</v>
          </cell>
          <cell r="B304" t="str">
            <v>eac</v>
          </cell>
          <cell r="C304" t="str">
            <v>eac23</v>
          </cell>
          <cell r="D304">
            <v>37240</v>
          </cell>
          <cell r="E304">
            <v>37246</v>
          </cell>
          <cell r="F304">
            <v>37326</v>
          </cell>
          <cell r="G304">
            <v>37250</v>
          </cell>
          <cell r="H304">
            <v>134.55000305175781</v>
          </cell>
          <cell r="I304">
            <v>134.55000305175781</v>
          </cell>
          <cell r="J304" t="str">
            <v>FCA Amzya</v>
          </cell>
          <cell r="K304" t="str">
            <v>DAF Buslovskaja</v>
          </cell>
          <cell r="L304" t="str">
            <v>Амзя</v>
          </cell>
          <cell r="M304" t="str">
            <v>НевАзот</v>
          </cell>
          <cell r="N304" t="str">
            <v>GMF</v>
          </cell>
          <cell r="O304" t="str">
            <v>Vinmar</v>
          </cell>
          <cell r="P304">
            <v>405</v>
          </cell>
          <cell r="Q304">
            <v>54492.75</v>
          </cell>
          <cell r="R304">
            <v>54492.75</v>
          </cell>
          <cell r="S304">
            <v>0</v>
          </cell>
          <cell r="T304" t="str">
            <v>Transair</v>
          </cell>
          <cell r="U304">
            <v>6592.95</v>
          </cell>
          <cell r="V304">
            <v>5614.6</v>
          </cell>
          <cell r="W304">
            <v>978.35</v>
          </cell>
          <cell r="X304">
            <v>0</v>
          </cell>
          <cell r="Y304">
            <v>0</v>
          </cell>
          <cell r="Z304">
            <v>0</v>
          </cell>
        </row>
        <row r="305">
          <cell r="A305">
            <v>200112</v>
          </cell>
          <cell r="B305" t="str">
            <v>eac</v>
          </cell>
          <cell r="C305" t="str">
            <v>eac25</v>
          </cell>
          <cell r="D305">
            <v>37271</v>
          </cell>
          <cell r="E305">
            <v>37255</v>
          </cell>
          <cell r="F305">
            <v>37361</v>
          </cell>
          <cell r="G305">
            <v>37256</v>
          </cell>
          <cell r="H305">
            <v>467.11700439453125</v>
          </cell>
          <cell r="I305">
            <v>467.11700439453125</v>
          </cell>
          <cell r="J305" t="str">
            <v>FCA Tonshaevo</v>
          </cell>
          <cell r="K305" t="str">
            <v>DAF Buslovskaja</v>
          </cell>
          <cell r="L305" t="str">
            <v>Карбохим</v>
          </cell>
          <cell r="M305" t="str">
            <v>КГОК</v>
          </cell>
          <cell r="N305" t="str">
            <v>GMF</v>
          </cell>
          <cell r="O305" t="str">
            <v>Vopak</v>
          </cell>
          <cell r="P305">
            <v>405</v>
          </cell>
          <cell r="Q305">
            <v>189182.38500000001</v>
          </cell>
          <cell r="R305">
            <v>0</v>
          </cell>
          <cell r="S305">
            <v>189182.39</v>
          </cell>
          <cell r="T305" t="str">
            <v>Transair</v>
          </cell>
          <cell r="U305">
            <v>19874.080000000002</v>
          </cell>
          <cell r="V305">
            <v>19874.080000000002</v>
          </cell>
          <cell r="W305">
            <v>0</v>
          </cell>
          <cell r="X305">
            <v>0</v>
          </cell>
          <cell r="Y305">
            <v>0</v>
          </cell>
          <cell r="Z305">
            <v>0</v>
          </cell>
        </row>
        <row r="306">
          <cell r="A306">
            <v>200112</v>
          </cell>
          <cell r="B306" t="str">
            <v>eac</v>
          </cell>
          <cell r="C306" t="str">
            <v>eac26</v>
          </cell>
          <cell r="D306">
            <v>37253</v>
          </cell>
          <cell r="E306">
            <v>37255</v>
          </cell>
          <cell r="F306">
            <v>37343</v>
          </cell>
          <cell r="G306">
            <v>37256</v>
          </cell>
          <cell r="H306">
            <v>117.5</v>
          </cell>
          <cell r="I306">
            <v>117.5</v>
          </cell>
          <cell r="J306" t="str">
            <v>FCA Amzya</v>
          </cell>
          <cell r="K306" t="str">
            <v>DAF Buslovskaja</v>
          </cell>
          <cell r="L306" t="str">
            <v>Амзя</v>
          </cell>
          <cell r="M306" t="str">
            <v>НевАзот</v>
          </cell>
          <cell r="N306" t="str">
            <v>GMF</v>
          </cell>
          <cell r="O306" t="str">
            <v>Vinmar</v>
          </cell>
          <cell r="P306">
            <v>405</v>
          </cell>
          <cell r="Q306">
            <v>47587.5</v>
          </cell>
          <cell r="R306">
            <v>47587.5</v>
          </cell>
          <cell r="S306">
            <v>0</v>
          </cell>
          <cell r="T306" t="str">
            <v>Transair</v>
          </cell>
          <cell r="U306">
            <v>5757.5</v>
          </cell>
          <cell r="V306">
            <v>4944.2</v>
          </cell>
          <cell r="W306">
            <v>813.3</v>
          </cell>
          <cell r="X306">
            <v>0</v>
          </cell>
          <cell r="Y306">
            <v>0</v>
          </cell>
          <cell r="Z306">
            <v>0</v>
          </cell>
        </row>
        <row r="307">
          <cell r="A307">
            <v>200112</v>
          </cell>
          <cell r="B307" t="str">
            <v>eac</v>
          </cell>
          <cell r="C307" t="str">
            <v>eac27</v>
          </cell>
          <cell r="D307">
            <v>37254</v>
          </cell>
          <cell r="E307">
            <v>37255</v>
          </cell>
          <cell r="F307">
            <v>37344</v>
          </cell>
          <cell r="G307">
            <v>37255</v>
          </cell>
          <cell r="H307">
            <v>59.5</v>
          </cell>
          <cell r="I307">
            <v>59.5</v>
          </cell>
          <cell r="J307" t="str">
            <v>FCA Amzya</v>
          </cell>
          <cell r="K307" t="str">
            <v>FCA Amzya</v>
          </cell>
          <cell r="L307" t="str">
            <v>Амзя</v>
          </cell>
          <cell r="M307" t="str">
            <v>НевАзот</v>
          </cell>
          <cell r="N307" t="str">
            <v>GMF</v>
          </cell>
          <cell r="O307" t="str">
            <v>Coxon</v>
          </cell>
          <cell r="P307">
            <v>380</v>
          </cell>
          <cell r="Q307">
            <v>22610</v>
          </cell>
          <cell r="R307">
            <v>22610</v>
          </cell>
          <cell r="S307">
            <v>0</v>
          </cell>
          <cell r="T307">
            <v>7589.3175000000001</v>
          </cell>
          <cell r="U307">
            <v>0</v>
          </cell>
          <cell r="V307">
            <v>0</v>
          </cell>
          <cell r="W307">
            <v>0</v>
          </cell>
          <cell r="X307">
            <v>0</v>
          </cell>
          <cell r="Y307">
            <v>0</v>
          </cell>
          <cell r="Z307">
            <v>0</v>
          </cell>
        </row>
        <row r="308">
          <cell r="A308">
            <v>200201</v>
          </cell>
          <cell r="B308" t="str">
            <v>eac</v>
          </cell>
          <cell r="C308" t="str">
            <v>eac28</v>
          </cell>
          <cell r="D308">
            <v>37276</v>
          </cell>
          <cell r="E308">
            <v>37274</v>
          </cell>
          <cell r="F308">
            <v>37366</v>
          </cell>
          <cell r="G308">
            <v>1049.469970703125</v>
          </cell>
          <cell r="H308">
            <v>531.9000244140625</v>
          </cell>
          <cell r="I308">
            <v>531.9000244140625</v>
          </cell>
          <cell r="J308" t="str">
            <v>FCA Amzya</v>
          </cell>
          <cell r="K308" t="str">
            <v>DAF Buslovskaja</v>
          </cell>
          <cell r="L308" t="str">
            <v>Амзя</v>
          </cell>
          <cell r="M308" t="str">
            <v>КГОК</v>
          </cell>
          <cell r="N308" t="str">
            <v>GMF</v>
          </cell>
          <cell r="O308" t="str">
            <v>Vinmar</v>
          </cell>
          <cell r="P308">
            <v>405</v>
          </cell>
          <cell r="Q308">
            <v>215419.5</v>
          </cell>
          <cell r="R308">
            <v>107709.75</v>
          </cell>
          <cell r="S308">
            <v>107709.75</v>
          </cell>
          <cell r="T308" t="str">
            <v>Transair</v>
          </cell>
          <cell r="U308">
            <v>26063.1</v>
          </cell>
          <cell r="V308">
            <v>0</v>
          </cell>
          <cell r="W308">
            <v>26063.1</v>
          </cell>
          <cell r="X308">
            <v>0</v>
          </cell>
          <cell r="Y308">
            <v>0</v>
          </cell>
          <cell r="Z308">
            <v>0</v>
          </cell>
        </row>
        <row r="309">
          <cell r="A309">
            <v>200201</v>
          </cell>
          <cell r="B309" t="str">
            <v>eac</v>
          </cell>
          <cell r="C309" t="str">
            <v>eac29</v>
          </cell>
          <cell r="D309">
            <v>37287</v>
          </cell>
          <cell r="E309">
            <v>37278</v>
          </cell>
          <cell r="F309">
            <v>37377</v>
          </cell>
          <cell r="G309">
            <v>22</v>
          </cell>
          <cell r="H309">
            <v>313.29998779296875</v>
          </cell>
          <cell r="I309">
            <v>313.29998779296875</v>
          </cell>
          <cell r="J309" t="str">
            <v>FCA Amzya</v>
          </cell>
          <cell r="K309" t="str">
            <v>DAF Buslovskaja</v>
          </cell>
          <cell r="L309" t="str">
            <v>Амзя</v>
          </cell>
          <cell r="M309" t="str">
            <v>КГОК</v>
          </cell>
          <cell r="N309" t="str">
            <v>GMF</v>
          </cell>
          <cell r="O309" t="str">
            <v>Vinmar</v>
          </cell>
          <cell r="P309">
            <v>380</v>
          </cell>
          <cell r="Q309">
            <v>119054</v>
          </cell>
          <cell r="R309">
            <v>0</v>
          </cell>
          <cell r="S309">
            <v>119054</v>
          </cell>
          <cell r="T309" t="str">
            <v>Transair</v>
          </cell>
          <cell r="U309">
            <v>15351.7</v>
          </cell>
          <cell r="V309">
            <v>0</v>
          </cell>
          <cell r="W309">
            <v>15351.7</v>
          </cell>
          <cell r="X309">
            <v>0</v>
          </cell>
          <cell r="Y309">
            <v>0</v>
          </cell>
          <cell r="Z309">
            <v>0</v>
          </cell>
        </row>
        <row r="310">
          <cell r="A310">
            <v>200112</v>
          </cell>
          <cell r="B310" t="str">
            <v>eac</v>
          </cell>
          <cell r="C310" t="str">
            <v>eac30</v>
          </cell>
          <cell r="D310">
            <v>37241</v>
          </cell>
          <cell r="E310">
            <v>37254</v>
          </cell>
          <cell r="F310">
            <v>37331</v>
          </cell>
          <cell r="G310">
            <v>37256</v>
          </cell>
          <cell r="H310">
            <v>199.94000244140625</v>
          </cell>
          <cell r="I310">
            <v>199.94000244140625</v>
          </cell>
          <cell r="J310" t="str">
            <v>FCA Tonshaevo</v>
          </cell>
          <cell r="K310" t="str">
            <v>DAF Buslovskaja</v>
          </cell>
          <cell r="L310" t="str">
            <v>Карбохим</v>
          </cell>
          <cell r="M310" t="str">
            <v>КГОК</v>
          </cell>
          <cell r="N310" t="str">
            <v>GMF</v>
          </cell>
          <cell r="O310" t="str">
            <v>Vopak</v>
          </cell>
          <cell r="P310">
            <v>405</v>
          </cell>
          <cell r="Q310">
            <v>80975.7</v>
          </cell>
          <cell r="R310">
            <v>0</v>
          </cell>
          <cell r="S310">
            <v>80975.7</v>
          </cell>
          <cell r="T310" t="str">
            <v>Transair</v>
          </cell>
          <cell r="U310">
            <v>8475.09</v>
          </cell>
          <cell r="V310">
            <v>8475.09</v>
          </cell>
          <cell r="W310">
            <v>0</v>
          </cell>
          <cell r="X310">
            <v>0</v>
          </cell>
          <cell r="Y310">
            <v>0</v>
          </cell>
          <cell r="Z310">
            <v>0</v>
          </cell>
        </row>
        <row r="311">
          <cell r="A311">
            <v>200201</v>
          </cell>
          <cell r="B311" t="str">
            <v>eac</v>
          </cell>
          <cell r="C311" t="str">
            <v>eac31</v>
          </cell>
          <cell r="D311">
            <v>37271</v>
          </cell>
          <cell r="F311">
            <v>37331</v>
          </cell>
          <cell r="G311">
            <v>65</v>
          </cell>
          <cell r="H311">
            <v>232.88299560546875</v>
          </cell>
          <cell r="I311">
            <v>232.88299560546875</v>
          </cell>
          <cell r="J311" t="str">
            <v>FCA Tonshaevo</v>
          </cell>
          <cell r="K311" t="str">
            <v>DAF Buslovskaja</v>
          </cell>
          <cell r="L311" t="str">
            <v>Карбохим</v>
          </cell>
          <cell r="M311" t="str">
            <v>КГОК</v>
          </cell>
          <cell r="N311" t="str">
            <v>GMF</v>
          </cell>
          <cell r="O311" t="str">
            <v>Vopak</v>
          </cell>
          <cell r="P311">
            <v>405</v>
          </cell>
          <cell r="Q311">
            <v>94317.615000000005</v>
          </cell>
          <cell r="R311">
            <v>0</v>
          </cell>
          <cell r="S311">
            <v>94317.62</v>
          </cell>
          <cell r="T311" t="str">
            <v>Transair</v>
          </cell>
          <cell r="U311">
            <v>11411.267</v>
          </cell>
          <cell r="V311">
            <v>0</v>
          </cell>
          <cell r="W311">
            <v>11411.27</v>
          </cell>
          <cell r="X311">
            <v>0</v>
          </cell>
          <cell r="Y311">
            <v>0</v>
          </cell>
          <cell r="Z311">
            <v>0</v>
          </cell>
        </row>
        <row r="312">
          <cell r="A312">
            <v>200201</v>
          </cell>
          <cell r="B312" t="str">
            <v>eac</v>
          </cell>
          <cell r="C312" t="str">
            <v>eac32</v>
          </cell>
          <cell r="D312">
            <v>37276</v>
          </cell>
          <cell r="F312">
            <v>37366</v>
          </cell>
          <cell r="G312">
            <v>130</v>
          </cell>
          <cell r="H312">
            <v>650</v>
          </cell>
          <cell r="I312">
            <v>650</v>
          </cell>
          <cell r="J312" t="str">
            <v>FCA Tonshaevo</v>
          </cell>
          <cell r="K312" t="str">
            <v>FCA Tonshaevo</v>
          </cell>
          <cell r="L312" t="str">
            <v>Карбохим</v>
          </cell>
          <cell r="M312" t="str">
            <v>КГОК</v>
          </cell>
          <cell r="N312" t="str">
            <v>GMF</v>
          </cell>
          <cell r="O312" t="str">
            <v>SVL</v>
          </cell>
          <cell r="P312">
            <v>330</v>
          </cell>
          <cell r="Q312">
            <v>214500</v>
          </cell>
          <cell r="R312">
            <v>0</v>
          </cell>
          <cell r="S312">
            <v>214500</v>
          </cell>
          <cell r="T312">
            <v>845</v>
          </cell>
          <cell r="U312">
            <v>0</v>
          </cell>
          <cell r="V312">
            <v>0</v>
          </cell>
          <cell r="W312">
            <v>0</v>
          </cell>
          <cell r="X312">
            <v>0</v>
          </cell>
          <cell r="Y312">
            <v>0</v>
          </cell>
          <cell r="Z312">
            <v>0</v>
          </cell>
        </row>
        <row r="313">
          <cell r="A313">
            <v>200201</v>
          </cell>
          <cell r="B313" t="str">
            <v>eac</v>
          </cell>
          <cell r="C313" t="str">
            <v>eac33</v>
          </cell>
          <cell r="D313">
            <v>37287</v>
          </cell>
          <cell r="E313">
            <v>37271</v>
          </cell>
          <cell r="F313">
            <v>37366</v>
          </cell>
          <cell r="G313">
            <v>1040.6500244140625</v>
          </cell>
          <cell r="H313">
            <v>500</v>
          </cell>
          <cell r="I313">
            <v>500</v>
          </cell>
          <cell r="J313" t="str">
            <v>FCA Almezh</v>
          </cell>
          <cell r="K313" t="str">
            <v>DAF Buslovskaja</v>
          </cell>
          <cell r="L313" t="str">
            <v>Молома</v>
          </cell>
          <cell r="M313" t="str">
            <v>КГОК</v>
          </cell>
          <cell r="N313" t="str">
            <v>GMF</v>
          </cell>
          <cell r="O313" t="str">
            <v>Vinmar</v>
          </cell>
          <cell r="P313">
            <v>380</v>
          </cell>
          <cell r="Q313">
            <v>190000</v>
          </cell>
          <cell r="R313">
            <v>0</v>
          </cell>
          <cell r="S313">
            <v>190000</v>
          </cell>
          <cell r="T313" t="str">
            <v>Transair</v>
          </cell>
          <cell r="U313">
            <v>24500</v>
          </cell>
          <cell r="V313">
            <v>0</v>
          </cell>
          <cell r="W313">
            <v>24500</v>
          </cell>
          <cell r="X313">
            <v>0</v>
          </cell>
          <cell r="Y313">
            <v>0</v>
          </cell>
          <cell r="Z313">
            <v>0</v>
          </cell>
        </row>
        <row r="314">
          <cell r="A314">
            <v>200201</v>
          </cell>
          <cell r="B314" t="str">
            <v>eac</v>
          </cell>
          <cell r="C314" t="str">
            <v>eac34</v>
          </cell>
          <cell r="D314">
            <v>37287</v>
          </cell>
          <cell r="E314">
            <v>37274</v>
          </cell>
          <cell r="F314">
            <v>37377</v>
          </cell>
          <cell r="G314">
            <v>1102.7900390625</v>
          </cell>
          <cell r="H314">
            <v>654.79998779296875</v>
          </cell>
          <cell r="I314">
            <v>654.79998779296875</v>
          </cell>
          <cell r="J314" t="str">
            <v>FCA Amzya</v>
          </cell>
          <cell r="K314" t="str">
            <v>DAF Buslovskaja</v>
          </cell>
          <cell r="L314" t="str">
            <v>Амзя</v>
          </cell>
          <cell r="M314" t="str">
            <v>КГОК</v>
          </cell>
          <cell r="N314" t="str">
            <v>GMF</v>
          </cell>
          <cell r="O314" t="str">
            <v>Vinmar</v>
          </cell>
          <cell r="P314">
            <v>380</v>
          </cell>
          <cell r="Q314">
            <v>248824</v>
          </cell>
          <cell r="R314">
            <v>0</v>
          </cell>
          <cell r="S314">
            <v>248824</v>
          </cell>
          <cell r="T314" t="str">
            <v>Transair</v>
          </cell>
          <cell r="U314">
            <v>32085.200000000001</v>
          </cell>
          <cell r="V314">
            <v>0</v>
          </cell>
          <cell r="W314">
            <v>32085.200000000001</v>
          </cell>
          <cell r="X314">
            <v>0</v>
          </cell>
          <cell r="Y314">
            <v>0</v>
          </cell>
          <cell r="Z314">
            <v>0</v>
          </cell>
        </row>
        <row r="315">
          <cell r="A315">
            <v>200104</v>
          </cell>
          <cell r="B315" t="str">
            <v>foc</v>
          </cell>
          <cell r="C315" t="str">
            <v>foc01</v>
          </cell>
          <cell r="D315">
            <v>36991</v>
          </cell>
          <cell r="E315">
            <v>36991</v>
          </cell>
          <cell r="F315">
            <v>37081</v>
          </cell>
          <cell r="G315">
            <v>36991</v>
          </cell>
          <cell r="H315">
            <v>3883.6298828125</v>
          </cell>
          <cell r="I315">
            <v>3883.6298828125</v>
          </cell>
          <cell r="J315" t="str">
            <v>FCA</v>
          </cell>
          <cell r="K315" t="str">
            <v>FCA-DAF</v>
          </cell>
          <cell r="L315" t="str">
            <v>КГОК</v>
          </cell>
          <cell r="M315" t="str">
            <v>КГОК</v>
          </cell>
          <cell r="N315" t="str">
            <v>Mirintex</v>
          </cell>
          <cell r="O315" t="str">
            <v>Seko Slovakia</v>
          </cell>
          <cell r="P315">
            <v>11.44</v>
          </cell>
          <cell r="Q315">
            <v>111042.22719999999</v>
          </cell>
          <cell r="R315">
            <v>111042.23</v>
          </cell>
          <cell r="S315">
            <v>0</v>
          </cell>
          <cell r="T315" t="str">
            <v>Shaymacks</v>
          </cell>
          <cell r="U315">
            <v>66613.5</v>
          </cell>
          <cell r="V315">
            <v>66613.5</v>
          </cell>
          <cell r="W315">
            <v>0</v>
          </cell>
          <cell r="X315">
            <v>0</v>
          </cell>
          <cell r="Y315">
            <v>0</v>
          </cell>
          <cell r="Z315">
            <v>0</v>
          </cell>
        </row>
        <row r="316">
          <cell r="A316">
            <v>200104</v>
          </cell>
          <cell r="B316" t="str">
            <v>foc</v>
          </cell>
          <cell r="C316" t="str">
            <v>foc02</v>
          </cell>
          <cell r="D316">
            <v>36992</v>
          </cell>
          <cell r="E316">
            <v>36992</v>
          </cell>
          <cell r="F316">
            <v>37082</v>
          </cell>
          <cell r="G316">
            <v>36992</v>
          </cell>
          <cell r="H316">
            <v>3909.300048828125</v>
          </cell>
          <cell r="I316">
            <v>3909.300048828125</v>
          </cell>
          <cell r="J316" t="str">
            <v>FCA</v>
          </cell>
          <cell r="K316" t="str">
            <v>FCA-DAF</v>
          </cell>
          <cell r="L316" t="str">
            <v>КГОК</v>
          </cell>
          <cell r="M316" t="str">
            <v>КГОК</v>
          </cell>
          <cell r="N316" t="str">
            <v>Mirintex</v>
          </cell>
          <cell r="O316" t="str">
            <v>Seko Slovakia</v>
          </cell>
          <cell r="P316">
            <v>11.4</v>
          </cell>
          <cell r="Q316">
            <v>111755.82</v>
          </cell>
          <cell r="R316">
            <v>111755.82</v>
          </cell>
          <cell r="S316">
            <v>0</v>
          </cell>
          <cell r="T316" t="str">
            <v>Shaymacks</v>
          </cell>
          <cell r="U316">
            <v>67189.8</v>
          </cell>
          <cell r="V316">
            <v>67189.8</v>
          </cell>
          <cell r="W316">
            <v>0</v>
          </cell>
          <cell r="X316">
            <v>0</v>
          </cell>
          <cell r="Y316">
            <v>0</v>
          </cell>
          <cell r="Z316">
            <v>0</v>
          </cell>
        </row>
        <row r="317">
          <cell r="A317">
            <v>200104</v>
          </cell>
          <cell r="B317" t="str">
            <v>foc</v>
          </cell>
          <cell r="C317" t="str">
            <v>foc03</v>
          </cell>
          <cell r="D317">
            <v>36994</v>
          </cell>
          <cell r="E317">
            <v>36994</v>
          </cell>
          <cell r="F317">
            <v>37084</v>
          </cell>
          <cell r="G317">
            <v>36994</v>
          </cell>
          <cell r="H317">
            <v>3921.530029296875</v>
          </cell>
          <cell r="I317">
            <v>3921.530029296875</v>
          </cell>
          <cell r="J317" t="str">
            <v>FCA</v>
          </cell>
          <cell r="K317" t="str">
            <v>FCA-DAF</v>
          </cell>
          <cell r="L317" t="str">
            <v>КГОК</v>
          </cell>
          <cell r="M317" t="str">
            <v>КГОК</v>
          </cell>
          <cell r="N317" t="str">
            <v>Mirintex</v>
          </cell>
          <cell r="O317" t="str">
            <v>Seko Slovakia</v>
          </cell>
          <cell r="P317">
            <v>11.38</v>
          </cell>
          <cell r="Q317">
            <v>112020.2114</v>
          </cell>
          <cell r="R317">
            <v>112020.21</v>
          </cell>
          <cell r="S317">
            <v>0</v>
          </cell>
          <cell r="T317" t="str">
            <v>Shaymacks</v>
          </cell>
          <cell r="U317">
            <v>67393.2</v>
          </cell>
          <cell r="V317">
            <v>67393.2</v>
          </cell>
          <cell r="W317">
            <v>0</v>
          </cell>
          <cell r="X317">
            <v>0</v>
          </cell>
          <cell r="Y317">
            <v>0</v>
          </cell>
          <cell r="Z317">
            <v>0</v>
          </cell>
        </row>
        <row r="318">
          <cell r="A318">
            <v>200104</v>
          </cell>
          <cell r="B318" t="str">
            <v>foc</v>
          </cell>
          <cell r="C318" t="str">
            <v>foc04</v>
          </cell>
          <cell r="D318">
            <v>36995</v>
          </cell>
          <cell r="E318">
            <v>36995</v>
          </cell>
          <cell r="F318">
            <v>37085</v>
          </cell>
          <cell r="G318">
            <v>36995</v>
          </cell>
          <cell r="H318">
            <v>3858.550048828125</v>
          </cell>
          <cell r="I318">
            <v>3858.550048828125</v>
          </cell>
          <cell r="J318" t="str">
            <v>FCA</v>
          </cell>
          <cell r="K318" t="str">
            <v>FCA-DAF</v>
          </cell>
          <cell r="L318" t="str">
            <v>КГОК</v>
          </cell>
          <cell r="M318" t="str">
            <v>КГОК</v>
          </cell>
          <cell r="N318" t="str">
            <v>Mirintex</v>
          </cell>
          <cell r="O318" t="str">
            <v>Seko Slovakia</v>
          </cell>
          <cell r="P318">
            <v>11.36</v>
          </cell>
          <cell r="Q318">
            <v>110056.77800000001</v>
          </cell>
          <cell r="R318">
            <v>110056.78</v>
          </cell>
          <cell r="S318">
            <v>0</v>
          </cell>
          <cell r="T318" t="str">
            <v>Shaymacks</v>
          </cell>
          <cell r="U318">
            <v>66223.649999999994</v>
          </cell>
          <cell r="V318">
            <v>66223.649999999994</v>
          </cell>
          <cell r="W318">
            <v>0</v>
          </cell>
          <cell r="X318">
            <v>0</v>
          </cell>
          <cell r="Y318">
            <v>0</v>
          </cell>
          <cell r="Z318">
            <v>0</v>
          </cell>
        </row>
        <row r="319">
          <cell r="A319">
            <v>200104</v>
          </cell>
          <cell r="B319" t="str">
            <v>foc</v>
          </cell>
          <cell r="C319" t="str">
            <v>foc05</v>
          </cell>
          <cell r="D319">
            <v>36997</v>
          </cell>
          <cell r="E319">
            <v>36997</v>
          </cell>
          <cell r="F319">
            <v>37087</v>
          </cell>
          <cell r="G319">
            <v>36997</v>
          </cell>
          <cell r="H319">
            <v>3903.97998046875</v>
          </cell>
          <cell r="I319">
            <v>3903.97998046875</v>
          </cell>
          <cell r="J319" t="str">
            <v>FCA</v>
          </cell>
          <cell r="K319" t="str">
            <v>FCA-DAF</v>
          </cell>
          <cell r="L319" t="str">
            <v>КГОК</v>
          </cell>
          <cell r="M319" t="str">
            <v>КГОК</v>
          </cell>
          <cell r="N319" t="str">
            <v>Mirintex</v>
          </cell>
          <cell r="O319" t="str">
            <v>Seko Slovakia</v>
          </cell>
          <cell r="P319">
            <v>11.36</v>
          </cell>
          <cell r="Q319">
            <v>111420.3628</v>
          </cell>
          <cell r="R319">
            <v>111420.36</v>
          </cell>
          <cell r="S319">
            <v>0</v>
          </cell>
          <cell r="T319" t="str">
            <v>Shaymacks</v>
          </cell>
          <cell r="U319">
            <v>67071.149999999994</v>
          </cell>
          <cell r="V319">
            <v>67071.149999999994</v>
          </cell>
          <cell r="W319">
            <v>0</v>
          </cell>
          <cell r="X319">
            <v>0</v>
          </cell>
          <cell r="Y319">
            <v>0</v>
          </cell>
          <cell r="Z319">
            <v>0</v>
          </cell>
        </row>
        <row r="320">
          <cell r="A320">
            <v>200104</v>
          </cell>
          <cell r="B320" t="str">
            <v>foc</v>
          </cell>
          <cell r="C320" t="str">
            <v>foc06</v>
          </cell>
          <cell r="D320">
            <v>36998</v>
          </cell>
          <cell r="E320">
            <v>36998</v>
          </cell>
          <cell r="F320">
            <v>37088</v>
          </cell>
          <cell r="G320">
            <v>36998</v>
          </cell>
          <cell r="H320">
            <v>3851.47998046875</v>
          </cell>
          <cell r="I320">
            <v>3851.47998046875</v>
          </cell>
          <cell r="J320" t="str">
            <v>FCA</v>
          </cell>
          <cell r="K320" t="str">
            <v>FCA-DAF</v>
          </cell>
          <cell r="L320" t="str">
            <v>КГОК</v>
          </cell>
          <cell r="M320" t="str">
            <v>КГОК</v>
          </cell>
          <cell r="N320" t="str">
            <v>Mirintex</v>
          </cell>
          <cell r="O320" t="str">
            <v>Seko Slovakia</v>
          </cell>
          <cell r="P320">
            <v>11.38</v>
          </cell>
          <cell r="Q320">
            <v>109985.6924</v>
          </cell>
          <cell r="R320">
            <v>109985.69</v>
          </cell>
          <cell r="S320">
            <v>0</v>
          </cell>
          <cell r="T320" t="str">
            <v>Shaymacks</v>
          </cell>
          <cell r="U320">
            <v>66155.850000000006</v>
          </cell>
          <cell r="V320">
            <v>66155.850000000006</v>
          </cell>
          <cell r="W320">
            <v>0</v>
          </cell>
          <cell r="X320">
            <v>0</v>
          </cell>
          <cell r="Y320">
            <v>0</v>
          </cell>
          <cell r="Z320">
            <v>0</v>
          </cell>
        </row>
        <row r="321">
          <cell r="A321">
            <v>200104</v>
          </cell>
          <cell r="B321" t="str">
            <v>foc</v>
          </cell>
          <cell r="C321" t="str">
            <v>foc07</v>
          </cell>
          <cell r="D321">
            <v>36999</v>
          </cell>
          <cell r="E321">
            <v>36999</v>
          </cell>
          <cell r="F321">
            <v>37089</v>
          </cell>
          <cell r="G321">
            <v>36999</v>
          </cell>
          <cell r="H321">
            <v>3861.31005859375</v>
          </cell>
          <cell r="I321">
            <v>3861.31005859375</v>
          </cell>
          <cell r="J321" t="str">
            <v>FCA</v>
          </cell>
          <cell r="K321" t="str">
            <v>FCA-DAF</v>
          </cell>
          <cell r="L321" t="str">
            <v>КГОК</v>
          </cell>
          <cell r="M321" t="str">
            <v>КГОК</v>
          </cell>
          <cell r="N321" t="str">
            <v>Mirintex</v>
          </cell>
          <cell r="O321" t="str">
            <v>Seko Slovakia</v>
          </cell>
          <cell r="P321">
            <v>11.42</v>
          </cell>
          <cell r="Q321">
            <v>110353.7102</v>
          </cell>
          <cell r="R321">
            <v>110353.71</v>
          </cell>
          <cell r="S321">
            <v>0</v>
          </cell>
          <cell r="T321" t="str">
            <v>Shaymacks</v>
          </cell>
          <cell r="U321">
            <v>66257.55</v>
          </cell>
          <cell r="V321">
            <v>66257.55</v>
          </cell>
          <cell r="W321">
            <v>0</v>
          </cell>
          <cell r="X321">
            <v>0</v>
          </cell>
          <cell r="Y321">
            <v>0</v>
          </cell>
          <cell r="Z321">
            <v>0</v>
          </cell>
        </row>
        <row r="322">
          <cell r="A322">
            <v>200105</v>
          </cell>
          <cell r="B322" t="str">
            <v>foc</v>
          </cell>
          <cell r="C322" t="str">
            <v>foc08</v>
          </cell>
          <cell r="D322">
            <v>37014</v>
          </cell>
          <cell r="E322">
            <v>37014</v>
          </cell>
          <cell r="F322">
            <v>37104</v>
          </cell>
          <cell r="G322">
            <v>37014</v>
          </cell>
          <cell r="H322">
            <v>3747.7900390625</v>
          </cell>
          <cell r="I322">
            <v>3747.7900390625</v>
          </cell>
          <cell r="J322" t="str">
            <v>FCA</v>
          </cell>
          <cell r="K322" t="str">
            <v>FCA-DAF</v>
          </cell>
          <cell r="L322" t="str">
            <v>КГОК</v>
          </cell>
          <cell r="M322" t="str">
            <v>КГОК</v>
          </cell>
          <cell r="N322" t="str">
            <v>Mirintex</v>
          </cell>
          <cell r="O322" t="str">
            <v>Seko Slovakia</v>
          </cell>
          <cell r="P322">
            <v>11.34</v>
          </cell>
          <cell r="Q322">
            <v>109249.0386</v>
          </cell>
          <cell r="R322">
            <v>109249.04</v>
          </cell>
          <cell r="S322">
            <v>0</v>
          </cell>
          <cell r="T322" t="str">
            <v>Shaymacks</v>
          </cell>
          <cell r="U322">
            <v>66749.100000000006</v>
          </cell>
          <cell r="V322">
            <v>66749.100000000006</v>
          </cell>
          <cell r="W322">
            <v>0</v>
          </cell>
          <cell r="X322">
            <v>0</v>
          </cell>
          <cell r="Y322">
            <v>0</v>
          </cell>
          <cell r="Z322">
            <v>0</v>
          </cell>
        </row>
        <row r="323">
          <cell r="A323">
            <v>200105</v>
          </cell>
          <cell r="B323" t="str">
            <v>foc</v>
          </cell>
          <cell r="C323" t="str">
            <v>foc09</v>
          </cell>
          <cell r="D323">
            <v>37018</v>
          </cell>
          <cell r="E323">
            <v>37018</v>
          </cell>
          <cell r="F323">
            <v>37108</v>
          </cell>
          <cell r="G323">
            <v>37018</v>
          </cell>
          <cell r="H323">
            <v>3774.090087890625</v>
          </cell>
          <cell r="I323">
            <v>3774.090087890625</v>
          </cell>
          <cell r="J323" t="str">
            <v>FCA</v>
          </cell>
          <cell r="K323" t="str">
            <v>FCA-DAF</v>
          </cell>
          <cell r="L323" t="str">
            <v>КГОК</v>
          </cell>
          <cell r="M323" t="str">
            <v>КГОК</v>
          </cell>
          <cell r="N323" t="str">
            <v>Mirintex</v>
          </cell>
          <cell r="O323" t="str">
            <v>Seko Slovakia</v>
          </cell>
          <cell r="P323">
            <v>11.34</v>
          </cell>
          <cell r="Q323">
            <v>109818.4806</v>
          </cell>
          <cell r="R323">
            <v>109818.48</v>
          </cell>
          <cell r="S323">
            <v>0</v>
          </cell>
          <cell r="T323" t="str">
            <v>Shaymacks</v>
          </cell>
          <cell r="U323">
            <v>67020.3</v>
          </cell>
          <cell r="V323">
            <v>67020.3</v>
          </cell>
          <cell r="W323">
            <v>0</v>
          </cell>
          <cell r="X323">
            <v>0</v>
          </cell>
          <cell r="Y323">
            <v>0</v>
          </cell>
          <cell r="Z323">
            <v>0</v>
          </cell>
        </row>
        <row r="324">
          <cell r="A324">
            <v>200105</v>
          </cell>
          <cell r="B324" t="str">
            <v>foc</v>
          </cell>
          <cell r="C324" t="str">
            <v>foc10</v>
          </cell>
          <cell r="D324">
            <v>37021</v>
          </cell>
          <cell r="E324">
            <v>37021</v>
          </cell>
          <cell r="F324">
            <v>37111</v>
          </cell>
          <cell r="G324">
            <v>37021</v>
          </cell>
          <cell r="H324">
            <v>3757.93994140625</v>
          </cell>
          <cell r="I324">
            <v>3757.93994140625</v>
          </cell>
          <cell r="J324" t="str">
            <v>FCA</v>
          </cell>
          <cell r="K324" t="str">
            <v>FCA-DAF</v>
          </cell>
          <cell r="L324" t="str">
            <v>КГОК</v>
          </cell>
          <cell r="M324" t="str">
            <v>КГОК</v>
          </cell>
          <cell r="N324" t="str">
            <v>Mirintex</v>
          </cell>
          <cell r="O324" t="str">
            <v>Seko Slovakia</v>
          </cell>
          <cell r="P324">
            <v>11.44</v>
          </cell>
          <cell r="Q324">
            <v>109892.48360000001</v>
          </cell>
          <cell r="R324">
            <v>109892.48</v>
          </cell>
          <cell r="S324">
            <v>0</v>
          </cell>
          <cell r="T324" t="str">
            <v>Shaymacks</v>
          </cell>
          <cell r="U324">
            <v>66901.649999999994</v>
          </cell>
          <cell r="V324">
            <v>66901.649999999994</v>
          </cell>
          <cell r="W324">
            <v>0</v>
          </cell>
          <cell r="X324">
            <v>0</v>
          </cell>
          <cell r="Y324">
            <v>0</v>
          </cell>
          <cell r="Z324">
            <v>0</v>
          </cell>
        </row>
        <row r="325">
          <cell r="A325">
            <v>200105</v>
          </cell>
          <cell r="B325" t="str">
            <v>foc</v>
          </cell>
          <cell r="C325" t="str">
            <v>foc11</v>
          </cell>
          <cell r="D325">
            <v>37025</v>
          </cell>
          <cell r="E325">
            <v>37025</v>
          </cell>
          <cell r="F325">
            <v>37115</v>
          </cell>
          <cell r="G325">
            <v>37025</v>
          </cell>
          <cell r="H325">
            <v>3725.85009765625</v>
          </cell>
          <cell r="I325">
            <v>3725.85009765625</v>
          </cell>
          <cell r="J325" t="str">
            <v>FCA</v>
          </cell>
          <cell r="K325" t="str">
            <v>FCA-DAF</v>
          </cell>
          <cell r="L325" t="str">
            <v>КГОК</v>
          </cell>
          <cell r="M325" t="str">
            <v>КГОК</v>
          </cell>
          <cell r="N325" t="str">
            <v>Mirintex</v>
          </cell>
          <cell r="O325" t="str">
            <v>Seko Slovakia</v>
          </cell>
          <cell r="P325">
            <v>11.4</v>
          </cell>
          <cell r="Q325">
            <v>108867.84</v>
          </cell>
          <cell r="R325">
            <v>108867.84</v>
          </cell>
          <cell r="S325">
            <v>0</v>
          </cell>
          <cell r="T325" t="str">
            <v>Shaymacks</v>
          </cell>
          <cell r="U325">
            <v>66393.149999999994</v>
          </cell>
          <cell r="V325">
            <v>66393.149999999994</v>
          </cell>
          <cell r="W325">
            <v>0</v>
          </cell>
          <cell r="X325">
            <v>0</v>
          </cell>
          <cell r="Y325">
            <v>0</v>
          </cell>
          <cell r="Z325">
            <v>0</v>
          </cell>
        </row>
        <row r="326">
          <cell r="A326">
            <v>200105</v>
          </cell>
          <cell r="B326" t="str">
            <v>foc</v>
          </cell>
          <cell r="C326" t="str">
            <v>foc12</v>
          </cell>
          <cell r="D326">
            <v>37027</v>
          </cell>
          <cell r="E326">
            <v>37027</v>
          </cell>
          <cell r="F326">
            <v>37117</v>
          </cell>
          <cell r="G326">
            <v>37027</v>
          </cell>
          <cell r="H326">
            <v>3728.929931640625</v>
          </cell>
          <cell r="I326">
            <v>3728.929931640625</v>
          </cell>
          <cell r="J326" t="str">
            <v>FCA</v>
          </cell>
          <cell r="K326" t="str">
            <v>FCA-DAF</v>
          </cell>
          <cell r="L326" t="str">
            <v>КГОК</v>
          </cell>
          <cell r="M326" t="str">
            <v>КГОК</v>
          </cell>
          <cell r="N326" t="str">
            <v>Mirintex</v>
          </cell>
          <cell r="O326" t="str">
            <v>Seko Slovakia</v>
          </cell>
          <cell r="P326">
            <v>11.42</v>
          </cell>
          <cell r="Q326">
            <v>109011.43060000001</v>
          </cell>
          <cell r="R326">
            <v>109011.43</v>
          </cell>
          <cell r="S326">
            <v>0</v>
          </cell>
          <cell r="T326" t="str">
            <v>Shaymacks</v>
          </cell>
          <cell r="U326">
            <v>66427.05</v>
          </cell>
          <cell r="V326">
            <v>66427.05</v>
          </cell>
          <cell r="W326">
            <v>0</v>
          </cell>
          <cell r="X326">
            <v>0</v>
          </cell>
          <cell r="Y326">
            <v>0</v>
          </cell>
          <cell r="Z326">
            <v>0</v>
          </cell>
        </row>
        <row r="327">
          <cell r="A327">
            <v>200106</v>
          </cell>
          <cell r="B327" t="str">
            <v>foc</v>
          </cell>
          <cell r="C327" t="str">
            <v>foc13</v>
          </cell>
          <cell r="D327">
            <v>37046</v>
          </cell>
          <cell r="E327">
            <v>37046</v>
          </cell>
          <cell r="F327">
            <v>37136</v>
          </cell>
          <cell r="G327">
            <v>37046</v>
          </cell>
          <cell r="H327">
            <v>3721.77001953125</v>
          </cell>
          <cell r="I327">
            <v>3721.77001953125</v>
          </cell>
          <cell r="J327" t="str">
            <v>FCA</v>
          </cell>
          <cell r="K327" t="str">
            <v>FCA-DAF</v>
          </cell>
          <cell r="L327" t="str">
            <v>КГОК</v>
          </cell>
          <cell r="M327" t="str">
            <v>КГОК</v>
          </cell>
          <cell r="N327" t="str">
            <v>Mirintex</v>
          </cell>
          <cell r="O327" t="str">
            <v>Seko Slovakia</v>
          </cell>
          <cell r="P327">
            <v>11.38</v>
          </cell>
          <cell r="Q327">
            <v>108729.94259999999</v>
          </cell>
          <cell r="R327">
            <v>108729.94</v>
          </cell>
          <cell r="S327">
            <v>0</v>
          </cell>
          <cell r="T327" t="str">
            <v>Shaymacks</v>
          </cell>
          <cell r="U327">
            <v>66376.2</v>
          </cell>
          <cell r="V327">
            <v>66376.2</v>
          </cell>
          <cell r="W327">
            <v>0</v>
          </cell>
          <cell r="X327">
            <v>0</v>
          </cell>
          <cell r="Y327">
            <v>0</v>
          </cell>
          <cell r="Z327">
            <v>0</v>
          </cell>
        </row>
        <row r="328">
          <cell r="A328">
            <v>200106</v>
          </cell>
          <cell r="B328" t="str">
            <v>foc</v>
          </cell>
          <cell r="C328" t="str">
            <v>foc14</v>
          </cell>
          <cell r="D328">
            <v>37050</v>
          </cell>
          <cell r="E328">
            <v>37050</v>
          </cell>
          <cell r="F328">
            <v>37140</v>
          </cell>
          <cell r="G328">
            <v>37050</v>
          </cell>
          <cell r="H328">
            <v>3713.889892578125</v>
          </cell>
          <cell r="I328">
            <v>3713.889892578125</v>
          </cell>
          <cell r="J328" t="str">
            <v>FCA</v>
          </cell>
          <cell r="K328" t="str">
            <v>FCA-DAF</v>
          </cell>
          <cell r="L328" t="str">
            <v>КГОК</v>
          </cell>
          <cell r="M328" t="str">
            <v>КГОК</v>
          </cell>
          <cell r="N328" t="str">
            <v>Mirintex</v>
          </cell>
          <cell r="O328" t="str">
            <v>Seko Slovakia</v>
          </cell>
          <cell r="P328">
            <v>11.4</v>
          </cell>
          <cell r="Q328">
            <v>108629.796</v>
          </cell>
          <cell r="R328">
            <v>108629.8</v>
          </cell>
          <cell r="S328">
            <v>0</v>
          </cell>
          <cell r="T328" t="str">
            <v>Shaymacks</v>
          </cell>
          <cell r="U328">
            <v>66291.45</v>
          </cell>
          <cell r="V328">
            <v>66291.45</v>
          </cell>
          <cell r="W328">
            <v>0</v>
          </cell>
          <cell r="X328">
            <v>0</v>
          </cell>
          <cell r="Y328">
            <v>0</v>
          </cell>
          <cell r="Z328">
            <v>0</v>
          </cell>
        </row>
        <row r="329">
          <cell r="A329">
            <v>200106</v>
          </cell>
          <cell r="B329" t="str">
            <v>foc</v>
          </cell>
          <cell r="C329" t="str">
            <v>foc15</v>
          </cell>
          <cell r="D329">
            <v>37055</v>
          </cell>
          <cell r="E329">
            <v>37055</v>
          </cell>
          <cell r="F329">
            <v>37145</v>
          </cell>
          <cell r="G329">
            <v>37055</v>
          </cell>
          <cell r="H329">
            <v>3764.1298828125</v>
          </cell>
          <cell r="I329">
            <v>3764.1298828125</v>
          </cell>
          <cell r="J329" t="str">
            <v>FCA</v>
          </cell>
          <cell r="K329" t="str">
            <v>FCA-DAF</v>
          </cell>
          <cell r="L329" t="str">
            <v>КГОК</v>
          </cell>
          <cell r="M329" t="str">
            <v>КГОК</v>
          </cell>
          <cell r="N329" t="str">
            <v>Mirintex</v>
          </cell>
          <cell r="O329" t="str">
            <v>Seko Slovakia</v>
          </cell>
          <cell r="P329">
            <v>11.36</v>
          </cell>
          <cell r="Q329">
            <v>109814.71679999999</v>
          </cell>
          <cell r="R329">
            <v>109814.72</v>
          </cell>
          <cell r="S329">
            <v>0</v>
          </cell>
          <cell r="T329" t="str">
            <v>Shaymacks</v>
          </cell>
          <cell r="U329">
            <v>67054.2</v>
          </cell>
          <cell r="V329">
            <v>67054.2</v>
          </cell>
          <cell r="W329">
            <v>0</v>
          </cell>
          <cell r="X329">
            <v>0</v>
          </cell>
          <cell r="Y329">
            <v>0</v>
          </cell>
          <cell r="Z329">
            <v>0</v>
          </cell>
        </row>
        <row r="330">
          <cell r="A330">
            <v>200106</v>
          </cell>
          <cell r="B330" t="str">
            <v>foc</v>
          </cell>
          <cell r="C330" t="str">
            <v>foc16</v>
          </cell>
          <cell r="D330">
            <v>37062</v>
          </cell>
          <cell r="E330">
            <v>37062</v>
          </cell>
          <cell r="F330">
            <v>37152</v>
          </cell>
          <cell r="G330">
            <v>37062</v>
          </cell>
          <cell r="H330">
            <v>3760.02001953125</v>
          </cell>
          <cell r="I330">
            <v>3760.02001953125</v>
          </cell>
          <cell r="J330" t="str">
            <v>FCA</v>
          </cell>
          <cell r="K330" t="str">
            <v>FCA-DAF</v>
          </cell>
          <cell r="L330" t="str">
            <v>КГОК</v>
          </cell>
          <cell r="M330" t="str">
            <v>КГОК</v>
          </cell>
          <cell r="N330" t="str">
            <v>Mirintex</v>
          </cell>
          <cell r="O330" t="str">
            <v>Seko Slovakia</v>
          </cell>
          <cell r="P330">
            <v>11.36</v>
          </cell>
          <cell r="Q330">
            <v>109751.0772</v>
          </cell>
          <cell r="R330">
            <v>109751.08</v>
          </cell>
          <cell r="S330">
            <v>0</v>
          </cell>
          <cell r="T330" t="str">
            <v>Shaymacks</v>
          </cell>
          <cell r="U330">
            <v>67037.25</v>
          </cell>
          <cell r="V330">
            <v>67037.25</v>
          </cell>
          <cell r="W330">
            <v>0</v>
          </cell>
          <cell r="X330">
            <v>0</v>
          </cell>
          <cell r="Y330">
            <v>0</v>
          </cell>
          <cell r="Z330">
            <v>0</v>
          </cell>
        </row>
        <row r="331">
          <cell r="A331">
            <v>200106</v>
          </cell>
          <cell r="B331" t="str">
            <v>foc</v>
          </cell>
          <cell r="C331" t="str">
            <v>foc17</v>
          </cell>
          <cell r="D331">
            <v>37063</v>
          </cell>
          <cell r="E331">
            <v>37063</v>
          </cell>
          <cell r="F331">
            <v>37153</v>
          </cell>
          <cell r="G331">
            <v>37063</v>
          </cell>
          <cell r="H331">
            <v>3715.5</v>
          </cell>
          <cell r="I331">
            <v>3715.5</v>
          </cell>
          <cell r="J331" t="str">
            <v>FCA</v>
          </cell>
          <cell r="K331" t="str">
            <v>FCA-DAF</v>
          </cell>
          <cell r="L331" t="str">
            <v>КГОК</v>
          </cell>
          <cell r="M331" t="str">
            <v>КГОК</v>
          </cell>
          <cell r="N331" t="str">
            <v>Mirintex</v>
          </cell>
          <cell r="O331" t="str">
            <v>Seko Slovakia</v>
          </cell>
          <cell r="P331">
            <v>11.36</v>
          </cell>
          <cell r="Q331">
            <v>108465.63</v>
          </cell>
          <cell r="R331">
            <v>108465.63</v>
          </cell>
          <cell r="S331">
            <v>0</v>
          </cell>
          <cell r="T331" t="str">
            <v>Shaymacks</v>
          </cell>
          <cell r="U331">
            <v>66257.55</v>
          </cell>
          <cell r="V331">
            <v>66257.55</v>
          </cell>
          <cell r="W331">
            <v>0</v>
          </cell>
          <cell r="X331">
            <v>0</v>
          </cell>
          <cell r="Y331">
            <v>0</v>
          </cell>
          <cell r="Z331">
            <v>0</v>
          </cell>
        </row>
        <row r="332">
          <cell r="A332">
            <v>200106</v>
          </cell>
          <cell r="B332" t="str">
            <v>foc</v>
          </cell>
          <cell r="C332" t="str">
            <v>foc18</v>
          </cell>
          <cell r="D332">
            <v>37064</v>
          </cell>
          <cell r="E332">
            <v>37064</v>
          </cell>
          <cell r="F332">
            <v>37154</v>
          </cell>
          <cell r="G332">
            <v>37064</v>
          </cell>
          <cell r="H332">
            <v>3768.5</v>
          </cell>
          <cell r="I332">
            <v>3768.5</v>
          </cell>
          <cell r="J332" t="str">
            <v>FCA</v>
          </cell>
          <cell r="K332" t="str">
            <v>FCA-DAF</v>
          </cell>
          <cell r="L332" t="str">
            <v>КГОК</v>
          </cell>
          <cell r="M332" t="str">
            <v>КГОК</v>
          </cell>
          <cell r="N332" t="str">
            <v>Mirintex</v>
          </cell>
          <cell r="O332" t="str">
            <v>Seko Slovakia</v>
          </cell>
          <cell r="P332">
            <v>11.36</v>
          </cell>
          <cell r="Q332">
            <v>109949.11</v>
          </cell>
          <cell r="R332">
            <v>109949.11</v>
          </cell>
          <cell r="S332">
            <v>0</v>
          </cell>
          <cell r="T332" t="str">
            <v>Shaymacks</v>
          </cell>
          <cell r="U332">
            <v>67138.95</v>
          </cell>
          <cell r="V332">
            <v>67138.95</v>
          </cell>
          <cell r="W332">
            <v>0</v>
          </cell>
          <cell r="X332">
            <v>0</v>
          </cell>
          <cell r="Y332">
            <v>0</v>
          </cell>
          <cell r="Z332">
            <v>0</v>
          </cell>
        </row>
        <row r="333">
          <cell r="A333">
            <v>200106</v>
          </cell>
          <cell r="B333" t="str">
            <v>foc</v>
          </cell>
          <cell r="C333" t="str">
            <v>foc19</v>
          </cell>
          <cell r="D333">
            <v>37067</v>
          </cell>
          <cell r="E333">
            <v>37067</v>
          </cell>
          <cell r="F333">
            <v>37157</v>
          </cell>
          <cell r="G333">
            <v>37067</v>
          </cell>
          <cell r="H333">
            <v>3722.820068359375</v>
          </cell>
          <cell r="I333">
            <v>3722.820068359375</v>
          </cell>
          <cell r="J333" t="str">
            <v>FCA</v>
          </cell>
          <cell r="K333" t="str">
            <v>FCA-DAF</v>
          </cell>
          <cell r="L333" t="str">
            <v>КГОК</v>
          </cell>
          <cell r="M333" t="str">
            <v>КГОК</v>
          </cell>
          <cell r="N333" t="str">
            <v>Mirintex</v>
          </cell>
          <cell r="O333" t="str">
            <v>Seko Slovakia</v>
          </cell>
          <cell r="P333">
            <v>11.36</v>
          </cell>
          <cell r="Q333">
            <v>108938.6352</v>
          </cell>
          <cell r="R333">
            <v>108938.64</v>
          </cell>
          <cell r="S333">
            <v>0</v>
          </cell>
          <cell r="T333" t="str">
            <v>Shaymacks</v>
          </cell>
          <cell r="U333">
            <v>66647.399999999994</v>
          </cell>
          <cell r="V333">
            <v>66647.399999999994</v>
          </cell>
          <cell r="W333">
            <v>0</v>
          </cell>
          <cell r="X333">
            <v>0</v>
          </cell>
          <cell r="Y333">
            <v>0</v>
          </cell>
          <cell r="Z333">
            <v>0</v>
          </cell>
        </row>
        <row r="334">
          <cell r="A334">
            <v>200106</v>
          </cell>
          <cell r="B334" t="str">
            <v>foc</v>
          </cell>
          <cell r="C334" t="str">
            <v>foc20</v>
          </cell>
          <cell r="D334">
            <v>37068</v>
          </cell>
          <cell r="E334">
            <v>37068</v>
          </cell>
          <cell r="F334">
            <v>37158</v>
          </cell>
          <cell r="G334">
            <v>37068</v>
          </cell>
          <cell r="H334">
            <v>3716.10009765625</v>
          </cell>
          <cell r="I334">
            <v>3716.10009765625</v>
          </cell>
          <cell r="J334" t="str">
            <v>FCA</v>
          </cell>
          <cell r="K334" t="str">
            <v>FCA-DAF</v>
          </cell>
          <cell r="L334" t="str">
            <v>КГОК</v>
          </cell>
          <cell r="M334" t="str">
            <v>КГОК</v>
          </cell>
          <cell r="N334" t="str">
            <v>Mirintex</v>
          </cell>
          <cell r="O334" t="str">
            <v>Seko Slovakia</v>
          </cell>
          <cell r="P334">
            <v>11.36</v>
          </cell>
          <cell r="Q334">
            <v>108692.796</v>
          </cell>
          <cell r="R334">
            <v>108692.8</v>
          </cell>
          <cell r="S334">
            <v>0</v>
          </cell>
          <cell r="T334" t="str">
            <v>Shaymacks</v>
          </cell>
          <cell r="U334">
            <v>66477.899999999994</v>
          </cell>
          <cell r="V334">
            <v>66477.899999999994</v>
          </cell>
          <cell r="W334">
            <v>0</v>
          </cell>
          <cell r="X334">
            <v>0</v>
          </cell>
          <cell r="Y334">
            <v>0</v>
          </cell>
          <cell r="Z334">
            <v>0</v>
          </cell>
        </row>
        <row r="335">
          <cell r="A335">
            <v>200107</v>
          </cell>
          <cell r="B335" t="str">
            <v>foc</v>
          </cell>
          <cell r="C335" t="str">
            <v>foc21</v>
          </cell>
          <cell r="D335">
            <v>37078</v>
          </cell>
          <cell r="E335">
            <v>37078</v>
          </cell>
          <cell r="F335">
            <v>37168</v>
          </cell>
          <cell r="G335">
            <v>37078</v>
          </cell>
          <cell r="H335">
            <v>3763.64990234375</v>
          </cell>
          <cell r="I335">
            <v>3763.64990234375</v>
          </cell>
          <cell r="J335" t="str">
            <v>FCA</v>
          </cell>
          <cell r="K335" t="str">
            <v>FCA-DAF</v>
          </cell>
          <cell r="L335" t="str">
            <v>КГОК</v>
          </cell>
          <cell r="M335" t="str">
            <v>КГОК</v>
          </cell>
          <cell r="N335" t="str">
            <v>Mirintex</v>
          </cell>
          <cell r="O335" t="str">
            <v>Seko Slovakia</v>
          </cell>
          <cell r="P335">
            <v>11.4</v>
          </cell>
          <cell r="Q335">
            <v>110163.21</v>
          </cell>
          <cell r="R335">
            <v>110163.21</v>
          </cell>
          <cell r="S335">
            <v>0</v>
          </cell>
          <cell r="T335" t="str">
            <v>Shaymacks</v>
          </cell>
          <cell r="U335">
            <v>67257.600000000006</v>
          </cell>
          <cell r="V335">
            <v>67257.600000000006</v>
          </cell>
          <cell r="W335">
            <v>0</v>
          </cell>
          <cell r="X335">
            <v>0</v>
          </cell>
          <cell r="Y335">
            <v>0</v>
          </cell>
          <cell r="Z335">
            <v>0</v>
          </cell>
        </row>
        <row r="336">
          <cell r="A336">
            <v>200107</v>
          </cell>
          <cell r="B336" t="str">
            <v>foc</v>
          </cell>
          <cell r="C336" t="str">
            <v>foc22</v>
          </cell>
          <cell r="D336">
            <v>37078</v>
          </cell>
          <cell r="E336">
            <v>37078</v>
          </cell>
          <cell r="F336">
            <v>37168</v>
          </cell>
          <cell r="G336">
            <v>37078</v>
          </cell>
          <cell r="H336">
            <v>3726.449951171875</v>
          </cell>
          <cell r="I336">
            <v>3726.449951171875</v>
          </cell>
          <cell r="J336" t="str">
            <v>FCA</v>
          </cell>
          <cell r="K336" t="str">
            <v>FCA-DAF</v>
          </cell>
          <cell r="L336" t="str">
            <v>КГОК</v>
          </cell>
          <cell r="M336" t="str">
            <v>КГОК</v>
          </cell>
          <cell r="N336" t="str">
            <v>Mirintex</v>
          </cell>
          <cell r="O336" t="str">
            <v>Seko Slovakia</v>
          </cell>
          <cell r="P336">
            <v>11.38</v>
          </cell>
          <cell r="Q336">
            <v>109105.251</v>
          </cell>
          <cell r="R336">
            <v>109105.25</v>
          </cell>
          <cell r="S336">
            <v>0</v>
          </cell>
          <cell r="T336" t="str">
            <v>Shaymacks</v>
          </cell>
          <cell r="U336">
            <v>66698.25</v>
          </cell>
          <cell r="V336">
            <v>66698.25</v>
          </cell>
          <cell r="W336">
            <v>0</v>
          </cell>
          <cell r="X336">
            <v>0</v>
          </cell>
          <cell r="Y336">
            <v>0</v>
          </cell>
          <cell r="Z336">
            <v>0</v>
          </cell>
        </row>
        <row r="337">
          <cell r="A337">
            <v>200107</v>
          </cell>
          <cell r="B337" t="str">
            <v>foc</v>
          </cell>
          <cell r="C337" t="str">
            <v>foc23</v>
          </cell>
          <cell r="D337">
            <v>37082</v>
          </cell>
          <cell r="E337">
            <v>37082</v>
          </cell>
          <cell r="F337">
            <v>37172</v>
          </cell>
          <cell r="G337">
            <v>37082</v>
          </cell>
          <cell r="H337">
            <v>3764.81005859375</v>
          </cell>
          <cell r="I337">
            <v>3764.81005859375</v>
          </cell>
          <cell r="J337" t="str">
            <v>FCA</v>
          </cell>
          <cell r="K337" t="str">
            <v>FCA-DAF</v>
          </cell>
          <cell r="L337" t="str">
            <v>КГОК</v>
          </cell>
          <cell r="M337" t="str">
            <v>КГОК</v>
          </cell>
          <cell r="N337" t="str">
            <v>Mirintex</v>
          </cell>
          <cell r="O337" t="str">
            <v>Seko Slovakia</v>
          </cell>
          <cell r="P337">
            <v>11.4</v>
          </cell>
          <cell r="Q337">
            <v>110261.18399999999</v>
          </cell>
          <cell r="R337">
            <v>110261.18</v>
          </cell>
          <cell r="S337">
            <v>0</v>
          </cell>
          <cell r="T337" t="str">
            <v>Shaymacks</v>
          </cell>
          <cell r="U337">
            <v>67342.350000000006</v>
          </cell>
          <cell r="V337">
            <v>67342.350000000006</v>
          </cell>
          <cell r="W337">
            <v>0</v>
          </cell>
          <cell r="X337">
            <v>0</v>
          </cell>
          <cell r="Y337">
            <v>0</v>
          </cell>
          <cell r="Z337">
            <v>0</v>
          </cell>
        </row>
        <row r="338">
          <cell r="A338">
            <v>200107</v>
          </cell>
          <cell r="B338" t="str">
            <v>foc</v>
          </cell>
          <cell r="C338" t="str">
            <v>foc24</v>
          </cell>
          <cell r="D338">
            <v>37083</v>
          </cell>
          <cell r="E338">
            <v>37083</v>
          </cell>
          <cell r="F338">
            <v>37173</v>
          </cell>
          <cell r="G338">
            <v>37083</v>
          </cell>
          <cell r="H338">
            <v>3738.840087890625</v>
          </cell>
          <cell r="I338">
            <v>3738.840087890625</v>
          </cell>
          <cell r="J338" t="str">
            <v>FCA</v>
          </cell>
          <cell r="K338" t="str">
            <v>FCA-DAF</v>
          </cell>
          <cell r="L338" t="str">
            <v>КГОК</v>
          </cell>
          <cell r="M338" t="str">
            <v>КГОК</v>
          </cell>
          <cell r="N338" t="str">
            <v>Mirintex</v>
          </cell>
          <cell r="O338" t="str">
            <v>Seko Slovakia</v>
          </cell>
          <cell r="P338">
            <v>11.38</v>
          </cell>
          <cell r="Q338">
            <v>109432.6992</v>
          </cell>
          <cell r="R338">
            <v>109432.7</v>
          </cell>
          <cell r="S338">
            <v>0</v>
          </cell>
          <cell r="T338" t="str">
            <v>Shaymacks</v>
          </cell>
          <cell r="U338">
            <v>66884.7</v>
          </cell>
          <cell r="V338">
            <v>66884.7</v>
          </cell>
          <cell r="W338">
            <v>0</v>
          </cell>
          <cell r="X338">
            <v>0</v>
          </cell>
          <cell r="Y338">
            <v>0</v>
          </cell>
          <cell r="Z338">
            <v>0</v>
          </cell>
        </row>
        <row r="339">
          <cell r="A339">
            <v>200107</v>
          </cell>
          <cell r="B339" t="str">
            <v>foc</v>
          </cell>
          <cell r="C339" t="str">
            <v>foc25</v>
          </cell>
          <cell r="D339">
            <v>37084</v>
          </cell>
          <cell r="E339">
            <v>37084</v>
          </cell>
          <cell r="F339">
            <v>37174</v>
          </cell>
          <cell r="G339">
            <v>37084</v>
          </cell>
          <cell r="H339">
            <v>3728.570068359375</v>
          </cell>
          <cell r="I339">
            <v>3728.570068359375</v>
          </cell>
          <cell r="J339" t="str">
            <v>FCA</v>
          </cell>
          <cell r="K339" t="str">
            <v>FCA-DAF</v>
          </cell>
          <cell r="L339" t="str">
            <v>КГОК</v>
          </cell>
          <cell r="M339" t="str">
            <v>КГОК</v>
          </cell>
          <cell r="N339" t="str">
            <v>Mirintex</v>
          </cell>
          <cell r="O339" t="str">
            <v>Seko Slovakia</v>
          </cell>
          <cell r="P339">
            <v>11.38</v>
          </cell>
          <cell r="Q339">
            <v>109146.3266</v>
          </cell>
          <cell r="R339">
            <v>109146.33</v>
          </cell>
          <cell r="S339">
            <v>0</v>
          </cell>
          <cell r="T339" t="str">
            <v>Shaymacks</v>
          </cell>
          <cell r="U339">
            <v>66715.199999999997</v>
          </cell>
          <cell r="V339">
            <v>66715.199999999997</v>
          </cell>
          <cell r="W339">
            <v>0</v>
          </cell>
          <cell r="X339">
            <v>0</v>
          </cell>
          <cell r="Y339">
            <v>0</v>
          </cell>
          <cell r="Z339">
            <v>0</v>
          </cell>
        </row>
        <row r="340">
          <cell r="A340">
            <v>200107</v>
          </cell>
          <cell r="B340" t="str">
            <v>foc</v>
          </cell>
          <cell r="C340" t="str">
            <v>foc26</v>
          </cell>
          <cell r="D340">
            <v>37089</v>
          </cell>
          <cell r="E340">
            <v>37089</v>
          </cell>
          <cell r="F340">
            <v>37179</v>
          </cell>
          <cell r="G340">
            <v>37089</v>
          </cell>
          <cell r="H340">
            <v>3737.489990234375</v>
          </cell>
          <cell r="I340">
            <v>3737.489990234375</v>
          </cell>
          <cell r="J340" t="str">
            <v>FCA</v>
          </cell>
          <cell r="K340" t="str">
            <v>FCA-DAF</v>
          </cell>
          <cell r="L340" t="str">
            <v>КГОК</v>
          </cell>
          <cell r="M340" t="str">
            <v>КГОК</v>
          </cell>
          <cell r="N340" t="str">
            <v>Mirintex</v>
          </cell>
          <cell r="O340" t="str">
            <v>Seko Slovakia</v>
          </cell>
          <cell r="P340">
            <v>11.4</v>
          </cell>
          <cell r="Q340">
            <v>109475.136</v>
          </cell>
          <cell r="R340">
            <v>109475.14</v>
          </cell>
          <cell r="S340">
            <v>0</v>
          </cell>
          <cell r="T340" t="str">
            <v>Shaymacks</v>
          </cell>
          <cell r="U340">
            <v>66867.75</v>
          </cell>
          <cell r="V340">
            <v>66867.75</v>
          </cell>
          <cell r="W340">
            <v>0</v>
          </cell>
          <cell r="X340">
            <v>0</v>
          </cell>
          <cell r="Y340">
            <v>0</v>
          </cell>
          <cell r="Z340">
            <v>0</v>
          </cell>
        </row>
        <row r="341">
          <cell r="A341">
            <v>200107</v>
          </cell>
          <cell r="B341" t="str">
            <v>foc</v>
          </cell>
          <cell r="C341" t="str">
            <v>foc27</v>
          </cell>
          <cell r="D341">
            <v>37096</v>
          </cell>
          <cell r="E341">
            <v>37096</v>
          </cell>
          <cell r="F341">
            <v>37186</v>
          </cell>
          <cell r="G341">
            <v>37096</v>
          </cell>
          <cell r="H341">
            <v>3724.090087890625</v>
          </cell>
          <cell r="I341">
            <v>3724.090087890625</v>
          </cell>
          <cell r="J341" t="str">
            <v>FCA</v>
          </cell>
          <cell r="K341" t="str">
            <v>FCA-DAF</v>
          </cell>
          <cell r="L341" t="str">
            <v>КГОК</v>
          </cell>
          <cell r="M341" t="str">
            <v>КГОК</v>
          </cell>
          <cell r="N341" t="str">
            <v>Mirintex</v>
          </cell>
          <cell r="O341" t="str">
            <v>Seko Slovakia</v>
          </cell>
          <cell r="P341">
            <v>11.38</v>
          </cell>
          <cell r="Q341">
            <v>109163.1442</v>
          </cell>
          <cell r="R341">
            <v>109163.14</v>
          </cell>
          <cell r="S341">
            <v>0</v>
          </cell>
          <cell r="T341" t="str">
            <v>Shaymacks</v>
          </cell>
          <cell r="U341">
            <v>66783</v>
          </cell>
          <cell r="V341">
            <v>66783</v>
          </cell>
          <cell r="W341">
            <v>0</v>
          </cell>
          <cell r="X341">
            <v>0</v>
          </cell>
          <cell r="Y341">
            <v>0</v>
          </cell>
          <cell r="Z341">
            <v>0</v>
          </cell>
        </row>
        <row r="342">
          <cell r="A342">
            <v>200108</v>
          </cell>
          <cell r="B342" t="str">
            <v>foc</v>
          </cell>
          <cell r="C342" t="str">
            <v>foc28</v>
          </cell>
          <cell r="D342">
            <v>37110</v>
          </cell>
          <cell r="E342">
            <v>37110</v>
          </cell>
          <cell r="F342">
            <v>37200</v>
          </cell>
          <cell r="G342">
            <v>37110</v>
          </cell>
          <cell r="H342">
            <v>3743.47998046875</v>
          </cell>
          <cell r="I342">
            <v>3743.47998046875</v>
          </cell>
          <cell r="J342" t="str">
            <v>FCA</v>
          </cell>
          <cell r="K342" t="str">
            <v>FCA-DAF</v>
          </cell>
          <cell r="L342" t="str">
            <v>КГОК</v>
          </cell>
          <cell r="M342" t="str">
            <v>КГОК</v>
          </cell>
          <cell r="N342" t="str">
            <v>Mirintex</v>
          </cell>
          <cell r="O342" t="str">
            <v>Seko Slovakia</v>
          </cell>
          <cell r="P342">
            <v>11.38</v>
          </cell>
          <cell r="Q342">
            <v>109688.90240000001</v>
          </cell>
          <cell r="R342">
            <v>109688.9</v>
          </cell>
          <cell r="S342">
            <v>0</v>
          </cell>
          <cell r="T342" t="str">
            <v>Shaymacks</v>
          </cell>
          <cell r="U342">
            <v>67088.100000000006</v>
          </cell>
          <cell r="V342">
            <v>67088.100000000006</v>
          </cell>
          <cell r="W342">
            <v>0</v>
          </cell>
          <cell r="X342">
            <v>0</v>
          </cell>
          <cell r="Y342">
            <v>0</v>
          </cell>
          <cell r="Z342">
            <v>0</v>
          </cell>
        </row>
        <row r="343">
          <cell r="A343">
            <v>200108</v>
          </cell>
          <cell r="B343" t="str">
            <v>foc</v>
          </cell>
          <cell r="C343" t="str">
            <v>foc29</v>
          </cell>
          <cell r="D343">
            <v>37109</v>
          </cell>
          <cell r="E343">
            <v>37113</v>
          </cell>
          <cell r="F343">
            <v>37203</v>
          </cell>
          <cell r="G343">
            <v>37113</v>
          </cell>
          <cell r="H343">
            <v>3746.77001953125</v>
          </cell>
          <cell r="I343">
            <v>3746.77001953125</v>
          </cell>
          <cell r="J343" t="str">
            <v>FCA</v>
          </cell>
          <cell r="K343" t="str">
            <v>FCA-DAF</v>
          </cell>
          <cell r="L343" t="str">
            <v>КГОК</v>
          </cell>
          <cell r="M343" t="str">
            <v>КГОК</v>
          </cell>
          <cell r="N343" t="str">
            <v>Mirintex</v>
          </cell>
          <cell r="O343" t="str">
            <v>Seko Slovakia</v>
          </cell>
          <cell r="P343">
            <v>11.4</v>
          </cell>
          <cell r="Q343">
            <v>109902.978</v>
          </cell>
          <cell r="R343">
            <v>109902.98</v>
          </cell>
          <cell r="S343">
            <v>0</v>
          </cell>
          <cell r="T343" t="str">
            <v>Shaymacks</v>
          </cell>
          <cell r="U343">
            <v>67189.8</v>
          </cell>
          <cell r="V343">
            <v>67189.8</v>
          </cell>
          <cell r="W343">
            <v>0</v>
          </cell>
          <cell r="X343">
            <v>0</v>
          </cell>
          <cell r="Y343">
            <v>0</v>
          </cell>
          <cell r="Z343">
            <v>0</v>
          </cell>
        </row>
        <row r="344">
          <cell r="A344">
            <v>200108</v>
          </cell>
          <cell r="B344" t="str">
            <v>foc</v>
          </cell>
          <cell r="C344" t="str">
            <v>foc30</v>
          </cell>
          <cell r="D344">
            <v>37112</v>
          </cell>
          <cell r="E344">
            <v>37120</v>
          </cell>
          <cell r="F344">
            <v>37210</v>
          </cell>
          <cell r="G344">
            <v>37120</v>
          </cell>
          <cell r="H344">
            <v>3719.360107421875</v>
          </cell>
          <cell r="I344">
            <v>3719.360107421875</v>
          </cell>
          <cell r="J344" t="str">
            <v>FCA</v>
          </cell>
          <cell r="K344" t="str">
            <v>FCA-DAF</v>
          </cell>
          <cell r="L344" t="str">
            <v>КГОК</v>
          </cell>
          <cell r="M344" t="str">
            <v>КГОК</v>
          </cell>
          <cell r="N344" t="str">
            <v>Mirintex</v>
          </cell>
          <cell r="O344" t="str">
            <v>Seko Slovakia</v>
          </cell>
          <cell r="P344">
            <v>11.4</v>
          </cell>
          <cell r="Q344">
            <v>109098.954</v>
          </cell>
          <cell r="R344">
            <v>109098.95</v>
          </cell>
          <cell r="S344">
            <v>0</v>
          </cell>
          <cell r="T344" t="str">
            <v>Shaymacks</v>
          </cell>
          <cell r="U344">
            <v>66698.25</v>
          </cell>
          <cell r="V344">
            <v>66698.25</v>
          </cell>
          <cell r="W344">
            <v>0</v>
          </cell>
          <cell r="X344">
            <v>0</v>
          </cell>
          <cell r="Y344">
            <v>0</v>
          </cell>
          <cell r="Z344">
            <v>0</v>
          </cell>
        </row>
        <row r="345">
          <cell r="A345">
            <v>200108</v>
          </cell>
          <cell r="B345" t="str">
            <v>foc</v>
          </cell>
          <cell r="C345" t="str">
            <v>foc31</v>
          </cell>
          <cell r="D345">
            <v>37116</v>
          </cell>
          <cell r="E345">
            <v>37123</v>
          </cell>
          <cell r="F345">
            <v>37213</v>
          </cell>
          <cell r="G345">
            <v>37123</v>
          </cell>
          <cell r="H345">
            <v>3772.889892578125</v>
          </cell>
          <cell r="I345">
            <v>3772.889892578125</v>
          </cell>
          <cell r="J345" t="str">
            <v>FCA</v>
          </cell>
          <cell r="K345" t="str">
            <v>FCA-DAF</v>
          </cell>
          <cell r="L345" t="str">
            <v>КГОК</v>
          </cell>
          <cell r="M345" t="str">
            <v>КГОК</v>
          </cell>
          <cell r="N345" t="str">
            <v>Mirintex</v>
          </cell>
          <cell r="O345" t="str">
            <v>Seko Slovakia</v>
          </cell>
          <cell r="P345">
            <v>11.44</v>
          </cell>
          <cell r="Q345">
            <v>110605.91160000001</v>
          </cell>
          <cell r="R345">
            <v>110605.91</v>
          </cell>
          <cell r="S345">
            <v>0</v>
          </cell>
          <cell r="T345" t="str">
            <v>Shaymacks</v>
          </cell>
          <cell r="U345">
            <v>67444.05</v>
          </cell>
          <cell r="V345">
            <v>67444.05</v>
          </cell>
          <cell r="W345">
            <v>0</v>
          </cell>
          <cell r="X345">
            <v>0</v>
          </cell>
          <cell r="Y345">
            <v>0</v>
          </cell>
          <cell r="Z345">
            <v>0</v>
          </cell>
        </row>
        <row r="346">
          <cell r="A346">
            <v>200108</v>
          </cell>
          <cell r="B346" t="str">
            <v>foc</v>
          </cell>
          <cell r="C346" t="str">
            <v>foc32</v>
          </cell>
          <cell r="D346">
            <v>37119</v>
          </cell>
          <cell r="E346">
            <v>37127</v>
          </cell>
          <cell r="F346">
            <v>37217</v>
          </cell>
          <cell r="G346">
            <v>37127</v>
          </cell>
          <cell r="H346">
            <v>3712.97998046875</v>
          </cell>
          <cell r="I346">
            <v>3712.97998046875</v>
          </cell>
          <cell r="J346" t="str">
            <v>FCA</v>
          </cell>
          <cell r="K346" t="str">
            <v>FCA-DAF</v>
          </cell>
          <cell r="L346" t="str">
            <v>КГОК</v>
          </cell>
          <cell r="M346" t="str">
            <v>КГОК</v>
          </cell>
          <cell r="N346" t="str">
            <v>Mirintex</v>
          </cell>
          <cell r="O346" t="str">
            <v>Seko Slovakia</v>
          </cell>
          <cell r="P346">
            <v>11.38</v>
          </cell>
          <cell r="Q346">
            <v>108816.3624</v>
          </cell>
          <cell r="R346">
            <v>108816.36</v>
          </cell>
          <cell r="S346">
            <v>0</v>
          </cell>
          <cell r="T346" t="str">
            <v>Shaymacks</v>
          </cell>
          <cell r="U346">
            <v>66562.649999999994</v>
          </cell>
          <cell r="V346">
            <v>66562.649999999994</v>
          </cell>
          <cell r="W346">
            <v>0</v>
          </cell>
          <cell r="X346">
            <v>0</v>
          </cell>
          <cell r="Y346">
            <v>0</v>
          </cell>
          <cell r="Z346">
            <v>0</v>
          </cell>
        </row>
        <row r="347">
          <cell r="A347">
            <v>200109</v>
          </cell>
          <cell r="B347" t="str">
            <v>foc</v>
          </cell>
          <cell r="C347" t="str">
            <v>foc33</v>
          </cell>
          <cell r="D347">
            <v>37147</v>
          </cell>
          <cell r="E347">
            <v>37147</v>
          </cell>
          <cell r="F347">
            <v>37236</v>
          </cell>
          <cell r="G347">
            <v>37151</v>
          </cell>
          <cell r="H347">
            <v>3732.989990234375</v>
          </cell>
          <cell r="I347">
            <v>3732.989990234375</v>
          </cell>
          <cell r="J347" t="str">
            <v>FCA</v>
          </cell>
          <cell r="K347" t="str">
            <v>DAF Bel-Ukr</v>
          </cell>
          <cell r="L347" t="str">
            <v>КГОК</v>
          </cell>
          <cell r="M347" t="str">
            <v>КГОК</v>
          </cell>
          <cell r="N347" t="str">
            <v>GMF</v>
          </cell>
          <cell r="O347" t="str">
            <v>Shiran</v>
          </cell>
          <cell r="P347">
            <v>13.480600000000001</v>
          </cell>
          <cell r="Q347">
            <v>96462.701400000005</v>
          </cell>
          <cell r="R347">
            <v>96462.7</v>
          </cell>
          <cell r="S347">
            <v>0</v>
          </cell>
          <cell r="T347" t="str">
            <v>Intergate</v>
          </cell>
          <cell r="U347">
            <v>46716.67</v>
          </cell>
          <cell r="V347">
            <v>46716.67</v>
          </cell>
          <cell r="W347">
            <v>0</v>
          </cell>
          <cell r="X347">
            <v>0</v>
          </cell>
          <cell r="Y347">
            <v>0</v>
          </cell>
          <cell r="Z347">
            <v>0</v>
          </cell>
        </row>
        <row r="348">
          <cell r="A348">
            <v>200109</v>
          </cell>
          <cell r="B348" t="str">
            <v>foc</v>
          </cell>
          <cell r="C348" t="str">
            <v>foc34</v>
          </cell>
          <cell r="D348">
            <v>37137</v>
          </cell>
          <cell r="E348">
            <v>37148</v>
          </cell>
          <cell r="F348">
            <v>37236</v>
          </cell>
          <cell r="G348">
            <v>37151</v>
          </cell>
          <cell r="H348">
            <v>3852.139892578125</v>
          </cell>
          <cell r="I348">
            <v>3852.139892578125</v>
          </cell>
          <cell r="J348" t="str">
            <v>FCA</v>
          </cell>
          <cell r="K348" t="str">
            <v>DAF Bel-Ukr</v>
          </cell>
          <cell r="L348" t="str">
            <v>КГОК</v>
          </cell>
          <cell r="M348" t="str">
            <v>КГОК</v>
          </cell>
          <cell r="N348" t="str">
            <v>GMF</v>
          </cell>
          <cell r="O348" t="str">
            <v>Shiran</v>
          </cell>
          <cell r="P348">
            <v>13.400499999999999</v>
          </cell>
          <cell r="Q348">
            <v>99233.052500000005</v>
          </cell>
          <cell r="R348">
            <v>99233.05</v>
          </cell>
          <cell r="S348">
            <v>0</v>
          </cell>
          <cell r="T348" t="str">
            <v>Intergate</v>
          </cell>
          <cell r="U348">
            <v>46811.31</v>
          </cell>
          <cell r="V348">
            <v>46811.31</v>
          </cell>
          <cell r="W348">
            <v>0</v>
          </cell>
          <cell r="X348">
            <v>0</v>
          </cell>
          <cell r="Y348">
            <v>0</v>
          </cell>
          <cell r="Z348">
            <v>0</v>
          </cell>
        </row>
        <row r="349">
          <cell r="A349">
            <v>200109</v>
          </cell>
          <cell r="B349" t="str">
            <v>foc</v>
          </cell>
          <cell r="C349" t="str">
            <v>foc35</v>
          </cell>
          <cell r="D349">
            <v>37139</v>
          </cell>
          <cell r="E349">
            <v>37153</v>
          </cell>
          <cell r="F349">
            <v>37240</v>
          </cell>
          <cell r="G349">
            <v>37155</v>
          </cell>
          <cell r="H349">
            <v>3806.219970703125</v>
          </cell>
          <cell r="I349">
            <v>3806.219970703125</v>
          </cell>
          <cell r="J349" t="str">
            <v>FCA</v>
          </cell>
          <cell r="K349" t="str">
            <v>DAF Bel-Ukr</v>
          </cell>
          <cell r="L349" t="str">
            <v>КГОК</v>
          </cell>
          <cell r="M349" t="str">
            <v>КГОК</v>
          </cell>
          <cell r="N349" t="str">
            <v>GMF</v>
          </cell>
          <cell r="O349" t="str">
            <v>Shiran</v>
          </cell>
          <cell r="P349">
            <v>13.2803</v>
          </cell>
          <cell r="Q349">
            <v>97592.622700000007</v>
          </cell>
          <cell r="R349">
            <v>97592.62</v>
          </cell>
          <cell r="S349">
            <v>0</v>
          </cell>
          <cell r="T349" t="str">
            <v>Intergate</v>
          </cell>
          <cell r="U349">
            <v>46728.5</v>
          </cell>
          <cell r="V349">
            <v>46728.5</v>
          </cell>
          <cell r="W349">
            <v>0</v>
          </cell>
          <cell r="X349">
            <v>0</v>
          </cell>
          <cell r="Y349">
            <v>0</v>
          </cell>
          <cell r="Z349">
            <v>0</v>
          </cell>
        </row>
        <row r="350">
          <cell r="A350">
            <v>200109</v>
          </cell>
          <cell r="B350" t="str">
            <v>foc</v>
          </cell>
          <cell r="C350" t="str">
            <v>foc36</v>
          </cell>
          <cell r="D350">
            <v>37144</v>
          </cell>
          <cell r="E350">
            <v>37155</v>
          </cell>
          <cell r="F350">
            <v>37245</v>
          </cell>
          <cell r="G350">
            <v>37160</v>
          </cell>
          <cell r="H350">
            <v>3641.3701171875</v>
          </cell>
          <cell r="I350">
            <v>3641.3701171875</v>
          </cell>
          <cell r="J350" t="str">
            <v>FCA</v>
          </cell>
          <cell r="K350" t="str">
            <v>DAF Bel-Ukr</v>
          </cell>
          <cell r="L350" t="str">
            <v>КГОК</v>
          </cell>
          <cell r="M350" t="str">
            <v>КГОК</v>
          </cell>
          <cell r="N350" t="str">
            <v>GMF</v>
          </cell>
          <cell r="O350" t="str">
            <v>Shiran</v>
          </cell>
          <cell r="P350">
            <v>13.560700000000001</v>
          </cell>
          <cell r="Q350">
            <v>94386.859400000001</v>
          </cell>
          <cell r="R350">
            <v>94386.86</v>
          </cell>
          <cell r="S350">
            <v>0</v>
          </cell>
          <cell r="T350" t="str">
            <v>Intergate</v>
          </cell>
          <cell r="U350">
            <v>46681.18</v>
          </cell>
          <cell r="V350">
            <v>46681.18</v>
          </cell>
          <cell r="W350">
            <v>0</v>
          </cell>
          <cell r="X350">
            <v>0</v>
          </cell>
          <cell r="Y350">
            <v>0</v>
          </cell>
          <cell r="Z350">
            <v>0</v>
          </cell>
        </row>
        <row r="351">
          <cell r="A351">
            <v>200109</v>
          </cell>
          <cell r="B351" t="str">
            <v>foc</v>
          </cell>
          <cell r="C351" t="str">
            <v>foc37</v>
          </cell>
          <cell r="D351">
            <v>37147</v>
          </cell>
          <cell r="E351">
            <v>37158</v>
          </cell>
          <cell r="F351">
            <v>37245</v>
          </cell>
          <cell r="G351">
            <v>37160</v>
          </cell>
          <cell r="H351">
            <v>3608.820068359375</v>
          </cell>
          <cell r="I351">
            <v>3608.820068359375</v>
          </cell>
          <cell r="J351" t="str">
            <v>FCA</v>
          </cell>
          <cell r="K351" t="str">
            <v>DAF Bel-Ukr</v>
          </cell>
          <cell r="L351" t="str">
            <v>КГОК</v>
          </cell>
          <cell r="M351" t="str">
            <v>КГОК</v>
          </cell>
          <cell r="N351" t="str">
            <v>GMF</v>
          </cell>
          <cell r="O351" t="str">
            <v>Shiran</v>
          </cell>
          <cell r="P351">
            <v>13.320399999999999</v>
          </cell>
          <cell r="Q351">
            <v>92675.945200000002</v>
          </cell>
          <cell r="R351">
            <v>92675.95</v>
          </cell>
          <cell r="S351">
            <v>0</v>
          </cell>
          <cell r="T351" t="str">
            <v>Intergate</v>
          </cell>
          <cell r="U351">
            <v>46278.96</v>
          </cell>
          <cell r="V351">
            <v>46278.96</v>
          </cell>
          <cell r="W351">
            <v>0</v>
          </cell>
          <cell r="X351">
            <v>0</v>
          </cell>
          <cell r="Y351">
            <v>0</v>
          </cell>
          <cell r="Z351">
            <v>0</v>
          </cell>
        </row>
        <row r="352">
          <cell r="A352">
            <v>200109</v>
          </cell>
          <cell r="B352" t="str">
            <v>foc</v>
          </cell>
          <cell r="C352" t="str">
            <v>foc38</v>
          </cell>
          <cell r="D352">
            <v>37161</v>
          </cell>
          <cell r="E352">
            <v>37161</v>
          </cell>
          <cell r="F352">
            <v>37245</v>
          </cell>
          <cell r="G352">
            <v>37165</v>
          </cell>
          <cell r="H352">
            <v>3648.6201171875</v>
          </cell>
          <cell r="I352">
            <v>3648.6201171875</v>
          </cell>
          <cell r="J352" t="str">
            <v>FCA</v>
          </cell>
          <cell r="K352" t="str">
            <v>DAF Bel-Ukr</v>
          </cell>
          <cell r="L352" t="str">
            <v>КГОК</v>
          </cell>
          <cell r="M352" t="str">
            <v>КГОК</v>
          </cell>
          <cell r="N352" t="str">
            <v>GMF</v>
          </cell>
          <cell r="O352" t="str">
            <v>Shiran</v>
          </cell>
          <cell r="P352">
            <v>13.5207</v>
          </cell>
          <cell r="Q352">
            <v>94428.839600000007</v>
          </cell>
          <cell r="R352">
            <v>94428.84</v>
          </cell>
          <cell r="S352">
            <v>0</v>
          </cell>
          <cell r="T352" t="str">
            <v>Intergate</v>
          </cell>
          <cell r="U352">
            <v>46763.99</v>
          </cell>
          <cell r="V352">
            <v>46763.99</v>
          </cell>
          <cell r="W352">
            <v>0</v>
          </cell>
          <cell r="X352">
            <v>0</v>
          </cell>
          <cell r="Y352">
            <v>0</v>
          </cell>
          <cell r="Z352">
            <v>0</v>
          </cell>
        </row>
        <row r="353">
          <cell r="A353">
            <v>200109</v>
          </cell>
          <cell r="B353" t="str">
            <v>foc</v>
          </cell>
          <cell r="C353" t="str">
            <v>foc39</v>
          </cell>
          <cell r="D353">
            <v>37162</v>
          </cell>
          <cell r="E353">
            <v>37162</v>
          </cell>
          <cell r="F353">
            <v>37250</v>
          </cell>
          <cell r="G353">
            <v>37165</v>
          </cell>
          <cell r="H353">
            <v>3633.679931640625</v>
          </cell>
          <cell r="I353">
            <v>3633.679931640625</v>
          </cell>
          <cell r="J353" t="str">
            <v>FCA</v>
          </cell>
          <cell r="K353" t="str">
            <v>DAF Bel-Ukr</v>
          </cell>
          <cell r="L353" t="str">
            <v>КГОК</v>
          </cell>
          <cell r="M353" t="str">
            <v>КГОК</v>
          </cell>
          <cell r="N353" t="str">
            <v>GMF</v>
          </cell>
          <cell r="O353" t="str">
            <v>Shiran</v>
          </cell>
          <cell r="P353">
            <v>13.400499999999999</v>
          </cell>
          <cell r="Q353">
            <v>93605.4136</v>
          </cell>
          <cell r="R353">
            <v>93605.41</v>
          </cell>
          <cell r="S353">
            <v>0</v>
          </cell>
          <cell r="T353" t="str">
            <v>Intergate</v>
          </cell>
          <cell r="U353">
            <v>46491.9</v>
          </cell>
          <cell r="V353">
            <v>46491.9</v>
          </cell>
          <cell r="W353">
            <v>0</v>
          </cell>
          <cell r="X353">
            <v>0</v>
          </cell>
          <cell r="Y353">
            <v>0</v>
          </cell>
          <cell r="Z353">
            <v>0</v>
          </cell>
        </row>
        <row r="354">
          <cell r="A354">
            <v>200110</v>
          </cell>
          <cell r="B354" t="str">
            <v>foc</v>
          </cell>
          <cell r="C354" t="str">
            <v>foc40</v>
          </cell>
          <cell r="D354">
            <v>37166</v>
          </cell>
          <cell r="E354">
            <v>37167</v>
          </cell>
          <cell r="F354">
            <v>37250</v>
          </cell>
          <cell r="G354">
            <v>37168</v>
          </cell>
          <cell r="H354">
            <v>3660.010009765625</v>
          </cell>
          <cell r="I354">
            <v>3660.010009765625</v>
          </cell>
          <cell r="J354" t="str">
            <v>FCA</v>
          </cell>
          <cell r="K354" t="str">
            <v>DAF Bel-Ukr</v>
          </cell>
          <cell r="L354" t="str">
            <v>КГОК</v>
          </cell>
          <cell r="M354" t="str">
            <v>КГОК</v>
          </cell>
          <cell r="N354" t="str">
            <v>GMF</v>
          </cell>
          <cell r="O354" t="str">
            <v>Shiran</v>
          </cell>
          <cell r="P354">
            <v>13.320399999999999</v>
          </cell>
          <cell r="Q354">
            <v>93990.520799999998</v>
          </cell>
          <cell r="R354">
            <v>93990.52</v>
          </cell>
          <cell r="S354">
            <v>0</v>
          </cell>
          <cell r="T354" t="str">
            <v>Intergate</v>
          </cell>
          <cell r="U354">
            <v>46397.26</v>
          </cell>
          <cell r="V354">
            <v>46397.26</v>
          </cell>
          <cell r="W354">
            <v>0</v>
          </cell>
          <cell r="X354">
            <v>0</v>
          </cell>
          <cell r="Y354">
            <v>0</v>
          </cell>
          <cell r="Z354">
            <v>0</v>
          </cell>
        </row>
        <row r="355">
          <cell r="A355">
            <v>200110</v>
          </cell>
          <cell r="B355" t="str">
            <v>foc</v>
          </cell>
          <cell r="C355" t="str">
            <v>foc41</v>
          </cell>
          <cell r="D355">
            <v>37168</v>
          </cell>
          <cell r="E355">
            <v>37169</v>
          </cell>
          <cell r="F355">
            <v>37245</v>
          </cell>
          <cell r="G355">
            <v>37172</v>
          </cell>
          <cell r="H355">
            <v>3683.110107421875</v>
          </cell>
          <cell r="I355">
            <v>3683.110107421875</v>
          </cell>
          <cell r="J355" t="str">
            <v>FCA</v>
          </cell>
          <cell r="K355" t="str">
            <v>DAF Bel-Ukr</v>
          </cell>
          <cell r="L355" t="str">
            <v>КГОК</v>
          </cell>
          <cell r="M355" t="str">
            <v>КГОК</v>
          </cell>
          <cell r="N355" t="str">
            <v>GMF</v>
          </cell>
          <cell r="O355" t="str">
            <v>Shiran</v>
          </cell>
          <cell r="P355">
            <v>13.3604</v>
          </cell>
          <cell r="Q355">
            <v>94731.059599999993</v>
          </cell>
          <cell r="R355">
            <v>94731.06</v>
          </cell>
          <cell r="S355">
            <v>0</v>
          </cell>
          <cell r="T355" t="str">
            <v>Intergate</v>
          </cell>
          <cell r="U355">
            <v>46610.2</v>
          </cell>
          <cell r="V355">
            <v>46610.2</v>
          </cell>
          <cell r="W355">
            <v>0</v>
          </cell>
          <cell r="X355">
            <v>0</v>
          </cell>
          <cell r="Y355">
            <v>0</v>
          </cell>
          <cell r="Z355">
            <v>0</v>
          </cell>
        </row>
        <row r="356">
          <cell r="A356">
            <v>200110</v>
          </cell>
          <cell r="B356" t="str">
            <v>foc</v>
          </cell>
          <cell r="C356" t="str">
            <v>foc42</v>
          </cell>
          <cell r="D356">
            <v>37172</v>
          </cell>
          <cell r="E356">
            <v>37172</v>
          </cell>
          <cell r="F356">
            <v>37245</v>
          </cell>
          <cell r="G356">
            <v>37173</v>
          </cell>
          <cell r="H356">
            <v>3645.699951171875</v>
          </cell>
          <cell r="I356">
            <v>3645.699951171875</v>
          </cell>
          <cell r="J356" t="str">
            <v>FCA</v>
          </cell>
          <cell r="K356" t="str">
            <v>DAF Bel-Ukr</v>
          </cell>
          <cell r="L356" t="str">
            <v>КГОК</v>
          </cell>
          <cell r="M356" t="str">
            <v>КГОК</v>
          </cell>
          <cell r="N356" t="str">
            <v>GMF</v>
          </cell>
          <cell r="O356" t="str">
            <v>Shiran</v>
          </cell>
          <cell r="P356">
            <v>13.3604</v>
          </cell>
          <cell r="Q356">
            <v>93768.862299999993</v>
          </cell>
          <cell r="R356">
            <v>93768.86</v>
          </cell>
          <cell r="S356">
            <v>0</v>
          </cell>
          <cell r="T356" t="str">
            <v>Intergate</v>
          </cell>
          <cell r="U356">
            <v>46349.94</v>
          </cell>
          <cell r="V356">
            <v>46349.94</v>
          </cell>
          <cell r="W356">
            <v>0</v>
          </cell>
          <cell r="X356">
            <v>0</v>
          </cell>
          <cell r="Y356">
            <v>0</v>
          </cell>
          <cell r="Z356">
            <v>0</v>
          </cell>
        </row>
        <row r="357">
          <cell r="A357">
            <v>200110</v>
          </cell>
          <cell r="B357" t="str">
            <v>foc</v>
          </cell>
          <cell r="C357" t="str">
            <v>foc43</v>
          </cell>
          <cell r="D357">
            <v>37175</v>
          </cell>
          <cell r="E357">
            <v>37176</v>
          </cell>
          <cell r="F357">
            <v>37245</v>
          </cell>
          <cell r="G357">
            <v>37179</v>
          </cell>
          <cell r="H357">
            <v>3763.860107421875</v>
          </cell>
          <cell r="I357">
            <v>3763.860107421875</v>
          </cell>
          <cell r="J357" t="str">
            <v>FCA</v>
          </cell>
          <cell r="K357" t="str">
            <v>DAF Bel-Ukr</v>
          </cell>
          <cell r="L357" t="str">
            <v>КГОК</v>
          </cell>
          <cell r="M357" t="str">
            <v>КГОК</v>
          </cell>
          <cell r="N357" t="str">
            <v>GMF</v>
          </cell>
          <cell r="O357" t="str">
            <v>Shiran</v>
          </cell>
          <cell r="P357">
            <v>13.400499999999999</v>
          </cell>
          <cell r="Q357">
            <v>96958.915500000003</v>
          </cell>
          <cell r="R357">
            <v>96958.92</v>
          </cell>
          <cell r="S357">
            <v>0</v>
          </cell>
          <cell r="T357" t="str">
            <v>Intergate</v>
          </cell>
          <cell r="U357">
            <v>46444.58</v>
          </cell>
          <cell r="V357">
            <v>46444.58</v>
          </cell>
          <cell r="W357">
            <v>0</v>
          </cell>
          <cell r="X357">
            <v>0</v>
          </cell>
          <cell r="Y357">
            <v>0</v>
          </cell>
          <cell r="Z357">
            <v>0</v>
          </cell>
        </row>
        <row r="358">
          <cell r="A358">
            <v>200110</v>
          </cell>
          <cell r="B358" t="str">
            <v>foc</v>
          </cell>
          <cell r="C358" t="str">
            <v>foc44</v>
          </cell>
          <cell r="D358">
            <v>37179</v>
          </cell>
          <cell r="E358">
            <v>37180</v>
          </cell>
          <cell r="F358">
            <v>37245</v>
          </cell>
          <cell r="G358">
            <v>37183</v>
          </cell>
          <cell r="H358">
            <v>3876.9599609375</v>
          </cell>
          <cell r="I358">
            <v>3876.9599609375</v>
          </cell>
          <cell r="J358" t="str">
            <v>FCA</v>
          </cell>
          <cell r="K358" t="str">
            <v>DAF Bel-Ukr</v>
          </cell>
          <cell r="L358" t="str">
            <v>КГОК</v>
          </cell>
          <cell r="M358" t="str">
            <v>КГОК</v>
          </cell>
          <cell r="N358" t="str">
            <v>GMF</v>
          </cell>
          <cell r="O358" t="str">
            <v>Shiran</v>
          </cell>
          <cell r="P358">
            <v>13.2776</v>
          </cell>
          <cell r="Q358">
            <v>98039.013699999996</v>
          </cell>
          <cell r="R358">
            <v>98039.01</v>
          </cell>
          <cell r="S358">
            <v>0</v>
          </cell>
          <cell r="T358" t="str">
            <v>Intergate</v>
          </cell>
          <cell r="U358">
            <v>46562.879999999997</v>
          </cell>
          <cell r="V358">
            <v>46562.879999999997</v>
          </cell>
          <cell r="W358">
            <v>0</v>
          </cell>
          <cell r="X358">
            <v>0</v>
          </cell>
          <cell r="Y358">
            <v>0</v>
          </cell>
          <cell r="Z358">
            <v>0</v>
          </cell>
        </row>
        <row r="359">
          <cell r="A359">
            <v>200110</v>
          </cell>
          <cell r="B359" t="str">
            <v>foc</v>
          </cell>
          <cell r="C359" t="str">
            <v>foc45</v>
          </cell>
          <cell r="D359">
            <v>37181</v>
          </cell>
          <cell r="E359">
            <v>37182</v>
          </cell>
          <cell r="F359">
            <v>37245</v>
          </cell>
          <cell r="G359">
            <v>37186</v>
          </cell>
          <cell r="H359">
            <v>3891.93994140625</v>
          </cell>
          <cell r="I359">
            <v>3891.93994140625</v>
          </cell>
          <cell r="J359" t="str">
            <v>FCA</v>
          </cell>
          <cell r="K359" t="str">
            <v>DAF Bel-Ukr</v>
          </cell>
          <cell r="L359" t="str">
            <v>КГОК</v>
          </cell>
          <cell r="M359" t="str">
            <v>КГОК</v>
          </cell>
          <cell r="N359" t="str">
            <v>GMF</v>
          </cell>
          <cell r="O359" t="str">
            <v>Shiran</v>
          </cell>
          <cell r="P359">
            <v>13.2776</v>
          </cell>
          <cell r="Q359">
            <v>98417.821899999995</v>
          </cell>
          <cell r="R359">
            <v>98417.82</v>
          </cell>
          <cell r="S359">
            <v>0</v>
          </cell>
          <cell r="T359" t="str">
            <v>Intergate</v>
          </cell>
          <cell r="U359">
            <v>46704.84</v>
          </cell>
          <cell r="V359">
            <v>46704.84</v>
          </cell>
          <cell r="W359">
            <v>0</v>
          </cell>
          <cell r="X359">
            <v>0</v>
          </cell>
          <cell r="Y359">
            <v>0</v>
          </cell>
          <cell r="Z359">
            <v>0</v>
          </cell>
        </row>
        <row r="360">
          <cell r="A360">
            <v>200110</v>
          </cell>
          <cell r="B360" t="str">
            <v>foc</v>
          </cell>
          <cell r="C360" t="str">
            <v>foc46</v>
          </cell>
          <cell r="D360">
            <v>37186</v>
          </cell>
          <cell r="E360">
            <v>37186</v>
          </cell>
          <cell r="F360">
            <v>37245</v>
          </cell>
          <cell r="G360">
            <v>37188</v>
          </cell>
          <cell r="H360">
            <v>3894.89990234375</v>
          </cell>
          <cell r="I360">
            <v>3894.89990234375</v>
          </cell>
          <cell r="J360" t="str">
            <v>FCA</v>
          </cell>
          <cell r="K360" t="str">
            <v>DAF Bel-Ukr</v>
          </cell>
          <cell r="L360" t="str">
            <v>КГОК</v>
          </cell>
          <cell r="M360" t="str">
            <v>КГОК</v>
          </cell>
          <cell r="N360" t="str">
            <v>GMF</v>
          </cell>
          <cell r="O360" t="str">
            <v>Shiran</v>
          </cell>
          <cell r="P360">
            <v>13.3171</v>
          </cell>
          <cell r="Q360">
            <v>98646.521800000002</v>
          </cell>
          <cell r="R360">
            <v>98646.52</v>
          </cell>
          <cell r="S360">
            <v>0</v>
          </cell>
          <cell r="T360" t="str">
            <v>Intergate</v>
          </cell>
          <cell r="U360">
            <v>46716.67</v>
          </cell>
          <cell r="V360">
            <v>46716.67</v>
          </cell>
          <cell r="W360">
            <v>0</v>
          </cell>
          <cell r="X360">
            <v>0</v>
          </cell>
          <cell r="Y360">
            <v>0</v>
          </cell>
          <cell r="Z360">
            <v>0</v>
          </cell>
        </row>
        <row r="361">
          <cell r="A361">
            <v>200110</v>
          </cell>
          <cell r="B361" t="str">
            <v>foc</v>
          </cell>
          <cell r="C361" t="str">
            <v>foc47</v>
          </cell>
          <cell r="D361">
            <v>37189</v>
          </cell>
          <cell r="E361">
            <v>37189</v>
          </cell>
          <cell r="F361">
            <v>37245</v>
          </cell>
          <cell r="G361">
            <v>37190</v>
          </cell>
          <cell r="H361">
            <v>3863.7099609375</v>
          </cell>
          <cell r="I361">
            <v>3863.7099609375</v>
          </cell>
          <cell r="J361" t="str">
            <v>FCA</v>
          </cell>
          <cell r="K361" t="str">
            <v>DAF Bel-Ukr</v>
          </cell>
          <cell r="L361" t="str">
            <v>КГОК</v>
          </cell>
          <cell r="M361" t="str">
            <v>КГОК</v>
          </cell>
          <cell r="N361" t="str">
            <v>GMF</v>
          </cell>
          <cell r="O361" t="str">
            <v>Shiran</v>
          </cell>
          <cell r="P361">
            <v>13.3171</v>
          </cell>
          <cell r="Q361">
            <v>97856.569499999998</v>
          </cell>
          <cell r="R361">
            <v>97856.57</v>
          </cell>
          <cell r="S361">
            <v>0</v>
          </cell>
          <cell r="T361" t="str">
            <v>Intergate</v>
          </cell>
          <cell r="U361">
            <v>46314.45</v>
          </cell>
          <cell r="V361">
            <v>46314.45</v>
          </cell>
          <cell r="W361">
            <v>0</v>
          </cell>
          <cell r="X361">
            <v>0</v>
          </cell>
          <cell r="Y361">
            <v>0</v>
          </cell>
          <cell r="Z361">
            <v>0</v>
          </cell>
        </row>
        <row r="362">
          <cell r="A362">
            <v>200110</v>
          </cell>
          <cell r="B362" t="str">
            <v>foc</v>
          </cell>
          <cell r="C362" t="str">
            <v>foc48</v>
          </cell>
          <cell r="D362">
            <v>37193</v>
          </cell>
          <cell r="E362">
            <v>37190</v>
          </cell>
          <cell r="F362">
            <v>37245</v>
          </cell>
          <cell r="G362">
            <v>37194</v>
          </cell>
          <cell r="H362">
            <v>3930.199951171875</v>
          </cell>
          <cell r="I362">
            <v>3930.199951171875</v>
          </cell>
          <cell r="J362" t="str">
            <v>FCA</v>
          </cell>
          <cell r="K362" t="str">
            <v>DAF Bel-Ukr</v>
          </cell>
          <cell r="L362" t="str">
            <v>КГОК</v>
          </cell>
          <cell r="M362" t="str">
            <v>КГОК</v>
          </cell>
          <cell r="N362" t="str">
            <v>GMF</v>
          </cell>
          <cell r="O362" t="str">
            <v>Shiran</v>
          </cell>
          <cell r="P362">
            <v>13.2776</v>
          </cell>
          <cell r="Q362">
            <v>99385.325500000006</v>
          </cell>
          <cell r="R362">
            <v>99385.32</v>
          </cell>
          <cell r="S362">
            <v>0</v>
          </cell>
          <cell r="T362" t="str">
            <v>Intergate</v>
          </cell>
          <cell r="U362">
            <v>47154.38</v>
          </cell>
          <cell r="V362">
            <v>47154.38</v>
          </cell>
          <cell r="W362">
            <v>0</v>
          </cell>
          <cell r="X362">
            <v>0</v>
          </cell>
          <cell r="Y362">
            <v>0</v>
          </cell>
          <cell r="Z362">
            <v>0</v>
          </cell>
        </row>
        <row r="363">
          <cell r="A363">
            <v>200111</v>
          </cell>
          <cell r="B363" t="str">
            <v>foc</v>
          </cell>
          <cell r="C363" t="str">
            <v>foc49</v>
          </cell>
          <cell r="D363">
            <v>37196</v>
          </cell>
          <cell r="E363">
            <v>37200</v>
          </cell>
          <cell r="F363">
            <v>36991</v>
          </cell>
          <cell r="G363">
            <v>37203</v>
          </cell>
          <cell r="H363">
            <v>3897.070068359375</v>
          </cell>
          <cell r="I363">
            <v>3897.070068359375</v>
          </cell>
          <cell r="J363" t="str">
            <v>FCA</v>
          </cell>
          <cell r="K363" t="str">
            <v>DAF Bel-Ukr</v>
          </cell>
          <cell r="L363" t="str">
            <v>КГОК</v>
          </cell>
          <cell r="M363" t="str">
            <v>КГОК</v>
          </cell>
          <cell r="N363" t="str">
            <v>GMF</v>
          </cell>
          <cell r="O363" t="str">
            <v>Shiran</v>
          </cell>
          <cell r="P363">
            <v>13.3171</v>
          </cell>
          <cell r="Q363">
            <v>98701.481599999999</v>
          </cell>
          <cell r="R363">
            <v>98701.48</v>
          </cell>
          <cell r="S363">
            <v>0</v>
          </cell>
          <cell r="T363" t="str">
            <v>Intergate</v>
          </cell>
          <cell r="U363">
            <v>46681.18</v>
          </cell>
          <cell r="V363">
            <v>46681.18</v>
          </cell>
          <cell r="W363">
            <v>0</v>
          </cell>
          <cell r="X363">
            <v>0</v>
          </cell>
          <cell r="Y363">
            <v>0</v>
          </cell>
          <cell r="Z363">
            <v>0</v>
          </cell>
        </row>
        <row r="364">
          <cell r="A364">
            <v>200111</v>
          </cell>
          <cell r="B364" t="str">
            <v>foc</v>
          </cell>
          <cell r="C364" t="str">
            <v>foc50</v>
          </cell>
          <cell r="D364">
            <v>37197</v>
          </cell>
          <cell r="E364">
            <v>37201</v>
          </cell>
          <cell r="F364">
            <v>36992</v>
          </cell>
          <cell r="G364">
            <v>37203</v>
          </cell>
          <cell r="H364">
            <v>3893.909912109375</v>
          </cell>
          <cell r="I364">
            <v>3893.909912109375</v>
          </cell>
          <cell r="J364" t="str">
            <v>FCA</v>
          </cell>
          <cell r="K364" t="str">
            <v>DAF Bel-Ukr</v>
          </cell>
          <cell r="L364" t="str">
            <v>КГОК</v>
          </cell>
          <cell r="M364" t="str">
            <v>КГОК</v>
          </cell>
          <cell r="N364" t="str">
            <v>GMF</v>
          </cell>
          <cell r="O364" t="str">
            <v>Shiran</v>
          </cell>
          <cell r="P364">
            <v>13.2776</v>
          </cell>
          <cell r="Q364">
            <v>98467.638500000001</v>
          </cell>
          <cell r="R364">
            <v>98467.64</v>
          </cell>
          <cell r="S364">
            <v>0</v>
          </cell>
          <cell r="T364" t="str">
            <v>Intergate</v>
          </cell>
          <cell r="U364">
            <v>46657.52</v>
          </cell>
          <cell r="V364">
            <v>46657.52</v>
          </cell>
          <cell r="W364">
            <v>0</v>
          </cell>
          <cell r="X364">
            <v>0</v>
          </cell>
          <cell r="Y364">
            <v>0</v>
          </cell>
          <cell r="Z364">
            <v>0</v>
          </cell>
        </row>
        <row r="365">
          <cell r="A365">
            <v>200111</v>
          </cell>
          <cell r="B365" t="str">
            <v>foc</v>
          </cell>
          <cell r="C365" t="str">
            <v>foc51</v>
          </cell>
          <cell r="D365">
            <v>37198</v>
          </cell>
          <cell r="E365">
            <v>37203</v>
          </cell>
          <cell r="F365">
            <v>36994</v>
          </cell>
          <cell r="G365">
            <v>37204</v>
          </cell>
          <cell r="H365">
            <v>3938.010009765625</v>
          </cell>
          <cell r="I365">
            <v>3938.010009765625</v>
          </cell>
          <cell r="J365" t="str">
            <v>FCA</v>
          </cell>
          <cell r="K365" t="str">
            <v>DAF Bel-Ukr</v>
          </cell>
          <cell r="L365" t="str">
            <v>КГОК</v>
          </cell>
          <cell r="M365" t="str">
            <v>КГОК</v>
          </cell>
          <cell r="N365" t="str">
            <v>GMF</v>
          </cell>
          <cell r="O365" t="str">
            <v>Shiran</v>
          </cell>
          <cell r="P365">
            <v>13.2776</v>
          </cell>
          <cell r="Q365">
            <v>99582.8217</v>
          </cell>
          <cell r="R365">
            <v>99582.82</v>
          </cell>
          <cell r="S365">
            <v>0</v>
          </cell>
          <cell r="T365" t="str">
            <v>Intergate</v>
          </cell>
          <cell r="U365">
            <v>47095.23</v>
          </cell>
          <cell r="V365">
            <v>47095.23</v>
          </cell>
          <cell r="W365">
            <v>0</v>
          </cell>
          <cell r="X365">
            <v>0</v>
          </cell>
          <cell r="Y365">
            <v>0</v>
          </cell>
          <cell r="Z365">
            <v>0</v>
          </cell>
        </row>
        <row r="366">
          <cell r="A366">
            <v>200111</v>
          </cell>
          <cell r="B366" t="str">
            <v>foc</v>
          </cell>
          <cell r="C366" t="str">
            <v>foc52</v>
          </cell>
          <cell r="D366">
            <v>37199</v>
          </cell>
          <cell r="E366">
            <v>37204</v>
          </cell>
          <cell r="F366">
            <v>36995</v>
          </cell>
          <cell r="G366">
            <v>37207</v>
          </cell>
          <cell r="H366">
            <v>3880.280029296875</v>
          </cell>
          <cell r="I366">
            <v>3880.280029296875</v>
          </cell>
          <cell r="J366" t="str">
            <v>FCA</v>
          </cell>
          <cell r="K366" t="str">
            <v>DAF Bel-Ukr</v>
          </cell>
          <cell r="L366" t="str">
            <v>КГОК</v>
          </cell>
          <cell r="M366" t="str">
            <v>КГОК</v>
          </cell>
          <cell r="N366" t="str">
            <v>GMF</v>
          </cell>
          <cell r="O366" t="str">
            <v>Shiran</v>
          </cell>
          <cell r="P366">
            <v>13.396100000000001</v>
          </cell>
          <cell r="Q366">
            <v>98582.781700000007</v>
          </cell>
          <cell r="R366">
            <v>98582.78</v>
          </cell>
          <cell r="S366">
            <v>0</v>
          </cell>
          <cell r="T366" t="str">
            <v>Intergate</v>
          </cell>
          <cell r="U366">
            <v>46480.07</v>
          </cell>
          <cell r="V366">
            <v>46480.07</v>
          </cell>
          <cell r="W366">
            <v>0</v>
          </cell>
          <cell r="X366">
            <v>0</v>
          </cell>
          <cell r="Y366">
            <v>0</v>
          </cell>
          <cell r="Z366">
            <v>0</v>
          </cell>
        </row>
        <row r="367">
          <cell r="A367">
            <v>200111</v>
          </cell>
          <cell r="B367" t="str">
            <v>foc</v>
          </cell>
          <cell r="C367" t="str">
            <v>foc53</v>
          </cell>
          <cell r="D367">
            <v>37200</v>
          </cell>
          <cell r="E367">
            <v>37209</v>
          </cell>
          <cell r="F367">
            <v>36997</v>
          </cell>
          <cell r="G367">
            <v>37210</v>
          </cell>
          <cell r="H367">
            <v>3834.18994140625</v>
          </cell>
          <cell r="I367">
            <v>3834.18994140625</v>
          </cell>
          <cell r="J367" t="str">
            <v>FCA</v>
          </cell>
          <cell r="K367" t="str">
            <v>DAF Bel-Ukr</v>
          </cell>
          <cell r="L367" t="str">
            <v>КГОК</v>
          </cell>
          <cell r="M367" t="str">
            <v>КГОК</v>
          </cell>
          <cell r="N367" t="str">
            <v>GMF</v>
          </cell>
          <cell r="O367" t="str">
            <v>Shiran</v>
          </cell>
          <cell r="P367">
            <v>13.475099999999999</v>
          </cell>
          <cell r="Q367">
            <v>97714.715599999996</v>
          </cell>
          <cell r="R367">
            <v>97714.71</v>
          </cell>
          <cell r="S367">
            <v>0</v>
          </cell>
          <cell r="T367" t="str">
            <v>Intergate</v>
          </cell>
          <cell r="U367">
            <v>46030.53</v>
          </cell>
          <cell r="V367">
            <v>46030.53</v>
          </cell>
          <cell r="W367">
            <v>0</v>
          </cell>
          <cell r="X367">
            <v>0</v>
          </cell>
          <cell r="Y367">
            <v>0</v>
          </cell>
          <cell r="Z367">
            <v>0</v>
          </cell>
        </row>
        <row r="368">
          <cell r="A368">
            <v>200111</v>
          </cell>
          <cell r="B368" t="str">
            <v>foc</v>
          </cell>
          <cell r="C368" t="str">
            <v>foc54</v>
          </cell>
          <cell r="D368">
            <v>37201</v>
          </cell>
          <cell r="E368">
            <v>37210</v>
          </cell>
          <cell r="F368">
            <v>36998</v>
          </cell>
          <cell r="G368">
            <v>37211</v>
          </cell>
          <cell r="H368">
            <v>3911.260009765625</v>
          </cell>
          <cell r="I368">
            <v>3911.260009765625</v>
          </cell>
          <cell r="J368" t="str">
            <v>FCA</v>
          </cell>
          <cell r="K368" t="str">
            <v>DAF Bel-Ukr</v>
          </cell>
          <cell r="L368" t="str">
            <v>КГОК</v>
          </cell>
          <cell r="M368" t="str">
            <v>КГОК</v>
          </cell>
          <cell r="N368" t="str">
            <v>GMF</v>
          </cell>
          <cell r="O368" t="str">
            <v>Shiran</v>
          </cell>
          <cell r="P368">
            <v>13.396100000000001</v>
          </cell>
          <cell r="Q368">
            <v>99369.862699999998</v>
          </cell>
          <cell r="R368">
            <v>99369.86</v>
          </cell>
          <cell r="S368">
            <v>0</v>
          </cell>
          <cell r="T368" t="str">
            <v>Intergate</v>
          </cell>
          <cell r="U368">
            <v>46941.440000000002</v>
          </cell>
          <cell r="V368">
            <v>46941.440000000002</v>
          </cell>
          <cell r="W368">
            <v>0</v>
          </cell>
          <cell r="X368">
            <v>0</v>
          </cell>
          <cell r="Y368">
            <v>0</v>
          </cell>
          <cell r="Z368">
            <v>0</v>
          </cell>
        </row>
        <row r="369">
          <cell r="A369">
            <v>200111</v>
          </cell>
          <cell r="B369" t="str">
            <v>foc</v>
          </cell>
          <cell r="C369" t="str">
            <v>foc55</v>
          </cell>
          <cell r="D369">
            <v>37202</v>
          </cell>
          <cell r="E369">
            <v>37215</v>
          </cell>
          <cell r="F369">
            <v>36999</v>
          </cell>
          <cell r="G369">
            <v>37216</v>
          </cell>
          <cell r="H369">
            <v>3870.64990234375</v>
          </cell>
          <cell r="I369">
            <v>3870.64990234375</v>
          </cell>
          <cell r="J369" t="str">
            <v>FCA</v>
          </cell>
          <cell r="K369" t="str">
            <v>DAF Bel-Ukr</v>
          </cell>
          <cell r="L369" t="str">
            <v>КГОК</v>
          </cell>
          <cell r="M369" t="str">
            <v>КГОК</v>
          </cell>
          <cell r="N369" t="str">
            <v>GMF</v>
          </cell>
          <cell r="O369" t="str">
            <v>Shiran</v>
          </cell>
          <cell r="P369">
            <v>13.3566</v>
          </cell>
          <cell r="Q369">
            <v>98185.230299999996</v>
          </cell>
          <cell r="R369">
            <v>98185.23</v>
          </cell>
          <cell r="S369">
            <v>0</v>
          </cell>
          <cell r="T369" t="str">
            <v>Intergate</v>
          </cell>
          <cell r="U369">
            <v>46468.24</v>
          </cell>
          <cell r="V369">
            <v>46468.24</v>
          </cell>
          <cell r="W369">
            <v>0</v>
          </cell>
          <cell r="X369">
            <v>0</v>
          </cell>
          <cell r="Y369">
            <v>0</v>
          </cell>
          <cell r="Z369">
            <v>0</v>
          </cell>
        </row>
        <row r="370">
          <cell r="A370">
            <v>200111</v>
          </cell>
          <cell r="B370" t="str">
            <v>foc</v>
          </cell>
          <cell r="C370" t="str">
            <v>foc56</v>
          </cell>
          <cell r="D370">
            <v>37203</v>
          </cell>
          <cell r="E370">
            <v>37218</v>
          </cell>
          <cell r="F370">
            <v>37014</v>
          </cell>
          <cell r="G370">
            <v>37221</v>
          </cell>
          <cell r="H370">
            <v>3841.580078125</v>
          </cell>
          <cell r="I370">
            <v>3841.580078125</v>
          </cell>
          <cell r="J370" t="str">
            <v>FCA</v>
          </cell>
          <cell r="K370" t="str">
            <v>DAF Bel-Ukr</v>
          </cell>
          <cell r="L370" t="str">
            <v>КГОК</v>
          </cell>
          <cell r="M370" t="str">
            <v>КГОК</v>
          </cell>
          <cell r="N370" t="str">
            <v>GMF</v>
          </cell>
          <cell r="O370" t="str">
            <v>Shiran</v>
          </cell>
          <cell r="P370">
            <v>13.3566</v>
          </cell>
          <cell r="Q370">
            <v>97447.823199999999</v>
          </cell>
          <cell r="R370">
            <v>97447.83</v>
          </cell>
          <cell r="S370">
            <v>0</v>
          </cell>
          <cell r="T370" t="str">
            <v>Intergate</v>
          </cell>
          <cell r="U370">
            <v>46030.53</v>
          </cell>
          <cell r="V370">
            <v>46030.53</v>
          </cell>
          <cell r="W370">
            <v>0</v>
          </cell>
          <cell r="X370">
            <v>0</v>
          </cell>
          <cell r="Y370">
            <v>0</v>
          </cell>
          <cell r="Z370">
            <v>0</v>
          </cell>
        </row>
        <row r="371">
          <cell r="A371">
            <v>200111</v>
          </cell>
          <cell r="B371" t="str">
            <v>foc</v>
          </cell>
          <cell r="C371" t="str">
            <v>foc57</v>
          </cell>
          <cell r="D371">
            <v>37204</v>
          </cell>
          <cell r="E371">
            <v>37218</v>
          </cell>
          <cell r="F371">
            <v>37018</v>
          </cell>
          <cell r="G371">
            <v>37221</v>
          </cell>
          <cell r="H371">
            <v>3921.760009765625</v>
          </cell>
          <cell r="I371">
            <v>3921.760009765625</v>
          </cell>
          <cell r="J371" t="str">
            <v>FCA</v>
          </cell>
          <cell r="K371" t="str">
            <v>DAF Bel-Ukr</v>
          </cell>
          <cell r="L371" t="str">
            <v>КГОК</v>
          </cell>
          <cell r="M371" t="str">
            <v>КГОК</v>
          </cell>
          <cell r="N371" t="str">
            <v>GMF</v>
          </cell>
          <cell r="O371" t="str">
            <v>Shiran</v>
          </cell>
          <cell r="P371">
            <v>13.3171</v>
          </cell>
          <cell r="Q371">
            <v>99326.807700000005</v>
          </cell>
          <cell r="R371">
            <v>99326.81</v>
          </cell>
          <cell r="S371">
            <v>0</v>
          </cell>
          <cell r="T371" t="str">
            <v>Intergate</v>
          </cell>
          <cell r="U371">
            <v>46976.93</v>
          </cell>
          <cell r="V371">
            <v>46976.93</v>
          </cell>
          <cell r="W371">
            <v>0</v>
          </cell>
          <cell r="X371">
            <v>0</v>
          </cell>
          <cell r="Y371">
            <v>0</v>
          </cell>
          <cell r="Z371">
            <v>0</v>
          </cell>
        </row>
        <row r="372">
          <cell r="A372">
            <v>200111</v>
          </cell>
          <cell r="B372" t="str">
            <v>foc</v>
          </cell>
          <cell r="C372" t="str">
            <v>foc58</v>
          </cell>
          <cell r="D372">
            <v>37205</v>
          </cell>
          <cell r="E372">
            <v>37224</v>
          </cell>
          <cell r="F372">
            <v>37021</v>
          </cell>
          <cell r="G372">
            <v>37225</v>
          </cell>
          <cell r="H372">
            <v>3886.219970703125</v>
          </cell>
          <cell r="I372">
            <v>3886.219970703125</v>
          </cell>
          <cell r="J372" t="str">
            <v>FCA</v>
          </cell>
          <cell r="K372" t="str">
            <v>DAF Bel-Ukr</v>
          </cell>
          <cell r="L372" t="str">
            <v>КГОК</v>
          </cell>
          <cell r="M372" t="str">
            <v>КГОК</v>
          </cell>
          <cell r="N372" t="str">
            <v>GMF</v>
          </cell>
          <cell r="O372" t="str">
            <v>Shiran</v>
          </cell>
          <cell r="P372">
            <v>13.2776</v>
          </cell>
          <cell r="Q372">
            <v>98273.176900000006</v>
          </cell>
          <cell r="R372">
            <v>98273.17</v>
          </cell>
          <cell r="S372">
            <v>0</v>
          </cell>
          <cell r="T372" t="str">
            <v>Intergate</v>
          </cell>
          <cell r="U372">
            <v>46598.37</v>
          </cell>
          <cell r="V372">
            <v>46598.37</v>
          </cell>
          <cell r="W372">
            <v>0</v>
          </cell>
          <cell r="X372">
            <v>0</v>
          </cell>
          <cell r="Y372">
            <v>0</v>
          </cell>
          <cell r="Z372">
            <v>0</v>
          </cell>
        </row>
        <row r="373">
          <cell r="A373">
            <v>200111</v>
          </cell>
          <cell r="B373" t="str">
            <v>foc</v>
          </cell>
          <cell r="C373" t="str">
            <v>foc59</v>
          </cell>
          <cell r="D373">
            <v>37206</v>
          </cell>
          <cell r="E373">
            <v>37225</v>
          </cell>
          <cell r="F373">
            <v>37025</v>
          </cell>
          <cell r="G373">
            <v>37228</v>
          </cell>
          <cell r="H373">
            <v>3916.2099609375</v>
          </cell>
          <cell r="I373">
            <v>3916.2099609375</v>
          </cell>
          <cell r="J373" t="str">
            <v>FCA</v>
          </cell>
          <cell r="K373" t="str">
            <v>DAF Bel-Ukr</v>
          </cell>
          <cell r="L373" t="str">
            <v>КГОК</v>
          </cell>
          <cell r="M373" t="str">
            <v>КГОК</v>
          </cell>
          <cell r="N373" t="str">
            <v>GMF</v>
          </cell>
          <cell r="O373" t="str">
            <v>Shiran</v>
          </cell>
          <cell r="P373">
            <v>13.3566</v>
          </cell>
          <cell r="Q373">
            <v>99340.9326</v>
          </cell>
          <cell r="R373">
            <v>99340.93</v>
          </cell>
          <cell r="S373">
            <v>0</v>
          </cell>
          <cell r="T373" t="str">
            <v>Intergate</v>
          </cell>
          <cell r="U373">
            <v>46953.27</v>
          </cell>
          <cell r="V373">
            <v>46953.27</v>
          </cell>
          <cell r="W373">
            <v>0</v>
          </cell>
          <cell r="X373">
            <v>0</v>
          </cell>
          <cell r="Y373">
            <v>0</v>
          </cell>
          <cell r="Z373">
            <v>0</v>
          </cell>
        </row>
        <row r="374">
          <cell r="A374">
            <v>200110</v>
          </cell>
          <cell r="B374" t="str">
            <v>foc</v>
          </cell>
          <cell r="C374" t="str">
            <v>foc60</v>
          </cell>
          <cell r="D374">
            <v>37184</v>
          </cell>
          <cell r="E374">
            <v>37184</v>
          </cell>
          <cell r="F374">
            <v>37027</v>
          </cell>
          <cell r="G374">
            <v>37186</v>
          </cell>
          <cell r="H374">
            <v>420.5</v>
          </cell>
          <cell r="I374">
            <v>465.4320068359375</v>
          </cell>
          <cell r="J374" t="str">
            <v>FCA</v>
          </cell>
          <cell r="K374" t="str">
            <v>DAF Bel-Ukr</v>
          </cell>
          <cell r="L374" t="str">
            <v>КГОК</v>
          </cell>
          <cell r="M374" t="str">
            <v>КГОК</v>
          </cell>
          <cell r="N374" t="str">
            <v>GMF</v>
          </cell>
          <cell r="O374" t="str">
            <v>Coferal</v>
          </cell>
          <cell r="P374">
            <v>27</v>
          </cell>
          <cell r="Q374">
            <v>12566.664000000001</v>
          </cell>
          <cell r="R374">
            <v>12566.66</v>
          </cell>
          <cell r="S374">
            <v>0</v>
          </cell>
          <cell r="T374" t="str">
            <v>Intergate</v>
          </cell>
          <cell r="U374">
            <v>5628.7</v>
          </cell>
          <cell r="V374">
            <v>5628.7</v>
          </cell>
          <cell r="W374">
            <v>0</v>
          </cell>
          <cell r="X374">
            <v>0</v>
          </cell>
          <cell r="Y374">
            <v>0</v>
          </cell>
          <cell r="Z374">
            <v>0</v>
          </cell>
        </row>
        <row r="375">
          <cell r="A375">
            <v>200112</v>
          </cell>
          <cell r="B375" t="str">
            <v>foc</v>
          </cell>
          <cell r="C375" t="str">
            <v>foc61</v>
          </cell>
          <cell r="D375">
            <v>37228</v>
          </cell>
          <cell r="E375">
            <v>37229</v>
          </cell>
          <cell r="F375">
            <v>37046</v>
          </cell>
          <cell r="G375">
            <v>37230</v>
          </cell>
          <cell r="H375">
            <v>3885.81005859375</v>
          </cell>
          <cell r="I375">
            <v>3885.81005859375</v>
          </cell>
          <cell r="J375" t="str">
            <v>FCA</v>
          </cell>
          <cell r="K375" t="str">
            <v>DAF Bel-Ukr</v>
          </cell>
          <cell r="L375" t="str">
            <v>КГОК</v>
          </cell>
          <cell r="M375" t="str">
            <v>КГОК</v>
          </cell>
          <cell r="N375" t="str">
            <v>GMF</v>
          </cell>
          <cell r="O375" t="str">
            <v>Shiran</v>
          </cell>
          <cell r="P375">
            <v>13.3171</v>
          </cell>
          <cell r="Q375">
            <v>98416.298500000004</v>
          </cell>
          <cell r="R375">
            <v>46839</v>
          </cell>
          <cell r="S375">
            <v>51577.3</v>
          </cell>
          <cell r="T375" t="str">
            <v>Intergate</v>
          </cell>
          <cell r="U375">
            <v>46551.05</v>
          </cell>
          <cell r="V375">
            <v>46551.05</v>
          </cell>
          <cell r="W375">
            <v>0</v>
          </cell>
          <cell r="X375">
            <v>0</v>
          </cell>
          <cell r="Y375">
            <v>0</v>
          </cell>
          <cell r="Z375">
            <v>0</v>
          </cell>
        </row>
        <row r="376">
          <cell r="A376">
            <v>200112</v>
          </cell>
          <cell r="B376" t="str">
            <v>foc</v>
          </cell>
          <cell r="C376" t="str">
            <v>foc62</v>
          </cell>
          <cell r="D376">
            <v>37229</v>
          </cell>
          <cell r="E376">
            <v>37233</v>
          </cell>
          <cell r="F376">
            <v>37050</v>
          </cell>
          <cell r="G376">
            <v>37235</v>
          </cell>
          <cell r="H376">
            <v>3893.320068359375</v>
          </cell>
          <cell r="I376">
            <v>3893.320068359375</v>
          </cell>
          <cell r="J376" t="str">
            <v>FCA</v>
          </cell>
          <cell r="K376" t="str">
            <v>DAF Bel-Ukr</v>
          </cell>
          <cell r="L376" t="str">
            <v>КГОК</v>
          </cell>
          <cell r="M376" t="str">
            <v>КГОК</v>
          </cell>
          <cell r="N376" t="str">
            <v>GMF</v>
          </cell>
          <cell r="O376" t="str">
            <v>Shiran</v>
          </cell>
          <cell r="P376">
            <v>13.2776</v>
          </cell>
          <cell r="Q376">
            <v>98452.718800000002</v>
          </cell>
          <cell r="R376">
            <v>46839</v>
          </cell>
          <cell r="S376">
            <v>51613.72</v>
          </cell>
          <cell r="T376" t="str">
            <v>Intergate</v>
          </cell>
          <cell r="U376">
            <v>46693.01</v>
          </cell>
          <cell r="V376">
            <v>46693.01</v>
          </cell>
          <cell r="W376">
            <v>0</v>
          </cell>
          <cell r="X376">
            <v>0</v>
          </cell>
          <cell r="Y376">
            <v>0</v>
          </cell>
          <cell r="Z376">
            <v>0</v>
          </cell>
        </row>
        <row r="377">
          <cell r="A377">
            <v>200112</v>
          </cell>
          <cell r="B377" t="str">
            <v>foc</v>
          </cell>
          <cell r="C377" t="str">
            <v>foc63</v>
          </cell>
          <cell r="D377">
            <v>37231</v>
          </cell>
          <cell r="E377">
            <v>37235</v>
          </cell>
          <cell r="F377">
            <v>37055</v>
          </cell>
          <cell r="G377">
            <v>37236</v>
          </cell>
          <cell r="H377">
            <v>3898.260009765625</v>
          </cell>
          <cell r="I377">
            <v>3898.260009765625</v>
          </cell>
          <cell r="J377" t="str">
            <v>FCA</v>
          </cell>
          <cell r="K377" t="str">
            <v>DAF Bel-Ukr</v>
          </cell>
          <cell r="L377" t="str">
            <v>КГОК</v>
          </cell>
          <cell r="M377" t="str">
            <v>КГОК</v>
          </cell>
          <cell r="N377" t="str">
            <v>GMF</v>
          </cell>
          <cell r="O377" t="str">
            <v>Shiran</v>
          </cell>
          <cell r="P377">
            <v>13.3566</v>
          </cell>
          <cell r="Q377">
            <v>98885.602100000004</v>
          </cell>
          <cell r="R377">
            <v>46839</v>
          </cell>
          <cell r="S377">
            <v>52046.6</v>
          </cell>
          <cell r="T377" t="str">
            <v>Intergate</v>
          </cell>
          <cell r="U377">
            <v>46704.84</v>
          </cell>
          <cell r="V377">
            <v>46704.84</v>
          </cell>
          <cell r="W377">
            <v>0</v>
          </cell>
          <cell r="X377">
            <v>0</v>
          </cell>
          <cell r="Y377">
            <v>0</v>
          </cell>
          <cell r="Z377">
            <v>0</v>
          </cell>
        </row>
        <row r="378">
          <cell r="A378">
            <v>200112</v>
          </cell>
          <cell r="B378" t="str">
            <v>foc</v>
          </cell>
          <cell r="C378" t="str">
            <v>foc64</v>
          </cell>
          <cell r="D378">
            <v>37232</v>
          </cell>
          <cell r="E378">
            <v>37236</v>
          </cell>
          <cell r="F378">
            <v>37062</v>
          </cell>
          <cell r="G378">
            <v>37238</v>
          </cell>
          <cell r="H378">
            <v>3869.449951171875</v>
          </cell>
          <cell r="I378">
            <v>3869.449951171875</v>
          </cell>
          <cell r="J378" t="str">
            <v>FCA</v>
          </cell>
          <cell r="K378" t="str">
            <v>DAF Bel-Ukr</v>
          </cell>
          <cell r="L378" t="str">
            <v>КГОК</v>
          </cell>
          <cell r="M378" t="str">
            <v>КГОК</v>
          </cell>
          <cell r="N378" t="str">
            <v>GMF</v>
          </cell>
          <cell r="O378" t="str">
            <v>Shiran</v>
          </cell>
          <cell r="P378">
            <v>13.2776</v>
          </cell>
          <cell r="Q378">
            <v>97849.103799999997</v>
          </cell>
          <cell r="R378">
            <v>46839</v>
          </cell>
          <cell r="S378">
            <v>51010.1</v>
          </cell>
          <cell r="T378" t="str">
            <v>Intergate</v>
          </cell>
          <cell r="U378">
            <v>46397.26</v>
          </cell>
          <cell r="V378">
            <v>46397.26</v>
          </cell>
          <cell r="W378">
            <v>0</v>
          </cell>
          <cell r="X378">
            <v>0</v>
          </cell>
          <cell r="Y378">
            <v>0</v>
          </cell>
          <cell r="Z378">
            <v>0</v>
          </cell>
        </row>
        <row r="379">
          <cell r="A379">
            <v>200112</v>
          </cell>
          <cell r="B379" t="str">
            <v>foc</v>
          </cell>
          <cell r="C379" t="str">
            <v>foc65</v>
          </cell>
          <cell r="D379">
            <v>37235</v>
          </cell>
          <cell r="E379">
            <v>37237</v>
          </cell>
          <cell r="F379">
            <v>37063</v>
          </cell>
          <cell r="G379">
            <v>37238</v>
          </cell>
          <cell r="H379">
            <v>3892.52001953125</v>
          </cell>
          <cell r="I379">
            <v>3892.52001953125</v>
          </cell>
          <cell r="J379" t="str">
            <v>FCA</v>
          </cell>
          <cell r="K379" t="str">
            <v>DAF Bel-Ukr</v>
          </cell>
          <cell r="L379" t="str">
            <v>КГОК</v>
          </cell>
          <cell r="M379" t="str">
            <v>КГОК</v>
          </cell>
          <cell r="N379" t="str">
            <v>GMF</v>
          </cell>
          <cell r="O379" t="str">
            <v>Shiran</v>
          </cell>
          <cell r="P379">
            <v>13.2776</v>
          </cell>
          <cell r="Q379">
            <v>98432.488800000006</v>
          </cell>
          <cell r="R379">
            <v>46839</v>
          </cell>
          <cell r="S379">
            <v>51593.49</v>
          </cell>
          <cell r="T379" t="str">
            <v>Intergate</v>
          </cell>
          <cell r="U379">
            <v>46598.37</v>
          </cell>
          <cell r="V379">
            <v>46598.37</v>
          </cell>
          <cell r="W379">
            <v>0</v>
          </cell>
          <cell r="X379">
            <v>0</v>
          </cell>
          <cell r="Y379">
            <v>0</v>
          </cell>
          <cell r="Z379">
            <v>0</v>
          </cell>
        </row>
        <row r="380">
          <cell r="A380">
            <v>200112</v>
          </cell>
          <cell r="B380" t="str">
            <v>foc</v>
          </cell>
          <cell r="C380" t="str">
            <v>foc66</v>
          </cell>
          <cell r="D380">
            <v>37239</v>
          </cell>
          <cell r="E380">
            <v>37244</v>
          </cell>
          <cell r="F380">
            <v>37064</v>
          </cell>
          <cell r="G380">
            <v>37245</v>
          </cell>
          <cell r="H380">
            <v>3871.830078125</v>
          </cell>
          <cell r="I380">
            <v>3871.830078125</v>
          </cell>
          <cell r="J380" t="str">
            <v>FCA</v>
          </cell>
          <cell r="K380" t="str">
            <v>DAF Bel-Ukr</v>
          </cell>
          <cell r="L380" t="str">
            <v>КГОК</v>
          </cell>
          <cell r="M380" t="str">
            <v>КГОК</v>
          </cell>
          <cell r="N380" t="str">
            <v>GMF</v>
          </cell>
          <cell r="O380" t="str">
            <v>Shiran</v>
          </cell>
          <cell r="P380">
            <v>13.396100000000001</v>
          </cell>
          <cell r="Q380">
            <v>98368.100200000001</v>
          </cell>
          <cell r="R380">
            <v>46839</v>
          </cell>
          <cell r="S380">
            <v>51529.1</v>
          </cell>
          <cell r="T380" t="str">
            <v>Intergate</v>
          </cell>
          <cell r="U380">
            <v>46468.24</v>
          </cell>
          <cell r="V380">
            <v>46468.24</v>
          </cell>
          <cell r="W380">
            <v>0</v>
          </cell>
          <cell r="X380">
            <v>0</v>
          </cell>
          <cell r="Y380">
            <v>0</v>
          </cell>
          <cell r="Z380">
            <v>0</v>
          </cell>
        </row>
        <row r="381">
          <cell r="A381">
            <v>200201</v>
          </cell>
          <cell r="B381" t="str">
            <v>foc</v>
          </cell>
          <cell r="C381" t="str">
            <v>foc67</v>
          </cell>
          <cell r="D381">
            <v>37259</v>
          </cell>
          <cell r="E381">
            <v>37067</v>
          </cell>
          <cell r="F381">
            <v>37067</v>
          </cell>
          <cell r="G381">
            <v>3722.820068359375</v>
          </cell>
          <cell r="H381">
            <v>3871</v>
          </cell>
          <cell r="I381">
            <v>3871</v>
          </cell>
          <cell r="J381" t="str">
            <v>FCA</v>
          </cell>
          <cell r="K381" t="str">
            <v>DAF Bel-Pol</v>
          </cell>
          <cell r="L381" t="str">
            <v>КГОК</v>
          </cell>
          <cell r="M381" t="str">
            <v>КГОК</v>
          </cell>
          <cell r="N381" t="str">
            <v>GMF</v>
          </cell>
          <cell r="O381" t="str">
            <v>Shiran</v>
          </cell>
          <cell r="P381">
            <v>13.2789</v>
          </cell>
          <cell r="Q381">
            <v>98551.401899999997</v>
          </cell>
          <cell r="R381">
            <v>48036.75</v>
          </cell>
          <cell r="S381">
            <v>50514.65</v>
          </cell>
          <cell r="T381" t="str">
            <v>Intergate</v>
          </cell>
          <cell r="U381">
            <v>47160</v>
          </cell>
          <cell r="V381">
            <v>47160</v>
          </cell>
          <cell r="W381">
            <v>0</v>
          </cell>
          <cell r="X381">
            <v>0</v>
          </cell>
          <cell r="Y381">
            <v>0</v>
          </cell>
          <cell r="Z381">
            <v>0</v>
          </cell>
        </row>
        <row r="382">
          <cell r="A382">
            <v>200201</v>
          </cell>
          <cell r="B382" t="str">
            <v>foc</v>
          </cell>
          <cell r="C382" t="str">
            <v>foc68</v>
          </cell>
          <cell r="D382">
            <v>37263</v>
          </cell>
          <cell r="E382">
            <v>37068</v>
          </cell>
          <cell r="F382">
            <v>37068</v>
          </cell>
          <cell r="G382">
            <v>3716.10009765625</v>
          </cell>
          <cell r="H382">
            <v>3871</v>
          </cell>
          <cell r="I382">
            <v>3871</v>
          </cell>
          <cell r="J382" t="str">
            <v>FCA</v>
          </cell>
          <cell r="K382" t="str">
            <v>DAF Bel-Pol</v>
          </cell>
          <cell r="L382" t="str">
            <v>КГОК</v>
          </cell>
          <cell r="M382" t="str">
            <v>КГОК</v>
          </cell>
          <cell r="N382" t="str">
            <v>GMF</v>
          </cell>
          <cell r="O382" t="str">
            <v>Shiran</v>
          </cell>
          <cell r="P382">
            <v>13.2789</v>
          </cell>
          <cell r="Q382">
            <v>98551.401899999997</v>
          </cell>
          <cell r="R382">
            <v>48036.75</v>
          </cell>
          <cell r="S382">
            <v>50514.65</v>
          </cell>
          <cell r="T382" t="str">
            <v>Intergate</v>
          </cell>
          <cell r="U382">
            <v>47160</v>
          </cell>
          <cell r="V382">
            <v>47160</v>
          </cell>
          <cell r="W382">
            <v>0</v>
          </cell>
          <cell r="X382">
            <v>0</v>
          </cell>
          <cell r="Y382">
            <v>0</v>
          </cell>
          <cell r="Z382">
            <v>0</v>
          </cell>
        </row>
        <row r="383">
          <cell r="A383">
            <v>200201</v>
          </cell>
          <cell r="B383" t="str">
            <v>foc</v>
          </cell>
          <cell r="C383" t="str">
            <v>foc69</v>
          </cell>
          <cell r="D383">
            <v>37265</v>
          </cell>
          <cell r="E383">
            <v>37078</v>
          </cell>
          <cell r="F383">
            <v>37078</v>
          </cell>
          <cell r="G383">
            <v>3763.64990234375</v>
          </cell>
          <cell r="H383">
            <v>3871</v>
          </cell>
          <cell r="I383">
            <v>3871</v>
          </cell>
          <cell r="J383" t="str">
            <v>FCA</v>
          </cell>
          <cell r="K383" t="str">
            <v>DAF Bel-Pol</v>
          </cell>
          <cell r="L383" t="str">
            <v>КГОК</v>
          </cell>
          <cell r="M383" t="str">
            <v>КГОК</v>
          </cell>
          <cell r="N383" t="str">
            <v>GMF</v>
          </cell>
          <cell r="O383" t="str">
            <v>Shiran</v>
          </cell>
          <cell r="P383">
            <v>13.2789</v>
          </cell>
          <cell r="Q383">
            <v>98551.401899999997</v>
          </cell>
          <cell r="R383">
            <v>48036.75</v>
          </cell>
          <cell r="S383">
            <v>50514.65</v>
          </cell>
          <cell r="T383" t="str">
            <v>Intergate</v>
          </cell>
          <cell r="U383">
            <v>47160</v>
          </cell>
          <cell r="V383">
            <v>46080</v>
          </cell>
          <cell r="W383">
            <v>1080</v>
          </cell>
          <cell r="X383">
            <v>0</v>
          </cell>
          <cell r="Y383">
            <v>0</v>
          </cell>
          <cell r="Z383">
            <v>0</v>
          </cell>
        </row>
        <row r="384">
          <cell r="A384">
            <v>200201</v>
          </cell>
          <cell r="B384" t="str">
            <v>foc</v>
          </cell>
          <cell r="C384" t="str">
            <v>foc70</v>
          </cell>
          <cell r="D384">
            <v>37267</v>
          </cell>
          <cell r="E384">
            <v>37078</v>
          </cell>
          <cell r="F384">
            <v>37078</v>
          </cell>
          <cell r="G384">
            <v>3726.449951171875</v>
          </cell>
          <cell r="H384">
            <v>3871</v>
          </cell>
          <cell r="I384">
            <v>3871</v>
          </cell>
          <cell r="J384" t="str">
            <v>FCA</v>
          </cell>
          <cell r="K384" t="str">
            <v>DAF Bel-Pol</v>
          </cell>
          <cell r="L384" t="str">
            <v>КГОК</v>
          </cell>
          <cell r="M384" t="str">
            <v>КГОК</v>
          </cell>
          <cell r="N384" t="str">
            <v>GMF</v>
          </cell>
          <cell r="O384" t="str">
            <v>Shiran</v>
          </cell>
          <cell r="P384">
            <v>13.2789</v>
          </cell>
          <cell r="Q384">
            <v>98551.401899999997</v>
          </cell>
          <cell r="R384">
            <v>48036.75</v>
          </cell>
          <cell r="S384">
            <v>50514.65</v>
          </cell>
          <cell r="T384" t="str">
            <v>Intergate</v>
          </cell>
          <cell r="U384">
            <v>47160</v>
          </cell>
          <cell r="V384">
            <v>0</v>
          </cell>
          <cell r="W384">
            <v>47160</v>
          </cell>
          <cell r="X384">
            <v>0</v>
          </cell>
          <cell r="Y384">
            <v>0</v>
          </cell>
          <cell r="Z384">
            <v>0</v>
          </cell>
        </row>
        <row r="385">
          <cell r="A385">
            <v>200201</v>
          </cell>
          <cell r="B385" t="str">
            <v>foc</v>
          </cell>
          <cell r="C385" t="str">
            <v>foc71</v>
          </cell>
          <cell r="D385">
            <v>37270</v>
          </cell>
          <cell r="E385">
            <v>37082</v>
          </cell>
          <cell r="F385">
            <v>37082</v>
          </cell>
          <cell r="G385">
            <v>3764.81005859375</v>
          </cell>
          <cell r="H385">
            <v>3871</v>
          </cell>
          <cell r="I385">
            <v>3871</v>
          </cell>
          <cell r="J385" t="str">
            <v>FCA</v>
          </cell>
          <cell r="K385" t="str">
            <v>DAF Bel-Pol</v>
          </cell>
          <cell r="L385" t="str">
            <v>КГОК</v>
          </cell>
          <cell r="M385" t="str">
            <v>КГОК</v>
          </cell>
          <cell r="N385" t="str">
            <v>GMF</v>
          </cell>
          <cell r="O385" t="str">
            <v>Shiran</v>
          </cell>
          <cell r="P385">
            <v>13.2789</v>
          </cell>
          <cell r="Q385">
            <v>98551.401899999997</v>
          </cell>
          <cell r="R385">
            <v>48036.75</v>
          </cell>
          <cell r="S385">
            <v>50514.65</v>
          </cell>
          <cell r="T385" t="str">
            <v>Intergate</v>
          </cell>
          <cell r="U385">
            <v>47160</v>
          </cell>
          <cell r="V385">
            <v>0</v>
          </cell>
          <cell r="W385">
            <v>47160</v>
          </cell>
          <cell r="X385">
            <v>0</v>
          </cell>
          <cell r="Y385">
            <v>0</v>
          </cell>
          <cell r="Z385">
            <v>0</v>
          </cell>
        </row>
        <row r="386">
          <cell r="A386">
            <v>200201</v>
          </cell>
          <cell r="B386" t="str">
            <v>foc</v>
          </cell>
          <cell r="C386" t="str">
            <v>foc72</v>
          </cell>
          <cell r="D386">
            <v>37272</v>
          </cell>
          <cell r="E386">
            <v>37083</v>
          </cell>
          <cell r="F386">
            <v>37083</v>
          </cell>
          <cell r="G386">
            <v>3738.840087890625</v>
          </cell>
          <cell r="H386">
            <v>3871</v>
          </cell>
          <cell r="I386">
            <v>3871</v>
          </cell>
          <cell r="J386" t="str">
            <v>FCA</v>
          </cell>
          <cell r="K386" t="str">
            <v>DAF Bel-Pol</v>
          </cell>
          <cell r="L386" t="str">
            <v>КГОК</v>
          </cell>
          <cell r="M386" t="str">
            <v>КГОК</v>
          </cell>
          <cell r="N386" t="str">
            <v>GMF</v>
          </cell>
          <cell r="O386" t="str">
            <v>Shiran</v>
          </cell>
          <cell r="P386">
            <v>13.2789</v>
          </cell>
          <cell r="Q386">
            <v>98551.401899999997</v>
          </cell>
          <cell r="R386">
            <v>48036.75</v>
          </cell>
          <cell r="S386">
            <v>50514.65</v>
          </cell>
          <cell r="T386" t="str">
            <v>Intergate</v>
          </cell>
          <cell r="U386">
            <v>47160</v>
          </cell>
          <cell r="V386">
            <v>0</v>
          </cell>
          <cell r="W386">
            <v>47160</v>
          </cell>
          <cell r="X386">
            <v>0</v>
          </cell>
          <cell r="Y386">
            <v>0</v>
          </cell>
          <cell r="Z386">
            <v>0</v>
          </cell>
        </row>
        <row r="387">
          <cell r="A387">
            <v>200201</v>
          </cell>
          <cell r="B387" t="str">
            <v>foc</v>
          </cell>
          <cell r="C387" t="str">
            <v>foc73</v>
          </cell>
          <cell r="D387">
            <v>37274</v>
          </cell>
          <cell r="E387">
            <v>37084</v>
          </cell>
          <cell r="F387">
            <v>37084</v>
          </cell>
          <cell r="G387">
            <v>3728.570068359375</v>
          </cell>
          <cell r="H387">
            <v>3871</v>
          </cell>
          <cell r="I387">
            <v>3871</v>
          </cell>
          <cell r="J387" t="str">
            <v>FCA</v>
          </cell>
          <cell r="K387" t="str">
            <v>DAF Bel-Pol</v>
          </cell>
          <cell r="L387" t="str">
            <v>КГОК</v>
          </cell>
          <cell r="M387" t="str">
            <v>КГОК</v>
          </cell>
          <cell r="N387" t="str">
            <v>GMF</v>
          </cell>
          <cell r="O387" t="str">
            <v>Shiran</v>
          </cell>
          <cell r="P387">
            <v>13.2789</v>
          </cell>
          <cell r="Q387">
            <v>98551.401899999997</v>
          </cell>
          <cell r="R387">
            <v>48036.75</v>
          </cell>
          <cell r="S387">
            <v>50514.65</v>
          </cell>
          <cell r="T387" t="str">
            <v>Intergate</v>
          </cell>
          <cell r="U387">
            <v>47160</v>
          </cell>
          <cell r="V387">
            <v>0</v>
          </cell>
          <cell r="W387">
            <v>47160</v>
          </cell>
          <cell r="X387">
            <v>0</v>
          </cell>
          <cell r="Y387">
            <v>0</v>
          </cell>
          <cell r="Z387">
            <v>0</v>
          </cell>
        </row>
        <row r="388">
          <cell r="A388">
            <v>200201</v>
          </cell>
          <cell r="B388" t="str">
            <v>foc</v>
          </cell>
          <cell r="C388" t="str">
            <v>foc74</v>
          </cell>
          <cell r="D388">
            <v>37277</v>
          </cell>
          <cell r="E388">
            <v>37089</v>
          </cell>
          <cell r="F388">
            <v>37089</v>
          </cell>
          <cell r="G388">
            <v>3737.489990234375</v>
          </cell>
          <cell r="H388">
            <v>3871</v>
          </cell>
          <cell r="I388">
            <v>3871</v>
          </cell>
          <cell r="J388" t="str">
            <v>FCA</v>
          </cell>
          <cell r="K388" t="str">
            <v>DAF Bel-Pol</v>
          </cell>
          <cell r="L388" t="str">
            <v>КГОК</v>
          </cell>
          <cell r="M388" t="str">
            <v>КГОК</v>
          </cell>
          <cell r="N388" t="str">
            <v>GMF</v>
          </cell>
          <cell r="O388" t="str">
            <v>Shiran</v>
          </cell>
          <cell r="P388">
            <v>13.2789</v>
          </cell>
          <cell r="Q388">
            <v>98551.401899999997</v>
          </cell>
          <cell r="R388">
            <v>48036.75</v>
          </cell>
          <cell r="S388">
            <v>50514.65</v>
          </cell>
          <cell r="T388" t="str">
            <v>Intergate</v>
          </cell>
          <cell r="U388">
            <v>47160</v>
          </cell>
          <cell r="V388">
            <v>0</v>
          </cell>
          <cell r="W388">
            <v>47160</v>
          </cell>
          <cell r="X388">
            <v>0</v>
          </cell>
          <cell r="Y388">
            <v>0</v>
          </cell>
          <cell r="Z388">
            <v>0</v>
          </cell>
        </row>
        <row r="389">
          <cell r="A389">
            <v>200201</v>
          </cell>
          <cell r="B389" t="str">
            <v>foc</v>
          </cell>
          <cell r="C389" t="str">
            <v>foc75</v>
          </cell>
          <cell r="D389">
            <v>37280</v>
          </cell>
          <cell r="E389">
            <v>37096</v>
          </cell>
          <cell r="F389">
            <v>37096</v>
          </cell>
          <cell r="G389">
            <v>3724.090087890625</v>
          </cell>
          <cell r="H389">
            <v>3871</v>
          </cell>
          <cell r="I389">
            <v>3871</v>
          </cell>
          <cell r="J389" t="str">
            <v>FCA</v>
          </cell>
          <cell r="K389" t="str">
            <v>DAF Bel-Pol</v>
          </cell>
          <cell r="L389" t="str">
            <v>КГОК</v>
          </cell>
          <cell r="M389" t="str">
            <v>КГОК</v>
          </cell>
          <cell r="N389" t="str">
            <v>GMF</v>
          </cell>
          <cell r="O389" t="str">
            <v>Shiran</v>
          </cell>
          <cell r="P389">
            <v>13.2789</v>
          </cell>
          <cell r="Q389">
            <v>98551.401899999997</v>
          </cell>
          <cell r="R389">
            <v>48036.75</v>
          </cell>
          <cell r="S389">
            <v>50514.65</v>
          </cell>
          <cell r="T389" t="str">
            <v>Intergate</v>
          </cell>
          <cell r="U389">
            <v>47160</v>
          </cell>
          <cell r="V389">
            <v>0</v>
          </cell>
          <cell r="W389">
            <v>47160</v>
          </cell>
          <cell r="X389">
            <v>0</v>
          </cell>
          <cell r="Y389">
            <v>0</v>
          </cell>
          <cell r="Z389">
            <v>0</v>
          </cell>
        </row>
        <row r="390">
          <cell r="A390">
            <v>200201</v>
          </cell>
          <cell r="B390" t="str">
            <v>foc</v>
          </cell>
          <cell r="C390" t="str">
            <v>foc76</v>
          </cell>
          <cell r="D390">
            <v>37284</v>
          </cell>
          <cell r="E390">
            <v>37110</v>
          </cell>
          <cell r="F390">
            <v>37110</v>
          </cell>
          <cell r="G390">
            <v>3743.47998046875</v>
          </cell>
          <cell r="H390">
            <v>3871</v>
          </cell>
          <cell r="I390">
            <v>3871</v>
          </cell>
          <cell r="J390" t="str">
            <v>FCA</v>
          </cell>
          <cell r="K390" t="str">
            <v>DAF Bel-Pol</v>
          </cell>
          <cell r="L390" t="str">
            <v>КГОК</v>
          </cell>
          <cell r="M390" t="str">
            <v>КГОК</v>
          </cell>
          <cell r="N390" t="str">
            <v>GMF</v>
          </cell>
          <cell r="O390" t="str">
            <v>Shiran</v>
          </cell>
          <cell r="P390">
            <v>13.2789</v>
          </cell>
          <cell r="Q390">
            <v>98551.401899999997</v>
          </cell>
          <cell r="R390">
            <v>48036.75</v>
          </cell>
          <cell r="S390">
            <v>50514.65</v>
          </cell>
          <cell r="T390" t="str">
            <v>Intergate</v>
          </cell>
          <cell r="U390">
            <v>47160</v>
          </cell>
          <cell r="V390">
            <v>0</v>
          </cell>
          <cell r="W390">
            <v>47160</v>
          </cell>
          <cell r="X390">
            <v>0</v>
          </cell>
          <cell r="Y390">
            <v>0</v>
          </cell>
          <cell r="Z390">
            <v>0</v>
          </cell>
        </row>
        <row r="391">
          <cell r="A391">
            <v>200107</v>
          </cell>
          <cell r="B391" t="str">
            <v>map</v>
          </cell>
          <cell r="C391" t="str">
            <v>map01</v>
          </cell>
          <cell r="D391">
            <v>37100</v>
          </cell>
          <cell r="E391">
            <v>37100</v>
          </cell>
          <cell r="F391">
            <v>37160</v>
          </cell>
          <cell r="G391">
            <v>37100</v>
          </cell>
          <cell r="H391">
            <v>1380</v>
          </cell>
          <cell r="I391">
            <v>1380</v>
          </cell>
          <cell r="J391" t="str">
            <v>FCA Belorechensk</v>
          </cell>
          <cell r="K391" t="str">
            <v>DAF Uzhgorod</v>
          </cell>
          <cell r="L391" t="str">
            <v>Белореченск</v>
          </cell>
          <cell r="M391" t="str">
            <v>КГОК</v>
          </cell>
          <cell r="N391" t="str">
            <v>GMF</v>
          </cell>
          <cell r="O391" t="str">
            <v>Agrofert</v>
          </cell>
          <cell r="P391">
            <v>159.5</v>
          </cell>
          <cell r="Q391">
            <v>220110</v>
          </cell>
          <cell r="R391">
            <v>220110</v>
          </cell>
          <cell r="S391">
            <v>0</v>
          </cell>
          <cell r="T391" t="str">
            <v>Shaymacks</v>
          </cell>
          <cell r="U391">
            <v>32899.199999999997</v>
          </cell>
          <cell r="V391">
            <v>32899.199999999997</v>
          </cell>
          <cell r="W391">
            <v>0</v>
          </cell>
          <cell r="X391">
            <v>0</v>
          </cell>
          <cell r="Y391">
            <v>0</v>
          </cell>
          <cell r="Z391">
            <v>0</v>
          </cell>
        </row>
        <row r="392">
          <cell r="A392">
            <v>200107</v>
          </cell>
          <cell r="B392" t="str">
            <v>map</v>
          </cell>
          <cell r="C392" t="str">
            <v>map02</v>
          </cell>
          <cell r="D392">
            <v>37103</v>
          </cell>
          <cell r="E392">
            <v>37103</v>
          </cell>
          <cell r="F392">
            <v>37163</v>
          </cell>
          <cell r="G392">
            <v>37103</v>
          </cell>
          <cell r="H392">
            <v>720</v>
          </cell>
          <cell r="I392">
            <v>720</v>
          </cell>
          <cell r="J392" t="str">
            <v>FCA Belorechensk</v>
          </cell>
          <cell r="K392" t="str">
            <v>DAF Uzhgorod</v>
          </cell>
          <cell r="L392" t="str">
            <v>Белореченск</v>
          </cell>
          <cell r="M392" t="str">
            <v>КГОК</v>
          </cell>
          <cell r="N392" t="str">
            <v>GMF</v>
          </cell>
          <cell r="O392" t="str">
            <v>Agrofert</v>
          </cell>
          <cell r="P392">
            <v>159.5</v>
          </cell>
          <cell r="Q392">
            <v>114840</v>
          </cell>
          <cell r="R392">
            <v>114840</v>
          </cell>
          <cell r="S392">
            <v>0</v>
          </cell>
          <cell r="T392" t="str">
            <v>Shaymacks</v>
          </cell>
          <cell r="U392">
            <v>17164.8</v>
          </cell>
          <cell r="V392">
            <v>17164.8</v>
          </cell>
          <cell r="W392">
            <v>0</v>
          </cell>
          <cell r="X392">
            <v>0</v>
          </cell>
          <cell r="Y392">
            <v>0</v>
          </cell>
          <cell r="Z392">
            <v>0</v>
          </cell>
        </row>
        <row r="393">
          <cell r="A393">
            <v>200108</v>
          </cell>
          <cell r="B393" t="str">
            <v>map</v>
          </cell>
          <cell r="C393" t="str">
            <v>map03</v>
          </cell>
          <cell r="D393">
            <v>37118</v>
          </cell>
          <cell r="E393">
            <v>37120</v>
          </cell>
          <cell r="F393">
            <v>37178</v>
          </cell>
          <cell r="G393">
            <v>37120</v>
          </cell>
          <cell r="H393">
            <v>2100</v>
          </cell>
          <cell r="I393">
            <v>2100</v>
          </cell>
          <cell r="J393" t="str">
            <v>FCA Belorechensk</v>
          </cell>
          <cell r="K393" t="str">
            <v>DAF Uzhgorod</v>
          </cell>
          <cell r="L393" t="str">
            <v>Белореченск</v>
          </cell>
          <cell r="M393" t="str">
            <v>КГОК</v>
          </cell>
          <cell r="N393" t="str">
            <v>GMF</v>
          </cell>
          <cell r="O393" t="str">
            <v>Agrofert</v>
          </cell>
          <cell r="P393">
            <v>159.5</v>
          </cell>
          <cell r="Q393">
            <v>334950</v>
          </cell>
          <cell r="R393">
            <v>334950</v>
          </cell>
          <cell r="S393">
            <v>0</v>
          </cell>
          <cell r="T393" t="str">
            <v>Shaymacks</v>
          </cell>
          <cell r="U393">
            <v>50064</v>
          </cell>
          <cell r="V393">
            <v>50064</v>
          </cell>
          <cell r="W393">
            <v>0</v>
          </cell>
          <cell r="X393">
            <v>0</v>
          </cell>
          <cell r="Y393">
            <v>0</v>
          </cell>
          <cell r="Z393">
            <v>0</v>
          </cell>
        </row>
        <row r="394">
          <cell r="A394">
            <v>200107</v>
          </cell>
          <cell r="B394" t="str">
            <v>map</v>
          </cell>
          <cell r="C394" t="str">
            <v>map04</v>
          </cell>
          <cell r="D394">
            <v>37102</v>
          </cell>
          <cell r="E394">
            <v>37102</v>
          </cell>
          <cell r="F394">
            <v>37132</v>
          </cell>
          <cell r="G394">
            <v>37102</v>
          </cell>
          <cell r="H394">
            <v>209.60000610351562</v>
          </cell>
          <cell r="I394">
            <v>209.60000610351562</v>
          </cell>
          <cell r="J394" t="str">
            <v>DAF Ivangorod</v>
          </cell>
          <cell r="K394" t="str">
            <v>DAF Ivangorod</v>
          </cell>
          <cell r="L394" t="str">
            <v>Фосфорит</v>
          </cell>
          <cell r="M394" t="str">
            <v>Фосфорит</v>
          </cell>
          <cell r="N394" t="str">
            <v>GMF</v>
          </cell>
          <cell r="O394" t="str">
            <v>Carvel</v>
          </cell>
          <cell r="P394">
            <v>141.6</v>
          </cell>
          <cell r="Q394">
            <v>29679.360000000001</v>
          </cell>
          <cell r="R394">
            <v>29679.360000000001</v>
          </cell>
          <cell r="S394">
            <v>0</v>
          </cell>
          <cell r="T394">
            <v>66562.649999999994</v>
          </cell>
          <cell r="U394">
            <v>0</v>
          </cell>
          <cell r="V394">
            <v>0</v>
          </cell>
          <cell r="W394">
            <v>0</v>
          </cell>
          <cell r="X394">
            <v>0</v>
          </cell>
          <cell r="Y394">
            <v>0</v>
          </cell>
          <cell r="Z394">
            <v>0</v>
          </cell>
        </row>
        <row r="395">
          <cell r="A395">
            <v>200107</v>
          </cell>
          <cell r="B395" t="str">
            <v>map</v>
          </cell>
          <cell r="C395" t="str">
            <v>map05</v>
          </cell>
          <cell r="D395">
            <v>37103</v>
          </cell>
          <cell r="E395">
            <v>37103</v>
          </cell>
          <cell r="F395">
            <v>37133</v>
          </cell>
          <cell r="G395">
            <v>37103</v>
          </cell>
          <cell r="H395">
            <v>636.70001220703125</v>
          </cell>
          <cell r="I395">
            <v>636.70001220703125</v>
          </cell>
          <cell r="J395" t="str">
            <v>FCA Sala</v>
          </cell>
          <cell r="K395" t="str">
            <v>FCA Sala</v>
          </cell>
          <cell r="L395" t="str">
            <v>Фосфорит</v>
          </cell>
          <cell r="M395" t="str">
            <v>Фосфорит</v>
          </cell>
          <cell r="N395" t="str">
            <v>GMF</v>
          </cell>
          <cell r="O395" t="str">
            <v>Express Eng</v>
          </cell>
          <cell r="P395">
            <v>144</v>
          </cell>
          <cell r="Q395">
            <v>91684.800000000003</v>
          </cell>
          <cell r="R395">
            <v>91684.800000000003</v>
          </cell>
          <cell r="S395">
            <v>0</v>
          </cell>
          <cell r="T395">
            <v>46716.67</v>
          </cell>
          <cell r="U395">
            <v>0</v>
          </cell>
          <cell r="V395">
            <v>0</v>
          </cell>
          <cell r="W395">
            <v>0</v>
          </cell>
          <cell r="X395">
            <v>0</v>
          </cell>
          <cell r="Y395">
            <v>0</v>
          </cell>
          <cell r="Z395">
            <v>0</v>
          </cell>
        </row>
        <row r="396">
          <cell r="A396">
            <v>200108</v>
          </cell>
          <cell r="B396" t="str">
            <v>map</v>
          </cell>
          <cell r="C396" t="str">
            <v>map06</v>
          </cell>
          <cell r="D396">
            <v>37105</v>
          </cell>
          <cell r="E396">
            <v>37105</v>
          </cell>
          <cell r="F396">
            <v>37135</v>
          </cell>
          <cell r="G396">
            <v>37105</v>
          </cell>
          <cell r="H396">
            <v>638.79998779296875</v>
          </cell>
          <cell r="I396">
            <v>638.79998779296875</v>
          </cell>
          <cell r="J396" t="str">
            <v>FCA Sala</v>
          </cell>
          <cell r="K396" t="str">
            <v>FCA Sala</v>
          </cell>
          <cell r="L396" t="str">
            <v>Фосфорит</v>
          </cell>
          <cell r="M396" t="str">
            <v>Фосфорит</v>
          </cell>
          <cell r="N396" t="str">
            <v>GMF</v>
          </cell>
          <cell r="O396" t="str">
            <v>Express Eng</v>
          </cell>
          <cell r="P396">
            <v>139</v>
          </cell>
          <cell r="Q396">
            <v>88793.2</v>
          </cell>
          <cell r="R396">
            <v>88793.2</v>
          </cell>
          <cell r="S396">
            <v>0</v>
          </cell>
          <cell r="T396">
            <v>46811.31</v>
          </cell>
          <cell r="U396">
            <v>0</v>
          </cell>
          <cell r="V396">
            <v>0</v>
          </cell>
          <cell r="W396">
            <v>0</v>
          </cell>
          <cell r="X396">
            <v>0</v>
          </cell>
          <cell r="Y396">
            <v>0</v>
          </cell>
          <cell r="Z396">
            <v>0</v>
          </cell>
        </row>
        <row r="397">
          <cell r="A397">
            <v>200108</v>
          </cell>
          <cell r="B397" t="str">
            <v>map</v>
          </cell>
          <cell r="C397" t="str">
            <v>map07</v>
          </cell>
          <cell r="D397">
            <v>37104</v>
          </cell>
          <cell r="E397">
            <v>37104</v>
          </cell>
          <cell r="F397">
            <v>37136</v>
          </cell>
          <cell r="G397">
            <v>37106</v>
          </cell>
          <cell r="H397">
            <v>2497.800048828125</v>
          </cell>
          <cell r="I397">
            <v>2473.110107421875</v>
          </cell>
          <cell r="J397" t="str">
            <v>FCA Sala</v>
          </cell>
          <cell r="K397" t="str">
            <v>FOB Muuga</v>
          </cell>
          <cell r="L397" t="str">
            <v>Фосфорит</v>
          </cell>
          <cell r="M397" t="str">
            <v>Фосфорит</v>
          </cell>
          <cell r="N397" t="str">
            <v>GMF</v>
          </cell>
          <cell r="O397" t="str">
            <v>Unifert</v>
          </cell>
          <cell r="P397">
            <v>138</v>
          </cell>
          <cell r="Q397">
            <v>341289.18</v>
          </cell>
          <cell r="R397">
            <v>341289.18</v>
          </cell>
          <cell r="S397">
            <v>0</v>
          </cell>
          <cell r="T397" t="str">
            <v>EBSS</v>
          </cell>
          <cell r="U397">
            <v>17234.82</v>
          </cell>
          <cell r="V397">
            <v>17234.82</v>
          </cell>
          <cell r="W397">
            <v>0</v>
          </cell>
          <cell r="X397">
            <v>0</v>
          </cell>
          <cell r="Y397">
            <v>0</v>
          </cell>
          <cell r="Z397">
            <v>0</v>
          </cell>
        </row>
        <row r="398">
          <cell r="A398">
            <v>200108</v>
          </cell>
          <cell r="B398" t="str">
            <v>map</v>
          </cell>
          <cell r="C398" t="str">
            <v>map08</v>
          </cell>
          <cell r="D398">
            <v>37104</v>
          </cell>
          <cell r="E398">
            <v>37113</v>
          </cell>
          <cell r="F398">
            <v>37134</v>
          </cell>
          <cell r="G398">
            <v>37113</v>
          </cell>
          <cell r="H398">
            <v>469</v>
          </cell>
          <cell r="I398">
            <v>469</v>
          </cell>
          <cell r="J398" t="str">
            <v>DAF Ivangorod</v>
          </cell>
          <cell r="K398" t="str">
            <v>DAF Ivangorod</v>
          </cell>
          <cell r="L398" t="str">
            <v>Фосфорит</v>
          </cell>
          <cell r="M398" t="str">
            <v>Фосфорит</v>
          </cell>
          <cell r="N398" t="str">
            <v>GMF</v>
          </cell>
          <cell r="O398" t="str">
            <v>PromEnergyChem</v>
          </cell>
          <cell r="P398">
            <v>143.5</v>
          </cell>
          <cell r="Q398">
            <v>67301.5</v>
          </cell>
          <cell r="R398">
            <v>67301.5</v>
          </cell>
          <cell r="S398">
            <v>0</v>
          </cell>
          <cell r="T398">
            <v>46681.18</v>
          </cell>
          <cell r="U398">
            <v>0</v>
          </cell>
          <cell r="V398">
            <v>0</v>
          </cell>
          <cell r="W398">
            <v>0</v>
          </cell>
          <cell r="X398">
            <v>0</v>
          </cell>
          <cell r="Y398">
            <v>0</v>
          </cell>
          <cell r="Z398">
            <v>0</v>
          </cell>
        </row>
        <row r="399">
          <cell r="A399">
            <v>200108</v>
          </cell>
          <cell r="B399" t="str">
            <v>map</v>
          </cell>
          <cell r="C399" t="str">
            <v>map09</v>
          </cell>
          <cell r="D399">
            <v>37118</v>
          </cell>
          <cell r="E399">
            <v>37118</v>
          </cell>
          <cell r="F399">
            <v>37148</v>
          </cell>
          <cell r="G399">
            <v>37118</v>
          </cell>
          <cell r="H399">
            <v>700.79998779296875</v>
          </cell>
          <cell r="I399">
            <v>700.79998779296875</v>
          </cell>
          <cell r="J399" t="str">
            <v>DAF Ivangorod</v>
          </cell>
          <cell r="K399" t="str">
            <v>DAF Ivangorod</v>
          </cell>
          <cell r="L399" t="str">
            <v>Фосфорит</v>
          </cell>
          <cell r="M399" t="str">
            <v>Фосфорит</v>
          </cell>
          <cell r="N399" t="str">
            <v>GMF</v>
          </cell>
          <cell r="O399" t="str">
            <v>PromEnergyChem</v>
          </cell>
          <cell r="P399">
            <v>143.5</v>
          </cell>
          <cell r="Q399">
            <v>100564.8</v>
          </cell>
          <cell r="R399">
            <v>100564.8</v>
          </cell>
          <cell r="S399">
            <v>0</v>
          </cell>
          <cell r="T399">
            <v>46278.96</v>
          </cell>
          <cell r="U399">
            <v>0</v>
          </cell>
          <cell r="V399">
            <v>0</v>
          </cell>
          <cell r="W399">
            <v>0</v>
          </cell>
          <cell r="X399">
            <v>0</v>
          </cell>
          <cell r="Y399">
            <v>0</v>
          </cell>
          <cell r="Z399">
            <v>0</v>
          </cell>
        </row>
        <row r="400">
          <cell r="A400">
            <v>200108</v>
          </cell>
          <cell r="B400" t="str">
            <v>map</v>
          </cell>
          <cell r="C400" t="str">
            <v>map10</v>
          </cell>
          <cell r="D400">
            <v>37112</v>
          </cell>
          <cell r="E400">
            <v>37118</v>
          </cell>
          <cell r="F400">
            <v>37142</v>
          </cell>
          <cell r="G400">
            <v>37118</v>
          </cell>
          <cell r="H400">
            <v>199</v>
          </cell>
          <cell r="I400">
            <v>199</v>
          </cell>
          <cell r="J400" t="str">
            <v>DAF Ivangorod</v>
          </cell>
          <cell r="K400" t="str">
            <v>DAF Ivangorod</v>
          </cell>
          <cell r="L400" t="str">
            <v>Фосфорит</v>
          </cell>
          <cell r="M400" t="str">
            <v>Фосфорит</v>
          </cell>
          <cell r="N400" t="str">
            <v>GMF</v>
          </cell>
          <cell r="O400" t="str">
            <v>Carvel</v>
          </cell>
          <cell r="P400">
            <v>141.6</v>
          </cell>
          <cell r="Q400">
            <v>28178.400000000001</v>
          </cell>
          <cell r="R400">
            <v>28178.400000000001</v>
          </cell>
          <cell r="S400">
            <v>0</v>
          </cell>
          <cell r="T400">
            <v>46763.99</v>
          </cell>
          <cell r="U400">
            <v>0</v>
          </cell>
          <cell r="V400">
            <v>0</v>
          </cell>
          <cell r="W400">
            <v>0</v>
          </cell>
          <cell r="X400">
            <v>0</v>
          </cell>
          <cell r="Y400">
            <v>0</v>
          </cell>
          <cell r="Z400">
            <v>0</v>
          </cell>
        </row>
        <row r="401">
          <cell r="A401">
            <v>200108</v>
          </cell>
          <cell r="B401" t="str">
            <v>map</v>
          </cell>
          <cell r="C401" t="str">
            <v>map11</v>
          </cell>
          <cell r="D401">
            <v>37123</v>
          </cell>
          <cell r="E401">
            <v>37134</v>
          </cell>
          <cell r="F401">
            <v>37143</v>
          </cell>
          <cell r="G401">
            <v>37134</v>
          </cell>
          <cell r="H401">
            <v>198</v>
          </cell>
          <cell r="I401">
            <v>198</v>
          </cell>
          <cell r="J401" t="str">
            <v>DAF Ivangorod</v>
          </cell>
          <cell r="K401" t="str">
            <v>DAF Ivangorod</v>
          </cell>
          <cell r="L401" t="str">
            <v>Фосфорит</v>
          </cell>
          <cell r="M401" t="str">
            <v>Фосфорит</v>
          </cell>
          <cell r="N401" t="str">
            <v>GMF</v>
          </cell>
          <cell r="O401" t="str">
            <v>Carvel</v>
          </cell>
          <cell r="P401">
            <v>144.6</v>
          </cell>
          <cell r="Q401">
            <v>28630.799999999999</v>
          </cell>
          <cell r="R401">
            <v>28630.799999999999</v>
          </cell>
          <cell r="S401">
            <v>0</v>
          </cell>
          <cell r="T401">
            <v>46491.9</v>
          </cell>
          <cell r="U401">
            <v>0</v>
          </cell>
          <cell r="V401">
            <v>0</v>
          </cell>
          <cell r="W401">
            <v>0</v>
          </cell>
          <cell r="X401">
            <v>0</v>
          </cell>
          <cell r="Y401">
            <v>0</v>
          </cell>
          <cell r="Z401">
            <v>0</v>
          </cell>
        </row>
        <row r="402">
          <cell r="A402">
            <v>200108</v>
          </cell>
          <cell r="B402" t="str">
            <v>map</v>
          </cell>
          <cell r="C402" t="str">
            <v>map15</v>
          </cell>
          <cell r="D402">
            <v>37120</v>
          </cell>
          <cell r="E402">
            <v>37122</v>
          </cell>
          <cell r="F402">
            <v>37150</v>
          </cell>
          <cell r="G402">
            <v>37122</v>
          </cell>
          <cell r="H402">
            <v>387.60000610351562</v>
          </cell>
          <cell r="I402">
            <v>387.60000610351562</v>
          </cell>
          <cell r="J402" t="str">
            <v>FCA Sala</v>
          </cell>
          <cell r="K402" t="str">
            <v>FCA Sala</v>
          </cell>
          <cell r="L402" t="str">
            <v>Фосфорит</v>
          </cell>
          <cell r="M402" t="str">
            <v>Фосфорит</v>
          </cell>
          <cell r="N402" t="str">
            <v>GMF</v>
          </cell>
          <cell r="O402" t="str">
            <v>Express Eng</v>
          </cell>
          <cell r="P402">
            <v>144</v>
          </cell>
          <cell r="Q402">
            <v>55814.400000000001</v>
          </cell>
          <cell r="R402">
            <v>55814.400000000001</v>
          </cell>
          <cell r="S402">
            <v>0</v>
          </cell>
          <cell r="T402">
            <v>46397.26</v>
          </cell>
          <cell r="U402">
            <v>0</v>
          </cell>
          <cell r="V402">
            <v>0</v>
          </cell>
          <cell r="W402">
            <v>0</v>
          </cell>
          <cell r="X402">
            <v>0</v>
          </cell>
          <cell r="Y402">
            <v>0</v>
          </cell>
          <cell r="Z402">
            <v>0</v>
          </cell>
        </row>
        <row r="403">
          <cell r="A403">
            <v>200108</v>
          </cell>
          <cell r="B403" t="str">
            <v>map</v>
          </cell>
          <cell r="C403" t="str">
            <v>map16</v>
          </cell>
          <cell r="D403">
            <v>37125</v>
          </cell>
          <cell r="E403">
            <v>37134</v>
          </cell>
          <cell r="F403">
            <v>37155</v>
          </cell>
          <cell r="G403">
            <v>37134</v>
          </cell>
          <cell r="H403">
            <v>1534.5</v>
          </cell>
          <cell r="I403">
            <v>1534.5</v>
          </cell>
          <cell r="J403" t="str">
            <v>FCA Sala</v>
          </cell>
          <cell r="K403" t="str">
            <v>FCA Sala</v>
          </cell>
          <cell r="L403" t="str">
            <v>Фосфорит</v>
          </cell>
          <cell r="M403" t="str">
            <v>Фосфорит</v>
          </cell>
          <cell r="N403" t="str">
            <v>GMF</v>
          </cell>
          <cell r="O403" t="str">
            <v>Express Eng</v>
          </cell>
          <cell r="P403">
            <v>139</v>
          </cell>
          <cell r="Q403">
            <v>213295.5</v>
          </cell>
          <cell r="R403">
            <v>213295.5</v>
          </cell>
          <cell r="S403">
            <v>0</v>
          </cell>
          <cell r="T403">
            <v>46610.2</v>
          </cell>
          <cell r="U403">
            <v>0</v>
          </cell>
          <cell r="V403">
            <v>0</v>
          </cell>
          <cell r="W403">
            <v>0</v>
          </cell>
          <cell r="X403">
            <v>0</v>
          </cell>
          <cell r="Y403">
            <v>0</v>
          </cell>
          <cell r="Z403">
            <v>0</v>
          </cell>
        </row>
        <row r="404">
          <cell r="A404">
            <v>200108</v>
          </cell>
          <cell r="B404" t="str">
            <v>map</v>
          </cell>
          <cell r="C404" t="str">
            <v>map17</v>
          </cell>
          <cell r="D404">
            <v>37120</v>
          </cell>
          <cell r="E404">
            <v>37134</v>
          </cell>
          <cell r="F404">
            <v>37150</v>
          </cell>
          <cell r="G404">
            <v>37134</v>
          </cell>
          <cell r="H404">
            <v>1160</v>
          </cell>
          <cell r="I404">
            <v>1160</v>
          </cell>
          <cell r="J404" t="str">
            <v>FCA Sala</v>
          </cell>
          <cell r="K404" t="str">
            <v>FCA Sala</v>
          </cell>
          <cell r="L404" t="str">
            <v>Фосфорит</v>
          </cell>
          <cell r="M404" t="str">
            <v>Фосфорит</v>
          </cell>
          <cell r="N404" t="str">
            <v>GMF</v>
          </cell>
          <cell r="O404" t="str">
            <v>Express Eng</v>
          </cell>
          <cell r="P404">
            <v>144</v>
          </cell>
          <cell r="Q404">
            <v>167040</v>
          </cell>
          <cell r="R404">
            <v>167040</v>
          </cell>
          <cell r="S404">
            <v>0</v>
          </cell>
          <cell r="T404">
            <v>46349.94</v>
          </cell>
          <cell r="U404">
            <v>0</v>
          </cell>
          <cell r="V404">
            <v>0</v>
          </cell>
          <cell r="W404">
            <v>0</v>
          </cell>
          <cell r="X404">
            <v>0</v>
          </cell>
          <cell r="Y404">
            <v>0</v>
          </cell>
          <cell r="Z404">
            <v>0</v>
          </cell>
        </row>
        <row r="405">
          <cell r="A405">
            <v>200108</v>
          </cell>
          <cell r="B405" t="str">
            <v>map</v>
          </cell>
          <cell r="C405" t="str">
            <v>map19</v>
          </cell>
          <cell r="D405">
            <v>37126</v>
          </cell>
          <cell r="E405">
            <v>37134</v>
          </cell>
          <cell r="F405">
            <v>37156</v>
          </cell>
          <cell r="G405">
            <v>37134</v>
          </cell>
          <cell r="H405">
            <v>1488.300048828125</v>
          </cell>
          <cell r="I405">
            <v>1488.300048828125</v>
          </cell>
          <cell r="J405" t="str">
            <v>FCA Sala</v>
          </cell>
          <cell r="K405" t="str">
            <v>FCA Sala</v>
          </cell>
          <cell r="L405" t="str">
            <v>Фосфорит</v>
          </cell>
          <cell r="M405" t="str">
            <v>Фосфорит</v>
          </cell>
          <cell r="N405" t="str">
            <v>GMF</v>
          </cell>
          <cell r="O405" t="str">
            <v>Alpha Maima</v>
          </cell>
          <cell r="P405">
            <v>141</v>
          </cell>
          <cell r="Q405">
            <v>209850.3</v>
          </cell>
          <cell r="R405">
            <v>211500</v>
          </cell>
          <cell r="S405">
            <v>-1649.7</v>
          </cell>
          <cell r="T405">
            <v>46444.58</v>
          </cell>
          <cell r="U405">
            <v>0</v>
          </cell>
          <cell r="V405">
            <v>0</v>
          </cell>
          <cell r="W405">
            <v>0</v>
          </cell>
          <cell r="X405">
            <v>0</v>
          </cell>
          <cell r="Y405">
            <v>0</v>
          </cell>
          <cell r="Z405">
            <v>0</v>
          </cell>
        </row>
        <row r="406">
          <cell r="A406">
            <v>200108</v>
          </cell>
          <cell r="B406" t="str">
            <v>map</v>
          </cell>
          <cell r="C406" t="str">
            <v>map22</v>
          </cell>
          <cell r="D406">
            <v>37134</v>
          </cell>
          <cell r="E406">
            <v>37134</v>
          </cell>
          <cell r="F406">
            <v>37164</v>
          </cell>
          <cell r="G406">
            <v>37134</v>
          </cell>
          <cell r="H406">
            <v>662</v>
          </cell>
          <cell r="I406">
            <v>662</v>
          </cell>
          <cell r="J406" t="str">
            <v>FCA Sala</v>
          </cell>
          <cell r="K406" t="str">
            <v>FCA Sala</v>
          </cell>
          <cell r="L406" t="str">
            <v>Фосфорит</v>
          </cell>
          <cell r="M406" t="str">
            <v>Фосфорит</v>
          </cell>
          <cell r="N406" t="str">
            <v>GMF</v>
          </cell>
          <cell r="O406" t="str">
            <v>Express Eng</v>
          </cell>
          <cell r="P406">
            <v>139</v>
          </cell>
          <cell r="Q406">
            <v>92018</v>
          </cell>
          <cell r="R406">
            <v>92018</v>
          </cell>
          <cell r="S406">
            <v>0</v>
          </cell>
          <cell r="T406">
            <v>46562.879999999997</v>
          </cell>
          <cell r="U406">
            <v>0</v>
          </cell>
          <cell r="V406">
            <v>0</v>
          </cell>
          <cell r="W406">
            <v>0</v>
          </cell>
          <cell r="X406">
            <v>0</v>
          </cell>
          <cell r="Y406">
            <v>0</v>
          </cell>
          <cell r="Z406">
            <v>0</v>
          </cell>
        </row>
        <row r="407">
          <cell r="A407">
            <v>200108</v>
          </cell>
          <cell r="B407" t="str">
            <v>map</v>
          </cell>
          <cell r="C407" t="str">
            <v>map23</v>
          </cell>
          <cell r="D407">
            <v>37133</v>
          </cell>
          <cell r="E407">
            <v>37130</v>
          </cell>
          <cell r="F407">
            <v>37159</v>
          </cell>
          <cell r="G407">
            <v>37132</v>
          </cell>
          <cell r="H407">
            <v>3095.10009765625</v>
          </cell>
          <cell r="I407">
            <v>3044.485107421875</v>
          </cell>
          <cell r="J407" t="str">
            <v>DAF Ivangorod</v>
          </cell>
          <cell r="K407" t="str">
            <v>FOB Muuga</v>
          </cell>
          <cell r="L407" t="str">
            <v>Фосфорит</v>
          </cell>
          <cell r="M407" t="str">
            <v>Фосфорит</v>
          </cell>
          <cell r="N407" t="str">
            <v>GMF</v>
          </cell>
          <cell r="O407" t="str">
            <v>Unifert</v>
          </cell>
          <cell r="P407">
            <v>145</v>
          </cell>
          <cell r="Q407">
            <v>441450.33</v>
          </cell>
          <cell r="R407">
            <v>441450.33</v>
          </cell>
          <cell r="S407">
            <v>0</v>
          </cell>
          <cell r="T407" t="str">
            <v>EBSS</v>
          </cell>
          <cell r="U407">
            <v>21210.39</v>
          </cell>
          <cell r="V407">
            <v>21210.39</v>
          </cell>
          <cell r="W407">
            <v>0</v>
          </cell>
          <cell r="X407">
            <v>0</v>
          </cell>
          <cell r="Y407">
            <v>0</v>
          </cell>
          <cell r="Z407">
            <v>0</v>
          </cell>
        </row>
        <row r="408">
          <cell r="A408">
            <v>200108</v>
          </cell>
          <cell r="B408" t="str">
            <v>map</v>
          </cell>
          <cell r="C408" t="str">
            <v>map24</v>
          </cell>
          <cell r="D408">
            <v>37132</v>
          </cell>
          <cell r="E408">
            <v>37134</v>
          </cell>
          <cell r="F408">
            <v>37162</v>
          </cell>
          <cell r="G408">
            <v>37134</v>
          </cell>
          <cell r="H408">
            <v>598.0999755859375</v>
          </cell>
          <cell r="I408">
            <v>598.0999755859375</v>
          </cell>
          <cell r="J408" t="str">
            <v>FCA Sala</v>
          </cell>
          <cell r="K408" t="str">
            <v>FCA Sala</v>
          </cell>
          <cell r="L408" t="str">
            <v>Фосфорит</v>
          </cell>
          <cell r="M408" t="str">
            <v>Northrop</v>
          </cell>
          <cell r="N408" t="str">
            <v>GMF</v>
          </cell>
          <cell r="O408" t="str">
            <v>Bilston</v>
          </cell>
          <cell r="P408">
            <v>134</v>
          </cell>
          <cell r="Q408">
            <v>80145.399999999994</v>
          </cell>
          <cell r="R408">
            <v>80145.399999999994</v>
          </cell>
          <cell r="S408">
            <v>0</v>
          </cell>
          <cell r="T408">
            <v>46716.67</v>
          </cell>
          <cell r="U408">
            <v>0</v>
          </cell>
          <cell r="V408">
            <v>0</v>
          </cell>
          <cell r="W408">
            <v>0</v>
          </cell>
          <cell r="X408">
            <v>0</v>
          </cell>
          <cell r="Y408">
            <v>0</v>
          </cell>
          <cell r="Z408">
            <v>0</v>
          </cell>
        </row>
        <row r="409">
          <cell r="A409">
            <v>200109</v>
          </cell>
          <cell r="B409" t="str">
            <v>map</v>
          </cell>
          <cell r="C409" t="str">
            <v>map25</v>
          </cell>
          <cell r="D409">
            <v>37149</v>
          </cell>
          <cell r="E409">
            <v>37154</v>
          </cell>
          <cell r="F409">
            <v>37179</v>
          </cell>
          <cell r="G409">
            <v>37154</v>
          </cell>
          <cell r="H409">
            <v>695</v>
          </cell>
          <cell r="I409">
            <v>695</v>
          </cell>
          <cell r="J409" t="str">
            <v>FCA Sala</v>
          </cell>
          <cell r="K409" t="str">
            <v>FCA Sala</v>
          </cell>
          <cell r="L409" t="str">
            <v>Фосфорит</v>
          </cell>
          <cell r="M409" t="str">
            <v>Фосфорит</v>
          </cell>
          <cell r="N409" t="str">
            <v>GMF</v>
          </cell>
          <cell r="O409" t="str">
            <v>Bilston</v>
          </cell>
          <cell r="P409">
            <v>144</v>
          </cell>
          <cell r="Q409">
            <v>100080</v>
          </cell>
          <cell r="R409">
            <v>100080</v>
          </cell>
          <cell r="S409">
            <v>0</v>
          </cell>
          <cell r="T409">
            <v>46314.45</v>
          </cell>
          <cell r="U409">
            <v>0</v>
          </cell>
          <cell r="V409">
            <v>0</v>
          </cell>
          <cell r="W409">
            <v>0</v>
          </cell>
          <cell r="X409">
            <v>0</v>
          </cell>
          <cell r="Y409">
            <v>0</v>
          </cell>
          <cell r="Z409">
            <v>0</v>
          </cell>
        </row>
        <row r="410">
          <cell r="A410">
            <v>200109</v>
          </cell>
          <cell r="B410" t="str">
            <v>map</v>
          </cell>
          <cell r="C410" t="str">
            <v>map26</v>
          </cell>
          <cell r="D410">
            <v>37149</v>
          </cell>
          <cell r="E410">
            <v>37156</v>
          </cell>
          <cell r="F410">
            <v>37179</v>
          </cell>
          <cell r="G410">
            <v>37156</v>
          </cell>
          <cell r="H410">
            <v>752.4000244140625</v>
          </cell>
          <cell r="I410">
            <v>752.4000244140625</v>
          </cell>
          <cell r="J410" t="str">
            <v>FCA Sala</v>
          </cell>
          <cell r="K410" t="str">
            <v>FCA Sala</v>
          </cell>
          <cell r="L410" t="str">
            <v>Фосфорит</v>
          </cell>
          <cell r="M410" t="str">
            <v>Фосфорит</v>
          </cell>
          <cell r="N410" t="str">
            <v>GMF</v>
          </cell>
          <cell r="O410" t="str">
            <v>Bilston</v>
          </cell>
          <cell r="P410">
            <v>144</v>
          </cell>
          <cell r="Q410">
            <v>108345.60000000001</v>
          </cell>
          <cell r="R410">
            <v>108345.60000000001</v>
          </cell>
          <cell r="S410">
            <v>0</v>
          </cell>
          <cell r="T410">
            <v>47154.38</v>
          </cell>
          <cell r="U410">
            <v>0</v>
          </cell>
          <cell r="V410">
            <v>0</v>
          </cell>
          <cell r="W410">
            <v>0</v>
          </cell>
          <cell r="X410">
            <v>0</v>
          </cell>
          <cell r="Y410">
            <v>0</v>
          </cell>
          <cell r="Z410">
            <v>0</v>
          </cell>
        </row>
        <row r="411">
          <cell r="A411">
            <v>200109</v>
          </cell>
          <cell r="B411" t="str">
            <v>map</v>
          </cell>
          <cell r="C411" t="str">
            <v>map28</v>
          </cell>
          <cell r="D411">
            <v>37149</v>
          </cell>
          <cell r="E411">
            <v>37142</v>
          </cell>
          <cell r="F411">
            <v>37179</v>
          </cell>
          <cell r="G411">
            <v>37142</v>
          </cell>
          <cell r="H411">
            <v>339</v>
          </cell>
          <cell r="I411">
            <v>339</v>
          </cell>
          <cell r="J411" t="str">
            <v>DAF Ivangorod</v>
          </cell>
          <cell r="K411" t="str">
            <v>DAF Ivangorod</v>
          </cell>
          <cell r="L411" t="str">
            <v>Фосфорит</v>
          </cell>
          <cell r="M411" t="str">
            <v>Фосфорит</v>
          </cell>
          <cell r="N411" t="str">
            <v>GMF</v>
          </cell>
          <cell r="O411" t="str">
            <v>Express Eng</v>
          </cell>
          <cell r="P411">
            <v>144.5</v>
          </cell>
          <cell r="Q411">
            <v>48985.5</v>
          </cell>
          <cell r="R411">
            <v>48985.5</v>
          </cell>
          <cell r="S411">
            <v>0</v>
          </cell>
          <cell r="T411">
            <v>46681.18</v>
          </cell>
          <cell r="U411">
            <v>0</v>
          </cell>
          <cell r="V411">
            <v>0</v>
          </cell>
          <cell r="W411">
            <v>0</v>
          </cell>
          <cell r="X411">
            <v>0</v>
          </cell>
          <cell r="Y411">
            <v>0</v>
          </cell>
          <cell r="Z411">
            <v>0</v>
          </cell>
        </row>
        <row r="412">
          <cell r="A412">
            <v>200109</v>
          </cell>
          <cell r="B412" t="str">
            <v>map</v>
          </cell>
          <cell r="C412" t="str">
            <v>map29</v>
          </cell>
          <cell r="D412">
            <v>37154</v>
          </cell>
          <cell r="E412">
            <v>37148</v>
          </cell>
          <cell r="F412">
            <v>37184</v>
          </cell>
          <cell r="G412">
            <v>37151</v>
          </cell>
          <cell r="H412">
            <v>3100.89990234375</v>
          </cell>
          <cell r="I412">
            <v>3104.821044921875</v>
          </cell>
          <cell r="J412" t="str">
            <v>DAF Ivangorod</v>
          </cell>
          <cell r="K412" t="str">
            <v>FOB Muuga</v>
          </cell>
          <cell r="L412" t="str">
            <v>Фосфорит</v>
          </cell>
          <cell r="M412" t="str">
            <v>Фосфорит</v>
          </cell>
          <cell r="N412" t="str">
            <v>GMF</v>
          </cell>
          <cell r="O412" t="str">
            <v>Unifert</v>
          </cell>
          <cell r="P412">
            <v>147</v>
          </cell>
          <cell r="Q412">
            <v>456408.68699999998</v>
          </cell>
          <cell r="R412">
            <v>456408.69</v>
          </cell>
          <cell r="S412">
            <v>0</v>
          </cell>
          <cell r="T412" t="str">
            <v>EBSS</v>
          </cell>
          <cell r="U412">
            <v>29925.8</v>
          </cell>
          <cell r="V412">
            <v>29925.8</v>
          </cell>
          <cell r="W412">
            <v>0</v>
          </cell>
          <cell r="X412">
            <v>0</v>
          </cell>
          <cell r="Y412">
            <v>0</v>
          </cell>
          <cell r="Z412">
            <v>0</v>
          </cell>
        </row>
        <row r="413">
          <cell r="A413">
            <v>200109</v>
          </cell>
          <cell r="B413" t="str">
            <v>map</v>
          </cell>
          <cell r="C413" t="str">
            <v>map31</v>
          </cell>
          <cell r="D413">
            <v>37156</v>
          </cell>
          <cell r="E413">
            <v>37156</v>
          </cell>
          <cell r="F413">
            <v>37186</v>
          </cell>
          <cell r="G413">
            <v>37156</v>
          </cell>
          <cell r="H413">
            <v>63.599998474121094</v>
          </cell>
          <cell r="I413">
            <v>63.599998474121094</v>
          </cell>
          <cell r="J413" t="str">
            <v>DAF Ivangorod</v>
          </cell>
          <cell r="K413" t="str">
            <v>DAF Ivangorod</v>
          </cell>
          <cell r="L413" t="str">
            <v>Фосфорит</v>
          </cell>
          <cell r="M413" t="str">
            <v>Фосфорит</v>
          </cell>
          <cell r="N413" t="str">
            <v>GMF</v>
          </cell>
          <cell r="O413" t="str">
            <v>Express Eng</v>
          </cell>
          <cell r="P413">
            <v>144.5</v>
          </cell>
          <cell r="Q413">
            <v>9190.2000000000007</v>
          </cell>
          <cell r="R413">
            <v>9190.2000000000007</v>
          </cell>
          <cell r="S413">
            <v>0</v>
          </cell>
          <cell r="T413">
            <v>47095.23</v>
          </cell>
          <cell r="U413">
            <v>0</v>
          </cell>
          <cell r="V413">
            <v>0</v>
          </cell>
          <cell r="W413">
            <v>0</v>
          </cell>
          <cell r="X413">
            <v>0</v>
          </cell>
          <cell r="Y413">
            <v>0</v>
          </cell>
          <cell r="Z413">
            <v>0</v>
          </cell>
        </row>
        <row r="414">
          <cell r="A414">
            <v>200109</v>
          </cell>
          <cell r="B414" t="str">
            <v>map</v>
          </cell>
          <cell r="C414" t="str">
            <v>map32</v>
          </cell>
          <cell r="D414">
            <v>37160</v>
          </cell>
          <cell r="E414">
            <v>37161</v>
          </cell>
          <cell r="F414">
            <v>37190</v>
          </cell>
          <cell r="G414">
            <v>37161</v>
          </cell>
          <cell r="H414">
            <v>571</v>
          </cell>
          <cell r="I414">
            <v>571</v>
          </cell>
          <cell r="J414" t="str">
            <v>FCA Sala</v>
          </cell>
          <cell r="K414" t="str">
            <v>FCA Sala</v>
          </cell>
          <cell r="L414" t="str">
            <v>Фосфорит</v>
          </cell>
          <cell r="M414" t="str">
            <v>Фосфорит</v>
          </cell>
          <cell r="N414" t="str">
            <v>GMF</v>
          </cell>
          <cell r="O414" t="str">
            <v>Bilston</v>
          </cell>
          <cell r="P414">
            <v>144</v>
          </cell>
          <cell r="Q414">
            <v>82224</v>
          </cell>
          <cell r="R414">
            <v>82224</v>
          </cell>
          <cell r="S414">
            <v>0</v>
          </cell>
          <cell r="T414">
            <v>46480.07</v>
          </cell>
          <cell r="U414">
            <v>0</v>
          </cell>
          <cell r="V414">
            <v>0</v>
          </cell>
          <cell r="W414">
            <v>0</v>
          </cell>
          <cell r="X414">
            <v>0</v>
          </cell>
          <cell r="Y414">
            <v>0</v>
          </cell>
          <cell r="Z414">
            <v>0</v>
          </cell>
        </row>
        <row r="415">
          <cell r="A415">
            <v>200110</v>
          </cell>
          <cell r="B415" t="str">
            <v>map</v>
          </cell>
          <cell r="C415" t="str">
            <v>map34</v>
          </cell>
          <cell r="D415">
            <v>37189</v>
          </cell>
          <cell r="E415">
            <v>37189</v>
          </cell>
          <cell r="F415">
            <v>37218</v>
          </cell>
          <cell r="G415">
            <v>37189</v>
          </cell>
          <cell r="H415">
            <v>411.89999389648438</v>
          </cell>
          <cell r="I415">
            <v>411.89999389648438</v>
          </cell>
          <cell r="J415" t="str">
            <v>DAF Ivangorod</v>
          </cell>
          <cell r="K415" t="str">
            <v>DAF Ivangorod</v>
          </cell>
          <cell r="L415" t="str">
            <v>Фосфорит</v>
          </cell>
          <cell r="M415" t="str">
            <v>Фосфорит</v>
          </cell>
          <cell r="N415" t="str">
            <v>GMF</v>
          </cell>
          <cell r="O415" t="str">
            <v>Express Eng</v>
          </cell>
          <cell r="P415">
            <v>142.5</v>
          </cell>
          <cell r="Q415">
            <v>58695.75</v>
          </cell>
          <cell r="R415">
            <v>58695.75</v>
          </cell>
          <cell r="S415">
            <v>0</v>
          </cell>
          <cell r="T415">
            <v>46030.53</v>
          </cell>
          <cell r="U415">
            <v>0</v>
          </cell>
          <cell r="V415">
            <v>0</v>
          </cell>
          <cell r="W415">
            <v>0</v>
          </cell>
          <cell r="X415">
            <v>0</v>
          </cell>
          <cell r="Y415">
            <v>0</v>
          </cell>
          <cell r="Z415">
            <v>0</v>
          </cell>
        </row>
        <row r="416">
          <cell r="A416">
            <v>200110</v>
          </cell>
          <cell r="B416" t="str">
            <v>map</v>
          </cell>
          <cell r="C416" t="str">
            <v>map35</v>
          </cell>
          <cell r="D416">
            <v>37194</v>
          </cell>
          <cell r="E416">
            <v>37195</v>
          </cell>
          <cell r="F416">
            <v>37224</v>
          </cell>
          <cell r="G416">
            <v>37195</v>
          </cell>
          <cell r="H416">
            <v>1499.699951171875</v>
          </cell>
          <cell r="I416">
            <v>1499.699951171875</v>
          </cell>
          <cell r="J416" t="str">
            <v>DAF Ivangorod</v>
          </cell>
          <cell r="K416" t="str">
            <v>DAF Ivangorod</v>
          </cell>
          <cell r="L416" t="str">
            <v>Фосфорит</v>
          </cell>
          <cell r="M416" t="str">
            <v>Фосфорит</v>
          </cell>
          <cell r="N416" t="str">
            <v>GMF</v>
          </cell>
          <cell r="O416" t="str">
            <v>Express Eng</v>
          </cell>
          <cell r="P416">
            <v>139.5</v>
          </cell>
          <cell r="Q416">
            <v>209208.15</v>
          </cell>
          <cell r="R416">
            <v>209208.15</v>
          </cell>
          <cell r="S416">
            <v>0</v>
          </cell>
          <cell r="T416">
            <v>46941.440000000002</v>
          </cell>
          <cell r="U416">
            <v>0</v>
          </cell>
          <cell r="V416">
            <v>0</v>
          </cell>
          <cell r="W416">
            <v>0</v>
          </cell>
          <cell r="X416">
            <v>0</v>
          </cell>
          <cell r="Y416">
            <v>0</v>
          </cell>
          <cell r="Z416">
            <v>0</v>
          </cell>
        </row>
        <row r="417">
          <cell r="A417">
            <v>200201</v>
          </cell>
          <cell r="B417" t="str">
            <v>map</v>
          </cell>
          <cell r="C417" t="str">
            <v>map36</v>
          </cell>
          <cell r="D417">
            <v>37276</v>
          </cell>
          <cell r="E417">
            <v>37215</v>
          </cell>
          <cell r="F417">
            <v>37306</v>
          </cell>
          <cell r="G417">
            <v>3870.64990234375</v>
          </cell>
          <cell r="H417">
            <v>3000</v>
          </cell>
          <cell r="I417">
            <v>3000</v>
          </cell>
          <cell r="J417" t="str">
            <v>DAF Ivangorod</v>
          </cell>
          <cell r="K417" t="str">
            <v>FOB Tallinn</v>
          </cell>
          <cell r="L417" t="str">
            <v>Фосфорит</v>
          </cell>
          <cell r="M417" t="str">
            <v>Фосфорит</v>
          </cell>
          <cell r="N417" t="str">
            <v>GMF</v>
          </cell>
          <cell r="O417" t="str">
            <v>Skaga Traid</v>
          </cell>
          <cell r="P417">
            <v>148</v>
          </cell>
          <cell r="Q417">
            <v>444000</v>
          </cell>
          <cell r="R417">
            <v>0</v>
          </cell>
          <cell r="S417">
            <v>444000</v>
          </cell>
          <cell r="T417" t="str">
            <v>EBSS</v>
          </cell>
          <cell r="U417">
            <v>36000</v>
          </cell>
          <cell r="V417">
            <v>0</v>
          </cell>
          <cell r="W417">
            <v>36000</v>
          </cell>
          <cell r="X417">
            <v>0</v>
          </cell>
          <cell r="Y417">
            <v>0</v>
          </cell>
          <cell r="Z417">
            <v>0</v>
          </cell>
        </row>
        <row r="418">
          <cell r="A418">
            <v>200111</v>
          </cell>
          <cell r="B418" t="str">
            <v>map</v>
          </cell>
          <cell r="C418" t="str">
            <v>map37</v>
          </cell>
          <cell r="D418">
            <v>37210</v>
          </cell>
          <cell r="E418">
            <v>37205</v>
          </cell>
          <cell r="F418">
            <v>37240</v>
          </cell>
          <cell r="G418">
            <v>37226</v>
          </cell>
          <cell r="H418">
            <v>2005.405029296875</v>
          </cell>
          <cell r="I418">
            <v>2005.405029296875</v>
          </cell>
          <cell r="J418" t="str">
            <v>DAF Ivangorod</v>
          </cell>
          <cell r="K418" t="str">
            <v>FOB Tallinn</v>
          </cell>
          <cell r="L418" t="str">
            <v>Фосфорит</v>
          </cell>
          <cell r="M418" t="str">
            <v>Фосфорит</v>
          </cell>
          <cell r="N418" t="str">
            <v>GMF</v>
          </cell>
          <cell r="O418" t="str">
            <v>Unifert</v>
          </cell>
          <cell r="P418">
            <v>136</v>
          </cell>
          <cell r="Q418">
            <v>272735.08</v>
          </cell>
          <cell r="R418">
            <v>272735.08</v>
          </cell>
          <cell r="S418">
            <v>0</v>
          </cell>
          <cell r="T418" t="str">
            <v>EBSS</v>
          </cell>
          <cell r="U418">
            <v>24148.42</v>
          </cell>
          <cell r="V418">
            <v>24148.42</v>
          </cell>
          <cell r="W418">
            <v>0</v>
          </cell>
          <cell r="X418">
            <v>0</v>
          </cell>
          <cell r="Y418">
            <v>0</v>
          </cell>
          <cell r="Z418">
            <v>0</v>
          </cell>
        </row>
        <row r="419">
          <cell r="A419">
            <v>200201</v>
          </cell>
          <cell r="B419" t="str">
            <v>map</v>
          </cell>
          <cell r="C419" t="str">
            <v>map38</v>
          </cell>
          <cell r="D419">
            <v>37255</v>
          </cell>
          <cell r="E419">
            <v>37259</v>
          </cell>
          <cell r="F419">
            <v>37214</v>
          </cell>
          <cell r="G419">
            <v>37259</v>
          </cell>
          <cell r="H419">
            <v>135</v>
          </cell>
          <cell r="I419">
            <v>135</v>
          </cell>
          <cell r="J419" t="str">
            <v>DAF Ivangorod</v>
          </cell>
          <cell r="K419" t="str">
            <v>DAF Ivangorod</v>
          </cell>
          <cell r="L419" t="str">
            <v>Фосфорит</v>
          </cell>
          <cell r="M419" t="str">
            <v>Фосфорит</v>
          </cell>
          <cell r="N419" t="str">
            <v>GMF</v>
          </cell>
          <cell r="O419" t="str">
            <v>Express Eng</v>
          </cell>
          <cell r="P419">
            <v>139.5</v>
          </cell>
          <cell r="Q419">
            <v>18832.5</v>
          </cell>
          <cell r="R419">
            <v>18832.5</v>
          </cell>
          <cell r="S419">
            <v>0</v>
          </cell>
          <cell r="T419">
            <v>46976.93</v>
          </cell>
          <cell r="U419">
            <v>0</v>
          </cell>
          <cell r="V419">
            <v>0</v>
          </cell>
          <cell r="W419">
            <v>0</v>
          </cell>
          <cell r="X419">
            <v>0</v>
          </cell>
          <cell r="Y419">
            <v>0</v>
          </cell>
          <cell r="Z419">
            <v>0</v>
          </cell>
        </row>
        <row r="420">
          <cell r="A420">
            <v>200111</v>
          </cell>
          <cell r="B420" t="str">
            <v>map</v>
          </cell>
          <cell r="C420" t="str">
            <v>map42</v>
          </cell>
          <cell r="D420">
            <v>37221</v>
          </cell>
          <cell r="E420">
            <v>37224</v>
          </cell>
          <cell r="F420">
            <v>37224</v>
          </cell>
          <cell r="G420">
            <v>37224</v>
          </cell>
          <cell r="H420">
            <v>331.39999389648438</v>
          </cell>
          <cell r="I420">
            <v>331.39999389648438</v>
          </cell>
          <cell r="J420" t="str">
            <v>DAF Ivangorod</v>
          </cell>
          <cell r="K420" t="str">
            <v>DAF Ivangorod</v>
          </cell>
          <cell r="L420" t="str">
            <v>Фосфорит</v>
          </cell>
          <cell r="M420" t="str">
            <v>Фосфорит</v>
          </cell>
          <cell r="N420" t="str">
            <v>GMF</v>
          </cell>
          <cell r="O420" t="str">
            <v>Express Eng</v>
          </cell>
          <cell r="P420">
            <v>139.5</v>
          </cell>
          <cell r="Q420">
            <v>46230.3</v>
          </cell>
          <cell r="R420">
            <v>46230.3</v>
          </cell>
          <cell r="S420">
            <v>0</v>
          </cell>
          <cell r="T420">
            <v>46598.37</v>
          </cell>
          <cell r="U420">
            <v>0</v>
          </cell>
          <cell r="V420">
            <v>0</v>
          </cell>
          <cell r="W420">
            <v>0</v>
          </cell>
          <cell r="X420">
            <v>0</v>
          </cell>
          <cell r="Y420">
            <v>0</v>
          </cell>
          <cell r="Z420">
            <v>0</v>
          </cell>
        </row>
        <row r="421">
          <cell r="A421">
            <v>200201</v>
          </cell>
          <cell r="B421" t="str">
            <v>map</v>
          </cell>
          <cell r="C421" t="str">
            <v>map43</v>
          </cell>
          <cell r="D421">
            <v>37281</v>
          </cell>
          <cell r="E421">
            <v>37225</v>
          </cell>
          <cell r="F421">
            <v>37263</v>
          </cell>
          <cell r="G421">
            <v>3916.2099609375</v>
          </cell>
          <cell r="H421">
            <v>6000</v>
          </cell>
          <cell r="I421">
            <v>6000</v>
          </cell>
          <cell r="J421" t="str">
            <v>FCA Belorechenskaja</v>
          </cell>
          <cell r="K421" t="str">
            <v>FOB Novorossijsk</v>
          </cell>
          <cell r="L421" t="str">
            <v>Белореченск</v>
          </cell>
          <cell r="M421" t="str">
            <v>КГОК</v>
          </cell>
          <cell r="N421" t="str">
            <v>GMF</v>
          </cell>
          <cell r="O421" t="str">
            <v>Fedcom</v>
          </cell>
          <cell r="P421">
            <v>135</v>
          </cell>
          <cell r="Q421">
            <v>810000</v>
          </cell>
          <cell r="R421">
            <v>729000</v>
          </cell>
          <cell r="S421">
            <v>81000</v>
          </cell>
          <cell r="T421" t="str">
            <v>Railco</v>
          </cell>
          <cell r="U421">
            <v>78000</v>
          </cell>
          <cell r="V421">
            <v>69866</v>
          </cell>
          <cell r="W421">
            <v>8134</v>
          </cell>
          <cell r="X421">
            <v>0</v>
          </cell>
          <cell r="Y421">
            <v>0</v>
          </cell>
          <cell r="Z421">
            <v>0</v>
          </cell>
        </row>
        <row r="422">
          <cell r="A422">
            <v>200202</v>
          </cell>
          <cell r="B422" t="str">
            <v>map</v>
          </cell>
          <cell r="C422" t="str">
            <v>map44</v>
          </cell>
          <cell r="D422">
            <v>37291</v>
          </cell>
          <cell r="E422">
            <v>37184</v>
          </cell>
          <cell r="F422">
            <v>37283</v>
          </cell>
          <cell r="G422">
            <v>420.5</v>
          </cell>
          <cell r="H422">
            <v>6000</v>
          </cell>
          <cell r="I422">
            <v>6000</v>
          </cell>
          <cell r="J422" t="str">
            <v>FCA Belorechenskaja</v>
          </cell>
          <cell r="K422" t="str">
            <v>FOB Novorossijsk</v>
          </cell>
          <cell r="L422" t="str">
            <v>Белореченск</v>
          </cell>
          <cell r="M422" t="str">
            <v>КГОК</v>
          </cell>
          <cell r="N422" t="str">
            <v>GMF</v>
          </cell>
          <cell r="O422" t="str">
            <v>Fedcom</v>
          </cell>
          <cell r="P422">
            <v>135</v>
          </cell>
          <cell r="Q422">
            <v>810000</v>
          </cell>
          <cell r="R422">
            <v>729000</v>
          </cell>
          <cell r="S422">
            <v>81000</v>
          </cell>
          <cell r="T422" t="str">
            <v>Railco</v>
          </cell>
          <cell r="U422">
            <v>78000</v>
          </cell>
          <cell r="V422">
            <v>69866</v>
          </cell>
          <cell r="W422">
            <v>8134</v>
          </cell>
          <cell r="X422">
            <v>0</v>
          </cell>
          <cell r="Y422">
            <v>0</v>
          </cell>
          <cell r="Z422">
            <v>0</v>
          </cell>
        </row>
        <row r="423">
          <cell r="A423">
            <v>200111</v>
          </cell>
          <cell r="B423" t="str">
            <v>map</v>
          </cell>
          <cell r="C423" t="str">
            <v>map47</v>
          </cell>
          <cell r="D423">
            <v>37219</v>
          </cell>
          <cell r="E423">
            <v>37218</v>
          </cell>
          <cell r="F423">
            <v>37243</v>
          </cell>
          <cell r="G423">
            <v>37221</v>
          </cell>
          <cell r="H423">
            <v>6317</v>
          </cell>
          <cell r="I423">
            <v>6317</v>
          </cell>
          <cell r="J423" t="str">
            <v>FCA Belorechenskaja</v>
          </cell>
          <cell r="K423" t="str">
            <v>FOB Novorossijsk</v>
          </cell>
          <cell r="L423" t="str">
            <v>Белореченск</v>
          </cell>
          <cell r="M423" t="str">
            <v>КГОК</v>
          </cell>
          <cell r="N423" t="str">
            <v>GMF</v>
          </cell>
          <cell r="O423" t="str">
            <v>SCPA</v>
          </cell>
          <cell r="P423">
            <v>137</v>
          </cell>
          <cell r="Q423">
            <v>865429</v>
          </cell>
          <cell r="R423">
            <v>865429</v>
          </cell>
          <cell r="S423">
            <v>0</v>
          </cell>
          <cell r="T423" t="str">
            <v>Railco</v>
          </cell>
          <cell r="U423">
            <v>82121</v>
          </cell>
          <cell r="V423">
            <v>68819.14</v>
          </cell>
          <cell r="W423">
            <v>13301.86</v>
          </cell>
          <cell r="X423">
            <v>0</v>
          </cell>
          <cell r="Y423">
            <v>0</v>
          </cell>
          <cell r="Z423">
            <v>0</v>
          </cell>
        </row>
        <row r="424">
          <cell r="A424">
            <v>200111</v>
          </cell>
          <cell r="B424" t="str">
            <v>map</v>
          </cell>
          <cell r="C424" t="str">
            <v>map49</v>
          </cell>
          <cell r="D424">
            <v>37225</v>
          </cell>
          <cell r="E424">
            <v>37225</v>
          </cell>
          <cell r="F424">
            <v>37255</v>
          </cell>
          <cell r="G424">
            <v>37256</v>
          </cell>
          <cell r="H424">
            <v>3000</v>
          </cell>
          <cell r="I424">
            <v>3000</v>
          </cell>
          <cell r="J424" t="str">
            <v>FCA Belorechenskaja</v>
          </cell>
          <cell r="K424" t="str">
            <v>FOB Novorossijsk</v>
          </cell>
          <cell r="L424" t="str">
            <v>Белореченск</v>
          </cell>
          <cell r="M424" t="str">
            <v>КГОК</v>
          </cell>
          <cell r="N424" t="str">
            <v>GMF</v>
          </cell>
          <cell r="O424" t="str">
            <v>Helm</v>
          </cell>
          <cell r="P424">
            <v>138</v>
          </cell>
          <cell r="Q424">
            <v>414000</v>
          </cell>
          <cell r="R424">
            <v>414000</v>
          </cell>
          <cell r="S424">
            <v>0</v>
          </cell>
          <cell r="T424" t="str">
            <v>Railco</v>
          </cell>
          <cell r="U424">
            <v>39000</v>
          </cell>
          <cell r="V424">
            <v>34163.64</v>
          </cell>
          <cell r="W424">
            <v>4836.3599999999997</v>
          </cell>
          <cell r="X424">
            <v>0</v>
          </cell>
          <cell r="Y424">
            <v>0</v>
          </cell>
          <cell r="Z424">
            <v>0</v>
          </cell>
        </row>
        <row r="425">
          <cell r="A425">
            <v>200201</v>
          </cell>
          <cell r="B425" t="str">
            <v>map</v>
          </cell>
          <cell r="C425" t="str">
            <v>map51</v>
          </cell>
          <cell r="D425">
            <v>37238</v>
          </cell>
          <cell r="E425">
            <v>37244</v>
          </cell>
          <cell r="F425">
            <v>37268</v>
          </cell>
          <cell r="G425">
            <v>37276</v>
          </cell>
          <cell r="H425">
            <v>32997.6015625</v>
          </cell>
          <cell r="I425">
            <v>33014.44140625</v>
          </cell>
          <cell r="J425" t="str">
            <v>DAF Ivangorod</v>
          </cell>
          <cell r="K425" t="str">
            <v>FOB Tallinn</v>
          </cell>
          <cell r="L425" t="str">
            <v>Фосфорит</v>
          </cell>
          <cell r="M425" t="str">
            <v>Фосфорит</v>
          </cell>
          <cell r="N425" t="str">
            <v>GMF</v>
          </cell>
          <cell r="O425" t="str">
            <v>Agrosin</v>
          </cell>
          <cell r="P425">
            <v>134</v>
          </cell>
          <cell r="Q425">
            <v>4423934.96</v>
          </cell>
          <cell r="R425">
            <v>2814000</v>
          </cell>
          <cell r="S425">
            <v>1609934.96</v>
          </cell>
          <cell r="T425" t="str">
            <v>EBSS</v>
          </cell>
          <cell r="U425">
            <v>396173.28</v>
          </cell>
          <cell r="V425">
            <v>0</v>
          </cell>
          <cell r="W425">
            <v>360000</v>
          </cell>
          <cell r="X425">
            <v>0</v>
          </cell>
          <cell r="Y425">
            <v>0</v>
          </cell>
          <cell r="Z425">
            <v>0</v>
          </cell>
        </row>
        <row r="426">
          <cell r="A426">
            <v>200202</v>
          </cell>
          <cell r="B426" t="str">
            <v>map</v>
          </cell>
          <cell r="C426" t="str">
            <v>map53</v>
          </cell>
          <cell r="D426">
            <v>37288</v>
          </cell>
          <cell r="E426">
            <v>37236</v>
          </cell>
          <cell r="F426">
            <v>37289</v>
          </cell>
          <cell r="G426">
            <v>3869.449951171875</v>
          </cell>
          <cell r="H426">
            <v>25000</v>
          </cell>
          <cell r="I426">
            <v>25000</v>
          </cell>
          <cell r="J426" t="str">
            <v>DAF Ivangorod</v>
          </cell>
          <cell r="K426" t="str">
            <v>FOB Tallinn</v>
          </cell>
          <cell r="L426" t="str">
            <v>Фосфорит</v>
          </cell>
          <cell r="M426" t="str">
            <v>Фосфорит</v>
          </cell>
          <cell r="N426" t="str">
            <v>GMF</v>
          </cell>
          <cell r="O426" t="str">
            <v>Agrosin</v>
          </cell>
          <cell r="P426">
            <v>131</v>
          </cell>
          <cell r="Q426">
            <v>3275000</v>
          </cell>
          <cell r="R426">
            <v>0</v>
          </cell>
          <cell r="S426">
            <v>3275000</v>
          </cell>
          <cell r="T426" t="str">
            <v>EBSS</v>
          </cell>
          <cell r="U426">
            <v>237500</v>
          </cell>
          <cell r="V426">
            <v>0</v>
          </cell>
          <cell r="W426">
            <v>237500</v>
          </cell>
          <cell r="X426">
            <v>0</v>
          </cell>
          <cell r="Y426">
            <v>0</v>
          </cell>
          <cell r="Z426">
            <v>0</v>
          </cell>
        </row>
        <row r="427">
          <cell r="A427">
            <v>200201</v>
          </cell>
          <cell r="B427" t="str">
            <v>map</v>
          </cell>
          <cell r="C427" t="str">
            <v>map54</v>
          </cell>
          <cell r="D427">
            <v>37274</v>
          </cell>
          <cell r="E427">
            <v>37237</v>
          </cell>
          <cell r="F427">
            <v>37283</v>
          </cell>
          <cell r="G427">
            <v>3892.52001953125</v>
          </cell>
          <cell r="H427">
            <v>5000</v>
          </cell>
          <cell r="I427">
            <v>5000</v>
          </cell>
          <cell r="J427" t="str">
            <v>FCA Belorechenskaja</v>
          </cell>
          <cell r="K427" t="str">
            <v>FOB Novorossijsk</v>
          </cell>
          <cell r="L427" t="str">
            <v>Белореченск</v>
          </cell>
          <cell r="M427" t="str">
            <v>КГОК</v>
          </cell>
          <cell r="N427" t="str">
            <v>GMF</v>
          </cell>
          <cell r="O427" t="str">
            <v>Transammonia</v>
          </cell>
          <cell r="P427">
            <v>137</v>
          </cell>
          <cell r="Q427">
            <v>685000</v>
          </cell>
          <cell r="R427">
            <v>0</v>
          </cell>
          <cell r="S427">
            <v>685000</v>
          </cell>
          <cell r="T427" t="str">
            <v>Railco</v>
          </cell>
          <cell r="U427">
            <v>65000</v>
          </cell>
          <cell r="V427">
            <v>0</v>
          </cell>
          <cell r="W427">
            <v>65000</v>
          </cell>
          <cell r="X427">
            <v>0</v>
          </cell>
          <cell r="Y427">
            <v>0</v>
          </cell>
          <cell r="Z427">
            <v>0</v>
          </cell>
        </row>
        <row r="428">
          <cell r="A428">
            <v>200201</v>
          </cell>
          <cell r="B428" t="str">
            <v>map</v>
          </cell>
          <cell r="C428" t="str">
            <v>map55</v>
          </cell>
          <cell r="D428">
            <v>37281</v>
          </cell>
          <cell r="E428">
            <v>37244</v>
          </cell>
          <cell r="F428">
            <v>37311</v>
          </cell>
          <cell r="G428">
            <v>3871.830078125</v>
          </cell>
          <cell r="H428">
            <v>0</v>
          </cell>
          <cell r="I428">
            <v>0</v>
          </cell>
          <cell r="J428" t="str">
            <v>FCA Belorechenskaja</v>
          </cell>
          <cell r="K428" t="str">
            <v>FOB Novorossijsk</v>
          </cell>
          <cell r="L428" t="str">
            <v>Белореченск</v>
          </cell>
          <cell r="M428" t="str">
            <v>КГОК</v>
          </cell>
          <cell r="N428" t="str">
            <v>GMF</v>
          </cell>
          <cell r="O428" t="str">
            <v>Transammonia</v>
          </cell>
          <cell r="P428">
            <v>137</v>
          </cell>
          <cell r="Q428">
            <v>0</v>
          </cell>
          <cell r="R428">
            <v>0</v>
          </cell>
          <cell r="S428">
            <v>0</v>
          </cell>
          <cell r="T428" t="str">
            <v>Railco</v>
          </cell>
          <cell r="U428">
            <v>0</v>
          </cell>
          <cell r="V428">
            <v>0</v>
          </cell>
          <cell r="W428">
            <v>0</v>
          </cell>
          <cell r="X428">
            <v>0</v>
          </cell>
          <cell r="Y428">
            <v>0</v>
          </cell>
          <cell r="Z428">
            <v>0</v>
          </cell>
        </row>
        <row r="429">
          <cell r="A429">
            <v>200201</v>
          </cell>
          <cell r="B429" t="str">
            <v>map</v>
          </cell>
          <cell r="C429" t="str">
            <v>map57</v>
          </cell>
          <cell r="D429">
            <v>37278</v>
          </cell>
          <cell r="E429">
            <v>37274</v>
          </cell>
          <cell r="F429">
            <v>37301</v>
          </cell>
          <cell r="G429">
            <v>3844.3701171875</v>
          </cell>
          <cell r="H429">
            <v>325</v>
          </cell>
          <cell r="I429">
            <v>325</v>
          </cell>
          <cell r="J429" t="str">
            <v>FCA Sala</v>
          </cell>
          <cell r="K429" t="str">
            <v>DAF Ivangorod</v>
          </cell>
          <cell r="L429" t="str">
            <v>Фосфорит</v>
          </cell>
          <cell r="M429" t="str">
            <v>Фосфорит</v>
          </cell>
          <cell r="N429" t="str">
            <v>GMF</v>
          </cell>
          <cell r="O429" t="str">
            <v>IET</v>
          </cell>
          <cell r="P429">
            <v>143.6</v>
          </cell>
          <cell r="Q429">
            <v>46670</v>
          </cell>
          <cell r="R429">
            <v>0</v>
          </cell>
          <cell r="S429">
            <v>46670</v>
          </cell>
          <cell r="T429">
            <v>46740</v>
          </cell>
          <cell r="U429">
            <v>0</v>
          </cell>
          <cell r="V429">
            <v>0</v>
          </cell>
          <cell r="W429">
            <v>0</v>
          </cell>
          <cell r="X429">
            <v>0</v>
          </cell>
          <cell r="Y429">
            <v>0</v>
          </cell>
          <cell r="Z429">
            <v>0</v>
          </cell>
        </row>
        <row r="430">
          <cell r="A430">
            <v>200112</v>
          </cell>
          <cell r="B430" t="str">
            <v>map</v>
          </cell>
          <cell r="C430" t="str">
            <v>map58</v>
          </cell>
          <cell r="D430">
            <v>37251</v>
          </cell>
          <cell r="E430">
            <v>37252</v>
          </cell>
          <cell r="F430">
            <v>37281</v>
          </cell>
          <cell r="G430">
            <v>37252</v>
          </cell>
          <cell r="H430">
            <v>320</v>
          </cell>
          <cell r="I430">
            <v>320</v>
          </cell>
          <cell r="J430" t="str">
            <v>DAF Ivangorod</v>
          </cell>
          <cell r="K430" t="str">
            <v>DAF Ivangorod</v>
          </cell>
          <cell r="L430" t="str">
            <v>Фосфорит</v>
          </cell>
          <cell r="M430" t="str">
            <v>Фосфорит</v>
          </cell>
          <cell r="N430" t="str">
            <v>GMF</v>
          </cell>
          <cell r="O430" t="str">
            <v>SCPA</v>
          </cell>
          <cell r="P430">
            <v>142</v>
          </cell>
          <cell r="Q430">
            <v>45440</v>
          </cell>
          <cell r="R430">
            <v>29820</v>
          </cell>
          <cell r="S430">
            <v>15620</v>
          </cell>
          <cell r="T430">
            <v>46608</v>
          </cell>
          <cell r="U430">
            <v>0</v>
          </cell>
          <cell r="V430">
            <v>0</v>
          </cell>
          <cell r="W430">
            <v>0</v>
          </cell>
          <cell r="X430">
            <v>0</v>
          </cell>
          <cell r="Y430">
            <v>0</v>
          </cell>
          <cell r="Z430">
            <v>0</v>
          </cell>
        </row>
        <row r="431">
          <cell r="A431">
            <v>200201</v>
          </cell>
          <cell r="B431" t="str">
            <v>map</v>
          </cell>
          <cell r="C431" t="str">
            <v>map59</v>
          </cell>
          <cell r="D431">
            <v>37245</v>
          </cell>
          <cell r="E431">
            <v>37262</v>
          </cell>
          <cell r="F431">
            <v>37289</v>
          </cell>
          <cell r="G431">
            <v>37262</v>
          </cell>
          <cell r="H431">
            <v>6609.39990234375</v>
          </cell>
          <cell r="I431">
            <v>6609.56982421875</v>
          </cell>
          <cell r="J431" t="str">
            <v>DAF Ivangorod</v>
          </cell>
          <cell r="K431" t="str">
            <v>FOB Tallinn</v>
          </cell>
          <cell r="L431" t="str">
            <v>Фосфорит</v>
          </cell>
          <cell r="M431" t="str">
            <v>Фосфорит</v>
          </cell>
          <cell r="N431" t="str">
            <v>GMF</v>
          </cell>
          <cell r="O431" t="str">
            <v>Indagro</v>
          </cell>
          <cell r="P431">
            <v>135</v>
          </cell>
          <cell r="Q431">
            <v>892291.95</v>
          </cell>
          <cell r="R431">
            <v>892291.95</v>
          </cell>
          <cell r="S431">
            <v>0</v>
          </cell>
          <cell r="T431" t="str">
            <v>EBSS</v>
          </cell>
          <cell r="U431">
            <v>80212.990000000005</v>
          </cell>
          <cell r="V431">
            <v>80212.990000000005</v>
          </cell>
          <cell r="W431">
            <v>0</v>
          </cell>
          <cell r="X431">
            <v>0</v>
          </cell>
          <cell r="Y431">
            <v>0</v>
          </cell>
          <cell r="Z431">
            <v>0</v>
          </cell>
        </row>
        <row r="432">
          <cell r="A432">
            <v>200201</v>
          </cell>
          <cell r="B432" t="str">
            <v>map</v>
          </cell>
          <cell r="C432" t="str">
            <v>map60</v>
          </cell>
          <cell r="D432">
            <v>37272</v>
          </cell>
          <cell r="E432">
            <v>37277</v>
          </cell>
          <cell r="F432">
            <v>37302</v>
          </cell>
          <cell r="G432">
            <v>3862.340087890625</v>
          </cell>
          <cell r="H432">
            <v>500</v>
          </cell>
          <cell r="I432">
            <v>500</v>
          </cell>
          <cell r="J432" t="str">
            <v>FCA Sala</v>
          </cell>
          <cell r="K432" t="str">
            <v>FCA Sala</v>
          </cell>
          <cell r="L432" t="str">
            <v>Фосфорит</v>
          </cell>
          <cell r="M432" t="str">
            <v>Фосфорит</v>
          </cell>
          <cell r="N432" t="str">
            <v>GMF</v>
          </cell>
          <cell r="O432" t="str">
            <v>IET</v>
          </cell>
          <cell r="P432">
            <v>143</v>
          </cell>
          <cell r="Q432">
            <v>71500</v>
          </cell>
          <cell r="R432">
            <v>26781.3</v>
          </cell>
          <cell r="S432">
            <v>44718.7</v>
          </cell>
          <cell r="T432">
            <v>46968</v>
          </cell>
          <cell r="U432">
            <v>0</v>
          </cell>
          <cell r="V432">
            <v>0</v>
          </cell>
          <cell r="W432">
            <v>0</v>
          </cell>
          <cell r="X432">
            <v>0</v>
          </cell>
          <cell r="Y432">
            <v>0</v>
          </cell>
          <cell r="Z432">
            <v>0</v>
          </cell>
        </row>
        <row r="433">
          <cell r="A433">
            <v>200201</v>
          </cell>
          <cell r="B433" t="str">
            <v>map</v>
          </cell>
          <cell r="C433" t="str">
            <v>map61</v>
          </cell>
          <cell r="D433">
            <v>37264</v>
          </cell>
          <cell r="E433">
            <v>37279</v>
          </cell>
          <cell r="F433">
            <v>37294</v>
          </cell>
          <cell r="G433">
            <v>3822.9599609375</v>
          </cell>
          <cell r="H433">
            <v>0</v>
          </cell>
          <cell r="I433">
            <v>0</v>
          </cell>
          <cell r="J433" t="str">
            <v>FCA Belorechenskaja</v>
          </cell>
          <cell r="K433" t="str">
            <v>C&amp;F Pancevo</v>
          </cell>
          <cell r="L433" t="str">
            <v>Белореченск</v>
          </cell>
          <cell r="M433" t="str">
            <v>КГОК</v>
          </cell>
          <cell r="N433" t="str">
            <v>GMF</v>
          </cell>
          <cell r="O433" t="str">
            <v>NPK Trading</v>
          </cell>
          <cell r="P433">
            <v>180</v>
          </cell>
          <cell r="Q433">
            <v>0</v>
          </cell>
          <cell r="R433">
            <v>0</v>
          </cell>
          <cell r="S433">
            <v>0</v>
          </cell>
          <cell r="T433" t="str">
            <v>Railco</v>
          </cell>
          <cell r="U433">
            <v>0</v>
          </cell>
          <cell r="V433">
            <v>0</v>
          </cell>
          <cell r="W433">
            <v>0</v>
          </cell>
          <cell r="X433">
            <v>0</v>
          </cell>
          <cell r="Y433">
            <v>0</v>
          </cell>
          <cell r="Z433">
            <v>0</v>
          </cell>
        </row>
        <row r="434">
          <cell r="A434">
            <v>200201</v>
          </cell>
          <cell r="B434" t="str">
            <v>map</v>
          </cell>
          <cell r="C434" t="str">
            <v>map63</v>
          </cell>
          <cell r="D434">
            <v>37284</v>
          </cell>
          <cell r="E434">
            <v>37281</v>
          </cell>
          <cell r="F434">
            <v>37314</v>
          </cell>
          <cell r="G434">
            <v>3839.919921875</v>
          </cell>
          <cell r="H434">
            <v>0</v>
          </cell>
          <cell r="I434">
            <v>0</v>
          </cell>
          <cell r="J434" t="str">
            <v>FCA Belorechenskaja</v>
          </cell>
          <cell r="K434" t="str">
            <v>FOB Novorossijsk</v>
          </cell>
          <cell r="L434" t="str">
            <v>Белореченск</v>
          </cell>
          <cell r="M434" t="str">
            <v>КГОК</v>
          </cell>
          <cell r="N434" t="str">
            <v>GMF</v>
          </cell>
          <cell r="O434" t="str">
            <v>Helm</v>
          </cell>
          <cell r="P434">
            <v>135</v>
          </cell>
          <cell r="Q434">
            <v>0</v>
          </cell>
          <cell r="R434">
            <v>0</v>
          </cell>
          <cell r="S434">
            <v>0</v>
          </cell>
          <cell r="T434" t="str">
            <v>Railco</v>
          </cell>
          <cell r="U434">
            <v>0</v>
          </cell>
          <cell r="V434">
            <v>0</v>
          </cell>
          <cell r="W434">
            <v>0</v>
          </cell>
          <cell r="X434">
            <v>0</v>
          </cell>
          <cell r="Y434">
            <v>0</v>
          </cell>
          <cell r="Z434">
            <v>0</v>
          </cell>
        </row>
        <row r="435">
          <cell r="A435">
            <v>200201</v>
          </cell>
          <cell r="B435" t="str">
            <v>map</v>
          </cell>
          <cell r="C435" t="str">
            <v>map65</v>
          </cell>
          <cell r="D435">
            <v>37278</v>
          </cell>
          <cell r="E435">
            <v>37283</v>
          </cell>
          <cell r="F435">
            <v>37306</v>
          </cell>
          <cell r="G435">
            <v>3836.679931640625</v>
          </cell>
          <cell r="H435">
            <v>2000</v>
          </cell>
          <cell r="I435">
            <v>2000</v>
          </cell>
          <cell r="J435" t="str">
            <v>DAF Ivangorod</v>
          </cell>
          <cell r="K435" t="str">
            <v>FOB Tallinn</v>
          </cell>
          <cell r="L435" t="str">
            <v>Фосфорит</v>
          </cell>
          <cell r="M435" t="str">
            <v>Фосфорит</v>
          </cell>
          <cell r="N435" t="str">
            <v>GMF</v>
          </cell>
          <cell r="O435" t="str">
            <v>Unifert</v>
          </cell>
          <cell r="P435">
            <v>136</v>
          </cell>
          <cell r="Q435">
            <v>272000</v>
          </cell>
          <cell r="R435">
            <v>0</v>
          </cell>
          <cell r="S435">
            <v>272000</v>
          </cell>
          <cell r="T435" t="str">
            <v>EBSS</v>
          </cell>
          <cell r="U435">
            <v>20000</v>
          </cell>
          <cell r="V435">
            <v>0</v>
          </cell>
          <cell r="W435">
            <v>20000</v>
          </cell>
          <cell r="X435">
            <v>0</v>
          </cell>
          <cell r="Y435">
            <v>0</v>
          </cell>
          <cell r="Z435">
            <v>0</v>
          </cell>
        </row>
        <row r="436">
          <cell r="A436">
            <v>200202</v>
          </cell>
          <cell r="B436" t="str">
            <v>map</v>
          </cell>
          <cell r="C436" t="str">
            <v>map66</v>
          </cell>
          <cell r="D436">
            <v>37315</v>
          </cell>
          <cell r="E436">
            <v>37284</v>
          </cell>
          <cell r="F436">
            <v>37301</v>
          </cell>
          <cell r="G436">
            <v>3847.030029296875</v>
          </cell>
          <cell r="H436">
            <v>130</v>
          </cell>
          <cell r="I436">
            <v>130</v>
          </cell>
          <cell r="J436" t="str">
            <v>FCA Sala</v>
          </cell>
          <cell r="K436" t="str">
            <v>DAF Ivangorod</v>
          </cell>
          <cell r="L436" t="str">
            <v>Фосфорит</v>
          </cell>
          <cell r="M436" t="str">
            <v>Фосфорит</v>
          </cell>
          <cell r="N436" t="str">
            <v>GMF</v>
          </cell>
          <cell r="O436" t="str">
            <v>IET</v>
          </cell>
          <cell r="P436">
            <v>143.6</v>
          </cell>
          <cell r="Q436">
            <v>18668</v>
          </cell>
          <cell r="R436">
            <v>0</v>
          </cell>
          <cell r="S436">
            <v>18668</v>
          </cell>
          <cell r="T436">
            <v>46692</v>
          </cell>
          <cell r="U436">
            <v>0</v>
          </cell>
          <cell r="V436">
            <v>0</v>
          </cell>
          <cell r="W436">
            <v>0</v>
          </cell>
          <cell r="X436">
            <v>0</v>
          </cell>
          <cell r="Y436">
            <v>0</v>
          </cell>
          <cell r="Z436">
            <v>0</v>
          </cell>
        </row>
        <row r="437">
          <cell r="A437">
            <v>200107</v>
          </cell>
          <cell r="B437" t="str">
            <v>np</v>
          </cell>
          <cell r="C437" t="str">
            <v>np01</v>
          </cell>
          <cell r="D437">
            <v>37099</v>
          </cell>
          <cell r="E437">
            <v>37099</v>
          </cell>
          <cell r="F437">
            <v>37129</v>
          </cell>
          <cell r="G437">
            <v>37099</v>
          </cell>
          <cell r="H437">
            <v>986.5</v>
          </cell>
          <cell r="I437">
            <v>986.5</v>
          </cell>
          <cell r="J437" t="str">
            <v>FCA Sala</v>
          </cell>
          <cell r="K437" t="str">
            <v>FCA Sala</v>
          </cell>
          <cell r="L437" t="str">
            <v>Фосфорит</v>
          </cell>
          <cell r="M437" t="str">
            <v>Фосфорит</v>
          </cell>
          <cell r="N437" t="str">
            <v>GMF</v>
          </cell>
          <cell r="O437" t="str">
            <v>Express Eng</v>
          </cell>
          <cell r="P437">
            <v>102</v>
          </cell>
          <cell r="Q437">
            <v>100623</v>
          </cell>
          <cell r="R437">
            <v>100623</v>
          </cell>
          <cell r="S437">
            <v>0</v>
          </cell>
          <cell r="T437">
            <v>46836</v>
          </cell>
          <cell r="U437">
            <v>0</v>
          </cell>
          <cell r="V437">
            <v>0</v>
          </cell>
          <cell r="W437">
            <v>0</v>
          </cell>
          <cell r="X437">
            <v>0</v>
          </cell>
          <cell r="Y437">
            <v>0</v>
          </cell>
          <cell r="Z437">
            <v>0</v>
          </cell>
        </row>
        <row r="438">
          <cell r="A438">
            <v>200107</v>
          </cell>
          <cell r="B438" t="str">
            <v>np</v>
          </cell>
          <cell r="C438" t="str">
            <v>np02</v>
          </cell>
          <cell r="D438">
            <v>37103</v>
          </cell>
          <cell r="E438">
            <v>37103</v>
          </cell>
          <cell r="F438">
            <v>37133</v>
          </cell>
          <cell r="G438">
            <v>37103</v>
          </cell>
          <cell r="H438">
            <v>1487.4000244140625</v>
          </cell>
          <cell r="I438">
            <v>1487.4000244140625</v>
          </cell>
          <cell r="J438" t="str">
            <v>FCA Sala</v>
          </cell>
          <cell r="K438" t="str">
            <v>FCA Sala</v>
          </cell>
          <cell r="L438" t="str">
            <v>Фосфорит</v>
          </cell>
          <cell r="M438" t="str">
            <v>Фосфорит</v>
          </cell>
          <cell r="N438" t="str">
            <v>GMF</v>
          </cell>
          <cell r="O438" t="str">
            <v>Express Eng</v>
          </cell>
          <cell r="P438">
            <v>102</v>
          </cell>
          <cell r="Q438">
            <v>151714.79999999999</v>
          </cell>
          <cell r="R438">
            <v>151714.79999999999</v>
          </cell>
          <cell r="S438">
            <v>0</v>
          </cell>
          <cell r="T438">
            <v>46836</v>
          </cell>
          <cell r="U438">
            <v>0</v>
          </cell>
          <cell r="V438">
            <v>0</v>
          </cell>
          <cell r="W438">
            <v>0</v>
          </cell>
          <cell r="X438">
            <v>0</v>
          </cell>
          <cell r="Y438">
            <v>0</v>
          </cell>
          <cell r="Z438">
            <v>0</v>
          </cell>
        </row>
        <row r="439">
          <cell r="A439">
            <v>200108</v>
          </cell>
          <cell r="B439" t="str">
            <v>np</v>
          </cell>
          <cell r="C439" t="str">
            <v>np03</v>
          </cell>
          <cell r="D439">
            <v>37113</v>
          </cell>
          <cell r="E439">
            <v>37113</v>
          </cell>
          <cell r="F439">
            <v>37145</v>
          </cell>
          <cell r="G439">
            <v>37116</v>
          </cell>
          <cell r="H439">
            <v>14655</v>
          </cell>
          <cell r="I439">
            <v>14602.5</v>
          </cell>
          <cell r="J439" t="str">
            <v>DAF Ivangorod</v>
          </cell>
          <cell r="K439" t="str">
            <v>FOB Muuga</v>
          </cell>
          <cell r="L439" t="str">
            <v>Фосфорит</v>
          </cell>
          <cell r="M439" t="str">
            <v>Фосфорит</v>
          </cell>
          <cell r="N439" t="str">
            <v>GMF</v>
          </cell>
          <cell r="O439" t="str">
            <v>Helm</v>
          </cell>
          <cell r="P439">
            <v>106</v>
          </cell>
          <cell r="Q439">
            <v>1531604.58</v>
          </cell>
          <cell r="R439">
            <v>1531604.58</v>
          </cell>
          <cell r="S439">
            <v>0</v>
          </cell>
          <cell r="T439" t="str">
            <v>EBSS</v>
          </cell>
          <cell r="U439">
            <v>120039.13</v>
          </cell>
          <cell r="V439">
            <v>120039.13</v>
          </cell>
          <cell r="W439">
            <v>0</v>
          </cell>
          <cell r="X439">
            <v>0</v>
          </cell>
          <cell r="Y439">
            <v>0</v>
          </cell>
          <cell r="Z439">
            <v>0</v>
          </cell>
        </row>
        <row r="440">
          <cell r="A440">
            <v>200109</v>
          </cell>
          <cell r="B440" t="str">
            <v>np</v>
          </cell>
          <cell r="C440" t="str">
            <v>np05</v>
          </cell>
          <cell r="D440">
            <v>37144</v>
          </cell>
          <cell r="E440">
            <v>37145</v>
          </cell>
          <cell r="F440">
            <v>37168</v>
          </cell>
          <cell r="G440">
            <v>37147</v>
          </cell>
          <cell r="H440">
            <v>19543.80078125</v>
          </cell>
          <cell r="I440">
            <v>19517.283203125</v>
          </cell>
          <cell r="J440" t="str">
            <v>DAF Ivangorod</v>
          </cell>
          <cell r="K440" t="str">
            <v>FOB Muuga</v>
          </cell>
          <cell r="L440" t="str">
            <v>Фосфорит</v>
          </cell>
          <cell r="M440" t="str">
            <v>Фосфорит</v>
          </cell>
          <cell r="N440" t="str">
            <v>GMF</v>
          </cell>
          <cell r="O440" t="str">
            <v>Wittraco</v>
          </cell>
          <cell r="P440">
            <v>110</v>
          </cell>
          <cell r="Q440">
            <v>2147181.2400000002</v>
          </cell>
          <cell r="R440">
            <v>2146901.2400000002</v>
          </cell>
          <cell r="S440">
            <v>280</v>
          </cell>
          <cell r="T440" t="str">
            <v>EBSS</v>
          </cell>
          <cell r="U440">
            <v>158876.94</v>
          </cell>
          <cell r="V440">
            <v>158876.94</v>
          </cell>
          <cell r="W440">
            <v>0</v>
          </cell>
          <cell r="X440">
            <v>0</v>
          </cell>
          <cell r="Y440">
            <v>0</v>
          </cell>
          <cell r="Z440">
            <v>0</v>
          </cell>
        </row>
        <row r="441">
          <cell r="A441">
            <v>200109</v>
          </cell>
          <cell r="B441" t="str">
            <v>np</v>
          </cell>
          <cell r="C441" t="str">
            <v>np06</v>
          </cell>
          <cell r="D441">
            <v>37142</v>
          </cell>
          <cell r="E441">
            <v>37151</v>
          </cell>
          <cell r="F441">
            <v>37162</v>
          </cell>
          <cell r="G441">
            <v>37156</v>
          </cell>
          <cell r="H441">
            <v>15054</v>
          </cell>
          <cell r="I441">
            <v>15054</v>
          </cell>
          <cell r="J441" t="str">
            <v>FCA Belorechenskaya</v>
          </cell>
          <cell r="K441" t="str">
            <v>FOB Novorossijsk</v>
          </cell>
          <cell r="L441" t="str">
            <v>Белореченск</v>
          </cell>
          <cell r="M441" t="str">
            <v>КГОК</v>
          </cell>
          <cell r="N441" t="str">
            <v>GMF</v>
          </cell>
          <cell r="O441" t="str">
            <v>Helm</v>
          </cell>
          <cell r="P441">
            <v>109</v>
          </cell>
          <cell r="Q441">
            <v>1584762.92</v>
          </cell>
          <cell r="R441">
            <v>1584762.92</v>
          </cell>
          <cell r="S441">
            <v>0</v>
          </cell>
          <cell r="T441" t="str">
            <v>Railco</v>
          </cell>
          <cell r="U441">
            <v>219234.51</v>
          </cell>
          <cell r="V441">
            <v>219234.51</v>
          </cell>
          <cell r="W441">
            <v>0</v>
          </cell>
          <cell r="X441">
            <v>0</v>
          </cell>
          <cell r="Y441">
            <v>0</v>
          </cell>
          <cell r="Z441">
            <v>0</v>
          </cell>
        </row>
        <row r="442">
          <cell r="A442">
            <v>200108</v>
          </cell>
          <cell r="B442" t="str">
            <v>np</v>
          </cell>
          <cell r="C442" t="str">
            <v>np07</v>
          </cell>
          <cell r="D442">
            <v>37301</v>
          </cell>
          <cell r="E442">
            <v>37120</v>
          </cell>
          <cell r="F442">
            <v>37301</v>
          </cell>
          <cell r="G442">
            <v>37120</v>
          </cell>
          <cell r="H442">
            <v>1391.699951171875</v>
          </cell>
          <cell r="I442">
            <v>1391.699951171875</v>
          </cell>
          <cell r="J442" t="str">
            <v>FOB Klaipeda</v>
          </cell>
          <cell r="K442" t="str">
            <v>FOB Klaipeda</v>
          </cell>
          <cell r="L442" t="str">
            <v>Lifosa</v>
          </cell>
          <cell r="M442" t="str">
            <v>Lifosa</v>
          </cell>
          <cell r="N442" t="str">
            <v>GMF</v>
          </cell>
          <cell r="O442" t="str">
            <v>Kemira</v>
          </cell>
          <cell r="P442">
            <v>142.5</v>
          </cell>
          <cell r="Q442">
            <v>198317.25</v>
          </cell>
          <cell r="R442">
            <v>198317.25</v>
          </cell>
          <cell r="S442">
            <v>0</v>
          </cell>
          <cell r="T442">
            <v>46788</v>
          </cell>
          <cell r="U442">
            <v>0</v>
          </cell>
          <cell r="V442">
            <v>0</v>
          </cell>
          <cell r="W442">
            <v>0</v>
          </cell>
          <cell r="X442">
            <v>0</v>
          </cell>
          <cell r="Y442">
            <v>0</v>
          </cell>
          <cell r="Z442">
            <v>0</v>
          </cell>
        </row>
        <row r="443">
          <cell r="A443">
            <v>200108</v>
          </cell>
          <cell r="B443" t="str">
            <v>np</v>
          </cell>
          <cell r="C443" t="str">
            <v>np08</v>
          </cell>
          <cell r="D443">
            <v>37305</v>
          </cell>
          <cell r="E443">
            <v>37122</v>
          </cell>
          <cell r="F443">
            <v>37305</v>
          </cell>
          <cell r="G443">
            <v>37122</v>
          </cell>
          <cell r="H443">
            <v>7050</v>
          </cell>
          <cell r="I443">
            <v>7050</v>
          </cell>
          <cell r="J443" t="str">
            <v>FOB Klaipeda</v>
          </cell>
          <cell r="K443" t="str">
            <v>FOB Klaipeda</v>
          </cell>
          <cell r="L443" t="str">
            <v>Lifosa</v>
          </cell>
          <cell r="M443" t="str">
            <v>Lifosa</v>
          </cell>
          <cell r="N443" t="str">
            <v>GMF</v>
          </cell>
          <cell r="O443" t="str">
            <v>Kemira</v>
          </cell>
          <cell r="P443">
            <v>142.5</v>
          </cell>
          <cell r="Q443">
            <v>1004625</v>
          </cell>
          <cell r="R443">
            <v>1004625</v>
          </cell>
          <cell r="S443">
            <v>0</v>
          </cell>
          <cell r="T443">
            <v>47316</v>
          </cell>
          <cell r="U443">
            <v>0</v>
          </cell>
          <cell r="V443">
            <v>0</v>
          </cell>
          <cell r="W443">
            <v>0</v>
          </cell>
          <cell r="X443">
            <v>0</v>
          </cell>
          <cell r="Y443">
            <v>0</v>
          </cell>
          <cell r="Z443">
            <v>0</v>
          </cell>
        </row>
        <row r="444">
          <cell r="A444">
            <v>200111</v>
          </cell>
          <cell r="B444" t="str">
            <v>np</v>
          </cell>
          <cell r="C444" t="str">
            <v>np10</v>
          </cell>
          <cell r="D444">
            <v>37208</v>
          </cell>
          <cell r="E444">
            <v>37210</v>
          </cell>
          <cell r="F444">
            <v>37240</v>
          </cell>
          <cell r="G444">
            <v>37226</v>
          </cell>
          <cell r="H444">
            <v>10557.53515625</v>
          </cell>
          <cell r="I444">
            <v>10499.9501953125</v>
          </cell>
          <cell r="J444" t="str">
            <v>DAF Ivangorod</v>
          </cell>
          <cell r="K444" t="str">
            <v>FOB Tallinn</v>
          </cell>
          <cell r="L444" t="str">
            <v>Фосфорит</v>
          </cell>
          <cell r="M444" t="str">
            <v>Фосфорит</v>
          </cell>
          <cell r="N444" t="str">
            <v>GMF</v>
          </cell>
          <cell r="O444" t="str">
            <v>Agrosin</v>
          </cell>
          <cell r="P444">
            <v>102</v>
          </cell>
          <cell r="Q444">
            <v>1070994.8999999999</v>
          </cell>
          <cell r="R444">
            <v>1070994.8999999999</v>
          </cell>
          <cell r="S444">
            <v>0</v>
          </cell>
          <cell r="T444" t="str">
            <v>EBSS</v>
          </cell>
          <cell r="U444">
            <v>99774.83</v>
          </cell>
          <cell r="V444">
            <v>99774.83</v>
          </cell>
          <cell r="W444">
            <v>0</v>
          </cell>
          <cell r="X444">
            <v>0</v>
          </cell>
          <cell r="Y444">
            <v>0</v>
          </cell>
          <cell r="Z444">
            <v>0</v>
          </cell>
        </row>
        <row r="445">
          <cell r="A445">
            <v>200108</v>
          </cell>
          <cell r="B445" t="str">
            <v>np</v>
          </cell>
          <cell r="C445" t="str">
            <v>np11</v>
          </cell>
          <cell r="D445">
            <v>37103</v>
          </cell>
          <cell r="E445">
            <v>37127</v>
          </cell>
          <cell r="F445">
            <v>37103</v>
          </cell>
          <cell r="G445">
            <v>37127</v>
          </cell>
          <cell r="H445">
            <v>3012.280029296875</v>
          </cell>
          <cell r="I445">
            <v>3012.280029296875</v>
          </cell>
          <cell r="J445" t="str">
            <v>FOB Klaipeda</v>
          </cell>
          <cell r="K445" t="str">
            <v>FOB Klaipeda</v>
          </cell>
          <cell r="L445" t="str">
            <v>Lifosa</v>
          </cell>
          <cell r="M445" t="str">
            <v>Lifosa</v>
          </cell>
          <cell r="N445" t="str">
            <v>GMF</v>
          </cell>
          <cell r="O445" t="str">
            <v>Kemira</v>
          </cell>
          <cell r="P445">
            <v>142.5</v>
          </cell>
          <cell r="Q445">
            <v>429249.9</v>
          </cell>
          <cell r="R445">
            <v>429249.9</v>
          </cell>
          <cell r="S445">
            <v>0</v>
          </cell>
          <cell r="T445">
            <v>17164.8</v>
          </cell>
          <cell r="U445">
            <v>0</v>
          </cell>
          <cell r="V445">
            <v>0</v>
          </cell>
          <cell r="W445">
            <v>0</v>
          </cell>
          <cell r="X445">
            <v>0</v>
          </cell>
          <cell r="Y445">
            <v>0</v>
          </cell>
          <cell r="Z445">
            <v>0</v>
          </cell>
        </row>
        <row r="446">
          <cell r="A446">
            <v>200108</v>
          </cell>
          <cell r="B446" t="str">
            <v>np</v>
          </cell>
          <cell r="C446" t="str">
            <v>np12</v>
          </cell>
          <cell r="D446">
            <v>37118</v>
          </cell>
          <cell r="E446">
            <v>37128</v>
          </cell>
          <cell r="F446">
            <v>37120</v>
          </cell>
          <cell r="G446">
            <v>37128</v>
          </cell>
          <cell r="H446">
            <v>4090.699951171875</v>
          </cell>
          <cell r="I446">
            <v>4090.699951171875</v>
          </cell>
          <cell r="J446" t="str">
            <v>FOB Klaipeda</v>
          </cell>
          <cell r="K446" t="str">
            <v>FOB Klaipeda</v>
          </cell>
          <cell r="L446" t="str">
            <v>Lifosa</v>
          </cell>
          <cell r="M446" t="str">
            <v>Lifosa</v>
          </cell>
          <cell r="N446" t="str">
            <v>GMF</v>
          </cell>
          <cell r="O446" t="str">
            <v>Kemira</v>
          </cell>
          <cell r="P446">
            <v>142.5</v>
          </cell>
          <cell r="Q446">
            <v>582924.75</v>
          </cell>
          <cell r="R446">
            <v>582924.75</v>
          </cell>
          <cell r="S446">
            <v>0</v>
          </cell>
          <cell r="T446">
            <v>50064</v>
          </cell>
          <cell r="U446">
            <v>0</v>
          </cell>
          <cell r="V446">
            <v>0</v>
          </cell>
          <cell r="W446">
            <v>0</v>
          </cell>
          <cell r="X446">
            <v>0</v>
          </cell>
          <cell r="Y446">
            <v>0</v>
          </cell>
          <cell r="Z446">
            <v>0</v>
          </cell>
        </row>
        <row r="447">
          <cell r="A447">
            <v>200109</v>
          </cell>
          <cell r="B447" t="str">
            <v>np</v>
          </cell>
          <cell r="C447" t="str">
            <v>np13</v>
          </cell>
          <cell r="D447">
            <v>37102</v>
          </cell>
          <cell r="E447">
            <v>37163</v>
          </cell>
          <cell r="F447">
            <v>37193</v>
          </cell>
          <cell r="G447">
            <v>37163</v>
          </cell>
          <cell r="H447">
            <v>5930.4599609375</v>
          </cell>
          <cell r="I447">
            <v>5930.4599609375</v>
          </cell>
          <cell r="J447" t="str">
            <v>FOB Klaipeda</v>
          </cell>
          <cell r="K447" t="str">
            <v>FOB Klaipeda</v>
          </cell>
          <cell r="L447" t="str">
            <v>Lifosa</v>
          </cell>
          <cell r="M447" t="str">
            <v>Lifosa</v>
          </cell>
          <cell r="N447" t="str">
            <v>GMF</v>
          </cell>
          <cell r="O447" t="str">
            <v>Kemira</v>
          </cell>
          <cell r="P447">
            <v>142.5</v>
          </cell>
          <cell r="Q447">
            <v>845090.55</v>
          </cell>
          <cell r="R447">
            <v>845090.55</v>
          </cell>
          <cell r="S447">
            <v>0</v>
          </cell>
          <cell r="T447">
            <v>0</v>
          </cell>
          <cell r="U447">
            <v>0</v>
          </cell>
          <cell r="V447">
            <v>0</v>
          </cell>
          <cell r="W447">
            <v>0</v>
          </cell>
          <cell r="X447">
            <v>0</v>
          </cell>
          <cell r="Y447">
            <v>0</v>
          </cell>
          <cell r="Z447">
            <v>0</v>
          </cell>
        </row>
        <row r="448">
          <cell r="A448">
            <v>200109</v>
          </cell>
          <cell r="B448" t="str">
            <v>np</v>
          </cell>
          <cell r="C448" t="str">
            <v>np14</v>
          </cell>
          <cell r="D448">
            <v>37151</v>
          </cell>
          <cell r="E448">
            <v>37156</v>
          </cell>
          <cell r="F448">
            <v>37103</v>
          </cell>
          <cell r="G448">
            <v>37156</v>
          </cell>
          <cell r="H448">
            <v>65</v>
          </cell>
          <cell r="I448">
            <v>65</v>
          </cell>
          <cell r="J448" t="str">
            <v>DAF Ivangorod</v>
          </cell>
          <cell r="K448" t="str">
            <v>DAF Ivangorod</v>
          </cell>
          <cell r="L448" t="str">
            <v>Фосфорит</v>
          </cell>
          <cell r="M448" t="str">
            <v>Фосфорит</v>
          </cell>
          <cell r="N448" t="str">
            <v>GMF</v>
          </cell>
          <cell r="O448" t="str">
            <v>Express Eng</v>
          </cell>
          <cell r="P448">
            <v>104.5</v>
          </cell>
          <cell r="Q448">
            <v>6792.5</v>
          </cell>
          <cell r="R448">
            <v>6792.5</v>
          </cell>
          <cell r="S448">
            <v>0</v>
          </cell>
          <cell r="T448">
            <v>0</v>
          </cell>
          <cell r="U448">
            <v>0</v>
          </cell>
          <cell r="V448">
            <v>0</v>
          </cell>
          <cell r="W448">
            <v>0</v>
          </cell>
          <cell r="X448">
            <v>0</v>
          </cell>
          <cell r="Y448">
            <v>0</v>
          </cell>
          <cell r="Z448">
            <v>0</v>
          </cell>
        </row>
        <row r="449">
          <cell r="A449">
            <v>200111</v>
          </cell>
          <cell r="B449" t="str">
            <v>np</v>
          </cell>
          <cell r="C449" t="str">
            <v>np15</v>
          </cell>
          <cell r="D449">
            <v>37220</v>
          </cell>
          <cell r="E449">
            <v>37218</v>
          </cell>
          <cell r="F449">
            <v>37250</v>
          </cell>
          <cell r="G449">
            <v>37218</v>
          </cell>
          <cell r="H449">
            <v>832.0999755859375</v>
          </cell>
          <cell r="I449">
            <v>832.0999755859375</v>
          </cell>
          <cell r="J449" t="str">
            <v>DAF Ivangorod</v>
          </cell>
          <cell r="K449" t="str">
            <v>DAF Ivangorod</v>
          </cell>
          <cell r="L449" t="str">
            <v>Фосфорит</v>
          </cell>
          <cell r="M449" t="str">
            <v>Фосфорит</v>
          </cell>
          <cell r="N449" t="str">
            <v>GMF</v>
          </cell>
          <cell r="O449" t="str">
            <v>SCPA</v>
          </cell>
          <cell r="P449">
            <v>106.6</v>
          </cell>
          <cell r="Q449">
            <v>88701.86</v>
          </cell>
          <cell r="R449">
            <v>88701.86</v>
          </cell>
          <cell r="S449">
            <v>0</v>
          </cell>
          <cell r="T449">
            <v>0</v>
          </cell>
          <cell r="U449">
            <v>0</v>
          </cell>
          <cell r="V449">
            <v>0</v>
          </cell>
          <cell r="W449">
            <v>0</v>
          </cell>
          <cell r="X449">
            <v>0</v>
          </cell>
          <cell r="Y449">
            <v>0</v>
          </cell>
          <cell r="Z449">
            <v>0</v>
          </cell>
        </row>
        <row r="450">
          <cell r="A450">
            <v>200109</v>
          </cell>
          <cell r="B450" t="str">
            <v>np</v>
          </cell>
          <cell r="C450" t="str">
            <v>np16</v>
          </cell>
          <cell r="D450">
            <v>37104</v>
          </cell>
          <cell r="E450">
            <v>37164</v>
          </cell>
          <cell r="F450">
            <v>37194</v>
          </cell>
          <cell r="G450">
            <v>37164</v>
          </cell>
          <cell r="H450">
            <v>6027.580078125</v>
          </cell>
          <cell r="I450">
            <v>6027.580078125</v>
          </cell>
          <cell r="J450" t="str">
            <v>FOB Klaipeda</v>
          </cell>
          <cell r="K450" t="str">
            <v>FOB Klaipeda</v>
          </cell>
          <cell r="L450" t="str">
            <v>Lifosa</v>
          </cell>
          <cell r="M450" t="str">
            <v>Lifosa</v>
          </cell>
          <cell r="N450" t="str">
            <v>GMF</v>
          </cell>
          <cell r="O450" t="str">
            <v>Kemira</v>
          </cell>
          <cell r="P450">
            <v>142.5</v>
          </cell>
          <cell r="Q450">
            <v>858930.15</v>
          </cell>
          <cell r="R450">
            <v>858930.15</v>
          </cell>
          <cell r="S450">
            <v>0</v>
          </cell>
          <cell r="T450">
            <v>17234.82</v>
          </cell>
          <cell r="U450">
            <v>0</v>
          </cell>
          <cell r="V450">
            <v>0</v>
          </cell>
          <cell r="W450">
            <v>0</v>
          </cell>
          <cell r="X450">
            <v>0</v>
          </cell>
          <cell r="Y450">
            <v>0</v>
          </cell>
          <cell r="Z450">
            <v>0</v>
          </cell>
        </row>
        <row r="451">
          <cell r="A451">
            <v>200110</v>
          </cell>
          <cell r="B451" t="str">
            <v>np</v>
          </cell>
          <cell r="C451" t="str">
            <v>np17</v>
          </cell>
          <cell r="D451">
            <v>37104</v>
          </cell>
          <cell r="E451">
            <v>37191</v>
          </cell>
          <cell r="F451">
            <v>37221</v>
          </cell>
          <cell r="G451">
            <v>37191</v>
          </cell>
          <cell r="H451">
            <v>5928.2900390625</v>
          </cell>
          <cell r="I451">
            <v>5928.2900390625</v>
          </cell>
          <cell r="J451" t="str">
            <v>FOB Klaipeda</v>
          </cell>
          <cell r="K451" t="str">
            <v>FOB Klaipeda</v>
          </cell>
          <cell r="L451" t="str">
            <v>Lifosa</v>
          </cell>
          <cell r="M451" t="str">
            <v>Lifosa</v>
          </cell>
          <cell r="N451" t="str">
            <v>GMF</v>
          </cell>
          <cell r="O451" t="str">
            <v>Kemira</v>
          </cell>
          <cell r="P451">
            <v>142.5</v>
          </cell>
          <cell r="Q451">
            <v>844781.32499999995</v>
          </cell>
          <cell r="R451">
            <v>844781.33</v>
          </cell>
          <cell r="S451">
            <v>0</v>
          </cell>
          <cell r="T451">
            <v>0</v>
          </cell>
          <cell r="U451">
            <v>0</v>
          </cell>
          <cell r="V451">
            <v>0</v>
          </cell>
          <cell r="W451">
            <v>0</v>
          </cell>
          <cell r="X451">
            <v>0</v>
          </cell>
          <cell r="Y451">
            <v>0</v>
          </cell>
          <cell r="Z451">
            <v>0</v>
          </cell>
        </row>
        <row r="452">
          <cell r="A452">
            <v>200111</v>
          </cell>
          <cell r="B452" t="str">
            <v>np</v>
          </cell>
          <cell r="C452" t="str">
            <v>np22</v>
          </cell>
          <cell r="D452">
            <v>37210</v>
          </cell>
          <cell r="E452">
            <v>37200</v>
          </cell>
          <cell r="F452">
            <v>37242</v>
          </cell>
          <cell r="G452">
            <v>37233</v>
          </cell>
          <cell r="H452">
            <v>20972.900390625</v>
          </cell>
          <cell r="I452">
            <v>20849.599609375</v>
          </cell>
          <cell r="J452" t="str">
            <v>DAF Ivangorod</v>
          </cell>
          <cell r="K452" t="str">
            <v>FOB Tallinn</v>
          </cell>
          <cell r="L452" t="str">
            <v>Фосфорит</v>
          </cell>
          <cell r="M452" t="str">
            <v>Фосфорит</v>
          </cell>
          <cell r="N452" t="str">
            <v>GMF</v>
          </cell>
          <cell r="O452" t="str">
            <v>Agrosin</v>
          </cell>
          <cell r="P452">
            <v>92</v>
          </cell>
          <cell r="Q452">
            <v>1918163.2</v>
          </cell>
          <cell r="R452">
            <v>1918163.2</v>
          </cell>
          <cell r="S452">
            <v>0</v>
          </cell>
          <cell r="T452" t="str">
            <v>EBSS</v>
          </cell>
          <cell r="U452">
            <v>210035.24</v>
          </cell>
          <cell r="V452">
            <v>210035.24</v>
          </cell>
          <cell r="W452">
            <v>0</v>
          </cell>
          <cell r="X452">
            <v>0</v>
          </cell>
          <cell r="Y452">
            <v>0</v>
          </cell>
          <cell r="Z452">
            <v>0</v>
          </cell>
        </row>
        <row r="453">
          <cell r="A453">
            <v>200110</v>
          </cell>
          <cell r="B453" t="str">
            <v>np</v>
          </cell>
          <cell r="C453" t="str">
            <v>np24</v>
          </cell>
          <cell r="D453">
            <v>37112</v>
          </cell>
          <cell r="E453">
            <v>37194</v>
          </cell>
          <cell r="F453">
            <v>37224</v>
          </cell>
          <cell r="G453">
            <v>37194</v>
          </cell>
          <cell r="H453">
            <v>5709.31982421875</v>
          </cell>
          <cell r="I453">
            <v>5709.31982421875</v>
          </cell>
          <cell r="J453" t="str">
            <v>FOB Klaipeda</v>
          </cell>
          <cell r="K453" t="str">
            <v>FOB Klaipeda</v>
          </cell>
          <cell r="L453" t="str">
            <v>Lifosa</v>
          </cell>
          <cell r="M453" t="str">
            <v>Lifosa</v>
          </cell>
          <cell r="N453" t="str">
            <v>GMF</v>
          </cell>
          <cell r="O453" t="str">
            <v>Kemira</v>
          </cell>
          <cell r="P453">
            <v>142.5</v>
          </cell>
          <cell r="Q453">
            <v>813578.1</v>
          </cell>
          <cell r="R453">
            <v>813578.1</v>
          </cell>
          <cell r="S453">
            <v>0</v>
          </cell>
          <cell r="T453">
            <v>0</v>
          </cell>
          <cell r="U453">
            <v>0</v>
          </cell>
          <cell r="V453">
            <v>0</v>
          </cell>
          <cell r="W453">
            <v>0</v>
          </cell>
          <cell r="X453">
            <v>0</v>
          </cell>
          <cell r="Y453">
            <v>0</v>
          </cell>
          <cell r="Z453">
            <v>0</v>
          </cell>
        </row>
        <row r="454">
          <cell r="A454">
            <v>200111</v>
          </cell>
          <cell r="B454" t="str">
            <v>np</v>
          </cell>
          <cell r="C454" t="str">
            <v>np25</v>
          </cell>
          <cell r="D454">
            <v>37225</v>
          </cell>
          <cell r="E454">
            <v>37224</v>
          </cell>
          <cell r="F454">
            <v>37257</v>
          </cell>
          <cell r="G454">
            <v>37240</v>
          </cell>
          <cell r="H454">
            <v>20999.80078125</v>
          </cell>
          <cell r="I454">
            <v>21064.419921875</v>
          </cell>
          <cell r="J454" t="str">
            <v>DAF Ivangorod</v>
          </cell>
          <cell r="K454" t="str">
            <v>FOB Tallinn</v>
          </cell>
          <cell r="L454" t="str">
            <v>Фосфорит</v>
          </cell>
          <cell r="M454" t="str">
            <v>Фосфорит</v>
          </cell>
          <cell r="N454" t="str">
            <v>GMF</v>
          </cell>
          <cell r="O454" t="str">
            <v>Mekatrade</v>
          </cell>
          <cell r="P454">
            <v>102</v>
          </cell>
          <cell r="Q454">
            <v>2148570.84</v>
          </cell>
          <cell r="R454">
            <v>2148570.84</v>
          </cell>
          <cell r="S454">
            <v>0</v>
          </cell>
          <cell r="T454" t="str">
            <v>EBSS</v>
          </cell>
          <cell r="U454">
            <v>200111.99</v>
          </cell>
          <cell r="V454">
            <v>172900.89</v>
          </cell>
          <cell r="W454">
            <v>27211.1</v>
          </cell>
          <cell r="X454">
            <v>0</v>
          </cell>
          <cell r="Y454">
            <v>0</v>
          </cell>
          <cell r="Z454">
            <v>0</v>
          </cell>
        </row>
        <row r="455">
          <cell r="A455">
            <v>200111</v>
          </cell>
          <cell r="B455" t="str">
            <v>np</v>
          </cell>
          <cell r="C455" t="str">
            <v>np26</v>
          </cell>
          <cell r="D455">
            <v>37120</v>
          </cell>
          <cell r="E455">
            <v>37215</v>
          </cell>
          <cell r="F455">
            <v>37243</v>
          </cell>
          <cell r="G455">
            <v>37215</v>
          </cell>
          <cell r="H455">
            <v>1415.8299560546875</v>
          </cell>
          <cell r="I455">
            <v>1415.8299560546875</v>
          </cell>
          <cell r="J455" t="str">
            <v>FOB Klaipeda</v>
          </cell>
          <cell r="K455" t="str">
            <v>FOB Klaipeda</v>
          </cell>
          <cell r="L455" t="str">
            <v>Lifosa</v>
          </cell>
          <cell r="M455" t="str">
            <v>Lifosa</v>
          </cell>
          <cell r="N455" t="str">
            <v>GMF</v>
          </cell>
          <cell r="O455" t="str">
            <v>Kemira</v>
          </cell>
          <cell r="P455">
            <v>142.5</v>
          </cell>
          <cell r="Q455">
            <v>201755.77499999999</v>
          </cell>
          <cell r="R455">
            <v>201755.78</v>
          </cell>
          <cell r="S455">
            <v>0</v>
          </cell>
          <cell r="T455">
            <v>0</v>
          </cell>
          <cell r="U455">
            <v>0</v>
          </cell>
          <cell r="V455">
            <v>0</v>
          </cell>
          <cell r="W455">
            <v>0</v>
          </cell>
          <cell r="X455">
            <v>0</v>
          </cell>
          <cell r="Y455">
            <v>0</v>
          </cell>
          <cell r="Z455">
            <v>0</v>
          </cell>
        </row>
        <row r="456">
          <cell r="A456">
            <v>200201</v>
          </cell>
          <cell r="B456" t="str">
            <v>np</v>
          </cell>
          <cell r="C456" t="str">
            <v>np27</v>
          </cell>
          <cell r="D456">
            <v>37279</v>
          </cell>
          <cell r="E456">
            <v>37134</v>
          </cell>
          <cell r="F456">
            <v>37301</v>
          </cell>
          <cell r="G456">
            <v>1534.5</v>
          </cell>
          <cell r="H456">
            <v>15000</v>
          </cell>
          <cell r="I456">
            <v>15000</v>
          </cell>
          <cell r="J456" t="str">
            <v>DAF Ivangorod</v>
          </cell>
          <cell r="K456" t="str">
            <v>FOB Tallinn</v>
          </cell>
          <cell r="L456" t="str">
            <v>Фосфорит</v>
          </cell>
          <cell r="M456" t="str">
            <v>Фосфорит</v>
          </cell>
          <cell r="N456" t="str">
            <v>GMF</v>
          </cell>
          <cell r="O456" t="str">
            <v>Mekatrade</v>
          </cell>
          <cell r="P456">
            <v>102</v>
          </cell>
          <cell r="Q456">
            <v>1530000</v>
          </cell>
          <cell r="R456">
            <v>0</v>
          </cell>
          <cell r="S456">
            <v>1530000</v>
          </cell>
          <cell r="T456" t="str">
            <v>EBSS</v>
          </cell>
          <cell r="U456">
            <v>142500</v>
          </cell>
          <cell r="V456">
            <v>0</v>
          </cell>
          <cell r="W456">
            <v>142500</v>
          </cell>
          <cell r="X456">
            <v>0</v>
          </cell>
          <cell r="Y456">
            <v>0</v>
          </cell>
          <cell r="Z456">
            <v>0</v>
          </cell>
        </row>
        <row r="457">
          <cell r="A457">
            <v>200201</v>
          </cell>
          <cell r="B457" t="str">
            <v>np</v>
          </cell>
          <cell r="C457" t="str">
            <v>np28</v>
          </cell>
          <cell r="D457">
            <v>37271</v>
          </cell>
          <cell r="E457">
            <v>37134</v>
          </cell>
          <cell r="F457">
            <v>37301</v>
          </cell>
          <cell r="G457">
            <v>1160</v>
          </cell>
          <cell r="H457">
            <v>0</v>
          </cell>
          <cell r="I457">
            <v>0</v>
          </cell>
          <cell r="J457" t="str">
            <v>DAF Ivangorod</v>
          </cell>
          <cell r="K457" t="str">
            <v>FOB Tallinn</v>
          </cell>
          <cell r="L457" t="str">
            <v>Фосфорит</v>
          </cell>
          <cell r="M457" t="str">
            <v>Фосфорит</v>
          </cell>
          <cell r="N457" t="str">
            <v>GMF</v>
          </cell>
          <cell r="O457" t="str">
            <v>Mekatrade</v>
          </cell>
          <cell r="P457">
            <v>92</v>
          </cell>
          <cell r="Q457">
            <v>0</v>
          </cell>
          <cell r="R457">
            <v>0</v>
          </cell>
          <cell r="S457">
            <v>0</v>
          </cell>
          <cell r="T457" t="str">
            <v>EBSS</v>
          </cell>
          <cell r="U457">
            <v>0</v>
          </cell>
          <cell r="V457">
            <v>0</v>
          </cell>
          <cell r="W457">
            <v>0</v>
          </cell>
          <cell r="X457">
            <v>0</v>
          </cell>
          <cell r="Y457">
            <v>0</v>
          </cell>
          <cell r="Z457">
            <v>0</v>
          </cell>
        </row>
        <row r="458">
          <cell r="A458">
            <v>200112</v>
          </cell>
          <cell r="B458" t="str">
            <v>np</v>
          </cell>
          <cell r="C458" t="str">
            <v>np29</v>
          </cell>
          <cell r="D458">
            <v>37245</v>
          </cell>
          <cell r="E458">
            <v>37247</v>
          </cell>
          <cell r="F458">
            <v>37134</v>
          </cell>
          <cell r="G458">
            <v>37247</v>
          </cell>
          <cell r="H458">
            <v>1234</v>
          </cell>
          <cell r="I458">
            <v>1234</v>
          </cell>
          <cell r="J458" t="str">
            <v>DAF Ivangorod</v>
          </cell>
          <cell r="K458" t="str">
            <v>DAF Ivangorod</v>
          </cell>
          <cell r="L458" t="str">
            <v>Фосфорит</v>
          </cell>
          <cell r="M458" t="str">
            <v>Фосфорит</v>
          </cell>
          <cell r="N458" t="str">
            <v>GMF</v>
          </cell>
          <cell r="O458" t="str">
            <v>Express Eng</v>
          </cell>
          <cell r="P458">
            <v>104.5</v>
          </cell>
          <cell r="Q458">
            <v>128953</v>
          </cell>
          <cell r="R458">
            <v>128953</v>
          </cell>
          <cell r="S458">
            <v>0</v>
          </cell>
          <cell r="T458">
            <v>0</v>
          </cell>
          <cell r="U458">
            <v>0</v>
          </cell>
          <cell r="V458">
            <v>0</v>
          </cell>
          <cell r="W458">
            <v>0</v>
          </cell>
          <cell r="X458">
            <v>0</v>
          </cell>
          <cell r="Y458">
            <v>0</v>
          </cell>
          <cell r="Z458">
            <v>0</v>
          </cell>
        </row>
        <row r="459">
          <cell r="A459">
            <v>200201</v>
          </cell>
          <cell r="B459" t="str">
            <v>np</v>
          </cell>
          <cell r="C459" t="str">
            <v>np30</v>
          </cell>
          <cell r="D459">
            <v>37281</v>
          </cell>
          <cell r="E459">
            <v>37134</v>
          </cell>
          <cell r="F459">
            <v>37134</v>
          </cell>
          <cell r="G459">
            <v>662</v>
          </cell>
          <cell r="H459">
            <v>260</v>
          </cell>
          <cell r="I459">
            <v>260</v>
          </cell>
          <cell r="J459" t="str">
            <v>DAF Ivangorod</v>
          </cell>
          <cell r="K459" t="str">
            <v>DAF Ivangorod</v>
          </cell>
          <cell r="L459" t="str">
            <v>Фосфорит</v>
          </cell>
          <cell r="M459" t="str">
            <v>Фосфорит</v>
          </cell>
          <cell r="N459" t="str">
            <v>GMF</v>
          </cell>
          <cell r="O459" t="str">
            <v>IET</v>
          </cell>
          <cell r="P459">
            <v>103.6</v>
          </cell>
          <cell r="Q459">
            <v>26936</v>
          </cell>
          <cell r="R459">
            <v>0</v>
          </cell>
          <cell r="S459">
            <v>26936</v>
          </cell>
          <cell r="T459">
            <v>0</v>
          </cell>
          <cell r="U459">
            <v>0</v>
          </cell>
          <cell r="V459">
            <v>0</v>
          </cell>
          <cell r="W459">
            <v>0</v>
          </cell>
          <cell r="X459">
            <v>0</v>
          </cell>
          <cell r="Y459">
            <v>0</v>
          </cell>
          <cell r="Z459">
            <v>0</v>
          </cell>
        </row>
        <row r="460">
          <cell r="A460">
            <v>200201</v>
          </cell>
          <cell r="B460" t="str">
            <v>np</v>
          </cell>
          <cell r="C460" t="str">
            <v>np31</v>
          </cell>
          <cell r="D460">
            <v>37281</v>
          </cell>
          <cell r="E460">
            <v>37130</v>
          </cell>
          <cell r="F460">
            <v>37317</v>
          </cell>
          <cell r="G460">
            <v>3095.10009765625</v>
          </cell>
          <cell r="H460">
            <v>4000</v>
          </cell>
          <cell r="I460">
            <v>4000</v>
          </cell>
          <cell r="J460" t="str">
            <v>FCA Belorechenskaya</v>
          </cell>
          <cell r="K460" t="str">
            <v>FOB Novorossijsk</v>
          </cell>
          <cell r="L460" t="str">
            <v>Белореченск</v>
          </cell>
          <cell r="M460" t="str">
            <v>КГОК</v>
          </cell>
          <cell r="N460" t="str">
            <v>GMF</v>
          </cell>
          <cell r="O460" t="str">
            <v>Helm</v>
          </cell>
          <cell r="P460">
            <v>102</v>
          </cell>
          <cell r="Q460">
            <v>408000</v>
          </cell>
          <cell r="R460">
            <v>0</v>
          </cell>
          <cell r="S460">
            <v>408000</v>
          </cell>
          <cell r="T460" t="str">
            <v>Railco</v>
          </cell>
          <cell r="U460">
            <v>50160</v>
          </cell>
          <cell r="V460">
            <v>0</v>
          </cell>
          <cell r="W460">
            <v>50160</v>
          </cell>
          <cell r="X460">
            <v>0</v>
          </cell>
          <cell r="Y460">
            <v>0</v>
          </cell>
          <cell r="Z460">
            <v>0</v>
          </cell>
        </row>
        <row r="461">
          <cell r="A461">
            <v>200201</v>
          </cell>
          <cell r="B461" t="str">
            <v>np</v>
          </cell>
          <cell r="C461" t="str">
            <v>np32</v>
          </cell>
          <cell r="D461">
            <v>37287</v>
          </cell>
          <cell r="E461">
            <v>37134</v>
          </cell>
          <cell r="F461">
            <v>37134</v>
          </cell>
          <cell r="G461">
            <v>598.0999755859375</v>
          </cell>
          <cell r="H461">
            <v>2000</v>
          </cell>
          <cell r="I461">
            <v>2000</v>
          </cell>
          <cell r="J461" t="str">
            <v>FCA Belorechenskaya</v>
          </cell>
          <cell r="K461" t="str">
            <v>DAF Chop</v>
          </cell>
          <cell r="L461" t="str">
            <v>Белореченск</v>
          </cell>
          <cell r="M461" t="str">
            <v>КГОК</v>
          </cell>
          <cell r="N461" t="str">
            <v>GMF</v>
          </cell>
          <cell r="O461" t="str">
            <v>IET</v>
          </cell>
          <cell r="P461">
            <v>129</v>
          </cell>
          <cell r="Q461">
            <v>258000</v>
          </cell>
          <cell r="R461">
            <v>0</v>
          </cell>
          <cell r="S461">
            <v>258000</v>
          </cell>
          <cell r="T461" t="str">
            <v>Railco</v>
          </cell>
          <cell r="U461">
            <v>50000</v>
          </cell>
          <cell r="V461">
            <v>0</v>
          </cell>
          <cell r="W461">
            <v>50000</v>
          </cell>
          <cell r="X461">
            <v>0</v>
          </cell>
          <cell r="Y461">
            <v>0</v>
          </cell>
          <cell r="Z461">
            <v>0</v>
          </cell>
        </row>
        <row r="462">
          <cell r="A462">
            <v>200202</v>
          </cell>
          <cell r="B462" t="str">
            <v>np</v>
          </cell>
          <cell r="C462" t="str">
            <v>np33</v>
          </cell>
          <cell r="D462">
            <v>37302</v>
          </cell>
          <cell r="E462">
            <v>37154</v>
          </cell>
          <cell r="F462">
            <v>37306</v>
          </cell>
          <cell r="G462">
            <v>695</v>
          </cell>
          <cell r="H462">
            <v>2500</v>
          </cell>
          <cell r="I462">
            <v>2500</v>
          </cell>
          <cell r="J462" t="str">
            <v>DAF Ivangorod</v>
          </cell>
          <cell r="K462" t="str">
            <v>FOB Tallinn</v>
          </cell>
          <cell r="L462" t="str">
            <v>Фосфорит</v>
          </cell>
          <cell r="M462" t="str">
            <v>Фосфорит</v>
          </cell>
          <cell r="N462" t="str">
            <v>GMF</v>
          </cell>
          <cell r="O462" t="str">
            <v>Helm</v>
          </cell>
          <cell r="P462">
            <v>104</v>
          </cell>
          <cell r="Q462">
            <v>260000</v>
          </cell>
          <cell r="R462">
            <v>182000</v>
          </cell>
          <cell r="S462">
            <v>78000</v>
          </cell>
          <cell r="T462" t="str">
            <v>EBSS</v>
          </cell>
          <cell r="U462">
            <v>25000</v>
          </cell>
          <cell r="V462">
            <v>0</v>
          </cell>
          <cell r="W462">
            <v>25000</v>
          </cell>
          <cell r="X462">
            <v>0</v>
          </cell>
          <cell r="Y462">
            <v>0</v>
          </cell>
          <cell r="Z462">
            <v>0</v>
          </cell>
        </row>
        <row r="463">
          <cell r="A463">
            <v>200201</v>
          </cell>
          <cell r="B463" t="str">
            <v>np</v>
          </cell>
          <cell r="C463" t="str">
            <v>np34</v>
          </cell>
          <cell r="D463">
            <v>37278</v>
          </cell>
          <cell r="E463">
            <v>37156</v>
          </cell>
          <cell r="F463">
            <v>37306</v>
          </cell>
          <cell r="G463">
            <v>752.4000244140625</v>
          </cell>
          <cell r="H463">
            <v>1000</v>
          </cell>
          <cell r="I463">
            <v>1000</v>
          </cell>
          <cell r="J463" t="str">
            <v>DAF Ivangorod</v>
          </cell>
          <cell r="K463" t="str">
            <v>FOB Tallinn</v>
          </cell>
          <cell r="L463" t="str">
            <v>Фосфорит</v>
          </cell>
          <cell r="M463" t="str">
            <v>Фосфорит</v>
          </cell>
          <cell r="N463" t="str">
            <v>GMF</v>
          </cell>
          <cell r="O463" t="str">
            <v>Unifert</v>
          </cell>
          <cell r="P463">
            <v>105</v>
          </cell>
          <cell r="Q463">
            <v>105000</v>
          </cell>
          <cell r="R463">
            <v>0</v>
          </cell>
          <cell r="S463">
            <v>105000</v>
          </cell>
          <cell r="T463" t="str">
            <v>EBSS</v>
          </cell>
          <cell r="U463">
            <v>10000</v>
          </cell>
          <cell r="V463">
            <v>0</v>
          </cell>
          <cell r="W463">
            <v>10000</v>
          </cell>
          <cell r="X463">
            <v>0</v>
          </cell>
          <cell r="Y463">
            <v>0</v>
          </cell>
          <cell r="Z463">
            <v>0</v>
          </cell>
        </row>
        <row r="464">
          <cell r="A464">
            <v>200201</v>
          </cell>
          <cell r="B464" t="str">
            <v>np</v>
          </cell>
          <cell r="C464" t="str">
            <v>np35</v>
          </cell>
          <cell r="D464">
            <v>37283</v>
          </cell>
          <cell r="E464">
            <v>37142</v>
          </cell>
          <cell r="F464">
            <v>37142</v>
          </cell>
          <cell r="G464">
            <v>339</v>
          </cell>
          <cell r="H464">
            <v>850</v>
          </cell>
          <cell r="I464">
            <v>850</v>
          </cell>
          <cell r="J464" t="str">
            <v>DAF Ivangorod</v>
          </cell>
          <cell r="K464" t="str">
            <v>DAF Ivangorod</v>
          </cell>
          <cell r="L464" t="str">
            <v>Фосфорит</v>
          </cell>
          <cell r="M464" t="str">
            <v>Фосфорит</v>
          </cell>
          <cell r="N464" t="str">
            <v>GMF</v>
          </cell>
          <cell r="O464" t="str">
            <v>IET</v>
          </cell>
          <cell r="P464">
            <v>93.6</v>
          </cell>
          <cell r="Q464">
            <v>79560</v>
          </cell>
          <cell r="R464">
            <v>0</v>
          </cell>
          <cell r="S464">
            <v>79560</v>
          </cell>
          <cell r="T464">
            <v>0</v>
          </cell>
          <cell r="U464">
            <v>0</v>
          </cell>
          <cell r="V464">
            <v>0</v>
          </cell>
          <cell r="W464">
            <v>0</v>
          </cell>
          <cell r="X464">
            <v>0</v>
          </cell>
          <cell r="Y464">
            <v>0</v>
          </cell>
          <cell r="Z464">
            <v>0</v>
          </cell>
        </row>
        <row r="465">
          <cell r="A465">
            <v>200201</v>
          </cell>
          <cell r="B465" t="str">
            <v>np</v>
          </cell>
          <cell r="C465" t="str">
            <v>np36</v>
          </cell>
          <cell r="D465">
            <v>37286</v>
          </cell>
          <cell r="E465">
            <v>37148</v>
          </cell>
          <cell r="F465">
            <v>37151</v>
          </cell>
          <cell r="G465">
            <v>3100.89990234375</v>
          </cell>
          <cell r="H465">
            <v>1000</v>
          </cell>
          <cell r="I465">
            <v>1000</v>
          </cell>
          <cell r="J465" t="str">
            <v>DAF Ivangorod</v>
          </cell>
          <cell r="K465" t="str">
            <v>DAF Ivangorod</v>
          </cell>
          <cell r="L465" t="str">
            <v>Фосфорит</v>
          </cell>
          <cell r="M465" t="str">
            <v>Фосфорит</v>
          </cell>
          <cell r="N465" t="str">
            <v>GMF</v>
          </cell>
          <cell r="O465" t="str">
            <v>IET</v>
          </cell>
          <cell r="P465">
            <v>103.6</v>
          </cell>
          <cell r="Q465">
            <v>103600</v>
          </cell>
          <cell r="R465">
            <v>0</v>
          </cell>
          <cell r="S465">
            <v>103600</v>
          </cell>
          <cell r="T465">
            <v>29925.8</v>
          </cell>
          <cell r="U465">
            <v>0</v>
          </cell>
          <cell r="V465">
            <v>0</v>
          </cell>
          <cell r="W465">
            <v>0</v>
          </cell>
          <cell r="X465">
            <v>0</v>
          </cell>
          <cell r="Y465">
            <v>0</v>
          </cell>
          <cell r="Z465">
            <v>0</v>
          </cell>
        </row>
        <row r="466">
          <cell r="A466">
            <v>200108</v>
          </cell>
          <cell r="B466" t="str">
            <v>npk</v>
          </cell>
          <cell r="C466" t="str">
            <v>npk01</v>
          </cell>
          <cell r="D466">
            <v>37118</v>
          </cell>
          <cell r="E466">
            <v>37118</v>
          </cell>
          <cell r="F466">
            <v>37140</v>
          </cell>
          <cell r="G466">
            <v>37127</v>
          </cell>
          <cell r="H466">
            <v>4388</v>
          </cell>
          <cell r="I466">
            <v>4385.240234375</v>
          </cell>
          <cell r="J466" t="str">
            <v>FCA Nevinnomyssk</v>
          </cell>
          <cell r="K466" t="str">
            <v>FOB Novorossijsk</v>
          </cell>
          <cell r="L466" t="str">
            <v>НВТИ</v>
          </cell>
          <cell r="M466" t="str">
            <v>НВТИ</v>
          </cell>
          <cell r="N466" t="str">
            <v>GMF</v>
          </cell>
          <cell r="O466" t="str">
            <v>Transammonia</v>
          </cell>
          <cell r="P466">
            <v>140</v>
          </cell>
          <cell r="Q466">
            <v>613411.53</v>
          </cell>
          <cell r="R466">
            <v>613411.53</v>
          </cell>
          <cell r="S466">
            <v>0</v>
          </cell>
          <cell r="T466" t="str">
            <v>Railco</v>
          </cell>
          <cell r="U466">
            <v>52564.160000000003</v>
          </cell>
          <cell r="V466">
            <v>52564.160000000003</v>
          </cell>
          <cell r="W466">
            <v>0</v>
          </cell>
          <cell r="X466">
            <v>0</v>
          </cell>
          <cell r="Y466">
            <v>0</v>
          </cell>
          <cell r="Z466">
            <v>0</v>
          </cell>
        </row>
        <row r="467">
          <cell r="A467">
            <v>200108</v>
          </cell>
          <cell r="B467" t="str">
            <v>npk</v>
          </cell>
          <cell r="C467" t="str">
            <v>npk02</v>
          </cell>
          <cell r="D467">
            <v>37118</v>
          </cell>
          <cell r="E467">
            <v>37118</v>
          </cell>
          <cell r="F467">
            <v>37140</v>
          </cell>
          <cell r="G467">
            <v>37127</v>
          </cell>
          <cell r="H467">
            <v>5502</v>
          </cell>
          <cell r="I467">
            <v>5499.72412109375</v>
          </cell>
          <cell r="J467" t="str">
            <v>FCA Nevinnomyssk</v>
          </cell>
          <cell r="K467" t="str">
            <v>FOB Novorossijsk</v>
          </cell>
          <cell r="L467" t="str">
            <v>НВТИ</v>
          </cell>
          <cell r="M467" t="str">
            <v>НВТИ</v>
          </cell>
          <cell r="N467" t="str">
            <v>GMF</v>
          </cell>
          <cell r="O467" t="str">
            <v>Transammonia</v>
          </cell>
          <cell r="P467">
            <v>116</v>
          </cell>
          <cell r="Q467">
            <v>637425.47400000005</v>
          </cell>
          <cell r="R467">
            <v>637425.47</v>
          </cell>
          <cell r="S467">
            <v>0</v>
          </cell>
          <cell r="T467" t="str">
            <v>Railco</v>
          </cell>
          <cell r="U467">
            <v>65938.52</v>
          </cell>
          <cell r="V467">
            <v>65938.52</v>
          </cell>
          <cell r="W467">
            <v>0</v>
          </cell>
          <cell r="X467">
            <v>0</v>
          </cell>
          <cell r="Y467">
            <v>0</v>
          </cell>
          <cell r="Z467">
            <v>0</v>
          </cell>
        </row>
        <row r="468">
          <cell r="A468">
            <v>200111</v>
          </cell>
          <cell r="B468" t="str">
            <v>npk</v>
          </cell>
          <cell r="C468" t="str">
            <v>npk03</v>
          </cell>
          <cell r="D468">
            <v>37210</v>
          </cell>
          <cell r="E468">
            <v>37204</v>
          </cell>
          <cell r="F468">
            <v>37214</v>
          </cell>
          <cell r="G468">
            <v>37212</v>
          </cell>
          <cell r="H468">
            <v>8758</v>
          </cell>
          <cell r="I468">
            <v>8763.349609375</v>
          </cell>
          <cell r="J468" t="str">
            <v>FCA Nevinnomyssk</v>
          </cell>
          <cell r="K468" t="str">
            <v>FOB Novorossijsk</v>
          </cell>
          <cell r="L468" t="str">
            <v>НВТИ</v>
          </cell>
          <cell r="M468" t="str">
            <v>НВТИ</v>
          </cell>
          <cell r="N468" t="str">
            <v>GMF</v>
          </cell>
          <cell r="O468" t="str">
            <v>Transammonia</v>
          </cell>
          <cell r="P468">
            <v>118</v>
          </cell>
          <cell r="Q468">
            <v>1034075.3</v>
          </cell>
          <cell r="R468">
            <v>983658.63</v>
          </cell>
          <cell r="S468">
            <v>50416.67</v>
          </cell>
          <cell r="T468" t="str">
            <v>Railco</v>
          </cell>
          <cell r="U468">
            <v>102336.95</v>
          </cell>
          <cell r="V468">
            <v>102336.95</v>
          </cell>
          <cell r="W468">
            <v>0</v>
          </cell>
          <cell r="X468">
            <v>0</v>
          </cell>
          <cell r="Y468">
            <v>0</v>
          </cell>
          <cell r="Z468">
            <v>0</v>
          </cell>
        </row>
        <row r="469">
          <cell r="A469">
            <v>200201</v>
          </cell>
          <cell r="B469" t="str">
            <v>npk</v>
          </cell>
          <cell r="C469" t="str">
            <v>npk04</v>
          </cell>
          <cell r="D469">
            <v>37230</v>
          </cell>
          <cell r="E469">
            <v>37195</v>
          </cell>
          <cell r="F469">
            <v>37240</v>
          </cell>
          <cell r="G469">
            <v>1499.699951171875</v>
          </cell>
          <cell r="H469">
            <v>2727.60009765625</v>
          </cell>
          <cell r="I469">
            <v>2473.5</v>
          </cell>
          <cell r="J469" t="str">
            <v>FCA Nevinnomyssk</v>
          </cell>
          <cell r="K469" t="str">
            <v>C&amp;F Tripoli</v>
          </cell>
          <cell r="L469" t="str">
            <v>НВТИ</v>
          </cell>
          <cell r="M469" t="str">
            <v>НВТИ</v>
          </cell>
          <cell r="N469" t="str">
            <v>GMF</v>
          </cell>
          <cell r="O469" t="str">
            <v>Mekatrade</v>
          </cell>
          <cell r="P469">
            <v>156.03</v>
          </cell>
          <cell r="Q469">
            <v>385940.20500000002</v>
          </cell>
          <cell r="R469">
            <v>385940.21</v>
          </cell>
          <cell r="S469">
            <v>0</v>
          </cell>
          <cell r="T469" t="str">
            <v>Railco</v>
          </cell>
          <cell r="U469">
            <v>90282.75</v>
          </cell>
          <cell r="V469">
            <v>83924.14</v>
          </cell>
          <cell r="W469">
            <v>16450.86</v>
          </cell>
          <cell r="X469">
            <v>0</v>
          </cell>
          <cell r="Y469">
            <v>0</v>
          </cell>
          <cell r="Z469">
            <v>0</v>
          </cell>
        </row>
        <row r="470">
          <cell r="A470">
            <v>200201</v>
          </cell>
          <cell r="B470" t="str">
            <v>npk</v>
          </cell>
          <cell r="C470" t="str">
            <v>npk05</v>
          </cell>
          <cell r="D470">
            <v>37278</v>
          </cell>
          <cell r="F470">
            <v>37275</v>
          </cell>
          <cell r="G470">
            <v>3000</v>
          </cell>
          <cell r="H470">
            <v>4400</v>
          </cell>
          <cell r="I470">
            <v>4400</v>
          </cell>
          <cell r="J470" t="str">
            <v>FCA Nevinnomyssk</v>
          </cell>
          <cell r="K470" t="str">
            <v>FOB Novorossijsk</v>
          </cell>
          <cell r="L470" t="str">
            <v>НВТИ</v>
          </cell>
          <cell r="M470" t="str">
            <v>НВТИ</v>
          </cell>
          <cell r="N470" t="str">
            <v>GMF</v>
          </cell>
          <cell r="O470" t="str">
            <v>Transammonia</v>
          </cell>
          <cell r="P470">
            <v>142</v>
          </cell>
          <cell r="Q470">
            <v>624800</v>
          </cell>
          <cell r="R470">
            <v>0</v>
          </cell>
          <cell r="S470">
            <v>624800</v>
          </cell>
          <cell r="T470" t="str">
            <v>Railco</v>
          </cell>
          <cell r="U470">
            <v>52800</v>
          </cell>
          <cell r="V470">
            <v>0</v>
          </cell>
          <cell r="W470">
            <v>52800</v>
          </cell>
          <cell r="X470">
            <v>0</v>
          </cell>
          <cell r="Y470">
            <v>0</v>
          </cell>
          <cell r="Z470">
            <v>0</v>
          </cell>
        </row>
        <row r="471">
          <cell r="A471">
            <v>200201</v>
          </cell>
          <cell r="B471" t="str">
            <v>npk</v>
          </cell>
          <cell r="C471" t="str">
            <v>npk06</v>
          </cell>
          <cell r="D471">
            <v>37278</v>
          </cell>
          <cell r="E471">
            <v>37205</v>
          </cell>
          <cell r="F471">
            <v>37275</v>
          </cell>
          <cell r="G471">
            <v>1992.95703125</v>
          </cell>
          <cell r="H471">
            <v>9900</v>
          </cell>
          <cell r="I471">
            <v>9900</v>
          </cell>
          <cell r="J471" t="str">
            <v>FCA Nevinnomyssk</v>
          </cell>
          <cell r="K471" t="str">
            <v>FOB Novorossijsk</v>
          </cell>
          <cell r="L471" t="str">
            <v>НВТИ</v>
          </cell>
          <cell r="M471" t="str">
            <v>НВТИ</v>
          </cell>
          <cell r="N471" t="str">
            <v>GMF</v>
          </cell>
          <cell r="O471" t="str">
            <v>Transammonia</v>
          </cell>
          <cell r="P471">
            <v>116</v>
          </cell>
          <cell r="Q471">
            <v>1148400</v>
          </cell>
          <cell r="R471">
            <v>0</v>
          </cell>
          <cell r="S471">
            <v>1148400</v>
          </cell>
          <cell r="T471" t="str">
            <v>Railco</v>
          </cell>
          <cell r="U471">
            <v>118800</v>
          </cell>
          <cell r="V471">
            <v>0</v>
          </cell>
          <cell r="W471">
            <v>118800</v>
          </cell>
          <cell r="X471">
            <v>0</v>
          </cell>
          <cell r="Y471">
            <v>0</v>
          </cell>
          <cell r="Z471">
            <v>0</v>
          </cell>
        </row>
        <row r="472">
          <cell r="A472">
            <v>200202</v>
          </cell>
          <cell r="B472" t="str">
            <v>npk</v>
          </cell>
          <cell r="C472" t="str">
            <v>npk07</v>
          </cell>
          <cell r="D472">
            <v>37305</v>
          </cell>
          <cell r="E472">
            <v>37259</v>
          </cell>
          <cell r="F472">
            <v>37296</v>
          </cell>
          <cell r="G472">
            <v>135</v>
          </cell>
          <cell r="H472">
            <v>2500</v>
          </cell>
          <cell r="I472">
            <v>2500</v>
          </cell>
          <cell r="J472" t="str">
            <v>FCA Nevinnomyssk</v>
          </cell>
          <cell r="K472" t="str">
            <v>FOB Novorossijsk</v>
          </cell>
          <cell r="L472" t="str">
            <v>НВТИ</v>
          </cell>
          <cell r="M472" t="str">
            <v>НВТИ</v>
          </cell>
          <cell r="N472" t="str">
            <v>GMF</v>
          </cell>
          <cell r="O472" t="str">
            <v>Mekatrade</v>
          </cell>
          <cell r="P472">
            <v>120</v>
          </cell>
          <cell r="Q472">
            <v>300000</v>
          </cell>
          <cell r="R472">
            <v>0</v>
          </cell>
          <cell r="S472">
            <v>300000</v>
          </cell>
          <cell r="T472" t="str">
            <v>Railco</v>
          </cell>
          <cell r="U472">
            <v>30000</v>
          </cell>
          <cell r="V472">
            <v>0</v>
          </cell>
          <cell r="W472">
            <v>30000</v>
          </cell>
          <cell r="X472">
            <v>0</v>
          </cell>
          <cell r="Y472">
            <v>0</v>
          </cell>
          <cell r="Z472">
            <v>0</v>
          </cell>
        </row>
        <row r="473">
          <cell r="A473">
            <v>200202</v>
          </cell>
          <cell r="B473" t="str">
            <v>npk</v>
          </cell>
          <cell r="C473" t="str">
            <v>npk08</v>
          </cell>
          <cell r="D473">
            <v>37312</v>
          </cell>
          <cell r="E473">
            <v>37224</v>
          </cell>
          <cell r="F473">
            <v>37307</v>
          </cell>
          <cell r="G473">
            <v>331.39999389648438</v>
          </cell>
          <cell r="H473">
            <v>15000</v>
          </cell>
          <cell r="I473">
            <v>15000</v>
          </cell>
          <cell r="J473" t="str">
            <v>FCA Nevinnomyssk</v>
          </cell>
          <cell r="K473" t="str">
            <v>FOB Novorossijsk</v>
          </cell>
          <cell r="L473" t="str">
            <v>НВТИ</v>
          </cell>
          <cell r="M473" t="str">
            <v>НВТИ</v>
          </cell>
          <cell r="N473" t="str">
            <v>GMF</v>
          </cell>
          <cell r="O473" t="str">
            <v>Mekatrade</v>
          </cell>
          <cell r="P473">
            <v>120</v>
          </cell>
          <cell r="Q473">
            <v>1800000</v>
          </cell>
          <cell r="R473">
            <v>0</v>
          </cell>
          <cell r="S473">
            <v>1800000</v>
          </cell>
          <cell r="T473" t="str">
            <v>Railco</v>
          </cell>
          <cell r="U473">
            <v>180000</v>
          </cell>
          <cell r="V473">
            <v>0</v>
          </cell>
          <cell r="W473">
            <v>180000</v>
          </cell>
          <cell r="X473">
            <v>0</v>
          </cell>
          <cell r="Y473">
            <v>0</v>
          </cell>
          <cell r="Z473">
            <v>0</v>
          </cell>
        </row>
        <row r="474">
          <cell r="A474">
            <v>200108</v>
          </cell>
          <cell r="B474" t="str">
            <v>ssp</v>
          </cell>
          <cell r="C474" t="str">
            <v>ssp01</v>
          </cell>
          <cell r="D474">
            <v>37118</v>
          </cell>
          <cell r="E474">
            <v>37127</v>
          </cell>
          <cell r="F474">
            <v>37148</v>
          </cell>
          <cell r="G474">
            <v>37127</v>
          </cell>
          <cell r="H474">
            <v>585.67999267578125</v>
          </cell>
          <cell r="I474">
            <v>585.67999267578125</v>
          </cell>
          <cell r="J474" t="str">
            <v>FCA Sala</v>
          </cell>
          <cell r="K474" t="str">
            <v>FCA Sala</v>
          </cell>
          <cell r="L474" t="str">
            <v>Фосфорит</v>
          </cell>
          <cell r="M474" t="str">
            <v>Фосфорит</v>
          </cell>
          <cell r="N474" t="str">
            <v>GMF</v>
          </cell>
          <cell r="O474" t="str">
            <v>Express Eng</v>
          </cell>
          <cell r="P474">
            <v>87</v>
          </cell>
          <cell r="Q474">
            <v>50954.16</v>
          </cell>
          <cell r="R474">
            <v>50954.16</v>
          </cell>
          <cell r="S474">
            <v>0</v>
          </cell>
          <cell r="T474">
            <v>76440</v>
          </cell>
          <cell r="U474">
            <v>0</v>
          </cell>
          <cell r="V474">
            <v>0</v>
          </cell>
          <cell r="W474">
            <v>0</v>
          </cell>
          <cell r="X474">
            <v>0</v>
          </cell>
          <cell r="Y474">
            <v>0</v>
          </cell>
          <cell r="Z474">
            <v>0</v>
          </cell>
        </row>
        <row r="475">
          <cell r="A475">
            <v>200109</v>
          </cell>
          <cell r="B475" t="str">
            <v>ur</v>
          </cell>
          <cell r="C475" t="str">
            <v>ur01</v>
          </cell>
          <cell r="D475">
            <v>37137</v>
          </cell>
          <cell r="E475">
            <v>37142</v>
          </cell>
          <cell r="F475">
            <v>37132</v>
          </cell>
          <cell r="G475">
            <v>37186</v>
          </cell>
          <cell r="H475">
            <v>2997</v>
          </cell>
          <cell r="I475">
            <v>2997</v>
          </cell>
          <cell r="J475" t="str">
            <v>FCA Nevinnomyssk</v>
          </cell>
          <cell r="K475" t="str">
            <v>FOB Novorossijsk</v>
          </cell>
          <cell r="L475" t="str">
            <v>НВТИ</v>
          </cell>
          <cell r="M475" t="str">
            <v>НВТИ</v>
          </cell>
          <cell r="N475" t="str">
            <v>GMF</v>
          </cell>
          <cell r="O475" t="str">
            <v>Helm</v>
          </cell>
          <cell r="P475">
            <v>88</v>
          </cell>
          <cell r="Q475">
            <v>252562.83</v>
          </cell>
          <cell r="R475">
            <v>252562.83</v>
          </cell>
          <cell r="S475">
            <v>0</v>
          </cell>
          <cell r="T475" t="str">
            <v>Railco</v>
          </cell>
          <cell r="U475">
            <v>33276.49</v>
          </cell>
          <cell r="V475">
            <v>33276.49</v>
          </cell>
          <cell r="W475">
            <v>0</v>
          </cell>
          <cell r="X475">
            <v>0</v>
          </cell>
          <cell r="Y475">
            <v>0</v>
          </cell>
          <cell r="Z475">
            <v>0</v>
          </cell>
        </row>
        <row r="476">
          <cell r="A476">
            <v>200201</v>
          </cell>
          <cell r="B476" t="str">
            <v>ur</v>
          </cell>
          <cell r="C476" t="str">
            <v>ur02</v>
          </cell>
          <cell r="D476">
            <v>37281</v>
          </cell>
          <cell r="E476">
            <v>37218</v>
          </cell>
          <cell r="F476">
            <v>37132</v>
          </cell>
          <cell r="G476">
            <v>6317</v>
          </cell>
          <cell r="H476">
            <v>5000</v>
          </cell>
          <cell r="I476">
            <v>5000</v>
          </cell>
          <cell r="J476" t="str">
            <v>FCA Nevinnomyssk</v>
          </cell>
          <cell r="K476" t="str">
            <v>C&amp;F Panchevo</v>
          </cell>
          <cell r="L476" t="str">
            <v>НевАзот</v>
          </cell>
          <cell r="M476" t="str">
            <v>НевАзот</v>
          </cell>
          <cell r="N476" t="str">
            <v>GMF</v>
          </cell>
          <cell r="O476" t="str">
            <v>NPK Trading</v>
          </cell>
          <cell r="P476">
            <v>131</v>
          </cell>
          <cell r="Q476">
            <v>655000</v>
          </cell>
          <cell r="R476">
            <v>264000</v>
          </cell>
          <cell r="S476">
            <v>391000</v>
          </cell>
          <cell r="T476" t="str">
            <v>Railco</v>
          </cell>
          <cell r="U476">
            <v>242750</v>
          </cell>
          <cell r="V476">
            <v>5874</v>
          </cell>
          <cell r="W476">
            <v>236876</v>
          </cell>
          <cell r="X476">
            <v>0</v>
          </cell>
          <cell r="Y476">
            <v>0</v>
          </cell>
          <cell r="Z476">
            <v>0</v>
          </cell>
        </row>
        <row r="477">
          <cell r="A477">
            <v>200201</v>
          </cell>
          <cell r="B477" t="str">
            <v>ur</v>
          </cell>
          <cell r="C477" t="str">
            <v>ur03</v>
          </cell>
          <cell r="D477">
            <v>37281</v>
          </cell>
          <cell r="E477">
            <v>37225</v>
          </cell>
          <cell r="F477">
            <v>37256</v>
          </cell>
          <cell r="G477">
            <v>3000</v>
          </cell>
          <cell r="H477">
            <v>10000</v>
          </cell>
          <cell r="I477">
            <v>10000</v>
          </cell>
          <cell r="J477" t="str">
            <v>FOB Novorossijsk</v>
          </cell>
          <cell r="K477" t="str">
            <v>FOB Novorossijsk</v>
          </cell>
          <cell r="L477" t="str">
            <v>НевАзот</v>
          </cell>
          <cell r="M477" t="str">
            <v>НевАзот</v>
          </cell>
          <cell r="N477" t="str">
            <v>GMF</v>
          </cell>
          <cell r="O477" t="str">
            <v>NPK Trading</v>
          </cell>
          <cell r="P477">
            <v>102</v>
          </cell>
          <cell r="Q477">
            <v>1020000</v>
          </cell>
          <cell r="R477">
            <v>0</v>
          </cell>
          <cell r="S477">
            <v>1020000</v>
          </cell>
          <cell r="T477">
            <v>34488.639999999999</v>
          </cell>
          <cell r="U477">
            <v>0</v>
          </cell>
          <cell r="V477">
            <v>0</v>
          </cell>
          <cell r="W477">
            <v>0</v>
          </cell>
          <cell r="X477">
            <v>0</v>
          </cell>
          <cell r="Y477">
            <v>0</v>
          </cell>
          <cell r="Z477">
            <v>0</v>
          </cell>
        </row>
        <row r="478">
          <cell r="A478">
            <v>200201</v>
          </cell>
          <cell r="B478" t="str">
            <v>ur</v>
          </cell>
          <cell r="C478" t="str">
            <v>ur04</v>
          </cell>
          <cell r="D478">
            <v>37281</v>
          </cell>
          <cell r="E478">
            <v>37244</v>
          </cell>
          <cell r="F478">
            <v>37276</v>
          </cell>
          <cell r="G478">
            <v>32997.6015625</v>
          </cell>
          <cell r="H478">
            <v>4500</v>
          </cell>
          <cell r="I478">
            <v>4500</v>
          </cell>
          <cell r="J478" t="str">
            <v>FOB Novorossijsk</v>
          </cell>
          <cell r="K478" t="str">
            <v>FOB Novorossijsk</v>
          </cell>
          <cell r="L478" t="str">
            <v>НевАзот</v>
          </cell>
          <cell r="M478" t="str">
            <v>НевАзот</v>
          </cell>
          <cell r="N478" t="str">
            <v>GMF</v>
          </cell>
          <cell r="O478" t="str">
            <v>NPK Trading</v>
          </cell>
          <cell r="P478">
            <v>102</v>
          </cell>
          <cell r="Q478">
            <v>459000</v>
          </cell>
          <cell r="R478">
            <v>0</v>
          </cell>
          <cell r="S478">
            <v>459000</v>
          </cell>
          <cell r="T478">
            <v>396173.28</v>
          </cell>
          <cell r="U478">
            <v>0</v>
          </cell>
          <cell r="V478">
            <v>0</v>
          </cell>
          <cell r="W478">
            <v>0</v>
          </cell>
          <cell r="X478">
            <v>0</v>
          </cell>
          <cell r="Y478">
            <v>0</v>
          </cell>
          <cell r="Z478">
            <v>0</v>
          </cell>
        </row>
        <row r="479">
          <cell r="A479">
            <v>200201</v>
          </cell>
          <cell r="B479" t="str">
            <v>vam</v>
          </cell>
          <cell r="C479" t="str">
            <v>vam02</v>
          </cell>
          <cell r="D479">
            <v>37287</v>
          </cell>
          <cell r="F479">
            <v>37377</v>
          </cell>
          <cell r="G479">
            <v>20000</v>
          </cell>
          <cell r="H479">
            <v>100</v>
          </cell>
          <cell r="I479">
            <v>100</v>
          </cell>
          <cell r="J479" t="str">
            <v>FCA Nevinnomyssk</v>
          </cell>
          <cell r="K479" t="str">
            <v>DAF Mostiska</v>
          </cell>
          <cell r="L479" t="str">
            <v>НевАзот</v>
          </cell>
          <cell r="M479" t="str">
            <v>НевАзот</v>
          </cell>
          <cell r="N479" t="str">
            <v>GMF</v>
          </cell>
          <cell r="O479" t="str">
            <v>Pentoil</v>
          </cell>
          <cell r="P479">
            <v>485</v>
          </cell>
          <cell r="Q479">
            <v>48500</v>
          </cell>
          <cell r="R479">
            <v>0</v>
          </cell>
          <cell r="S479">
            <v>48500</v>
          </cell>
          <cell r="T479" t="str">
            <v>Transair</v>
          </cell>
          <cell r="U479">
            <v>6000</v>
          </cell>
          <cell r="V479">
            <v>0</v>
          </cell>
          <cell r="W479">
            <v>6000</v>
          </cell>
          <cell r="X479">
            <v>0</v>
          </cell>
          <cell r="Y479">
            <v>0</v>
          </cell>
          <cell r="Z479">
            <v>0</v>
          </cell>
        </row>
      </sheetData>
      <sheetData sheetId="5" refreshError="1"/>
      <sheetData sheetId="6" refreshError="1">
        <row r="1">
          <cell r="A1" t="str">
            <v>LotMonth</v>
          </cell>
          <cell r="B1" t="str">
            <v>Tovar</v>
          </cell>
          <cell r="C1" t="str">
            <v>LotKod</v>
          </cell>
          <cell r="D1" t="str">
            <v>EDateP</v>
          </cell>
          <cell r="E1" t="str">
            <v>EDate</v>
          </cell>
          <cell r="F1" t="str">
            <v>BDate</v>
          </cell>
          <cell r="G1" t="str">
            <v>EWeight</v>
          </cell>
          <cell r="H1" t="str">
            <v>BWeight</v>
          </cell>
          <cell r="I1" t="str">
            <v>EBasis</v>
          </cell>
          <cell r="J1" t="str">
            <v>BBasis</v>
          </cell>
          <cell r="K1" t="str">
            <v>Manufacturer</v>
          </cell>
          <cell r="L1" t="str">
            <v>Exporter</v>
          </cell>
          <cell r="M1" t="str">
            <v>Seller</v>
          </cell>
          <cell r="N1" t="str">
            <v>Buyer</v>
          </cell>
          <cell r="O1" t="str">
            <v>BPrice</v>
          </cell>
          <cell r="P1" t="str">
            <v>BSumma</v>
          </cell>
          <cell r="Q1" t="str">
            <v>BPaid</v>
          </cell>
          <cell r="R1" t="str">
            <v>BDue</v>
          </cell>
          <cell r="S1" t="str">
            <v>TName</v>
          </cell>
          <cell r="T1" t="str">
            <v>TSumma</v>
          </cell>
          <cell r="U1" t="str">
            <v>TPaid</v>
          </cell>
          <cell r="V1" t="str">
            <v>TDue</v>
          </cell>
          <cell r="W1" t="str">
            <v>ISumma</v>
          </cell>
          <cell r="X1" t="str">
            <v>IPaid</v>
          </cell>
          <cell r="Y1" t="str">
            <v>IDue</v>
          </cell>
        </row>
        <row r="2">
          <cell r="A2">
            <v>200109</v>
          </cell>
          <cell r="B2" t="str">
            <v>aac</v>
          </cell>
          <cell r="C2" t="str">
            <v>aac01</v>
          </cell>
          <cell r="D2">
            <v>37151</v>
          </cell>
          <cell r="E2">
            <v>37155</v>
          </cell>
          <cell r="F2">
            <v>37155</v>
          </cell>
          <cell r="G2">
            <v>135</v>
          </cell>
          <cell r="H2">
            <v>135</v>
          </cell>
          <cell r="I2" t="str">
            <v>FCA Nevinnomyssk</v>
          </cell>
          <cell r="J2" t="str">
            <v>FCA Nevinnomyssk</v>
          </cell>
          <cell r="K2" t="str">
            <v>НевАзот</v>
          </cell>
          <cell r="L2" t="str">
            <v>НевАзот</v>
          </cell>
          <cell r="M2" t="str">
            <v>GMF</v>
          </cell>
          <cell r="N2" t="str">
            <v>Smart</v>
          </cell>
          <cell r="O2">
            <v>195</v>
          </cell>
          <cell r="P2">
            <v>26325</v>
          </cell>
          <cell r="Q2">
            <v>26325</v>
          </cell>
          <cell r="R2">
            <v>0</v>
          </cell>
          <cell r="S2">
            <v>0</v>
          </cell>
          <cell r="T2">
            <v>0</v>
          </cell>
          <cell r="U2">
            <v>0</v>
          </cell>
          <cell r="V2">
            <v>0</v>
          </cell>
          <cell r="W2">
            <v>0</v>
          </cell>
          <cell r="X2">
            <v>0</v>
          </cell>
          <cell r="Y2">
            <v>0</v>
          </cell>
        </row>
        <row r="3">
          <cell r="A3">
            <v>200109</v>
          </cell>
          <cell r="B3" t="str">
            <v>aac</v>
          </cell>
          <cell r="C3" t="str">
            <v>aac02</v>
          </cell>
          <cell r="D3">
            <v>37151</v>
          </cell>
          <cell r="E3">
            <v>37158</v>
          </cell>
          <cell r="F3">
            <v>37158</v>
          </cell>
          <cell r="G3">
            <v>149.30000305175781</v>
          </cell>
          <cell r="H3">
            <v>149.30000305175781</v>
          </cell>
          <cell r="I3" t="str">
            <v>FCA Nevinnomyssk</v>
          </cell>
          <cell r="J3" t="str">
            <v>FCA Nevinnomyssk</v>
          </cell>
          <cell r="K3" t="str">
            <v>НевАзот</v>
          </cell>
          <cell r="L3" t="str">
            <v>НевАзот</v>
          </cell>
          <cell r="M3" t="str">
            <v>GMF</v>
          </cell>
          <cell r="N3" t="str">
            <v>Smart</v>
          </cell>
          <cell r="O3">
            <v>195</v>
          </cell>
          <cell r="P3">
            <v>29113.5</v>
          </cell>
          <cell r="Q3">
            <v>29113.5</v>
          </cell>
          <cell r="R3">
            <v>0</v>
          </cell>
          <cell r="S3">
            <v>0</v>
          </cell>
          <cell r="T3">
            <v>0</v>
          </cell>
          <cell r="U3">
            <v>0</v>
          </cell>
          <cell r="V3">
            <v>0</v>
          </cell>
          <cell r="W3">
            <v>0</v>
          </cell>
          <cell r="X3">
            <v>0</v>
          </cell>
          <cell r="Y3">
            <v>0</v>
          </cell>
        </row>
        <row r="4">
          <cell r="A4">
            <v>200109</v>
          </cell>
          <cell r="B4" t="str">
            <v>aac</v>
          </cell>
          <cell r="C4" t="str">
            <v>aac03</v>
          </cell>
          <cell r="D4">
            <v>37160</v>
          </cell>
          <cell r="E4">
            <v>37161</v>
          </cell>
          <cell r="F4">
            <v>37161</v>
          </cell>
          <cell r="G4">
            <v>219.39999389648438</v>
          </cell>
          <cell r="H4">
            <v>219.39999389648438</v>
          </cell>
          <cell r="I4" t="str">
            <v>FCA Nevinnomyssk</v>
          </cell>
          <cell r="J4" t="str">
            <v>FCA Nevinnomyssk</v>
          </cell>
          <cell r="K4" t="str">
            <v>НевАзот</v>
          </cell>
          <cell r="L4" t="str">
            <v>НевАзот</v>
          </cell>
          <cell r="M4" t="str">
            <v>GMF</v>
          </cell>
          <cell r="N4" t="str">
            <v>Smart</v>
          </cell>
          <cell r="O4">
            <v>195</v>
          </cell>
          <cell r="P4">
            <v>42783</v>
          </cell>
          <cell r="Q4">
            <v>42783</v>
          </cell>
          <cell r="R4">
            <v>0</v>
          </cell>
          <cell r="S4">
            <v>0</v>
          </cell>
          <cell r="T4">
            <v>0</v>
          </cell>
          <cell r="U4">
            <v>0</v>
          </cell>
          <cell r="V4">
            <v>0</v>
          </cell>
          <cell r="W4">
            <v>0</v>
          </cell>
          <cell r="X4">
            <v>0</v>
          </cell>
          <cell r="Y4">
            <v>0</v>
          </cell>
        </row>
        <row r="5">
          <cell r="A5">
            <v>200110</v>
          </cell>
          <cell r="B5" t="str">
            <v>aac</v>
          </cell>
          <cell r="C5" t="str">
            <v>aac04</v>
          </cell>
          <cell r="D5">
            <v>37184</v>
          </cell>
          <cell r="E5">
            <v>37168</v>
          </cell>
          <cell r="F5">
            <v>37168</v>
          </cell>
          <cell r="G5">
            <v>128</v>
          </cell>
          <cell r="H5">
            <v>128</v>
          </cell>
          <cell r="I5" t="str">
            <v>FCA Nevinnomyssk</v>
          </cell>
          <cell r="J5" t="str">
            <v>FCA Nevinnomyssk</v>
          </cell>
          <cell r="K5" t="str">
            <v>НевАзот</v>
          </cell>
          <cell r="L5" t="str">
            <v>НевАзот</v>
          </cell>
          <cell r="M5" t="str">
            <v>GMF</v>
          </cell>
          <cell r="N5" t="str">
            <v>Smart</v>
          </cell>
          <cell r="O5">
            <v>195</v>
          </cell>
          <cell r="P5">
            <v>24960</v>
          </cell>
          <cell r="Q5">
            <v>24960</v>
          </cell>
          <cell r="R5">
            <v>0</v>
          </cell>
          <cell r="S5">
            <v>0</v>
          </cell>
          <cell r="T5">
            <v>0</v>
          </cell>
          <cell r="U5">
            <v>0</v>
          </cell>
          <cell r="V5">
            <v>0</v>
          </cell>
          <cell r="W5">
            <v>0</v>
          </cell>
          <cell r="X5">
            <v>0</v>
          </cell>
          <cell r="Y5">
            <v>0</v>
          </cell>
        </row>
        <row r="6">
          <cell r="A6">
            <v>200110</v>
          </cell>
          <cell r="B6" t="str">
            <v>aac</v>
          </cell>
          <cell r="C6" t="str">
            <v>aac05</v>
          </cell>
          <cell r="D6">
            <v>37184</v>
          </cell>
          <cell r="E6">
            <v>37175</v>
          </cell>
          <cell r="F6">
            <v>37175</v>
          </cell>
          <cell r="G6">
            <v>145.5</v>
          </cell>
          <cell r="H6">
            <v>145.5</v>
          </cell>
          <cell r="I6" t="str">
            <v>FCA Nevinnomyssk</v>
          </cell>
          <cell r="J6" t="str">
            <v>FCA Nevinnomyssk</v>
          </cell>
          <cell r="K6" t="str">
            <v>НевАзот</v>
          </cell>
          <cell r="L6" t="str">
            <v>НевАзот</v>
          </cell>
          <cell r="M6" t="str">
            <v>GMF</v>
          </cell>
          <cell r="N6" t="str">
            <v>Ameropa</v>
          </cell>
          <cell r="O6">
            <v>200</v>
          </cell>
          <cell r="P6">
            <v>29100</v>
          </cell>
          <cell r="Q6">
            <v>29100</v>
          </cell>
          <cell r="R6">
            <v>0</v>
          </cell>
          <cell r="S6">
            <v>0</v>
          </cell>
          <cell r="T6">
            <v>0</v>
          </cell>
          <cell r="U6">
            <v>0</v>
          </cell>
          <cell r="V6">
            <v>0</v>
          </cell>
          <cell r="W6">
            <v>0</v>
          </cell>
          <cell r="X6">
            <v>0</v>
          </cell>
          <cell r="Y6">
            <v>0</v>
          </cell>
        </row>
        <row r="7">
          <cell r="A7">
            <v>200110</v>
          </cell>
          <cell r="B7" t="str">
            <v>aac</v>
          </cell>
          <cell r="C7" t="str">
            <v>aac06</v>
          </cell>
          <cell r="D7">
            <v>37184</v>
          </cell>
          <cell r="E7">
            <v>37172</v>
          </cell>
          <cell r="F7">
            <v>37172</v>
          </cell>
          <cell r="G7">
            <v>1497</v>
          </cell>
          <cell r="H7">
            <v>1497</v>
          </cell>
          <cell r="I7" t="str">
            <v>FCA Nevinnomyssk</v>
          </cell>
          <cell r="J7" t="str">
            <v>FCA Nevinnomyssk</v>
          </cell>
          <cell r="K7" t="str">
            <v>НевАзот</v>
          </cell>
          <cell r="L7" t="str">
            <v>НевАзот</v>
          </cell>
          <cell r="M7" t="str">
            <v>GMF</v>
          </cell>
          <cell r="N7" t="str">
            <v>Extokem</v>
          </cell>
          <cell r="O7">
            <v>145</v>
          </cell>
          <cell r="P7">
            <v>217065</v>
          </cell>
          <cell r="Q7">
            <v>217065</v>
          </cell>
          <cell r="R7">
            <v>0</v>
          </cell>
          <cell r="S7">
            <v>0</v>
          </cell>
          <cell r="T7">
            <v>0</v>
          </cell>
          <cell r="U7">
            <v>0</v>
          </cell>
          <cell r="V7">
            <v>0</v>
          </cell>
          <cell r="W7">
            <v>0</v>
          </cell>
          <cell r="X7">
            <v>0</v>
          </cell>
          <cell r="Y7">
            <v>0</v>
          </cell>
        </row>
        <row r="8">
          <cell r="A8">
            <v>200110</v>
          </cell>
          <cell r="B8" t="str">
            <v>aac</v>
          </cell>
          <cell r="C8" t="str">
            <v>aac08</v>
          </cell>
          <cell r="D8">
            <v>37184</v>
          </cell>
          <cell r="E8">
            <v>37183</v>
          </cell>
          <cell r="F8">
            <v>37183</v>
          </cell>
          <cell r="G8">
            <v>138.30000305175781</v>
          </cell>
          <cell r="H8">
            <v>138.30000305175781</v>
          </cell>
          <cell r="I8" t="str">
            <v>FCA Nevinnomyssk</v>
          </cell>
          <cell r="J8" t="str">
            <v>FCA Nevinnomyssk</v>
          </cell>
          <cell r="K8" t="str">
            <v>НевАзот</v>
          </cell>
          <cell r="L8" t="str">
            <v>НевАзот</v>
          </cell>
          <cell r="M8" t="str">
            <v>GMF</v>
          </cell>
          <cell r="N8" t="str">
            <v>Smart</v>
          </cell>
          <cell r="O8">
            <v>195</v>
          </cell>
          <cell r="P8">
            <v>26968.5</v>
          </cell>
          <cell r="Q8">
            <v>26968.5</v>
          </cell>
          <cell r="R8">
            <v>0</v>
          </cell>
          <cell r="S8">
            <v>0</v>
          </cell>
          <cell r="T8">
            <v>0</v>
          </cell>
          <cell r="U8">
            <v>0</v>
          </cell>
          <cell r="V8">
            <v>0</v>
          </cell>
          <cell r="W8">
            <v>0</v>
          </cell>
          <cell r="X8">
            <v>0</v>
          </cell>
          <cell r="Y8">
            <v>0</v>
          </cell>
        </row>
        <row r="9">
          <cell r="A9">
            <v>200110</v>
          </cell>
          <cell r="B9" t="str">
            <v>aac</v>
          </cell>
          <cell r="C9" t="str">
            <v>aac09</v>
          </cell>
          <cell r="D9">
            <v>37184</v>
          </cell>
          <cell r="E9">
            <v>37176</v>
          </cell>
          <cell r="F9">
            <v>37176</v>
          </cell>
          <cell r="G9">
            <v>232.39999389648438</v>
          </cell>
          <cell r="H9">
            <v>232.39999389648438</v>
          </cell>
          <cell r="I9" t="str">
            <v>FCA Nevinnomyssk</v>
          </cell>
          <cell r="J9" t="str">
            <v>FCA Nevinnomyssk</v>
          </cell>
          <cell r="K9" t="str">
            <v>НевАзот</v>
          </cell>
          <cell r="L9" t="str">
            <v>НевАзот</v>
          </cell>
          <cell r="M9" t="str">
            <v>GMF</v>
          </cell>
          <cell r="N9" t="str">
            <v>Ameropa</v>
          </cell>
          <cell r="O9">
            <v>200</v>
          </cell>
          <cell r="P9">
            <v>46480</v>
          </cell>
          <cell r="Q9">
            <v>46480</v>
          </cell>
          <cell r="R9">
            <v>0</v>
          </cell>
          <cell r="S9">
            <v>0</v>
          </cell>
          <cell r="T9">
            <v>0</v>
          </cell>
          <cell r="U9">
            <v>0</v>
          </cell>
          <cell r="V9">
            <v>0</v>
          </cell>
          <cell r="W9">
            <v>0</v>
          </cell>
          <cell r="X9">
            <v>0</v>
          </cell>
          <cell r="Y9">
            <v>0</v>
          </cell>
        </row>
        <row r="10">
          <cell r="A10">
            <v>200110</v>
          </cell>
          <cell r="B10" t="str">
            <v>aac</v>
          </cell>
          <cell r="C10" t="str">
            <v>aac10</v>
          </cell>
          <cell r="D10">
            <v>37184</v>
          </cell>
          <cell r="E10">
            <v>37180</v>
          </cell>
          <cell r="F10">
            <v>37180</v>
          </cell>
          <cell r="G10">
            <v>290.29998779296875</v>
          </cell>
          <cell r="H10">
            <v>290.29998779296875</v>
          </cell>
          <cell r="I10" t="str">
            <v>FCA Nevinnomyssk</v>
          </cell>
          <cell r="J10" t="str">
            <v>FCA Nevinnomyssk</v>
          </cell>
          <cell r="K10" t="str">
            <v>НевАзот</v>
          </cell>
          <cell r="L10" t="str">
            <v>НевАзот</v>
          </cell>
          <cell r="M10" t="str">
            <v>GMF</v>
          </cell>
          <cell r="N10" t="str">
            <v>Ameropa</v>
          </cell>
          <cell r="O10">
            <v>200</v>
          </cell>
          <cell r="P10">
            <v>58060</v>
          </cell>
          <cell r="Q10">
            <v>58060</v>
          </cell>
          <cell r="R10">
            <v>0</v>
          </cell>
          <cell r="S10">
            <v>0</v>
          </cell>
          <cell r="T10">
            <v>0</v>
          </cell>
          <cell r="U10">
            <v>0</v>
          </cell>
          <cell r="V10">
            <v>0</v>
          </cell>
          <cell r="W10">
            <v>0</v>
          </cell>
          <cell r="X10">
            <v>0</v>
          </cell>
          <cell r="Y10">
            <v>0</v>
          </cell>
        </row>
        <row r="11">
          <cell r="A11">
            <v>200110</v>
          </cell>
          <cell r="B11" t="str">
            <v>aac</v>
          </cell>
          <cell r="C11" t="str">
            <v>aac11</v>
          </cell>
          <cell r="D11">
            <v>37184</v>
          </cell>
          <cell r="E11">
            <v>37193</v>
          </cell>
          <cell r="F11">
            <v>37193</v>
          </cell>
          <cell r="G11">
            <v>131</v>
          </cell>
          <cell r="H11">
            <v>131</v>
          </cell>
          <cell r="I11" t="str">
            <v>FCA Nevinnomyssk</v>
          </cell>
          <cell r="J11" t="str">
            <v>FCA Nevinnomyssk</v>
          </cell>
          <cell r="K11" t="str">
            <v>НевАзот</v>
          </cell>
          <cell r="L11" t="str">
            <v>НевАзот</v>
          </cell>
          <cell r="M11" t="str">
            <v>GMF</v>
          </cell>
          <cell r="N11" t="str">
            <v>Ameropa</v>
          </cell>
          <cell r="O11">
            <v>200</v>
          </cell>
          <cell r="P11">
            <v>26200</v>
          </cell>
          <cell r="Q11">
            <v>26360</v>
          </cell>
          <cell r="R11">
            <v>-160</v>
          </cell>
          <cell r="S11">
            <v>-160</v>
          </cell>
          <cell r="T11">
            <v>0</v>
          </cell>
          <cell r="U11">
            <v>0</v>
          </cell>
          <cell r="V11">
            <v>0</v>
          </cell>
          <cell r="W11">
            <v>0</v>
          </cell>
          <cell r="X11">
            <v>0</v>
          </cell>
          <cell r="Y11">
            <v>0</v>
          </cell>
        </row>
        <row r="12">
          <cell r="A12">
            <v>200111</v>
          </cell>
          <cell r="B12" t="str">
            <v>aac</v>
          </cell>
          <cell r="C12" t="str">
            <v>aac12</v>
          </cell>
          <cell r="D12">
            <v>37215</v>
          </cell>
          <cell r="E12">
            <v>37196</v>
          </cell>
          <cell r="F12">
            <v>37206</v>
          </cell>
          <cell r="G12">
            <v>470.89999389648438</v>
          </cell>
          <cell r="H12">
            <v>470.89999389648438</v>
          </cell>
          <cell r="I12" t="str">
            <v>FCA Nevinnomyssk</v>
          </cell>
          <cell r="J12" t="str">
            <v>DAF Mostis</v>
          </cell>
          <cell r="K12" t="str">
            <v>НевАзот</v>
          </cell>
          <cell r="L12" t="str">
            <v>НевАзот</v>
          </cell>
          <cell r="M12" t="str">
            <v>GMF</v>
          </cell>
          <cell r="N12" t="str">
            <v>Pentoil</v>
          </cell>
          <cell r="O12">
            <v>259</v>
          </cell>
          <cell r="P12">
            <v>121963.1</v>
          </cell>
          <cell r="Q12">
            <v>121963.1</v>
          </cell>
          <cell r="R12">
            <v>0</v>
          </cell>
          <cell r="S12" t="str">
            <v>Transair</v>
          </cell>
          <cell r="T12">
            <v>28207.34</v>
          </cell>
          <cell r="U12">
            <v>28207.34</v>
          </cell>
          <cell r="V12">
            <v>0</v>
          </cell>
          <cell r="W12">
            <v>0</v>
          </cell>
          <cell r="X12">
            <v>0</v>
          </cell>
          <cell r="Y12">
            <v>0</v>
          </cell>
        </row>
        <row r="13">
          <cell r="A13">
            <v>200111</v>
          </cell>
          <cell r="B13" t="str">
            <v>aac</v>
          </cell>
          <cell r="C13" t="str">
            <v>aac14</v>
          </cell>
          <cell r="D13">
            <v>37215</v>
          </cell>
          <cell r="E13">
            <v>37210</v>
          </cell>
          <cell r="F13">
            <v>37210</v>
          </cell>
          <cell r="G13">
            <v>134.5</v>
          </cell>
          <cell r="H13">
            <v>134.5</v>
          </cell>
          <cell r="I13" t="str">
            <v>FCA Nevinnomyssk</v>
          </cell>
          <cell r="J13" t="str">
            <v>FCA Nevinnomyssk</v>
          </cell>
          <cell r="K13" t="str">
            <v>НевАзот</v>
          </cell>
          <cell r="L13" t="str">
            <v>НевАзот</v>
          </cell>
          <cell r="M13" t="str">
            <v>GMF</v>
          </cell>
          <cell r="N13" t="str">
            <v>Ameropa</v>
          </cell>
          <cell r="O13">
            <v>196</v>
          </cell>
          <cell r="P13">
            <v>26362</v>
          </cell>
          <cell r="Q13">
            <v>26362</v>
          </cell>
          <cell r="R13">
            <v>0</v>
          </cell>
          <cell r="S13">
            <v>0</v>
          </cell>
          <cell r="T13">
            <v>0</v>
          </cell>
          <cell r="U13">
            <v>0</v>
          </cell>
          <cell r="V13">
            <v>0</v>
          </cell>
          <cell r="W13">
            <v>0</v>
          </cell>
          <cell r="X13">
            <v>0</v>
          </cell>
          <cell r="Y13">
            <v>0</v>
          </cell>
        </row>
        <row r="14">
          <cell r="A14">
            <v>200111</v>
          </cell>
          <cell r="B14" t="str">
            <v>aac</v>
          </cell>
          <cell r="C14" t="str">
            <v>aac15</v>
          </cell>
          <cell r="D14">
            <v>37215</v>
          </cell>
          <cell r="E14">
            <v>37200</v>
          </cell>
          <cell r="F14">
            <v>37210</v>
          </cell>
          <cell r="G14">
            <v>991.9000244140625</v>
          </cell>
          <cell r="H14">
            <v>991.9000244140625</v>
          </cell>
          <cell r="I14" t="str">
            <v>FCA Nevinnomyssk</v>
          </cell>
          <cell r="J14" t="str">
            <v>DAF Buslovskaja</v>
          </cell>
          <cell r="K14" t="str">
            <v>НевАзот</v>
          </cell>
          <cell r="L14" t="str">
            <v>НевАзот</v>
          </cell>
          <cell r="M14" t="str">
            <v>GMF</v>
          </cell>
          <cell r="N14" t="str">
            <v>Vinmar</v>
          </cell>
          <cell r="O14">
            <v>185</v>
          </cell>
          <cell r="P14">
            <v>183501.5</v>
          </cell>
          <cell r="Q14">
            <v>183501.5</v>
          </cell>
          <cell r="R14">
            <v>0</v>
          </cell>
          <cell r="S14" t="str">
            <v>Transair</v>
          </cell>
          <cell r="T14">
            <v>53987.7</v>
          </cell>
          <cell r="U14">
            <v>53987.7</v>
          </cell>
          <cell r="V14">
            <v>0</v>
          </cell>
          <cell r="W14">
            <v>0</v>
          </cell>
          <cell r="X14">
            <v>0</v>
          </cell>
          <cell r="Y14">
            <v>0</v>
          </cell>
        </row>
        <row r="15">
          <cell r="A15">
            <v>200111</v>
          </cell>
          <cell r="B15" t="str">
            <v>aac</v>
          </cell>
          <cell r="C15" t="str">
            <v>aac17</v>
          </cell>
          <cell r="D15">
            <v>37215</v>
          </cell>
          <cell r="E15">
            <v>37218</v>
          </cell>
          <cell r="F15">
            <v>37218</v>
          </cell>
          <cell r="G15">
            <v>23.399999618530273</v>
          </cell>
          <cell r="H15">
            <v>23.399999618530273</v>
          </cell>
          <cell r="I15" t="str">
            <v>FCA Nevinnomyssk</v>
          </cell>
          <cell r="J15" t="str">
            <v>FCA Nevinnomyssk</v>
          </cell>
          <cell r="K15" t="str">
            <v>НевАзот</v>
          </cell>
          <cell r="L15" t="str">
            <v>НевАзот</v>
          </cell>
          <cell r="M15" t="str">
            <v>GMF</v>
          </cell>
          <cell r="N15" t="str">
            <v>Coxon</v>
          </cell>
          <cell r="O15">
            <v>210</v>
          </cell>
          <cell r="P15">
            <v>4914</v>
          </cell>
          <cell r="Q15">
            <v>4914</v>
          </cell>
          <cell r="R15">
            <v>0</v>
          </cell>
          <cell r="S15">
            <v>0</v>
          </cell>
          <cell r="T15">
            <v>0</v>
          </cell>
          <cell r="U15">
            <v>0</v>
          </cell>
          <cell r="V15">
            <v>0</v>
          </cell>
          <cell r="W15">
            <v>0</v>
          </cell>
          <cell r="X15">
            <v>0</v>
          </cell>
          <cell r="Y15">
            <v>0</v>
          </cell>
        </row>
        <row r="16">
          <cell r="A16">
            <v>200111</v>
          </cell>
          <cell r="B16" t="str">
            <v>aac</v>
          </cell>
          <cell r="C16" t="str">
            <v>aac18</v>
          </cell>
          <cell r="D16">
            <v>37215</v>
          </cell>
          <cell r="E16">
            <v>37201</v>
          </cell>
          <cell r="F16">
            <v>37206</v>
          </cell>
          <cell r="G16">
            <v>261.70001220703125</v>
          </cell>
          <cell r="H16">
            <v>261.70001220703125</v>
          </cell>
          <cell r="I16" t="str">
            <v>FCA Nevinnomyssk</v>
          </cell>
          <cell r="J16" t="str">
            <v>DAF Mostis</v>
          </cell>
          <cell r="K16" t="str">
            <v>НевАзот</v>
          </cell>
          <cell r="L16" t="str">
            <v>НевАзот</v>
          </cell>
          <cell r="M16" t="str">
            <v>GMF</v>
          </cell>
          <cell r="N16" t="str">
            <v>Pentoil</v>
          </cell>
          <cell r="O16">
            <v>259</v>
          </cell>
          <cell r="P16">
            <v>67780.3</v>
          </cell>
          <cell r="Q16">
            <v>67780.3</v>
          </cell>
          <cell r="R16">
            <v>0</v>
          </cell>
          <cell r="S16" t="str">
            <v>Transair</v>
          </cell>
          <cell r="T16">
            <v>15630.82</v>
          </cell>
          <cell r="U16">
            <v>15630.82</v>
          </cell>
          <cell r="V16">
            <v>0</v>
          </cell>
          <cell r="W16">
            <v>0</v>
          </cell>
          <cell r="X16">
            <v>0</v>
          </cell>
          <cell r="Y16">
            <v>0</v>
          </cell>
        </row>
        <row r="17">
          <cell r="A17">
            <v>200111</v>
          </cell>
          <cell r="B17" t="str">
            <v>aac</v>
          </cell>
          <cell r="C17" t="str">
            <v>aac19</v>
          </cell>
          <cell r="D17">
            <v>37215</v>
          </cell>
          <cell r="E17">
            <v>37201</v>
          </cell>
          <cell r="F17">
            <v>37211</v>
          </cell>
          <cell r="G17">
            <v>594.29998779296875</v>
          </cell>
          <cell r="H17">
            <v>594.29998779296875</v>
          </cell>
          <cell r="I17" t="str">
            <v>FCA Nevinnomyssk</v>
          </cell>
          <cell r="J17" t="str">
            <v>DAF Buslovskaja</v>
          </cell>
          <cell r="K17" t="str">
            <v>НевАзот</v>
          </cell>
          <cell r="L17" t="str">
            <v>НевАзот</v>
          </cell>
          <cell r="M17" t="str">
            <v>GMF</v>
          </cell>
          <cell r="N17" t="str">
            <v>Vinmar</v>
          </cell>
          <cell r="O17">
            <v>185</v>
          </cell>
          <cell r="P17">
            <v>109945.5</v>
          </cell>
          <cell r="Q17">
            <v>109945.5</v>
          </cell>
          <cell r="R17">
            <v>0</v>
          </cell>
          <cell r="S17" t="str">
            <v>Transair</v>
          </cell>
          <cell r="T17">
            <v>32425.37</v>
          </cell>
          <cell r="U17">
            <v>32425.37</v>
          </cell>
          <cell r="V17">
            <v>0</v>
          </cell>
          <cell r="W17">
            <v>0</v>
          </cell>
          <cell r="X17">
            <v>0</v>
          </cell>
          <cell r="Y17">
            <v>0</v>
          </cell>
        </row>
        <row r="18">
          <cell r="A18">
            <v>200111</v>
          </cell>
          <cell r="B18" t="str">
            <v>aac</v>
          </cell>
          <cell r="C18" t="str">
            <v>aac20</v>
          </cell>
          <cell r="D18">
            <v>37215</v>
          </cell>
          <cell r="E18">
            <v>37203</v>
          </cell>
          <cell r="F18">
            <v>37225</v>
          </cell>
          <cell r="G18">
            <v>397.79998779296875</v>
          </cell>
          <cell r="H18">
            <v>397.79998779296875</v>
          </cell>
          <cell r="I18" t="str">
            <v>FCA Nevinnomyssk</v>
          </cell>
          <cell r="J18" t="str">
            <v>DAF Buslovskaja</v>
          </cell>
          <cell r="K18" t="str">
            <v>НевАзот</v>
          </cell>
          <cell r="L18" t="str">
            <v>НевАзот</v>
          </cell>
          <cell r="M18" t="str">
            <v>GMF</v>
          </cell>
          <cell r="N18" t="str">
            <v>Vinmar</v>
          </cell>
          <cell r="O18">
            <v>185</v>
          </cell>
          <cell r="P18">
            <v>73593</v>
          </cell>
          <cell r="Q18">
            <v>73593</v>
          </cell>
          <cell r="R18">
            <v>0</v>
          </cell>
          <cell r="S18" t="str">
            <v>Transair</v>
          </cell>
          <cell r="T18">
            <v>21726.09</v>
          </cell>
          <cell r="U18">
            <v>21726.09</v>
          </cell>
          <cell r="V18">
            <v>0</v>
          </cell>
          <cell r="W18">
            <v>0</v>
          </cell>
          <cell r="X18">
            <v>0</v>
          </cell>
          <cell r="Y18">
            <v>0</v>
          </cell>
        </row>
        <row r="19">
          <cell r="A19">
            <v>200111</v>
          </cell>
          <cell r="B19" t="str">
            <v>aac</v>
          </cell>
          <cell r="C19" t="str">
            <v>aac21</v>
          </cell>
          <cell r="D19">
            <v>37215</v>
          </cell>
          <cell r="E19">
            <v>37204</v>
          </cell>
          <cell r="F19">
            <v>37214</v>
          </cell>
          <cell r="G19">
            <v>44</v>
          </cell>
          <cell r="H19">
            <v>44</v>
          </cell>
          <cell r="I19" t="str">
            <v>FCA Nevinnomyssk</v>
          </cell>
          <cell r="J19" t="str">
            <v>DAF Mostis</v>
          </cell>
          <cell r="K19" t="str">
            <v>НевАзот</v>
          </cell>
          <cell r="L19" t="str">
            <v>НевАзот</v>
          </cell>
          <cell r="M19" t="str">
            <v>GMF</v>
          </cell>
          <cell r="N19" t="str">
            <v>Pentoil</v>
          </cell>
          <cell r="O19">
            <v>259</v>
          </cell>
          <cell r="P19">
            <v>11396</v>
          </cell>
          <cell r="Q19">
            <v>11396</v>
          </cell>
          <cell r="R19">
            <v>0</v>
          </cell>
          <cell r="S19" t="str">
            <v>Transair</v>
          </cell>
          <cell r="T19">
            <v>2635.08</v>
          </cell>
          <cell r="U19">
            <v>2635.08</v>
          </cell>
          <cell r="V19">
            <v>0</v>
          </cell>
          <cell r="W19">
            <v>0</v>
          </cell>
          <cell r="X19">
            <v>0</v>
          </cell>
          <cell r="Y19">
            <v>0</v>
          </cell>
        </row>
        <row r="20">
          <cell r="A20">
            <v>200111</v>
          </cell>
          <cell r="B20" t="str">
            <v>aac</v>
          </cell>
          <cell r="C20" t="str">
            <v>aac22</v>
          </cell>
          <cell r="D20">
            <v>37215</v>
          </cell>
          <cell r="E20">
            <v>37208</v>
          </cell>
          <cell r="F20">
            <v>37225</v>
          </cell>
          <cell r="G20">
            <v>597.29998779296875</v>
          </cell>
          <cell r="H20">
            <v>539.76397705078125</v>
          </cell>
          <cell r="I20" t="str">
            <v>FCA Nevinnomyssk</v>
          </cell>
          <cell r="J20" t="str">
            <v>DAF Buslovskaja</v>
          </cell>
          <cell r="K20" t="str">
            <v>НевАзот</v>
          </cell>
          <cell r="L20" t="str">
            <v>НевАзот</v>
          </cell>
          <cell r="M20" t="str">
            <v>GMF</v>
          </cell>
          <cell r="N20" t="str">
            <v>Vinmar</v>
          </cell>
          <cell r="O20">
            <v>185</v>
          </cell>
          <cell r="P20">
            <v>99856.34</v>
          </cell>
          <cell r="Q20">
            <v>99856.34</v>
          </cell>
          <cell r="R20">
            <v>0</v>
          </cell>
          <cell r="S20" t="str">
            <v>Transair</v>
          </cell>
          <cell r="T20">
            <v>32589.14</v>
          </cell>
          <cell r="U20">
            <v>32589.14</v>
          </cell>
          <cell r="V20">
            <v>0</v>
          </cell>
          <cell r="W20">
            <v>0</v>
          </cell>
          <cell r="X20">
            <v>0</v>
          </cell>
          <cell r="Y20">
            <v>0</v>
          </cell>
        </row>
        <row r="21">
          <cell r="A21">
            <v>200112</v>
          </cell>
          <cell r="B21" t="str">
            <v>aac</v>
          </cell>
          <cell r="C21" t="str">
            <v>aac23</v>
          </cell>
          <cell r="D21">
            <v>37235</v>
          </cell>
          <cell r="E21">
            <v>37235</v>
          </cell>
          <cell r="F21">
            <v>37240</v>
          </cell>
          <cell r="G21">
            <v>99.599998474121094</v>
          </cell>
          <cell r="H21">
            <v>99.599998474121094</v>
          </cell>
          <cell r="I21" t="str">
            <v>FCA Nevinnomyssk</v>
          </cell>
          <cell r="J21" t="str">
            <v>DAF Uzhgorod</v>
          </cell>
          <cell r="K21" t="str">
            <v>НевАзот</v>
          </cell>
          <cell r="L21" t="str">
            <v>НевАзот</v>
          </cell>
          <cell r="M21" t="str">
            <v>GMF</v>
          </cell>
          <cell r="N21" t="str">
            <v>PCC</v>
          </cell>
          <cell r="O21">
            <v>259</v>
          </cell>
          <cell r="P21">
            <v>25796.400000000001</v>
          </cell>
          <cell r="Q21">
            <v>25796.400000000001</v>
          </cell>
          <cell r="R21">
            <v>0</v>
          </cell>
          <cell r="S21" t="str">
            <v>Transair</v>
          </cell>
          <cell r="T21">
            <v>6165.3</v>
          </cell>
          <cell r="U21">
            <v>6165.3</v>
          </cell>
          <cell r="V21">
            <v>0</v>
          </cell>
          <cell r="W21">
            <v>0</v>
          </cell>
          <cell r="X21">
            <v>0</v>
          </cell>
          <cell r="Y21">
            <v>0</v>
          </cell>
        </row>
        <row r="22">
          <cell r="A22">
            <v>200111</v>
          </cell>
          <cell r="B22" t="str">
            <v>aac</v>
          </cell>
          <cell r="C22" t="str">
            <v>aac25</v>
          </cell>
          <cell r="D22">
            <v>37215</v>
          </cell>
          <cell r="E22">
            <v>37222</v>
          </cell>
          <cell r="F22">
            <v>37222</v>
          </cell>
          <cell r="G22">
            <v>90.300003051757812</v>
          </cell>
          <cell r="H22">
            <v>90.300003051757812</v>
          </cell>
          <cell r="I22" t="str">
            <v>FCA Nevinnomyssk</v>
          </cell>
          <cell r="J22" t="str">
            <v>FCA Nevinnomyssk</v>
          </cell>
          <cell r="K22" t="str">
            <v>НевАзот</v>
          </cell>
          <cell r="L22" t="str">
            <v>НевАзот</v>
          </cell>
          <cell r="M22" t="str">
            <v>GMF</v>
          </cell>
          <cell r="N22" t="str">
            <v>Ameropa</v>
          </cell>
          <cell r="O22">
            <v>196</v>
          </cell>
          <cell r="P22">
            <v>17698.8</v>
          </cell>
          <cell r="Q22">
            <v>17698.8</v>
          </cell>
          <cell r="R22">
            <v>0</v>
          </cell>
          <cell r="S22">
            <v>0</v>
          </cell>
          <cell r="T22">
            <v>0</v>
          </cell>
          <cell r="U22">
            <v>0</v>
          </cell>
          <cell r="V22">
            <v>0</v>
          </cell>
          <cell r="W22">
            <v>0</v>
          </cell>
          <cell r="X22">
            <v>0</v>
          </cell>
          <cell r="Y22">
            <v>0</v>
          </cell>
        </row>
        <row r="23">
          <cell r="A23">
            <v>200112</v>
          </cell>
          <cell r="B23" t="str">
            <v>aac</v>
          </cell>
          <cell r="C23" t="str">
            <v>aac26</v>
          </cell>
          <cell r="D23">
            <v>37235</v>
          </cell>
          <cell r="E23">
            <v>37226</v>
          </cell>
          <cell r="F23">
            <v>37236</v>
          </cell>
          <cell r="G23">
            <v>1127.300048828125</v>
          </cell>
          <cell r="H23">
            <v>1127.300048828125</v>
          </cell>
          <cell r="I23" t="str">
            <v>FCA Nevinnomyssk</v>
          </cell>
          <cell r="J23" t="str">
            <v>DAF Buslovskaja</v>
          </cell>
          <cell r="K23" t="str">
            <v>НевАзот</v>
          </cell>
          <cell r="L23" t="str">
            <v>НевАзот</v>
          </cell>
          <cell r="M23" t="str">
            <v>GMF</v>
          </cell>
          <cell r="N23" t="str">
            <v>Vinmar</v>
          </cell>
          <cell r="O23">
            <v>176</v>
          </cell>
          <cell r="P23">
            <v>198404.8</v>
          </cell>
          <cell r="Q23">
            <v>198404.8</v>
          </cell>
          <cell r="R23">
            <v>0</v>
          </cell>
          <cell r="S23" t="str">
            <v>Transair</v>
          </cell>
          <cell r="T23">
            <v>61442.81</v>
          </cell>
          <cell r="U23">
            <v>61442.81</v>
          </cell>
          <cell r="V23">
            <v>0</v>
          </cell>
          <cell r="W23">
            <v>0</v>
          </cell>
          <cell r="X23">
            <v>0</v>
          </cell>
          <cell r="Y23">
            <v>0</v>
          </cell>
        </row>
        <row r="24">
          <cell r="A24">
            <v>200112</v>
          </cell>
          <cell r="B24" t="str">
            <v>aac</v>
          </cell>
          <cell r="C24" t="str">
            <v>aac28</v>
          </cell>
          <cell r="D24">
            <v>37245</v>
          </cell>
          <cell r="E24">
            <v>37235</v>
          </cell>
          <cell r="F24">
            <v>37245</v>
          </cell>
          <cell r="G24">
            <v>410.70001220703125</v>
          </cell>
          <cell r="H24">
            <v>410.70001220703125</v>
          </cell>
          <cell r="I24" t="str">
            <v>FCA Nevinnomyssk</v>
          </cell>
          <cell r="J24" t="str">
            <v>DAF Mostis</v>
          </cell>
          <cell r="K24" t="str">
            <v>НевАзот</v>
          </cell>
          <cell r="L24" t="str">
            <v>НевАзот</v>
          </cell>
          <cell r="M24" t="str">
            <v>GMF</v>
          </cell>
          <cell r="N24" t="str">
            <v>Pentoil</v>
          </cell>
          <cell r="O24">
            <v>259</v>
          </cell>
          <cell r="P24">
            <v>106371.3</v>
          </cell>
          <cell r="Q24">
            <v>106371.3</v>
          </cell>
          <cell r="R24">
            <v>0</v>
          </cell>
          <cell r="S24" t="str">
            <v>Transair</v>
          </cell>
          <cell r="T24">
            <v>24554.1</v>
          </cell>
          <cell r="U24">
            <v>24554.1</v>
          </cell>
          <cell r="V24">
            <v>0</v>
          </cell>
          <cell r="W24">
            <v>0</v>
          </cell>
          <cell r="X24">
            <v>0</v>
          </cell>
          <cell r="Y24">
            <v>0</v>
          </cell>
        </row>
        <row r="25">
          <cell r="A25">
            <v>200112</v>
          </cell>
          <cell r="B25" t="str">
            <v>aac</v>
          </cell>
          <cell r="C25" t="str">
            <v>aac29</v>
          </cell>
          <cell r="D25">
            <v>37245</v>
          </cell>
          <cell r="E25">
            <v>37243</v>
          </cell>
          <cell r="F25">
            <v>37253</v>
          </cell>
          <cell r="G25">
            <v>83.900001525878906</v>
          </cell>
          <cell r="H25">
            <v>83.900001525878906</v>
          </cell>
          <cell r="I25" t="str">
            <v>FCA Nevinnomyssk</v>
          </cell>
          <cell r="J25" t="str">
            <v>DAF Mostis</v>
          </cell>
          <cell r="K25" t="str">
            <v>НевАзот</v>
          </cell>
          <cell r="L25" t="str">
            <v>НевАзот</v>
          </cell>
          <cell r="M25" t="str">
            <v>GMF</v>
          </cell>
          <cell r="N25" t="str">
            <v>Pentoil</v>
          </cell>
          <cell r="O25">
            <v>259</v>
          </cell>
          <cell r="P25">
            <v>21730.1</v>
          </cell>
          <cell r="Q25">
            <v>21730.1</v>
          </cell>
          <cell r="R25">
            <v>0</v>
          </cell>
          <cell r="S25" t="str">
            <v>Transair</v>
          </cell>
          <cell r="T25">
            <v>5101.3599999999997</v>
          </cell>
          <cell r="U25">
            <v>5101.3599999999997</v>
          </cell>
          <cell r="V25">
            <v>0</v>
          </cell>
          <cell r="W25">
            <v>0</v>
          </cell>
          <cell r="X25">
            <v>0</v>
          </cell>
          <cell r="Y25">
            <v>0</v>
          </cell>
        </row>
        <row r="26">
          <cell r="A26">
            <v>200111</v>
          </cell>
          <cell r="B26" t="str">
            <v>aac</v>
          </cell>
          <cell r="C26" t="str">
            <v>aac30</v>
          </cell>
          <cell r="D26">
            <v>37215</v>
          </cell>
          <cell r="E26">
            <v>37225</v>
          </cell>
          <cell r="F26">
            <v>37225</v>
          </cell>
          <cell r="G26">
            <v>42</v>
          </cell>
          <cell r="H26">
            <v>42</v>
          </cell>
          <cell r="I26" t="str">
            <v>FCA Nevinnomyssk</v>
          </cell>
          <cell r="J26" t="str">
            <v>FCA Nevinnomyssk</v>
          </cell>
          <cell r="K26" t="str">
            <v>НевАзот</v>
          </cell>
          <cell r="L26" t="str">
            <v>НевАзот</v>
          </cell>
          <cell r="M26" t="str">
            <v>GMF</v>
          </cell>
          <cell r="N26" t="str">
            <v>Ameropa</v>
          </cell>
          <cell r="O26">
            <v>196</v>
          </cell>
          <cell r="P26">
            <v>8232</v>
          </cell>
          <cell r="Q26">
            <v>14739.2</v>
          </cell>
          <cell r="R26">
            <v>-6507.2</v>
          </cell>
          <cell r="S26">
            <v>0</v>
          </cell>
          <cell r="T26">
            <v>0</v>
          </cell>
          <cell r="U26">
            <v>0</v>
          </cell>
          <cell r="V26">
            <v>0</v>
          </cell>
          <cell r="W26">
            <v>0</v>
          </cell>
          <cell r="X26">
            <v>0</v>
          </cell>
          <cell r="Y26">
            <v>0</v>
          </cell>
        </row>
        <row r="27">
          <cell r="A27">
            <v>200112</v>
          </cell>
          <cell r="B27" t="str">
            <v>aac</v>
          </cell>
          <cell r="C27" t="str">
            <v>aac31</v>
          </cell>
          <cell r="D27">
            <v>37235</v>
          </cell>
          <cell r="E27">
            <v>37238</v>
          </cell>
          <cell r="F27">
            <v>37238</v>
          </cell>
          <cell r="G27">
            <v>797.0999755859375</v>
          </cell>
          <cell r="H27">
            <v>797.0999755859375</v>
          </cell>
          <cell r="I27" t="str">
            <v>FCA Nevinnomyssk</v>
          </cell>
          <cell r="J27" t="str">
            <v>DAF Buslovskaja</v>
          </cell>
          <cell r="K27" t="str">
            <v>НевАзот</v>
          </cell>
          <cell r="L27" t="str">
            <v>НевАзот</v>
          </cell>
          <cell r="M27" t="str">
            <v>GMF</v>
          </cell>
          <cell r="N27" t="str">
            <v>Vinmar</v>
          </cell>
          <cell r="O27">
            <v>176</v>
          </cell>
          <cell r="P27">
            <v>140289.60000000001</v>
          </cell>
          <cell r="Q27">
            <v>140289.60000000001</v>
          </cell>
          <cell r="R27">
            <v>0</v>
          </cell>
          <cell r="S27" t="str">
            <v>Transair</v>
          </cell>
          <cell r="T27">
            <v>43544.72</v>
          </cell>
          <cell r="U27">
            <v>43544.72</v>
          </cell>
          <cell r="V27">
            <v>0</v>
          </cell>
          <cell r="W27">
            <v>0</v>
          </cell>
          <cell r="X27">
            <v>0</v>
          </cell>
          <cell r="Y27">
            <v>0</v>
          </cell>
        </row>
        <row r="28">
          <cell r="A28">
            <v>200112</v>
          </cell>
          <cell r="B28" t="str">
            <v>aac</v>
          </cell>
          <cell r="C28" t="str">
            <v>aac32</v>
          </cell>
          <cell r="D28">
            <v>37235</v>
          </cell>
          <cell r="E28">
            <v>37239</v>
          </cell>
          <cell r="F28">
            <v>37239</v>
          </cell>
          <cell r="G28">
            <v>397.89999389648438</v>
          </cell>
          <cell r="H28">
            <v>397.89999389648438</v>
          </cell>
          <cell r="I28" t="str">
            <v>FCA Nevinnomyssk</v>
          </cell>
          <cell r="J28" t="str">
            <v>DAF Buslovskaja</v>
          </cell>
          <cell r="K28" t="str">
            <v>НевАзот</v>
          </cell>
          <cell r="L28" t="str">
            <v>НевАзот</v>
          </cell>
          <cell r="M28" t="str">
            <v>GMF</v>
          </cell>
          <cell r="N28" t="str">
            <v>Vinmar</v>
          </cell>
          <cell r="O28">
            <v>176</v>
          </cell>
          <cell r="P28">
            <v>70030.399999999994</v>
          </cell>
          <cell r="Q28">
            <v>70030.399999999994</v>
          </cell>
          <cell r="R28">
            <v>0</v>
          </cell>
          <cell r="S28" t="str">
            <v>Transair</v>
          </cell>
          <cell r="T28">
            <v>21717.79</v>
          </cell>
          <cell r="U28">
            <v>21717.79</v>
          </cell>
          <cell r="V28">
            <v>0</v>
          </cell>
          <cell r="W28">
            <v>0</v>
          </cell>
          <cell r="X28">
            <v>0</v>
          </cell>
          <cell r="Y28">
            <v>0</v>
          </cell>
        </row>
        <row r="29">
          <cell r="A29">
            <v>200112</v>
          </cell>
          <cell r="B29" t="str">
            <v>aac</v>
          </cell>
          <cell r="C29" t="str">
            <v>aac33</v>
          </cell>
          <cell r="D29">
            <v>37235</v>
          </cell>
          <cell r="E29">
            <v>37242</v>
          </cell>
          <cell r="F29">
            <v>37242</v>
          </cell>
          <cell r="G29">
            <v>330.29998779296875</v>
          </cell>
          <cell r="H29">
            <v>330.29998779296875</v>
          </cell>
          <cell r="I29" t="str">
            <v>FCA Nevinnomyssk</v>
          </cell>
          <cell r="J29" t="str">
            <v>DAF Buslovskaja</v>
          </cell>
          <cell r="K29" t="str">
            <v>НевАзот</v>
          </cell>
          <cell r="L29" t="str">
            <v>НевАзот</v>
          </cell>
          <cell r="M29" t="str">
            <v>GMF</v>
          </cell>
          <cell r="N29" t="str">
            <v>Vinmar</v>
          </cell>
          <cell r="O29">
            <v>176</v>
          </cell>
          <cell r="P29">
            <v>58132.800000000003</v>
          </cell>
          <cell r="Q29">
            <v>58132.800000000003</v>
          </cell>
          <cell r="R29">
            <v>0</v>
          </cell>
          <cell r="S29" t="str">
            <v>Transair</v>
          </cell>
          <cell r="T29">
            <v>18007.21</v>
          </cell>
          <cell r="U29">
            <v>18007.21</v>
          </cell>
          <cell r="V29">
            <v>0</v>
          </cell>
          <cell r="W29">
            <v>0</v>
          </cell>
          <cell r="X29">
            <v>0</v>
          </cell>
          <cell r="Y29">
            <v>0</v>
          </cell>
        </row>
        <row r="30">
          <cell r="A30">
            <v>200112</v>
          </cell>
          <cell r="B30" t="str">
            <v>aac</v>
          </cell>
          <cell r="C30" t="str">
            <v>aac34</v>
          </cell>
          <cell r="D30">
            <v>37235</v>
          </cell>
          <cell r="E30">
            <v>37245</v>
          </cell>
          <cell r="F30">
            <v>37245</v>
          </cell>
          <cell r="G30">
            <v>330.10000610351562</v>
          </cell>
          <cell r="H30">
            <v>314.55899047851562</v>
          </cell>
          <cell r="I30" t="str">
            <v>FCA Nevinnomyssk</v>
          </cell>
          <cell r="J30" t="str">
            <v>DAF Buslovskaja</v>
          </cell>
          <cell r="K30" t="str">
            <v>НевАзот</v>
          </cell>
          <cell r="L30" t="str">
            <v>НевАзот</v>
          </cell>
          <cell r="M30" t="str">
            <v>GMF</v>
          </cell>
          <cell r="N30" t="str">
            <v>Vinmar</v>
          </cell>
          <cell r="O30">
            <v>176</v>
          </cell>
          <cell r="P30">
            <v>55362.383999999998</v>
          </cell>
          <cell r="Q30">
            <v>58097.599999999999</v>
          </cell>
          <cell r="R30">
            <v>0</v>
          </cell>
          <cell r="S30" t="str">
            <v>Transair</v>
          </cell>
          <cell r="T30">
            <v>18061.78</v>
          </cell>
          <cell r="U30">
            <v>18061.78</v>
          </cell>
          <cell r="V30">
            <v>0</v>
          </cell>
          <cell r="W30">
            <v>0</v>
          </cell>
          <cell r="X30">
            <v>0</v>
          </cell>
          <cell r="Y30">
            <v>0</v>
          </cell>
        </row>
        <row r="31">
          <cell r="A31">
            <v>200201</v>
          </cell>
          <cell r="B31" t="str">
            <v>aac</v>
          </cell>
          <cell r="C31" t="str">
            <v>aac35</v>
          </cell>
          <cell r="D31">
            <v>37260</v>
          </cell>
          <cell r="E31">
            <v>37260</v>
          </cell>
          <cell r="F31">
            <v>37281</v>
          </cell>
          <cell r="G31">
            <v>127.80000305175781</v>
          </cell>
          <cell r="H31">
            <v>127.80000305175781</v>
          </cell>
          <cell r="I31" t="str">
            <v>FCA Nevinnomyssk</v>
          </cell>
          <cell r="J31" t="str">
            <v>DAF Buslovskaja</v>
          </cell>
          <cell r="K31" t="str">
            <v>НевАзот</v>
          </cell>
          <cell r="L31" t="str">
            <v>НевАзот</v>
          </cell>
          <cell r="M31" t="str">
            <v>GMF</v>
          </cell>
          <cell r="N31" t="str">
            <v>Bloxworth</v>
          </cell>
          <cell r="O31">
            <v>217</v>
          </cell>
          <cell r="P31">
            <v>27732.6</v>
          </cell>
          <cell r="Q31">
            <v>28210</v>
          </cell>
          <cell r="R31">
            <v>-477.4</v>
          </cell>
          <cell r="S31" t="str">
            <v>Transair</v>
          </cell>
          <cell r="T31">
            <v>7647.18</v>
          </cell>
          <cell r="U31">
            <v>7647.18</v>
          </cell>
          <cell r="V31">
            <v>0</v>
          </cell>
          <cell r="W31">
            <v>0</v>
          </cell>
          <cell r="X31">
            <v>0</v>
          </cell>
          <cell r="Y31">
            <v>0</v>
          </cell>
        </row>
        <row r="32">
          <cell r="A32">
            <v>200201</v>
          </cell>
          <cell r="B32" t="str">
            <v>aac</v>
          </cell>
          <cell r="C32" t="str">
            <v>aac36</v>
          </cell>
          <cell r="D32">
            <v>37262</v>
          </cell>
          <cell r="E32">
            <v>37260</v>
          </cell>
          <cell r="F32">
            <v>37270</v>
          </cell>
          <cell r="G32">
            <v>1193</v>
          </cell>
          <cell r="H32">
            <v>1193</v>
          </cell>
          <cell r="I32" t="str">
            <v>FCA Nevinnomyssk</v>
          </cell>
          <cell r="J32" t="str">
            <v>DAF Buslovskaja</v>
          </cell>
          <cell r="K32" t="str">
            <v>НевАзот</v>
          </cell>
          <cell r="L32" t="str">
            <v>НевАзот</v>
          </cell>
          <cell r="M32" t="str">
            <v>GMF</v>
          </cell>
          <cell r="N32" t="str">
            <v>Vinmar</v>
          </cell>
          <cell r="O32">
            <v>176</v>
          </cell>
          <cell r="P32">
            <v>209968</v>
          </cell>
          <cell r="Q32">
            <v>209968</v>
          </cell>
          <cell r="R32">
            <v>0</v>
          </cell>
          <cell r="S32" t="str">
            <v>Transair</v>
          </cell>
          <cell r="T32">
            <v>66130.880000000005</v>
          </cell>
          <cell r="U32">
            <v>66130.880000000005</v>
          </cell>
          <cell r="V32">
            <v>0</v>
          </cell>
          <cell r="W32">
            <v>0</v>
          </cell>
          <cell r="X32">
            <v>0</v>
          </cell>
          <cell r="Y32">
            <v>0</v>
          </cell>
        </row>
        <row r="33">
          <cell r="A33">
            <v>200201</v>
          </cell>
          <cell r="B33" t="str">
            <v>aac</v>
          </cell>
          <cell r="C33" t="str">
            <v>aac37</v>
          </cell>
          <cell r="D33">
            <v>37269</v>
          </cell>
          <cell r="E33">
            <v>37265</v>
          </cell>
          <cell r="F33">
            <v>37277</v>
          </cell>
          <cell r="G33">
            <v>265.10000610351562</v>
          </cell>
          <cell r="H33">
            <v>265.10000610351562</v>
          </cell>
          <cell r="I33" t="str">
            <v>FCA Nevinnomyssk</v>
          </cell>
          <cell r="J33" t="str">
            <v>DAF Buslovskaja</v>
          </cell>
          <cell r="K33" t="str">
            <v>НевАзот</v>
          </cell>
          <cell r="L33" t="str">
            <v>НевАзот</v>
          </cell>
          <cell r="M33" t="str">
            <v>GMF</v>
          </cell>
          <cell r="N33" t="str">
            <v>Vinmar</v>
          </cell>
          <cell r="O33">
            <v>176</v>
          </cell>
          <cell r="P33">
            <v>46657.599999999999</v>
          </cell>
          <cell r="Q33">
            <v>46657.599999999999</v>
          </cell>
          <cell r="R33">
            <v>0</v>
          </cell>
          <cell r="S33" t="str">
            <v>Transair</v>
          </cell>
          <cell r="T33">
            <v>14634.16</v>
          </cell>
          <cell r="U33">
            <v>14634.16</v>
          </cell>
          <cell r="V33">
            <v>0</v>
          </cell>
          <cell r="W33">
            <v>0</v>
          </cell>
          <cell r="X33">
            <v>0</v>
          </cell>
          <cell r="Y33">
            <v>0</v>
          </cell>
        </row>
        <row r="34">
          <cell r="A34">
            <v>200201</v>
          </cell>
          <cell r="B34" t="str">
            <v>aac</v>
          </cell>
          <cell r="C34" t="str">
            <v>aac38</v>
          </cell>
          <cell r="D34">
            <v>37276</v>
          </cell>
          <cell r="E34">
            <v>37278</v>
          </cell>
          <cell r="F34">
            <v>37284</v>
          </cell>
          <cell r="G34">
            <v>273.20001220703125</v>
          </cell>
          <cell r="H34">
            <v>273.20001220703125</v>
          </cell>
          <cell r="I34" t="str">
            <v>FCA Nevinnomyssk</v>
          </cell>
          <cell r="J34" t="str">
            <v>DAF Mostis</v>
          </cell>
          <cell r="K34" t="str">
            <v>НевАзот</v>
          </cell>
          <cell r="L34" t="str">
            <v>НевАзот</v>
          </cell>
          <cell r="M34" t="str">
            <v>GMF</v>
          </cell>
          <cell r="N34" t="str">
            <v>Pentoil</v>
          </cell>
          <cell r="O34">
            <v>252</v>
          </cell>
          <cell r="P34">
            <v>68846.399999999994</v>
          </cell>
          <cell r="Q34">
            <v>68846.399999999994</v>
          </cell>
          <cell r="R34">
            <v>0</v>
          </cell>
          <cell r="S34" t="str">
            <v>Transair</v>
          </cell>
          <cell r="T34">
            <v>16359.74</v>
          </cell>
          <cell r="U34">
            <v>16359.74</v>
          </cell>
          <cell r="V34">
            <v>0</v>
          </cell>
          <cell r="W34">
            <v>0</v>
          </cell>
          <cell r="X34">
            <v>0</v>
          </cell>
          <cell r="Y34">
            <v>0</v>
          </cell>
        </row>
        <row r="35">
          <cell r="A35">
            <v>200201</v>
          </cell>
          <cell r="B35" t="str">
            <v>aac</v>
          </cell>
          <cell r="C35" t="str">
            <v>aac39</v>
          </cell>
          <cell r="D35">
            <v>37283</v>
          </cell>
          <cell r="E35">
            <v>37280</v>
          </cell>
          <cell r="F35">
            <v>37291</v>
          </cell>
          <cell r="G35">
            <v>130.30000305175781</v>
          </cell>
          <cell r="H35">
            <v>130.30000305175781</v>
          </cell>
          <cell r="I35" t="str">
            <v>FCA Nevinnomyssk</v>
          </cell>
          <cell r="J35" t="str">
            <v>DAF Mostis</v>
          </cell>
          <cell r="K35" t="str">
            <v>НевАзот</v>
          </cell>
          <cell r="L35" t="str">
            <v>НевАзот</v>
          </cell>
          <cell r="M35" t="str">
            <v>GMF</v>
          </cell>
          <cell r="N35" t="str">
            <v>Pentoil</v>
          </cell>
          <cell r="O35">
            <v>252</v>
          </cell>
          <cell r="P35">
            <v>32835.599999999999</v>
          </cell>
          <cell r="Q35">
            <v>32835.599999999999</v>
          </cell>
          <cell r="R35">
            <v>0</v>
          </cell>
          <cell r="S35" t="str">
            <v>Transair</v>
          </cell>
          <cell r="T35">
            <v>7802.62</v>
          </cell>
          <cell r="U35">
            <v>7802.62</v>
          </cell>
          <cell r="V35">
            <v>0</v>
          </cell>
          <cell r="W35">
            <v>0</v>
          </cell>
          <cell r="X35">
            <v>0</v>
          </cell>
          <cell r="Y35">
            <v>0</v>
          </cell>
        </row>
        <row r="36">
          <cell r="A36">
            <v>200201</v>
          </cell>
          <cell r="B36" t="str">
            <v>aac</v>
          </cell>
          <cell r="C36" t="str">
            <v>aac40</v>
          </cell>
          <cell r="D36">
            <v>37287</v>
          </cell>
          <cell r="E36">
            <v>37287</v>
          </cell>
          <cell r="F36">
            <v>37292</v>
          </cell>
          <cell r="G36">
            <v>98.300003051757812</v>
          </cell>
          <cell r="H36">
            <v>98.300003051757812</v>
          </cell>
          <cell r="I36" t="str">
            <v>FCA Nevinnomyssk</v>
          </cell>
          <cell r="J36" t="str">
            <v>DAF Uzhgorod</v>
          </cell>
          <cell r="K36" t="str">
            <v>НевАзот</v>
          </cell>
          <cell r="L36" t="str">
            <v>НевАзот</v>
          </cell>
          <cell r="M36" t="str">
            <v>GMF</v>
          </cell>
          <cell r="N36" t="str">
            <v>Ameropa</v>
          </cell>
          <cell r="O36">
            <v>252</v>
          </cell>
          <cell r="P36">
            <v>24771.599999999999</v>
          </cell>
          <cell r="Q36">
            <v>25200</v>
          </cell>
          <cell r="R36">
            <v>-428.4</v>
          </cell>
          <cell r="S36" t="str">
            <v>Transair</v>
          </cell>
          <cell r="T36">
            <v>6108.94</v>
          </cell>
          <cell r="U36">
            <v>6108.94</v>
          </cell>
          <cell r="V36">
            <v>0</v>
          </cell>
          <cell r="W36">
            <v>0</v>
          </cell>
          <cell r="X36">
            <v>0</v>
          </cell>
          <cell r="Y36">
            <v>0</v>
          </cell>
        </row>
        <row r="37">
          <cell r="A37">
            <v>200201</v>
          </cell>
          <cell r="B37" t="str">
            <v>aac</v>
          </cell>
          <cell r="C37" t="str">
            <v>aac42</v>
          </cell>
          <cell r="D37">
            <v>37262</v>
          </cell>
          <cell r="E37">
            <v>37264</v>
          </cell>
          <cell r="F37">
            <v>37274</v>
          </cell>
          <cell r="G37">
            <v>662.4000244140625</v>
          </cell>
          <cell r="H37">
            <v>662.4000244140625</v>
          </cell>
          <cell r="I37" t="str">
            <v>FCA Nevinnomyssk</v>
          </cell>
          <cell r="J37" t="str">
            <v>DAF Buslovskaja</v>
          </cell>
          <cell r="K37" t="str">
            <v>НевАзот</v>
          </cell>
          <cell r="L37" t="str">
            <v>НевАзот</v>
          </cell>
          <cell r="M37" t="str">
            <v>GMF</v>
          </cell>
          <cell r="N37" t="str">
            <v>Vinmar</v>
          </cell>
          <cell r="O37">
            <v>176</v>
          </cell>
          <cell r="P37">
            <v>116582.39999999999</v>
          </cell>
          <cell r="Q37">
            <v>116582.39999999999</v>
          </cell>
          <cell r="R37">
            <v>0</v>
          </cell>
          <cell r="S37" t="str">
            <v>Transair</v>
          </cell>
          <cell r="T37">
            <v>36751.699999999997</v>
          </cell>
          <cell r="U37">
            <v>36751.699999999997</v>
          </cell>
          <cell r="V37">
            <v>0</v>
          </cell>
          <cell r="W37">
            <v>0</v>
          </cell>
          <cell r="X37">
            <v>0</v>
          </cell>
          <cell r="Y37">
            <v>0</v>
          </cell>
        </row>
        <row r="38">
          <cell r="A38">
            <v>200201</v>
          </cell>
          <cell r="B38" t="str">
            <v>aac</v>
          </cell>
          <cell r="C38" t="str">
            <v>aac43</v>
          </cell>
          <cell r="D38">
            <v>37262</v>
          </cell>
          <cell r="E38">
            <v>37266</v>
          </cell>
          <cell r="F38">
            <v>37272</v>
          </cell>
          <cell r="G38">
            <v>197.60000610351562</v>
          </cell>
          <cell r="H38">
            <v>197.60000610351562</v>
          </cell>
          <cell r="I38" t="str">
            <v>FCA Nevinnomyssk</v>
          </cell>
          <cell r="J38" t="str">
            <v>DAF Buslovskaja</v>
          </cell>
          <cell r="K38" t="str">
            <v>НевАзот</v>
          </cell>
          <cell r="L38" t="str">
            <v>НевАзот</v>
          </cell>
          <cell r="M38" t="str">
            <v>GMF</v>
          </cell>
          <cell r="N38" t="str">
            <v>Vinmar</v>
          </cell>
          <cell r="O38">
            <v>176</v>
          </cell>
          <cell r="P38">
            <v>34777.599999999999</v>
          </cell>
          <cell r="Q38">
            <v>34777.599999999999</v>
          </cell>
          <cell r="R38">
            <v>0</v>
          </cell>
          <cell r="S38" t="str">
            <v>Transair</v>
          </cell>
          <cell r="T38">
            <v>10975.62</v>
          </cell>
          <cell r="U38">
            <v>10975.62</v>
          </cell>
          <cell r="V38">
            <v>0</v>
          </cell>
          <cell r="W38">
            <v>0</v>
          </cell>
          <cell r="X38">
            <v>0</v>
          </cell>
          <cell r="Y38">
            <v>0</v>
          </cell>
        </row>
        <row r="39">
          <cell r="A39">
            <v>200201</v>
          </cell>
          <cell r="B39" t="str">
            <v>aac</v>
          </cell>
          <cell r="C39" t="str">
            <v>aac44</v>
          </cell>
          <cell r="D39">
            <v>37262</v>
          </cell>
          <cell r="E39">
            <v>37267</v>
          </cell>
          <cell r="F39">
            <v>37272</v>
          </cell>
          <cell r="G39">
            <v>198.69999694824219</v>
          </cell>
          <cell r="H39">
            <v>198.69999694824219</v>
          </cell>
          <cell r="I39" t="str">
            <v>FCA Nevinnomyssk</v>
          </cell>
          <cell r="J39" t="str">
            <v>DAF Buslovskaja</v>
          </cell>
          <cell r="K39" t="str">
            <v>НевАзот</v>
          </cell>
          <cell r="L39" t="str">
            <v>НевАзот</v>
          </cell>
          <cell r="M39" t="str">
            <v>GMF</v>
          </cell>
          <cell r="N39" t="str">
            <v>Vinmar</v>
          </cell>
          <cell r="O39">
            <v>176</v>
          </cell>
          <cell r="P39">
            <v>34971.199999999997</v>
          </cell>
          <cell r="Q39">
            <v>34971.199999999997</v>
          </cell>
          <cell r="R39">
            <v>0</v>
          </cell>
          <cell r="S39" t="str">
            <v>Transair</v>
          </cell>
          <cell r="T39">
            <v>10975.62</v>
          </cell>
          <cell r="U39">
            <v>10975.62</v>
          </cell>
          <cell r="V39">
            <v>0</v>
          </cell>
          <cell r="W39">
            <v>0</v>
          </cell>
          <cell r="X39">
            <v>0</v>
          </cell>
          <cell r="Y39">
            <v>0</v>
          </cell>
        </row>
        <row r="40">
          <cell r="A40">
            <v>200201</v>
          </cell>
          <cell r="B40" t="str">
            <v>aac</v>
          </cell>
          <cell r="C40" t="str">
            <v>aac45</v>
          </cell>
          <cell r="D40">
            <v>37262</v>
          </cell>
          <cell r="E40">
            <v>37270</v>
          </cell>
          <cell r="F40">
            <v>37272</v>
          </cell>
          <cell r="G40">
            <v>644.29998779296875</v>
          </cell>
          <cell r="H40">
            <v>644.29998779296875</v>
          </cell>
          <cell r="I40" t="str">
            <v>FCA Nevinnomyssk</v>
          </cell>
          <cell r="J40" t="str">
            <v>DAF Buslovskaja</v>
          </cell>
          <cell r="K40" t="str">
            <v>НевАзот</v>
          </cell>
          <cell r="L40" t="str">
            <v>НевАзот</v>
          </cell>
          <cell r="M40" t="str">
            <v>GMF</v>
          </cell>
          <cell r="N40" t="str">
            <v>Vinmar</v>
          </cell>
          <cell r="O40">
            <v>176</v>
          </cell>
          <cell r="P40">
            <v>113396.8</v>
          </cell>
          <cell r="Q40">
            <v>113396.8</v>
          </cell>
          <cell r="R40">
            <v>0</v>
          </cell>
          <cell r="S40" t="str">
            <v>Transair</v>
          </cell>
          <cell r="T40">
            <v>35753.919999999998</v>
          </cell>
          <cell r="U40">
            <v>35753.919999999998</v>
          </cell>
          <cell r="V40">
            <v>0</v>
          </cell>
          <cell r="W40">
            <v>0</v>
          </cell>
          <cell r="X40">
            <v>0</v>
          </cell>
          <cell r="Y40">
            <v>0</v>
          </cell>
        </row>
        <row r="41">
          <cell r="A41">
            <v>200201</v>
          </cell>
          <cell r="B41" t="str">
            <v>aac</v>
          </cell>
          <cell r="C41" t="str">
            <v>aac46</v>
          </cell>
          <cell r="D41">
            <v>37269</v>
          </cell>
          <cell r="E41">
            <v>37271</v>
          </cell>
          <cell r="F41">
            <v>37281</v>
          </cell>
          <cell r="G41">
            <v>110.30000305175781</v>
          </cell>
          <cell r="H41">
            <v>110.30000305175781</v>
          </cell>
          <cell r="I41" t="str">
            <v>FCA Nevinnomyssk</v>
          </cell>
          <cell r="J41" t="str">
            <v>DAF Buslovskaja</v>
          </cell>
          <cell r="K41" t="str">
            <v>НевАзот</v>
          </cell>
          <cell r="L41" t="str">
            <v>НевАзот</v>
          </cell>
          <cell r="M41" t="str">
            <v>GMF</v>
          </cell>
          <cell r="N41" t="str">
            <v>Vinmar</v>
          </cell>
          <cell r="O41">
            <v>176</v>
          </cell>
          <cell r="P41">
            <v>19412.8</v>
          </cell>
          <cell r="Q41">
            <v>19412.8</v>
          </cell>
          <cell r="R41">
            <v>0</v>
          </cell>
          <cell r="S41" t="str">
            <v>Transair</v>
          </cell>
          <cell r="T41">
            <v>6142.99</v>
          </cell>
          <cell r="U41">
            <v>6142.99</v>
          </cell>
          <cell r="V41">
            <v>0</v>
          </cell>
          <cell r="W41">
            <v>0</v>
          </cell>
          <cell r="X41">
            <v>0</v>
          </cell>
          <cell r="Y41">
            <v>0</v>
          </cell>
        </row>
        <row r="42">
          <cell r="A42">
            <v>200201</v>
          </cell>
          <cell r="B42" t="str">
            <v>aac</v>
          </cell>
          <cell r="C42" t="str">
            <v>aac47</v>
          </cell>
          <cell r="D42">
            <v>37262</v>
          </cell>
          <cell r="E42">
            <v>37272</v>
          </cell>
          <cell r="F42">
            <v>37282</v>
          </cell>
          <cell r="G42">
            <v>288.79998779296875</v>
          </cell>
          <cell r="H42">
            <v>288.79998779296875</v>
          </cell>
          <cell r="I42" t="str">
            <v>FCA Nevinnomyssk</v>
          </cell>
          <cell r="J42" t="str">
            <v>DAF Buslovskaja</v>
          </cell>
          <cell r="K42" t="str">
            <v>НевАзот</v>
          </cell>
          <cell r="L42" t="str">
            <v>НевАзот</v>
          </cell>
          <cell r="M42" t="str">
            <v>GMF</v>
          </cell>
          <cell r="N42" t="str">
            <v>Vinmar</v>
          </cell>
          <cell r="O42">
            <v>176</v>
          </cell>
          <cell r="P42">
            <v>50828.800000000003</v>
          </cell>
          <cell r="Q42">
            <v>50828.800000000003</v>
          </cell>
          <cell r="R42">
            <v>0</v>
          </cell>
          <cell r="S42" t="str">
            <v>Transair</v>
          </cell>
          <cell r="T42">
            <v>16084.28</v>
          </cell>
          <cell r="U42">
            <v>16084.28</v>
          </cell>
          <cell r="V42">
            <v>0</v>
          </cell>
          <cell r="W42">
            <v>0</v>
          </cell>
          <cell r="X42">
            <v>0</v>
          </cell>
          <cell r="Y42">
            <v>0</v>
          </cell>
        </row>
        <row r="43">
          <cell r="A43">
            <v>200201</v>
          </cell>
          <cell r="B43" t="str">
            <v>aac</v>
          </cell>
          <cell r="C43" t="str">
            <v>aac48</v>
          </cell>
          <cell r="D43">
            <v>37262</v>
          </cell>
          <cell r="E43">
            <v>37273</v>
          </cell>
          <cell r="F43">
            <v>37283</v>
          </cell>
          <cell r="G43">
            <v>199.39999389648438</v>
          </cell>
          <cell r="H43">
            <v>199.39999389648438</v>
          </cell>
          <cell r="I43" t="str">
            <v>FCA Nevinnomyssk</v>
          </cell>
          <cell r="J43" t="str">
            <v>DAF Buslovskaja</v>
          </cell>
          <cell r="K43" t="str">
            <v>НевАзот</v>
          </cell>
          <cell r="L43" t="str">
            <v>НевАзот</v>
          </cell>
          <cell r="M43" t="str">
            <v>GMF</v>
          </cell>
          <cell r="N43" t="str">
            <v>Vinmar</v>
          </cell>
          <cell r="O43">
            <v>176</v>
          </cell>
          <cell r="P43">
            <v>35094.400000000001</v>
          </cell>
          <cell r="Q43">
            <v>35094.400000000001</v>
          </cell>
          <cell r="R43">
            <v>0</v>
          </cell>
          <cell r="S43" t="str">
            <v>Transair</v>
          </cell>
          <cell r="T43">
            <v>11105.28</v>
          </cell>
          <cell r="U43">
            <v>11105.28</v>
          </cell>
          <cell r="V43">
            <v>0</v>
          </cell>
          <cell r="W43">
            <v>0</v>
          </cell>
          <cell r="X43">
            <v>0</v>
          </cell>
          <cell r="Y43">
            <v>0</v>
          </cell>
        </row>
        <row r="44">
          <cell r="A44">
            <v>200201</v>
          </cell>
          <cell r="B44" t="str">
            <v>aac</v>
          </cell>
          <cell r="C44" t="str">
            <v>aac49</v>
          </cell>
          <cell r="D44">
            <v>37262</v>
          </cell>
          <cell r="E44">
            <v>37274</v>
          </cell>
          <cell r="F44">
            <v>37272</v>
          </cell>
          <cell r="G44">
            <v>198.80000305175781</v>
          </cell>
          <cell r="H44">
            <v>198.80000305175781</v>
          </cell>
          <cell r="I44" t="str">
            <v>FCA Nevinnomyssk</v>
          </cell>
          <cell r="J44" t="str">
            <v>DAF Buslovskaja</v>
          </cell>
          <cell r="K44" t="str">
            <v>НевАзот</v>
          </cell>
          <cell r="L44" t="str">
            <v>НевАзот</v>
          </cell>
          <cell r="M44" t="str">
            <v>GMF</v>
          </cell>
          <cell r="N44" t="str">
            <v>Vinmar</v>
          </cell>
          <cell r="O44">
            <v>176</v>
          </cell>
          <cell r="P44">
            <v>34988.800000000003</v>
          </cell>
          <cell r="Q44">
            <v>34988.800000000003</v>
          </cell>
          <cell r="R44">
            <v>0</v>
          </cell>
          <cell r="S44" t="str">
            <v>Transair</v>
          </cell>
          <cell r="T44">
            <v>11071.87</v>
          </cell>
          <cell r="U44">
            <v>11071.87</v>
          </cell>
          <cell r="V44">
            <v>0</v>
          </cell>
          <cell r="W44">
            <v>0</v>
          </cell>
          <cell r="X44">
            <v>0</v>
          </cell>
          <cell r="Y44">
            <v>0</v>
          </cell>
        </row>
        <row r="45">
          <cell r="A45">
            <v>200201</v>
          </cell>
          <cell r="B45" t="str">
            <v>aac</v>
          </cell>
          <cell r="C45" t="str">
            <v>aac50</v>
          </cell>
          <cell r="D45">
            <v>37283</v>
          </cell>
          <cell r="E45">
            <v>37279</v>
          </cell>
          <cell r="F45">
            <v>37287</v>
          </cell>
          <cell r="G45">
            <v>183.69999694824219</v>
          </cell>
          <cell r="H45">
            <v>183.69999694824219</v>
          </cell>
          <cell r="I45" t="str">
            <v>FCA Nevinnomyssk</v>
          </cell>
          <cell r="J45" t="str">
            <v>DAF Mostis</v>
          </cell>
          <cell r="K45" t="str">
            <v>НевАзот</v>
          </cell>
          <cell r="L45" t="str">
            <v>НевАзот</v>
          </cell>
          <cell r="M45" t="str">
            <v>GMF</v>
          </cell>
          <cell r="N45" t="str">
            <v>Pentoil</v>
          </cell>
          <cell r="O45">
            <v>252</v>
          </cell>
          <cell r="P45">
            <v>46292.4</v>
          </cell>
          <cell r="Q45">
            <v>46292.4</v>
          </cell>
          <cell r="R45">
            <v>0</v>
          </cell>
          <cell r="S45" t="str">
            <v>Transair</v>
          </cell>
          <cell r="T45">
            <v>11000.31</v>
          </cell>
          <cell r="U45">
            <v>11000.31</v>
          </cell>
          <cell r="V45">
            <v>0</v>
          </cell>
          <cell r="W45">
            <v>0</v>
          </cell>
          <cell r="X45">
            <v>0</v>
          </cell>
          <cell r="Y45">
            <v>0</v>
          </cell>
        </row>
        <row r="46">
          <cell r="A46">
            <v>200202</v>
          </cell>
          <cell r="B46" t="str">
            <v>aac</v>
          </cell>
          <cell r="C46" t="str">
            <v>aac51</v>
          </cell>
          <cell r="D46">
            <v>37290</v>
          </cell>
          <cell r="E46">
            <v>37292</v>
          </cell>
          <cell r="F46">
            <v>37302</v>
          </cell>
          <cell r="G46">
            <v>994.70001220703125</v>
          </cell>
          <cell r="H46">
            <v>994.70001220703125</v>
          </cell>
          <cell r="I46" t="str">
            <v>FCA Nevinnomyssk</v>
          </cell>
          <cell r="J46" t="str">
            <v>DAF Buslovskaja</v>
          </cell>
          <cell r="K46" t="str">
            <v>НевАзот</v>
          </cell>
          <cell r="L46" t="str">
            <v>НевАзот</v>
          </cell>
          <cell r="M46" t="str">
            <v>GMF</v>
          </cell>
          <cell r="N46" t="str">
            <v>Vinmar</v>
          </cell>
          <cell r="O46">
            <v>177</v>
          </cell>
          <cell r="P46">
            <v>176061.9</v>
          </cell>
          <cell r="Q46">
            <v>88030.95</v>
          </cell>
          <cell r="R46">
            <v>88030.95</v>
          </cell>
          <cell r="S46" t="str">
            <v>Transair</v>
          </cell>
          <cell r="T46">
            <v>54850.720000000001</v>
          </cell>
          <cell r="U46">
            <v>54850.720000000001</v>
          </cell>
          <cell r="V46">
            <v>0</v>
          </cell>
          <cell r="W46">
            <v>0</v>
          </cell>
          <cell r="X46">
            <v>0</v>
          </cell>
          <cell r="Y46">
            <v>0</v>
          </cell>
        </row>
        <row r="47">
          <cell r="A47">
            <v>200202</v>
          </cell>
          <cell r="B47" t="str">
            <v>aac</v>
          </cell>
          <cell r="C47" t="str">
            <v>aac52</v>
          </cell>
          <cell r="D47">
            <v>37297</v>
          </cell>
          <cell r="E47">
            <v>37294</v>
          </cell>
          <cell r="F47">
            <v>37302</v>
          </cell>
          <cell r="G47">
            <v>398.70001220703125</v>
          </cell>
          <cell r="H47">
            <v>398.70001220703125</v>
          </cell>
          <cell r="I47" t="str">
            <v>FCA Nevinnomyssk</v>
          </cell>
          <cell r="J47" t="str">
            <v>DAF Buslovskaja</v>
          </cell>
          <cell r="K47" t="str">
            <v>НевАзот</v>
          </cell>
          <cell r="L47" t="str">
            <v>НевАзот</v>
          </cell>
          <cell r="M47" t="str">
            <v>GMF</v>
          </cell>
          <cell r="N47" t="str">
            <v>Vinmar</v>
          </cell>
          <cell r="O47">
            <v>177</v>
          </cell>
          <cell r="P47">
            <v>70569.899999999994</v>
          </cell>
          <cell r="Q47">
            <v>35284.949999999997</v>
          </cell>
          <cell r="R47">
            <v>35284.949999999997</v>
          </cell>
          <cell r="S47" t="str">
            <v>Transair</v>
          </cell>
          <cell r="T47">
            <v>21985.51</v>
          </cell>
          <cell r="U47">
            <v>21985.51</v>
          </cell>
          <cell r="V47">
            <v>0</v>
          </cell>
          <cell r="W47">
            <v>0</v>
          </cell>
          <cell r="X47">
            <v>0</v>
          </cell>
          <cell r="Y47">
            <v>0</v>
          </cell>
        </row>
        <row r="48">
          <cell r="A48">
            <v>200202</v>
          </cell>
          <cell r="B48" t="str">
            <v>aac</v>
          </cell>
          <cell r="C48" t="str">
            <v>aac53</v>
          </cell>
          <cell r="D48">
            <v>37315</v>
          </cell>
          <cell r="E48">
            <v>37181</v>
          </cell>
          <cell r="F48">
            <v>37271</v>
          </cell>
          <cell r="G48">
            <v>125</v>
          </cell>
          <cell r="H48">
            <v>125</v>
          </cell>
          <cell r="I48" t="str">
            <v>FCA Nevinnomyssk</v>
          </cell>
          <cell r="J48" t="str">
            <v>DAF Buslovskaja</v>
          </cell>
          <cell r="K48" t="str">
            <v>НевАзот</v>
          </cell>
          <cell r="L48" t="str">
            <v>НевАзот</v>
          </cell>
          <cell r="M48" t="str">
            <v>GMF</v>
          </cell>
          <cell r="N48" t="str">
            <v>Bloxworth</v>
          </cell>
          <cell r="O48">
            <v>217</v>
          </cell>
          <cell r="P48">
            <v>27125</v>
          </cell>
          <cell r="Q48">
            <v>0</v>
          </cell>
          <cell r="R48">
            <v>27125</v>
          </cell>
          <cell r="S48" t="str">
            <v>Transair</v>
          </cell>
          <cell r="T48">
            <v>7250</v>
          </cell>
          <cell r="U48">
            <v>0</v>
          </cell>
          <cell r="V48">
            <v>7250</v>
          </cell>
          <cell r="W48">
            <v>0</v>
          </cell>
          <cell r="X48">
            <v>0</v>
          </cell>
          <cell r="Y48">
            <v>0</v>
          </cell>
        </row>
        <row r="49">
          <cell r="A49">
            <v>200202</v>
          </cell>
          <cell r="B49" t="str">
            <v>aac</v>
          </cell>
          <cell r="C49" t="str">
            <v>aac54</v>
          </cell>
          <cell r="D49">
            <v>37311</v>
          </cell>
          <cell r="E49">
            <v>37299</v>
          </cell>
          <cell r="F49">
            <v>37302</v>
          </cell>
          <cell r="G49">
            <v>500.10000610351562</v>
          </cell>
          <cell r="H49">
            <v>500.10000610351562</v>
          </cell>
          <cell r="I49" t="str">
            <v>FCA Nevinnomyssk</v>
          </cell>
          <cell r="J49" t="str">
            <v>DAF Mostis</v>
          </cell>
          <cell r="K49" t="str">
            <v>НевАзот</v>
          </cell>
          <cell r="L49" t="str">
            <v>НевАзот</v>
          </cell>
          <cell r="M49" t="str">
            <v>GMF</v>
          </cell>
          <cell r="N49" t="str">
            <v>Pentoil</v>
          </cell>
          <cell r="O49">
            <v>247</v>
          </cell>
          <cell r="P49">
            <v>123524.7</v>
          </cell>
          <cell r="Q49">
            <v>0</v>
          </cell>
          <cell r="R49">
            <v>123524.7</v>
          </cell>
          <cell r="S49" t="str">
            <v>Transair</v>
          </cell>
          <cell r="T49">
            <v>29939.94</v>
          </cell>
          <cell r="U49">
            <v>29939.94</v>
          </cell>
          <cell r="V49">
            <v>0</v>
          </cell>
          <cell r="W49">
            <v>0</v>
          </cell>
          <cell r="X49">
            <v>0</v>
          </cell>
          <cell r="Y49">
            <v>0</v>
          </cell>
        </row>
        <row r="50">
          <cell r="A50">
            <v>200202</v>
          </cell>
          <cell r="B50" t="str">
            <v>aac</v>
          </cell>
          <cell r="C50" t="str">
            <v>aac56</v>
          </cell>
          <cell r="D50">
            <v>37297</v>
          </cell>
          <cell r="E50">
            <v>37294</v>
          </cell>
          <cell r="F50">
            <v>37302</v>
          </cell>
          <cell r="G50">
            <v>265.20001220703125</v>
          </cell>
          <cell r="H50">
            <v>265.20001220703125</v>
          </cell>
          <cell r="I50" t="str">
            <v>FCA Nevinnomyssk</v>
          </cell>
          <cell r="J50" t="str">
            <v>DAF Buslovskaja</v>
          </cell>
          <cell r="K50" t="str">
            <v>НевАзот</v>
          </cell>
          <cell r="L50" t="str">
            <v>НевАзот</v>
          </cell>
          <cell r="M50" t="str">
            <v>GMF</v>
          </cell>
          <cell r="N50" t="str">
            <v>Vinmar</v>
          </cell>
          <cell r="O50">
            <v>177</v>
          </cell>
          <cell r="P50">
            <v>46940.4</v>
          </cell>
          <cell r="Q50">
            <v>23470.2</v>
          </cell>
          <cell r="R50">
            <v>23470.2</v>
          </cell>
          <cell r="S50" t="str">
            <v>Transair</v>
          </cell>
          <cell r="T50">
            <v>14623.92</v>
          </cell>
          <cell r="U50">
            <v>14623.92</v>
          </cell>
          <cell r="V50">
            <v>0</v>
          </cell>
          <cell r="W50">
            <v>0</v>
          </cell>
          <cell r="X50">
            <v>0</v>
          </cell>
          <cell r="Y50">
            <v>0</v>
          </cell>
        </row>
        <row r="51">
          <cell r="A51">
            <v>200202</v>
          </cell>
          <cell r="B51" t="str">
            <v>aac</v>
          </cell>
          <cell r="C51" t="str">
            <v>aac57</v>
          </cell>
          <cell r="D51">
            <v>37297</v>
          </cell>
          <cell r="E51">
            <v>37298</v>
          </cell>
          <cell r="F51">
            <v>37302</v>
          </cell>
          <cell r="G51">
            <v>464.70001220703125</v>
          </cell>
          <cell r="H51">
            <v>464.70001220703125</v>
          </cell>
          <cell r="I51" t="str">
            <v>FCA Nevinnomyssk</v>
          </cell>
          <cell r="J51" t="str">
            <v>DAF Buslovskaja</v>
          </cell>
          <cell r="K51" t="str">
            <v>НевАзот</v>
          </cell>
          <cell r="L51" t="str">
            <v>НевАзот</v>
          </cell>
          <cell r="M51" t="str">
            <v>GMF</v>
          </cell>
          <cell r="N51" t="str">
            <v>Vinmar</v>
          </cell>
          <cell r="O51">
            <v>177</v>
          </cell>
          <cell r="P51">
            <v>82251.899999999994</v>
          </cell>
          <cell r="Q51">
            <v>41125.949999999997</v>
          </cell>
          <cell r="R51">
            <v>41125.949999999997</v>
          </cell>
          <cell r="S51" t="str">
            <v>Transair</v>
          </cell>
          <cell r="T51">
            <v>25624.94</v>
          </cell>
          <cell r="U51">
            <v>25624.94</v>
          </cell>
          <cell r="V51">
            <v>0</v>
          </cell>
          <cell r="W51">
            <v>0</v>
          </cell>
          <cell r="X51">
            <v>0</v>
          </cell>
          <cell r="Y51">
            <v>0</v>
          </cell>
        </row>
        <row r="52">
          <cell r="A52">
            <v>200202</v>
          </cell>
          <cell r="B52" t="str">
            <v>aac</v>
          </cell>
          <cell r="C52" t="str">
            <v>aac58</v>
          </cell>
          <cell r="D52">
            <v>37297</v>
          </cell>
          <cell r="E52">
            <v>37299</v>
          </cell>
          <cell r="F52">
            <v>37302</v>
          </cell>
          <cell r="G52">
            <v>66.199996948242188</v>
          </cell>
          <cell r="H52">
            <v>66.199996948242188</v>
          </cell>
          <cell r="I52" t="str">
            <v>FCA Nevinnomyssk</v>
          </cell>
          <cell r="J52" t="str">
            <v>DAF Buslovskaja</v>
          </cell>
          <cell r="K52" t="str">
            <v>НевАзот</v>
          </cell>
          <cell r="L52" t="str">
            <v>НевАзот</v>
          </cell>
          <cell r="M52" t="str">
            <v>GMF</v>
          </cell>
          <cell r="N52" t="str">
            <v>Vinmar</v>
          </cell>
          <cell r="O52">
            <v>177</v>
          </cell>
          <cell r="P52">
            <v>11717.4</v>
          </cell>
          <cell r="Q52">
            <v>11717.4</v>
          </cell>
          <cell r="R52">
            <v>0</v>
          </cell>
          <cell r="S52" t="str">
            <v>Transair</v>
          </cell>
          <cell r="T52">
            <v>3650.47</v>
          </cell>
          <cell r="U52">
            <v>3650.47</v>
          </cell>
          <cell r="V52">
            <v>0</v>
          </cell>
          <cell r="W52">
            <v>0</v>
          </cell>
          <cell r="X52">
            <v>0</v>
          </cell>
          <cell r="Y52">
            <v>0</v>
          </cell>
        </row>
        <row r="53">
          <cell r="A53">
            <v>200202</v>
          </cell>
          <cell r="B53" t="str">
            <v>aac</v>
          </cell>
          <cell r="C53" t="str">
            <v>aac59</v>
          </cell>
          <cell r="D53">
            <v>37309</v>
          </cell>
          <cell r="E53">
            <v>37301</v>
          </cell>
          <cell r="F53">
            <v>37315</v>
          </cell>
          <cell r="G53">
            <v>462.89999389648438</v>
          </cell>
          <cell r="H53">
            <v>462.89999389648438</v>
          </cell>
          <cell r="I53" t="str">
            <v>FCA Nevinnomyssk</v>
          </cell>
          <cell r="J53" t="str">
            <v>DAF Buslovskaja</v>
          </cell>
          <cell r="K53" t="str">
            <v>НевАзот</v>
          </cell>
          <cell r="L53" t="str">
            <v>НевАзот</v>
          </cell>
          <cell r="M53" t="str">
            <v>GMF</v>
          </cell>
          <cell r="N53" t="str">
            <v>Vinmar</v>
          </cell>
          <cell r="O53">
            <v>177</v>
          </cell>
          <cell r="P53">
            <v>81933.3</v>
          </cell>
          <cell r="Q53">
            <v>40966.65</v>
          </cell>
          <cell r="R53">
            <v>40966.65</v>
          </cell>
          <cell r="S53" t="str">
            <v>Transair</v>
          </cell>
          <cell r="T53">
            <v>26848.2</v>
          </cell>
          <cell r="U53">
            <v>0</v>
          </cell>
          <cell r="V53">
            <v>26848.2</v>
          </cell>
          <cell r="W53">
            <v>0</v>
          </cell>
          <cell r="X53">
            <v>0</v>
          </cell>
          <cell r="Y53">
            <v>0</v>
          </cell>
        </row>
        <row r="54">
          <cell r="A54">
            <v>200202</v>
          </cell>
          <cell r="B54" t="str">
            <v>aac</v>
          </cell>
          <cell r="C54" t="str">
            <v>aac60</v>
          </cell>
          <cell r="D54">
            <v>37311</v>
          </cell>
          <cell r="E54">
            <v>37300</v>
          </cell>
          <cell r="F54">
            <v>37315</v>
          </cell>
          <cell r="G54">
            <v>85.5</v>
          </cell>
          <cell r="H54">
            <v>85.5</v>
          </cell>
          <cell r="I54" t="str">
            <v>FCA Nevinnomyssk</v>
          </cell>
          <cell r="J54" t="str">
            <v>DAF Mostis</v>
          </cell>
          <cell r="K54" t="str">
            <v>НевАзот</v>
          </cell>
          <cell r="L54" t="str">
            <v>НевАзот</v>
          </cell>
          <cell r="M54" t="str">
            <v>GMF</v>
          </cell>
          <cell r="N54" t="str">
            <v>Pentoil</v>
          </cell>
          <cell r="O54">
            <v>247</v>
          </cell>
          <cell r="P54">
            <v>21118.5</v>
          </cell>
          <cell r="Q54">
            <v>0</v>
          </cell>
          <cell r="R54">
            <v>21118.5</v>
          </cell>
          <cell r="S54" t="str">
            <v>Transair</v>
          </cell>
          <cell r="T54">
            <v>5118.71</v>
          </cell>
          <cell r="U54">
            <v>5118.71</v>
          </cell>
          <cell r="V54">
            <v>0</v>
          </cell>
          <cell r="W54">
            <v>0</v>
          </cell>
          <cell r="X54">
            <v>0</v>
          </cell>
          <cell r="Y54">
            <v>0</v>
          </cell>
        </row>
        <row r="55">
          <cell r="A55">
            <v>200202</v>
          </cell>
          <cell r="B55" t="str">
            <v>aac</v>
          </cell>
          <cell r="C55" t="str">
            <v>aac61</v>
          </cell>
          <cell r="D55">
            <v>37309</v>
          </cell>
          <cell r="E55">
            <v>37302</v>
          </cell>
          <cell r="F55">
            <v>37315</v>
          </cell>
          <cell r="G55">
            <v>132.5</v>
          </cell>
          <cell r="H55">
            <v>132.5</v>
          </cell>
          <cell r="I55" t="str">
            <v>FCA Nevinnomyssk</v>
          </cell>
          <cell r="J55" t="str">
            <v>DAF Buslovskaja</v>
          </cell>
          <cell r="K55" t="str">
            <v>НевАзот</v>
          </cell>
          <cell r="L55" t="str">
            <v>НевАзот</v>
          </cell>
          <cell r="M55" t="str">
            <v>GMF</v>
          </cell>
          <cell r="N55" t="str">
            <v>Vinmar</v>
          </cell>
          <cell r="O55">
            <v>177</v>
          </cell>
          <cell r="P55">
            <v>23452.5</v>
          </cell>
          <cell r="Q55">
            <v>11726.25</v>
          </cell>
          <cell r="R55">
            <v>11726.25</v>
          </cell>
          <cell r="S55" t="str">
            <v>Transair</v>
          </cell>
          <cell r="T55">
            <v>7685</v>
          </cell>
          <cell r="U55">
            <v>0</v>
          </cell>
          <cell r="V55">
            <v>7685</v>
          </cell>
          <cell r="W55">
            <v>0</v>
          </cell>
          <cell r="X55">
            <v>0</v>
          </cell>
          <cell r="Y55">
            <v>0</v>
          </cell>
        </row>
        <row r="56">
          <cell r="A56">
            <v>200202</v>
          </cell>
          <cell r="B56" t="str">
            <v>aac</v>
          </cell>
          <cell r="C56" t="str">
            <v>aac62</v>
          </cell>
          <cell r="D56">
            <v>37309</v>
          </cell>
          <cell r="E56">
            <v>37305</v>
          </cell>
          <cell r="F56">
            <v>37315</v>
          </cell>
          <cell r="G56">
            <v>199.39999389648438</v>
          </cell>
          <cell r="H56">
            <v>199.39999389648438</v>
          </cell>
          <cell r="I56" t="str">
            <v>FCA Nevinnomyssk</v>
          </cell>
          <cell r="J56" t="str">
            <v>DAF Buslovskaja</v>
          </cell>
          <cell r="K56" t="str">
            <v>НевАзот</v>
          </cell>
          <cell r="L56" t="str">
            <v>НевАзот</v>
          </cell>
          <cell r="M56" t="str">
            <v>GMF</v>
          </cell>
          <cell r="N56" t="str">
            <v>Vinmar</v>
          </cell>
          <cell r="O56">
            <v>177</v>
          </cell>
          <cell r="P56">
            <v>35293.800000000003</v>
          </cell>
          <cell r="Q56">
            <v>17646.900000000001</v>
          </cell>
          <cell r="R56">
            <v>17646.900000000001</v>
          </cell>
          <cell r="S56" t="str">
            <v>Transair</v>
          </cell>
          <cell r="T56">
            <v>11565.2</v>
          </cell>
          <cell r="U56">
            <v>0</v>
          </cell>
          <cell r="V56">
            <v>11565.2</v>
          </cell>
          <cell r="W56">
            <v>0</v>
          </cell>
          <cell r="X56">
            <v>0</v>
          </cell>
          <cell r="Y56">
            <v>0</v>
          </cell>
        </row>
        <row r="57">
          <cell r="A57">
            <v>200110</v>
          </cell>
          <cell r="B57" t="str">
            <v>aah</v>
          </cell>
          <cell r="C57" t="str">
            <v>aah01</v>
          </cell>
          <cell r="D57">
            <v>37184</v>
          </cell>
          <cell r="E57">
            <v>37175</v>
          </cell>
          <cell r="F57">
            <v>37175</v>
          </cell>
          <cell r="G57">
            <v>61.299999237060547</v>
          </cell>
          <cell r="H57">
            <v>61.299999237060547</v>
          </cell>
          <cell r="I57" t="str">
            <v>FCA Nevinnomyssk</v>
          </cell>
          <cell r="J57" t="str">
            <v>FCA Nevinnomyssk</v>
          </cell>
          <cell r="K57" t="str">
            <v>НевАзот</v>
          </cell>
          <cell r="L57" t="str">
            <v>НевАзот</v>
          </cell>
          <cell r="M57" t="str">
            <v>GMF</v>
          </cell>
          <cell r="N57" t="str">
            <v>PCC</v>
          </cell>
          <cell r="O57">
            <v>345</v>
          </cell>
          <cell r="P57">
            <v>21148.5</v>
          </cell>
          <cell r="Q57">
            <v>21148.5</v>
          </cell>
          <cell r="R57">
            <v>0</v>
          </cell>
          <cell r="S57">
            <v>0</v>
          </cell>
          <cell r="T57">
            <v>0</v>
          </cell>
          <cell r="U57">
            <v>0</v>
          </cell>
          <cell r="V57">
            <v>0</v>
          </cell>
          <cell r="W57">
            <v>0</v>
          </cell>
          <cell r="X57">
            <v>0</v>
          </cell>
          <cell r="Y57">
            <v>0</v>
          </cell>
        </row>
        <row r="58">
          <cell r="A58">
            <v>200110</v>
          </cell>
          <cell r="B58" t="str">
            <v>aah</v>
          </cell>
          <cell r="C58" t="str">
            <v>aah02</v>
          </cell>
          <cell r="D58">
            <v>37184</v>
          </cell>
          <cell r="E58">
            <v>37181</v>
          </cell>
          <cell r="F58">
            <v>37181</v>
          </cell>
          <cell r="G58">
            <v>88.900001525878906</v>
          </cell>
          <cell r="H58">
            <v>88.900001525878906</v>
          </cell>
          <cell r="I58" t="str">
            <v>FCA Nevinnomyssk</v>
          </cell>
          <cell r="J58" t="str">
            <v>FCA Nevinnomyssk</v>
          </cell>
          <cell r="K58" t="str">
            <v>НевАзот</v>
          </cell>
          <cell r="L58" t="str">
            <v>НевАзот</v>
          </cell>
          <cell r="M58" t="str">
            <v>GMF</v>
          </cell>
          <cell r="N58" t="str">
            <v>PCC</v>
          </cell>
          <cell r="O58">
            <v>345</v>
          </cell>
          <cell r="P58">
            <v>30670.5</v>
          </cell>
          <cell r="Q58">
            <v>30670.5</v>
          </cell>
          <cell r="R58">
            <v>0</v>
          </cell>
          <cell r="S58">
            <v>0</v>
          </cell>
          <cell r="T58">
            <v>0</v>
          </cell>
          <cell r="U58">
            <v>0</v>
          </cell>
          <cell r="V58">
            <v>0</v>
          </cell>
          <cell r="W58">
            <v>0</v>
          </cell>
          <cell r="X58">
            <v>0</v>
          </cell>
          <cell r="Y58">
            <v>0</v>
          </cell>
        </row>
        <row r="59">
          <cell r="A59">
            <v>200110</v>
          </cell>
          <cell r="B59" t="str">
            <v>aah</v>
          </cell>
          <cell r="C59" t="str">
            <v>aah03</v>
          </cell>
          <cell r="D59">
            <v>37184</v>
          </cell>
          <cell r="E59">
            <v>37183</v>
          </cell>
          <cell r="F59">
            <v>37183</v>
          </cell>
          <cell r="G59">
            <v>91.5</v>
          </cell>
          <cell r="H59">
            <v>91.5</v>
          </cell>
          <cell r="I59" t="str">
            <v>FCA Nevinnomyssk</v>
          </cell>
          <cell r="J59" t="str">
            <v>FCA Nevinnomyssk</v>
          </cell>
          <cell r="K59" t="str">
            <v>НевАзот</v>
          </cell>
          <cell r="L59" t="str">
            <v>НевАзот</v>
          </cell>
          <cell r="M59" t="str">
            <v>GMF</v>
          </cell>
          <cell r="N59" t="str">
            <v>PCC</v>
          </cell>
          <cell r="O59">
            <v>345</v>
          </cell>
          <cell r="P59">
            <v>31567.5</v>
          </cell>
          <cell r="Q59">
            <v>31567.5</v>
          </cell>
          <cell r="R59">
            <v>0</v>
          </cell>
          <cell r="S59">
            <v>13283</v>
          </cell>
          <cell r="T59">
            <v>0</v>
          </cell>
          <cell r="U59">
            <v>0</v>
          </cell>
          <cell r="V59">
            <v>0</v>
          </cell>
          <cell r="W59">
            <v>0</v>
          </cell>
          <cell r="X59">
            <v>0</v>
          </cell>
          <cell r="Y59">
            <v>0</v>
          </cell>
        </row>
        <row r="60">
          <cell r="A60">
            <v>200111</v>
          </cell>
          <cell r="B60" t="str">
            <v>aah</v>
          </cell>
          <cell r="C60" t="str">
            <v>aah04</v>
          </cell>
          <cell r="D60">
            <v>37215</v>
          </cell>
          <cell r="E60">
            <v>37211</v>
          </cell>
          <cell r="F60">
            <v>37213</v>
          </cell>
          <cell r="G60">
            <v>240.30000305175781</v>
          </cell>
          <cell r="H60">
            <v>240.30000305175781</v>
          </cell>
          <cell r="I60" t="str">
            <v>FCA Nevinnomyssk</v>
          </cell>
          <cell r="J60" t="str">
            <v>DAF Uspenskaja</v>
          </cell>
          <cell r="K60" t="str">
            <v>НевАзот</v>
          </cell>
          <cell r="L60" t="str">
            <v>НевАзот</v>
          </cell>
          <cell r="M60" t="str">
            <v>GMF</v>
          </cell>
          <cell r="N60" t="str">
            <v>PCC</v>
          </cell>
          <cell r="O60">
            <v>369</v>
          </cell>
          <cell r="P60">
            <v>88670.7</v>
          </cell>
          <cell r="Q60">
            <v>88670.7</v>
          </cell>
          <cell r="R60">
            <v>0</v>
          </cell>
          <cell r="S60" t="str">
            <v>Transair</v>
          </cell>
          <cell r="T60">
            <v>5437.52</v>
          </cell>
          <cell r="U60">
            <v>5437.52</v>
          </cell>
          <cell r="V60">
            <v>0</v>
          </cell>
          <cell r="W60">
            <v>0</v>
          </cell>
          <cell r="X60">
            <v>0</v>
          </cell>
          <cell r="Y60">
            <v>0</v>
          </cell>
        </row>
        <row r="61">
          <cell r="A61">
            <v>200111</v>
          </cell>
          <cell r="B61" t="str">
            <v>aah</v>
          </cell>
          <cell r="C61" t="str">
            <v>aah05</v>
          </cell>
          <cell r="D61">
            <v>37215</v>
          </cell>
          <cell r="E61">
            <v>37200</v>
          </cell>
          <cell r="F61">
            <v>37200</v>
          </cell>
          <cell r="G61">
            <v>89.099998474121094</v>
          </cell>
          <cell r="H61">
            <v>89.099998474121094</v>
          </cell>
          <cell r="I61" t="str">
            <v>FCA Nevinnomyssk</v>
          </cell>
          <cell r="J61" t="str">
            <v>FCA Nevinnomyssk</v>
          </cell>
          <cell r="K61" t="str">
            <v>НевАзот</v>
          </cell>
          <cell r="L61" t="str">
            <v>НевАзот</v>
          </cell>
          <cell r="M61" t="str">
            <v>GMF</v>
          </cell>
          <cell r="N61" t="str">
            <v>Twin</v>
          </cell>
          <cell r="O61">
            <v>345</v>
          </cell>
          <cell r="P61">
            <v>30739.5</v>
          </cell>
          <cell r="Q61">
            <v>30739.5</v>
          </cell>
          <cell r="R61">
            <v>0</v>
          </cell>
          <cell r="S61">
            <v>84360</v>
          </cell>
          <cell r="T61">
            <v>0</v>
          </cell>
          <cell r="U61">
            <v>0</v>
          </cell>
          <cell r="V61">
            <v>0</v>
          </cell>
          <cell r="W61">
            <v>0</v>
          </cell>
          <cell r="X61">
            <v>0</v>
          </cell>
          <cell r="Y61">
            <v>0</v>
          </cell>
        </row>
        <row r="62">
          <cell r="A62">
            <v>200110</v>
          </cell>
          <cell r="B62" t="str">
            <v>aah</v>
          </cell>
          <cell r="C62" t="str">
            <v>aah06</v>
          </cell>
          <cell r="D62">
            <v>37184</v>
          </cell>
          <cell r="E62">
            <v>37184</v>
          </cell>
          <cell r="F62">
            <v>37184</v>
          </cell>
          <cell r="G62">
            <v>57.200000762939453</v>
          </cell>
          <cell r="H62">
            <v>57.200000762939453</v>
          </cell>
          <cell r="I62" t="str">
            <v>FCA Nevinnomyssk</v>
          </cell>
          <cell r="J62" t="str">
            <v>FCA Nevinnomyssk</v>
          </cell>
          <cell r="K62" t="str">
            <v>НевАзот</v>
          </cell>
          <cell r="L62" t="str">
            <v>НевАзот</v>
          </cell>
          <cell r="M62" t="str">
            <v>GMF</v>
          </cell>
          <cell r="N62" t="str">
            <v>PCC</v>
          </cell>
          <cell r="O62">
            <v>345</v>
          </cell>
          <cell r="P62">
            <v>19734</v>
          </cell>
          <cell r="Q62">
            <v>19734</v>
          </cell>
          <cell r="R62">
            <v>0</v>
          </cell>
          <cell r="S62">
            <v>0</v>
          </cell>
          <cell r="T62">
            <v>0</v>
          </cell>
          <cell r="U62">
            <v>0</v>
          </cell>
          <cell r="V62">
            <v>0</v>
          </cell>
          <cell r="W62">
            <v>0</v>
          </cell>
          <cell r="X62">
            <v>0</v>
          </cell>
          <cell r="Y62">
            <v>0</v>
          </cell>
        </row>
        <row r="63">
          <cell r="A63">
            <v>200111</v>
          </cell>
          <cell r="B63" t="str">
            <v>aah</v>
          </cell>
          <cell r="C63" t="str">
            <v>aah07</v>
          </cell>
          <cell r="D63">
            <v>37215</v>
          </cell>
          <cell r="E63">
            <v>37213</v>
          </cell>
          <cell r="F63">
            <v>37215</v>
          </cell>
          <cell r="G63">
            <v>59.700000762939453</v>
          </cell>
          <cell r="H63">
            <v>59.700000762939453</v>
          </cell>
          <cell r="I63" t="str">
            <v>FCA Nevinnomyssk</v>
          </cell>
          <cell r="J63" t="str">
            <v>DAF Uspenskaja</v>
          </cell>
          <cell r="K63" t="str">
            <v>НевАзот</v>
          </cell>
          <cell r="L63" t="str">
            <v>НевАзот</v>
          </cell>
          <cell r="M63" t="str">
            <v>GMF</v>
          </cell>
          <cell r="N63" t="str">
            <v>PCC</v>
          </cell>
          <cell r="O63">
            <v>369</v>
          </cell>
          <cell r="P63">
            <v>22029.3</v>
          </cell>
          <cell r="Q63">
            <v>22029.3</v>
          </cell>
          <cell r="R63">
            <v>0</v>
          </cell>
          <cell r="S63" t="str">
            <v>Transair</v>
          </cell>
          <cell r="T63">
            <v>1331.18</v>
          </cell>
          <cell r="U63">
            <v>1331.18</v>
          </cell>
          <cell r="V63">
            <v>0</v>
          </cell>
          <cell r="W63">
            <v>0</v>
          </cell>
          <cell r="X63">
            <v>0</v>
          </cell>
          <cell r="Y63">
            <v>0</v>
          </cell>
        </row>
        <row r="64">
          <cell r="A64">
            <v>200112</v>
          </cell>
          <cell r="B64" t="str">
            <v>aah</v>
          </cell>
          <cell r="C64" t="str">
            <v>aah08</v>
          </cell>
          <cell r="D64">
            <v>37245</v>
          </cell>
          <cell r="E64">
            <v>37245</v>
          </cell>
          <cell r="F64">
            <v>37248</v>
          </cell>
          <cell r="G64">
            <v>90.599998474121094</v>
          </cell>
          <cell r="H64">
            <v>90.599998474121094</v>
          </cell>
          <cell r="I64" t="str">
            <v>FCA Nevinnomyssk</v>
          </cell>
          <cell r="J64" t="str">
            <v>DAF Uspenskaja</v>
          </cell>
          <cell r="K64" t="str">
            <v>НевАзот</v>
          </cell>
          <cell r="L64" t="str">
            <v>НевАзот</v>
          </cell>
          <cell r="M64" t="str">
            <v>GMF</v>
          </cell>
          <cell r="N64" t="str">
            <v>PCC</v>
          </cell>
          <cell r="O64">
            <v>369</v>
          </cell>
          <cell r="P64">
            <v>33431.4</v>
          </cell>
          <cell r="Q64">
            <v>33431.4</v>
          </cell>
          <cell r="R64">
            <v>0</v>
          </cell>
          <cell r="S64" t="str">
            <v>Transair</v>
          </cell>
          <cell r="T64">
            <v>2056.71</v>
          </cell>
          <cell r="U64">
            <v>2056.71</v>
          </cell>
          <cell r="V64">
            <v>0</v>
          </cell>
          <cell r="W64">
            <v>0</v>
          </cell>
          <cell r="X64">
            <v>0</v>
          </cell>
          <cell r="Y64">
            <v>0</v>
          </cell>
        </row>
        <row r="65">
          <cell r="A65">
            <v>200201</v>
          </cell>
          <cell r="B65" t="str">
            <v>aah</v>
          </cell>
          <cell r="C65" t="str">
            <v>aah09</v>
          </cell>
          <cell r="D65">
            <v>37287</v>
          </cell>
          <cell r="E65">
            <v>37275</v>
          </cell>
          <cell r="F65">
            <v>37275</v>
          </cell>
          <cell r="G65">
            <v>36.099998474121094</v>
          </cell>
          <cell r="H65">
            <v>36.099998474121094</v>
          </cell>
          <cell r="I65" t="str">
            <v>FCA Nevinnomyssk</v>
          </cell>
          <cell r="J65" t="str">
            <v>FCA Nevinnomyssk</v>
          </cell>
          <cell r="K65" t="str">
            <v>НевАзот</v>
          </cell>
          <cell r="L65" t="str">
            <v>НевАзот</v>
          </cell>
          <cell r="M65" t="str">
            <v>GMF</v>
          </cell>
          <cell r="N65" t="str">
            <v>Marmara</v>
          </cell>
          <cell r="O65">
            <v>370</v>
          </cell>
          <cell r="P65">
            <v>13357</v>
          </cell>
          <cell r="Q65">
            <v>13357</v>
          </cell>
          <cell r="R65">
            <v>0</v>
          </cell>
          <cell r="S65">
            <v>0</v>
          </cell>
          <cell r="T65">
            <v>0</v>
          </cell>
          <cell r="U65">
            <v>0</v>
          </cell>
          <cell r="V65">
            <v>0</v>
          </cell>
          <cell r="W65">
            <v>0</v>
          </cell>
          <cell r="X65">
            <v>0</v>
          </cell>
          <cell r="Y65">
            <v>0</v>
          </cell>
        </row>
        <row r="66">
          <cell r="A66">
            <v>200112</v>
          </cell>
          <cell r="B66" t="str">
            <v>aah</v>
          </cell>
          <cell r="C66" t="str">
            <v>aah10</v>
          </cell>
          <cell r="D66">
            <v>37245</v>
          </cell>
          <cell r="E66">
            <v>37252</v>
          </cell>
          <cell r="F66">
            <v>37255</v>
          </cell>
          <cell r="G66">
            <v>86</v>
          </cell>
          <cell r="H66">
            <v>86</v>
          </cell>
          <cell r="I66" t="str">
            <v>FCA Nevinnomyssk</v>
          </cell>
          <cell r="J66" t="str">
            <v>DAF Uspenskaja</v>
          </cell>
          <cell r="K66" t="str">
            <v>НевАзот</v>
          </cell>
          <cell r="L66" t="str">
            <v>НевАзот</v>
          </cell>
          <cell r="M66" t="str">
            <v>GMF</v>
          </cell>
          <cell r="N66" t="str">
            <v>PCC</v>
          </cell>
          <cell r="O66">
            <v>369</v>
          </cell>
          <cell r="P66">
            <v>31734</v>
          </cell>
          <cell r="Q66">
            <v>31734</v>
          </cell>
          <cell r="R66">
            <v>0</v>
          </cell>
          <cell r="S66" t="str">
            <v>Transair</v>
          </cell>
          <cell r="T66">
            <v>1966.31</v>
          </cell>
          <cell r="U66">
            <v>1966.31</v>
          </cell>
          <cell r="V66">
            <v>0</v>
          </cell>
          <cell r="W66">
            <v>0</v>
          </cell>
          <cell r="X66">
            <v>0</v>
          </cell>
          <cell r="Y66">
            <v>0</v>
          </cell>
        </row>
        <row r="67">
          <cell r="A67">
            <v>200201</v>
          </cell>
          <cell r="B67" t="str">
            <v>aah</v>
          </cell>
          <cell r="C67" t="str">
            <v>aah11</v>
          </cell>
          <cell r="D67">
            <v>37276</v>
          </cell>
          <cell r="E67">
            <v>37274</v>
          </cell>
          <cell r="F67">
            <v>37279</v>
          </cell>
          <cell r="G67">
            <v>149.89999389648438</v>
          </cell>
          <cell r="H67">
            <v>149.89999389648438</v>
          </cell>
          <cell r="I67" t="str">
            <v>FCA Nevinnomyssk</v>
          </cell>
          <cell r="J67" t="str">
            <v>DAF Uspenskaja</v>
          </cell>
          <cell r="K67" t="str">
            <v>НевАзот</v>
          </cell>
          <cell r="L67" t="str">
            <v>НевАзот</v>
          </cell>
          <cell r="M67" t="str">
            <v>GMF</v>
          </cell>
          <cell r="N67" t="str">
            <v>PCC</v>
          </cell>
          <cell r="O67">
            <v>369</v>
          </cell>
          <cell r="P67">
            <v>55313.1</v>
          </cell>
          <cell r="Q67">
            <v>55313.1</v>
          </cell>
          <cell r="R67">
            <v>0</v>
          </cell>
          <cell r="S67" t="str">
            <v>Transair</v>
          </cell>
          <cell r="T67">
            <v>3425.37</v>
          </cell>
          <cell r="U67">
            <v>3425.37</v>
          </cell>
          <cell r="V67">
            <v>0</v>
          </cell>
          <cell r="W67">
            <v>0</v>
          </cell>
          <cell r="X67">
            <v>0</v>
          </cell>
          <cell r="Y67">
            <v>0</v>
          </cell>
        </row>
        <row r="68">
          <cell r="A68">
            <v>200201</v>
          </cell>
          <cell r="B68" t="str">
            <v>aah</v>
          </cell>
          <cell r="C68" t="str">
            <v>aah12</v>
          </cell>
          <cell r="D68">
            <v>37276</v>
          </cell>
          <cell r="E68">
            <v>37278</v>
          </cell>
          <cell r="F68">
            <v>37281</v>
          </cell>
          <cell r="G68">
            <v>61</v>
          </cell>
          <cell r="H68">
            <v>61</v>
          </cell>
          <cell r="I68" t="str">
            <v>FCA Nevinnomyssk</v>
          </cell>
          <cell r="J68" t="str">
            <v>DAF Uspenskaja</v>
          </cell>
          <cell r="K68" t="str">
            <v>НевАзот</v>
          </cell>
          <cell r="L68" t="str">
            <v>НевАзот</v>
          </cell>
          <cell r="M68" t="str">
            <v>GMF</v>
          </cell>
          <cell r="N68" t="str">
            <v>PCC</v>
          </cell>
          <cell r="O68">
            <v>369</v>
          </cell>
          <cell r="P68">
            <v>22509</v>
          </cell>
          <cell r="Q68">
            <v>22509</v>
          </cell>
          <cell r="R68">
            <v>0</v>
          </cell>
          <cell r="S68" t="str">
            <v>Transair</v>
          </cell>
          <cell r="T68">
            <v>1393.91</v>
          </cell>
          <cell r="U68">
            <v>1393.91</v>
          </cell>
          <cell r="V68">
            <v>0</v>
          </cell>
          <cell r="W68">
            <v>0</v>
          </cell>
          <cell r="X68">
            <v>0</v>
          </cell>
          <cell r="Y68">
            <v>0</v>
          </cell>
        </row>
        <row r="69">
          <cell r="A69">
            <v>200201</v>
          </cell>
          <cell r="B69" t="str">
            <v>aah</v>
          </cell>
          <cell r="C69" t="str">
            <v>aah13</v>
          </cell>
          <cell r="D69">
            <v>37287</v>
          </cell>
          <cell r="E69">
            <v>37277</v>
          </cell>
          <cell r="F69">
            <v>37277</v>
          </cell>
          <cell r="G69">
            <v>35.900001525878906</v>
          </cell>
          <cell r="H69">
            <v>35.900001525878906</v>
          </cell>
          <cell r="I69" t="str">
            <v>FCA Nevinnomyssk</v>
          </cell>
          <cell r="J69" t="str">
            <v>FCA Nevinnomyssk</v>
          </cell>
          <cell r="K69" t="str">
            <v>НевАзот</v>
          </cell>
          <cell r="L69" t="str">
            <v>НевАзот</v>
          </cell>
          <cell r="M69" t="str">
            <v>GMF</v>
          </cell>
          <cell r="N69" t="str">
            <v>Marmara</v>
          </cell>
          <cell r="O69">
            <v>370</v>
          </cell>
          <cell r="P69">
            <v>13283</v>
          </cell>
          <cell r="Q69">
            <v>13283</v>
          </cell>
          <cell r="R69">
            <v>0</v>
          </cell>
          <cell r="S69">
            <v>0</v>
          </cell>
          <cell r="T69">
            <v>0</v>
          </cell>
          <cell r="U69">
            <v>0</v>
          </cell>
          <cell r="V69">
            <v>0</v>
          </cell>
          <cell r="W69">
            <v>0</v>
          </cell>
          <cell r="X69">
            <v>0</v>
          </cell>
          <cell r="Y69">
            <v>0</v>
          </cell>
        </row>
        <row r="70">
          <cell r="A70">
            <v>200201</v>
          </cell>
          <cell r="B70" t="str">
            <v>aah</v>
          </cell>
          <cell r="C70" t="str">
            <v>aah14</v>
          </cell>
          <cell r="D70">
            <v>37276</v>
          </cell>
          <cell r="E70">
            <v>37281</v>
          </cell>
          <cell r="F70">
            <v>37287</v>
          </cell>
          <cell r="G70">
            <v>87.900001525878906</v>
          </cell>
          <cell r="H70">
            <v>87.900001525878906</v>
          </cell>
          <cell r="I70" t="str">
            <v>FCA Nevinnomyssk</v>
          </cell>
          <cell r="J70" t="str">
            <v>DAF Uspenskaja</v>
          </cell>
          <cell r="K70" t="str">
            <v>НевАзот</v>
          </cell>
          <cell r="L70" t="str">
            <v>НевАзот</v>
          </cell>
          <cell r="M70" t="str">
            <v>GMF</v>
          </cell>
          <cell r="N70" t="str">
            <v>PCC</v>
          </cell>
          <cell r="O70">
            <v>369</v>
          </cell>
          <cell r="P70">
            <v>32435.1</v>
          </cell>
          <cell r="Q70">
            <v>32877.9</v>
          </cell>
          <cell r="R70">
            <v>-442.8</v>
          </cell>
          <cell r="S70" t="str">
            <v>Transair</v>
          </cell>
          <cell r="T70">
            <v>2008.6</v>
          </cell>
          <cell r="U70">
            <v>2008.6</v>
          </cell>
          <cell r="V70">
            <v>0</v>
          </cell>
          <cell r="W70">
            <v>0</v>
          </cell>
          <cell r="X70">
            <v>0</v>
          </cell>
          <cell r="Y70">
            <v>0</v>
          </cell>
        </row>
        <row r="71">
          <cell r="A71">
            <v>200202</v>
          </cell>
          <cell r="B71" t="str">
            <v>aah</v>
          </cell>
          <cell r="C71" t="str">
            <v>aah16</v>
          </cell>
          <cell r="D71">
            <v>37304</v>
          </cell>
          <cell r="E71">
            <v>37299</v>
          </cell>
          <cell r="F71">
            <v>37307</v>
          </cell>
          <cell r="G71">
            <v>178.5</v>
          </cell>
          <cell r="H71">
            <v>178.5</v>
          </cell>
          <cell r="I71" t="str">
            <v>FCA Nevinnomyssk</v>
          </cell>
          <cell r="J71" t="str">
            <v>DAF Uspenskaja</v>
          </cell>
          <cell r="K71" t="str">
            <v>НевАзот</v>
          </cell>
          <cell r="L71" t="str">
            <v>НевАзот</v>
          </cell>
          <cell r="M71" t="str">
            <v>GMF</v>
          </cell>
          <cell r="N71" t="str">
            <v>PCC</v>
          </cell>
          <cell r="O71">
            <v>369</v>
          </cell>
          <cell r="P71">
            <v>65866.5</v>
          </cell>
          <cell r="Q71">
            <v>36900</v>
          </cell>
          <cell r="R71">
            <v>28966.5</v>
          </cell>
          <cell r="S71" t="str">
            <v>Transair</v>
          </cell>
          <cell r="T71">
            <v>4069.68</v>
          </cell>
          <cell r="U71">
            <v>4069.68</v>
          </cell>
          <cell r="V71">
            <v>0</v>
          </cell>
          <cell r="W71">
            <v>0</v>
          </cell>
          <cell r="X71">
            <v>0</v>
          </cell>
          <cell r="Y71">
            <v>0</v>
          </cell>
        </row>
        <row r="72">
          <cell r="A72">
            <v>200202</v>
          </cell>
          <cell r="B72" t="str">
            <v>aah</v>
          </cell>
          <cell r="C72" t="str">
            <v>aah17</v>
          </cell>
          <cell r="D72">
            <v>37311</v>
          </cell>
          <cell r="E72">
            <v>37300</v>
          </cell>
          <cell r="F72">
            <v>37300</v>
          </cell>
          <cell r="G72">
            <v>74.099998474121094</v>
          </cell>
          <cell r="H72">
            <v>74.099998474121094</v>
          </cell>
          <cell r="I72" t="str">
            <v>FCA Nevinnomyssk</v>
          </cell>
          <cell r="J72" t="str">
            <v>FCA Nevinnomyssk</v>
          </cell>
          <cell r="K72" t="str">
            <v>НевАзот</v>
          </cell>
          <cell r="L72" t="str">
            <v>НевАзот</v>
          </cell>
          <cell r="M72" t="str">
            <v>GMF</v>
          </cell>
          <cell r="N72" t="str">
            <v>Marmara</v>
          </cell>
          <cell r="O72">
            <v>370</v>
          </cell>
          <cell r="P72">
            <v>27417</v>
          </cell>
          <cell r="Q72">
            <v>0</v>
          </cell>
          <cell r="R72">
            <v>27417</v>
          </cell>
          <cell r="S72">
            <v>0</v>
          </cell>
          <cell r="T72">
            <v>0</v>
          </cell>
          <cell r="U72">
            <v>0</v>
          </cell>
          <cell r="V72">
            <v>0</v>
          </cell>
          <cell r="W72">
            <v>0</v>
          </cell>
          <cell r="X72">
            <v>0</v>
          </cell>
          <cell r="Y72">
            <v>0</v>
          </cell>
        </row>
        <row r="73">
          <cell r="A73">
            <v>200202</v>
          </cell>
          <cell r="B73" t="str">
            <v>aah</v>
          </cell>
          <cell r="C73" t="str">
            <v>aah18</v>
          </cell>
          <cell r="D73">
            <v>37315</v>
          </cell>
          <cell r="E73">
            <v>37006</v>
          </cell>
          <cell r="F73">
            <v>37051</v>
          </cell>
          <cell r="G73">
            <v>150</v>
          </cell>
          <cell r="H73">
            <v>150</v>
          </cell>
          <cell r="I73" t="str">
            <v>FCA Nevinnomyssk</v>
          </cell>
          <cell r="J73" t="str">
            <v>FCA Nevinnomyssk</v>
          </cell>
          <cell r="K73" t="str">
            <v>НевАзот</v>
          </cell>
          <cell r="L73" t="str">
            <v>НевАзот</v>
          </cell>
          <cell r="M73" t="str">
            <v>GMF</v>
          </cell>
          <cell r="N73" t="str">
            <v>Marmara</v>
          </cell>
          <cell r="O73">
            <v>370</v>
          </cell>
          <cell r="P73">
            <v>55500</v>
          </cell>
          <cell r="Q73">
            <v>0</v>
          </cell>
          <cell r="R73">
            <v>55500</v>
          </cell>
          <cell r="S73">
            <v>0</v>
          </cell>
          <cell r="T73">
            <v>0</v>
          </cell>
          <cell r="U73">
            <v>0</v>
          </cell>
          <cell r="V73">
            <v>0</v>
          </cell>
          <cell r="W73">
            <v>0</v>
          </cell>
          <cell r="X73">
            <v>0</v>
          </cell>
          <cell r="Y73">
            <v>0</v>
          </cell>
        </row>
        <row r="74">
          <cell r="A74">
            <v>200202</v>
          </cell>
          <cell r="B74" t="str">
            <v>aah</v>
          </cell>
          <cell r="C74" t="str">
            <v>aah19</v>
          </cell>
          <cell r="D74">
            <v>37311</v>
          </cell>
          <cell r="E74">
            <v>37008</v>
          </cell>
          <cell r="F74">
            <v>37053</v>
          </cell>
          <cell r="G74">
            <v>75.900001525878906</v>
          </cell>
          <cell r="H74">
            <v>75.900001525878906</v>
          </cell>
          <cell r="I74" t="str">
            <v>FCA Nevinnomyssk</v>
          </cell>
          <cell r="J74" t="str">
            <v>FCA Nevinnomyssk</v>
          </cell>
          <cell r="K74" t="str">
            <v>НевАзот</v>
          </cell>
          <cell r="L74" t="str">
            <v>НевАзот</v>
          </cell>
          <cell r="M74" t="str">
            <v>GMF</v>
          </cell>
          <cell r="N74" t="str">
            <v>Marmara</v>
          </cell>
          <cell r="O74">
            <v>370</v>
          </cell>
          <cell r="P74">
            <v>28083</v>
          </cell>
          <cell r="Q74">
            <v>0</v>
          </cell>
          <cell r="R74">
            <v>28083</v>
          </cell>
          <cell r="S74">
            <v>0</v>
          </cell>
          <cell r="T74">
            <v>0</v>
          </cell>
          <cell r="U74">
            <v>0</v>
          </cell>
          <cell r="V74">
            <v>0</v>
          </cell>
          <cell r="W74">
            <v>0</v>
          </cell>
          <cell r="X74">
            <v>0</v>
          </cell>
          <cell r="Y74">
            <v>0</v>
          </cell>
        </row>
        <row r="75">
          <cell r="A75">
            <v>200202</v>
          </cell>
          <cell r="B75" t="str">
            <v>aah</v>
          </cell>
          <cell r="C75" t="str">
            <v>aah20</v>
          </cell>
          <cell r="D75">
            <v>37311</v>
          </cell>
          <cell r="E75">
            <v>37009</v>
          </cell>
          <cell r="F75">
            <v>37054</v>
          </cell>
          <cell r="G75">
            <v>100</v>
          </cell>
          <cell r="H75">
            <v>100</v>
          </cell>
          <cell r="I75" t="str">
            <v>FCA Nevinnomyssk</v>
          </cell>
          <cell r="J75" t="str">
            <v>DAF Uspenskaja</v>
          </cell>
          <cell r="K75" t="str">
            <v>НевАзот</v>
          </cell>
          <cell r="L75" t="str">
            <v>НевАзот</v>
          </cell>
          <cell r="M75" t="str">
            <v>GMF</v>
          </cell>
          <cell r="N75" t="str">
            <v>PCC</v>
          </cell>
          <cell r="O75">
            <v>369</v>
          </cell>
          <cell r="P75">
            <v>36900</v>
          </cell>
          <cell r="Q75">
            <v>0</v>
          </cell>
          <cell r="R75">
            <v>36900</v>
          </cell>
          <cell r="S75" t="str">
            <v>Anonymous</v>
          </cell>
          <cell r="T75">
            <v>2300</v>
          </cell>
          <cell r="U75">
            <v>0</v>
          </cell>
          <cell r="V75">
            <v>2300</v>
          </cell>
          <cell r="W75">
            <v>0</v>
          </cell>
          <cell r="X75">
            <v>0</v>
          </cell>
          <cell r="Y75">
            <v>0</v>
          </cell>
        </row>
        <row r="76">
          <cell r="A76">
            <v>200101</v>
          </cell>
          <cell r="B76" t="str">
            <v>ac</v>
          </cell>
          <cell r="C76" t="str">
            <v>ac01</v>
          </cell>
          <cell r="D76">
            <v>36914</v>
          </cell>
          <cell r="E76">
            <v>36914</v>
          </cell>
          <cell r="F76">
            <v>36914</v>
          </cell>
          <cell r="G76">
            <v>3975.60009765625</v>
          </cell>
          <cell r="H76">
            <v>3975.60009765625</v>
          </cell>
          <cell r="I76" t="str">
            <v>FCA Kovdor</v>
          </cell>
          <cell r="J76" t="str">
            <v>DDU Shilainiai</v>
          </cell>
          <cell r="K76" t="str">
            <v>КГОК</v>
          </cell>
          <cell r="L76" t="str">
            <v>КГОК</v>
          </cell>
          <cell r="M76" t="str">
            <v>Seneltex</v>
          </cell>
          <cell r="N76" t="str">
            <v>Kemira-Lifosa</v>
          </cell>
          <cell r="O76">
            <v>61.5</v>
          </cell>
          <cell r="P76">
            <v>244499.4</v>
          </cell>
          <cell r="Q76">
            <v>244499.4</v>
          </cell>
          <cell r="R76">
            <v>0</v>
          </cell>
          <cell r="S76" t="str">
            <v>Itico</v>
          </cell>
          <cell r="T76">
            <v>105695.55</v>
          </cell>
          <cell r="U76">
            <v>105695.55</v>
          </cell>
          <cell r="V76">
            <v>0</v>
          </cell>
          <cell r="W76">
            <v>0</v>
          </cell>
          <cell r="X76">
            <v>0</v>
          </cell>
          <cell r="Y76">
            <v>0</v>
          </cell>
        </row>
        <row r="77">
          <cell r="A77">
            <v>200102</v>
          </cell>
          <cell r="B77" t="str">
            <v>ac</v>
          </cell>
          <cell r="C77" t="str">
            <v>ac02</v>
          </cell>
          <cell r="D77">
            <v>36931</v>
          </cell>
          <cell r="E77">
            <v>36931</v>
          </cell>
          <cell r="F77">
            <v>36931</v>
          </cell>
          <cell r="G77">
            <v>3977</v>
          </cell>
          <cell r="H77">
            <v>3977</v>
          </cell>
          <cell r="I77" t="str">
            <v>FCA Kovdor</v>
          </cell>
          <cell r="J77" t="str">
            <v>DDU Shilainiai</v>
          </cell>
          <cell r="K77" t="str">
            <v>КГОК</v>
          </cell>
          <cell r="L77" t="str">
            <v>КГОК</v>
          </cell>
          <cell r="M77" t="str">
            <v>Seneltex</v>
          </cell>
          <cell r="N77" t="str">
            <v>Kemira-Lifosa</v>
          </cell>
          <cell r="O77">
            <v>61.5</v>
          </cell>
          <cell r="P77">
            <v>244585.5</v>
          </cell>
          <cell r="Q77">
            <v>244585.5</v>
          </cell>
          <cell r="R77">
            <v>0</v>
          </cell>
          <cell r="S77" t="str">
            <v>Itico</v>
          </cell>
          <cell r="T77">
            <v>105801.75</v>
          </cell>
          <cell r="U77">
            <v>105801.75</v>
          </cell>
          <cell r="V77">
            <v>0</v>
          </cell>
          <cell r="W77">
            <v>0</v>
          </cell>
          <cell r="X77">
            <v>0</v>
          </cell>
          <cell r="Y77">
            <v>0</v>
          </cell>
        </row>
        <row r="78">
          <cell r="A78">
            <v>200103</v>
          </cell>
          <cell r="B78" t="str">
            <v>ac</v>
          </cell>
          <cell r="C78" t="str">
            <v>ac03</v>
          </cell>
          <cell r="D78">
            <v>36956</v>
          </cell>
          <cell r="E78">
            <v>36956</v>
          </cell>
          <cell r="F78">
            <v>36956</v>
          </cell>
          <cell r="G78">
            <v>3974.800048828125</v>
          </cell>
          <cell r="H78">
            <v>3974.800048828125</v>
          </cell>
          <cell r="I78" t="str">
            <v>FCA Kovdor</v>
          </cell>
          <cell r="J78" t="str">
            <v>DDU Shilainiai</v>
          </cell>
          <cell r="K78" t="str">
            <v>КГОК</v>
          </cell>
          <cell r="L78" t="str">
            <v>КГОК</v>
          </cell>
          <cell r="M78" t="str">
            <v>Seneltex</v>
          </cell>
          <cell r="N78" t="str">
            <v>Lifosa</v>
          </cell>
          <cell r="O78">
            <v>61.5</v>
          </cell>
          <cell r="P78">
            <v>244450.2</v>
          </cell>
          <cell r="Q78">
            <v>244450.2</v>
          </cell>
          <cell r="R78">
            <v>0</v>
          </cell>
          <cell r="S78" t="str">
            <v>Itico</v>
          </cell>
          <cell r="T78">
            <v>105748.65</v>
          </cell>
          <cell r="U78">
            <v>105748.65</v>
          </cell>
          <cell r="V78">
            <v>0</v>
          </cell>
          <cell r="W78">
            <v>0</v>
          </cell>
          <cell r="X78">
            <v>0</v>
          </cell>
          <cell r="Y78">
            <v>0</v>
          </cell>
        </row>
        <row r="79">
          <cell r="A79">
            <v>200103</v>
          </cell>
          <cell r="B79" t="str">
            <v>ac</v>
          </cell>
          <cell r="C79" t="str">
            <v>ac04</v>
          </cell>
          <cell r="D79">
            <v>36963</v>
          </cell>
          <cell r="E79">
            <v>36963</v>
          </cell>
          <cell r="F79">
            <v>36963</v>
          </cell>
          <cell r="G79">
            <v>3951.89990234375</v>
          </cell>
          <cell r="H79">
            <v>3951.89990234375</v>
          </cell>
          <cell r="I79" t="str">
            <v>FCA Kovdor</v>
          </cell>
          <cell r="J79" t="str">
            <v>DDU Shilainiai</v>
          </cell>
          <cell r="K79" t="str">
            <v>КГОК</v>
          </cell>
          <cell r="L79" t="str">
            <v>КГОК</v>
          </cell>
          <cell r="M79" t="str">
            <v>Seneltex</v>
          </cell>
          <cell r="N79" t="str">
            <v>Kemira-Lifosa</v>
          </cell>
          <cell r="O79">
            <v>61.5</v>
          </cell>
          <cell r="P79">
            <v>243041.85</v>
          </cell>
          <cell r="Q79">
            <v>243041.85</v>
          </cell>
          <cell r="R79">
            <v>0</v>
          </cell>
          <cell r="S79" t="str">
            <v>Itico</v>
          </cell>
          <cell r="T79">
            <v>105217.65</v>
          </cell>
          <cell r="U79">
            <v>105217.65</v>
          </cell>
          <cell r="V79">
            <v>0</v>
          </cell>
          <cell r="W79">
            <v>0</v>
          </cell>
          <cell r="X79">
            <v>0</v>
          </cell>
          <cell r="Y79">
            <v>0</v>
          </cell>
        </row>
        <row r="80">
          <cell r="A80">
            <v>200103</v>
          </cell>
          <cell r="B80" t="str">
            <v>ac</v>
          </cell>
          <cell r="C80" t="str">
            <v>ac05</v>
          </cell>
          <cell r="D80">
            <v>36967</v>
          </cell>
          <cell r="E80">
            <v>36967</v>
          </cell>
          <cell r="F80">
            <v>36967</v>
          </cell>
          <cell r="G80">
            <v>3913.89990234375</v>
          </cell>
          <cell r="H80">
            <v>3913.89990234375</v>
          </cell>
          <cell r="I80" t="str">
            <v>FCA Kovdor</v>
          </cell>
          <cell r="J80" t="str">
            <v>DDU Shilainiai</v>
          </cell>
          <cell r="K80" t="str">
            <v>КГОК</v>
          </cell>
          <cell r="L80" t="str">
            <v>КГОК</v>
          </cell>
          <cell r="M80" t="str">
            <v>Seneltex</v>
          </cell>
          <cell r="N80" t="str">
            <v>Lifosa</v>
          </cell>
          <cell r="O80">
            <v>61.5</v>
          </cell>
          <cell r="P80">
            <v>240704.85</v>
          </cell>
          <cell r="Q80">
            <v>240704.85</v>
          </cell>
          <cell r="R80">
            <v>0</v>
          </cell>
          <cell r="S80" t="str">
            <v>Itico</v>
          </cell>
          <cell r="T80">
            <v>104102.55</v>
          </cell>
          <cell r="U80">
            <v>104102.55</v>
          </cell>
          <cell r="V80">
            <v>0</v>
          </cell>
          <cell r="W80">
            <v>0</v>
          </cell>
          <cell r="X80">
            <v>0</v>
          </cell>
          <cell r="Y80">
            <v>0</v>
          </cell>
        </row>
        <row r="81">
          <cell r="A81">
            <v>200103</v>
          </cell>
          <cell r="B81" t="str">
            <v>ac</v>
          </cell>
          <cell r="C81" t="str">
            <v>ac06</v>
          </cell>
          <cell r="D81">
            <v>36970</v>
          </cell>
          <cell r="E81">
            <v>36970</v>
          </cell>
          <cell r="F81">
            <v>36970</v>
          </cell>
          <cell r="G81">
            <v>3935.199951171875</v>
          </cell>
          <cell r="H81">
            <v>3935.199951171875</v>
          </cell>
          <cell r="I81" t="str">
            <v>FCA Kovdor</v>
          </cell>
          <cell r="J81" t="str">
            <v>DDU Shilainiai</v>
          </cell>
          <cell r="K81" t="str">
            <v>КГОК</v>
          </cell>
          <cell r="L81" t="str">
            <v>КГОК</v>
          </cell>
          <cell r="M81" t="str">
            <v>Seneltex</v>
          </cell>
          <cell r="N81" t="str">
            <v>Lifosa</v>
          </cell>
          <cell r="O81">
            <v>61.5</v>
          </cell>
          <cell r="P81">
            <v>242014.8</v>
          </cell>
          <cell r="Q81">
            <v>242014.8</v>
          </cell>
          <cell r="R81">
            <v>0</v>
          </cell>
          <cell r="S81" t="str">
            <v>Itico</v>
          </cell>
          <cell r="T81">
            <v>104660.1</v>
          </cell>
          <cell r="U81">
            <v>104660.1</v>
          </cell>
          <cell r="V81">
            <v>0</v>
          </cell>
          <cell r="W81">
            <v>0</v>
          </cell>
          <cell r="X81">
            <v>0</v>
          </cell>
          <cell r="Y81">
            <v>0</v>
          </cell>
        </row>
        <row r="82">
          <cell r="A82">
            <v>200104</v>
          </cell>
          <cell r="B82" t="str">
            <v>ac</v>
          </cell>
          <cell r="C82" t="str">
            <v>ac07</v>
          </cell>
          <cell r="D82">
            <v>36983</v>
          </cell>
          <cell r="E82">
            <v>36983</v>
          </cell>
          <cell r="F82">
            <v>36983</v>
          </cell>
          <cell r="G82">
            <v>3927.89990234375</v>
          </cell>
          <cell r="H82">
            <v>3927.89990234375</v>
          </cell>
          <cell r="I82" t="str">
            <v>FCA Kovdor</v>
          </cell>
          <cell r="J82" t="str">
            <v>DDU Shilainiai</v>
          </cell>
          <cell r="K82" t="str">
            <v>КГОК</v>
          </cell>
          <cell r="L82" t="str">
            <v>КГОК</v>
          </cell>
          <cell r="M82" t="str">
            <v>Seneltex</v>
          </cell>
          <cell r="N82" t="str">
            <v>Kemira-Lifosa</v>
          </cell>
          <cell r="O82">
            <v>61.5</v>
          </cell>
          <cell r="P82">
            <v>241565.85</v>
          </cell>
          <cell r="Q82">
            <v>241565.85</v>
          </cell>
          <cell r="R82">
            <v>0</v>
          </cell>
          <cell r="S82" t="str">
            <v>Itico</v>
          </cell>
          <cell r="T82">
            <v>104630.52</v>
          </cell>
          <cell r="U82">
            <v>104630.52</v>
          </cell>
          <cell r="V82">
            <v>0</v>
          </cell>
          <cell r="W82">
            <v>0</v>
          </cell>
          <cell r="X82">
            <v>0</v>
          </cell>
          <cell r="Y82">
            <v>0</v>
          </cell>
        </row>
        <row r="83">
          <cell r="A83">
            <v>200104</v>
          </cell>
          <cell r="B83" t="str">
            <v>ac</v>
          </cell>
          <cell r="C83" t="str">
            <v>ac08</v>
          </cell>
          <cell r="D83">
            <v>36994</v>
          </cell>
          <cell r="E83">
            <v>36994</v>
          </cell>
          <cell r="F83">
            <v>36994</v>
          </cell>
          <cell r="G83">
            <v>3939.5</v>
          </cell>
          <cell r="H83">
            <v>3939.5</v>
          </cell>
          <cell r="I83" t="str">
            <v>FCA Kovdor</v>
          </cell>
          <cell r="J83" t="str">
            <v>DDU Shilainiai</v>
          </cell>
          <cell r="K83" t="str">
            <v>КГОК</v>
          </cell>
          <cell r="L83" t="str">
            <v>КГОК</v>
          </cell>
          <cell r="M83" t="str">
            <v>Seneltex</v>
          </cell>
          <cell r="N83" t="str">
            <v>Lifosa</v>
          </cell>
          <cell r="O83">
            <v>61.5</v>
          </cell>
          <cell r="P83">
            <v>242279.25</v>
          </cell>
          <cell r="Q83">
            <v>242279.25</v>
          </cell>
          <cell r="R83">
            <v>0</v>
          </cell>
          <cell r="S83" t="str">
            <v>Itico</v>
          </cell>
          <cell r="T83">
            <v>105003.06</v>
          </cell>
          <cell r="U83">
            <v>105003.06</v>
          </cell>
          <cell r="V83">
            <v>0</v>
          </cell>
          <cell r="W83">
            <v>0</v>
          </cell>
          <cell r="X83">
            <v>0</v>
          </cell>
          <cell r="Y83">
            <v>0</v>
          </cell>
        </row>
        <row r="84">
          <cell r="A84">
            <v>200104</v>
          </cell>
          <cell r="B84" t="str">
            <v>ac</v>
          </cell>
          <cell r="C84" t="str">
            <v>ac09</v>
          </cell>
          <cell r="D84">
            <v>36995</v>
          </cell>
          <cell r="E84">
            <v>36995</v>
          </cell>
          <cell r="F84">
            <v>36995</v>
          </cell>
          <cell r="G84">
            <v>3864.39990234375</v>
          </cell>
          <cell r="H84">
            <v>3864.39990234375</v>
          </cell>
          <cell r="I84" t="str">
            <v>FCA Kovdor</v>
          </cell>
          <cell r="J84" t="str">
            <v>DDU Shilainiai</v>
          </cell>
          <cell r="K84" t="str">
            <v>КГОК</v>
          </cell>
          <cell r="L84" t="str">
            <v>КГОК</v>
          </cell>
          <cell r="M84" t="str">
            <v>Seneltex</v>
          </cell>
          <cell r="N84" t="str">
            <v>Lifosa</v>
          </cell>
          <cell r="O84">
            <v>61.5</v>
          </cell>
          <cell r="P84">
            <v>237660.6</v>
          </cell>
          <cell r="Q84">
            <v>237660.6</v>
          </cell>
          <cell r="R84">
            <v>0</v>
          </cell>
          <cell r="S84" t="str">
            <v>Itico</v>
          </cell>
          <cell r="T84">
            <v>103087.14</v>
          </cell>
          <cell r="U84">
            <v>103087.14</v>
          </cell>
          <cell r="V84">
            <v>0</v>
          </cell>
          <cell r="W84">
            <v>0</v>
          </cell>
          <cell r="X84">
            <v>0</v>
          </cell>
          <cell r="Y84">
            <v>0</v>
          </cell>
        </row>
        <row r="85">
          <cell r="A85">
            <v>200104</v>
          </cell>
          <cell r="B85" t="str">
            <v>ac</v>
          </cell>
          <cell r="C85" t="str">
            <v>ac10</v>
          </cell>
          <cell r="D85">
            <v>36998</v>
          </cell>
          <cell r="E85">
            <v>36998</v>
          </cell>
          <cell r="F85">
            <v>36998</v>
          </cell>
          <cell r="G85">
            <v>3891.699951171875</v>
          </cell>
          <cell r="H85">
            <v>3891.699951171875</v>
          </cell>
          <cell r="I85" t="str">
            <v>FCA Kovdor</v>
          </cell>
          <cell r="J85" t="str">
            <v>DDU Shilainiai</v>
          </cell>
          <cell r="K85" t="str">
            <v>КГОК</v>
          </cell>
          <cell r="L85" t="str">
            <v>КГОК</v>
          </cell>
          <cell r="M85" t="str">
            <v>Seneltex</v>
          </cell>
          <cell r="N85" t="str">
            <v>Lifosa</v>
          </cell>
          <cell r="O85">
            <v>61.5</v>
          </cell>
          <cell r="P85">
            <v>239339.55</v>
          </cell>
          <cell r="Q85">
            <v>239339.55</v>
          </cell>
          <cell r="R85">
            <v>0</v>
          </cell>
          <cell r="S85" t="str">
            <v>Itico</v>
          </cell>
          <cell r="T85">
            <v>103779</v>
          </cell>
          <cell r="U85">
            <v>103779</v>
          </cell>
          <cell r="V85">
            <v>0</v>
          </cell>
          <cell r="W85">
            <v>0</v>
          </cell>
          <cell r="X85">
            <v>0</v>
          </cell>
          <cell r="Y85">
            <v>0</v>
          </cell>
        </row>
        <row r="86">
          <cell r="A86">
            <v>200104</v>
          </cell>
          <cell r="B86" t="str">
            <v>ac</v>
          </cell>
          <cell r="C86" t="str">
            <v>ac11</v>
          </cell>
          <cell r="D86">
            <v>37001</v>
          </cell>
          <cell r="E86">
            <v>37001</v>
          </cell>
          <cell r="F86">
            <v>37001</v>
          </cell>
          <cell r="G86">
            <v>3894.39990234375</v>
          </cell>
          <cell r="H86">
            <v>3894.39990234375</v>
          </cell>
          <cell r="I86" t="str">
            <v>FCA Kovdor</v>
          </cell>
          <cell r="J86" t="str">
            <v>DDU Shilainiai</v>
          </cell>
          <cell r="K86" t="str">
            <v>КГОК</v>
          </cell>
          <cell r="L86" t="str">
            <v>КГОК</v>
          </cell>
          <cell r="M86" t="str">
            <v>Seneltex</v>
          </cell>
          <cell r="N86" t="str">
            <v>Lifosa</v>
          </cell>
          <cell r="O86">
            <v>61.5</v>
          </cell>
          <cell r="P86">
            <v>239505.6</v>
          </cell>
          <cell r="Q86">
            <v>239505.6</v>
          </cell>
          <cell r="R86">
            <v>0</v>
          </cell>
          <cell r="S86" t="str">
            <v>Itico</v>
          </cell>
          <cell r="T86">
            <v>104744.32000000001</v>
          </cell>
          <cell r="U86">
            <v>104744.32000000001</v>
          </cell>
          <cell r="V86">
            <v>0</v>
          </cell>
          <cell r="W86">
            <v>0</v>
          </cell>
          <cell r="X86">
            <v>0</v>
          </cell>
          <cell r="Y86">
            <v>0</v>
          </cell>
        </row>
        <row r="87">
          <cell r="A87">
            <v>200104</v>
          </cell>
          <cell r="B87" t="str">
            <v>ac</v>
          </cell>
          <cell r="C87" t="str">
            <v>ac12</v>
          </cell>
          <cell r="D87">
            <v>37006</v>
          </cell>
          <cell r="E87">
            <v>37006</v>
          </cell>
          <cell r="F87">
            <v>37006</v>
          </cell>
          <cell r="G87">
            <v>3997.199951171875</v>
          </cell>
          <cell r="H87">
            <v>3997.199951171875</v>
          </cell>
          <cell r="I87" t="str">
            <v>FCA Kovdor</v>
          </cell>
          <cell r="J87" t="str">
            <v>DDU Shilainiai</v>
          </cell>
          <cell r="K87" t="str">
            <v>КГОК</v>
          </cell>
          <cell r="L87" t="str">
            <v>КГОК</v>
          </cell>
          <cell r="M87" t="str">
            <v>Seneltex</v>
          </cell>
          <cell r="N87" t="str">
            <v>Lifosa</v>
          </cell>
          <cell r="O87">
            <v>61.5</v>
          </cell>
          <cell r="P87">
            <v>245827.8</v>
          </cell>
          <cell r="Q87">
            <v>245827.8</v>
          </cell>
          <cell r="R87">
            <v>0</v>
          </cell>
          <cell r="S87" t="str">
            <v>Itico</v>
          </cell>
          <cell r="T87">
            <v>107534.64</v>
          </cell>
          <cell r="U87">
            <v>107534.64</v>
          </cell>
          <cell r="V87">
            <v>0</v>
          </cell>
          <cell r="W87">
            <v>0</v>
          </cell>
          <cell r="X87">
            <v>0</v>
          </cell>
          <cell r="Y87">
            <v>0</v>
          </cell>
        </row>
        <row r="88">
          <cell r="A88">
            <v>200104</v>
          </cell>
          <cell r="B88" t="str">
            <v>ac</v>
          </cell>
          <cell r="C88" t="str">
            <v>ac13</v>
          </cell>
          <cell r="D88">
            <v>37008</v>
          </cell>
          <cell r="E88">
            <v>37008</v>
          </cell>
          <cell r="F88">
            <v>37008</v>
          </cell>
          <cell r="G88">
            <v>3881.89990234375</v>
          </cell>
          <cell r="H88">
            <v>3881.89990234375</v>
          </cell>
          <cell r="I88" t="str">
            <v>FCA Kovdor</v>
          </cell>
          <cell r="J88" t="str">
            <v>DDU Shilainiai</v>
          </cell>
          <cell r="K88" t="str">
            <v>КГОК</v>
          </cell>
          <cell r="L88" t="str">
            <v>КГОК</v>
          </cell>
          <cell r="M88" t="str">
            <v>Seneltex</v>
          </cell>
          <cell r="N88" t="str">
            <v>Lifosa</v>
          </cell>
          <cell r="O88">
            <v>61.5</v>
          </cell>
          <cell r="P88">
            <v>238736.85</v>
          </cell>
          <cell r="Q88">
            <v>238736.85</v>
          </cell>
          <cell r="R88">
            <v>0</v>
          </cell>
          <cell r="S88" t="str">
            <v>Itico</v>
          </cell>
          <cell r="T88">
            <v>104422.36</v>
          </cell>
          <cell r="U88">
            <v>104422.36</v>
          </cell>
          <cell r="V88">
            <v>0</v>
          </cell>
          <cell r="W88">
            <v>0</v>
          </cell>
          <cell r="X88">
            <v>0</v>
          </cell>
          <cell r="Y88">
            <v>0</v>
          </cell>
        </row>
        <row r="89">
          <cell r="A89">
            <v>200104</v>
          </cell>
          <cell r="B89" t="str">
            <v>ac</v>
          </cell>
          <cell r="C89" t="str">
            <v>ac14</v>
          </cell>
          <cell r="D89">
            <v>37009</v>
          </cell>
          <cell r="E89">
            <v>37009</v>
          </cell>
          <cell r="F89">
            <v>37009</v>
          </cell>
          <cell r="G89">
            <v>3913.699951171875</v>
          </cell>
          <cell r="H89">
            <v>3913.699951171875</v>
          </cell>
          <cell r="I89" t="str">
            <v>FCA Kovdor</v>
          </cell>
          <cell r="J89" t="str">
            <v>DDU Shilainiai</v>
          </cell>
          <cell r="K89" t="str">
            <v>КГОК</v>
          </cell>
          <cell r="L89" t="str">
            <v>КГОК</v>
          </cell>
          <cell r="M89" t="str">
            <v>Seneltex</v>
          </cell>
          <cell r="N89" t="str">
            <v>Lifosa</v>
          </cell>
          <cell r="O89">
            <v>62.25</v>
          </cell>
          <cell r="P89">
            <v>243627.83</v>
          </cell>
          <cell r="Q89">
            <v>243627.83</v>
          </cell>
          <cell r="R89">
            <v>0</v>
          </cell>
          <cell r="S89" t="str">
            <v>Itico</v>
          </cell>
          <cell r="T89">
            <v>105200.43</v>
          </cell>
          <cell r="U89">
            <v>105200.43</v>
          </cell>
          <cell r="V89">
            <v>0</v>
          </cell>
          <cell r="W89">
            <v>0</v>
          </cell>
          <cell r="X89">
            <v>0</v>
          </cell>
          <cell r="Y89">
            <v>0</v>
          </cell>
        </row>
        <row r="90">
          <cell r="A90">
            <v>200105</v>
          </cell>
          <cell r="B90" t="str">
            <v>ac</v>
          </cell>
          <cell r="C90" t="str">
            <v>ac15</v>
          </cell>
          <cell r="D90">
            <v>37097</v>
          </cell>
          <cell r="E90">
            <v>37016</v>
          </cell>
          <cell r="F90">
            <v>37016</v>
          </cell>
          <cell r="G90">
            <v>19052</v>
          </cell>
          <cell r="H90">
            <v>19052</v>
          </cell>
          <cell r="I90" t="str">
            <v>FOB Murmansk</v>
          </cell>
          <cell r="J90" t="str">
            <v>CFR Klaipeda</v>
          </cell>
          <cell r="K90" t="str">
            <v>КГОК</v>
          </cell>
          <cell r="L90" t="str">
            <v>КГОК</v>
          </cell>
          <cell r="M90" t="str">
            <v>Seneltex</v>
          </cell>
          <cell r="N90" t="str">
            <v>Lifosa</v>
          </cell>
          <cell r="O90">
            <v>56</v>
          </cell>
          <cell r="P90">
            <v>1075446.25</v>
          </cell>
          <cell r="Q90">
            <v>1075446.25</v>
          </cell>
          <cell r="R90">
            <v>0</v>
          </cell>
          <cell r="S90" t="str">
            <v>ММП</v>
          </cell>
          <cell r="T90">
            <v>185717.85</v>
          </cell>
          <cell r="U90">
            <v>185504.49</v>
          </cell>
          <cell r="V90">
            <v>213.36</v>
          </cell>
          <cell r="W90">
            <v>0</v>
          </cell>
          <cell r="X90">
            <v>0</v>
          </cell>
          <cell r="Y90">
            <v>0</v>
          </cell>
        </row>
        <row r="91">
          <cell r="A91">
            <v>200105</v>
          </cell>
          <cell r="B91" t="str">
            <v>ac</v>
          </cell>
          <cell r="C91" t="str">
            <v>ac16</v>
          </cell>
          <cell r="D91">
            <v>37013</v>
          </cell>
          <cell r="E91">
            <v>37013</v>
          </cell>
          <cell r="F91">
            <v>37013</v>
          </cell>
          <cell r="G91">
            <v>3878.89990234375</v>
          </cell>
          <cell r="H91">
            <v>3878.89990234375</v>
          </cell>
          <cell r="I91" t="str">
            <v>FCA Kovdor</v>
          </cell>
          <cell r="J91" t="str">
            <v>DDU Shilainiai</v>
          </cell>
          <cell r="K91" t="str">
            <v>КГОК</v>
          </cell>
          <cell r="L91" t="str">
            <v>КГОК</v>
          </cell>
          <cell r="M91" t="str">
            <v>Seneltex</v>
          </cell>
          <cell r="N91" t="str">
            <v>Lifosa</v>
          </cell>
          <cell r="O91">
            <v>62.25</v>
          </cell>
          <cell r="P91">
            <v>241461.53</v>
          </cell>
          <cell r="Q91">
            <v>241461.53</v>
          </cell>
          <cell r="R91">
            <v>0</v>
          </cell>
          <cell r="S91" t="str">
            <v>Itico</v>
          </cell>
          <cell r="T91">
            <v>104234.55</v>
          </cell>
          <cell r="U91">
            <v>104234.55</v>
          </cell>
          <cell r="V91">
            <v>0</v>
          </cell>
          <cell r="W91">
            <v>0</v>
          </cell>
          <cell r="X91">
            <v>0</v>
          </cell>
          <cell r="Y91">
            <v>0</v>
          </cell>
        </row>
        <row r="92">
          <cell r="A92">
            <v>200105</v>
          </cell>
          <cell r="B92" t="str">
            <v>ac</v>
          </cell>
          <cell r="C92" t="str">
            <v>ac17</v>
          </cell>
          <cell r="D92">
            <v>37110</v>
          </cell>
          <cell r="E92">
            <v>37026</v>
          </cell>
          <cell r="F92">
            <v>37026</v>
          </cell>
          <cell r="G92">
            <v>19002</v>
          </cell>
          <cell r="H92">
            <v>19002</v>
          </cell>
          <cell r="I92" t="str">
            <v>FOB Murmansk</v>
          </cell>
          <cell r="J92" t="str">
            <v>CFR Klaipeda</v>
          </cell>
          <cell r="K92" t="str">
            <v>КГОК</v>
          </cell>
          <cell r="L92" t="str">
            <v>КГОК</v>
          </cell>
          <cell r="M92" t="str">
            <v>Seneltex</v>
          </cell>
          <cell r="N92" t="str">
            <v>Lifosa</v>
          </cell>
          <cell r="O92">
            <v>56</v>
          </cell>
          <cell r="P92">
            <v>1065330.6000000001</v>
          </cell>
          <cell r="Q92">
            <v>1065330.6000000001</v>
          </cell>
          <cell r="R92">
            <v>0</v>
          </cell>
          <cell r="S92" t="str">
            <v>ММП</v>
          </cell>
          <cell r="T92">
            <v>177937.2</v>
          </cell>
          <cell r="U92">
            <v>177906.73</v>
          </cell>
          <cell r="V92">
            <v>30.47</v>
          </cell>
          <cell r="W92">
            <v>0</v>
          </cell>
          <cell r="X92">
            <v>0</v>
          </cell>
          <cell r="Y92">
            <v>0</v>
          </cell>
        </row>
        <row r="93">
          <cell r="A93">
            <v>200105</v>
          </cell>
          <cell r="B93" t="str">
            <v>ac</v>
          </cell>
          <cell r="C93" t="str">
            <v>ac18</v>
          </cell>
          <cell r="D93">
            <v>37110</v>
          </cell>
          <cell r="E93">
            <v>37038</v>
          </cell>
          <cell r="F93">
            <v>37038</v>
          </cell>
          <cell r="G93">
            <v>19075</v>
          </cell>
          <cell r="H93">
            <v>19075</v>
          </cell>
          <cell r="I93" t="str">
            <v>FOB Murmansk</v>
          </cell>
          <cell r="J93" t="str">
            <v>CFR Klaipeda</v>
          </cell>
          <cell r="K93" t="str">
            <v>КГОК</v>
          </cell>
          <cell r="L93" t="str">
            <v>КГОК</v>
          </cell>
          <cell r="M93" t="str">
            <v>Seneltex</v>
          </cell>
          <cell r="N93" t="str">
            <v>Lifosa</v>
          </cell>
          <cell r="O93">
            <v>56</v>
          </cell>
          <cell r="P93">
            <v>1073500.1000000001</v>
          </cell>
          <cell r="Q93">
            <v>1073500.1000000001</v>
          </cell>
          <cell r="R93">
            <v>0</v>
          </cell>
          <cell r="S93" t="str">
            <v>ММП</v>
          </cell>
          <cell r="T93">
            <v>182697.60000000001</v>
          </cell>
          <cell r="U93">
            <v>182565.1</v>
          </cell>
          <cell r="V93">
            <v>132.5</v>
          </cell>
          <cell r="W93">
            <v>0</v>
          </cell>
          <cell r="X93">
            <v>0</v>
          </cell>
          <cell r="Y93">
            <v>0</v>
          </cell>
        </row>
        <row r="94">
          <cell r="A94">
            <v>200105</v>
          </cell>
          <cell r="B94" t="str">
            <v>ac</v>
          </cell>
          <cell r="C94" t="str">
            <v>ac19</v>
          </cell>
          <cell r="D94">
            <v>37039</v>
          </cell>
          <cell r="E94">
            <v>37039</v>
          </cell>
          <cell r="F94">
            <v>37039</v>
          </cell>
          <cell r="G94">
            <v>3923.5</v>
          </cell>
          <cell r="H94">
            <v>3923.5</v>
          </cell>
          <cell r="I94" t="str">
            <v>FCA Kovdor</v>
          </cell>
          <cell r="J94" t="str">
            <v>DDU Shilainiai</v>
          </cell>
          <cell r="K94" t="str">
            <v>КГОК</v>
          </cell>
          <cell r="L94" t="str">
            <v>КГОК</v>
          </cell>
          <cell r="M94" t="str">
            <v>Seneltex</v>
          </cell>
          <cell r="N94" t="str">
            <v>Lifosa</v>
          </cell>
          <cell r="O94">
            <v>62.25</v>
          </cell>
          <cell r="P94">
            <v>244237.88</v>
          </cell>
          <cell r="Q94">
            <v>244237.88</v>
          </cell>
          <cell r="R94">
            <v>0</v>
          </cell>
          <cell r="S94" t="str">
            <v>Itico</v>
          </cell>
          <cell r="T94">
            <v>105629.71</v>
          </cell>
          <cell r="U94">
            <v>105629.71</v>
          </cell>
          <cell r="V94">
            <v>0</v>
          </cell>
          <cell r="W94">
            <v>0</v>
          </cell>
          <cell r="X94">
            <v>0</v>
          </cell>
          <cell r="Y94">
            <v>0</v>
          </cell>
        </row>
        <row r="95">
          <cell r="A95">
            <v>200105</v>
          </cell>
          <cell r="B95" t="str">
            <v>ac</v>
          </cell>
          <cell r="C95" t="str">
            <v>ac20</v>
          </cell>
          <cell r="D95">
            <v>37040</v>
          </cell>
          <cell r="E95">
            <v>37040</v>
          </cell>
          <cell r="F95">
            <v>37040</v>
          </cell>
          <cell r="G95">
            <v>4015.39990234375</v>
          </cell>
          <cell r="H95">
            <v>4015.39990234375</v>
          </cell>
          <cell r="I95" t="str">
            <v>FCA Kovdor</v>
          </cell>
          <cell r="J95" t="str">
            <v>DDU Shilainiai</v>
          </cell>
          <cell r="K95" t="str">
            <v>КГОК</v>
          </cell>
          <cell r="L95" t="str">
            <v>КГОК</v>
          </cell>
          <cell r="M95" t="str">
            <v>Seneltex</v>
          </cell>
          <cell r="N95" t="str">
            <v>Lifosa</v>
          </cell>
          <cell r="O95">
            <v>62.25</v>
          </cell>
          <cell r="P95">
            <v>249958.65</v>
          </cell>
          <cell r="Q95">
            <v>249958.65</v>
          </cell>
          <cell r="R95">
            <v>0</v>
          </cell>
          <cell r="S95" t="str">
            <v>Itico</v>
          </cell>
          <cell r="T95">
            <v>107910.26</v>
          </cell>
          <cell r="U95">
            <v>107910.26</v>
          </cell>
          <cell r="V95">
            <v>0</v>
          </cell>
          <cell r="W95">
            <v>0</v>
          </cell>
          <cell r="X95">
            <v>0</v>
          </cell>
          <cell r="Y95">
            <v>0</v>
          </cell>
        </row>
        <row r="96">
          <cell r="A96">
            <v>200106</v>
          </cell>
          <cell r="B96" t="str">
            <v>ac</v>
          </cell>
          <cell r="C96" t="str">
            <v>ac21</v>
          </cell>
          <cell r="E96">
            <v>37052</v>
          </cell>
          <cell r="F96">
            <v>37052</v>
          </cell>
          <cell r="G96">
            <v>25335</v>
          </cell>
          <cell r="H96">
            <v>25335</v>
          </cell>
          <cell r="I96" t="str">
            <v>FOB Murmansk</v>
          </cell>
          <cell r="J96" t="str">
            <v>FOB Murmansk</v>
          </cell>
          <cell r="K96" t="str">
            <v>КГОК</v>
          </cell>
          <cell r="L96" t="str">
            <v>КГОК</v>
          </cell>
          <cell r="M96" t="str">
            <v>Seneltex</v>
          </cell>
          <cell r="N96" t="str">
            <v>Sobelmar</v>
          </cell>
          <cell r="O96">
            <v>43.5</v>
          </cell>
          <cell r="P96">
            <v>1102072.5</v>
          </cell>
          <cell r="Q96">
            <v>1102072.5</v>
          </cell>
          <cell r="R96">
            <v>0</v>
          </cell>
          <cell r="S96">
            <v>-0.01</v>
          </cell>
          <cell r="T96">
            <v>0</v>
          </cell>
          <cell r="U96">
            <v>0</v>
          </cell>
          <cell r="V96">
            <v>0</v>
          </cell>
          <cell r="W96">
            <v>0</v>
          </cell>
          <cell r="X96">
            <v>0</v>
          </cell>
          <cell r="Y96">
            <v>0</v>
          </cell>
        </row>
        <row r="97">
          <cell r="A97">
            <v>200106</v>
          </cell>
          <cell r="B97" t="str">
            <v>ac</v>
          </cell>
          <cell r="C97" t="str">
            <v>ac22</v>
          </cell>
          <cell r="D97">
            <v>37132</v>
          </cell>
          <cell r="E97">
            <v>37054</v>
          </cell>
          <cell r="F97">
            <v>37054</v>
          </cell>
          <cell r="G97">
            <v>19100</v>
          </cell>
          <cell r="H97">
            <v>19100</v>
          </cell>
          <cell r="I97" t="str">
            <v>FOB Murmansk</v>
          </cell>
          <cell r="J97" t="str">
            <v>CFR Klaipeda</v>
          </cell>
          <cell r="K97" t="str">
            <v>КГОК</v>
          </cell>
          <cell r="L97" t="str">
            <v>КГОК</v>
          </cell>
          <cell r="M97" t="str">
            <v>Seneltex</v>
          </cell>
          <cell r="N97" t="str">
            <v>Lifosa</v>
          </cell>
          <cell r="O97">
            <v>56</v>
          </cell>
          <cell r="P97">
            <v>1069525.07</v>
          </cell>
          <cell r="Q97">
            <v>1069525.07</v>
          </cell>
          <cell r="R97">
            <v>0</v>
          </cell>
          <cell r="S97" t="str">
            <v>ММП</v>
          </cell>
          <cell r="T97">
            <v>177555.07</v>
          </cell>
          <cell r="U97">
            <v>177555.07</v>
          </cell>
          <cell r="V97">
            <v>0</v>
          </cell>
          <cell r="W97">
            <v>0</v>
          </cell>
          <cell r="X97">
            <v>0</v>
          </cell>
          <cell r="Y97">
            <v>0</v>
          </cell>
        </row>
        <row r="98">
          <cell r="A98">
            <v>200106</v>
          </cell>
          <cell r="B98" t="str">
            <v>ac</v>
          </cell>
          <cell r="C98" t="str">
            <v>ac23</v>
          </cell>
          <cell r="D98">
            <v>37134</v>
          </cell>
          <cell r="E98">
            <v>37063</v>
          </cell>
          <cell r="F98">
            <v>37063</v>
          </cell>
          <cell r="G98">
            <v>18332</v>
          </cell>
          <cell r="H98">
            <v>18332</v>
          </cell>
          <cell r="I98" t="str">
            <v>FOB Murmansk</v>
          </cell>
          <cell r="J98" t="str">
            <v>CFR Klaipeda</v>
          </cell>
          <cell r="K98" t="str">
            <v>КГОК</v>
          </cell>
          <cell r="L98" t="str">
            <v>КГОК</v>
          </cell>
          <cell r="M98" t="str">
            <v>Seneltex</v>
          </cell>
          <cell r="N98" t="str">
            <v>Lifosa</v>
          </cell>
          <cell r="O98">
            <v>56</v>
          </cell>
          <cell r="P98">
            <v>1028842</v>
          </cell>
          <cell r="Q98">
            <v>1028842</v>
          </cell>
          <cell r="R98">
            <v>0</v>
          </cell>
          <cell r="S98" t="str">
            <v>NB Shipping</v>
          </cell>
          <cell r="T98">
            <v>172736.6</v>
          </cell>
          <cell r="U98">
            <v>172680.38</v>
          </cell>
          <cell r="V98">
            <v>56.22</v>
          </cell>
          <cell r="W98">
            <v>0</v>
          </cell>
          <cell r="X98">
            <v>0</v>
          </cell>
          <cell r="Y98">
            <v>0</v>
          </cell>
        </row>
        <row r="99">
          <cell r="A99">
            <v>200106</v>
          </cell>
          <cell r="B99" t="str">
            <v>ac</v>
          </cell>
          <cell r="C99" t="str">
            <v>ac24</v>
          </cell>
          <cell r="E99">
            <v>37072</v>
          </cell>
          <cell r="F99">
            <v>37072</v>
          </cell>
          <cell r="G99">
            <v>26250</v>
          </cell>
          <cell r="H99">
            <v>26250</v>
          </cell>
          <cell r="I99" t="str">
            <v>FOB Murmansk</v>
          </cell>
          <cell r="J99" t="str">
            <v>FOB Murmansk</v>
          </cell>
          <cell r="K99" t="str">
            <v>КГОК</v>
          </cell>
          <cell r="L99" t="str">
            <v>КГОК</v>
          </cell>
          <cell r="M99" t="str">
            <v>GMF</v>
          </cell>
          <cell r="N99" t="str">
            <v>PetKov</v>
          </cell>
          <cell r="O99">
            <v>43.45</v>
          </cell>
          <cell r="P99">
            <v>1140562.5</v>
          </cell>
          <cell r="Q99">
            <v>1140562.5</v>
          </cell>
          <cell r="R99">
            <v>0</v>
          </cell>
          <cell r="S99">
            <v>0</v>
          </cell>
          <cell r="T99">
            <v>0</v>
          </cell>
          <cell r="U99">
            <v>0</v>
          </cell>
          <cell r="V99">
            <v>0</v>
          </cell>
          <cell r="W99">
            <v>0</v>
          </cell>
          <cell r="X99">
            <v>0</v>
          </cell>
          <cell r="Y99">
            <v>0</v>
          </cell>
        </row>
        <row r="100">
          <cell r="A100">
            <v>200107</v>
          </cell>
          <cell r="B100" t="str">
            <v>ac</v>
          </cell>
          <cell r="C100" t="str">
            <v>ac25</v>
          </cell>
          <cell r="D100">
            <v>37081</v>
          </cell>
          <cell r="E100">
            <v>37081</v>
          </cell>
          <cell r="F100">
            <v>37081</v>
          </cell>
          <cell r="G100">
            <v>3890.89990234375</v>
          </cell>
          <cell r="H100">
            <v>3890.89990234375</v>
          </cell>
          <cell r="I100" t="str">
            <v>FCA Kovdor</v>
          </cell>
          <cell r="J100" t="str">
            <v>DDU Shilainiai</v>
          </cell>
          <cell r="K100" t="str">
            <v>КГОК</v>
          </cell>
          <cell r="L100" t="str">
            <v>КГОК</v>
          </cell>
          <cell r="M100" t="str">
            <v>Seneltex</v>
          </cell>
          <cell r="N100" t="str">
            <v>Kemira-Lifosa</v>
          </cell>
          <cell r="O100">
            <v>61.5</v>
          </cell>
          <cell r="P100">
            <v>239290.35</v>
          </cell>
          <cell r="Q100">
            <v>239290.35</v>
          </cell>
          <cell r="R100">
            <v>0</v>
          </cell>
          <cell r="S100" t="str">
            <v>Itico</v>
          </cell>
          <cell r="T100">
            <v>104637</v>
          </cell>
          <cell r="U100">
            <v>104637</v>
          </cell>
          <cell r="V100">
            <v>0</v>
          </cell>
          <cell r="W100">
            <v>0</v>
          </cell>
          <cell r="X100">
            <v>0</v>
          </cell>
          <cell r="Y100">
            <v>0</v>
          </cell>
        </row>
        <row r="101">
          <cell r="A101">
            <v>200107</v>
          </cell>
          <cell r="B101" t="str">
            <v>ac</v>
          </cell>
          <cell r="C101" t="str">
            <v>ac26</v>
          </cell>
          <cell r="E101">
            <v>37085</v>
          </cell>
          <cell r="F101">
            <v>37085</v>
          </cell>
          <cell r="G101">
            <v>19170</v>
          </cell>
          <cell r="H101">
            <v>19170</v>
          </cell>
          <cell r="I101" t="str">
            <v>FOB Murmansk</v>
          </cell>
          <cell r="J101" t="str">
            <v>CFR Klaipeda</v>
          </cell>
          <cell r="K101" t="str">
            <v>КГОК</v>
          </cell>
          <cell r="L101" t="str">
            <v>КГОК</v>
          </cell>
          <cell r="M101" t="str">
            <v>Seneltex</v>
          </cell>
          <cell r="N101" t="str">
            <v>Lifosa</v>
          </cell>
          <cell r="O101">
            <v>56</v>
          </cell>
          <cell r="P101">
            <v>1074001.05</v>
          </cell>
          <cell r="Q101">
            <v>1074001.05</v>
          </cell>
          <cell r="R101">
            <v>0</v>
          </cell>
          <cell r="S101" t="str">
            <v>ММП</v>
          </cell>
          <cell r="T101">
            <v>182793.15</v>
          </cell>
          <cell r="U101">
            <v>182680.34</v>
          </cell>
          <cell r="V101">
            <v>112.81</v>
          </cell>
          <cell r="W101">
            <v>0</v>
          </cell>
          <cell r="X101">
            <v>0</v>
          </cell>
          <cell r="Y101">
            <v>0</v>
          </cell>
        </row>
        <row r="102">
          <cell r="A102">
            <v>200107</v>
          </cell>
          <cell r="B102" t="str">
            <v>ac</v>
          </cell>
          <cell r="C102" t="str">
            <v>ac27</v>
          </cell>
          <cell r="E102">
            <v>37091</v>
          </cell>
          <cell r="F102">
            <v>37091</v>
          </cell>
          <cell r="G102">
            <v>25365</v>
          </cell>
          <cell r="H102">
            <v>25365</v>
          </cell>
          <cell r="I102" t="str">
            <v>FOB Murmansk</v>
          </cell>
          <cell r="J102" t="str">
            <v>FOB Murmansk</v>
          </cell>
          <cell r="K102" t="str">
            <v>КГОК</v>
          </cell>
          <cell r="L102" t="str">
            <v>КГОК</v>
          </cell>
          <cell r="M102" t="str">
            <v>Seneltex</v>
          </cell>
          <cell r="N102" t="str">
            <v>Sobelmar</v>
          </cell>
          <cell r="O102">
            <v>43.5</v>
          </cell>
          <cell r="P102">
            <v>1103377.5</v>
          </cell>
          <cell r="Q102">
            <v>1103377.5</v>
          </cell>
          <cell r="R102">
            <v>0</v>
          </cell>
          <cell r="S102">
            <v>0</v>
          </cell>
          <cell r="T102">
            <v>0</v>
          </cell>
          <cell r="U102">
            <v>0</v>
          </cell>
          <cell r="V102">
            <v>0</v>
          </cell>
          <cell r="W102">
            <v>0</v>
          </cell>
          <cell r="X102">
            <v>0</v>
          </cell>
          <cell r="Y102">
            <v>0</v>
          </cell>
        </row>
        <row r="103">
          <cell r="A103">
            <v>200107</v>
          </cell>
          <cell r="B103" t="str">
            <v>ac</v>
          </cell>
          <cell r="C103" t="str">
            <v>ac28</v>
          </cell>
          <cell r="D103">
            <v>37091</v>
          </cell>
          <cell r="E103">
            <v>37091</v>
          </cell>
          <cell r="F103">
            <v>37091</v>
          </cell>
          <cell r="G103">
            <v>3898.300048828125</v>
          </cell>
          <cell r="H103">
            <v>3898.300048828125</v>
          </cell>
          <cell r="I103" t="str">
            <v>FCA Kovdor</v>
          </cell>
          <cell r="J103" t="str">
            <v>DDU Shilainiai</v>
          </cell>
          <cell r="K103" t="str">
            <v>КГОК</v>
          </cell>
          <cell r="L103" t="str">
            <v>КГОК</v>
          </cell>
          <cell r="M103" t="str">
            <v>Seneltex</v>
          </cell>
          <cell r="N103" t="str">
            <v>Kemira-Lifosa</v>
          </cell>
          <cell r="O103">
            <v>61.5</v>
          </cell>
          <cell r="P103">
            <v>239745.45</v>
          </cell>
          <cell r="Q103">
            <v>239745.45</v>
          </cell>
          <cell r="R103">
            <v>0</v>
          </cell>
          <cell r="S103" t="str">
            <v>Itico</v>
          </cell>
          <cell r="T103">
            <v>104717.49</v>
          </cell>
          <cell r="U103">
            <v>104717.49</v>
          </cell>
          <cell r="V103">
            <v>0</v>
          </cell>
          <cell r="W103">
            <v>0</v>
          </cell>
          <cell r="X103">
            <v>0</v>
          </cell>
          <cell r="Y103">
            <v>0</v>
          </cell>
        </row>
        <row r="104">
          <cell r="A104">
            <v>200107</v>
          </cell>
          <cell r="B104" t="str">
            <v>ac</v>
          </cell>
          <cell r="C104" t="str">
            <v>ac29</v>
          </cell>
          <cell r="D104">
            <v>37097</v>
          </cell>
          <cell r="E104">
            <v>37097</v>
          </cell>
          <cell r="F104">
            <v>37097</v>
          </cell>
          <cell r="G104">
            <v>3937.300048828125</v>
          </cell>
          <cell r="H104">
            <v>3937.300048828125</v>
          </cell>
          <cell r="I104" t="str">
            <v>FCA Kovdor</v>
          </cell>
          <cell r="J104" t="str">
            <v>DDU Shilainiai</v>
          </cell>
          <cell r="K104" t="str">
            <v>КГОК</v>
          </cell>
          <cell r="L104" t="str">
            <v>КГОК</v>
          </cell>
          <cell r="M104" t="str">
            <v>Seneltex</v>
          </cell>
          <cell r="N104" t="str">
            <v>Lifosa</v>
          </cell>
          <cell r="O104">
            <v>62.25</v>
          </cell>
          <cell r="P104">
            <v>245096.92499999999</v>
          </cell>
          <cell r="Q104">
            <v>245096.93</v>
          </cell>
          <cell r="R104">
            <v>0</v>
          </cell>
          <cell r="S104" t="str">
            <v>Itico</v>
          </cell>
          <cell r="T104">
            <v>105844.35</v>
          </cell>
          <cell r="U104">
            <v>105844.35</v>
          </cell>
          <cell r="V104">
            <v>0</v>
          </cell>
          <cell r="W104">
            <v>0</v>
          </cell>
          <cell r="X104">
            <v>0</v>
          </cell>
          <cell r="Y104">
            <v>0</v>
          </cell>
        </row>
        <row r="105">
          <cell r="A105">
            <v>200107</v>
          </cell>
          <cell r="B105" t="str">
            <v>ac</v>
          </cell>
          <cell r="C105" t="str">
            <v>ac30</v>
          </cell>
          <cell r="E105">
            <v>37101</v>
          </cell>
          <cell r="F105">
            <v>37101</v>
          </cell>
          <cell r="G105">
            <v>19150</v>
          </cell>
          <cell r="H105">
            <v>19150</v>
          </cell>
          <cell r="I105" t="str">
            <v>FOB Murmansk</v>
          </cell>
          <cell r="J105" t="str">
            <v>CFR Klaipeda</v>
          </cell>
          <cell r="K105" t="str">
            <v>КГОК</v>
          </cell>
          <cell r="L105" t="str">
            <v>КГОК</v>
          </cell>
          <cell r="M105" t="str">
            <v>Seneltex</v>
          </cell>
          <cell r="N105" t="str">
            <v>Lifosa</v>
          </cell>
          <cell r="O105">
            <v>56</v>
          </cell>
          <cell r="P105">
            <v>1071748.3999999999</v>
          </cell>
          <cell r="Q105">
            <v>1071748.3999999999</v>
          </cell>
          <cell r="R105">
            <v>0</v>
          </cell>
          <cell r="S105" t="str">
            <v>ММП</v>
          </cell>
          <cell r="T105">
            <v>177443.4</v>
          </cell>
          <cell r="U105">
            <v>177443.4</v>
          </cell>
          <cell r="V105">
            <v>0</v>
          </cell>
          <cell r="W105">
            <v>0</v>
          </cell>
          <cell r="X105">
            <v>0</v>
          </cell>
          <cell r="Y105">
            <v>0</v>
          </cell>
        </row>
        <row r="106">
          <cell r="A106">
            <v>200108</v>
          </cell>
          <cell r="B106" t="str">
            <v>ac</v>
          </cell>
          <cell r="C106" t="str">
            <v>ac31</v>
          </cell>
          <cell r="D106">
            <v>37110</v>
          </cell>
          <cell r="E106">
            <v>37110</v>
          </cell>
          <cell r="F106">
            <v>37110</v>
          </cell>
          <cell r="G106">
            <v>3879.699951171875</v>
          </cell>
          <cell r="H106">
            <v>3879.699951171875</v>
          </cell>
          <cell r="I106" t="str">
            <v>FCA Kovdor</v>
          </cell>
          <cell r="J106" t="str">
            <v>DDU Shilainiai</v>
          </cell>
          <cell r="K106" t="str">
            <v>КГОК</v>
          </cell>
          <cell r="L106" t="str">
            <v>КГОК</v>
          </cell>
          <cell r="M106" t="str">
            <v>Seneltex</v>
          </cell>
          <cell r="N106" t="str">
            <v>Lifosa</v>
          </cell>
          <cell r="O106">
            <v>62.25</v>
          </cell>
          <cell r="P106">
            <v>241511.33</v>
          </cell>
          <cell r="Q106">
            <v>241511.33</v>
          </cell>
          <cell r="R106">
            <v>0</v>
          </cell>
          <cell r="S106" t="str">
            <v>Itico</v>
          </cell>
          <cell r="T106">
            <v>104422.36</v>
          </cell>
          <cell r="U106">
            <v>104422.36</v>
          </cell>
          <cell r="V106">
            <v>0</v>
          </cell>
          <cell r="W106">
            <v>0</v>
          </cell>
          <cell r="X106">
            <v>0</v>
          </cell>
          <cell r="Y106">
            <v>0</v>
          </cell>
        </row>
        <row r="107">
          <cell r="A107">
            <v>200108</v>
          </cell>
          <cell r="B107" t="str">
            <v>ac</v>
          </cell>
          <cell r="C107" t="str">
            <v>ac32</v>
          </cell>
          <cell r="D107">
            <v>37110</v>
          </cell>
          <cell r="E107">
            <v>37116</v>
          </cell>
          <cell r="F107">
            <v>37116</v>
          </cell>
          <cell r="G107">
            <v>3840.39990234375</v>
          </cell>
          <cell r="H107">
            <v>3840.39990234375</v>
          </cell>
          <cell r="I107" t="str">
            <v>FCA Kovdor</v>
          </cell>
          <cell r="J107" t="str">
            <v>DDU Shilainiai</v>
          </cell>
          <cell r="K107" t="str">
            <v>КГОК</v>
          </cell>
          <cell r="L107" t="str">
            <v>КГОК</v>
          </cell>
          <cell r="M107" t="str">
            <v>Seneltex</v>
          </cell>
          <cell r="N107" t="str">
            <v>Lifosa</v>
          </cell>
          <cell r="O107">
            <v>62.25</v>
          </cell>
          <cell r="P107">
            <v>239064.9</v>
          </cell>
          <cell r="Q107">
            <v>239064.9</v>
          </cell>
          <cell r="R107">
            <v>0</v>
          </cell>
          <cell r="S107" t="str">
            <v>Itico</v>
          </cell>
          <cell r="T107">
            <v>103188.18</v>
          </cell>
          <cell r="U107">
            <v>103188.18</v>
          </cell>
          <cell r="V107">
            <v>0</v>
          </cell>
          <cell r="W107">
            <v>0</v>
          </cell>
          <cell r="X107">
            <v>0</v>
          </cell>
          <cell r="Y107">
            <v>0</v>
          </cell>
        </row>
        <row r="108">
          <cell r="A108">
            <v>200108</v>
          </cell>
          <cell r="B108" t="str">
            <v>ac</v>
          </cell>
          <cell r="C108" t="str">
            <v>ac33</v>
          </cell>
          <cell r="E108">
            <v>37115</v>
          </cell>
          <cell r="F108">
            <v>37115</v>
          </cell>
          <cell r="G108">
            <v>25365</v>
          </cell>
          <cell r="H108">
            <v>25365</v>
          </cell>
          <cell r="I108" t="str">
            <v>FOB Murmansk</v>
          </cell>
          <cell r="J108" t="str">
            <v>FOB Murmansk</v>
          </cell>
          <cell r="K108" t="str">
            <v>КГОК</v>
          </cell>
          <cell r="L108" t="str">
            <v>КГОК</v>
          </cell>
          <cell r="M108" t="str">
            <v>Seneltex</v>
          </cell>
          <cell r="N108" t="str">
            <v>Sobelmar</v>
          </cell>
          <cell r="O108">
            <v>43.5</v>
          </cell>
          <cell r="P108">
            <v>1103377.5</v>
          </cell>
          <cell r="Q108">
            <v>1103377.5</v>
          </cell>
          <cell r="R108">
            <v>0</v>
          </cell>
          <cell r="S108">
            <v>0</v>
          </cell>
          <cell r="T108">
            <v>0</v>
          </cell>
          <cell r="U108">
            <v>0</v>
          </cell>
          <cell r="V108">
            <v>0</v>
          </cell>
          <cell r="W108">
            <v>0</v>
          </cell>
          <cell r="X108">
            <v>0</v>
          </cell>
          <cell r="Y108">
            <v>0</v>
          </cell>
        </row>
        <row r="109">
          <cell r="A109">
            <v>200108</v>
          </cell>
          <cell r="B109" t="str">
            <v>ac</v>
          </cell>
          <cell r="C109" t="str">
            <v>ac35</v>
          </cell>
          <cell r="E109">
            <v>37123</v>
          </cell>
          <cell r="F109">
            <v>37123</v>
          </cell>
          <cell r="G109">
            <v>19055</v>
          </cell>
          <cell r="H109">
            <v>19055</v>
          </cell>
          <cell r="I109" t="str">
            <v>FOB Murmansk</v>
          </cell>
          <cell r="J109" t="str">
            <v>CFR Klaipeda</v>
          </cell>
          <cell r="K109" t="str">
            <v>КГОК</v>
          </cell>
          <cell r="L109" t="str">
            <v>КГОК</v>
          </cell>
          <cell r="M109" t="str">
            <v>Seneltex</v>
          </cell>
          <cell r="N109" t="str">
            <v>Lifosa</v>
          </cell>
          <cell r="O109">
            <v>56</v>
          </cell>
          <cell r="P109">
            <v>1067080</v>
          </cell>
          <cell r="Q109">
            <v>1067080</v>
          </cell>
          <cell r="R109">
            <v>0</v>
          </cell>
          <cell r="S109" t="str">
            <v>ММП</v>
          </cell>
          <cell r="T109">
            <v>177961.65</v>
          </cell>
          <cell r="U109">
            <v>177942.89</v>
          </cell>
          <cell r="V109">
            <v>18.760000000000002</v>
          </cell>
          <cell r="W109">
            <v>0</v>
          </cell>
          <cell r="X109">
            <v>0</v>
          </cell>
          <cell r="Y109">
            <v>0</v>
          </cell>
        </row>
        <row r="110">
          <cell r="A110">
            <v>200108</v>
          </cell>
          <cell r="B110" t="str">
            <v>ac</v>
          </cell>
          <cell r="C110" t="str">
            <v>ac36</v>
          </cell>
          <cell r="E110">
            <v>37131</v>
          </cell>
          <cell r="F110">
            <v>37131</v>
          </cell>
          <cell r="G110">
            <v>29731</v>
          </cell>
          <cell r="H110">
            <v>29731</v>
          </cell>
          <cell r="I110" t="str">
            <v>FOB Murmansk</v>
          </cell>
          <cell r="J110" t="str">
            <v>FOB Murmansk</v>
          </cell>
          <cell r="K110" t="str">
            <v>КГОК</v>
          </cell>
          <cell r="L110" t="str">
            <v>КГОК</v>
          </cell>
          <cell r="M110" t="str">
            <v>GMF</v>
          </cell>
          <cell r="N110" t="str">
            <v>PetKov</v>
          </cell>
          <cell r="O110">
            <v>43.35</v>
          </cell>
          <cell r="P110">
            <v>1288838.8500000001</v>
          </cell>
          <cell r="Q110">
            <v>1288838.8600000001</v>
          </cell>
          <cell r="R110">
            <v>0</v>
          </cell>
          <cell r="S110">
            <v>0</v>
          </cell>
          <cell r="T110">
            <v>0</v>
          </cell>
          <cell r="U110">
            <v>0</v>
          </cell>
          <cell r="V110">
            <v>0</v>
          </cell>
          <cell r="W110">
            <v>0</v>
          </cell>
          <cell r="X110">
            <v>0</v>
          </cell>
          <cell r="Y110">
            <v>0</v>
          </cell>
        </row>
        <row r="111">
          <cell r="A111">
            <v>200108</v>
          </cell>
          <cell r="B111" t="str">
            <v>ac</v>
          </cell>
          <cell r="C111" t="str">
            <v>ac37</v>
          </cell>
          <cell r="D111">
            <v>37132</v>
          </cell>
          <cell r="E111">
            <v>37132</v>
          </cell>
          <cell r="F111">
            <v>37132</v>
          </cell>
          <cell r="G111">
            <v>3881.800048828125</v>
          </cell>
          <cell r="H111">
            <v>3881.800048828125</v>
          </cell>
          <cell r="I111" t="str">
            <v>FCA Kovdor</v>
          </cell>
          <cell r="J111" t="str">
            <v>DDU Shilainiai</v>
          </cell>
          <cell r="K111" t="str">
            <v>КГОК</v>
          </cell>
          <cell r="L111" t="str">
            <v>КГОК</v>
          </cell>
          <cell r="M111" t="str">
            <v>Seneltex</v>
          </cell>
          <cell r="N111" t="str">
            <v>Lifosa</v>
          </cell>
          <cell r="O111">
            <v>62.25</v>
          </cell>
          <cell r="P111">
            <v>241642.05</v>
          </cell>
          <cell r="Q111">
            <v>241642.05</v>
          </cell>
          <cell r="R111">
            <v>0</v>
          </cell>
          <cell r="S111" t="str">
            <v>Itico</v>
          </cell>
          <cell r="T111">
            <v>104315.04</v>
          </cell>
          <cell r="U111">
            <v>104315.04</v>
          </cell>
          <cell r="V111">
            <v>0</v>
          </cell>
          <cell r="W111">
            <v>0</v>
          </cell>
          <cell r="X111">
            <v>0</v>
          </cell>
          <cell r="Y111">
            <v>0</v>
          </cell>
        </row>
        <row r="112">
          <cell r="A112">
            <v>200108</v>
          </cell>
          <cell r="B112" t="str">
            <v>ac</v>
          </cell>
          <cell r="C112" t="str">
            <v>ac38</v>
          </cell>
          <cell r="D112">
            <v>37134</v>
          </cell>
          <cell r="E112">
            <v>37134</v>
          </cell>
          <cell r="F112">
            <v>37134</v>
          </cell>
          <cell r="G112">
            <v>3823.60009765625</v>
          </cell>
          <cell r="H112">
            <v>3823.60009765625</v>
          </cell>
          <cell r="I112" t="str">
            <v>FCA Kovdor</v>
          </cell>
          <cell r="J112" t="str">
            <v>DDU Shilainiai</v>
          </cell>
          <cell r="K112" t="str">
            <v>КГОК</v>
          </cell>
          <cell r="L112" t="str">
            <v>КГОК</v>
          </cell>
          <cell r="M112" t="str">
            <v>Seneltex</v>
          </cell>
          <cell r="N112" t="str">
            <v>Lifosa</v>
          </cell>
          <cell r="O112">
            <v>62.25</v>
          </cell>
          <cell r="P112">
            <v>238019.1</v>
          </cell>
          <cell r="Q112">
            <v>238019.1</v>
          </cell>
          <cell r="R112">
            <v>0</v>
          </cell>
          <cell r="S112" t="str">
            <v>Itico</v>
          </cell>
          <cell r="T112">
            <v>102839.39</v>
          </cell>
          <cell r="U112">
            <v>102839.39</v>
          </cell>
          <cell r="V112">
            <v>0</v>
          </cell>
          <cell r="W112">
            <v>0</v>
          </cell>
          <cell r="X112">
            <v>0</v>
          </cell>
          <cell r="Y112">
            <v>0</v>
          </cell>
        </row>
        <row r="113">
          <cell r="A113">
            <v>200109</v>
          </cell>
          <cell r="B113" t="str">
            <v>ac</v>
          </cell>
          <cell r="C113" t="str">
            <v>ac39</v>
          </cell>
          <cell r="E113">
            <v>37138</v>
          </cell>
          <cell r="F113">
            <v>37138</v>
          </cell>
          <cell r="G113">
            <v>18996</v>
          </cell>
          <cell r="H113">
            <v>18996</v>
          </cell>
          <cell r="I113" t="str">
            <v>FOB Murmansk</v>
          </cell>
          <cell r="J113" t="str">
            <v>CFR Klaipeda</v>
          </cell>
          <cell r="K113" t="str">
            <v>КГОК</v>
          </cell>
          <cell r="L113" t="str">
            <v>КГОК</v>
          </cell>
          <cell r="M113" t="str">
            <v>Seneltex</v>
          </cell>
          <cell r="N113" t="str">
            <v>Lifosa</v>
          </cell>
          <cell r="O113">
            <v>56</v>
          </cell>
          <cell r="P113">
            <v>1063776</v>
          </cell>
          <cell r="Q113">
            <v>1063776</v>
          </cell>
          <cell r="R113">
            <v>0</v>
          </cell>
          <cell r="S113" t="str">
            <v>ММП</v>
          </cell>
          <cell r="T113">
            <v>176195.7</v>
          </cell>
          <cell r="U113">
            <v>176195.7</v>
          </cell>
          <cell r="V113">
            <v>0</v>
          </cell>
          <cell r="W113">
            <v>0</v>
          </cell>
          <cell r="X113">
            <v>0</v>
          </cell>
          <cell r="Y113">
            <v>0</v>
          </cell>
        </row>
        <row r="114">
          <cell r="A114">
            <v>200109</v>
          </cell>
          <cell r="B114" t="str">
            <v>ac</v>
          </cell>
          <cell r="C114" t="str">
            <v>ac40</v>
          </cell>
          <cell r="D114">
            <v>37175</v>
          </cell>
          <cell r="E114">
            <v>37143</v>
          </cell>
          <cell r="F114">
            <v>37143</v>
          </cell>
          <cell r="G114">
            <v>25435</v>
          </cell>
          <cell r="H114">
            <v>25435</v>
          </cell>
          <cell r="I114" t="str">
            <v>FOB Murmansk</v>
          </cell>
          <cell r="J114" t="str">
            <v>FOB Murmansk</v>
          </cell>
          <cell r="K114" t="str">
            <v>КГОК</v>
          </cell>
          <cell r="L114" t="str">
            <v>КГОК</v>
          </cell>
          <cell r="M114" t="str">
            <v>Seneltex</v>
          </cell>
          <cell r="N114" t="str">
            <v>Sobelmar</v>
          </cell>
          <cell r="O114">
            <v>43.5</v>
          </cell>
          <cell r="P114">
            <v>1106422.5</v>
          </cell>
          <cell r="Q114">
            <v>1106422.5</v>
          </cell>
          <cell r="R114">
            <v>0</v>
          </cell>
          <cell r="S114">
            <v>0</v>
          </cell>
          <cell r="T114">
            <v>0</v>
          </cell>
          <cell r="U114">
            <v>0</v>
          </cell>
          <cell r="V114">
            <v>0</v>
          </cell>
          <cell r="W114">
            <v>0</v>
          </cell>
          <cell r="X114">
            <v>0</v>
          </cell>
          <cell r="Y114">
            <v>0</v>
          </cell>
        </row>
        <row r="115">
          <cell r="A115">
            <v>200109</v>
          </cell>
          <cell r="B115" t="str">
            <v>ac</v>
          </cell>
          <cell r="C115" t="str">
            <v>ac41</v>
          </cell>
          <cell r="E115">
            <v>37147</v>
          </cell>
          <cell r="F115">
            <v>37147</v>
          </cell>
          <cell r="G115">
            <v>2925</v>
          </cell>
          <cell r="H115">
            <v>2925</v>
          </cell>
          <cell r="I115" t="str">
            <v>FOB Murmansk</v>
          </cell>
          <cell r="J115" t="str">
            <v>FOB Murmansk</v>
          </cell>
          <cell r="K115" t="str">
            <v>КГОК</v>
          </cell>
          <cell r="L115" t="str">
            <v>КГОК</v>
          </cell>
          <cell r="M115" t="str">
            <v>GMF</v>
          </cell>
          <cell r="N115" t="str">
            <v>Norsk Hydro</v>
          </cell>
          <cell r="O115">
            <v>43.5</v>
          </cell>
          <cell r="P115">
            <v>127237.5</v>
          </cell>
          <cell r="Q115">
            <v>127237.5</v>
          </cell>
          <cell r="R115">
            <v>0</v>
          </cell>
          <cell r="S115">
            <v>0</v>
          </cell>
          <cell r="T115">
            <v>0</v>
          </cell>
          <cell r="U115">
            <v>0</v>
          </cell>
          <cell r="V115">
            <v>0</v>
          </cell>
          <cell r="W115">
            <v>0</v>
          </cell>
          <cell r="X115">
            <v>0</v>
          </cell>
          <cell r="Y115">
            <v>0</v>
          </cell>
        </row>
        <row r="116">
          <cell r="A116">
            <v>200109</v>
          </cell>
          <cell r="B116" t="str">
            <v>ac</v>
          </cell>
          <cell r="C116" t="str">
            <v>ac42</v>
          </cell>
          <cell r="E116">
            <v>37145</v>
          </cell>
          <cell r="F116">
            <v>37145</v>
          </cell>
          <cell r="G116">
            <v>4194</v>
          </cell>
          <cell r="H116">
            <v>4194</v>
          </cell>
          <cell r="I116" t="str">
            <v>FOB Murmansk</v>
          </cell>
          <cell r="J116" t="str">
            <v>FOB Murmansk</v>
          </cell>
          <cell r="K116" t="str">
            <v>КГОК</v>
          </cell>
          <cell r="L116" t="str">
            <v>КГОК</v>
          </cell>
          <cell r="M116" t="str">
            <v>GMF</v>
          </cell>
          <cell r="N116" t="str">
            <v>Norsk Hydro</v>
          </cell>
          <cell r="O116">
            <v>43.5</v>
          </cell>
          <cell r="P116">
            <v>182439</v>
          </cell>
          <cell r="Q116">
            <v>182439</v>
          </cell>
          <cell r="R116">
            <v>0</v>
          </cell>
          <cell r="S116">
            <v>0</v>
          </cell>
          <cell r="T116">
            <v>0</v>
          </cell>
          <cell r="U116">
            <v>0</v>
          </cell>
          <cell r="V116">
            <v>0</v>
          </cell>
          <cell r="W116">
            <v>0</v>
          </cell>
          <cell r="X116">
            <v>0</v>
          </cell>
          <cell r="Y116">
            <v>0</v>
          </cell>
        </row>
        <row r="117">
          <cell r="A117">
            <v>200109</v>
          </cell>
          <cell r="B117" t="str">
            <v>ac</v>
          </cell>
          <cell r="C117" t="str">
            <v>ac43</v>
          </cell>
          <cell r="E117">
            <v>37152</v>
          </cell>
          <cell r="F117">
            <v>37152</v>
          </cell>
          <cell r="G117">
            <v>19011</v>
          </cell>
          <cell r="H117">
            <v>19011</v>
          </cell>
          <cell r="I117" t="str">
            <v>FOB Murmansk</v>
          </cell>
          <cell r="J117" t="str">
            <v>CFR Klaipeda</v>
          </cell>
          <cell r="K117" t="str">
            <v>КГОК</v>
          </cell>
          <cell r="L117" t="str">
            <v>КГОК</v>
          </cell>
          <cell r="M117" t="str">
            <v>Seneltex</v>
          </cell>
          <cell r="N117" t="str">
            <v>Lifosa</v>
          </cell>
          <cell r="O117">
            <v>56</v>
          </cell>
          <cell r="P117">
            <v>1064616</v>
          </cell>
          <cell r="Q117">
            <v>1064616</v>
          </cell>
          <cell r="R117">
            <v>0</v>
          </cell>
          <cell r="S117" t="str">
            <v>ММП</v>
          </cell>
          <cell r="T117">
            <v>176335.2</v>
          </cell>
          <cell r="U117">
            <v>176335.2</v>
          </cell>
          <cell r="V117">
            <v>0</v>
          </cell>
          <cell r="W117">
            <v>0</v>
          </cell>
          <cell r="X117">
            <v>0</v>
          </cell>
          <cell r="Y117">
            <v>0</v>
          </cell>
        </row>
        <row r="118">
          <cell r="A118">
            <v>200109</v>
          </cell>
          <cell r="B118" t="str">
            <v>ac</v>
          </cell>
          <cell r="C118" t="str">
            <v>ac44</v>
          </cell>
          <cell r="E118">
            <v>37154</v>
          </cell>
          <cell r="F118">
            <v>37154</v>
          </cell>
          <cell r="G118">
            <v>8415</v>
          </cell>
          <cell r="H118">
            <v>8415</v>
          </cell>
          <cell r="I118" t="str">
            <v>FOB Murmansk</v>
          </cell>
          <cell r="J118" t="str">
            <v>FOB Murmansk</v>
          </cell>
          <cell r="K118" t="str">
            <v>КГОК</v>
          </cell>
          <cell r="L118" t="str">
            <v>КГОК</v>
          </cell>
          <cell r="M118" t="str">
            <v>GMF</v>
          </cell>
          <cell r="N118" t="str">
            <v>Norsk Hydro</v>
          </cell>
          <cell r="O118">
            <v>43.4</v>
          </cell>
          <cell r="P118">
            <v>365211</v>
          </cell>
          <cell r="Q118">
            <v>365211</v>
          </cell>
          <cell r="R118">
            <v>0</v>
          </cell>
          <cell r="S118">
            <v>0</v>
          </cell>
          <cell r="T118">
            <v>0</v>
          </cell>
          <cell r="U118">
            <v>0</v>
          </cell>
          <cell r="V118">
            <v>0</v>
          </cell>
          <cell r="W118">
            <v>0</v>
          </cell>
          <cell r="X118">
            <v>0</v>
          </cell>
          <cell r="Y118">
            <v>0</v>
          </cell>
        </row>
        <row r="119">
          <cell r="A119">
            <v>200109</v>
          </cell>
          <cell r="B119" t="str">
            <v>ac</v>
          </cell>
          <cell r="C119" t="str">
            <v>ac45</v>
          </cell>
          <cell r="E119">
            <v>37164</v>
          </cell>
          <cell r="F119">
            <v>37164</v>
          </cell>
          <cell r="G119">
            <v>19101</v>
          </cell>
          <cell r="H119">
            <v>19101</v>
          </cell>
          <cell r="I119" t="str">
            <v>FOB Murmansk</v>
          </cell>
          <cell r="J119" t="str">
            <v>CFR Klaipeda</v>
          </cell>
          <cell r="K119" t="str">
            <v>КГОК</v>
          </cell>
          <cell r="L119" t="str">
            <v>КГОК</v>
          </cell>
          <cell r="M119" t="str">
            <v>Seneltex</v>
          </cell>
          <cell r="N119" t="str">
            <v>Lifosa</v>
          </cell>
          <cell r="O119">
            <v>56</v>
          </cell>
          <cell r="P119">
            <v>1069656</v>
          </cell>
          <cell r="Q119">
            <v>1069656</v>
          </cell>
          <cell r="R119">
            <v>0</v>
          </cell>
          <cell r="S119" t="str">
            <v>ММП</v>
          </cell>
          <cell r="T119">
            <v>176345.55</v>
          </cell>
          <cell r="U119">
            <v>176345.55</v>
          </cell>
          <cell r="V119">
            <v>0</v>
          </cell>
          <cell r="W119">
            <v>0</v>
          </cell>
          <cell r="X119">
            <v>0</v>
          </cell>
          <cell r="Y119">
            <v>0</v>
          </cell>
        </row>
        <row r="120">
          <cell r="A120">
            <v>200109</v>
          </cell>
          <cell r="B120" t="str">
            <v>ac</v>
          </cell>
          <cell r="C120" t="str">
            <v>ac46</v>
          </cell>
          <cell r="D120">
            <v>37163</v>
          </cell>
          <cell r="E120">
            <v>37149</v>
          </cell>
          <cell r="F120">
            <v>37149</v>
          </cell>
          <cell r="G120">
            <v>3836.800048828125</v>
          </cell>
          <cell r="H120">
            <v>3836.800048828125</v>
          </cell>
          <cell r="I120" t="str">
            <v>FCA Kovdor</v>
          </cell>
          <cell r="J120" t="str">
            <v>DDU Shilainiai</v>
          </cell>
          <cell r="K120" t="str">
            <v>КГОК</v>
          </cell>
          <cell r="L120" t="str">
            <v>КГОК</v>
          </cell>
          <cell r="M120" t="str">
            <v>Seneltex</v>
          </cell>
          <cell r="N120" t="str">
            <v>Kemira-Lifosa</v>
          </cell>
          <cell r="O120">
            <v>61.5</v>
          </cell>
          <cell r="P120">
            <v>235963.2</v>
          </cell>
          <cell r="Q120">
            <v>235963.2</v>
          </cell>
          <cell r="R120">
            <v>0</v>
          </cell>
          <cell r="S120" t="str">
            <v>Itico</v>
          </cell>
          <cell r="T120">
            <v>103188.18</v>
          </cell>
          <cell r="U120">
            <v>103504.2</v>
          </cell>
          <cell r="V120">
            <v>-316.02</v>
          </cell>
          <cell r="W120">
            <v>0</v>
          </cell>
          <cell r="X120">
            <v>0</v>
          </cell>
          <cell r="Y120">
            <v>0</v>
          </cell>
        </row>
        <row r="121">
          <cell r="A121">
            <v>200110</v>
          </cell>
          <cell r="B121" t="str">
            <v>ac</v>
          </cell>
          <cell r="C121" t="str">
            <v>ac47</v>
          </cell>
          <cell r="E121">
            <v>37169</v>
          </cell>
          <cell r="F121">
            <v>37169</v>
          </cell>
          <cell r="G121">
            <v>18832</v>
          </cell>
          <cell r="H121">
            <v>18832</v>
          </cell>
          <cell r="I121" t="str">
            <v>FOB Murmansk</v>
          </cell>
          <cell r="J121" t="str">
            <v>CFR Klaipeda</v>
          </cell>
          <cell r="K121" t="str">
            <v>КГОК</v>
          </cell>
          <cell r="L121" t="str">
            <v>КГОК</v>
          </cell>
          <cell r="M121" t="str">
            <v>Seneltex</v>
          </cell>
          <cell r="N121" t="str">
            <v>Lifosa</v>
          </cell>
          <cell r="O121">
            <v>56</v>
          </cell>
          <cell r="P121">
            <v>1054592</v>
          </cell>
          <cell r="Q121">
            <v>1054592</v>
          </cell>
          <cell r="R121">
            <v>0</v>
          </cell>
          <cell r="S121" t="str">
            <v>ММП</v>
          </cell>
          <cell r="T121">
            <v>174004.72</v>
          </cell>
          <cell r="U121">
            <v>174004.72</v>
          </cell>
          <cell r="V121">
            <v>0</v>
          </cell>
          <cell r="W121">
            <v>0</v>
          </cell>
          <cell r="X121">
            <v>0</v>
          </cell>
          <cell r="Y121">
            <v>0</v>
          </cell>
        </row>
        <row r="122">
          <cell r="A122">
            <v>200110</v>
          </cell>
          <cell r="B122" t="str">
            <v>ac</v>
          </cell>
          <cell r="C122" t="str">
            <v>ac48</v>
          </cell>
          <cell r="E122">
            <v>37170</v>
          </cell>
          <cell r="F122">
            <v>37170</v>
          </cell>
          <cell r="G122">
            <v>3118</v>
          </cell>
          <cell r="H122">
            <v>3118</v>
          </cell>
          <cell r="I122" t="str">
            <v>FOB Murmansk</v>
          </cell>
          <cell r="J122" t="str">
            <v>FOB Murmansk</v>
          </cell>
          <cell r="K122" t="str">
            <v>КГОК</v>
          </cell>
          <cell r="L122" t="str">
            <v>КГОК</v>
          </cell>
          <cell r="M122" t="str">
            <v>GMF</v>
          </cell>
          <cell r="N122" t="str">
            <v>Norsk Hydro</v>
          </cell>
          <cell r="O122">
            <v>43.3</v>
          </cell>
          <cell r="P122">
            <v>135009.4</v>
          </cell>
          <cell r="Q122">
            <v>135009.4</v>
          </cell>
          <cell r="R122">
            <v>0</v>
          </cell>
          <cell r="S122">
            <v>0</v>
          </cell>
          <cell r="T122">
            <v>0</v>
          </cell>
          <cell r="U122">
            <v>0</v>
          </cell>
          <cell r="V122">
            <v>0</v>
          </cell>
          <cell r="W122">
            <v>0</v>
          </cell>
          <cell r="X122">
            <v>0</v>
          </cell>
          <cell r="Y122">
            <v>0</v>
          </cell>
        </row>
        <row r="123">
          <cell r="A123">
            <v>200110</v>
          </cell>
          <cell r="B123" t="str">
            <v>ac</v>
          </cell>
          <cell r="C123" t="str">
            <v>ac49</v>
          </cell>
          <cell r="E123">
            <v>37178</v>
          </cell>
          <cell r="F123">
            <v>37178</v>
          </cell>
          <cell r="G123">
            <v>4500</v>
          </cell>
          <cell r="H123">
            <v>4500</v>
          </cell>
          <cell r="I123" t="str">
            <v>FOB Murmansk</v>
          </cell>
          <cell r="J123" t="str">
            <v>FOB Murmansk</v>
          </cell>
          <cell r="K123" t="str">
            <v>КГОК</v>
          </cell>
          <cell r="L123" t="str">
            <v>КГОК</v>
          </cell>
          <cell r="M123" t="str">
            <v>GMF</v>
          </cell>
          <cell r="N123" t="str">
            <v>Norsk Hydro</v>
          </cell>
          <cell r="O123">
            <v>43</v>
          </cell>
          <cell r="P123">
            <v>193500</v>
          </cell>
          <cell r="Q123">
            <v>193500</v>
          </cell>
          <cell r="R123">
            <v>0</v>
          </cell>
          <cell r="S123">
            <v>0</v>
          </cell>
          <cell r="T123">
            <v>0</v>
          </cell>
          <cell r="U123">
            <v>0</v>
          </cell>
          <cell r="V123">
            <v>0</v>
          </cell>
          <cell r="W123">
            <v>0</v>
          </cell>
          <cell r="X123">
            <v>0</v>
          </cell>
          <cell r="Y123">
            <v>0</v>
          </cell>
        </row>
        <row r="124">
          <cell r="A124">
            <v>200110</v>
          </cell>
          <cell r="B124" t="str">
            <v>ac</v>
          </cell>
          <cell r="C124" t="str">
            <v>ac50</v>
          </cell>
          <cell r="E124">
            <v>37185</v>
          </cell>
          <cell r="F124">
            <v>37185</v>
          </cell>
          <cell r="G124">
            <v>18707</v>
          </cell>
          <cell r="H124">
            <v>18707</v>
          </cell>
          <cell r="I124" t="str">
            <v>FOB Murmansk</v>
          </cell>
          <cell r="J124" t="str">
            <v>CFR Klaipeda</v>
          </cell>
          <cell r="K124" t="str">
            <v>КГОК</v>
          </cell>
          <cell r="L124" t="str">
            <v>КГОК</v>
          </cell>
          <cell r="M124" t="str">
            <v>Seneltex</v>
          </cell>
          <cell r="N124" t="str">
            <v>Lifosa</v>
          </cell>
          <cell r="O124">
            <v>56</v>
          </cell>
          <cell r="P124">
            <v>1047592</v>
          </cell>
          <cell r="Q124">
            <v>1047592</v>
          </cell>
          <cell r="R124">
            <v>0</v>
          </cell>
          <cell r="S124" t="str">
            <v>ММП</v>
          </cell>
          <cell r="T124">
            <v>176390.7</v>
          </cell>
          <cell r="U124">
            <v>176330.31</v>
          </cell>
          <cell r="V124">
            <v>60.39</v>
          </cell>
          <cell r="W124">
            <v>0</v>
          </cell>
          <cell r="X124">
            <v>0</v>
          </cell>
          <cell r="Y124">
            <v>0</v>
          </cell>
        </row>
        <row r="125">
          <cell r="A125">
            <v>200110</v>
          </cell>
          <cell r="B125" t="str">
            <v>ac</v>
          </cell>
          <cell r="C125" t="str">
            <v>ac51</v>
          </cell>
          <cell r="E125">
            <v>37189</v>
          </cell>
          <cell r="F125">
            <v>37189</v>
          </cell>
          <cell r="G125">
            <v>20995</v>
          </cell>
          <cell r="H125">
            <v>20995</v>
          </cell>
          <cell r="I125" t="str">
            <v>FOB Murmansk</v>
          </cell>
          <cell r="J125" t="str">
            <v>FOB Murmansk</v>
          </cell>
          <cell r="K125" t="str">
            <v>КГОК</v>
          </cell>
          <cell r="L125" t="str">
            <v>КГОК</v>
          </cell>
          <cell r="M125" t="str">
            <v>Seneltex</v>
          </cell>
          <cell r="N125" t="str">
            <v>Sobelmar</v>
          </cell>
          <cell r="O125">
            <v>43.5</v>
          </cell>
          <cell r="P125">
            <v>913282.5</v>
          </cell>
          <cell r="Q125">
            <v>913282.5</v>
          </cell>
          <cell r="R125">
            <v>0</v>
          </cell>
          <cell r="S125">
            <v>191184.5</v>
          </cell>
          <cell r="T125">
            <v>0</v>
          </cell>
          <cell r="U125">
            <v>0</v>
          </cell>
          <cell r="V125">
            <v>0</v>
          </cell>
          <cell r="W125">
            <v>0</v>
          </cell>
          <cell r="X125">
            <v>0</v>
          </cell>
          <cell r="Y125">
            <v>0</v>
          </cell>
        </row>
        <row r="126">
          <cell r="A126">
            <v>200110</v>
          </cell>
          <cell r="B126" t="str">
            <v>ac</v>
          </cell>
          <cell r="C126" t="str">
            <v>ac52</v>
          </cell>
          <cell r="E126">
            <v>37193</v>
          </cell>
          <cell r="F126">
            <v>37193</v>
          </cell>
          <cell r="G126">
            <v>8675</v>
          </cell>
          <cell r="H126">
            <v>8675</v>
          </cell>
          <cell r="I126" t="str">
            <v>FOB Murmansk</v>
          </cell>
          <cell r="J126" t="str">
            <v>FOB Murmansk</v>
          </cell>
          <cell r="K126" t="str">
            <v>КГОК</v>
          </cell>
          <cell r="L126" t="str">
            <v>КГОК</v>
          </cell>
          <cell r="M126" t="str">
            <v>GMF</v>
          </cell>
          <cell r="N126" t="str">
            <v>Norsk Hydro</v>
          </cell>
          <cell r="O126">
            <v>43.5</v>
          </cell>
          <cell r="P126">
            <v>377362.5</v>
          </cell>
          <cell r="Q126">
            <v>377362.5</v>
          </cell>
          <cell r="R126">
            <v>0</v>
          </cell>
          <cell r="S126">
            <v>1672944</v>
          </cell>
          <cell r="T126">
            <v>0</v>
          </cell>
          <cell r="U126">
            <v>0</v>
          </cell>
          <cell r="V126">
            <v>0</v>
          </cell>
          <cell r="W126">
            <v>0</v>
          </cell>
          <cell r="X126">
            <v>0</v>
          </cell>
          <cell r="Y126">
            <v>0</v>
          </cell>
        </row>
        <row r="127">
          <cell r="A127">
            <v>200110</v>
          </cell>
          <cell r="B127" t="str">
            <v>ac</v>
          </cell>
          <cell r="C127" t="str">
            <v>ac53</v>
          </cell>
          <cell r="E127">
            <v>37194</v>
          </cell>
          <cell r="F127">
            <v>37194</v>
          </cell>
          <cell r="G127">
            <v>3406</v>
          </cell>
          <cell r="H127">
            <v>3406</v>
          </cell>
          <cell r="I127" t="str">
            <v>FOB Murmansk</v>
          </cell>
          <cell r="J127" t="str">
            <v>FOB Murmansk</v>
          </cell>
          <cell r="K127" t="str">
            <v>КГОК</v>
          </cell>
          <cell r="L127" t="str">
            <v>КГОК</v>
          </cell>
          <cell r="M127" t="str">
            <v>GMF</v>
          </cell>
          <cell r="N127" t="str">
            <v>Norsk Hydro</v>
          </cell>
          <cell r="O127">
            <v>44.3</v>
          </cell>
          <cell r="P127">
            <v>150885.79999999999</v>
          </cell>
          <cell r="Q127">
            <v>150885.79999999999</v>
          </cell>
          <cell r="R127">
            <v>0</v>
          </cell>
          <cell r="S127">
            <v>0</v>
          </cell>
          <cell r="T127">
            <v>0</v>
          </cell>
          <cell r="U127">
            <v>0</v>
          </cell>
          <cell r="V127">
            <v>0</v>
          </cell>
          <cell r="W127">
            <v>0</v>
          </cell>
          <cell r="X127">
            <v>0</v>
          </cell>
          <cell r="Y127">
            <v>0</v>
          </cell>
        </row>
        <row r="128">
          <cell r="A128">
            <v>200110</v>
          </cell>
          <cell r="B128" t="str">
            <v>ac</v>
          </cell>
          <cell r="C128" t="str">
            <v>ac54</v>
          </cell>
          <cell r="D128">
            <v>37175</v>
          </cell>
          <cell r="E128">
            <v>37183</v>
          </cell>
          <cell r="F128">
            <v>37183</v>
          </cell>
          <cell r="G128">
            <v>3893.5</v>
          </cell>
          <cell r="H128">
            <v>3893.5</v>
          </cell>
          <cell r="I128" t="str">
            <v>FCA Kovdor</v>
          </cell>
          <cell r="J128" t="str">
            <v>DDU Shilainiai</v>
          </cell>
          <cell r="K128" t="str">
            <v>КГОК</v>
          </cell>
          <cell r="L128" t="str">
            <v>КГОК</v>
          </cell>
          <cell r="M128" t="str">
            <v>Seneltex</v>
          </cell>
          <cell r="N128" t="str">
            <v>Lifosa</v>
          </cell>
          <cell r="O128">
            <v>62.25</v>
          </cell>
          <cell r="P128">
            <v>242370.375</v>
          </cell>
          <cell r="Q128">
            <v>242370.38</v>
          </cell>
          <cell r="R128">
            <v>0</v>
          </cell>
          <cell r="S128" t="str">
            <v>Itico</v>
          </cell>
          <cell r="T128">
            <v>104771.15</v>
          </cell>
          <cell r="U128">
            <v>107320</v>
          </cell>
          <cell r="V128">
            <v>-2548.85</v>
          </cell>
          <cell r="W128">
            <v>0</v>
          </cell>
          <cell r="X128">
            <v>0</v>
          </cell>
          <cell r="Y128">
            <v>0</v>
          </cell>
        </row>
        <row r="129">
          <cell r="A129">
            <v>200111</v>
          </cell>
          <cell r="B129" t="str">
            <v>ac</v>
          </cell>
          <cell r="C129" t="str">
            <v>ac56</v>
          </cell>
          <cell r="E129">
            <v>37200</v>
          </cell>
          <cell r="F129">
            <v>37200</v>
          </cell>
          <cell r="G129">
            <v>26248</v>
          </cell>
          <cell r="H129">
            <v>26248</v>
          </cell>
          <cell r="I129" t="str">
            <v>FOB Murmansk</v>
          </cell>
          <cell r="J129" t="str">
            <v>FOB Murmansk</v>
          </cell>
          <cell r="K129" t="str">
            <v>КГОК</v>
          </cell>
          <cell r="L129" t="str">
            <v>КГОК</v>
          </cell>
          <cell r="M129" t="str">
            <v>GMF</v>
          </cell>
          <cell r="N129" t="str">
            <v>PetKov</v>
          </cell>
          <cell r="O129">
            <v>43.25</v>
          </cell>
          <cell r="P129">
            <v>1135226</v>
          </cell>
          <cell r="Q129">
            <v>1135226</v>
          </cell>
          <cell r="R129">
            <v>0</v>
          </cell>
          <cell r="S129">
            <v>126585</v>
          </cell>
          <cell r="T129">
            <v>0</v>
          </cell>
          <cell r="U129">
            <v>0</v>
          </cell>
          <cell r="V129">
            <v>0</v>
          </cell>
          <cell r="W129">
            <v>0</v>
          </cell>
          <cell r="X129">
            <v>0</v>
          </cell>
          <cell r="Y129">
            <v>0</v>
          </cell>
        </row>
        <row r="130">
          <cell r="A130">
            <v>200111</v>
          </cell>
          <cell r="B130" t="str">
            <v>ac</v>
          </cell>
          <cell r="C130" t="str">
            <v>ac57</v>
          </cell>
          <cell r="E130">
            <v>37203</v>
          </cell>
          <cell r="F130">
            <v>37203</v>
          </cell>
          <cell r="G130">
            <v>18053</v>
          </cell>
          <cell r="H130">
            <v>18053</v>
          </cell>
          <cell r="I130" t="str">
            <v>FOB Murmansk</v>
          </cell>
          <cell r="J130" t="str">
            <v>CFR Klaipeda</v>
          </cell>
          <cell r="K130" t="str">
            <v>КГОК</v>
          </cell>
          <cell r="L130" t="str">
            <v>КГОК</v>
          </cell>
          <cell r="M130" t="str">
            <v>Seneltex</v>
          </cell>
          <cell r="N130" t="str">
            <v>Lifosa</v>
          </cell>
          <cell r="O130">
            <v>56</v>
          </cell>
          <cell r="P130">
            <v>1010968</v>
          </cell>
          <cell r="Q130">
            <v>1010968</v>
          </cell>
          <cell r="R130">
            <v>0</v>
          </cell>
          <cell r="S130" t="str">
            <v>NB Shipping</v>
          </cell>
          <cell r="T130">
            <v>169549.35</v>
          </cell>
          <cell r="U130">
            <v>169507.94</v>
          </cell>
          <cell r="V130">
            <v>41.41</v>
          </cell>
          <cell r="W130">
            <v>0</v>
          </cell>
          <cell r="X130">
            <v>0</v>
          </cell>
          <cell r="Y130">
            <v>0</v>
          </cell>
        </row>
        <row r="131">
          <cell r="A131">
            <v>200111</v>
          </cell>
          <cell r="B131" t="str">
            <v>ac</v>
          </cell>
          <cell r="C131" t="str">
            <v>ac58</v>
          </cell>
          <cell r="E131">
            <v>37205</v>
          </cell>
          <cell r="F131">
            <v>37205</v>
          </cell>
          <cell r="G131">
            <v>8170</v>
          </cell>
          <cell r="H131">
            <v>8170</v>
          </cell>
          <cell r="I131" t="str">
            <v>FOB Murmansk</v>
          </cell>
          <cell r="J131" t="str">
            <v>FOB Murmansk</v>
          </cell>
          <cell r="K131" t="str">
            <v>КГОК</v>
          </cell>
          <cell r="L131" t="str">
            <v>КГОК</v>
          </cell>
          <cell r="M131" t="str">
            <v>GMF</v>
          </cell>
          <cell r="N131" t="str">
            <v>Norsk Hydro</v>
          </cell>
          <cell r="O131">
            <v>44.1</v>
          </cell>
          <cell r="P131">
            <v>360297</v>
          </cell>
          <cell r="Q131">
            <v>360297</v>
          </cell>
          <cell r="R131">
            <v>0</v>
          </cell>
          <cell r="S131">
            <v>177377.8</v>
          </cell>
          <cell r="T131">
            <v>0</v>
          </cell>
          <cell r="U131">
            <v>0</v>
          </cell>
          <cell r="V131">
            <v>0</v>
          </cell>
          <cell r="W131">
            <v>0</v>
          </cell>
          <cell r="X131">
            <v>0</v>
          </cell>
          <cell r="Y131">
            <v>0</v>
          </cell>
        </row>
        <row r="132">
          <cell r="A132">
            <v>200111</v>
          </cell>
          <cell r="B132" t="str">
            <v>ac</v>
          </cell>
          <cell r="C132" t="str">
            <v>ac59</v>
          </cell>
          <cell r="E132">
            <v>37210</v>
          </cell>
          <cell r="F132">
            <v>37210</v>
          </cell>
          <cell r="G132">
            <v>18089</v>
          </cell>
          <cell r="H132">
            <v>18089</v>
          </cell>
          <cell r="I132" t="str">
            <v>FOB Murmansk</v>
          </cell>
          <cell r="J132" t="str">
            <v>CFR Klaipeda</v>
          </cell>
          <cell r="K132" t="str">
            <v>КГОК</v>
          </cell>
          <cell r="L132" t="str">
            <v>КГОК</v>
          </cell>
          <cell r="M132" t="str">
            <v>Seneltex</v>
          </cell>
          <cell r="N132" t="str">
            <v>Lifosa</v>
          </cell>
          <cell r="O132">
            <v>56</v>
          </cell>
          <cell r="P132">
            <v>1012984</v>
          </cell>
          <cell r="Q132">
            <v>1012984</v>
          </cell>
          <cell r="R132">
            <v>0</v>
          </cell>
          <cell r="S132" t="str">
            <v>ММП</v>
          </cell>
          <cell r="T132">
            <v>175508.1</v>
          </cell>
          <cell r="U132">
            <v>175444.9</v>
          </cell>
          <cell r="V132">
            <v>63.2</v>
          </cell>
          <cell r="W132">
            <v>0</v>
          </cell>
          <cell r="X132">
            <v>0</v>
          </cell>
          <cell r="Y132">
            <v>0</v>
          </cell>
        </row>
        <row r="133">
          <cell r="A133">
            <v>200111</v>
          </cell>
          <cell r="B133" t="str">
            <v>ac</v>
          </cell>
          <cell r="C133" t="str">
            <v>ac60</v>
          </cell>
          <cell r="E133">
            <v>37218</v>
          </cell>
          <cell r="F133">
            <v>37218</v>
          </cell>
          <cell r="G133">
            <v>8095</v>
          </cell>
          <cell r="H133">
            <v>8095</v>
          </cell>
          <cell r="I133" t="str">
            <v>FOB Murmansk</v>
          </cell>
          <cell r="J133" t="str">
            <v>FOB Murmansk</v>
          </cell>
          <cell r="K133" t="str">
            <v>КГОК</v>
          </cell>
          <cell r="L133" t="str">
            <v>КГОК</v>
          </cell>
          <cell r="M133" t="str">
            <v>GMF</v>
          </cell>
          <cell r="N133" t="str">
            <v>Norsk Hydro</v>
          </cell>
          <cell r="O133">
            <v>43.7</v>
          </cell>
          <cell r="P133">
            <v>353751.5</v>
          </cell>
          <cell r="Q133">
            <v>353751.5</v>
          </cell>
          <cell r="R133">
            <v>0</v>
          </cell>
          <cell r="S133">
            <v>1010330</v>
          </cell>
          <cell r="T133">
            <v>0</v>
          </cell>
          <cell r="U133">
            <v>0</v>
          </cell>
          <cell r="V133">
            <v>0</v>
          </cell>
          <cell r="W133">
            <v>0</v>
          </cell>
          <cell r="X133">
            <v>0</v>
          </cell>
          <cell r="Y133">
            <v>0</v>
          </cell>
        </row>
        <row r="134">
          <cell r="A134">
            <v>200111</v>
          </cell>
          <cell r="B134" t="str">
            <v>ac</v>
          </cell>
          <cell r="C134" t="str">
            <v>ac61</v>
          </cell>
          <cell r="E134">
            <v>37225</v>
          </cell>
          <cell r="F134">
            <v>37225</v>
          </cell>
          <cell r="G134">
            <v>18170</v>
          </cell>
          <cell r="H134">
            <v>18170</v>
          </cell>
          <cell r="I134" t="str">
            <v>FOB Murmansk</v>
          </cell>
          <cell r="J134" t="str">
            <v>CFR Klaipeda</v>
          </cell>
          <cell r="K134" t="str">
            <v>КГОК</v>
          </cell>
          <cell r="L134" t="str">
            <v>КГОК</v>
          </cell>
          <cell r="M134" t="str">
            <v>Seneltex</v>
          </cell>
          <cell r="N134" t="str">
            <v>Lifosa</v>
          </cell>
          <cell r="O134">
            <v>56</v>
          </cell>
          <cell r="P134">
            <v>1017520</v>
          </cell>
          <cell r="Q134">
            <v>1017520</v>
          </cell>
          <cell r="R134">
            <v>0</v>
          </cell>
          <cell r="S134" t="str">
            <v>ММП</v>
          </cell>
          <cell r="T134">
            <v>169509.3</v>
          </cell>
          <cell r="U134">
            <v>160531.95000000001</v>
          </cell>
          <cell r="V134">
            <v>8977.35</v>
          </cell>
          <cell r="W134">
            <v>0</v>
          </cell>
          <cell r="X134">
            <v>0</v>
          </cell>
          <cell r="Y134">
            <v>0</v>
          </cell>
        </row>
        <row r="135">
          <cell r="A135">
            <v>200112</v>
          </cell>
          <cell r="B135" t="str">
            <v>ac</v>
          </cell>
          <cell r="C135" t="str">
            <v>ac62</v>
          </cell>
          <cell r="D135">
            <v>37159</v>
          </cell>
          <cell r="E135">
            <v>37228</v>
          </cell>
          <cell r="F135">
            <v>37228</v>
          </cell>
          <cell r="G135">
            <v>4035</v>
          </cell>
          <cell r="H135">
            <v>4035</v>
          </cell>
          <cell r="I135" t="str">
            <v>FOB Murmansk</v>
          </cell>
          <cell r="J135" t="str">
            <v>FOB Murmansk</v>
          </cell>
          <cell r="K135" t="str">
            <v>КГОК</v>
          </cell>
          <cell r="L135" t="str">
            <v>КГОК</v>
          </cell>
          <cell r="M135" t="str">
            <v>GMF</v>
          </cell>
          <cell r="N135" t="str">
            <v>Norsk Hydro</v>
          </cell>
          <cell r="O135">
            <v>43.7</v>
          </cell>
          <cell r="P135">
            <v>176329.5</v>
          </cell>
          <cell r="Q135">
            <v>176329.5</v>
          </cell>
          <cell r="R135">
            <v>0</v>
          </cell>
          <cell r="S135">
            <v>0</v>
          </cell>
          <cell r="T135">
            <v>0</v>
          </cell>
          <cell r="U135">
            <v>0</v>
          </cell>
          <cell r="V135">
            <v>0</v>
          </cell>
          <cell r="W135">
            <v>0</v>
          </cell>
          <cell r="X135">
            <v>0</v>
          </cell>
          <cell r="Y135">
            <v>0</v>
          </cell>
        </row>
        <row r="136">
          <cell r="A136">
            <v>200112</v>
          </cell>
          <cell r="B136" t="str">
            <v>ac</v>
          </cell>
          <cell r="C136" t="str">
            <v>ac63</v>
          </cell>
          <cell r="D136">
            <v>37184</v>
          </cell>
          <cell r="E136">
            <v>37226</v>
          </cell>
          <cell r="F136">
            <v>37226</v>
          </cell>
          <cell r="G136">
            <v>3052</v>
          </cell>
          <cell r="H136">
            <v>3052</v>
          </cell>
          <cell r="I136" t="str">
            <v>FOB Murmansk</v>
          </cell>
          <cell r="J136" t="str">
            <v>FOB Murmansk</v>
          </cell>
          <cell r="K136" t="str">
            <v>КГОК</v>
          </cell>
          <cell r="L136" t="str">
            <v>КГОК</v>
          </cell>
          <cell r="M136" t="str">
            <v>GMF</v>
          </cell>
          <cell r="N136" t="str">
            <v>Norsk Hydro</v>
          </cell>
          <cell r="O136">
            <v>43.5</v>
          </cell>
          <cell r="P136">
            <v>132762</v>
          </cell>
          <cell r="Q136">
            <v>132762</v>
          </cell>
          <cell r="R136">
            <v>0</v>
          </cell>
          <cell r="S136">
            <v>0</v>
          </cell>
          <cell r="T136">
            <v>0</v>
          </cell>
          <cell r="U136">
            <v>0</v>
          </cell>
          <cell r="V136">
            <v>0</v>
          </cell>
          <cell r="W136">
            <v>0</v>
          </cell>
          <cell r="X136">
            <v>0</v>
          </cell>
          <cell r="Y136">
            <v>0</v>
          </cell>
        </row>
        <row r="137">
          <cell r="A137">
            <v>200112</v>
          </cell>
          <cell r="B137" t="str">
            <v>ac</v>
          </cell>
          <cell r="C137" t="str">
            <v>ac64</v>
          </cell>
          <cell r="D137">
            <v>37184</v>
          </cell>
          <cell r="E137">
            <v>37238</v>
          </cell>
          <cell r="F137">
            <v>37238</v>
          </cell>
          <cell r="G137">
            <v>15956</v>
          </cell>
          <cell r="H137">
            <v>15956</v>
          </cell>
          <cell r="I137" t="str">
            <v>FOB Murmansk</v>
          </cell>
          <cell r="J137" t="str">
            <v>FOB Murmansk</v>
          </cell>
          <cell r="K137" t="str">
            <v>КГОК</v>
          </cell>
          <cell r="L137" t="str">
            <v>КГОК</v>
          </cell>
          <cell r="M137" t="str">
            <v>GMF</v>
          </cell>
          <cell r="N137" t="str">
            <v>PetKov</v>
          </cell>
          <cell r="O137">
            <v>43.3</v>
          </cell>
          <cell r="P137">
            <v>690894.8</v>
          </cell>
          <cell r="Q137">
            <v>690894.8</v>
          </cell>
          <cell r="R137">
            <v>0</v>
          </cell>
          <cell r="S137">
            <v>-2695</v>
          </cell>
          <cell r="T137">
            <v>0</v>
          </cell>
          <cell r="U137">
            <v>0</v>
          </cell>
          <cell r="V137">
            <v>0</v>
          </cell>
          <cell r="W137">
            <v>0</v>
          </cell>
          <cell r="X137">
            <v>0</v>
          </cell>
          <cell r="Y137">
            <v>0</v>
          </cell>
        </row>
        <row r="138">
          <cell r="A138">
            <v>200112</v>
          </cell>
          <cell r="B138" t="str">
            <v>ac</v>
          </cell>
          <cell r="C138" t="str">
            <v>ac65</v>
          </cell>
          <cell r="D138">
            <v>37184</v>
          </cell>
          <cell r="E138">
            <v>37238</v>
          </cell>
          <cell r="F138">
            <v>37238</v>
          </cell>
          <cell r="G138">
            <v>10000</v>
          </cell>
          <cell r="H138">
            <v>10000</v>
          </cell>
          <cell r="I138" t="str">
            <v>FOB Murmansk</v>
          </cell>
          <cell r="J138" t="str">
            <v>FOB Murmansk</v>
          </cell>
          <cell r="K138" t="str">
            <v>КГОК</v>
          </cell>
          <cell r="L138" t="str">
            <v>КГОК</v>
          </cell>
          <cell r="M138" t="str">
            <v>GMF</v>
          </cell>
          <cell r="N138" t="str">
            <v>PetKov</v>
          </cell>
          <cell r="O138">
            <v>43.3</v>
          </cell>
          <cell r="P138">
            <v>433000</v>
          </cell>
          <cell r="Q138">
            <v>433000</v>
          </cell>
          <cell r="R138">
            <v>0</v>
          </cell>
          <cell r="S138">
            <v>0</v>
          </cell>
          <cell r="T138">
            <v>0</v>
          </cell>
          <cell r="U138">
            <v>0</v>
          </cell>
          <cell r="V138">
            <v>0</v>
          </cell>
          <cell r="W138">
            <v>0</v>
          </cell>
          <cell r="X138">
            <v>0</v>
          </cell>
          <cell r="Y138">
            <v>0</v>
          </cell>
        </row>
        <row r="139">
          <cell r="A139">
            <v>200112</v>
          </cell>
          <cell r="B139" t="str">
            <v>ac</v>
          </cell>
          <cell r="C139" t="str">
            <v>ac66</v>
          </cell>
          <cell r="D139">
            <v>37184</v>
          </cell>
          <cell r="E139">
            <v>37240</v>
          </cell>
          <cell r="F139">
            <v>37240</v>
          </cell>
          <cell r="G139">
            <v>4355</v>
          </cell>
          <cell r="H139">
            <v>4355</v>
          </cell>
          <cell r="I139" t="str">
            <v>FOB Murmansk</v>
          </cell>
          <cell r="J139" t="str">
            <v>FOB Murmansk</v>
          </cell>
          <cell r="K139" t="str">
            <v>КГОК</v>
          </cell>
          <cell r="L139" t="str">
            <v>КГОК</v>
          </cell>
          <cell r="M139" t="str">
            <v>GMF</v>
          </cell>
          <cell r="N139" t="str">
            <v>Norsk Hydro</v>
          </cell>
          <cell r="O139">
            <v>43.9</v>
          </cell>
          <cell r="P139">
            <v>191184.5</v>
          </cell>
          <cell r="Q139">
            <v>191184.5</v>
          </cell>
          <cell r="R139">
            <v>0</v>
          </cell>
          <cell r="S139">
            <v>0</v>
          </cell>
          <cell r="T139">
            <v>0</v>
          </cell>
          <cell r="U139">
            <v>0</v>
          </cell>
          <cell r="V139">
            <v>0</v>
          </cell>
          <cell r="W139">
            <v>0</v>
          </cell>
          <cell r="X139">
            <v>0</v>
          </cell>
          <cell r="Y139">
            <v>0</v>
          </cell>
        </row>
        <row r="140">
          <cell r="A140">
            <v>200112</v>
          </cell>
          <cell r="B140" t="str">
            <v>ac</v>
          </cell>
          <cell r="C140" t="str">
            <v>ac67</v>
          </cell>
          <cell r="D140">
            <v>37184</v>
          </cell>
          <cell r="E140">
            <v>37252</v>
          </cell>
          <cell r="F140">
            <v>37252</v>
          </cell>
          <cell r="G140">
            <v>29874</v>
          </cell>
          <cell r="H140">
            <v>29874</v>
          </cell>
          <cell r="I140" t="str">
            <v>FOB Murmansk</v>
          </cell>
          <cell r="J140" t="str">
            <v>CFR Klaipeda</v>
          </cell>
          <cell r="K140" t="str">
            <v>КГОК</v>
          </cell>
          <cell r="L140" t="str">
            <v>КГОК</v>
          </cell>
          <cell r="M140" t="str">
            <v>Seneltex</v>
          </cell>
          <cell r="N140" t="str">
            <v>Lifosa</v>
          </cell>
          <cell r="O140">
            <v>56</v>
          </cell>
          <cell r="P140">
            <v>1672944</v>
          </cell>
          <cell r="Q140">
            <v>1315523.5</v>
          </cell>
          <cell r="R140">
            <v>357420.5</v>
          </cell>
          <cell r="S140" t="str">
            <v>ММП</v>
          </cell>
          <cell r="T140">
            <v>292765.2</v>
          </cell>
          <cell r="U140">
            <v>278100.84999999998</v>
          </cell>
          <cell r="V140">
            <v>14664.35</v>
          </cell>
          <cell r="W140">
            <v>0</v>
          </cell>
          <cell r="X140">
            <v>0</v>
          </cell>
          <cell r="Y140">
            <v>0</v>
          </cell>
        </row>
        <row r="141">
          <cell r="A141">
            <v>200112</v>
          </cell>
          <cell r="B141" t="str">
            <v>ac</v>
          </cell>
          <cell r="C141" t="str">
            <v>ac68</v>
          </cell>
          <cell r="D141">
            <v>37215</v>
          </cell>
          <cell r="E141">
            <v>37256</v>
          </cell>
          <cell r="F141">
            <v>37256</v>
          </cell>
          <cell r="G141">
            <v>20536</v>
          </cell>
          <cell r="H141">
            <v>20536</v>
          </cell>
          <cell r="I141" t="str">
            <v>FOB Murmansk</v>
          </cell>
          <cell r="J141" t="str">
            <v>FOB Murmansk</v>
          </cell>
          <cell r="K141" t="str">
            <v>КГОК</v>
          </cell>
          <cell r="L141" t="str">
            <v>КГОК</v>
          </cell>
          <cell r="M141" t="str">
            <v>Seneltex</v>
          </cell>
          <cell r="N141" t="str">
            <v>Sobelmar</v>
          </cell>
          <cell r="O141">
            <v>43.5</v>
          </cell>
          <cell r="P141">
            <v>893316</v>
          </cell>
          <cell r="Q141">
            <v>893316</v>
          </cell>
          <cell r="R141">
            <v>0</v>
          </cell>
          <cell r="S141">
            <v>0</v>
          </cell>
          <cell r="T141">
            <v>0</v>
          </cell>
          <cell r="U141">
            <v>0</v>
          </cell>
          <cell r="V141">
            <v>0</v>
          </cell>
          <cell r="W141">
            <v>0</v>
          </cell>
          <cell r="X141">
            <v>0</v>
          </cell>
          <cell r="Y141">
            <v>0</v>
          </cell>
        </row>
        <row r="142">
          <cell r="A142">
            <v>200112</v>
          </cell>
          <cell r="B142" t="str">
            <v>ac</v>
          </cell>
          <cell r="C142" t="str">
            <v>ac69</v>
          </cell>
          <cell r="D142">
            <v>37205</v>
          </cell>
          <cell r="E142">
            <v>37246</v>
          </cell>
          <cell r="F142">
            <v>37246</v>
          </cell>
          <cell r="G142">
            <v>7760</v>
          </cell>
          <cell r="H142">
            <v>7760</v>
          </cell>
          <cell r="I142" t="str">
            <v>FOB Murmansk</v>
          </cell>
          <cell r="J142" t="str">
            <v>FOB Murmansk</v>
          </cell>
          <cell r="K142" t="str">
            <v>КГОК</v>
          </cell>
          <cell r="L142" t="str">
            <v>КГОК</v>
          </cell>
          <cell r="M142" t="str">
            <v>GMF</v>
          </cell>
          <cell r="N142" t="str">
            <v>Norsk Hydro</v>
          </cell>
          <cell r="O142">
            <v>43.8</v>
          </cell>
          <cell r="P142">
            <v>339888</v>
          </cell>
          <cell r="Q142">
            <v>339888</v>
          </cell>
          <cell r="R142">
            <v>0</v>
          </cell>
          <cell r="S142">
            <v>-284.39999999999998</v>
          </cell>
          <cell r="T142">
            <v>0</v>
          </cell>
          <cell r="U142">
            <v>0</v>
          </cell>
          <cell r="V142">
            <v>0</v>
          </cell>
          <cell r="W142">
            <v>0</v>
          </cell>
          <cell r="X142">
            <v>0</v>
          </cell>
          <cell r="Y142">
            <v>0</v>
          </cell>
        </row>
        <row r="143">
          <cell r="A143">
            <v>200201</v>
          </cell>
          <cell r="B143" t="str">
            <v>ac</v>
          </cell>
          <cell r="C143" t="str">
            <v>ac70</v>
          </cell>
          <cell r="D143">
            <v>37205</v>
          </cell>
          <cell r="E143">
            <v>37258</v>
          </cell>
          <cell r="F143">
            <v>37258</v>
          </cell>
          <cell r="G143">
            <v>2910</v>
          </cell>
          <cell r="H143">
            <v>2910</v>
          </cell>
          <cell r="I143" t="str">
            <v>FOB Murmansk</v>
          </cell>
          <cell r="J143" t="str">
            <v>FOB Murmansk</v>
          </cell>
          <cell r="K143" t="str">
            <v>КГОК</v>
          </cell>
          <cell r="L143" t="str">
            <v>КГОК</v>
          </cell>
          <cell r="M143" t="str">
            <v>GMF</v>
          </cell>
          <cell r="N143" t="str">
            <v>Norsk Hydro</v>
          </cell>
          <cell r="O143">
            <v>43.5</v>
          </cell>
          <cell r="P143">
            <v>126585</v>
          </cell>
          <cell r="Q143">
            <v>126585</v>
          </cell>
          <cell r="R143">
            <v>0</v>
          </cell>
          <cell r="S143">
            <v>0</v>
          </cell>
          <cell r="T143">
            <v>0</v>
          </cell>
          <cell r="U143">
            <v>0</v>
          </cell>
          <cell r="V143">
            <v>0</v>
          </cell>
          <cell r="W143">
            <v>0</v>
          </cell>
          <cell r="X143">
            <v>0</v>
          </cell>
          <cell r="Y143">
            <v>0</v>
          </cell>
        </row>
        <row r="144">
          <cell r="A144">
            <v>200201</v>
          </cell>
          <cell r="B144" t="str">
            <v>ac</v>
          </cell>
          <cell r="C144" t="str">
            <v>ac71</v>
          </cell>
          <cell r="D144">
            <v>37232</v>
          </cell>
          <cell r="E144">
            <v>37264</v>
          </cell>
          <cell r="F144">
            <v>37264</v>
          </cell>
          <cell r="G144">
            <v>18427</v>
          </cell>
          <cell r="H144">
            <v>18427</v>
          </cell>
          <cell r="I144" t="str">
            <v>FOB Murmansk</v>
          </cell>
          <cell r="J144" t="str">
            <v>CFR Klaipeda</v>
          </cell>
          <cell r="K144" t="str">
            <v>КГОК</v>
          </cell>
          <cell r="L144" t="str">
            <v>КГОК</v>
          </cell>
          <cell r="M144" t="str">
            <v>GMF</v>
          </cell>
          <cell r="N144" t="str">
            <v>Lifosa</v>
          </cell>
          <cell r="O144">
            <v>57.2</v>
          </cell>
          <cell r="P144">
            <v>1054024.3999999999</v>
          </cell>
          <cell r="Q144">
            <v>0</v>
          </cell>
          <cell r="R144">
            <v>1054024.3999999999</v>
          </cell>
          <cell r="S144" t="str">
            <v>ММП</v>
          </cell>
          <cell r="T144">
            <v>171371.1</v>
          </cell>
          <cell r="U144">
            <v>162802.54999999999</v>
          </cell>
          <cell r="V144">
            <v>8568.5499999999993</v>
          </cell>
          <cell r="W144">
            <v>0</v>
          </cell>
          <cell r="X144">
            <v>0</v>
          </cell>
          <cell r="Y144">
            <v>0</v>
          </cell>
        </row>
        <row r="145">
          <cell r="A145">
            <v>200201</v>
          </cell>
          <cell r="B145" t="str">
            <v>ac</v>
          </cell>
          <cell r="C145" t="str">
            <v>ac72</v>
          </cell>
          <cell r="D145">
            <v>37200</v>
          </cell>
          <cell r="E145">
            <v>37269</v>
          </cell>
          <cell r="F145">
            <v>37269</v>
          </cell>
          <cell r="G145">
            <v>3907</v>
          </cell>
          <cell r="H145">
            <v>3907</v>
          </cell>
          <cell r="I145" t="str">
            <v>FOB Murmansk</v>
          </cell>
          <cell r="J145" t="str">
            <v>FOB Murmansk</v>
          </cell>
          <cell r="K145" t="str">
            <v>КГОК</v>
          </cell>
          <cell r="L145" t="str">
            <v>КГОК</v>
          </cell>
          <cell r="M145" t="str">
            <v>GMF</v>
          </cell>
          <cell r="N145" t="str">
            <v>Norsk Hydro</v>
          </cell>
          <cell r="O145">
            <v>45.4</v>
          </cell>
          <cell r="P145">
            <v>177377.8</v>
          </cell>
          <cell r="Q145">
            <v>177377.8</v>
          </cell>
          <cell r="R145">
            <v>0</v>
          </cell>
          <cell r="S145">
            <v>0</v>
          </cell>
          <cell r="T145">
            <v>0</v>
          </cell>
          <cell r="U145">
            <v>0</v>
          </cell>
          <cell r="V145">
            <v>0</v>
          </cell>
          <cell r="W145">
            <v>0</v>
          </cell>
          <cell r="X145">
            <v>0</v>
          </cell>
          <cell r="Y145">
            <v>0</v>
          </cell>
        </row>
        <row r="146">
          <cell r="A146">
            <v>200201</v>
          </cell>
          <cell r="B146" t="str">
            <v>ac</v>
          </cell>
          <cell r="C146" t="str">
            <v>ac74</v>
          </cell>
          <cell r="D146">
            <v>37215</v>
          </cell>
          <cell r="E146">
            <v>37275</v>
          </cell>
          <cell r="F146">
            <v>37275</v>
          </cell>
          <cell r="G146">
            <v>2945</v>
          </cell>
          <cell r="H146">
            <v>2945</v>
          </cell>
          <cell r="I146" t="str">
            <v>FOB Murmansk</v>
          </cell>
          <cell r="J146" t="str">
            <v>FOB Murmansk</v>
          </cell>
          <cell r="K146" t="str">
            <v>КГОК</v>
          </cell>
          <cell r="L146" t="str">
            <v>КГОК</v>
          </cell>
          <cell r="M146" t="str">
            <v>GMF</v>
          </cell>
          <cell r="N146" t="str">
            <v>Norsk Hydro</v>
          </cell>
          <cell r="O146">
            <v>45.2</v>
          </cell>
          <cell r="P146">
            <v>133114</v>
          </cell>
          <cell r="Q146">
            <v>133114</v>
          </cell>
          <cell r="R146">
            <v>0</v>
          </cell>
          <cell r="S146">
            <v>0</v>
          </cell>
          <cell r="T146">
            <v>0</v>
          </cell>
          <cell r="U146">
            <v>0</v>
          </cell>
          <cell r="V146">
            <v>0</v>
          </cell>
          <cell r="W146">
            <v>0</v>
          </cell>
          <cell r="X146">
            <v>0</v>
          </cell>
          <cell r="Y146">
            <v>0</v>
          </cell>
        </row>
        <row r="147">
          <cell r="A147">
            <v>200201</v>
          </cell>
          <cell r="B147" t="str">
            <v>ac</v>
          </cell>
          <cell r="C147" t="str">
            <v>ac75</v>
          </cell>
          <cell r="D147">
            <v>37205</v>
          </cell>
          <cell r="E147">
            <v>37272</v>
          </cell>
          <cell r="F147">
            <v>37272</v>
          </cell>
          <cell r="G147">
            <v>17750</v>
          </cell>
          <cell r="H147">
            <v>17750</v>
          </cell>
          <cell r="I147" t="str">
            <v>FOB Murmansk</v>
          </cell>
          <cell r="J147" t="str">
            <v>CFR Klaipeda</v>
          </cell>
          <cell r="K147" t="str">
            <v>КГОК</v>
          </cell>
          <cell r="L147" t="str">
            <v>КГОК</v>
          </cell>
          <cell r="M147" t="str">
            <v>GMF</v>
          </cell>
          <cell r="N147" t="str">
            <v>Lifosa</v>
          </cell>
          <cell r="O147">
            <v>56.92</v>
          </cell>
          <cell r="P147">
            <v>1010330</v>
          </cell>
          <cell r="Q147">
            <v>0</v>
          </cell>
          <cell r="R147">
            <v>1010330</v>
          </cell>
          <cell r="S147" t="str">
            <v>ММП</v>
          </cell>
          <cell r="T147">
            <v>165075</v>
          </cell>
          <cell r="U147">
            <v>152694.37</v>
          </cell>
          <cell r="V147">
            <v>12380.63</v>
          </cell>
          <cell r="W147">
            <v>0</v>
          </cell>
          <cell r="X147">
            <v>0</v>
          </cell>
          <cell r="Y147">
            <v>0</v>
          </cell>
        </row>
        <row r="148">
          <cell r="A148">
            <v>200201</v>
          </cell>
          <cell r="B148" t="str">
            <v>ac</v>
          </cell>
          <cell r="C148" t="str">
            <v>ac76</v>
          </cell>
          <cell r="D148">
            <v>37224</v>
          </cell>
          <cell r="E148">
            <v>37285</v>
          </cell>
          <cell r="F148">
            <v>37285</v>
          </cell>
          <cell r="G148">
            <v>18001</v>
          </cell>
          <cell r="H148">
            <v>18001</v>
          </cell>
          <cell r="I148" t="str">
            <v>FOB Murmansk</v>
          </cell>
          <cell r="J148" t="str">
            <v>CFR Klaipeda</v>
          </cell>
          <cell r="K148" t="str">
            <v>КГОК</v>
          </cell>
          <cell r="L148" t="str">
            <v>КГОК</v>
          </cell>
          <cell r="M148" t="str">
            <v>GMF</v>
          </cell>
          <cell r="N148" t="str">
            <v>Lifosa</v>
          </cell>
          <cell r="O148">
            <v>56.6</v>
          </cell>
          <cell r="P148">
            <v>1018856.6</v>
          </cell>
          <cell r="Q148">
            <v>0</v>
          </cell>
          <cell r="R148">
            <v>1018856.6</v>
          </cell>
          <cell r="S148" t="str">
            <v>ММП</v>
          </cell>
          <cell r="T148">
            <v>167409.29999999999</v>
          </cell>
          <cell r="U148">
            <v>154853.60999999999</v>
          </cell>
          <cell r="V148">
            <v>12555.69</v>
          </cell>
          <cell r="W148">
            <v>0</v>
          </cell>
          <cell r="X148">
            <v>0</v>
          </cell>
          <cell r="Y148">
            <v>0</v>
          </cell>
        </row>
        <row r="149">
          <cell r="A149">
            <v>200202</v>
          </cell>
          <cell r="B149" t="str">
            <v>ac</v>
          </cell>
          <cell r="C149" t="str">
            <v>ac77</v>
          </cell>
          <cell r="D149">
            <v>37240</v>
          </cell>
          <cell r="E149">
            <v>37295</v>
          </cell>
          <cell r="F149">
            <v>37295</v>
          </cell>
          <cell r="G149">
            <v>18063</v>
          </cell>
          <cell r="H149">
            <v>18063</v>
          </cell>
          <cell r="I149" t="str">
            <v>FOB Murmansk</v>
          </cell>
          <cell r="J149" t="str">
            <v>CFR Klaipeda</v>
          </cell>
          <cell r="K149" t="str">
            <v>КГОК</v>
          </cell>
          <cell r="L149" t="str">
            <v>КГОК</v>
          </cell>
          <cell r="M149" t="str">
            <v>GMF</v>
          </cell>
          <cell r="N149" t="str">
            <v>Lifosa</v>
          </cell>
          <cell r="O149">
            <v>56.8</v>
          </cell>
          <cell r="P149">
            <v>1025978.4</v>
          </cell>
          <cell r="Q149">
            <v>0</v>
          </cell>
          <cell r="R149">
            <v>1025978.4</v>
          </cell>
          <cell r="S149" t="str">
            <v>ММП</v>
          </cell>
          <cell r="T149">
            <v>167985.9</v>
          </cell>
          <cell r="U149">
            <v>155386.96</v>
          </cell>
          <cell r="V149">
            <v>12598.94</v>
          </cell>
          <cell r="W149">
            <v>0</v>
          </cell>
          <cell r="X149">
            <v>0</v>
          </cell>
          <cell r="Y149">
            <v>0</v>
          </cell>
        </row>
        <row r="150">
          <cell r="A150">
            <v>200202</v>
          </cell>
          <cell r="B150" t="str">
            <v>ac</v>
          </cell>
          <cell r="C150" t="str">
            <v>ac78</v>
          </cell>
          <cell r="D150">
            <v>37250</v>
          </cell>
          <cell r="E150">
            <v>37298</v>
          </cell>
          <cell r="F150">
            <v>37298</v>
          </cell>
          <cell r="G150">
            <v>8156</v>
          </cell>
          <cell r="H150">
            <v>8156</v>
          </cell>
          <cell r="I150" t="str">
            <v>FOB Murmansk</v>
          </cell>
          <cell r="J150" t="str">
            <v>FOB Murmansk</v>
          </cell>
          <cell r="K150" t="str">
            <v>КГОК</v>
          </cell>
          <cell r="L150" t="str">
            <v>КГОК</v>
          </cell>
          <cell r="M150" t="str">
            <v>GMF</v>
          </cell>
          <cell r="N150" t="str">
            <v>Norsk Hydro</v>
          </cell>
          <cell r="O150">
            <v>44.9</v>
          </cell>
          <cell r="P150">
            <v>366204.4</v>
          </cell>
          <cell r="Q150">
            <v>336204.4</v>
          </cell>
          <cell r="R150">
            <v>30000</v>
          </cell>
          <cell r="S150">
            <v>0</v>
          </cell>
          <cell r="T150">
            <v>0</v>
          </cell>
          <cell r="U150">
            <v>0</v>
          </cell>
          <cell r="V150">
            <v>0</v>
          </cell>
          <cell r="W150">
            <v>0</v>
          </cell>
          <cell r="X150">
            <v>0</v>
          </cell>
          <cell r="Y150">
            <v>0</v>
          </cell>
        </row>
        <row r="151">
          <cell r="A151">
            <v>200202</v>
          </cell>
          <cell r="B151" t="str">
            <v>ac</v>
          </cell>
          <cell r="C151" t="str">
            <v>ac80</v>
          </cell>
          <cell r="D151">
            <v>37245</v>
          </cell>
          <cell r="E151">
            <v>37242</v>
          </cell>
          <cell r="F151">
            <v>37335</v>
          </cell>
          <cell r="G151">
            <v>18000</v>
          </cell>
          <cell r="H151">
            <v>18000</v>
          </cell>
          <cell r="I151" t="str">
            <v>FOB Murmansk</v>
          </cell>
          <cell r="J151" t="str">
            <v>CFR Klaipeda</v>
          </cell>
          <cell r="K151" t="str">
            <v>КГОК</v>
          </cell>
          <cell r="L151" t="str">
            <v>КГОК</v>
          </cell>
          <cell r="M151" t="str">
            <v>GMF</v>
          </cell>
          <cell r="N151" t="str">
            <v>Lifosa</v>
          </cell>
          <cell r="O151">
            <v>56</v>
          </cell>
          <cell r="P151">
            <v>1008000</v>
          </cell>
          <cell r="Q151">
            <v>0</v>
          </cell>
          <cell r="R151">
            <v>1008000</v>
          </cell>
          <cell r="S151" t="str">
            <v>ММП</v>
          </cell>
          <cell r="T151">
            <v>167400</v>
          </cell>
          <cell r="U151">
            <v>0</v>
          </cell>
          <cell r="V151">
            <v>167400</v>
          </cell>
          <cell r="W151">
            <v>0</v>
          </cell>
          <cell r="X151">
            <v>0</v>
          </cell>
          <cell r="Y151">
            <v>0</v>
          </cell>
        </row>
        <row r="152">
          <cell r="A152">
            <v>200202</v>
          </cell>
          <cell r="B152" t="str">
            <v>ac</v>
          </cell>
          <cell r="C152" t="str">
            <v>ac81</v>
          </cell>
          <cell r="D152">
            <v>37240</v>
          </cell>
          <cell r="E152">
            <v>37242</v>
          </cell>
          <cell r="F152">
            <v>37332</v>
          </cell>
          <cell r="G152">
            <v>18000</v>
          </cell>
          <cell r="H152">
            <v>18000</v>
          </cell>
          <cell r="I152" t="str">
            <v>FOB Murmansk</v>
          </cell>
          <cell r="J152" t="str">
            <v>CFR Klaipeda</v>
          </cell>
          <cell r="K152" t="str">
            <v>КГОК</v>
          </cell>
          <cell r="L152" t="str">
            <v>КГОК</v>
          </cell>
          <cell r="M152" t="str">
            <v>GMF</v>
          </cell>
          <cell r="N152" t="str">
            <v>Thermphos</v>
          </cell>
          <cell r="O152">
            <v>55</v>
          </cell>
          <cell r="P152">
            <v>990000</v>
          </cell>
          <cell r="Q152">
            <v>0</v>
          </cell>
          <cell r="R152">
            <v>990000</v>
          </cell>
          <cell r="S152" t="str">
            <v>ММП</v>
          </cell>
          <cell r="T152">
            <v>180000</v>
          </cell>
          <cell r="U152">
            <v>0</v>
          </cell>
          <cell r="V152">
            <v>180000</v>
          </cell>
          <cell r="W152">
            <v>0</v>
          </cell>
          <cell r="X152">
            <v>0</v>
          </cell>
          <cell r="Y152">
            <v>0</v>
          </cell>
        </row>
        <row r="153">
          <cell r="A153">
            <v>200202</v>
          </cell>
          <cell r="B153" t="str">
            <v>an</v>
          </cell>
          <cell r="C153" t="str">
            <v>an01</v>
          </cell>
          <cell r="D153">
            <v>37315</v>
          </cell>
          <cell r="E153">
            <v>37251</v>
          </cell>
          <cell r="F153">
            <v>37341</v>
          </cell>
          <cell r="G153">
            <v>15000</v>
          </cell>
          <cell r="H153">
            <v>15000</v>
          </cell>
          <cell r="I153" t="str">
            <v>FOB Novorossijsk</v>
          </cell>
          <cell r="J153" t="str">
            <v>FOB Novorossijsk</v>
          </cell>
          <cell r="K153" t="str">
            <v>НевАзот</v>
          </cell>
          <cell r="L153" t="str">
            <v>НевАзот</v>
          </cell>
          <cell r="M153" t="str">
            <v>GMF</v>
          </cell>
          <cell r="N153" t="str">
            <v>Transammonia</v>
          </cell>
          <cell r="O153">
            <v>78</v>
          </cell>
          <cell r="P153">
            <v>1170000</v>
          </cell>
          <cell r="Q153">
            <v>0</v>
          </cell>
          <cell r="R153">
            <v>1170000</v>
          </cell>
          <cell r="S153">
            <v>0</v>
          </cell>
          <cell r="T153">
            <v>0</v>
          </cell>
          <cell r="U153">
            <v>0</v>
          </cell>
          <cell r="V153">
            <v>0</v>
          </cell>
          <cell r="W153">
            <v>0</v>
          </cell>
          <cell r="X153">
            <v>0</v>
          </cell>
          <cell r="Y153">
            <v>0</v>
          </cell>
        </row>
        <row r="154">
          <cell r="A154">
            <v>200202</v>
          </cell>
          <cell r="B154" t="str">
            <v>an</v>
          </cell>
          <cell r="C154" t="str">
            <v>an02</v>
          </cell>
          <cell r="D154">
            <v>37302</v>
          </cell>
          <cell r="E154">
            <v>37303</v>
          </cell>
          <cell r="F154">
            <v>37305</v>
          </cell>
          <cell r="G154">
            <v>5431.41796875</v>
          </cell>
          <cell r="H154">
            <v>5431.41796875</v>
          </cell>
          <cell r="I154" t="str">
            <v>FOB Novorossijsk</v>
          </cell>
          <cell r="J154" t="str">
            <v>FOB Novorossijsk</v>
          </cell>
          <cell r="K154" t="str">
            <v>НевАзот</v>
          </cell>
          <cell r="L154" t="str">
            <v>НевАзот</v>
          </cell>
          <cell r="M154" t="str">
            <v>GMF</v>
          </cell>
          <cell r="N154" t="str">
            <v>Transammonia</v>
          </cell>
          <cell r="O154">
            <v>78</v>
          </cell>
          <cell r="P154">
            <v>423650.60399999999</v>
          </cell>
          <cell r="Q154">
            <v>0</v>
          </cell>
          <cell r="R154">
            <v>423650.6</v>
          </cell>
          <cell r="S154">
            <v>0</v>
          </cell>
          <cell r="T154">
            <v>0</v>
          </cell>
          <cell r="U154">
            <v>0</v>
          </cell>
          <cell r="V154">
            <v>0</v>
          </cell>
          <cell r="W154">
            <v>0</v>
          </cell>
          <cell r="X154">
            <v>0</v>
          </cell>
          <cell r="Y154">
            <v>0</v>
          </cell>
        </row>
        <row r="155">
          <cell r="A155">
            <v>200202</v>
          </cell>
          <cell r="B155" t="str">
            <v>an</v>
          </cell>
          <cell r="C155" t="str">
            <v>an03</v>
          </cell>
          <cell r="D155">
            <v>37310</v>
          </cell>
          <cell r="E155">
            <v>37244</v>
          </cell>
          <cell r="F155">
            <v>37334</v>
          </cell>
          <cell r="G155">
            <v>6000</v>
          </cell>
          <cell r="H155">
            <v>6000</v>
          </cell>
          <cell r="I155" t="str">
            <v>FOB Novorossijsk</v>
          </cell>
          <cell r="J155" t="str">
            <v>FOB Novorossijsk</v>
          </cell>
          <cell r="K155" t="str">
            <v>НевАзот</v>
          </cell>
          <cell r="L155" t="str">
            <v>НевАзот</v>
          </cell>
          <cell r="M155" t="str">
            <v>GMF</v>
          </cell>
          <cell r="N155" t="str">
            <v>Transammonia</v>
          </cell>
          <cell r="O155">
            <v>78</v>
          </cell>
          <cell r="P155">
            <v>468000</v>
          </cell>
          <cell r="Q155">
            <v>0</v>
          </cell>
          <cell r="R155">
            <v>468000</v>
          </cell>
          <cell r="S155">
            <v>0</v>
          </cell>
          <cell r="T155">
            <v>0</v>
          </cell>
          <cell r="U155">
            <v>0</v>
          </cell>
          <cell r="V155">
            <v>0</v>
          </cell>
          <cell r="W155">
            <v>0</v>
          </cell>
          <cell r="X155">
            <v>0</v>
          </cell>
          <cell r="Y155">
            <v>0</v>
          </cell>
        </row>
        <row r="156">
          <cell r="A156">
            <v>200109</v>
          </cell>
          <cell r="B156" t="str">
            <v>bac</v>
          </cell>
          <cell r="C156" t="str">
            <v>bac01</v>
          </cell>
          <cell r="D156">
            <v>37159</v>
          </cell>
          <cell r="E156">
            <v>37161</v>
          </cell>
          <cell r="F156">
            <v>37161</v>
          </cell>
          <cell r="G156">
            <v>101.59999847412109</v>
          </cell>
          <cell r="H156">
            <v>101.59999847412109</v>
          </cell>
          <cell r="I156" t="str">
            <v>FCA Nevinnomyssk</v>
          </cell>
          <cell r="J156" t="str">
            <v>FCA Nevinnomyssk</v>
          </cell>
          <cell r="K156" t="str">
            <v>НевАзот</v>
          </cell>
          <cell r="L156" t="str">
            <v>НевАзот</v>
          </cell>
          <cell r="M156" t="str">
            <v>GMF</v>
          </cell>
          <cell r="N156" t="str">
            <v>Twin</v>
          </cell>
          <cell r="O156">
            <v>320</v>
          </cell>
          <cell r="P156">
            <v>32512</v>
          </cell>
          <cell r="Q156">
            <v>32512</v>
          </cell>
          <cell r="R156">
            <v>0</v>
          </cell>
          <cell r="S156">
            <v>0</v>
          </cell>
          <cell r="T156">
            <v>0</v>
          </cell>
          <cell r="U156">
            <v>0</v>
          </cell>
          <cell r="V156">
            <v>0</v>
          </cell>
          <cell r="W156">
            <v>0</v>
          </cell>
          <cell r="X156">
            <v>0</v>
          </cell>
          <cell r="Y156">
            <v>0</v>
          </cell>
        </row>
        <row r="157">
          <cell r="A157">
            <v>200110</v>
          </cell>
          <cell r="B157" t="str">
            <v>bac</v>
          </cell>
          <cell r="C157" t="str">
            <v>bac03</v>
          </cell>
          <cell r="D157">
            <v>37184</v>
          </cell>
          <cell r="E157">
            <v>37180</v>
          </cell>
          <cell r="F157">
            <v>37180</v>
          </cell>
          <cell r="G157">
            <v>9.1999998092651367</v>
          </cell>
          <cell r="H157">
            <v>9.1999998092651367</v>
          </cell>
          <cell r="I157" t="str">
            <v>FCA Nevinnomyssk</v>
          </cell>
          <cell r="J157" t="str">
            <v>FCA Nevinnomyssk</v>
          </cell>
          <cell r="K157" t="str">
            <v>НевАзот</v>
          </cell>
          <cell r="L157" t="str">
            <v>НевАзот</v>
          </cell>
          <cell r="M157" t="str">
            <v>GMF</v>
          </cell>
          <cell r="N157" t="str">
            <v>Akrilat</v>
          </cell>
          <cell r="O157">
            <v>430</v>
          </cell>
          <cell r="P157">
            <v>3956</v>
          </cell>
          <cell r="Q157">
            <v>3956</v>
          </cell>
          <cell r="R157">
            <v>0</v>
          </cell>
          <cell r="S157">
            <v>0</v>
          </cell>
          <cell r="T157">
            <v>0</v>
          </cell>
          <cell r="U157">
            <v>0</v>
          </cell>
          <cell r="V157">
            <v>0</v>
          </cell>
          <cell r="W157">
            <v>0</v>
          </cell>
          <cell r="X157">
            <v>0</v>
          </cell>
          <cell r="Y157">
            <v>0</v>
          </cell>
        </row>
        <row r="158">
          <cell r="A158">
            <v>200110</v>
          </cell>
          <cell r="B158" t="str">
            <v>bac</v>
          </cell>
          <cell r="C158" t="str">
            <v>bac04</v>
          </cell>
          <cell r="D158">
            <v>37184</v>
          </cell>
          <cell r="E158">
            <v>37194</v>
          </cell>
          <cell r="F158">
            <v>37194</v>
          </cell>
          <cell r="G158">
            <v>112.30000305175781</v>
          </cell>
          <cell r="H158">
            <v>112.30000305175781</v>
          </cell>
          <cell r="I158" t="str">
            <v>FCA Nevinnomyssk</v>
          </cell>
          <cell r="J158" t="str">
            <v>FCA Nevinnomyssk</v>
          </cell>
          <cell r="K158" t="str">
            <v>НевАзот</v>
          </cell>
          <cell r="L158" t="str">
            <v>НевАзот</v>
          </cell>
          <cell r="M158" t="str">
            <v>GMF</v>
          </cell>
          <cell r="N158" t="str">
            <v>Ameropa</v>
          </cell>
          <cell r="O158">
            <v>350</v>
          </cell>
          <cell r="P158">
            <v>39305</v>
          </cell>
          <cell r="Q158">
            <v>42000</v>
          </cell>
          <cell r="R158">
            <v>-2695</v>
          </cell>
          <cell r="S158">
            <v>62200</v>
          </cell>
          <cell r="T158">
            <v>0</v>
          </cell>
          <cell r="U158">
            <v>0</v>
          </cell>
          <cell r="V158">
            <v>0</v>
          </cell>
          <cell r="W158">
            <v>0</v>
          </cell>
          <cell r="X158">
            <v>0</v>
          </cell>
          <cell r="Y158">
            <v>0</v>
          </cell>
        </row>
        <row r="159">
          <cell r="A159">
            <v>200110</v>
          </cell>
          <cell r="B159" t="str">
            <v>bac</v>
          </cell>
          <cell r="C159" t="str">
            <v>bac05</v>
          </cell>
          <cell r="D159">
            <v>37184</v>
          </cell>
          <cell r="E159">
            <v>37173</v>
          </cell>
          <cell r="F159">
            <v>37173</v>
          </cell>
          <cell r="G159">
            <v>496.20001220703125</v>
          </cell>
          <cell r="H159">
            <v>496.20001220703125</v>
          </cell>
          <cell r="I159" t="str">
            <v>FCA Nevinnomyssk</v>
          </cell>
          <cell r="J159" t="str">
            <v>FCA Nevinnomyssk</v>
          </cell>
          <cell r="K159" t="str">
            <v>НевАзот</v>
          </cell>
          <cell r="L159" t="str">
            <v>НевАзот</v>
          </cell>
          <cell r="M159" t="str">
            <v>GMF</v>
          </cell>
          <cell r="N159" t="str">
            <v>Twin</v>
          </cell>
          <cell r="O159">
            <v>320</v>
          </cell>
          <cell r="P159">
            <v>158784</v>
          </cell>
          <cell r="Q159">
            <v>158784</v>
          </cell>
          <cell r="R159">
            <v>0</v>
          </cell>
          <cell r="S159">
            <v>0</v>
          </cell>
          <cell r="T159">
            <v>0</v>
          </cell>
          <cell r="U159">
            <v>0</v>
          </cell>
          <cell r="V159">
            <v>0</v>
          </cell>
          <cell r="W159">
            <v>0</v>
          </cell>
          <cell r="X159">
            <v>0</v>
          </cell>
          <cell r="Y159">
            <v>0</v>
          </cell>
        </row>
        <row r="160">
          <cell r="A160">
            <v>200110</v>
          </cell>
          <cell r="B160" t="str">
            <v>bac</v>
          </cell>
          <cell r="C160" t="str">
            <v>bac06</v>
          </cell>
          <cell r="D160">
            <v>37184</v>
          </cell>
          <cell r="E160">
            <v>37184</v>
          </cell>
          <cell r="F160">
            <v>37184</v>
          </cell>
          <cell r="G160">
            <v>127.59999847412109</v>
          </cell>
          <cell r="H160">
            <v>127.59999847412109</v>
          </cell>
          <cell r="I160" t="str">
            <v>FCA Nevinnomyssk</v>
          </cell>
          <cell r="J160" t="str">
            <v>FCA Nevinnomyssk</v>
          </cell>
          <cell r="K160" t="str">
            <v>НевАзот</v>
          </cell>
          <cell r="L160" t="str">
            <v>НевАзот</v>
          </cell>
          <cell r="M160" t="str">
            <v>GMF</v>
          </cell>
          <cell r="N160" t="str">
            <v>Twin</v>
          </cell>
          <cell r="O160">
            <v>320</v>
          </cell>
          <cell r="P160">
            <v>40832</v>
          </cell>
          <cell r="Q160">
            <v>40832</v>
          </cell>
          <cell r="R160">
            <v>0</v>
          </cell>
          <cell r="S160">
            <v>0</v>
          </cell>
          <cell r="T160">
            <v>0</v>
          </cell>
          <cell r="U160">
            <v>0</v>
          </cell>
          <cell r="V160">
            <v>0</v>
          </cell>
          <cell r="W160">
            <v>0</v>
          </cell>
          <cell r="X160">
            <v>0</v>
          </cell>
          <cell r="Y160">
            <v>0</v>
          </cell>
        </row>
        <row r="161">
          <cell r="A161">
            <v>200110</v>
          </cell>
          <cell r="B161" t="str">
            <v>bac</v>
          </cell>
          <cell r="C161" t="str">
            <v>bac07</v>
          </cell>
          <cell r="D161">
            <v>37184</v>
          </cell>
          <cell r="E161">
            <v>37195</v>
          </cell>
          <cell r="F161">
            <v>37195</v>
          </cell>
          <cell r="G161">
            <v>9.8000001907348633</v>
          </cell>
          <cell r="H161">
            <v>9.8000001907348633</v>
          </cell>
          <cell r="I161" t="str">
            <v>FCA Nevinnomyssk</v>
          </cell>
          <cell r="J161" t="str">
            <v>FCA Nevinnomyssk</v>
          </cell>
          <cell r="K161" t="str">
            <v>НевАзот</v>
          </cell>
          <cell r="L161" t="str">
            <v>НевАзот</v>
          </cell>
          <cell r="M161" t="str">
            <v>GMF</v>
          </cell>
          <cell r="N161" t="str">
            <v>Akrilat</v>
          </cell>
          <cell r="O161">
            <v>430</v>
          </cell>
          <cell r="P161">
            <v>4214</v>
          </cell>
          <cell r="Q161">
            <v>4214</v>
          </cell>
          <cell r="R161">
            <v>0</v>
          </cell>
          <cell r="S161">
            <v>145395.20000000001</v>
          </cell>
          <cell r="T161">
            <v>0</v>
          </cell>
          <cell r="U161">
            <v>0</v>
          </cell>
          <cell r="V161">
            <v>0</v>
          </cell>
          <cell r="W161">
            <v>0</v>
          </cell>
          <cell r="X161">
            <v>0</v>
          </cell>
          <cell r="Y161">
            <v>0</v>
          </cell>
        </row>
        <row r="162">
          <cell r="A162">
            <v>200111</v>
          </cell>
          <cell r="B162" t="str">
            <v>bac</v>
          </cell>
          <cell r="C162" t="str">
            <v>bac09</v>
          </cell>
          <cell r="D162">
            <v>37215</v>
          </cell>
          <cell r="E162">
            <v>37197</v>
          </cell>
          <cell r="F162">
            <v>37225</v>
          </cell>
          <cell r="G162">
            <v>458</v>
          </cell>
          <cell r="H162">
            <v>458</v>
          </cell>
          <cell r="I162" t="str">
            <v>FCA Nevinnomyssk</v>
          </cell>
          <cell r="J162" t="str">
            <v>DAF Buslovskaja</v>
          </cell>
          <cell r="K162" t="str">
            <v>НевАзот</v>
          </cell>
          <cell r="L162" t="str">
            <v>НевАзот</v>
          </cell>
          <cell r="M162" t="str">
            <v>GMF</v>
          </cell>
          <cell r="N162" t="str">
            <v>Vinmar</v>
          </cell>
          <cell r="O162">
            <v>382</v>
          </cell>
          <cell r="P162">
            <v>174956</v>
          </cell>
          <cell r="Q162">
            <v>174956</v>
          </cell>
          <cell r="R162">
            <v>0</v>
          </cell>
          <cell r="S162" t="str">
            <v>Transair</v>
          </cell>
          <cell r="T162">
            <v>27981.52</v>
          </cell>
          <cell r="U162">
            <v>27981.52</v>
          </cell>
          <cell r="V162">
            <v>0</v>
          </cell>
          <cell r="W162">
            <v>0</v>
          </cell>
          <cell r="X162">
            <v>0</v>
          </cell>
          <cell r="Y162">
            <v>0</v>
          </cell>
        </row>
        <row r="163">
          <cell r="A163">
            <v>200111</v>
          </cell>
          <cell r="B163" t="str">
            <v>bac</v>
          </cell>
          <cell r="C163" t="str">
            <v>bac10</v>
          </cell>
          <cell r="D163">
            <v>37205</v>
          </cell>
          <cell r="E163">
            <v>37209</v>
          </cell>
          <cell r="F163">
            <v>37209</v>
          </cell>
          <cell r="G163">
            <v>341.20001220703125</v>
          </cell>
          <cell r="H163">
            <v>335.37399291992188</v>
          </cell>
          <cell r="I163" t="str">
            <v>FCA Nevinnomyssk</v>
          </cell>
          <cell r="J163" t="str">
            <v>FCA Nevinnomyssk</v>
          </cell>
          <cell r="K163" t="str">
            <v>НевАзот</v>
          </cell>
          <cell r="L163" t="str">
            <v>НевАзот</v>
          </cell>
          <cell r="M163" t="str">
            <v>GMF</v>
          </cell>
          <cell r="N163" t="str">
            <v>Coxon</v>
          </cell>
          <cell r="O163">
            <v>316</v>
          </cell>
          <cell r="P163">
            <v>105978.18399999999</v>
          </cell>
          <cell r="Q163">
            <v>107819.2</v>
          </cell>
          <cell r="R163">
            <v>0</v>
          </cell>
          <cell r="S163">
            <v>0</v>
          </cell>
          <cell r="T163">
            <v>0</v>
          </cell>
          <cell r="U163">
            <v>0</v>
          </cell>
          <cell r="V163">
            <v>0</v>
          </cell>
          <cell r="W163">
            <v>0</v>
          </cell>
          <cell r="X163">
            <v>0</v>
          </cell>
          <cell r="Y163">
            <v>0</v>
          </cell>
        </row>
        <row r="164">
          <cell r="A164">
            <v>200111</v>
          </cell>
          <cell r="B164" t="str">
            <v>bac</v>
          </cell>
          <cell r="C164" t="str">
            <v>bac11</v>
          </cell>
          <cell r="D164">
            <v>37205</v>
          </cell>
          <cell r="E164">
            <v>37208</v>
          </cell>
          <cell r="F164">
            <v>37208</v>
          </cell>
          <cell r="G164">
            <v>39.799999237060547</v>
          </cell>
          <cell r="H164">
            <v>39.799999237060547</v>
          </cell>
          <cell r="I164" t="str">
            <v>FCA Nevinnomyssk</v>
          </cell>
          <cell r="J164" t="str">
            <v>FCA Nevinnomyssk</v>
          </cell>
          <cell r="K164" t="str">
            <v>НевАзот</v>
          </cell>
          <cell r="L164" t="str">
            <v>НевАзот</v>
          </cell>
          <cell r="M164" t="str">
            <v>GMF</v>
          </cell>
          <cell r="N164" t="str">
            <v>Coxon</v>
          </cell>
          <cell r="O164">
            <v>316</v>
          </cell>
          <cell r="P164">
            <v>12576.8</v>
          </cell>
          <cell r="Q164">
            <v>12576.8</v>
          </cell>
          <cell r="R164">
            <v>0</v>
          </cell>
          <cell r="S164">
            <v>0</v>
          </cell>
          <cell r="T164">
            <v>0</v>
          </cell>
          <cell r="U164">
            <v>0</v>
          </cell>
          <cell r="V164">
            <v>0</v>
          </cell>
          <cell r="W164">
            <v>0</v>
          </cell>
          <cell r="X164">
            <v>0</v>
          </cell>
          <cell r="Y164">
            <v>0</v>
          </cell>
        </row>
        <row r="165">
          <cell r="A165">
            <v>200112</v>
          </cell>
          <cell r="B165" t="str">
            <v>bac</v>
          </cell>
          <cell r="C165" t="str">
            <v>bac12</v>
          </cell>
          <cell r="D165">
            <v>37232</v>
          </cell>
          <cell r="E165">
            <v>37246</v>
          </cell>
          <cell r="F165">
            <v>37246</v>
          </cell>
          <cell r="G165">
            <v>34.700000762939453</v>
          </cell>
          <cell r="H165">
            <v>34.700000762939453</v>
          </cell>
          <cell r="I165" t="str">
            <v>FCA Nevinnomyssk</v>
          </cell>
          <cell r="J165" t="str">
            <v>FCA Nevinnomyssk</v>
          </cell>
          <cell r="K165" t="str">
            <v>НевАзот</v>
          </cell>
          <cell r="L165" t="str">
            <v>НевАзот</v>
          </cell>
          <cell r="M165" t="str">
            <v>GMF</v>
          </cell>
          <cell r="N165" t="str">
            <v>Ecost</v>
          </cell>
          <cell r="O165">
            <v>388</v>
          </cell>
          <cell r="P165">
            <v>13463.6</v>
          </cell>
          <cell r="Q165">
            <v>15520</v>
          </cell>
          <cell r="R165">
            <v>-2056.4</v>
          </cell>
          <cell r="S165">
            <v>0</v>
          </cell>
          <cell r="T165">
            <v>0</v>
          </cell>
          <cell r="U165">
            <v>0</v>
          </cell>
          <cell r="V165">
            <v>0</v>
          </cell>
          <cell r="W165">
            <v>0</v>
          </cell>
          <cell r="X165">
            <v>0</v>
          </cell>
          <cell r="Y165">
            <v>0</v>
          </cell>
        </row>
        <row r="166">
          <cell r="A166">
            <v>200111</v>
          </cell>
          <cell r="B166" t="str">
            <v>bac</v>
          </cell>
          <cell r="C166" t="str">
            <v>bac13</v>
          </cell>
          <cell r="D166">
            <v>37200</v>
          </cell>
          <cell r="E166">
            <v>37201</v>
          </cell>
          <cell r="F166">
            <v>37201</v>
          </cell>
          <cell r="G166">
            <v>20.680000305175781</v>
          </cell>
          <cell r="H166">
            <v>20.680000305175781</v>
          </cell>
          <cell r="I166" t="str">
            <v>FCA Nevinnomyssk</v>
          </cell>
          <cell r="J166" t="str">
            <v>FCA Nevinnomyssk</v>
          </cell>
          <cell r="K166" t="str">
            <v>НевАзот</v>
          </cell>
          <cell r="L166" t="str">
            <v>НевАзот</v>
          </cell>
          <cell r="M166" t="str">
            <v>GMF</v>
          </cell>
          <cell r="N166" t="str">
            <v>Akrilat</v>
          </cell>
          <cell r="O166">
            <v>415</v>
          </cell>
          <cell r="P166">
            <v>8582.2000000000007</v>
          </cell>
          <cell r="Q166">
            <v>8582.2000000000007</v>
          </cell>
          <cell r="R166">
            <v>0</v>
          </cell>
          <cell r="S166">
            <v>0</v>
          </cell>
          <cell r="T166">
            <v>0</v>
          </cell>
          <cell r="U166">
            <v>0</v>
          </cell>
          <cell r="V166">
            <v>0</v>
          </cell>
          <cell r="W166">
            <v>0</v>
          </cell>
          <cell r="X166">
            <v>0</v>
          </cell>
          <cell r="Y166">
            <v>0</v>
          </cell>
        </row>
        <row r="167">
          <cell r="A167">
            <v>200111</v>
          </cell>
          <cell r="B167" t="str">
            <v>bac</v>
          </cell>
          <cell r="C167" t="str">
            <v>bac14</v>
          </cell>
          <cell r="D167">
            <v>37215</v>
          </cell>
          <cell r="E167">
            <v>37200</v>
          </cell>
          <cell r="F167">
            <v>37225</v>
          </cell>
          <cell r="G167">
            <v>34.799999237060547</v>
          </cell>
          <cell r="H167">
            <v>34.799999237060547</v>
          </cell>
          <cell r="I167" t="str">
            <v>FCA Nevinnomyssk</v>
          </cell>
          <cell r="J167" t="str">
            <v>DAF Buslovskaja</v>
          </cell>
          <cell r="K167" t="str">
            <v>НевАзот</v>
          </cell>
          <cell r="L167" t="str">
            <v>НевАзот</v>
          </cell>
          <cell r="M167" t="str">
            <v>GMF</v>
          </cell>
          <cell r="N167" t="str">
            <v>Vinmar</v>
          </cell>
          <cell r="O167">
            <v>382</v>
          </cell>
          <cell r="P167">
            <v>13293.6</v>
          </cell>
          <cell r="Q167">
            <v>13293.6</v>
          </cell>
          <cell r="R167">
            <v>0</v>
          </cell>
          <cell r="S167" t="str">
            <v>Transair</v>
          </cell>
          <cell r="T167">
            <v>2138.33</v>
          </cell>
          <cell r="U167">
            <v>2138.33</v>
          </cell>
          <cell r="V167">
            <v>0</v>
          </cell>
          <cell r="W167">
            <v>0</v>
          </cell>
          <cell r="X167">
            <v>0</v>
          </cell>
          <cell r="Y167">
            <v>0</v>
          </cell>
        </row>
        <row r="168">
          <cell r="A168">
            <v>200111</v>
          </cell>
          <cell r="B168" t="str">
            <v>bac</v>
          </cell>
          <cell r="C168" t="str">
            <v>bac15</v>
          </cell>
          <cell r="D168">
            <v>37205</v>
          </cell>
          <cell r="E168">
            <v>37210</v>
          </cell>
          <cell r="F168">
            <v>37210</v>
          </cell>
          <cell r="G168">
            <v>56.599998474121094</v>
          </cell>
          <cell r="H168">
            <v>56.599998474121094</v>
          </cell>
          <cell r="I168" t="str">
            <v>FCA Nevinnomyssk</v>
          </cell>
          <cell r="J168" t="str">
            <v>FCA Nevinnomyssk</v>
          </cell>
          <cell r="K168" t="str">
            <v>НевАзот</v>
          </cell>
          <cell r="L168" t="str">
            <v>НевАзот</v>
          </cell>
          <cell r="M168" t="str">
            <v>GMF</v>
          </cell>
          <cell r="N168" t="str">
            <v>Coxon</v>
          </cell>
          <cell r="O168">
            <v>316</v>
          </cell>
          <cell r="P168">
            <v>17885.599999999999</v>
          </cell>
          <cell r="Q168">
            <v>17885.599999999999</v>
          </cell>
          <cell r="R168">
            <v>0</v>
          </cell>
          <cell r="S168">
            <v>0</v>
          </cell>
          <cell r="T168">
            <v>0</v>
          </cell>
          <cell r="U168">
            <v>0</v>
          </cell>
          <cell r="V168">
            <v>0</v>
          </cell>
          <cell r="W168">
            <v>0</v>
          </cell>
          <cell r="X168">
            <v>0</v>
          </cell>
          <cell r="Y168">
            <v>0</v>
          </cell>
        </row>
        <row r="169">
          <cell r="A169">
            <v>200111</v>
          </cell>
          <cell r="B169" t="str">
            <v>bac</v>
          </cell>
          <cell r="C169" t="str">
            <v>bac16</v>
          </cell>
          <cell r="D169">
            <v>37224</v>
          </cell>
          <cell r="E169">
            <v>37224</v>
          </cell>
          <cell r="F169">
            <v>37234</v>
          </cell>
          <cell r="G169">
            <v>70.300003051757812</v>
          </cell>
          <cell r="H169">
            <v>70.300003051757812</v>
          </cell>
          <cell r="I169" t="str">
            <v>FCA Nevinnomyssk</v>
          </cell>
          <cell r="J169" t="str">
            <v>DAF Buslovskaja</v>
          </cell>
          <cell r="K169" t="str">
            <v>НевАзот</v>
          </cell>
          <cell r="L169" t="str">
            <v>НевАзот</v>
          </cell>
          <cell r="M169" t="str">
            <v>GMF</v>
          </cell>
          <cell r="N169" t="str">
            <v>Twin</v>
          </cell>
          <cell r="O169">
            <v>382</v>
          </cell>
          <cell r="P169">
            <v>26854.6</v>
          </cell>
          <cell r="Q169">
            <v>26854.6</v>
          </cell>
          <cell r="R169">
            <v>0</v>
          </cell>
          <cell r="S169" t="str">
            <v>Transair</v>
          </cell>
          <cell r="T169">
            <v>4329.79</v>
          </cell>
          <cell r="U169">
            <v>4329.79</v>
          </cell>
          <cell r="V169">
            <v>0</v>
          </cell>
          <cell r="W169">
            <v>0</v>
          </cell>
          <cell r="X169">
            <v>0</v>
          </cell>
          <cell r="Y169">
            <v>0</v>
          </cell>
        </row>
        <row r="170">
          <cell r="A170">
            <v>200112</v>
          </cell>
          <cell r="B170" t="str">
            <v>bac</v>
          </cell>
          <cell r="C170" t="str">
            <v>bac17</v>
          </cell>
          <cell r="D170">
            <v>37240</v>
          </cell>
          <cell r="E170">
            <v>37238</v>
          </cell>
          <cell r="F170">
            <v>37255</v>
          </cell>
          <cell r="G170">
            <v>342.70001220703125</v>
          </cell>
          <cell r="H170">
            <v>342.70001220703125</v>
          </cell>
          <cell r="I170" t="str">
            <v>FCA Nevinnomyssk</v>
          </cell>
          <cell r="J170" t="str">
            <v>DAF Buslovskaja</v>
          </cell>
          <cell r="K170" t="str">
            <v>НевАзот</v>
          </cell>
          <cell r="L170" t="str">
            <v>НевАзот</v>
          </cell>
          <cell r="M170" t="str">
            <v>GMF</v>
          </cell>
          <cell r="N170" t="str">
            <v>Vinmar</v>
          </cell>
          <cell r="O170">
            <v>372</v>
          </cell>
          <cell r="P170">
            <v>127484.4</v>
          </cell>
          <cell r="Q170">
            <v>127484.4</v>
          </cell>
          <cell r="R170">
            <v>0</v>
          </cell>
          <cell r="S170" t="str">
            <v>Transair</v>
          </cell>
          <cell r="T170">
            <v>20715.650000000001</v>
          </cell>
          <cell r="U170">
            <v>20715.650000000001</v>
          </cell>
          <cell r="V170">
            <v>0</v>
          </cell>
          <cell r="W170">
            <v>0</v>
          </cell>
          <cell r="X170">
            <v>0</v>
          </cell>
          <cell r="Y170">
            <v>0</v>
          </cell>
        </row>
        <row r="171">
          <cell r="A171">
            <v>200112</v>
          </cell>
          <cell r="B171" t="str">
            <v>bac</v>
          </cell>
          <cell r="C171" t="str">
            <v>bac19</v>
          </cell>
          <cell r="D171">
            <v>37250</v>
          </cell>
          <cell r="E171">
            <v>37242</v>
          </cell>
          <cell r="F171">
            <v>37242</v>
          </cell>
          <cell r="G171">
            <v>92.300003051757812</v>
          </cell>
          <cell r="H171">
            <v>92.300003051757812</v>
          </cell>
          <cell r="I171" t="str">
            <v>FCA Nevinnomyssk</v>
          </cell>
          <cell r="J171" t="str">
            <v>FCA Nevinnomyssk</v>
          </cell>
          <cell r="K171" t="str">
            <v>НевАзот</v>
          </cell>
          <cell r="L171" t="str">
            <v>НевАзот</v>
          </cell>
          <cell r="M171" t="str">
            <v>GMF</v>
          </cell>
          <cell r="N171" t="str">
            <v>Twin</v>
          </cell>
          <cell r="O171">
            <v>315</v>
          </cell>
          <cell r="P171">
            <v>29074.5</v>
          </cell>
          <cell r="Q171">
            <v>29074.5</v>
          </cell>
          <cell r="R171">
            <v>0</v>
          </cell>
          <cell r="S171">
            <v>0</v>
          </cell>
          <cell r="T171">
            <v>0</v>
          </cell>
          <cell r="U171">
            <v>0</v>
          </cell>
          <cell r="V171">
            <v>0</v>
          </cell>
          <cell r="W171">
            <v>0</v>
          </cell>
          <cell r="X171">
            <v>0</v>
          </cell>
          <cell r="Y171">
            <v>0</v>
          </cell>
        </row>
        <row r="172">
          <cell r="A172">
            <v>200112</v>
          </cell>
          <cell r="B172" t="str">
            <v>bac</v>
          </cell>
          <cell r="C172" t="str">
            <v>bac20</v>
          </cell>
          <cell r="D172">
            <v>37245</v>
          </cell>
          <cell r="E172">
            <v>37242</v>
          </cell>
          <cell r="F172">
            <v>37242</v>
          </cell>
          <cell r="G172">
            <v>9.7600002288818359</v>
          </cell>
          <cell r="H172">
            <v>9.7600002288818359</v>
          </cell>
          <cell r="I172" t="str">
            <v>FCA Nevinnomyssk</v>
          </cell>
          <cell r="J172" t="str">
            <v>FCA Nevinnomyssk</v>
          </cell>
          <cell r="K172" t="str">
            <v>НевАзот</v>
          </cell>
          <cell r="L172" t="str">
            <v>НевАзот</v>
          </cell>
          <cell r="M172" t="str">
            <v>GMF</v>
          </cell>
          <cell r="N172" t="str">
            <v>Akrilat</v>
          </cell>
          <cell r="O172">
            <v>415</v>
          </cell>
          <cell r="P172">
            <v>4050.4</v>
          </cell>
          <cell r="Q172">
            <v>4050.4</v>
          </cell>
          <cell r="R172">
            <v>0</v>
          </cell>
          <cell r="S172">
            <v>0</v>
          </cell>
          <cell r="T172">
            <v>0</v>
          </cell>
          <cell r="U172">
            <v>0</v>
          </cell>
          <cell r="V172">
            <v>0</v>
          </cell>
          <cell r="W172">
            <v>0</v>
          </cell>
          <cell r="X172">
            <v>0</v>
          </cell>
          <cell r="Y172">
            <v>0</v>
          </cell>
        </row>
        <row r="173">
          <cell r="A173">
            <v>200112</v>
          </cell>
          <cell r="B173" t="str">
            <v>bac</v>
          </cell>
          <cell r="C173" t="str">
            <v>bac21</v>
          </cell>
          <cell r="D173">
            <v>37240</v>
          </cell>
          <cell r="E173">
            <v>37242</v>
          </cell>
          <cell r="F173">
            <v>37250</v>
          </cell>
          <cell r="G173">
            <v>139.39999389648438</v>
          </cell>
          <cell r="H173">
            <v>139.39999389648438</v>
          </cell>
          <cell r="I173" t="str">
            <v>FCA Nevinnomyssk</v>
          </cell>
          <cell r="J173" t="str">
            <v>DAF Buslovskaja</v>
          </cell>
          <cell r="K173" t="str">
            <v>НевАзот</v>
          </cell>
          <cell r="L173" t="str">
            <v>НевАзот</v>
          </cell>
          <cell r="M173" t="str">
            <v>GMF</v>
          </cell>
          <cell r="N173" t="str">
            <v>Vinmar</v>
          </cell>
          <cell r="O173">
            <v>372</v>
          </cell>
          <cell r="P173">
            <v>51856.800000000003</v>
          </cell>
          <cell r="Q173">
            <v>51856.800000000003</v>
          </cell>
          <cell r="R173">
            <v>0</v>
          </cell>
          <cell r="S173" t="str">
            <v>Transair</v>
          </cell>
          <cell r="T173">
            <v>8394.9699999999993</v>
          </cell>
          <cell r="U173">
            <v>8394.9699999999993</v>
          </cell>
          <cell r="V173">
            <v>0</v>
          </cell>
          <cell r="W173">
            <v>0</v>
          </cell>
          <cell r="X173">
            <v>0</v>
          </cell>
          <cell r="Y173">
            <v>0</v>
          </cell>
        </row>
        <row r="174">
          <cell r="A174">
            <v>200112</v>
          </cell>
          <cell r="B174" t="str">
            <v>bac</v>
          </cell>
          <cell r="C174" t="str">
            <v>bac22</v>
          </cell>
          <cell r="D174">
            <v>37253</v>
          </cell>
          <cell r="E174">
            <v>37251</v>
          </cell>
          <cell r="F174">
            <v>37251</v>
          </cell>
          <cell r="G174">
            <v>9.8599996566772461</v>
          </cell>
          <cell r="H174">
            <v>9.8599996566772461</v>
          </cell>
          <cell r="I174" t="str">
            <v>FCA Nevinnomyssk</v>
          </cell>
          <cell r="J174" t="str">
            <v>FCA Nevinnomyssk</v>
          </cell>
          <cell r="K174" t="str">
            <v>НевАзот</v>
          </cell>
          <cell r="L174" t="str">
            <v>НевАзот</v>
          </cell>
          <cell r="M174" t="str">
            <v>GMF</v>
          </cell>
          <cell r="N174" t="str">
            <v>Akrilat</v>
          </cell>
          <cell r="O174">
            <v>415</v>
          </cell>
          <cell r="P174">
            <v>4091.9</v>
          </cell>
          <cell r="Q174">
            <v>4091.9</v>
          </cell>
          <cell r="R174">
            <v>0</v>
          </cell>
          <cell r="S174">
            <v>0</v>
          </cell>
          <cell r="T174">
            <v>0</v>
          </cell>
          <cell r="U174">
            <v>0</v>
          </cell>
          <cell r="V174">
            <v>0</v>
          </cell>
          <cell r="W174">
            <v>0</v>
          </cell>
          <cell r="X174">
            <v>0</v>
          </cell>
          <cell r="Y174">
            <v>0</v>
          </cell>
        </row>
        <row r="175">
          <cell r="A175">
            <v>200112</v>
          </cell>
          <cell r="B175" t="str">
            <v>bac</v>
          </cell>
          <cell r="C175" t="str">
            <v>bac23</v>
          </cell>
          <cell r="D175">
            <v>37250</v>
          </cell>
          <cell r="E175">
            <v>37243</v>
          </cell>
          <cell r="F175">
            <v>37243</v>
          </cell>
          <cell r="G175">
            <v>33.5</v>
          </cell>
          <cell r="H175">
            <v>33.5</v>
          </cell>
          <cell r="I175" t="str">
            <v>FCA Nevinnomyssk</v>
          </cell>
          <cell r="J175" t="str">
            <v>FCA Nevinnomyssk</v>
          </cell>
          <cell r="K175" t="str">
            <v>НевАзот</v>
          </cell>
          <cell r="L175" t="str">
            <v>НевАзот</v>
          </cell>
          <cell r="M175" t="str">
            <v>GMF</v>
          </cell>
          <cell r="N175" t="str">
            <v>Twin</v>
          </cell>
          <cell r="O175">
            <v>315</v>
          </cell>
          <cell r="P175">
            <v>10552.5</v>
          </cell>
          <cell r="Q175">
            <v>10552.5</v>
          </cell>
          <cell r="R175">
            <v>0</v>
          </cell>
          <cell r="S175">
            <v>0</v>
          </cell>
          <cell r="T175">
            <v>0</v>
          </cell>
          <cell r="U175">
            <v>0</v>
          </cell>
          <cell r="V175">
            <v>0</v>
          </cell>
          <cell r="W175">
            <v>0</v>
          </cell>
          <cell r="X175">
            <v>0</v>
          </cell>
          <cell r="Y175">
            <v>0</v>
          </cell>
        </row>
        <row r="176">
          <cell r="A176">
            <v>200112</v>
          </cell>
          <cell r="B176" t="str">
            <v>bac</v>
          </cell>
          <cell r="C176" t="str">
            <v>bac24</v>
          </cell>
          <cell r="D176">
            <v>37250</v>
          </cell>
          <cell r="E176">
            <v>37244</v>
          </cell>
          <cell r="F176">
            <v>37244</v>
          </cell>
          <cell r="G176">
            <v>33.599998474121094</v>
          </cell>
          <cell r="H176">
            <v>33.599998474121094</v>
          </cell>
          <cell r="I176" t="str">
            <v>FCA Nevinnomyssk</v>
          </cell>
          <cell r="J176" t="str">
            <v>FCA Nevinnomyssk</v>
          </cell>
          <cell r="K176" t="str">
            <v>НевАзот</v>
          </cell>
          <cell r="L176" t="str">
            <v>НевАзот</v>
          </cell>
          <cell r="M176" t="str">
            <v>GMF</v>
          </cell>
          <cell r="N176" t="str">
            <v>Twin</v>
          </cell>
          <cell r="O176">
            <v>315</v>
          </cell>
          <cell r="P176">
            <v>10584</v>
          </cell>
          <cell r="Q176">
            <v>10584</v>
          </cell>
          <cell r="R176">
            <v>0</v>
          </cell>
          <cell r="S176">
            <v>0</v>
          </cell>
          <cell r="T176">
            <v>0</v>
          </cell>
          <cell r="U176">
            <v>0</v>
          </cell>
          <cell r="V176">
            <v>0</v>
          </cell>
          <cell r="W176">
            <v>0</v>
          </cell>
          <cell r="X176">
            <v>0</v>
          </cell>
          <cell r="Y176">
            <v>0</v>
          </cell>
        </row>
        <row r="177">
          <cell r="A177">
            <v>200112</v>
          </cell>
          <cell r="B177" t="str">
            <v>bac</v>
          </cell>
          <cell r="C177" t="str">
            <v>bac25</v>
          </cell>
          <cell r="D177">
            <v>37250</v>
          </cell>
          <cell r="E177">
            <v>37245</v>
          </cell>
          <cell r="F177">
            <v>37245</v>
          </cell>
          <cell r="G177">
            <v>33.5</v>
          </cell>
          <cell r="H177">
            <v>33.5</v>
          </cell>
          <cell r="I177" t="str">
            <v>FCA Nevinnomyssk</v>
          </cell>
          <cell r="J177" t="str">
            <v>FCA Nevinnomyssk</v>
          </cell>
          <cell r="K177" t="str">
            <v>НевАзот</v>
          </cell>
          <cell r="L177" t="str">
            <v>НевАзот</v>
          </cell>
          <cell r="M177" t="str">
            <v>GMF</v>
          </cell>
          <cell r="N177" t="str">
            <v>Twin</v>
          </cell>
          <cell r="O177">
            <v>315</v>
          </cell>
          <cell r="P177">
            <v>10552.5</v>
          </cell>
          <cell r="Q177">
            <v>10552.5</v>
          </cell>
          <cell r="R177">
            <v>0</v>
          </cell>
          <cell r="S177">
            <v>0</v>
          </cell>
          <cell r="T177">
            <v>0</v>
          </cell>
          <cell r="U177">
            <v>0</v>
          </cell>
          <cell r="V177">
            <v>0</v>
          </cell>
          <cell r="W177">
            <v>0</v>
          </cell>
          <cell r="X177">
            <v>0</v>
          </cell>
          <cell r="Y177">
            <v>0</v>
          </cell>
        </row>
        <row r="178">
          <cell r="A178">
            <v>200112</v>
          </cell>
          <cell r="B178" t="str">
            <v>bac</v>
          </cell>
          <cell r="C178" t="str">
            <v>bac26</v>
          </cell>
          <cell r="D178">
            <v>37250</v>
          </cell>
          <cell r="E178">
            <v>37250</v>
          </cell>
          <cell r="F178">
            <v>37250</v>
          </cell>
          <cell r="G178">
            <v>59.299999237060547</v>
          </cell>
          <cell r="H178">
            <v>59.299999237060547</v>
          </cell>
          <cell r="I178" t="str">
            <v>FCA Nevinnomyssk</v>
          </cell>
          <cell r="J178" t="str">
            <v>FCA Nevinnomyssk</v>
          </cell>
          <cell r="K178" t="str">
            <v>НевАзот</v>
          </cell>
          <cell r="L178" t="str">
            <v>НевАзот</v>
          </cell>
          <cell r="M178" t="str">
            <v>GMF</v>
          </cell>
          <cell r="N178" t="str">
            <v>Twin</v>
          </cell>
          <cell r="O178">
            <v>315</v>
          </cell>
          <cell r="P178">
            <v>18679.5</v>
          </cell>
          <cell r="Q178">
            <v>18679.5</v>
          </cell>
          <cell r="R178">
            <v>0</v>
          </cell>
          <cell r="S178">
            <v>0</v>
          </cell>
          <cell r="T178">
            <v>0</v>
          </cell>
          <cell r="U178">
            <v>0</v>
          </cell>
          <cell r="V178">
            <v>0</v>
          </cell>
          <cell r="W178">
            <v>0</v>
          </cell>
          <cell r="X178">
            <v>0</v>
          </cell>
          <cell r="Y178">
            <v>0</v>
          </cell>
        </row>
        <row r="179">
          <cell r="A179">
            <v>200201</v>
          </cell>
          <cell r="B179" t="str">
            <v>bac</v>
          </cell>
          <cell r="C179" t="str">
            <v>bac27</v>
          </cell>
          <cell r="D179">
            <v>37283</v>
          </cell>
          <cell r="E179">
            <v>37280</v>
          </cell>
          <cell r="F179">
            <v>37280</v>
          </cell>
          <cell r="G179">
            <v>179.80000305175781</v>
          </cell>
          <cell r="H179">
            <v>179.80000305175781</v>
          </cell>
          <cell r="I179" t="str">
            <v>FCA Nevinnomyssk</v>
          </cell>
          <cell r="J179" t="str">
            <v>FCA Nevinnomyssk</v>
          </cell>
          <cell r="K179" t="str">
            <v>НевАзот</v>
          </cell>
          <cell r="L179" t="str">
            <v>НевАзот</v>
          </cell>
          <cell r="M179" t="str">
            <v>GMF</v>
          </cell>
          <cell r="N179" t="str">
            <v>Twin</v>
          </cell>
          <cell r="O179">
            <v>311</v>
          </cell>
          <cell r="P179">
            <v>55917.8</v>
          </cell>
          <cell r="Q179">
            <v>55917.8</v>
          </cell>
          <cell r="R179">
            <v>0</v>
          </cell>
          <cell r="S179">
            <v>0</v>
          </cell>
          <cell r="T179">
            <v>0</v>
          </cell>
          <cell r="U179">
            <v>0</v>
          </cell>
          <cell r="V179">
            <v>0</v>
          </cell>
          <cell r="W179">
            <v>0</v>
          </cell>
          <cell r="X179">
            <v>0</v>
          </cell>
          <cell r="Y179">
            <v>0</v>
          </cell>
        </row>
        <row r="180">
          <cell r="A180">
            <v>200112</v>
          </cell>
          <cell r="B180" t="str">
            <v>bac</v>
          </cell>
          <cell r="C180" t="str">
            <v>bac28</v>
          </cell>
          <cell r="D180">
            <v>37250</v>
          </cell>
          <cell r="E180">
            <v>37250</v>
          </cell>
          <cell r="F180">
            <v>37250</v>
          </cell>
          <cell r="G180">
            <v>126.5</v>
          </cell>
          <cell r="H180">
            <v>126.5</v>
          </cell>
          <cell r="I180" t="str">
            <v>FCA Nevinnomyssk</v>
          </cell>
          <cell r="J180" t="str">
            <v>FCA Nevinnomyssk</v>
          </cell>
          <cell r="K180" t="str">
            <v>НевАзот</v>
          </cell>
          <cell r="L180" t="str">
            <v>НевАзот</v>
          </cell>
          <cell r="M180" t="str">
            <v>GMF</v>
          </cell>
          <cell r="N180" t="str">
            <v>Twin</v>
          </cell>
          <cell r="O180">
            <v>315</v>
          </cell>
          <cell r="P180">
            <v>39847.5</v>
          </cell>
          <cell r="Q180">
            <v>39847.5</v>
          </cell>
          <cell r="R180">
            <v>0</v>
          </cell>
          <cell r="S180">
            <v>0</v>
          </cell>
          <cell r="T180">
            <v>0</v>
          </cell>
          <cell r="U180">
            <v>0</v>
          </cell>
          <cell r="V180">
            <v>0</v>
          </cell>
          <cell r="W180">
            <v>0</v>
          </cell>
          <cell r="X180">
            <v>0</v>
          </cell>
          <cell r="Y180">
            <v>0</v>
          </cell>
        </row>
        <row r="181">
          <cell r="A181">
            <v>200112</v>
          </cell>
          <cell r="B181" t="str">
            <v>bac</v>
          </cell>
          <cell r="C181" t="str">
            <v>bac29</v>
          </cell>
          <cell r="D181">
            <v>37250</v>
          </cell>
          <cell r="E181">
            <v>37252</v>
          </cell>
          <cell r="F181">
            <v>37252</v>
          </cell>
          <cell r="G181">
            <v>43.700000762939453</v>
          </cell>
          <cell r="H181">
            <v>43.700000762939453</v>
          </cell>
          <cell r="I181" t="str">
            <v>FCA Nevinnomyssk</v>
          </cell>
          <cell r="J181" t="str">
            <v>FCA Nevinnomyssk</v>
          </cell>
          <cell r="K181" t="str">
            <v>НевАзот</v>
          </cell>
          <cell r="L181" t="str">
            <v>НевАзот</v>
          </cell>
          <cell r="M181" t="str">
            <v>GMF</v>
          </cell>
          <cell r="N181" t="str">
            <v>Twin</v>
          </cell>
          <cell r="O181">
            <v>315</v>
          </cell>
          <cell r="P181">
            <v>13765.5</v>
          </cell>
          <cell r="Q181">
            <v>13765.5</v>
          </cell>
          <cell r="R181">
            <v>0</v>
          </cell>
          <cell r="S181">
            <v>0</v>
          </cell>
          <cell r="T181">
            <v>0</v>
          </cell>
          <cell r="U181">
            <v>0</v>
          </cell>
          <cell r="V181">
            <v>0</v>
          </cell>
          <cell r="W181">
            <v>0</v>
          </cell>
          <cell r="X181">
            <v>0</v>
          </cell>
          <cell r="Y181">
            <v>0</v>
          </cell>
        </row>
        <row r="182">
          <cell r="A182">
            <v>200201</v>
          </cell>
          <cell r="B182" t="str">
            <v>bac</v>
          </cell>
          <cell r="C182" t="str">
            <v>bac30</v>
          </cell>
          <cell r="D182">
            <v>37287</v>
          </cell>
          <cell r="E182">
            <v>37277</v>
          </cell>
          <cell r="F182">
            <v>37277</v>
          </cell>
          <cell r="G182">
            <v>473.60000610351562</v>
          </cell>
          <cell r="H182">
            <v>473.60000610351562</v>
          </cell>
          <cell r="I182" t="str">
            <v>FCA Nevinnomyssk</v>
          </cell>
          <cell r="J182" t="str">
            <v>FCA Nevinnomyssk</v>
          </cell>
          <cell r="K182" t="str">
            <v>НевАзот</v>
          </cell>
          <cell r="L182" t="str">
            <v>НевАзот</v>
          </cell>
          <cell r="M182" t="str">
            <v>GMF</v>
          </cell>
          <cell r="N182" t="str">
            <v>Coxon</v>
          </cell>
          <cell r="O182">
            <v>307</v>
          </cell>
          <cell r="P182">
            <v>145395.20000000001</v>
          </cell>
          <cell r="Q182">
            <v>145395.20000000001</v>
          </cell>
          <cell r="R182">
            <v>0</v>
          </cell>
          <cell r="S182">
            <v>0</v>
          </cell>
          <cell r="T182">
            <v>0</v>
          </cell>
          <cell r="U182">
            <v>0</v>
          </cell>
          <cell r="V182">
            <v>0</v>
          </cell>
          <cell r="W182">
            <v>0</v>
          </cell>
          <cell r="X182">
            <v>0</v>
          </cell>
          <cell r="Y182">
            <v>0</v>
          </cell>
        </row>
        <row r="183">
          <cell r="A183">
            <v>200112</v>
          </cell>
          <cell r="B183" t="str">
            <v>bac</v>
          </cell>
          <cell r="C183" t="str">
            <v>bac31</v>
          </cell>
          <cell r="D183">
            <v>37250</v>
          </cell>
          <cell r="E183">
            <v>37254</v>
          </cell>
          <cell r="F183">
            <v>37254</v>
          </cell>
          <cell r="G183">
            <v>71.099998474121094</v>
          </cell>
          <cell r="H183">
            <v>71.099998474121094</v>
          </cell>
          <cell r="I183" t="str">
            <v>FCA Nevinnomyssk</v>
          </cell>
          <cell r="J183" t="str">
            <v>FCA Nevinnomyssk</v>
          </cell>
          <cell r="K183" t="str">
            <v>НевАзот</v>
          </cell>
          <cell r="L183" t="str">
            <v>НевАзот</v>
          </cell>
          <cell r="M183" t="str">
            <v>GMF</v>
          </cell>
          <cell r="N183" t="str">
            <v>Twin</v>
          </cell>
          <cell r="O183">
            <v>315</v>
          </cell>
          <cell r="P183">
            <v>22396.5</v>
          </cell>
          <cell r="Q183">
            <v>22396.5</v>
          </cell>
          <cell r="R183">
            <v>0</v>
          </cell>
          <cell r="S183">
            <v>0</v>
          </cell>
          <cell r="T183">
            <v>0</v>
          </cell>
          <cell r="U183">
            <v>0</v>
          </cell>
          <cell r="V183">
            <v>0</v>
          </cell>
          <cell r="W183">
            <v>0</v>
          </cell>
          <cell r="X183">
            <v>0</v>
          </cell>
          <cell r="Y183">
            <v>0</v>
          </cell>
        </row>
        <row r="184">
          <cell r="A184">
            <v>200202</v>
          </cell>
          <cell r="B184" t="str">
            <v>bac</v>
          </cell>
          <cell r="C184" t="str">
            <v>bac32</v>
          </cell>
          <cell r="D184">
            <v>37287</v>
          </cell>
          <cell r="E184">
            <v>37305</v>
          </cell>
          <cell r="F184">
            <v>37305</v>
          </cell>
          <cell r="G184">
            <v>494.60000610351562</v>
          </cell>
          <cell r="H184">
            <v>494.60000610351562</v>
          </cell>
          <cell r="I184" t="str">
            <v>FCA Nevinnomyssk</v>
          </cell>
          <cell r="J184" t="str">
            <v>FCA Nevinnomyssk</v>
          </cell>
          <cell r="K184" t="str">
            <v>НевАзот</v>
          </cell>
          <cell r="L184" t="str">
            <v>НевАзот</v>
          </cell>
          <cell r="M184" t="str">
            <v>GMF</v>
          </cell>
          <cell r="N184" t="str">
            <v>Coxon</v>
          </cell>
          <cell r="O184">
            <v>283</v>
          </cell>
          <cell r="P184">
            <v>139971.79999999999</v>
          </cell>
          <cell r="Q184">
            <v>70750</v>
          </cell>
          <cell r="R184">
            <v>69221.8</v>
          </cell>
          <cell r="S184">
            <v>0</v>
          </cell>
          <cell r="T184">
            <v>0</v>
          </cell>
          <cell r="U184">
            <v>0</v>
          </cell>
          <cell r="V184">
            <v>0</v>
          </cell>
          <cell r="W184">
            <v>0</v>
          </cell>
          <cell r="X184">
            <v>0</v>
          </cell>
          <cell r="Y184">
            <v>0</v>
          </cell>
        </row>
        <row r="185">
          <cell r="A185">
            <v>200201</v>
          </cell>
          <cell r="B185" t="str">
            <v>bac</v>
          </cell>
          <cell r="C185" t="str">
            <v>bac33</v>
          </cell>
          <cell r="D185">
            <v>37283</v>
          </cell>
          <cell r="E185">
            <v>37287</v>
          </cell>
          <cell r="F185">
            <v>37287</v>
          </cell>
          <cell r="G185">
            <v>33.099998474121094</v>
          </cell>
          <cell r="H185">
            <v>33.099998474121094</v>
          </cell>
          <cell r="I185" t="str">
            <v>FCA Nevinnomyssk</v>
          </cell>
          <cell r="J185" t="str">
            <v>FCA Nevinnomyssk</v>
          </cell>
          <cell r="K185" t="str">
            <v>НевАзот</v>
          </cell>
          <cell r="L185" t="str">
            <v>НевАзот</v>
          </cell>
          <cell r="M185" t="str">
            <v>GMF</v>
          </cell>
          <cell r="N185" t="str">
            <v>Twin</v>
          </cell>
          <cell r="O185">
            <v>311</v>
          </cell>
          <cell r="P185">
            <v>10294.1</v>
          </cell>
          <cell r="Q185">
            <v>10294.1</v>
          </cell>
          <cell r="R185">
            <v>0</v>
          </cell>
          <cell r="S185">
            <v>0</v>
          </cell>
          <cell r="T185">
            <v>0</v>
          </cell>
          <cell r="U185">
            <v>0</v>
          </cell>
          <cell r="V185">
            <v>0</v>
          </cell>
          <cell r="W185">
            <v>0</v>
          </cell>
          <cell r="X185">
            <v>0</v>
          </cell>
          <cell r="Y185">
            <v>0</v>
          </cell>
        </row>
        <row r="186">
          <cell r="A186">
            <v>200202</v>
          </cell>
          <cell r="B186" t="str">
            <v>bac</v>
          </cell>
          <cell r="C186" t="str">
            <v>bac34</v>
          </cell>
          <cell r="D186">
            <v>37315</v>
          </cell>
          <cell r="E186">
            <v>37181</v>
          </cell>
          <cell r="F186">
            <v>37258</v>
          </cell>
          <cell r="G186">
            <v>44</v>
          </cell>
          <cell r="H186">
            <v>44</v>
          </cell>
          <cell r="I186" t="str">
            <v>FCA Nevinnomyssk</v>
          </cell>
          <cell r="J186" t="str">
            <v>FCA Nevinnomyssk</v>
          </cell>
          <cell r="K186" t="str">
            <v>НевАзот</v>
          </cell>
          <cell r="L186" t="str">
            <v>НевАзот</v>
          </cell>
          <cell r="M186" t="str">
            <v>GMF</v>
          </cell>
          <cell r="N186" t="str">
            <v>PCC</v>
          </cell>
          <cell r="O186">
            <v>355</v>
          </cell>
          <cell r="P186">
            <v>15620</v>
          </cell>
          <cell r="Q186">
            <v>15620</v>
          </cell>
          <cell r="R186">
            <v>0</v>
          </cell>
          <cell r="S186">
            <v>0</v>
          </cell>
          <cell r="T186">
            <v>0</v>
          </cell>
          <cell r="U186">
            <v>0</v>
          </cell>
          <cell r="V186">
            <v>0</v>
          </cell>
          <cell r="W186">
            <v>0</v>
          </cell>
          <cell r="X186">
            <v>0</v>
          </cell>
          <cell r="Y186">
            <v>0</v>
          </cell>
        </row>
        <row r="187">
          <cell r="A187">
            <v>200202</v>
          </cell>
          <cell r="B187" t="str">
            <v>bac</v>
          </cell>
          <cell r="C187" t="str">
            <v>bac36</v>
          </cell>
          <cell r="D187">
            <v>37315</v>
          </cell>
          <cell r="E187">
            <v>37309</v>
          </cell>
          <cell r="F187">
            <v>37309</v>
          </cell>
          <cell r="G187">
            <v>119.19999694824219</v>
          </cell>
          <cell r="H187">
            <v>119.19999694824219</v>
          </cell>
          <cell r="I187" t="str">
            <v>FCA Nevinnomyssk</v>
          </cell>
          <cell r="J187" t="str">
            <v>FCA Nevinnomyssk</v>
          </cell>
          <cell r="K187" t="str">
            <v>НевАзот</v>
          </cell>
          <cell r="L187" t="str">
            <v>НевАзот</v>
          </cell>
          <cell r="M187" t="str">
            <v>GMF</v>
          </cell>
          <cell r="N187" t="str">
            <v>Twin</v>
          </cell>
          <cell r="O187">
            <v>300</v>
          </cell>
          <cell r="P187">
            <v>35760</v>
          </cell>
          <cell r="Q187">
            <v>15000</v>
          </cell>
          <cell r="R187">
            <v>20760</v>
          </cell>
          <cell r="S187">
            <v>0</v>
          </cell>
          <cell r="T187">
            <v>0</v>
          </cell>
          <cell r="U187">
            <v>0</v>
          </cell>
          <cell r="V187">
            <v>0</v>
          </cell>
          <cell r="W187">
            <v>0</v>
          </cell>
          <cell r="X187">
            <v>0</v>
          </cell>
          <cell r="Y187">
            <v>0</v>
          </cell>
        </row>
        <row r="188">
          <cell r="A188">
            <v>200104</v>
          </cell>
          <cell r="B188" t="str">
            <v>bc</v>
          </cell>
          <cell r="C188" t="str">
            <v>bc01</v>
          </cell>
          <cell r="D188">
            <v>37010</v>
          </cell>
          <cell r="E188">
            <v>37010</v>
          </cell>
          <cell r="F188">
            <v>37022</v>
          </cell>
          <cell r="G188">
            <v>40</v>
          </cell>
          <cell r="H188">
            <v>40</v>
          </cell>
          <cell r="I188" t="str">
            <v>FOB SPb</v>
          </cell>
          <cell r="J188" t="str">
            <v>CIF Antwerpen</v>
          </cell>
          <cell r="K188" t="str">
            <v>КГОК</v>
          </cell>
          <cell r="L188" t="str">
            <v>КГОК</v>
          </cell>
          <cell r="M188" t="str">
            <v>Seneltex</v>
          </cell>
          <cell r="N188" t="str">
            <v>Imexco</v>
          </cell>
          <cell r="O188">
            <v>2000</v>
          </cell>
          <cell r="P188">
            <v>80000</v>
          </cell>
          <cell r="Q188">
            <v>80000</v>
          </cell>
          <cell r="R188">
            <v>0</v>
          </cell>
          <cell r="S188">
            <v>0</v>
          </cell>
          <cell r="T188">
            <v>690</v>
          </cell>
          <cell r="U188">
            <v>690</v>
          </cell>
          <cell r="V188">
            <v>0</v>
          </cell>
          <cell r="W188">
            <v>176</v>
          </cell>
          <cell r="X188">
            <v>176</v>
          </cell>
          <cell r="Y188">
            <v>0</v>
          </cell>
        </row>
        <row r="189">
          <cell r="A189">
            <v>200106</v>
          </cell>
          <cell r="B189" t="str">
            <v>bc</v>
          </cell>
          <cell r="C189" t="str">
            <v>bc02</v>
          </cell>
          <cell r="D189">
            <v>37065</v>
          </cell>
          <cell r="E189">
            <v>37065</v>
          </cell>
          <cell r="F189">
            <v>37079</v>
          </cell>
          <cell r="G189">
            <v>252</v>
          </cell>
          <cell r="H189">
            <v>252</v>
          </cell>
          <cell r="I189" t="str">
            <v>FCA Kovdor</v>
          </cell>
          <cell r="J189" t="str">
            <v>CIF Japan</v>
          </cell>
          <cell r="K189" t="str">
            <v>КГОК</v>
          </cell>
          <cell r="L189" t="str">
            <v>КГОК</v>
          </cell>
          <cell r="M189" t="str">
            <v>GMF</v>
          </cell>
          <cell r="N189" t="str">
            <v>Mitsui</v>
          </cell>
          <cell r="O189">
            <v>2095</v>
          </cell>
          <cell r="P189">
            <v>527940</v>
          </cell>
          <cell r="Q189">
            <v>527940</v>
          </cell>
          <cell r="R189">
            <v>0</v>
          </cell>
          <cell r="S189">
            <v>0</v>
          </cell>
          <cell r="T189">
            <v>19678.84</v>
          </cell>
          <cell r="U189">
            <v>19678.84</v>
          </cell>
          <cell r="V189">
            <v>0</v>
          </cell>
          <cell r="W189">
            <v>813.04</v>
          </cell>
          <cell r="X189">
            <v>813.04</v>
          </cell>
          <cell r="Y189">
            <v>0</v>
          </cell>
        </row>
        <row r="190">
          <cell r="A190">
            <v>200106</v>
          </cell>
          <cell r="B190" t="str">
            <v>bc</v>
          </cell>
          <cell r="C190" t="str">
            <v>bc03</v>
          </cell>
          <cell r="D190">
            <v>37069</v>
          </cell>
          <cell r="E190">
            <v>37069</v>
          </cell>
          <cell r="F190">
            <v>37079</v>
          </cell>
          <cell r="G190">
            <v>60</v>
          </cell>
          <cell r="H190">
            <v>60</v>
          </cell>
          <cell r="I190" t="str">
            <v>FOB SPb</v>
          </cell>
          <cell r="J190" t="str">
            <v>CIF Antwerpen</v>
          </cell>
          <cell r="K190" t="str">
            <v>КГОК</v>
          </cell>
          <cell r="L190" t="str">
            <v>КГОК</v>
          </cell>
          <cell r="M190" t="str">
            <v>Seneltex</v>
          </cell>
          <cell r="N190" t="str">
            <v>Imexco</v>
          </cell>
          <cell r="O190">
            <v>2000</v>
          </cell>
          <cell r="P190">
            <v>120000</v>
          </cell>
          <cell r="Q190">
            <v>120000</v>
          </cell>
          <cell r="R190">
            <v>0</v>
          </cell>
          <cell r="S190">
            <v>0</v>
          </cell>
          <cell r="T190">
            <v>1035</v>
          </cell>
          <cell r="U190">
            <v>1035</v>
          </cell>
          <cell r="V190">
            <v>0</v>
          </cell>
          <cell r="W190">
            <v>184.8</v>
          </cell>
          <cell r="X190">
            <v>184.8</v>
          </cell>
          <cell r="Y190">
            <v>0</v>
          </cell>
        </row>
        <row r="191">
          <cell r="A191">
            <v>200107</v>
          </cell>
          <cell r="B191" t="str">
            <v>bc</v>
          </cell>
          <cell r="C191" t="str">
            <v>bc04</v>
          </cell>
          <cell r="D191">
            <v>37085</v>
          </cell>
          <cell r="E191">
            <v>37085</v>
          </cell>
          <cell r="F191">
            <v>37105</v>
          </cell>
          <cell r="G191">
            <v>84</v>
          </cell>
          <cell r="H191">
            <v>84</v>
          </cell>
          <cell r="I191" t="str">
            <v>FCA Kovdor</v>
          </cell>
          <cell r="J191" t="str">
            <v>CIF Japan</v>
          </cell>
          <cell r="K191" t="str">
            <v>КГОК</v>
          </cell>
          <cell r="L191" t="str">
            <v>КГОК</v>
          </cell>
          <cell r="M191" t="str">
            <v>GMF</v>
          </cell>
          <cell r="N191" t="str">
            <v>Kinsho</v>
          </cell>
          <cell r="O191">
            <v>1900</v>
          </cell>
          <cell r="P191">
            <v>159600</v>
          </cell>
          <cell r="Q191">
            <v>159600</v>
          </cell>
          <cell r="R191">
            <v>0</v>
          </cell>
          <cell r="S191">
            <v>0</v>
          </cell>
          <cell r="T191">
            <v>6116.28</v>
          </cell>
          <cell r="U191">
            <v>6116.28</v>
          </cell>
          <cell r="V191">
            <v>0</v>
          </cell>
          <cell r="W191">
            <v>245.78</v>
          </cell>
          <cell r="X191">
            <v>245.78</v>
          </cell>
          <cell r="Y191">
            <v>0</v>
          </cell>
        </row>
        <row r="192">
          <cell r="A192">
            <v>200107</v>
          </cell>
          <cell r="B192" t="str">
            <v>bc</v>
          </cell>
          <cell r="C192" t="str">
            <v>bc05</v>
          </cell>
          <cell r="D192">
            <v>37083</v>
          </cell>
          <cell r="E192">
            <v>37083</v>
          </cell>
          <cell r="F192">
            <v>37096</v>
          </cell>
          <cell r="G192">
            <v>21</v>
          </cell>
          <cell r="H192">
            <v>21</v>
          </cell>
          <cell r="I192" t="str">
            <v>FCA Kovdor</v>
          </cell>
          <cell r="J192" t="str">
            <v>CIF Japan</v>
          </cell>
          <cell r="K192" t="str">
            <v>КГОК</v>
          </cell>
          <cell r="L192" t="str">
            <v>КГОК</v>
          </cell>
          <cell r="M192" t="str">
            <v>GMF</v>
          </cell>
          <cell r="N192" t="str">
            <v>Kinsho</v>
          </cell>
          <cell r="O192">
            <v>2100</v>
          </cell>
          <cell r="P192">
            <v>44100</v>
          </cell>
          <cell r="Q192">
            <v>44100</v>
          </cell>
          <cell r="R192">
            <v>0</v>
          </cell>
          <cell r="S192">
            <v>123000</v>
          </cell>
          <cell r="T192">
            <v>1882.86</v>
          </cell>
          <cell r="U192">
            <v>1882.86</v>
          </cell>
          <cell r="V192">
            <v>0</v>
          </cell>
          <cell r="W192">
            <v>67.91</v>
          </cell>
          <cell r="X192">
            <v>67.91</v>
          </cell>
          <cell r="Y192">
            <v>0</v>
          </cell>
        </row>
        <row r="193">
          <cell r="A193">
            <v>200107</v>
          </cell>
          <cell r="B193" t="str">
            <v>bc</v>
          </cell>
          <cell r="C193" t="str">
            <v>bc06</v>
          </cell>
          <cell r="D193">
            <v>37092</v>
          </cell>
          <cell r="E193">
            <v>37092</v>
          </cell>
          <cell r="F193">
            <v>37110</v>
          </cell>
          <cell r="G193">
            <v>105</v>
          </cell>
          <cell r="H193">
            <v>105</v>
          </cell>
          <cell r="I193" t="str">
            <v>FCA Kovdor</v>
          </cell>
          <cell r="J193" t="str">
            <v>CIF Japan</v>
          </cell>
          <cell r="K193" t="str">
            <v>КГОК</v>
          </cell>
          <cell r="L193" t="str">
            <v>КГОК</v>
          </cell>
          <cell r="M193" t="str">
            <v>GMF</v>
          </cell>
          <cell r="N193" t="str">
            <v>Mitsui</v>
          </cell>
          <cell r="O193">
            <v>2095</v>
          </cell>
          <cell r="P193">
            <v>219975</v>
          </cell>
          <cell r="Q193">
            <v>219975</v>
          </cell>
          <cell r="R193">
            <v>0</v>
          </cell>
          <cell r="S193">
            <v>0</v>
          </cell>
          <cell r="T193">
            <v>7845.35</v>
          </cell>
          <cell r="U193">
            <v>7845.35</v>
          </cell>
          <cell r="V193">
            <v>0</v>
          </cell>
          <cell r="W193">
            <v>338.76</v>
          </cell>
          <cell r="X193">
            <v>338.76</v>
          </cell>
          <cell r="Y193">
            <v>0</v>
          </cell>
        </row>
        <row r="194">
          <cell r="A194">
            <v>200107</v>
          </cell>
          <cell r="B194" t="str">
            <v>bc</v>
          </cell>
          <cell r="C194" t="str">
            <v>bc07</v>
          </cell>
          <cell r="D194">
            <v>37102</v>
          </cell>
          <cell r="E194">
            <v>37102</v>
          </cell>
          <cell r="F194">
            <v>37120</v>
          </cell>
          <cell r="G194">
            <v>60</v>
          </cell>
          <cell r="H194">
            <v>60</v>
          </cell>
          <cell r="I194" t="str">
            <v>FCA Kovdor</v>
          </cell>
          <cell r="J194" t="str">
            <v>DAF Chop</v>
          </cell>
          <cell r="K194" t="str">
            <v>КГОК</v>
          </cell>
          <cell r="L194" t="str">
            <v>КГОК</v>
          </cell>
          <cell r="M194" t="str">
            <v>GMF</v>
          </cell>
          <cell r="N194" t="str">
            <v>Alfachem</v>
          </cell>
          <cell r="O194">
            <v>1915</v>
          </cell>
          <cell r="P194">
            <v>114900</v>
          </cell>
          <cell r="Q194">
            <v>114900</v>
          </cell>
          <cell r="R194">
            <v>0</v>
          </cell>
          <cell r="S194">
            <v>257685</v>
          </cell>
          <cell r="T194">
            <v>1956</v>
          </cell>
          <cell r="U194">
            <v>1956</v>
          </cell>
          <cell r="V194">
            <v>0</v>
          </cell>
          <cell r="W194">
            <v>0</v>
          </cell>
          <cell r="X194">
            <v>0</v>
          </cell>
          <cell r="Y194">
            <v>0</v>
          </cell>
        </row>
        <row r="195">
          <cell r="A195">
            <v>200107</v>
          </cell>
          <cell r="B195" t="str">
            <v>bc</v>
          </cell>
          <cell r="C195" t="str">
            <v>bc08</v>
          </cell>
          <cell r="D195">
            <v>37092</v>
          </cell>
          <cell r="E195">
            <v>37092</v>
          </cell>
          <cell r="F195">
            <v>37105</v>
          </cell>
          <cell r="G195">
            <v>20</v>
          </cell>
          <cell r="H195">
            <v>20</v>
          </cell>
          <cell r="I195" t="str">
            <v>FCA Kovdor</v>
          </cell>
          <cell r="J195" t="str">
            <v>CIF Antwerpen</v>
          </cell>
          <cell r="K195" t="str">
            <v>КГОК</v>
          </cell>
          <cell r="L195" t="str">
            <v>КГОК</v>
          </cell>
          <cell r="M195" t="str">
            <v>GMF</v>
          </cell>
          <cell r="N195" t="str">
            <v>ZCD</v>
          </cell>
          <cell r="O195">
            <v>2050</v>
          </cell>
          <cell r="P195">
            <v>41000</v>
          </cell>
          <cell r="Q195">
            <v>41000</v>
          </cell>
          <cell r="R195">
            <v>0</v>
          </cell>
          <cell r="S195">
            <v>216000</v>
          </cell>
          <cell r="T195">
            <v>1322.86</v>
          </cell>
          <cell r="U195">
            <v>1322.86</v>
          </cell>
          <cell r="V195">
            <v>0</v>
          </cell>
          <cell r="W195">
            <v>63.14</v>
          </cell>
          <cell r="X195">
            <v>63.14</v>
          </cell>
          <cell r="Y195">
            <v>0</v>
          </cell>
        </row>
        <row r="196">
          <cell r="A196">
            <v>200108</v>
          </cell>
          <cell r="B196" t="str">
            <v>bc</v>
          </cell>
          <cell r="C196" t="str">
            <v>bc09</v>
          </cell>
          <cell r="D196">
            <v>37111</v>
          </cell>
          <cell r="E196">
            <v>37111</v>
          </cell>
          <cell r="F196">
            <v>37127</v>
          </cell>
          <cell r="G196">
            <v>147</v>
          </cell>
          <cell r="H196">
            <v>147</v>
          </cell>
          <cell r="I196" t="str">
            <v>FCA Kovdor</v>
          </cell>
          <cell r="J196" t="str">
            <v>CIF Japan</v>
          </cell>
          <cell r="K196" t="str">
            <v>КГОК</v>
          </cell>
          <cell r="L196" t="str">
            <v>КГОК</v>
          </cell>
          <cell r="M196" t="str">
            <v>GMF</v>
          </cell>
          <cell r="N196" t="str">
            <v>Mitsui</v>
          </cell>
          <cell r="O196">
            <v>2095</v>
          </cell>
          <cell r="P196">
            <v>307965</v>
          </cell>
          <cell r="Q196">
            <v>307965</v>
          </cell>
          <cell r="R196">
            <v>0</v>
          </cell>
          <cell r="S196">
            <v>359100</v>
          </cell>
          <cell r="T196">
            <v>10650.24</v>
          </cell>
          <cell r="U196">
            <v>10650.24</v>
          </cell>
          <cell r="V196">
            <v>0</v>
          </cell>
          <cell r="W196">
            <v>474.27</v>
          </cell>
          <cell r="X196">
            <v>474.27</v>
          </cell>
          <cell r="Y196">
            <v>0</v>
          </cell>
        </row>
        <row r="197">
          <cell r="A197">
            <v>200108</v>
          </cell>
          <cell r="B197" t="str">
            <v>bc</v>
          </cell>
          <cell r="C197" t="str">
            <v>bc11</v>
          </cell>
          <cell r="D197">
            <v>37106</v>
          </cell>
          <cell r="E197">
            <v>37106</v>
          </cell>
          <cell r="F197">
            <v>37113</v>
          </cell>
          <cell r="G197">
            <v>21</v>
          </cell>
          <cell r="H197">
            <v>21</v>
          </cell>
          <cell r="I197" t="str">
            <v>FCA Kovdor</v>
          </cell>
          <cell r="J197" t="str">
            <v>CIF Japan</v>
          </cell>
          <cell r="K197" t="str">
            <v>КГОК</v>
          </cell>
          <cell r="L197" t="str">
            <v>КГОК</v>
          </cell>
          <cell r="M197" t="str">
            <v>GMF</v>
          </cell>
          <cell r="N197" t="str">
            <v>Kinsho</v>
          </cell>
          <cell r="O197">
            <v>2100</v>
          </cell>
          <cell r="P197">
            <v>44100</v>
          </cell>
          <cell r="Q197">
            <v>44100</v>
          </cell>
          <cell r="R197">
            <v>0</v>
          </cell>
          <cell r="S197">
            <v>245700</v>
          </cell>
          <cell r="T197">
            <v>1882.86</v>
          </cell>
          <cell r="U197">
            <v>1882.86</v>
          </cell>
          <cell r="V197">
            <v>0</v>
          </cell>
          <cell r="W197">
            <v>67.91</v>
          </cell>
          <cell r="X197">
            <v>67.91</v>
          </cell>
          <cell r="Y197">
            <v>0</v>
          </cell>
        </row>
        <row r="198">
          <cell r="A198">
            <v>200108</v>
          </cell>
          <cell r="B198" t="str">
            <v>bc</v>
          </cell>
          <cell r="C198" t="str">
            <v>bc12</v>
          </cell>
          <cell r="D198">
            <v>37120</v>
          </cell>
          <cell r="E198">
            <v>37120</v>
          </cell>
          <cell r="F198">
            <v>37134</v>
          </cell>
          <cell r="G198">
            <v>75</v>
          </cell>
          <cell r="H198">
            <v>75</v>
          </cell>
          <cell r="I198" t="str">
            <v>FCA Kovdor</v>
          </cell>
          <cell r="J198" t="str">
            <v>CIF Antwerpen</v>
          </cell>
          <cell r="K198" t="str">
            <v>КГОК</v>
          </cell>
          <cell r="L198" t="str">
            <v>КГОК</v>
          </cell>
          <cell r="M198" t="str">
            <v>GMF</v>
          </cell>
          <cell r="N198" t="str">
            <v>ZCD</v>
          </cell>
          <cell r="O198">
            <v>2050</v>
          </cell>
          <cell r="P198">
            <v>153750</v>
          </cell>
          <cell r="Q198">
            <v>153750</v>
          </cell>
          <cell r="R198">
            <v>0</v>
          </cell>
          <cell r="S198">
            <v>44100</v>
          </cell>
          <cell r="T198">
            <v>4967.5536000000002</v>
          </cell>
          <cell r="U198">
            <v>4967.55</v>
          </cell>
          <cell r="V198">
            <v>0</v>
          </cell>
          <cell r="W198">
            <v>236.78</v>
          </cell>
          <cell r="X198">
            <v>236.78</v>
          </cell>
          <cell r="Y198">
            <v>0</v>
          </cell>
        </row>
        <row r="199">
          <cell r="A199">
            <v>200107</v>
          </cell>
          <cell r="B199" t="str">
            <v>bc</v>
          </cell>
          <cell r="C199" t="str">
            <v>bc14</v>
          </cell>
          <cell r="D199">
            <v>37085</v>
          </cell>
          <cell r="E199">
            <v>37085</v>
          </cell>
          <cell r="F199">
            <v>37110</v>
          </cell>
          <cell r="G199">
            <v>105</v>
          </cell>
          <cell r="H199">
            <v>105</v>
          </cell>
          <cell r="I199" t="str">
            <v>FCA Kovdor</v>
          </cell>
          <cell r="J199" t="str">
            <v>CIF Japan</v>
          </cell>
          <cell r="K199" t="str">
            <v>КГОК</v>
          </cell>
          <cell r="L199" t="str">
            <v>КГОК</v>
          </cell>
          <cell r="M199" t="str">
            <v>GMF</v>
          </cell>
          <cell r="N199" t="str">
            <v>Kinsho</v>
          </cell>
          <cell r="O199">
            <v>1900</v>
          </cell>
          <cell r="P199">
            <v>199500</v>
          </cell>
          <cell r="Q199">
            <v>199500</v>
          </cell>
          <cell r="R199">
            <v>0</v>
          </cell>
          <cell r="S199">
            <v>0</v>
          </cell>
          <cell r="T199">
            <v>7645.35</v>
          </cell>
          <cell r="U199">
            <v>7645.35</v>
          </cell>
          <cell r="V199">
            <v>0</v>
          </cell>
          <cell r="W199">
            <v>307.23</v>
          </cell>
          <cell r="X199">
            <v>307.23</v>
          </cell>
          <cell r="Y199">
            <v>0</v>
          </cell>
        </row>
        <row r="200">
          <cell r="A200">
            <v>200108</v>
          </cell>
          <cell r="B200" t="str">
            <v>bc</v>
          </cell>
          <cell r="C200" t="str">
            <v>bc16</v>
          </cell>
          <cell r="D200">
            <v>37128</v>
          </cell>
          <cell r="E200">
            <v>37128</v>
          </cell>
          <cell r="F200">
            <v>37148</v>
          </cell>
          <cell r="G200">
            <v>60</v>
          </cell>
          <cell r="H200">
            <v>60</v>
          </cell>
          <cell r="I200" t="str">
            <v>FOB SPb</v>
          </cell>
          <cell r="J200" t="str">
            <v>CIF Antwerpen</v>
          </cell>
          <cell r="K200" t="str">
            <v>КГОК</v>
          </cell>
          <cell r="L200" t="str">
            <v>КГОК</v>
          </cell>
          <cell r="M200" t="str">
            <v>Seneltex</v>
          </cell>
          <cell r="N200" t="str">
            <v>Imexco</v>
          </cell>
          <cell r="O200">
            <v>2000</v>
          </cell>
          <cell r="P200">
            <v>120000</v>
          </cell>
          <cell r="Q200">
            <v>120000</v>
          </cell>
          <cell r="R200">
            <v>0</v>
          </cell>
          <cell r="S200">
            <v>42000</v>
          </cell>
          <cell r="T200">
            <v>1035</v>
          </cell>
          <cell r="U200">
            <v>1035</v>
          </cell>
          <cell r="V200">
            <v>0</v>
          </cell>
          <cell r="W200">
            <v>184.8</v>
          </cell>
          <cell r="X200">
            <v>184.8</v>
          </cell>
          <cell r="Y200">
            <v>0</v>
          </cell>
        </row>
        <row r="201">
          <cell r="A201">
            <v>200109</v>
          </cell>
          <cell r="B201" t="str">
            <v>bc</v>
          </cell>
          <cell r="C201" t="str">
            <v>bc17</v>
          </cell>
          <cell r="D201">
            <v>37137</v>
          </cell>
          <cell r="E201">
            <v>37147</v>
          </cell>
          <cell r="F201">
            <v>37159</v>
          </cell>
          <cell r="G201">
            <v>189</v>
          </cell>
          <cell r="H201">
            <v>189</v>
          </cell>
          <cell r="I201" t="str">
            <v>FCA Kovdor</v>
          </cell>
          <cell r="J201" t="str">
            <v>CIF Japan</v>
          </cell>
          <cell r="K201" t="str">
            <v>КГОК</v>
          </cell>
          <cell r="L201" t="str">
            <v>КГОК</v>
          </cell>
          <cell r="M201" t="str">
            <v>GMF</v>
          </cell>
          <cell r="N201" t="str">
            <v>Kinsho</v>
          </cell>
          <cell r="O201">
            <v>1900</v>
          </cell>
          <cell r="P201">
            <v>359100</v>
          </cell>
          <cell r="Q201">
            <v>359100</v>
          </cell>
          <cell r="R201">
            <v>0</v>
          </cell>
          <cell r="S201">
            <v>40800</v>
          </cell>
          <cell r="T201">
            <v>12936</v>
          </cell>
          <cell r="U201">
            <v>12936</v>
          </cell>
          <cell r="V201">
            <v>0</v>
          </cell>
          <cell r="W201">
            <v>553.01</v>
          </cell>
          <cell r="X201">
            <v>553.01</v>
          </cell>
          <cell r="Y201">
            <v>0</v>
          </cell>
        </row>
        <row r="202">
          <cell r="A202">
            <v>200109</v>
          </cell>
          <cell r="B202" t="str">
            <v>bc</v>
          </cell>
          <cell r="C202" t="str">
            <v>bc18</v>
          </cell>
          <cell r="D202">
            <v>37141</v>
          </cell>
          <cell r="E202">
            <v>37147</v>
          </cell>
          <cell r="F202">
            <v>37169</v>
          </cell>
          <cell r="G202">
            <v>105</v>
          </cell>
          <cell r="H202">
            <v>105</v>
          </cell>
          <cell r="I202" t="str">
            <v>FCA Kovdor</v>
          </cell>
          <cell r="J202" t="str">
            <v>CIF Japan</v>
          </cell>
          <cell r="K202" t="str">
            <v>КГОК</v>
          </cell>
          <cell r="L202" t="str">
            <v>КГОК</v>
          </cell>
          <cell r="M202" t="str">
            <v>GMF</v>
          </cell>
          <cell r="N202" t="str">
            <v>Mitsui</v>
          </cell>
          <cell r="O202">
            <v>2095</v>
          </cell>
          <cell r="P202">
            <v>219975</v>
          </cell>
          <cell r="Q202">
            <v>219975</v>
          </cell>
          <cell r="R202">
            <v>0</v>
          </cell>
          <cell r="S202">
            <v>44500</v>
          </cell>
          <cell r="T202">
            <v>7636.67</v>
          </cell>
          <cell r="U202">
            <v>7636.67</v>
          </cell>
          <cell r="V202">
            <v>0</v>
          </cell>
          <cell r="W202">
            <v>339.14</v>
          </cell>
          <cell r="X202">
            <v>339.14</v>
          </cell>
          <cell r="Y202">
            <v>0</v>
          </cell>
        </row>
        <row r="203">
          <cell r="A203">
            <v>200109</v>
          </cell>
          <cell r="B203" t="str">
            <v>bc</v>
          </cell>
          <cell r="C203" t="str">
            <v>bc19</v>
          </cell>
          <cell r="D203">
            <v>37141</v>
          </cell>
          <cell r="E203">
            <v>37147</v>
          </cell>
          <cell r="F203">
            <v>37169</v>
          </cell>
          <cell r="G203">
            <v>21</v>
          </cell>
          <cell r="H203">
            <v>21</v>
          </cell>
          <cell r="I203" t="str">
            <v>FCA Kovdor</v>
          </cell>
          <cell r="J203" t="str">
            <v>CIF Japan</v>
          </cell>
          <cell r="K203" t="str">
            <v>КГОК</v>
          </cell>
          <cell r="L203" t="str">
            <v>КГОК</v>
          </cell>
          <cell r="M203" t="str">
            <v>GMF</v>
          </cell>
          <cell r="N203" t="str">
            <v>Kinsho</v>
          </cell>
          <cell r="O203">
            <v>2100</v>
          </cell>
          <cell r="P203">
            <v>44100</v>
          </cell>
          <cell r="Q203">
            <v>44100</v>
          </cell>
          <cell r="R203">
            <v>0</v>
          </cell>
          <cell r="S203">
            <v>0</v>
          </cell>
          <cell r="T203">
            <v>1447.33</v>
          </cell>
          <cell r="U203">
            <v>1447.33</v>
          </cell>
          <cell r="V203">
            <v>0</v>
          </cell>
          <cell r="W203">
            <v>67.83</v>
          </cell>
          <cell r="X203">
            <v>67.83</v>
          </cell>
          <cell r="Y203">
            <v>0</v>
          </cell>
        </row>
        <row r="204">
          <cell r="A204">
            <v>200109</v>
          </cell>
          <cell r="B204" t="str">
            <v>bc</v>
          </cell>
          <cell r="C204" t="str">
            <v>bc20</v>
          </cell>
          <cell r="D204">
            <v>37148</v>
          </cell>
          <cell r="E204">
            <v>37155</v>
          </cell>
          <cell r="F204">
            <v>37162</v>
          </cell>
          <cell r="G204">
            <v>100</v>
          </cell>
          <cell r="H204">
            <v>100</v>
          </cell>
          <cell r="I204" t="str">
            <v>FCA Kovdor</v>
          </cell>
          <cell r="J204" t="str">
            <v>CIF Antwerpen</v>
          </cell>
          <cell r="K204" t="str">
            <v>КГОК</v>
          </cell>
          <cell r="L204" t="str">
            <v>КГОК</v>
          </cell>
          <cell r="M204" t="str">
            <v>GMF</v>
          </cell>
          <cell r="N204" t="str">
            <v>Treibacher</v>
          </cell>
          <cell r="O204">
            <v>1800</v>
          </cell>
          <cell r="P204">
            <v>180000</v>
          </cell>
          <cell r="Q204">
            <v>180000</v>
          </cell>
          <cell r="R204">
            <v>0</v>
          </cell>
          <cell r="S204">
            <v>0</v>
          </cell>
          <cell r="T204">
            <v>6614.3</v>
          </cell>
          <cell r="U204">
            <v>6614.3</v>
          </cell>
          <cell r="V204">
            <v>0</v>
          </cell>
          <cell r="W204">
            <v>277.2</v>
          </cell>
          <cell r="X204">
            <v>277.2</v>
          </cell>
          <cell r="Y204">
            <v>0</v>
          </cell>
        </row>
        <row r="205">
          <cell r="A205">
            <v>200109</v>
          </cell>
          <cell r="B205" t="str">
            <v>bc</v>
          </cell>
          <cell r="C205" t="str">
            <v>bc21</v>
          </cell>
          <cell r="D205">
            <v>37162</v>
          </cell>
          <cell r="E205">
            <v>37162</v>
          </cell>
          <cell r="F205">
            <v>37162</v>
          </cell>
          <cell r="G205">
            <v>18</v>
          </cell>
          <cell r="H205">
            <v>18</v>
          </cell>
          <cell r="I205" t="str">
            <v>FCA Kovdor</v>
          </cell>
          <cell r="J205" t="str">
            <v>CPT СПб</v>
          </cell>
          <cell r="K205" t="str">
            <v>КГОК</v>
          </cell>
          <cell r="L205" t="str">
            <v>КГОК</v>
          </cell>
          <cell r="M205" t="str">
            <v>GMF</v>
          </cell>
          <cell r="N205" t="str">
            <v>Cometals</v>
          </cell>
          <cell r="O205">
            <v>1900</v>
          </cell>
          <cell r="P205">
            <v>34200</v>
          </cell>
          <cell r="Q205">
            <v>34200</v>
          </cell>
          <cell r="R205">
            <v>0</v>
          </cell>
          <cell r="S205">
            <v>0</v>
          </cell>
          <cell r="T205">
            <v>682.86</v>
          </cell>
          <cell r="U205">
            <v>682.86</v>
          </cell>
          <cell r="V205">
            <v>0</v>
          </cell>
          <cell r="W205">
            <v>0</v>
          </cell>
          <cell r="X205">
            <v>0</v>
          </cell>
          <cell r="Y205">
            <v>0</v>
          </cell>
        </row>
        <row r="206">
          <cell r="A206">
            <v>200107</v>
          </cell>
          <cell r="B206" t="str">
            <v>bc</v>
          </cell>
          <cell r="C206" t="str">
            <v>bc23</v>
          </cell>
          <cell r="D206">
            <v>37092</v>
          </cell>
          <cell r="E206">
            <v>37092</v>
          </cell>
          <cell r="F206">
            <v>37113</v>
          </cell>
          <cell r="G206">
            <v>63</v>
          </cell>
          <cell r="H206">
            <v>63</v>
          </cell>
          <cell r="I206" t="str">
            <v>FCA Kovdor</v>
          </cell>
          <cell r="J206" t="str">
            <v>CIF Japan</v>
          </cell>
          <cell r="K206" t="str">
            <v>КГОК</v>
          </cell>
          <cell r="L206" t="str">
            <v>КГОК</v>
          </cell>
          <cell r="M206" t="str">
            <v>GMF</v>
          </cell>
          <cell r="N206" t="str">
            <v>Mitsui</v>
          </cell>
          <cell r="O206">
            <v>2095</v>
          </cell>
          <cell r="P206">
            <v>131985</v>
          </cell>
          <cell r="Q206">
            <v>131985</v>
          </cell>
          <cell r="R206">
            <v>0</v>
          </cell>
          <cell r="S206">
            <v>0</v>
          </cell>
          <cell r="T206">
            <v>5007.21</v>
          </cell>
          <cell r="U206">
            <v>5007.21</v>
          </cell>
          <cell r="V206">
            <v>0</v>
          </cell>
          <cell r="W206">
            <v>203.26</v>
          </cell>
          <cell r="X206">
            <v>203.26</v>
          </cell>
          <cell r="Y206">
            <v>0</v>
          </cell>
        </row>
        <row r="207">
          <cell r="A207">
            <v>200107</v>
          </cell>
          <cell r="B207" t="str">
            <v>bc</v>
          </cell>
          <cell r="C207" t="str">
            <v>bc24</v>
          </cell>
          <cell r="D207">
            <v>37092</v>
          </cell>
          <cell r="E207">
            <v>37092</v>
          </cell>
          <cell r="F207">
            <v>37110</v>
          </cell>
          <cell r="G207">
            <v>84</v>
          </cell>
          <cell r="H207">
            <v>84</v>
          </cell>
          <cell r="I207" t="str">
            <v>FCA Kovdor</v>
          </cell>
          <cell r="J207" t="str">
            <v>CIF Japan</v>
          </cell>
          <cell r="K207" t="str">
            <v>КГОК</v>
          </cell>
          <cell r="L207" t="str">
            <v>КГОК</v>
          </cell>
          <cell r="M207" t="str">
            <v>GMF</v>
          </cell>
          <cell r="N207" t="str">
            <v>Mitsui</v>
          </cell>
          <cell r="O207">
            <v>2095</v>
          </cell>
          <cell r="P207">
            <v>175980</v>
          </cell>
          <cell r="Q207">
            <v>175980</v>
          </cell>
          <cell r="R207">
            <v>0</v>
          </cell>
          <cell r="S207">
            <v>0</v>
          </cell>
          <cell r="T207">
            <v>6476.28</v>
          </cell>
          <cell r="U207">
            <v>6476.28</v>
          </cell>
          <cell r="V207">
            <v>0</v>
          </cell>
          <cell r="W207">
            <v>271.01</v>
          </cell>
          <cell r="X207">
            <v>271.01</v>
          </cell>
          <cell r="Y207">
            <v>0</v>
          </cell>
        </row>
        <row r="208">
          <cell r="A208">
            <v>200108</v>
          </cell>
          <cell r="B208" t="str">
            <v>bc</v>
          </cell>
          <cell r="C208" t="str">
            <v>bc25</v>
          </cell>
          <cell r="D208">
            <v>37111</v>
          </cell>
          <cell r="E208">
            <v>37111</v>
          </cell>
          <cell r="F208">
            <v>37130</v>
          </cell>
          <cell r="G208">
            <v>105</v>
          </cell>
          <cell r="H208">
            <v>105</v>
          </cell>
          <cell r="I208" t="str">
            <v>FCA Kovdor</v>
          </cell>
          <cell r="J208" t="str">
            <v>CIF Japan</v>
          </cell>
          <cell r="K208" t="str">
            <v>КГОК</v>
          </cell>
          <cell r="L208" t="str">
            <v>КГОК</v>
          </cell>
          <cell r="M208" t="str">
            <v>GMF</v>
          </cell>
          <cell r="N208" t="str">
            <v>Mitsui</v>
          </cell>
          <cell r="O208">
            <v>2095</v>
          </cell>
          <cell r="P208">
            <v>219975</v>
          </cell>
          <cell r="Q208">
            <v>219975</v>
          </cell>
          <cell r="R208">
            <v>0</v>
          </cell>
          <cell r="S208">
            <v>0</v>
          </cell>
          <cell r="T208">
            <v>7643.03</v>
          </cell>
          <cell r="U208">
            <v>7643.03</v>
          </cell>
          <cell r="V208">
            <v>0</v>
          </cell>
          <cell r="W208">
            <v>338.76</v>
          </cell>
          <cell r="X208">
            <v>338.76</v>
          </cell>
          <cell r="Y208">
            <v>0</v>
          </cell>
        </row>
        <row r="209">
          <cell r="A209">
            <v>200108</v>
          </cell>
          <cell r="B209" t="str">
            <v>bc</v>
          </cell>
          <cell r="C209" t="str">
            <v>bc26</v>
          </cell>
          <cell r="D209">
            <v>37111</v>
          </cell>
          <cell r="E209">
            <v>37111</v>
          </cell>
          <cell r="F209">
            <v>37131</v>
          </cell>
          <cell r="G209">
            <v>60</v>
          </cell>
          <cell r="H209">
            <v>60</v>
          </cell>
          <cell r="I209" t="str">
            <v>FCA Kovdor</v>
          </cell>
          <cell r="J209" t="str">
            <v>CIF Japan</v>
          </cell>
          <cell r="K209" t="str">
            <v>КГОК</v>
          </cell>
          <cell r="L209" t="str">
            <v>КГОК</v>
          </cell>
          <cell r="M209" t="str">
            <v>GMF</v>
          </cell>
          <cell r="N209" t="str">
            <v>Mitsui</v>
          </cell>
          <cell r="O209">
            <v>2095</v>
          </cell>
          <cell r="P209">
            <v>125700</v>
          </cell>
          <cell r="Q209">
            <v>125700</v>
          </cell>
          <cell r="R209">
            <v>0</v>
          </cell>
          <cell r="S209">
            <v>0</v>
          </cell>
          <cell r="T209">
            <v>4401.7299999999996</v>
          </cell>
          <cell r="U209">
            <v>4401.7299999999996</v>
          </cell>
          <cell r="V209">
            <v>0</v>
          </cell>
          <cell r="W209">
            <v>193.58</v>
          </cell>
          <cell r="X209">
            <v>193.58</v>
          </cell>
          <cell r="Y209">
            <v>0</v>
          </cell>
        </row>
        <row r="210">
          <cell r="A210">
            <v>200108</v>
          </cell>
          <cell r="B210" t="str">
            <v>bc</v>
          </cell>
          <cell r="C210" t="str">
            <v>bc27</v>
          </cell>
          <cell r="D210">
            <v>37120</v>
          </cell>
          <cell r="E210">
            <v>37120</v>
          </cell>
          <cell r="F210">
            <v>37134</v>
          </cell>
          <cell r="G210">
            <v>25</v>
          </cell>
          <cell r="H210">
            <v>25</v>
          </cell>
          <cell r="I210" t="str">
            <v>FCA Kovdor</v>
          </cell>
          <cell r="J210" t="str">
            <v>CIF Antwerpen</v>
          </cell>
          <cell r="K210" t="str">
            <v>КГОК</v>
          </cell>
          <cell r="L210" t="str">
            <v>КГОК</v>
          </cell>
          <cell r="M210" t="str">
            <v>GMF</v>
          </cell>
          <cell r="N210" t="str">
            <v>ZCD</v>
          </cell>
          <cell r="O210">
            <v>2300</v>
          </cell>
          <cell r="P210">
            <v>57500</v>
          </cell>
          <cell r="Q210">
            <v>57500</v>
          </cell>
          <cell r="R210">
            <v>0</v>
          </cell>
          <cell r="S210">
            <v>0</v>
          </cell>
          <cell r="T210">
            <v>1646.7464</v>
          </cell>
          <cell r="U210">
            <v>1646.75</v>
          </cell>
          <cell r="V210">
            <v>0</v>
          </cell>
          <cell r="W210">
            <v>88.55</v>
          </cell>
          <cell r="X210">
            <v>88.55</v>
          </cell>
          <cell r="Y210">
            <v>0</v>
          </cell>
        </row>
        <row r="211">
          <cell r="A211">
            <v>200110</v>
          </cell>
          <cell r="B211" t="str">
            <v>bc</v>
          </cell>
          <cell r="C211" t="str">
            <v>bc28</v>
          </cell>
          <cell r="D211">
            <v>37173</v>
          </cell>
          <cell r="E211">
            <v>37181</v>
          </cell>
          <cell r="F211">
            <v>37199</v>
          </cell>
          <cell r="G211">
            <v>126</v>
          </cell>
          <cell r="H211">
            <v>126</v>
          </cell>
          <cell r="I211" t="str">
            <v>FCA Kovdor</v>
          </cell>
          <cell r="J211" t="str">
            <v>CIF Japan</v>
          </cell>
          <cell r="K211" t="str">
            <v>КГОК</v>
          </cell>
          <cell r="L211" t="str">
            <v>КГОК</v>
          </cell>
          <cell r="M211" t="str">
            <v>GMF</v>
          </cell>
          <cell r="N211" t="str">
            <v>Kinsho</v>
          </cell>
          <cell r="O211">
            <v>1950</v>
          </cell>
          <cell r="P211">
            <v>245700</v>
          </cell>
          <cell r="Q211">
            <v>245700</v>
          </cell>
          <cell r="R211">
            <v>0</v>
          </cell>
          <cell r="S211">
            <v>312.89999999999998</v>
          </cell>
          <cell r="T211">
            <v>11525.75</v>
          </cell>
          <cell r="U211">
            <v>11525.75</v>
          </cell>
          <cell r="V211">
            <v>0</v>
          </cell>
          <cell r="W211">
            <v>377.99</v>
          </cell>
          <cell r="X211">
            <v>377.99</v>
          </cell>
          <cell r="Y211">
            <v>0</v>
          </cell>
        </row>
        <row r="212">
          <cell r="A212">
            <v>200110</v>
          </cell>
          <cell r="B212" t="str">
            <v>bc</v>
          </cell>
          <cell r="C212" t="str">
            <v>bc29</v>
          </cell>
          <cell r="D212">
            <v>37169</v>
          </cell>
          <cell r="E212">
            <v>37177</v>
          </cell>
          <cell r="F212">
            <v>37192</v>
          </cell>
          <cell r="G212">
            <v>84</v>
          </cell>
          <cell r="H212">
            <v>84</v>
          </cell>
          <cell r="I212" t="str">
            <v>FCA Kovdor</v>
          </cell>
          <cell r="J212" t="str">
            <v>CIF Japan</v>
          </cell>
          <cell r="K212" t="str">
            <v>КГОК</v>
          </cell>
          <cell r="L212" t="str">
            <v>КГОК</v>
          </cell>
          <cell r="M212" t="str">
            <v>GMF</v>
          </cell>
          <cell r="N212" t="str">
            <v>Mitsui</v>
          </cell>
          <cell r="O212">
            <v>2095</v>
          </cell>
          <cell r="P212">
            <v>175980</v>
          </cell>
          <cell r="Q212">
            <v>175980</v>
          </cell>
          <cell r="R212">
            <v>0</v>
          </cell>
          <cell r="S212">
            <v>119380.8</v>
          </cell>
          <cell r="T212">
            <v>6163.83</v>
          </cell>
          <cell r="U212">
            <v>6163.83</v>
          </cell>
          <cell r="V212">
            <v>0</v>
          </cell>
          <cell r="W212">
            <v>271.31</v>
          </cell>
          <cell r="X212">
            <v>271.31</v>
          </cell>
          <cell r="Y212">
            <v>0</v>
          </cell>
        </row>
        <row r="213">
          <cell r="A213">
            <v>200110</v>
          </cell>
          <cell r="B213" t="str">
            <v>bc</v>
          </cell>
          <cell r="C213" t="str">
            <v>bc30</v>
          </cell>
          <cell r="D213">
            <v>37169</v>
          </cell>
          <cell r="E213">
            <v>37177</v>
          </cell>
          <cell r="F213">
            <v>37192</v>
          </cell>
          <cell r="G213">
            <v>100</v>
          </cell>
          <cell r="H213">
            <v>100</v>
          </cell>
          <cell r="I213" t="str">
            <v>FCA Kovdor</v>
          </cell>
          <cell r="J213" t="str">
            <v>CIF Antwerpen</v>
          </cell>
          <cell r="K213" t="str">
            <v>КГОК</v>
          </cell>
          <cell r="L213" t="str">
            <v>КГОК</v>
          </cell>
          <cell r="M213" t="str">
            <v>GMF</v>
          </cell>
          <cell r="N213" t="str">
            <v>Treibacher</v>
          </cell>
          <cell r="O213">
            <v>1800</v>
          </cell>
          <cell r="P213">
            <v>180000</v>
          </cell>
          <cell r="Q213">
            <v>180000</v>
          </cell>
          <cell r="R213">
            <v>0</v>
          </cell>
          <cell r="S213">
            <v>0</v>
          </cell>
          <cell r="T213">
            <v>4347.42</v>
          </cell>
          <cell r="U213">
            <v>4347.42</v>
          </cell>
          <cell r="V213">
            <v>0</v>
          </cell>
          <cell r="W213">
            <v>276.99</v>
          </cell>
          <cell r="X213">
            <v>276.99</v>
          </cell>
          <cell r="Y213">
            <v>0</v>
          </cell>
        </row>
        <row r="214">
          <cell r="A214">
            <v>200111</v>
          </cell>
          <cell r="B214" t="str">
            <v>bc</v>
          </cell>
          <cell r="C214" t="str">
            <v>bc32</v>
          </cell>
          <cell r="D214">
            <v>37212</v>
          </cell>
          <cell r="E214">
            <v>37211</v>
          </cell>
          <cell r="F214">
            <v>37223</v>
          </cell>
          <cell r="G214">
            <v>21</v>
          </cell>
          <cell r="H214">
            <v>21</v>
          </cell>
          <cell r="I214" t="str">
            <v>FCA Kovdor</v>
          </cell>
          <cell r="J214" t="str">
            <v>CIF Japan</v>
          </cell>
          <cell r="K214" t="str">
            <v>КГОК</v>
          </cell>
          <cell r="L214" t="str">
            <v>КГОК</v>
          </cell>
          <cell r="M214" t="str">
            <v>GMF</v>
          </cell>
          <cell r="N214" t="str">
            <v>Kinsho</v>
          </cell>
          <cell r="O214">
            <v>2100</v>
          </cell>
          <cell r="P214">
            <v>44100</v>
          </cell>
          <cell r="Q214">
            <v>44100</v>
          </cell>
          <cell r="R214">
            <v>0</v>
          </cell>
          <cell r="S214">
            <v>0</v>
          </cell>
          <cell r="T214">
            <v>1900.03</v>
          </cell>
          <cell r="U214">
            <v>1900.03</v>
          </cell>
          <cell r="V214">
            <v>0</v>
          </cell>
          <cell r="W214">
            <v>67.91</v>
          </cell>
          <cell r="X214">
            <v>67.91</v>
          </cell>
          <cell r="Y214">
            <v>0</v>
          </cell>
        </row>
        <row r="215">
          <cell r="A215">
            <v>200111</v>
          </cell>
          <cell r="B215" t="str">
            <v>bc</v>
          </cell>
          <cell r="C215" t="str">
            <v>bc33</v>
          </cell>
          <cell r="D215">
            <v>37212</v>
          </cell>
          <cell r="E215">
            <v>37211</v>
          </cell>
          <cell r="F215">
            <v>37223</v>
          </cell>
          <cell r="G215">
            <v>21</v>
          </cell>
          <cell r="H215">
            <v>21</v>
          </cell>
          <cell r="I215" t="str">
            <v>FCA Kovdor</v>
          </cell>
          <cell r="J215" t="str">
            <v>CIF Japan</v>
          </cell>
          <cell r="K215" t="str">
            <v>КГОК</v>
          </cell>
          <cell r="L215" t="str">
            <v>КГОК</v>
          </cell>
          <cell r="M215" t="str">
            <v>GMF</v>
          </cell>
          <cell r="N215" t="str">
            <v>Mitsui</v>
          </cell>
          <cell r="O215">
            <v>2095</v>
          </cell>
          <cell r="P215">
            <v>43995</v>
          </cell>
          <cell r="Q215">
            <v>43995</v>
          </cell>
          <cell r="R215">
            <v>0</v>
          </cell>
          <cell r="S215">
            <v>0</v>
          </cell>
          <cell r="T215">
            <v>1940.03</v>
          </cell>
          <cell r="U215">
            <v>1940.03</v>
          </cell>
          <cell r="V215">
            <v>0</v>
          </cell>
          <cell r="W215">
            <v>67.75</v>
          </cell>
          <cell r="X215">
            <v>67.75</v>
          </cell>
          <cell r="Y215">
            <v>0</v>
          </cell>
        </row>
        <row r="216">
          <cell r="A216">
            <v>200111</v>
          </cell>
          <cell r="B216" t="str">
            <v>bc</v>
          </cell>
          <cell r="C216" t="str">
            <v>bc34</v>
          </cell>
          <cell r="D216">
            <v>37205</v>
          </cell>
          <cell r="E216">
            <v>37204</v>
          </cell>
          <cell r="F216">
            <v>37225</v>
          </cell>
          <cell r="G216">
            <v>120</v>
          </cell>
          <cell r="H216">
            <v>120</v>
          </cell>
          <cell r="I216" t="str">
            <v>FCA Kovdor</v>
          </cell>
          <cell r="J216" t="str">
            <v>CIF Antwerpen</v>
          </cell>
          <cell r="K216" t="str">
            <v>КГОК</v>
          </cell>
          <cell r="L216" t="str">
            <v>КГОК</v>
          </cell>
          <cell r="M216" t="str">
            <v>GMF</v>
          </cell>
          <cell r="N216" t="str">
            <v>Treibacher</v>
          </cell>
          <cell r="O216">
            <v>1800</v>
          </cell>
          <cell r="P216">
            <v>216000</v>
          </cell>
          <cell r="Q216">
            <v>216000</v>
          </cell>
          <cell r="R216">
            <v>0</v>
          </cell>
          <cell r="S216">
            <v>0</v>
          </cell>
          <cell r="T216">
            <v>7980.18</v>
          </cell>
          <cell r="U216">
            <v>7980.18</v>
          </cell>
          <cell r="V216">
            <v>0</v>
          </cell>
          <cell r="W216">
            <v>332.64</v>
          </cell>
          <cell r="X216">
            <v>332.64</v>
          </cell>
          <cell r="Y216">
            <v>0</v>
          </cell>
        </row>
        <row r="217">
          <cell r="A217">
            <v>200111</v>
          </cell>
          <cell r="B217" t="str">
            <v>bc</v>
          </cell>
          <cell r="C217" t="str">
            <v>bc35</v>
          </cell>
          <cell r="D217">
            <v>37201</v>
          </cell>
          <cell r="E217">
            <v>37202</v>
          </cell>
          <cell r="F217">
            <v>37225</v>
          </cell>
          <cell r="G217">
            <v>60</v>
          </cell>
          <cell r="H217">
            <v>60</v>
          </cell>
          <cell r="I217" t="str">
            <v>FCA Kovdor</v>
          </cell>
          <cell r="J217" t="str">
            <v>CIF Antwerpen</v>
          </cell>
          <cell r="K217" t="str">
            <v>КГОК</v>
          </cell>
          <cell r="L217" t="str">
            <v>КГОК</v>
          </cell>
          <cell r="M217" t="str">
            <v>GMF</v>
          </cell>
          <cell r="N217" t="str">
            <v>ZCD</v>
          </cell>
          <cell r="O217">
            <v>2050</v>
          </cell>
          <cell r="P217">
            <v>123000</v>
          </cell>
          <cell r="Q217">
            <v>123000</v>
          </cell>
          <cell r="R217">
            <v>0</v>
          </cell>
          <cell r="S217">
            <v>0</v>
          </cell>
          <cell r="T217">
            <v>2632</v>
          </cell>
          <cell r="U217">
            <v>1920</v>
          </cell>
          <cell r="V217">
            <v>712</v>
          </cell>
          <cell r="W217">
            <v>189.42</v>
          </cell>
          <cell r="X217">
            <v>189.42</v>
          </cell>
          <cell r="Y217">
            <v>0</v>
          </cell>
        </row>
        <row r="218">
          <cell r="A218">
            <v>200111</v>
          </cell>
          <cell r="B218" t="str">
            <v>bc</v>
          </cell>
          <cell r="C218" t="str">
            <v>bc36</v>
          </cell>
          <cell r="D218">
            <v>37206</v>
          </cell>
          <cell r="E218">
            <v>37202</v>
          </cell>
          <cell r="F218">
            <v>37210</v>
          </cell>
          <cell r="G218">
            <v>60</v>
          </cell>
          <cell r="H218">
            <v>60</v>
          </cell>
          <cell r="I218" t="str">
            <v>FCA Kovdor</v>
          </cell>
          <cell r="J218" t="str">
            <v>DAF Chop</v>
          </cell>
          <cell r="K218" t="str">
            <v>КГОК</v>
          </cell>
          <cell r="L218" t="str">
            <v>КГОК</v>
          </cell>
          <cell r="M218" t="str">
            <v>GMF</v>
          </cell>
          <cell r="N218" t="str">
            <v>Alfachem</v>
          </cell>
          <cell r="O218">
            <v>1915</v>
          </cell>
          <cell r="P218">
            <v>114900</v>
          </cell>
          <cell r="Q218">
            <v>114900</v>
          </cell>
          <cell r="R218">
            <v>0</v>
          </cell>
          <cell r="S218">
            <v>0</v>
          </cell>
          <cell r="T218">
            <v>1956</v>
          </cell>
          <cell r="U218">
            <v>1956</v>
          </cell>
          <cell r="V218">
            <v>0</v>
          </cell>
          <cell r="W218">
            <v>0</v>
          </cell>
          <cell r="X218">
            <v>0</v>
          </cell>
          <cell r="Y218">
            <v>0</v>
          </cell>
        </row>
        <row r="219">
          <cell r="A219">
            <v>200112</v>
          </cell>
          <cell r="B219" t="str">
            <v>bc</v>
          </cell>
          <cell r="C219" t="str">
            <v>bc37</v>
          </cell>
          <cell r="D219">
            <v>37232</v>
          </cell>
          <cell r="E219">
            <v>37250</v>
          </cell>
          <cell r="F219">
            <v>37276</v>
          </cell>
          <cell r="G219">
            <v>123</v>
          </cell>
          <cell r="H219">
            <v>123</v>
          </cell>
          <cell r="I219" t="str">
            <v>FCA Kovdor</v>
          </cell>
          <cell r="J219" t="str">
            <v>CIF Japan</v>
          </cell>
          <cell r="K219" t="str">
            <v>КГОК</v>
          </cell>
          <cell r="L219" t="str">
            <v>КГОК</v>
          </cell>
          <cell r="M219" t="str">
            <v>GMF</v>
          </cell>
          <cell r="N219" t="str">
            <v>Mitsui</v>
          </cell>
          <cell r="O219">
            <v>2095</v>
          </cell>
          <cell r="P219">
            <v>257685</v>
          </cell>
          <cell r="Q219">
            <v>257685</v>
          </cell>
          <cell r="R219">
            <v>0</v>
          </cell>
          <cell r="S219">
            <v>0</v>
          </cell>
          <cell r="T219">
            <v>9037.33</v>
          </cell>
          <cell r="U219">
            <v>7613.33</v>
          </cell>
          <cell r="V219">
            <v>1424</v>
          </cell>
          <cell r="W219">
            <v>376.11</v>
          </cell>
          <cell r="X219">
            <v>376.11</v>
          </cell>
          <cell r="Y219">
            <v>0</v>
          </cell>
        </row>
        <row r="220">
          <cell r="A220">
            <v>200112</v>
          </cell>
          <cell r="B220" t="str">
            <v>bc</v>
          </cell>
          <cell r="C220" t="str">
            <v>bc38</v>
          </cell>
          <cell r="D220">
            <v>37241</v>
          </cell>
          <cell r="E220">
            <v>37244</v>
          </cell>
          <cell r="F220">
            <v>37262</v>
          </cell>
          <cell r="G220">
            <v>120</v>
          </cell>
          <cell r="H220">
            <v>120</v>
          </cell>
          <cell r="I220" t="str">
            <v>FCA Kovdor</v>
          </cell>
          <cell r="J220" t="str">
            <v>CIF Antwerpen</v>
          </cell>
          <cell r="K220" t="str">
            <v>КГОК</v>
          </cell>
          <cell r="L220" t="str">
            <v>КГОК</v>
          </cell>
          <cell r="M220" t="str">
            <v>GMF</v>
          </cell>
          <cell r="N220" t="str">
            <v>Treibacher</v>
          </cell>
          <cell r="O220">
            <v>1800</v>
          </cell>
          <cell r="P220">
            <v>216000</v>
          </cell>
          <cell r="Q220">
            <v>216000</v>
          </cell>
          <cell r="R220">
            <v>0</v>
          </cell>
          <cell r="S220">
            <v>0</v>
          </cell>
          <cell r="T220">
            <v>7980.18</v>
          </cell>
          <cell r="U220">
            <v>7980.18</v>
          </cell>
          <cell r="V220">
            <v>0</v>
          </cell>
          <cell r="W220">
            <v>332.64</v>
          </cell>
          <cell r="X220">
            <v>332.64</v>
          </cell>
          <cell r="Y220">
            <v>0</v>
          </cell>
        </row>
        <row r="221">
          <cell r="A221">
            <v>200112</v>
          </cell>
          <cell r="B221" t="str">
            <v>bc</v>
          </cell>
          <cell r="C221" t="str">
            <v>bc39</v>
          </cell>
          <cell r="D221">
            <v>37238</v>
          </cell>
          <cell r="E221">
            <v>37252</v>
          </cell>
          <cell r="F221">
            <v>37288</v>
          </cell>
          <cell r="G221">
            <v>189</v>
          </cell>
          <cell r="H221">
            <v>189</v>
          </cell>
          <cell r="I221" t="str">
            <v>FCA Kovdor</v>
          </cell>
          <cell r="J221" t="str">
            <v>CIF Japan</v>
          </cell>
          <cell r="K221" t="str">
            <v>КГОК</v>
          </cell>
          <cell r="L221" t="str">
            <v>КГОК</v>
          </cell>
          <cell r="M221" t="str">
            <v>GMF</v>
          </cell>
          <cell r="N221" t="str">
            <v>Kinsho</v>
          </cell>
          <cell r="O221">
            <v>1900</v>
          </cell>
          <cell r="P221">
            <v>359100</v>
          </cell>
          <cell r="Q221">
            <v>359100</v>
          </cell>
          <cell r="R221">
            <v>0</v>
          </cell>
          <cell r="S221">
            <v>0</v>
          </cell>
          <cell r="T221">
            <v>12936</v>
          </cell>
          <cell r="U221">
            <v>10800</v>
          </cell>
          <cell r="V221">
            <v>2136</v>
          </cell>
          <cell r="W221">
            <v>577.91999999999996</v>
          </cell>
          <cell r="X221">
            <v>577.91999999999996</v>
          </cell>
          <cell r="Y221">
            <v>0</v>
          </cell>
        </row>
        <row r="222">
          <cell r="A222">
            <v>200112</v>
          </cell>
          <cell r="B222" t="str">
            <v>bc</v>
          </cell>
          <cell r="C222" t="str">
            <v>bc40</v>
          </cell>
          <cell r="D222">
            <v>37238</v>
          </cell>
          <cell r="E222">
            <v>37252</v>
          </cell>
          <cell r="F222">
            <v>37288</v>
          </cell>
          <cell r="G222">
            <v>126</v>
          </cell>
          <cell r="H222">
            <v>126</v>
          </cell>
          <cell r="I222" t="str">
            <v>FCA Kovdor</v>
          </cell>
          <cell r="J222" t="str">
            <v>CIF Japan</v>
          </cell>
          <cell r="K222" t="str">
            <v>КГОК</v>
          </cell>
          <cell r="L222" t="str">
            <v>КГОК</v>
          </cell>
          <cell r="M222" t="str">
            <v>GMF</v>
          </cell>
          <cell r="N222" t="str">
            <v>Kinsho</v>
          </cell>
          <cell r="O222">
            <v>1950</v>
          </cell>
          <cell r="P222">
            <v>245700</v>
          </cell>
          <cell r="Q222">
            <v>245700</v>
          </cell>
          <cell r="R222">
            <v>0</v>
          </cell>
          <cell r="S222">
            <v>0</v>
          </cell>
          <cell r="T222">
            <v>8624</v>
          </cell>
          <cell r="U222">
            <v>7200</v>
          </cell>
          <cell r="V222">
            <v>1424</v>
          </cell>
          <cell r="W222">
            <v>385.28</v>
          </cell>
          <cell r="X222">
            <v>385.28</v>
          </cell>
          <cell r="Y222">
            <v>0</v>
          </cell>
        </row>
        <row r="223">
          <cell r="A223">
            <v>200112</v>
          </cell>
          <cell r="B223" t="str">
            <v>bc</v>
          </cell>
          <cell r="C223" t="str">
            <v>bc41</v>
          </cell>
          <cell r="D223">
            <v>37246</v>
          </cell>
          <cell r="E223">
            <v>37246</v>
          </cell>
          <cell r="F223">
            <v>37276</v>
          </cell>
          <cell r="G223">
            <v>21</v>
          </cell>
          <cell r="H223">
            <v>21</v>
          </cell>
          <cell r="I223" t="str">
            <v>FCA Kovdor</v>
          </cell>
          <cell r="J223" t="str">
            <v>CIF Japan</v>
          </cell>
          <cell r="K223" t="str">
            <v>КГОК</v>
          </cell>
          <cell r="L223" t="str">
            <v>КГОК</v>
          </cell>
          <cell r="M223" t="str">
            <v>GMF</v>
          </cell>
          <cell r="N223" t="str">
            <v>Kinsho</v>
          </cell>
          <cell r="O223">
            <v>2100</v>
          </cell>
          <cell r="P223">
            <v>44100</v>
          </cell>
          <cell r="Q223">
            <v>44100</v>
          </cell>
          <cell r="R223">
            <v>0</v>
          </cell>
          <cell r="S223">
            <v>0</v>
          </cell>
          <cell r="T223">
            <v>1916.7</v>
          </cell>
          <cell r="U223">
            <v>1916.7</v>
          </cell>
          <cell r="V223">
            <v>0</v>
          </cell>
          <cell r="W223">
            <v>64.209999999999994</v>
          </cell>
          <cell r="X223">
            <v>64.209999999999994</v>
          </cell>
          <cell r="Y223">
            <v>0</v>
          </cell>
        </row>
        <row r="224">
          <cell r="A224">
            <v>200111</v>
          </cell>
          <cell r="B224" t="str">
            <v>bc</v>
          </cell>
          <cell r="C224" t="str">
            <v>bc42</v>
          </cell>
          <cell r="D224">
            <v>37205</v>
          </cell>
          <cell r="E224">
            <v>37211</v>
          </cell>
          <cell r="F224">
            <v>37232</v>
          </cell>
          <cell r="G224">
            <v>20</v>
          </cell>
          <cell r="H224">
            <v>20</v>
          </cell>
          <cell r="I224" t="str">
            <v>FCA Kovdor</v>
          </cell>
          <cell r="J224" t="str">
            <v>CIF Antwerpen</v>
          </cell>
          <cell r="K224" t="str">
            <v>КГОК</v>
          </cell>
          <cell r="L224" t="str">
            <v>КГОК</v>
          </cell>
          <cell r="M224" t="str">
            <v>GMF</v>
          </cell>
          <cell r="N224" t="str">
            <v>Treibacher</v>
          </cell>
          <cell r="O224">
            <v>1800</v>
          </cell>
          <cell r="P224">
            <v>36000</v>
          </cell>
          <cell r="Q224">
            <v>36000</v>
          </cell>
          <cell r="R224">
            <v>0</v>
          </cell>
          <cell r="S224">
            <v>0</v>
          </cell>
          <cell r="T224">
            <v>1330.03</v>
          </cell>
          <cell r="U224">
            <v>1330.03</v>
          </cell>
          <cell r="V224">
            <v>0</v>
          </cell>
          <cell r="W224">
            <v>55.44</v>
          </cell>
          <cell r="X224">
            <v>55.44</v>
          </cell>
          <cell r="Y224">
            <v>0</v>
          </cell>
        </row>
        <row r="225">
          <cell r="A225">
            <v>200201</v>
          </cell>
          <cell r="B225" t="str">
            <v>bc</v>
          </cell>
          <cell r="C225" t="str">
            <v>bc43</v>
          </cell>
          <cell r="D225">
            <v>37284</v>
          </cell>
          <cell r="E225">
            <v>37281</v>
          </cell>
          <cell r="F225">
            <v>37300</v>
          </cell>
          <cell r="G225">
            <v>21</v>
          </cell>
          <cell r="H225">
            <v>21</v>
          </cell>
          <cell r="I225" t="str">
            <v>FCA Kovdor</v>
          </cell>
          <cell r="J225" t="str">
            <v>CIF Antwerpen</v>
          </cell>
          <cell r="K225" t="str">
            <v>КГОК</v>
          </cell>
          <cell r="L225" t="str">
            <v>КГОК</v>
          </cell>
          <cell r="M225" t="str">
            <v>GMF</v>
          </cell>
          <cell r="N225" t="str">
            <v>Imexco</v>
          </cell>
          <cell r="O225">
            <v>2000</v>
          </cell>
          <cell r="P225">
            <v>42000</v>
          </cell>
          <cell r="Q225">
            <v>21000</v>
          </cell>
          <cell r="R225">
            <v>21000</v>
          </cell>
          <cell r="S225">
            <v>0</v>
          </cell>
          <cell r="T225">
            <v>1330.11</v>
          </cell>
          <cell r="U225">
            <v>690.03</v>
          </cell>
          <cell r="V225">
            <v>640.08000000000004</v>
          </cell>
          <cell r="W225">
            <v>77.7</v>
          </cell>
          <cell r="X225">
            <v>0</v>
          </cell>
          <cell r="Y225">
            <v>77.7</v>
          </cell>
        </row>
        <row r="226">
          <cell r="A226">
            <v>200201</v>
          </cell>
          <cell r="B226" t="str">
            <v>bc</v>
          </cell>
          <cell r="C226" t="str">
            <v>bc44</v>
          </cell>
          <cell r="D226">
            <v>37284</v>
          </cell>
          <cell r="E226">
            <v>37281</v>
          </cell>
          <cell r="F226">
            <v>37293</v>
          </cell>
          <cell r="G226">
            <v>20</v>
          </cell>
          <cell r="H226">
            <v>20</v>
          </cell>
          <cell r="I226" t="str">
            <v>FCA Kovdor</v>
          </cell>
          <cell r="J226" t="str">
            <v>CIF Rotterdam</v>
          </cell>
          <cell r="K226" t="str">
            <v>КГОК</v>
          </cell>
          <cell r="L226" t="str">
            <v>КГОК</v>
          </cell>
          <cell r="M226" t="str">
            <v>GMF</v>
          </cell>
          <cell r="N226" t="str">
            <v>Treibacher</v>
          </cell>
          <cell r="O226">
            <v>2040</v>
          </cell>
          <cell r="P226">
            <v>40800</v>
          </cell>
          <cell r="Q226">
            <v>40800</v>
          </cell>
          <cell r="R226">
            <v>0</v>
          </cell>
          <cell r="S226">
            <v>0</v>
          </cell>
          <cell r="T226">
            <v>1330.03</v>
          </cell>
          <cell r="U226">
            <v>690.03</v>
          </cell>
          <cell r="V226">
            <v>640</v>
          </cell>
          <cell r="W226">
            <v>75.400000000000006</v>
          </cell>
          <cell r="X226">
            <v>0</v>
          </cell>
          <cell r="Y226">
            <v>75.400000000000006</v>
          </cell>
        </row>
        <row r="227">
          <cell r="A227">
            <v>200201</v>
          </cell>
          <cell r="B227" t="str">
            <v>bc</v>
          </cell>
          <cell r="C227" t="str">
            <v>bc45</v>
          </cell>
          <cell r="D227">
            <v>37264</v>
          </cell>
          <cell r="E227">
            <v>37264</v>
          </cell>
          <cell r="F227">
            <v>37274</v>
          </cell>
          <cell r="G227">
            <v>20</v>
          </cell>
          <cell r="H227">
            <v>20</v>
          </cell>
          <cell r="I227" t="str">
            <v>FCA Kovdor</v>
          </cell>
          <cell r="J227" t="str">
            <v>CIF Valencia</v>
          </cell>
          <cell r="K227" t="str">
            <v>КГОК</v>
          </cell>
          <cell r="L227" t="str">
            <v>КГОК</v>
          </cell>
          <cell r="M227" t="str">
            <v>GMF</v>
          </cell>
          <cell r="N227" t="str">
            <v>Al-Farben</v>
          </cell>
          <cell r="O227">
            <v>2225</v>
          </cell>
          <cell r="P227">
            <v>44500</v>
          </cell>
          <cell r="Q227">
            <v>0</v>
          </cell>
          <cell r="R227">
            <v>44500</v>
          </cell>
          <cell r="S227">
            <v>0</v>
          </cell>
          <cell r="T227">
            <v>1965.03</v>
          </cell>
          <cell r="U227">
            <v>0</v>
          </cell>
          <cell r="V227">
            <v>1965.03</v>
          </cell>
          <cell r="W227">
            <v>61.15</v>
          </cell>
          <cell r="X227">
            <v>61.15</v>
          </cell>
          <cell r="Y227">
            <v>0</v>
          </cell>
        </row>
        <row r="228">
          <cell r="A228">
            <v>200202</v>
          </cell>
          <cell r="B228" t="str">
            <v>bc</v>
          </cell>
          <cell r="C228" t="str">
            <v>bc46</v>
          </cell>
          <cell r="D228">
            <v>37289</v>
          </cell>
          <cell r="E228">
            <v>37288</v>
          </cell>
          <cell r="F228">
            <v>37299</v>
          </cell>
          <cell r="G228">
            <v>40</v>
          </cell>
          <cell r="H228">
            <v>40</v>
          </cell>
          <cell r="I228" t="str">
            <v>FCA Kovdor</v>
          </cell>
          <cell r="J228" t="str">
            <v>DDP Solon</v>
          </cell>
          <cell r="K228" t="str">
            <v>КГОК</v>
          </cell>
          <cell r="L228" t="str">
            <v>КГОК</v>
          </cell>
          <cell r="M228" t="str">
            <v>GMF</v>
          </cell>
          <cell r="N228" t="str">
            <v>Zircoa</v>
          </cell>
          <cell r="O228">
            <v>2331</v>
          </cell>
          <cell r="P228">
            <v>93240</v>
          </cell>
          <cell r="Q228">
            <v>0</v>
          </cell>
          <cell r="R228">
            <v>93240</v>
          </cell>
          <cell r="S228">
            <v>0</v>
          </cell>
          <cell r="T228">
            <v>3535.26</v>
          </cell>
          <cell r="U228">
            <v>0</v>
          </cell>
          <cell r="V228">
            <v>3535.26</v>
          </cell>
          <cell r="W228">
            <v>172.4</v>
          </cell>
          <cell r="X228">
            <v>0</v>
          </cell>
          <cell r="Y228">
            <v>172.4</v>
          </cell>
        </row>
        <row r="229">
          <cell r="A229">
            <v>200202</v>
          </cell>
          <cell r="B229" t="str">
            <v>bc</v>
          </cell>
          <cell r="C229" t="str">
            <v>bc47</v>
          </cell>
          <cell r="D229">
            <v>37289</v>
          </cell>
          <cell r="E229">
            <v>37288</v>
          </cell>
          <cell r="F229">
            <v>37300</v>
          </cell>
          <cell r="G229">
            <v>20</v>
          </cell>
          <cell r="H229">
            <v>20</v>
          </cell>
          <cell r="I229" t="str">
            <v>FCA Kovdor</v>
          </cell>
          <cell r="J229" t="str">
            <v>CIF Antwerpen</v>
          </cell>
          <cell r="K229" t="str">
            <v>КГОК</v>
          </cell>
          <cell r="L229" t="str">
            <v>КГОК</v>
          </cell>
          <cell r="M229" t="str">
            <v>GMF</v>
          </cell>
          <cell r="N229" t="str">
            <v>Minoxid</v>
          </cell>
          <cell r="O229">
            <v>2250</v>
          </cell>
          <cell r="P229">
            <v>45000</v>
          </cell>
          <cell r="Q229">
            <v>0</v>
          </cell>
          <cell r="R229">
            <v>45000</v>
          </cell>
          <cell r="S229">
            <v>0</v>
          </cell>
          <cell r="T229">
            <v>1330.03</v>
          </cell>
          <cell r="U229">
            <v>0</v>
          </cell>
          <cell r="V229">
            <v>1330.03</v>
          </cell>
          <cell r="W229">
            <v>83.2</v>
          </cell>
          <cell r="X229">
            <v>0</v>
          </cell>
          <cell r="Y229">
            <v>83.2</v>
          </cell>
        </row>
        <row r="230">
          <cell r="A230">
            <v>200202</v>
          </cell>
          <cell r="B230" t="str">
            <v>bc</v>
          </cell>
          <cell r="C230" t="str">
            <v>bc48</v>
          </cell>
          <cell r="D230">
            <v>37289</v>
          </cell>
          <cell r="E230">
            <v>37288</v>
          </cell>
          <cell r="F230">
            <v>37297</v>
          </cell>
          <cell r="G230">
            <v>20</v>
          </cell>
          <cell r="H230">
            <v>20</v>
          </cell>
          <cell r="I230" t="str">
            <v>FCA Kovdor</v>
          </cell>
          <cell r="J230" t="str">
            <v>CIF Felixstow</v>
          </cell>
          <cell r="K230" t="str">
            <v>КГОК</v>
          </cell>
          <cell r="L230" t="str">
            <v>КГОК</v>
          </cell>
          <cell r="M230" t="str">
            <v>GMF</v>
          </cell>
          <cell r="N230" t="str">
            <v>Minoxid</v>
          </cell>
          <cell r="O230">
            <v>2400</v>
          </cell>
          <cell r="P230">
            <v>48000</v>
          </cell>
          <cell r="Q230">
            <v>0</v>
          </cell>
          <cell r="R230">
            <v>48000</v>
          </cell>
          <cell r="S230">
            <v>0</v>
          </cell>
          <cell r="T230">
            <v>1615.03</v>
          </cell>
          <cell r="U230">
            <v>0</v>
          </cell>
          <cell r="V230">
            <v>1615.03</v>
          </cell>
          <cell r="W230">
            <v>88.8</v>
          </cell>
          <cell r="X230">
            <v>0</v>
          </cell>
          <cell r="Y230">
            <v>88.8</v>
          </cell>
        </row>
        <row r="231">
          <cell r="A231">
            <v>200202</v>
          </cell>
          <cell r="B231" t="str">
            <v>bc</v>
          </cell>
          <cell r="C231" t="str">
            <v>bc49</v>
          </cell>
          <cell r="D231">
            <v>37294</v>
          </cell>
          <cell r="E231">
            <v>37298</v>
          </cell>
          <cell r="F231">
            <v>37315</v>
          </cell>
          <cell r="G231">
            <v>60</v>
          </cell>
          <cell r="H231">
            <v>60</v>
          </cell>
          <cell r="I231" t="str">
            <v>FCA Kovdor</v>
          </cell>
          <cell r="J231" t="str">
            <v>DAF Chop</v>
          </cell>
          <cell r="K231" t="str">
            <v>КГОК</v>
          </cell>
          <cell r="L231" t="str">
            <v>КГОК</v>
          </cell>
          <cell r="M231" t="str">
            <v>GMF</v>
          </cell>
          <cell r="N231" t="str">
            <v>AlfaChem</v>
          </cell>
          <cell r="O231">
            <v>2000</v>
          </cell>
          <cell r="P231">
            <v>120000</v>
          </cell>
          <cell r="Q231">
            <v>120000</v>
          </cell>
          <cell r="R231">
            <v>0</v>
          </cell>
          <cell r="S231">
            <v>0</v>
          </cell>
          <cell r="T231">
            <v>1956</v>
          </cell>
          <cell r="U231">
            <v>1956</v>
          </cell>
          <cell r="V231">
            <v>0</v>
          </cell>
          <cell r="W231">
            <v>0</v>
          </cell>
          <cell r="X231">
            <v>0</v>
          </cell>
          <cell r="Y231">
            <v>0</v>
          </cell>
        </row>
        <row r="232">
          <cell r="A232">
            <v>200202</v>
          </cell>
          <cell r="B232" t="str">
            <v>bc</v>
          </cell>
          <cell r="C232" t="str">
            <v>bc50</v>
          </cell>
          <cell r="D232">
            <v>37302</v>
          </cell>
          <cell r="E232">
            <v>37147</v>
          </cell>
          <cell r="F232">
            <v>37217</v>
          </cell>
          <cell r="G232">
            <v>144</v>
          </cell>
          <cell r="H232">
            <v>144</v>
          </cell>
          <cell r="I232" t="str">
            <v>FCA Kovdor</v>
          </cell>
          <cell r="J232" t="str">
            <v>CIF Japan</v>
          </cell>
          <cell r="K232" t="str">
            <v>КГОК</v>
          </cell>
          <cell r="L232" t="str">
            <v>КГОК</v>
          </cell>
          <cell r="M232" t="str">
            <v>GMF</v>
          </cell>
          <cell r="N232" t="str">
            <v>Mitsui</v>
          </cell>
          <cell r="O232">
            <v>2100</v>
          </cell>
          <cell r="P232">
            <v>302400</v>
          </cell>
          <cell r="Q232">
            <v>0</v>
          </cell>
          <cell r="R232">
            <v>302400</v>
          </cell>
          <cell r="S232">
            <v>0</v>
          </cell>
          <cell r="T232">
            <v>9956.24</v>
          </cell>
          <cell r="U232">
            <v>0</v>
          </cell>
          <cell r="V232">
            <v>9956.24</v>
          </cell>
          <cell r="W232">
            <v>558.72</v>
          </cell>
          <cell r="X232">
            <v>0</v>
          </cell>
          <cell r="Y232">
            <v>558.72</v>
          </cell>
        </row>
        <row r="233">
          <cell r="A233">
            <v>200202</v>
          </cell>
          <cell r="B233" t="str">
            <v>bc</v>
          </cell>
          <cell r="C233" t="str">
            <v>bc51</v>
          </cell>
          <cell r="D233">
            <v>37302</v>
          </cell>
          <cell r="E233">
            <v>37147</v>
          </cell>
          <cell r="F233">
            <v>37221</v>
          </cell>
          <cell r="G233">
            <v>60</v>
          </cell>
          <cell r="H233">
            <v>60</v>
          </cell>
          <cell r="I233" t="str">
            <v>FCA Kovdor</v>
          </cell>
          <cell r="J233" t="str">
            <v>CIF Antwerpen</v>
          </cell>
          <cell r="K233" t="str">
            <v>КГОК</v>
          </cell>
          <cell r="L233" t="str">
            <v>КГОК</v>
          </cell>
          <cell r="M233" t="str">
            <v>GMF</v>
          </cell>
          <cell r="N233" t="str">
            <v>Imexco</v>
          </cell>
          <cell r="O233">
            <v>2050</v>
          </cell>
          <cell r="P233">
            <v>123000</v>
          </cell>
          <cell r="Q233">
            <v>0</v>
          </cell>
          <cell r="R233">
            <v>123000</v>
          </cell>
          <cell r="S233">
            <v>0</v>
          </cell>
          <cell r="T233">
            <v>2632</v>
          </cell>
          <cell r="U233">
            <v>0</v>
          </cell>
          <cell r="V233">
            <v>2632</v>
          </cell>
          <cell r="W233">
            <v>227.4</v>
          </cell>
          <cell r="X233">
            <v>0</v>
          </cell>
          <cell r="Y233">
            <v>227.4</v>
          </cell>
        </row>
        <row r="234">
          <cell r="A234">
            <v>200202</v>
          </cell>
          <cell r="B234" t="str">
            <v>bc</v>
          </cell>
          <cell r="C234" t="str">
            <v>bc52</v>
          </cell>
          <cell r="D234">
            <v>37302</v>
          </cell>
          <cell r="E234">
            <v>37155</v>
          </cell>
          <cell r="F234">
            <v>37224</v>
          </cell>
          <cell r="G234">
            <v>40</v>
          </cell>
          <cell r="H234">
            <v>40</v>
          </cell>
          <cell r="I234" t="str">
            <v>FCA Kovdor</v>
          </cell>
          <cell r="J234" t="str">
            <v>CIF Rotterdam</v>
          </cell>
          <cell r="K234" t="str">
            <v>КГОК</v>
          </cell>
          <cell r="L234" t="str">
            <v>КГОК</v>
          </cell>
          <cell r="M234" t="str">
            <v>GMF</v>
          </cell>
          <cell r="N234" t="str">
            <v>Treibacher</v>
          </cell>
          <cell r="O234">
            <v>2040</v>
          </cell>
          <cell r="P234">
            <v>81600</v>
          </cell>
          <cell r="Q234">
            <v>0</v>
          </cell>
          <cell r="R234">
            <v>81600</v>
          </cell>
          <cell r="S234">
            <v>0</v>
          </cell>
          <cell r="T234">
            <v>1757.04</v>
          </cell>
          <cell r="U234">
            <v>0</v>
          </cell>
          <cell r="V234">
            <v>1757.04</v>
          </cell>
          <cell r="W234">
            <v>150.80000000000001</v>
          </cell>
          <cell r="X234">
            <v>0</v>
          </cell>
          <cell r="Y234">
            <v>150.80000000000001</v>
          </cell>
        </row>
        <row r="235">
          <cell r="A235">
            <v>200109</v>
          </cell>
          <cell r="B235" t="str">
            <v>but</v>
          </cell>
          <cell r="C235" t="str">
            <v>but01</v>
          </cell>
          <cell r="D235">
            <v>37159</v>
          </cell>
          <cell r="E235">
            <v>37160</v>
          </cell>
          <cell r="F235">
            <v>37160</v>
          </cell>
          <cell r="G235">
            <v>975.08001708984375</v>
          </cell>
          <cell r="H235">
            <v>975.08001708984375</v>
          </cell>
          <cell r="I235" t="str">
            <v>FCA Nevinnomyssk</v>
          </cell>
          <cell r="J235" t="str">
            <v>FCA Nevinnomyssk</v>
          </cell>
          <cell r="K235" t="str">
            <v>НевАзот</v>
          </cell>
          <cell r="L235" t="str">
            <v>НевАзот</v>
          </cell>
          <cell r="M235" t="str">
            <v>GMF</v>
          </cell>
          <cell r="N235" t="str">
            <v>Twin</v>
          </cell>
          <cell r="O235">
            <v>260</v>
          </cell>
          <cell r="P235">
            <v>253520.8</v>
          </cell>
          <cell r="Q235">
            <v>253520.8</v>
          </cell>
          <cell r="R235">
            <v>0</v>
          </cell>
          <cell r="S235">
            <v>0</v>
          </cell>
          <cell r="T235">
            <v>0</v>
          </cell>
          <cell r="U235">
            <v>0</v>
          </cell>
          <cell r="V235">
            <v>0</v>
          </cell>
          <cell r="W235">
            <v>0</v>
          </cell>
          <cell r="X235">
            <v>0</v>
          </cell>
          <cell r="Y235">
            <v>0</v>
          </cell>
        </row>
        <row r="236">
          <cell r="A236">
            <v>200110</v>
          </cell>
          <cell r="B236" t="str">
            <v>but</v>
          </cell>
          <cell r="C236" t="str">
            <v>but02</v>
          </cell>
          <cell r="D236">
            <v>37184</v>
          </cell>
          <cell r="E236">
            <v>37180</v>
          </cell>
          <cell r="F236">
            <v>37180</v>
          </cell>
          <cell r="G236">
            <v>10.859999656677246</v>
          </cell>
          <cell r="H236">
            <v>10.859999656677246</v>
          </cell>
          <cell r="I236" t="str">
            <v>FCA Nevinnomyssk</v>
          </cell>
          <cell r="J236" t="str">
            <v>FCA Nevinnomyssk</v>
          </cell>
          <cell r="K236" t="str">
            <v>НевАзот</v>
          </cell>
          <cell r="L236" t="str">
            <v>НевАзот</v>
          </cell>
          <cell r="M236" t="str">
            <v>GMF</v>
          </cell>
          <cell r="N236" t="str">
            <v>Akrilat</v>
          </cell>
          <cell r="O236">
            <v>400</v>
          </cell>
          <cell r="P236">
            <v>4344</v>
          </cell>
          <cell r="Q236">
            <v>4344</v>
          </cell>
          <cell r="R236">
            <v>0</v>
          </cell>
          <cell r="S236">
            <v>1596.54</v>
          </cell>
          <cell r="T236">
            <v>0</v>
          </cell>
          <cell r="U236">
            <v>0</v>
          </cell>
          <cell r="V236">
            <v>0</v>
          </cell>
          <cell r="W236">
            <v>0</v>
          </cell>
          <cell r="X236">
            <v>0</v>
          </cell>
          <cell r="Y236">
            <v>0</v>
          </cell>
        </row>
        <row r="237">
          <cell r="A237">
            <v>200110</v>
          </cell>
          <cell r="B237" t="str">
            <v>but</v>
          </cell>
          <cell r="C237" t="str">
            <v>but03</v>
          </cell>
          <cell r="D237">
            <v>37184</v>
          </cell>
          <cell r="E237">
            <v>37182</v>
          </cell>
          <cell r="F237">
            <v>37182</v>
          </cell>
          <cell r="G237">
            <v>61.900001525878906</v>
          </cell>
          <cell r="H237">
            <v>61.900001525878906</v>
          </cell>
          <cell r="I237" t="str">
            <v>FCA Nevinnomyssk</v>
          </cell>
          <cell r="J237" t="str">
            <v>FCA Nevinnomyssk</v>
          </cell>
          <cell r="K237" t="str">
            <v>НевАзот</v>
          </cell>
          <cell r="L237" t="str">
            <v>НевАзот</v>
          </cell>
          <cell r="M237" t="str">
            <v>GMF</v>
          </cell>
          <cell r="N237" t="str">
            <v>PCC</v>
          </cell>
          <cell r="O237">
            <v>315</v>
          </cell>
          <cell r="P237">
            <v>19498.5</v>
          </cell>
          <cell r="Q237">
            <v>19498.5</v>
          </cell>
          <cell r="R237">
            <v>0</v>
          </cell>
          <cell r="S237">
            <v>0</v>
          </cell>
          <cell r="T237">
            <v>0</v>
          </cell>
          <cell r="U237">
            <v>0</v>
          </cell>
          <cell r="V237">
            <v>0</v>
          </cell>
          <cell r="W237">
            <v>0</v>
          </cell>
          <cell r="X237">
            <v>0</v>
          </cell>
          <cell r="Y237">
            <v>0</v>
          </cell>
        </row>
        <row r="238">
          <cell r="A238">
            <v>200110</v>
          </cell>
          <cell r="B238" t="str">
            <v>but</v>
          </cell>
          <cell r="C238" t="str">
            <v>but05</v>
          </cell>
          <cell r="D238">
            <v>37184</v>
          </cell>
          <cell r="E238">
            <v>37195</v>
          </cell>
          <cell r="F238">
            <v>37195</v>
          </cell>
          <cell r="G238">
            <v>11</v>
          </cell>
          <cell r="H238">
            <v>11</v>
          </cell>
          <cell r="I238" t="str">
            <v>FCA Nevinnomyssk</v>
          </cell>
          <cell r="J238" t="str">
            <v>FCA Nevinnomyssk</v>
          </cell>
          <cell r="K238" t="str">
            <v>НевАзот</v>
          </cell>
          <cell r="L238" t="str">
            <v>НевАзот</v>
          </cell>
          <cell r="M238" t="str">
            <v>GMF</v>
          </cell>
          <cell r="N238" t="str">
            <v>Akrilat</v>
          </cell>
          <cell r="O238">
            <v>400</v>
          </cell>
          <cell r="P238">
            <v>4400</v>
          </cell>
          <cell r="Q238">
            <v>4400</v>
          </cell>
          <cell r="R238">
            <v>0</v>
          </cell>
          <cell r="S238">
            <v>0</v>
          </cell>
          <cell r="T238">
            <v>0</v>
          </cell>
          <cell r="U238">
            <v>0</v>
          </cell>
          <cell r="V238">
            <v>0</v>
          </cell>
          <cell r="W238">
            <v>0</v>
          </cell>
          <cell r="X238">
            <v>0</v>
          </cell>
          <cell r="Y238">
            <v>0</v>
          </cell>
        </row>
        <row r="239">
          <cell r="A239">
            <v>200110</v>
          </cell>
          <cell r="B239" t="str">
            <v>but</v>
          </cell>
          <cell r="C239" t="str">
            <v>but06</v>
          </cell>
          <cell r="D239">
            <v>37189</v>
          </cell>
          <cell r="E239">
            <v>37186</v>
          </cell>
          <cell r="F239">
            <v>37186</v>
          </cell>
          <cell r="G239">
            <v>432.33999633789062</v>
          </cell>
          <cell r="H239">
            <v>432.33999633789062</v>
          </cell>
          <cell r="I239" t="str">
            <v>FCA Nevinnomyssk</v>
          </cell>
          <cell r="J239" t="str">
            <v>FCA Nevinnomyssk</v>
          </cell>
          <cell r="K239" t="str">
            <v>НевАзот</v>
          </cell>
          <cell r="L239" t="str">
            <v>НевАзот</v>
          </cell>
          <cell r="M239" t="str">
            <v>GMF</v>
          </cell>
          <cell r="N239" t="str">
            <v>Twin</v>
          </cell>
          <cell r="O239">
            <v>260</v>
          </cell>
          <cell r="P239">
            <v>112408.4</v>
          </cell>
          <cell r="Q239">
            <v>112408.4</v>
          </cell>
          <cell r="R239">
            <v>0</v>
          </cell>
          <cell r="S239">
            <v>0</v>
          </cell>
          <cell r="T239">
            <v>0</v>
          </cell>
          <cell r="U239">
            <v>0</v>
          </cell>
          <cell r="V239">
            <v>0</v>
          </cell>
          <cell r="W239">
            <v>0</v>
          </cell>
          <cell r="X239">
            <v>0</v>
          </cell>
          <cell r="Y239">
            <v>0</v>
          </cell>
        </row>
        <row r="240">
          <cell r="A240">
            <v>200110</v>
          </cell>
          <cell r="B240" t="str">
            <v>but</v>
          </cell>
          <cell r="C240" t="str">
            <v>but07</v>
          </cell>
          <cell r="D240">
            <v>37186</v>
          </cell>
          <cell r="E240">
            <v>37187</v>
          </cell>
          <cell r="F240">
            <v>37187</v>
          </cell>
          <cell r="G240">
            <v>62.069999694824219</v>
          </cell>
          <cell r="H240">
            <v>62.069999694824219</v>
          </cell>
          <cell r="I240" t="str">
            <v>FCA Nevinnomyssk</v>
          </cell>
          <cell r="J240" t="str">
            <v>FCA Nevinnomyssk</v>
          </cell>
          <cell r="K240" t="str">
            <v>НевАзот</v>
          </cell>
          <cell r="L240" t="str">
            <v>НевАзот</v>
          </cell>
          <cell r="M240" t="str">
            <v>GMF</v>
          </cell>
          <cell r="N240" t="str">
            <v>Twin</v>
          </cell>
          <cell r="O240">
            <v>260</v>
          </cell>
          <cell r="P240">
            <v>16138.2</v>
          </cell>
          <cell r="Q240">
            <v>16138.2</v>
          </cell>
          <cell r="R240">
            <v>0</v>
          </cell>
          <cell r="S240">
            <v>0</v>
          </cell>
          <cell r="T240">
            <v>0</v>
          </cell>
          <cell r="U240">
            <v>0</v>
          </cell>
          <cell r="V240">
            <v>0</v>
          </cell>
          <cell r="W240">
            <v>0</v>
          </cell>
          <cell r="X240">
            <v>0</v>
          </cell>
          <cell r="Y240">
            <v>0</v>
          </cell>
        </row>
        <row r="241">
          <cell r="A241">
            <v>200112</v>
          </cell>
          <cell r="B241" t="str">
            <v>but</v>
          </cell>
          <cell r="C241" t="str">
            <v>but08</v>
          </cell>
          <cell r="D241">
            <v>37245</v>
          </cell>
          <cell r="E241">
            <v>37242</v>
          </cell>
          <cell r="F241">
            <v>37242</v>
          </cell>
          <cell r="G241">
            <v>10.960000038146973</v>
          </cell>
          <cell r="H241">
            <v>10.960000038146973</v>
          </cell>
          <cell r="I241" t="str">
            <v>FCA Nevinnomyssk</v>
          </cell>
          <cell r="J241" t="str">
            <v>FCA Nevinnomyssk</v>
          </cell>
          <cell r="K241" t="str">
            <v>НевАзот</v>
          </cell>
          <cell r="L241" t="str">
            <v>НевАзот</v>
          </cell>
          <cell r="M241" t="str">
            <v>GMF</v>
          </cell>
          <cell r="N241" t="str">
            <v>Akrilat</v>
          </cell>
          <cell r="O241">
            <v>390</v>
          </cell>
          <cell r="P241">
            <v>4274.3999999999996</v>
          </cell>
          <cell r="Q241">
            <v>4274.3999999999996</v>
          </cell>
          <cell r="R241">
            <v>0</v>
          </cell>
          <cell r="S241">
            <v>0</v>
          </cell>
          <cell r="T241">
            <v>0</v>
          </cell>
          <cell r="U241">
            <v>0</v>
          </cell>
          <cell r="V241">
            <v>0</v>
          </cell>
          <cell r="W241">
            <v>0</v>
          </cell>
          <cell r="X241">
            <v>0</v>
          </cell>
          <cell r="Y241">
            <v>0</v>
          </cell>
        </row>
        <row r="242">
          <cell r="A242">
            <v>200112</v>
          </cell>
          <cell r="B242" t="str">
            <v>but</v>
          </cell>
          <cell r="C242" t="str">
            <v>but09</v>
          </cell>
          <cell r="D242">
            <v>37250</v>
          </cell>
          <cell r="E242">
            <v>37250</v>
          </cell>
          <cell r="F242">
            <v>37256</v>
          </cell>
          <cell r="G242">
            <v>868.030029296875</v>
          </cell>
          <cell r="H242">
            <v>868.030029296875</v>
          </cell>
          <cell r="I242" t="str">
            <v>FCA Nevinnomyssk</v>
          </cell>
          <cell r="J242" t="str">
            <v>DAF Buslovskaja</v>
          </cell>
          <cell r="K242" t="str">
            <v>НевАзот</v>
          </cell>
          <cell r="L242" t="str">
            <v>НевАзот</v>
          </cell>
          <cell r="M242" t="str">
            <v>GMF</v>
          </cell>
          <cell r="N242" t="str">
            <v>Vinmar</v>
          </cell>
          <cell r="O242">
            <v>240</v>
          </cell>
          <cell r="P242">
            <v>208327.2</v>
          </cell>
          <cell r="Q242">
            <v>208327.2</v>
          </cell>
          <cell r="R242">
            <v>0</v>
          </cell>
          <cell r="S242" t="str">
            <v>Transair</v>
          </cell>
          <cell r="T242">
            <v>73918.070000000007</v>
          </cell>
          <cell r="U242">
            <v>73918.070000000007</v>
          </cell>
          <cell r="V242">
            <v>0</v>
          </cell>
          <cell r="W242">
            <v>0</v>
          </cell>
          <cell r="X242">
            <v>0</v>
          </cell>
          <cell r="Y242">
            <v>0</v>
          </cell>
        </row>
        <row r="243">
          <cell r="A243">
            <v>200112</v>
          </cell>
          <cell r="B243" t="str">
            <v>but</v>
          </cell>
          <cell r="C243" t="str">
            <v>but10</v>
          </cell>
          <cell r="D243">
            <v>37253</v>
          </cell>
          <cell r="E243">
            <v>37251</v>
          </cell>
          <cell r="F243">
            <v>37251</v>
          </cell>
          <cell r="G243">
            <v>11</v>
          </cell>
          <cell r="H243">
            <v>11</v>
          </cell>
          <cell r="I243" t="str">
            <v>FCA Nevinnomyssk</v>
          </cell>
          <cell r="J243" t="str">
            <v>FCA Nevinnomyssk</v>
          </cell>
          <cell r="K243" t="str">
            <v>НевАзот</v>
          </cell>
          <cell r="L243" t="str">
            <v>НевАзот</v>
          </cell>
          <cell r="M243" t="str">
            <v>GMF</v>
          </cell>
          <cell r="N243" t="str">
            <v>Akrilat</v>
          </cell>
          <cell r="O243">
            <v>390</v>
          </cell>
          <cell r="P243">
            <v>4290</v>
          </cell>
          <cell r="Q243">
            <v>3977.1</v>
          </cell>
          <cell r="R243">
            <v>312.89999999999998</v>
          </cell>
          <cell r="S243">
            <v>0</v>
          </cell>
          <cell r="T243">
            <v>0</v>
          </cell>
          <cell r="U243">
            <v>0</v>
          </cell>
          <cell r="V243">
            <v>0</v>
          </cell>
          <cell r="W243">
            <v>0</v>
          </cell>
          <cell r="X243">
            <v>0</v>
          </cell>
          <cell r="Y243">
            <v>0</v>
          </cell>
        </row>
        <row r="244">
          <cell r="A244">
            <v>200201</v>
          </cell>
          <cell r="B244" t="str">
            <v>but</v>
          </cell>
          <cell r="C244" t="str">
            <v>but11</v>
          </cell>
          <cell r="D244">
            <v>37287</v>
          </cell>
          <cell r="E244">
            <v>37277</v>
          </cell>
          <cell r="F244">
            <v>37287</v>
          </cell>
          <cell r="G244">
            <v>497.42001342773438</v>
          </cell>
          <cell r="H244">
            <v>497.42001342773438</v>
          </cell>
          <cell r="I244" t="str">
            <v>FCA Nevinnomyssk</v>
          </cell>
          <cell r="J244" t="str">
            <v>DAF Buslovskaja</v>
          </cell>
          <cell r="K244" t="str">
            <v>НевАзот</v>
          </cell>
          <cell r="L244" t="str">
            <v>НевАзот</v>
          </cell>
          <cell r="M244" t="str">
            <v>GMF</v>
          </cell>
          <cell r="N244" t="str">
            <v>Vinmar</v>
          </cell>
          <cell r="O244">
            <v>240</v>
          </cell>
          <cell r="P244">
            <v>119380.8</v>
          </cell>
          <cell r="Q244">
            <v>119380.8</v>
          </cell>
          <cell r="R244">
            <v>0</v>
          </cell>
          <cell r="S244" t="str">
            <v>Transair</v>
          </cell>
          <cell r="T244">
            <v>42528.959999999999</v>
          </cell>
          <cell r="U244">
            <v>42528.959999999999</v>
          </cell>
          <cell r="V244">
            <v>0</v>
          </cell>
          <cell r="W244">
            <v>0</v>
          </cell>
          <cell r="X244">
            <v>0</v>
          </cell>
          <cell r="Y244">
            <v>0</v>
          </cell>
        </row>
        <row r="245">
          <cell r="A245">
            <v>200112</v>
          </cell>
          <cell r="B245" t="str">
            <v>but</v>
          </cell>
          <cell r="C245" t="str">
            <v>but12</v>
          </cell>
          <cell r="D245">
            <v>37250</v>
          </cell>
          <cell r="E245">
            <v>37252</v>
          </cell>
          <cell r="F245">
            <v>37256</v>
          </cell>
          <cell r="G245">
            <v>124.18000030517578</v>
          </cell>
          <cell r="H245">
            <v>124.18000030517578</v>
          </cell>
          <cell r="I245" t="str">
            <v>FCA Nevinnomyssk</v>
          </cell>
          <cell r="J245" t="str">
            <v>DAF Buslovskaja</v>
          </cell>
          <cell r="K245" t="str">
            <v>НевАзот</v>
          </cell>
          <cell r="L245" t="str">
            <v>НевАзот</v>
          </cell>
          <cell r="M245" t="str">
            <v>GMF</v>
          </cell>
          <cell r="N245" t="str">
            <v>Vinmar</v>
          </cell>
          <cell r="O245">
            <v>240</v>
          </cell>
          <cell r="P245">
            <v>29803.200000000001</v>
          </cell>
          <cell r="Q245">
            <v>29803.200000000001</v>
          </cell>
          <cell r="R245">
            <v>0</v>
          </cell>
          <cell r="S245" t="str">
            <v>Transair</v>
          </cell>
          <cell r="T245">
            <v>10547.57</v>
          </cell>
          <cell r="U245">
            <v>10547.57</v>
          </cell>
          <cell r="V245">
            <v>0</v>
          </cell>
          <cell r="W245">
            <v>0</v>
          </cell>
          <cell r="X245">
            <v>0</v>
          </cell>
          <cell r="Y245">
            <v>0</v>
          </cell>
        </row>
        <row r="246">
          <cell r="A246">
            <v>200202</v>
          </cell>
          <cell r="B246" t="str">
            <v>but</v>
          </cell>
          <cell r="C246" t="str">
            <v>but13</v>
          </cell>
          <cell r="D246">
            <v>37315</v>
          </cell>
          <cell r="E246">
            <v>37189</v>
          </cell>
          <cell r="F246">
            <v>37261</v>
          </cell>
          <cell r="G246">
            <v>500</v>
          </cell>
          <cell r="H246">
            <v>500</v>
          </cell>
          <cell r="I246" t="str">
            <v>FCA Nevinnomyssk</v>
          </cell>
          <cell r="J246" t="str">
            <v>DAF Buslovskaja</v>
          </cell>
          <cell r="K246" t="str">
            <v>НевАзот</v>
          </cell>
          <cell r="L246" t="str">
            <v>НевАзот</v>
          </cell>
          <cell r="M246" t="str">
            <v>GMF</v>
          </cell>
          <cell r="N246" t="str">
            <v>Vinmar</v>
          </cell>
          <cell r="O246">
            <v>275</v>
          </cell>
          <cell r="P246">
            <v>137500</v>
          </cell>
          <cell r="Q246">
            <v>0</v>
          </cell>
          <cell r="R246">
            <v>137500</v>
          </cell>
          <cell r="S246" t="str">
            <v>Transair</v>
          </cell>
          <cell r="T246">
            <v>44750</v>
          </cell>
          <cell r="U246">
            <v>0</v>
          </cell>
          <cell r="V246">
            <v>44750</v>
          </cell>
          <cell r="W246">
            <v>0</v>
          </cell>
          <cell r="X246">
            <v>0</v>
          </cell>
          <cell r="Y246">
            <v>0</v>
          </cell>
        </row>
        <row r="247">
          <cell r="A247">
            <v>200106</v>
          </cell>
          <cell r="B247" t="str">
            <v>dfp</v>
          </cell>
          <cell r="C247" t="str">
            <v>dfp01</v>
          </cell>
          <cell r="D247">
            <v>37048</v>
          </cell>
          <cell r="E247">
            <v>37048</v>
          </cell>
          <cell r="F247">
            <v>37049</v>
          </cell>
          <cell r="G247">
            <v>980.27001953125</v>
          </cell>
          <cell r="H247">
            <v>980.29998779296875</v>
          </cell>
          <cell r="I247" t="str">
            <v>DAF Ivangorod</v>
          </cell>
          <cell r="J247" t="str">
            <v>FOB Tallinn</v>
          </cell>
          <cell r="K247" t="str">
            <v>Фосфорит</v>
          </cell>
          <cell r="L247" t="str">
            <v>КГОК</v>
          </cell>
          <cell r="M247" t="str">
            <v>GMF</v>
          </cell>
          <cell r="N247" t="str">
            <v>Nagel</v>
          </cell>
          <cell r="O247">
            <v>130.80690000000001</v>
          </cell>
          <cell r="P247">
            <v>128229.97</v>
          </cell>
          <cell r="Q247">
            <v>128229.97</v>
          </cell>
          <cell r="R247">
            <v>0</v>
          </cell>
          <cell r="S247" t="str">
            <v>EBSS</v>
          </cell>
          <cell r="T247">
            <v>8073.89</v>
          </cell>
          <cell r="U247">
            <v>8073.89</v>
          </cell>
          <cell r="V247">
            <v>0</v>
          </cell>
          <cell r="W247">
            <v>0</v>
          </cell>
          <cell r="X247">
            <v>0</v>
          </cell>
          <cell r="Y247">
            <v>0</v>
          </cell>
        </row>
        <row r="248">
          <cell r="A248">
            <v>200106</v>
          </cell>
          <cell r="B248" t="str">
            <v>dfp</v>
          </cell>
          <cell r="C248" t="str">
            <v>dfp02</v>
          </cell>
          <cell r="D248">
            <v>37054</v>
          </cell>
          <cell r="E248">
            <v>37054</v>
          </cell>
          <cell r="F248">
            <v>37057</v>
          </cell>
          <cell r="G248">
            <v>1475.93994140625</v>
          </cell>
          <cell r="H248">
            <v>1491.6099853515625</v>
          </cell>
          <cell r="I248" t="str">
            <v>DAF Ivangorod</v>
          </cell>
          <cell r="J248" t="str">
            <v>FOB Tallinn</v>
          </cell>
          <cell r="K248" t="str">
            <v>Фосфорит</v>
          </cell>
          <cell r="L248" t="str">
            <v>КГОК</v>
          </cell>
          <cell r="M248" t="str">
            <v>GMF</v>
          </cell>
          <cell r="N248" t="str">
            <v>Nagel</v>
          </cell>
          <cell r="O248">
            <v>122.4376</v>
          </cell>
          <cell r="P248">
            <v>182629.2</v>
          </cell>
          <cell r="Q248">
            <v>182629.2</v>
          </cell>
          <cell r="R248">
            <v>0</v>
          </cell>
          <cell r="S248" t="str">
            <v>EBSS</v>
          </cell>
          <cell r="T248">
            <v>13359.49</v>
          </cell>
          <cell r="U248">
            <v>13359.49</v>
          </cell>
          <cell r="V248">
            <v>0</v>
          </cell>
          <cell r="W248">
            <v>0</v>
          </cell>
          <cell r="X248">
            <v>0</v>
          </cell>
          <cell r="Y248">
            <v>0</v>
          </cell>
        </row>
        <row r="249">
          <cell r="A249">
            <v>200106</v>
          </cell>
          <cell r="B249" t="str">
            <v>dfp</v>
          </cell>
          <cell r="C249" t="str">
            <v>dfp03</v>
          </cell>
          <cell r="D249">
            <v>37057</v>
          </cell>
          <cell r="E249">
            <v>37057</v>
          </cell>
          <cell r="F249">
            <v>37059</v>
          </cell>
          <cell r="G249">
            <v>519.75</v>
          </cell>
          <cell r="H249">
            <v>520.280029296875</v>
          </cell>
          <cell r="I249" t="str">
            <v>DAF Ivangorod</v>
          </cell>
          <cell r="J249" t="str">
            <v>FOB Tallinn</v>
          </cell>
          <cell r="K249" t="str">
            <v>Фосфорит</v>
          </cell>
          <cell r="L249" t="str">
            <v>КГОК</v>
          </cell>
          <cell r="M249" t="str">
            <v>GMF</v>
          </cell>
          <cell r="N249" t="str">
            <v>Nagel</v>
          </cell>
          <cell r="O249">
            <v>125</v>
          </cell>
          <cell r="P249">
            <v>65035</v>
          </cell>
          <cell r="Q249">
            <v>65035</v>
          </cell>
          <cell r="R249">
            <v>0</v>
          </cell>
          <cell r="S249" t="str">
            <v>EBSS</v>
          </cell>
          <cell r="T249">
            <v>4124.4399999999996</v>
          </cell>
          <cell r="U249">
            <v>4124.4399999999996</v>
          </cell>
          <cell r="V249">
            <v>0</v>
          </cell>
          <cell r="W249">
            <v>0</v>
          </cell>
          <cell r="X249">
            <v>0</v>
          </cell>
          <cell r="Y249">
            <v>0</v>
          </cell>
        </row>
        <row r="250">
          <cell r="A250">
            <v>200106</v>
          </cell>
          <cell r="B250" t="str">
            <v>dfp</v>
          </cell>
          <cell r="C250" t="str">
            <v>dfp04</v>
          </cell>
          <cell r="D250">
            <v>37064</v>
          </cell>
          <cell r="E250">
            <v>37064</v>
          </cell>
          <cell r="F250">
            <v>37066</v>
          </cell>
          <cell r="G250">
            <v>1456.260009765625</v>
          </cell>
          <cell r="H250">
            <v>1460.699951171875</v>
          </cell>
          <cell r="I250" t="str">
            <v>DAF Ivangorod</v>
          </cell>
          <cell r="J250" t="str">
            <v>FOB Tallinn</v>
          </cell>
          <cell r="K250" t="str">
            <v>Фосфорит</v>
          </cell>
          <cell r="L250" t="str">
            <v>КГОК</v>
          </cell>
          <cell r="M250" t="str">
            <v>GMF</v>
          </cell>
          <cell r="N250" t="str">
            <v>Nagel</v>
          </cell>
          <cell r="O250">
            <v>130.40049999999999</v>
          </cell>
          <cell r="P250">
            <v>190476</v>
          </cell>
          <cell r="Q250">
            <v>190476</v>
          </cell>
          <cell r="R250">
            <v>0</v>
          </cell>
          <cell r="S250" t="str">
            <v>EBSS</v>
          </cell>
          <cell r="T250">
            <v>11233.72</v>
          </cell>
          <cell r="U250">
            <v>11233.72</v>
          </cell>
          <cell r="V250">
            <v>0</v>
          </cell>
          <cell r="W250">
            <v>0</v>
          </cell>
          <cell r="X250">
            <v>0</v>
          </cell>
          <cell r="Y250">
            <v>0</v>
          </cell>
        </row>
        <row r="251">
          <cell r="A251">
            <v>200106</v>
          </cell>
          <cell r="B251" t="str">
            <v>dfp</v>
          </cell>
          <cell r="C251" t="str">
            <v>dfp05</v>
          </cell>
          <cell r="D251">
            <v>37066</v>
          </cell>
          <cell r="E251">
            <v>37066</v>
          </cell>
          <cell r="F251">
            <v>37068</v>
          </cell>
          <cell r="G251">
            <v>620.1099853515625</v>
          </cell>
          <cell r="H251">
            <v>617.1099853515625</v>
          </cell>
          <cell r="I251" t="str">
            <v>DAF Ivangorod</v>
          </cell>
          <cell r="J251" t="str">
            <v>FOB Tallinn</v>
          </cell>
          <cell r="K251" t="str">
            <v>Фосфорит</v>
          </cell>
          <cell r="L251" t="str">
            <v>КГОК</v>
          </cell>
          <cell r="M251" t="str">
            <v>GMF</v>
          </cell>
          <cell r="N251" t="str">
            <v>Nagel</v>
          </cell>
          <cell r="O251">
            <v>130.47399999999999</v>
          </cell>
          <cell r="P251">
            <v>80516.800000000003</v>
          </cell>
          <cell r="Q251">
            <v>80516.800000000003</v>
          </cell>
          <cell r="R251">
            <v>0</v>
          </cell>
          <cell r="S251" t="str">
            <v>EBSS</v>
          </cell>
          <cell r="T251">
            <v>5013.92</v>
          </cell>
          <cell r="U251">
            <v>5013.92</v>
          </cell>
          <cell r="V251">
            <v>0</v>
          </cell>
          <cell r="W251">
            <v>0</v>
          </cell>
          <cell r="X251">
            <v>0</v>
          </cell>
          <cell r="Y251">
            <v>0</v>
          </cell>
        </row>
        <row r="252">
          <cell r="A252">
            <v>200106</v>
          </cell>
          <cell r="B252" t="str">
            <v>dfp</v>
          </cell>
          <cell r="C252" t="str">
            <v>dfp06</v>
          </cell>
          <cell r="D252">
            <v>37070</v>
          </cell>
          <cell r="E252">
            <v>37070</v>
          </cell>
          <cell r="F252">
            <v>37072</v>
          </cell>
          <cell r="G252">
            <v>3020.570068359375</v>
          </cell>
          <cell r="H252">
            <v>3024.89990234375</v>
          </cell>
          <cell r="I252" t="str">
            <v>DAF Ivangorod</v>
          </cell>
          <cell r="J252" t="str">
            <v>FOB Tallinn</v>
          </cell>
          <cell r="K252" t="str">
            <v>Фосфорит</v>
          </cell>
          <cell r="L252" t="str">
            <v>КГОК</v>
          </cell>
          <cell r="M252" t="str">
            <v>GMF</v>
          </cell>
          <cell r="N252" t="str">
            <v>Nagel</v>
          </cell>
          <cell r="O252">
            <v>128.3194</v>
          </cell>
          <cell r="P252">
            <v>384387.52</v>
          </cell>
          <cell r="Q252">
            <v>384387.52</v>
          </cell>
          <cell r="R252">
            <v>0</v>
          </cell>
          <cell r="S252" t="str">
            <v>EBSS</v>
          </cell>
          <cell r="T252">
            <v>22703.31</v>
          </cell>
          <cell r="U252">
            <v>22703.31</v>
          </cell>
          <cell r="V252">
            <v>0</v>
          </cell>
          <cell r="W252">
            <v>0</v>
          </cell>
          <cell r="X252">
            <v>0</v>
          </cell>
          <cell r="Y252">
            <v>0</v>
          </cell>
        </row>
        <row r="253">
          <cell r="A253">
            <v>200106</v>
          </cell>
          <cell r="B253" t="str">
            <v>dfp</v>
          </cell>
          <cell r="C253" t="str">
            <v>dfp07</v>
          </cell>
          <cell r="D253">
            <v>37072</v>
          </cell>
          <cell r="E253">
            <v>37072</v>
          </cell>
          <cell r="F253">
            <v>37074</v>
          </cell>
          <cell r="G253">
            <v>1002.6799926757812</v>
          </cell>
          <cell r="H253">
            <v>1009.8800048828125</v>
          </cell>
          <cell r="I253" t="str">
            <v>DAF Ivangorod</v>
          </cell>
          <cell r="J253" t="str">
            <v>FOB Tallinn</v>
          </cell>
          <cell r="K253" t="str">
            <v>Фосфорит</v>
          </cell>
          <cell r="L253" t="str">
            <v>КГОК</v>
          </cell>
          <cell r="M253" t="str">
            <v>GMF</v>
          </cell>
          <cell r="N253" t="str">
            <v>Nagel</v>
          </cell>
          <cell r="O253">
            <v>127.2769</v>
          </cell>
          <cell r="P253">
            <v>128534.39999999999</v>
          </cell>
          <cell r="Q253">
            <v>128534.39999999999</v>
          </cell>
          <cell r="R253">
            <v>0</v>
          </cell>
          <cell r="S253" t="str">
            <v>EBSS</v>
          </cell>
          <cell r="T253">
            <v>8996.6</v>
          </cell>
          <cell r="U253">
            <v>8996.6</v>
          </cell>
          <cell r="V253">
            <v>0</v>
          </cell>
          <cell r="W253">
            <v>0</v>
          </cell>
          <cell r="X253">
            <v>0</v>
          </cell>
          <cell r="Y253">
            <v>0</v>
          </cell>
        </row>
        <row r="254">
          <cell r="A254">
            <v>200107</v>
          </cell>
          <cell r="B254" t="str">
            <v>dfp</v>
          </cell>
          <cell r="C254" t="str">
            <v>dfp08</v>
          </cell>
          <cell r="D254">
            <v>37079</v>
          </cell>
          <cell r="E254">
            <v>37079</v>
          </cell>
          <cell r="F254">
            <v>37081</v>
          </cell>
          <cell r="G254">
            <v>3002.699951171875</v>
          </cell>
          <cell r="H254">
            <v>3003.010009765625</v>
          </cell>
          <cell r="I254" t="str">
            <v>DAF Ivangorod</v>
          </cell>
          <cell r="J254" t="str">
            <v>FOB Tallinn</v>
          </cell>
          <cell r="K254" t="str">
            <v>Фосфорит</v>
          </cell>
          <cell r="L254" t="str">
            <v>КГОК</v>
          </cell>
          <cell r="M254" t="str">
            <v>GMF</v>
          </cell>
          <cell r="N254" t="str">
            <v>Nagel</v>
          </cell>
          <cell r="O254">
            <v>135.66900000000001</v>
          </cell>
          <cell r="P254">
            <v>407415.38</v>
          </cell>
          <cell r="Q254">
            <v>407415.38</v>
          </cell>
          <cell r="R254">
            <v>0</v>
          </cell>
          <cell r="S254" t="str">
            <v>EBSS</v>
          </cell>
          <cell r="T254">
            <v>22001.37</v>
          </cell>
          <cell r="U254">
            <v>22001.37</v>
          </cell>
          <cell r="V254">
            <v>0</v>
          </cell>
          <cell r="W254">
            <v>0</v>
          </cell>
          <cell r="X254">
            <v>0</v>
          </cell>
          <cell r="Y254">
            <v>0</v>
          </cell>
        </row>
        <row r="255">
          <cell r="A255">
            <v>200107</v>
          </cell>
          <cell r="B255" t="str">
            <v>dfp</v>
          </cell>
          <cell r="C255" t="str">
            <v>dfp09</v>
          </cell>
          <cell r="D255">
            <v>37085</v>
          </cell>
          <cell r="E255">
            <v>37085</v>
          </cell>
          <cell r="F255">
            <v>37087</v>
          </cell>
          <cell r="G255">
            <v>1203.949951171875</v>
          </cell>
          <cell r="H255">
            <v>1206.3900146484375</v>
          </cell>
          <cell r="I255" t="str">
            <v>DAF Ivangorod</v>
          </cell>
          <cell r="J255" t="str">
            <v>FOB Tallinn</v>
          </cell>
          <cell r="K255" t="str">
            <v>Фосфорит</v>
          </cell>
          <cell r="L255" t="str">
            <v>КГОК</v>
          </cell>
          <cell r="M255" t="str">
            <v>GMF</v>
          </cell>
          <cell r="N255" t="str">
            <v>Nagel</v>
          </cell>
          <cell r="O255">
            <v>142.96029999999999</v>
          </cell>
          <cell r="P255">
            <v>172465.82</v>
          </cell>
          <cell r="Q255">
            <v>172465.82</v>
          </cell>
          <cell r="R255">
            <v>0</v>
          </cell>
          <cell r="S255" t="str">
            <v>EBSS</v>
          </cell>
          <cell r="T255">
            <v>10568.11</v>
          </cell>
          <cell r="U255">
            <v>10568.11</v>
          </cell>
          <cell r="V255">
            <v>0</v>
          </cell>
          <cell r="W255">
            <v>0</v>
          </cell>
          <cell r="X255">
            <v>0</v>
          </cell>
          <cell r="Y255">
            <v>0</v>
          </cell>
        </row>
        <row r="256">
          <cell r="A256">
            <v>200107</v>
          </cell>
          <cell r="B256" t="str">
            <v>dfp</v>
          </cell>
          <cell r="C256" t="str">
            <v>dfp10</v>
          </cell>
          <cell r="D256">
            <v>37099</v>
          </cell>
          <cell r="E256">
            <v>37099</v>
          </cell>
          <cell r="F256">
            <v>37101</v>
          </cell>
          <cell r="G256">
            <v>1138.219970703125</v>
          </cell>
          <cell r="H256">
            <v>1100.27001953125</v>
          </cell>
          <cell r="I256" t="str">
            <v>DAF Ivangorod</v>
          </cell>
          <cell r="J256" t="str">
            <v>FOB Tallinn</v>
          </cell>
          <cell r="K256" t="str">
            <v>Фосфорит</v>
          </cell>
          <cell r="L256" t="str">
            <v>КГОК</v>
          </cell>
          <cell r="M256" t="str">
            <v>GMF</v>
          </cell>
          <cell r="N256" t="str">
            <v>Nagel</v>
          </cell>
          <cell r="O256">
            <v>138</v>
          </cell>
          <cell r="P256">
            <v>151837.26</v>
          </cell>
          <cell r="Q256">
            <v>151837.26</v>
          </cell>
          <cell r="R256">
            <v>0</v>
          </cell>
          <cell r="S256" t="str">
            <v>EBSS</v>
          </cell>
          <cell r="T256">
            <v>8420.1589999999997</v>
          </cell>
          <cell r="U256">
            <v>8420.16</v>
          </cell>
          <cell r="V256">
            <v>0</v>
          </cell>
          <cell r="W256">
            <v>0</v>
          </cell>
          <cell r="X256">
            <v>0</v>
          </cell>
          <cell r="Y256">
            <v>0</v>
          </cell>
        </row>
        <row r="257">
          <cell r="A257">
            <v>200107</v>
          </cell>
          <cell r="B257" t="str">
            <v>dfp</v>
          </cell>
          <cell r="C257" t="str">
            <v>dfp11</v>
          </cell>
          <cell r="D257">
            <v>37103</v>
          </cell>
          <cell r="E257">
            <v>37103</v>
          </cell>
          <cell r="F257">
            <v>37105</v>
          </cell>
          <cell r="G257">
            <v>1132.699951171875</v>
          </cell>
          <cell r="H257">
            <v>1120.7900390625</v>
          </cell>
          <cell r="I257" t="str">
            <v>DAF Ivangorod</v>
          </cell>
          <cell r="J257" t="str">
            <v>FOB Tallinn</v>
          </cell>
          <cell r="K257" t="str">
            <v>Фосфорит</v>
          </cell>
          <cell r="L257" t="str">
            <v>КГОК</v>
          </cell>
          <cell r="M257" t="str">
            <v>GMF</v>
          </cell>
          <cell r="N257" t="str">
            <v>Nagel</v>
          </cell>
          <cell r="O257">
            <v>138</v>
          </cell>
          <cell r="P257">
            <v>154669.01999999999</v>
          </cell>
          <cell r="Q257">
            <v>154669.01999999999</v>
          </cell>
          <cell r="R257">
            <v>0</v>
          </cell>
          <cell r="S257" t="str">
            <v>EBSS</v>
          </cell>
          <cell r="T257">
            <v>8329.7304999999997</v>
          </cell>
          <cell r="U257">
            <v>8329.73</v>
          </cell>
          <cell r="V257">
            <v>0</v>
          </cell>
          <cell r="W257">
            <v>0</v>
          </cell>
          <cell r="X257">
            <v>0</v>
          </cell>
          <cell r="Y257">
            <v>0</v>
          </cell>
        </row>
        <row r="258">
          <cell r="A258">
            <v>200108</v>
          </cell>
          <cell r="B258" t="str">
            <v>dfp</v>
          </cell>
          <cell r="C258" t="str">
            <v>dfp12</v>
          </cell>
          <cell r="D258">
            <v>37104</v>
          </cell>
          <cell r="E258">
            <v>37104</v>
          </cell>
          <cell r="F258">
            <v>37106</v>
          </cell>
          <cell r="G258">
            <v>2015.97998046875</v>
          </cell>
          <cell r="H258">
            <v>2019.6700439453125</v>
          </cell>
          <cell r="I258" t="str">
            <v>DAF Ivangorod</v>
          </cell>
          <cell r="J258" t="str">
            <v>FOB Tallinn</v>
          </cell>
          <cell r="K258" t="str">
            <v>Фосфорит</v>
          </cell>
          <cell r="L258" t="str">
            <v>КГОК</v>
          </cell>
          <cell r="M258" t="str">
            <v>GMF</v>
          </cell>
          <cell r="N258" t="str">
            <v>Nagel</v>
          </cell>
          <cell r="O258">
            <v>134.45840000000001</v>
          </cell>
          <cell r="P258">
            <v>271561.58</v>
          </cell>
          <cell r="Q258">
            <v>271561.58</v>
          </cell>
          <cell r="R258">
            <v>0</v>
          </cell>
          <cell r="S258" t="str">
            <v>EBSS</v>
          </cell>
          <cell r="T258">
            <v>14550.9915</v>
          </cell>
          <cell r="U258">
            <v>14550.99</v>
          </cell>
          <cell r="V258">
            <v>0</v>
          </cell>
          <cell r="W258">
            <v>0</v>
          </cell>
          <cell r="X258">
            <v>0</v>
          </cell>
          <cell r="Y258">
            <v>0</v>
          </cell>
        </row>
        <row r="259">
          <cell r="A259">
            <v>200108</v>
          </cell>
          <cell r="B259" t="str">
            <v>dfp</v>
          </cell>
          <cell r="C259" t="str">
            <v>dfp14</v>
          </cell>
          <cell r="D259">
            <v>37111</v>
          </cell>
          <cell r="E259">
            <v>37111</v>
          </cell>
          <cell r="F259">
            <v>37114</v>
          </cell>
          <cell r="G259">
            <v>1994.47998046875</v>
          </cell>
          <cell r="H259">
            <v>2064.050048828125</v>
          </cell>
          <cell r="I259" t="str">
            <v>DAF Ivangorod</v>
          </cell>
          <cell r="J259" t="str">
            <v>FOB Tallinn</v>
          </cell>
          <cell r="K259" t="str">
            <v>Фосфорит</v>
          </cell>
          <cell r="L259" t="str">
            <v>КГОК</v>
          </cell>
          <cell r="M259" t="str">
            <v>GMF</v>
          </cell>
          <cell r="N259" t="str">
            <v>Nagel</v>
          </cell>
          <cell r="O259">
            <v>138</v>
          </cell>
          <cell r="P259">
            <v>284838.90000000002</v>
          </cell>
          <cell r="Q259">
            <v>284838.90000000002</v>
          </cell>
          <cell r="R259">
            <v>0</v>
          </cell>
          <cell r="S259" t="str">
            <v>EBSS</v>
          </cell>
          <cell r="T259">
            <v>14577.8225</v>
          </cell>
          <cell r="U259">
            <v>14577.82</v>
          </cell>
          <cell r="V259">
            <v>0</v>
          </cell>
          <cell r="W259">
            <v>0</v>
          </cell>
          <cell r="X259">
            <v>0</v>
          </cell>
          <cell r="Y259">
            <v>0</v>
          </cell>
        </row>
        <row r="260">
          <cell r="A260">
            <v>200108</v>
          </cell>
          <cell r="B260" t="str">
            <v>dfp</v>
          </cell>
          <cell r="C260" t="str">
            <v>dfp15</v>
          </cell>
          <cell r="D260">
            <v>37117</v>
          </cell>
          <cell r="E260">
            <v>37119</v>
          </cell>
          <cell r="F260">
            <v>37121</v>
          </cell>
          <cell r="G260">
            <v>1117.010009765625</v>
          </cell>
          <cell r="H260">
            <v>1124.5799560546875</v>
          </cell>
          <cell r="I260" t="str">
            <v>DAF Ivangorod</v>
          </cell>
          <cell r="J260" t="str">
            <v>FOB Tallinn</v>
          </cell>
          <cell r="K260" t="str">
            <v>Фосфорит</v>
          </cell>
          <cell r="L260" t="str">
            <v>Фосфорит</v>
          </cell>
          <cell r="M260" t="str">
            <v>GMF</v>
          </cell>
          <cell r="N260" t="str">
            <v>Nagel</v>
          </cell>
          <cell r="O260">
            <v>143.70259999999999</v>
          </cell>
          <cell r="P260">
            <v>161605.04</v>
          </cell>
          <cell r="Q260">
            <v>161605.04</v>
          </cell>
          <cell r="R260">
            <v>0</v>
          </cell>
          <cell r="S260" t="str">
            <v>EBSS</v>
          </cell>
          <cell r="T260">
            <v>10010.305</v>
          </cell>
          <cell r="U260">
            <v>10010.31</v>
          </cell>
          <cell r="V260">
            <v>0</v>
          </cell>
          <cell r="W260">
            <v>0</v>
          </cell>
          <cell r="X260">
            <v>0</v>
          </cell>
          <cell r="Y260">
            <v>0</v>
          </cell>
        </row>
        <row r="261">
          <cell r="A261">
            <v>200108</v>
          </cell>
          <cell r="B261" t="str">
            <v>dfp</v>
          </cell>
          <cell r="C261" t="str">
            <v>dfp16</v>
          </cell>
          <cell r="D261">
            <v>37122</v>
          </cell>
          <cell r="E261">
            <v>37124</v>
          </cell>
          <cell r="F261">
            <v>37125</v>
          </cell>
          <cell r="G261">
            <v>1737.22998046875</v>
          </cell>
          <cell r="H261">
            <v>1737.6300048828125</v>
          </cell>
          <cell r="I261" t="str">
            <v>DAF Ivangorod</v>
          </cell>
          <cell r="J261" t="str">
            <v>FOB Tallinn</v>
          </cell>
          <cell r="K261" t="str">
            <v>Фосфорит</v>
          </cell>
          <cell r="L261" t="str">
            <v>Фосфорит</v>
          </cell>
          <cell r="M261" t="str">
            <v>GMF</v>
          </cell>
          <cell r="N261" t="str">
            <v>Nagel</v>
          </cell>
          <cell r="O261">
            <v>138</v>
          </cell>
          <cell r="P261">
            <v>239792.94</v>
          </cell>
          <cell r="Q261">
            <v>239792.94</v>
          </cell>
          <cell r="R261">
            <v>0</v>
          </cell>
          <cell r="S261" t="str">
            <v>EBSS</v>
          </cell>
          <cell r="T261">
            <v>12608.7435</v>
          </cell>
          <cell r="U261">
            <v>12608.74</v>
          </cell>
          <cell r="V261">
            <v>0</v>
          </cell>
          <cell r="W261">
            <v>0</v>
          </cell>
          <cell r="X261">
            <v>0</v>
          </cell>
          <cell r="Y261">
            <v>0</v>
          </cell>
        </row>
        <row r="262">
          <cell r="A262">
            <v>200108</v>
          </cell>
          <cell r="B262" t="str">
            <v>dfp</v>
          </cell>
          <cell r="C262" t="str">
            <v>dfp17</v>
          </cell>
          <cell r="D262">
            <v>37132</v>
          </cell>
          <cell r="E262">
            <v>37130</v>
          </cell>
          <cell r="F262">
            <v>37132</v>
          </cell>
          <cell r="G262">
            <v>2997.5400390625</v>
          </cell>
          <cell r="H262">
            <v>3001.969970703125</v>
          </cell>
          <cell r="I262" t="str">
            <v>DAF Ivangorod</v>
          </cell>
          <cell r="J262" t="str">
            <v>FOB Tallinn</v>
          </cell>
          <cell r="K262" t="str">
            <v>Фосфорит</v>
          </cell>
          <cell r="L262" t="str">
            <v>Фосфорит</v>
          </cell>
          <cell r="M262" t="str">
            <v>GMF</v>
          </cell>
          <cell r="N262" t="str">
            <v>Nagel</v>
          </cell>
          <cell r="O262">
            <v>132.74889999999999</v>
          </cell>
          <cell r="P262">
            <v>398508.07</v>
          </cell>
          <cell r="Q262">
            <v>398508.07</v>
          </cell>
          <cell r="R262">
            <v>0</v>
          </cell>
          <cell r="S262" t="str">
            <v>EBSS</v>
          </cell>
          <cell r="T262">
            <v>21565.432499999999</v>
          </cell>
          <cell r="U262">
            <v>21565.43</v>
          </cell>
          <cell r="V262">
            <v>0</v>
          </cell>
          <cell r="W262">
            <v>0</v>
          </cell>
          <cell r="X262">
            <v>0</v>
          </cell>
          <cell r="Y262">
            <v>0</v>
          </cell>
        </row>
        <row r="263">
          <cell r="A263">
            <v>200109</v>
          </cell>
          <cell r="B263" t="str">
            <v>dfp</v>
          </cell>
          <cell r="C263" t="str">
            <v>dfp18</v>
          </cell>
          <cell r="D263">
            <v>37138</v>
          </cell>
          <cell r="E263">
            <v>37139</v>
          </cell>
          <cell r="F263">
            <v>37141</v>
          </cell>
          <cell r="G263">
            <v>654.70001220703125</v>
          </cell>
          <cell r="H263">
            <v>655.70001220703125</v>
          </cell>
          <cell r="I263" t="str">
            <v>DAF Ivangorod</v>
          </cell>
          <cell r="J263" t="str">
            <v>FOB Tallinn</v>
          </cell>
          <cell r="K263" t="str">
            <v>Фосфорит</v>
          </cell>
          <cell r="L263" t="str">
            <v>Фосфорит</v>
          </cell>
          <cell r="M263" t="str">
            <v>GMF</v>
          </cell>
          <cell r="N263" t="str">
            <v>Nagel</v>
          </cell>
          <cell r="O263">
            <v>138</v>
          </cell>
          <cell r="P263">
            <v>90486.6</v>
          </cell>
          <cell r="Q263">
            <v>90486.6</v>
          </cell>
          <cell r="R263">
            <v>0</v>
          </cell>
          <cell r="S263" t="str">
            <v>EBSS</v>
          </cell>
          <cell r="T263">
            <v>5011.83</v>
          </cell>
          <cell r="U263">
            <v>5011.83</v>
          </cell>
          <cell r="V263">
            <v>0</v>
          </cell>
          <cell r="W263">
            <v>0</v>
          </cell>
          <cell r="X263">
            <v>0</v>
          </cell>
          <cell r="Y263">
            <v>0</v>
          </cell>
        </row>
        <row r="264">
          <cell r="A264">
            <v>200109</v>
          </cell>
          <cell r="B264" t="str">
            <v>dfp</v>
          </cell>
          <cell r="C264" t="str">
            <v>dfp19</v>
          </cell>
          <cell r="D264">
            <v>37139</v>
          </cell>
          <cell r="E264">
            <v>37141</v>
          </cell>
          <cell r="F264">
            <v>37145</v>
          </cell>
          <cell r="G264">
            <v>728.6199951171875</v>
          </cell>
          <cell r="H264">
            <v>694.0999755859375</v>
          </cell>
          <cell r="I264" t="str">
            <v>DAF Ivangorod</v>
          </cell>
          <cell r="J264" t="str">
            <v>FOB Tallinn</v>
          </cell>
          <cell r="K264" t="str">
            <v>Фосфорит</v>
          </cell>
          <cell r="L264" t="str">
            <v>Фосфорит</v>
          </cell>
          <cell r="M264" t="str">
            <v>GMF</v>
          </cell>
          <cell r="N264" t="str">
            <v>Nagel</v>
          </cell>
          <cell r="O264">
            <v>138</v>
          </cell>
          <cell r="P264">
            <v>95785.8</v>
          </cell>
          <cell r="Q264">
            <v>95785.8</v>
          </cell>
          <cell r="R264">
            <v>0</v>
          </cell>
          <cell r="S264" t="str">
            <v>EBSS</v>
          </cell>
          <cell r="T264">
            <v>5459.2250000000004</v>
          </cell>
          <cell r="U264">
            <v>5459.23</v>
          </cell>
          <cell r="V264">
            <v>0</v>
          </cell>
          <cell r="W264">
            <v>0</v>
          </cell>
          <cell r="X264">
            <v>0</v>
          </cell>
          <cell r="Y264">
            <v>0</v>
          </cell>
        </row>
        <row r="265">
          <cell r="A265">
            <v>200109</v>
          </cell>
          <cell r="B265" t="str">
            <v>dfp</v>
          </cell>
          <cell r="C265" t="str">
            <v>dfp20</v>
          </cell>
          <cell r="D265">
            <v>37145</v>
          </cell>
          <cell r="E265">
            <v>37147</v>
          </cell>
          <cell r="F265">
            <v>37148</v>
          </cell>
          <cell r="G265">
            <v>2524.10009765625</v>
          </cell>
          <cell r="H265">
            <v>2566.199951171875</v>
          </cell>
          <cell r="I265" t="str">
            <v>DAF Ivangorod</v>
          </cell>
          <cell r="J265" t="str">
            <v>FOB Tallinn</v>
          </cell>
          <cell r="K265" t="str">
            <v>Фосфорит</v>
          </cell>
          <cell r="L265" t="str">
            <v>Фосфорит</v>
          </cell>
          <cell r="M265" t="str">
            <v>GMF</v>
          </cell>
          <cell r="N265" t="str">
            <v>Nagel</v>
          </cell>
          <cell r="O265">
            <v>138</v>
          </cell>
          <cell r="P265">
            <v>354135.6</v>
          </cell>
          <cell r="Q265">
            <v>354135.6</v>
          </cell>
          <cell r="R265">
            <v>0</v>
          </cell>
          <cell r="S265" t="str">
            <v>EBSS</v>
          </cell>
          <cell r="T265">
            <v>18192.95</v>
          </cell>
          <cell r="U265">
            <v>18192.95</v>
          </cell>
          <cell r="V265">
            <v>0</v>
          </cell>
          <cell r="W265">
            <v>0</v>
          </cell>
          <cell r="X265">
            <v>0</v>
          </cell>
          <cell r="Y265">
            <v>0</v>
          </cell>
        </row>
        <row r="266">
          <cell r="A266">
            <v>200109</v>
          </cell>
          <cell r="B266" t="str">
            <v>dfp</v>
          </cell>
          <cell r="C266" t="str">
            <v>dfp21</v>
          </cell>
          <cell r="D266">
            <v>37148</v>
          </cell>
          <cell r="E266">
            <v>37147</v>
          </cell>
          <cell r="F266">
            <v>37150</v>
          </cell>
          <cell r="G266">
            <v>1195.7900390625</v>
          </cell>
          <cell r="H266">
            <v>1194.719970703125</v>
          </cell>
          <cell r="I266" t="str">
            <v>DAF Ivangorod</v>
          </cell>
          <cell r="J266" t="str">
            <v>FOB Tallinn</v>
          </cell>
          <cell r="K266" t="str">
            <v>Фосфорит</v>
          </cell>
          <cell r="L266" t="str">
            <v>Фосфорит</v>
          </cell>
          <cell r="M266" t="str">
            <v>GMF</v>
          </cell>
          <cell r="N266" t="str">
            <v>Nagel</v>
          </cell>
          <cell r="O266">
            <v>138</v>
          </cell>
          <cell r="P266">
            <v>164871.35999999999</v>
          </cell>
          <cell r="Q266">
            <v>164871.35999999999</v>
          </cell>
          <cell r="R266">
            <v>0</v>
          </cell>
          <cell r="S266" t="str">
            <v>EBSS</v>
          </cell>
          <cell r="T266">
            <v>8799.1200000000008</v>
          </cell>
          <cell r="U266">
            <v>8799.1200000000008</v>
          </cell>
          <cell r="V266">
            <v>0</v>
          </cell>
          <cell r="W266">
            <v>0</v>
          </cell>
          <cell r="X266">
            <v>0</v>
          </cell>
          <cell r="Y266">
            <v>0</v>
          </cell>
        </row>
        <row r="267">
          <cell r="A267">
            <v>200109</v>
          </cell>
          <cell r="B267" t="str">
            <v>dfp</v>
          </cell>
          <cell r="C267" t="str">
            <v>dfp22</v>
          </cell>
          <cell r="D267">
            <v>37149</v>
          </cell>
          <cell r="E267">
            <v>37155</v>
          </cell>
          <cell r="F267">
            <v>37157</v>
          </cell>
          <cell r="G267">
            <v>1026.1700439453125</v>
          </cell>
          <cell r="H267">
            <v>1030.6400146484375</v>
          </cell>
          <cell r="I267" t="str">
            <v>DAF Ivangorod</v>
          </cell>
          <cell r="J267" t="str">
            <v>FOB Tallinn</v>
          </cell>
          <cell r="K267" t="str">
            <v>Фосфорит</v>
          </cell>
          <cell r="L267" t="str">
            <v>Фосфорит</v>
          </cell>
          <cell r="M267" t="str">
            <v>GMF</v>
          </cell>
          <cell r="N267" t="str">
            <v>Nagel</v>
          </cell>
          <cell r="O267">
            <v>144.40379999999999</v>
          </cell>
          <cell r="P267">
            <v>148828.32</v>
          </cell>
          <cell r="Q267">
            <v>148828.32</v>
          </cell>
          <cell r="R267">
            <v>0</v>
          </cell>
          <cell r="S267" t="str">
            <v>EBSS</v>
          </cell>
          <cell r="T267">
            <v>9421.3474999999999</v>
          </cell>
          <cell r="U267">
            <v>9421.35</v>
          </cell>
          <cell r="V267">
            <v>0</v>
          </cell>
          <cell r="W267">
            <v>0</v>
          </cell>
          <cell r="X267">
            <v>0</v>
          </cell>
          <cell r="Y267">
            <v>0</v>
          </cell>
        </row>
        <row r="268">
          <cell r="A268">
            <v>200109</v>
          </cell>
          <cell r="B268" t="str">
            <v>dfp</v>
          </cell>
          <cell r="C268" t="str">
            <v>dfp23</v>
          </cell>
          <cell r="D268">
            <v>37151</v>
          </cell>
          <cell r="E268">
            <v>37155</v>
          </cell>
          <cell r="F268">
            <v>37157</v>
          </cell>
          <cell r="G268">
            <v>1350.5400390625</v>
          </cell>
          <cell r="H268">
            <v>1350.969970703125</v>
          </cell>
          <cell r="I268" t="str">
            <v>DAF Ivangorod</v>
          </cell>
          <cell r="J268" t="str">
            <v>FOB Tallinn</v>
          </cell>
          <cell r="K268" t="str">
            <v>Фосфорит</v>
          </cell>
          <cell r="L268" t="str">
            <v>Фосфорит</v>
          </cell>
          <cell r="M268" t="str">
            <v>GMF</v>
          </cell>
          <cell r="N268" t="str">
            <v>Nagel</v>
          </cell>
          <cell r="O268">
            <v>138</v>
          </cell>
          <cell r="P268">
            <v>186433.86</v>
          </cell>
          <cell r="Q268">
            <v>186433.86</v>
          </cell>
          <cell r="R268">
            <v>0</v>
          </cell>
          <cell r="S268" t="str">
            <v>EBSS</v>
          </cell>
          <cell r="T268">
            <v>9886.9325000000008</v>
          </cell>
          <cell r="U268">
            <v>9886.93</v>
          </cell>
          <cell r="V268">
            <v>0</v>
          </cell>
          <cell r="W268">
            <v>0</v>
          </cell>
          <cell r="X268">
            <v>0</v>
          </cell>
          <cell r="Y268">
            <v>0</v>
          </cell>
        </row>
        <row r="269">
          <cell r="A269">
            <v>200109</v>
          </cell>
          <cell r="B269" t="str">
            <v>dfp</v>
          </cell>
          <cell r="C269" t="str">
            <v>dfp24</v>
          </cell>
          <cell r="D269">
            <v>37153</v>
          </cell>
          <cell r="E269">
            <v>37147</v>
          </cell>
          <cell r="F269">
            <v>37164</v>
          </cell>
          <cell r="G269">
            <v>2006</v>
          </cell>
          <cell r="H269">
            <v>2009.02001953125</v>
          </cell>
          <cell r="I269" t="str">
            <v>DAF Ivangorod</v>
          </cell>
          <cell r="J269" t="str">
            <v>CIF Alexandria</v>
          </cell>
          <cell r="K269" t="str">
            <v>Фосфорит</v>
          </cell>
          <cell r="L269" t="str">
            <v>Фосфорит</v>
          </cell>
          <cell r="M269" t="str">
            <v>GMF</v>
          </cell>
          <cell r="N269" t="str">
            <v>Jomitco</v>
          </cell>
          <cell r="O269">
            <v>177</v>
          </cell>
          <cell r="P269">
            <v>355596.54</v>
          </cell>
          <cell r="Q269">
            <v>354000</v>
          </cell>
          <cell r="R269">
            <v>1596.54</v>
          </cell>
          <cell r="S269" t="str">
            <v>EBSS</v>
          </cell>
          <cell r="T269">
            <v>78390.854999999996</v>
          </cell>
          <cell r="U269">
            <v>78390.86</v>
          </cell>
          <cell r="V269">
            <v>0</v>
          </cell>
          <cell r="W269">
            <v>1564.62</v>
          </cell>
          <cell r="X269">
            <v>1564.62</v>
          </cell>
          <cell r="Y269">
            <v>0</v>
          </cell>
        </row>
        <row r="270">
          <cell r="A270">
            <v>200109</v>
          </cell>
          <cell r="B270" t="str">
            <v>dfp</v>
          </cell>
          <cell r="C270" t="str">
            <v>dfp25</v>
          </cell>
          <cell r="D270">
            <v>37161</v>
          </cell>
          <cell r="E270">
            <v>37162</v>
          </cell>
          <cell r="F270">
            <v>37164</v>
          </cell>
          <cell r="G270">
            <v>2295.929931640625</v>
          </cell>
          <cell r="H270">
            <v>2296.60009765625</v>
          </cell>
          <cell r="I270" t="str">
            <v>DAF Ivangorod</v>
          </cell>
          <cell r="J270" t="str">
            <v>FOB Tallinn</v>
          </cell>
          <cell r="K270" t="str">
            <v>Фосфорит</v>
          </cell>
          <cell r="L270" t="str">
            <v>Фосфорит</v>
          </cell>
          <cell r="M270" t="str">
            <v>GMF</v>
          </cell>
          <cell r="N270" t="str">
            <v>Nagel</v>
          </cell>
          <cell r="O270">
            <v>134.65880000000001</v>
          </cell>
          <cell r="P270">
            <v>309257.33</v>
          </cell>
          <cell r="Q270">
            <v>309257.33</v>
          </cell>
          <cell r="R270">
            <v>0</v>
          </cell>
          <cell r="S270" t="str">
            <v>EBSS</v>
          </cell>
          <cell r="T270">
            <v>16653.349999999999</v>
          </cell>
          <cell r="U270">
            <v>16653.349999999999</v>
          </cell>
          <cell r="V270">
            <v>0</v>
          </cell>
          <cell r="W270">
            <v>0</v>
          </cell>
          <cell r="X270">
            <v>0</v>
          </cell>
          <cell r="Y270">
            <v>0</v>
          </cell>
        </row>
        <row r="271">
          <cell r="A271">
            <v>200109</v>
          </cell>
          <cell r="B271" t="str">
            <v>dfp</v>
          </cell>
          <cell r="C271" t="str">
            <v>dfp26</v>
          </cell>
          <cell r="D271">
            <v>37154</v>
          </cell>
          <cell r="E271">
            <v>37154</v>
          </cell>
          <cell r="F271">
            <v>37154</v>
          </cell>
          <cell r="G271">
            <v>65</v>
          </cell>
          <cell r="H271">
            <v>65</v>
          </cell>
          <cell r="I271" t="str">
            <v>DAF Ivangorod</v>
          </cell>
          <cell r="J271" t="str">
            <v>DAF Ivangorod</v>
          </cell>
          <cell r="K271" t="str">
            <v>Фосфорит</v>
          </cell>
          <cell r="L271" t="str">
            <v>Фосфорит</v>
          </cell>
          <cell r="M271" t="str">
            <v>GMF</v>
          </cell>
          <cell r="N271" t="str">
            <v>Express Eng</v>
          </cell>
          <cell r="O271">
            <v>143.6</v>
          </cell>
          <cell r="P271">
            <v>9334</v>
          </cell>
          <cell r="Q271">
            <v>9334</v>
          </cell>
          <cell r="R271">
            <v>0</v>
          </cell>
          <cell r="S271">
            <v>0</v>
          </cell>
          <cell r="T271">
            <v>0</v>
          </cell>
          <cell r="U271">
            <v>0</v>
          </cell>
          <cell r="V271">
            <v>0</v>
          </cell>
          <cell r="W271">
            <v>0</v>
          </cell>
          <cell r="X271">
            <v>0</v>
          </cell>
          <cell r="Y271">
            <v>0</v>
          </cell>
        </row>
        <row r="272">
          <cell r="A272">
            <v>200109</v>
          </cell>
          <cell r="B272" t="str">
            <v>dfp</v>
          </cell>
          <cell r="C272" t="str">
            <v>dfp27</v>
          </cell>
          <cell r="D272">
            <v>37158</v>
          </cell>
          <cell r="E272">
            <v>37155</v>
          </cell>
          <cell r="F272">
            <v>37155</v>
          </cell>
          <cell r="G272">
            <v>64</v>
          </cell>
          <cell r="H272">
            <v>64</v>
          </cell>
          <cell r="I272" t="str">
            <v>DAF Ivangorod</v>
          </cell>
          <cell r="J272" t="str">
            <v>DAF Ivangorod</v>
          </cell>
          <cell r="K272" t="str">
            <v>Фосфорит</v>
          </cell>
          <cell r="L272" t="str">
            <v>Фосфорит</v>
          </cell>
          <cell r="M272" t="str">
            <v>GMF</v>
          </cell>
          <cell r="N272" t="str">
            <v>Express Eng</v>
          </cell>
          <cell r="O272">
            <v>143.6</v>
          </cell>
          <cell r="P272">
            <v>9190.4</v>
          </cell>
          <cell r="Q272">
            <v>9190.4</v>
          </cell>
          <cell r="R272">
            <v>0</v>
          </cell>
          <cell r="S272">
            <v>2638.58</v>
          </cell>
          <cell r="T272">
            <v>0</v>
          </cell>
          <cell r="U272">
            <v>0</v>
          </cell>
          <cell r="V272">
            <v>0</v>
          </cell>
          <cell r="W272">
            <v>0</v>
          </cell>
          <cell r="X272">
            <v>0</v>
          </cell>
          <cell r="Y272">
            <v>0</v>
          </cell>
        </row>
        <row r="273">
          <cell r="A273">
            <v>200109</v>
          </cell>
          <cell r="B273" t="str">
            <v>dfp</v>
          </cell>
          <cell r="C273" t="str">
            <v>dfp28</v>
          </cell>
          <cell r="D273">
            <v>37159</v>
          </cell>
          <cell r="E273">
            <v>37162</v>
          </cell>
          <cell r="F273">
            <v>37162</v>
          </cell>
          <cell r="G273">
            <v>65</v>
          </cell>
          <cell r="H273">
            <v>65</v>
          </cell>
          <cell r="I273" t="str">
            <v>DAF Ivangorod</v>
          </cell>
          <cell r="J273" t="str">
            <v>DAF Ivangorod</v>
          </cell>
          <cell r="K273" t="str">
            <v>Фосфорит</v>
          </cell>
          <cell r="L273" t="str">
            <v>Фосфорит</v>
          </cell>
          <cell r="M273" t="str">
            <v>Mirintex</v>
          </cell>
          <cell r="N273" t="str">
            <v>Fakserting</v>
          </cell>
          <cell r="O273">
            <v>147</v>
          </cell>
          <cell r="P273">
            <v>9555</v>
          </cell>
          <cell r="Q273">
            <v>9555</v>
          </cell>
          <cell r="R273">
            <v>0</v>
          </cell>
          <cell r="S273">
            <v>0</v>
          </cell>
          <cell r="T273">
            <v>0</v>
          </cell>
          <cell r="U273">
            <v>0</v>
          </cell>
          <cell r="V273">
            <v>0</v>
          </cell>
          <cell r="W273">
            <v>0</v>
          </cell>
          <cell r="X273">
            <v>0</v>
          </cell>
          <cell r="Y273">
            <v>0</v>
          </cell>
        </row>
        <row r="274">
          <cell r="A274">
            <v>200110</v>
          </cell>
          <cell r="B274" t="str">
            <v>dfp</v>
          </cell>
          <cell r="C274" t="str">
            <v>dfp29</v>
          </cell>
          <cell r="D274">
            <v>37168</v>
          </cell>
          <cell r="E274">
            <v>37180</v>
          </cell>
          <cell r="F274">
            <v>37180</v>
          </cell>
          <cell r="G274">
            <v>65</v>
          </cell>
          <cell r="H274">
            <v>65</v>
          </cell>
          <cell r="I274" t="str">
            <v>FCA Sala</v>
          </cell>
          <cell r="J274" t="str">
            <v>FCA Sala</v>
          </cell>
          <cell r="K274" t="str">
            <v>Фосфорит</v>
          </cell>
          <cell r="L274" t="str">
            <v>Фосфорит</v>
          </cell>
          <cell r="M274" t="str">
            <v>GMF</v>
          </cell>
          <cell r="N274" t="str">
            <v>Raleksas</v>
          </cell>
          <cell r="O274">
            <v>148</v>
          </cell>
          <cell r="P274">
            <v>9620</v>
          </cell>
          <cell r="Q274">
            <v>9620</v>
          </cell>
          <cell r="R274">
            <v>0</v>
          </cell>
          <cell r="S274">
            <v>0</v>
          </cell>
          <cell r="T274">
            <v>0</v>
          </cell>
          <cell r="U274">
            <v>0</v>
          </cell>
          <cell r="V274">
            <v>0</v>
          </cell>
          <cell r="W274">
            <v>0</v>
          </cell>
          <cell r="X274">
            <v>0</v>
          </cell>
          <cell r="Y274">
            <v>0</v>
          </cell>
        </row>
        <row r="275">
          <cell r="A275">
            <v>200110</v>
          </cell>
          <cell r="B275" t="str">
            <v>dfp</v>
          </cell>
          <cell r="C275" t="str">
            <v>dfp30</v>
          </cell>
          <cell r="D275">
            <v>37169</v>
          </cell>
          <cell r="E275">
            <v>37169</v>
          </cell>
          <cell r="F275">
            <v>37170</v>
          </cell>
          <cell r="G275">
            <v>1014.7899780273438</v>
          </cell>
          <cell r="H275">
            <v>1021.02001953125</v>
          </cell>
          <cell r="I275" t="str">
            <v>DAF Ivangorod</v>
          </cell>
          <cell r="J275" t="str">
            <v>FOB Tallinn</v>
          </cell>
          <cell r="K275" t="str">
            <v>Фосфорит</v>
          </cell>
          <cell r="L275" t="str">
            <v>Фосфорит</v>
          </cell>
          <cell r="M275" t="str">
            <v>GMF</v>
          </cell>
          <cell r="N275" t="str">
            <v>Nagel</v>
          </cell>
          <cell r="O275">
            <v>138</v>
          </cell>
          <cell r="P275">
            <v>140900.76</v>
          </cell>
          <cell r="Q275">
            <v>140900.76</v>
          </cell>
          <cell r="R275">
            <v>0</v>
          </cell>
          <cell r="S275" t="str">
            <v>EBSS</v>
          </cell>
          <cell r="T275">
            <v>7545.2674999999999</v>
          </cell>
          <cell r="U275">
            <v>7545.27</v>
          </cell>
          <cell r="V275">
            <v>0</v>
          </cell>
          <cell r="W275">
            <v>0</v>
          </cell>
          <cell r="X275">
            <v>0</v>
          </cell>
          <cell r="Y275">
            <v>0</v>
          </cell>
        </row>
        <row r="276">
          <cell r="A276">
            <v>200110</v>
          </cell>
          <cell r="B276" t="str">
            <v>dfp</v>
          </cell>
          <cell r="C276" t="str">
            <v>dfp31</v>
          </cell>
          <cell r="D276">
            <v>37175</v>
          </cell>
          <cell r="E276">
            <v>37175</v>
          </cell>
          <cell r="F276">
            <v>37178</v>
          </cell>
          <cell r="G276">
            <v>3006.260009765625</v>
          </cell>
          <cell r="H276">
            <v>3003.22998046875</v>
          </cell>
          <cell r="I276" t="str">
            <v>DAF Ivangorod</v>
          </cell>
          <cell r="J276" t="str">
            <v>FOB Tallinn</v>
          </cell>
          <cell r="K276" t="str">
            <v>Фосфорит</v>
          </cell>
          <cell r="L276" t="str">
            <v>Фосфорит</v>
          </cell>
          <cell r="M276" t="str">
            <v>GMF</v>
          </cell>
          <cell r="N276" t="str">
            <v>Nagel</v>
          </cell>
          <cell r="O276">
            <v>131</v>
          </cell>
          <cell r="P276">
            <v>393423.13</v>
          </cell>
          <cell r="Q276">
            <v>393423.13</v>
          </cell>
          <cell r="R276">
            <v>0</v>
          </cell>
          <cell r="S276" t="str">
            <v>EBSS</v>
          </cell>
          <cell r="T276">
            <v>21465.767500000002</v>
          </cell>
          <cell r="U276">
            <v>21465.77</v>
          </cell>
          <cell r="V276">
            <v>0</v>
          </cell>
          <cell r="W276">
            <v>0</v>
          </cell>
          <cell r="X276">
            <v>0</v>
          </cell>
          <cell r="Y276">
            <v>0</v>
          </cell>
        </row>
        <row r="277">
          <cell r="A277">
            <v>200110</v>
          </cell>
          <cell r="B277" t="str">
            <v>dfp</v>
          </cell>
          <cell r="C277" t="str">
            <v>dfp32</v>
          </cell>
          <cell r="D277">
            <v>37179</v>
          </cell>
          <cell r="E277">
            <v>37181</v>
          </cell>
          <cell r="F277">
            <v>37182</v>
          </cell>
          <cell r="G277">
            <v>1400.949951171875</v>
          </cell>
          <cell r="H277">
            <v>1406.739990234375</v>
          </cell>
          <cell r="I277" t="str">
            <v>DAF Ivangorod</v>
          </cell>
          <cell r="J277" t="str">
            <v>FOB Tallinn</v>
          </cell>
          <cell r="K277" t="str">
            <v>Фосфорит</v>
          </cell>
          <cell r="L277" t="str">
            <v>Фосфорит</v>
          </cell>
          <cell r="M277" t="str">
            <v>GMF</v>
          </cell>
          <cell r="N277" t="str">
            <v>Nagel</v>
          </cell>
          <cell r="O277">
            <v>138</v>
          </cell>
          <cell r="P277">
            <v>194130.12</v>
          </cell>
          <cell r="Q277">
            <v>194130.12</v>
          </cell>
          <cell r="R277">
            <v>0</v>
          </cell>
          <cell r="S277" t="str">
            <v>EBSS</v>
          </cell>
          <cell r="T277">
            <v>10249.915000000001</v>
          </cell>
          <cell r="U277">
            <v>10249.92</v>
          </cell>
          <cell r="V277">
            <v>0</v>
          </cell>
          <cell r="W277">
            <v>0</v>
          </cell>
          <cell r="X277">
            <v>0</v>
          </cell>
          <cell r="Y277">
            <v>0</v>
          </cell>
        </row>
        <row r="278">
          <cell r="A278">
            <v>200110</v>
          </cell>
          <cell r="B278" t="str">
            <v>dfp</v>
          </cell>
          <cell r="C278" t="str">
            <v>dfp33</v>
          </cell>
          <cell r="D278">
            <v>37182</v>
          </cell>
          <cell r="E278">
            <v>37183</v>
          </cell>
          <cell r="F278">
            <v>37186</v>
          </cell>
          <cell r="G278">
            <v>868.719970703125</v>
          </cell>
          <cell r="H278">
            <v>871.530029296875</v>
          </cell>
          <cell r="I278" t="str">
            <v>DAF Ivangorod</v>
          </cell>
          <cell r="J278" t="str">
            <v>FOB Tallinn</v>
          </cell>
          <cell r="K278" t="str">
            <v>Фосфорит</v>
          </cell>
          <cell r="L278" t="str">
            <v>Фосфорит</v>
          </cell>
          <cell r="M278" t="str">
            <v>GMF</v>
          </cell>
          <cell r="N278" t="str">
            <v>Nagel</v>
          </cell>
          <cell r="O278">
            <v>145.86320000000001</v>
          </cell>
          <cell r="P278">
            <v>127124.14</v>
          </cell>
          <cell r="Q278">
            <v>127124.14</v>
          </cell>
          <cell r="R278">
            <v>0</v>
          </cell>
          <cell r="S278" t="str">
            <v>EBSS</v>
          </cell>
          <cell r="T278">
            <v>8387.6924999999992</v>
          </cell>
          <cell r="U278">
            <v>8387.69</v>
          </cell>
          <cell r="V278">
            <v>0</v>
          </cell>
          <cell r="W278">
            <v>0</v>
          </cell>
          <cell r="X278">
            <v>0</v>
          </cell>
          <cell r="Y278">
            <v>0</v>
          </cell>
        </row>
        <row r="279">
          <cell r="A279">
            <v>200110</v>
          </cell>
          <cell r="B279" t="str">
            <v>dfp</v>
          </cell>
          <cell r="C279" t="str">
            <v>dfp34</v>
          </cell>
          <cell r="D279">
            <v>37186</v>
          </cell>
          <cell r="E279">
            <v>37189</v>
          </cell>
          <cell r="F279">
            <v>37193</v>
          </cell>
          <cell r="G279">
            <v>843.97998046875</v>
          </cell>
          <cell r="H279">
            <v>852.04998779296875</v>
          </cell>
          <cell r="I279" t="str">
            <v>DAF Ivangorod</v>
          </cell>
          <cell r="J279" t="str">
            <v>FOB Tallinn</v>
          </cell>
          <cell r="K279" t="str">
            <v>Фосфорит</v>
          </cell>
          <cell r="L279" t="str">
            <v>Фосфорит</v>
          </cell>
          <cell r="M279" t="str">
            <v>GMF</v>
          </cell>
          <cell r="N279" t="str">
            <v>Nagel</v>
          </cell>
          <cell r="O279">
            <v>138.18690000000001</v>
          </cell>
          <cell r="P279">
            <v>117742.16</v>
          </cell>
          <cell r="Q279">
            <v>117742.16</v>
          </cell>
          <cell r="R279">
            <v>0</v>
          </cell>
          <cell r="S279" t="str">
            <v>EBSS</v>
          </cell>
          <cell r="T279">
            <v>6862.835</v>
          </cell>
          <cell r="U279">
            <v>6862.83</v>
          </cell>
          <cell r="V279">
            <v>0</v>
          </cell>
          <cell r="W279">
            <v>0</v>
          </cell>
          <cell r="X279">
            <v>0</v>
          </cell>
          <cell r="Y279">
            <v>0</v>
          </cell>
        </row>
        <row r="280">
          <cell r="A280">
            <v>200110</v>
          </cell>
          <cell r="B280" t="str">
            <v>dfp</v>
          </cell>
          <cell r="C280" t="str">
            <v>dfp35</v>
          </cell>
          <cell r="D280">
            <v>37189</v>
          </cell>
          <cell r="E280">
            <v>37187</v>
          </cell>
          <cell r="F280">
            <v>37190</v>
          </cell>
          <cell r="G280">
            <v>1031.2049560546875</v>
          </cell>
          <cell r="H280">
            <v>1023.3800048828125</v>
          </cell>
          <cell r="I280" t="str">
            <v>DAF Ivangorod</v>
          </cell>
          <cell r="J280" t="str">
            <v>FOB Tallinn</v>
          </cell>
          <cell r="K280" t="str">
            <v>Фосфорит</v>
          </cell>
          <cell r="L280" t="str">
            <v>Фосфорит</v>
          </cell>
          <cell r="M280" t="str">
            <v>GMF</v>
          </cell>
          <cell r="N280" t="str">
            <v>Nagel</v>
          </cell>
          <cell r="O280">
            <v>139.28980000000001</v>
          </cell>
          <cell r="P280">
            <v>142546.44</v>
          </cell>
          <cell r="Q280">
            <v>142546.44</v>
          </cell>
          <cell r="R280">
            <v>0</v>
          </cell>
          <cell r="S280" t="str">
            <v>EBSS</v>
          </cell>
          <cell r="T280">
            <v>7989.8787000000002</v>
          </cell>
          <cell r="U280">
            <v>7989.88</v>
          </cell>
          <cell r="V280">
            <v>0</v>
          </cell>
          <cell r="W280">
            <v>0</v>
          </cell>
          <cell r="X280">
            <v>0</v>
          </cell>
          <cell r="Y280">
            <v>0</v>
          </cell>
        </row>
        <row r="281">
          <cell r="A281">
            <v>200110</v>
          </cell>
          <cell r="B281" t="str">
            <v>dfp</v>
          </cell>
          <cell r="C281" t="str">
            <v>dfp36</v>
          </cell>
          <cell r="D281">
            <v>37194</v>
          </cell>
          <cell r="E281">
            <v>37195</v>
          </cell>
          <cell r="F281">
            <v>37203</v>
          </cell>
          <cell r="G281">
            <v>1829.02001953125</v>
          </cell>
          <cell r="H281">
            <v>1834.760009765625</v>
          </cell>
          <cell r="I281" t="str">
            <v>DAF Ivangorod</v>
          </cell>
          <cell r="J281" t="str">
            <v>FOB Tallinn</v>
          </cell>
          <cell r="K281" t="str">
            <v>Фосфорит</v>
          </cell>
          <cell r="L281" t="str">
            <v>Фосфорит</v>
          </cell>
          <cell r="M281" t="str">
            <v>GMF</v>
          </cell>
          <cell r="N281" t="str">
            <v>Nagel</v>
          </cell>
          <cell r="O281">
            <v>139.0968</v>
          </cell>
          <cell r="P281">
            <v>255209.22</v>
          </cell>
          <cell r="Q281">
            <v>255209.22</v>
          </cell>
          <cell r="R281">
            <v>0</v>
          </cell>
          <cell r="S281" t="str">
            <v>EBSS</v>
          </cell>
          <cell r="T281">
            <v>14397.96</v>
          </cell>
          <cell r="U281">
            <v>14397.96</v>
          </cell>
          <cell r="V281">
            <v>0</v>
          </cell>
          <cell r="W281">
            <v>0</v>
          </cell>
          <cell r="X281">
            <v>0</v>
          </cell>
          <cell r="Y281">
            <v>0</v>
          </cell>
        </row>
        <row r="282">
          <cell r="A282">
            <v>200109</v>
          </cell>
          <cell r="B282" t="str">
            <v>dfp</v>
          </cell>
          <cell r="C282" t="str">
            <v>dfp38</v>
          </cell>
          <cell r="D282">
            <v>37141</v>
          </cell>
          <cell r="E282">
            <v>37155</v>
          </cell>
          <cell r="F282">
            <v>37155</v>
          </cell>
          <cell r="G282">
            <v>19.229999542236328</v>
          </cell>
          <cell r="H282">
            <v>19.229999542236328</v>
          </cell>
          <cell r="I282" t="str">
            <v>DAF Ivangorod</v>
          </cell>
          <cell r="J282" t="str">
            <v>DAF Ivangorod</v>
          </cell>
          <cell r="K282" t="str">
            <v>Фосфорит</v>
          </cell>
          <cell r="L282" t="str">
            <v>Фосфорит</v>
          </cell>
          <cell r="M282" t="str">
            <v>Mirintex</v>
          </cell>
          <cell r="N282" t="str">
            <v>Fakserting</v>
          </cell>
          <cell r="O282">
            <v>150.75</v>
          </cell>
          <cell r="P282">
            <v>2898.9225000000001</v>
          </cell>
          <cell r="Q282">
            <v>2898.92</v>
          </cell>
          <cell r="R282">
            <v>0</v>
          </cell>
          <cell r="S282" t="str">
            <v>EBSS</v>
          </cell>
          <cell r="T282">
            <v>91.342500000000001</v>
          </cell>
          <cell r="U282">
            <v>91.34</v>
          </cell>
          <cell r="V282">
            <v>0</v>
          </cell>
          <cell r="W282">
            <v>0</v>
          </cell>
          <cell r="X282">
            <v>0</v>
          </cell>
          <cell r="Y282">
            <v>0</v>
          </cell>
        </row>
        <row r="283">
          <cell r="A283">
            <v>200111</v>
          </cell>
          <cell r="B283" t="str">
            <v>dfp</v>
          </cell>
          <cell r="C283" t="str">
            <v>dfp39</v>
          </cell>
          <cell r="D283">
            <v>37200</v>
          </cell>
          <cell r="E283">
            <v>37205</v>
          </cell>
          <cell r="F283">
            <v>37206</v>
          </cell>
          <cell r="G283">
            <v>1103.739990234375</v>
          </cell>
          <cell r="H283">
            <v>1108.530029296875</v>
          </cell>
          <cell r="I283" t="str">
            <v>DAF Ivangorod</v>
          </cell>
          <cell r="J283" t="str">
            <v>FOB Tallinn</v>
          </cell>
          <cell r="K283" t="str">
            <v>Фосфорит</v>
          </cell>
          <cell r="L283" t="str">
            <v>Фосфорит</v>
          </cell>
          <cell r="M283" t="str">
            <v>GMF</v>
          </cell>
          <cell r="N283" t="str">
            <v>Nagel</v>
          </cell>
          <cell r="O283">
            <v>139.1908</v>
          </cell>
          <cell r="P283">
            <v>154297.14000000001</v>
          </cell>
          <cell r="Q283">
            <v>154297.14000000001</v>
          </cell>
          <cell r="R283">
            <v>0</v>
          </cell>
          <cell r="S283" t="str">
            <v>EBSS</v>
          </cell>
          <cell r="T283">
            <v>8528.1924999999992</v>
          </cell>
          <cell r="U283">
            <v>8528.19</v>
          </cell>
          <cell r="V283">
            <v>0</v>
          </cell>
          <cell r="W283">
            <v>0</v>
          </cell>
          <cell r="X283">
            <v>0</v>
          </cell>
          <cell r="Y283">
            <v>0</v>
          </cell>
        </row>
        <row r="284">
          <cell r="A284">
            <v>200111</v>
          </cell>
          <cell r="B284" t="str">
            <v>dfp</v>
          </cell>
          <cell r="C284" t="str">
            <v>dfp40</v>
          </cell>
          <cell r="D284">
            <v>37211</v>
          </cell>
          <cell r="E284">
            <v>37211</v>
          </cell>
          <cell r="F284">
            <v>37214</v>
          </cell>
          <cell r="G284">
            <v>630.64501953125</v>
          </cell>
          <cell r="H284">
            <v>625.8599853515625</v>
          </cell>
          <cell r="I284" t="str">
            <v>DAF Ivangorod</v>
          </cell>
          <cell r="J284" t="str">
            <v>FOB Tallinn</v>
          </cell>
          <cell r="K284" t="str">
            <v>Фосфорит</v>
          </cell>
          <cell r="L284" t="str">
            <v>Фосфорит</v>
          </cell>
          <cell r="M284" t="str">
            <v>GMF</v>
          </cell>
          <cell r="N284" t="str">
            <v>Nagel</v>
          </cell>
          <cell r="O284">
            <v>138</v>
          </cell>
          <cell r="P284">
            <v>86368.68</v>
          </cell>
          <cell r="Q284">
            <v>86368.68</v>
          </cell>
          <cell r="R284">
            <v>0</v>
          </cell>
          <cell r="S284" t="str">
            <v>EBSS</v>
          </cell>
          <cell r="T284">
            <v>4834.0812999999998</v>
          </cell>
          <cell r="U284">
            <v>4834.08</v>
          </cell>
          <cell r="V284">
            <v>0</v>
          </cell>
          <cell r="W284">
            <v>0</v>
          </cell>
          <cell r="X284">
            <v>0</v>
          </cell>
          <cell r="Y284">
            <v>0</v>
          </cell>
        </row>
        <row r="285">
          <cell r="A285">
            <v>200111</v>
          </cell>
          <cell r="B285" t="str">
            <v>dfp</v>
          </cell>
          <cell r="C285" t="str">
            <v>dfp41</v>
          </cell>
          <cell r="D285">
            <v>37213</v>
          </cell>
          <cell r="E285">
            <v>37213</v>
          </cell>
          <cell r="F285">
            <v>37215</v>
          </cell>
          <cell r="G285">
            <v>1054.6800537109375</v>
          </cell>
          <cell r="H285">
            <v>1056.0899658203125</v>
          </cell>
          <cell r="I285" t="str">
            <v>DAF Ivangorod</v>
          </cell>
          <cell r="J285" t="str">
            <v>FOB Tallinn</v>
          </cell>
          <cell r="K285" t="str">
            <v>Фосфорит</v>
          </cell>
          <cell r="L285" t="str">
            <v>Фосфорит</v>
          </cell>
          <cell r="M285" t="str">
            <v>GMF</v>
          </cell>
          <cell r="N285" t="str">
            <v>Nagel</v>
          </cell>
          <cell r="O285">
            <v>146.54089999999999</v>
          </cell>
          <cell r="P285">
            <v>154760.42000000001</v>
          </cell>
          <cell r="Q285">
            <v>154760.42000000001</v>
          </cell>
          <cell r="R285">
            <v>0</v>
          </cell>
          <cell r="S285" t="str">
            <v>EBSS</v>
          </cell>
          <cell r="T285">
            <v>10246.452499999999</v>
          </cell>
          <cell r="U285">
            <v>10246.450000000001</v>
          </cell>
          <cell r="V285">
            <v>0</v>
          </cell>
          <cell r="W285">
            <v>0</v>
          </cell>
          <cell r="X285">
            <v>0</v>
          </cell>
          <cell r="Y285">
            <v>0</v>
          </cell>
        </row>
        <row r="286">
          <cell r="A286">
            <v>200111</v>
          </cell>
          <cell r="B286" t="str">
            <v>dfp</v>
          </cell>
          <cell r="C286" t="str">
            <v>dfp43</v>
          </cell>
          <cell r="D286">
            <v>37218</v>
          </cell>
          <cell r="E286">
            <v>37219</v>
          </cell>
          <cell r="F286">
            <v>37220</v>
          </cell>
          <cell r="G286">
            <v>1061.8499755859375</v>
          </cell>
          <cell r="H286">
            <v>1065.3800048828125</v>
          </cell>
          <cell r="I286" t="str">
            <v>DAF Ivangorod</v>
          </cell>
          <cell r="J286" t="str">
            <v>FOB Tallinn</v>
          </cell>
          <cell r="K286" t="str">
            <v>Фосфорит</v>
          </cell>
          <cell r="L286" t="str">
            <v>Фосфорит</v>
          </cell>
          <cell r="M286" t="str">
            <v>GMF</v>
          </cell>
          <cell r="N286" t="str">
            <v>Nagel</v>
          </cell>
          <cell r="O286">
            <v>138</v>
          </cell>
          <cell r="P286">
            <v>147022.44</v>
          </cell>
          <cell r="Q286">
            <v>147022.44</v>
          </cell>
          <cell r="R286">
            <v>0</v>
          </cell>
          <cell r="S286" t="str">
            <v>EBSS</v>
          </cell>
          <cell r="T286">
            <v>7871.6049999999996</v>
          </cell>
          <cell r="U286">
            <v>7871.61</v>
          </cell>
          <cell r="V286">
            <v>0</v>
          </cell>
          <cell r="W286">
            <v>0</v>
          </cell>
          <cell r="X286">
            <v>0</v>
          </cell>
          <cell r="Y286">
            <v>0</v>
          </cell>
        </row>
        <row r="287">
          <cell r="A287">
            <v>200111</v>
          </cell>
          <cell r="B287" t="str">
            <v>dfp</v>
          </cell>
          <cell r="C287" t="str">
            <v>dfp44</v>
          </cell>
          <cell r="D287">
            <v>37223</v>
          </cell>
          <cell r="E287">
            <v>37225</v>
          </cell>
          <cell r="F287">
            <v>37228</v>
          </cell>
          <cell r="G287">
            <v>2024.72998046875</v>
          </cell>
          <cell r="H287">
            <v>2023.6300048828125</v>
          </cell>
          <cell r="I287" t="str">
            <v>DAF Ivangorod</v>
          </cell>
          <cell r="J287" t="str">
            <v>FOB Tallinn</v>
          </cell>
          <cell r="K287" t="str">
            <v>Фосфорит</v>
          </cell>
          <cell r="L287" t="str">
            <v>Фосфорит</v>
          </cell>
          <cell r="M287" t="str">
            <v>GMF</v>
          </cell>
          <cell r="N287" t="str">
            <v>Nagel</v>
          </cell>
          <cell r="O287">
            <v>138</v>
          </cell>
          <cell r="P287">
            <v>279260.94</v>
          </cell>
          <cell r="Q287">
            <v>279260.94</v>
          </cell>
          <cell r="R287">
            <v>0</v>
          </cell>
          <cell r="S287" t="str">
            <v>EBSS</v>
          </cell>
          <cell r="T287">
            <v>14558.5875</v>
          </cell>
          <cell r="U287">
            <v>14558.59</v>
          </cell>
          <cell r="V287">
            <v>0</v>
          </cell>
          <cell r="W287">
            <v>0</v>
          </cell>
          <cell r="X287">
            <v>0</v>
          </cell>
          <cell r="Y287">
            <v>0</v>
          </cell>
        </row>
        <row r="288">
          <cell r="A288">
            <v>200111</v>
          </cell>
          <cell r="B288" t="str">
            <v>dfp</v>
          </cell>
          <cell r="C288" t="str">
            <v>dfp45</v>
          </cell>
          <cell r="D288">
            <v>37212</v>
          </cell>
          <cell r="E288">
            <v>37213</v>
          </cell>
          <cell r="F288">
            <v>37214</v>
          </cell>
          <cell r="G288">
            <v>1945.989990234375</v>
          </cell>
          <cell r="H288">
            <v>1945.280029296875</v>
          </cell>
          <cell r="I288" t="str">
            <v>DAF Ivangorod</v>
          </cell>
          <cell r="J288" t="str">
            <v>FOB Tallinn</v>
          </cell>
          <cell r="K288" t="str">
            <v>Фосфорит</v>
          </cell>
          <cell r="L288" t="str">
            <v>Фосфорит</v>
          </cell>
          <cell r="M288" t="str">
            <v>GMF</v>
          </cell>
          <cell r="N288" t="str">
            <v>Nagel</v>
          </cell>
          <cell r="O288">
            <v>131</v>
          </cell>
          <cell r="P288">
            <v>254831.68</v>
          </cell>
          <cell r="Q288">
            <v>254831.68</v>
          </cell>
          <cell r="R288">
            <v>0</v>
          </cell>
          <cell r="S288" t="str">
            <v>EBSS</v>
          </cell>
          <cell r="T288">
            <v>14050.38</v>
          </cell>
          <cell r="U288">
            <v>14050.38</v>
          </cell>
          <cell r="V288">
            <v>0</v>
          </cell>
          <cell r="W288">
            <v>0</v>
          </cell>
          <cell r="X288">
            <v>0</v>
          </cell>
          <cell r="Y288">
            <v>0</v>
          </cell>
        </row>
        <row r="289">
          <cell r="A289">
            <v>200111</v>
          </cell>
          <cell r="B289" t="str">
            <v>dfp</v>
          </cell>
          <cell r="C289" t="str">
            <v>dfp46</v>
          </cell>
          <cell r="D289">
            <v>37215</v>
          </cell>
          <cell r="E289">
            <v>37219</v>
          </cell>
          <cell r="F289">
            <v>37219</v>
          </cell>
          <cell r="G289">
            <v>200</v>
          </cell>
          <cell r="H289">
            <v>200</v>
          </cell>
          <cell r="I289" t="str">
            <v>DAF Ivangorod</v>
          </cell>
          <cell r="J289" t="str">
            <v>DAF Ivangorod</v>
          </cell>
          <cell r="K289" t="str">
            <v>Фосфорит</v>
          </cell>
          <cell r="L289" t="str">
            <v>Фосфорит</v>
          </cell>
          <cell r="M289" t="str">
            <v>GMF</v>
          </cell>
          <cell r="N289" t="str">
            <v>Express Eng</v>
          </cell>
          <cell r="O289">
            <v>153.5</v>
          </cell>
          <cell r="P289">
            <v>30700</v>
          </cell>
          <cell r="Q289">
            <v>30700</v>
          </cell>
          <cell r="R289">
            <v>0</v>
          </cell>
          <cell r="S289">
            <v>0</v>
          </cell>
          <cell r="T289">
            <v>0</v>
          </cell>
          <cell r="U289">
            <v>0</v>
          </cell>
          <cell r="V289">
            <v>0</v>
          </cell>
          <cell r="W289">
            <v>0</v>
          </cell>
          <cell r="X289">
            <v>0</v>
          </cell>
          <cell r="Y289">
            <v>0</v>
          </cell>
        </row>
        <row r="290">
          <cell r="A290">
            <v>200109</v>
          </cell>
          <cell r="B290" t="str">
            <v>dfp</v>
          </cell>
          <cell r="C290" t="str">
            <v>dfp48</v>
          </cell>
          <cell r="D290">
            <v>37138</v>
          </cell>
          <cell r="E290">
            <v>37141</v>
          </cell>
          <cell r="F290">
            <v>37141</v>
          </cell>
          <cell r="G290">
            <v>36.689998626708984</v>
          </cell>
          <cell r="H290">
            <v>36.689998626708984</v>
          </cell>
          <cell r="I290" t="str">
            <v>DAF Ivangorod</v>
          </cell>
          <cell r="J290" t="str">
            <v>CPT Tallinn</v>
          </cell>
          <cell r="K290" t="str">
            <v>Фосфорит</v>
          </cell>
          <cell r="L290" t="str">
            <v>Фосфорит</v>
          </cell>
          <cell r="M290" t="str">
            <v>Mirintex</v>
          </cell>
          <cell r="N290" t="str">
            <v>Fakserting</v>
          </cell>
          <cell r="O290">
            <v>150.75</v>
          </cell>
          <cell r="P290">
            <v>5531.0174999999999</v>
          </cell>
          <cell r="Q290">
            <v>5531.02</v>
          </cell>
          <cell r="R290">
            <v>0</v>
          </cell>
          <cell r="S290" t="str">
            <v>EBSS</v>
          </cell>
          <cell r="T290">
            <v>174.2775</v>
          </cell>
          <cell r="U290">
            <v>174.28</v>
          </cell>
          <cell r="V290">
            <v>0</v>
          </cell>
          <cell r="W290">
            <v>0</v>
          </cell>
          <cell r="X290">
            <v>0</v>
          </cell>
          <cell r="Y290">
            <v>0</v>
          </cell>
        </row>
        <row r="291">
          <cell r="A291">
            <v>200110</v>
          </cell>
          <cell r="B291" t="str">
            <v>dfp</v>
          </cell>
          <cell r="C291" t="str">
            <v>dfp49</v>
          </cell>
          <cell r="D291">
            <v>37189</v>
          </cell>
          <cell r="E291">
            <v>37187</v>
          </cell>
          <cell r="F291">
            <v>37187</v>
          </cell>
          <cell r="G291">
            <v>40.279998779296875</v>
          </cell>
          <cell r="H291">
            <v>40.279998779296875</v>
          </cell>
          <cell r="I291" t="str">
            <v>DAF Ivangorod</v>
          </cell>
          <cell r="J291" t="str">
            <v>CPT Tallinn</v>
          </cell>
          <cell r="K291" t="str">
            <v>Фосфорит</v>
          </cell>
          <cell r="L291" t="str">
            <v>Фосфорит</v>
          </cell>
          <cell r="M291" t="str">
            <v>Mirintex</v>
          </cell>
          <cell r="N291" t="str">
            <v>Fakserting</v>
          </cell>
          <cell r="O291">
            <v>150.75</v>
          </cell>
          <cell r="P291">
            <v>6072.21</v>
          </cell>
          <cell r="Q291">
            <v>6072.21</v>
          </cell>
          <cell r="R291">
            <v>0</v>
          </cell>
          <cell r="S291" t="str">
            <v>EBSS</v>
          </cell>
          <cell r="T291">
            <v>191.33</v>
          </cell>
          <cell r="U291">
            <v>191.34</v>
          </cell>
          <cell r="V291">
            <v>0</v>
          </cell>
          <cell r="W291">
            <v>0</v>
          </cell>
          <cell r="X291">
            <v>0</v>
          </cell>
          <cell r="Y291">
            <v>0</v>
          </cell>
        </row>
        <row r="292">
          <cell r="A292">
            <v>200110</v>
          </cell>
          <cell r="B292" t="str">
            <v>dfp</v>
          </cell>
          <cell r="C292" t="str">
            <v>dfp50</v>
          </cell>
          <cell r="D292">
            <v>37186</v>
          </cell>
          <cell r="E292">
            <v>37189</v>
          </cell>
          <cell r="F292">
            <v>37189</v>
          </cell>
          <cell r="G292">
            <v>52.689998626708984</v>
          </cell>
          <cell r="H292">
            <v>52.689998626708984</v>
          </cell>
          <cell r="I292" t="str">
            <v>DAF Ivangorod</v>
          </cell>
          <cell r="J292" t="str">
            <v>CPT Tallinn</v>
          </cell>
          <cell r="K292" t="str">
            <v>Фосфорит</v>
          </cell>
          <cell r="L292" t="str">
            <v>Фосфорит</v>
          </cell>
          <cell r="M292" t="str">
            <v>Mirintex</v>
          </cell>
          <cell r="N292" t="str">
            <v>Fakserting</v>
          </cell>
          <cell r="O292">
            <v>145</v>
          </cell>
          <cell r="P292">
            <v>7640.05</v>
          </cell>
          <cell r="Q292">
            <v>7640.05</v>
          </cell>
          <cell r="R292">
            <v>0</v>
          </cell>
          <cell r="S292" t="str">
            <v>EBSS</v>
          </cell>
          <cell r="T292">
            <v>250.2775</v>
          </cell>
          <cell r="U292">
            <v>250.28</v>
          </cell>
          <cell r="V292">
            <v>0</v>
          </cell>
          <cell r="W292">
            <v>0</v>
          </cell>
          <cell r="X292">
            <v>0</v>
          </cell>
          <cell r="Y292">
            <v>0</v>
          </cell>
        </row>
        <row r="293">
          <cell r="A293">
            <v>200111</v>
          </cell>
          <cell r="B293" t="str">
            <v>dfp</v>
          </cell>
          <cell r="C293" t="str">
            <v>dfp51</v>
          </cell>
          <cell r="D293">
            <v>37213</v>
          </cell>
          <cell r="E293">
            <v>37225</v>
          </cell>
          <cell r="F293">
            <v>37215</v>
          </cell>
          <cell r="G293">
            <v>124</v>
          </cell>
          <cell r="H293">
            <v>124</v>
          </cell>
          <cell r="I293" t="str">
            <v>FCA Sala</v>
          </cell>
          <cell r="J293" t="str">
            <v>DAF Valga</v>
          </cell>
          <cell r="K293" t="str">
            <v>Фосфорит</v>
          </cell>
          <cell r="L293" t="str">
            <v>Фосфорит</v>
          </cell>
          <cell r="M293" t="str">
            <v>GMF</v>
          </cell>
          <cell r="N293" t="str">
            <v>Wessaund</v>
          </cell>
          <cell r="O293">
            <v>156.5</v>
          </cell>
          <cell r="P293">
            <v>19406</v>
          </cell>
          <cell r="Q293">
            <v>19406</v>
          </cell>
          <cell r="R293">
            <v>0</v>
          </cell>
          <cell r="S293" t="str">
            <v>EBSS</v>
          </cell>
          <cell r="T293">
            <v>620</v>
          </cell>
          <cell r="U293">
            <v>620</v>
          </cell>
          <cell r="V293">
            <v>0</v>
          </cell>
          <cell r="W293">
            <v>0</v>
          </cell>
          <cell r="X293">
            <v>0</v>
          </cell>
          <cell r="Y293">
            <v>0</v>
          </cell>
        </row>
        <row r="294">
          <cell r="A294">
            <v>200111</v>
          </cell>
          <cell r="B294" t="str">
            <v>dfp</v>
          </cell>
          <cell r="C294" t="str">
            <v>dfp52</v>
          </cell>
          <cell r="D294">
            <v>37225</v>
          </cell>
          <cell r="E294">
            <v>37225</v>
          </cell>
          <cell r="F294">
            <v>37225</v>
          </cell>
          <cell r="G294">
            <v>404</v>
          </cell>
          <cell r="H294">
            <v>404</v>
          </cell>
          <cell r="I294" t="str">
            <v>DAF Ivangorod</v>
          </cell>
          <cell r="J294" t="str">
            <v>DAF Ivangorod</v>
          </cell>
          <cell r="K294" t="str">
            <v>Фосфорит</v>
          </cell>
          <cell r="L294" t="str">
            <v>Фосфорит</v>
          </cell>
          <cell r="M294" t="str">
            <v>GMF</v>
          </cell>
          <cell r="N294" t="str">
            <v>Express Eng</v>
          </cell>
          <cell r="O294">
            <v>152.37379999999999</v>
          </cell>
          <cell r="P294">
            <v>61559</v>
          </cell>
          <cell r="Q294">
            <v>61559</v>
          </cell>
          <cell r="R294">
            <v>0</v>
          </cell>
          <cell r="S294">
            <v>25829</v>
          </cell>
          <cell r="T294">
            <v>0</v>
          </cell>
          <cell r="U294">
            <v>0</v>
          </cell>
          <cell r="V294">
            <v>0</v>
          </cell>
          <cell r="W294">
            <v>0</v>
          </cell>
          <cell r="X294">
            <v>0</v>
          </cell>
          <cell r="Y294">
            <v>0</v>
          </cell>
        </row>
        <row r="295">
          <cell r="A295">
            <v>200111</v>
          </cell>
          <cell r="B295" t="str">
            <v>dfp</v>
          </cell>
          <cell r="C295" t="str">
            <v>dfp53</v>
          </cell>
          <cell r="D295">
            <v>37223</v>
          </cell>
          <cell r="E295">
            <v>37225</v>
          </cell>
          <cell r="F295">
            <v>37228</v>
          </cell>
          <cell r="G295">
            <v>1011.6099853515625</v>
          </cell>
          <cell r="H295">
            <v>1012.6699829101562</v>
          </cell>
          <cell r="I295" t="str">
            <v>DAF Ivangorod</v>
          </cell>
          <cell r="J295" t="str">
            <v>FOB Tallinn</v>
          </cell>
          <cell r="K295" t="str">
            <v>Фосфорит</v>
          </cell>
          <cell r="L295" t="str">
            <v>Фосфорит</v>
          </cell>
          <cell r="M295" t="str">
            <v>GMF</v>
          </cell>
          <cell r="N295" t="str">
            <v>Nagel</v>
          </cell>
          <cell r="O295">
            <v>131</v>
          </cell>
          <cell r="P295">
            <v>132659.76999999999</v>
          </cell>
          <cell r="Q295">
            <v>132659.76999999999</v>
          </cell>
          <cell r="R295">
            <v>0</v>
          </cell>
          <cell r="S295" t="str">
            <v>EBSS</v>
          </cell>
          <cell r="T295">
            <v>7278.8374999999996</v>
          </cell>
          <cell r="U295">
            <v>7278.84</v>
          </cell>
          <cell r="V295">
            <v>0</v>
          </cell>
          <cell r="W295">
            <v>0</v>
          </cell>
          <cell r="X295">
            <v>0</v>
          </cell>
          <cell r="Y295">
            <v>0</v>
          </cell>
        </row>
        <row r="296">
          <cell r="A296">
            <v>200111</v>
          </cell>
          <cell r="B296" t="str">
            <v>dfp</v>
          </cell>
          <cell r="C296" t="str">
            <v>dfp54</v>
          </cell>
          <cell r="D296">
            <v>37225</v>
          </cell>
          <cell r="E296">
            <v>37220</v>
          </cell>
          <cell r="F296">
            <v>37220</v>
          </cell>
          <cell r="G296">
            <v>70</v>
          </cell>
          <cell r="H296">
            <v>70</v>
          </cell>
          <cell r="I296" t="str">
            <v>DAF Ivangorod</v>
          </cell>
          <cell r="J296" t="str">
            <v>CPT Tallinn</v>
          </cell>
          <cell r="K296" t="str">
            <v>Фосфорит</v>
          </cell>
          <cell r="L296" t="str">
            <v>Фосфорит</v>
          </cell>
          <cell r="M296" t="str">
            <v>Mirintex</v>
          </cell>
          <cell r="N296" t="str">
            <v>Fakserting</v>
          </cell>
          <cell r="O296">
            <v>150.75</v>
          </cell>
          <cell r="P296">
            <v>10552.5</v>
          </cell>
          <cell r="Q296">
            <v>0</v>
          </cell>
          <cell r="R296">
            <v>10552.5</v>
          </cell>
          <cell r="S296">
            <v>0</v>
          </cell>
          <cell r="T296">
            <v>0</v>
          </cell>
          <cell r="U296">
            <v>0</v>
          </cell>
          <cell r="V296">
            <v>0</v>
          </cell>
          <cell r="W296">
            <v>0</v>
          </cell>
          <cell r="X296">
            <v>0</v>
          </cell>
          <cell r="Y296">
            <v>0</v>
          </cell>
        </row>
        <row r="297">
          <cell r="A297">
            <v>200111</v>
          </cell>
          <cell r="B297" t="str">
            <v>dfp</v>
          </cell>
          <cell r="C297" t="str">
            <v>dfp55</v>
          </cell>
          <cell r="D297">
            <v>37225</v>
          </cell>
          <cell r="E297">
            <v>37225</v>
          </cell>
          <cell r="F297">
            <v>37225</v>
          </cell>
          <cell r="G297">
            <v>64</v>
          </cell>
          <cell r="H297">
            <v>64</v>
          </cell>
          <cell r="I297" t="str">
            <v>DAF Ivangorod</v>
          </cell>
          <cell r="J297" t="str">
            <v>DAF Ivangorod</v>
          </cell>
          <cell r="K297" t="str">
            <v>Фосфорит</v>
          </cell>
          <cell r="L297" t="str">
            <v>Фосфорит</v>
          </cell>
          <cell r="M297" t="str">
            <v>GMF</v>
          </cell>
          <cell r="N297" t="str">
            <v>Express Eng</v>
          </cell>
          <cell r="O297">
            <v>147.5</v>
          </cell>
          <cell r="P297">
            <v>9440</v>
          </cell>
          <cell r="Q297">
            <v>9440</v>
          </cell>
          <cell r="R297">
            <v>0</v>
          </cell>
          <cell r="S297">
            <v>-1402.5</v>
          </cell>
          <cell r="T297">
            <v>0</v>
          </cell>
          <cell r="U297">
            <v>0</v>
          </cell>
          <cell r="V297">
            <v>0</v>
          </cell>
          <cell r="W297">
            <v>0</v>
          </cell>
          <cell r="X297">
            <v>0</v>
          </cell>
          <cell r="Y297">
            <v>0</v>
          </cell>
        </row>
        <row r="298">
          <cell r="A298">
            <v>200112</v>
          </cell>
          <cell r="B298" t="str">
            <v>dfp</v>
          </cell>
          <cell r="C298" t="str">
            <v>dfp56</v>
          </cell>
          <cell r="D298">
            <v>37244</v>
          </cell>
          <cell r="E298">
            <v>37243</v>
          </cell>
          <cell r="F298">
            <v>37243</v>
          </cell>
          <cell r="G298">
            <v>2206.530029296875</v>
          </cell>
          <cell r="H298">
            <v>2181.679931640625</v>
          </cell>
          <cell r="I298" t="str">
            <v>DAF Ivangorod</v>
          </cell>
          <cell r="J298" t="str">
            <v>FOB Tallinn</v>
          </cell>
          <cell r="K298" t="str">
            <v>Фосфорит</v>
          </cell>
          <cell r="L298" t="str">
            <v>Фосфорит</v>
          </cell>
          <cell r="M298" t="str">
            <v>GMF</v>
          </cell>
          <cell r="N298" t="str">
            <v>Nagel</v>
          </cell>
          <cell r="O298">
            <v>131</v>
          </cell>
          <cell r="P298">
            <v>263552.09999999998</v>
          </cell>
          <cell r="Q298">
            <v>263552.09999999998</v>
          </cell>
          <cell r="R298">
            <v>0</v>
          </cell>
          <cell r="S298" t="str">
            <v>EBSS</v>
          </cell>
          <cell r="T298">
            <v>15822.03</v>
          </cell>
          <cell r="U298">
            <v>15822.03</v>
          </cell>
          <cell r="V298">
            <v>0</v>
          </cell>
          <cell r="W298">
            <v>0</v>
          </cell>
          <cell r="X298">
            <v>0</v>
          </cell>
          <cell r="Y298">
            <v>0</v>
          </cell>
        </row>
        <row r="299">
          <cell r="A299">
            <v>200112</v>
          </cell>
          <cell r="B299" t="str">
            <v>dfp</v>
          </cell>
          <cell r="C299" t="str">
            <v>dfp57</v>
          </cell>
          <cell r="D299">
            <v>37244</v>
          </cell>
          <cell r="E299">
            <v>37244</v>
          </cell>
          <cell r="F299">
            <v>37246</v>
          </cell>
          <cell r="G299">
            <v>712.1199951171875</v>
          </cell>
          <cell r="H299">
            <v>716.1500244140625</v>
          </cell>
          <cell r="I299" t="str">
            <v>DAF Ivangorod</v>
          </cell>
          <cell r="J299" t="str">
            <v>FOB Tallinn</v>
          </cell>
          <cell r="K299" t="str">
            <v>Фосфорит</v>
          </cell>
          <cell r="L299" t="str">
            <v>Фосфорит</v>
          </cell>
          <cell r="M299" t="str">
            <v>GMF</v>
          </cell>
          <cell r="N299" t="str">
            <v>Nagel</v>
          </cell>
          <cell r="O299">
            <v>146.38650000000001</v>
          </cell>
          <cell r="P299">
            <v>102197.74</v>
          </cell>
          <cell r="Q299">
            <v>102197.74</v>
          </cell>
          <cell r="R299">
            <v>0</v>
          </cell>
          <cell r="S299" t="str">
            <v>EBSS</v>
          </cell>
          <cell r="T299">
            <v>7085.0874999999996</v>
          </cell>
          <cell r="U299">
            <v>7085.09</v>
          </cell>
          <cell r="V299">
            <v>0</v>
          </cell>
          <cell r="W299">
            <v>0</v>
          </cell>
          <cell r="X299">
            <v>0</v>
          </cell>
          <cell r="Y299">
            <v>0</v>
          </cell>
        </row>
        <row r="300">
          <cell r="A300">
            <v>200112</v>
          </cell>
          <cell r="B300" t="str">
            <v>dfp</v>
          </cell>
          <cell r="C300" t="str">
            <v>dfp58</v>
          </cell>
          <cell r="D300">
            <v>37252</v>
          </cell>
          <cell r="E300">
            <v>37256</v>
          </cell>
          <cell r="F300">
            <v>37262</v>
          </cell>
          <cell r="G300">
            <v>3008.47998046875</v>
          </cell>
          <cell r="H300">
            <v>2979.110107421875</v>
          </cell>
          <cell r="I300" t="str">
            <v>DAF Ivangorod</v>
          </cell>
          <cell r="J300" t="str">
            <v>FOB Tallinn</v>
          </cell>
          <cell r="K300" t="str">
            <v>Фосфорит</v>
          </cell>
          <cell r="L300" t="str">
            <v>Фосфорит</v>
          </cell>
          <cell r="M300" t="str">
            <v>GMF</v>
          </cell>
          <cell r="N300" t="str">
            <v>Nagel</v>
          </cell>
          <cell r="O300">
            <v>131</v>
          </cell>
          <cell r="P300">
            <v>390263.41</v>
          </cell>
          <cell r="Q300">
            <v>390263.41</v>
          </cell>
          <cell r="R300">
            <v>0</v>
          </cell>
          <cell r="S300" t="str">
            <v>EBSS</v>
          </cell>
          <cell r="T300">
            <v>21420.997500000001</v>
          </cell>
          <cell r="U300">
            <v>21421</v>
          </cell>
          <cell r="V300">
            <v>0</v>
          </cell>
          <cell r="W300">
            <v>0</v>
          </cell>
          <cell r="X300">
            <v>0</v>
          </cell>
          <cell r="Y300">
            <v>0</v>
          </cell>
        </row>
        <row r="301">
          <cell r="A301">
            <v>200112</v>
          </cell>
          <cell r="B301" t="str">
            <v>dfp</v>
          </cell>
          <cell r="C301" t="str">
            <v>dfp59</v>
          </cell>
          <cell r="D301">
            <v>37245</v>
          </cell>
          <cell r="E301">
            <v>37247</v>
          </cell>
          <cell r="F301">
            <v>37248</v>
          </cell>
          <cell r="G301">
            <v>2014.93994140625</v>
          </cell>
          <cell r="H301">
            <v>2020.3800048828125</v>
          </cell>
          <cell r="I301" t="str">
            <v>DAF Ivangorod</v>
          </cell>
          <cell r="J301" t="str">
            <v>FOB Tallinn</v>
          </cell>
          <cell r="K301" t="str">
            <v>Фосфорит</v>
          </cell>
          <cell r="L301" t="str">
            <v>Фосфорит</v>
          </cell>
          <cell r="M301" t="str">
            <v>GMF</v>
          </cell>
          <cell r="N301" t="str">
            <v>Nagel</v>
          </cell>
          <cell r="O301">
            <v>138</v>
          </cell>
          <cell r="P301">
            <v>278812.44</v>
          </cell>
          <cell r="Q301">
            <v>278812.44</v>
          </cell>
          <cell r="R301">
            <v>0</v>
          </cell>
          <cell r="S301" t="str">
            <v>EBSS</v>
          </cell>
          <cell r="T301">
            <v>17011.11</v>
          </cell>
          <cell r="U301">
            <v>17011.11</v>
          </cell>
          <cell r="V301">
            <v>0</v>
          </cell>
          <cell r="W301">
            <v>0</v>
          </cell>
          <cell r="X301">
            <v>0</v>
          </cell>
          <cell r="Y301">
            <v>0</v>
          </cell>
        </row>
        <row r="302">
          <cell r="A302">
            <v>200112</v>
          </cell>
          <cell r="B302" t="str">
            <v>dfp</v>
          </cell>
          <cell r="C302" t="str">
            <v>dfp60</v>
          </cell>
          <cell r="D302">
            <v>37249</v>
          </cell>
          <cell r="E302">
            <v>37247</v>
          </cell>
          <cell r="F302">
            <v>37252</v>
          </cell>
          <cell r="G302">
            <v>1049</v>
          </cell>
          <cell r="H302">
            <v>1049.3599853515625</v>
          </cell>
          <cell r="I302" t="str">
            <v>DAF Ivangorod</v>
          </cell>
          <cell r="J302" t="str">
            <v>FOB Tallinn</v>
          </cell>
          <cell r="K302" t="str">
            <v>Фосфорит</v>
          </cell>
          <cell r="L302" t="str">
            <v>Фосфорит</v>
          </cell>
          <cell r="M302" t="str">
            <v>GMF</v>
          </cell>
          <cell r="N302" t="str">
            <v>Nagel</v>
          </cell>
          <cell r="O302">
            <v>138</v>
          </cell>
          <cell r="P302">
            <v>144811.68</v>
          </cell>
          <cell r="Q302">
            <v>144811.68</v>
          </cell>
          <cell r="R302">
            <v>0</v>
          </cell>
          <cell r="S302" t="str">
            <v>EBSS</v>
          </cell>
          <cell r="T302">
            <v>10398.92</v>
          </cell>
          <cell r="U302">
            <v>10398.92</v>
          </cell>
          <cell r="V302">
            <v>0</v>
          </cell>
          <cell r="W302">
            <v>0</v>
          </cell>
          <cell r="X302">
            <v>0</v>
          </cell>
          <cell r="Y302">
            <v>0</v>
          </cell>
        </row>
        <row r="303">
          <cell r="A303">
            <v>200112</v>
          </cell>
          <cell r="B303" t="str">
            <v>dfp</v>
          </cell>
          <cell r="C303" t="str">
            <v>dfp61</v>
          </cell>
          <cell r="D303">
            <v>37249</v>
          </cell>
          <cell r="E303">
            <v>37256</v>
          </cell>
          <cell r="F303">
            <v>37256</v>
          </cell>
          <cell r="G303">
            <v>65</v>
          </cell>
          <cell r="H303">
            <v>65</v>
          </cell>
          <cell r="I303" t="str">
            <v>FCA Sala</v>
          </cell>
          <cell r="J303" t="str">
            <v>FCA Sala</v>
          </cell>
          <cell r="K303" t="str">
            <v>Фосфорит</v>
          </cell>
          <cell r="L303" t="str">
            <v>Фосфорит</v>
          </cell>
          <cell r="M303" t="str">
            <v>GMF</v>
          </cell>
          <cell r="N303" t="str">
            <v>Raleksas</v>
          </cell>
          <cell r="O303">
            <v>148</v>
          </cell>
          <cell r="P303">
            <v>9620</v>
          </cell>
          <cell r="Q303">
            <v>9620</v>
          </cell>
          <cell r="R303">
            <v>0</v>
          </cell>
          <cell r="S303">
            <v>3085.11</v>
          </cell>
          <cell r="T303">
            <v>0</v>
          </cell>
          <cell r="U303">
            <v>0</v>
          </cell>
          <cell r="V303">
            <v>0</v>
          </cell>
          <cell r="W303">
            <v>0</v>
          </cell>
          <cell r="X303">
            <v>0</v>
          </cell>
          <cell r="Y303">
            <v>0</v>
          </cell>
        </row>
        <row r="304">
          <cell r="A304">
            <v>200107</v>
          </cell>
          <cell r="B304" t="str">
            <v>dfp</v>
          </cell>
          <cell r="C304" t="str">
            <v>dfp62</v>
          </cell>
          <cell r="D304">
            <v>37099</v>
          </cell>
          <cell r="E304">
            <v>37099</v>
          </cell>
          <cell r="F304">
            <v>37099</v>
          </cell>
          <cell r="G304">
            <v>17.549999237060547</v>
          </cell>
          <cell r="H304">
            <v>17.549999237060547</v>
          </cell>
          <cell r="I304" t="str">
            <v>DAF Ivangorod</v>
          </cell>
          <cell r="J304" t="str">
            <v>CPT Tallinn</v>
          </cell>
          <cell r="K304" t="str">
            <v>Фосфорит</v>
          </cell>
          <cell r="L304" t="str">
            <v>КГОК</v>
          </cell>
          <cell r="M304" t="str">
            <v>Mirintex</v>
          </cell>
          <cell r="N304" t="str">
            <v>Fakserting</v>
          </cell>
          <cell r="O304">
            <v>145</v>
          </cell>
          <cell r="P304">
            <v>2544.75</v>
          </cell>
          <cell r="Q304">
            <v>2544.75</v>
          </cell>
          <cell r="R304">
            <v>0</v>
          </cell>
          <cell r="S304" t="str">
            <v>EBSS</v>
          </cell>
          <cell r="T304">
            <v>79.852500000000006</v>
          </cell>
          <cell r="U304">
            <v>79.849999999999994</v>
          </cell>
          <cell r="V304">
            <v>0</v>
          </cell>
          <cell r="W304">
            <v>0</v>
          </cell>
          <cell r="X304">
            <v>0</v>
          </cell>
          <cell r="Y304">
            <v>0</v>
          </cell>
        </row>
        <row r="305">
          <cell r="A305">
            <v>200111</v>
          </cell>
          <cell r="B305" t="str">
            <v>dfp</v>
          </cell>
          <cell r="C305" t="str">
            <v>dfp63</v>
          </cell>
          <cell r="D305">
            <v>37211</v>
          </cell>
          <cell r="E305">
            <v>37211</v>
          </cell>
          <cell r="F305">
            <v>37211</v>
          </cell>
          <cell r="G305">
            <v>37256</v>
          </cell>
          <cell r="H305">
            <v>17.503000259399414</v>
          </cell>
          <cell r="I305">
            <v>467.11700439453125</v>
          </cell>
          <cell r="J305" t="str">
            <v>CPT Tallinn</v>
          </cell>
          <cell r="K305" t="str">
            <v>Фосфорит</v>
          </cell>
          <cell r="L305" t="str">
            <v>Карбохим</v>
          </cell>
          <cell r="M305" t="str">
            <v>Mirintex</v>
          </cell>
          <cell r="N305" t="str">
            <v>Fakserting</v>
          </cell>
          <cell r="O305">
            <v>150.75</v>
          </cell>
          <cell r="P305">
            <v>2638.5772000000002</v>
          </cell>
          <cell r="Q305">
            <v>2638.58</v>
          </cell>
          <cell r="R305">
            <v>0</v>
          </cell>
          <cell r="S305">
            <v>189182.39</v>
          </cell>
          <cell r="T305">
            <v>0</v>
          </cell>
          <cell r="U305">
            <v>0</v>
          </cell>
          <cell r="V305">
            <v>0</v>
          </cell>
          <cell r="W305">
            <v>0</v>
          </cell>
          <cell r="X305">
            <v>0</v>
          </cell>
          <cell r="Y305">
            <v>0</v>
          </cell>
        </row>
        <row r="306">
          <cell r="A306">
            <v>200112</v>
          </cell>
          <cell r="B306" t="str">
            <v>dfp</v>
          </cell>
          <cell r="C306" t="str">
            <v>dfp64</v>
          </cell>
          <cell r="D306">
            <v>37250</v>
          </cell>
          <cell r="E306">
            <v>37247</v>
          </cell>
          <cell r="F306">
            <v>37253</v>
          </cell>
          <cell r="G306">
            <v>2092.93994140625</v>
          </cell>
          <cell r="H306">
            <v>2042.260009765625</v>
          </cell>
          <cell r="I306" t="str">
            <v>DAF Ivangorod</v>
          </cell>
          <cell r="J306" t="str">
            <v>FOB Tallinn</v>
          </cell>
          <cell r="K306" t="str">
            <v>Фосфорит</v>
          </cell>
          <cell r="L306" t="str">
            <v>Фосфорит</v>
          </cell>
          <cell r="M306" t="str">
            <v>GMF</v>
          </cell>
          <cell r="N306" t="str">
            <v>Nagel</v>
          </cell>
          <cell r="O306">
            <v>138</v>
          </cell>
          <cell r="P306">
            <v>281831.88</v>
          </cell>
          <cell r="Q306">
            <v>281831.88</v>
          </cell>
          <cell r="R306">
            <v>0</v>
          </cell>
          <cell r="S306" t="str">
            <v>EBSS</v>
          </cell>
          <cell r="T306">
            <v>19576.64</v>
          </cell>
          <cell r="U306">
            <v>19576.64</v>
          </cell>
          <cell r="V306">
            <v>0</v>
          </cell>
          <cell r="W306">
            <v>0</v>
          </cell>
          <cell r="X306">
            <v>0</v>
          </cell>
          <cell r="Y306">
            <v>0</v>
          </cell>
        </row>
        <row r="307">
          <cell r="A307">
            <v>200112</v>
          </cell>
          <cell r="B307" t="str">
            <v>dfp</v>
          </cell>
          <cell r="C307" t="str">
            <v>dfp65</v>
          </cell>
          <cell r="D307">
            <v>37253</v>
          </cell>
          <cell r="E307">
            <v>37253</v>
          </cell>
          <cell r="F307">
            <v>37259</v>
          </cell>
          <cell r="G307">
            <v>1025.449951171875</v>
          </cell>
          <cell r="H307">
            <v>1018.030029296875</v>
          </cell>
          <cell r="I307" t="str">
            <v>DAF Ivangorod</v>
          </cell>
          <cell r="J307" t="str">
            <v>FOB Tallinn</v>
          </cell>
          <cell r="K307" t="str">
            <v>Фосфорит</v>
          </cell>
          <cell r="L307" t="str">
            <v>Фосфорит</v>
          </cell>
          <cell r="M307" t="str">
            <v>GMF</v>
          </cell>
          <cell r="N307" t="str">
            <v>Nagel</v>
          </cell>
          <cell r="O307">
            <v>138</v>
          </cell>
          <cell r="P307">
            <v>140488.14000000001</v>
          </cell>
          <cell r="Q307">
            <v>140488.14000000001</v>
          </cell>
          <cell r="R307">
            <v>0</v>
          </cell>
          <cell r="S307" t="str">
            <v>EBSS</v>
          </cell>
          <cell r="T307">
            <v>7589.3175000000001</v>
          </cell>
          <cell r="U307">
            <v>7589.32</v>
          </cell>
          <cell r="V307">
            <v>0</v>
          </cell>
          <cell r="W307">
            <v>0</v>
          </cell>
          <cell r="X307">
            <v>0</v>
          </cell>
          <cell r="Y307">
            <v>0</v>
          </cell>
        </row>
        <row r="308">
          <cell r="A308">
            <v>200201</v>
          </cell>
          <cell r="B308" t="str">
            <v>dfp</v>
          </cell>
          <cell r="C308" t="str">
            <v>dfp66</v>
          </cell>
          <cell r="D308">
            <v>37264</v>
          </cell>
          <cell r="E308">
            <v>37269</v>
          </cell>
          <cell r="F308">
            <v>37270</v>
          </cell>
          <cell r="G308">
            <v>1049.469970703125</v>
          </cell>
          <cell r="H308">
            <v>1037.030029296875</v>
          </cell>
          <cell r="I308" t="str">
            <v>DAF Ivangorod</v>
          </cell>
          <cell r="J308" t="str">
            <v>FOB Tallinn</v>
          </cell>
          <cell r="K308" t="str">
            <v>Фосфорит</v>
          </cell>
          <cell r="L308" t="str">
            <v>Фосфорит</v>
          </cell>
          <cell r="M308" t="str">
            <v>GMF</v>
          </cell>
          <cell r="N308" t="str">
            <v>Nagel</v>
          </cell>
          <cell r="O308">
            <v>148</v>
          </cell>
          <cell r="P308">
            <v>153480.44</v>
          </cell>
          <cell r="Q308">
            <v>153480.44</v>
          </cell>
          <cell r="R308">
            <v>0</v>
          </cell>
          <cell r="S308" t="str">
            <v>EBSS</v>
          </cell>
          <cell r="T308">
            <v>7743.7875000000004</v>
          </cell>
          <cell r="U308">
            <v>7743.79</v>
          </cell>
          <cell r="V308">
            <v>0</v>
          </cell>
          <cell r="W308">
            <v>0</v>
          </cell>
          <cell r="X308">
            <v>0</v>
          </cell>
          <cell r="Y308">
            <v>0</v>
          </cell>
        </row>
        <row r="309">
          <cell r="A309">
            <v>200201</v>
          </cell>
          <cell r="B309" t="str">
            <v>dfp</v>
          </cell>
          <cell r="C309" t="str">
            <v>dfp67</v>
          </cell>
          <cell r="D309">
            <v>37264</v>
          </cell>
          <cell r="E309">
            <v>37266</v>
          </cell>
          <cell r="F309">
            <v>37266</v>
          </cell>
          <cell r="G309">
            <v>22</v>
          </cell>
          <cell r="H309">
            <v>22</v>
          </cell>
          <cell r="I309" t="str">
            <v>FCA Kingisepp</v>
          </cell>
          <cell r="J309" t="str">
            <v>FCA Kingisepp</v>
          </cell>
          <cell r="K309" t="str">
            <v>Фосфорит</v>
          </cell>
          <cell r="L309" t="str">
            <v>Фосфорит</v>
          </cell>
          <cell r="M309" t="str">
            <v>GMF</v>
          </cell>
          <cell r="N309" t="str">
            <v>Ruvera</v>
          </cell>
          <cell r="O309">
            <v>160</v>
          </cell>
          <cell r="P309">
            <v>3520</v>
          </cell>
          <cell r="Q309">
            <v>3520</v>
          </cell>
          <cell r="R309">
            <v>0</v>
          </cell>
          <cell r="S309">
            <v>119054</v>
          </cell>
          <cell r="T309">
            <v>0</v>
          </cell>
          <cell r="U309">
            <v>0</v>
          </cell>
          <cell r="V309">
            <v>0</v>
          </cell>
          <cell r="W309">
            <v>0</v>
          </cell>
          <cell r="X309">
            <v>0</v>
          </cell>
          <cell r="Y309">
            <v>0</v>
          </cell>
        </row>
        <row r="310">
          <cell r="A310">
            <v>200201</v>
          </cell>
          <cell r="B310" t="str">
            <v>dfp</v>
          </cell>
          <cell r="C310" t="str">
            <v>dfp68</v>
          </cell>
          <cell r="D310">
            <v>37269</v>
          </cell>
          <cell r="E310">
            <v>37282</v>
          </cell>
          <cell r="F310">
            <v>37284</v>
          </cell>
          <cell r="G310">
            <v>2508.659912109375</v>
          </cell>
          <cell r="H310">
            <v>2521.1201171875</v>
          </cell>
          <cell r="I310" t="str">
            <v>DAF Ivangorod</v>
          </cell>
          <cell r="J310" t="str">
            <v>FOB Tallinn</v>
          </cell>
          <cell r="K310" t="str">
            <v>Фосфорит</v>
          </cell>
          <cell r="L310" t="str">
            <v>Фосфорит</v>
          </cell>
          <cell r="M310" t="str">
            <v>GMF</v>
          </cell>
          <cell r="N310" t="str">
            <v>Nagel</v>
          </cell>
          <cell r="O310">
            <v>148.5847</v>
          </cell>
          <cell r="P310">
            <v>374599.76</v>
          </cell>
          <cell r="Q310">
            <v>374599.76</v>
          </cell>
          <cell r="R310">
            <v>0</v>
          </cell>
          <cell r="S310" t="str">
            <v>EBSS</v>
          </cell>
          <cell r="T310">
            <v>18422.27</v>
          </cell>
          <cell r="U310">
            <v>18422.27</v>
          </cell>
          <cell r="V310">
            <v>0</v>
          </cell>
          <cell r="W310">
            <v>0</v>
          </cell>
          <cell r="X310">
            <v>0</v>
          </cell>
          <cell r="Y310">
            <v>0</v>
          </cell>
        </row>
        <row r="311">
          <cell r="A311">
            <v>200202</v>
          </cell>
          <cell r="B311" t="str">
            <v>dfp</v>
          </cell>
          <cell r="C311" t="str">
            <v>dfp70</v>
          </cell>
          <cell r="D311">
            <v>37299</v>
          </cell>
          <cell r="F311">
            <v>37331</v>
          </cell>
          <cell r="G311">
            <v>65</v>
          </cell>
          <cell r="H311">
            <v>65</v>
          </cell>
          <cell r="I311" t="str">
            <v>FCA Sala</v>
          </cell>
          <cell r="J311" t="str">
            <v>FCA Sala</v>
          </cell>
          <cell r="K311" t="str">
            <v>Фосфорит</v>
          </cell>
          <cell r="L311" t="str">
            <v>Фосфорит</v>
          </cell>
          <cell r="M311" t="str">
            <v>GMF</v>
          </cell>
          <cell r="N311" t="str">
            <v>Raleksas</v>
          </cell>
          <cell r="O311">
            <v>152</v>
          </cell>
          <cell r="P311">
            <v>9880</v>
          </cell>
          <cell r="Q311">
            <v>4940</v>
          </cell>
          <cell r="R311">
            <v>4940</v>
          </cell>
          <cell r="S311">
            <v>94317.62</v>
          </cell>
          <cell r="T311">
            <v>0</v>
          </cell>
          <cell r="U311">
            <v>0</v>
          </cell>
          <cell r="V311">
            <v>0</v>
          </cell>
          <cell r="W311">
            <v>0</v>
          </cell>
          <cell r="X311">
            <v>0</v>
          </cell>
          <cell r="Y311">
            <v>0</v>
          </cell>
        </row>
        <row r="312">
          <cell r="A312">
            <v>200202</v>
          </cell>
          <cell r="B312" t="str">
            <v>dfp</v>
          </cell>
          <cell r="C312" t="str">
            <v>dfp71</v>
          </cell>
          <cell r="D312">
            <v>37299</v>
          </cell>
          <cell r="F312">
            <v>37366</v>
          </cell>
          <cell r="G312">
            <v>130</v>
          </cell>
          <cell r="H312">
            <v>130</v>
          </cell>
          <cell r="I312" t="str">
            <v>FCA Sala</v>
          </cell>
          <cell r="J312" t="str">
            <v>DAF Valga</v>
          </cell>
          <cell r="K312" t="str">
            <v>Фосфорит</v>
          </cell>
          <cell r="L312" t="str">
            <v>Фосфорит</v>
          </cell>
          <cell r="M312" t="str">
            <v>GMF</v>
          </cell>
          <cell r="N312" t="str">
            <v>Wessaund</v>
          </cell>
          <cell r="O312">
            <v>160</v>
          </cell>
          <cell r="P312">
            <v>20800</v>
          </cell>
          <cell r="Q312">
            <v>14560</v>
          </cell>
          <cell r="R312">
            <v>6240</v>
          </cell>
          <cell r="S312" t="str">
            <v>EBSS</v>
          </cell>
          <cell r="T312">
            <v>845</v>
          </cell>
          <cell r="U312">
            <v>0</v>
          </cell>
          <cell r="V312">
            <v>845</v>
          </cell>
          <cell r="W312">
            <v>0</v>
          </cell>
          <cell r="X312">
            <v>0</v>
          </cell>
          <cell r="Y312">
            <v>0</v>
          </cell>
        </row>
        <row r="313">
          <cell r="A313">
            <v>200201</v>
          </cell>
          <cell r="B313" t="str">
            <v>dfp</v>
          </cell>
          <cell r="C313" t="str">
            <v>dfp72</v>
          </cell>
          <cell r="D313">
            <v>37278</v>
          </cell>
          <cell r="E313">
            <v>37271</v>
          </cell>
          <cell r="F313">
            <v>37274</v>
          </cell>
          <cell r="G313">
            <v>1040.6500244140625</v>
          </cell>
          <cell r="H313">
            <v>1032.97998046875</v>
          </cell>
          <cell r="I313" t="str">
            <v>DAF Ivangorod</v>
          </cell>
          <cell r="J313" t="str">
            <v>FOB Tallinn</v>
          </cell>
          <cell r="K313" t="str">
            <v>Фосфорит</v>
          </cell>
          <cell r="L313" t="str">
            <v>Фосфорит</v>
          </cell>
          <cell r="M313" t="str">
            <v>GMF</v>
          </cell>
          <cell r="N313" t="str">
            <v>Nagel</v>
          </cell>
          <cell r="O313">
            <v>152.19560000000001</v>
          </cell>
          <cell r="P313">
            <v>157215.04000000001</v>
          </cell>
          <cell r="Q313">
            <v>157215.04000000001</v>
          </cell>
          <cell r="R313">
            <v>0</v>
          </cell>
          <cell r="S313" t="str">
            <v>EBSS</v>
          </cell>
          <cell r="T313">
            <v>8878.4850000000006</v>
          </cell>
          <cell r="U313">
            <v>8878.49</v>
          </cell>
          <cell r="V313">
            <v>0</v>
          </cell>
          <cell r="W313">
            <v>0</v>
          </cell>
          <cell r="X313">
            <v>0</v>
          </cell>
          <cell r="Y313">
            <v>0</v>
          </cell>
        </row>
        <row r="314">
          <cell r="A314">
            <v>200201</v>
          </cell>
          <cell r="B314" t="str">
            <v>dfp</v>
          </cell>
          <cell r="C314" t="str">
            <v>dfp73</v>
          </cell>
          <cell r="D314">
            <v>37280</v>
          </cell>
          <cell r="E314">
            <v>37274</v>
          </cell>
          <cell r="F314">
            <v>37274</v>
          </cell>
          <cell r="G314">
            <v>1102.7900390625</v>
          </cell>
          <cell r="H314">
            <v>1108.219970703125</v>
          </cell>
          <cell r="I314" t="str">
            <v>DAF Ivangorod</v>
          </cell>
          <cell r="J314" t="str">
            <v>FOB Tallinn</v>
          </cell>
          <cell r="K314" t="str">
            <v>Фосфорит</v>
          </cell>
          <cell r="L314" t="str">
            <v>Фосфорит</v>
          </cell>
          <cell r="M314" t="str">
            <v>GMF</v>
          </cell>
          <cell r="N314" t="str">
            <v>Nagel</v>
          </cell>
          <cell r="O314">
            <v>153.8066</v>
          </cell>
          <cell r="P314">
            <v>170451.56</v>
          </cell>
          <cell r="Q314">
            <v>170451.56</v>
          </cell>
          <cell r="R314">
            <v>0</v>
          </cell>
          <cell r="S314" t="str">
            <v>EBSS</v>
          </cell>
          <cell r="T314">
            <v>9917.7450000000008</v>
          </cell>
          <cell r="U314">
            <v>9917.75</v>
          </cell>
          <cell r="V314">
            <v>0</v>
          </cell>
          <cell r="W314">
            <v>0</v>
          </cell>
          <cell r="X314">
            <v>0</v>
          </cell>
          <cell r="Y314">
            <v>0</v>
          </cell>
        </row>
        <row r="315">
          <cell r="A315">
            <v>200201</v>
          </cell>
          <cell r="B315" t="str">
            <v>dfp</v>
          </cell>
          <cell r="C315" t="str">
            <v>dfp75</v>
          </cell>
          <cell r="D315">
            <v>37286</v>
          </cell>
          <cell r="E315">
            <v>37287</v>
          </cell>
          <cell r="F315">
            <v>37290</v>
          </cell>
          <cell r="G315">
            <v>3032.239990234375</v>
          </cell>
          <cell r="H315">
            <v>3000.3701171875</v>
          </cell>
          <cell r="I315" t="str">
            <v>DAF Ivangorod</v>
          </cell>
          <cell r="J315" t="str">
            <v>FOB Tallinn</v>
          </cell>
          <cell r="K315" t="str">
            <v>Фосфорит</v>
          </cell>
          <cell r="L315" t="str">
            <v>Фосфорит</v>
          </cell>
          <cell r="M315" t="str">
            <v>GMF</v>
          </cell>
          <cell r="N315" t="str">
            <v>Nagel</v>
          </cell>
          <cell r="O315">
            <v>146.48500000000001</v>
          </cell>
          <cell r="P315">
            <v>439509.1</v>
          </cell>
          <cell r="Q315">
            <v>439509.1</v>
          </cell>
          <cell r="R315">
            <v>0</v>
          </cell>
          <cell r="S315" t="str">
            <v>EBSS</v>
          </cell>
          <cell r="T315">
            <v>21737.5825</v>
          </cell>
          <cell r="U315">
            <v>21737.58</v>
          </cell>
          <cell r="V315">
            <v>0</v>
          </cell>
          <cell r="W315">
            <v>0</v>
          </cell>
          <cell r="X315">
            <v>0</v>
          </cell>
          <cell r="Y315">
            <v>0</v>
          </cell>
        </row>
        <row r="316">
          <cell r="A316">
            <v>200201</v>
          </cell>
          <cell r="B316" t="str">
            <v>dfp</v>
          </cell>
          <cell r="C316" t="str">
            <v>dfp76</v>
          </cell>
          <cell r="D316">
            <v>37286</v>
          </cell>
          <cell r="E316">
            <v>37287</v>
          </cell>
          <cell r="F316">
            <v>37287</v>
          </cell>
          <cell r="G316">
            <v>65</v>
          </cell>
          <cell r="H316">
            <v>65</v>
          </cell>
          <cell r="I316" t="str">
            <v>DAF Ivangorod</v>
          </cell>
          <cell r="J316" t="str">
            <v>DAF Ivangorod</v>
          </cell>
          <cell r="K316" t="str">
            <v>Фосфорит</v>
          </cell>
          <cell r="L316" t="str">
            <v>Фосфорит</v>
          </cell>
          <cell r="M316" t="str">
            <v>GMF</v>
          </cell>
          <cell r="N316" t="str">
            <v>IET</v>
          </cell>
          <cell r="O316">
            <v>151.5</v>
          </cell>
          <cell r="P316">
            <v>9847.5</v>
          </cell>
          <cell r="Q316">
            <v>9847.5</v>
          </cell>
          <cell r="R316">
            <v>0</v>
          </cell>
          <cell r="S316">
            <v>0</v>
          </cell>
          <cell r="T316">
            <v>0</v>
          </cell>
          <cell r="U316">
            <v>0</v>
          </cell>
          <cell r="V316">
            <v>0</v>
          </cell>
          <cell r="W316">
            <v>0</v>
          </cell>
          <cell r="X316">
            <v>0</v>
          </cell>
          <cell r="Y316">
            <v>0</v>
          </cell>
        </row>
        <row r="317">
          <cell r="A317">
            <v>200201</v>
          </cell>
          <cell r="B317" t="str">
            <v>dfp</v>
          </cell>
          <cell r="C317" t="str">
            <v>dfp77</v>
          </cell>
          <cell r="D317">
            <v>37286</v>
          </cell>
          <cell r="E317">
            <v>37283</v>
          </cell>
          <cell r="F317">
            <v>37283</v>
          </cell>
          <cell r="G317">
            <v>345</v>
          </cell>
          <cell r="H317">
            <v>345</v>
          </cell>
          <cell r="I317" t="str">
            <v>DAF Ivangorod</v>
          </cell>
          <cell r="J317" t="str">
            <v>DAF Ivangorod</v>
          </cell>
          <cell r="K317" t="str">
            <v>Фосфорит</v>
          </cell>
          <cell r="L317" t="str">
            <v>Фосфорит</v>
          </cell>
          <cell r="M317" t="str">
            <v>GMF</v>
          </cell>
          <cell r="N317" t="str">
            <v>IET</v>
          </cell>
          <cell r="O317">
            <v>151.5</v>
          </cell>
          <cell r="P317">
            <v>52267.5</v>
          </cell>
          <cell r="Q317">
            <v>52267.5</v>
          </cell>
          <cell r="R317">
            <v>0</v>
          </cell>
          <cell r="S317">
            <v>0</v>
          </cell>
          <cell r="T317">
            <v>0</v>
          </cell>
          <cell r="U317">
            <v>0</v>
          </cell>
          <cell r="V317">
            <v>0</v>
          </cell>
          <cell r="W317">
            <v>0</v>
          </cell>
          <cell r="X317">
            <v>0</v>
          </cell>
          <cell r="Y317">
            <v>0</v>
          </cell>
        </row>
        <row r="318">
          <cell r="A318">
            <v>200202</v>
          </cell>
          <cell r="B318" t="str">
            <v>dfp</v>
          </cell>
          <cell r="C318" t="str">
            <v>dfp78</v>
          </cell>
          <cell r="D318">
            <v>37291</v>
          </cell>
          <cell r="E318">
            <v>37294</v>
          </cell>
          <cell r="F318">
            <v>37297</v>
          </cell>
          <cell r="G318">
            <v>1038.9100341796875</v>
          </cell>
          <cell r="H318">
            <v>1068.030029296875</v>
          </cell>
          <cell r="I318" t="str">
            <v>DAF Ivangorod</v>
          </cell>
          <cell r="J318" t="str">
            <v>FOB Tallinn</v>
          </cell>
          <cell r="K318" t="str">
            <v>Фосфорит</v>
          </cell>
          <cell r="L318" t="str">
            <v>Фосфорит</v>
          </cell>
          <cell r="M318" t="str">
            <v>GMF</v>
          </cell>
          <cell r="N318" t="str">
            <v>Nagel</v>
          </cell>
          <cell r="O318">
            <v>145.81290000000001</v>
          </cell>
          <cell r="P318">
            <v>155732.51999999999</v>
          </cell>
          <cell r="Q318">
            <v>155732.51999999999</v>
          </cell>
          <cell r="R318">
            <v>0</v>
          </cell>
          <cell r="S318" t="str">
            <v>EBSS</v>
          </cell>
          <cell r="T318">
            <v>8001.0675000000001</v>
          </cell>
          <cell r="U318">
            <v>8001.07</v>
          </cell>
          <cell r="V318">
            <v>0</v>
          </cell>
          <cell r="W318">
            <v>0</v>
          </cell>
          <cell r="X318">
            <v>0</v>
          </cell>
          <cell r="Y318">
            <v>0</v>
          </cell>
        </row>
        <row r="319">
          <cell r="A319">
            <v>200202</v>
          </cell>
          <cell r="B319" t="str">
            <v>dfp</v>
          </cell>
          <cell r="C319" t="str">
            <v>dfp79</v>
          </cell>
          <cell r="D319">
            <v>37298</v>
          </cell>
          <cell r="E319">
            <v>37304</v>
          </cell>
          <cell r="F319">
            <v>37305</v>
          </cell>
          <cell r="G319">
            <v>2864.239990234375</v>
          </cell>
          <cell r="H319">
            <v>2860.27001953125</v>
          </cell>
          <cell r="I319" t="str">
            <v>DAF Ivangorod</v>
          </cell>
          <cell r="J319" t="str">
            <v>FOB Tallinn</v>
          </cell>
          <cell r="K319" t="str">
            <v>Фосфорит</v>
          </cell>
          <cell r="L319" t="str">
            <v>Фосфорит</v>
          </cell>
          <cell r="M319" t="str">
            <v>GMF</v>
          </cell>
          <cell r="N319" t="str">
            <v>Nagel</v>
          </cell>
          <cell r="O319">
            <v>146.4461</v>
          </cell>
          <cell r="P319">
            <v>418875.52</v>
          </cell>
          <cell r="Q319">
            <v>418875.52</v>
          </cell>
          <cell r="R319">
            <v>0</v>
          </cell>
          <cell r="S319" t="str">
            <v>EBSS</v>
          </cell>
          <cell r="T319">
            <v>20968.4575</v>
          </cell>
          <cell r="U319">
            <v>0</v>
          </cell>
          <cell r="V319">
            <v>20968.46</v>
          </cell>
          <cell r="W319">
            <v>0</v>
          </cell>
          <cell r="X319">
            <v>0</v>
          </cell>
          <cell r="Y319">
            <v>0</v>
          </cell>
        </row>
        <row r="320">
          <cell r="A320">
            <v>200202</v>
          </cell>
          <cell r="B320" t="str">
            <v>dfp</v>
          </cell>
          <cell r="C320" t="str">
            <v>dfp80</v>
          </cell>
          <cell r="D320">
            <v>37306</v>
          </cell>
          <cell r="E320">
            <v>37307</v>
          </cell>
          <cell r="F320">
            <v>37309</v>
          </cell>
          <cell r="G320">
            <v>1439.1400146484375</v>
          </cell>
          <cell r="H320">
            <v>1438.5400390625</v>
          </cell>
          <cell r="I320" t="str">
            <v>DAF Ivangorod</v>
          </cell>
          <cell r="J320" t="str">
            <v>FOB Tallinn</v>
          </cell>
          <cell r="K320" t="str">
            <v>Фосфорит</v>
          </cell>
          <cell r="L320" t="str">
            <v>Фосфорит</v>
          </cell>
          <cell r="M320" t="str">
            <v>GMF</v>
          </cell>
          <cell r="N320" t="str">
            <v>Nagel</v>
          </cell>
          <cell r="O320">
            <v>148</v>
          </cell>
          <cell r="P320">
            <v>212903.92</v>
          </cell>
          <cell r="Q320">
            <v>0</v>
          </cell>
          <cell r="R320">
            <v>212903.92</v>
          </cell>
          <cell r="S320" t="str">
            <v>EBSS</v>
          </cell>
          <cell r="T320">
            <v>10501.965</v>
          </cell>
          <cell r="U320">
            <v>0</v>
          </cell>
          <cell r="V320">
            <v>10501.97</v>
          </cell>
          <cell r="W320">
            <v>0</v>
          </cell>
          <cell r="X320">
            <v>0</v>
          </cell>
          <cell r="Y320">
            <v>0</v>
          </cell>
        </row>
        <row r="321">
          <cell r="A321">
            <v>200202</v>
          </cell>
          <cell r="B321" t="str">
            <v>dfp</v>
          </cell>
          <cell r="C321" t="str">
            <v>dfp82</v>
          </cell>
          <cell r="D321">
            <v>37315</v>
          </cell>
          <cell r="E321">
            <v>36999</v>
          </cell>
          <cell r="F321">
            <v>37089</v>
          </cell>
          <cell r="G321">
            <v>2800</v>
          </cell>
          <cell r="H321">
            <v>2800</v>
          </cell>
          <cell r="I321" t="str">
            <v>DAF Ivangorod</v>
          </cell>
          <cell r="J321" t="str">
            <v>FOB Tallinn</v>
          </cell>
          <cell r="K321" t="str">
            <v>Фосфорит</v>
          </cell>
          <cell r="L321" t="str">
            <v>Фосфорит</v>
          </cell>
          <cell r="M321" t="str">
            <v>GMF</v>
          </cell>
          <cell r="N321" t="str">
            <v>Nagel</v>
          </cell>
          <cell r="O321">
            <v>142</v>
          </cell>
          <cell r="P321">
            <v>397600</v>
          </cell>
          <cell r="Q321">
            <v>0</v>
          </cell>
          <cell r="R321">
            <v>397600</v>
          </cell>
          <cell r="S321" t="str">
            <v>EBSS</v>
          </cell>
          <cell r="T321">
            <v>20590</v>
          </cell>
          <cell r="U321">
            <v>0</v>
          </cell>
          <cell r="V321">
            <v>20590</v>
          </cell>
          <cell r="W321">
            <v>0</v>
          </cell>
          <cell r="X321">
            <v>0</v>
          </cell>
          <cell r="Y321">
            <v>0</v>
          </cell>
        </row>
        <row r="322">
          <cell r="A322">
            <v>200202</v>
          </cell>
          <cell r="B322" t="str">
            <v>dfp</v>
          </cell>
          <cell r="C322" t="str">
            <v>dfp83</v>
          </cell>
          <cell r="D322">
            <v>37315</v>
          </cell>
          <cell r="E322">
            <v>37307</v>
          </cell>
          <cell r="F322">
            <v>37307</v>
          </cell>
          <cell r="G322">
            <v>203</v>
          </cell>
          <cell r="H322">
            <v>203</v>
          </cell>
          <cell r="I322" t="str">
            <v>DAF Ivangorod</v>
          </cell>
          <cell r="J322" t="str">
            <v>DAF Ivangorod</v>
          </cell>
          <cell r="K322" t="str">
            <v>Фосфорит</v>
          </cell>
          <cell r="L322" t="str">
            <v>Фосфорит</v>
          </cell>
          <cell r="M322" t="str">
            <v>GMF</v>
          </cell>
          <cell r="N322" t="str">
            <v>IET</v>
          </cell>
          <cell r="O322">
            <v>151.5</v>
          </cell>
          <cell r="P322">
            <v>30754.5</v>
          </cell>
          <cell r="Q322">
            <v>0</v>
          </cell>
          <cell r="R322">
            <v>30754.5</v>
          </cell>
          <cell r="S322">
            <v>0</v>
          </cell>
          <cell r="T322">
            <v>0</v>
          </cell>
          <cell r="U322">
            <v>0</v>
          </cell>
          <cell r="V322">
            <v>0</v>
          </cell>
          <cell r="W322">
            <v>0</v>
          </cell>
          <cell r="X322">
            <v>0</v>
          </cell>
          <cell r="Y322">
            <v>0</v>
          </cell>
        </row>
        <row r="323">
          <cell r="A323">
            <v>200202</v>
          </cell>
          <cell r="B323" t="str">
            <v>dfp</v>
          </cell>
          <cell r="C323" t="str">
            <v>dfp84</v>
          </cell>
          <cell r="D323">
            <v>37315</v>
          </cell>
          <cell r="E323">
            <v>37304</v>
          </cell>
          <cell r="F323">
            <v>37304</v>
          </cell>
          <cell r="G323">
            <v>65</v>
          </cell>
          <cell r="H323">
            <v>65</v>
          </cell>
          <cell r="I323" t="str">
            <v>DAF Ivangorod</v>
          </cell>
          <cell r="J323" t="str">
            <v>DAF Ivangorod</v>
          </cell>
          <cell r="K323" t="str">
            <v>Фосфорит</v>
          </cell>
          <cell r="L323" t="str">
            <v>Фосфорит</v>
          </cell>
          <cell r="M323" t="str">
            <v>GMF</v>
          </cell>
          <cell r="N323" t="str">
            <v>IET</v>
          </cell>
          <cell r="O323">
            <v>151.5</v>
          </cell>
          <cell r="P323">
            <v>9847.5</v>
          </cell>
          <cell r="Q323">
            <v>9847.5</v>
          </cell>
          <cell r="R323">
            <v>0</v>
          </cell>
          <cell r="S323">
            <v>0</v>
          </cell>
          <cell r="T323">
            <v>0</v>
          </cell>
          <cell r="U323">
            <v>0</v>
          </cell>
          <cell r="V323">
            <v>0</v>
          </cell>
          <cell r="W323">
            <v>0</v>
          </cell>
          <cell r="X323">
            <v>0</v>
          </cell>
          <cell r="Y323">
            <v>0</v>
          </cell>
        </row>
        <row r="324">
          <cell r="A324">
            <v>200201</v>
          </cell>
          <cell r="B324" t="str">
            <v>dfp</v>
          </cell>
          <cell r="C324" t="str">
            <v>dfp85</v>
          </cell>
          <cell r="D324">
            <v>37286</v>
          </cell>
          <cell r="E324">
            <v>37287</v>
          </cell>
          <cell r="F324">
            <v>37287</v>
          </cell>
          <cell r="G324">
            <v>65</v>
          </cell>
          <cell r="H324">
            <v>65</v>
          </cell>
          <cell r="I324" t="str">
            <v>DAF Ivangorod</v>
          </cell>
          <cell r="J324" t="str">
            <v>DAF Ivangorod</v>
          </cell>
          <cell r="K324" t="str">
            <v>Фосфорит</v>
          </cell>
          <cell r="L324" t="str">
            <v>Фосфорит</v>
          </cell>
          <cell r="M324" t="str">
            <v>GMF</v>
          </cell>
          <cell r="N324" t="str">
            <v>IET</v>
          </cell>
          <cell r="O324">
            <v>151.5</v>
          </cell>
          <cell r="P324">
            <v>9847.5</v>
          </cell>
          <cell r="Q324">
            <v>9847.5</v>
          </cell>
          <cell r="R324">
            <v>0</v>
          </cell>
          <cell r="S324">
            <v>0</v>
          </cell>
          <cell r="T324">
            <v>0</v>
          </cell>
          <cell r="U324">
            <v>0</v>
          </cell>
          <cell r="V324">
            <v>0</v>
          </cell>
          <cell r="W324">
            <v>0</v>
          </cell>
          <cell r="X324">
            <v>0</v>
          </cell>
          <cell r="Y324">
            <v>0</v>
          </cell>
        </row>
        <row r="325">
          <cell r="A325">
            <v>200202</v>
          </cell>
          <cell r="B325" t="str">
            <v>dfp</v>
          </cell>
          <cell r="C325" t="str">
            <v>dfp86</v>
          </cell>
          <cell r="D325">
            <v>37315</v>
          </cell>
          <cell r="E325">
            <v>37025</v>
          </cell>
          <cell r="F325">
            <v>37115</v>
          </cell>
          <cell r="G325">
            <v>1200</v>
          </cell>
          <cell r="H325">
            <v>1200</v>
          </cell>
          <cell r="I325" t="str">
            <v>DAF Ivangorod</v>
          </cell>
          <cell r="J325" t="str">
            <v>FOB Tallinn</v>
          </cell>
          <cell r="K325" t="str">
            <v>Фосфорит</v>
          </cell>
          <cell r="L325" t="str">
            <v>Фосфорит</v>
          </cell>
          <cell r="M325" t="str">
            <v>GMF</v>
          </cell>
          <cell r="N325" t="str">
            <v>Nagel</v>
          </cell>
          <cell r="O325">
            <v>153.5</v>
          </cell>
          <cell r="P325">
            <v>184200</v>
          </cell>
          <cell r="Q325">
            <v>0</v>
          </cell>
          <cell r="R325">
            <v>184200</v>
          </cell>
          <cell r="S325" t="str">
            <v>EBSS</v>
          </cell>
          <cell r="T325">
            <v>10750</v>
          </cell>
          <cell r="U325">
            <v>0</v>
          </cell>
          <cell r="V325">
            <v>10750</v>
          </cell>
          <cell r="W325">
            <v>0</v>
          </cell>
          <cell r="X325">
            <v>0</v>
          </cell>
          <cell r="Y325">
            <v>0</v>
          </cell>
        </row>
        <row r="326">
          <cell r="A326">
            <v>200202</v>
          </cell>
          <cell r="B326" t="str">
            <v>dfp</v>
          </cell>
          <cell r="C326" t="str">
            <v>dfp88</v>
          </cell>
          <cell r="D326">
            <v>37315</v>
          </cell>
          <cell r="E326">
            <v>37027</v>
          </cell>
          <cell r="F326">
            <v>37117</v>
          </cell>
          <cell r="G326">
            <v>390</v>
          </cell>
          <cell r="H326">
            <v>390</v>
          </cell>
          <cell r="I326" t="str">
            <v>DAF Ivangorod</v>
          </cell>
          <cell r="J326" t="str">
            <v>DAF Ivangorod</v>
          </cell>
          <cell r="K326" t="str">
            <v>Фосфорит</v>
          </cell>
          <cell r="L326" t="str">
            <v>Фосфорит</v>
          </cell>
          <cell r="M326" t="str">
            <v>GMF</v>
          </cell>
          <cell r="N326" t="str">
            <v>IET</v>
          </cell>
          <cell r="O326">
            <v>151.5</v>
          </cell>
          <cell r="P326">
            <v>59085</v>
          </cell>
          <cell r="Q326">
            <v>0</v>
          </cell>
          <cell r="R326">
            <v>59085</v>
          </cell>
          <cell r="S326">
            <v>0</v>
          </cell>
          <cell r="T326">
            <v>0</v>
          </cell>
          <cell r="U326">
            <v>0</v>
          </cell>
          <cell r="V326">
            <v>0</v>
          </cell>
          <cell r="W326">
            <v>0</v>
          </cell>
          <cell r="X326">
            <v>0</v>
          </cell>
          <cell r="Y326">
            <v>0</v>
          </cell>
        </row>
        <row r="327">
          <cell r="A327">
            <v>200202</v>
          </cell>
          <cell r="B327" t="str">
            <v>dfp</v>
          </cell>
          <cell r="C327" t="str">
            <v>dfp89</v>
          </cell>
          <cell r="D327">
            <v>37315</v>
          </cell>
          <cell r="E327">
            <v>37304</v>
          </cell>
          <cell r="F327">
            <v>37304</v>
          </cell>
          <cell r="G327">
            <v>68</v>
          </cell>
          <cell r="H327">
            <v>68</v>
          </cell>
          <cell r="I327" t="str">
            <v>DAF Ivangorod</v>
          </cell>
          <cell r="J327" t="str">
            <v>DAF Ivangorod</v>
          </cell>
          <cell r="K327" t="str">
            <v>Фосфорит</v>
          </cell>
          <cell r="L327" t="str">
            <v>Фосфорит</v>
          </cell>
          <cell r="M327" t="str">
            <v>GMF</v>
          </cell>
          <cell r="N327" t="str">
            <v>IET</v>
          </cell>
          <cell r="O327">
            <v>154.5</v>
          </cell>
          <cell r="P327">
            <v>10506</v>
          </cell>
          <cell r="Q327">
            <v>10506</v>
          </cell>
          <cell r="R327">
            <v>0</v>
          </cell>
          <cell r="S327">
            <v>0</v>
          </cell>
          <cell r="T327">
            <v>0</v>
          </cell>
          <cell r="U327">
            <v>0</v>
          </cell>
          <cell r="V327">
            <v>0</v>
          </cell>
          <cell r="W327">
            <v>0</v>
          </cell>
          <cell r="X327">
            <v>0</v>
          </cell>
          <cell r="Y327">
            <v>0</v>
          </cell>
        </row>
        <row r="328">
          <cell r="A328">
            <v>200109</v>
          </cell>
          <cell r="B328" t="str">
            <v>eac</v>
          </cell>
          <cell r="C328" t="str">
            <v>eac01</v>
          </cell>
          <cell r="D328">
            <v>37159</v>
          </cell>
          <cell r="E328">
            <v>37159</v>
          </cell>
          <cell r="F328">
            <v>37159</v>
          </cell>
          <cell r="G328">
            <v>487.75</v>
          </cell>
          <cell r="H328">
            <v>487.75</v>
          </cell>
          <cell r="I328" t="str">
            <v>FCA Amzya</v>
          </cell>
          <cell r="J328" t="str">
            <v>FCA Amzya</v>
          </cell>
          <cell r="K328" t="str">
            <v>Амзя</v>
          </cell>
          <cell r="L328" t="str">
            <v>НевАзот</v>
          </cell>
          <cell r="M328" t="str">
            <v>GMF</v>
          </cell>
          <cell r="N328" t="str">
            <v>Coxon</v>
          </cell>
          <cell r="O328">
            <v>365</v>
          </cell>
          <cell r="P328">
            <v>178028.75</v>
          </cell>
          <cell r="Q328">
            <v>180658.98</v>
          </cell>
          <cell r="R328">
            <v>-2630.23</v>
          </cell>
          <cell r="S328">
            <v>0</v>
          </cell>
          <cell r="T328">
            <v>0</v>
          </cell>
          <cell r="U328">
            <v>0</v>
          </cell>
          <cell r="V328">
            <v>0</v>
          </cell>
          <cell r="W328">
            <v>0</v>
          </cell>
          <cell r="X328">
            <v>0</v>
          </cell>
          <cell r="Y328">
            <v>0</v>
          </cell>
        </row>
        <row r="329">
          <cell r="A329">
            <v>200110</v>
          </cell>
          <cell r="B329" t="str">
            <v>eac</v>
          </cell>
          <cell r="C329" t="str">
            <v>eac02</v>
          </cell>
          <cell r="D329">
            <v>37174</v>
          </cell>
          <cell r="E329">
            <v>37173</v>
          </cell>
          <cell r="F329">
            <v>37173</v>
          </cell>
          <cell r="G329">
            <v>960</v>
          </cell>
          <cell r="H329">
            <v>960</v>
          </cell>
          <cell r="I329" t="str">
            <v>FCA Asha</v>
          </cell>
          <cell r="J329" t="str">
            <v>FCA Asha</v>
          </cell>
          <cell r="K329" t="str">
            <v>Аша</v>
          </cell>
          <cell r="L329" t="str">
            <v>НевАзот</v>
          </cell>
          <cell r="M329" t="str">
            <v>GMF</v>
          </cell>
          <cell r="N329" t="str">
            <v>VPK</v>
          </cell>
          <cell r="O329">
            <v>365</v>
          </cell>
          <cell r="P329">
            <v>350400</v>
          </cell>
          <cell r="Q329">
            <v>350400</v>
          </cell>
          <cell r="R329">
            <v>0</v>
          </cell>
          <cell r="S329">
            <v>0</v>
          </cell>
          <cell r="T329">
            <v>0</v>
          </cell>
          <cell r="U329">
            <v>0</v>
          </cell>
          <cell r="V329">
            <v>0</v>
          </cell>
          <cell r="W329">
            <v>0</v>
          </cell>
          <cell r="X329">
            <v>0</v>
          </cell>
          <cell r="Y329">
            <v>0</v>
          </cell>
        </row>
        <row r="330">
          <cell r="A330">
            <v>200109</v>
          </cell>
          <cell r="B330" t="str">
            <v>eac</v>
          </cell>
          <cell r="C330" t="str">
            <v>eac03</v>
          </cell>
          <cell r="D330">
            <v>37159</v>
          </cell>
          <cell r="E330">
            <v>37162</v>
          </cell>
          <cell r="F330">
            <v>37162</v>
          </cell>
          <cell r="G330">
            <v>294.29998779296875</v>
          </cell>
          <cell r="H330">
            <v>294.29998779296875</v>
          </cell>
          <cell r="I330" t="str">
            <v>FCA Amzya</v>
          </cell>
          <cell r="J330" t="str">
            <v>FCA Amzya</v>
          </cell>
          <cell r="K330" t="str">
            <v>Амзя</v>
          </cell>
          <cell r="L330" t="str">
            <v>НевАзот</v>
          </cell>
          <cell r="M330" t="str">
            <v>GMF</v>
          </cell>
          <cell r="N330" t="str">
            <v>Extokem</v>
          </cell>
          <cell r="O330">
            <v>370</v>
          </cell>
          <cell r="P330">
            <v>108891</v>
          </cell>
          <cell r="Q330">
            <v>108891</v>
          </cell>
          <cell r="R330">
            <v>0</v>
          </cell>
          <cell r="S330">
            <v>0</v>
          </cell>
          <cell r="T330">
            <v>0</v>
          </cell>
          <cell r="U330">
            <v>0</v>
          </cell>
          <cell r="V330">
            <v>0</v>
          </cell>
          <cell r="W330">
            <v>0</v>
          </cell>
          <cell r="X330">
            <v>0</v>
          </cell>
          <cell r="Y330">
            <v>0</v>
          </cell>
        </row>
        <row r="331">
          <cell r="A331">
            <v>200110</v>
          </cell>
          <cell r="B331" t="str">
            <v>eac</v>
          </cell>
          <cell r="C331" t="str">
            <v>eac05</v>
          </cell>
          <cell r="D331">
            <v>37184</v>
          </cell>
          <cell r="E331">
            <v>37188</v>
          </cell>
          <cell r="F331">
            <v>37188</v>
          </cell>
          <cell r="G331">
            <v>203.05000305175781</v>
          </cell>
          <cell r="H331">
            <v>203.05000305175781</v>
          </cell>
          <cell r="I331" t="str">
            <v>FCA Amzya</v>
          </cell>
          <cell r="J331" t="str">
            <v>FCA Amzya</v>
          </cell>
          <cell r="K331" t="str">
            <v>Амзя</v>
          </cell>
          <cell r="L331" t="str">
            <v>НевАзот</v>
          </cell>
          <cell r="M331" t="str">
            <v>GMF</v>
          </cell>
          <cell r="N331" t="str">
            <v>Extokem</v>
          </cell>
          <cell r="O331">
            <v>370</v>
          </cell>
          <cell r="P331">
            <v>75128.5</v>
          </cell>
          <cell r="Q331">
            <v>75128.5</v>
          </cell>
          <cell r="R331">
            <v>0</v>
          </cell>
          <cell r="S331">
            <v>0</v>
          </cell>
          <cell r="T331">
            <v>0</v>
          </cell>
          <cell r="U331">
            <v>0</v>
          </cell>
          <cell r="V331">
            <v>0</v>
          </cell>
          <cell r="W331">
            <v>0</v>
          </cell>
          <cell r="X331">
            <v>0</v>
          </cell>
          <cell r="Y331">
            <v>0</v>
          </cell>
        </row>
        <row r="332">
          <cell r="A332">
            <v>200110</v>
          </cell>
          <cell r="B332" t="str">
            <v>eac</v>
          </cell>
          <cell r="C332" t="str">
            <v>eac06</v>
          </cell>
          <cell r="D332">
            <v>37179</v>
          </cell>
          <cell r="E332">
            <v>37174</v>
          </cell>
          <cell r="F332">
            <v>37174</v>
          </cell>
          <cell r="G332">
            <v>378.82501220703125</v>
          </cell>
          <cell r="H332">
            <v>378.82501220703125</v>
          </cell>
          <cell r="I332" t="str">
            <v>FCA Amzya</v>
          </cell>
          <cell r="J332" t="str">
            <v>FCA Amzya</v>
          </cell>
          <cell r="K332" t="str">
            <v>Амзя</v>
          </cell>
          <cell r="L332" t="str">
            <v>НевАзот</v>
          </cell>
          <cell r="M332" t="str">
            <v>GMF</v>
          </cell>
          <cell r="N332" t="str">
            <v>VPK</v>
          </cell>
          <cell r="O332">
            <v>365</v>
          </cell>
          <cell r="P332">
            <v>138271.125</v>
          </cell>
          <cell r="Q332">
            <v>138271.13</v>
          </cell>
          <cell r="R332">
            <v>0</v>
          </cell>
          <cell r="S332">
            <v>0</v>
          </cell>
          <cell r="T332">
            <v>0</v>
          </cell>
          <cell r="U332">
            <v>0</v>
          </cell>
          <cell r="V332">
            <v>0</v>
          </cell>
          <cell r="W332">
            <v>0</v>
          </cell>
          <cell r="X332">
            <v>0</v>
          </cell>
          <cell r="Y332">
            <v>0</v>
          </cell>
        </row>
        <row r="333">
          <cell r="A333">
            <v>200110</v>
          </cell>
          <cell r="B333" t="str">
            <v>eac</v>
          </cell>
          <cell r="C333" t="str">
            <v>eac07</v>
          </cell>
          <cell r="D333">
            <v>37179</v>
          </cell>
          <cell r="E333">
            <v>37181</v>
          </cell>
          <cell r="F333">
            <v>37181</v>
          </cell>
          <cell r="G333">
            <v>219.05000305175781</v>
          </cell>
          <cell r="H333">
            <v>219.05000305175781</v>
          </cell>
          <cell r="I333" t="str">
            <v>FCA Amzya</v>
          </cell>
          <cell r="J333" t="str">
            <v>FCA Amzya</v>
          </cell>
          <cell r="K333" t="str">
            <v>Амзя</v>
          </cell>
          <cell r="L333" t="str">
            <v>НевАзот</v>
          </cell>
          <cell r="M333" t="str">
            <v>GMF</v>
          </cell>
          <cell r="N333" t="str">
            <v>VPK</v>
          </cell>
          <cell r="O333">
            <v>365</v>
          </cell>
          <cell r="P333">
            <v>79953.25</v>
          </cell>
          <cell r="Q333">
            <v>79953.25</v>
          </cell>
          <cell r="R333">
            <v>0</v>
          </cell>
          <cell r="S333">
            <v>0</v>
          </cell>
          <cell r="T333">
            <v>0</v>
          </cell>
          <cell r="U333">
            <v>0</v>
          </cell>
          <cell r="V333">
            <v>0</v>
          </cell>
          <cell r="W333">
            <v>0</v>
          </cell>
          <cell r="X333">
            <v>0</v>
          </cell>
          <cell r="Y333">
            <v>0</v>
          </cell>
        </row>
        <row r="334">
          <cell r="A334">
            <v>200111</v>
          </cell>
          <cell r="B334" t="str">
            <v>eac</v>
          </cell>
          <cell r="C334" t="str">
            <v>eac08</v>
          </cell>
          <cell r="D334">
            <v>37205</v>
          </cell>
          <cell r="E334">
            <v>37222</v>
          </cell>
          <cell r="F334">
            <v>37222</v>
          </cell>
          <cell r="G334">
            <v>540</v>
          </cell>
          <cell r="H334">
            <v>540</v>
          </cell>
          <cell r="I334" t="str">
            <v>FCA Asha</v>
          </cell>
          <cell r="J334" t="str">
            <v>FCA Asha</v>
          </cell>
          <cell r="K334" t="str">
            <v>Аша</v>
          </cell>
          <cell r="L334" t="str">
            <v>НевАзот</v>
          </cell>
          <cell r="M334" t="str">
            <v>GMF</v>
          </cell>
          <cell r="N334" t="str">
            <v>Twin</v>
          </cell>
          <cell r="O334">
            <v>327</v>
          </cell>
          <cell r="P334">
            <v>176580</v>
          </cell>
          <cell r="Q334">
            <v>176580</v>
          </cell>
          <cell r="R334">
            <v>0</v>
          </cell>
          <cell r="S334">
            <v>0</v>
          </cell>
          <cell r="T334">
            <v>0</v>
          </cell>
          <cell r="U334">
            <v>0</v>
          </cell>
          <cell r="V334">
            <v>0</v>
          </cell>
          <cell r="W334">
            <v>0</v>
          </cell>
          <cell r="X334">
            <v>0</v>
          </cell>
          <cell r="Y334">
            <v>0</v>
          </cell>
        </row>
        <row r="335">
          <cell r="A335">
            <v>200111</v>
          </cell>
          <cell r="B335" t="str">
            <v>eac</v>
          </cell>
          <cell r="C335" t="str">
            <v>eac09</v>
          </cell>
          <cell r="D335">
            <v>37205</v>
          </cell>
          <cell r="E335">
            <v>37225</v>
          </cell>
          <cell r="F335">
            <v>37225</v>
          </cell>
          <cell r="G335">
            <v>236.25</v>
          </cell>
          <cell r="H335">
            <v>236.25</v>
          </cell>
          <cell r="I335" t="str">
            <v>FCA Amzya</v>
          </cell>
          <cell r="J335" t="str">
            <v>FCA Amzya</v>
          </cell>
          <cell r="K335" t="str">
            <v>Амзя</v>
          </cell>
          <cell r="L335" t="str">
            <v>НевАзот</v>
          </cell>
          <cell r="M335" t="str">
            <v>GMF</v>
          </cell>
          <cell r="N335" t="str">
            <v>Coxon</v>
          </cell>
          <cell r="O335">
            <v>330</v>
          </cell>
          <cell r="P335">
            <v>77962.5</v>
          </cell>
          <cell r="Q335">
            <v>77962.5</v>
          </cell>
          <cell r="R335">
            <v>0</v>
          </cell>
          <cell r="S335">
            <v>0</v>
          </cell>
          <cell r="T335">
            <v>0</v>
          </cell>
          <cell r="U335">
            <v>0</v>
          </cell>
          <cell r="V335">
            <v>0</v>
          </cell>
          <cell r="W335">
            <v>0</v>
          </cell>
          <cell r="X335">
            <v>0</v>
          </cell>
          <cell r="Y335">
            <v>0</v>
          </cell>
        </row>
        <row r="336">
          <cell r="A336">
            <v>200111</v>
          </cell>
          <cell r="B336" t="str">
            <v>eac</v>
          </cell>
          <cell r="C336" t="str">
            <v>eac10</v>
          </cell>
          <cell r="D336">
            <v>37215</v>
          </cell>
          <cell r="E336">
            <v>37221</v>
          </cell>
          <cell r="F336">
            <v>37221</v>
          </cell>
          <cell r="G336">
            <v>127.76999664306641</v>
          </cell>
          <cell r="H336">
            <v>127.76999664306641</v>
          </cell>
          <cell r="I336" t="str">
            <v>FCA Tonshaevo</v>
          </cell>
          <cell r="J336" t="str">
            <v>DAF Buslovskaja</v>
          </cell>
          <cell r="K336" t="str">
            <v>Карбохим</v>
          </cell>
          <cell r="L336" t="str">
            <v>КГОК</v>
          </cell>
          <cell r="M336" t="str">
            <v>GMF</v>
          </cell>
          <cell r="N336" t="str">
            <v>Vopak</v>
          </cell>
          <cell r="O336">
            <v>420</v>
          </cell>
          <cell r="P336">
            <v>53663.4</v>
          </cell>
          <cell r="Q336">
            <v>53663.4</v>
          </cell>
          <cell r="R336">
            <v>0</v>
          </cell>
          <cell r="S336" t="str">
            <v>Transair</v>
          </cell>
          <cell r="T336">
            <v>5110.8</v>
          </cell>
          <cell r="U336">
            <v>0</v>
          </cell>
          <cell r="V336">
            <v>5110.8</v>
          </cell>
          <cell r="W336">
            <v>0</v>
          </cell>
          <cell r="X336">
            <v>0</v>
          </cell>
          <cell r="Y336">
            <v>0</v>
          </cell>
        </row>
        <row r="337">
          <cell r="A337">
            <v>200111</v>
          </cell>
          <cell r="B337" t="str">
            <v>eac</v>
          </cell>
          <cell r="C337" t="str">
            <v>eac12</v>
          </cell>
          <cell r="D337">
            <v>37224</v>
          </cell>
          <cell r="E337">
            <v>37225</v>
          </cell>
          <cell r="F337">
            <v>37225</v>
          </cell>
          <cell r="G337">
            <v>56.150001525878906</v>
          </cell>
          <cell r="H337">
            <v>56.150001525878906</v>
          </cell>
          <cell r="I337" t="str">
            <v>FCA Tonshaevo</v>
          </cell>
          <cell r="J337" t="str">
            <v>DAF Brest</v>
          </cell>
          <cell r="K337" t="str">
            <v>Карбохим</v>
          </cell>
          <cell r="L337" t="str">
            <v>КГОК</v>
          </cell>
          <cell r="M337" t="str">
            <v>GMF</v>
          </cell>
          <cell r="N337" t="str">
            <v>Konimpex</v>
          </cell>
          <cell r="O337">
            <v>460</v>
          </cell>
          <cell r="P337">
            <v>25829</v>
          </cell>
          <cell r="Q337">
            <v>25829</v>
          </cell>
          <cell r="R337">
            <v>0</v>
          </cell>
          <cell r="S337" t="str">
            <v>Transair</v>
          </cell>
          <cell r="T337">
            <v>3032.1</v>
          </cell>
          <cell r="U337">
            <v>0</v>
          </cell>
          <cell r="V337">
            <v>3032.1</v>
          </cell>
          <cell r="W337">
            <v>0</v>
          </cell>
          <cell r="X337">
            <v>0</v>
          </cell>
          <cell r="Y337">
            <v>0</v>
          </cell>
        </row>
        <row r="338">
          <cell r="A338">
            <v>200111</v>
          </cell>
          <cell r="B338" t="str">
            <v>eac</v>
          </cell>
          <cell r="C338" t="str">
            <v>eac14</v>
          </cell>
          <cell r="D338">
            <v>37215</v>
          </cell>
          <cell r="E338">
            <v>37225</v>
          </cell>
          <cell r="F338">
            <v>37225</v>
          </cell>
          <cell r="G338">
            <v>178.74099731445312</v>
          </cell>
          <cell r="H338">
            <v>178.74099731445312</v>
          </cell>
          <cell r="I338" t="str">
            <v>FCA Tonshaevo</v>
          </cell>
          <cell r="J338" t="str">
            <v>DAF Buslovskaja</v>
          </cell>
          <cell r="K338" t="str">
            <v>Карбохим</v>
          </cell>
          <cell r="L338" t="str">
            <v>КГОК</v>
          </cell>
          <cell r="M338" t="str">
            <v>GMF</v>
          </cell>
          <cell r="N338" t="str">
            <v>Vopak</v>
          </cell>
          <cell r="O338">
            <v>410</v>
          </cell>
          <cell r="P338">
            <v>73283.81</v>
          </cell>
          <cell r="Q338">
            <v>73283.81</v>
          </cell>
          <cell r="R338">
            <v>0</v>
          </cell>
          <cell r="S338" t="str">
            <v>Transair</v>
          </cell>
          <cell r="T338">
            <v>7149.64</v>
          </cell>
          <cell r="U338">
            <v>0</v>
          </cell>
          <cell r="V338">
            <v>7149.64</v>
          </cell>
          <cell r="W338">
            <v>0</v>
          </cell>
          <cell r="X338">
            <v>0</v>
          </cell>
          <cell r="Y338">
            <v>0</v>
          </cell>
        </row>
        <row r="339">
          <cell r="A339">
            <v>200111</v>
          </cell>
          <cell r="B339" t="str">
            <v>eac</v>
          </cell>
          <cell r="C339" t="str">
            <v>eac15</v>
          </cell>
          <cell r="D339">
            <v>37215</v>
          </cell>
          <cell r="E339">
            <v>37222</v>
          </cell>
          <cell r="F339">
            <v>37222</v>
          </cell>
          <cell r="G339">
            <v>183.88800048828125</v>
          </cell>
          <cell r="H339">
            <v>183.88800048828125</v>
          </cell>
          <cell r="I339" t="str">
            <v>FCA Tonshaevo</v>
          </cell>
          <cell r="J339" t="str">
            <v>DAF Buslovskaja</v>
          </cell>
          <cell r="K339" t="str">
            <v>Карбохим</v>
          </cell>
          <cell r="L339" t="str">
            <v>КГОК</v>
          </cell>
          <cell r="M339" t="str">
            <v>GMF</v>
          </cell>
          <cell r="N339" t="str">
            <v>Vopak</v>
          </cell>
          <cell r="O339">
            <v>420</v>
          </cell>
          <cell r="P339">
            <v>77232.960000000006</v>
          </cell>
          <cell r="Q339">
            <v>77232.960000000006</v>
          </cell>
          <cell r="R339">
            <v>0</v>
          </cell>
          <cell r="S339" t="str">
            <v>Transair</v>
          </cell>
          <cell r="T339">
            <v>7355.52</v>
          </cell>
          <cell r="U339">
            <v>0</v>
          </cell>
          <cell r="V339">
            <v>7355.52</v>
          </cell>
          <cell r="W339">
            <v>0</v>
          </cell>
          <cell r="X339">
            <v>0</v>
          </cell>
          <cell r="Y339">
            <v>0</v>
          </cell>
        </row>
        <row r="340">
          <cell r="A340">
            <v>200112</v>
          </cell>
          <cell r="B340" t="str">
            <v>eac</v>
          </cell>
          <cell r="C340" t="str">
            <v>eac16</v>
          </cell>
          <cell r="D340">
            <v>37235</v>
          </cell>
          <cell r="E340">
            <v>37237</v>
          </cell>
          <cell r="F340">
            <v>37237</v>
          </cell>
          <cell r="G340">
            <v>59.5</v>
          </cell>
          <cell r="H340">
            <v>59.5</v>
          </cell>
          <cell r="I340" t="str">
            <v>FCA Amzya</v>
          </cell>
          <cell r="J340" t="str">
            <v>FCA Amzya</v>
          </cell>
          <cell r="K340" t="str">
            <v>Амзя</v>
          </cell>
          <cell r="L340" t="str">
            <v>НевАзот</v>
          </cell>
          <cell r="M340" t="str">
            <v>GMF</v>
          </cell>
          <cell r="N340" t="str">
            <v>Coxon</v>
          </cell>
          <cell r="O340">
            <v>330</v>
          </cell>
          <cell r="P340">
            <v>19635</v>
          </cell>
          <cell r="Q340">
            <v>19635</v>
          </cell>
          <cell r="R340">
            <v>0</v>
          </cell>
          <cell r="S340">
            <v>0</v>
          </cell>
          <cell r="T340">
            <v>0</v>
          </cell>
          <cell r="U340">
            <v>0</v>
          </cell>
          <cell r="V340">
            <v>0</v>
          </cell>
          <cell r="W340">
            <v>0</v>
          </cell>
          <cell r="X340">
            <v>0</v>
          </cell>
          <cell r="Y340">
            <v>0</v>
          </cell>
        </row>
        <row r="341">
          <cell r="A341">
            <v>200112</v>
          </cell>
          <cell r="B341" t="str">
            <v>eac</v>
          </cell>
          <cell r="C341" t="str">
            <v>eac17</v>
          </cell>
          <cell r="D341">
            <v>37240</v>
          </cell>
          <cell r="E341">
            <v>37239</v>
          </cell>
          <cell r="F341">
            <v>37249</v>
          </cell>
          <cell r="G341">
            <v>451</v>
          </cell>
          <cell r="H341">
            <v>451</v>
          </cell>
          <cell r="I341" t="str">
            <v>FCA Tonshaevo</v>
          </cell>
          <cell r="J341" t="str">
            <v>DAF Buslovskaja</v>
          </cell>
          <cell r="K341" t="str">
            <v>Амзя</v>
          </cell>
          <cell r="L341" t="str">
            <v>НевАзот</v>
          </cell>
          <cell r="M341" t="str">
            <v>GMF</v>
          </cell>
          <cell r="N341" t="str">
            <v>Vinmar</v>
          </cell>
          <cell r="O341">
            <v>405</v>
          </cell>
          <cell r="P341">
            <v>182655</v>
          </cell>
          <cell r="Q341">
            <v>182655</v>
          </cell>
          <cell r="R341">
            <v>0</v>
          </cell>
          <cell r="S341" t="str">
            <v>Transair</v>
          </cell>
          <cell r="T341">
            <v>21582.240000000002</v>
          </cell>
          <cell r="U341">
            <v>21582.240000000002</v>
          </cell>
          <cell r="V341">
            <v>0</v>
          </cell>
          <cell r="W341">
            <v>0</v>
          </cell>
          <cell r="X341">
            <v>0</v>
          </cell>
          <cell r="Y341">
            <v>0</v>
          </cell>
        </row>
        <row r="342">
          <cell r="A342">
            <v>200112</v>
          </cell>
          <cell r="B342" t="str">
            <v>eac</v>
          </cell>
          <cell r="C342" t="str">
            <v>eac18</v>
          </cell>
          <cell r="D342">
            <v>37241</v>
          </cell>
          <cell r="E342">
            <v>37246</v>
          </cell>
          <cell r="F342">
            <v>37256</v>
          </cell>
          <cell r="G342">
            <v>303.1610107421875</v>
          </cell>
          <cell r="H342">
            <v>303.1610107421875</v>
          </cell>
          <cell r="I342" t="str">
            <v>FCA Tonshaevo</v>
          </cell>
          <cell r="J342" t="str">
            <v>DAF Buslovskaja</v>
          </cell>
          <cell r="K342" t="str">
            <v>Карбохим</v>
          </cell>
          <cell r="L342" t="str">
            <v>КГОК</v>
          </cell>
          <cell r="M342" t="str">
            <v>GMF</v>
          </cell>
          <cell r="N342" t="str">
            <v>Vopak</v>
          </cell>
          <cell r="O342">
            <v>405</v>
          </cell>
          <cell r="P342">
            <v>122780.205</v>
          </cell>
          <cell r="Q342">
            <v>122780.21</v>
          </cell>
          <cell r="R342">
            <v>0</v>
          </cell>
          <cell r="S342" t="str">
            <v>Transair</v>
          </cell>
          <cell r="T342">
            <v>12839.76</v>
          </cell>
          <cell r="U342">
            <v>12839.76</v>
          </cell>
          <cell r="V342">
            <v>0</v>
          </cell>
          <cell r="W342">
            <v>0</v>
          </cell>
          <cell r="X342">
            <v>0</v>
          </cell>
          <cell r="Y342">
            <v>0</v>
          </cell>
        </row>
        <row r="343">
          <cell r="A343">
            <v>200112</v>
          </cell>
          <cell r="B343" t="str">
            <v>eac</v>
          </cell>
          <cell r="C343" t="str">
            <v>eac19</v>
          </cell>
          <cell r="D343">
            <v>37236</v>
          </cell>
          <cell r="E343">
            <v>37236</v>
          </cell>
          <cell r="F343">
            <v>37236</v>
          </cell>
          <cell r="G343">
            <v>158.76100158691406</v>
          </cell>
          <cell r="H343">
            <v>158.76100158691406</v>
          </cell>
          <cell r="I343" t="str">
            <v>FCA Tonshaevo</v>
          </cell>
          <cell r="J343" t="str">
            <v>FCA Tonshaevo</v>
          </cell>
          <cell r="K343" t="str">
            <v>Карбохим</v>
          </cell>
          <cell r="L343" t="str">
            <v>КГОК</v>
          </cell>
          <cell r="M343" t="str">
            <v>GMF</v>
          </cell>
          <cell r="N343" t="str">
            <v>SVL</v>
          </cell>
          <cell r="O343">
            <v>362</v>
          </cell>
          <cell r="P343">
            <v>57471.482000000004</v>
          </cell>
          <cell r="Q343">
            <v>51724.33</v>
          </cell>
          <cell r="R343">
            <v>5747.15</v>
          </cell>
          <cell r="S343">
            <v>0</v>
          </cell>
          <cell r="T343">
            <v>0</v>
          </cell>
          <cell r="U343">
            <v>0</v>
          </cell>
          <cell r="V343">
            <v>0</v>
          </cell>
          <cell r="W343">
            <v>0</v>
          </cell>
          <cell r="X343">
            <v>0</v>
          </cell>
          <cell r="Y343">
            <v>0</v>
          </cell>
        </row>
        <row r="344">
          <cell r="A344">
            <v>200112</v>
          </cell>
          <cell r="B344" t="str">
            <v>eac</v>
          </cell>
          <cell r="C344" t="str">
            <v>eac20</v>
          </cell>
          <cell r="D344">
            <v>37245</v>
          </cell>
          <cell r="E344">
            <v>37254</v>
          </cell>
          <cell r="F344">
            <v>37256</v>
          </cell>
          <cell r="G344">
            <v>307.77499389648438</v>
          </cell>
          <cell r="H344">
            <v>307.77499389648438</v>
          </cell>
          <cell r="I344" t="str">
            <v>FCA Tonshaevo</v>
          </cell>
          <cell r="J344" t="str">
            <v>DAF Buslovskaja</v>
          </cell>
          <cell r="K344" t="str">
            <v>Амзя</v>
          </cell>
          <cell r="L344" t="str">
            <v>НевАзот</v>
          </cell>
          <cell r="M344" t="str">
            <v>GMF</v>
          </cell>
          <cell r="N344" t="str">
            <v>Vinmar</v>
          </cell>
          <cell r="O344">
            <v>405</v>
          </cell>
          <cell r="P344">
            <v>124648.875</v>
          </cell>
          <cell r="Q344">
            <v>124648.88</v>
          </cell>
          <cell r="R344">
            <v>0</v>
          </cell>
          <cell r="S344" t="str">
            <v>Transair</v>
          </cell>
          <cell r="T344">
            <v>15080.975</v>
          </cell>
          <cell r="U344">
            <v>12905.2</v>
          </cell>
          <cell r="V344">
            <v>2175.7800000000002</v>
          </cell>
          <cell r="W344">
            <v>0</v>
          </cell>
          <cell r="X344">
            <v>0</v>
          </cell>
          <cell r="Y344">
            <v>0</v>
          </cell>
        </row>
        <row r="345">
          <cell r="A345">
            <v>200112</v>
          </cell>
          <cell r="B345" t="str">
            <v>eac</v>
          </cell>
          <cell r="C345" t="str">
            <v>eac21</v>
          </cell>
          <cell r="D345">
            <v>37236</v>
          </cell>
          <cell r="E345">
            <v>37239</v>
          </cell>
          <cell r="F345">
            <v>37239</v>
          </cell>
          <cell r="G345">
            <v>130</v>
          </cell>
          <cell r="H345">
            <v>130</v>
          </cell>
          <cell r="I345" t="str">
            <v>FCA Tonshaevo</v>
          </cell>
          <cell r="J345" t="str">
            <v>FCA Tonshaevo</v>
          </cell>
          <cell r="K345" t="str">
            <v>Карбохим</v>
          </cell>
          <cell r="L345" t="str">
            <v>КГОК</v>
          </cell>
          <cell r="M345" t="str">
            <v>GMF</v>
          </cell>
          <cell r="N345" t="str">
            <v>SVL</v>
          </cell>
          <cell r="O345">
            <v>362</v>
          </cell>
          <cell r="P345">
            <v>47060</v>
          </cell>
          <cell r="Q345">
            <v>42354</v>
          </cell>
          <cell r="R345">
            <v>4706</v>
          </cell>
          <cell r="S345">
            <v>0</v>
          </cell>
          <cell r="T345">
            <v>0</v>
          </cell>
          <cell r="U345">
            <v>0</v>
          </cell>
          <cell r="V345">
            <v>0</v>
          </cell>
          <cell r="W345">
            <v>0</v>
          </cell>
          <cell r="X345">
            <v>0</v>
          </cell>
          <cell r="Y345">
            <v>0</v>
          </cell>
        </row>
        <row r="346">
          <cell r="A346">
            <v>200112</v>
          </cell>
          <cell r="B346" t="str">
            <v>eac</v>
          </cell>
          <cell r="C346" t="str">
            <v>eac22</v>
          </cell>
          <cell r="D346">
            <v>37236</v>
          </cell>
          <cell r="E346">
            <v>37242</v>
          </cell>
          <cell r="F346">
            <v>37242</v>
          </cell>
          <cell r="G346">
            <v>85.2239990234375</v>
          </cell>
          <cell r="H346">
            <v>85.2239990234375</v>
          </cell>
          <cell r="I346" t="str">
            <v>FCA Tonshaevo</v>
          </cell>
          <cell r="J346" t="str">
            <v>FCA Tonshaevo</v>
          </cell>
          <cell r="K346" t="str">
            <v>Карбохим</v>
          </cell>
          <cell r="L346" t="str">
            <v>КГОК</v>
          </cell>
          <cell r="M346" t="str">
            <v>GMF</v>
          </cell>
          <cell r="N346" t="str">
            <v>SVL</v>
          </cell>
          <cell r="O346">
            <v>362</v>
          </cell>
          <cell r="P346">
            <v>30851.088</v>
          </cell>
          <cell r="Q346">
            <v>27765.98</v>
          </cell>
          <cell r="R346">
            <v>3085.11</v>
          </cell>
          <cell r="S346">
            <v>0</v>
          </cell>
          <cell r="T346">
            <v>0</v>
          </cell>
          <cell r="U346">
            <v>0</v>
          </cell>
          <cell r="V346">
            <v>0</v>
          </cell>
          <cell r="W346">
            <v>0</v>
          </cell>
          <cell r="X346">
            <v>0</v>
          </cell>
          <cell r="Y346">
            <v>0</v>
          </cell>
        </row>
        <row r="347">
          <cell r="A347">
            <v>200112</v>
          </cell>
          <cell r="B347" t="str">
            <v>eac</v>
          </cell>
          <cell r="C347" t="str">
            <v>eac23</v>
          </cell>
          <cell r="D347">
            <v>37240</v>
          </cell>
          <cell r="E347">
            <v>37246</v>
          </cell>
          <cell r="F347">
            <v>37250</v>
          </cell>
          <cell r="G347">
            <v>134.55000305175781</v>
          </cell>
          <cell r="H347">
            <v>134.55000305175781</v>
          </cell>
          <cell r="I347" t="str">
            <v>FCA Amzya</v>
          </cell>
          <cell r="J347" t="str">
            <v>DAF Buslovskaja</v>
          </cell>
          <cell r="K347" t="str">
            <v>Амзя</v>
          </cell>
          <cell r="L347" t="str">
            <v>НевАзот</v>
          </cell>
          <cell r="M347" t="str">
            <v>GMF</v>
          </cell>
          <cell r="N347" t="str">
            <v>Vinmar</v>
          </cell>
          <cell r="O347">
            <v>405</v>
          </cell>
          <cell r="P347">
            <v>54492.75</v>
          </cell>
          <cell r="Q347">
            <v>54492.75</v>
          </cell>
          <cell r="R347">
            <v>0</v>
          </cell>
          <cell r="S347" t="str">
            <v>Transair</v>
          </cell>
          <cell r="T347">
            <v>6592.95</v>
          </cell>
          <cell r="U347">
            <v>5614.6</v>
          </cell>
          <cell r="V347">
            <v>978.35</v>
          </cell>
          <cell r="W347">
            <v>0</v>
          </cell>
          <cell r="X347">
            <v>0</v>
          </cell>
          <cell r="Y347">
            <v>0</v>
          </cell>
        </row>
        <row r="348">
          <cell r="A348">
            <v>200112</v>
          </cell>
          <cell r="B348" t="str">
            <v>eac</v>
          </cell>
          <cell r="C348" t="str">
            <v>eac25</v>
          </cell>
          <cell r="D348">
            <v>37271</v>
          </cell>
          <cell r="E348">
            <v>37255</v>
          </cell>
          <cell r="F348">
            <v>37256</v>
          </cell>
          <cell r="G348">
            <v>467.11700439453125</v>
          </cell>
          <cell r="H348">
            <v>467.11700439453125</v>
          </cell>
          <cell r="I348" t="str">
            <v>FCA Tonshaevo</v>
          </cell>
          <cell r="J348" t="str">
            <v>DAF Buslovskaja</v>
          </cell>
          <cell r="K348" t="str">
            <v>Карбохим</v>
          </cell>
          <cell r="L348" t="str">
            <v>КГОК</v>
          </cell>
          <cell r="M348" t="str">
            <v>GMF</v>
          </cell>
          <cell r="N348" t="str">
            <v>Vopak</v>
          </cell>
          <cell r="O348">
            <v>400</v>
          </cell>
          <cell r="P348">
            <v>186846.8</v>
          </cell>
          <cell r="Q348">
            <v>186846.8</v>
          </cell>
          <cell r="R348">
            <v>0</v>
          </cell>
          <cell r="S348" t="str">
            <v>Transair</v>
          </cell>
          <cell r="T348">
            <v>19874.080000000002</v>
          </cell>
          <cell r="U348">
            <v>19874.080000000002</v>
          </cell>
          <cell r="V348">
            <v>0</v>
          </cell>
          <cell r="W348">
            <v>0</v>
          </cell>
          <cell r="X348">
            <v>0</v>
          </cell>
          <cell r="Y348">
            <v>0</v>
          </cell>
        </row>
        <row r="349">
          <cell r="A349">
            <v>200112</v>
          </cell>
          <cell r="B349" t="str">
            <v>eac</v>
          </cell>
          <cell r="C349" t="str">
            <v>eac26</v>
          </cell>
          <cell r="D349">
            <v>37253</v>
          </cell>
          <cell r="E349">
            <v>37255</v>
          </cell>
          <cell r="F349">
            <v>37256</v>
          </cell>
          <cell r="G349">
            <v>117.5</v>
          </cell>
          <cell r="H349">
            <v>117.5</v>
          </cell>
          <cell r="I349" t="str">
            <v>FCA Amzya</v>
          </cell>
          <cell r="J349" t="str">
            <v>DAF Buslovskaja</v>
          </cell>
          <cell r="K349" t="str">
            <v>Амзя</v>
          </cell>
          <cell r="L349" t="str">
            <v>НевАзот</v>
          </cell>
          <cell r="M349" t="str">
            <v>GMF</v>
          </cell>
          <cell r="N349" t="str">
            <v>Vinmar</v>
          </cell>
          <cell r="O349">
            <v>405</v>
          </cell>
          <cell r="P349">
            <v>47587.5</v>
          </cell>
          <cell r="Q349">
            <v>47587.5</v>
          </cell>
          <cell r="R349">
            <v>0</v>
          </cell>
          <cell r="S349" t="str">
            <v>Transair</v>
          </cell>
          <cell r="T349">
            <v>5757.5</v>
          </cell>
          <cell r="U349">
            <v>4944.2</v>
          </cell>
          <cell r="V349">
            <v>813.3</v>
          </cell>
          <cell r="W349">
            <v>0</v>
          </cell>
          <cell r="X349">
            <v>0</v>
          </cell>
          <cell r="Y349">
            <v>0</v>
          </cell>
        </row>
        <row r="350">
          <cell r="A350">
            <v>200112</v>
          </cell>
          <cell r="B350" t="str">
            <v>eac</v>
          </cell>
          <cell r="C350" t="str">
            <v>eac27</v>
          </cell>
          <cell r="D350">
            <v>37254</v>
          </cell>
          <cell r="E350">
            <v>37255</v>
          </cell>
          <cell r="F350">
            <v>37255</v>
          </cell>
          <cell r="G350">
            <v>59.5</v>
          </cell>
          <cell r="H350">
            <v>59.5</v>
          </cell>
          <cell r="I350" t="str">
            <v>FCA Amzya</v>
          </cell>
          <cell r="J350" t="str">
            <v>FCA Amzya</v>
          </cell>
          <cell r="K350" t="str">
            <v>Амзя</v>
          </cell>
          <cell r="L350" t="str">
            <v>НевАзот</v>
          </cell>
          <cell r="M350" t="str">
            <v>GMF</v>
          </cell>
          <cell r="N350" t="str">
            <v>Coxon</v>
          </cell>
          <cell r="O350">
            <v>380</v>
          </cell>
          <cell r="P350">
            <v>22610</v>
          </cell>
          <cell r="Q350">
            <v>22610</v>
          </cell>
          <cell r="R350">
            <v>0</v>
          </cell>
          <cell r="S350">
            <v>0</v>
          </cell>
          <cell r="T350">
            <v>0</v>
          </cell>
          <cell r="U350">
            <v>0</v>
          </cell>
          <cell r="V350">
            <v>0</v>
          </cell>
          <cell r="W350">
            <v>0</v>
          </cell>
          <cell r="X350">
            <v>0</v>
          </cell>
          <cell r="Y350">
            <v>0</v>
          </cell>
        </row>
        <row r="351">
          <cell r="A351">
            <v>200201</v>
          </cell>
          <cell r="B351" t="str">
            <v>eac</v>
          </cell>
          <cell r="C351" t="str">
            <v>eac28</v>
          </cell>
          <cell r="D351">
            <v>37276</v>
          </cell>
          <cell r="E351">
            <v>37274</v>
          </cell>
          <cell r="F351">
            <v>37287</v>
          </cell>
          <cell r="G351">
            <v>309</v>
          </cell>
          <cell r="H351">
            <v>309</v>
          </cell>
          <cell r="I351" t="str">
            <v>FCA Amzya</v>
          </cell>
          <cell r="J351" t="str">
            <v>DAF Buslovskaja</v>
          </cell>
          <cell r="K351" t="str">
            <v>Амзя</v>
          </cell>
          <cell r="L351" t="str">
            <v>КГОК</v>
          </cell>
          <cell r="M351" t="str">
            <v>GMF</v>
          </cell>
          <cell r="N351" t="str">
            <v>Vinmar</v>
          </cell>
          <cell r="O351">
            <v>405</v>
          </cell>
          <cell r="P351">
            <v>125145</v>
          </cell>
          <cell r="Q351">
            <v>125145</v>
          </cell>
          <cell r="R351">
            <v>0</v>
          </cell>
          <cell r="S351" t="str">
            <v>Transair</v>
          </cell>
          <cell r="T351">
            <v>15046.98</v>
          </cell>
          <cell r="U351">
            <v>15046.98</v>
          </cell>
          <cell r="V351">
            <v>0</v>
          </cell>
          <cell r="W351">
            <v>0</v>
          </cell>
          <cell r="X351">
            <v>0</v>
          </cell>
          <cell r="Y351">
            <v>0</v>
          </cell>
        </row>
        <row r="352">
          <cell r="A352">
            <v>200201</v>
          </cell>
          <cell r="B352" t="str">
            <v>eac</v>
          </cell>
          <cell r="C352" t="str">
            <v>eac29</v>
          </cell>
          <cell r="D352">
            <v>37287</v>
          </cell>
          <cell r="E352">
            <v>37278</v>
          </cell>
          <cell r="F352">
            <v>37287</v>
          </cell>
          <cell r="G352">
            <v>313.29998779296875</v>
          </cell>
          <cell r="H352">
            <v>313.29998779296875</v>
          </cell>
          <cell r="I352" t="str">
            <v>FCA Amzya</v>
          </cell>
          <cell r="J352" t="str">
            <v>DAF Buslovskaja</v>
          </cell>
          <cell r="K352" t="str">
            <v>Амзя</v>
          </cell>
          <cell r="L352" t="str">
            <v>КГОК</v>
          </cell>
          <cell r="M352" t="str">
            <v>GMF</v>
          </cell>
          <cell r="N352" t="str">
            <v>Vinmar</v>
          </cell>
          <cell r="O352">
            <v>380</v>
          </cell>
          <cell r="P352">
            <v>119054</v>
          </cell>
          <cell r="Q352">
            <v>119054</v>
          </cell>
          <cell r="R352">
            <v>0</v>
          </cell>
          <cell r="S352" t="str">
            <v>Transair</v>
          </cell>
          <cell r="T352">
            <v>15256.37</v>
          </cell>
          <cell r="U352">
            <v>15256.37</v>
          </cell>
          <cell r="V352">
            <v>0</v>
          </cell>
          <cell r="W352">
            <v>0</v>
          </cell>
          <cell r="X352">
            <v>0</v>
          </cell>
          <cell r="Y352">
            <v>0</v>
          </cell>
        </row>
        <row r="353">
          <cell r="A353">
            <v>200112</v>
          </cell>
          <cell r="B353" t="str">
            <v>eac</v>
          </cell>
          <cell r="C353" t="str">
            <v>eac30</v>
          </cell>
          <cell r="D353">
            <v>37241</v>
          </cell>
          <cell r="E353">
            <v>37254</v>
          </cell>
          <cell r="F353">
            <v>37256</v>
          </cell>
          <cell r="G353">
            <v>199.94000244140625</v>
          </cell>
          <cell r="H353">
            <v>199.94000244140625</v>
          </cell>
          <cell r="I353" t="str">
            <v>FCA Tonshaevo</v>
          </cell>
          <cell r="J353" t="str">
            <v>DAF Buslovskaja</v>
          </cell>
          <cell r="K353" t="str">
            <v>Карбохим</v>
          </cell>
          <cell r="L353" t="str">
            <v>КГОК</v>
          </cell>
          <cell r="M353" t="str">
            <v>GMF</v>
          </cell>
          <cell r="N353" t="str">
            <v>Vopak</v>
          </cell>
          <cell r="O353">
            <v>405</v>
          </cell>
          <cell r="P353">
            <v>80975.7</v>
          </cell>
          <cell r="Q353">
            <v>67008.06</v>
          </cell>
          <cell r="R353">
            <v>13967.64</v>
          </cell>
          <cell r="S353" t="str">
            <v>Transair</v>
          </cell>
          <cell r="T353">
            <v>8475.09</v>
          </cell>
          <cell r="U353">
            <v>8475.09</v>
          </cell>
          <cell r="V353">
            <v>0</v>
          </cell>
          <cell r="W353">
            <v>0</v>
          </cell>
          <cell r="X353">
            <v>0</v>
          </cell>
          <cell r="Y353">
            <v>0</v>
          </cell>
        </row>
        <row r="354">
          <cell r="A354">
            <v>200201</v>
          </cell>
          <cell r="B354" t="str">
            <v>eac</v>
          </cell>
          <cell r="C354" t="str">
            <v>eac31</v>
          </cell>
          <cell r="D354">
            <v>37271</v>
          </cell>
          <cell r="E354">
            <v>37287</v>
          </cell>
          <cell r="F354">
            <v>37292</v>
          </cell>
          <cell r="G354">
            <v>228.15499877929688</v>
          </cell>
          <cell r="H354">
            <v>228.15499877929688</v>
          </cell>
          <cell r="I354" t="str">
            <v>FCA Tonshaevo</v>
          </cell>
          <cell r="J354" t="str">
            <v>DAF Buslovskaja</v>
          </cell>
          <cell r="K354" t="str">
            <v>Карбохим</v>
          </cell>
          <cell r="L354" t="str">
            <v>КГОК</v>
          </cell>
          <cell r="M354" t="str">
            <v>GMF</v>
          </cell>
          <cell r="N354" t="str">
            <v>Vopak</v>
          </cell>
          <cell r="O354">
            <v>375</v>
          </cell>
          <cell r="P354">
            <v>85558.125</v>
          </cell>
          <cell r="Q354">
            <v>85558.13</v>
          </cell>
          <cell r="R354">
            <v>0</v>
          </cell>
          <cell r="S354" t="str">
            <v>Transair</v>
          </cell>
          <cell r="T354">
            <v>10181.19</v>
          </cell>
          <cell r="U354">
            <v>10181.19</v>
          </cell>
          <cell r="V354">
            <v>0</v>
          </cell>
          <cell r="W354">
            <v>0</v>
          </cell>
          <cell r="X354">
            <v>0</v>
          </cell>
          <cell r="Y354">
            <v>0</v>
          </cell>
        </row>
        <row r="355">
          <cell r="A355">
            <v>200201</v>
          </cell>
          <cell r="B355" t="str">
            <v>eac</v>
          </cell>
          <cell r="C355" t="str">
            <v>eac32</v>
          </cell>
          <cell r="D355">
            <v>37276</v>
          </cell>
          <cell r="E355">
            <v>37285</v>
          </cell>
          <cell r="F355">
            <v>37285</v>
          </cell>
          <cell r="G355">
            <v>664.72900390625</v>
          </cell>
          <cell r="H355">
            <v>664.72900390625</v>
          </cell>
          <cell r="I355" t="str">
            <v>FCA Tonshaevo</v>
          </cell>
          <cell r="J355" t="str">
            <v>FCA Tonshaevo</v>
          </cell>
          <cell r="K355" t="str">
            <v>Карбохим</v>
          </cell>
          <cell r="L355" t="str">
            <v>КГОК</v>
          </cell>
          <cell r="M355" t="str">
            <v>GMF</v>
          </cell>
          <cell r="N355" t="str">
            <v>SVL</v>
          </cell>
          <cell r="O355">
            <v>330</v>
          </cell>
          <cell r="P355">
            <v>219360.57</v>
          </cell>
          <cell r="Q355">
            <v>109680.29</v>
          </cell>
          <cell r="R355">
            <v>109680.28</v>
          </cell>
          <cell r="S355">
            <v>0</v>
          </cell>
          <cell r="T355">
            <v>0</v>
          </cell>
          <cell r="U355">
            <v>0</v>
          </cell>
          <cell r="V355">
            <v>0</v>
          </cell>
          <cell r="W355">
            <v>0</v>
          </cell>
          <cell r="X355">
            <v>0</v>
          </cell>
          <cell r="Y355">
            <v>0</v>
          </cell>
        </row>
        <row r="356">
          <cell r="A356">
            <v>200201</v>
          </cell>
          <cell r="B356" t="str">
            <v>eac</v>
          </cell>
          <cell r="C356" t="str">
            <v>eac33</v>
          </cell>
          <cell r="D356">
            <v>37287</v>
          </cell>
          <cell r="E356">
            <v>37287</v>
          </cell>
          <cell r="F356">
            <v>37294</v>
          </cell>
          <cell r="G356">
            <v>480.5</v>
          </cell>
          <cell r="H356">
            <v>480.5</v>
          </cell>
          <cell r="I356" t="str">
            <v>FCA Almezh</v>
          </cell>
          <cell r="J356" t="str">
            <v>DAF Buslovskaja</v>
          </cell>
          <cell r="K356" t="str">
            <v>Молома</v>
          </cell>
          <cell r="L356" t="str">
            <v>КГОК</v>
          </cell>
          <cell r="M356" t="str">
            <v>GMF</v>
          </cell>
          <cell r="N356" t="str">
            <v>Vinmar</v>
          </cell>
          <cell r="O356">
            <v>380</v>
          </cell>
          <cell r="P356">
            <v>182590</v>
          </cell>
          <cell r="Q356">
            <v>182590</v>
          </cell>
          <cell r="R356">
            <v>0</v>
          </cell>
          <cell r="S356" t="str">
            <v>Transair</v>
          </cell>
          <cell r="T356">
            <v>20817.36</v>
          </cell>
          <cell r="U356">
            <v>20817.36</v>
          </cell>
          <cell r="V356">
            <v>0</v>
          </cell>
          <cell r="W356">
            <v>0</v>
          </cell>
          <cell r="X356">
            <v>0</v>
          </cell>
          <cell r="Y356">
            <v>0</v>
          </cell>
        </row>
        <row r="357">
          <cell r="A357">
            <v>200201</v>
          </cell>
          <cell r="B357" t="str">
            <v>eac</v>
          </cell>
          <cell r="C357" t="str">
            <v>eac34</v>
          </cell>
          <cell r="D357">
            <v>37287</v>
          </cell>
          <cell r="E357">
            <v>37285</v>
          </cell>
          <cell r="F357">
            <v>37294</v>
          </cell>
          <cell r="G357">
            <v>395.75</v>
          </cell>
          <cell r="H357">
            <v>395.75</v>
          </cell>
          <cell r="I357" t="str">
            <v>FCA Amzya</v>
          </cell>
          <cell r="J357" t="str">
            <v>DAF Buslovskaja</v>
          </cell>
          <cell r="K357" t="str">
            <v>Амзя</v>
          </cell>
          <cell r="L357" t="str">
            <v>КГОК</v>
          </cell>
          <cell r="M357" t="str">
            <v>GMF</v>
          </cell>
          <cell r="N357" t="str">
            <v>Vinmar</v>
          </cell>
          <cell r="O357">
            <v>380</v>
          </cell>
          <cell r="P357">
            <v>150385</v>
          </cell>
          <cell r="Q357">
            <v>150385</v>
          </cell>
          <cell r="R357">
            <v>0</v>
          </cell>
          <cell r="S357" t="str">
            <v>Transair</v>
          </cell>
          <cell r="T357">
            <v>19271.32</v>
          </cell>
          <cell r="U357">
            <v>19271.32</v>
          </cell>
          <cell r="V357">
            <v>0</v>
          </cell>
          <cell r="W357">
            <v>0</v>
          </cell>
          <cell r="X357">
            <v>0</v>
          </cell>
          <cell r="Y357">
            <v>0</v>
          </cell>
        </row>
        <row r="358">
          <cell r="A358">
            <v>200202</v>
          </cell>
          <cell r="B358" t="str">
            <v>eac</v>
          </cell>
          <cell r="C358" t="str">
            <v>eac35</v>
          </cell>
          <cell r="D358">
            <v>37315</v>
          </cell>
          <cell r="E358">
            <v>37309</v>
          </cell>
          <cell r="F358">
            <v>37309</v>
          </cell>
          <cell r="G358">
            <v>479.25</v>
          </cell>
          <cell r="H358">
            <v>479.25</v>
          </cell>
          <cell r="I358" t="str">
            <v>FCA Tonshaevo</v>
          </cell>
          <cell r="J358" t="str">
            <v>FCA Tonshaevo</v>
          </cell>
          <cell r="K358" t="str">
            <v>Карбохим</v>
          </cell>
          <cell r="L358" t="str">
            <v>КГОК</v>
          </cell>
          <cell r="M358" t="str">
            <v>GMF</v>
          </cell>
          <cell r="N358" t="str">
            <v>SVL</v>
          </cell>
          <cell r="O358">
            <v>355</v>
          </cell>
          <cell r="P358">
            <v>170133.75</v>
          </cell>
          <cell r="Q358">
            <v>0</v>
          </cell>
          <cell r="R358">
            <v>170133.75</v>
          </cell>
          <cell r="S358">
            <v>0</v>
          </cell>
          <cell r="T358">
            <v>0</v>
          </cell>
          <cell r="U358">
            <v>0</v>
          </cell>
          <cell r="V358">
            <v>0</v>
          </cell>
          <cell r="W358">
            <v>0</v>
          </cell>
          <cell r="X358">
            <v>0</v>
          </cell>
          <cell r="Y358">
            <v>0</v>
          </cell>
        </row>
        <row r="359">
          <cell r="A359">
            <v>200202</v>
          </cell>
          <cell r="B359" t="str">
            <v>eac</v>
          </cell>
          <cell r="C359" t="str">
            <v>eac39</v>
          </cell>
          <cell r="D359">
            <v>37315</v>
          </cell>
          <cell r="E359">
            <v>37182</v>
          </cell>
          <cell r="F359">
            <v>37245</v>
          </cell>
          <cell r="G359">
            <v>320.75</v>
          </cell>
          <cell r="H359">
            <v>320.75</v>
          </cell>
          <cell r="I359" t="str">
            <v>FCA Tonshaevo</v>
          </cell>
          <cell r="J359" t="str">
            <v>FCA Tonshaevo</v>
          </cell>
          <cell r="K359" t="str">
            <v>Карбохим</v>
          </cell>
          <cell r="L359" t="str">
            <v>КГОК</v>
          </cell>
          <cell r="M359" t="str">
            <v>GMF</v>
          </cell>
          <cell r="N359" t="str">
            <v>SVL</v>
          </cell>
          <cell r="O359">
            <v>355</v>
          </cell>
          <cell r="P359">
            <v>113866.25</v>
          </cell>
          <cell r="Q359">
            <v>0</v>
          </cell>
          <cell r="R359">
            <v>113866.25</v>
          </cell>
          <cell r="S359">
            <v>0</v>
          </cell>
          <cell r="T359">
            <v>0</v>
          </cell>
          <cell r="U359">
            <v>0</v>
          </cell>
          <cell r="V359">
            <v>0</v>
          </cell>
          <cell r="W359">
            <v>0</v>
          </cell>
          <cell r="X359">
            <v>0</v>
          </cell>
          <cell r="Y359">
            <v>0</v>
          </cell>
        </row>
        <row r="360">
          <cell r="A360">
            <v>200112</v>
          </cell>
          <cell r="B360" t="str">
            <v>eac</v>
          </cell>
          <cell r="C360" t="str">
            <v>eac40</v>
          </cell>
          <cell r="D360">
            <v>37241</v>
          </cell>
          <cell r="E360">
            <v>37246</v>
          </cell>
          <cell r="F360">
            <v>37256</v>
          </cell>
          <cell r="G360">
            <v>34.487998962402344</v>
          </cell>
          <cell r="H360">
            <v>34.487998962402344</v>
          </cell>
          <cell r="I360" t="str">
            <v>FCA Tonshaevo</v>
          </cell>
          <cell r="J360" t="str">
            <v>DAF Buslovskaja</v>
          </cell>
          <cell r="K360" t="str">
            <v>Карбохим</v>
          </cell>
          <cell r="L360" t="str">
            <v>КГОК</v>
          </cell>
          <cell r="M360" t="str">
            <v>GMF</v>
          </cell>
          <cell r="N360" t="str">
            <v>Vopak</v>
          </cell>
          <cell r="O360">
            <v>275</v>
          </cell>
          <cell r="P360">
            <v>9484.2000000000007</v>
          </cell>
          <cell r="Q360">
            <v>0</v>
          </cell>
          <cell r="R360">
            <v>0</v>
          </cell>
          <cell r="S360" t="str">
            <v>Transair</v>
          </cell>
          <cell r="T360">
            <v>0</v>
          </cell>
          <cell r="U360">
            <v>0</v>
          </cell>
          <cell r="V360">
            <v>0</v>
          </cell>
          <cell r="W360">
            <v>0</v>
          </cell>
          <cell r="X360">
            <v>0</v>
          </cell>
          <cell r="Y360">
            <v>0</v>
          </cell>
        </row>
        <row r="361">
          <cell r="A361">
            <v>200201</v>
          </cell>
          <cell r="B361" t="str">
            <v>eac</v>
          </cell>
          <cell r="C361" t="str">
            <v>eac41</v>
          </cell>
          <cell r="D361">
            <v>37276</v>
          </cell>
          <cell r="E361">
            <v>37274</v>
          </cell>
          <cell r="F361">
            <v>37286</v>
          </cell>
          <cell r="G361">
            <v>222.89999389648438</v>
          </cell>
          <cell r="H361">
            <v>222.89999389648438</v>
          </cell>
          <cell r="I361" t="str">
            <v>FCA Amzya</v>
          </cell>
          <cell r="J361" t="str">
            <v>DAF Buslovskaja</v>
          </cell>
          <cell r="K361" t="str">
            <v>Амзя</v>
          </cell>
          <cell r="L361" t="str">
            <v>КГОК</v>
          </cell>
          <cell r="M361" t="str">
            <v>GMF</v>
          </cell>
          <cell r="N361" t="str">
            <v>Vinmar</v>
          </cell>
          <cell r="O361">
            <v>405</v>
          </cell>
          <cell r="P361">
            <v>90274.5</v>
          </cell>
          <cell r="Q361">
            <v>90274.5</v>
          </cell>
          <cell r="R361">
            <v>0</v>
          </cell>
          <cell r="S361" t="str">
            <v>Transair</v>
          </cell>
          <cell r="T361">
            <v>10854.27</v>
          </cell>
          <cell r="U361">
            <v>10854.27</v>
          </cell>
          <cell r="V361">
            <v>0</v>
          </cell>
          <cell r="W361">
            <v>0</v>
          </cell>
          <cell r="X361">
            <v>0</v>
          </cell>
          <cell r="Y361">
            <v>0</v>
          </cell>
        </row>
        <row r="362">
          <cell r="A362">
            <v>200201</v>
          </cell>
          <cell r="B362" t="str">
            <v>eac</v>
          </cell>
          <cell r="C362" t="str">
            <v>eac42</v>
          </cell>
          <cell r="D362">
            <v>37287</v>
          </cell>
          <cell r="E362">
            <v>37287</v>
          </cell>
          <cell r="F362">
            <v>37294</v>
          </cell>
          <cell r="G362">
            <v>194.5</v>
          </cell>
          <cell r="H362">
            <v>194.5</v>
          </cell>
          <cell r="I362" t="str">
            <v>FCA Amzya</v>
          </cell>
          <cell r="J362" t="str">
            <v>DAF Buslovskaja</v>
          </cell>
          <cell r="K362" t="str">
            <v>Амзя</v>
          </cell>
          <cell r="L362" t="str">
            <v>КГОК</v>
          </cell>
          <cell r="M362" t="str">
            <v>GMF</v>
          </cell>
          <cell r="N362" t="str">
            <v>Vinmar</v>
          </cell>
          <cell r="O362">
            <v>380</v>
          </cell>
          <cell r="P362">
            <v>73910</v>
          </cell>
          <cell r="Q362">
            <v>73910</v>
          </cell>
          <cell r="R362">
            <v>0</v>
          </cell>
          <cell r="S362" t="str">
            <v>Transair</v>
          </cell>
          <cell r="T362">
            <v>9471.32</v>
          </cell>
          <cell r="U362">
            <v>9471.32</v>
          </cell>
          <cell r="V362">
            <v>0</v>
          </cell>
          <cell r="W362">
            <v>0</v>
          </cell>
          <cell r="X362">
            <v>0</v>
          </cell>
          <cell r="Y362">
            <v>0</v>
          </cell>
        </row>
        <row r="363">
          <cell r="A363">
            <v>200104</v>
          </cell>
          <cell r="B363" t="str">
            <v>foc</v>
          </cell>
          <cell r="C363" t="str">
            <v>foc01</v>
          </cell>
          <cell r="D363">
            <v>36991</v>
          </cell>
          <cell r="E363">
            <v>36991</v>
          </cell>
          <cell r="F363">
            <v>36991</v>
          </cell>
          <cell r="G363">
            <v>3883.6298828125</v>
          </cell>
          <cell r="H363">
            <v>3883.6298828125</v>
          </cell>
          <cell r="I363" t="str">
            <v>FCA</v>
          </cell>
          <cell r="J363" t="str">
            <v>FCA-DAF</v>
          </cell>
          <cell r="K363" t="str">
            <v>КГОК</v>
          </cell>
          <cell r="L363" t="str">
            <v>КГОК</v>
          </cell>
          <cell r="M363" t="str">
            <v>Mirintex</v>
          </cell>
          <cell r="N363" t="str">
            <v>Seko Slovakia</v>
          </cell>
          <cell r="O363">
            <v>11.44</v>
          </cell>
          <cell r="P363">
            <v>111042.22719999999</v>
          </cell>
          <cell r="Q363">
            <v>111042.23</v>
          </cell>
          <cell r="R363">
            <v>0</v>
          </cell>
          <cell r="S363" t="str">
            <v>Shaymacks</v>
          </cell>
          <cell r="T363">
            <v>66613.5</v>
          </cell>
          <cell r="U363">
            <v>66613.5</v>
          </cell>
          <cell r="V363">
            <v>0</v>
          </cell>
          <cell r="W363">
            <v>0</v>
          </cell>
          <cell r="X363">
            <v>0</v>
          </cell>
          <cell r="Y363">
            <v>0</v>
          </cell>
        </row>
        <row r="364">
          <cell r="A364">
            <v>200104</v>
          </cell>
          <cell r="B364" t="str">
            <v>foc</v>
          </cell>
          <cell r="C364" t="str">
            <v>foc02</v>
          </cell>
          <cell r="D364">
            <v>36992</v>
          </cell>
          <cell r="E364">
            <v>36992</v>
          </cell>
          <cell r="F364">
            <v>36992</v>
          </cell>
          <cell r="G364">
            <v>3909.300048828125</v>
          </cell>
          <cell r="H364">
            <v>3909.300048828125</v>
          </cell>
          <cell r="I364" t="str">
            <v>FCA</v>
          </cell>
          <cell r="J364" t="str">
            <v>FCA-DAF</v>
          </cell>
          <cell r="K364" t="str">
            <v>КГОК</v>
          </cell>
          <cell r="L364" t="str">
            <v>КГОК</v>
          </cell>
          <cell r="M364" t="str">
            <v>Mirintex</v>
          </cell>
          <cell r="N364" t="str">
            <v>Seko Slovakia</v>
          </cell>
          <cell r="O364">
            <v>11.4</v>
          </cell>
          <cell r="P364">
            <v>111755.82</v>
          </cell>
          <cell r="Q364">
            <v>111755.82</v>
          </cell>
          <cell r="R364">
            <v>0</v>
          </cell>
          <cell r="S364" t="str">
            <v>Shaymacks</v>
          </cell>
          <cell r="T364">
            <v>67189.8</v>
          </cell>
          <cell r="U364">
            <v>67189.8</v>
          </cell>
          <cell r="V364">
            <v>0</v>
          </cell>
          <cell r="W364">
            <v>0</v>
          </cell>
          <cell r="X364">
            <v>0</v>
          </cell>
          <cell r="Y364">
            <v>0</v>
          </cell>
        </row>
        <row r="365">
          <cell r="A365">
            <v>200104</v>
          </cell>
          <cell r="B365" t="str">
            <v>foc</v>
          </cell>
          <cell r="C365" t="str">
            <v>foc03</v>
          </cell>
          <cell r="D365">
            <v>36994</v>
          </cell>
          <cell r="E365">
            <v>36994</v>
          </cell>
          <cell r="F365">
            <v>36994</v>
          </cell>
          <cell r="G365">
            <v>3921.530029296875</v>
          </cell>
          <cell r="H365">
            <v>3921.530029296875</v>
          </cell>
          <cell r="I365" t="str">
            <v>FCA</v>
          </cell>
          <cell r="J365" t="str">
            <v>FCA-DAF</v>
          </cell>
          <cell r="K365" t="str">
            <v>КГОК</v>
          </cell>
          <cell r="L365" t="str">
            <v>КГОК</v>
          </cell>
          <cell r="M365" t="str">
            <v>Mirintex</v>
          </cell>
          <cell r="N365" t="str">
            <v>Seko Slovakia</v>
          </cell>
          <cell r="O365">
            <v>11.38</v>
          </cell>
          <cell r="P365">
            <v>112020.2114</v>
          </cell>
          <cell r="Q365">
            <v>112020.21</v>
          </cell>
          <cell r="R365">
            <v>0</v>
          </cell>
          <cell r="S365" t="str">
            <v>Shaymacks</v>
          </cell>
          <cell r="T365">
            <v>67393.2</v>
          </cell>
          <cell r="U365">
            <v>67393.2</v>
          </cell>
          <cell r="V365">
            <v>0</v>
          </cell>
          <cell r="W365">
            <v>0</v>
          </cell>
          <cell r="X365">
            <v>0</v>
          </cell>
          <cell r="Y365">
            <v>0</v>
          </cell>
        </row>
        <row r="366">
          <cell r="A366">
            <v>200104</v>
          </cell>
          <cell r="B366" t="str">
            <v>foc</v>
          </cell>
          <cell r="C366" t="str">
            <v>foc04</v>
          </cell>
          <cell r="D366">
            <v>36995</v>
          </cell>
          <cell r="E366">
            <v>36995</v>
          </cell>
          <cell r="F366">
            <v>36995</v>
          </cell>
          <cell r="G366">
            <v>3858.550048828125</v>
          </cell>
          <cell r="H366">
            <v>3858.550048828125</v>
          </cell>
          <cell r="I366" t="str">
            <v>FCA</v>
          </cell>
          <cell r="J366" t="str">
            <v>FCA-DAF</v>
          </cell>
          <cell r="K366" t="str">
            <v>КГОК</v>
          </cell>
          <cell r="L366" t="str">
            <v>КГОК</v>
          </cell>
          <cell r="M366" t="str">
            <v>Mirintex</v>
          </cell>
          <cell r="N366" t="str">
            <v>Seko Slovakia</v>
          </cell>
          <cell r="O366">
            <v>11.36</v>
          </cell>
          <cell r="P366">
            <v>110056.77800000001</v>
          </cell>
          <cell r="Q366">
            <v>110056.78</v>
          </cell>
          <cell r="R366">
            <v>0</v>
          </cell>
          <cell r="S366" t="str">
            <v>Shaymacks</v>
          </cell>
          <cell r="T366">
            <v>66223.649999999994</v>
          </cell>
          <cell r="U366">
            <v>66223.649999999994</v>
          </cell>
          <cell r="V366">
            <v>0</v>
          </cell>
          <cell r="W366">
            <v>0</v>
          </cell>
          <cell r="X366">
            <v>0</v>
          </cell>
          <cell r="Y366">
            <v>0</v>
          </cell>
        </row>
        <row r="367">
          <cell r="A367">
            <v>200104</v>
          </cell>
          <cell r="B367" t="str">
            <v>foc</v>
          </cell>
          <cell r="C367" t="str">
            <v>foc05</v>
          </cell>
          <cell r="D367">
            <v>36997</v>
          </cell>
          <cell r="E367">
            <v>36997</v>
          </cell>
          <cell r="F367">
            <v>36997</v>
          </cell>
          <cell r="G367">
            <v>3903.97998046875</v>
          </cell>
          <cell r="H367">
            <v>3903.97998046875</v>
          </cell>
          <cell r="I367" t="str">
            <v>FCA</v>
          </cell>
          <cell r="J367" t="str">
            <v>FCA-DAF</v>
          </cell>
          <cell r="K367" t="str">
            <v>КГОК</v>
          </cell>
          <cell r="L367" t="str">
            <v>КГОК</v>
          </cell>
          <cell r="M367" t="str">
            <v>Mirintex</v>
          </cell>
          <cell r="N367" t="str">
            <v>Seko Slovakia</v>
          </cell>
          <cell r="O367">
            <v>11.36</v>
          </cell>
          <cell r="P367">
            <v>111420.3628</v>
          </cell>
          <cell r="Q367">
            <v>111420.36</v>
          </cell>
          <cell r="R367">
            <v>0</v>
          </cell>
          <cell r="S367" t="str">
            <v>Shaymacks</v>
          </cell>
          <cell r="T367">
            <v>67071.149999999994</v>
          </cell>
          <cell r="U367">
            <v>67071.149999999994</v>
          </cell>
          <cell r="V367">
            <v>0</v>
          </cell>
          <cell r="W367">
            <v>0</v>
          </cell>
          <cell r="X367">
            <v>0</v>
          </cell>
          <cell r="Y367">
            <v>0</v>
          </cell>
        </row>
        <row r="368">
          <cell r="A368">
            <v>200104</v>
          </cell>
          <cell r="B368" t="str">
            <v>foc</v>
          </cell>
          <cell r="C368" t="str">
            <v>foc06</v>
          </cell>
          <cell r="D368">
            <v>36998</v>
          </cell>
          <cell r="E368">
            <v>36998</v>
          </cell>
          <cell r="F368">
            <v>36998</v>
          </cell>
          <cell r="G368">
            <v>3851.47998046875</v>
          </cell>
          <cell r="H368">
            <v>3851.47998046875</v>
          </cell>
          <cell r="I368" t="str">
            <v>FCA</v>
          </cell>
          <cell r="J368" t="str">
            <v>FCA-DAF</v>
          </cell>
          <cell r="K368" t="str">
            <v>КГОК</v>
          </cell>
          <cell r="L368" t="str">
            <v>КГОК</v>
          </cell>
          <cell r="M368" t="str">
            <v>Mirintex</v>
          </cell>
          <cell r="N368" t="str">
            <v>Seko Slovakia</v>
          </cell>
          <cell r="O368">
            <v>11.38</v>
          </cell>
          <cell r="P368">
            <v>109985.6924</v>
          </cell>
          <cell r="Q368">
            <v>109985.69</v>
          </cell>
          <cell r="R368">
            <v>0</v>
          </cell>
          <cell r="S368" t="str">
            <v>Shaymacks</v>
          </cell>
          <cell r="T368">
            <v>66155.850000000006</v>
          </cell>
          <cell r="U368">
            <v>66155.850000000006</v>
          </cell>
          <cell r="V368">
            <v>0</v>
          </cell>
          <cell r="W368">
            <v>0</v>
          </cell>
          <cell r="X368">
            <v>0</v>
          </cell>
          <cell r="Y368">
            <v>0</v>
          </cell>
        </row>
        <row r="369">
          <cell r="A369">
            <v>200104</v>
          </cell>
          <cell r="B369" t="str">
            <v>foc</v>
          </cell>
          <cell r="C369" t="str">
            <v>foc07</v>
          </cell>
          <cell r="D369">
            <v>36999</v>
          </cell>
          <cell r="E369">
            <v>36999</v>
          </cell>
          <cell r="F369">
            <v>36999</v>
          </cell>
          <cell r="G369">
            <v>3861.31005859375</v>
          </cell>
          <cell r="H369">
            <v>3861.31005859375</v>
          </cell>
          <cell r="I369" t="str">
            <v>FCA</v>
          </cell>
          <cell r="J369" t="str">
            <v>FCA-DAF</v>
          </cell>
          <cell r="K369" t="str">
            <v>КГОК</v>
          </cell>
          <cell r="L369" t="str">
            <v>КГОК</v>
          </cell>
          <cell r="M369" t="str">
            <v>Mirintex</v>
          </cell>
          <cell r="N369" t="str">
            <v>Seko Slovakia</v>
          </cell>
          <cell r="O369">
            <v>11.42</v>
          </cell>
          <cell r="P369">
            <v>110353.7102</v>
          </cell>
          <cell r="Q369">
            <v>110353.71</v>
          </cell>
          <cell r="R369">
            <v>0</v>
          </cell>
          <cell r="S369" t="str">
            <v>Shaymacks</v>
          </cell>
          <cell r="T369">
            <v>66257.55</v>
          </cell>
          <cell r="U369">
            <v>66257.55</v>
          </cell>
          <cell r="V369">
            <v>0</v>
          </cell>
          <cell r="W369">
            <v>0</v>
          </cell>
          <cell r="X369">
            <v>0</v>
          </cell>
          <cell r="Y369">
            <v>0</v>
          </cell>
        </row>
        <row r="370">
          <cell r="A370">
            <v>200105</v>
          </cell>
          <cell r="B370" t="str">
            <v>foc</v>
          </cell>
          <cell r="C370" t="str">
            <v>foc08</v>
          </cell>
          <cell r="D370">
            <v>37014</v>
          </cell>
          <cell r="E370">
            <v>37014</v>
          </cell>
          <cell r="F370">
            <v>37014</v>
          </cell>
          <cell r="G370">
            <v>3747.7900390625</v>
          </cell>
          <cell r="H370">
            <v>3747.7900390625</v>
          </cell>
          <cell r="I370" t="str">
            <v>FCA</v>
          </cell>
          <cell r="J370" t="str">
            <v>FCA-DAF</v>
          </cell>
          <cell r="K370" t="str">
            <v>КГОК</v>
          </cell>
          <cell r="L370" t="str">
            <v>КГОК</v>
          </cell>
          <cell r="M370" t="str">
            <v>Mirintex</v>
          </cell>
          <cell r="N370" t="str">
            <v>Seko Slovakia</v>
          </cell>
          <cell r="O370">
            <v>11.34</v>
          </cell>
          <cell r="P370">
            <v>109249.0386</v>
          </cell>
          <cell r="Q370">
            <v>109249.04</v>
          </cell>
          <cell r="R370">
            <v>0</v>
          </cell>
          <cell r="S370" t="str">
            <v>Shaymacks</v>
          </cell>
          <cell r="T370">
            <v>66749.100000000006</v>
          </cell>
          <cell r="U370">
            <v>66749.100000000006</v>
          </cell>
          <cell r="V370">
            <v>0</v>
          </cell>
          <cell r="W370">
            <v>0</v>
          </cell>
          <cell r="X370">
            <v>0</v>
          </cell>
          <cell r="Y370">
            <v>0</v>
          </cell>
        </row>
        <row r="371">
          <cell r="A371">
            <v>200105</v>
          </cell>
          <cell r="B371" t="str">
            <v>foc</v>
          </cell>
          <cell r="C371" t="str">
            <v>foc09</v>
          </cell>
          <cell r="D371">
            <v>37018</v>
          </cell>
          <cell r="E371">
            <v>37018</v>
          </cell>
          <cell r="F371">
            <v>37018</v>
          </cell>
          <cell r="G371">
            <v>3774.090087890625</v>
          </cell>
          <cell r="H371">
            <v>3774.090087890625</v>
          </cell>
          <cell r="I371" t="str">
            <v>FCA</v>
          </cell>
          <cell r="J371" t="str">
            <v>FCA-DAF</v>
          </cell>
          <cell r="K371" t="str">
            <v>КГОК</v>
          </cell>
          <cell r="L371" t="str">
            <v>КГОК</v>
          </cell>
          <cell r="M371" t="str">
            <v>Mirintex</v>
          </cell>
          <cell r="N371" t="str">
            <v>Seko Slovakia</v>
          </cell>
          <cell r="O371">
            <v>11.34</v>
          </cell>
          <cell r="P371">
            <v>109818.4806</v>
          </cell>
          <cell r="Q371">
            <v>109818.48</v>
          </cell>
          <cell r="R371">
            <v>0</v>
          </cell>
          <cell r="S371" t="str">
            <v>Shaymacks</v>
          </cell>
          <cell r="T371">
            <v>67020.3</v>
          </cell>
          <cell r="U371">
            <v>67020.3</v>
          </cell>
          <cell r="V371">
            <v>0</v>
          </cell>
          <cell r="W371">
            <v>0</v>
          </cell>
          <cell r="X371">
            <v>0</v>
          </cell>
          <cell r="Y371">
            <v>0</v>
          </cell>
        </row>
        <row r="372">
          <cell r="A372">
            <v>200105</v>
          </cell>
          <cell r="B372" t="str">
            <v>foc</v>
          </cell>
          <cell r="C372" t="str">
            <v>foc10</v>
          </cell>
          <cell r="D372">
            <v>37021</v>
          </cell>
          <cell r="E372">
            <v>37021</v>
          </cell>
          <cell r="F372">
            <v>37021</v>
          </cell>
          <cell r="G372">
            <v>3757.93994140625</v>
          </cell>
          <cell r="H372">
            <v>3757.93994140625</v>
          </cell>
          <cell r="I372" t="str">
            <v>FCA</v>
          </cell>
          <cell r="J372" t="str">
            <v>FCA-DAF</v>
          </cell>
          <cell r="K372" t="str">
            <v>КГОК</v>
          </cell>
          <cell r="L372" t="str">
            <v>КГОК</v>
          </cell>
          <cell r="M372" t="str">
            <v>Mirintex</v>
          </cell>
          <cell r="N372" t="str">
            <v>Seko Slovakia</v>
          </cell>
          <cell r="O372">
            <v>11.44</v>
          </cell>
          <cell r="P372">
            <v>109892.48360000001</v>
          </cell>
          <cell r="Q372">
            <v>109892.48</v>
          </cell>
          <cell r="R372">
            <v>0</v>
          </cell>
          <cell r="S372" t="str">
            <v>Shaymacks</v>
          </cell>
          <cell r="T372">
            <v>66901.649999999994</v>
          </cell>
          <cell r="U372">
            <v>66901.649999999994</v>
          </cell>
          <cell r="V372">
            <v>0</v>
          </cell>
          <cell r="W372">
            <v>0</v>
          </cell>
          <cell r="X372">
            <v>0</v>
          </cell>
          <cell r="Y372">
            <v>0</v>
          </cell>
        </row>
        <row r="373">
          <cell r="A373">
            <v>200105</v>
          </cell>
          <cell r="B373" t="str">
            <v>foc</v>
          </cell>
          <cell r="C373" t="str">
            <v>foc11</v>
          </cell>
          <cell r="D373">
            <v>37025</v>
          </cell>
          <cell r="E373">
            <v>37025</v>
          </cell>
          <cell r="F373">
            <v>37025</v>
          </cell>
          <cell r="G373">
            <v>3725.85009765625</v>
          </cell>
          <cell r="H373">
            <v>3725.85009765625</v>
          </cell>
          <cell r="I373" t="str">
            <v>FCA</v>
          </cell>
          <cell r="J373" t="str">
            <v>FCA-DAF</v>
          </cell>
          <cell r="K373" t="str">
            <v>КГОК</v>
          </cell>
          <cell r="L373" t="str">
            <v>КГОК</v>
          </cell>
          <cell r="M373" t="str">
            <v>Mirintex</v>
          </cell>
          <cell r="N373" t="str">
            <v>Seko Slovakia</v>
          </cell>
          <cell r="O373">
            <v>11.4</v>
          </cell>
          <cell r="P373">
            <v>108867.84</v>
          </cell>
          <cell r="Q373">
            <v>108867.84</v>
          </cell>
          <cell r="R373">
            <v>0</v>
          </cell>
          <cell r="S373" t="str">
            <v>Shaymacks</v>
          </cell>
          <cell r="T373">
            <v>66393.149999999994</v>
          </cell>
          <cell r="U373">
            <v>66393.149999999994</v>
          </cell>
          <cell r="V373">
            <v>0</v>
          </cell>
          <cell r="W373">
            <v>0</v>
          </cell>
          <cell r="X373">
            <v>0</v>
          </cell>
          <cell r="Y373">
            <v>0</v>
          </cell>
        </row>
        <row r="374">
          <cell r="A374">
            <v>200105</v>
          </cell>
          <cell r="B374" t="str">
            <v>foc</v>
          </cell>
          <cell r="C374" t="str">
            <v>foc12</v>
          </cell>
          <cell r="D374">
            <v>37027</v>
          </cell>
          <cell r="E374">
            <v>37027</v>
          </cell>
          <cell r="F374">
            <v>37027</v>
          </cell>
          <cell r="G374">
            <v>3728.929931640625</v>
          </cell>
          <cell r="H374">
            <v>3728.929931640625</v>
          </cell>
          <cell r="I374" t="str">
            <v>FCA</v>
          </cell>
          <cell r="J374" t="str">
            <v>FCA-DAF</v>
          </cell>
          <cell r="K374" t="str">
            <v>КГОК</v>
          </cell>
          <cell r="L374" t="str">
            <v>КГОК</v>
          </cell>
          <cell r="M374" t="str">
            <v>Mirintex</v>
          </cell>
          <cell r="N374" t="str">
            <v>Seko Slovakia</v>
          </cell>
          <cell r="O374">
            <v>11.42</v>
          </cell>
          <cell r="P374">
            <v>109011.43060000001</v>
          </cell>
          <cell r="Q374">
            <v>109011.43</v>
          </cell>
          <cell r="R374">
            <v>0</v>
          </cell>
          <cell r="S374" t="str">
            <v>Shaymacks</v>
          </cell>
          <cell r="T374">
            <v>66427.05</v>
          </cell>
          <cell r="U374">
            <v>66427.05</v>
          </cell>
          <cell r="V374">
            <v>0</v>
          </cell>
          <cell r="W374">
            <v>0</v>
          </cell>
          <cell r="X374">
            <v>0</v>
          </cell>
          <cell r="Y374">
            <v>0</v>
          </cell>
        </row>
        <row r="375">
          <cell r="A375">
            <v>200106</v>
          </cell>
          <cell r="B375" t="str">
            <v>foc</v>
          </cell>
          <cell r="C375" t="str">
            <v>foc13</v>
          </cell>
          <cell r="D375">
            <v>37046</v>
          </cell>
          <cell r="E375">
            <v>37046</v>
          </cell>
          <cell r="F375">
            <v>37046</v>
          </cell>
          <cell r="G375">
            <v>3721.77001953125</v>
          </cell>
          <cell r="H375">
            <v>3721.77001953125</v>
          </cell>
          <cell r="I375" t="str">
            <v>FCA</v>
          </cell>
          <cell r="J375" t="str">
            <v>FCA-DAF</v>
          </cell>
          <cell r="K375" t="str">
            <v>КГОК</v>
          </cell>
          <cell r="L375" t="str">
            <v>КГОК</v>
          </cell>
          <cell r="M375" t="str">
            <v>Mirintex</v>
          </cell>
          <cell r="N375" t="str">
            <v>Seko Slovakia</v>
          </cell>
          <cell r="O375">
            <v>11.38</v>
          </cell>
          <cell r="P375">
            <v>108729.94259999999</v>
          </cell>
          <cell r="Q375">
            <v>108729.94</v>
          </cell>
          <cell r="R375">
            <v>0</v>
          </cell>
          <cell r="S375" t="str">
            <v>Shaymacks</v>
          </cell>
          <cell r="T375">
            <v>66376.2</v>
          </cell>
          <cell r="U375">
            <v>66376.2</v>
          </cell>
          <cell r="V375">
            <v>0</v>
          </cell>
          <cell r="W375">
            <v>0</v>
          </cell>
          <cell r="X375">
            <v>0</v>
          </cell>
          <cell r="Y375">
            <v>0</v>
          </cell>
        </row>
        <row r="376">
          <cell r="A376">
            <v>200106</v>
          </cell>
          <cell r="B376" t="str">
            <v>foc</v>
          </cell>
          <cell r="C376" t="str">
            <v>foc14</v>
          </cell>
          <cell r="D376">
            <v>37050</v>
          </cell>
          <cell r="E376">
            <v>37050</v>
          </cell>
          <cell r="F376">
            <v>37050</v>
          </cell>
          <cell r="G376">
            <v>3713.889892578125</v>
          </cell>
          <cell r="H376">
            <v>3713.889892578125</v>
          </cell>
          <cell r="I376" t="str">
            <v>FCA</v>
          </cell>
          <cell r="J376" t="str">
            <v>FCA-DAF</v>
          </cell>
          <cell r="K376" t="str">
            <v>КГОК</v>
          </cell>
          <cell r="L376" t="str">
            <v>КГОК</v>
          </cell>
          <cell r="M376" t="str">
            <v>Mirintex</v>
          </cell>
          <cell r="N376" t="str">
            <v>Seko Slovakia</v>
          </cell>
          <cell r="O376">
            <v>11.4</v>
          </cell>
          <cell r="P376">
            <v>108629.796</v>
          </cell>
          <cell r="Q376">
            <v>108629.8</v>
          </cell>
          <cell r="R376">
            <v>0</v>
          </cell>
          <cell r="S376" t="str">
            <v>Shaymacks</v>
          </cell>
          <cell r="T376">
            <v>66291.45</v>
          </cell>
          <cell r="U376">
            <v>66291.45</v>
          </cell>
          <cell r="V376">
            <v>0</v>
          </cell>
          <cell r="W376">
            <v>0</v>
          </cell>
          <cell r="X376">
            <v>0</v>
          </cell>
          <cell r="Y376">
            <v>0</v>
          </cell>
        </row>
        <row r="377">
          <cell r="A377">
            <v>200106</v>
          </cell>
          <cell r="B377" t="str">
            <v>foc</v>
          </cell>
          <cell r="C377" t="str">
            <v>foc15</v>
          </cell>
          <cell r="D377">
            <v>37055</v>
          </cell>
          <cell r="E377">
            <v>37055</v>
          </cell>
          <cell r="F377">
            <v>37055</v>
          </cell>
          <cell r="G377">
            <v>3764.1298828125</v>
          </cell>
          <cell r="H377">
            <v>3764.1298828125</v>
          </cell>
          <cell r="I377" t="str">
            <v>FCA</v>
          </cell>
          <cell r="J377" t="str">
            <v>FCA-DAF</v>
          </cell>
          <cell r="K377" t="str">
            <v>КГОК</v>
          </cell>
          <cell r="L377" t="str">
            <v>КГОК</v>
          </cell>
          <cell r="M377" t="str">
            <v>Mirintex</v>
          </cell>
          <cell r="N377" t="str">
            <v>Seko Slovakia</v>
          </cell>
          <cell r="O377">
            <v>11.36</v>
          </cell>
          <cell r="P377">
            <v>109814.71679999999</v>
          </cell>
          <cell r="Q377">
            <v>109814.72</v>
          </cell>
          <cell r="R377">
            <v>0</v>
          </cell>
          <cell r="S377" t="str">
            <v>Shaymacks</v>
          </cell>
          <cell r="T377">
            <v>67054.2</v>
          </cell>
          <cell r="U377">
            <v>67054.2</v>
          </cell>
          <cell r="V377">
            <v>0</v>
          </cell>
          <cell r="W377">
            <v>0</v>
          </cell>
          <cell r="X377">
            <v>0</v>
          </cell>
          <cell r="Y377">
            <v>0</v>
          </cell>
        </row>
        <row r="378">
          <cell r="A378">
            <v>200106</v>
          </cell>
          <cell r="B378" t="str">
            <v>foc</v>
          </cell>
          <cell r="C378" t="str">
            <v>foc16</v>
          </cell>
          <cell r="D378">
            <v>37062</v>
          </cell>
          <cell r="E378">
            <v>37062</v>
          </cell>
          <cell r="F378">
            <v>37062</v>
          </cell>
          <cell r="G378">
            <v>3760.02001953125</v>
          </cell>
          <cell r="H378">
            <v>3760.02001953125</v>
          </cell>
          <cell r="I378" t="str">
            <v>FCA</v>
          </cell>
          <cell r="J378" t="str">
            <v>FCA-DAF</v>
          </cell>
          <cell r="K378" t="str">
            <v>КГОК</v>
          </cell>
          <cell r="L378" t="str">
            <v>КГОК</v>
          </cell>
          <cell r="M378" t="str">
            <v>Mirintex</v>
          </cell>
          <cell r="N378" t="str">
            <v>Seko Slovakia</v>
          </cell>
          <cell r="O378">
            <v>11.36</v>
          </cell>
          <cell r="P378">
            <v>109751.0772</v>
          </cell>
          <cell r="Q378">
            <v>109751.08</v>
          </cell>
          <cell r="R378">
            <v>0</v>
          </cell>
          <cell r="S378" t="str">
            <v>Shaymacks</v>
          </cell>
          <cell r="T378">
            <v>67037.25</v>
          </cell>
          <cell r="U378">
            <v>67037.25</v>
          </cell>
          <cell r="V378">
            <v>0</v>
          </cell>
          <cell r="W378">
            <v>0</v>
          </cell>
          <cell r="X378">
            <v>0</v>
          </cell>
          <cell r="Y378">
            <v>0</v>
          </cell>
        </row>
        <row r="379">
          <cell r="A379">
            <v>200106</v>
          </cell>
          <cell r="B379" t="str">
            <v>foc</v>
          </cell>
          <cell r="C379" t="str">
            <v>foc17</v>
          </cell>
          <cell r="D379">
            <v>37063</v>
          </cell>
          <cell r="E379">
            <v>37063</v>
          </cell>
          <cell r="F379">
            <v>37063</v>
          </cell>
          <cell r="G379">
            <v>3715.5</v>
          </cell>
          <cell r="H379">
            <v>3715.5</v>
          </cell>
          <cell r="I379" t="str">
            <v>FCA</v>
          </cell>
          <cell r="J379" t="str">
            <v>FCA-DAF</v>
          </cell>
          <cell r="K379" t="str">
            <v>КГОК</v>
          </cell>
          <cell r="L379" t="str">
            <v>КГОК</v>
          </cell>
          <cell r="M379" t="str">
            <v>Mirintex</v>
          </cell>
          <cell r="N379" t="str">
            <v>Seko Slovakia</v>
          </cell>
          <cell r="O379">
            <v>11.36</v>
          </cell>
          <cell r="P379">
            <v>108465.63</v>
          </cell>
          <cell r="Q379">
            <v>108465.63</v>
          </cell>
          <cell r="R379">
            <v>0</v>
          </cell>
          <cell r="S379" t="str">
            <v>Shaymacks</v>
          </cell>
          <cell r="T379">
            <v>66257.55</v>
          </cell>
          <cell r="U379">
            <v>66257.55</v>
          </cell>
          <cell r="V379">
            <v>0</v>
          </cell>
          <cell r="W379">
            <v>0</v>
          </cell>
          <cell r="X379">
            <v>0</v>
          </cell>
          <cell r="Y379">
            <v>0</v>
          </cell>
        </row>
        <row r="380">
          <cell r="A380">
            <v>200106</v>
          </cell>
          <cell r="B380" t="str">
            <v>foc</v>
          </cell>
          <cell r="C380" t="str">
            <v>foc18</v>
          </cell>
          <cell r="D380">
            <v>37064</v>
          </cell>
          <cell r="E380">
            <v>37064</v>
          </cell>
          <cell r="F380">
            <v>37064</v>
          </cell>
          <cell r="G380">
            <v>3768.5</v>
          </cell>
          <cell r="H380">
            <v>3768.5</v>
          </cell>
          <cell r="I380" t="str">
            <v>FCA</v>
          </cell>
          <cell r="J380" t="str">
            <v>FCA-DAF</v>
          </cell>
          <cell r="K380" t="str">
            <v>КГОК</v>
          </cell>
          <cell r="L380" t="str">
            <v>КГОК</v>
          </cell>
          <cell r="M380" t="str">
            <v>Mirintex</v>
          </cell>
          <cell r="N380" t="str">
            <v>Seko Slovakia</v>
          </cell>
          <cell r="O380">
            <v>11.36</v>
          </cell>
          <cell r="P380">
            <v>109949.11</v>
          </cell>
          <cell r="Q380">
            <v>109949.11</v>
          </cell>
          <cell r="R380">
            <v>0</v>
          </cell>
          <cell r="S380" t="str">
            <v>Shaymacks</v>
          </cell>
          <cell r="T380">
            <v>67138.95</v>
          </cell>
          <cell r="U380">
            <v>67138.95</v>
          </cell>
          <cell r="V380">
            <v>0</v>
          </cell>
          <cell r="W380">
            <v>0</v>
          </cell>
          <cell r="X380">
            <v>0</v>
          </cell>
          <cell r="Y380">
            <v>0</v>
          </cell>
        </row>
        <row r="381">
          <cell r="A381">
            <v>200106</v>
          </cell>
          <cell r="B381" t="str">
            <v>foc</v>
          </cell>
          <cell r="C381" t="str">
            <v>foc19</v>
          </cell>
          <cell r="D381">
            <v>37067</v>
          </cell>
          <cell r="E381">
            <v>37067</v>
          </cell>
          <cell r="F381">
            <v>37067</v>
          </cell>
          <cell r="G381">
            <v>3722.820068359375</v>
          </cell>
          <cell r="H381">
            <v>3722.820068359375</v>
          </cell>
          <cell r="I381" t="str">
            <v>FCA</v>
          </cell>
          <cell r="J381" t="str">
            <v>FCA-DAF</v>
          </cell>
          <cell r="K381" t="str">
            <v>КГОК</v>
          </cell>
          <cell r="L381" t="str">
            <v>КГОК</v>
          </cell>
          <cell r="M381" t="str">
            <v>Mirintex</v>
          </cell>
          <cell r="N381" t="str">
            <v>Seko Slovakia</v>
          </cell>
          <cell r="O381">
            <v>11.36</v>
          </cell>
          <cell r="P381">
            <v>108938.6352</v>
          </cell>
          <cell r="Q381">
            <v>108938.64</v>
          </cell>
          <cell r="R381">
            <v>0</v>
          </cell>
          <cell r="S381" t="str">
            <v>Shaymacks</v>
          </cell>
          <cell r="T381">
            <v>66647.399999999994</v>
          </cell>
          <cell r="U381">
            <v>66647.399999999994</v>
          </cell>
          <cell r="V381">
            <v>0</v>
          </cell>
          <cell r="W381">
            <v>0</v>
          </cell>
          <cell r="X381">
            <v>0</v>
          </cell>
          <cell r="Y381">
            <v>0</v>
          </cell>
        </row>
        <row r="382">
          <cell r="A382">
            <v>200106</v>
          </cell>
          <cell r="B382" t="str">
            <v>foc</v>
          </cell>
          <cell r="C382" t="str">
            <v>foc20</v>
          </cell>
          <cell r="D382">
            <v>37068</v>
          </cell>
          <cell r="E382">
            <v>37068</v>
          </cell>
          <cell r="F382">
            <v>37068</v>
          </cell>
          <cell r="G382">
            <v>3716.10009765625</v>
          </cell>
          <cell r="H382">
            <v>3716.10009765625</v>
          </cell>
          <cell r="I382" t="str">
            <v>FCA</v>
          </cell>
          <cell r="J382" t="str">
            <v>FCA-DAF</v>
          </cell>
          <cell r="K382" t="str">
            <v>КГОК</v>
          </cell>
          <cell r="L382" t="str">
            <v>КГОК</v>
          </cell>
          <cell r="M382" t="str">
            <v>Mirintex</v>
          </cell>
          <cell r="N382" t="str">
            <v>Seko Slovakia</v>
          </cell>
          <cell r="O382">
            <v>11.36</v>
          </cell>
          <cell r="P382">
            <v>108692.796</v>
          </cell>
          <cell r="Q382">
            <v>108692.8</v>
          </cell>
          <cell r="R382">
            <v>0</v>
          </cell>
          <cell r="S382" t="str">
            <v>Shaymacks</v>
          </cell>
          <cell r="T382">
            <v>66477.899999999994</v>
          </cell>
          <cell r="U382">
            <v>66477.899999999994</v>
          </cell>
          <cell r="V382">
            <v>0</v>
          </cell>
          <cell r="W382">
            <v>0</v>
          </cell>
          <cell r="X382">
            <v>0</v>
          </cell>
          <cell r="Y382">
            <v>0</v>
          </cell>
        </row>
        <row r="383">
          <cell r="A383">
            <v>200107</v>
          </cell>
          <cell r="B383" t="str">
            <v>foc</v>
          </cell>
          <cell r="C383" t="str">
            <v>foc21</v>
          </cell>
          <cell r="D383">
            <v>37078</v>
          </cell>
          <cell r="E383">
            <v>37078</v>
          </cell>
          <cell r="F383">
            <v>37078</v>
          </cell>
          <cell r="G383">
            <v>3763.64990234375</v>
          </cell>
          <cell r="H383">
            <v>3763.64990234375</v>
          </cell>
          <cell r="I383" t="str">
            <v>FCA</v>
          </cell>
          <cell r="J383" t="str">
            <v>FCA-DAF</v>
          </cell>
          <cell r="K383" t="str">
            <v>КГОК</v>
          </cell>
          <cell r="L383" t="str">
            <v>КГОК</v>
          </cell>
          <cell r="M383" t="str">
            <v>Mirintex</v>
          </cell>
          <cell r="N383" t="str">
            <v>Seko Slovakia</v>
          </cell>
          <cell r="O383">
            <v>11.4</v>
          </cell>
          <cell r="P383">
            <v>110163.21</v>
          </cell>
          <cell r="Q383">
            <v>110163.21</v>
          </cell>
          <cell r="R383">
            <v>0</v>
          </cell>
          <cell r="S383" t="str">
            <v>Shaymacks</v>
          </cell>
          <cell r="T383">
            <v>67257.600000000006</v>
          </cell>
          <cell r="U383">
            <v>67257.600000000006</v>
          </cell>
          <cell r="V383">
            <v>0</v>
          </cell>
          <cell r="W383">
            <v>0</v>
          </cell>
          <cell r="X383">
            <v>0</v>
          </cell>
          <cell r="Y383">
            <v>0</v>
          </cell>
        </row>
        <row r="384">
          <cell r="A384">
            <v>200107</v>
          </cell>
          <cell r="B384" t="str">
            <v>foc</v>
          </cell>
          <cell r="C384" t="str">
            <v>foc22</v>
          </cell>
          <cell r="D384">
            <v>37078</v>
          </cell>
          <cell r="E384">
            <v>37078</v>
          </cell>
          <cell r="F384">
            <v>37078</v>
          </cell>
          <cell r="G384">
            <v>3726.449951171875</v>
          </cell>
          <cell r="H384">
            <v>3726.449951171875</v>
          </cell>
          <cell r="I384" t="str">
            <v>FCA</v>
          </cell>
          <cell r="J384" t="str">
            <v>FCA-DAF</v>
          </cell>
          <cell r="K384" t="str">
            <v>КГОК</v>
          </cell>
          <cell r="L384" t="str">
            <v>КГОК</v>
          </cell>
          <cell r="M384" t="str">
            <v>Mirintex</v>
          </cell>
          <cell r="N384" t="str">
            <v>Seko Slovakia</v>
          </cell>
          <cell r="O384">
            <v>11.38</v>
          </cell>
          <cell r="P384">
            <v>109105.251</v>
          </cell>
          <cell r="Q384">
            <v>109105.25</v>
          </cell>
          <cell r="R384">
            <v>0</v>
          </cell>
          <cell r="S384" t="str">
            <v>Shaymacks</v>
          </cell>
          <cell r="T384">
            <v>66698.25</v>
          </cell>
          <cell r="U384">
            <v>66698.25</v>
          </cell>
          <cell r="V384">
            <v>0</v>
          </cell>
          <cell r="W384">
            <v>0</v>
          </cell>
          <cell r="X384">
            <v>0</v>
          </cell>
          <cell r="Y384">
            <v>0</v>
          </cell>
        </row>
        <row r="385">
          <cell r="A385">
            <v>200107</v>
          </cell>
          <cell r="B385" t="str">
            <v>foc</v>
          </cell>
          <cell r="C385" t="str">
            <v>foc23</v>
          </cell>
          <cell r="D385">
            <v>37082</v>
          </cell>
          <cell r="E385">
            <v>37082</v>
          </cell>
          <cell r="F385">
            <v>37082</v>
          </cell>
          <cell r="G385">
            <v>3764.81005859375</v>
          </cell>
          <cell r="H385">
            <v>3764.81005859375</v>
          </cell>
          <cell r="I385" t="str">
            <v>FCA</v>
          </cell>
          <cell r="J385" t="str">
            <v>FCA-DAF</v>
          </cell>
          <cell r="K385" t="str">
            <v>КГОК</v>
          </cell>
          <cell r="L385" t="str">
            <v>КГОК</v>
          </cell>
          <cell r="M385" t="str">
            <v>Mirintex</v>
          </cell>
          <cell r="N385" t="str">
            <v>Seko Slovakia</v>
          </cell>
          <cell r="O385">
            <v>11.4</v>
          </cell>
          <cell r="P385">
            <v>110261.18399999999</v>
          </cell>
          <cell r="Q385">
            <v>110261.18</v>
          </cell>
          <cell r="R385">
            <v>0</v>
          </cell>
          <cell r="S385" t="str">
            <v>Shaymacks</v>
          </cell>
          <cell r="T385">
            <v>67342.350000000006</v>
          </cell>
          <cell r="U385">
            <v>67342.350000000006</v>
          </cell>
          <cell r="V385">
            <v>0</v>
          </cell>
          <cell r="W385">
            <v>0</v>
          </cell>
          <cell r="X385">
            <v>0</v>
          </cell>
          <cell r="Y385">
            <v>0</v>
          </cell>
        </row>
        <row r="386">
          <cell r="A386">
            <v>200107</v>
          </cell>
          <cell r="B386" t="str">
            <v>foc</v>
          </cell>
          <cell r="C386" t="str">
            <v>foc24</v>
          </cell>
          <cell r="D386">
            <v>37083</v>
          </cell>
          <cell r="E386">
            <v>37083</v>
          </cell>
          <cell r="F386">
            <v>37083</v>
          </cell>
          <cell r="G386">
            <v>3738.840087890625</v>
          </cell>
          <cell r="H386">
            <v>3738.840087890625</v>
          </cell>
          <cell r="I386" t="str">
            <v>FCA</v>
          </cell>
          <cell r="J386" t="str">
            <v>FCA-DAF</v>
          </cell>
          <cell r="K386" t="str">
            <v>КГОК</v>
          </cell>
          <cell r="L386" t="str">
            <v>КГОК</v>
          </cell>
          <cell r="M386" t="str">
            <v>Mirintex</v>
          </cell>
          <cell r="N386" t="str">
            <v>Seko Slovakia</v>
          </cell>
          <cell r="O386">
            <v>11.38</v>
          </cell>
          <cell r="P386">
            <v>109432.6992</v>
          </cell>
          <cell r="Q386">
            <v>109432.7</v>
          </cell>
          <cell r="R386">
            <v>0</v>
          </cell>
          <cell r="S386" t="str">
            <v>Shaymacks</v>
          </cell>
          <cell r="T386">
            <v>66884.7</v>
          </cell>
          <cell r="U386">
            <v>66884.7</v>
          </cell>
          <cell r="V386">
            <v>0</v>
          </cell>
          <cell r="W386">
            <v>0</v>
          </cell>
          <cell r="X386">
            <v>0</v>
          </cell>
          <cell r="Y386">
            <v>0</v>
          </cell>
        </row>
        <row r="387">
          <cell r="A387">
            <v>200107</v>
          </cell>
          <cell r="B387" t="str">
            <v>foc</v>
          </cell>
          <cell r="C387" t="str">
            <v>foc25</v>
          </cell>
          <cell r="D387">
            <v>37084</v>
          </cell>
          <cell r="E387">
            <v>37084</v>
          </cell>
          <cell r="F387">
            <v>37084</v>
          </cell>
          <cell r="G387">
            <v>3728.570068359375</v>
          </cell>
          <cell r="H387">
            <v>3728.570068359375</v>
          </cell>
          <cell r="I387" t="str">
            <v>FCA</v>
          </cell>
          <cell r="J387" t="str">
            <v>FCA-DAF</v>
          </cell>
          <cell r="K387" t="str">
            <v>КГОК</v>
          </cell>
          <cell r="L387" t="str">
            <v>КГОК</v>
          </cell>
          <cell r="M387" t="str">
            <v>Mirintex</v>
          </cell>
          <cell r="N387" t="str">
            <v>Seko Slovakia</v>
          </cell>
          <cell r="O387">
            <v>11.38</v>
          </cell>
          <cell r="P387">
            <v>109146.3266</v>
          </cell>
          <cell r="Q387">
            <v>109146.33</v>
          </cell>
          <cell r="R387">
            <v>0</v>
          </cell>
          <cell r="S387" t="str">
            <v>Shaymacks</v>
          </cell>
          <cell r="T387">
            <v>66715.199999999997</v>
          </cell>
          <cell r="U387">
            <v>66715.199999999997</v>
          </cell>
          <cell r="V387">
            <v>0</v>
          </cell>
          <cell r="W387">
            <v>0</v>
          </cell>
          <cell r="X387">
            <v>0</v>
          </cell>
          <cell r="Y387">
            <v>0</v>
          </cell>
        </row>
        <row r="388">
          <cell r="A388">
            <v>200107</v>
          </cell>
          <cell r="B388" t="str">
            <v>foc</v>
          </cell>
          <cell r="C388" t="str">
            <v>foc26</v>
          </cell>
          <cell r="D388">
            <v>37089</v>
          </cell>
          <cell r="E388">
            <v>37089</v>
          </cell>
          <cell r="F388">
            <v>37089</v>
          </cell>
          <cell r="G388">
            <v>3737.489990234375</v>
          </cell>
          <cell r="H388">
            <v>3737.489990234375</v>
          </cell>
          <cell r="I388" t="str">
            <v>FCA</v>
          </cell>
          <cell r="J388" t="str">
            <v>FCA-DAF</v>
          </cell>
          <cell r="K388" t="str">
            <v>КГОК</v>
          </cell>
          <cell r="L388" t="str">
            <v>КГОК</v>
          </cell>
          <cell r="M388" t="str">
            <v>Mirintex</v>
          </cell>
          <cell r="N388" t="str">
            <v>Seko Slovakia</v>
          </cell>
          <cell r="O388">
            <v>11.4</v>
          </cell>
          <cell r="P388">
            <v>109475.136</v>
          </cell>
          <cell r="Q388">
            <v>109475.14</v>
          </cell>
          <cell r="R388">
            <v>0</v>
          </cell>
          <cell r="S388" t="str">
            <v>Shaymacks</v>
          </cell>
          <cell r="T388">
            <v>66867.75</v>
          </cell>
          <cell r="U388">
            <v>66867.75</v>
          </cell>
          <cell r="V388">
            <v>0</v>
          </cell>
          <cell r="W388">
            <v>0</v>
          </cell>
          <cell r="X388">
            <v>0</v>
          </cell>
          <cell r="Y388">
            <v>0</v>
          </cell>
        </row>
        <row r="389">
          <cell r="A389">
            <v>200107</v>
          </cell>
          <cell r="B389" t="str">
            <v>foc</v>
          </cell>
          <cell r="C389" t="str">
            <v>foc27</v>
          </cell>
          <cell r="D389">
            <v>37096</v>
          </cell>
          <cell r="E389">
            <v>37096</v>
          </cell>
          <cell r="F389">
            <v>37096</v>
          </cell>
          <cell r="G389">
            <v>3724.090087890625</v>
          </cell>
          <cell r="H389">
            <v>3724.090087890625</v>
          </cell>
          <cell r="I389" t="str">
            <v>FCA</v>
          </cell>
          <cell r="J389" t="str">
            <v>FCA-DAF</v>
          </cell>
          <cell r="K389" t="str">
            <v>КГОК</v>
          </cell>
          <cell r="L389" t="str">
            <v>КГОК</v>
          </cell>
          <cell r="M389" t="str">
            <v>Mirintex</v>
          </cell>
          <cell r="N389" t="str">
            <v>Seko Slovakia</v>
          </cell>
          <cell r="O389">
            <v>11.38</v>
          </cell>
          <cell r="P389">
            <v>109163.1442</v>
          </cell>
          <cell r="Q389">
            <v>109163.14</v>
          </cell>
          <cell r="R389">
            <v>0</v>
          </cell>
          <cell r="S389" t="str">
            <v>Shaymacks</v>
          </cell>
          <cell r="T389">
            <v>66783</v>
          </cell>
          <cell r="U389">
            <v>66783</v>
          </cell>
          <cell r="V389">
            <v>0</v>
          </cell>
          <cell r="W389">
            <v>0</v>
          </cell>
          <cell r="X389">
            <v>0</v>
          </cell>
          <cell r="Y389">
            <v>0</v>
          </cell>
        </row>
        <row r="390">
          <cell r="A390">
            <v>200108</v>
          </cell>
          <cell r="B390" t="str">
            <v>foc</v>
          </cell>
          <cell r="C390" t="str">
            <v>foc28</v>
          </cell>
          <cell r="D390">
            <v>37110</v>
          </cell>
          <cell r="E390">
            <v>37110</v>
          </cell>
          <cell r="F390">
            <v>37110</v>
          </cell>
          <cell r="G390">
            <v>3743.47998046875</v>
          </cell>
          <cell r="H390">
            <v>3743.47998046875</v>
          </cell>
          <cell r="I390" t="str">
            <v>FCA</v>
          </cell>
          <cell r="J390" t="str">
            <v>FCA-DAF</v>
          </cell>
          <cell r="K390" t="str">
            <v>КГОК</v>
          </cell>
          <cell r="L390" t="str">
            <v>КГОК</v>
          </cell>
          <cell r="M390" t="str">
            <v>Mirintex</v>
          </cell>
          <cell r="N390" t="str">
            <v>Seko Slovakia</v>
          </cell>
          <cell r="O390">
            <v>11.38</v>
          </cell>
          <cell r="P390">
            <v>109688.90240000001</v>
          </cell>
          <cell r="Q390">
            <v>109688.9</v>
          </cell>
          <cell r="R390">
            <v>0</v>
          </cell>
          <cell r="S390" t="str">
            <v>Shaymacks</v>
          </cell>
          <cell r="T390">
            <v>67088.100000000006</v>
          </cell>
          <cell r="U390">
            <v>67088.100000000006</v>
          </cell>
          <cell r="V390">
            <v>0</v>
          </cell>
          <cell r="W390">
            <v>0</v>
          </cell>
          <cell r="X390">
            <v>0</v>
          </cell>
          <cell r="Y390">
            <v>0</v>
          </cell>
        </row>
        <row r="391">
          <cell r="A391">
            <v>200108</v>
          </cell>
          <cell r="B391" t="str">
            <v>foc</v>
          </cell>
          <cell r="C391" t="str">
            <v>foc29</v>
          </cell>
          <cell r="D391">
            <v>37109</v>
          </cell>
          <cell r="E391">
            <v>37113</v>
          </cell>
          <cell r="F391">
            <v>37113</v>
          </cell>
          <cell r="G391">
            <v>3746.77001953125</v>
          </cell>
          <cell r="H391">
            <v>3746.77001953125</v>
          </cell>
          <cell r="I391" t="str">
            <v>FCA</v>
          </cell>
          <cell r="J391" t="str">
            <v>FCA-DAF</v>
          </cell>
          <cell r="K391" t="str">
            <v>КГОК</v>
          </cell>
          <cell r="L391" t="str">
            <v>КГОК</v>
          </cell>
          <cell r="M391" t="str">
            <v>Mirintex</v>
          </cell>
          <cell r="N391" t="str">
            <v>Seko Slovakia</v>
          </cell>
          <cell r="O391">
            <v>11.4</v>
          </cell>
          <cell r="P391">
            <v>109902.978</v>
          </cell>
          <cell r="Q391">
            <v>109902.98</v>
          </cell>
          <cell r="R391">
            <v>0</v>
          </cell>
          <cell r="S391" t="str">
            <v>Shaymacks</v>
          </cell>
          <cell r="T391">
            <v>67189.8</v>
          </cell>
          <cell r="U391">
            <v>67189.8</v>
          </cell>
          <cell r="V391">
            <v>0</v>
          </cell>
          <cell r="W391">
            <v>0</v>
          </cell>
          <cell r="X391">
            <v>0</v>
          </cell>
          <cell r="Y391">
            <v>0</v>
          </cell>
        </row>
        <row r="392">
          <cell r="A392">
            <v>200108</v>
          </cell>
          <cell r="B392" t="str">
            <v>foc</v>
          </cell>
          <cell r="C392" t="str">
            <v>foc30</v>
          </cell>
          <cell r="D392">
            <v>37112</v>
          </cell>
          <cell r="E392">
            <v>37120</v>
          </cell>
          <cell r="F392">
            <v>37120</v>
          </cell>
          <cell r="G392">
            <v>3719.360107421875</v>
          </cell>
          <cell r="H392">
            <v>3719.360107421875</v>
          </cell>
          <cell r="I392" t="str">
            <v>FCA</v>
          </cell>
          <cell r="J392" t="str">
            <v>FCA-DAF</v>
          </cell>
          <cell r="K392" t="str">
            <v>КГОК</v>
          </cell>
          <cell r="L392" t="str">
            <v>КГОК</v>
          </cell>
          <cell r="M392" t="str">
            <v>Mirintex</v>
          </cell>
          <cell r="N392" t="str">
            <v>Seko Slovakia</v>
          </cell>
          <cell r="O392">
            <v>11.4</v>
          </cell>
          <cell r="P392">
            <v>109098.954</v>
          </cell>
          <cell r="Q392">
            <v>109098.95</v>
          </cell>
          <cell r="R392">
            <v>0</v>
          </cell>
          <cell r="S392" t="str">
            <v>Shaymacks</v>
          </cell>
          <cell r="T392">
            <v>66698.25</v>
          </cell>
          <cell r="U392">
            <v>66698.25</v>
          </cell>
          <cell r="V392">
            <v>0</v>
          </cell>
          <cell r="W392">
            <v>0</v>
          </cell>
          <cell r="X392">
            <v>0</v>
          </cell>
          <cell r="Y392">
            <v>0</v>
          </cell>
        </row>
        <row r="393">
          <cell r="A393">
            <v>200108</v>
          </cell>
          <cell r="B393" t="str">
            <v>foc</v>
          </cell>
          <cell r="C393" t="str">
            <v>foc31</v>
          </cell>
          <cell r="D393">
            <v>37116</v>
          </cell>
          <cell r="E393">
            <v>37123</v>
          </cell>
          <cell r="F393">
            <v>37123</v>
          </cell>
          <cell r="G393">
            <v>3772.889892578125</v>
          </cell>
          <cell r="H393">
            <v>3772.889892578125</v>
          </cell>
          <cell r="I393" t="str">
            <v>FCA</v>
          </cell>
          <cell r="J393" t="str">
            <v>FCA-DAF</v>
          </cell>
          <cell r="K393" t="str">
            <v>КГОК</v>
          </cell>
          <cell r="L393" t="str">
            <v>КГОК</v>
          </cell>
          <cell r="M393" t="str">
            <v>Mirintex</v>
          </cell>
          <cell r="N393" t="str">
            <v>Seko Slovakia</v>
          </cell>
          <cell r="O393">
            <v>11.44</v>
          </cell>
          <cell r="P393">
            <v>110605.91160000001</v>
          </cell>
          <cell r="Q393">
            <v>110605.91</v>
          </cell>
          <cell r="R393">
            <v>0</v>
          </cell>
          <cell r="S393" t="str">
            <v>Shaymacks</v>
          </cell>
          <cell r="T393">
            <v>67444.05</v>
          </cell>
          <cell r="U393">
            <v>67444.05</v>
          </cell>
          <cell r="V393">
            <v>0</v>
          </cell>
          <cell r="W393">
            <v>0</v>
          </cell>
          <cell r="X393">
            <v>0</v>
          </cell>
          <cell r="Y393">
            <v>0</v>
          </cell>
        </row>
        <row r="394">
          <cell r="A394">
            <v>200108</v>
          </cell>
          <cell r="B394" t="str">
            <v>foc</v>
          </cell>
          <cell r="C394" t="str">
            <v>foc32</v>
          </cell>
          <cell r="D394">
            <v>37119</v>
          </cell>
          <cell r="E394">
            <v>37127</v>
          </cell>
          <cell r="F394">
            <v>37127</v>
          </cell>
          <cell r="G394">
            <v>3712.97998046875</v>
          </cell>
          <cell r="H394">
            <v>3712.97998046875</v>
          </cell>
          <cell r="I394" t="str">
            <v>FCA</v>
          </cell>
          <cell r="J394" t="str">
            <v>FCA-DAF</v>
          </cell>
          <cell r="K394" t="str">
            <v>КГОК</v>
          </cell>
          <cell r="L394" t="str">
            <v>КГОК</v>
          </cell>
          <cell r="M394" t="str">
            <v>Mirintex</v>
          </cell>
          <cell r="N394" t="str">
            <v>Seko Slovakia</v>
          </cell>
          <cell r="O394">
            <v>11.38</v>
          </cell>
          <cell r="P394">
            <v>108816.3624</v>
          </cell>
          <cell r="Q394">
            <v>108816.36</v>
          </cell>
          <cell r="R394">
            <v>0</v>
          </cell>
          <cell r="S394" t="str">
            <v>Shaymacks</v>
          </cell>
          <cell r="T394">
            <v>66562.649999999994</v>
          </cell>
          <cell r="U394">
            <v>66562.649999999994</v>
          </cell>
          <cell r="V394">
            <v>0</v>
          </cell>
          <cell r="W394">
            <v>0</v>
          </cell>
          <cell r="X394">
            <v>0</v>
          </cell>
          <cell r="Y394">
            <v>0</v>
          </cell>
        </row>
        <row r="395">
          <cell r="A395">
            <v>200109</v>
          </cell>
          <cell r="B395" t="str">
            <v>foc</v>
          </cell>
          <cell r="C395" t="str">
            <v>foc33</v>
          </cell>
          <cell r="D395">
            <v>37147</v>
          </cell>
          <cell r="E395">
            <v>37147</v>
          </cell>
          <cell r="F395">
            <v>37151</v>
          </cell>
          <cell r="G395">
            <v>3732.989990234375</v>
          </cell>
          <cell r="H395">
            <v>3732.989990234375</v>
          </cell>
          <cell r="I395" t="str">
            <v>FCA</v>
          </cell>
          <cell r="J395" t="str">
            <v>DAF Bel-Ukr</v>
          </cell>
          <cell r="K395" t="str">
            <v>КГОК</v>
          </cell>
          <cell r="L395" t="str">
            <v>КГОК</v>
          </cell>
          <cell r="M395" t="str">
            <v>GMF</v>
          </cell>
          <cell r="N395" t="str">
            <v>Shiran</v>
          </cell>
          <cell r="O395">
            <v>13.480600000000001</v>
          </cell>
          <cell r="P395">
            <v>96462.701400000005</v>
          </cell>
          <cell r="Q395">
            <v>96462.7</v>
          </cell>
          <cell r="R395">
            <v>0</v>
          </cell>
          <cell r="S395" t="str">
            <v>Intergate</v>
          </cell>
          <cell r="T395">
            <v>46716.67</v>
          </cell>
          <cell r="U395">
            <v>46716.67</v>
          </cell>
          <cell r="V395">
            <v>0</v>
          </cell>
          <cell r="W395">
            <v>0</v>
          </cell>
          <cell r="X395">
            <v>0</v>
          </cell>
          <cell r="Y395">
            <v>0</v>
          </cell>
        </row>
        <row r="396">
          <cell r="A396">
            <v>200109</v>
          </cell>
          <cell r="B396" t="str">
            <v>foc</v>
          </cell>
          <cell r="C396" t="str">
            <v>foc34</v>
          </cell>
          <cell r="D396">
            <v>37137</v>
          </cell>
          <cell r="E396">
            <v>37148</v>
          </cell>
          <cell r="F396">
            <v>37151</v>
          </cell>
          <cell r="G396">
            <v>3852.139892578125</v>
          </cell>
          <cell r="H396">
            <v>3852.139892578125</v>
          </cell>
          <cell r="I396" t="str">
            <v>FCA</v>
          </cell>
          <cell r="J396" t="str">
            <v>DAF Bel-Ukr</v>
          </cell>
          <cell r="K396" t="str">
            <v>КГОК</v>
          </cell>
          <cell r="L396" t="str">
            <v>КГОК</v>
          </cell>
          <cell r="M396" t="str">
            <v>GMF</v>
          </cell>
          <cell r="N396" t="str">
            <v>Shiran</v>
          </cell>
          <cell r="O396">
            <v>13.400499999999999</v>
          </cell>
          <cell r="P396">
            <v>99233.052500000005</v>
          </cell>
          <cell r="Q396">
            <v>99233.05</v>
          </cell>
          <cell r="R396">
            <v>0</v>
          </cell>
          <cell r="S396" t="str">
            <v>Intergate</v>
          </cell>
          <cell r="T396">
            <v>46811.31</v>
          </cell>
          <cell r="U396">
            <v>46811.31</v>
          </cell>
          <cell r="V396">
            <v>0</v>
          </cell>
          <cell r="W396">
            <v>0</v>
          </cell>
          <cell r="X396">
            <v>0</v>
          </cell>
          <cell r="Y396">
            <v>0</v>
          </cell>
        </row>
        <row r="397">
          <cell r="A397">
            <v>200109</v>
          </cell>
          <cell r="B397" t="str">
            <v>foc</v>
          </cell>
          <cell r="C397" t="str">
            <v>foc35</v>
          </cell>
          <cell r="D397">
            <v>37139</v>
          </cell>
          <cell r="E397">
            <v>37153</v>
          </cell>
          <cell r="F397">
            <v>37155</v>
          </cell>
          <cell r="G397">
            <v>3806.219970703125</v>
          </cell>
          <cell r="H397">
            <v>3806.219970703125</v>
          </cell>
          <cell r="I397" t="str">
            <v>FCA</v>
          </cell>
          <cell r="J397" t="str">
            <v>DAF Bel-Ukr</v>
          </cell>
          <cell r="K397" t="str">
            <v>КГОК</v>
          </cell>
          <cell r="L397" t="str">
            <v>КГОК</v>
          </cell>
          <cell r="M397" t="str">
            <v>GMF</v>
          </cell>
          <cell r="N397" t="str">
            <v>Shiran</v>
          </cell>
          <cell r="O397">
            <v>13.2803</v>
          </cell>
          <cell r="P397">
            <v>97592.622700000007</v>
          </cell>
          <cell r="Q397">
            <v>97592.62</v>
          </cell>
          <cell r="R397">
            <v>0</v>
          </cell>
          <cell r="S397" t="str">
            <v>Intergate</v>
          </cell>
          <cell r="T397">
            <v>46728.5</v>
          </cell>
          <cell r="U397">
            <v>46728.5</v>
          </cell>
          <cell r="V397">
            <v>0</v>
          </cell>
          <cell r="W397">
            <v>0</v>
          </cell>
          <cell r="X397">
            <v>0</v>
          </cell>
          <cell r="Y397">
            <v>0</v>
          </cell>
        </row>
        <row r="398">
          <cell r="A398">
            <v>200109</v>
          </cell>
          <cell r="B398" t="str">
            <v>foc</v>
          </cell>
          <cell r="C398" t="str">
            <v>foc36</v>
          </cell>
          <cell r="D398">
            <v>37144</v>
          </cell>
          <cell r="E398">
            <v>37155</v>
          </cell>
          <cell r="F398">
            <v>37160</v>
          </cell>
          <cell r="G398">
            <v>3641.3701171875</v>
          </cell>
          <cell r="H398">
            <v>3641.3701171875</v>
          </cell>
          <cell r="I398" t="str">
            <v>FCA</v>
          </cell>
          <cell r="J398" t="str">
            <v>DAF Bel-Ukr</v>
          </cell>
          <cell r="K398" t="str">
            <v>КГОК</v>
          </cell>
          <cell r="L398" t="str">
            <v>КГОК</v>
          </cell>
          <cell r="M398" t="str">
            <v>GMF</v>
          </cell>
          <cell r="N398" t="str">
            <v>Shiran</v>
          </cell>
          <cell r="O398">
            <v>13.560700000000001</v>
          </cell>
          <cell r="P398">
            <v>94386.859400000001</v>
          </cell>
          <cell r="Q398">
            <v>94386.86</v>
          </cell>
          <cell r="R398">
            <v>0</v>
          </cell>
          <cell r="S398" t="str">
            <v>Intergate</v>
          </cell>
          <cell r="T398">
            <v>46681.18</v>
          </cell>
          <cell r="U398">
            <v>46681.18</v>
          </cell>
          <cell r="V398">
            <v>0</v>
          </cell>
          <cell r="W398">
            <v>0</v>
          </cell>
          <cell r="X398">
            <v>0</v>
          </cell>
          <cell r="Y398">
            <v>0</v>
          </cell>
        </row>
        <row r="399">
          <cell r="A399">
            <v>200109</v>
          </cell>
          <cell r="B399" t="str">
            <v>foc</v>
          </cell>
          <cell r="C399" t="str">
            <v>foc37</v>
          </cell>
          <cell r="D399">
            <v>37147</v>
          </cell>
          <cell r="E399">
            <v>37158</v>
          </cell>
          <cell r="F399">
            <v>37160</v>
          </cell>
          <cell r="G399">
            <v>3608.820068359375</v>
          </cell>
          <cell r="H399">
            <v>3608.820068359375</v>
          </cell>
          <cell r="I399" t="str">
            <v>FCA</v>
          </cell>
          <cell r="J399" t="str">
            <v>DAF Bel-Ukr</v>
          </cell>
          <cell r="K399" t="str">
            <v>КГОК</v>
          </cell>
          <cell r="L399" t="str">
            <v>КГОК</v>
          </cell>
          <cell r="M399" t="str">
            <v>GMF</v>
          </cell>
          <cell r="N399" t="str">
            <v>Shiran</v>
          </cell>
          <cell r="O399">
            <v>13.320399999999999</v>
          </cell>
          <cell r="P399">
            <v>92675.945200000002</v>
          </cell>
          <cell r="Q399">
            <v>92675.95</v>
          </cell>
          <cell r="R399">
            <v>0</v>
          </cell>
          <cell r="S399" t="str">
            <v>Intergate</v>
          </cell>
          <cell r="T399">
            <v>46278.96</v>
          </cell>
          <cell r="U399">
            <v>46278.96</v>
          </cell>
          <cell r="V399">
            <v>0</v>
          </cell>
          <cell r="W399">
            <v>0</v>
          </cell>
          <cell r="X399">
            <v>0</v>
          </cell>
          <cell r="Y399">
            <v>0</v>
          </cell>
        </row>
        <row r="400">
          <cell r="A400">
            <v>200109</v>
          </cell>
          <cell r="B400" t="str">
            <v>foc</v>
          </cell>
          <cell r="C400" t="str">
            <v>foc38</v>
          </cell>
          <cell r="D400">
            <v>37161</v>
          </cell>
          <cell r="E400">
            <v>37161</v>
          </cell>
          <cell r="F400">
            <v>37165</v>
          </cell>
          <cell r="G400">
            <v>3648.6201171875</v>
          </cell>
          <cell r="H400">
            <v>3648.6201171875</v>
          </cell>
          <cell r="I400" t="str">
            <v>FCA</v>
          </cell>
          <cell r="J400" t="str">
            <v>DAF Bel-Ukr</v>
          </cell>
          <cell r="K400" t="str">
            <v>КГОК</v>
          </cell>
          <cell r="L400" t="str">
            <v>КГОК</v>
          </cell>
          <cell r="M400" t="str">
            <v>GMF</v>
          </cell>
          <cell r="N400" t="str">
            <v>Shiran</v>
          </cell>
          <cell r="O400">
            <v>13.5207</v>
          </cell>
          <cell r="P400">
            <v>94428.839600000007</v>
          </cell>
          <cell r="Q400">
            <v>94428.84</v>
          </cell>
          <cell r="R400">
            <v>0</v>
          </cell>
          <cell r="S400" t="str">
            <v>Intergate</v>
          </cell>
          <cell r="T400">
            <v>46763.99</v>
          </cell>
          <cell r="U400">
            <v>46763.99</v>
          </cell>
          <cell r="V400">
            <v>0</v>
          </cell>
          <cell r="W400">
            <v>0</v>
          </cell>
          <cell r="X400">
            <v>0</v>
          </cell>
          <cell r="Y400">
            <v>0</v>
          </cell>
        </row>
        <row r="401">
          <cell r="A401">
            <v>200109</v>
          </cell>
          <cell r="B401" t="str">
            <v>foc</v>
          </cell>
          <cell r="C401" t="str">
            <v>foc39</v>
          </cell>
          <cell r="D401">
            <v>37162</v>
          </cell>
          <cell r="E401">
            <v>37162</v>
          </cell>
          <cell r="F401">
            <v>37165</v>
          </cell>
          <cell r="G401">
            <v>3633.679931640625</v>
          </cell>
          <cell r="H401">
            <v>3633.679931640625</v>
          </cell>
          <cell r="I401" t="str">
            <v>FCA</v>
          </cell>
          <cell r="J401" t="str">
            <v>DAF Bel-Ukr</v>
          </cell>
          <cell r="K401" t="str">
            <v>КГОК</v>
          </cell>
          <cell r="L401" t="str">
            <v>КГОК</v>
          </cell>
          <cell r="M401" t="str">
            <v>GMF</v>
          </cell>
          <cell r="N401" t="str">
            <v>Shiran</v>
          </cell>
          <cell r="O401">
            <v>13.400499999999999</v>
          </cell>
          <cell r="P401">
            <v>93605.4136</v>
          </cell>
          <cell r="Q401">
            <v>93605.41</v>
          </cell>
          <cell r="R401">
            <v>0</v>
          </cell>
          <cell r="S401" t="str">
            <v>Intergate</v>
          </cell>
          <cell r="T401">
            <v>46491.9</v>
          </cell>
          <cell r="U401">
            <v>46491.9</v>
          </cell>
          <cell r="V401">
            <v>0</v>
          </cell>
          <cell r="W401">
            <v>0</v>
          </cell>
          <cell r="X401">
            <v>0</v>
          </cell>
          <cell r="Y401">
            <v>0</v>
          </cell>
        </row>
        <row r="402">
          <cell r="A402">
            <v>200110</v>
          </cell>
          <cell r="B402" t="str">
            <v>foc</v>
          </cell>
          <cell r="C402" t="str">
            <v>foc40</v>
          </cell>
          <cell r="D402">
            <v>37166</v>
          </cell>
          <cell r="E402">
            <v>37167</v>
          </cell>
          <cell r="F402">
            <v>37168</v>
          </cell>
          <cell r="G402">
            <v>3660.010009765625</v>
          </cell>
          <cell r="H402">
            <v>3660.010009765625</v>
          </cell>
          <cell r="I402" t="str">
            <v>FCA</v>
          </cell>
          <cell r="J402" t="str">
            <v>DAF Bel-Ukr</v>
          </cell>
          <cell r="K402" t="str">
            <v>КГОК</v>
          </cell>
          <cell r="L402" t="str">
            <v>КГОК</v>
          </cell>
          <cell r="M402" t="str">
            <v>GMF</v>
          </cell>
          <cell r="N402" t="str">
            <v>Shiran</v>
          </cell>
          <cell r="O402">
            <v>13.320399999999999</v>
          </cell>
          <cell r="P402">
            <v>93990.520799999998</v>
          </cell>
          <cell r="Q402">
            <v>93990.52</v>
          </cell>
          <cell r="R402">
            <v>0</v>
          </cell>
          <cell r="S402" t="str">
            <v>Intergate</v>
          </cell>
          <cell r="T402">
            <v>46397.26</v>
          </cell>
          <cell r="U402">
            <v>46397.26</v>
          </cell>
          <cell r="V402">
            <v>0</v>
          </cell>
          <cell r="W402">
            <v>0</v>
          </cell>
          <cell r="X402">
            <v>0</v>
          </cell>
          <cell r="Y402">
            <v>0</v>
          </cell>
        </row>
        <row r="403">
          <cell r="A403">
            <v>200110</v>
          </cell>
          <cell r="B403" t="str">
            <v>foc</v>
          </cell>
          <cell r="C403" t="str">
            <v>foc41</v>
          </cell>
          <cell r="D403">
            <v>37168</v>
          </cell>
          <cell r="E403">
            <v>37169</v>
          </cell>
          <cell r="F403">
            <v>37172</v>
          </cell>
          <cell r="G403">
            <v>3683.110107421875</v>
          </cell>
          <cell r="H403">
            <v>3683.110107421875</v>
          </cell>
          <cell r="I403" t="str">
            <v>FCA</v>
          </cell>
          <cell r="J403" t="str">
            <v>DAF Bel-Ukr</v>
          </cell>
          <cell r="K403" t="str">
            <v>КГОК</v>
          </cell>
          <cell r="L403" t="str">
            <v>КГОК</v>
          </cell>
          <cell r="M403" t="str">
            <v>GMF</v>
          </cell>
          <cell r="N403" t="str">
            <v>Shiran</v>
          </cell>
          <cell r="O403">
            <v>13.3604</v>
          </cell>
          <cell r="P403">
            <v>94731.059599999993</v>
          </cell>
          <cell r="Q403">
            <v>94731.06</v>
          </cell>
          <cell r="R403">
            <v>0</v>
          </cell>
          <cell r="S403" t="str">
            <v>Intergate</v>
          </cell>
          <cell r="T403">
            <v>46610.2</v>
          </cell>
          <cell r="U403">
            <v>46610.2</v>
          </cell>
          <cell r="V403">
            <v>0</v>
          </cell>
          <cell r="W403">
            <v>0</v>
          </cell>
          <cell r="X403">
            <v>0</v>
          </cell>
          <cell r="Y403">
            <v>0</v>
          </cell>
        </row>
        <row r="404">
          <cell r="A404">
            <v>200110</v>
          </cell>
          <cell r="B404" t="str">
            <v>foc</v>
          </cell>
          <cell r="C404" t="str">
            <v>foc42</v>
          </cell>
          <cell r="D404">
            <v>37172</v>
          </cell>
          <cell r="E404">
            <v>37172</v>
          </cell>
          <cell r="F404">
            <v>37173</v>
          </cell>
          <cell r="G404">
            <v>3645.699951171875</v>
          </cell>
          <cell r="H404">
            <v>3645.699951171875</v>
          </cell>
          <cell r="I404" t="str">
            <v>FCA</v>
          </cell>
          <cell r="J404" t="str">
            <v>DAF Bel-Ukr</v>
          </cell>
          <cell r="K404" t="str">
            <v>КГОК</v>
          </cell>
          <cell r="L404" t="str">
            <v>КГОК</v>
          </cell>
          <cell r="M404" t="str">
            <v>GMF</v>
          </cell>
          <cell r="N404" t="str">
            <v>Shiran</v>
          </cell>
          <cell r="O404">
            <v>13.3604</v>
          </cell>
          <cell r="P404">
            <v>93768.862299999993</v>
          </cell>
          <cell r="Q404">
            <v>93768.86</v>
          </cell>
          <cell r="R404">
            <v>0</v>
          </cell>
          <cell r="S404" t="str">
            <v>Intergate</v>
          </cell>
          <cell r="T404">
            <v>46349.94</v>
          </cell>
          <cell r="U404">
            <v>46349.94</v>
          </cell>
          <cell r="V404">
            <v>0</v>
          </cell>
          <cell r="W404">
            <v>0</v>
          </cell>
          <cell r="X404">
            <v>0</v>
          </cell>
          <cell r="Y404">
            <v>0</v>
          </cell>
        </row>
        <row r="405">
          <cell r="A405">
            <v>200110</v>
          </cell>
          <cell r="B405" t="str">
            <v>foc</v>
          </cell>
          <cell r="C405" t="str">
            <v>foc43</v>
          </cell>
          <cell r="D405">
            <v>37175</v>
          </cell>
          <cell r="E405">
            <v>37176</v>
          </cell>
          <cell r="F405">
            <v>37179</v>
          </cell>
          <cell r="G405">
            <v>3763.860107421875</v>
          </cell>
          <cell r="H405">
            <v>3763.860107421875</v>
          </cell>
          <cell r="I405" t="str">
            <v>FCA</v>
          </cell>
          <cell r="J405" t="str">
            <v>DAF Bel-Ukr</v>
          </cell>
          <cell r="K405" t="str">
            <v>КГОК</v>
          </cell>
          <cell r="L405" t="str">
            <v>КГОК</v>
          </cell>
          <cell r="M405" t="str">
            <v>GMF</v>
          </cell>
          <cell r="N405" t="str">
            <v>Shiran</v>
          </cell>
          <cell r="O405">
            <v>13.400499999999999</v>
          </cell>
          <cell r="P405">
            <v>96958.915500000003</v>
          </cell>
          <cell r="Q405">
            <v>96958.92</v>
          </cell>
          <cell r="R405">
            <v>0</v>
          </cell>
          <cell r="S405" t="str">
            <v>Intergate</v>
          </cell>
          <cell r="T405">
            <v>46444.58</v>
          </cell>
          <cell r="U405">
            <v>46444.58</v>
          </cell>
          <cell r="V405">
            <v>0</v>
          </cell>
          <cell r="W405">
            <v>0</v>
          </cell>
          <cell r="X405">
            <v>0</v>
          </cell>
          <cell r="Y405">
            <v>0</v>
          </cell>
        </row>
        <row r="406">
          <cell r="A406">
            <v>200110</v>
          </cell>
          <cell r="B406" t="str">
            <v>foc</v>
          </cell>
          <cell r="C406" t="str">
            <v>foc44</v>
          </cell>
          <cell r="D406">
            <v>37179</v>
          </cell>
          <cell r="E406">
            <v>37180</v>
          </cell>
          <cell r="F406">
            <v>37183</v>
          </cell>
          <cell r="G406">
            <v>3876.9599609375</v>
          </cell>
          <cell r="H406">
            <v>3876.9599609375</v>
          </cell>
          <cell r="I406" t="str">
            <v>FCA</v>
          </cell>
          <cell r="J406" t="str">
            <v>DAF Bel-Ukr</v>
          </cell>
          <cell r="K406" t="str">
            <v>КГОК</v>
          </cell>
          <cell r="L406" t="str">
            <v>КГОК</v>
          </cell>
          <cell r="M406" t="str">
            <v>GMF</v>
          </cell>
          <cell r="N406" t="str">
            <v>Shiran</v>
          </cell>
          <cell r="O406">
            <v>13.2776</v>
          </cell>
          <cell r="P406">
            <v>98039.013699999996</v>
          </cell>
          <cell r="Q406">
            <v>98039.01</v>
          </cell>
          <cell r="R406">
            <v>0</v>
          </cell>
          <cell r="S406" t="str">
            <v>Intergate</v>
          </cell>
          <cell r="T406">
            <v>46562.879999999997</v>
          </cell>
          <cell r="U406">
            <v>46562.879999999997</v>
          </cell>
          <cell r="V406">
            <v>0</v>
          </cell>
          <cell r="W406">
            <v>0</v>
          </cell>
          <cell r="X406">
            <v>0</v>
          </cell>
          <cell r="Y406">
            <v>0</v>
          </cell>
        </row>
        <row r="407">
          <cell r="A407">
            <v>200110</v>
          </cell>
          <cell r="B407" t="str">
            <v>foc</v>
          </cell>
          <cell r="C407" t="str">
            <v>foc45</v>
          </cell>
          <cell r="D407">
            <v>37181</v>
          </cell>
          <cell r="E407">
            <v>37182</v>
          </cell>
          <cell r="F407">
            <v>37186</v>
          </cell>
          <cell r="G407">
            <v>3891.93994140625</v>
          </cell>
          <cell r="H407">
            <v>3891.93994140625</v>
          </cell>
          <cell r="I407" t="str">
            <v>FCA</v>
          </cell>
          <cell r="J407" t="str">
            <v>DAF Bel-Ukr</v>
          </cell>
          <cell r="K407" t="str">
            <v>КГОК</v>
          </cell>
          <cell r="L407" t="str">
            <v>КГОК</v>
          </cell>
          <cell r="M407" t="str">
            <v>GMF</v>
          </cell>
          <cell r="N407" t="str">
            <v>Shiran</v>
          </cell>
          <cell r="O407">
            <v>13.2776</v>
          </cell>
          <cell r="P407">
            <v>98417.821899999995</v>
          </cell>
          <cell r="Q407">
            <v>98417.82</v>
          </cell>
          <cell r="R407">
            <v>0</v>
          </cell>
          <cell r="S407" t="str">
            <v>Intergate</v>
          </cell>
          <cell r="T407">
            <v>46704.84</v>
          </cell>
          <cell r="U407">
            <v>46704.84</v>
          </cell>
          <cell r="V407">
            <v>0</v>
          </cell>
          <cell r="W407">
            <v>0</v>
          </cell>
          <cell r="X407">
            <v>0</v>
          </cell>
          <cell r="Y407">
            <v>0</v>
          </cell>
        </row>
        <row r="408">
          <cell r="A408">
            <v>200110</v>
          </cell>
          <cell r="B408" t="str">
            <v>foc</v>
          </cell>
          <cell r="C408" t="str">
            <v>foc46</v>
          </cell>
          <cell r="D408">
            <v>37186</v>
          </cell>
          <cell r="E408">
            <v>37186</v>
          </cell>
          <cell r="F408">
            <v>37188</v>
          </cell>
          <cell r="G408">
            <v>3894.89990234375</v>
          </cell>
          <cell r="H408">
            <v>3894.89990234375</v>
          </cell>
          <cell r="I408" t="str">
            <v>FCA</v>
          </cell>
          <cell r="J408" t="str">
            <v>DAF Bel-Ukr</v>
          </cell>
          <cell r="K408" t="str">
            <v>КГОК</v>
          </cell>
          <cell r="L408" t="str">
            <v>КГОК</v>
          </cell>
          <cell r="M408" t="str">
            <v>GMF</v>
          </cell>
          <cell r="N408" t="str">
            <v>Shiran</v>
          </cell>
          <cell r="O408">
            <v>13.3171</v>
          </cell>
          <cell r="P408">
            <v>98646.521800000002</v>
          </cell>
          <cell r="Q408">
            <v>98646.52</v>
          </cell>
          <cell r="R408">
            <v>0</v>
          </cell>
          <cell r="S408" t="str">
            <v>Intergate</v>
          </cell>
          <cell r="T408">
            <v>46716.67</v>
          </cell>
          <cell r="U408">
            <v>46716.67</v>
          </cell>
          <cell r="V408">
            <v>0</v>
          </cell>
          <cell r="W408">
            <v>0</v>
          </cell>
          <cell r="X408">
            <v>0</v>
          </cell>
          <cell r="Y408">
            <v>0</v>
          </cell>
        </row>
        <row r="409">
          <cell r="A409">
            <v>200110</v>
          </cell>
          <cell r="B409" t="str">
            <v>foc</v>
          </cell>
          <cell r="C409" t="str">
            <v>foc47</v>
          </cell>
          <cell r="D409">
            <v>37189</v>
          </cell>
          <cell r="E409">
            <v>37189</v>
          </cell>
          <cell r="F409">
            <v>37190</v>
          </cell>
          <cell r="G409">
            <v>3863.7099609375</v>
          </cell>
          <cell r="H409">
            <v>3863.7099609375</v>
          </cell>
          <cell r="I409" t="str">
            <v>FCA</v>
          </cell>
          <cell r="J409" t="str">
            <v>DAF Bel-Ukr</v>
          </cell>
          <cell r="K409" t="str">
            <v>КГОК</v>
          </cell>
          <cell r="L409" t="str">
            <v>КГОК</v>
          </cell>
          <cell r="M409" t="str">
            <v>GMF</v>
          </cell>
          <cell r="N409" t="str">
            <v>Shiran</v>
          </cell>
          <cell r="O409">
            <v>13.3171</v>
          </cell>
          <cell r="P409">
            <v>97856.569499999998</v>
          </cell>
          <cell r="Q409">
            <v>97856.57</v>
          </cell>
          <cell r="R409">
            <v>0</v>
          </cell>
          <cell r="S409" t="str">
            <v>Intergate</v>
          </cell>
          <cell r="T409">
            <v>46314.45</v>
          </cell>
          <cell r="U409">
            <v>46314.45</v>
          </cell>
          <cell r="V409">
            <v>0</v>
          </cell>
          <cell r="W409">
            <v>0</v>
          </cell>
          <cell r="X409">
            <v>0</v>
          </cell>
          <cell r="Y409">
            <v>0</v>
          </cell>
        </row>
        <row r="410">
          <cell r="A410">
            <v>200110</v>
          </cell>
          <cell r="B410" t="str">
            <v>foc</v>
          </cell>
          <cell r="C410" t="str">
            <v>foc48</v>
          </cell>
          <cell r="D410">
            <v>37193</v>
          </cell>
          <cell r="E410">
            <v>37190</v>
          </cell>
          <cell r="F410">
            <v>37194</v>
          </cell>
          <cell r="G410">
            <v>3930.199951171875</v>
          </cell>
          <cell r="H410">
            <v>3930.199951171875</v>
          </cell>
          <cell r="I410" t="str">
            <v>FCA</v>
          </cell>
          <cell r="J410" t="str">
            <v>DAF Bel-Ukr</v>
          </cell>
          <cell r="K410" t="str">
            <v>КГОК</v>
          </cell>
          <cell r="L410" t="str">
            <v>КГОК</v>
          </cell>
          <cell r="M410" t="str">
            <v>GMF</v>
          </cell>
          <cell r="N410" t="str">
            <v>Shiran</v>
          </cell>
          <cell r="O410">
            <v>13.2776</v>
          </cell>
          <cell r="P410">
            <v>99385.322</v>
          </cell>
          <cell r="Q410">
            <v>99385.32</v>
          </cell>
          <cell r="R410">
            <v>0</v>
          </cell>
          <cell r="S410" t="str">
            <v>Intergate</v>
          </cell>
          <cell r="T410">
            <v>47154.38</v>
          </cell>
          <cell r="U410">
            <v>47154.38</v>
          </cell>
          <cell r="V410">
            <v>0</v>
          </cell>
          <cell r="W410">
            <v>0</v>
          </cell>
          <cell r="X410">
            <v>0</v>
          </cell>
          <cell r="Y410">
            <v>0</v>
          </cell>
        </row>
        <row r="411">
          <cell r="A411">
            <v>200111</v>
          </cell>
          <cell r="B411" t="str">
            <v>foc</v>
          </cell>
          <cell r="C411" t="str">
            <v>foc49</v>
          </cell>
          <cell r="D411">
            <v>37196</v>
          </cell>
          <cell r="E411">
            <v>37200</v>
          </cell>
          <cell r="F411">
            <v>37203</v>
          </cell>
          <cell r="G411">
            <v>3897.070068359375</v>
          </cell>
          <cell r="H411">
            <v>3897.070068359375</v>
          </cell>
          <cell r="I411" t="str">
            <v>FCA</v>
          </cell>
          <cell r="J411" t="str">
            <v>DAF Bel-Ukr</v>
          </cell>
          <cell r="K411" t="str">
            <v>КГОК</v>
          </cell>
          <cell r="L411" t="str">
            <v>КГОК</v>
          </cell>
          <cell r="M411" t="str">
            <v>GMF</v>
          </cell>
          <cell r="N411" t="str">
            <v>Shiran</v>
          </cell>
          <cell r="O411">
            <v>13.3171</v>
          </cell>
          <cell r="P411">
            <v>98701.481599999999</v>
          </cell>
          <cell r="Q411">
            <v>98701.48</v>
          </cell>
          <cell r="R411">
            <v>0</v>
          </cell>
          <cell r="S411" t="str">
            <v>Intergate</v>
          </cell>
          <cell r="T411">
            <v>46681.18</v>
          </cell>
          <cell r="U411">
            <v>46681.18</v>
          </cell>
          <cell r="V411">
            <v>0</v>
          </cell>
          <cell r="W411">
            <v>0</v>
          </cell>
          <cell r="X411">
            <v>0</v>
          </cell>
          <cell r="Y411">
            <v>0</v>
          </cell>
        </row>
        <row r="412">
          <cell r="A412">
            <v>200111</v>
          </cell>
          <cell r="B412" t="str">
            <v>foc</v>
          </cell>
          <cell r="C412" t="str">
            <v>foc50</v>
          </cell>
          <cell r="D412">
            <v>37197</v>
          </cell>
          <cell r="E412">
            <v>37201</v>
          </cell>
          <cell r="F412">
            <v>37203</v>
          </cell>
          <cell r="G412">
            <v>3893.909912109375</v>
          </cell>
          <cell r="H412">
            <v>3893.909912109375</v>
          </cell>
          <cell r="I412" t="str">
            <v>FCA</v>
          </cell>
          <cell r="J412" t="str">
            <v>DAF Bel-Ukr</v>
          </cell>
          <cell r="K412" t="str">
            <v>КГОК</v>
          </cell>
          <cell r="L412" t="str">
            <v>КГОК</v>
          </cell>
          <cell r="M412" t="str">
            <v>GMF</v>
          </cell>
          <cell r="N412" t="str">
            <v>Shiran</v>
          </cell>
          <cell r="O412">
            <v>13.2776</v>
          </cell>
          <cell r="P412">
            <v>98467.638500000001</v>
          </cell>
          <cell r="Q412">
            <v>98467.64</v>
          </cell>
          <cell r="R412">
            <v>0</v>
          </cell>
          <cell r="S412" t="str">
            <v>Intergate</v>
          </cell>
          <cell r="T412">
            <v>46657.52</v>
          </cell>
          <cell r="U412">
            <v>46657.52</v>
          </cell>
          <cell r="V412">
            <v>0</v>
          </cell>
          <cell r="W412">
            <v>0</v>
          </cell>
          <cell r="X412">
            <v>0</v>
          </cell>
          <cell r="Y412">
            <v>0</v>
          </cell>
        </row>
        <row r="413">
          <cell r="A413">
            <v>200111</v>
          </cell>
          <cell r="B413" t="str">
            <v>foc</v>
          </cell>
          <cell r="C413" t="str">
            <v>foc51</v>
          </cell>
          <cell r="D413">
            <v>37198</v>
          </cell>
          <cell r="E413">
            <v>37203</v>
          </cell>
          <cell r="F413">
            <v>37204</v>
          </cell>
          <cell r="G413">
            <v>3938.010009765625</v>
          </cell>
          <cell r="H413">
            <v>3938.010009765625</v>
          </cell>
          <cell r="I413" t="str">
            <v>FCA</v>
          </cell>
          <cell r="J413" t="str">
            <v>DAF Bel-Ukr</v>
          </cell>
          <cell r="K413" t="str">
            <v>КГОК</v>
          </cell>
          <cell r="L413" t="str">
            <v>КГОК</v>
          </cell>
          <cell r="M413" t="str">
            <v>GMF</v>
          </cell>
          <cell r="N413" t="str">
            <v>Shiran</v>
          </cell>
          <cell r="O413">
            <v>13.2776</v>
          </cell>
          <cell r="P413">
            <v>99582.8217</v>
          </cell>
          <cell r="Q413">
            <v>99582.82</v>
          </cell>
          <cell r="R413">
            <v>0</v>
          </cell>
          <cell r="S413" t="str">
            <v>Intergate</v>
          </cell>
          <cell r="T413">
            <v>47095.23</v>
          </cell>
          <cell r="U413">
            <v>47095.23</v>
          </cell>
          <cell r="V413">
            <v>0</v>
          </cell>
          <cell r="W413">
            <v>0</v>
          </cell>
          <cell r="X413">
            <v>0</v>
          </cell>
          <cell r="Y413">
            <v>0</v>
          </cell>
        </row>
        <row r="414">
          <cell r="A414">
            <v>200111</v>
          </cell>
          <cell r="B414" t="str">
            <v>foc</v>
          </cell>
          <cell r="C414" t="str">
            <v>foc52</v>
          </cell>
          <cell r="D414">
            <v>37199</v>
          </cell>
          <cell r="E414">
            <v>37204</v>
          </cell>
          <cell r="F414">
            <v>37207</v>
          </cell>
          <cell r="G414">
            <v>3880.280029296875</v>
          </cell>
          <cell r="H414">
            <v>3880.280029296875</v>
          </cell>
          <cell r="I414" t="str">
            <v>FCA</v>
          </cell>
          <cell r="J414" t="str">
            <v>DAF Bel-Ukr</v>
          </cell>
          <cell r="K414" t="str">
            <v>КГОК</v>
          </cell>
          <cell r="L414" t="str">
            <v>КГОК</v>
          </cell>
          <cell r="M414" t="str">
            <v>GMF</v>
          </cell>
          <cell r="N414" t="str">
            <v>Shiran</v>
          </cell>
          <cell r="O414">
            <v>13.396100000000001</v>
          </cell>
          <cell r="P414">
            <v>98582.781700000007</v>
          </cell>
          <cell r="Q414">
            <v>98582.78</v>
          </cell>
          <cell r="R414">
            <v>0</v>
          </cell>
          <cell r="S414" t="str">
            <v>Intergate</v>
          </cell>
          <cell r="T414">
            <v>46480.07</v>
          </cell>
          <cell r="U414">
            <v>46480.07</v>
          </cell>
          <cell r="V414">
            <v>0</v>
          </cell>
          <cell r="W414">
            <v>0</v>
          </cell>
          <cell r="X414">
            <v>0</v>
          </cell>
          <cell r="Y414">
            <v>0</v>
          </cell>
        </row>
        <row r="415">
          <cell r="A415">
            <v>200111</v>
          </cell>
          <cell r="B415" t="str">
            <v>foc</v>
          </cell>
          <cell r="C415" t="str">
            <v>foc53</v>
          </cell>
          <cell r="D415">
            <v>37200</v>
          </cell>
          <cell r="E415">
            <v>37209</v>
          </cell>
          <cell r="F415">
            <v>37210</v>
          </cell>
          <cell r="G415">
            <v>3834.18994140625</v>
          </cell>
          <cell r="H415">
            <v>3834.18994140625</v>
          </cell>
          <cell r="I415" t="str">
            <v>FCA</v>
          </cell>
          <cell r="J415" t="str">
            <v>DAF Bel-Ukr</v>
          </cell>
          <cell r="K415" t="str">
            <v>КГОК</v>
          </cell>
          <cell r="L415" t="str">
            <v>КГОК</v>
          </cell>
          <cell r="M415" t="str">
            <v>GMF</v>
          </cell>
          <cell r="N415" t="str">
            <v>Shiran</v>
          </cell>
          <cell r="O415">
            <v>13.475099999999999</v>
          </cell>
          <cell r="P415">
            <v>97714.711899999995</v>
          </cell>
          <cell r="Q415">
            <v>97714.71</v>
          </cell>
          <cell r="R415">
            <v>0</v>
          </cell>
          <cell r="S415" t="str">
            <v>Intergate</v>
          </cell>
          <cell r="T415">
            <v>46030.53</v>
          </cell>
          <cell r="U415">
            <v>46030.53</v>
          </cell>
          <cell r="V415">
            <v>0</v>
          </cell>
          <cell r="W415">
            <v>0</v>
          </cell>
          <cell r="X415">
            <v>0</v>
          </cell>
          <cell r="Y415">
            <v>0</v>
          </cell>
        </row>
        <row r="416">
          <cell r="A416">
            <v>200111</v>
          </cell>
          <cell r="B416" t="str">
            <v>foc</v>
          </cell>
          <cell r="C416" t="str">
            <v>foc54</v>
          </cell>
          <cell r="D416">
            <v>37201</v>
          </cell>
          <cell r="E416">
            <v>37210</v>
          </cell>
          <cell r="F416">
            <v>37211</v>
          </cell>
          <cell r="G416">
            <v>3911.260009765625</v>
          </cell>
          <cell r="H416">
            <v>3911.260009765625</v>
          </cell>
          <cell r="I416" t="str">
            <v>FCA</v>
          </cell>
          <cell r="J416" t="str">
            <v>DAF Bel-Ukr</v>
          </cell>
          <cell r="K416" t="str">
            <v>КГОК</v>
          </cell>
          <cell r="L416" t="str">
            <v>КГОК</v>
          </cell>
          <cell r="M416" t="str">
            <v>GMF</v>
          </cell>
          <cell r="N416" t="str">
            <v>Shiran</v>
          </cell>
          <cell r="O416">
            <v>13.396100000000001</v>
          </cell>
          <cell r="P416">
            <v>99369.862699999998</v>
          </cell>
          <cell r="Q416">
            <v>99369.86</v>
          </cell>
          <cell r="R416">
            <v>0</v>
          </cell>
          <cell r="S416" t="str">
            <v>Intergate</v>
          </cell>
          <cell r="T416">
            <v>46941.440000000002</v>
          </cell>
          <cell r="U416">
            <v>46941.440000000002</v>
          </cell>
          <cell r="V416">
            <v>0</v>
          </cell>
          <cell r="W416">
            <v>0</v>
          </cell>
          <cell r="X416">
            <v>0</v>
          </cell>
          <cell r="Y416">
            <v>0</v>
          </cell>
        </row>
        <row r="417">
          <cell r="A417">
            <v>200111</v>
          </cell>
          <cell r="B417" t="str">
            <v>foc</v>
          </cell>
          <cell r="C417" t="str">
            <v>foc55</v>
          </cell>
          <cell r="D417">
            <v>37202</v>
          </cell>
          <cell r="E417">
            <v>37215</v>
          </cell>
          <cell r="F417">
            <v>37216</v>
          </cell>
          <cell r="G417">
            <v>3870.64990234375</v>
          </cell>
          <cell r="H417">
            <v>3870.64990234375</v>
          </cell>
          <cell r="I417" t="str">
            <v>FCA</v>
          </cell>
          <cell r="J417" t="str">
            <v>DAF Bel-Ukr</v>
          </cell>
          <cell r="K417" t="str">
            <v>КГОК</v>
          </cell>
          <cell r="L417" t="str">
            <v>КГОК</v>
          </cell>
          <cell r="M417" t="str">
            <v>GMF</v>
          </cell>
          <cell r="N417" t="str">
            <v>Shiran</v>
          </cell>
          <cell r="O417">
            <v>13.3566</v>
          </cell>
          <cell r="P417">
            <v>98185.230299999996</v>
          </cell>
          <cell r="Q417">
            <v>98185.23</v>
          </cell>
          <cell r="R417">
            <v>0</v>
          </cell>
          <cell r="S417" t="str">
            <v>Intergate</v>
          </cell>
          <cell r="T417">
            <v>46468.24</v>
          </cell>
          <cell r="U417">
            <v>46468.24</v>
          </cell>
          <cell r="V417">
            <v>0</v>
          </cell>
          <cell r="W417">
            <v>0</v>
          </cell>
          <cell r="X417">
            <v>0</v>
          </cell>
          <cell r="Y417">
            <v>0</v>
          </cell>
        </row>
        <row r="418">
          <cell r="A418">
            <v>200111</v>
          </cell>
          <cell r="B418" t="str">
            <v>foc</v>
          </cell>
          <cell r="C418" t="str">
            <v>foc56</v>
          </cell>
          <cell r="D418">
            <v>37203</v>
          </cell>
          <cell r="E418">
            <v>37218</v>
          </cell>
          <cell r="F418">
            <v>37221</v>
          </cell>
          <cell r="G418">
            <v>3841.580078125</v>
          </cell>
          <cell r="H418">
            <v>3841.580078125</v>
          </cell>
          <cell r="I418" t="str">
            <v>FCA</v>
          </cell>
          <cell r="J418" t="str">
            <v>DAF Bel-Ukr</v>
          </cell>
          <cell r="K418" t="str">
            <v>КГОК</v>
          </cell>
          <cell r="L418" t="str">
            <v>КГОК</v>
          </cell>
          <cell r="M418" t="str">
            <v>GMF</v>
          </cell>
          <cell r="N418" t="str">
            <v>Shiran</v>
          </cell>
          <cell r="O418">
            <v>13.3566</v>
          </cell>
          <cell r="P418">
            <v>97447.825800000006</v>
          </cell>
          <cell r="Q418">
            <v>97447.83</v>
          </cell>
          <cell r="R418">
            <v>0</v>
          </cell>
          <cell r="S418" t="str">
            <v>Intergate</v>
          </cell>
          <cell r="T418">
            <v>46030.53</v>
          </cell>
          <cell r="U418">
            <v>46030.53</v>
          </cell>
          <cell r="V418">
            <v>0</v>
          </cell>
          <cell r="W418">
            <v>0</v>
          </cell>
          <cell r="X418">
            <v>0</v>
          </cell>
          <cell r="Y418">
            <v>0</v>
          </cell>
        </row>
        <row r="419">
          <cell r="A419">
            <v>200111</v>
          </cell>
          <cell r="B419" t="str">
            <v>foc</v>
          </cell>
          <cell r="C419" t="str">
            <v>foc57</v>
          </cell>
          <cell r="D419">
            <v>37204</v>
          </cell>
          <cell r="E419">
            <v>37218</v>
          </cell>
          <cell r="F419">
            <v>37221</v>
          </cell>
          <cell r="G419">
            <v>3921.760009765625</v>
          </cell>
          <cell r="H419">
            <v>3921.760009765625</v>
          </cell>
          <cell r="I419" t="str">
            <v>FCA</v>
          </cell>
          <cell r="J419" t="str">
            <v>DAF Bel-Ukr</v>
          </cell>
          <cell r="K419" t="str">
            <v>КГОК</v>
          </cell>
          <cell r="L419" t="str">
            <v>КГОК</v>
          </cell>
          <cell r="M419" t="str">
            <v>GMF</v>
          </cell>
          <cell r="N419" t="str">
            <v>Shiran</v>
          </cell>
          <cell r="O419">
            <v>13.3171</v>
          </cell>
          <cell r="P419">
            <v>99326.807700000005</v>
          </cell>
          <cell r="Q419">
            <v>99326.81</v>
          </cell>
          <cell r="R419">
            <v>0</v>
          </cell>
          <cell r="S419" t="str">
            <v>Intergate</v>
          </cell>
          <cell r="T419">
            <v>46976.93</v>
          </cell>
          <cell r="U419">
            <v>46976.93</v>
          </cell>
          <cell r="V419">
            <v>0</v>
          </cell>
          <cell r="W419">
            <v>0</v>
          </cell>
          <cell r="X419">
            <v>0</v>
          </cell>
          <cell r="Y419">
            <v>0</v>
          </cell>
        </row>
        <row r="420">
          <cell r="A420">
            <v>200111</v>
          </cell>
          <cell r="B420" t="str">
            <v>foc</v>
          </cell>
          <cell r="C420" t="str">
            <v>foc58</v>
          </cell>
          <cell r="D420">
            <v>37205</v>
          </cell>
          <cell r="E420">
            <v>37224</v>
          </cell>
          <cell r="F420">
            <v>37225</v>
          </cell>
          <cell r="G420">
            <v>3886.219970703125</v>
          </cell>
          <cell r="H420">
            <v>3886.219970703125</v>
          </cell>
          <cell r="I420" t="str">
            <v>FCA</v>
          </cell>
          <cell r="J420" t="str">
            <v>DAF Bel-Ukr</v>
          </cell>
          <cell r="K420" t="str">
            <v>КГОК</v>
          </cell>
          <cell r="L420" t="str">
            <v>КГОК</v>
          </cell>
          <cell r="M420" t="str">
            <v>GMF</v>
          </cell>
          <cell r="N420" t="str">
            <v>Shiran</v>
          </cell>
          <cell r="O420">
            <v>13.2776</v>
          </cell>
          <cell r="P420">
            <v>98273.172200000001</v>
          </cell>
          <cell r="Q420">
            <v>98273.17</v>
          </cell>
          <cell r="R420">
            <v>0</v>
          </cell>
          <cell r="S420" t="str">
            <v>Intergate</v>
          </cell>
          <cell r="T420">
            <v>46598.37</v>
          </cell>
          <cell r="U420">
            <v>46598.37</v>
          </cell>
          <cell r="V420">
            <v>0</v>
          </cell>
          <cell r="W420">
            <v>0</v>
          </cell>
          <cell r="X420">
            <v>0</v>
          </cell>
          <cell r="Y420">
            <v>0</v>
          </cell>
        </row>
        <row r="421">
          <cell r="A421">
            <v>200111</v>
          </cell>
          <cell r="B421" t="str">
            <v>foc</v>
          </cell>
          <cell r="C421" t="str">
            <v>foc59</v>
          </cell>
          <cell r="D421">
            <v>37206</v>
          </cell>
          <cell r="E421">
            <v>37225</v>
          </cell>
          <cell r="F421">
            <v>37228</v>
          </cell>
          <cell r="G421">
            <v>3916.2099609375</v>
          </cell>
          <cell r="H421">
            <v>3916.2099609375</v>
          </cell>
          <cell r="I421" t="str">
            <v>FCA</v>
          </cell>
          <cell r="J421" t="str">
            <v>DAF Bel-Ukr</v>
          </cell>
          <cell r="K421" t="str">
            <v>КГОК</v>
          </cell>
          <cell r="L421" t="str">
            <v>КГОК</v>
          </cell>
          <cell r="M421" t="str">
            <v>GMF</v>
          </cell>
          <cell r="N421" t="str">
            <v>Shiran</v>
          </cell>
          <cell r="O421">
            <v>13.3566</v>
          </cell>
          <cell r="P421">
            <v>99340.9326</v>
          </cell>
          <cell r="Q421">
            <v>99340.93</v>
          </cell>
          <cell r="R421">
            <v>0</v>
          </cell>
          <cell r="S421" t="str">
            <v>Intergate</v>
          </cell>
          <cell r="T421">
            <v>46953.27</v>
          </cell>
          <cell r="U421">
            <v>46953.27</v>
          </cell>
          <cell r="V421">
            <v>0</v>
          </cell>
          <cell r="W421">
            <v>0</v>
          </cell>
          <cell r="X421">
            <v>0</v>
          </cell>
          <cell r="Y421">
            <v>0</v>
          </cell>
        </row>
        <row r="422">
          <cell r="A422">
            <v>200110</v>
          </cell>
          <cell r="B422" t="str">
            <v>foc</v>
          </cell>
          <cell r="C422" t="str">
            <v>foc60</v>
          </cell>
          <cell r="D422">
            <v>37184</v>
          </cell>
          <cell r="E422">
            <v>37184</v>
          </cell>
          <cell r="F422">
            <v>37186</v>
          </cell>
          <cell r="G422">
            <v>420.5</v>
          </cell>
          <cell r="H422">
            <v>465.4320068359375</v>
          </cell>
          <cell r="I422" t="str">
            <v>FCA</v>
          </cell>
          <cell r="J422" t="str">
            <v>DAF Bel-Ukr</v>
          </cell>
          <cell r="K422" t="str">
            <v>КГОК</v>
          </cell>
          <cell r="L422" t="str">
            <v>КГОК</v>
          </cell>
          <cell r="M422" t="str">
            <v>GMF</v>
          </cell>
          <cell r="N422" t="str">
            <v>Coferal</v>
          </cell>
          <cell r="O422">
            <v>27</v>
          </cell>
          <cell r="P422">
            <v>12566.664000000001</v>
          </cell>
          <cell r="Q422">
            <v>12566.66</v>
          </cell>
          <cell r="R422">
            <v>0</v>
          </cell>
          <cell r="S422" t="str">
            <v>Intergate</v>
          </cell>
          <cell r="T422">
            <v>5628.7</v>
          </cell>
          <cell r="U422">
            <v>5628.7</v>
          </cell>
          <cell r="V422">
            <v>0</v>
          </cell>
          <cell r="W422">
            <v>0</v>
          </cell>
          <cell r="X422">
            <v>0</v>
          </cell>
          <cell r="Y422">
            <v>0</v>
          </cell>
        </row>
        <row r="423">
          <cell r="A423">
            <v>200112</v>
          </cell>
          <cell r="B423" t="str">
            <v>foc</v>
          </cell>
          <cell r="C423" t="str">
            <v>foc61</v>
          </cell>
          <cell r="D423">
            <v>37228</v>
          </cell>
          <cell r="E423">
            <v>37229</v>
          </cell>
          <cell r="F423">
            <v>37230</v>
          </cell>
          <cell r="G423">
            <v>3885.81005859375</v>
          </cell>
          <cell r="H423">
            <v>3885.81005859375</v>
          </cell>
          <cell r="I423" t="str">
            <v>FCA</v>
          </cell>
          <cell r="J423" t="str">
            <v>DAF Bel-Ukr</v>
          </cell>
          <cell r="K423" t="str">
            <v>КГОК</v>
          </cell>
          <cell r="L423" t="str">
            <v>КГОК</v>
          </cell>
          <cell r="M423" t="str">
            <v>GMF</v>
          </cell>
          <cell r="N423" t="str">
            <v>Shiran</v>
          </cell>
          <cell r="O423">
            <v>13.3171</v>
          </cell>
          <cell r="P423">
            <v>98416.298500000004</v>
          </cell>
          <cell r="Q423">
            <v>98416.3</v>
          </cell>
          <cell r="R423">
            <v>0</v>
          </cell>
          <cell r="S423" t="str">
            <v>Intergate</v>
          </cell>
          <cell r="T423">
            <v>46551.05</v>
          </cell>
          <cell r="U423">
            <v>46551.05</v>
          </cell>
          <cell r="V423">
            <v>0</v>
          </cell>
          <cell r="W423">
            <v>0</v>
          </cell>
          <cell r="X423">
            <v>0</v>
          </cell>
          <cell r="Y423">
            <v>0</v>
          </cell>
        </row>
        <row r="424">
          <cell r="A424">
            <v>200112</v>
          </cell>
          <cell r="B424" t="str">
            <v>foc</v>
          </cell>
          <cell r="C424" t="str">
            <v>foc62</v>
          </cell>
          <cell r="D424">
            <v>37229</v>
          </cell>
          <cell r="E424">
            <v>37233</v>
          </cell>
          <cell r="F424">
            <v>37235</v>
          </cell>
          <cell r="G424">
            <v>3893.320068359375</v>
          </cell>
          <cell r="H424">
            <v>3893.320068359375</v>
          </cell>
          <cell r="I424" t="str">
            <v>FCA</v>
          </cell>
          <cell r="J424" t="str">
            <v>DAF Bel-Ukr</v>
          </cell>
          <cell r="K424" t="str">
            <v>КГОК</v>
          </cell>
          <cell r="L424" t="str">
            <v>КГОК</v>
          </cell>
          <cell r="M424" t="str">
            <v>GMF</v>
          </cell>
          <cell r="N424" t="str">
            <v>Shiran</v>
          </cell>
          <cell r="O424">
            <v>13.2776</v>
          </cell>
          <cell r="P424">
            <v>98452.718800000002</v>
          </cell>
          <cell r="Q424">
            <v>98452.72</v>
          </cell>
          <cell r="R424">
            <v>0</v>
          </cell>
          <cell r="S424" t="str">
            <v>Intergate</v>
          </cell>
          <cell r="T424">
            <v>46693.01</v>
          </cell>
          <cell r="U424">
            <v>46693.01</v>
          </cell>
          <cell r="V424">
            <v>0</v>
          </cell>
          <cell r="W424">
            <v>0</v>
          </cell>
          <cell r="X424">
            <v>0</v>
          </cell>
          <cell r="Y424">
            <v>0</v>
          </cell>
        </row>
        <row r="425">
          <cell r="A425">
            <v>200112</v>
          </cell>
          <cell r="B425" t="str">
            <v>foc</v>
          </cell>
          <cell r="C425" t="str">
            <v>foc63</v>
          </cell>
          <cell r="D425">
            <v>37231</v>
          </cell>
          <cell r="E425">
            <v>37235</v>
          </cell>
          <cell r="F425">
            <v>37236</v>
          </cell>
          <cell r="G425">
            <v>3898.260009765625</v>
          </cell>
          <cell r="H425">
            <v>3898.260009765625</v>
          </cell>
          <cell r="I425" t="str">
            <v>FCA</v>
          </cell>
          <cell r="J425" t="str">
            <v>DAF Bel-Ukr</v>
          </cell>
          <cell r="K425" t="str">
            <v>КГОК</v>
          </cell>
          <cell r="L425" t="str">
            <v>КГОК</v>
          </cell>
          <cell r="M425" t="str">
            <v>GMF</v>
          </cell>
          <cell r="N425" t="str">
            <v>Shiran</v>
          </cell>
          <cell r="O425">
            <v>13.3566</v>
          </cell>
          <cell r="P425">
            <v>98885.602100000004</v>
          </cell>
          <cell r="Q425">
            <v>98885.6</v>
          </cell>
          <cell r="R425">
            <v>0</v>
          </cell>
          <cell r="S425" t="str">
            <v>Intergate</v>
          </cell>
          <cell r="T425">
            <v>46704.84</v>
          </cell>
          <cell r="U425">
            <v>46704.84</v>
          </cell>
          <cell r="V425">
            <v>0</v>
          </cell>
          <cell r="W425">
            <v>0</v>
          </cell>
          <cell r="X425">
            <v>0</v>
          </cell>
          <cell r="Y425">
            <v>0</v>
          </cell>
        </row>
        <row r="426">
          <cell r="A426">
            <v>200112</v>
          </cell>
          <cell r="B426" t="str">
            <v>foc</v>
          </cell>
          <cell r="C426" t="str">
            <v>foc64</v>
          </cell>
          <cell r="D426">
            <v>37232</v>
          </cell>
          <cell r="E426">
            <v>37236</v>
          </cell>
          <cell r="F426">
            <v>37238</v>
          </cell>
          <cell r="G426">
            <v>3869.449951171875</v>
          </cell>
          <cell r="H426">
            <v>3869.449951171875</v>
          </cell>
          <cell r="I426" t="str">
            <v>FCA</v>
          </cell>
          <cell r="J426" t="str">
            <v>DAF Bel-Ukr</v>
          </cell>
          <cell r="K426" t="str">
            <v>КГОК</v>
          </cell>
          <cell r="L426" t="str">
            <v>КГОК</v>
          </cell>
          <cell r="M426" t="str">
            <v>GMF</v>
          </cell>
          <cell r="N426" t="str">
            <v>Shiran</v>
          </cell>
          <cell r="O426">
            <v>13.2776</v>
          </cell>
          <cell r="P426">
            <v>97849.103799999997</v>
          </cell>
          <cell r="Q426">
            <v>97849.1</v>
          </cell>
          <cell r="R426">
            <v>0</v>
          </cell>
          <cell r="S426" t="str">
            <v>Intergate</v>
          </cell>
          <cell r="T426">
            <v>46397.26</v>
          </cell>
          <cell r="U426">
            <v>46397.26</v>
          </cell>
          <cell r="V426">
            <v>0</v>
          </cell>
          <cell r="W426">
            <v>0</v>
          </cell>
          <cell r="X426">
            <v>0</v>
          </cell>
          <cell r="Y426">
            <v>0</v>
          </cell>
        </row>
        <row r="427">
          <cell r="A427">
            <v>200112</v>
          </cell>
          <cell r="B427" t="str">
            <v>foc</v>
          </cell>
          <cell r="C427" t="str">
            <v>foc65</v>
          </cell>
          <cell r="D427">
            <v>37235</v>
          </cell>
          <cell r="E427">
            <v>37237</v>
          </cell>
          <cell r="F427">
            <v>37238</v>
          </cell>
          <cell r="G427">
            <v>3892.52001953125</v>
          </cell>
          <cell r="H427">
            <v>3892.52001953125</v>
          </cell>
          <cell r="I427" t="str">
            <v>FCA</v>
          </cell>
          <cell r="J427" t="str">
            <v>DAF Bel-Ukr</v>
          </cell>
          <cell r="K427" t="str">
            <v>КГОК</v>
          </cell>
          <cell r="L427" t="str">
            <v>КГОК</v>
          </cell>
          <cell r="M427" t="str">
            <v>GMF</v>
          </cell>
          <cell r="N427" t="str">
            <v>Shiran</v>
          </cell>
          <cell r="O427">
            <v>13.2776</v>
          </cell>
          <cell r="P427">
            <v>98432.488800000006</v>
          </cell>
          <cell r="Q427">
            <v>98432.49</v>
          </cell>
          <cell r="R427">
            <v>0</v>
          </cell>
          <cell r="S427" t="str">
            <v>Intergate</v>
          </cell>
          <cell r="T427">
            <v>46598.37</v>
          </cell>
          <cell r="U427">
            <v>46598.37</v>
          </cell>
          <cell r="V427">
            <v>0</v>
          </cell>
          <cell r="W427">
            <v>0</v>
          </cell>
          <cell r="X427">
            <v>0</v>
          </cell>
          <cell r="Y427">
            <v>0</v>
          </cell>
        </row>
        <row r="428">
          <cell r="A428">
            <v>200112</v>
          </cell>
          <cell r="B428" t="str">
            <v>foc</v>
          </cell>
          <cell r="C428" t="str">
            <v>foc66</v>
          </cell>
          <cell r="D428">
            <v>37239</v>
          </cell>
          <cell r="E428">
            <v>37244</v>
          </cell>
          <cell r="F428">
            <v>37245</v>
          </cell>
          <cell r="G428">
            <v>3871.830078125</v>
          </cell>
          <cell r="H428">
            <v>3871.830078125</v>
          </cell>
          <cell r="I428" t="str">
            <v>FCA</v>
          </cell>
          <cell r="J428" t="str">
            <v>DAF Bel-Ukr</v>
          </cell>
          <cell r="K428" t="str">
            <v>КГОК</v>
          </cell>
          <cell r="L428" t="str">
            <v>КГОК</v>
          </cell>
          <cell r="M428" t="str">
            <v>GMF</v>
          </cell>
          <cell r="N428" t="str">
            <v>Shiran</v>
          </cell>
          <cell r="O428">
            <v>13.396100000000001</v>
          </cell>
          <cell r="P428">
            <v>98368.100200000001</v>
          </cell>
          <cell r="Q428">
            <v>98368.1</v>
          </cell>
          <cell r="R428">
            <v>0</v>
          </cell>
          <cell r="S428" t="str">
            <v>Intergate</v>
          </cell>
          <cell r="T428">
            <v>46468.24</v>
          </cell>
          <cell r="U428">
            <v>46468.24</v>
          </cell>
          <cell r="V428">
            <v>0</v>
          </cell>
          <cell r="W428">
            <v>0</v>
          </cell>
          <cell r="X428">
            <v>0</v>
          </cell>
          <cell r="Y428">
            <v>0</v>
          </cell>
        </row>
        <row r="429">
          <cell r="A429">
            <v>200201</v>
          </cell>
          <cell r="B429" t="str">
            <v>foc</v>
          </cell>
          <cell r="C429" t="str">
            <v>foc67</v>
          </cell>
          <cell r="D429">
            <v>37259</v>
          </cell>
          <cell r="E429">
            <v>37274</v>
          </cell>
          <cell r="F429">
            <v>37277</v>
          </cell>
          <cell r="G429">
            <v>3844.3701171875</v>
          </cell>
          <cell r="H429">
            <v>3844.3701171875</v>
          </cell>
          <cell r="I429" t="str">
            <v>FCA</v>
          </cell>
          <cell r="J429" t="str">
            <v>DAF Bel-Pol</v>
          </cell>
          <cell r="K429" t="str">
            <v>КГОК</v>
          </cell>
          <cell r="L429" t="str">
            <v>КГОК</v>
          </cell>
          <cell r="M429" t="str">
            <v>GMF</v>
          </cell>
          <cell r="N429" t="str">
            <v>Shiran</v>
          </cell>
          <cell r="O429">
            <v>13.358499999999999</v>
          </cell>
          <cell r="P429">
            <v>98179.446599999996</v>
          </cell>
          <cell r="Q429">
            <v>48036.75</v>
          </cell>
          <cell r="R429">
            <v>50142.7</v>
          </cell>
          <cell r="S429" t="str">
            <v>Intergate</v>
          </cell>
          <cell r="T429">
            <v>46740</v>
          </cell>
          <cell r="U429">
            <v>14040</v>
          </cell>
          <cell r="V429">
            <v>32700</v>
          </cell>
          <cell r="W429">
            <v>0</v>
          </cell>
          <cell r="X429">
            <v>0</v>
          </cell>
          <cell r="Y429">
            <v>0</v>
          </cell>
        </row>
        <row r="430">
          <cell r="A430">
            <v>200201</v>
          </cell>
          <cell r="B430" t="str">
            <v>foc</v>
          </cell>
          <cell r="C430" t="str">
            <v>foc68</v>
          </cell>
          <cell r="D430">
            <v>37263</v>
          </cell>
          <cell r="E430">
            <v>37274</v>
          </cell>
          <cell r="F430">
            <v>37277</v>
          </cell>
          <cell r="G430">
            <v>3835.449951171875</v>
          </cell>
          <cell r="H430">
            <v>3835.449951171875</v>
          </cell>
          <cell r="I430" t="str">
            <v>FCA</v>
          </cell>
          <cell r="J430" t="str">
            <v>DAF Bel-Pol</v>
          </cell>
          <cell r="K430" t="str">
            <v>КГОК</v>
          </cell>
          <cell r="L430" t="str">
            <v>КГОК</v>
          </cell>
          <cell r="M430" t="str">
            <v>GMF</v>
          </cell>
          <cell r="N430" t="str">
            <v>Shiran</v>
          </cell>
          <cell r="O430">
            <v>13.2789</v>
          </cell>
          <cell r="P430">
            <v>97646.338000000003</v>
          </cell>
          <cell r="Q430">
            <v>48036.75</v>
          </cell>
          <cell r="R430">
            <v>49609.59</v>
          </cell>
          <cell r="S430" t="str">
            <v>Intergate</v>
          </cell>
          <cell r="T430">
            <v>46608</v>
          </cell>
          <cell r="U430">
            <v>14040</v>
          </cell>
          <cell r="V430">
            <v>32568</v>
          </cell>
          <cell r="W430">
            <v>0</v>
          </cell>
          <cell r="X430">
            <v>0</v>
          </cell>
          <cell r="Y430">
            <v>0</v>
          </cell>
        </row>
        <row r="431">
          <cell r="A431">
            <v>200201</v>
          </cell>
          <cell r="B431" t="str">
            <v>foc</v>
          </cell>
          <cell r="C431" t="str">
            <v>foc69</v>
          </cell>
          <cell r="D431">
            <v>37265</v>
          </cell>
          <cell r="E431">
            <v>37275</v>
          </cell>
          <cell r="F431">
            <v>37277</v>
          </cell>
          <cell r="G431">
            <v>3834.320068359375</v>
          </cell>
          <cell r="H431">
            <v>3834.320068359375</v>
          </cell>
          <cell r="I431" t="str">
            <v>FCA</v>
          </cell>
          <cell r="J431" t="str">
            <v>DAF Bel-Pol</v>
          </cell>
          <cell r="K431" t="str">
            <v>КГОК</v>
          </cell>
          <cell r="L431" t="str">
            <v>КГОК</v>
          </cell>
          <cell r="M431" t="str">
            <v>GMF</v>
          </cell>
          <cell r="N431" t="str">
            <v>Shiran</v>
          </cell>
          <cell r="O431">
            <v>13.2789</v>
          </cell>
          <cell r="P431">
            <v>97617.569399999993</v>
          </cell>
          <cell r="Q431">
            <v>48036.75</v>
          </cell>
          <cell r="R431">
            <v>49580.82</v>
          </cell>
          <cell r="S431" t="str">
            <v>Intergate</v>
          </cell>
          <cell r="T431">
            <v>46632</v>
          </cell>
          <cell r="U431">
            <v>14040</v>
          </cell>
          <cell r="V431">
            <v>32592</v>
          </cell>
          <cell r="W431">
            <v>0</v>
          </cell>
          <cell r="X431">
            <v>0</v>
          </cell>
          <cell r="Y431">
            <v>0</v>
          </cell>
        </row>
        <row r="432">
          <cell r="A432">
            <v>200201</v>
          </cell>
          <cell r="B432" t="str">
            <v>foc</v>
          </cell>
          <cell r="C432" t="str">
            <v>foc70</v>
          </cell>
          <cell r="D432">
            <v>37267</v>
          </cell>
          <cell r="E432">
            <v>37277</v>
          </cell>
          <cell r="F432">
            <v>37278</v>
          </cell>
          <cell r="G432">
            <v>3862.340087890625</v>
          </cell>
          <cell r="H432">
            <v>3862.340087890625</v>
          </cell>
          <cell r="I432" t="str">
            <v>FCA</v>
          </cell>
          <cell r="J432" t="str">
            <v>DAF Bel-Pol</v>
          </cell>
          <cell r="K432" t="str">
            <v>КГОК</v>
          </cell>
          <cell r="L432" t="str">
            <v>КГОК</v>
          </cell>
          <cell r="M432" t="str">
            <v>GMF</v>
          </cell>
          <cell r="N432" t="str">
            <v>Shiran</v>
          </cell>
          <cell r="O432">
            <v>13.3187</v>
          </cell>
          <cell r="P432">
            <v>98484.649000000005</v>
          </cell>
          <cell r="Q432">
            <v>48036.75</v>
          </cell>
          <cell r="R432">
            <v>50447.9</v>
          </cell>
          <cell r="S432" t="str">
            <v>Intergate</v>
          </cell>
          <cell r="T432">
            <v>46968</v>
          </cell>
          <cell r="U432">
            <v>14040</v>
          </cell>
          <cell r="V432">
            <v>32928</v>
          </cell>
          <cell r="W432">
            <v>0</v>
          </cell>
          <cell r="X432">
            <v>0</v>
          </cell>
          <cell r="Y432">
            <v>0</v>
          </cell>
        </row>
        <row r="433">
          <cell r="A433">
            <v>200201</v>
          </cell>
          <cell r="B433" t="str">
            <v>foc</v>
          </cell>
          <cell r="C433" t="str">
            <v>foc71</v>
          </cell>
          <cell r="D433">
            <v>37270</v>
          </cell>
          <cell r="E433">
            <v>37279</v>
          </cell>
          <cell r="F433">
            <v>37280</v>
          </cell>
          <cell r="G433">
            <v>3822.9599609375</v>
          </cell>
          <cell r="H433">
            <v>3822.9599609375</v>
          </cell>
          <cell r="I433" t="str">
            <v>FCA</v>
          </cell>
          <cell r="J433" t="str">
            <v>DAF Bel-Pol</v>
          </cell>
          <cell r="K433" t="str">
            <v>КГОК</v>
          </cell>
          <cell r="L433" t="str">
            <v>КГОК</v>
          </cell>
          <cell r="M433" t="str">
            <v>GMF</v>
          </cell>
          <cell r="N433" t="str">
            <v>Shiran</v>
          </cell>
          <cell r="O433">
            <v>13.398199999999999</v>
          </cell>
          <cell r="P433">
            <v>97784.432799999995</v>
          </cell>
          <cell r="Q433">
            <v>48036.75</v>
          </cell>
          <cell r="R433">
            <v>49747.68</v>
          </cell>
          <cell r="S433" t="str">
            <v>Intergate</v>
          </cell>
          <cell r="T433">
            <v>46560</v>
          </cell>
          <cell r="U433">
            <v>14040</v>
          </cell>
          <cell r="V433">
            <v>32520</v>
          </cell>
          <cell r="W433">
            <v>0</v>
          </cell>
          <cell r="X433">
            <v>0</v>
          </cell>
          <cell r="Y433">
            <v>0</v>
          </cell>
        </row>
        <row r="434">
          <cell r="A434">
            <v>200201</v>
          </cell>
          <cell r="B434" t="str">
            <v>foc</v>
          </cell>
          <cell r="C434" t="str">
            <v>foc72</v>
          </cell>
          <cell r="D434">
            <v>37272</v>
          </cell>
          <cell r="E434">
            <v>37281</v>
          </cell>
          <cell r="F434">
            <v>37284</v>
          </cell>
          <cell r="G434">
            <v>3839.919921875</v>
          </cell>
          <cell r="H434">
            <v>3839.919921875</v>
          </cell>
          <cell r="I434" t="str">
            <v>FCA</v>
          </cell>
          <cell r="J434" t="str">
            <v>DAF Bel-Pol</v>
          </cell>
          <cell r="K434" t="str">
            <v>КГОК</v>
          </cell>
          <cell r="L434" t="str">
            <v>КГОК</v>
          </cell>
          <cell r="M434" t="str">
            <v>GMF</v>
          </cell>
          <cell r="N434" t="str">
            <v>Shiran</v>
          </cell>
          <cell r="O434">
            <v>13.398199999999999</v>
          </cell>
          <cell r="P434">
            <v>98218.245599999995</v>
          </cell>
          <cell r="Q434">
            <v>48036.75</v>
          </cell>
          <cell r="R434">
            <v>50181.5</v>
          </cell>
          <cell r="S434" t="str">
            <v>Intergate</v>
          </cell>
          <cell r="T434">
            <v>46776</v>
          </cell>
          <cell r="U434">
            <v>14040</v>
          </cell>
          <cell r="V434">
            <v>32736</v>
          </cell>
          <cell r="W434">
            <v>0</v>
          </cell>
          <cell r="X434">
            <v>0</v>
          </cell>
          <cell r="Y434">
            <v>0</v>
          </cell>
        </row>
        <row r="435">
          <cell r="A435">
            <v>200201</v>
          </cell>
          <cell r="B435" t="str">
            <v>foc</v>
          </cell>
          <cell r="C435" t="str">
            <v>foc73</v>
          </cell>
          <cell r="D435">
            <v>37274</v>
          </cell>
          <cell r="E435">
            <v>37283</v>
          </cell>
          <cell r="F435">
            <v>37284</v>
          </cell>
          <cell r="G435">
            <v>3836.679931640625</v>
          </cell>
          <cell r="H435">
            <v>3836.679931640625</v>
          </cell>
          <cell r="I435" t="str">
            <v>FCA</v>
          </cell>
          <cell r="J435" t="str">
            <v>DAF Bel-Pol</v>
          </cell>
          <cell r="K435" t="str">
            <v>КГОК</v>
          </cell>
          <cell r="L435" t="str">
            <v>КГОК</v>
          </cell>
          <cell r="M435" t="str">
            <v>GMF</v>
          </cell>
          <cell r="N435" t="str">
            <v>Shiran</v>
          </cell>
          <cell r="O435">
            <v>13.398199999999999</v>
          </cell>
          <cell r="P435">
            <v>98135.368400000007</v>
          </cell>
          <cell r="Q435">
            <v>48036.75</v>
          </cell>
          <cell r="R435">
            <v>50098.62</v>
          </cell>
          <cell r="S435" t="str">
            <v>Intergate</v>
          </cell>
          <cell r="T435">
            <v>46656</v>
          </cell>
          <cell r="U435">
            <v>14040</v>
          </cell>
          <cell r="V435">
            <v>32616</v>
          </cell>
          <cell r="W435">
            <v>0</v>
          </cell>
          <cell r="X435">
            <v>0</v>
          </cell>
          <cell r="Y435">
            <v>0</v>
          </cell>
        </row>
        <row r="436">
          <cell r="A436">
            <v>200201</v>
          </cell>
          <cell r="B436" t="str">
            <v>foc</v>
          </cell>
          <cell r="C436" t="str">
            <v>foc74</v>
          </cell>
          <cell r="D436">
            <v>37277</v>
          </cell>
          <cell r="E436">
            <v>37284</v>
          </cell>
          <cell r="F436">
            <v>37286</v>
          </cell>
          <cell r="G436">
            <v>3847.030029296875</v>
          </cell>
          <cell r="H436">
            <v>3847.030029296875</v>
          </cell>
          <cell r="I436" t="str">
            <v>FCA</v>
          </cell>
          <cell r="J436" t="str">
            <v>DAF Bel-Pol</v>
          </cell>
          <cell r="K436" t="str">
            <v>КГОК</v>
          </cell>
          <cell r="L436" t="str">
            <v>КГОК</v>
          </cell>
          <cell r="M436" t="str">
            <v>GMF</v>
          </cell>
          <cell r="N436" t="str">
            <v>Shiran</v>
          </cell>
          <cell r="O436">
            <v>13.398199999999999</v>
          </cell>
          <cell r="P436">
            <v>98400.1054</v>
          </cell>
          <cell r="Q436">
            <v>48036.75</v>
          </cell>
          <cell r="R436">
            <v>50363.360000000001</v>
          </cell>
          <cell r="S436" t="str">
            <v>Intergate</v>
          </cell>
          <cell r="T436">
            <v>46692</v>
          </cell>
          <cell r="U436">
            <v>14040</v>
          </cell>
          <cell r="V436">
            <v>32652</v>
          </cell>
          <cell r="W436">
            <v>0</v>
          </cell>
          <cell r="X436">
            <v>0</v>
          </cell>
          <cell r="Y436">
            <v>0</v>
          </cell>
        </row>
        <row r="437">
          <cell r="A437">
            <v>200201</v>
          </cell>
          <cell r="B437" t="str">
            <v>foc</v>
          </cell>
          <cell r="C437" t="str">
            <v>foc75</v>
          </cell>
          <cell r="D437">
            <v>37280</v>
          </cell>
          <cell r="E437">
            <v>37285</v>
          </cell>
          <cell r="F437">
            <v>37286</v>
          </cell>
          <cell r="G437">
            <v>3861.6298828125</v>
          </cell>
          <cell r="H437">
            <v>3861.6298828125</v>
          </cell>
          <cell r="I437" t="str">
            <v>FCA</v>
          </cell>
          <cell r="J437" t="str">
            <v>DAF Bel-Pol</v>
          </cell>
          <cell r="K437" t="str">
            <v>КГОК</v>
          </cell>
          <cell r="L437" t="str">
            <v>КГОК</v>
          </cell>
          <cell r="M437" t="str">
            <v>GMF</v>
          </cell>
          <cell r="N437" t="str">
            <v>Shiran</v>
          </cell>
          <cell r="O437">
            <v>13.438000000000001</v>
          </cell>
          <cell r="P437">
            <v>98927.237299999993</v>
          </cell>
          <cell r="Q437">
            <v>48036.75</v>
          </cell>
          <cell r="R437">
            <v>50890.48</v>
          </cell>
          <cell r="S437" t="str">
            <v>Intergate</v>
          </cell>
          <cell r="T437">
            <v>46836</v>
          </cell>
          <cell r="U437">
            <v>14040</v>
          </cell>
          <cell r="V437">
            <v>32796</v>
          </cell>
          <cell r="W437">
            <v>0</v>
          </cell>
          <cell r="X437">
            <v>0</v>
          </cell>
          <cell r="Y437">
            <v>0</v>
          </cell>
        </row>
        <row r="438">
          <cell r="A438">
            <v>200201</v>
          </cell>
          <cell r="B438" t="str">
            <v>foc</v>
          </cell>
          <cell r="C438" t="str">
            <v>foc76</v>
          </cell>
          <cell r="D438">
            <v>37284</v>
          </cell>
          <cell r="E438">
            <v>37286</v>
          </cell>
          <cell r="F438">
            <v>37287</v>
          </cell>
          <cell r="G438">
            <v>3846.800048828125</v>
          </cell>
          <cell r="H438">
            <v>3846.800048828125</v>
          </cell>
          <cell r="I438" t="str">
            <v>FCA</v>
          </cell>
          <cell r="J438" t="str">
            <v>DAF Bel-Pol</v>
          </cell>
          <cell r="K438" t="str">
            <v>КГОК</v>
          </cell>
          <cell r="L438" t="str">
            <v>КГОК</v>
          </cell>
          <cell r="M438" t="str">
            <v>GMF</v>
          </cell>
          <cell r="N438" t="str">
            <v>Shiran</v>
          </cell>
          <cell r="O438">
            <v>13.358499999999999</v>
          </cell>
          <cell r="P438">
            <v>98241.501799999998</v>
          </cell>
          <cell r="Q438">
            <v>48036.75</v>
          </cell>
          <cell r="R438">
            <v>50204.75</v>
          </cell>
          <cell r="S438" t="str">
            <v>Intergate</v>
          </cell>
          <cell r="T438">
            <v>46836</v>
          </cell>
          <cell r="U438">
            <v>14040</v>
          </cell>
          <cell r="V438">
            <v>32796</v>
          </cell>
          <cell r="W438">
            <v>0</v>
          </cell>
          <cell r="X438">
            <v>0</v>
          </cell>
          <cell r="Y438">
            <v>0</v>
          </cell>
        </row>
        <row r="439">
          <cell r="A439">
            <v>200202</v>
          </cell>
          <cell r="B439" t="str">
            <v>foc</v>
          </cell>
          <cell r="C439" t="str">
            <v>foc77</v>
          </cell>
          <cell r="D439">
            <v>37291</v>
          </cell>
          <cell r="E439">
            <v>37293</v>
          </cell>
          <cell r="F439">
            <v>37295</v>
          </cell>
          <cell r="G439">
            <v>3859.780029296875</v>
          </cell>
          <cell r="H439">
            <v>3859.780029296875</v>
          </cell>
          <cell r="I439" t="str">
            <v>FCA</v>
          </cell>
          <cell r="J439" t="str">
            <v>DAF Bel-Pol</v>
          </cell>
          <cell r="K439" t="str">
            <v>КГОК</v>
          </cell>
          <cell r="L439" t="str">
            <v>КГОК</v>
          </cell>
          <cell r="M439" t="str">
            <v>GMF</v>
          </cell>
          <cell r="N439" t="str">
            <v>Shiran</v>
          </cell>
          <cell r="O439">
            <v>13.358499999999999</v>
          </cell>
          <cell r="P439">
            <v>98572.991500000004</v>
          </cell>
          <cell r="Q439">
            <v>47502</v>
          </cell>
          <cell r="R439">
            <v>51070.99</v>
          </cell>
          <cell r="S439" t="str">
            <v>Intergate</v>
          </cell>
          <cell r="T439">
            <v>46956</v>
          </cell>
          <cell r="U439">
            <v>14040</v>
          </cell>
          <cell r="V439">
            <v>32916</v>
          </cell>
          <cell r="W439">
            <v>0</v>
          </cell>
          <cell r="X439">
            <v>0</v>
          </cell>
          <cell r="Y439">
            <v>0</v>
          </cell>
        </row>
        <row r="440">
          <cell r="A440">
            <v>200202</v>
          </cell>
          <cell r="B440" t="str">
            <v>foc</v>
          </cell>
          <cell r="C440" t="str">
            <v>foc78</v>
          </cell>
          <cell r="D440">
            <v>37294</v>
          </cell>
          <cell r="E440">
            <v>37295</v>
          </cell>
          <cell r="F440">
            <v>37298</v>
          </cell>
          <cell r="G440">
            <v>3866.25</v>
          </cell>
          <cell r="H440">
            <v>3866.25</v>
          </cell>
          <cell r="I440" t="str">
            <v>FCA</v>
          </cell>
          <cell r="J440" t="str">
            <v>DAF Bel-Pol</v>
          </cell>
          <cell r="K440" t="str">
            <v>КГОК</v>
          </cell>
          <cell r="L440" t="str">
            <v>КГОК</v>
          </cell>
          <cell r="M440" t="str">
            <v>GMF</v>
          </cell>
          <cell r="N440" t="str">
            <v>Shiran</v>
          </cell>
          <cell r="O440">
            <v>13.2789</v>
          </cell>
          <cell r="P440">
            <v>98430.472099999999</v>
          </cell>
          <cell r="Q440">
            <v>47502</v>
          </cell>
          <cell r="R440">
            <v>50928.480000000003</v>
          </cell>
          <cell r="S440" t="str">
            <v>Intergate</v>
          </cell>
          <cell r="T440">
            <v>46968</v>
          </cell>
          <cell r="U440">
            <v>14040</v>
          </cell>
          <cell r="V440">
            <v>32928</v>
          </cell>
          <cell r="W440">
            <v>0</v>
          </cell>
          <cell r="X440">
            <v>0</v>
          </cell>
          <cell r="Y440">
            <v>0</v>
          </cell>
        </row>
        <row r="441">
          <cell r="A441">
            <v>200202</v>
          </cell>
          <cell r="B441" t="str">
            <v>foc</v>
          </cell>
          <cell r="C441" t="str">
            <v>foc79</v>
          </cell>
          <cell r="D441">
            <v>37298</v>
          </cell>
          <cell r="E441">
            <v>37298</v>
          </cell>
          <cell r="F441">
            <v>37300</v>
          </cell>
          <cell r="G441">
            <v>3874.760009765625</v>
          </cell>
          <cell r="H441">
            <v>3874.760009765625</v>
          </cell>
          <cell r="I441" t="str">
            <v>FCA</v>
          </cell>
          <cell r="J441" t="str">
            <v>DAF Bel-Pol</v>
          </cell>
          <cell r="K441" t="str">
            <v>КГОК</v>
          </cell>
          <cell r="L441" t="str">
            <v>КГОК</v>
          </cell>
          <cell r="M441" t="str">
            <v>GMF</v>
          </cell>
          <cell r="N441" t="str">
            <v>Shiran</v>
          </cell>
          <cell r="O441">
            <v>13.358499999999999</v>
          </cell>
          <cell r="P441">
            <v>98955.558300000004</v>
          </cell>
          <cell r="Q441">
            <v>47502</v>
          </cell>
          <cell r="R441">
            <v>51453.56</v>
          </cell>
          <cell r="S441" t="str">
            <v>Intergate</v>
          </cell>
          <cell r="T441">
            <v>47100</v>
          </cell>
          <cell r="U441">
            <v>14040</v>
          </cell>
          <cell r="V441">
            <v>33060</v>
          </cell>
          <cell r="W441">
            <v>0</v>
          </cell>
          <cell r="X441">
            <v>0</v>
          </cell>
          <cell r="Y441">
            <v>0</v>
          </cell>
        </row>
        <row r="442">
          <cell r="A442">
            <v>200202</v>
          </cell>
          <cell r="B442" t="str">
            <v>foc</v>
          </cell>
          <cell r="C442" t="str">
            <v>foc80</v>
          </cell>
          <cell r="D442">
            <v>37301</v>
          </cell>
          <cell r="E442">
            <v>37300</v>
          </cell>
          <cell r="F442">
            <v>37301</v>
          </cell>
          <cell r="G442">
            <v>3853.77001953125</v>
          </cell>
          <cell r="H442">
            <v>3853.77001953125</v>
          </cell>
          <cell r="I442" t="str">
            <v>FCA</v>
          </cell>
          <cell r="J442" t="str">
            <v>DAF Bel-Pol</v>
          </cell>
          <cell r="K442" t="str">
            <v>КГОК</v>
          </cell>
          <cell r="L442" t="str">
            <v>КГОК</v>
          </cell>
          <cell r="M442" t="str">
            <v>GMF</v>
          </cell>
          <cell r="N442" t="str">
            <v>Shiran</v>
          </cell>
          <cell r="O442">
            <v>13.2789</v>
          </cell>
          <cell r="P442">
            <v>98112.7451</v>
          </cell>
          <cell r="Q442">
            <v>47502</v>
          </cell>
          <cell r="R442">
            <v>50610.75</v>
          </cell>
          <cell r="S442" t="str">
            <v>Intergate</v>
          </cell>
          <cell r="T442">
            <v>46788</v>
          </cell>
          <cell r="U442">
            <v>14040</v>
          </cell>
          <cell r="V442">
            <v>32748</v>
          </cell>
          <cell r="W442">
            <v>0</v>
          </cell>
          <cell r="X442">
            <v>0</v>
          </cell>
          <cell r="Y442">
            <v>0</v>
          </cell>
        </row>
        <row r="443">
          <cell r="A443">
            <v>200202</v>
          </cell>
          <cell r="B443" t="str">
            <v>foc</v>
          </cell>
          <cell r="C443" t="str">
            <v>foc81</v>
          </cell>
          <cell r="D443">
            <v>37305</v>
          </cell>
          <cell r="E443">
            <v>37302</v>
          </cell>
          <cell r="F443">
            <v>37305</v>
          </cell>
          <cell r="G443">
            <v>3896.469970703125</v>
          </cell>
          <cell r="H443">
            <v>3896.469970703125</v>
          </cell>
          <cell r="I443" t="str">
            <v>FCA</v>
          </cell>
          <cell r="J443" t="str">
            <v>DAF Bel-Pol</v>
          </cell>
          <cell r="K443" t="str">
            <v>КГОК</v>
          </cell>
          <cell r="L443" t="str">
            <v>КГОК</v>
          </cell>
          <cell r="M443" t="str">
            <v>GMF</v>
          </cell>
          <cell r="N443" t="str">
            <v>Shiran</v>
          </cell>
          <cell r="O443">
            <v>13.2789</v>
          </cell>
          <cell r="P443">
            <v>99199.840100000001</v>
          </cell>
          <cell r="Q443">
            <v>47502</v>
          </cell>
          <cell r="R443">
            <v>51697.84</v>
          </cell>
          <cell r="S443" t="str">
            <v>Intergate</v>
          </cell>
          <cell r="T443">
            <v>47316</v>
          </cell>
          <cell r="U443">
            <v>14040</v>
          </cell>
          <cell r="V443">
            <v>33276</v>
          </cell>
          <cell r="W443">
            <v>0</v>
          </cell>
          <cell r="X443">
            <v>0</v>
          </cell>
          <cell r="Y443">
            <v>0</v>
          </cell>
        </row>
        <row r="444">
          <cell r="A444">
            <v>200107</v>
          </cell>
          <cell r="B444" t="str">
            <v>map</v>
          </cell>
          <cell r="C444" t="str">
            <v>map01</v>
          </cell>
          <cell r="D444">
            <v>37100</v>
          </cell>
          <cell r="E444">
            <v>37100</v>
          </cell>
          <cell r="F444">
            <v>37100</v>
          </cell>
          <cell r="G444">
            <v>1380</v>
          </cell>
          <cell r="H444">
            <v>1380</v>
          </cell>
          <cell r="I444" t="str">
            <v>FCA Belorechensk</v>
          </cell>
          <cell r="J444" t="str">
            <v>DAF Uzhgorod</v>
          </cell>
          <cell r="K444" t="str">
            <v>Белореченск</v>
          </cell>
          <cell r="L444" t="str">
            <v>КГОК</v>
          </cell>
          <cell r="M444" t="str">
            <v>GMF</v>
          </cell>
          <cell r="N444" t="str">
            <v>Agrofert</v>
          </cell>
          <cell r="O444">
            <v>159.5</v>
          </cell>
          <cell r="P444">
            <v>220110</v>
          </cell>
          <cell r="Q444">
            <v>220110</v>
          </cell>
          <cell r="R444">
            <v>0</v>
          </cell>
          <cell r="S444" t="str">
            <v>Shaymacks</v>
          </cell>
          <cell r="T444">
            <v>32899.199999999997</v>
          </cell>
          <cell r="U444">
            <v>32899.199999999997</v>
          </cell>
          <cell r="V444">
            <v>0</v>
          </cell>
          <cell r="W444">
            <v>0</v>
          </cell>
          <cell r="X444">
            <v>0</v>
          </cell>
          <cell r="Y444">
            <v>0</v>
          </cell>
        </row>
        <row r="445">
          <cell r="A445">
            <v>200107</v>
          </cell>
          <cell r="B445" t="str">
            <v>map</v>
          </cell>
          <cell r="C445" t="str">
            <v>map02</v>
          </cell>
          <cell r="D445">
            <v>37103</v>
          </cell>
          <cell r="E445">
            <v>37103</v>
          </cell>
          <cell r="F445">
            <v>37103</v>
          </cell>
          <cell r="G445">
            <v>720</v>
          </cell>
          <cell r="H445">
            <v>720</v>
          </cell>
          <cell r="I445" t="str">
            <v>FCA Belorechensk</v>
          </cell>
          <cell r="J445" t="str">
            <v>DAF Uzhgorod</v>
          </cell>
          <cell r="K445" t="str">
            <v>Белореченск</v>
          </cell>
          <cell r="L445" t="str">
            <v>КГОК</v>
          </cell>
          <cell r="M445" t="str">
            <v>GMF</v>
          </cell>
          <cell r="N445" t="str">
            <v>Agrofert</v>
          </cell>
          <cell r="O445">
            <v>159.5</v>
          </cell>
          <cell r="P445">
            <v>114840</v>
          </cell>
          <cell r="Q445">
            <v>114840</v>
          </cell>
          <cell r="R445">
            <v>0</v>
          </cell>
          <cell r="S445" t="str">
            <v>Shaymacks</v>
          </cell>
          <cell r="T445">
            <v>17164.8</v>
          </cell>
          <cell r="U445">
            <v>17164.8</v>
          </cell>
          <cell r="V445">
            <v>0</v>
          </cell>
          <cell r="W445">
            <v>0</v>
          </cell>
          <cell r="X445">
            <v>0</v>
          </cell>
          <cell r="Y445">
            <v>0</v>
          </cell>
        </row>
        <row r="446">
          <cell r="A446">
            <v>200108</v>
          </cell>
          <cell r="B446" t="str">
            <v>map</v>
          </cell>
          <cell r="C446" t="str">
            <v>map03</v>
          </cell>
          <cell r="D446">
            <v>37118</v>
          </cell>
          <cell r="E446">
            <v>37120</v>
          </cell>
          <cell r="F446">
            <v>37120</v>
          </cell>
          <cell r="G446">
            <v>2100</v>
          </cell>
          <cell r="H446">
            <v>2100</v>
          </cell>
          <cell r="I446" t="str">
            <v>FCA Belorechensk</v>
          </cell>
          <cell r="J446" t="str">
            <v>DAF Uzhgorod</v>
          </cell>
          <cell r="K446" t="str">
            <v>Белореченск</v>
          </cell>
          <cell r="L446" t="str">
            <v>КГОК</v>
          </cell>
          <cell r="M446" t="str">
            <v>GMF</v>
          </cell>
          <cell r="N446" t="str">
            <v>Agrofert</v>
          </cell>
          <cell r="O446">
            <v>159.5</v>
          </cell>
          <cell r="P446">
            <v>334950</v>
          </cell>
          <cell r="Q446">
            <v>334950</v>
          </cell>
          <cell r="R446">
            <v>0</v>
          </cell>
          <cell r="S446" t="str">
            <v>Shaymacks</v>
          </cell>
          <cell r="T446">
            <v>50064</v>
          </cell>
          <cell r="U446">
            <v>50064</v>
          </cell>
          <cell r="V446">
            <v>0</v>
          </cell>
          <cell r="W446">
            <v>0</v>
          </cell>
          <cell r="X446">
            <v>0</v>
          </cell>
          <cell r="Y446">
            <v>0</v>
          </cell>
        </row>
        <row r="447">
          <cell r="A447">
            <v>200107</v>
          </cell>
          <cell r="B447" t="str">
            <v>map</v>
          </cell>
          <cell r="C447" t="str">
            <v>map04</v>
          </cell>
          <cell r="D447">
            <v>37102</v>
          </cell>
          <cell r="E447">
            <v>37102</v>
          </cell>
          <cell r="F447">
            <v>37102</v>
          </cell>
          <cell r="G447">
            <v>209.60000610351562</v>
          </cell>
          <cell r="H447">
            <v>209.60000610351562</v>
          </cell>
          <cell r="I447" t="str">
            <v>DAF Ivangorod</v>
          </cell>
          <cell r="J447" t="str">
            <v>DAF Ivangorod</v>
          </cell>
          <cell r="K447" t="str">
            <v>Фосфорит</v>
          </cell>
          <cell r="L447" t="str">
            <v>Фосфорит</v>
          </cell>
          <cell r="M447" t="str">
            <v>GMF</v>
          </cell>
          <cell r="N447" t="str">
            <v>Carvel</v>
          </cell>
          <cell r="O447">
            <v>141.6</v>
          </cell>
          <cell r="P447">
            <v>29679.360000000001</v>
          </cell>
          <cell r="Q447">
            <v>29679.360000000001</v>
          </cell>
          <cell r="R447">
            <v>0</v>
          </cell>
          <cell r="S447">
            <v>0</v>
          </cell>
          <cell r="T447">
            <v>0</v>
          </cell>
          <cell r="U447">
            <v>0</v>
          </cell>
          <cell r="V447">
            <v>0</v>
          </cell>
          <cell r="W447">
            <v>0</v>
          </cell>
          <cell r="X447">
            <v>0</v>
          </cell>
          <cell r="Y447">
            <v>0</v>
          </cell>
        </row>
        <row r="448">
          <cell r="A448">
            <v>200107</v>
          </cell>
          <cell r="B448" t="str">
            <v>map</v>
          </cell>
          <cell r="C448" t="str">
            <v>map05</v>
          </cell>
          <cell r="D448">
            <v>37103</v>
          </cell>
          <cell r="E448">
            <v>37103</v>
          </cell>
          <cell r="F448">
            <v>37103</v>
          </cell>
          <cell r="G448">
            <v>636.70001220703125</v>
          </cell>
          <cell r="H448">
            <v>636.70001220703125</v>
          </cell>
          <cell r="I448" t="str">
            <v>FCA Sala</v>
          </cell>
          <cell r="J448" t="str">
            <v>FCA Sala</v>
          </cell>
          <cell r="K448" t="str">
            <v>Фосфорит</v>
          </cell>
          <cell r="L448" t="str">
            <v>Фосфорит</v>
          </cell>
          <cell r="M448" t="str">
            <v>GMF</v>
          </cell>
          <cell r="N448" t="str">
            <v>Express Eng</v>
          </cell>
          <cell r="O448">
            <v>144</v>
          </cell>
          <cell r="P448">
            <v>91684.800000000003</v>
          </cell>
          <cell r="Q448">
            <v>91684.800000000003</v>
          </cell>
          <cell r="R448">
            <v>0</v>
          </cell>
          <cell r="S448">
            <v>0</v>
          </cell>
          <cell r="T448">
            <v>0</v>
          </cell>
          <cell r="U448">
            <v>0</v>
          </cell>
          <cell r="V448">
            <v>0</v>
          </cell>
          <cell r="W448">
            <v>0</v>
          </cell>
          <cell r="X448">
            <v>0</v>
          </cell>
          <cell r="Y448">
            <v>0</v>
          </cell>
        </row>
        <row r="449">
          <cell r="A449">
            <v>200108</v>
          </cell>
          <cell r="B449" t="str">
            <v>map</v>
          </cell>
          <cell r="C449" t="str">
            <v>map06</v>
          </cell>
          <cell r="D449">
            <v>37105</v>
          </cell>
          <cell r="E449">
            <v>37105</v>
          </cell>
          <cell r="F449">
            <v>37105</v>
          </cell>
          <cell r="G449">
            <v>638.79998779296875</v>
          </cell>
          <cell r="H449">
            <v>638.79998779296875</v>
          </cell>
          <cell r="I449" t="str">
            <v>FCA Sala</v>
          </cell>
          <cell r="J449" t="str">
            <v>FCA Sala</v>
          </cell>
          <cell r="K449" t="str">
            <v>Фосфорит</v>
          </cell>
          <cell r="L449" t="str">
            <v>Фосфорит</v>
          </cell>
          <cell r="M449" t="str">
            <v>GMF</v>
          </cell>
          <cell r="N449" t="str">
            <v>Express Eng</v>
          </cell>
          <cell r="O449">
            <v>139</v>
          </cell>
          <cell r="P449">
            <v>88793.2</v>
          </cell>
          <cell r="Q449">
            <v>88793.2</v>
          </cell>
          <cell r="R449">
            <v>0</v>
          </cell>
          <cell r="S449">
            <v>0</v>
          </cell>
          <cell r="T449">
            <v>0</v>
          </cell>
          <cell r="U449">
            <v>0</v>
          </cell>
          <cell r="V449">
            <v>0</v>
          </cell>
          <cell r="W449">
            <v>0</v>
          </cell>
          <cell r="X449">
            <v>0</v>
          </cell>
          <cell r="Y449">
            <v>0</v>
          </cell>
        </row>
        <row r="450">
          <cell r="A450">
            <v>200108</v>
          </cell>
          <cell r="B450" t="str">
            <v>map</v>
          </cell>
          <cell r="C450" t="str">
            <v>map07</v>
          </cell>
          <cell r="D450">
            <v>37104</v>
          </cell>
          <cell r="E450">
            <v>37104</v>
          </cell>
          <cell r="F450">
            <v>37106</v>
          </cell>
          <cell r="G450">
            <v>2497.800048828125</v>
          </cell>
          <cell r="H450">
            <v>2473.110107421875</v>
          </cell>
          <cell r="I450" t="str">
            <v>FCA Sala</v>
          </cell>
          <cell r="J450" t="str">
            <v>FOB Muuga</v>
          </cell>
          <cell r="K450" t="str">
            <v>Фосфорит</v>
          </cell>
          <cell r="L450" t="str">
            <v>Фосфорит</v>
          </cell>
          <cell r="M450" t="str">
            <v>GMF</v>
          </cell>
          <cell r="N450" t="str">
            <v>Unifert</v>
          </cell>
          <cell r="O450">
            <v>138</v>
          </cell>
          <cell r="P450">
            <v>341289.18</v>
          </cell>
          <cell r="Q450">
            <v>341289.18</v>
          </cell>
          <cell r="R450">
            <v>0</v>
          </cell>
          <cell r="S450" t="str">
            <v>EBSS</v>
          </cell>
          <cell r="T450">
            <v>17234.82</v>
          </cell>
          <cell r="U450">
            <v>17234.82</v>
          </cell>
          <cell r="V450">
            <v>0</v>
          </cell>
          <cell r="W450">
            <v>0</v>
          </cell>
          <cell r="X450">
            <v>0</v>
          </cell>
          <cell r="Y450">
            <v>0</v>
          </cell>
        </row>
        <row r="451">
          <cell r="A451">
            <v>200108</v>
          </cell>
          <cell r="B451" t="str">
            <v>map</v>
          </cell>
          <cell r="C451" t="str">
            <v>map08</v>
          </cell>
          <cell r="D451">
            <v>37104</v>
          </cell>
          <cell r="E451">
            <v>37113</v>
          </cell>
          <cell r="F451">
            <v>37113</v>
          </cell>
          <cell r="G451">
            <v>469</v>
          </cell>
          <cell r="H451">
            <v>469</v>
          </cell>
          <cell r="I451" t="str">
            <v>DAF Ivangorod</v>
          </cell>
          <cell r="J451" t="str">
            <v>DAF Ivangorod</v>
          </cell>
          <cell r="K451" t="str">
            <v>Фосфорит</v>
          </cell>
          <cell r="L451" t="str">
            <v>Фосфорит</v>
          </cell>
          <cell r="M451" t="str">
            <v>GMF</v>
          </cell>
          <cell r="N451" t="str">
            <v>PromEnergyChem</v>
          </cell>
          <cell r="O451">
            <v>143.5</v>
          </cell>
          <cell r="P451">
            <v>67301.5</v>
          </cell>
          <cell r="Q451">
            <v>67301.5</v>
          </cell>
          <cell r="R451">
            <v>0</v>
          </cell>
          <cell r="S451">
            <v>0</v>
          </cell>
          <cell r="T451">
            <v>0</v>
          </cell>
          <cell r="U451">
            <v>0</v>
          </cell>
          <cell r="V451">
            <v>0</v>
          </cell>
          <cell r="W451">
            <v>0</v>
          </cell>
          <cell r="X451">
            <v>0</v>
          </cell>
          <cell r="Y451">
            <v>0</v>
          </cell>
        </row>
        <row r="452">
          <cell r="A452">
            <v>200108</v>
          </cell>
          <cell r="B452" t="str">
            <v>map</v>
          </cell>
          <cell r="C452" t="str">
            <v>map09</v>
          </cell>
          <cell r="D452">
            <v>37118</v>
          </cell>
          <cell r="E452">
            <v>37118</v>
          </cell>
          <cell r="F452">
            <v>37118</v>
          </cell>
          <cell r="G452">
            <v>700.79998779296875</v>
          </cell>
          <cell r="H452">
            <v>700.79998779296875</v>
          </cell>
          <cell r="I452" t="str">
            <v>DAF Ivangorod</v>
          </cell>
          <cell r="J452" t="str">
            <v>DAF Ivangorod</v>
          </cell>
          <cell r="K452" t="str">
            <v>Фосфорит</v>
          </cell>
          <cell r="L452" t="str">
            <v>Фосфорит</v>
          </cell>
          <cell r="M452" t="str">
            <v>GMF</v>
          </cell>
          <cell r="N452" t="str">
            <v>PromEnergyChem</v>
          </cell>
          <cell r="O452">
            <v>143.5</v>
          </cell>
          <cell r="P452">
            <v>100564.8</v>
          </cell>
          <cell r="Q452">
            <v>100564.8</v>
          </cell>
          <cell r="R452">
            <v>0</v>
          </cell>
          <cell r="S452">
            <v>0</v>
          </cell>
          <cell r="T452">
            <v>0</v>
          </cell>
          <cell r="U452">
            <v>0</v>
          </cell>
          <cell r="V452">
            <v>0</v>
          </cell>
          <cell r="W452">
            <v>0</v>
          </cell>
          <cell r="X452">
            <v>0</v>
          </cell>
          <cell r="Y452">
            <v>0</v>
          </cell>
        </row>
        <row r="453">
          <cell r="A453">
            <v>200108</v>
          </cell>
          <cell r="B453" t="str">
            <v>map</v>
          </cell>
          <cell r="C453" t="str">
            <v>map10</v>
          </cell>
          <cell r="D453">
            <v>37112</v>
          </cell>
          <cell r="E453">
            <v>37118</v>
          </cell>
          <cell r="F453">
            <v>37118</v>
          </cell>
          <cell r="G453">
            <v>199</v>
          </cell>
          <cell r="H453">
            <v>199</v>
          </cell>
          <cell r="I453" t="str">
            <v>DAF Ivangorod</v>
          </cell>
          <cell r="J453" t="str">
            <v>DAF Ivangorod</v>
          </cell>
          <cell r="K453" t="str">
            <v>Фосфорит</v>
          </cell>
          <cell r="L453" t="str">
            <v>Фосфорит</v>
          </cell>
          <cell r="M453" t="str">
            <v>GMF</v>
          </cell>
          <cell r="N453" t="str">
            <v>Carvel</v>
          </cell>
          <cell r="O453">
            <v>141.6</v>
          </cell>
          <cell r="P453">
            <v>28178.400000000001</v>
          </cell>
          <cell r="Q453">
            <v>28178.400000000001</v>
          </cell>
          <cell r="R453">
            <v>0</v>
          </cell>
          <cell r="S453">
            <v>0</v>
          </cell>
          <cell r="T453">
            <v>0</v>
          </cell>
          <cell r="U453">
            <v>0</v>
          </cell>
          <cell r="V453">
            <v>0</v>
          </cell>
          <cell r="W453">
            <v>0</v>
          </cell>
          <cell r="X453">
            <v>0</v>
          </cell>
          <cell r="Y453">
            <v>0</v>
          </cell>
        </row>
        <row r="454">
          <cell r="A454">
            <v>200108</v>
          </cell>
          <cell r="B454" t="str">
            <v>map</v>
          </cell>
          <cell r="C454" t="str">
            <v>map11</v>
          </cell>
          <cell r="D454">
            <v>37123</v>
          </cell>
          <cell r="E454">
            <v>37134</v>
          </cell>
          <cell r="F454">
            <v>37134</v>
          </cell>
          <cell r="G454">
            <v>198</v>
          </cell>
          <cell r="H454">
            <v>198</v>
          </cell>
          <cell r="I454" t="str">
            <v>DAF Ivangorod</v>
          </cell>
          <cell r="J454" t="str">
            <v>DAF Ivangorod</v>
          </cell>
          <cell r="K454" t="str">
            <v>Фосфорит</v>
          </cell>
          <cell r="L454" t="str">
            <v>Фосфорит</v>
          </cell>
          <cell r="M454" t="str">
            <v>GMF</v>
          </cell>
          <cell r="N454" t="str">
            <v>Carvel</v>
          </cell>
          <cell r="O454">
            <v>144.6</v>
          </cell>
          <cell r="P454">
            <v>28630.799999999999</v>
          </cell>
          <cell r="Q454">
            <v>28630.799999999999</v>
          </cell>
          <cell r="R454">
            <v>0</v>
          </cell>
          <cell r="S454">
            <v>0</v>
          </cell>
          <cell r="T454">
            <v>0</v>
          </cell>
          <cell r="U454">
            <v>0</v>
          </cell>
          <cell r="V454">
            <v>0</v>
          </cell>
          <cell r="W454">
            <v>0</v>
          </cell>
          <cell r="X454">
            <v>0</v>
          </cell>
          <cell r="Y454">
            <v>0</v>
          </cell>
        </row>
        <row r="455">
          <cell r="A455">
            <v>200108</v>
          </cell>
          <cell r="B455" t="str">
            <v>map</v>
          </cell>
          <cell r="C455" t="str">
            <v>map15</v>
          </cell>
          <cell r="D455">
            <v>37120</v>
          </cell>
          <cell r="E455">
            <v>37122</v>
          </cell>
          <cell r="F455">
            <v>37122</v>
          </cell>
          <cell r="G455">
            <v>387.60000610351562</v>
          </cell>
          <cell r="H455">
            <v>387.60000610351562</v>
          </cell>
          <cell r="I455" t="str">
            <v>FCA Sala</v>
          </cell>
          <cell r="J455" t="str">
            <v>FCA Sala</v>
          </cell>
          <cell r="K455" t="str">
            <v>Фосфорит</v>
          </cell>
          <cell r="L455" t="str">
            <v>Фосфорит</v>
          </cell>
          <cell r="M455" t="str">
            <v>GMF</v>
          </cell>
          <cell r="N455" t="str">
            <v>Express Eng</v>
          </cell>
          <cell r="O455">
            <v>144</v>
          </cell>
          <cell r="P455">
            <v>55814.400000000001</v>
          </cell>
          <cell r="Q455">
            <v>55814.400000000001</v>
          </cell>
          <cell r="R455">
            <v>0</v>
          </cell>
          <cell r="S455">
            <v>0</v>
          </cell>
          <cell r="T455">
            <v>0</v>
          </cell>
          <cell r="U455">
            <v>0</v>
          </cell>
          <cell r="V455">
            <v>0</v>
          </cell>
          <cell r="W455">
            <v>0</v>
          </cell>
          <cell r="X455">
            <v>0</v>
          </cell>
          <cell r="Y455">
            <v>0</v>
          </cell>
        </row>
        <row r="456">
          <cell r="A456">
            <v>200108</v>
          </cell>
          <cell r="B456" t="str">
            <v>map</v>
          </cell>
          <cell r="C456" t="str">
            <v>map16</v>
          </cell>
          <cell r="D456">
            <v>37125</v>
          </cell>
          <cell r="E456">
            <v>37134</v>
          </cell>
          <cell r="F456">
            <v>37134</v>
          </cell>
          <cell r="G456">
            <v>1534.5</v>
          </cell>
          <cell r="H456">
            <v>1534.5</v>
          </cell>
          <cell r="I456" t="str">
            <v>FCA Sala</v>
          </cell>
          <cell r="J456" t="str">
            <v>FCA Sala</v>
          </cell>
          <cell r="K456" t="str">
            <v>Фосфорит</v>
          </cell>
          <cell r="L456" t="str">
            <v>Фосфорит</v>
          </cell>
          <cell r="M456" t="str">
            <v>GMF</v>
          </cell>
          <cell r="N456" t="str">
            <v>Express Eng</v>
          </cell>
          <cell r="O456">
            <v>139</v>
          </cell>
          <cell r="P456">
            <v>213295.5</v>
          </cell>
          <cell r="Q456">
            <v>213295.5</v>
          </cell>
          <cell r="R456">
            <v>0</v>
          </cell>
          <cell r="S456">
            <v>1530000</v>
          </cell>
          <cell r="T456">
            <v>0</v>
          </cell>
          <cell r="U456">
            <v>0</v>
          </cell>
          <cell r="V456">
            <v>0</v>
          </cell>
          <cell r="W456">
            <v>0</v>
          </cell>
          <cell r="X456">
            <v>0</v>
          </cell>
          <cell r="Y456">
            <v>0</v>
          </cell>
        </row>
        <row r="457">
          <cell r="A457">
            <v>200108</v>
          </cell>
          <cell r="B457" t="str">
            <v>map</v>
          </cell>
          <cell r="C457" t="str">
            <v>map17</v>
          </cell>
          <cell r="D457">
            <v>37120</v>
          </cell>
          <cell r="E457">
            <v>37134</v>
          </cell>
          <cell r="F457">
            <v>37134</v>
          </cell>
          <cell r="G457">
            <v>1160</v>
          </cell>
          <cell r="H457">
            <v>1160</v>
          </cell>
          <cell r="I457" t="str">
            <v>FCA Sala</v>
          </cell>
          <cell r="J457" t="str">
            <v>FCA Sala</v>
          </cell>
          <cell r="K457" t="str">
            <v>Фосфорит</v>
          </cell>
          <cell r="L457" t="str">
            <v>Фосфорит</v>
          </cell>
          <cell r="M457" t="str">
            <v>GMF</v>
          </cell>
          <cell r="N457" t="str">
            <v>Express Eng</v>
          </cell>
          <cell r="O457">
            <v>144</v>
          </cell>
          <cell r="P457">
            <v>167040</v>
          </cell>
          <cell r="Q457">
            <v>167040</v>
          </cell>
          <cell r="R457">
            <v>0</v>
          </cell>
          <cell r="S457">
            <v>0</v>
          </cell>
          <cell r="T457">
            <v>0</v>
          </cell>
          <cell r="U457">
            <v>0</v>
          </cell>
          <cell r="V457">
            <v>0</v>
          </cell>
          <cell r="W457">
            <v>0</v>
          </cell>
          <cell r="X457">
            <v>0</v>
          </cell>
          <cell r="Y457">
            <v>0</v>
          </cell>
        </row>
        <row r="458">
          <cell r="A458">
            <v>200108</v>
          </cell>
          <cell r="B458" t="str">
            <v>map</v>
          </cell>
          <cell r="C458" t="str">
            <v>map19</v>
          </cell>
          <cell r="D458">
            <v>37126</v>
          </cell>
          <cell r="E458">
            <v>37134</v>
          </cell>
          <cell r="F458">
            <v>37134</v>
          </cell>
          <cell r="G458">
            <v>1488.300048828125</v>
          </cell>
          <cell r="H458">
            <v>1488.300048828125</v>
          </cell>
          <cell r="I458" t="str">
            <v>FCA Sala</v>
          </cell>
          <cell r="J458" t="str">
            <v>FCA Sala</v>
          </cell>
          <cell r="K458" t="str">
            <v>Фосфорит</v>
          </cell>
          <cell r="L458" t="str">
            <v>Фосфорит</v>
          </cell>
          <cell r="M458" t="str">
            <v>GMF</v>
          </cell>
          <cell r="N458" t="str">
            <v>Alpha Maima</v>
          </cell>
          <cell r="O458">
            <v>141</v>
          </cell>
          <cell r="P458">
            <v>209850.3</v>
          </cell>
          <cell r="Q458">
            <v>211500</v>
          </cell>
          <cell r="R458">
            <v>-1649.7</v>
          </cell>
          <cell r="S458">
            <v>0</v>
          </cell>
          <cell r="T458">
            <v>0</v>
          </cell>
          <cell r="U458">
            <v>0</v>
          </cell>
          <cell r="V458">
            <v>0</v>
          </cell>
          <cell r="W458">
            <v>0</v>
          </cell>
          <cell r="X458">
            <v>0</v>
          </cell>
          <cell r="Y458">
            <v>0</v>
          </cell>
        </row>
        <row r="459">
          <cell r="A459">
            <v>200108</v>
          </cell>
          <cell r="B459" t="str">
            <v>map</v>
          </cell>
          <cell r="C459" t="str">
            <v>map22</v>
          </cell>
          <cell r="D459">
            <v>37134</v>
          </cell>
          <cell r="E459">
            <v>37134</v>
          </cell>
          <cell r="F459">
            <v>37134</v>
          </cell>
          <cell r="G459">
            <v>662</v>
          </cell>
          <cell r="H459">
            <v>662</v>
          </cell>
          <cell r="I459" t="str">
            <v>FCA Sala</v>
          </cell>
          <cell r="J459" t="str">
            <v>FCA Sala</v>
          </cell>
          <cell r="K459" t="str">
            <v>Фосфорит</v>
          </cell>
          <cell r="L459" t="str">
            <v>Фосфорит</v>
          </cell>
          <cell r="M459" t="str">
            <v>GMF</v>
          </cell>
          <cell r="N459" t="str">
            <v>Express Eng</v>
          </cell>
          <cell r="O459">
            <v>139</v>
          </cell>
          <cell r="P459">
            <v>92018</v>
          </cell>
          <cell r="Q459">
            <v>92018</v>
          </cell>
          <cell r="R459">
            <v>0</v>
          </cell>
          <cell r="S459">
            <v>26936</v>
          </cell>
          <cell r="T459">
            <v>0</v>
          </cell>
          <cell r="U459">
            <v>0</v>
          </cell>
          <cell r="V459">
            <v>0</v>
          </cell>
          <cell r="W459">
            <v>0</v>
          </cell>
          <cell r="X459">
            <v>0</v>
          </cell>
          <cell r="Y459">
            <v>0</v>
          </cell>
        </row>
        <row r="460">
          <cell r="A460">
            <v>200108</v>
          </cell>
          <cell r="B460" t="str">
            <v>map</v>
          </cell>
          <cell r="C460" t="str">
            <v>map23</v>
          </cell>
          <cell r="D460">
            <v>37133</v>
          </cell>
          <cell r="E460">
            <v>37130</v>
          </cell>
          <cell r="F460">
            <v>37132</v>
          </cell>
          <cell r="G460">
            <v>3095.10009765625</v>
          </cell>
          <cell r="H460">
            <v>3044.485107421875</v>
          </cell>
          <cell r="I460" t="str">
            <v>DAF Ivangorod</v>
          </cell>
          <cell r="J460" t="str">
            <v>FOB Muuga</v>
          </cell>
          <cell r="K460" t="str">
            <v>Фосфорит</v>
          </cell>
          <cell r="L460" t="str">
            <v>Фосфорит</v>
          </cell>
          <cell r="M460" t="str">
            <v>GMF</v>
          </cell>
          <cell r="N460" t="str">
            <v>Unifert</v>
          </cell>
          <cell r="O460">
            <v>145</v>
          </cell>
          <cell r="P460">
            <v>441450.33</v>
          </cell>
          <cell r="Q460">
            <v>441450.33</v>
          </cell>
          <cell r="R460">
            <v>0</v>
          </cell>
          <cell r="S460" t="str">
            <v>EBSS</v>
          </cell>
          <cell r="T460">
            <v>21210.39</v>
          </cell>
          <cell r="U460">
            <v>21210.39</v>
          </cell>
          <cell r="V460">
            <v>0</v>
          </cell>
          <cell r="W460">
            <v>0</v>
          </cell>
          <cell r="X460">
            <v>0</v>
          </cell>
          <cell r="Y460">
            <v>0</v>
          </cell>
        </row>
        <row r="461">
          <cell r="A461">
            <v>200108</v>
          </cell>
          <cell r="B461" t="str">
            <v>map</v>
          </cell>
          <cell r="C461" t="str">
            <v>map24</v>
          </cell>
          <cell r="D461">
            <v>37132</v>
          </cell>
          <cell r="E461">
            <v>37134</v>
          </cell>
          <cell r="F461">
            <v>37134</v>
          </cell>
          <cell r="G461">
            <v>598.0999755859375</v>
          </cell>
          <cell r="H461">
            <v>598.0999755859375</v>
          </cell>
          <cell r="I461" t="str">
            <v>FCA Sala</v>
          </cell>
          <cell r="J461" t="str">
            <v>FCA Sala</v>
          </cell>
          <cell r="K461" t="str">
            <v>Фосфорит</v>
          </cell>
          <cell r="L461" t="str">
            <v>Northrop</v>
          </cell>
          <cell r="M461" t="str">
            <v>GMF</v>
          </cell>
          <cell r="N461" t="str">
            <v>Bilston</v>
          </cell>
          <cell r="O461">
            <v>134</v>
          </cell>
          <cell r="P461">
            <v>80145.399999999994</v>
          </cell>
          <cell r="Q461">
            <v>80145.399999999994</v>
          </cell>
          <cell r="R461">
            <v>0</v>
          </cell>
          <cell r="S461">
            <v>258000</v>
          </cell>
          <cell r="T461">
            <v>0</v>
          </cell>
          <cell r="U461">
            <v>0</v>
          </cell>
          <cell r="V461">
            <v>0</v>
          </cell>
          <cell r="W461">
            <v>0</v>
          </cell>
          <cell r="X461">
            <v>0</v>
          </cell>
          <cell r="Y461">
            <v>0</v>
          </cell>
        </row>
        <row r="462">
          <cell r="A462">
            <v>200109</v>
          </cell>
          <cell r="B462" t="str">
            <v>map</v>
          </cell>
          <cell r="C462" t="str">
            <v>map25</v>
          </cell>
          <cell r="D462">
            <v>37149</v>
          </cell>
          <cell r="E462">
            <v>37154</v>
          </cell>
          <cell r="F462">
            <v>37154</v>
          </cell>
          <cell r="G462">
            <v>695</v>
          </cell>
          <cell r="H462">
            <v>695</v>
          </cell>
          <cell r="I462" t="str">
            <v>FCA Sala</v>
          </cell>
          <cell r="J462" t="str">
            <v>FCA Sala</v>
          </cell>
          <cell r="K462" t="str">
            <v>Фосфорит</v>
          </cell>
          <cell r="L462" t="str">
            <v>Фосфорит</v>
          </cell>
          <cell r="M462" t="str">
            <v>GMF</v>
          </cell>
          <cell r="N462" t="str">
            <v>Bilston</v>
          </cell>
          <cell r="O462">
            <v>144</v>
          </cell>
          <cell r="P462">
            <v>100080</v>
          </cell>
          <cell r="Q462">
            <v>100080</v>
          </cell>
          <cell r="R462">
            <v>0</v>
          </cell>
          <cell r="S462">
            <v>78000</v>
          </cell>
          <cell r="T462">
            <v>0</v>
          </cell>
          <cell r="U462">
            <v>0</v>
          </cell>
          <cell r="V462">
            <v>0</v>
          </cell>
          <cell r="W462">
            <v>0</v>
          </cell>
          <cell r="X462">
            <v>0</v>
          </cell>
          <cell r="Y462">
            <v>0</v>
          </cell>
        </row>
        <row r="463">
          <cell r="A463">
            <v>200109</v>
          </cell>
          <cell r="B463" t="str">
            <v>map</v>
          </cell>
          <cell r="C463" t="str">
            <v>map26</v>
          </cell>
          <cell r="D463">
            <v>37149</v>
          </cell>
          <cell r="E463">
            <v>37156</v>
          </cell>
          <cell r="F463">
            <v>37156</v>
          </cell>
          <cell r="G463">
            <v>752.4000244140625</v>
          </cell>
          <cell r="H463">
            <v>752.4000244140625</v>
          </cell>
          <cell r="I463" t="str">
            <v>FCA Sala</v>
          </cell>
          <cell r="J463" t="str">
            <v>FCA Sala</v>
          </cell>
          <cell r="K463" t="str">
            <v>Фосфорит</v>
          </cell>
          <cell r="L463" t="str">
            <v>Фосфорит</v>
          </cell>
          <cell r="M463" t="str">
            <v>GMF</v>
          </cell>
          <cell r="N463" t="str">
            <v>Bilston</v>
          </cell>
          <cell r="O463">
            <v>144</v>
          </cell>
          <cell r="P463">
            <v>108345.60000000001</v>
          </cell>
          <cell r="Q463">
            <v>108345.60000000001</v>
          </cell>
          <cell r="R463">
            <v>0</v>
          </cell>
          <cell r="S463">
            <v>105000</v>
          </cell>
          <cell r="T463">
            <v>0</v>
          </cell>
          <cell r="U463">
            <v>0</v>
          </cell>
          <cell r="V463">
            <v>0</v>
          </cell>
          <cell r="W463">
            <v>0</v>
          </cell>
          <cell r="X463">
            <v>0</v>
          </cell>
          <cell r="Y463">
            <v>0</v>
          </cell>
        </row>
        <row r="464">
          <cell r="A464">
            <v>200109</v>
          </cell>
          <cell r="B464" t="str">
            <v>map</v>
          </cell>
          <cell r="C464" t="str">
            <v>map28</v>
          </cell>
          <cell r="D464">
            <v>37149</v>
          </cell>
          <cell r="E464">
            <v>37142</v>
          </cell>
          <cell r="F464">
            <v>37142</v>
          </cell>
          <cell r="G464">
            <v>339</v>
          </cell>
          <cell r="H464">
            <v>339</v>
          </cell>
          <cell r="I464" t="str">
            <v>DAF Ivangorod</v>
          </cell>
          <cell r="J464" t="str">
            <v>DAF Ivangorod</v>
          </cell>
          <cell r="K464" t="str">
            <v>Фосфорит</v>
          </cell>
          <cell r="L464" t="str">
            <v>Фосфорит</v>
          </cell>
          <cell r="M464" t="str">
            <v>GMF</v>
          </cell>
          <cell r="N464" t="str">
            <v>Express Eng</v>
          </cell>
          <cell r="O464">
            <v>144.5</v>
          </cell>
          <cell r="P464">
            <v>48985.5</v>
          </cell>
          <cell r="Q464">
            <v>48985.5</v>
          </cell>
          <cell r="R464">
            <v>0</v>
          </cell>
          <cell r="S464">
            <v>79560</v>
          </cell>
          <cell r="T464">
            <v>0</v>
          </cell>
          <cell r="U464">
            <v>0</v>
          </cell>
          <cell r="V464">
            <v>0</v>
          </cell>
          <cell r="W464">
            <v>0</v>
          </cell>
          <cell r="X464">
            <v>0</v>
          </cell>
          <cell r="Y464">
            <v>0</v>
          </cell>
        </row>
        <row r="465">
          <cell r="A465">
            <v>200109</v>
          </cell>
          <cell r="B465" t="str">
            <v>map</v>
          </cell>
          <cell r="C465" t="str">
            <v>map29</v>
          </cell>
          <cell r="D465">
            <v>37154</v>
          </cell>
          <cell r="E465">
            <v>37148</v>
          </cell>
          <cell r="F465">
            <v>37151</v>
          </cell>
          <cell r="G465">
            <v>3100.89990234375</v>
          </cell>
          <cell r="H465">
            <v>3104.821044921875</v>
          </cell>
          <cell r="I465" t="str">
            <v>DAF Ivangorod</v>
          </cell>
          <cell r="J465" t="str">
            <v>FOB Muuga</v>
          </cell>
          <cell r="K465" t="str">
            <v>Фосфорит</v>
          </cell>
          <cell r="L465" t="str">
            <v>Фосфорит</v>
          </cell>
          <cell r="M465" t="str">
            <v>GMF</v>
          </cell>
          <cell r="N465" t="str">
            <v>Unifert</v>
          </cell>
          <cell r="O465">
            <v>147</v>
          </cell>
          <cell r="P465">
            <v>456408.68699999998</v>
          </cell>
          <cell r="Q465">
            <v>456408.69</v>
          </cell>
          <cell r="R465">
            <v>0</v>
          </cell>
          <cell r="S465" t="str">
            <v>EBSS</v>
          </cell>
          <cell r="T465">
            <v>29925.8</v>
          </cell>
          <cell r="U465">
            <v>29925.8</v>
          </cell>
          <cell r="V465">
            <v>0</v>
          </cell>
          <cell r="W465">
            <v>0</v>
          </cell>
          <cell r="X465">
            <v>0</v>
          </cell>
          <cell r="Y465">
            <v>0</v>
          </cell>
        </row>
        <row r="466">
          <cell r="A466">
            <v>200109</v>
          </cell>
          <cell r="B466" t="str">
            <v>map</v>
          </cell>
          <cell r="C466" t="str">
            <v>map31</v>
          </cell>
          <cell r="D466">
            <v>37156</v>
          </cell>
          <cell r="E466">
            <v>37156</v>
          </cell>
          <cell r="F466">
            <v>37156</v>
          </cell>
          <cell r="G466">
            <v>63.599998474121094</v>
          </cell>
          <cell r="H466">
            <v>63.599998474121094</v>
          </cell>
          <cell r="I466" t="str">
            <v>DAF Ivangorod</v>
          </cell>
          <cell r="J466" t="str">
            <v>DAF Ivangorod</v>
          </cell>
          <cell r="K466" t="str">
            <v>Фосфорит</v>
          </cell>
          <cell r="L466" t="str">
            <v>Фосфорит</v>
          </cell>
          <cell r="M466" t="str">
            <v>GMF</v>
          </cell>
          <cell r="N466" t="str">
            <v>Express Eng</v>
          </cell>
          <cell r="O466">
            <v>144.5</v>
          </cell>
          <cell r="P466">
            <v>9190.2000000000007</v>
          </cell>
          <cell r="Q466">
            <v>9190.2000000000007</v>
          </cell>
          <cell r="R466">
            <v>0</v>
          </cell>
          <cell r="S466">
            <v>0</v>
          </cell>
          <cell r="T466">
            <v>0</v>
          </cell>
          <cell r="U466">
            <v>0</v>
          </cell>
          <cell r="V466">
            <v>0</v>
          </cell>
          <cell r="W466">
            <v>0</v>
          </cell>
          <cell r="X466">
            <v>0</v>
          </cell>
          <cell r="Y466">
            <v>0</v>
          </cell>
        </row>
        <row r="467">
          <cell r="A467">
            <v>200109</v>
          </cell>
          <cell r="B467" t="str">
            <v>map</v>
          </cell>
          <cell r="C467" t="str">
            <v>map32</v>
          </cell>
          <cell r="D467">
            <v>37160</v>
          </cell>
          <cell r="E467">
            <v>37161</v>
          </cell>
          <cell r="F467">
            <v>37161</v>
          </cell>
          <cell r="G467">
            <v>571</v>
          </cell>
          <cell r="H467">
            <v>571</v>
          </cell>
          <cell r="I467" t="str">
            <v>FCA Sala</v>
          </cell>
          <cell r="J467" t="str">
            <v>FCA Sala</v>
          </cell>
          <cell r="K467" t="str">
            <v>Фосфорит</v>
          </cell>
          <cell r="L467" t="str">
            <v>Фосфорит</v>
          </cell>
          <cell r="M467" t="str">
            <v>GMF</v>
          </cell>
          <cell r="N467" t="str">
            <v>Bilston</v>
          </cell>
          <cell r="O467">
            <v>144</v>
          </cell>
          <cell r="P467">
            <v>82224</v>
          </cell>
          <cell r="Q467">
            <v>82224</v>
          </cell>
          <cell r="R467">
            <v>0</v>
          </cell>
          <cell r="S467">
            <v>0</v>
          </cell>
          <cell r="T467">
            <v>0</v>
          </cell>
          <cell r="U467">
            <v>0</v>
          </cell>
          <cell r="V467">
            <v>0</v>
          </cell>
          <cell r="W467">
            <v>0</v>
          </cell>
          <cell r="X467">
            <v>0</v>
          </cell>
          <cell r="Y467">
            <v>0</v>
          </cell>
        </row>
        <row r="468">
          <cell r="A468">
            <v>200110</v>
          </cell>
          <cell r="B468" t="str">
            <v>map</v>
          </cell>
          <cell r="C468" t="str">
            <v>map34</v>
          </cell>
          <cell r="D468">
            <v>37189</v>
          </cell>
          <cell r="E468">
            <v>37189</v>
          </cell>
          <cell r="F468">
            <v>37189</v>
          </cell>
          <cell r="G468">
            <v>411.89999389648438</v>
          </cell>
          <cell r="H468">
            <v>411.89999389648438</v>
          </cell>
          <cell r="I468" t="str">
            <v>DAF Ivangorod</v>
          </cell>
          <cell r="J468" t="str">
            <v>DAF Ivangorod</v>
          </cell>
          <cell r="K468" t="str">
            <v>Фосфорит</v>
          </cell>
          <cell r="L468" t="str">
            <v>Фосфорит</v>
          </cell>
          <cell r="M468" t="str">
            <v>GMF</v>
          </cell>
          <cell r="N468" t="str">
            <v>Express Eng</v>
          </cell>
          <cell r="O468">
            <v>142.5</v>
          </cell>
          <cell r="P468">
            <v>58695.75</v>
          </cell>
          <cell r="Q468">
            <v>58695.75</v>
          </cell>
          <cell r="R468">
            <v>0</v>
          </cell>
          <cell r="S468">
            <v>50416.67</v>
          </cell>
          <cell r="T468">
            <v>0</v>
          </cell>
          <cell r="U468">
            <v>0</v>
          </cell>
          <cell r="V468">
            <v>0</v>
          </cell>
          <cell r="W468">
            <v>0</v>
          </cell>
          <cell r="X468">
            <v>0</v>
          </cell>
          <cell r="Y468">
            <v>0</v>
          </cell>
        </row>
        <row r="469">
          <cell r="A469">
            <v>200110</v>
          </cell>
          <cell r="B469" t="str">
            <v>map</v>
          </cell>
          <cell r="C469" t="str">
            <v>map35</v>
          </cell>
          <cell r="D469">
            <v>37194</v>
          </cell>
          <cell r="E469">
            <v>37195</v>
          </cell>
          <cell r="F469">
            <v>37195</v>
          </cell>
          <cell r="G469">
            <v>1499.699951171875</v>
          </cell>
          <cell r="H469">
            <v>1499.699951171875</v>
          </cell>
          <cell r="I469" t="str">
            <v>DAF Ivangorod</v>
          </cell>
          <cell r="J469" t="str">
            <v>DAF Ivangorod</v>
          </cell>
          <cell r="K469" t="str">
            <v>Фосфорит</v>
          </cell>
          <cell r="L469" t="str">
            <v>Фосфорит</v>
          </cell>
          <cell r="M469" t="str">
            <v>GMF</v>
          </cell>
          <cell r="N469" t="str">
            <v>Express Eng</v>
          </cell>
          <cell r="O469">
            <v>139.5</v>
          </cell>
          <cell r="P469">
            <v>209208.15</v>
          </cell>
          <cell r="Q469">
            <v>209208.15</v>
          </cell>
          <cell r="R469">
            <v>0</v>
          </cell>
          <cell r="S469">
            <v>0</v>
          </cell>
          <cell r="T469">
            <v>0</v>
          </cell>
          <cell r="U469">
            <v>0</v>
          </cell>
          <cell r="V469">
            <v>0</v>
          </cell>
          <cell r="W469">
            <v>0</v>
          </cell>
          <cell r="X469">
            <v>0</v>
          </cell>
          <cell r="Y469">
            <v>0</v>
          </cell>
        </row>
        <row r="470">
          <cell r="A470">
            <v>200202</v>
          </cell>
          <cell r="B470" t="str">
            <v>map</v>
          </cell>
          <cell r="C470" t="str">
            <v>map36</v>
          </cell>
          <cell r="D470">
            <v>37312</v>
          </cell>
          <cell r="F470">
            <v>37275</v>
          </cell>
          <cell r="G470">
            <v>3000</v>
          </cell>
          <cell r="H470">
            <v>3000</v>
          </cell>
          <cell r="I470" t="str">
            <v>DAF Ivangorod</v>
          </cell>
          <cell r="J470" t="str">
            <v>CIF Reykjavik</v>
          </cell>
          <cell r="K470" t="str">
            <v>Фосфорит</v>
          </cell>
          <cell r="L470" t="str">
            <v>Фосфорит</v>
          </cell>
          <cell r="M470" t="str">
            <v>GMF</v>
          </cell>
          <cell r="N470" t="str">
            <v>SCPA</v>
          </cell>
          <cell r="O470">
            <v>162</v>
          </cell>
          <cell r="P470">
            <v>486000</v>
          </cell>
          <cell r="Q470">
            <v>0</v>
          </cell>
          <cell r="R470">
            <v>486000</v>
          </cell>
          <cell r="S470" t="str">
            <v>EBSS</v>
          </cell>
          <cell r="T470">
            <v>36000</v>
          </cell>
          <cell r="U470">
            <v>0</v>
          </cell>
          <cell r="V470">
            <v>36000</v>
          </cell>
          <cell r="W470">
            <v>900</v>
          </cell>
          <cell r="X470">
            <v>0</v>
          </cell>
          <cell r="Y470">
            <v>900</v>
          </cell>
        </row>
        <row r="471">
          <cell r="A471">
            <v>200111</v>
          </cell>
          <cell r="B471" t="str">
            <v>map</v>
          </cell>
          <cell r="C471" t="str">
            <v>map37</v>
          </cell>
          <cell r="D471">
            <v>37210</v>
          </cell>
          <cell r="E471">
            <v>37205</v>
          </cell>
          <cell r="F471">
            <v>37226</v>
          </cell>
          <cell r="G471">
            <v>1992.95703125</v>
          </cell>
          <cell r="H471">
            <v>2005.405029296875</v>
          </cell>
          <cell r="I471" t="str">
            <v>DAF Ivangorod</v>
          </cell>
          <cell r="J471" t="str">
            <v>FOB Tallinn</v>
          </cell>
          <cell r="K471" t="str">
            <v>Фосфорит</v>
          </cell>
          <cell r="L471" t="str">
            <v>Фосфорит</v>
          </cell>
          <cell r="M471" t="str">
            <v>GMF</v>
          </cell>
          <cell r="N471" t="str">
            <v>Unifert</v>
          </cell>
          <cell r="O471">
            <v>136</v>
          </cell>
          <cell r="P471">
            <v>272735.08</v>
          </cell>
          <cell r="Q471">
            <v>272735.08</v>
          </cell>
          <cell r="R471">
            <v>0</v>
          </cell>
          <cell r="S471" t="str">
            <v>EBSS</v>
          </cell>
          <cell r="T471">
            <v>24148.42</v>
          </cell>
          <cell r="U471">
            <v>24148.42</v>
          </cell>
          <cell r="V471">
            <v>0</v>
          </cell>
          <cell r="W471">
            <v>0</v>
          </cell>
          <cell r="X471">
            <v>0</v>
          </cell>
          <cell r="Y471">
            <v>0</v>
          </cell>
        </row>
        <row r="472">
          <cell r="A472">
            <v>200201</v>
          </cell>
          <cell r="B472" t="str">
            <v>map</v>
          </cell>
          <cell r="C472" t="str">
            <v>map38</v>
          </cell>
          <cell r="D472">
            <v>37255</v>
          </cell>
          <cell r="E472">
            <v>37259</v>
          </cell>
          <cell r="F472">
            <v>37259</v>
          </cell>
          <cell r="G472">
            <v>135</v>
          </cell>
          <cell r="H472">
            <v>135</v>
          </cell>
          <cell r="I472" t="str">
            <v>DAF Ivangorod</v>
          </cell>
          <cell r="J472" t="str">
            <v>DAF Ivangorod</v>
          </cell>
          <cell r="K472" t="str">
            <v>Фосфорит</v>
          </cell>
          <cell r="L472" t="str">
            <v>Фосфорит</v>
          </cell>
          <cell r="M472" t="str">
            <v>GMF</v>
          </cell>
          <cell r="N472" t="str">
            <v>Express Eng</v>
          </cell>
          <cell r="O472">
            <v>139.5</v>
          </cell>
          <cell r="P472">
            <v>18832.5</v>
          </cell>
          <cell r="Q472">
            <v>18832.5</v>
          </cell>
          <cell r="R472">
            <v>0</v>
          </cell>
          <cell r="S472">
            <v>300000</v>
          </cell>
          <cell r="T472">
            <v>0</v>
          </cell>
          <cell r="U472">
            <v>0</v>
          </cell>
          <cell r="V472">
            <v>0</v>
          </cell>
          <cell r="W472">
            <v>0</v>
          </cell>
          <cell r="X472">
            <v>0</v>
          </cell>
          <cell r="Y472">
            <v>0</v>
          </cell>
        </row>
        <row r="473">
          <cell r="A473">
            <v>200111</v>
          </cell>
          <cell r="B473" t="str">
            <v>map</v>
          </cell>
          <cell r="C473" t="str">
            <v>map42</v>
          </cell>
          <cell r="D473">
            <v>37221</v>
          </cell>
          <cell r="E473">
            <v>37224</v>
          </cell>
          <cell r="F473">
            <v>37224</v>
          </cell>
          <cell r="G473">
            <v>331.39999389648438</v>
          </cell>
          <cell r="H473">
            <v>331.39999389648438</v>
          </cell>
          <cell r="I473" t="str">
            <v>DAF Ivangorod</v>
          </cell>
          <cell r="J473" t="str">
            <v>DAF Ivangorod</v>
          </cell>
          <cell r="K473" t="str">
            <v>Фосфорит</v>
          </cell>
          <cell r="L473" t="str">
            <v>Фосфорит</v>
          </cell>
          <cell r="M473" t="str">
            <v>GMF</v>
          </cell>
          <cell r="N473" t="str">
            <v>Express Eng</v>
          </cell>
          <cell r="O473">
            <v>139.5</v>
          </cell>
          <cell r="P473">
            <v>46230.3</v>
          </cell>
          <cell r="Q473">
            <v>46230.3</v>
          </cell>
          <cell r="R473">
            <v>0</v>
          </cell>
          <cell r="S473">
            <v>1800000</v>
          </cell>
          <cell r="T473">
            <v>0</v>
          </cell>
          <cell r="U473">
            <v>0</v>
          </cell>
          <cell r="V473">
            <v>0</v>
          </cell>
          <cell r="W473">
            <v>0</v>
          </cell>
          <cell r="X473">
            <v>0</v>
          </cell>
          <cell r="Y473">
            <v>0</v>
          </cell>
        </row>
        <row r="474">
          <cell r="A474">
            <v>200202</v>
          </cell>
          <cell r="B474" t="str">
            <v>map</v>
          </cell>
          <cell r="C474" t="str">
            <v>map43</v>
          </cell>
          <cell r="D474">
            <v>37281</v>
          </cell>
          <cell r="E474">
            <v>37288</v>
          </cell>
          <cell r="F474">
            <v>37290</v>
          </cell>
          <cell r="G474">
            <v>5880</v>
          </cell>
          <cell r="H474">
            <v>5880</v>
          </cell>
          <cell r="I474" t="str">
            <v>FCA Belorechenskaja</v>
          </cell>
          <cell r="J474" t="str">
            <v>FOB Novorossijsk</v>
          </cell>
          <cell r="K474" t="str">
            <v>Белореченск</v>
          </cell>
          <cell r="L474" t="str">
            <v>КГОК</v>
          </cell>
          <cell r="M474" t="str">
            <v>GMF</v>
          </cell>
          <cell r="N474" t="str">
            <v>Fedcom</v>
          </cell>
          <cell r="O474">
            <v>135</v>
          </cell>
          <cell r="P474">
            <v>793800</v>
          </cell>
          <cell r="Q474">
            <v>793800</v>
          </cell>
          <cell r="R474">
            <v>0</v>
          </cell>
          <cell r="S474" t="str">
            <v>Railco</v>
          </cell>
          <cell r="T474">
            <v>76440</v>
          </cell>
          <cell r="U474">
            <v>73437.429999999993</v>
          </cell>
          <cell r="V474">
            <v>3002.57</v>
          </cell>
          <cell r="W474">
            <v>0</v>
          </cell>
          <cell r="X474">
            <v>0</v>
          </cell>
          <cell r="Y474">
            <v>0</v>
          </cell>
        </row>
        <row r="475">
          <cell r="A475">
            <v>200202</v>
          </cell>
          <cell r="B475" t="str">
            <v>map</v>
          </cell>
          <cell r="C475" t="str">
            <v>map44</v>
          </cell>
          <cell r="D475">
            <v>37305</v>
          </cell>
          <cell r="E475">
            <v>37142</v>
          </cell>
          <cell r="F475">
            <v>37132</v>
          </cell>
          <cell r="G475">
            <v>6000</v>
          </cell>
          <cell r="H475">
            <v>6000</v>
          </cell>
          <cell r="I475" t="str">
            <v>FCA Belorechenskaja</v>
          </cell>
          <cell r="J475" t="str">
            <v>FOB Novorossijsk</v>
          </cell>
          <cell r="K475" t="str">
            <v>Белореченск</v>
          </cell>
          <cell r="L475" t="str">
            <v>КГОК</v>
          </cell>
          <cell r="M475" t="str">
            <v>GMF</v>
          </cell>
          <cell r="N475" t="str">
            <v>Fedcom</v>
          </cell>
          <cell r="O475">
            <v>135</v>
          </cell>
          <cell r="P475">
            <v>810000</v>
          </cell>
          <cell r="Q475">
            <v>729000</v>
          </cell>
          <cell r="R475">
            <v>81000</v>
          </cell>
          <cell r="S475" t="str">
            <v>Railco</v>
          </cell>
          <cell r="T475">
            <v>78000</v>
          </cell>
          <cell r="U475">
            <v>46387.9</v>
          </cell>
          <cell r="V475">
            <v>31612.1</v>
          </cell>
          <cell r="W475">
            <v>0</v>
          </cell>
          <cell r="X475">
            <v>0</v>
          </cell>
          <cell r="Y475">
            <v>0</v>
          </cell>
        </row>
        <row r="476">
          <cell r="A476">
            <v>200111</v>
          </cell>
          <cell r="B476" t="str">
            <v>map</v>
          </cell>
          <cell r="C476" t="str">
            <v>map47</v>
          </cell>
          <cell r="D476">
            <v>37219</v>
          </cell>
          <cell r="E476">
            <v>37218</v>
          </cell>
          <cell r="F476">
            <v>37221</v>
          </cell>
          <cell r="G476">
            <v>6317</v>
          </cell>
          <cell r="H476">
            <v>6317</v>
          </cell>
          <cell r="I476" t="str">
            <v>FCA Belorechenskaja</v>
          </cell>
          <cell r="J476" t="str">
            <v>FOB Novorossijsk</v>
          </cell>
          <cell r="K476" t="str">
            <v>Белореченск</v>
          </cell>
          <cell r="L476" t="str">
            <v>КГОК</v>
          </cell>
          <cell r="M476" t="str">
            <v>GMF</v>
          </cell>
          <cell r="N476" t="str">
            <v>SCPA</v>
          </cell>
          <cell r="O476">
            <v>137</v>
          </cell>
          <cell r="P476">
            <v>865429</v>
          </cell>
          <cell r="Q476">
            <v>865429</v>
          </cell>
          <cell r="R476">
            <v>0</v>
          </cell>
          <cell r="S476" t="str">
            <v>Railco</v>
          </cell>
          <cell r="T476">
            <v>68819.14</v>
          </cell>
          <cell r="U476">
            <v>68819.14</v>
          </cell>
          <cell r="V476">
            <v>0</v>
          </cell>
          <cell r="W476">
            <v>0</v>
          </cell>
          <cell r="X476">
            <v>0</v>
          </cell>
          <cell r="Y476">
            <v>0</v>
          </cell>
        </row>
        <row r="477">
          <cell r="A477">
            <v>200111</v>
          </cell>
          <cell r="B477" t="str">
            <v>map</v>
          </cell>
          <cell r="C477" t="str">
            <v>map49</v>
          </cell>
          <cell r="D477">
            <v>37225</v>
          </cell>
          <cell r="E477">
            <v>37225</v>
          </cell>
          <cell r="F477">
            <v>37256</v>
          </cell>
          <cell r="G477">
            <v>3000</v>
          </cell>
          <cell r="H477">
            <v>3000</v>
          </cell>
          <cell r="I477" t="str">
            <v>FCA Belorechenskaja</v>
          </cell>
          <cell r="J477" t="str">
            <v>FOB Novorossijsk</v>
          </cell>
          <cell r="K477" t="str">
            <v>Белореченск</v>
          </cell>
          <cell r="L477" t="str">
            <v>КГОК</v>
          </cell>
          <cell r="M477" t="str">
            <v>GMF</v>
          </cell>
          <cell r="N477" t="str">
            <v>Helm</v>
          </cell>
          <cell r="O477">
            <v>138</v>
          </cell>
          <cell r="P477">
            <v>414000</v>
          </cell>
          <cell r="Q477">
            <v>414000</v>
          </cell>
          <cell r="R477">
            <v>0</v>
          </cell>
          <cell r="S477" t="str">
            <v>Railco</v>
          </cell>
          <cell r="T477">
            <v>34488.639999999999</v>
          </cell>
          <cell r="U477">
            <v>34488.639999999999</v>
          </cell>
          <cell r="V477">
            <v>0</v>
          </cell>
          <cell r="W477">
            <v>0</v>
          </cell>
          <cell r="X477">
            <v>0</v>
          </cell>
          <cell r="Y477">
            <v>0</v>
          </cell>
        </row>
        <row r="478">
          <cell r="A478">
            <v>200201</v>
          </cell>
          <cell r="B478" t="str">
            <v>map</v>
          </cell>
          <cell r="C478" t="str">
            <v>map51</v>
          </cell>
          <cell r="D478">
            <v>37238</v>
          </cell>
          <cell r="E478">
            <v>37244</v>
          </cell>
          <cell r="F478">
            <v>37276</v>
          </cell>
          <cell r="G478">
            <v>32997.6015625</v>
          </cell>
          <cell r="H478">
            <v>33014.44140625</v>
          </cell>
          <cell r="I478" t="str">
            <v>DAF Ivangorod</v>
          </cell>
          <cell r="J478" t="str">
            <v>FOB Tallinn</v>
          </cell>
          <cell r="K478" t="str">
            <v>Фосфорит</v>
          </cell>
          <cell r="L478" t="str">
            <v>Фосфорит</v>
          </cell>
          <cell r="M478" t="str">
            <v>GMF</v>
          </cell>
          <cell r="N478" t="str">
            <v>Agrosin</v>
          </cell>
          <cell r="O478">
            <v>134</v>
          </cell>
          <cell r="P478">
            <v>4423934.96</v>
          </cell>
          <cell r="Q478">
            <v>4423934.96</v>
          </cell>
          <cell r="R478">
            <v>0</v>
          </cell>
          <cell r="S478" t="str">
            <v>EBSS</v>
          </cell>
          <cell r="T478">
            <v>396173.28</v>
          </cell>
          <cell r="U478">
            <v>281613.83</v>
          </cell>
          <cell r="V478">
            <v>114559.45</v>
          </cell>
          <cell r="W478">
            <v>0</v>
          </cell>
          <cell r="X478">
            <v>0</v>
          </cell>
          <cell r="Y478">
            <v>0</v>
          </cell>
        </row>
        <row r="479">
          <cell r="A479">
            <v>200203</v>
          </cell>
          <cell r="B479" t="str">
            <v>map</v>
          </cell>
          <cell r="C479" t="str">
            <v>map53</v>
          </cell>
          <cell r="D479">
            <v>37325</v>
          </cell>
          <cell r="F479">
            <v>37377</v>
          </cell>
          <cell r="G479">
            <v>20000</v>
          </cell>
          <cell r="H479">
            <v>20000</v>
          </cell>
          <cell r="I479" t="str">
            <v>DAF Ivangorod</v>
          </cell>
          <cell r="J479" t="str">
            <v>FOB Tallinn</v>
          </cell>
          <cell r="K479" t="str">
            <v>Фосфорит</v>
          </cell>
          <cell r="L479" t="str">
            <v>Фосфорит</v>
          </cell>
          <cell r="M479" t="str">
            <v>GMF</v>
          </cell>
          <cell r="N479" t="str">
            <v>Agrosin</v>
          </cell>
          <cell r="O479">
            <v>131</v>
          </cell>
          <cell r="P479">
            <v>2620000</v>
          </cell>
          <cell r="Q479">
            <v>0</v>
          </cell>
          <cell r="R479">
            <v>2620000</v>
          </cell>
          <cell r="S479" t="str">
            <v>EBSS</v>
          </cell>
          <cell r="T479">
            <v>190000</v>
          </cell>
          <cell r="U479">
            <v>0</v>
          </cell>
          <cell r="V479">
            <v>190000</v>
          </cell>
          <cell r="W479">
            <v>0</v>
          </cell>
          <cell r="X479">
            <v>0</v>
          </cell>
          <cell r="Y479">
            <v>0</v>
          </cell>
        </row>
        <row r="480">
          <cell r="A480">
            <v>200201</v>
          </cell>
          <cell r="B480" t="str">
            <v>map</v>
          </cell>
          <cell r="C480" t="str">
            <v>map54</v>
          </cell>
          <cell r="D480">
            <v>37274</v>
          </cell>
          <cell r="E480">
            <v>37274</v>
          </cell>
          <cell r="F480">
            <v>37286</v>
          </cell>
          <cell r="G480">
            <v>4980</v>
          </cell>
          <cell r="H480">
            <v>4955.06201171875</v>
          </cell>
          <cell r="I480" t="str">
            <v>FCA Belorechenskaja</v>
          </cell>
          <cell r="J480" t="str">
            <v>FOB Novorossijsk</v>
          </cell>
          <cell r="K480" t="str">
            <v>Белореченск</v>
          </cell>
          <cell r="L480" t="str">
            <v>КГОК</v>
          </cell>
          <cell r="M480" t="str">
            <v>GMF</v>
          </cell>
          <cell r="N480" t="str">
            <v>Transammonia</v>
          </cell>
          <cell r="O480">
            <v>136</v>
          </cell>
          <cell r="P480">
            <v>673888.43200000003</v>
          </cell>
          <cell r="Q480">
            <v>664323.14</v>
          </cell>
          <cell r="R480">
            <v>9565.2900000000009</v>
          </cell>
          <cell r="S480" t="str">
            <v>Railco</v>
          </cell>
          <cell r="T480">
            <v>64415.805999999997</v>
          </cell>
          <cell r="U480">
            <v>59471.67</v>
          </cell>
          <cell r="V480">
            <v>4944.1400000000003</v>
          </cell>
          <cell r="W480">
            <v>0</v>
          </cell>
          <cell r="X480">
            <v>0</v>
          </cell>
          <cell r="Y480">
            <v>0</v>
          </cell>
        </row>
        <row r="481">
          <cell r="A481">
            <v>200201</v>
          </cell>
          <cell r="B481" t="str">
            <v>map</v>
          </cell>
          <cell r="C481" t="str">
            <v>map57</v>
          </cell>
          <cell r="D481">
            <v>37278</v>
          </cell>
          <cell r="E481">
            <v>37286</v>
          </cell>
          <cell r="F481">
            <v>37286</v>
          </cell>
          <cell r="G481">
            <v>280</v>
          </cell>
          <cell r="H481">
            <v>280</v>
          </cell>
          <cell r="I481" t="str">
            <v>FCA Sala</v>
          </cell>
          <cell r="J481" t="str">
            <v>DAF Ivangorod</v>
          </cell>
          <cell r="K481" t="str">
            <v>Фосфорит</v>
          </cell>
          <cell r="L481" t="str">
            <v>Фосфорит</v>
          </cell>
          <cell r="M481" t="str">
            <v>GMF</v>
          </cell>
          <cell r="N481" t="str">
            <v>IET</v>
          </cell>
          <cell r="O481">
            <v>143.6</v>
          </cell>
          <cell r="P481">
            <v>40208</v>
          </cell>
          <cell r="Q481">
            <v>40208</v>
          </cell>
          <cell r="R481">
            <v>0</v>
          </cell>
          <cell r="T481">
            <v>0</v>
          </cell>
          <cell r="U481">
            <v>0</v>
          </cell>
          <cell r="V481">
            <v>0</v>
          </cell>
          <cell r="W481">
            <v>0</v>
          </cell>
          <cell r="X481">
            <v>0</v>
          </cell>
          <cell r="Y481">
            <v>0</v>
          </cell>
        </row>
        <row r="482">
          <cell r="A482">
            <v>200112</v>
          </cell>
          <cell r="B482" t="str">
            <v>map</v>
          </cell>
          <cell r="C482" t="str">
            <v>map58</v>
          </cell>
          <cell r="D482">
            <v>37251</v>
          </cell>
          <cell r="E482">
            <v>37252</v>
          </cell>
          <cell r="F482">
            <v>37252</v>
          </cell>
          <cell r="G482">
            <v>320</v>
          </cell>
          <cell r="H482">
            <v>320</v>
          </cell>
          <cell r="I482" t="str">
            <v>DAF Ivangorod</v>
          </cell>
          <cell r="J482" t="str">
            <v>DAF Ivangorod</v>
          </cell>
          <cell r="K482" t="str">
            <v>Фосфорит</v>
          </cell>
          <cell r="L482" t="str">
            <v>Фосфорит</v>
          </cell>
          <cell r="M482" t="str">
            <v>GMF</v>
          </cell>
          <cell r="N482" t="str">
            <v>SCPA</v>
          </cell>
          <cell r="O482">
            <v>142</v>
          </cell>
          <cell r="P482">
            <v>45440</v>
          </cell>
          <cell r="Q482">
            <v>29820</v>
          </cell>
          <cell r="R482">
            <v>15620</v>
          </cell>
          <cell r="T482">
            <v>0</v>
          </cell>
          <cell r="U482">
            <v>0</v>
          </cell>
          <cell r="V482">
            <v>0</v>
          </cell>
          <cell r="W482">
            <v>0</v>
          </cell>
          <cell r="X482">
            <v>0</v>
          </cell>
          <cell r="Y482">
            <v>0</v>
          </cell>
        </row>
        <row r="483">
          <cell r="A483">
            <v>200201</v>
          </cell>
          <cell r="B483" t="str">
            <v>map</v>
          </cell>
          <cell r="C483" t="str">
            <v>map59</v>
          </cell>
          <cell r="D483">
            <v>37245</v>
          </cell>
          <cell r="E483">
            <v>37262</v>
          </cell>
          <cell r="F483">
            <v>37262</v>
          </cell>
          <cell r="G483">
            <v>6568.54296875</v>
          </cell>
          <cell r="H483">
            <v>6609.56982421875</v>
          </cell>
          <cell r="I483" t="str">
            <v>DAF Ivangorod</v>
          </cell>
          <cell r="J483" t="str">
            <v>FOB Tallinn</v>
          </cell>
          <cell r="K483" t="str">
            <v>Фосфорит</v>
          </cell>
          <cell r="L483" t="str">
            <v>Фосфорит</v>
          </cell>
          <cell r="M483" t="str">
            <v>GMF</v>
          </cell>
          <cell r="N483" t="str">
            <v>Indagro</v>
          </cell>
          <cell r="O483">
            <v>135</v>
          </cell>
          <cell r="P483">
            <v>892291.95</v>
          </cell>
          <cell r="Q483">
            <v>892291.95</v>
          </cell>
          <cell r="R483">
            <v>0</v>
          </cell>
          <cell r="S483" t="str">
            <v>EBSS</v>
          </cell>
          <cell r="T483">
            <v>80212.990000000005</v>
          </cell>
          <cell r="U483">
            <v>80212.990000000005</v>
          </cell>
          <cell r="V483">
            <v>0</v>
          </cell>
          <cell r="W483">
            <v>0</v>
          </cell>
          <cell r="X483">
            <v>0</v>
          </cell>
          <cell r="Y483">
            <v>0</v>
          </cell>
        </row>
        <row r="484">
          <cell r="A484">
            <v>200202</v>
          </cell>
          <cell r="B484" t="str">
            <v>map</v>
          </cell>
          <cell r="C484" t="str">
            <v>map60</v>
          </cell>
          <cell r="D484">
            <v>37312</v>
          </cell>
          <cell r="G484">
            <v>1000</v>
          </cell>
          <cell r="H484">
            <v>1000</v>
          </cell>
          <cell r="I484" t="str">
            <v>DAF Ivangorod</v>
          </cell>
          <cell r="J484" t="str">
            <v>DAF Ivangorod</v>
          </cell>
          <cell r="K484" t="str">
            <v>Фосфорит</v>
          </cell>
          <cell r="L484" t="str">
            <v>Фосфорит</v>
          </cell>
          <cell r="M484" t="str">
            <v>GMF</v>
          </cell>
          <cell r="N484" t="str">
            <v>IET</v>
          </cell>
          <cell r="O484">
            <v>143.6</v>
          </cell>
          <cell r="P484">
            <v>143600</v>
          </cell>
          <cell r="Q484">
            <v>0</v>
          </cell>
          <cell r="R484">
            <v>143600</v>
          </cell>
          <cell r="T484">
            <v>0</v>
          </cell>
          <cell r="U484">
            <v>0</v>
          </cell>
          <cell r="V484">
            <v>0</v>
          </cell>
          <cell r="W484">
            <v>0</v>
          </cell>
          <cell r="X484">
            <v>0</v>
          </cell>
          <cell r="Y484">
            <v>0</v>
          </cell>
        </row>
        <row r="485">
          <cell r="A485">
            <v>200201</v>
          </cell>
          <cell r="B485" t="str">
            <v>map</v>
          </cell>
          <cell r="C485" t="str">
            <v>map65</v>
          </cell>
          <cell r="D485">
            <v>37278</v>
          </cell>
          <cell r="E485">
            <v>37282</v>
          </cell>
          <cell r="F485">
            <v>37287</v>
          </cell>
          <cell r="G485">
            <v>1993.5999755859375</v>
          </cell>
          <cell r="H485">
            <v>2001.2640380859375</v>
          </cell>
          <cell r="I485" t="str">
            <v>DAF Ivangorod</v>
          </cell>
          <cell r="J485" t="str">
            <v>FOB Tallinn</v>
          </cell>
          <cell r="K485" t="str">
            <v>Фосфорит</v>
          </cell>
          <cell r="L485" t="str">
            <v>Фосфорит</v>
          </cell>
          <cell r="M485" t="str">
            <v>GMF</v>
          </cell>
          <cell r="N485" t="str">
            <v>Unifert</v>
          </cell>
          <cell r="O485">
            <v>136</v>
          </cell>
          <cell r="P485">
            <v>272171.90399999998</v>
          </cell>
          <cell r="Q485">
            <v>272171.90000000002</v>
          </cell>
          <cell r="R485">
            <v>0</v>
          </cell>
          <cell r="S485" t="str">
            <v>EBSS</v>
          </cell>
          <cell r="T485">
            <v>14657.2</v>
          </cell>
          <cell r="U485">
            <v>14657.2</v>
          </cell>
          <cell r="V485">
            <v>0</v>
          </cell>
          <cell r="W485">
            <v>0</v>
          </cell>
          <cell r="X485">
            <v>0</v>
          </cell>
          <cell r="Y485">
            <v>0</v>
          </cell>
        </row>
        <row r="486">
          <cell r="A486">
            <v>200202</v>
          </cell>
          <cell r="B486" t="str">
            <v>map</v>
          </cell>
          <cell r="C486" t="str">
            <v>map66</v>
          </cell>
          <cell r="D486">
            <v>37307</v>
          </cell>
          <cell r="G486">
            <v>520</v>
          </cell>
          <cell r="H486">
            <v>520</v>
          </cell>
          <cell r="I486" t="str">
            <v>FCA Sala</v>
          </cell>
          <cell r="J486" t="str">
            <v>DAF Ivangorod</v>
          </cell>
          <cell r="K486" t="str">
            <v>Фосфорит</v>
          </cell>
          <cell r="L486" t="str">
            <v>Фосфорит</v>
          </cell>
          <cell r="M486" t="str">
            <v>GMF</v>
          </cell>
          <cell r="N486" t="str">
            <v>IET</v>
          </cell>
          <cell r="O486">
            <v>143.6</v>
          </cell>
          <cell r="P486">
            <v>74672</v>
          </cell>
          <cell r="Q486">
            <v>9334</v>
          </cell>
          <cell r="R486">
            <v>65338</v>
          </cell>
          <cell r="T486">
            <v>0</v>
          </cell>
          <cell r="U486">
            <v>0</v>
          </cell>
          <cell r="V486">
            <v>0</v>
          </cell>
          <cell r="W486">
            <v>0</v>
          </cell>
          <cell r="X486">
            <v>0</v>
          </cell>
          <cell r="Y486">
            <v>0</v>
          </cell>
        </row>
        <row r="487">
          <cell r="A487">
            <v>200202</v>
          </cell>
          <cell r="B487" t="str">
            <v>map</v>
          </cell>
          <cell r="C487" t="str">
            <v>map67</v>
          </cell>
          <cell r="D487">
            <v>37303</v>
          </cell>
          <cell r="G487">
            <v>6000</v>
          </cell>
          <cell r="H487">
            <v>6000</v>
          </cell>
          <cell r="I487" t="str">
            <v>FCA Belorechenskaja</v>
          </cell>
          <cell r="J487" t="str">
            <v>FOB Novorossijsk</v>
          </cell>
          <cell r="K487" t="str">
            <v>Белореченск</v>
          </cell>
          <cell r="L487" t="str">
            <v>КГОК</v>
          </cell>
          <cell r="M487" t="str">
            <v>GMF</v>
          </cell>
          <cell r="N487" t="str">
            <v>SCPA</v>
          </cell>
          <cell r="O487">
            <v>135</v>
          </cell>
          <cell r="P487">
            <v>810000</v>
          </cell>
          <cell r="Q487">
            <v>0</v>
          </cell>
          <cell r="R487">
            <v>810000</v>
          </cell>
          <cell r="S487" t="str">
            <v>Railco</v>
          </cell>
          <cell r="T487">
            <v>72000</v>
          </cell>
          <cell r="U487">
            <v>0</v>
          </cell>
          <cell r="V487">
            <v>72000</v>
          </cell>
          <cell r="W487">
            <v>0</v>
          </cell>
          <cell r="X487">
            <v>0</v>
          </cell>
          <cell r="Y487">
            <v>0</v>
          </cell>
        </row>
        <row r="488">
          <cell r="A488">
            <v>200202</v>
          </cell>
          <cell r="B488" t="str">
            <v>map</v>
          </cell>
          <cell r="C488" t="str">
            <v>map68</v>
          </cell>
          <cell r="D488">
            <v>37309</v>
          </cell>
          <cell r="G488">
            <v>1500</v>
          </cell>
          <cell r="H488">
            <v>1500</v>
          </cell>
          <cell r="I488" t="str">
            <v>FCA Belorechenskaja</v>
          </cell>
          <cell r="J488" t="str">
            <v>DAF Uspenskaya</v>
          </cell>
          <cell r="K488" t="str">
            <v>Белореченск</v>
          </cell>
          <cell r="L488" t="str">
            <v>КГОК</v>
          </cell>
          <cell r="M488" t="str">
            <v>GMF</v>
          </cell>
          <cell r="N488" t="str">
            <v>IET</v>
          </cell>
          <cell r="O488">
            <v>141</v>
          </cell>
          <cell r="P488">
            <v>211500</v>
          </cell>
          <cell r="Q488">
            <v>0</v>
          </cell>
          <cell r="R488">
            <v>211500</v>
          </cell>
          <cell r="S488" t="str">
            <v>Railco</v>
          </cell>
          <cell r="T488">
            <v>15915</v>
          </cell>
          <cell r="U488">
            <v>15915</v>
          </cell>
          <cell r="V488">
            <v>0</v>
          </cell>
          <cell r="W488">
            <v>0</v>
          </cell>
          <cell r="X488">
            <v>0</v>
          </cell>
          <cell r="Y488">
            <v>0</v>
          </cell>
        </row>
        <row r="489">
          <cell r="A489">
            <v>200202</v>
          </cell>
          <cell r="B489" t="str">
            <v>map</v>
          </cell>
          <cell r="C489" t="str">
            <v>map69</v>
          </cell>
          <cell r="D489">
            <v>37281</v>
          </cell>
          <cell r="G489">
            <v>5000</v>
          </cell>
          <cell r="H489">
            <v>5000</v>
          </cell>
          <cell r="I489" t="str">
            <v>FCA Belorechenskaja</v>
          </cell>
          <cell r="J489" t="str">
            <v>FOB Novorossijsk</v>
          </cell>
          <cell r="K489" t="str">
            <v>Белореченск</v>
          </cell>
          <cell r="L489" t="str">
            <v>КГОК</v>
          </cell>
          <cell r="M489" t="str">
            <v>GMF</v>
          </cell>
          <cell r="N489" t="str">
            <v>Helm</v>
          </cell>
          <cell r="O489">
            <v>135</v>
          </cell>
          <cell r="P489">
            <v>675000</v>
          </cell>
          <cell r="Q489">
            <v>0</v>
          </cell>
          <cell r="R489">
            <v>675000</v>
          </cell>
          <cell r="S489" t="str">
            <v>Railco</v>
          </cell>
          <cell r="T489">
            <v>60000</v>
          </cell>
          <cell r="U489">
            <v>0</v>
          </cell>
          <cell r="V489">
            <v>60000</v>
          </cell>
          <cell r="W489">
            <v>0</v>
          </cell>
          <cell r="X489">
            <v>0</v>
          </cell>
          <cell r="Y489">
            <v>0</v>
          </cell>
        </row>
        <row r="490">
          <cell r="A490">
            <v>200202</v>
          </cell>
          <cell r="B490" t="str">
            <v>map</v>
          </cell>
          <cell r="C490" t="str">
            <v>map70</v>
          </cell>
          <cell r="D490">
            <v>37312</v>
          </cell>
          <cell r="G490">
            <v>2300</v>
          </cell>
          <cell r="H490">
            <v>2300</v>
          </cell>
          <cell r="I490" t="str">
            <v>DAF Ivangorod</v>
          </cell>
          <cell r="J490" t="str">
            <v>FOB Tallinn</v>
          </cell>
          <cell r="K490" t="str">
            <v>Фосфорит</v>
          </cell>
          <cell r="L490" t="str">
            <v>Фосфорит</v>
          </cell>
          <cell r="M490" t="str">
            <v>GMF</v>
          </cell>
          <cell r="N490" t="str">
            <v>Unifert</v>
          </cell>
          <cell r="O490">
            <v>137</v>
          </cell>
          <cell r="P490">
            <v>315100</v>
          </cell>
          <cell r="Q490">
            <v>137000</v>
          </cell>
          <cell r="R490">
            <v>178100</v>
          </cell>
          <cell r="S490" t="str">
            <v>EBSS</v>
          </cell>
          <cell r="T490">
            <v>21850</v>
          </cell>
          <cell r="U490">
            <v>0</v>
          </cell>
          <cell r="V490">
            <v>21850</v>
          </cell>
          <cell r="W490">
            <v>0</v>
          </cell>
          <cell r="X490">
            <v>0</v>
          </cell>
          <cell r="Y490">
            <v>0</v>
          </cell>
        </row>
        <row r="491">
          <cell r="A491">
            <v>200202</v>
          </cell>
          <cell r="B491" t="str">
            <v>map</v>
          </cell>
          <cell r="C491" t="str">
            <v>map71</v>
          </cell>
          <cell r="D491">
            <v>37313</v>
          </cell>
          <cell r="G491">
            <v>180</v>
          </cell>
          <cell r="H491">
            <v>180</v>
          </cell>
          <cell r="I491" t="str">
            <v>DAF Ivangorod</v>
          </cell>
          <cell r="J491" t="str">
            <v>DAF Ivangorod</v>
          </cell>
          <cell r="K491" t="str">
            <v>Фосфорит</v>
          </cell>
          <cell r="L491" t="str">
            <v>Фосфорит</v>
          </cell>
          <cell r="M491" t="str">
            <v>GMF</v>
          </cell>
          <cell r="N491" t="str">
            <v>Fertile Invest</v>
          </cell>
          <cell r="O491">
            <v>142</v>
          </cell>
          <cell r="P491">
            <v>25560</v>
          </cell>
          <cell r="Q491">
            <v>0</v>
          </cell>
          <cell r="R491">
            <v>25560</v>
          </cell>
          <cell r="T491">
            <v>0</v>
          </cell>
          <cell r="U491">
            <v>0</v>
          </cell>
          <cell r="V491">
            <v>0</v>
          </cell>
          <cell r="W491">
            <v>0</v>
          </cell>
          <cell r="X491">
            <v>0</v>
          </cell>
          <cell r="Y491">
            <v>0</v>
          </cell>
        </row>
        <row r="492">
          <cell r="A492">
            <v>200202</v>
          </cell>
          <cell r="B492" t="str">
            <v>map</v>
          </cell>
          <cell r="C492" t="str">
            <v>map72</v>
          </cell>
          <cell r="D492">
            <v>37311</v>
          </cell>
          <cell r="G492">
            <v>195</v>
          </cell>
          <cell r="H492">
            <v>195</v>
          </cell>
          <cell r="I492" t="str">
            <v>DAF Ivangorod</v>
          </cell>
          <cell r="J492" t="str">
            <v>DAF Ivangorod</v>
          </cell>
          <cell r="K492" t="str">
            <v>Фосфорит</v>
          </cell>
          <cell r="L492" t="str">
            <v>Фосфорит</v>
          </cell>
          <cell r="M492" t="str">
            <v>GMF</v>
          </cell>
          <cell r="N492" t="str">
            <v>IET</v>
          </cell>
          <cell r="O492">
            <v>143.6</v>
          </cell>
          <cell r="P492">
            <v>28002</v>
          </cell>
          <cell r="Q492">
            <v>0</v>
          </cell>
          <cell r="R492">
            <v>28002</v>
          </cell>
          <cell r="T492">
            <v>0</v>
          </cell>
          <cell r="U492">
            <v>0</v>
          </cell>
          <cell r="V492">
            <v>0</v>
          </cell>
          <cell r="W492">
            <v>0</v>
          </cell>
          <cell r="X492">
            <v>0</v>
          </cell>
          <cell r="Y492">
            <v>0</v>
          </cell>
        </row>
        <row r="493">
          <cell r="A493">
            <v>200201</v>
          </cell>
          <cell r="B493" t="str">
            <v>misc</v>
          </cell>
          <cell r="C493" t="str">
            <v>misc01</v>
          </cell>
          <cell r="D493">
            <v>37264</v>
          </cell>
          <cell r="E493">
            <v>37264</v>
          </cell>
          <cell r="F493">
            <v>37264</v>
          </cell>
          <cell r="G493">
            <v>3.2999999523162842</v>
          </cell>
          <cell r="H493">
            <v>3.2999999523162842</v>
          </cell>
          <cell r="I493" t="str">
            <v>DDU Nevinnomyssk</v>
          </cell>
          <cell r="J493" t="str">
            <v>DDU Nevinnomyssk</v>
          </cell>
          <cell r="K493" t="str">
            <v>Novochem</v>
          </cell>
          <cell r="L493" t="str">
            <v>Astya</v>
          </cell>
          <cell r="M493" t="str">
            <v>Mirintex</v>
          </cell>
          <cell r="N493" t="str">
            <v>NVTI</v>
          </cell>
          <cell r="O493">
            <v>1700</v>
          </cell>
          <cell r="P493">
            <v>5610</v>
          </cell>
          <cell r="Q493">
            <v>5610</v>
          </cell>
          <cell r="R493">
            <v>0</v>
          </cell>
          <cell r="T493">
            <v>0</v>
          </cell>
          <cell r="U493">
            <v>0</v>
          </cell>
          <cell r="V493">
            <v>0</v>
          </cell>
          <cell r="W493">
            <v>0</v>
          </cell>
          <cell r="X493">
            <v>0</v>
          </cell>
          <cell r="Y493">
            <v>0</v>
          </cell>
        </row>
        <row r="494">
          <cell r="A494">
            <v>200201</v>
          </cell>
          <cell r="B494" t="str">
            <v>misc</v>
          </cell>
          <cell r="C494" t="str">
            <v>misc02</v>
          </cell>
          <cell r="D494">
            <v>37264</v>
          </cell>
          <cell r="E494">
            <v>37264</v>
          </cell>
          <cell r="F494">
            <v>37264</v>
          </cell>
          <cell r="G494">
            <v>15.840000152587891</v>
          </cell>
          <cell r="H494">
            <v>15.840000152587891</v>
          </cell>
          <cell r="I494" t="str">
            <v>DDU Nevinnomyssk</v>
          </cell>
          <cell r="J494" t="str">
            <v>DDU Nevinnomyssk</v>
          </cell>
          <cell r="K494" t="str">
            <v>Novochem</v>
          </cell>
          <cell r="L494" t="str">
            <v>Astya</v>
          </cell>
          <cell r="M494" t="str">
            <v>Mirintex</v>
          </cell>
          <cell r="N494" t="str">
            <v>NVTI</v>
          </cell>
          <cell r="O494">
            <v>1550</v>
          </cell>
          <cell r="P494">
            <v>24552</v>
          </cell>
          <cell r="Q494">
            <v>24552</v>
          </cell>
          <cell r="R494">
            <v>0</v>
          </cell>
          <cell r="T494">
            <v>0</v>
          </cell>
          <cell r="U494">
            <v>0</v>
          </cell>
          <cell r="V494">
            <v>0</v>
          </cell>
          <cell r="W494">
            <v>0</v>
          </cell>
          <cell r="X494">
            <v>0</v>
          </cell>
          <cell r="Y494">
            <v>0</v>
          </cell>
        </row>
        <row r="495">
          <cell r="A495">
            <v>200107</v>
          </cell>
          <cell r="B495" t="str">
            <v>np</v>
          </cell>
          <cell r="C495" t="str">
            <v>np01</v>
          </cell>
          <cell r="D495">
            <v>37099</v>
          </cell>
          <cell r="E495">
            <v>37099</v>
          </cell>
          <cell r="F495">
            <v>37099</v>
          </cell>
          <cell r="G495">
            <v>986.5</v>
          </cell>
          <cell r="H495">
            <v>986.5</v>
          </cell>
          <cell r="I495" t="str">
            <v>FCA Sala</v>
          </cell>
          <cell r="J495" t="str">
            <v>FCA Sala</v>
          </cell>
          <cell r="K495" t="str">
            <v>Фосфорит</v>
          </cell>
          <cell r="L495" t="str">
            <v>Фосфорит</v>
          </cell>
          <cell r="M495" t="str">
            <v>GMF</v>
          </cell>
          <cell r="N495" t="str">
            <v>Express Eng</v>
          </cell>
          <cell r="O495">
            <v>102</v>
          </cell>
          <cell r="P495">
            <v>100623</v>
          </cell>
          <cell r="Q495">
            <v>100623</v>
          </cell>
          <cell r="R495">
            <v>0</v>
          </cell>
          <cell r="T495">
            <v>0</v>
          </cell>
          <cell r="U495">
            <v>0</v>
          </cell>
          <cell r="V495">
            <v>0</v>
          </cell>
          <cell r="W495">
            <v>0</v>
          </cell>
          <cell r="X495">
            <v>0</v>
          </cell>
          <cell r="Y495">
            <v>0</v>
          </cell>
        </row>
        <row r="496">
          <cell r="A496">
            <v>200107</v>
          </cell>
          <cell r="B496" t="str">
            <v>np</v>
          </cell>
          <cell r="C496" t="str">
            <v>np02</v>
          </cell>
          <cell r="D496">
            <v>37103</v>
          </cell>
          <cell r="E496">
            <v>37103</v>
          </cell>
          <cell r="F496">
            <v>37103</v>
          </cell>
          <cell r="G496">
            <v>1487.4000244140625</v>
          </cell>
          <cell r="H496">
            <v>1487.4000244140625</v>
          </cell>
          <cell r="I496" t="str">
            <v>FCA Sala</v>
          </cell>
          <cell r="J496" t="str">
            <v>FCA Sala</v>
          </cell>
          <cell r="K496" t="str">
            <v>Фосфорит</v>
          </cell>
          <cell r="L496" t="str">
            <v>Фосфорит</v>
          </cell>
          <cell r="M496" t="str">
            <v>GMF</v>
          </cell>
          <cell r="N496" t="str">
            <v>Express Eng</v>
          </cell>
          <cell r="O496">
            <v>102</v>
          </cell>
          <cell r="P496">
            <v>151714.79999999999</v>
          </cell>
          <cell r="Q496">
            <v>151714.79999999999</v>
          </cell>
          <cell r="R496">
            <v>0</v>
          </cell>
          <cell r="T496">
            <v>0</v>
          </cell>
          <cell r="U496">
            <v>0</v>
          </cell>
          <cell r="V496">
            <v>0</v>
          </cell>
          <cell r="W496">
            <v>0</v>
          </cell>
          <cell r="X496">
            <v>0</v>
          </cell>
          <cell r="Y496">
            <v>0</v>
          </cell>
        </row>
        <row r="497">
          <cell r="A497">
            <v>200108</v>
          </cell>
          <cell r="B497" t="str">
            <v>np</v>
          </cell>
          <cell r="C497" t="str">
            <v>np03</v>
          </cell>
          <cell r="D497">
            <v>37113</v>
          </cell>
          <cell r="E497">
            <v>37113</v>
          </cell>
          <cell r="F497">
            <v>37116</v>
          </cell>
          <cell r="G497">
            <v>14655</v>
          </cell>
          <cell r="H497">
            <v>14602.5</v>
          </cell>
          <cell r="I497" t="str">
            <v>DAF Ivangorod</v>
          </cell>
          <cell r="J497" t="str">
            <v>FOB Muuga</v>
          </cell>
          <cell r="K497" t="str">
            <v>Фосфорит</v>
          </cell>
          <cell r="L497" t="str">
            <v>Фосфорит</v>
          </cell>
          <cell r="M497" t="str">
            <v>GMF</v>
          </cell>
          <cell r="N497" t="str">
            <v>Helm</v>
          </cell>
          <cell r="O497">
            <v>106</v>
          </cell>
          <cell r="P497">
            <v>1531604.58</v>
          </cell>
          <cell r="Q497">
            <v>1531604.58</v>
          </cell>
          <cell r="R497">
            <v>0</v>
          </cell>
          <cell r="S497" t="str">
            <v>EBSS</v>
          </cell>
          <cell r="T497">
            <v>120039.13</v>
          </cell>
          <cell r="U497">
            <v>120039.13</v>
          </cell>
          <cell r="V497">
            <v>0</v>
          </cell>
          <cell r="W497">
            <v>0</v>
          </cell>
          <cell r="X497">
            <v>0</v>
          </cell>
          <cell r="Y497">
            <v>0</v>
          </cell>
        </row>
        <row r="498">
          <cell r="A498">
            <v>200109</v>
          </cell>
          <cell r="B498" t="str">
            <v>np</v>
          </cell>
          <cell r="C498" t="str">
            <v>np05</v>
          </cell>
          <cell r="D498">
            <v>37144</v>
          </cell>
          <cell r="E498">
            <v>37145</v>
          </cell>
          <cell r="F498">
            <v>37147</v>
          </cell>
          <cell r="G498">
            <v>19543.80078125</v>
          </cell>
          <cell r="H498">
            <v>19517.283203125</v>
          </cell>
          <cell r="I498" t="str">
            <v>DAF Ivangorod</v>
          </cell>
          <cell r="J498" t="str">
            <v>FOB Muuga</v>
          </cell>
          <cell r="K498" t="str">
            <v>Фосфорит</v>
          </cell>
          <cell r="L498" t="str">
            <v>Фосфорит</v>
          </cell>
          <cell r="M498" t="str">
            <v>GMF</v>
          </cell>
          <cell r="N498" t="str">
            <v>Wittraco</v>
          </cell>
          <cell r="O498">
            <v>110</v>
          </cell>
          <cell r="P498">
            <v>2147181.2400000002</v>
          </cell>
          <cell r="Q498">
            <v>2146901.2400000002</v>
          </cell>
          <cell r="R498">
            <v>280</v>
          </cell>
          <cell r="S498" t="str">
            <v>EBSS</v>
          </cell>
          <cell r="T498">
            <v>158876.94</v>
          </cell>
          <cell r="U498">
            <v>158876.94</v>
          </cell>
          <cell r="V498">
            <v>0</v>
          </cell>
          <cell r="W498">
            <v>0</v>
          </cell>
          <cell r="X498">
            <v>0</v>
          </cell>
          <cell r="Y498">
            <v>0</v>
          </cell>
        </row>
        <row r="499">
          <cell r="A499">
            <v>200109</v>
          </cell>
          <cell r="B499" t="str">
            <v>np</v>
          </cell>
          <cell r="C499" t="str">
            <v>np06</v>
          </cell>
          <cell r="D499">
            <v>37142</v>
          </cell>
          <cell r="E499">
            <v>37151</v>
          </cell>
          <cell r="F499">
            <v>37156</v>
          </cell>
          <cell r="G499">
            <v>15054</v>
          </cell>
          <cell r="H499">
            <v>15054</v>
          </cell>
          <cell r="I499" t="str">
            <v>FCA Belorechenskaya</v>
          </cell>
          <cell r="J499" t="str">
            <v>FOB Novorossijsk</v>
          </cell>
          <cell r="K499" t="str">
            <v>Белореченск</v>
          </cell>
          <cell r="L499" t="str">
            <v>КГОК</v>
          </cell>
          <cell r="M499" t="str">
            <v>GMF</v>
          </cell>
          <cell r="N499" t="str">
            <v>Helm</v>
          </cell>
          <cell r="O499">
            <v>109</v>
          </cell>
          <cell r="P499">
            <v>1584762.92</v>
          </cell>
          <cell r="Q499">
            <v>1584762.92</v>
          </cell>
          <cell r="R499">
            <v>0</v>
          </cell>
          <cell r="S499" t="str">
            <v>Railco</v>
          </cell>
          <cell r="T499">
            <v>187291.51</v>
          </cell>
          <cell r="U499">
            <v>219234.51</v>
          </cell>
          <cell r="V499">
            <v>-31943</v>
          </cell>
          <cell r="W499">
            <v>0</v>
          </cell>
          <cell r="X499">
            <v>0</v>
          </cell>
          <cell r="Y499">
            <v>0</v>
          </cell>
        </row>
        <row r="500">
          <cell r="A500">
            <v>200108</v>
          </cell>
          <cell r="B500" t="str">
            <v>np</v>
          </cell>
          <cell r="C500" t="str">
            <v>np07</v>
          </cell>
          <cell r="E500">
            <v>37120</v>
          </cell>
          <cell r="F500">
            <v>37120</v>
          </cell>
          <cell r="G500">
            <v>1391.699951171875</v>
          </cell>
          <cell r="H500">
            <v>1391.699951171875</v>
          </cell>
          <cell r="I500" t="str">
            <v>FOB Klaipeda</v>
          </cell>
          <cell r="J500" t="str">
            <v>FOB Klaipeda</v>
          </cell>
          <cell r="K500" t="str">
            <v>Lifosa</v>
          </cell>
          <cell r="L500" t="str">
            <v>Lifosa</v>
          </cell>
          <cell r="M500" t="str">
            <v>GMF</v>
          </cell>
          <cell r="N500" t="str">
            <v>Kemira</v>
          </cell>
          <cell r="O500">
            <v>142.5</v>
          </cell>
          <cell r="P500">
            <v>198317.25</v>
          </cell>
          <cell r="Q500">
            <v>198317.25</v>
          </cell>
          <cell r="R500">
            <v>0</v>
          </cell>
          <cell r="T500">
            <v>0</v>
          </cell>
          <cell r="U500">
            <v>0</v>
          </cell>
          <cell r="V500">
            <v>0</v>
          </cell>
          <cell r="W500">
            <v>0</v>
          </cell>
          <cell r="X500">
            <v>0</v>
          </cell>
          <cell r="Y500">
            <v>0</v>
          </cell>
        </row>
        <row r="501">
          <cell r="A501">
            <v>200108</v>
          </cell>
          <cell r="B501" t="str">
            <v>np</v>
          </cell>
          <cell r="C501" t="str">
            <v>np08</v>
          </cell>
          <cell r="E501">
            <v>37122</v>
          </cell>
          <cell r="F501">
            <v>37122</v>
          </cell>
          <cell r="G501">
            <v>7050</v>
          </cell>
          <cell r="H501">
            <v>7050</v>
          </cell>
          <cell r="I501" t="str">
            <v>FOB Klaipeda</v>
          </cell>
          <cell r="J501" t="str">
            <v>FOB Klaipeda</v>
          </cell>
          <cell r="K501" t="str">
            <v>Lifosa</v>
          </cell>
          <cell r="L501" t="str">
            <v>Lifosa</v>
          </cell>
          <cell r="M501" t="str">
            <v>GMF</v>
          </cell>
          <cell r="N501" t="str">
            <v>Kemira</v>
          </cell>
          <cell r="O501">
            <v>142.5</v>
          </cell>
          <cell r="P501">
            <v>1004625</v>
          </cell>
          <cell r="Q501">
            <v>1004625</v>
          </cell>
          <cell r="R501">
            <v>0</v>
          </cell>
          <cell r="T501">
            <v>0</v>
          </cell>
          <cell r="U501">
            <v>0</v>
          </cell>
          <cell r="V501">
            <v>0</v>
          </cell>
          <cell r="W501">
            <v>0</v>
          </cell>
          <cell r="X501">
            <v>0</v>
          </cell>
          <cell r="Y501">
            <v>0</v>
          </cell>
        </row>
        <row r="502">
          <cell r="A502">
            <v>200111</v>
          </cell>
          <cell r="B502" t="str">
            <v>np</v>
          </cell>
          <cell r="C502" t="str">
            <v>np10</v>
          </cell>
          <cell r="D502">
            <v>37208</v>
          </cell>
          <cell r="E502">
            <v>37210</v>
          </cell>
          <cell r="F502">
            <v>37226</v>
          </cell>
          <cell r="G502">
            <v>10441.87890625</v>
          </cell>
          <cell r="H502">
            <v>10499.9501953125</v>
          </cell>
          <cell r="I502" t="str">
            <v>DAF Ivangorod</v>
          </cell>
          <cell r="J502" t="str">
            <v>FOB Tallinn</v>
          </cell>
          <cell r="K502" t="str">
            <v>Фосфорит</v>
          </cell>
          <cell r="L502" t="str">
            <v>Фосфорит</v>
          </cell>
          <cell r="M502" t="str">
            <v>GMF</v>
          </cell>
          <cell r="N502" t="str">
            <v>Agrosin</v>
          </cell>
          <cell r="O502">
            <v>102</v>
          </cell>
          <cell r="P502">
            <v>1070994.8999999999</v>
          </cell>
          <cell r="Q502">
            <v>1070994.8999999999</v>
          </cell>
          <cell r="R502">
            <v>0</v>
          </cell>
          <cell r="S502" t="str">
            <v>EBSS</v>
          </cell>
          <cell r="T502">
            <v>99774.83</v>
          </cell>
          <cell r="U502">
            <v>99774.83</v>
          </cell>
          <cell r="V502">
            <v>0</v>
          </cell>
          <cell r="W502">
            <v>0</v>
          </cell>
          <cell r="X502">
            <v>0</v>
          </cell>
          <cell r="Y502">
            <v>0</v>
          </cell>
        </row>
        <row r="503">
          <cell r="A503">
            <v>200108</v>
          </cell>
          <cell r="B503" t="str">
            <v>np</v>
          </cell>
          <cell r="C503" t="str">
            <v>np11</v>
          </cell>
          <cell r="E503">
            <v>37127</v>
          </cell>
          <cell r="F503">
            <v>37127</v>
          </cell>
          <cell r="G503">
            <v>3012.280029296875</v>
          </cell>
          <cell r="H503">
            <v>3012.280029296875</v>
          </cell>
          <cell r="I503" t="str">
            <v>FOB Klaipeda</v>
          </cell>
          <cell r="J503" t="str">
            <v>FOB Klaipeda</v>
          </cell>
          <cell r="K503" t="str">
            <v>Lifosa</v>
          </cell>
          <cell r="L503" t="str">
            <v>Lifosa</v>
          </cell>
          <cell r="M503" t="str">
            <v>GMF</v>
          </cell>
          <cell r="N503" t="str">
            <v>Kemira</v>
          </cell>
          <cell r="O503">
            <v>142.5</v>
          </cell>
          <cell r="P503">
            <v>429249.9</v>
          </cell>
          <cell r="Q503">
            <v>429249.9</v>
          </cell>
          <cell r="R503">
            <v>0</v>
          </cell>
          <cell r="T503">
            <v>0</v>
          </cell>
          <cell r="U503">
            <v>0</v>
          </cell>
          <cell r="V503">
            <v>0</v>
          </cell>
          <cell r="W503">
            <v>0</v>
          </cell>
          <cell r="X503">
            <v>0</v>
          </cell>
          <cell r="Y503">
            <v>0</v>
          </cell>
        </row>
        <row r="504">
          <cell r="A504">
            <v>200108</v>
          </cell>
          <cell r="B504" t="str">
            <v>np</v>
          </cell>
          <cell r="C504" t="str">
            <v>np12</v>
          </cell>
          <cell r="E504">
            <v>37128</v>
          </cell>
          <cell r="F504">
            <v>37128</v>
          </cell>
          <cell r="G504">
            <v>4090.699951171875</v>
          </cell>
          <cell r="H504">
            <v>4090.699951171875</v>
          </cell>
          <cell r="I504" t="str">
            <v>FOB Klaipeda</v>
          </cell>
          <cell r="J504" t="str">
            <v>FOB Klaipeda</v>
          </cell>
          <cell r="K504" t="str">
            <v>Lifosa</v>
          </cell>
          <cell r="L504" t="str">
            <v>Lifosa</v>
          </cell>
          <cell r="M504" t="str">
            <v>GMF</v>
          </cell>
          <cell r="N504" t="str">
            <v>Kemira</v>
          </cell>
          <cell r="O504">
            <v>142.5</v>
          </cell>
          <cell r="P504">
            <v>582924.75</v>
          </cell>
          <cell r="Q504">
            <v>582924.75</v>
          </cell>
          <cell r="R504">
            <v>0</v>
          </cell>
          <cell r="T504">
            <v>0</v>
          </cell>
          <cell r="U504">
            <v>0</v>
          </cell>
          <cell r="V504">
            <v>0</v>
          </cell>
          <cell r="W504">
            <v>0</v>
          </cell>
          <cell r="X504">
            <v>0</v>
          </cell>
          <cell r="Y504">
            <v>0</v>
          </cell>
        </row>
        <row r="505">
          <cell r="A505">
            <v>200109</v>
          </cell>
          <cell r="B505" t="str">
            <v>np</v>
          </cell>
          <cell r="C505" t="str">
            <v>np13</v>
          </cell>
          <cell r="E505">
            <v>37163</v>
          </cell>
          <cell r="F505">
            <v>37163</v>
          </cell>
          <cell r="G505">
            <v>5930.4599609375</v>
          </cell>
          <cell r="H505">
            <v>5930.4599609375</v>
          </cell>
          <cell r="I505" t="str">
            <v>FOB Klaipeda</v>
          </cell>
          <cell r="J505" t="str">
            <v>FOB Klaipeda</v>
          </cell>
          <cell r="K505" t="str">
            <v>Lifosa</v>
          </cell>
          <cell r="L505" t="str">
            <v>Lifosa</v>
          </cell>
          <cell r="M505" t="str">
            <v>GMF</v>
          </cell>
          <cell r="N505" t="str">
            <v>Kemira</v>
          </cell>
          <cell r="O505">
            <v>142.5</v>
          </cell>
          <cell r="P505">
            <v>845090.55</v>
          </cell>
          <cell r="Q505">
            <v>845090.55</v>
          </cell>
          <cell r="R505">
            <v>0</v>
          </cell>
          <cell r="T505">
            <v>0</v>
          </cell>
          <cell r="U505">
            <v>0</v>
          </cell>
          <cell r="V505">
            <v>0</v>
          </cell>
          <cell r="W505">
            <v>0</v>
          </cell>
          <cell r="X505">
            <v>0</v>
          </cell>
          <cell r="Y505">
            <v>0</v>
          </cell>
        </row>
        <row r="506">
          <cell r="A506">
            <v>200109</v>
          </cell>
          <cell r="B506" t="str">
            <v>np</v>
          </cell>
          <cell r="C506" t="str">
            <v>np14</v>
          </cell>
          <cell r="D506">
            <v>37151</v>
          </cell>
          <cell r="E506">
            <v>37156</v>
          </cell>
          <cell r="F506">
            <v>37156</v>
          </cell>
          <cell r="G506">
            <v>65</v>
          </cell>
          <cell r="H506">
            <v>65</v>
          </cell>
          <cell r="I506" t="str">
            <v>DAF Ivangorod</v>
          </cell>
          <cell r="J506" t="str">
            <v>DAF Ivangorod</v>
          </cell>
          <cell r="K506" t="str">
            <v>Фосфорит</v>
          </cell>
          <cell r="L506" t="str">
            <v>Фосфорит</v>
          </cell>
          <cell r="M506" t="str">
            <v>GMF</v>
          </cell>
          <cell r="N506" t="str">
            <v>Express Eng</v>
          </cell>
          <cell r="O506">
            <v>104.5</v>
          </cell>
          <cell r="P506">
            <v>6792.5</v>
          </cell>
          <cell r="Q506">
            <v>6792.5</v>
          </cell>
          <cell r="R506">
            <v>0</v>
          </cell>
          <cell r="T506">
            <v>0</v>
          </cell>
          <cell r="U506">
            <v>0</v>
          </cell>
          <cell r="V506">
            <v>0</v>
          </cell>
          <cell r="W506">
            <v>0</v>
          </cell>
          <cell r="X506">
            <v>0</v>
          </cell>
          <cell r="Y506">
            <v>0</v>
          </cell>
        </row>
        <row r="507">
          <cell r="A507">
            <v>200111</v>
          </cell>
          <cell r="B507" t="str">
            <v>np</v>
          </cell>
          <cell r="C507" t="str">
            <v>np15</v>
          </cell>
          <cell r="D507">
            <v>37220</v>
          </cell>
          <cell r="E507">
            <v>37218</v>
          </cell>
          <cell r="F507">
            <v>37218</v>
          </cell>
          <cell r="G507">
            <v>832.0999755859375</v>
          </cell>
          <cell r="H507">
            <v>832.0999755859375</v>
          </cell>
          <cell r="I507" t="str">
            <v>DAF Ivangorod</v>
          </cell>
          <cell r="J507" t="str">
            <v>DAF Ivangorod</v>
          </cell>
          <cell r="K507" t="str">
            <v>Фосфорит</v>
          </cell>
          <cell r="L507" t="str">
            <v>Фосфорит</v>
          </cell>
          <cell r="M507" t="str">
            <v>GMF</v>
          </cell>
          <cell r="N507" t="str">
            <v>SCPA</v>
          </cell>
          <cell r="O507">
            <v>106.6</v>
          </cell>
          <cell r="P507">
            <v>88701.86</v>
          </cell>
          <cell r="Q507">
            <v>88701.86</v>
          </cell>
          <cell r="R507">
            <v>0</v>
          </cell>
          <cell r="T507">
            <v>0</v>
          </cell>
          <cell r="U507">
            <v>0</v>
          </cell>
          <cell r="V507">
            <v>0</v>
          </cell>
          <cell r="W507">
            <v>0</v>
          </cell>
          <cell r="X507">
            <v>0</v>
          </cell>
          <cell r="Y507">
            <v>0</v>
          </cell>
        </row>
        <row r="508">
          <cell r="A508">
            <v>200109</v>
          </cell>
          <cell r="B508" t="str">
            <v>np</v>
          </cell>
          <cell r="C508" t="str">
            <v>np16</v>
          </cell>
          <cell r="E508">
            <v>37164</v>
          </cell>
          <cell r="F508">
            <v>37164</v>
          </cell>
          <cell r="G508">
            <v>6027.580078125</v>
          </cell>
          <cell r="H508">
            <v>6027.580078125</v>
          </cell>
          <cell r="I508" t="str">
            <v>FOB Klaipeda</v>
          </cell>
          <cell r="J508" t="str">
            <v>FOB Klaipeda</v>
          </cell>
          <cell r="K508" t="str">
            <v>Lifosa</v>
          </cell>
          <cell r="L508" t="str">
            <v>Lifosa</v>
          </cell>
          <cell r="M508" t="str">
            <v>GMF</v>
          </cell>
          <cell r="N508" t="str">
            <v>Kemira</v>
          </cell>
          <cell r="O508">
            <v>142.5</v>
          </cell>
          <cell r="P508">
            <v>858930.15</v>
          </cell>
          <cell r="Q508">
            <v>858930.15</v>
          </cell>
          <cell r="R508">
            <v>0</v>
          </cell>
          <cell r="T508">
            <v>0</v>
          </cell>
          <cell r="U508">
            <v>0</v>
          </cell>
          <cell r="V508">
            <v>0</v>
          </cell>
          <cell r="W508">
            <v>0</v>
          </cell>
          <cell r="X508">
            <v>0</v>
          </cell>
          <cell r="Y508">
            <v>0</v>
          </cell>
        </row>
        <row r="509">
          <cell r="A509">
            <v>200110</v>
          </cell>
          <cell r="B509" t="str">
            <v>np</v>
          </cell>
          <cell r="C509" t="str">
            <v>np17</v>
          </cell>
          <cell r="E509">
            <v>37191</v>
          </cell>
          <cell r="F509">
            <v>37191</v>
          </cell>
          <cell r="G509">
            <v>5928.2900390625</v>
          </cell>
          <cell r="H509">
            <v>5928.2900390625</v>
          </cell>
          <cell r="I509" t="str">
            <v>FOB Klaipeda</v>
          </cell>
          <cell r="J509" t="str">
            <v>FOB Klaipeda</v>
          </cell>
          <cell r="K509" t="str">
            <v>Lifosa</v>
          </cell>
          <cell r="L509" t="str">
            <v>Lifosa</v>
          </cell>
          <cell r="M509" t="str">
            <v>GMF</v>
          </cell>
          <cell r="N509" t="str">
            <v>Kemira</v>
          </cell>
          <cell r="O509">
            <v>142.5</v>
          </cell>
          <cell r="P509">
            <v>844781.32499999995</v>
          </cell>
          <cell r="Q509">
            <v>844781.33</v>
          </cell>
          <cell r="R509">
            <v>0</v>
          </cell>
          <cell r="T509">
            <v>0</v>
          </cell>
          <cell r="U509">
            <v>0</v>
          </cell>
          <cell r="V509">
            <v>0</v>
          </cell>
          <cell r="W509">
            <v>0</v>
          </cell>
          <cell r="X509">
            <v>0</v>
          </cell>
          <cell r="Y509">
            <v>0</v>
          </cell>
        </row>
        <row r="510">
          <cell r="A510">
            <v>200111</v>
          </cell>
          <cell r="B510" t="str">
            <v>np</v>
          </cell>
          <cell r="C510" t="str">
            <v>np22</v>
          </cell>
          <cell r="D510">
            <v>37210</v>
          </cell>
          <cell r="E510">
            <v>37200</v>
          </cell>
          <cell r="F510">
            <v>37233</v>
          </cell>
          <cell r="G510">
            <v>20972.900390625</v>
          </cell>
          <cell r="H510">
            <v>20849.599609375</v>
          </cell>
          <cell r="I510" t="str">
            <v>DAF Ivangorod</v>
          </cell>
          <cell r="J510" t="str">
            <v>FOB Tallinn</v>
          </cell>
          <cell r="K510" t="str">
            <v>Фосфорит</v>
          </cell>
          <cell r="L510" t="str">
            <v>Фосфорит</v>
          </cell>
          <cell r="M510" t="str">
            <v>GMF</v>
          </cell>
          <cell r="N510" t="str">
            <v>Agrosin</v>
          </cell>
          <cell r="O510">
            <v>92</v>
          </cell>
          <cell r="P510">
            <v>1918163.2</v>
          </cell>
          <cell r="Q510">
            <v>1918163.2</v>
          </cell>
          <cell r="R510">
            <v>0</v>
          </cell>
          <cell r="S510" t="str">
            <v>EBSS</v>
          </cell>
          <cell r="T510">
            <v>211297.85</v>
          </cell>
          <cell r="U510">
            <v>211297.85</v>
          </cell>
          <cell r="V510">
            <v>0</v>
          </cell>
          <cell r="W510">
            <v>0</v>
          </cell>
          <cell r="X510">
            <v>0</v>
          </cell>
          <cell r="Y510">
            <v>0</v>
          </cell>
        </row>
        <row r="511">
          <cell r="A511">
            <v>200110</v>
          </cell>
          <cell r="B511" t="str">
            <v>np</v>
          </cell>
          <cell r="C511" t="str">
            <v>np24</v>
          </cell>
          <cell r="E511">
            <v>37194</v>
          </cell>
          <cell r="F511">
            <v>37194</v>
          </cell>
          <cell r="G511">
            <v>5709.31982421875</v>
          </cell>
          <cell r="H511">
            <v>5709.31982421875</v>
          </cell>
          <cell r="I511" t="str">
            <v>FOB Klaipeda</v>
          </cell>
          <cell r="J511" t="str">
            <v>FOB Klaipeda</v>
          </cell>
          <cell r="K511" t="str">
            <v>Lifosa</v>
          </cell>
          <cell r="L511" t="str">
            <v>Lifosa</v>
          </cell>
          <cell r="M511" t="str">
            <v>GMF</v>
          </cell>
          <cell r="N511" t="str">
            <v>Kemira</v>
          </cell>
          <cell r="O511">
            <v>142.5</v>
          </cell>
          <cell r="P511">
            <v>813578.1</v>
          </cell>
          <cell r="Q511">
            <v>813578.1</v>
          </cell>
          <cell r="R511">
            <v>0</v>
          </cell>
          <cell r="T511">
            <v>0</v>
          </cell>
          <cell r="U511">
            <v>0</v>
          </cell>
          <cell r="V511">
            <v>0</v>
          </cell>
          <cell r="W511">
            <v>0</v>
          </cell>
          <cell r="X511">
            <v>0</v>
          </cell>
          <cell r="Y511">
            <v>0</v>
          </cell>
        </row>
        <row r="512">
          <cell r="A512">
            <v>200111</v>
          </cell>
          <cell r="B512" t="str">
            <v>np</v>
          </cell>
          <cell r="C512" t="str">
            <v>np25</v>
          </cell>
          <cell r="D512">
            <v>37225</v>
          </cell>
          <cell r="E512">
            <v>37224</v>
          </cell>
          <cell r="F512">
            <v>37240</v>
          </cell>
          <cell r="G512">
            <v>20947.921875</v>
          </cell>
          <cell r="H512">
            <v>21064.419921875</v>
          </cell>
          <cell r="I512" t="str">
            <v>DAF Ivangorod</v>
          </cell>
          <cell r="J512" t="str">
            <v>FOB Tallinn</v>
          </cell>
          <cell r="K512" t="str">
            <v>Фосфорит</v>
          </cell>
          <cell r="L512" t="str">
            <v>Фосфорит</v>
          </cell>
          <cell r="M512" t="str">
            <v>GMF</v>
          </cell>
          <cell r="N512" t="str">
            <v>Mekatrade</v>
          </cell>
          <cell r="O512">
            <v>102</v>
          </cell>
          <cell r="P512">
            <v>2148570.84</v>
          </cell>
          <cell r="Q512">
            <v>2148570.84</v>
          </cell>
          <cell r="R512">
            <v>0</v>
          </cell>
          <cell r="S512" t="str">
            <v>EBSS</v>
          </cell>
          <cell r="T512">
            <v>172900.89</v>
          </cell>
          <cell r="U512">
            <v>172900.89</v>
          </cell>
          <cell r="V512">
            <v>0</v>
          </cell>
          <cell r="W512">
            <v>0</v>
          </cell>
          <cell r="X512">
            <v>0</v>
          </cell>
          <cell r="Y512">
            <v>0</v>
          </cell>
        </row>
        <row r="513">
          <cell r="A513">
            <v>200111</v>
          </cell>
          <cell r="B513" t="str">
            <v>np</v>
          </cell>
          <cell r="C513" t="str">
            <v>np26</v>
          </cell>
          <cell r="E513">
            <v>37215</v>
          </cell>
          <cell r="F513">
            <v>37215</v>
          </cell>
          <cell r="G513">
            <v>1415.8299560546875</v>
          </cell>
          <cell r="H513">
            <v>1415.8299560546875</v>
          </cell>
          <cell r="I513" t="str">
            <v>FOB Klaipeda</v>
          </cell>
          <cell r="J513" t="str">
            <v>FOB Klaipeda</v>
          </cell>
          <cell r="K513" t="str">
            <v>Lifosa</v>
          </cell>
          <cell r="L513" t="str">
            <v>Lifosa</v>
          </cell>
          <cell r="M513" t="str">
            <v>GMF</v>
          </cell>
          <cell r="N513" t="str">
            <v>Kemira</v>
          </cell>
          <cell r="O513">
            <v>142.5</v>
          </cell>
          <cell r="P513">
            <v>201755.77499999999</v>
          </cell>
          <cell r="Q513">
            <v>201755.78</v>
          </cell>
          <cell r="R513">
            <v>0</v>
          </cell>
          <cell r="T513">
            <v>0</v>
          </cell>
          <cell r="U513">
            <v>0</v>
          </cell>
          <cell r="V513">
            <v>0</v>
          </cell>
          <cell r="W513">
            <v>0</v>
          </cell>
          <cell r="X513">
            <v>0</v>
          </cell>
          <cell r="Y513">
            <v>0</v>
          </cell>
        </row>
        <row r="514">
          <cell r="A514">
            <v>200202</v>
          </cell>
          <cell r="B514" t="str">
            <v>np</v>
          </cell>
          <cell r="C514" t="str">
            <v>np27</v>
          </cell>
          <cell r="D514">
            <v>37279</v>
          </cell>
          <cell r="G514">
            <v>26000</v>
          </cell>
          <cell r="H514">
            <v>26000</v>
          </cell>
          <cell r="I514" t="str">
            <v>DAF Ivangorod</v>
          </cell>
          <cell r="J514" t="str">
            <v>FOB Tallinn</v>
          </cell>
          <cell r="K514" t="str">
            <v>Фосфорит</v>
          </cell>
          <cell r="L514" t="str">
            <v>Фосфорит</v>
          </cell>
          <cell r="M514" t="str">
            <v>GMF</v>
          </cell>
          <cell r="N514" t="str">
            <v>Mekatrade</v>
          </cell>
          <cell r="O514">
            <v>105</v>
          </cell>
          <cell r="P514">
            <v>2730000</v>
          </cell>
          <cell r="Q514">
            <v>1837500</v>
          </cell>
          <cell r="R514">
            <v>892500</v>
          </cell>
          <cell r="S514" t="str">
            <v>EBSS</v>
          </cell>
          <cell r="T514">
            <v>260000</v>
          </cell>
          <cell r="U514">
            <v>0</v>
          </cell>
          <cell r="V514">
            <v>260000</v>
          </cell>
          <cell r="W514">
            <v>0</v>
          </cell>
          <cell r="X514">
            <v>0</v>
          </cell>
          <cell r="Y514">
            <v>0</v>
          </cell>
        </row>
        <row r="515">
          <cell r="A515">
            <v>200112</v>
          </cell>
          <cell r="B515" t="str">
            <v>np</v>
          </cell>
          <cell r="C515" t="str">
            <v>np29</v>
          </cell>
          <cell r="D515">
            <v>37245</v>
          </cell>
          <cell r="E515">
            <v>37247</v>
          </cell>
          <cell r="F515">
            <v>37247</v>
          </cell>
          <cell r="G515">
            <v>1234</v>
          </cell>
          <cell r="H515">
            <v>1234</v>
          </cell>
          <cell r="I515" t="str">
            <v>DAF Ivangorod</v>
          </cell>
          <cell r="J515" t="str">
            <v>DAF Ivangorod</v>
          </cell>
          <cell r="K515" t="str">
            <v>Фосфорит</v>
          </cell>
          <cell r="L515" t="str">
            <v>Фосфорит</v>
          </cell>
          <cell r="M515" t="str">
            <v>GMF</v>
          </cell>
          <cell r="N515" t="str">
            <v>Express Eng</v>
          </cell>
          <cell r="O515">
            <v>104.5</v>
          </cell>
          <cell r="P515">
            <v>128953</v>
          </cell>
          <cell r="Q515">
            <v>128953</v>
          </cell>
          <cell r="R515">
            <v>0</v>
          </cell>
          <cell r="T515">
            <v>0</v>
          </cell>
          <cell r="U515">
            <v>0</v>
          </cell>
          <cell r="V515">
            <v>0</v>
          </cell>
          <cell r="W515">
            <v>0</v>
          </cell>
          <cell r="X515">
            <v>0</v>
          </cell>
          <cell r="Y515">
            <v>0</v>
          </cell>
        </row>
        <row r="516">
          <cell r="A516">
            <v>200201</v>
          </cell>
          <cell r="B516" t="str">
            <v>np</v>
          </cell>
          <cell r="C516" t="str">
            <v>np30</v>
          </cell>
          <cell r="D516">
            <v>37281</v>
          </cell>
          <cell r="E516">
            <v>37284</v>
          </cell>
          <cell r="F516">
            <v>37284</v>
          </cell>
          <cell r="G516">
            <v>268</v>
          </cell>
          <cell r="H516">
            <v>268</v>
          </cell>
          <cell r="I516" t="str">
            <v>FCA Sala</v>
          </cell>
          <cell r="J516" t="str">
            <v>DAF Ivangorod</v>
          </cell>
          <cell r="K516" t="str">
            <v>Фосфорит</v>
          </cell>
          <cell r="L516" t="str">
            <v>Фосфорит</v>
          </cell>
          <cell r="M516" t="str">
            <v>GMF</v>
          </cell>
          <cell r="N516" t="str">
            <v>IET</v>
          </cell>
          <cell r="O516">
            <v>103.6</v>
          </cell>
          <cell r="P516">
            <v>27764.799999999999</v>
          </cell>
          <cell r="Q516">
            <v>27764.799999999999</v>
          </cell>
          <cell r="R516">
            <v>0</v>
          </cell>
          <cell r="S516" t="str">
            <v>EBSS</v>
          </cell>
          <cell r="T516">
            <v>187.6</v>
          </cell>
          <cell r="U516">
            <v>0</v>
          </cell>
          <cell r="V516">
            <v>187.6</v>
          </cell>
          <cell r="W516">
            <v>0</v>
          </cell>
          <cell r="X516">
            <v>0</v>
          </cell>
          <cell r="Y516">
            <v>0</v>
          </cell>
        </row>
        <row r="517">
          <cell r="A517">
            <v>200203</v>
          </cell>
          <cell r="B517" t="str">
            <v>np</v>
          </cell>
          <cell r="C517" t="str">
            <v>np31</v>
          </cell>
          <cell r="D517">
            <v>37320</v>
          </cell>
          <cell r="G517">
            <v>4000</v>
          </cell>
          <cell r="H517">
            <v>4000</v>
          </cell>
          <cell r="I517" t="str">
            <v>FCA Belorechenskaya</v>
          </cell>
          <cell r="J517" t="str">
            <v>FOB Novorossijsk</v>
          </cell>
          <cell r="K517" t="str">
            <v>Белореченск</v>
          </cell>
          <cell r="L517" t="str">
            <v>КГОК</v>
          </cell>
          <cell r="M517" t="str">
            <v>GMF</v>
          </cell>
          <cell r="N517" t="str">
            <v>Helm</v>
          </cell>
          <cell r="O517">
            <v>102</v>
          </cell>
          <cell r="P517">
            <v>408000</v>
          </cell>
          <cell r="Q517">
            <v>0</v>
          </cell>
          <cell r="R517">
            <v>408000</v>
          </cell>
          <cell r="S517" t="str">
            <v>Railco</v>
          </cell>
          <cell r="T517">
            <v>50160</v>
          </cell>
          <cell r="U517">
            <v>0</v>
          </cell>
          <cell r="V517">
            <v>50160</v>
          </cell>
          <cell r="W517">
            <v>0</v>
          </cell>
          <cell r="X517">
            <v>0</v>
          </cell>
          <cell r="Y517">
            <v>0</v>
          </cell>
        </row>
        <row r="518">
          <cell r="A518">
            <v>200202</v>
          </cell>
          <cell r="B518" t="str">
            <v>np</v>
          </cell>
          <cell r="C518" t="str">
            <v>np32</v>
          </cell>
          <cell r="D518">
            <v>37287</v>
          </cell>
          <cell r="G518">
            <v>2000</v>
          </cell>
          <cell r="H518">
            <v>2000</v>
          </cell>
          <cell r="I518" t="str">
            <v>FCA Belorechenskaya</v>
          </cell>
          <cell r="J518" t="str">
            <v>DAF Chop</v>
          </cell>
          <cell r="K518" t="str">
            <v>Белореченск</v>
          </cell>
          <cell r="L518" t="str">
            <v>КГОК</v>
          </cell>
          <cell r="M518" t="str">
            <v>GMF</v>
          </cell>
          <cell r="N518" t="str">
            <v>IET</v>
          </cell>
          <cell r="O518">
            <v>129</v>
          </cell>
          <cell r="P518">
            <v>258000</v>
          </cell>
          <cell r="Q518">
            <v>0</v>
          </cell>
          <cell r="R518">
            <v>258000</v>
          </cell>
          <cell r="S518" t="str">
            <v>Railco</v>
          </cell>
          <cell r="T518">
            <v>50000</v>
          </cell>
          <cell r="U518">
            <v>0</v>
          </cell>
          <cell r="V518">
            <v>50000</v>
          </cell>
          <cell r="W518">
            <v>0</v>
          </cell>
          <cell r="X518">
            <v>0</v>
          </cell>
          <cell r="Y518">
            <v>0</v>
          </cell>
        </row>
        <row r="519">
          <cell r="A519">
            <v>200202</v>
          </cell>
          <cell r="B519" t="str">
            <v>np</v>
          </cell>
          <cell r="C519" t="str">
            <v>np33</v>
          </cell>
          <cell r="D519">
            <v>37302</v>
          </cell>
          <cell r="E519">
            <v>37296</v>
          </cell>
          <cell r="F519">
            <v>37308</v>
          </cell>
          <cell r="G519">
            <v>2738</v>
          </cell>
          <cell r="H519">
            <v>2707.070068359375</v>
          </cell>
          <cell r="I519" t="str">
            <v>DAF Ivangorod</v>
          </cell>
          <cell r="J519" t="str">
            <v>FOB Tallinn</v>
          </cell>
          <cell r="K519" t="str">
            <v>Фосфорит</v>
          </cell>
          <cell r="L519" t="str">
            <v>Фосфорит</v>
          </cell>
          <cell r="M519" t="str">
            <v>GMF</v>
          </cell>
          <cell r="N519" t="str">
            <v>Helm</v>
          </cell>
          <cell r="O519">
            <v>104</v>
          </cell>
          <cell r="P519">
            <v>281535.28000000003</v>
          </cell>
          <cell r="Q519">
            <v>182000</v>
          </cell>
          <cell r="R519">
            <v>99535.28</v>
          </cell>
          <cell r="S519" t="str">
            <v>EBSS</v>
          </cell>
          <cell r="T519">
            <v>33838.375</v>
          </cell>
          <cell r="U519">
            <v>0</v>
          </cell>
          <cell r="V519">
            <v>33838.379999999997</v>
          </cell>
          <cell r="W519">
            <v>0</v>
          </cell>
          <cell r="X519">
            <v>0</v>
          </cell>
          <cell r="Y519">
            <v>0</v>
          </cell>
        </row>
        <row r="520">
          <cell r="A520">
            <v>200201</v>
          </cell>
          <cell r="B520" t="str">
            <v>np</v>
          </cell>
          <cell r="C520" t="str">
            <v>np34</v>
          </cell>
          <cell r="D520">
            <v>37278</v>
          </cell>
          <cell r="E520">
            <v>37282</v>
          </cell>
          <cell r="F520">
            <v>37287</v>
          </cell>
          <cell r="G520">
            <v>1020.7999877929688</v>
          </cell>
          <cell r="H520">
            <v>1012.875</v>
          </cell>
          <cell r="I520" t="str">
            <v>DAF Ivangorod</v>
          </cell>
          <cell r="J520" t="str">
            <v>FOB Tallinn</v>
          </cell>
          <cell r="K520" t="str">
            <v>Фосфорит</v>
          </cell>
          <cell r="L520" t="str">
            <v>Фосфорит</v>
          </cell>
          <cell r="M520" t="str">
            <v>GMF</v>
          </cell>
          <cell r="N520" t="str">
            <v>Unifert</v>
          </cell>
          <cell r="O520">
            <v>105</v>
          </cell>
          <cell r="P520">
            <v>106351.875</v>
          </cell>
          <cell r="Q520">
            <v>106351.88</v>
          </cell>
          <cell r="R520">
            <v>0</v>
          </cell>
          <cell r="S520" t="str">
            <v>EBSS</v>
          </cell>
          <cell r="T520">
            <v>7418.26</v>
          </cell>
          <cell r="U520">
            <v>7418.26</v>
          </cell>
          <cell r="V520">
            <v>0</v>
          </cell>
          <cell r="W520">
            <v>0</v>
          </cell>
          <cell r="X520">
            <v>0</v>
          </cell>
          <cell r="Y520">
            <v>0</v>
          </cell>
        </row>
        <row r="521">
          <cell r="A521">
            <v>200202</v>
          </cell>
          <cell r="B521" t="str">
            <v>np</v>
          </cell>
          <cell r="C521" t="str">
            <v>np35</v>
          </cell>
          <cell r="D521">
            <v>37308</v>
          </cell>
          <cell r="G521">
            <v>800</v>
          </cell>
          <cell r="H521">
            <v>800</v>
          </cell>
          <cell r="I521" t="str">
            <v>FCA Sala</v>
          </cell>
          <cell r="J521" t="str">
            <v>DAF Ivangorod</v>
          </cell>
          <cell r="K521" t="str">
            <v>Фосфорит</v>
          </cell>
          <cell r="L521" t="str">
            <v>Фосфорит</v>
          </cell>
          <cell r="M521" t="str">
            <v>GMF</v>
          </cell>
          <cell r="N521" t="str">
            <v>IET</v>
          </cell>
          <cell r="O521">
            <v>93.6</v>
          </cell>
          <cell r="P521">
            <v>74880</v>
          </cell>
          <cell r="Q521">
            <v>0</v>
          </cell>
          <cell r="R521">
            <v>74880</v>
          </cell>
          <cell r="S521" t="str">
            <v>EBSS</v>
          </cell>
          <cell r="T521">
            <v>560</v>
          </cell>
          <cell r="U521">
            <v>0</v>
          </cell>
          <cell r="V521">
            <v>560</v>
          </cell>
          <cell r="W521">
            <v>0</v>
          </cell>
          <cell r="X521">
            <v>0</v>
          </cell>
          <cell r="Y521">
            <v>0</v>
          </cell>
        </row>
        <row r="522">
          <cell r="A522">
            <v>200201</v>
          </cell>
          <cell r="B522" t="str">
            <v>np</v>
          </cell>
          <cell r="C522" t="str">
            <v>np36</v>
          </cell>
          <cell r="D522">
            <v>37286</v>
          </cell>
          <cell r="E522">
            <v>37284</v>
          </cell>
          <cell r="F522">
            <v>37284</v>
          </cell>
          <cell r="G522">
            <v>537.70001220703125</v>
          </cell>
          <cell r="H522">
            <v>537.70001220703125</v>
          </cell>
          <cell r="I522" t="str">
            <v>FCA Sala</v>
          </cell>
          <cell r="J522" t="str">
            <v>DAF Ivangorod</v>
          </cell>
          <cell r="K522" t="str">
            <v>Фосфорит</v>
          </cell>
          <cell r="L522" t="str">
            <v>Фосфорит</v>
          </cell>
          <cell r="M522" t="str">
            <v>GMF</v>
          </cell>
          <cell r="N522" t="str">
            <v>IET</v>
          </cell>
          <cell r="O522">
            <v>103.6</v>
          </cell>
          <cell r="P522">
            <v>55705.72</v>
          </cell>
          <cell r="Q522">
            <v>55705.72</v>
          </cell>
          <cell r="R522">
            <v>0</v>
          </cell>
          <cell r="S522" t="str">
            <v>EBSS</v>
          </cell>
          <cell r="T522">
            <v>376.39</v>
          </cell>
          <cell r="U522">
            <v>0</v>
          </cell>
          <cell r="V522">
            <v>376.39</v>
          </cell>
          <cell r="W522">
            <v>0</v>
          </cell>
          <cell r="X522">
            <v>0</v>
          </cell>
          <cell r="Y522">
            <v>0</v>
          </cell>
        </row>
        <row r="523">
          <cell r="A523">
            <v>200202</v>
          </cell>
          <cell r="B523" t="str">
            <v>np</v>
          </cell>
          <cell r="C523" t="str">
            <v>np37</v>
          </cell>
          <cell r="D523">
            <v>37307</v>
          </cell>
          <cell r="G523">
            <v>2500</v>
          </cell>
          <cell r="H523">
            <v>2500</v>
          </cell>
          <cell r="I523" t="str">
            <v>FCA Sala</v>
          </cell>
          <cell r="J523" t="str">
            <v>DAF Ivangorod</v>
          </cell>
          <cell r="K523" t="str">
            <v>Фосфорит</v>
          </cell>
          <cell r="L523" t="str">
            <v>Фосфорит</v>
          </cell>
          <cell r="M523" t="str">
            <v>GMF</v>
          </cell>
          <cell r="N523" t="str">
            <v>IET</v>
          </cell>
          <cell r="O523">
            <v>103.6</v>
          </cell>
          <cell r="P523">
            <v>259000</v>
          </cell>
          <cell r="Q523">
            <v>0</v>
          </cell>
          <cell r="R523">
            <v>259000</v>
          </cell>
          <cell r="S523" t="str">
            <v>EBSS</v>
          </cell>
          <cell r="T523">
            <v>1750</v>
          </cell>
          <cell r="U523">
            <v>0</v>
          </cell>
          <cell r="V523">
            <v>1750</v>
          </cell>
          <cell r="W523">
            <v>0</v>
          </cell>
          <cell r="X523">
            <v>0</v>
          </cell>
          <cell r="Y523">
            <v>0</v>
          </cell>
        </row>
        <row r="524">
          <cell r="A524">
            <v>200202</v>
          </cell>
          <cell r="B524" t="str">
            <v>np</v>
          </cell>
          <cell r="C524" t="str">
            <v>np38</v>
          </cell>
          <cell r="D524">
            <v>37312</v>
          </cell>
          <cell r="G524">
            <v>500</v>
          </cell>
          <cell r="H524">
            <v>500</v>
          </cell>
          <cell r="I524" t="str">
            <v>FCA Sala</v>
          </cell>
          <cell r="J524" t="str">
            <v>DAF Ivangorod</v>
          </cell>
          <cell r="K524" t="str">
            <v>Фосфорит</v>
          </cell>
          <cell r="L524" t="str">
            <v>Фосфорит</v>
          </cell>
          <cell r="M524" t="str">
            <v>GMF</v>
          </cell>
          <cell r="N524" t="str">
            <v>IET</v>
          </cell>
          <cell r="O524">
            <v>103.6</v>
          </cell>
          <cell r="P524">
            <v>51800</v>
          </cell>
          <cell r="Q524">
            <v>0</v>
          </cell>
          <cell r="R524">
            <v>51800</v>
          </cell>
          <cell r="S524" t="str">
            <v>EBSS</v>
          </cell>
          <cell r="T524">
            <v>350</v>
          </cell>
          <cell r="U524">
            <v>0</v>
          </cell>
          <cell r="V524">
            <v>350</v>
          </cell>
          <cell r="W524">
            <v>0</v>
          </cell>
          <cell r="X524">
            <v>0</v>
          </cell>
          <cell r="Y524">
            <v>0</v>
          </cell>
        </row>
        <row r="525">
          <cell r="A525">
            <v>200201</v>
          </cell>
          <cell r="B525" t="str">
            <v>np</v>
          </cell>
          <cell r="C525" t="str">
            <v>np39</v>
          </cell>
          <cell r="D525">
            <v>37286</v>
          </cell>
          <cell r="E525">
            <v>37286</v>
          </cell>
          <cell r="F525">
            <v>37286</v>
          </cell>
          <cell r="G525">
            <v>484.89999389648438</v>
          </cell>
          <cell r="H525">
            <v>484.89999389648438</v>
          </cell>
          <cell r="I525" t="str">
            <v>FCA Sala</v>
          </cell>
          <cell r="J525" t="str">
            <v>DAF Ivangorod</v>
          </cell>
          <cell r="K525" t="str">
            <v>Фосфорит</v>
          </cell>
          <cell r="L525" t="str">
            <v>Фосфорит</v>
          </cell>
          <cell r="M525" t="str">
            <v>GMF</v>
          </cell>
          <cell r="N525" t="str">
            <v>IET</v>
          </cell>
          <cell r="O525">
            <v>103.6</v>
          </cell>
          <cell r="P525">
            <v>50235.64</v>
          </cell>
          <cell r="Q525">
            <v>50235.64</v>
          </cell>
          <cell r="R525">
            <v>0</v>
          </cell>
          <cell r="S525" t="str">
            <v>EBSS</v>
          </cell>
          <cell r="T525">
            <v>339.43</v>
          </cell>
          <cell r="U525">
            <v>0</v>
          </cell>
          <cell r="V525">
            <v>339.43</v>
          </cell>
          <cell r="W525">
            <v>0</v>
          </cell>
          <cell r="X525">
            <v>0</v>
          </cell>
          <cell r="Y525">
            <v>0</v>
          </cell>
        </row>
        <row r="526">
          <cell r="A526">
            <v>200202</v>
          </cell>
          <cell r="B526" t="str">
            <v>np</v>
          </cell>
          <cell r="C526" t="str">
            <v>np40</v>
          </cell>
          <cell r="D526">
            <v>37297</v>
          </cell>
          <cell r="G526">
            <v>5000</v>
          </cell>
          <cell r="H526">
            <v>5000</v>
          </cell>
          <cell r="I526" t="str">
            <v>DAF Ivangorod</v>
          </cell>
          <cell r="J526" t="str">
            <v>FOB Tallinn</v>
          </cell>
          <cell r="K526" t="str">
            <v>Фосфорит</v>
          </cell>
          <cell r="L526" t="str">
            <v>Фосфорит</v>
          </cell>
          <cell r="M526" t="str">
            <v>GMF</v>
          </cell>
          <cell r="N526" t="str">
            <v>Mekatrade</v>
          </cell>
          <cell r="O526">
            <v>95</v>
          </cell>
          <cell r="P526">
            <v>475000</v>
          </cell>
          <cell r="Q526">
            <v>332500</v>
          </cell>
          <cell r="R526">
            <v>142500</v>
          </cell>
          <cell r="S526" t="str">
            <v>EBSS</v>
          </cell>
          <cell r="T526">
            <v>50000</v>
          </cell>
          <cell r="U526">
            <v>0</v>
          </cell>
          <cell r="V526">
            <v>50000</v>
          </cell>
          <cell r="W526">
            <v>0</v>
          </cell>
          <cell r="X526">
            <v>0</v>
          </cell>
          <cell r="Y526">
            <v>0</v>
          </cell>
        </row>
        <row r="527">
          <cell r="A527">
            <v>200202</v>
          </cell>
          <cell r="B527" t="str">
            <v>np</v>
          </cell>
          <cell r="C527" t="str">
            <v>np41</v>
          </cell>
          <cell r="D527">
            <v>37299</v>
          </cell>
          <cell r="E527">
            <v>37296</v>
          </cell>
          <cell r="F527">
            <v>37303</v>
          </cell>
          <cell r="G527">
            <v>1316</v>
          </cell>
          <cell r="H527">
            <v>1300.0400390625</v>
          </cell>
          <cell r="I527" t="str">
            <v>DAF Ivangorod</v>
          </cell>
          <cell r="J527" t="str">
            <v>FOB Tallinn</v>
          </cell>
          <cell r="K527" t="str">
            <v>Фосфорит</v>
          </cell>
          <cell r="L527" t="str">
            <v>Фосфорит</v>
          </cell>
          <cell r="M527" t="str">
            <v>GMF</v>
          </cell>
          <cell r="N527" t="str">
            <v>Kelenisso</v>
          </cell>
          <cell r="O527">
            <v>96</v>
          </cell>
          <cell r="P527">
            <v>124803.84</v>
          </cell>
          <cell r="Q527">
            <v>124800</v>
          </cell>
          <cell r="R527">
            <v>3.84</v>
          </cell>
          <cell r="S527" t="str">
            <v>EBSS</v>
          </cell>
          <cell r="T527">
            <v>16250.5</v>
          </cell>
          <cell r="U527">
            <v>0</v>
          </cell>
          <cell r="V527">
            <v>16250.5</v>
          </cell>
          <cell r="W527">
            <v>0</v>
          </cell>
          <cell r="X527">
            <v>0</v>
          </cell>
          <cell r="Y527">
            <v>0</v>
          </cell>
        </row>
        <row r="528">
          <cell r="A528">
            <v>200202</v>
          </cell>
          <cell r="B528" t="str">
            <v>np</v>
          </cell>
          <cell r="C528" t="str">
            <v>np42</v>
          </cell>
          <cell r="D528">
            <v>37312</v>
          </cell>
          <cell r="G528">
            <v>700</v>
          </cell>
          <cell r="H528">
            <v>700</v>
          </cell>
          <cell r="I528" t="str">
            <v>DAF Ivangorod</v>
          </cell>
          <cell r="J528" t="str">
            <v>FOB Tallinn</v>
          </cell>
          <cell r="K528" t="str">
            <v>Фосфорит</v>
          </cell>
          <cell r="L528" t="str">
            <v>Фосфорит</v>
          </cell>
          <cell r="M528" t="str">
            <v>GMF</v>
          </cell>
          <cell r="N528" t="str">
            <v>Unifert</v>
          </cell>
          <cell r="O528">
            <v>95</v>
          </cell>
          <cell r="P528">
            <v>66500</v>
          </cell>
          <cell r="Q528">
            <v>47500</v>
          </cell>
          <cell r="R528">
            <v>19000</v>
          </cell>
          <cell r="S528" t="str">
            <v>EBSS</v>
          </cell>
          <cell r="T528">
            <v>6650</v>
          </cell>
          <cell r="U528">
            <v>0</v>
          </cell>
          <cell r="V528">
            <v>6650</v>
          </cell>
          <cell r="W528">
            <v>0</v>
          </cell>
          <cell r="X528">
            <v>0</v>
          </cell>
          <cell r="Y528">
            <v>0</v>
          </cell>
        </row>
        <row r="529">
          <cell r="A529">
            <v>200108</v>
          </cell>
          <cell r="B529" t="str">
            <v>npk</v>
          </cell>
          <cell r="C529" t="str">
            <v>npk01</v>
          </cell>
          <cell r="D529">
            <v>37118</v>
          </cell>
          <cell r="E529">
            <v>37118</v>
          </cell>
          <cell r="F529">
            <v>37127</v>
          </cell>
          <cell r="G529">
            <v>4388</v>
          </cell>
          <cell r="H529">
            <v>4385.240234375</v>
          </cell>
          <cell r="I529" t="str">
            <v>FCA Nevinnomyssk</v>
          </cell>
          <cell r="J529" t="str">
            <v>FOB Novorossijsk</v>
          </cell>
          <cell r="K529" t="str">
            <v>НВТИ</v>
          </cell>
          <cell r="L529" t="str">
            <v>НВТИ</v>
          </cell>
          <cell r="M529" t="str">
            <v>GMF</v>
          </cell>
          <cell r="N529" t="str">
            <v>Transammonia</v>
          </cell>
          <cell r="O529">
            <v>140</v>
          </cell>
          <cell r="P529">
            <v>613411.53</v>
          </cell>
          <cell r="Q529">
            <v>613411.53</v>
          </cell>
          <cell r="R529">
            <v>0</v>
          </cell>
          <cell r="S529" t="str">
            <v>Railco</v>
          </cell>
          <cell r="T529">
            <v>52564.160000000003</v>
          </cell>
          <cell r="U529">
            <v>52564.160000000003</v>
          </cell>
          <cell r="V529">
            <v>0</v>
          </cell>
          <cell r="W529">
            <v>0</v>
          </cell>
          <cell r="X529">
            <v>0</v>
          </cell>
          <cell r="Y529">
            <v>0</v>
          </cell>
        </row>
        <row r="530">
          <cell r="A530">
            <v>200108</v>
          </cell>
          <cell r="B530" t="str">
            <v>npk</v>
          </cell>
          <cell r="C530" t="str">
            <v>npk02</v>
          </cell>
          <cell r="D530">
            <v>37118</v>
          </cell>
          <cell r="E530">
            <v>37118</v>
          </cell>
          <cell r="F530">
            <v>37127</v>
          </cell>
          <cell r="G530">
            <v>5502</v>
          </cell>
          <cell r="H530">
            <v>5499.72412109375</v>
          </cell>
          <cell r="I530" t="str">
            <v>FCA Nevinnomyssk</v>
          </cell>
          <cell r="J530" t="str">
            <v>FOB Novorossijsk</v>
          </cell>
          <cell r="K530" t="str">
            <v>НВТИ</v>
          </cell>
          <cell r="L530" t="str">
            <v>НВТИ</v>
          </cell>
          <cell r="M530" t="str">
            <v>GMF</v>
          </cell>
          <cell r="N530" t="str">
            <v>Transammonia</v>
          </cell>
          <cell r="O530">
            <v>116</v>
          </cell>
          <cell r="P530">
            <v>637425.47400000005</v>
          </cell>
          <cell r="Q530">
            <v>637425.47</v>
          </cell>
          <cell r="R530">
            <v>0</v>
          </cell>
          <cell r="S530" t="str">
            <v>Railco</v>
          </cell>
          <cell r="T530">
            <v>65938.52</v>
          </cell>
          <cell r="U530">
            <v>65938.52</v>
          </cell>
          <cell r="V530">
            <v>0</v>
          </cell>
          <cell r="W530">
            <v>0</v>
          </cell>
          <cell r="X530">
            <v>0</v>
          </cell>
          <cell r="Y530">
            <v>0</v>
          </cell>
        </row>
        <row r="531">
          <cell r="A531">
            <v>200111</v>
          </cell>
          <cell r="B531" t="str">
            <v>npk</v>
          </cell>
          <cell r="C531" t="str">
            <v>npk03</v>
          </cell>
          <cell r="D531">
            <v>37210</v>
          </cell>
          <cell r="E531">
            <v>37204</v>
          </cell>
          <cell r="F531">
            <v>37212</v>
          </cell>
          <cell r="G531">
            <v>8758</v>
          </cell>
          <cell r="H531">
            <v>8763.349609375</v>
          </cell>
          <cell r="I531" t="str">
            <v>FCA Nevinnomyssk</v>
          </cell>
          <cell r="J531" t="str">
            <v>FOB Novorossijsk</v>
          </cell>
          <cell r="K531" t="str">
            <v>НВТИ</v>
          </cell>
          <cell r="L531" t="str">
            <v>НВТИ</v>
          </cell>
          <cell r="M531" t="str">
            <v>GMF</v>
          </cell>
          <cell r="N531" t="str">
            <v>Transammonia</v>
          </cell>
          <cell r="O531">
            <v>118</v>
          </cell>
          <cell r="P531">
            <v>1034075.3</v>
          </cell>
          <cell r="Q531">
            <v>983658.63</v>
          </cell>
          <cell r="R531">
            <v>50416.67</v>
          </cell>
          <cell r="S531" t="str">
            <v>Railco</v>
          </cell>
          <cell r="T531">
            <v>102336.95</v>
          </cell>
          <cell r="U531">
            <v>102336.95</v>
          </cell>
          <cell r="V531">
            <v>0</v>
          </cell>
          <cell r="W531">
            <v>0</v>
          </cell>
          <cell r="X531">
            <v>0</v>
          </cell>
          <cell r="Y531">
            <v>0</v>
          </cell>
        </row>
        <row r="532">
          <cell r="A532">
            <v>200201</v>
          </cell>
          <cell r="B532" t="str">
            <v>npk</v>
          </cell>
          <cell r="C532" t="str">
            <v>npk04</v>
          </cell>
          <cell r="D532">
            <v>37230</v>
          </cell>
          <cell r="E532">
            <v>37255</v>
          </cell>
          <cell r="F532">
            <v>37273</v>
          </cell>
          <cell r="G532">
            <v>2727.60009765625</v>
          </cell>
          <cell r="H532">
            <v>2473.5</v>
          </cell>
          <cell r="I532" t="str">
            <v>FCA Nevinnomyssk</v>
          </cell>
          <cell r="J532" t="str">
            <v>C&amp;F Tripoli</v>
          </cell>
          <cell r="K532" t="str">
            <v>НВТИ</v>
          </cell>
          <cell r="L532" t="str">
            <v>НВТИ</v>
          </cell>
          <cell r="M532" t="str">
            <v>GMF</v>
          </cell>
          <cell r="N532" t="str">
            <v>Mekatrade</v>
          </cell>
          <cell r="O532">
            <v>156.03</v>
          </cell>
          <cell r="P532">
            <v>385940.20500000002</v>
          </cell>
          <cell r="Q532">
            <v>385940.21</v>
          </cell>
          <cell r="R532">
            <v>0</v>
          </cell>
          <cell r="S532" t="str">
            <v>Railco</v>
          </cell>
          <cell r="T532">
            <v>93612.46</v>
          </cell>
          <cell r="U532">
            <v>93612.46</v>
          </cell>
          <cell r="V532">
            <v>0</v>
          </cell>
          <cell r="W532">
            <v>0</v>
          </cell>
          <cell r="X532">
            <v>0</v>
          </cell>
          <cell r="Y532">
            <v>0</v>
          </cell>
        </row>
        <row r="533">
          <cell r="A533">
            <v>200202</v>
          </cell>
          <cell r="B533" t="str">
            <v>npk</v>
          </cell>
          <cell r="C533" t="str">
            <v>npk05</v>
          </cell>
          <cell r="D533">
            <v>37278</v>
          </cell>
          <cell r="G533">
            <v>4400</v>
          </cell>
          <cell r="H533">
            <v>4400</v>
          </cell>
          <cell r="I533" t="str">
            <v>FCA Nevinnomyssk</v>
          </cell>
          <cell r="J533" t="str">
            <v>FOB Novorossijsk</v>
          </cell>
          <cell r="K533" t="str">
            <v>НВТИ</v>
          </cell>
          <cell r="L533" t="str">
            <v>НВТИ</v>
          </cell>
          <cell r="M533" t="str">
            <v>GMF</v>
          </cell>
          <cell r="N533" t="str">
            <v>Transammonia</v>
          </cell>
          <cell r="O533">
            <v>142</v>
          </cell>
          <cell r="P533">
            <v>624800</v>
          </cell>
          <cell r="Q533">
            <v>0</v>
          </cell>
          <cell r="R533">
            <v>624800</v>
          </cell>
          <cell r="S533" t="str">
            <v>Railco</v>
          </cell>
          <cell r="T533">
            <v>52800</v>
          </cell>
          <cell r="U533">
            <v>48736.17</v>
          </cell>
          <cell r="V533">
            <v>4063.83</v>
          </cell>
          <cell r="W533">
            <v>0</v>
          </cell>
          <cell r="X533">
            <v>0</v>
          </cell>
          <cell r="Y533">
            <v>0</v>
          </cell>
        </row>
        <row r="534">
          <cell r="A534">
            <v>200202</v>
          </cell>
          <cell r="B534" t="str">
            <v>npk</v>
          </cell>
          <cell r="C534" t="str">
            <v>npk06</v>
          </cell>
          <cell r="D534">
            <v>37278</v>
          </cell>
          <cell r="G534">
            <v>9900</v>
          </cell>
          <cell r="H534">
            <v>9900</v>
          </cell>
          <cell r="I534" t="str">
            <v>FCA Nevinnomyssk</v>
          </cell>
          <cell r="J534" t="str">
            <v>FOB Novorossijsk</v>
          </cell>
          <cell r="K534" t="str">
            <v>НВТИ</v>
          </cell>
          <cell r="L534" t="str">
            <v>НВТИ</v>
          </cell>
          <cell r="M534" t="str">
            <v>GMF</v>
          </cell>
          <cell r="N534" t="str">
            <v>Transammonia</v>
          </cell>
          <cell r="O534">
            <v>116</v>
          </cell>
          <cell r="P534">
            <v>1148400</v>
          </cell>
          <cell r="Q534">
            <v>0</v>
          </cell>
          <cell r="R534">
            <v>1148400</v>
          </cell>
          <cell r="S534" t="str">
            <v>Railco</v>
          </cell>
          <cell r="T534">
            <v>118800</v>
          </cell>
          <cell r="U534">
            <v>109656.38</v>
          </cell>
          <cell r="V534">
            <v>9143.6200000000008</v>
          </cell>
          <cell r="W534">
            <v>0</v>
          </cell>
          <cell r="X534">
            <v>0</v>
          </cell>
          <cell r="Y534">
            <v>0</v>
          </cell>
        </row>
        <row r="535">
          <cell r="A535">
            <v>200202</v>
          </cell>
          <cell r="B535" t="str">
            <v>npk</v>
          </cell>
          <cell r="C535" t="str">
            <v>npk09</v>
          </cell>
          <cell r="D535">
            <v>37315</v>
          </cell>
          <cell r="G535">
            <v>400</v>
          </cell>
          <cell r="H535">
            <v>400</v>
          </cell>
          <cell r="I535" t="str">
            <v>DAF Ivangorod</v>
          </cell>
          <cell r="J535" t="str">
            <v>DAF Ivangorod</v>
          </cell>
          <cell r="K535" t="str">
            <v>Фосфорит</v>
          </cell>
          <cell r="L535" t="str">
            <v>Фосфорит</v>
          </cell>
          <cell r="M535" t="str">
            <v>GMF</v>
          </cell>
          <cell r="N535" t="str">
            <v>IET</v>
          </cell>
          <cell r="O535">
            <v>123.6</v>
          </cell>
          <cell r="P535">
            <v>49440</v>
          </cell>
          <cell r="Q535">
            <v>0</v>
          </cell>
          <cell r="R535">
            <v>49440</v>
          </cell>
          <cell r="T535">
            <v>0</v>
          </cell>
          <cell r="U535">
            <v>0</v>
          </cell>
          <cell r="V535">
            <v>0</v>
          </cell>
          <cell r="W535">
            <v>0</v>
          </cell>
          <cell r="X535">
            <v>0</v>
          </cell>
          <cell r="Y535">
            <v>0</v>
          </cell>
        </row>
        <row r="536">
          <cell r="A536">
            <v>200108</v>
          </cell>
          <cell r="B536" t="str">
            <v>ssp</v>
          </cell>
          <cell r="C536" t="str">
            <v>ssp01</v>
          </cell>
          <cell r="D536">
            <v>37118</v>
          </cell>
          <cell r="E536">
            <v>37127</v>
          </cell>
          <cell r="F536">
            <v>37127</v>
          </cell>
          <cell r="G536">
            <v>585.67999267578125</v>
          </cell>
          <cell r="H536">
            <v>585.67999267578125</v>
          </cell>
          <cell r="I536" t="str">
            <v>FCA Sala</v>
          </cell>
          <cell r="J536" t="str">
            <v>FCA Sala</v>
          </cell>
          <cell r="K536" t="str">
            <v>Фосфорит</v>
          </cell>
          <cell r="L536" t="str">
            <v>Фосфорит</v>
          </cell>
          <cell r="M536" t="str">
            <v>GMF</v>
          </cell>
          <cell r="N536" t="str">
            <v>Express Eng</v>
          </cell>
          <cell r="O536">
            <v>87</v>
          </cell>
          <cell r="P536">
            <v>50954.16</v>
          </cell>
          <cell r="Q536">
            <v>50954.16</v>
          </cell>
          <cell r="R536">
            <v>0</v>
          </cell>
          <cell r="T536">
            <v>0</v>
          </cell>
          <cell r="U536">
            <v>0</v>
          </cell>
          <cell r="V536">
            <v>0</v>
          </cell>
          <cell r="W536">
            <v>0</v>
          </cell>
          <cell r="X536">
            <v>0</v>
          </cell>
          <cell r="Y536">
            <v>0</v>
          </cell>
        </row>
        <row r="537">
          <cell r="A537">
            <v>200201</v>
          </cell>
          <cell r="B537" t="str">
            <v>uan</v>
          </cell>
          <cell r="C537" t="str">
            <v>uan01</v>
          </cell>
          <cell r="D537">
            <v>37270</v>
          </cell>
          <cell r="E537">
            <v>37270</v>
          </cell>
          <cell r="F537">
            <v>37276</v>
          </cell>
          <cell r="G537">
            <v>18763.0859375</v>
          </cell>
          <cell r="H537">
            <v>18763.0859375</v>
          </cell>
          <cell r="I537" t="str">
            <v>FCA Nevinnomyssk</v>
          </cell>
          <cell r="J537" t="str">
            <v>FOB Novorossijsk</v>
          </cell>
          <cell r="K537" t="str">
            <v>НевАзот</v>
          </cell>
          <cell r="L537" t="str">
            <v>НевАзот</v>
          </cell>
          <cell r="M537" t="str">
            <v>GMF</v>
          </cell>
          <cell r="N537" t="str">
            <v>Transammonia</v>
          </cell>
          <cell r="O537">
            <v>51.8</v>
          </cell>
          <cell r="P537">
            <v>971927.85479999997</v>
          </cell>
          <cell r="Q537">
            <v>0</v>
          </cell>
          <cell r="R537">
            <v>971927.85</v>
          </cell>
          <cell r="S537" t="str">
            <v>Finrol</v>
          </cell>
          <cell r="T537">
            <v>230757.07</v>
          </cell>
          <cell r="U537">
            <v>230757.07</v>
          </cell>
          <cell r="V537">
            <v>0</v>
          </cell>
          <cell r="W537">
            <v>0</v>
          </cell>
          <cell r="X537">
            <v>0</v>
          </cell>
          <cell r="Y537">
            <v>0</v>
          </cell>
        </row>
        <row r="538">
          <cell r="A538">
            <v>200201</v>
          </cell>
          <cell r="B538" t="str">
            <v>uan</v>
          </cell>
          <cell r="C538" t="str">
            <v>uan02</v>
          </cell>
          <cell r="D538">
            <v>37282</v>
          </cell>
          <cell r="E538">
            <v>37282</v>
          </cell>
          <cell r="F538">
            <v>37284</v>
          </cell>
          <cell r="G538">
            <v>21570.126953125</v>
          </cell>
          <cell r="H538">
            <v>21570.126953125</v>
          </cell>
          <cell r="I538" t="str">
            <v>FCA Nevinnomyssk</v>
          </cell>
          <cell r="J538" t="str">
            <v>FOB Novorossijsk</v>
          </cell>
          <cell r="K538" t="str">
            <v>НевАзот</v>
          </cell>
          <cell r="L538" t="str">
            <v>НевАзот</v>
          </cell>
          <cell r="M538" t="str">
            <v>GMF</v>
          </cell>
          <cell r="N538" t="str">
            <v>Transammonia</v>
          </cell>
          <cell r="O538">
            <v>51.8</v>
          </cell>
          <cell r="P538">
            <v>1117332.5268000001</v>
          </cell>
          <cell r="Q538">
            <v>0</v>
          </cell>
          <cell r="R538">
            <v>1117332.53</v>
          </cell>
          <cell r="S538" t="str">
            <v>Finrol</v>
          </cell>
          <cell r="T538">
            <v>265279.34000000003</v>
          </cell>
          <cell r="U538">
            <v>265279.34000000003</v>
          </cell>
          <cell r="V538">
            <v>0</v>
          </cell>
          <cell r="W538">
            <v>0</v>
          </cell>
          <cell r="X538">
            <v>0</v>
          </cell>
          <cell r="Y538">
            <v>0</v>
          </cell>
        </row>
        <row r="539">
          <cell r="A539">
            <v>200202</v>
          </cell>
          <cell r="B539" t="str">
            <v>uan</v>
          </cell>
          <cell r="C539" t="str">
            <v>uan03</v>
          </cell>
          <cell r="D539">
            <v>37294</v>
          </cell>
          <cell r="E539">
            <v>37294</v>
          </cell>
          <cell r="F539">
            <v>37296</v>
          </cell>
          <cell r="G539">
            <v>16527.50390625</v>
          </cell>
          <cell r="H539">
            <v>16527.50390625</v>
          </cell>
          <cell r="I539" t="str">
            <v>FCA Nevinnomyssk</v>
          </cell>
          <cell r="J539" t="str">
            <v>FOB Novorossijsk</v>
          </cell>
          <cell r="K539" t="str">
            <v>НевАзот</v>
          </cell>
          <cell r="L539" t="str">
            <v>НевАзот</v>
          </cell>
          <cell r="M539" t="str">
            <v>GMF</v>
          </cell>
          <cell r="N539" t="str">
            <v>Transammonia</v>
          </cell>
          <cell r="O539">
            <v>51.8</v>
          </cell>
          <cell r="P539">
            <v>856124.65540000005</v>
          </cell>
          <cell r="Q539">
            <v>0</v>
          </cell>
          <cell r="R539">
            <v>856124.66</v>
          </cell>
          <cell r="S539" t="str">
            <v>Finrol</v>
          </cell>
          <cell r="T539">
            <v>216427.12</v>
          </cell>
          <cell r="U539">
            <v>216427.12</v>
          </cell>
          <cell r="V539">
            <v>0</v>
          </cell>
          <cell r="W539">
            <v>0</v>
          </cell>
          <cell r="X539">
            <v>0</v>
          </cell>
          <cell r="Y539">
            <v>0</v>
          </cell>
        </row>
        <row r="540">
          <cell r="A540">
            <v>200202</v>
          </cell>
          <cell r="B540" t="str">
            <v>uan</v>
          </cell>
          <cell r="C540" t="str">
            <v>uan04</v>
          </cell>
          <cell r="D540">
            <v>37307</v>
          </cell>
          <cell r="G540">
            <v>20000</v>
          </cell>
          <cell r="H540">
            <v>20000</v>
          </cell>
          <cell r="I540" t="str">
            <v>FCA Nevinnomyssk</v>
          </cell>
          <cell r="J540" t="str">
            <v>FOB Novorossijsk</v>
          </cell>
          <cell r="K540" t="str">
            <v>НевАзот</v>
          </cell>
          <cell r="L540" t="str">
            <v>НевАзот</v>
          </cell>
          <cell r="M540" t="str">
            <v>GMF</v>
          </cell>
          <cell r="N540" t="str">
            <v>Transammonia</v>
          </cell>
          <cell r="O540">
            <v>51.8</v>
          </cell>
          <cell r="P540">
            <v>1036000</v>
          </cell>
          <cell r="Q540">
            <v>0</v>
          </cell>
          <cell r="R540">
            <v>1036000</v>
          </cell>
          <cell r="S540" t="str">
            <v>Finrol</v>
          </cell>
          <cell r="T540">
            <v>246000</v>
          </cell>
          <cell r="U540">
            <v>90818.1</v>
          </cell>
          <cell r="V540">
            <v>155181.9</v>
          </cell>
          <cell r="W540">
            <v>0</v>
          </cell>
          <cell r="X540">
            <v>0</v>
          </cell>
          <cell r="Y540">
            <v>0</v>
          </cell>
        </row>
        <row r="541">
          <cell r="A541">
            <v>200109</v>
          </cell>
          <cell r="B541" t="str">
            <v>ur</v>
          </cell>
          <cell r="C541" t="str">
            <v>ur01</v>
          </cell>
          <cell r="D541">
            <v>37137</v>
          </cell>
          <cell r="E541">
            <v>37142</v>
          </cell>
          <cell r="F541">
            <v>37186</v>
          </cell>
          <cell r="G541">
            <v>2997</v>
          </cell>
          <cell r="H541">
            <v>2997</v>
          </cell>
          <cell r="I541" t="str">
            <v>FCA Nevinnomyssk</v>
          </cell>
          <cell r="J541" t="str">
            <v>FOB Novorossijsk</v>
          </cell>
          <cell r="K541" t="str">
            <v>НВТИ</v>
          </cell>
          <cell r="L541" t="str">
            <v>НВТИ</v>
          </cell>
          <cell r="M541" t="str">
            <v>GMF</v>
          </cell>
          <cell r="N541" t="str">
            <v>Helm</v>
          </cell>
          <cell r="O541">
            <v>88</v>
          </cell>
          <cell r="P541">
            <v>252562.83</v>
          </cell>
          <cell r="Q541">
            <v>252562.83</v>
          </cell>
          <cell r="R541">
            <v>0</v>
          </cell>
          <cell r="S541" t="str">
            <v>Railco</v>
          </cell>
          <cell r="T541">
            <v>33276.49</v>
          </cell>
          <cell r="U541">
            <v>33276.49</v>
          </cell>
          <cell r="V541">
            <v>0</v>
          </cell>
          <cell r="W541">
            <v>0</v>
          </cell>
          <cell r="X541">
            <v>0</v>
          </cell>
          <cell r="Y541">
            <v>0</v>
          </cell>
        </row>
        <row r="542">
          <cell r="A542">
            <v>200202</v>
          </cell>
          <cell r="B542" t="str">
            <v>ur</v>
          </cell>
          <cell r="C542" t="str">
            <v>ur02</v>
          </cell>
          <cell r="D542">
            <v>37281</v>
          </cell>
          <cell r="E542">
            <v>37275</v>
          </cell>
          <cell r="G542">
            <v>1983.968017578125</v>
          </cell>
          <cell r="H542">
            <v>1983.968017578125</v>
          </cell>
          <cell r="I542" t="str">
            <v>FCA Nevinnomyssk</v>
          </cell>
          <cell r="J542" t="str">
            <v>C&amp;F Novy Sad</v>
          </cell>
          <cell r="K542" t="str">
            <v>НевАзот</v>
          </cell>
          <cell r="L542" t="str">
            <v>НевАзот</v>
          </cell>
          <cell r="M542" t="str">
            <v>GMF</v>
          </cell>
          <cell r="N542" t="str">
            <v>NPK Trading</v>
          </cell>
          <cell r="O542">
            <v>132</v>
          </cell>
          <cell r="P542">
            <v>261883.77600000001</v>
          </cell>
          <cell r="Q542">
            <v>264000</v>
          </cell>
          <cell r="R542">
            <v>-2116.2199999999998</v>
          </cell>
          <cell r="S542" t="str">
            <v>Railco</v>
          </cell>
          <cell r="T542">
            <v>96321.646399999998</v>
          </cell>
          <cell r="U542">
            <v>5874</v>
          </cell>
          <cell r="V542">
            <v>90447.65</v>
          </cell>
          <cell r="W542">
            <v>0</v>
          </cell>
          <cell r="X542">
            <v>0</v>
          </cell>
          <cell r="Y542">
            <v>0</v>
          </cell>
        </row>
        <row r="543">
          <cell r="A543">
            <v>200202</v>
          </cell>
          <cell r="B543" t="str">
            <v>ur</v>
          </cell>
          <cell r="C543" t="str">
            <v>ur03</v>
          </cell>
          <cell r="D543">
            <v>37300</v>
          </cell>
          <cell r="E543">
            <v>37300</v>
          </cell>
          <cell r="F543">
            <v>37301</v>
          </cell>
          <cell r="G543">
            <v>10000</v>
          </cell>
          <cell r="H543">
            <v>10000</v>
          </cell>
          <cell r="I543" t="str">
            <v>FOB Novorossijsk</v>
          </cell>
          <cell r="J543" t="str">
            <v>FOB Novorossijsk</v>
          </cell>
          <cell r="K543" t="str">
            <v>НевАзот</v>
          </cell>
          <cell r="L543" t="str">
            <v>НевАзот</v>
          </cell>
          <cell r="M543" t="str">
            <v>GMF</v>
          </cell>
          <cell r="N543" t="str">
            <v>Transammonia</v>
          </cell>
          <cell r="O543">
            <v>102</v>
          </cell>
          <cell r="P543">
            <v>1020000</v>
          </cell>
          <cell r="Q543">
            <v>0</v>
          </cell>
          <cell r="R543">
            <v>1020000</v>
          </cell>
          <cell r="T543">
            <v>0</v>
          </cell>
          <cell r="U543">
            <v>0</v>
          </cell>
          <cell r="V543">
            <v>0</v>
          </cell>
          <cell r="W543">
            <v>0</v>
          </cell>
          <cell r="X543">
            <v>0</v>
          </cell>
          <cell r="Y543">
            <v>0</v>
          </cell>
        </row>
        <row r="544">
          <cell r="A544">
            <v>200202</v>
          </cell>
          <cell r="B544" t="str">
            <v>ur</v>
          </cell>
          <cell r="C544" t="str">
            <v>ur04</v>
          </cell>
          <cell r="D544">
            <v>37300</v>
          </cell>
          <cell r="E544">
            <v>37300</v>
          </cell>
          <cell r="F544">
            <v>37301</v>
          </cell>
          <cell r="G544">
            <v>4207.31787109375</v>
          </cell>
          <cell r="H544">
            <v>4207.31787109375</v>
          </cell>
          <cell r="I544" t="str">
            <v>FOB Novorossijsk</v>
          </cell>
          <cell r="J544" t="str">
            <v>FOB Novorossijsk</v>
          </cell>
          <cell r="K544" t="str">
            <v>НевАзот</v>
          </cell>
          <cell r="L544" t="str">
            <v>НевАзот</v>
          </cell>
          <cell r="M544" t="str">
            <v>GMF</v>
          </cell>
          <cell r="N544" t="str">
            <v>Transammonia</v>
          </cell>
          <cell r="O544">
            <v>92.5</v>
          </cell>
          <cell r="P544">
            <v>389176.91499999998</v>
          </cell>
          <cell r="Q544">
            <v>0</v>
          </cell>
          <cell r="R544">
            <v>389176.92</v>
          </cell>
          <cell r="T544">
            <v>0</v>
          </cell>
          <cell r="U544">
            <v>0</v>
          </cell>
          <cell r="V544">
            <v>0</v>
          </cell>
          <cell r="W544">
            <v>0</v>
          </cell>
          <cell r="X544">
            <v>0</v>
          </cell>
          <cell r="Y544">
            <v>0</v>
          </cell>
        </row>
        <row r="545">
          <cell r="A545">
            <v>200202</v>
          </cell>
          <cell r="B545" t="str">
            <v>ur</v>
          </cell>
          <cell r="C545" t="str">
            <v>ur05</v>
          </cell>
          <cell r="D545">
            <v>37306</v>
          </cell>
          <cell r="G545">
            <v>4500</v>
          </cell>
          <cell r="H545">
            <v>4500</v>
          </cell>
          <cell r="I545" t="str">
            <v>FOB Novorossijsk</v>
          </cell>
          <cell r="J545" t="str">
            <v>FOB Novorossijsk</v>
          </cell>
          <cell r="K545" t="str">
            <v>НевАзот</v>
          </cell>
          <cell r="L545" t="str">
            <v>НевАзот</v>
          </cell>
          <cell r="M545" t="str">
            <v>GMF</v>
          </cell>
          <cell r="N545" t="str">
            <v>Transammonia</v>
          </cell>
          <cell r="O545">
            <v>92.5</v>
          </cell>
          <cell r="P545">
            <v>416250</v>
          </cell>
          <cell r="Q545">
            <v>0</v>
          </cell>
          <cell r="R545">
            <v>416250</v>
          </cell>
          <cell r="T545">
            <v>0</v>
          </cell>
          <cell r="U545">
            <v>0</v>
          </cell>
          <cell r="V545">
            <v>0</v>
          </cell>
          <cell r="W545">
            <v>0</v>
          </cell>
          <cell r="X545">
            <v>0</v>
          </cell>
          <cell r="Y545">
            <v>0</v>
          </cell>
        </row>
        <row r="546">
          <cell r="A546">
            <v>200203</v>
          </cell>
          <cell r="B546" t="str">
            <v>ur</v>
          </cell>
          <cell r="C546" t="str">
            <v>ur06</v>
          </cell>
          <cell r="D546">
            <v>37311</v>
          </cell>
          <cell r="G546">
            <v>6000</v>
          </cell>
          <cell r="H546">
            <v>6000</v>
          </cell>
          <cell r="I546" t="str">
            <v>FOB Novorossijsk</v>
          </cell>
          <cell r="J546" t="str">
            <v>FOB Novorossijsk</v>
          </cell>
          <cell r="K546" t="str">
            <v>НевАзот</v>
          </cell>
          <cell r="L546" t="str">
            <v>НевАзот</v>
          </cell>
          <cell r="M546" t="str">
            <v>GMF</v>
          </cell>
          <cell r="N546" t="str">
            <v>Transammonia</v>
          </cell>
          <cell r="O546">
            <v>92.5</v>
          </cell>
          <cell r="P546">
            <v>555000</v>
          </cell>
          <cell r="Q546">
            <v>0</v>
          </cell>
          <cell r="R546">
            <v>555000</v>
          </cell>
          <cell r="T546">
            <v>0</v>
          </cell>
          <cell r="U546">
            <v>0</v>
          </cell>
          <cell r="V546">
            <v>0</v>
          </cell>
          <cell r="W546">
            <v>0</v>
          </cell>
          <cell r="X546">
            <v>0</v>
          </cell>
          <cell r="Y546">
            <v>0</v>
          </cell>
        </row>
        <row r="547">
          <cell r="A547">
            <v>200202</v>
          </cell>
          <cell r="B547" t="str">
            <v>ur</v>
          </cell>
          <cell r="C547" t="str">
            <v>ur08</v>
          </cell>
          <cell r="D547">
            <v>37309</v>
          </cell>
          <cell r="G547">
            <v>5000</v>
          </cell>
          <cell r="H547">
            <v>5000</v>
          </cell>
          <cell r="I547" t="str">
            <v>FOB Novorossijsk</v>
          </cell>
          <cell r="J547" t="str">
            <v>FOB Novorossijsk</v>
          </cell>
          <cell r="K547" t="str">
            <v>НевАзот</v>
          </cell>
          <cell r="L547" t="str">
            <v>НевАзот</v>
          </cell>
          <cell r="M547" t="str">
            <v>GMF</v>
          </cell>
          <cell r="N547" t="str">
            <v>Transammonia</v>
          </cell>
          <cell r="O547">
            <v>92.5</v>
          </cell>
          <cell r="P547">
            <v>462500</v>
          </cell>
          <cell r="Q547">
            <v>0</v>
          </cell>
          <cell r="R547">
            <v>462500</v>
          </cell>
          <cell r="T547">
            <v>0</v>
          </cell>
          <cell r="U547">
            <v>0</v>
          </cell>
          <cell r="V547">
            <v>0</v>
          </cell>
          <cell r="W547">
            <v>0</v>
          </cell>
          <cell r="X547">
            <v>0</v>
          </cell>
          <cell r="Y547">
            <v>0</v>
          </cell>
        </row>
        <row r="548">
          <cell r="A548">
            <v>200201</v>
          </cell>
          <cell r="B548" t="str">
            <v>vam</v>
          </cell>
          <cell r="C548" t="str">
            <v>vam02</v>
          </cell>
          <cell r="D548">
            <v>37287</v>
          </cell>
          <cell r="G548">
            <v>0</v>
          </cell>
          <cell r="H548">
            <v>0</v>
          </cell>
          <cell r="I548" t="str">
            <v>FCA Nevinnomyssk</v>
          </cell>
          <cell r="J548" t="str">
            <v>DAF Mostiska</v>
          </cell>
          <cell r="K548" t="str">
            <v>НевАзот</v>
          </cell>
          <cell r="L548" t="str">
            <v>НевАзот</v>
          </cell>
          <cell r="M548" t="str">
            <v>GMF</v>
          </cell>
          <cell r="N548" t="str">
            <v>Pentoil</v>
          </cell>
          <cell r="O548">
            <v>485</v>
          </cell>
          <cell r="P548">
            <v>0</v>
          </cell>
          <cell r="Q548">
            <v>0</v>
          </cell>
          <cell r="R548">
            <v>0</v>
          </cell>
          <cell r="S548" t="str">
            <v>Transair</v>
          </cell>
          <cell r="T548">
            <v>0</v>
          </cell>
          <cell r="U548">
            <v>0</v>
          </cell>
          <cell r="V548">
            <v>0</v>
          </cell>
          <cell r="W548">
            <v>0</v>
          </cell>
          <cell r="X548">
            <v>0</v>
          </cell>
          <cell r="Y548">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refreshError="1"/>
      <sheetData sheetId="96" refreshError="1"/>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3-2"/>
      <sheetName val="21"/>
      <sheetName val="22-1(прямые)"/>
      <sheetName val="22-1 (принципал)"/>
      <sheetName val="22-1 (агент)"/>
      <sheetName val="22-2"/>
      <sheetName val="22-3(прямые)"/>
      <sheetName val="22-3 (принципал)"/>
      <sheetName val="22-3 (агентские)"/>
      <sheetName val="22-4"/>
      <sheetName val="23"/>
      <sheetName val="23-1"/>
      <sheetName val="23-1 (агентские)"/>
      <sheetName val="23-3"/>
      <sheetName val="23-3 (агентские)"/>
      <sheetName val="24-1"/>
      <sheetName val="24-2"/>
      <sheetName val="24-3"/>
      <sheetName val="24-4"/>
      <sheetName val="24-5"/>
      <sheetName val="24-а"/>
      <sheetName val="24-b"/>
      <sheetName val="24-c"/>
      <sheetName val="24-d"/>
      <sheetName val="25"/>
      <sheetName val="26"/>
      <sheetName val="27-1"/>
      <sheetName val="27-2"/>
      <sheetName val="27-3"/>
      <sheetName val="27-4"/>
      <sheetName val="27-5"/>
      <sheetName val="27-6"/>
      <sheetName val="27-7"/>
      <sheetName val="28-1"/>
      <sheetName val="28-2"/>
      <sheetName val="23_2"/>
      <sheetName val="22-1_(принципал)"/>
      <sheetName val="22-1_(агент)"/>
      <sheetName val="22-3_(принципал)"/>
      <sheetName val="22-3_(агентские)"/>
      <sheetName val="23-1_(агентские)"/>
      <sheetName val="23-3_(агентские)"/>
      <sheetName val="22-1_(принципал)1"/>
      <sheetName val="22-1_(агент)1"/>
      <sheetName val="22-3_(принципал)1"/>
      <sheetName val="22-3_(агентские)1"/>
      <sheetName val="23-1_(агентские)1"/>
      <sheetName val="23-3_(агентские)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R9"/>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jai"/>
      <sheetName val="1 - Sales volumes"/>
      <sheetName val="2 - Prices &amp; Other assmpt"/>
      <sheetName val="3 - Conversion costs"/>
      <sheetName val="4 - Fixed costs"/>
      <sheetName val="5 - Capex &amp; wrk captl"/>
      <sheetName val="fixedcosts"/>
      <sheetName val="6 - P&amp;L"/>
      <sheetName val="7 - Cash flow &amp; valuation"/>
      <sheetName val="8 - Balance Sheet"/>
      <sheetName val="9 - Shares &amp; CGL payback"/>
      <sheetName val="Working - NoPrint"/>
      <sheetName val="Working2-NoPrint"/>
      <sheetName val="Break even"/>
      <sheetName val="Summary Results Table"/>
      <sheetName val="Historic"/>
      <sheetName val="FinPlan"/>
      <sheetName val="TableFRM_Section1.7"/>
      <sheetName val="Assumptions"/>
      <sheetName val="Incremental IRR"/>
      <sheetName val="InfoMemoTable"/>
      <sheetName val="ComparisonTable"/>
      <sheetName val="Debts"/>
      <sheetName val="Справочник Див"/>
      <sheetName val="2 _ Prices _ Other assmpt"/>
      <sheetName val="3 _ Conversion costs"/>
      <sheetName val="5 _ Capex _ wrk captl"/>
      <sheetName val="Working _ NoPrint"/>
      <sheetName val="Inventories as of 03.20"/>
      <sheetName val="Com0124"/>
      <sheetName val="Com0226"/>
      <sheetName val="RestructuringModel2(nov12)"/>
      <sheetName val="справочник"/>
      <sheetName val="Dictonary"/>
      <sheetName val="Справочники"/>
      <sheetName val="1_-_Sales_volumes"/>
      <sheetName val="2_-_Prices_&amp;_Other_assmpt"/>
      <sheetName val="3_-_Conversion_costs"/>
      <sheetName val="4_-_Fixed_costs"/>
      <sheetName val="5_-_Capex_&amp;_wrk_captl"/>
      <sheetName val="6_-_P&amp;L"/>
      <sheetName val="7_-_Cash_flow_&amp;_valuation"/>
      <sheetName val="8_-_Balance_Sheet"/>
      <sheetName val="9_-_Shares_&amp;_CGL_payback"/>
      <sheetName val="Working_-_NoPrint"/>
      <sheetName val="Break_even"/>
      <sheetName val="Summary_Results_Table"/>
      <sheetName val="TableFRM_Section1_7"/>
      <sheetName val="Incremental_IRR"/>
      <sheetName val="2___Prices___Other_assmpt"/>
      <sheetName val="3___Conversion_costs"/>
      <sheetName val="5___Capex___wrk_captl"/>
      <sheetName val="Working___NoPrint"/>
      <sheetName val="Inventories_as_of_03_20"/>
      <sheetName val="1_-_Sales_volumes1"/>
      <sheetName val="2_-_Prices_&amp;_Other_assmpt1"/>
      <sheetName val="3_-_Conversion_costs1"/>
      <sheetName val="4_-_Fixed_costs1"/>
      <sheetName val="5_-_Capex_&amp;_wrk_captl1"/>
      <sheetName val="6_-_P&amp;L1"/>
      <sheetName val="7_-_Cash_flow_&amp;_valuation1"/>
      <sheetName val="8_-_Balance_Sheet1"/>
      <sheetName val="9_-_Shares_&amp;_CGL_payback1"/>
      <sheetName val="Working_-_NoPrint1"/>
      <sheetName val="Break_even1"/>
      <sheetName val="Summary_Results_Table1"/>
      <sheetName val="TableFRM_Section1_71"/>
      <sheetName val="Incremental_IRR1"/>
      <sheetName val="2___Prices___Other_assmpt1"/>
      <sheetName val="3___Conversion_costs1"/>
      <sheetName val="5___Capex___wrk_captl1"/>
      <sheetName val="Working___NoPrint1"/>
      <sheetName val="Inventories_as_of_03_201"/>
      <sheetName val="General info"/>
      <sheetName val=" "/>
      <sheetName val="Data"/>
      <sheetName val="1_-_Sales_volumes2"/>
      <sheetName val="RAS FS"/>
      <sheetName val="Фин план"/>
      <sheetName val="ADJ Norilsk"/>
      <sheetName val="IS Norilsk"/>
      <sheetName val="Reconciliation"/>
      <sheetName val="Production costs"/>
      <sheetName val="Dep"/>
      <sheetName val="Stock"/>
      <sheetName val="Лист4"/>
      <sheetName val="Group valuation"/>
      <sheetName val="WACC"/>
      <sheetName val="Group financials"/>
      <sheetName val="DailySch"/>
      <sheetName val="валюты"/>
      <sheetName val="предприятия BU's"/>
      <sheetName val="Client"/>
      <sheetName val="Макропоказатели"/>
      <sheetName val="Admin"/>
      <sheetName val="2_-_Prices_&amp;_Other_assmpt2"/>
      <sheetName val="5_-_Capex_&amp;_wrk_captl2"/>
      <sheetName val="Working_-_NoPrint2"/>
      <sheetName val="3_-_Conversion_costs2"/>
      <sheetName val="1_-_Sales_volumes3"/>
      <sheetName val="4_-_Fixed_costs2"/>
      <sheetName val="6_-_P&amp;L2"/>
      <sheetName val="7_-_Cash_flow_&amp;_valuation2"/>
      <sheetName val="8_-_Balance_Sheet2"/>
      <sheetName val="9_-_Shares_&amp;_CGL_payback2"/>
      <sheetName val="Break_even2"/>
      <sheetName val="Summary_Results_Table2"/>
      <sheetName val="TableFRM_Section1_72"/>
      <sheetName val="Incremental_IRR2"/>
      <sheetName val="2___Prices___Other_assmpt2"/>
      <sheetName val="3___Conversion_costs2"/>
      <sheetName val="5___Capex___wrk_captl2"/>
      <sheetName val="Working___NoPrint2"/>
      <sheetName val="Inventories_as_of_03_202"/>
      <sheetName val="General_info"/>
      <sheetName val="_"/>
      <sheetName val="Справочник_Див"/>
      <sheetName val="RAS_FS"/>
      <sheetName val="Фин_план"/>
      <sheetName val="ADJ_Norilsk"/>
      <sheetName val="IS_Norilsk"/>
      <sheetName val="Production_costs"/>
      <sheetName val="Group_valuation"/>
      <sheetName val="Group_financials"/>
      <sheetName val="предприятия_BU's"/>
      <sheetName val="SSC"/>
      <sheetName val="Tabelle1"/>
      <sheetName val="2_-_Prices_&amp;_Other_assmpt3"/>
      <sheetName val="5_-_Capex_&amp;_wrk_captl3"/>
      <sheetName val="Working_-_NoPrint3"/>
      <sheetName val="3_-_Conversion_costs3"/>
      <sheetName val="1_-_Sales_volumes4"/>
      <sheetName val="4_-_Fixed_costs3"/>
      <sheetName val="6_-_P&amp;L3"/>
      <sheetName val="7_-_Cash_flow_&amp;_valuation3"/>
      <sheetName val="8_-_Balance_Sheet3"/>
      <sheetName val="9_-_Shares_&amp;_CGL_payback3"/>
      <sheetName val="Break_even3"/>
      <sheetName val="Summary_Results_Table3"/>
      <sheetName val="TableFRM_Section1_73"/>
      <sheetName val="Incremental_IRR3"/>
      <sheetName val="2___Prices___Other_assmpt3"/>
      <sheetName val="3___Conversion_costs3"/>
      <sheetName val="5___Capex___wrk_captl3"/>
      <sheetName val="Working___NoPrint3"/>
      <sheetName val="Inventories_as_of_03_203"/>
      <sheetName val="General_info1"/>
      <sheetName val="_1"/>
      <sheetName val="Справочник_Див1"/>
      <sheetName val="RAS_FS1"/>
      <sheetName val="Фин_план1"/>
      <sheetName val="ADJ_Norilsk1"/>
      <sheetName val="IS_Norilsk1"/>
      <sheetName val="Production_costs1"/>
      <sheetName val="Group_valuation1"/>
      <sheetName val="Group_financials1"/>
      <sheetName val="предприятия_BU's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ГНОЗ_1"/>
      <sheetName val="Гр5(о)"/>
      <sheetName val="ЛОМ_УКР"/>
      <sheetName val="Чугун_Украина"/>
      <sheetName val="производство"/>
      <sheetName val="Цены СНГ"/>
      <sheetName val="Лист2"/>
      <sheetName val="Реестр_Договоров"/>
      <sheetName val="База"/>
      <sheetName val="Огл. Графиков"/>
      <sheetName val="Текущие цены"/>
      <sheetName val="рабочий"/>
      <sheetName val="окраска"/>
      <sheetName val="Т-5 (2012)"/>
      <sheetName val="Т-5  (ЛРНУ)"/>
      <sheetName val="Т-5  (ИРНУ)"/>
      <sheetName val="Вводные"/>
      <sheetName val="Реж_НКК (совм.работа)"/>
      <sheetName val="Вахта  (2)"/>
      <sheetName val="топография"/>
      <sheetName val="1кв."/>
      <sheetName val="2кв."/>
      <sheetName val="3кв."/>
      <sheetName val="4кв."/>
      <sheetName val="ТИТУЛ"/>
      <sheetName val="6.14"/>
      <sheetName val="ОБЩЕСТВА"/>
      <sheetName val="Подробная по плану ТПиР на 2010"/>
      <sheetName val="Установки"/>
      <sheetName val="ИНДЕКС_МАТЕРИАЛЫ"/>
      <sheetName val="XLR_NoRangeSheet"/>
      <sheetName val="1кв_"/>
      <sheetName val="2кв_"/>
      <sheetName val="3кв_"/>
      <sheetName val="4кв_"/>
      <sheetName val="6_14"/>
      <sheetName val="Подробная_по_плану_ТПиР_на_2010"/>
      <sheetName val="САР сводн. (2006)"/>
      <sheetName val="Исходные"/>
      <sheetName val="План RUR"/>
      <sheetName val="Анализ себестоимости  ТП лист1 "/>
      <sheetName val="sapactivexlhiddensheet"/>
      <sheetName val="Исход.инф."/>
      <sheetName val="МАТЕР.433,452"/>
      <sheetName val="Проект"/>
      <sheetName val="Огл__Графиков"/>
      <sheetName val="Текущие_цены"/>
      <sheetName val="Т-5_(2012)"/>
      <sheetName val="Т-5__(ЛРНУ)"/>
      <sheetName val="Т-5__(ИРНУ)"/>
      <sheetName val="Реж_НКК_(совм_работа)"/>
      <sheetName val="Вахта__(2)"/>
      <sheetName val="1кв_1"/>
      <sheetName val="2кв_1"/>
      <sheetName val="3кв_1"/>
      <sheetName val="4кв_1"/>
      <sheetName val="6_141"/>
      <sheetName val="Подробная_по_плану_ТПиР_на_2011"/>
      <sheetName val="САР_сводн__(2006)"/>
      <sheetName val="macro charts"/>
      <sheetName val="2002(v2)"/>
      <sheetName val="RAS BS"/>
      <sheetName val="3"/>
      <sheetName val="Параметры"/>
      <sheetName val="эл ст"/>
      <sheetName val="Приход"/>
      <sheetName val="Расход"/>
      <sheetName val="АНАЛИТ"/>
      <sheetName val="план ФР"/>
      <sheetName val="т-сети"/>
      <sheetName val="Списки"/>
      <sheetName val="ППП"/>
      <sheetName val="БДДС РКХП"/>
      <sheetName val="Список_Юж"/>
      <sheetName val="курс"/>
      <sheetName val="МС"/>
      <sheetName val="отрасл.инд"/>
      <sheetName val="НДС"/>
      <sheetName val="базовые допущения"/>
      <sheetName val="Добыча нефти4"/>
      <sheetName val="поставка сравн13"/>
      <sheetName val="Справочники"/>
      <sheetName val="MACRO"/>
      <sheetName val="TEHSHEET"/>
      <sheetName val="Заголовок"/>
      <sheetName val="Инструкция"/>
      <sheetName val="м3 2015 "/>
      <sheetName val="vec"/>
      <sheetName val="SOL"/>
      <sheetName val="2002(v1)"/>
      <sheetName val="2002_v2_"/>
      <sheetName val="1999-veca"/>
      <sheetName val="УСЛОВИЯ"/>
      <sheetName val="1кв_2"/>
      <sheetName val="2кв_2"/>
      <sheetName val="3кв_2"/>
      <sheetName val="4кв_2"/>
      <sheetName val="6_142"/>
      <sheetName val="Подробная_по_плану_ТПиР_на_2012"/>
      <sheetName val="справ"/>
      <sheetName val="матрица"/>
      <sheetName val="мвз+цфо"/>
      <sheetName val="мвз"/>
      <sheetName val="Эксперимент"/>
      <sheetName val="цфо"/>
      <sheetName val="cus_HK1033"/>
      <sheetName val="Cтавка"/>
      <sheetName val="Макро"/>
      <sheetName val="ОФ"/>
      <sheetName val="Производ"/>
      <sheetName val="Газ и э-э"/>
      <sheetName val="БДР кв"/>
      <sheetName val="Персонал"/>
      <sheetName val="Затраты"/>
      <sheetName val="Текущие"/>
      <sheetName val="ФормыКонс"/>
      <sheetName val="Произ. экон. показ. Агап. с НДС"/>
      <sheetName val="Произ. экон. пок. Новом. с НДС"/>
      <sheetName val="А_Произв-во"/>
      <sheetName val="А_Доходы"/>
      <sheetName val="ИТ-бюджет"/>
      <sheetName val="1.  Исходная инф. и свод"/>
      <sheetName val="#ССЫЛКА"/>
      <sheetName val="Balance"/>
      <sheetName val="ОД"/>
      <sheetName val="ост ден ср 010109"/>
      <sheetName val="Общие данные"/>
      <sheetName val="М_1"/>
      <sheetName val="C"/>
      <sheetName val="Услуги"/>
      <sheetName val="7.9.1"/>
      <sheetName val="Материалы"/>
      <sheetName val="ТПиР"/>
      <sheetName val="Восстановл_Лист24"/>
      <sheetName val="Восстановл_Лист21"/>
      <sheetName val="Восстановл_Лист26"/>
      <sheetName val="Восстановл_Лист32"/>
      <sheetName val="Восстановл_Лист38"/>
      <sheetName val="Восстановл_Лист30"/>
      <sheetName val="Восстановл_Лист28"/>
      <sheetName val="Восстановл_Лист34"/>
      <sheetName val="Восстановл_Лист40"/>
      <sheetName val="Восстановл_Лист36"/>
      <sheetName val="15-ОЭХОЗ"/>
      <sheetName val="4а-АСУ"/>
      <sheetName val="Список прогонов за месяц"/>
      <sheetName val="форма заполнения"/>
      <sheetName val="6.11 новый"/>
      <sheetName val="ДДС (Форма №3)"/>
      <sheetName val="влад-таблица"/>
      <sheetName val="Info"/>
      <sheetName val="РСС_АУ"/>
      <sheetName val="Раб.АУ"/>
      <sheetName val="6.2_ТН"/>
      <sheetName val="Подрядчики"/>
      <sheetName val="Анализ раздельный"/>
      <sheetName val="Примечания"/>
      <sheetName val="справочник"/>
      <sheetName val="коэф"/>
      <sheetName val="Source"/>
      <sheetName val="t_Настройки"/>
      <sheetName val="Лист13"/>
      <sheetName val="Исходные данные"/>
      <sheetName val="календарный план"/>
      <sheetName val="t_проверки"/>
      <sheetName val="Inputs"/>
      <sheetName val="Проводки'02"/>
      <sheetName val="Согласование"/>
      <sheetName val="Tables"/>
      <sheetName val="Январь"/>
      <sheetName val="Прог05_00(27.06)"/>
      <sheetName val="OFZ curve"/>
      <sheetName val="Устименко"/>
      <sheetName val="Данные"/>
      <sheetName val="ТД Э"/>
      <sheetName val="Летн. час"/>
      <sheetName val="РЕЕСТР_СИ"/>
      <sheetName val="тар"/>
      <sheetName val="т1.15(смета8а)"/>
      <sheetName val="Data"/>
      <sheetName val="ОперацРасх"/>
      <sheetName val="Справочник (для реестра)"/>
      <sheetName val="Données"/>
      <sheetName val="Должности и оклады"/>
      <sheetName val="Прил. 5"/>
      <sheetName val="РАСЧЁТ"/>
      <sheetName val="ЛК"/>
      <sheetName val="Шаблон1КЛ3"/>
      <sheetName val="Командиров план"/>
      <sheetName val="Летные план"/>
      <sheetName val="FitOutConfCentre"/>
      <sheetName val="Acc # 60301 Dr"/>
      <sheetName val="Acc # 60301 Cr"/>
      <sheetName val="Acc # 60302 Cr"/>
      <sheetName val="Acc # 60302_Dr"/>
      <sheetName val="After acc period 60302"/>
      <sheetName val="Com0124"/>
      <sheetName val="Com0226"/>
      <sheetName val="P"/>
      <sheetName val="Реестр2010"/>
      <sheetName val="цена реал_ии"/>
      <sheetName val="вспом"/>
      <sheetName val="шаблон"/>
      <sheetName val="Enums"/>
      <sheetName val="ИТОГ"/>
      <sheetName val="ИФДП"/>
      <sheetName val=" ИТОГ"/>
      <sheetName val="Параметры_i"/>
      <sheetName val="ИД"/>
      <sheetName val="list"/>
      <sheetName val="1сут"/>
      <sheetName val="У.в (А,Б)"/>
      <sheetName val="ПРО"/>
      <sheetName val="Виды отходов ФККО"/>
      <sheetName val="Веса"/>
      <sheetName val="Naming Rights"/>
      <sheetName val="2.대외공문"/>
      <sheetName val="ОС и НМА"/>
      <sheetName val="Macro1"/>
      <sheetName val="IT_spending control"/>
      <sheetName val="Manufacturing_spending control"/>
      <sheetName val="cons"/>
      <sheetName val="START"/>
      <sheetName val="Actuals"/>
      <sheetName val="Total Investment CD340"/>
      <sheetName val="전문품의"/>
      <sheetName val="경비공통"/>
      <sheetName val="служебный"/>
      <sheetName val="MAIN"/>
      <sheetName val="Расчет балансов"/>
      <sheetName val="Pricing 2"/>
      <sheetName val="Коды"/>
      <sheetName val="Признаки"/>
      <sheetName val="таблица по договорам"/>
      <sheetName val="ПР_627"/>
      <sheetName val="план индексы"/>
      <sheetName val="доходы ТЭК СПБ (всего 17095,7)"/>
      <sheetName val="доходы ТЭК СПБ (всего 16463,2)"/>
      <sheetName val="доходы транзит"/>
      <sheetName val="Анализ пл.усл."/>
      <sheetName val="платные услуги"/>
      <sheetName val="Доходы за подключение"/>
      <sheetName val="т_эн и тр"/>
      <sheetName val="Эл-эн ВСЕГО"/>
      <sheetName val="Топливо ВСЕГО заявка сл 16463,2"/>
      <sheetName val="Топливо ВСЕГО 16463,2"/>
      <sheetName val="Топливо ВСЕГО заявка сл 17095,7"/>
      <sheetName val="Вода ВСЕГО 16463,2"/>
      <sheetName val="Вода ВСЕГО 17095,7"/>
      <sheetName val="Покупка"/>
      <sheetName val="Смета 2013"/>
      <sheetName val="Смета 2013 транзит"/>
      <sheetName val="расх на подключение"/>
      <sheetName val="доходы ТЭК СПБ (город 16431)"/>
      <sheetName val="доходы ТЭК СПБ (город 17064,4)"/>
      <sheetName val="доходы ТЭК СПБ (Заневка 48)"/>
      <sheetName val="доходы Кащенко"/>
      <sheetName val="расчет разницы амортиз"/>
      <sheetName val="Приложение 3"/>
      <sheetName val="Лист1"/>
      <sheetName val="Pro. '97-'99 n. Strat.Pro. "/>
      <sheetName val="2012"/>
      <sheetName val="Контрагенты"/>
      <sheetName val="СП_(А)"/>
      <sheetName val="BPU (by Market)"/>
      <sheetName val="Справочная информация"/>
      <sheetName val="Эффект"/>
      <sheetName val="Предположения"/>
      <sheetName val="учет"/>
      <sheetName val="ф сплавы"/>
      <sheetName val="Face"/>
      <sheetName val="ИПЦ2002-2004"/>
      <sheetName val="Индексы"/>
      <sheetName val="Коэф КВ"/>
      <sheetName val="---"/>
      <sheetName val="Справ."/>
      <sheetName val="Стр1"/>
      <sheetName val="Список"/>
      <sheetName val="шильдики1"/>
      <sheetName val="Коэф_КВ"/>
      <sheetName val="Справ_"/>
      <sheetName val="отрасл_инд"/>
      <sheetName val="САР_сводн__(2006)1"/>
      <sheetName val="Коэф_КВ1"/>
      <sheetName val="Справ_1"/>
      <sheetName val="отрасл_инд1"/>
      <sheetName val="1кв_3"/>
      <sheetName val="2кв_3"/>
      <sheetName val="3кв_3"/>
      <sheetName val="4кв_3"/>
      <sheetName val="6_143"/>
      <sheetName val="Подробная_по_плану_ТПиР_на_2013"/>
      <sheetName val="САР_сводн__(2006)2"/>
      <sheetName val="Коэф_КВ2"/>
      <sheetName val="Справ_2"/>
      <sheetName val="отрасл_инд2"/>
      <sheetName val="Восстановл_Лист19"/>
      <sheetName val="СКУТОР"/>
      <sheetName val="проверка"/>
      <sheetName val="Огл__Графиков1"/>
      <sheetName val="Текущие_цены1"/>
      <sheetName val="Т-5_(2012)1"/>
      <sheetName val="Т-5__(ЛРНУ)1"/>
      <sheetName val="Т-5__(ИРНУ)1"/>
      <sheetName val="Реж_НКК_(совм_работа)1"/>
      <sheetName val="Вахта__(2)1"/>
      <sheetName val="Огл__Графиков2"/>
      <sheetName val="Текущие_цены2"/>
      <sheetName val="Т-5_(2012)2"/>
      <sheetName val="Т-5__(ЛРНУ)2"/>
      <sheetName val="Т-5__(ИРНУ)2"/>
      <sheetName val="Реж_НКК_(совм_работа)2"/>
      <sheetName val="Вахта__(2)2"/>
      <sheetName val="Огл__Графиков3"/>
      <sheetName val="Текущие_цены3"/>
      <sheetName val="Т-5_(2012)3"/>
      <sheetName val="Т-5__(ЛРНУ)3"/>
      <sheetName val="Т-5__(ИРНУ)3"/>
      <sheetName val="Реж_НКК_(совм_работа)3"/>
      <sheetName val="Вахта__(2)3"/>
      <sheetName val="Ачинский НПЗ"/>
      <sheetName val="Environment"/>
      <sheetName val="Допущения"/>
      <sheetName val="ставки"/>
      <sheetName val="расчет тарифов"/>
      <sheetName val="Даты"/>
      <sheetName val="кодировка"/>
      <sheetName val="критерии"/>
      <sheetName val="Суточные и проживание"/>
      <sheetName val="Паспорт"/>
      <sheetName val="plan"/>
      <sheetName val="FST5"/>
      <sheetName val="Списки для ВГО "/>
      <sheetName val="Вариант1"/>
      <sheetName val="1999"/>
      <sheetName val="мар 2001"/>
      <sheetName val="служ"/>
      <sheetName val="Лист17"/>
      <sheetName val="Топливо2009"/>
      <sheetName val="2009"/>
      <sheetName val=" фп 2011 (факт с планом анализ)"/>
      <sheetName val=""/>
      <sheetName val="Свод"/>
      <sheetName val="with project"/>
      <sheetName val="README"/>
      <sheetName val="SENSITIVITY"/>
      <sheetName val="Pro Forma"/>
      <sheetName val="тариф 01.08.05 собст ваг"/>
      <sheetName val="тур"/>
      <sheetName val="БДР"/>
      <sheetName val="Всплывающие списки."/>
      <sheetName val="#¡REF"/>
      <sheetName val="отгр ГОК"/>
      <sheetName val="цена реал-и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_for_sw"/>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во"/>
      <sheetName val="цена"/>
      <sheetName val="Содержание"/>
      <sheetName val="Осн. положения"/>
      <sheetName val="P&amp;L_total"/>
      <sheetName val="CF_Indirect"/>
      <sheetName val="Rec_FCF"/>
      <sheetName val="Анализ"/>
      <sheetName val="Баланс"/>
      <sheetName val="Приложения"/>
      <sheetName val="Осн_ предпол-я"/>
      <sheetName val="Нормы"/>
      <sheetName val="Цены и объемы норм сырья"/>
      <sheetName val="Chg in WC"/>
      <sheetName val="Цены продаж, руб"/>
      <sheetName val="Кредитный портф"/>
      <sheetName val="Отгрузка, т"/>
      <sheetName val="VC, руб"/>
      <sheetName val="Выручка, тыс. руб"/>
      <sheetName val="Маржа, руб"/>
      <sheetName val="Маржа на объем, тыс. руб"/>
      <sheetName val="Настройки"/>
      <sheetName val="Справоч-к цен_сырье_пф"/>
      <sheetName val="Пост. расходы, тыс. руб"/>
      <sheetName val="Deprec, тыс. руб"/>
      <sheetName val="Capex"/>
      <sheetName val="Выданные займы"/>
      <sheetName val="P&amp;L_Ф-4"/>
      <sheetName val="P&amp;L_экстр"/>
      <sheetName val="P&amp;L_издел"/>
      <sheetName val="P&amp;L_хладоны"/>
      <sheetName val="P&amp;L_HCl"/>
      <sheetName val="P&amp;L_NaOH"/>
      <sheetName val="P&amp;L_KOH"/>
      <sheetName val="P&amp;L_Спец-Ф"/>
      <sheetName val="P&amp;L_Фторхим"/>
      <sheetName val="P&amp;L_Проч"/>
      <sheetName val="P&amp;L_Элегаз"/>
      <sheetName val="P&amp;L_Композ"/>
      <sheetName val="P&amp;L_Хл-113"/>
      <sheetName val="BS"/>
      <sheetName val="Лист1"/>
      <sheetName val="Настройки_"/>
      <sheetName val="Check VC"/>
      <sheetName val="План-факт"/>
      <sheetName val="KPI"/>
      <sheetName val="Лист2"/>
      <sheetName val="ставк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5">
          <cell r="G5">
            <v>39814</v>
          </cell>
          <cell r="H5">
            <v>39845</v>
          </cell>
          <cell r="I5">
            <v>39873</v>
          </cell>
          <cell r="J5">
            <v>39904</v>
          </cell>
          <cell r="K5">
            <v>39934</v>
          </cell>
          <cell r="L5">
            <v>39965</v>
          </cell>
          <cell r="M5">
            <v>39995</v>
          </cell>
          <cell r="N5">
            <v>40026</v>
          </cell>
          <cell r="O5">
            <v>40057</v>
          </cell>
          <cell r="P5">
            <v>40087</v>
          </cell>
          <cell r="Q5">
            <v>40118</v>
          </cell>
          <cell r="R5">
            <v>40148</v>
          </cell>
        </row>
      </sheetData>
      <sheetData sheetId="11"/>
      <sheetData sheetId="12"/>
      <sheetData sheetId="13" refreshError="1"/>
      <sheetData sheetId="14">
        <row r="14">
          <cell r="B14">
            <v>2122920004</v>
          </cell>
        </row>
      </sheetData>
      <sheetData sheetId="15" refreshError="1"/>
      <sheetData sheetId="16">
        <row r="14">
          <cell r="B14">
            <v>2122920004</v>
          </cell>
        </row>
      </sheetData>
      <sheetData sheetId="17">
        <row r="7">
          <cell r="C7" t="str">
            <v>Кислота КФК (в цистерне)</v>
          </cell>
        </row>
      </sheetData>
      <sheetData sheetId="18" refreshError="1"/>
      <sheetData sheetId="19">
        <row r="14">
          <cell r="C14" t="str">
            <v>Кислота КФК (в цистерне)</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5">
          <cell r="C5" t="str">
            <v>ОАО "Галоген"</v>
          </cell>
        </row>
      </sheetData>
      <sheetData sheetId="43" refreshError="1"/>
      <sheetData sheetId="44" refreshError="1"/>
      <sheetData sheetId="45" refreshError="1"/>
      <sheetData sheetId="46" refreshError="1"/>
      <sheetData sheetId="4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_for_sw"/>
      <sheetName val="Calc"/>
      <sheetName val="WorkCalc"/>
    </sheetNames>
    <sheetDataSet>
      <sheetData sheetId="0" refreshError="1"/>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_for_sw"/>
      <sheetName val="Summary"/>
      <sheetName val="Macro"/>
      <sheetName val="Prices (исходный)"/>
      <sheetName val="Prices"/>
      <sheetName val="16-16-16"/>
      <sheetName val="15-15-15"/>
      <sheetName val="BazaltSales"/>
      <sheetName val="15-15-15 (Bazalt) MOP"/>
      <sheetName val="12-12-17 (Bazalt) SOP"/>
      <sheetName val="15-15-15 (Bazalt) MOP (цены)"/>
      <sheetName val="8-24-24"/>
      <sheetName val="17-0-28"/>
      <sheetName val="21-0-21"/>
      <sheetName val="14-34-0"/>
      <sheetName val="20-20-0"/>
      <sheetName val="ДФФ (DFP) (Аммиак)"/>
      <sheetName val="МКФ (MCP) (Аммиак)"/>
      <sheetName val="SEGMENTS"/>
      <sheetName val="NAK"/>
      <sheetName val="NevAz"/>
      <sheetName val="Phosphorit"/>
      <sheetName val="Lifosa"/>
      <sheetName val="BMU"/>
      <sheetName val="KGOK"/>
      <sheetName val="Gremyach"/>
      <sheetName val="Verchnekam"/>
      <sheetName val="Transport"/>
      <sheetName val="Capex&amp;Depr"/>
      <sheetName val="Fixed costs"/>
      <sheetName val="rates_for_sw"/>
      <sheetName val="costs_whole_for_sw"/>
      <sheetName val="costs_list_for_sw"/>
      <sheetName val="Inventories as of 03.20"/>
      <sheetName val="Prices_(исходный)"/>
      <sheetName val="15-15-15_(Bazalt)_MOP"/>
      <sheetName val="12-12-17_(Bazalt)_SOP"/>
      <sheetName val="15-15-15_(Bazalt)_MOP_(цены)"/>
      <sheetName val="ДФФ_(DFP)_(Аммиак)"/>
      <sheetName val="МКФ_(MCP)_(Аммиак)"/>
      <sheetName val="Fixed_costs"/>
      <sheetName val="Inventories_as_of_03_20"/>
      <sheetName val="Курсы"/>
    </sheetNames>
    <sheetDataSet>
      <sheetData sheetId="0" refreshError="1">
        <row r="13">
          <cell r="E13">
            <v>521.05170610000016</v>
          </cell>
        </row>
        <row r="68">
          <cell r="F68">
            <v>7.4999999999999997E-2</v>
          </cell>
          <cell r="G68">
            <v>7.0000000000000007E-2</v>
          </cell>
          <cell r="H68">
            <v>6.5000000000000002E-2</v>
          </cell>
          <cell r="I68">
            <v>0.06</v>
          </cell>
        </row>
      </sheetData>
      <sheetData sheetId="1"/>
      <sheetData sheetId="2">
        <row r="13">
          <cell r="E13">
            <v>31.7230956164384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6">
          <cell r="D6">
            <v>0.32840000000000003</v>
          </cell>
        </row>
      </sheetData>
      <sheetData sheetId="31">
        <row r="5">
          <cell r="M5">
            <v>2866.9653079250588</v>
          </cell>
        </row>
      </sheetData>
      <sheetData sheetId="32">
        <row r="5">
          <cell r="N5">
            <v>1</v>
          </cell>
        </row>
      </sheetData>
      <sheetData sheetId="33" refreshError="1"/>
      <sheetData sheetId="34"/>
      <sheetData sheetId="35"/>
      <sheetData sheetId="36"/>
      <sheetData sheetId="37"/>
      <sheetData sheetId="38"/>
      <sheetData sheetId="39"/>
      <sheetData sheetId="40"/>
      <sheetData sheetId="41"/>
      <sheetData sheetId="4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jai"/>
      <sheetName val="1 - Sales volumes"/>
      <sheetName val="2 - Prices &amp; Other assmpt"/>
      <sheetName val="3 - Conversion costs"/>
      <sheetName val="4 - Fixed costs"/>
      <sheetName val="5 - Capex &amp; wrk captl"/>
      <sheetName val="fixedcosts"/>
      <sheetName val="6 - P&amp;L"/>
      <sheetName val="7 - Cash flow &amp; valuation"/>
      <sheetName val="8 - Balance Sheet"/>
      <sheetName val="9 - Shares &amp; CGL payback"/>
      <sheetName val="Working - NoPrint"/>
      <sheetName val="Working2-NoPrint"/>
      <sheetName val="Break even"/>
      <sheetName val="Summary Results Table"/>
      <sheetName val="Historic"/>
      <sheetName val="FinPlan"/>
      <sheetName val="TableFRM_Section1.7"/>
      <sheetName val="Assumptions"/>
      <sheetName val="Incremental IRR"/>
      <sheetName val="InfoMemoTable"/>
      <sheetName val="ComparisonTable"/>
      <sheetName val="Debts"/>
      <sheetName val="2 _ Prices _ Other assmpt"/>
      <sheetName val="3 _ Conversion costs"/>
      <sheetName val="5 _ Capex _ wrk captl"/>
      <sheetName val="Working _ NoPrint"/>
      <sheetName val="Inventories as of 03.20"/>
      <sheetName val="Com0124"/>
      <sheetName val="Com0226"/>
      <sheetName val="RestructuringModel2(nov12)"/>
      <sheetName val="Dictonary"/>
      <sheetName val="Справочники"/>
      <sheetName val="справочник"/>
      <sheetName val="1_-_Sales_volumes"/>
      <sheetName val="2_-_Prices_&amp;_Other_assmpt"/>
      <sheetName val="3_-_Conversion_costs"/>
      <sheetName val="4_-_Fixed_costs"/>
      <sheetName val="5_-_Capex_&amp;_wrk_captl"/>
      <sheetName val="6_-_P&amp;L"/>
      <sheetName val="7_-_Cash_flow_&amp;_valuation"/>
      <sheetName val="8_-_Balance_Sheet"/>
      <sheetName val="9_-_Shares_&amp;_CGL_payback"/>
      <sheetName val="Working_-_NoPrint"/>
      <sheetName val="Break_even"/>
      <sheetName val="Summary_Results_Table"/>
      <sheetName val="TableFRM_Section1_7"/>
      <sheetName val="Incremental_IRR"/>
      <sheetName val="2___Prices___Other_assmpt"/>
      <sheetName val="3___Conversion_costs"/>
      <sheetName val="5___Capex___wrk_captl"/>
      <sheetName val="Working___NoPrint"/>
      <sheetName val="Inventories_as_of_03_20"/>
      <sheetName val="1_-_Sales_volumes1"/>
      <sheetName val="2_-_Prices_&amp;_Other_assmpt1"/>
      <sheetName val="3_-_Conversion_costs1"/>
      <sheetName val="4_-_Fixed_costs1"/>
      <sheetName val="5_-_Capex_&amp;_wrk_captl1"/>
      <sheetName val="6_-_P&amp;L1"/>
      <sheetName val="7_-_Cash_flow_&amp;_valuation1"/>
      <sheetName val="8_-_Balance_Sheet1"/>
      <sheetName val="9_-_Shares_&amp;_CGL_payback1"/>
      <sheetName val="Working_-_NoPrint1"/>
      <sheetName val="Break_even1"/>
      <sheetName val="Summary_Results_Table1"/>
      <sheetName val="TableFRM_Section1_71"/>
      <sheetName val="Incremental_IRR1"/>
      <sheetName val="2___Prices___Other_assmpt1"/>
      <sheetName val="3___Conversion_costs1"/>
      <sheetName val="5___Capex___wrk_captl1"/>
      <sheetName val="Working___NoPrint1"/>
      <sheetName val="Inventories_as_of_03_201"/>
      <sheetName val="General info"/>
      <sheetName val=" "/>
      <sheetName val="Справочник Див"/>
      <sheetName val="Data"/>
      <sheetName val="Group valuation"/>
      <sheetName val="WACC"/>
      <sheetName val="Group financials"/>
      <sheetName val="DailySch"/>
      <sheetName val="1_-_Sales_volumes2"/>
      <sheetName val="RAS FS"/>
      <sheetName val="Фин план"/>
      <sheetName val="ADJ Norilsk"/>
      <sheetName val="IS Norilsk"/>
      <sheetName val="Reconciliation"/>
      <sheetName val="Production costs"/>
      <sheetName val="Dep"/>
      <sheetName val="Stock"/>
      <sheetName val="Лист4"/>
      <sheetName val="валюты"/>
      <sheetName val="предприятия BU's"/>
      <sheetName val="Client"/>
      <sheetName val="Макропоказатели"/>
      <sheetName val="Admin"/>
      <sheetName val="2_-_Prices_&amp;_Other_assmpt2"/>
      <sheetName val="5_-_Capex_&amp;_wrk_captl2"/>
      <sheetName val="Working_-_NoPrint2"/>
      <sheetName val="3_-_Conversion_costs2"/>
      <sheetName val="1_-_Sales_volumes3"/>
      <sheetName val="4_-_Fixed_costs2"/>
      <sheetName val="6_-_P&amp;L2"/>
      <sheetName val="7_-_Cash_flow_&amp;_valuation2"/>
      <sheetName val="8_-_Balance_Sheet2"/>
      <sheetName val="9_-_Shares_&amp;_CGL_payback2"/>
      <sheetName val="Break_even2"/>
      <sheetName val="Summary_Results_Table2"/>
      <sheetName val="TableFRM_Section1_72"/>
      <sheetName val="Incremental_IRR2"/>
      <sheetName val="2___Prices___Other_assmpt2"/>
      <sheetName val="3___Conversion_costs2"/>
      <sheetName val="5___Capex___wrk_captl2"/>
      <sheetName val="Working___NoPrint2"/>
      <sheetName val="Inventories_as_of_03_202"/>
      <sheetName val="General_info"/>
      <sheetName val="_"/>
      <sheetName val="Справочник_Див"/>
      <sheetName val="RAS_FS"/>
      <sheetName val="Фин_план"/>
      <sheetName val="ADJ_Norilsk"/>
      <sheetName val="IS_Norilsk"/>
      <sheetName val="Production_costs"/>
      <sheetName val="Group_valuation"/>
      <sheetName val="Group_financials"/>
      <sheetName val="предприятия_BU's"/>
      <sheetName val="Tabelle1"/>
      <sheetName val="2_-_Prices_&amp;_Other_assmpt3"/>
      <sheetName val="5_-_Capex_&amp;_wrk_captl3"/>
      <sheetName val="Working_-_NoPrint3"/>
      <sheetName val="3_-_Conversion_costs3"/>
      <sheetName val="1_-_Sales_volumes4"/>
      <sheetName val="4_-_Fixed_costs3"/>
      <sheetName val="6_-_P&amp;L3"/>
      <sheetName val="7_-_Cash_flow_&amp;_valuation3"/>
      <sheetName val="8_-_Balance_Sheet3"/>
      <sheetName val="9_-_Shares_&amp;_CGL_payback3"/>
      <sheetName val="Break_even3"/>
      <sheetName val="Summary_Results_Table3"/>
      <sheetName val="TableFRM_Section1_73"/>
      <sheetName val="Incremental_IRR3"/>
      <sheetName val="2___Prices___Other_assmpt3"/>
      <sheetName val="3___Conversion_costs3"/>
      <sheetName val="5___Capex___wrk_captl3"/>
      <sheetName val="Working___NoPrint3"/>
      <sheetName val="Inventories_as_of_03_203"/>
      <sheetName val="General_info1"/>
      <sheetName val="_1"/>
      <sheetName val="Справочник_Див1"/>
      <sheetName val="RAS_FS1"/>
      <sheetName val="Фин_план1"/>
      <sheetName val="ADJ_Norilsk1"/>
      <sheetName val="IS_Norilsk1"/>
      <sheetName val="Production_costs1"/>
      <sheetName val="Group_valuation1"/>
      <sheetName val="Group_financials1"/>
      <sheetName val="предприятия_BU's1"/>
      <sheetName val="SSC"/>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fs"/>
      <sheetName val="description"/>
      <sheetName val="factors"/>
      <sheetName val="P&amp;L_bdr"/>
      <sheetName val="results"/>
      <sheetName val="results_extra"/>
      <sheetName val="capacities"/>
      <sheetName val="rates"/>
      <sheetName val="schemes"/>
      <sheetName val="calculations"/>
      <sheetName val="сырье"/>
      <sheetName val="fixed costs"/>
      <sheetName val="fixed"/>
      <sheetName val="D&amp;A_FA_NEV"/>
      <sheetName val="D&amp;A_FA_NАК"/>
      <sheetName val="staff"/>
      <sheetName val="model_08"/>
      <sheetName val="model_09_1"/>
      <sheetName val="model_09_2"/>
      <sheetName val="model_10_1"/>
      <sheetName val="model_10_2"/>
      <sheetName val="model_11"/>
      <sheetName val="model_12"/>
      <sheetName val="model_13"/>
      <sheetName val="model_14"/>
      <sheetName val="model_15"/>
      <sheetName val="logistics"/>
      <sheetName val="prices_volumes"/>
      <sheetName val="WC"/>
      <sheetName val="total Sum"/>
      <sheetName val="history of changes"/>
      <sheetName val="Sheet1"/>
    </sheetNames>
    <sheetDataSet>
      <sheetData sheetId="0" refreshError="1">
        <row r="17">
          <cell r="E17">
            <v>30</v>
          </cell>
          <cell r="F17">
            <v>30</v>
          </cell>
          <cell r="G17">
            <v>30</v>
          </cell>
          <cell r="H17">
            <v>30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1221"/>
      <sheetName val="Com0211"/>
      <sheetName val="Com0208"/>
      <sheetName val="Com0219"/>
      <sheetName val="Com0124"/>
      <sheetName val="Com1210"/>
      <sheetName val="Com0226"/>
      <sheetName val="#REF"/>
      <sheetName val="7 - Cash flow &amp; valuation"/>
      <sheetName val="Scen"/>
      <sheetName val="temp_for_sw"/>
      <sheetName val="Macro"/>
      <sheetName val="Capex&amp;Depr"/>
      <sheetName val="demir kzt"/>
      <sheetName val="Rev"/>
      <sheetName val="COGS"/>
      <sheetName val="Декабрь"/>
      <sheetName val="5"/>
      <sheetName val="7_-_Cash_flow_&amp;_valuation"/>
      <sheetName val="demir_kzt"/>
      <sheetName val="BD_60"/>
      <sheetName val="BD_62"/>
      <sheetName val="BD_76"/>
      <sheetName val="KR9"/>
      <sheetName val="Закупки"/>
      <sheetName val="Adjustments"/>
      <sheetName val="Inventories_as_of_03_20"/>
      <sheetName val="Client"/>
      <sheetName val="Data"/>
      <sheetName val="4"/>
      <sheetName val="TSS_proforma_Seneltex"/>
      <sheetName val="Rates"/>
      <sheetName val="Comm"/>
      <sheetName val="Tier1"/>
      <sheetName val="BLNS0906"/>
      <sheetName val="Tier"/>
      <sheetName val="GAAP"/>
      <sheetName val="IMP"/>
      <sheetName val="LTI_MOV"/>
      <sheetName val="Journals"/>
      <sheetName val="Bendra"/>
      <sheetName val="Suspense"/>
      <sheetName val="Main"/>
      <sheetName val="GL_2006"/>
      <sheetName val="BDR02"/>
      <sheetName val="MP_register-new"/>
      <sheetName val="Inuput_Qty"/>
      <sheetName val="Register_12_m"/>
      <sheetName val="Данные"/>
      <sheetName val="acc_761"/>
      <sheetName val="NewCashFlow"/>
      <sheetName val="_1"/>
      <sheetName val="FA_database_(production)299"/>
      <sheetName val="Информация"/>
      <sheetName val="Регистр_по_20"/>
      <sheetName val="Оглавление"/>
      <sheetName val="Классиф"/>
      <sheetName val="БДР"/>
      <sheetName val="цены"/>
      <sheetName val="G_ORDER"/>
      <sheetName val="Консолидированный"/>
      <sheetName val="отгр_ГОК"/>
      <sheetName val="20USD"/>
      <sheetName val="Итог_Антиснег11_01"/>
      <sheetName val="БДР_база"/>
      <sheetName val="ограничения"/>
      <sheetName val="НАЛ_97г_пр_Нат_1"/>
      <sheetName val="Итого_М__(2)"/>
      <sheetName val="коэф"/>
      <sheetName val="условия"/>
      <sheetName val="ОСВ"/>
      <sheetName val="ограничения_азот"/>
      <sheetName val="Исходные_данные"/>
      <sheetName val="цена_реал-ии"/>
      <sheetName val="цены_азот"/>
      <sheetName val="Лист7"/>
      <sheetName val="Классиф_"/>
      <sheetName val="РАСПР"/>
      <sheetName val="Цеховые"/>
      <sheetName val="Форма1"/>
      <sheetName val="Форма2"/>
      <sheetName val="7_-_Cash_flow_&amp;_valuation1"/>
      <sheetName val="demir_kzt1"/>
      <sheetName val="Dictonary"/>
      <sheetName val="#ССЫЛКА"/>
      <sheetName val="Справочники"/>
      <sheetName val="Lots1015 (3)"/>
      <sheetName val="Com0322"/>
      <sheetName val="Com0410"/>
      <sheetName val="TasAt"/>
      <sheetName val="GL 2006"/>
      <sheetName val="Info"/>
      <sheetName val="Пояснения"/>
      <sheetName val="7_-_Cash_flow_&amp;_valuation2"/>
      <sheetName val="demir_kzt2"/>
      <sheetName val="Lots1015_(3)"/>
      <sheetName val="GL_20061"/>
      <sheetName val="7_-_Cash_flow_&amp;_valuation3"/>
      <sheetName val="demir_kzt3"/>
      <sheetName val="Lots1015_(3)1"/>
      <sheetName val="GL_20062"/>
      <sheetName val="Russian BS97"/>
      <sheetName val="СОК"/>
      <sheetName val="LINK"/>
      <sheetName val="EJEs"/>
      <sheetName val="Crude oil CB"/>
      <sheetName val="Standard costs calculations"/>
      <sheetName val="RAS FS"/>
      <sheetName val="LotsInvert"/>
      <sheetName val="ЧДП-2"/>
      <sheetName val="Справочник"/>
      <sheetName val="Динамика освоения"/>
      <sheetName val="SK classificator"/>
      <sheetName val="Production costs"/>
      <sheetName val="Лист4"/>
      <sheetName val="Итог Антиснег11.01"/>
      <sheetName val="Загрузка"/>
      <sheetName val="Расшифровки"/>
      <sheetName val="Analysis"/>
      <sheetName val="Input_Assumptions"/>
      <sheetName val="Доходы-расходы"/>
      <sheetName val="PROD12"/>
      <sheetName val="Курс"/>
      <sheetName val="reference"/>
      <sheetName val="!Cправочник статей"/>
      <sheetName val="!Проекты"/>
      <sheetName val="Динамика EBITDA"/>
      <sheetName val="валюты"/>
      <sheetName val="Код статьи БДДС"/>
      <sheetName val="предприятия BU's"/>
      <sheetName val="Виды оборудования"/>
    </sheetNames>
    <sheetDataSet>
      <sheetData sheetId="0" refreshError="1"/>
      <sheetData sheetId="1">
        <row r="1">
          <cell r="A1" t="str">
            <v>LotMonth</v>
          </cell>
        </row>
      </sheetData>
      <sheetData sheetId="2">
        <row r="1">
          <cell r="A1" t="str">
            <v>LotMonth</v>
          </cell>
        </row>
      </sheetData>
      <sheetData sheetId="3">
        <row r="1">
          <cell r="A1" t="str">
            <v>LotMonth</v>
          </cell>
        </row>
      </sheetData>
      <sheetData sheetId="4" refreshError="1">
        <row r="1">
          <cell r="A1" t="str">
            <v>LotMonth</v>
          </cell>
          <cell r="B1" t="str">
            <v>Tovar</v>
          </cell>
          <cell r="C1" t="str">
            <v>LotKod</v>
          </cell>
          <cell r="D1" t="str">
            <v>EDateP</v>
          </cell>
          <cell r="E1" t="str">
            <v>EDate</v>
          </cell>
          <cell r="F1" t="str">
            <v>EDead</v>
          </cell>
          <cell r="G1" t="str">
            <v>BDate</v>
          </cell>
          <cell r="H1" t="str">
            <v>EWeight</v>
          </cell>
          <cell r="I1" t="str">
            <v>BWeight</v>
          </cell>
          <cell r="J1" t="str">
            <v>EBasis</v>
          </cell>
          <cell r="K1" t="str">
            <v>BBasis</v>
          </cell>
          <cell r="L1" t="str">
            <v>Manufacturer</v>
          </cell>
          <cell r="M1" t="str">
            <v>Exporter</v>
          </cell>
          <cell r="N1" t="str">
            <v>Seller</v>
          </cell>
          <cell r="O1" t="str">
            <v>Buyer</v>
          </cell>
          <cell r="P1" t="str">
            <v>BPrice</v>
          </cell>
          <cell r="Q1" t="str">
            <v>BSumma</v>
          </cell>
          <cell r="R1" t="str">
            <v>BPaid</v>
          </cell>
          <cell r="S1" t="str">
            <v>BDue</v>
          </cell>
          <cell r="T1" t="str">
            <v>TName</v>
          </cell>
          <cell r="U1" t="str">
            <v>TSumma</v>
          </cell>
          <cell r="V1" t="str">
            <v>TPaid</v>
          </cell>
          <cell r="W1" t="str">
            <v>TDue</v>
          </cell>
          <cell r="X1" t="str">
            <v>ISumma</v>
          </cell>
          <cell r="Y1" t="str">
            <v>IPaid</v>
          </cell>
          <cell r="Z1" t="str">
            <v>IDue</v>
          </cell>
        </row>
        <row r="2">
          <cell r="A2">
            <v>200109</v>
          </cell>
          <cell r="B2" t="str">
            <v>aac</v>
          </cell>
          <cell r="C2" t="str">
            <v>aac01</v>
          </cell>
          <cell r="D2">
            <v>37151</v>
          </cell>
          <cell r="E2">
            <v>37155</v>
          </cell>
          <cell r="F2">
            <v>37241</v>
          </cell>
          <cell r="G2">
            <v>37155</v>
          </cell>
          <cell r="H2">
            <v>135</v>
          </cell>
          <cell r="I2">
            <v>135</v>
          </cell>
          <cell r="J2" t="str">
            <v>FCA Nevinnomyssk</v>
          </cell>
          <cell r="K2" t="str">
            <v>FCA Nevinnomyssk</v>
          </cell>
          <cell r="L2" t="str">
            <v>НевАзот</v>
          </cell>
          <cell r="M2" t="str">
            <v>НевАзот</v>
          </cell>
          <cell r="N2" t="str">
            <v>GMF</v>
          </cell>
          <cell r="O2" t="str">
            <v>Smart</v>
          </cell>
          <cell r="P2">
            <v>195</v>
          </cell>
          <cell r="Q2">
            <v>26325</v>
          </cell>
          <cell r="R2">
            <v>26325</v>
          </cell>
          <cell r="S2">
            <v>0</v>
          </cell>
          <cell r="T2">
            <v>0</v>
          </cell>
          <cell r="U2">
            <v>0</v>
          </cell>
          <cell r="V2">
            <v>0</v>
          </cell>
          <cell r="W2">
            <v>0</v>
          </cell>
          <cell r="X2">
            <v>0</v>
          </cell>
          <cell r="Y2">
            <v>0</v>
          </cell>
          <cell r="Z2">
            <v>0</v>
          </cell>
        </row>
        <row r="3">
          <cell r="A3">
            <v>200109</v>
          </cell>
          <cell r="B3" t="str">
            <v>aac</v>
          </cell>
          <cell r="C3" t="str">
            <v>aac02</v>
          </cell>
          <cell r="D3">
            <v>37151</v>
          </cell>
          <cell r="E3">
            <v>37158</v>
          </cell>
          <cell r="F3">
            <v>37241</v>
          </cell>
          <cell r="G3">
            <v>37158</v>
          </cell>
          <cell r="H3">
            <v>149.30000305175781</v>
          </cell>
          <cell r="I3">
            <v>149.30000305175781</v>
          </cell>
          <cell r="J3" t="str">
            <v>FCA Nevinnomyssk</v>
          </cell>
          <cell r="K3" t="str">
            <v>FCA Nevinnomyssk</v>
          </cell>
          <cell r="L3" t="str">
            <v>НевАзот</v>
          </cell>
          <cell r="M3" t="str">
            <v>НевАзот</v>
          </cell>
          <cell r="N3" t="str">
            <v>GMF</v>
          </cell>
          <cell r="O3" t="str">
            <v>Smart</v>
          </cell>
          <cell r="P3">
            <v>195</v>
          </cell>
          <cell r="Q3">
            <v>29113.5</v>
          </cell>
          <cell r="R3">
            <v>29113.5</v>
          </cell>
          <cell r="S3">
            <v>0</v>
          </cell>
          <cell r="T3">
            <v>0</v>
          </cell>
          <cell r="U3">
            <v>0</v>
          </cell>
          <cell r="V3">
            <v>0</v>
          </cell>
          <cell r="W3">
            <v>0</v>
          </cell>
          <cell r="X3">
            <v>0</v>
          </cell>
          <cell r="Y3">
            <v>0</v>
          </cell>
          <cell r="Z3">
            <v>0</v>
          </cell>
        </row>
        <row r="4">
          <cell r="A4">
            <v>200109</v>
          </cell>
          <cell r="B4" t="str">
            <v>aac</v>
          </cell>
          <cell r="C4" t="str">
            <v>aac03</v>
          </cell>
          <cell r="D4">
            <v>37160</v>
          </cell>
          <cell r="E4">
            <v>37161</v>
          </cell>
          <cell r="F4">
            <v>37250</v>
          </cell>
          <cell r="G4">
            <v>37161</v>
          </cell>
          <cell r="H4">
            <v>219.39999389648438</v>
          </cell>
          <cell r="I4">
            <v>219.39999389648438</v>
          </cell>
          <cell r="J4" t="str">
            <v>FCA Nevinnomyssk</v>
          </cell>
          <cell r="K4" t="str">
            <v>FCA Nevinnomyssk</v>
          </cell>
          <cell r="L4" t="str">
            <v>НевАзот</v>
          </cell>
          <cell r="M4" t="str">
            <v>НевАзот</v>
          </cell>
          <cell r="N4" t="str">
            <v>GMF</v>
          </cell>
          <cell r="O4" t="str">
            <v>Smart</v>
          </cell>
          <cell r="P4">
            <v>195</v>
          </cell>
          <cell r="Q4">
            <v>42783</v>
          </cell>
          <cell r="R4">
            <v>42783</v>
          </cell>
          <cell r="S4">
            <v>0</v>
          </cell>
          <cell r="T4">
            <v>0</v>
          </cell>
          <cell r="U4">
            <v>0</v>
          </cell>
          <cell r="V4">
            <v>0</v>
          </cell>
          <cell r="W4">
            <v>0</v>
          </cell>
          <cell r="X4">
            <v>0</v>
          </cell>
          <cell r="Y4">
            <v>0</v>
          </cell>
          <cell r="Z4">
            <v>0</v>
          </cell>
        </row>
        <row r="5">
          <cell r="A5">
            <v>200110</v>
          </cell>
          <cell r="B5" t="str">
            <v>aac</v>
          </cell>
          <cell r="C5" t="str">
            <v>aac04</v>
          </cell>
          <cell r="D5">
            <v>37184</v>
          </cell>
          <cell r="E5">
            <v>37168</v>
          </cell>
          <cell r="F5">
            <v>37274</v>
          </cell>
          <cell r="G5">
            <v>37168</v>
          </cell>
          <cell r="H5">
            <v>128</v>
          </cell>
          <cell r="I5">
            <v>128</v>
          </cell>
          <cell r="J5" t="str">
            <v>FCA Nevinnomyssk</v>
          </cell>
          <cell r="K5" t="str">
            <v>FCA Nevinnomyssk</v>
          </cell>
          <cell r="L5" t="str">
            <v>НевАзот</v>
          </cell>
          <cell r="M5" t="str">
            <v>НевАзот</v>
          </cell>
          <cell r="N5" t="str">
            <v>GMF</v>
          </cell>
          <cell r="O5" t="str">
            <v>Smart</v>
          </cell>
          <cell r="P5">
            <v>195</v>
          </cell>
          <cell r="Q5">
            <v>24960</v>
          </cell>
          <cell r="R5">
            <v>24960</v>
          </cell>
          <cell r="S5">
            <v>0</v>
          </cell>
          <cell r="T5">
            <v>0</v>
          </cell>
          <cell r="U5">
            <v>0</v>
          </cell>
          <cell r="V5">
            <v>0</v>
          </cell>
          <cell r="W5">
            <v>0</v>
          </cell>
          <cell r="X5">
            <v>0</v>
          </cell>
          <cell r="Y5">
            <v>0</v>
          </cell>
          <cell r="Z5">
            <v>0</v>
          </cell>
        </row>
        <row r="6">
          <cell r="A6">
            <v>200110</v>
          </cell>
          <cell r="B6" t="str">
            <v>aac</v>
          </cell>
          <cell r="C6" t="str">
            <v>aac05</v>
          </cell>
          <cell r="D6">
            <v>37184</v>
          </cell>
          <cell r="E6">
            <v>37175</v>
          </cell>
          <cell r="F6">
            <v>37274</v>
          </cell>
          <cell r="G6">
            <v>37175</v>
          </cell>
          <cell r="H6">
            <v>145.5</v>
          </cell>
          <cell r="I6">
            <v>145.5</v>
          </cell>
          <cell r="J6" t="str">
            <v>FCA Nevinnomyssk</v>
          </cell>
          <cell r="K6" t="str">
            <v>FCA Nevinnomyssk</v>
          </cell>
          <cell r="L6" t="str">
            <v>НевАзот</v>
          </cell>
          <cell r="M6" t="str">
            <v>НевАзот</v>
          </cell>
          <cell r="N6" t="str">
            <v>GMF</v>
          </cell>
          <cell r="O6" t="str">
            <v>Ameropa</v>
          </cell>
          <cell r="P6">
            <v>200</v>
          </cell>
          <cell r="Q6">
            <v>29100</v>
          </cell>
          <cell r="R6">
            <v>29100</v>
          </cell>
          <cell r="S6">
            <v>0</v>
          </cell>
          <cell r="T6">
            <v>0</v>
          </cell>
          <cell r="U6">
            <v>0</v>
          </cell>
          <cell r="V6">
            <v>0</v>
          </cell>
          <cell r="W6">
            <v>0</v>
          </cell>
          <cell r="X6">
            <v>0</v>
          </cell>
          <cell r="Y6">
            <v>0</v>
          </cell>
          <cell r="Z6">
            <v>0</v>
          </cell>
        </row>
        <row r="7">
          <cell r="A7">
            <v>200110</v>
          </cell>
          <cell r="B7" t="str">
            <v>aac</v>
          </cell>
          <cell r="C7" t="str">
            <v>aac06</v>
          </cell>
          <cell r="D7">
            <v>37184</v>
          </cell>
          <cell r="E7">
            <v>37172</v>
          </cell>
          <cell r="F7">
            <v>37274</v>
          </cell>
          <cell r="G7">
            <v>37172</v>
          </cell>
          <cell r="H7">
            <v>1497</v>
          </cell>
          <cell r="I7">
            <v>1497</v>
          </cell>
          <cell r="J7" t="str">
            <v>FCA Nevinnomyssk</v>
          </cell>
          <cell r="K7" t="str">
            <v>FCA Nevinnomyssk</v>
          </cell>
          <cell r="L7" t="str">
            <v>НевАзот</v>
          </cell>
          <cell r="M7" t="str">
            <v>НевАзот</v>
          </cell>
          <cell r="N7" t="str">
            <v>GMF</v>
          </cell>
          <cell r="O7" t="str">
            <v>Extokem</v>
          </cell>
          <cell r="P7">
            <v>145</v>
          </cell>
          <cell r="Q7">
            <v>217065</v>
          </cell>
          <cell r="R7">
            <v>217065</v>
          </cell>
          <cell r="S7">
            <v>0</v>
          </cell>
          <cell r="T7">
            <v>0</v>
          </cell>
          <cell r="U7">
            <v>0</v>
          </cell>
          <cell r="V7">
            <v>0</v>
          </cell>
          <cell r="W7">
            <v>0</v>
          </cell>
          <cell r="X7">
            <v>0</v>
          </cell>
          <cell r="Y7">
            <v>0</v>
          </cell>
          <cell r="Z7">
            <v>0</v>
          </cell>
        </row>
        <row r="8">
          <cell r="A8">
            <v>200110</v>
          </cell>
          <cell r="B8" t="str">
            <v>aac</v>
          </cell>
          <cell r="C8" t="str">
            <v>aac08</v>
          </cell>
          <cell r="D8">
            <v>37184</v>
          </cell>
          <cell r="E8">
            <v>37183</v>
          </cell>
          <cell r="F8">
            <v>37274</v>
          </cell>
          <cell r="G8">
            <v>37183</v>
          </cell>
          <cell r="H8">
            <v>138.30000305175781</v>
          </cell>
          <cell r="I8">
            <v>138.30000305175781</v>
          </cell>
          <cell r="J8" t="str">
            <v>FCA Nevinnomyssk</v>
          </cell>
          <cell r="K8" t="str">
            <v>FCA Nevinnomyssk</v>
          </cell>
          <cell r="L8" t="str">
            <v>НевАзот</v>
          </cell>
          <cell r="M8" t="str">
            <v>НевАзот</v>
          </cell>
          <cell r="N8" t="str">
            <v>GMF</v>
          </cell>
          <cell r="O8" t="str">
            <v>Smart</v>
          </cell>
          <cell r="P8">
            <v>195</v>
          </cell>
          <cell r="Q8">
            <v>26968.5</v>
          </cell>
          <cell r="R8">
            <v>26968.5</v>
          </cell>
          <cell r="S8">
            <v>0</v>
          </cell>
          <cell r="T8">
            <v>0</v>
          </cell>
          <cell r="U8">
            <v>0</v>
          </cell>
          <cell r="V8">
            <v>0</v>
          </cell>
          <cell r="W8">
            <v>0</v>
          </cell>
          <cell r="X8">
            <v>0</v>
          </cell>
          <cell r="Y8">
            <v>0</v>
          </cell>
          <cell r="Z8">
            <v>0</v>
          </cell>
        </row>
        <row r="9">
          <cell r="A9">
            <v>200110</v>
          </cell>
          <cell r="B9" t="str">
            <v>aac</v>
          </cell>
          <cell r="C9" t="str">
            <v>aac09</v>
          </cell>
          <cell r="D9">
            <v>37184</v>
          </cell>
          <cell r="E9">
            <v>37176</v>
          </cell>
          <cell r="F9">
            <v>37266</v>
          </cell>
          <cell r="G9">
            <v>37176</v>
          </cell>
          <cell r="H9">
            <v>232.39999389648438</v>
          </cell>
          <cell r="I9">
            <v>232.39999389648438</v>
          </cell>
          <cell r="J9" t="str">
            <v>FCA Nevinnomyssk</v>
          </cell>
          <cell r="K9" t="str">
            <v>FCA Nevinnomyssk</v>
          </cell>
          <cell r="L9" t="str">
            <v>НевАзот</v>
          </cell>
          <cell r="M9" t="str">
            <v>НевАзот</v>
          </cell>
          <cell r="N9" t="str">
            <v>GMF</v>
          </cell>
          <cell r="O9" t="str">
            <v>Ameropa</v>
          </cell>
          <cell r="P9">
            <v>200</v>
          </cell>
          <cell r="Q9">
            <v>46480</v>
          </cell>
          <cell r="R9">
            <v>46480</v>
          </cell>
          <cell r="S9">
            <v>0</v>
          </cell>
          <cell r="T9">
            <v>0</v>
          </cell>
          <cell r="U9">
            <v>0</v>
          </cell>
          <cell r="V9">
            <v>0</v>
          </cell>
          <cell r="W9">
            <v>0</v>
          </cell>
          <cell r="X9">
            <v>0</v>
          </cell>
          <cell r="Y9">
            <v>0</v>
          </cell>
          <cell r="Z9">
            <v>0</v>
          </cell>
        </row>
        <row r="10">
          <cell r="A10">
            <v>200110</v>
          </cell>
          <cell r="B10" t="str">
            <v>aac</v>
          </cell>
          <cell r="C10" t="str">
            <v>aac10</v>
          </cell>
          <cell r="D10">
            <v>37184</v>
          </cell>
          <cell r="E10">
            <v>37180</v>
          </cell>
          <cell r="F10">
            <v>37270</v>
          </cell>
          <cell r="G10">
            <v>37180</v>
          </cell>
          <cell r="H10">
            <v>290.29998779296875</v>
          </cell>
          <cell r="I10">
            <v>290.29998779296875</v>
          </cell>
          <cell r="J10" t="str">
            <v>FCA Nevinnomyssk</v>
          </cell>
          <cell r="K10" t="str">
            <v>FCA Nevinnomyssk</v>
          </cell>
          <cell r="L10" t="str">
            <v>НевАзот</v>
          </cell>
          <cell r="M10" t="str">
            <v>НевАзот</v>
          </cell>
          <cell r="N10" t="str">
            <v>GMF</v>
          </cell>
          <cell r="O10" t="str">
            <v>Ameropa</v>
          </cell>
          <cell r="P10">
            <v>200</v>
          </cell>
          <cell r="Q10">
            <v>58060</v>
          </cell>
          <cell r="R10">
            <v>58060</v>
          </cell>
          <cell r="S10">
            <v>0</v>
          </cell>
          <cell r="T10">
            <v>0</v>
          </cell>
          <cell r="U10">
            <v>0</v>
          </cell>
          <cell r="V10">
            <v>0</v>
          </cell>
          <cell r="W10">
            <v>0</v>
          </cell>
          <cell r="X10">
            <v>0</v>
          </cell>
          <cell r="Y10">
            <v>0</v>
          </cell>
          <cell r="Z10">
            <v>0</v>
          </cell>
        </row>
        <row r="11">
          <cell r="A11">
            <v>200110</v>
          </cell>
          <cell r="B11" t="str">
            <v>aac</v>
          </cell>
          <cell r="C11" t="str">
            <v>aac11</v>
          </cell>
          <cell r="D11">
            <v>37184</v>
          </cell>
          <cell r="E11">
            <v>37193</v>
          </cell>
          <cell r="F11">
            <v>37274</v>
          </cell>
          <cell r="G11">
            <v>37193</v>
          </cell>
          <cell r="H11">
            <v>131</v>
          </cell>
          <cell r="I11">
            <v>131</v>
          </cell>
          <cell r="J11" t="str">
            <v>FCA Nevinnomyssk</v>
          </cell>
          <cell r="K11" t="str">
            <v>FCA Nevinnomyssk</v>
          </cell>
          <cell r="L11" t="str">
            <v>НевАзот</v>
          </cell>
          <cell r="M11" t="str">
            <v>НевАзот</v>
          </cell>
          <cell r="N11" t="str">
            <v>GMF</v>
          </cell>
          <cell r="O11" t="str">
            <v>Ameropa</v>
          </cell>
          <cell r="P11">
            <v>200</v>
          </cell>
          <cell r="Q11">
            <v>26200</v>
          </cell>
          <cell r="R11">
            <v>26360</v>
          </cell>
          <cell r="S11">
            <v>-160</v>
          </cell>
          <cell r="T11">
            <v>0</v>
          </cell>
          <cell r="U11">
            <v>0</v>
          </cell>
          <cell r="V11">
            <v>0</v>
          </cell>
          <cell r="W11">
            <v>0</v>
          </cell>
          <cell r="X11">
            <v>0</v>
          </cell>
          <cell r="Y11">
            <v>0</v>
          </cell>
          <cell r="Z11">
            <v>0</v>
          </cell>
        </row>
        <row r="12">
          <cell r="A12">
            <v>200111</v>
          </cell>
          <cell r="B12" t="str">
            <v>aac</v>
          </cell>
          <cell r="C12" t="str">
            <v>aac12</v>
          </cell>
          <cell r="D12">
            <v>37215</v>
          </cell>
          <cell r="E12">
            <v>37196</v>
          </cell>
          <cell r="F12">
            <v>37286</v>
          </cell>
          <cell r="G12">
            <v>37206</v>
          </cell>
          <cell r="H12">
            <v>470.89999389648438</v>
          </cell>
          <cell r="I12">
            <v>470.89999389648438</v>
          </cell>
          <cell r="J12" t="str">
            <v>FCA Nevinnomyssk</v>
          </cell>
          <cell r="K12" t="str">
            <v>DAF Mostis</v>
          </cell>
          <cell r="L12" t="str">
            <v>НевАзот</v>
          </cell>
          <cell r="M12" t="str">
            <v>НевАзот</v>
          </cell>
          <cell r="N12" t="str">
            <v>GMF</v>
          </cell>
          <cell r="O12" t="str">
            <v>Pentoil</v>
          </cell>
          <cell r="P12">
            <v>259</v>
          </cell>
          <cell r="Q12">
            <v>121963.1</v>
          </cell>
          <cell r="R12">
            <v>121963.1</v>
          </cell>
          <cell r="S12">
            <v>0</v>
          </cell>
          <cell r="T12" t="str">
            <v>Transair</v>
          </cell>
          <cell r="U12">
            <v>28207.34</v>
          </cell>
          <cell r="V12">
            <v>28207.34</v>
          </cell>
          <cell r="W12">
            <v>0</v>
          </cell>
          <cell r="X12">
            <v>0</v>
          </cell>
          <cell r="Y12">
            <v>0</v>
          </cell>
          <cell r="Z12">
            <v>0</v>
          </cell>
        </row>
        <row r="13">
          <cell r="A13">
            <v>200111</v>
          </cell>
          <cell r="B13" t="str">
            <v>aac</v>
          </cell>
          <cell r="C13" t="str">
            <v>aac14</v>
          </cell>
          <cell r="D13">
            <v>37215</v>
          </cell>
          <cell r="E13">
            <v>37210</v>
          </cell>
          <cell r="F13">
            <v>37274</v>
          </cell>
          <cell r="G13">
            <v>37210</v>
          </cell>
          <cell r="H13">
            <v>134.5</v>
          </cell>
          <cell r="I13">
            <v>134.5</v>
          </cell>
          <cell r="J13" t="str">
            <v>FCA Nevinnomyssk</v>
          </cell>
          <cell r="K13" t="str">
            <v>FCA Nevinnomyssk</v>
          </cell>
          <cell r="L13" t="str">
            <v>НевАзот</v>
          </cell>
          <cell r="M13" t="str">
            <v>НевАзот</v>
          </cell>
          <cell r="N13" t="str">
            <v>GMF</v>
          </cell>
          <cell r="O13" t="str">
            <v>Ameropa</v>
          </cell>
          <cell r="P13">
            <v>196</v>
          </cell>
          <cell r="Q13">
            <v>26362</v>
          </cell>
          <cell r="R13">
            <v>26362</v>
          </cell>
          <cell r="S13">
            <v>0</v>
          </cell>
          <cell r="T13">
            <v>0</v>
          </cell>
          <cell r="U13">
            <v>0</v>
          </cell>
          <cell r="V13">
            <v>0</v>
          </cell>
          <cell r="W13">
            <v>0</v>
          </cell>
          <cell r="X13">
            <v>0</v>
          </cell>
          <cell r="Y13">
            <v>0</v>
          </cell>
          <cell r="Z13">
            <v>0</v>
          </cell>
        </row>
        <row r="14">
          <cell r="A14">
            <v>200111</v>
          </cell>
          <cell r="B14" t="str">
            <v>aac</v>
          </cell>
          <cell r="C14" t="str">
            <v>aac15</v>
          </cell>
          <cell r="D14">
            <v>37215</v>
          </cell>
          <cell r="E14">
            <v>37200</v>
          </cell>
          <cell r="F14">
            <v>37290</v>
          </cell>
          <cell r="G14">
            <v>37210</v>
          </cell>
          <cell r="H14">
            <v>991.9000244140625</v>
          </cell>
          <cell r="I14">
            <v>991.9000244140625</v>
          </cell>
          <cell r="J14" t="str">
            <v>FCA Nevinnomyssk</v>
          </cell>
          <cell r="K14" t="str">
            <v>DAF Buslovskaja</v>
          </cell>
          <cell r="L14" t="str">
            <v>НевАзот</v>
          </cell>
          <cell r="M14" t="str">
            <v>НевАзот</v>
          </cell>
          <cell r="N14" t="str">
            <v>GMF</v>
          </cell>
          <cell r="O14" t="str">
            <v>Vinmar</v>
          </cell>
          <cell r="P14">
            <v>185</v>
          </cell>
          <cell r="Q14">
            <v>183501.5</v>
          </cell>
          <cell r="R14">
            <v>183501.5</v>
          </cell>
          <cell r="S14">
            <v>0</v>
          </cell>
          <cell r="T14" t="str">
            <v>Transair</v>
          </cell>
          <cell r="U14">
            <v>53987.7</v>
          </cell>
          <cell r="V14">
            <v>53987.7</v>
          </cell>
          <cell r="W14">
            <v>0</v>
          </cell>
          <cell r="X14">
            <v>0</v>
          </cell>
          <cell r="Y14">
            <v>0</v>
          </cell>
          <cell r="Z14">
            <v>0</v>
          </cell>
        </row>
        <row r="15">
          <cell r="A15">
            <v>200111</v>
          </cell>
          <cell r="B15" t="str">
            <v>aac</v>
          </cell>
          <cell r="C15" t="str">
            <v>aac17</v>
          </cell>
          <cell r="D15">
            <v>37215</v>
          </cell>
          <cell r="E15">
            <v>37218</v>
          </cell>
          <cell r="F15">
            <v>37308</v>
          </cell>
          <cell r="G15">
            <v>37218</v>
          </cell>
          <cell r="H15">
            <v>23.399999618530273</v>
          </cell>
          <cell r="I15">
            <v>23.399999618530273</v>
          </cell>
          <cell r="J15" t="str">
            <v>FCA Nevinnomyssk</v>
          </cell>
          <cell r="K15" t="str">
            <v>FCA Nevinnomyssk</v>
          </cell>
          <cell r="L15" t="str">
            <v>НевАзот</v>
          </cell>
          <cell r="M15" t="str">
            <v>НевАзот</v>
          </cell>
          <cell r="N15" t="str">
            <v>GMF</v>
          </cell>
          <cell r="O15" t="str">
            <v>Coxon</v>
          </cell>
          <cell r="P15">
            <v>210</v>
          </cell>
          <cell r="Q15">
            <v>4914</v>
          </cell>
          <cell r="R15">
            <v>4914</v>
          </cell>
          <cell r="S15">
            <v>0</v>
          </cell>
          <cell r="T15">
            <v>0</v>
          </cell>
          <cell r="U15">
            <v>0</v>
          </cell>
          <cell r="V15">
            <v>0</v>
          </cell>
          <cell r="W15">
            <v>0</v>
          </cell>
          <cell r="X15">
            <v>0</v>
          </cell>
          <cell r="Y15">
            <v>0</v>
          </cell>
          <cell r="Z15">
            <v>0</v>
          </cell>
        </row>
        <row r="16">
          <cell r="A16">
            <v>200111</v>
          </cell>
          <cell r="B16" t="str">
            <v>aac</v>
          </cell>
          <cell r="C16" t="str">
            <v>aac18</v>
          </cell>
          <cell r="D16">
            <v>37215</v>
          </cell>
          <cell r="E16">
            <v>37201</v>
          </cell>
          <cell r="F16">
            <v>37274</v>
          </cell>
          <cell r="G16">
            <v>37206</v>
          </cell>
          <cell r="H16">
            <v>261.70001220703125</v>
          </cell>
          <cell r="I16">
            <v>261.70001220703125</v>
          </cell>
          <cell r="J16" t="str">
            <v>FCA Nevinnomyssk</v>
          </cell>
          <cell r="K16" t="str">
            <v>DAF Mostis</v>
          </cell>
          <cell r="L16" t="str">
            <v>НевАзот</v>
          </cell>
          <cell r="M16" t="str">
            <v>НевАзот</v>
          </cell>
          <cell r="N16" t="str">
            <v>GMF</v>
          </cell>
          <cell r="O16" t="str">
            <v>Pentoil</v>
          </cell>
          <cell r="P16">
            <v>259</v>
          </cell>
          <cell r="Q16">
            <v>67780.3</v>
          </cell>
          <cell r="R16">
            <v>67780.3</v>
          </cell>
          <cell r="S16">
            <v>0</v>
          </cell>
          <cell r="T16" t="str">
            <v>Transair</v>
          </cell>
          <cell r="U16">
            <v>15630.82</v>
          </cell>
          <cell r="V16">
            <v>15630.82</v>
          </cell>
          <cell r="W16">
            <v>0</v>
          </cell>
          <cell r="X16">
            <v>0</v>
          </cell>
          <cell r="Y16">
            <v>0</v>
          </cell>
          <cell r="Z16">
            <v>0</v>
          </cell>
        </row>
        <row r="17">
          <cell r="A17">
            <v>200111</v>
          </cell>
          <cell r="B17" t="str">
            <v>aac</v>
          </cell>
          <cell r="C17" t="str">
            <v>aac19</v>
          </cell>
          <cell r="D17">
            <v>37215</v>
          </cell>
          <cell r="E17">
            <v>37201</v>
          </cell>
          <cell r="F17">
            <v>37291</v>
          </cell>
          <cell r="G17">
            <v>37211</v>
          </cell>
          <cell r="H17">
            <v>594.29998779296875</v>
          </cell>
          <cell r="I17">
            <v>594.29998779296875</v>
          </cell>
          <cell r="J17" t="str">
            <v>FCA Nevinnomyssk</v>
          </cell>
          <cell r="K17" t="str">
            <v>DAF Buslovskaja</v>
          </cell>
          <cell r="L17" t="str">
            <v>НевАзот</v>
          </cell>
          <cell r="M17" t="str">
            <v>НевАзот</v>
          </cell>
          <cell r="N17" t="str">
            <v>GMF</v>
          </cell>
          <cell r="O17" t="str">
            <v>Vinmar</v>
          </cell>
          <cell r="P17">
            <v>185</v>
          </cell>
          <cell r="Q17">
            <v>109945.5</v>
          </cell>
          <cell r="R17">
            <v>109945.5</v>
          </cell>
          <cell r="S17">
            <v>0</v>
          </cell>
          <cell r="T17" t="str">
            <v>Transair</v>
          </cell>
          <cell r="U17">
            <v>32425.37</v>
          </cell>
          <cell r="V17">
            <v>32425.37</v>
          </cell>
          <cell r="W17">
            <v>0</v>
          </cell>
          <cell r="X17">
            <v>0</v>
          </cell>
          <cell r="Y17">
            <v>0</v>
          </cell>
          <cell r="Z17">
            <v>0</v>
          </cell>
        </row>
        <row r="18">
          <cell r="A18">
            <v>200111</v>
          </cell>
          <cell r="B18" t="str">
            <v>aac</v>
          </cell>
          <cell r="C18" t="str">
            <v>aac20</v>
          </cell>
          <cell r="D18">
            <v>37215</v>
          </cell>
          <cell r="E18">
            <v>37203</v>
          </cell>
          <cell r="F18">
            <v>37293</v>
          </cell>
          <cell r="G18">
            <v>37225</v>
          </cell>
          <cell r="H18">
            <v>397.79998779296875</v>
          </cell>
          <cell r="I18">
            <v>397.79998779296875</v>
          </cell>
          <cell r="J18" t="str">
            <v>FCA Nevinnomyssk</v>
          </cell>
          <cell r="K18" t="str">
            <v>DAF Buslovskaja</v>
          </cell>
          <cell r="L18" t="str">
            <v>НевАзот</v>
          </cell>
          <cell r="M18" t="str">
            <v>НевАзот</v>
          </cell>
          <cell r="N18" t="str">
            <v>GMF</v>
          </cell>
          <cell r="O18" t="str">
            <v>Vinmar</v>
          </cell>
          <cell r="P18">
            <v>185</v>
          </cell>
          <cell r="Q18">
            <v>73593</v>
          </cell>
          <cell r="R18">
            <v>73593</v>
          </cell>
          <cell r="S18">
            <v>0</v>
          </cell>
          <cell r="T18" t="str">
            <v>Transair</v>
          </cell>
          <cell r="U18">
            <v>21726.09</v>
          </cell>
          <cell r="V18">
            <v>21726.09</v>
          </cell>
          <cell r="W18">
            <v>0</v>
          </cell>
          <cell r="X18">
            <v>0</v>
          </cell>
          <cell r="Y18">
            <v>0</v>
          </cell>
          <cell r="Z18">
            <v>0</v>
          </cell>
        </row>
        <row r="19">
          <cell r="A19">
            <v>200111</v>
          </cell>
          <cell r="B19" t="str">
            <v>aac</v>
          </cell>
          <cell r="C19" t="str">
            <v>aac21</v>
          </cell>
          <cell r="D19">
            <v>37215</v>
          </cell>
          <cell r="E19">
            <v>37204</v>
          </cell>
          <cell r="F19">
            <v>37294</v>
          </cell>
          <cell r="G19">
            <v>37214</v>
          </cell>
          <cell r="H19">
            <v>44</v>
          </cell>
          <cell r="I19">
            <v>44</v>
          </cell>
          <cell r="J19" t="str">
            <v>FCA Nevinnomyssk</v>
          </cell>
          <cell r="K19" t="str">
            <v>DAF Mostis</v>
          </cell>
          <cell r="L19" t="str">
            <v>НевАзот</v>
          </cell>
          <cell r="M19" t="str">
            <v>НевАзот</v>
          </cell>
          <cell r="N19" t="str">
            <v>GMF</v>
          </cell>
          <cell r="O19" t="str">
            <v>Pentoil</v>
          </cell>
          <cell r="P19">
            <v>259</v>
          </cell>
          <cell r="Q19">
            <v>11396</v>
          </cell>
          <cell r="R19">
            <v>11396</v>
          </cell>
          <cell r="S19">
            <v>0</v>
          </cell>
          <cell r="T19" t="str">
            <v>Transair</v>
          </cell>
          <cell r="U19">
            <v>2635.08</v>
          </cell>
          <cell r="V19">
            <v>2635.08</v>
          </cell>
          <cell r="W19">
            <v>0</v>
          </cell>
          <cell r="X19">
            <v>0</v>
          </cell>
          <cell r="Y19">
            <v>0</v>
          </cell>
          <cell r="Z19">
            <v>0</v>
          </cell>
        </row>
        <row r="20">
          <cell r="A20">
            <v>200111</v>
          </cell>
          <cell r="B20" t="str">
            <v>aac</v>
          </cell>
          <cell r="C20" t="str">
            <v>aac22</v>
          </cell>
          <cell r="D20">
            <v>37215</v>
          </cell>
          <cell r="E20">
            <v>37208</v>
          </cell>
          <cell r="F20">
            <v>37305</v>
          </cell>
          <cell r="G20">
            <v>37225</v>
          </cell>
          <cell r="H20">
            <v>597.29998779296875</v>
          </cell>
          <cell r="I20">
            <v>597.29998779296875</v>
          </cell>
          <cell r="J20" t="str">
            <v>FCA Nevinnomyssk</v>
          </cell>
          <cell r="K20" t="str">
            <v>DAF Buslovskaja</v>
          </cell>
          <cell r="L20" t="str">
            <v>НевАзот</v>
          </cell>
          <cell r="M20" t="str">
            <v>НевАзот</v>
          </cell>
          <cell r="N20" t="str">
            <v>GMF</v>
          </cell>
          <cell r="O20" t="str">
            <v>Vinmar</v>
          </cell>
          <cell r="P20">
            <v>185</v>
          </cell>
          <cell r="Q20">
            <v>110500.5</v>
          </cell>
          <cell r="R20">
            <v>110500.5</v>
          </cell>
          <cell r="S20">
            <v>0</v>
          </cell>
          <cell r="T20" t="str">
            <v>Transair</v>
          </cell>
          <cell r="U20">
            <v>32589.14</v>
          </cell>
          <cell r="V20">
            <v>32589.14</v>
          </cell>
          <cell r="W20">
            <v>0</v>
          </cell>
          <cell r="X20">
            <v>0</v>
          </cell>
          <cell r="Y20">
            <v>0</v>
          </cell>
          <cell r="Z20">
            <v>0</v>
          </cell>
        </row>
        <row r="21">
          <cell r="A21">
            <v>200112</v>
          </cell>
          <cell r="B21" t="str">
            <v>aac</v>
          </cell>
          <cell r="C21" t="str">
            <v>aac23</v>
          </cell>
          <cell r="D21">
            <v>37235</v>
          </cell>
          <cell r="E21">
            <v>37235</v>
          </cell>
          <cell r="F21">
            <v>37335</v>
          </cell>
          <cell r="G21">
            <v>37240</v>
          </cell>
          <cell r="H21">
            <v>99.599998474121094</v>
          </cell>
          <cell r="I21">
            <v>99.599998474121094</v>
          </cell>
          <cell r="J21" t="str">
            <v>FCA Nevinnomyssk</v>
          </cell>
          <cell r="K21" t="str">
            <v>DAF Uzhgorod</v>
          </cell>
          <cell r="L21" t="str">
            <v>НевАзот</v>
          </cell>
          <cell r="M21" t="str">
            <v>НевАзот</v>
          </cell>
          <cell r="N21" t="str">
            <v>GMF</v>
          </cell>
          <cell r="O21" t="str">
            <v>PCC</v>
          </cell>
          <cell r="P21">
            <v>259</v>
          </cell>
          <cell r="Q21">
            <v>25796.400000000001</v>
          </cell>
          <cell r="R21">
            <v>25796.400000000001</v>
          </cell>
          <cell r="S21">
            <v>0</v>
          </cell>
          <cell r="T21" t="str">
            <v>Transair</v>
          </cell>
          <cell r="U21">
            <v>6165.3</v>
          </cell>
          <cell r="V21">
            <v>6165.3</v>
          </cell>
          <cell r="W21">
            <v>0</v>
          </cell>
          <cell r="X21">
            <v>0</v>
          </cell>
          <cell r="Y21">
            <v>0</v>
          </cell>
          <cell r="Z21">
            <v>0</v>
          </cell>
        </row>
        <row r="22">
          <cell r="A22">
            <v>200111</v>
          </cell>
          <cell r="B22" t="str">
            <v>aac</v>
          </cell>
          <cell r="C22" t="str">
            <v>aac25</v>
          </cell>
          <cell r="D22">
            <v>37215</v>
          </cell>
          <cell r="E22">
            <v>37222</v>
          </cell>
          <cell r="F22">
            <v>37274</v>
          </cell>
          <cell r="G22">
            <v>37222</v>
          </cell>
          <cell r="H22">
            <v>90.300003051757812</v>
          </cell>
          <cell r="I22">
            <v>90.300003051757812</v>
          </cell>
          <cell r="J22" t="str">
            <v>FCA Nevinnomyssk</v>
          </cell>
          <cell r="K22" t="str">
            <v>FCA Nevinnomyssk</v>
          </cell>
          <cell r="L22" t="str">
            <v>НевАзот</v>
          </cell>
          <cell r="M22" t="str">
            <v>НевАзот</v>
          </cell>
          <cell r="N22" t="str">
            <v>GMF</v>
          </cell>
          <cell r="O22" t="str">
            <v>Ameropa</v>
          </cell>
          <cell r="P22">
            <v>196</v>
          </cell>
          <cell r="Q22">
            <v>17698.8</v>
          </cell>
          <cell r="R22">
            <v>17698.8</v>
          </cell>
          <cell r="S22">
            <v>0</v>
          </cell>
          <cell r="T22">
            <v>0</v>
          </cell>
          <cell r="U22">
            <v>0</v>
          </cell>
          <cell r="V22">
            <v>0</v>
          </cell>
          <cell r="W22">
            <v>0</v>
          </cell>
          <cell r="X22">
            <v>0</v>
          </cell>
          <cell r="Y22">
            <v>0</v>
          </cell>
          <cell r="Z22">
            <v>0</v>
          </cell>
        </row>
        <row r="23">
          <cell r="A23">
            <v>200112</v>
          </cell>
          <cell r="B23" t="str">
            <v>aac</v>
          </cell>
          <cell r="C23" t="str">
            <v>aac26</v>
          </cell>
          <cell r="D23">
            <v>37235</v>
          </cell>
          <cell r="E23">
            <v>37226</v>
          </cell>
          <cell r="F23">
            <v>37335</v>
          </cell>
          <cell r="G23">
            <v>37236</v>
          </cell>
          <cell r="H23">
            <v>1127.300048828125</v>
          </cell>
          <cell r="I23">
            <v>1127.300048828125</v>
          </cell>
          <cell r="J23" t="str">
            <v>FCA Nevinnomyssk</v>
          </cell>
          <cell r="K23" t="str">
            <v>DAF Buslovskaja</v>
          </cell>
          <cell r="L23" t="str">
            <v>НевАзот</v>
          </cell>
          <cell r="M23" t="str">
            <v>НевАзот</v>
          </cell>
          <cell r="N23" t="str">
            <v>GMF</v>
          </cell>
          <cell r="O23" t="str">
            <v>Vinmar</v>
          </cell>
          <cell r="P23">
            <v>176</v>
          </cell>
          <cell r="Q23">
            <v>198404.8</v>
          </cell>
          <cell r="R23">
            <v>198404.8</v>
          </cell>
          <cell r="S23">
            <v>0</v>
          </cell>
          <cell r="T23" t="str">
            <v>Transair</v>
          </cell>
          <cell r="U23">
            <v>61442.81</v>
          </cell>
          <cell r="V23">
            <v>61442.81</v>
          </cell>
          <cell r="W23">
            <v>0</v>
          </cell>
          <cell r="X23">
            <v>0</v>
          </cell>
          <cell r="Y23">
            <v>0</v>
          </cell>
          <cell r="Z23">
            <v>0</v>
          </cell>
        </row>
        <row r="24">
          <cell r="A24">
            <v>200112</v>
          </cell>
          <cell r="B24" t="str">
            <v>aac</v>
          </cell>
          <cell r="C24" t="str">
            <v>aac27</v>
          </cell>
          <cell r="D24">
            <v>37245</v>
          </cell>
          <cell r="E24">
            <v>37235</v>
          </cell>
          <cell r="F24">
            <v>37335</v>
          </cell>
          <cell r="G24">
            <v>410.70001220703125</v>
          </cell>
          <cell r="H24">
            <v>500</v>
          </cell>
          <cell r="I24">
            <v>500</v>
          </cell>
          <cell r="J24" t="str">
            <v>FCA Nevinnomyssk</v>
          </cell>
          <cell r="K24" t="str">
            <v>FCA Nevinnomyssk</v>
          </cell>
          <cell r="L24" t="str">
            <v>НевАзот</v>
          </cell>
          <cell r="M24" t="str">
            <v>КГОК</v>
          </cell>
          <cell r="N24" t="str">
            <v>GMF</v>
          </cell>
          <cell r="O24" t="str">
            <v>ПЛХК</v>
          </cell>
          <cell r="P24">
            <v>180</v>
          </cell>
          <cell r="Q24">
            <v>90000</v>
          </cell>
          <cell r="R24">
            <v>0</v>
          </cell>
          <cell r="S24">
            <v>90000</v>
          </cell>
          <cell r="T24">
            <v>24554.1</v>
          </cell>
          <cell r="U24">
            <v>0</v>
          </cell>
          <cell r="V24">
            <v>0</v>
          </cell>
          <cell r="W24">
            <v>0</v>
          </cell>
          <cell r="X24">
            <v>0</v>
          </cell>
          <cell r="Y24">
            <v>0</v>
          </cell>
          <cell r="Z24">
            <v>0</v>
          </cell>
        </row>
        <row r="25">
          <cell r="A25">
            <v>200112</v>
          </cell>
          <cell r="B25" t="str">
            <v>aac</v>
          </cell>
          <cell r="C25" t="str">
            <v>aac28</v>
          </cell>
          <cell r="D25">
            <v>37245</v>
          </cell>
          <cell r="E25">
            <v>37235</v>
          </cell>
          <cell r="F25">
            <v>37335</v>
          </cell>
          <cell r="G25">
            <v>37245</v>
          </cell>
          <cell r="H25">
            <v>410.70001220703125</v>
          </cell>
          <cell r="I25">
            <v>410.70001220703125</v>
          </cell>
          <cell r="J25" t="str">
            <v>FCA Nevinnomyssk</v>
          </cell>
          <cell r="K25" t="str">
            <v>DAF Mostis</v>
          </cell>
          <cell r="L25" t="str">
            <v>НевАзот</v>
          </cell>
          <cell r="M25" t="str">
            <v>НевАзот</v>
          </cell>
          <cell r="N25" t="str">
            <v>GMF</v>
          </cell>
          <cell r="O25" t="str">
            <v>Pentoil</v>
          </cell>
          <cell r="P25">
            <v>259</v>
          </cell>
          <cell r="Q25">
            <v>106371.3</v>
          </cell>
          <cell r="R25">
            <v>106371.3</v>
          </cell>
          <cell r="S25">
            <v>0</v>
          </cell>
          <cell r="T25" t="str">
            <v>Transair</v>
          </cell>
          <cell r="U25">
            <v>24554.1</v>
          </cell>
          <cell r="V25">
            <v>24554.1</v>
          </cell>
          <cell r="W25">
            <v>0</v>
          </cell>
          <cell r="X25">
            <v>0</v>
          </cell>
          <cell r="Y25">
            <v>0</v>
          </cell>
          <cell r="Z25">
            <v>0</v>
          </cell>
        </row>
        <row r="26">
          <cell r="A26">
            <v>200112</v>
          </cell>
          <cell r="B26" t="str">
            <v>aac</v>
          </cell>
          <cell r="C26" t="str">
            <v>aac29</v>
          </cell>
          <cell r="D26">
            <v>37245</v>
          </cell>
          <cell r="E26">
            <v>37243</v>
          </cell>
          <cell r="F26">
            <v>37335</v>
          </cell>
          <cell r="G26">
            <v>37253</v>
          </cell>
          <cell r="H26">
            <v>83.900001525878906</v>
          </cell>
          <cell r="I26">
            <v>83.900001525878906</v>
          </cell>
          <cell r="J26" t="str">
            <v>FCA Nevinnomyssk</v>
          </cell>
          <cell r="K26" t="str">
            <v>DAF Mostis</v>
          </cell>
          <cell r="L26" t="str">
            <v>НевАзот</v>
          </cell>
          <cell r="M26" t="str">
            <v>НевАзот</v>
          </cell>
          <cell r="N26" t="str">
            <v>GMF</v>
          </cell>
          <cell r="O26" t="str">
            <v>Pentoil</v>
          </cell>
          <cell r="P26">
            <v>259</v>
          </cell>
          <cell r="Q26">
            <v>21730.1</v>
          </cell>
          <cell r="R26">
            <v>21730.1</v>
          </cell>
          <cell r="S26">
            <v>0</v>
          </cell>
          <cell r="T26" t="str">
            <v>Transair</v>
          </cell>
          <cell r="U26">
            <v>5101.3599999999997</v>
          </cell>
          <cell r="V26">
            <v>5101.3599999999997</v>
          </cell>
          <cell r="W26">
            <v>0</v>
          </cell>
          <cell r="X26">
            <v>0</v>
          </cell>
          <cell r="Y26">
            <v>0</v>
          </cell>
          <cell r="Z26">
            <v>0</v>
          </cell>
        </row>
        <row r="27">
          <cell r="A27">
            <v>200111</v>
          </cell>
          <cell r="B27" t="str">
            <v>aac</v>
          </cell>
          <cell r="C27" t="str">
            <v>aac30</v>
          </cell>
          <cell r="D27">
            <v>37215</v>
          </cell>
          <cell r="E27">
            <v>37225</v>
          </cell>
          <cell r="F27">
            <v>37315</v>
          </cell>
          <cell r="G27">
            <v>37225</v>
          </cell>
          <cell r="H27">
            <v>42</v>
          </cell>
          <cell r="I27">
            <v>42</v>
          </cell>
          <cell r="J27" t="str">
            <v>FCA Nevinnomyssk</v>
          </cell>
          <cell r="K27" t="str">
            <v>FCA Nevinnomyssk</v>
          </cell>
          <cell r="L27" t="str">
            <v>НевАзот</v>
          </cell>
          <cell r="M27" t="str">
            <v>НевАзот</v>
          </cell>
          <cell r="N27" t="str">
            <v>GMF</v>
          </cell>
          <cell r="O27" t="str">
            <v>Ameropa</v>
          </cell>
          <cell r="P27">
            <v>196</v>
          </cell>
          <cell r="Q27">
            <v>8232</v>
          </cell>
          <cell r="R27">
            <v>14739.2</v>
          </cell>
          <cell r="S27">
            <v>-6507.2</v>
          </cell>
          <cell r="T27">
            <v>43544.72</v>
          </cell>
          <cell r="U27">
            <v>0</v>
          </cell>
          <cell r="V27">
            <v>0</v>
          </cell>
          <cell r="W27">
            <v>0</v>
          </cell>
          <cell r="X27">
            <v>0</v>
          </cell>
          <cell r="Y27">
            <v>0</v>
          </cell>
          <cell r="Z27">
            <v>0</v>
          </cell>
        </row>
        <row r="28">
          <cell r="A28">
            <v>200112</v>
          </cell>
          <cell r="B28" t="str">
            <v>aac</v>
          </cell>
          <cell r="C28" t="str">
            <v>aac31</v>
          </cell>
          <cell r="D28">
            <v>37235</v>
          </cell>
          <cell r="E28">
            <v>37238</v>
          </cell>
          <cell r="F28">
            <v>37335</v>
          </cell>
          <cell r="G28">
            <v>37238</v>
          </cell>
          <cell r="H28">
            <v>797.0999755859375</v>
          </cell>
          <cell r="I28">
            <v>797.0999755859375</v>
          </cell>
          <cell r="J28" t="str">
            <v>FCA Nevinnomyssk</v>
          </cell>
          <cell r="K28" t="str">
            <v>DAF Buslovskaja</v>
          </cell>
          <cell r="L28" t="str">
            <v>НевАзот</v>
          </cell>
          <cell r="M28" t="str">
            <v>НевАзот</v>
          </cell>
          <cell r="N28" t="str">
            <v>GMF</v>
          </cell>
          <cell r="O28" t="str">
            <v>Vinmar</v>
          </cell>
          <cell r="P28">
            <v>176</v>
          </cell>
          <cell r="Q28">
            <v>140289.60000000001</v>
          </cell>
          <cell r="R28">
            <v>140289.60000000001</v>
          </cell>
          <cell r="S28">
            <v>0</v>
          </cell>
          <cell r="T28" t="str">
            <v>Transair</v>
          </cell>
          <cell r="U28">
            <v>43544.72</v>
          </cell>
          <cell r="V28">
            <v>43544.72</v>
          </cell>
          <cell r="W28">
            <v>0</v>
          </cell>
          <cell r="X28">
            <v>0</v>
          </cell>
          <cell r="Y28">
            <v>0</v>
          </cell>
          <cell r="Z28">
            <v>0</v>
          </cell>
        </row>
        <row r="29">
          <cell r="A29">
            <v>200112</v>
          </cell>
          <cell r="B29" t="str">
            <v>aac</v>
          </cell>
          <cell r="C29" t="str">
            <v>aac32</v>
          </cell>
          <cell r="D29">
            <v>37235</v>
          </cell>
          <cell r="E29">
            <v>37239</v>
          </cell>
          <cell r="F29">
            <v>37319</v>
          </cell>
          <cell r="G29">
            <v>37239</v>
          </cell>
          <cell r="H29">
            <v>397.89999389648438</v>
          </cell>
          <cell r="I29">
            <v>397.89999389648438</v>
          </cell>
          <cell r="J29" t="str">
            <v>FCA Nevinnomyssk</v>
          </cell>
          <cell r="K29" t="str">
            <v>DAF Buslovskaja</v>
          </cell>
          <cell r="L29" t="str">
            <v>НевАзот</v>
          </cell>
          <cell r="M29" t="str">
            <v>НевАзот</v>
          </cell>
          <cell r="N29" t="str">
            <v>GMF</v>
          </cell>
          <cell r="O29" t="str">
            <v>Vinmar</v>
          </cell>
          <cell r="P29">
            <v>176</v>
          </cell>
          <cell r="Q29">
            <v>70030.399999999994</v>
          </cell>
          <cell r="R29">
            <v>70030.399999999994</v>
          </cell>
          <cell r="S29">
            <v>0</v>
          </cell>
          <cell r="T29" t="str">
            <v>Transair</v>
          </cell>
          <cell r="U29">
            <v>21717.79</v>
          </cell>
          <cell r="V29">
            <v>21717.79</v>
          </cell>
          <cell r="W29">
            <v>0</v>
          </cell>
          <cell r="X29">
            <v>0</v>
          </cell>
          <cell r="Y29">
            <v>0</v>
          </cell>
          <cell r="Z29">
            <v>0</v>
          </cell>
        </row>
        <row r="30">
          <cell r="A30">
            <v>200112</v>
          </cell>
          <cell r="B30" t="str">
            <v>aac</v>
          </cell>
          <cell r="C30" t="str">
            <v>aac33</v>
          </cell>
          <cell r="D30">
            <v>37235</v>
          </cell>
          <cell r="E30">
            <v>37242</v>
          </cell>
          <cell r="F30">
            <v>37322</v>
          </cell>
          <cell r="G30">
            <v>37242</v>
          </cell>
          <cell r="H30">
            <v>330.29998779296875</v>
          </cell>
          <cell r="I30">
            <v>330.29998779296875</v>
          </cell>
          <cell r="J30" t="str">
            <v>FCA Nevinnomyssk</v>
          </cell>
          <cell r="K30" t="str">
            <v>DAF Buslovskaja</v>
          </cell>
          <cell r="L30" t="str">
            <v>НевАзот</v>
          </cell>
          <cell r="M30" t="str">
            <v>НевАзот</v>
          </cell>
          <cell r="N30" t="str">
            <v>GMF</v>
          </cell>
          <cell r="O30" t="str">
            <v>Vinmar</v>
          </cell>
          <cell r="P30">
            <v>176</v>
          </cell>
          <cell r="Q30">
            <v>58132.800000000003</v>
          </cell>
          <cell r="R30">
            <v>58132.800000000003</v>
          </cell>
          <cell r="S30">
            <v>0</v>
          </cell>
          <cell r="T30" t="str">
            <v>Transair</v>
          </cell>
          <cell r="U30">
            <v>18007.21</v>
          </cell>
          <cell r="V30">
            <v>18007.21</v>
          </cell>
          <cell r="W30">
            <v>0</v>
          </cell>
          <cell r="X30">
            <v>0</v>
          </cell>
          <cell r="Y30">
            <v>0</v>
          </cell>
          <cell r="Z30">
            <v>0</v>
          </cell>
        </row>
        <row r="31">
          <cell r="A31">
            <v>200112</v>
          </cell>
          <cell r="B31" t="str">
            <v>aac</v>
          </cell>
          <cell r="C31" t="str">
            <v>aac34</v>
          </cell>
          <cell r="D31">
            <v>37235</v>
          </cell>
          <cell r="E31">
            <v>37245</v>
          </cell>
          <cell r="F31">
            <v>37325</v>
          </cell>
          <cell r="G31">
            <v>37245</v>
          </cell>
          <cell r="H31">
            <v>330.10000610351562</v>
          </cell>
          <cell r="I31">
            <v>330.10000610351562</v>
          </cell>
          <cell r="J31" t="str">
            <v>FCA Nevinnomyssk</v>
          </cell>
          <cell r="K31" t="str">
            <v>DAF Buslovskaja</v>
          </cell>
          <cell r="L31" t="str">
            <v>НевАзот</v>
          </cell>
          <cell r="M31" t="str">
            <v>НевАзот</v>
          </cell>
          <cell r="N31" t="str">
            <v>GMF</v>
          </cell>
          <cell r="O31" t="str">
            <v>Vinmar</v>
          </cell>
          <cell r="P31">
            <v>176</v>
          </cell>
          <cell r="Q31">
            <v>58097.599999999999</v>
          </cell>
          <cell r="R31">
            <v>58097.599999999999</v>
          </cell>
          <cell r="S31">
            <v>0</v>
          </cell>
          <cell r="T31" t="str">
            <v>Transair</v>
          </cell>
          <cell r="U31">
            <v>18061.78</v>
          </cell>
          <cell r="V31">
            <v>18061.78</v>
          </cell>
          <cell r="W31">
            <v>0</v>
          </cell>
          <cell r="X31">
            <v>0</v>
          </cell>
          <cell r="Y31">
            <v>0</v>
          </cell>
          <cell r="Z31">
            <v>0</v>
          </cell>
        </row>
        <row r="32">
          <cell r="A32">
            <v>200201</v>
          </cell>
          <cell r="B32" t="str">
            <v>aac</v>
          </cell>
          <cell r="C32" t="str">
            <v>aac35</v>
          </cell>
          <cell r="D32">
            <v>37260</v>
          </cell>
          <cell r="E32">
            <v>37260</v>
          </cell>
          <cell r="F32">
            <v>37361</v>
          </cell>
          <cell r="G32">
            <v>1193</v>
          </cell>
          <cell r="H32">
            <v>127.80000305175781</v>
          </cell>
          <cell r="I32">
            <v>127.80000305175781</v>
          </cell>
          <cell r="J32" t="str">
            <v>FCA Nevinnomyssk</v>
          </cell>
          <cell r="K32" t="str">
            <v>DAF Buslovskaja</v>
          </cell>
          <cell r="L32" t="str">
            <v>НевАзот</v>
          </cell>
          <cell r="M32" t="str">
            <v>НевАзот</v>
          </cell>
          <cell r="N32" t="str">
            <v>GMF</v>
          </cell>
          <cell r="O32" t="str">
            <v>Bloxworth</v>
          </cell>
          <cell r="P32">
            <v>217</v>
          </cell>
          <cell r="Q32">
            <v>27732.6</v>
          </cell>
          <cell r="R32">
            <v>28210</v>
          </cell>
          <cell r="S32">
            <v>-477.4</v>
          </cell>
          <cell r="T32" t="str">
            <v>Transair</v>
          </cell>
          <cell r="U32">
            <v>7647.18</v>
          </cell>
          <cell r="V32">
            <v>7647.18</v>
          </cell>
          <cell r="W32">
            <v>0</v>
          </cell>
          <cell r="X32">
            <v>0</v>
          </cell>
          <cell r="Y32">
            <v>0</v>
          </cell>
          <cell r="Z32">
            <v>0</v>
          </cell>
        </row>
        <row r="33">
          <cell r="A33">
            <v>200201</v>
          </cell>
          <cell r="B33" t="str">
            <v>aac</v>
          </cell>
          <cell r="C33" t="str">
            <v>aac36</v>
          </cell>
          <cell r="D33">
            <v>37262</v>
          </cell>
          <cell r="E33">
            <v>37260</v>
          </cell>
          <cell r="F33">
            <v>37350</v>
          </cell>
          <cell r="G33">
            <v>37270</v>
          </cell>
          <cell r="H33">
            <v>1193</v>
          </cell>
          <cell r="I33">
            <v>1193</v>
          </cell>
          <cell r="J33" t="str">
            <v>FCA Nevinnomyssk</v>
          </cell>
          <cell r="K33" t="str">
            <v>DAF Buslovskaja</v>
          </cell>
          <cell r="L33" t="str">
            <v>НевАзот</v>
          </cell>
          <cell r="M33" t="str">
            <v>НевАзот</v>
          </cell>
          <cell r="N33" t="str">
            <v>GMF</v>
          </cell>
          <cell r="O33" t="str">
            <v>Vinmar</v>
          </cell>
          <cell r="P33">
            <v>176</v>
          </cell>
          <cell r="Q33">
            <v>209968</v>
          </cell>
          <cell r="R33">
            <v>0</v>
          </cell>
          <cell r="S33">
            <v>209968</v>
          </cell>
          <cell r="T33" t="str">
            <v>Transair</v>
          </cell>
          <cell r="U33">
            <v>66130.880000000005</v>
          </cell>
          <cell r="V33">
            <v>66130.880000000005</v>
          </cell>
          <cell r="W33">
            <v>0</v>
          </cell>
          <cell r="X33">
            <v>0</v>
          </cell>
          <cell r="Y33">
            <v>0</v>
          </cell>
          <cell r="Z33">
            <v>0</v>
          </cell>
        </row>
        <row r="34">
          <cell r="A34">
            <v>200201</v>
          </cell>
          <cell r="B34" t="str">
            <v>aac</v>
          </cell>
          <cell r="C34" t="str">
            <v>aac37</v>
          </cell>
          <cell r="D34">
            <v>37269</v>
          </cell>
          <cell r="E34">
            <v>37265</v>
          </cell>
          <cell r="F34">
            <v>36992</v>
          </cell>
          <cell r="G34">
            <v>273.20001220703125</v>
          </cell>
          <cell r="H34">
            <v>265.10000610351562</v>
          </cell>
          <cell r="I34">
            <v>265.10000610351562</v>
          </cell>
          <cell r="J34" t="str">
            <v>FCA Nevinnomyssk</v>
          </cell>
          <cell r="K34" t="str">
            <v>DAF Buslovskaja</v>
          </cell>
          <cell r="L34" t="str">
            <v>НевАзот</v>
          </cell>
          <cell r="M34" t="str">
            <v>НевАзот</v>
          </cell>
          <cell r="N34" t="str">
            <v>GMF</v>
          </cell>
          <cell r="O34" t="str">
            <v>Vinmar</v>
          </cell>
          <cell r="P34">
            <v>176</v>
          </cell>
          <cell r="Q34">
            <v>46657.599999999999</v>
          </cell>
          <cell r="R34">
            <v>0</v>
          </cell>
          <cell r="S34">
            <v>46657.599999999999</v>
          </cell>
          <cell r="T34" t="str">
            <v>Transair</v>
          </cell>
          <cell r="U34">
            <v>14634.16</v>
          </cell>
          <cell r="V34">
            <v>14634.16</v>
          </cell>
          <cell r="W34">
            <v>0</v>
          </cell>
          <cell r="X34">
            <v>0</v>
          </cell>
          <cell r="Y34">
            <v>0</v>
          </cell>
          <cell r="Z34">
            <v>0</v>
          </cell>
        </row>
        <row r="35">
          <cell r="A35">
            <v>200201</v>
          </cell>
          <cell r="B35" t="str">
            <v>aac</v>
          </cell>
          <cell r="C35" t="str">
            <v>aac38</v>
          </cell>
          <cell r="D35">
            <v>37276</v>
          </cell>
          <cell r="E35">
            <v>37278</v>
          </cell>
          <cell r="F35">
            <v>37364</v>
          </cell>
          <cell r="G35">
            <v>130.30000305175781</v>
          </cell>
          <cell r="H35">
            <v>273.20001220703125</v>
          </cell>
          <cell r="I35">
            <v>273.20001220703125</v>
          </cell>
          <cell r="J35" t="str">
            <v>FCA Nevinnomyssk</v>
          </cell>
          <cell r="K35" t="str">
            <v>DAF Mostis</v>
          </cell>
          <cell r="L35" t="str">
            <v>НевАзот</v>
          </cell>
          <cell r="M35" t="str">
            <v>НевАзот</v>
          </cell>
          <cell r="N35" t="str">
            <v>GMF</v>
          </cell>
          <cell r="O35" t="str">
            <v>Pentoil</v>
          </cell>
          <cell r="P35">
            <v>252</v>
          </cell>
          <cell r="Q35">
            <v>68846.399999999994</v>
          </cell>
          <cell r="R35">
            <v>0</v>
          </cell>
          <cell r="S35">
            <v>68846.399999999994</v>
          </cell>
          <cell r="T35" t="str">
            <v>Transair</v>
          </cell>
          <cell r="U35">
            <v>16392</v>
          </cell>
          <cell r="V35">
            <v>0</v>
          </cell>
          <cell r="W35">
            <v>16392</v>
          </cell>
          <cell r="X35">
            <v>0</v>
          </cell>
          <cell r="Y35">
            <v>0</v>
          </cell>
          <cell r="Z35">
            <v>0</v>
          </cell>
        </row>
        <row r="36">
          <cell r="A36">
            <v>200201</v>
          </cell>
          <cell r="B36" t="str">
            <v>aac</v>
          </cell>
          <cell r="C36" t="str">
            <v>aac39</v>
          </cell>
          <cell r="D36">
            <v>37283</v>
          </cell>
          <cell r="E36">
            <v>37287</v>
          </cell>
          <cell r="F36">
            <v>37371</v>
          </cell>
          <cell r="G36">
            <v>98.300003051757812</v>
          </cell>
          <cell r="H36">
            <v>400</v>
          </cell>
          <cell r="I36">
            <v>400</v>
          </cell>
          <cell r="J36" t="str">
            <v>FCA Nevinnomyssk</v>
          </cell>
          <cell r="K36" t="str">
            <v>DAF Mostis</v>
          </cell>
          <cell r="L36" t="str">
            <v>НевАзот</v>
          </cell>
          <cell r="M36" t="str">
            <v>НевАзот</v>
          </cell>
          <cell r="N36" t="str">
            <v>GMF</v>
          </cell>
          <cell r="O36" t="str">
            <v>Pentoil</v>
          </cell>
          <cell r="P36">
            <v>252</v>
          </cell>
          <cell r="Q36">
            <v>100800</v>
          </cell>
          <cell r="R36">
            <v>0</v>
          </cell>
          <cell r="S36">
            <v>100800</v>
          </cell>
          <cell r="T36" t="str">
            <v>Transair</v>
          </cell>
          <cell r="U36">
            <v>24000</v>
          </cell>
          <cell r="V36">
            <v>0</v>
          </cell>
          <cell r="W36">
            <v>24000</v>
          </cell>
          <cell r="X36">
            <v>0</v>
          </cell>
          <cell r="Y36">
            <v>0</v>
          </cell>
          <cell r="Z36">
            <v>0</v>
          </cell>
        </row>
        <row r="37">
          <cell r="A37">
            <v>200201</v>
          </cell>
          <cell r="B37" t="str">
            <v>aac</v>
          </cell>
          <cell r="C37" t="str">
            <v>aac40</v>
          </cell>
          <cell r="D37">
            <v>37287</v>
          </cell>
          <cell r="E37">
            <v>37264</v>
          </cell>
          <cell r="F37">
            <v>37377</v>
          </cell>
          <cell r="G37">
            <v>662.4000244140625</v>
          </cell>
          <cell r="H37">
            <v>100</v>
          </cell>
          <cell r="I37">
            <v>100</v>
          </cell>
          <cell r="J37" t="str">
            <v>FCA Nevinnomyssk</v>
          </cell>
          <cell r="K37" t="str">
            <v>DAF Chop</v>
          </cell>
          <cell r="L37" t="str">
            <v>НевАзот</v>
          </cell>
          <cell r="M37" t="str">
            <v>НевАзот</v>
          </cell>
          <cell r="N37" t="str">
            <v>GMF</v>
          </cell>
          <cell r="O37" t="str">
            <v>Ameropa</v>
          </cell>
          <cell r="P37">
            <v>252</v>
          </cell>
          <cell r="Q37">
            <v>25200</v>
          </cell>
          <cell r="R37">
            <v>0</v>
          </cell>
          <cell r="S37">
            <v>25200</v>
          </cell>
          <cell r="T37" t="str">
            <v>Transair</v>
          </cell>
          <cell r="U37">
            <v>6300</v>
          </cell>
          <cell r="V37">
            <v>0</v>
          </cell>
          <cell r="W37">
            <v>6300</v>
          </cell>
          <cell r="X37">
            <v>0</v>
          </cell>
          <cell r="Y37">
            <v>0</v>
          </cell>
          <cell r="Z37">
            <v>0</v>
          </cell>
        </row>
        <row r="38">
          <cell r="A38">
            <v>200201</v>
          </cell>
          <cell r="B38" t="str">
            <v>aac</v>
          </cell>
          <cell r="C38" t="str">
            <v>aac41</v>
          </cell>
          <cell r="D38">
            <v>37281</v>
          </cell>
          <cell r="E38">
            <v>37266</v>
          </cell>
          <cell r="F38">
            <v>37371</v>
          </cell>
          <cell r="G38">
            <v>197.60000610351562</v>
          </cell>
          <cell r="H38">
            <v>100</v>
          </cell>
          <cell r="I38">
            <v>100</v>
          </cell>
          <cell r="J38" t="str">
            <v>FCA Nevinnomyssk</v>
          </cell>
          <cell r="K38" t="str">
            <v>DAF Uzhgorod</v>
          </cell>
          <cell r="L38" t="str">
            <v>НевАзот</v>
          </cell>
          <cell r="M38" t="str">
            <v>НевАзот</v>
          </cell>
          <cell r="N38" t="str">
            <v>GMF</v>
          </cell>
          <cell r="O38" t="str">
            <v>Twin</v>
          </cell>
          <cell r="P38">
            <v>259</v>
          </cell>
          <cell r="Q38">
            <v>25900</v>
          </cell>
          <cell r="R38">
            <v>31100</v>
          </cell>
          <cell r="S38">
            <v>-5200</v>
          </cell>
          <cell r="T38" t="str">
            <v>Transair</v>
          </cell>
          <cell r="U38">
            <v>6300</v>
          </cell>
          <cell r="V38">
            <v>0</v>
          </cell>
          <cell r="W38">
            <v>6300</v>
          </cell>
          <cell r="X38">
            <v>0</v>
          </cell>
          <cell r="Y38">
            <v>0</v>
          </cell>
          <cell r="Z38">
            <v>0</v>
          </cell>
        </row>
        <row r="39">
          <cell r="A39">
            <v>200201</v>
          </cell>
          <cell r="B39" t="str">
            <v>aac</v>
          </cell>
          <cell r="C39" t="str">
            <v>aac42</v>
          </cell>
          <cell r="D39">
            <v>37262</v>
          </cell>
          <cell r="E39">
            <v>37264</v>
          </cell>
          <cell r="F39">
            <v>37350</v>
          </cell>
          <cell r="G39">
            <v>37274</v>
          </cell>
          <cell r="H39">
            <v>662.4000244140625</v>
          </cell>
          <cell r="I39">
            <v>662.4000244140625</v>
          </cell>
          <cell r="J39" t="str">
            <v>FCA Nevinnomyssk</v>
          </cell>
          <cell r="K39" t="str">
            <v>DAF Buslovskaja</v>
          </cell>
          <cell r="L39" t="str">
            <v>НевАзот</v>
          </cell>
          <cell r="M39" t="str">
            <v>НевАзот</v>
          </cell>
          <cell r="N39" t="str">
            <v>GMF</v>
          </cell>
          <cell r="O39" t="str">
            <v>Vinmar</v>
          </cell>
          <cell r="P39">
            <v>176</v>
          </cell>
          <cell r="Q39">
            <v>116582.39999999999</v>
          </cell>
          <cell r="R39">
            <v>0</v>
          </cell>
          <cell r="S39">
            <v>116582.39999999999</v>
          </cell>
          <cell r="T39" t="str">
            <v>Transair</v>
          </cell>
          <cell r="U39">
            <v>36751.699999999997</v>
          </cell>
          <cell r="V39">
            <v>36751.699999999997</v>
          </cell>
          <cell r="W39">
            <v>0</v>
          </cell>
          <cell r="X39">
            <v>0</v>
          </cell>
          <cell r="Y39">
            <v>0</v>
          </cell>
          <cell r="Z39">
            <v>0</v>
          </cell>
        </row>
        <row r="40">
          <cell r="A40">
            <v>200201</v>
          </cell>
          <cell r="B40" t="str">
            <v>aac</v>
          </cell>
          <cell r="C40" t="str">
            <v>aac43</v>
          </cell>
          <cell r="D40">
            <v>37262</v>
          </cell>
          <cell r="E40">
            <v>37266</v>
          </cell>
          <cell r="F40">
            <v>37350</v>
          </cell>
          <cell r="G40">
            <v>37272</v>
          </cell>
          <cell r="H40">
            <v>197.60000610351562</v>
          </cell>
          <cell r="I40">
            <v>197.60000610351562</v>
          </cell>
          <cell r="J40" t="str">
            <v>FCA Nevinnomyssk</v>
          </cell>
          <cell r="K40" t="str">
            <v>DAF Buslovskaja</v>
          </cell>
          <cell r="L40" t="str">
            <v>НевАзот</v>
          </cell>
          <cell r="M40" t="str">
            <v>НевАзот</v>
          </cell>
          <cell r="N40" t="str">
            <v>GMF</v>
          </cell>
          <cell r="O40" t="str">
            <v>Vinmar</v>
          </cell>
          <cell r="P40">
            <v>176</v>
          </cell>
          <cell r="Q40">
            <v>34777.599999999999</v>
          </cell>
          <cell r="R40">
            <v>0</v>
          </cell>
          <cell r="S40">
            <v>34777.599999999999</v>
          </cell>
          <cell r="T40" t="str">
            <v>Transair</v>
          </cell>
          <cell r="U40">
            <v>10975.62</v>
          </cell>
          <cell r="V40">
            <v>10975.62</v>
          </cell>
          <cell r="W40">
            <v>0</v>
          </cell>
          <cell r="X40">
            <v>0</v>
          </cell>
          <cell r="Y40">
            <v>0</v>
          </cell>
          <cell r="Z40">
            <v>0</v>
          </cell>
        </row>
        <row r="41">
          <cell r="A41">
            <v>200201</v>
          </cell>
          <cell r="B41" t="str">
            <v>aac</v>
          </cell>
          <cell r="C41" t="str">
            <v>aac44</v>
          </cell>
          <cell r="D41">
            <v>37262</v>
          </cell>
          <cell r="E41">
            <v>37267</v>
          </cell>
          <cell r="F41">
            <v>37350</v>
          </cell>
          <cell r="G41">
            <v>37272</v>
          </cell>
          <cell r="H41">
            <v>198.69999694824219</v>
          </cell>
          <cell r="I41">
            <v>198.69999694824219</v>
          </cell>
          <cell r="J41" t="str">
            <v>FCA Nevinnomyssk</v>
          </cell>
          <cell r="K41" t="str">
            <v>DAF Buslovskaja</v>
          </cell>
          <cell r="L41" t="str">
            <v>НевАзот</v>
          </cell>
          <cell r="M41" t="str">
            <v>НевАзот</v>
          </cell>
          <cell r="N41" t="str">
            <v>GMF</v>
          </cell>
          <cell r="O41" t="str">
            <v>Vinmar</v>
          </cell>
          <cell r="P41">
            <v>176</v>
          </cell>
          <cell r="Q41">
            <v>34971.199999999997</v>
          </cell>
          <cell r="R41">
            <v>0</v>
          </cell>
          <cell r="S41">
            <v>34971.199999999997</v>
          </cell>
          <cell r="T41" t="str">
            <v>Transair</v>
          </cell>
          <cell r="U41">
            <v>10975.62</v>
          </cell>
          <cell r="V41">
            <v>10975.62</v>
          </cell>
          <cell r="W41">
            <v>0</v>
          </cell>
          <cell r="X41">
            <v>0</v>
          </cell>
          <cell r="Y41">
            <v>0</v>
          </cell>
          <cell r="Z41">
            <v>0</v>
          </cell>
        </row>
        <row r="42">
          <cell r="A42">
            <v>200201</v>
          </cell>
          <cell r="B42" t="str">
            <v>aac</v>
          </cell>
          <cell r="C42" t="str">
            <v>aac45</v>
          </cell>
          <cell r="D42">
            <v>37262</v>
          </cell>
          <cell r="E42">
            <v>37270</v>
          </cell>
          <cell r="F42">
            <v>37350</v>
          </cell>
          <cell r="G42">
            <v>37272</v>
          </cell>
          <cell r="H42">
            <v>644.29998779296875</v>
          </cell>
          <cell r="I42">
            <v>644.29998779296875</v>
          </cell>
          <cell r="J42" t="str">
            <v>FCA Nevinnomyssk</v>
          </cell>
          <cell r="K42" t="str">
            <v>DAF Buslovskaja</v>
          </cell>
          <cell r="L42" t="str">
            <v>НевАзот</v>
          </cell>
          <cell r="M42" t="str">
            <v>НевАзот</v>
          </cell>
          <cell r="N42" t="str">
            <v>GMF</v>
          </cell>
          <cell r="O42" t="str">
            <v>Vinmar</v>
          </cell>
          <cell r="P42">
            <v>176</v>
          </cell>
          <cell r="Q42">
            <v>113396.8</v>
          </cell>
          <cell r="R42">
            <v>0</v>
          </cell>
          <cell r="S42">
            <v>113396.8</v>
          </cell>
          <cell r="T42" t="str">
            <v>Transair</v>
          </cell>
          <cell r="U42">
            <v>35753.919999999998</v>
          </cell>
          <cell r="V42">
            <v>35753.919999999998</v>
          </cell>
          <cell r="W42">
            <v>0</v>
          </cell>
          <cell r="X42">
            <v>0</v>
          </cell>
          <cell r="Y42">
            <v>0</v>
          </cell>
          <cell r="Z42">
            <v>0</v>
          </cell>
        </row>
        <row r="43">
          <cell r="A43">
            <v>200201</v>
          </cell>
          <cell r="B43" t="str">
            <v>aac</v>
          </cell>
          <cell r="C43" t="str">
            <v>aac46</v>
          </cell>
          <cell r="D43">
            <v>37269</v>
          </cell>
          <cell r="E43">
            <v>37271</v>
          </cell>
          <cell r="F43">
            <v>37350</v>
          </cell>
          <cell r="G43">
            <v>199.39999389648438</v>
          </cell>
          <cell r="H43">
            <v>110.30000305175781</v>
          </cell>
          <cell r="I43">
            <v>110.30000305175781</v>
          </cell>
          <cell r="J43" t="str">
            <v>FCA Nevinnomyssk</v>
          </cell>
          <cell r="K43" t="str">
            <v>DAF Buslovskaja</v>
          </cell>
          <cell r="L43" t="str">
            <v>НевАзот</v>
          </cell>
          <cell r="M43" t="str">
            <v>НевАзот</v>
          </cell>
          <cell r="N43" t="str">
            <v>GMF</v>
          </cell>
          <cell r="O43" t="str">
            <v>Vinmar</v>
          </cell>
          <cell r="P43">
            <v>176</v>
          </cell>
          <cell r="Q43">
            <v>19412.8</v>
          </cell>
          <cell r="R43">
            <v>0</v>
          </cell>
          <cell r="S43">
            <v>19412.8</v>
          </cell>
          <cell r="T43" t="str">
            <v>Transair</v>
          </cell>
          <cell r="U43">
            <v>6397.4</v>
          </cell>
          <cell r="V43">
            <v>0</v>
          </cell>
          <cell r="W43">
            <v>6397.4</v>
          </cell>
          <cell r="X43">
            <v>0</v>
          </cell>
          <cell r="Y43">
            <v>0</v>
          </cell>
          <cell r="Z43">
            <v>0</v>
          </cell>
        </row>
        <row r="44">
          <cell r="A44">
            <v>200201</v>
          </cell>
          <cell r="B44" t="str">
            <v>aac</v>
          </cell>
          <cell r="C44" t="str">
            <v>aac47</v>
          </cell>
          <cell r="D44">
            <v>37262</v>
          </cell>
          <cell r="E44">
            <v>37272</v>
          </cell>
          <cell r="F44">
            <v>37350</v>
          </cell>
          <cell r="G44">
            <v>198.80000305175781</v>
          </cell>
          <cell r="H44">
            <v>288.79998779296875</v>
          </cell>
          <cell r="I44">
            <v>288.79998779296875</v>
          </cell>
          <cell r="J44" t="str">
            <v>FCA Nevinnomyssk</v>
          </cell>
          <cell r="K44" t="str">
            <v>DAF Buslovskaja</v>
          </cell>
          <cell r="L44" t="str">
            <v>НевАзот</v>
          </cell>
          <cell r="M44" t="str">
            <v>НевАзот</v>
          </cell>
          <cell r="N44" t="str">
            <v>GMF</v>
          </cell>
          <cell r="O44" t="str">
            <v>Vinmar</v>
          </cell>
          <cell r="P44">
            <v>176</v>
          </cell>
          <cell r="Q44">
            <v>50828.800000000003</v>
          </cell>
          <cell r="R44">
            <v>0</v>
          </cell>
          <cell r="S44">
            <v>50828.800000000003</v>
          </cell>
          <cell r="T44" t="str">
            <v>Transair</v>
          </cell>
          <cell r="U44">
            <v>16750.400000000001</v>
          </cell>
          <cell r="V44">
            <v>0</v>
          </cell>
          <cell r="W44">
            <v>16750.400000000001</v>
          </cell>
          <cell r="X44">
            <v>0</v>
          </cell>
          <cell r="Y44">
            <v>0</v>
          </cell>
          <cell r="Z44">
            <v>0</v>
          </cell>
        </row>
        <row r="45">
          <cell r="A45">
            <v>200201</v>
          </cell>
          <cell r="B45" t="str">
            <v>aac</v>
          </cell>
          <cell r="C45" t="str">
            <v>aac48</v>
          </cell>
          <cell r="D45">
            <v>37262</v>
          </cell>
          <cell r="E45">
            <v>37273</v>
          </cell>
          <cell r="F45">
            <v>37350</v>
          </cell>
          <cell r="G45">
            <v>183.69999694824219</v>
          </cell>
          <cell r="H45">
            <v>199.39999389648438</v>
          </cell>
          <cell r="I45">
            <v>199.39999389648438</v>
          </cell>
          <cell r="J45" t="str">
            <v>FCA Nevinnomyssk</v>
          </cell>
          <cell r="K45" t="str">
            <v>DAF Buslovskaja</v>
          </cell>
          <cell r="L45" t="str">
            <v>НевАзот</v>
          </cell>
          <cell r="M45" t="str">
            <v>НевАзот</v>
          </cell>
          <cell r="N45" t="str">
            <v>GMF</v>
          </cell>
          <cell r="O45" t="str">
            <v>Vinmar</v>
          </cell>
          <cell r="P45">
            <v>176</v>
          </cell>
          <cell r="Q45">
            <v>35094.400000000001</v>
          </cell>
          <cell r="R45">
            <v>0</v>
          </cell>
          <cell r="S45">
            <v>35094.400000000001</v>
          </cell>
          <cell r="T45" t="str">
            <v>Transair</v>
          </cell>
          <cell r="U45">
            <v>11565.2</v>
          </cell>
          <cell r="V45">
            <v>0</v>
          </cell>
          <cell r="W45">
            <v>11565.2</v>
          </cell>
          <cell r="X45">
            <v>0</v>
          </cell>
          <cell r="Y45">
            <v>0</v>
          </cell>
          <cell r="Z45">
            <v>0</v>
          </cell>
        </row>
        <row r="46">
          <cell r="A46">
            <v>200201</v>
          </cell>
          <cell r="B46" t="str">
            <v>aac</v>
          </cell>
          <cell r="C46" t="str">
            <v>aac49</v>
          </cell>
          <cell r="D46">
            <v>37262</v>
          </cell>
          <cell r="E46">
            <v>37274</v>
          </cell>
          <cell r="F46">
            <v>37350</v>
          </cell>
          <cell r="G46">
            <v>994.70001220703125</v>
          </cell>
          <cell r="H46">
            <v>198.80000305175781</v>
          </cell>
          <cell r="I46">
            <v>198.80000305175781</v>
          </cell>
          <cell r="J46" t="str">
            <v>FCA Nevinnomyssk</v>
          </cell>
          <cell r="K46" t="str">
            <v>DAF Buslovskaja</v>
          </cell>
          <cell r="L46" t="str">
            <v>НевАзот</v>
          </cell>
          <cell r="M46" t="str">
            <v>НевАзот</v>
          </cell>
          <cell r="N46" t="str">
            <v>GMF</v>
          </cell>
          <cell r="O46" t="str">
            <v>Vinmar</v>
          </cell>
          <cell r="P46">
            <v>176</v>
          </cell>
          <cell r="Q46">
            <v>34988.800000000003</v>
          </cell>
          <cell r="R46">
            <v>0</v>
          </cell>
          <cell r="S46">
            <v>34988.800000000003</v>
          </cell>
          <cell r="T46" t="str">
            <v>Transair</v>
          </cell>
          <cell r="U46">
            <v>11530.4</v>
          </cell>
          <cell r="V46">
            <v>0</v>
          </cell>
          <cell r="W46">
            <v>11530.4</v>
          </cell>
          <cell r="X46">
            <v>0</v>
          </cell>
          <cell r="Y46">
            <v>0</v>
          </cell>
          <cell r="Z46">
            <v>0</v>
          </cell>
        </row>
        <row r="47">
          <cell r="A47">
            <v>200110</v>
          </cell>
          <cell r="B47" t="str">
            <v>aah</v>
          </cell>
          <cell r="C47" t="str">
            <v>aah01</v>
          </cell>
          <cell r="D47">
            <v>37184</v>
          </cell>
          <cell r="E47">
            <v>37175</v>
          </cell>
          <cell r="F47">
            <v>37265</v>
          </cell>
          <cell r="G47">
            <v>37175</v>
          </cell>
          <cell r="H47">
            <v>61.299999237060547</v>
          </cell>
          <cell r="I47">
            <v>61.299999237060547</v>
          </cell>
          <cell r="J47" t="str">
            <v>FCA Nevinnomyssk</v>
          </cell>
          <cell r="K47" t="str">
            <v>FCA Nevinnomyssk</v>
          </cell>
          <cell r="L47" t="str">
            <v>НевАзот</v>
          </cell>
          <cell r="M47" t="str">
            <v>НевАзот</v>
          </cell>
          <cell r="N47" t="str">
            <v>GMF</v>
          </cell>
          <cell r="O47" t="str">
            <v>PCC</v>
          </cell>
          <cell r="P47">
            <v>345</v>
          </cell>
          <cell r="Q47">
            <v>21148.5</v>
          </cell>
          <cell r="R47">
            <v>21148.5</v>
          </cell>
          <cell r="S47">
            <v>0</v>
          </cell>
          <cell r="T47">
            <v>21985.51</v>
          </cell>
          <cell r="U47">
            <v>0</v>
          </cell>
          <cell r="V47">
            <v>0</v>
          </cell>
          <cell r="W47">
            <v>0</v>
          </cell>
          <cell r="X47">
            <v>0</v>
          </cell>
          <cell r="Y47">
            <v>0</v>
          </cell>
          <cell r="Z47">
            <v>0</v>
          </cell>
        </row>
        <row r="48">
          <cell r="A48">
            <v>200110</v>
          </cell>
          <cell r="B48" t="str">
            <v>aah</v>
          </cell>
          <cell r="C48" t="str">
            <v>aah02</v>
          </cell>
          <cell r="D48">
            <v>37184</v>
          </cell>
          <cell r="E48">
            <v>37181</v>
          </cell>
          <cell r="F48">
            <v>37271</v>
          </cell>
          <cell r="G48">
            <v>37181</v>
          </cell>
          <cell r="H48">
            <v>88.900001525878906</v>
          </cell>
          <cell r="I48">
            <v>88.900001525878906</v>
          </cell>
          <cell r="J48" t="str">
            <v>FCA Nevinnomyssk</v>
          </cell>
          <cell r="K48" t="str">
            <v>FCA Nevinnomyssk</v>
          </cell>
          <cell r="L48" t="str">
            <v>НевАзот</v>
          </cell>
          <cell r="M48" t="str">
            <v>НевАзот</v>
          </cell>
          <cell r="N48" t="str">
            <v>GMF</v>
          </cell>
          <cell r="O48" t="str">
            <v>PCC</v>
          </cell>
          <cell r="P48">
            <v>345</v>
          </cell>
          <cell r="Q48">
            <v>30670.5</v>
          </cell>
          <cell r="R48">
            <v>30670.5</v>
          </cell>
          <cell r="S48">
            <v>0</v>
          </cell>
          <cell r="T48">
            <v>7250</v>
          </cell>
          <cell r="U48">
            <v>0</v>
          </cell>
          <cell r="V48">
            <v>0</v>
          </cell>
          <cell r="W48">
            <v>0</v>
          </cell>
          <cell r="X48">
            <v>0</v>
          </cell>
          <cell r="Y48">
            <v>0</v>
          </cell>
          <cell r="Z48">
            <v>0</v>
          </cell>
        </row>
        <row r="49">
          <cell r="A49">
            <v>200110</v>
          </cell>
          <cell r="B49" t="str">
            <v>aah</v>
          </cell>
          <cell r="C49" t="str">
            <v>aah03</v>
          </cell>
          <cell r="D49">
            <v>37184</v>
          </cell>
          <cell r="E49">
            <v>37183</v>
          </cell>
          <cell r="F49">
            <v>37274</v>
          </cell>
          <cell r="G49">
            <v>37183</v>
          </cell>
          <cell r="H49">
            <v>91.5</v>
          </cell>
          <cell r="I49">
            <v>91.5</v>
          </cell>
          <cell r="J49" t="str">
            <v>FCA Nevinnomyssk</v>
          </cell>
          <cell r="K49" t="str">
            <v>FCA Nevinnomyssk</v>
          </cell>
          <cell r="L49" t="str">
            <v>НевАзот</v>
          </cell>
          <cell r="M49" t="str">
            <v>НевАзот</v>
          </cell>
          <cell r="N49" t="str">
            <v>GMF</v>
          </cell>
          <cell r="O49" t="str">
            <v>PCC</v>
          </cell>
          <cell r="P49">
            <v>345</v>
          </cell>
          <cell r="Q49">
            <v>31567.5</v>
          </cell>
          <cell r="R49">
            <v>31567.5</v>
          </cell>
          <cell r="S49">
            <v>0</v>
          </cell>
          <cell r="T49">
            <v>29939.94</v>
          </cell>
          <cell r="U49">
            <v>0</v>
          </cell>
          <cell r="V49">
            <v>0</v>
          </cell>
          <cell r="W49">
            <v>0</v>
          </cell>
          <cell r="X49">
            <v>0</v>
          </cell>
          <cell r="Y49">
            <v>0</v>
          </cell>
          <cell r="Z49">
            <v>0</v>
          </cell>
        </row>
        <row r="50">
          <cell r="A50">
            <v>200111</v>
          </cell>
          <cell r="B50" t="str">
            <v>aah</v>
          </cell>
          <cell r="C50" t="str">
            <v>aah04</v>
          </cell>
          <cell r="D50">
            <v>37215</v>
          </cell>
          <cell r="E50">
            <v>37211</v>
          </cell>
          <cell r="F50">
            <v>37301</v>
          </cell>
          <cell r="G50">
            <v>37213</v>
          </cell>
          <cell r="H50">
            <v>240.30000305175781</v>
          </cell>
          <cell r="I50">
            <v>240.30000305175781</v>
          </cell>
          <cell r="J50" t="str">
            <v>FCA Nevinnomyssk</v>
          </cell>
          <cell r="K50" t="str">
            <v>DAF Uspenskaja</v>
          </cell>
          <cell r="L50" t="str">
            <v>НевАзот</v>
          </cell>
          <cell r="M50" t="str">
            <v>НевАзот</v>
          </cell>
          <cell r="N50" t="str">
            <v>GMF</v>
          </cell>
          <cell r="O50" t="str">
            <v>PCC</v>
          </cell>
          <cell r="P50">
            <v>369</v>
          </cell>
          <cell r="Q50">
            <v>88670.7</v>
          </cell>
          <cell r="R50">
            <v>88670.7</v>
          </cell>
          <cell r="S50">
            <v>0</v>
          </cell>
          <cell r="T50" t="str">
            <v>Transair</v>
          </cell>
          <cell r="U50">
            <v>5437.52</v>
          </cell>
          <cell r="V50">
            <v>5437.52</v>
          </cell>
          <cell r="W50">
            <v>0</v>
          </cell>
          <cell r="X50">
            <v>0</v>
          </cell>
          <cell r="Y50">
            <v>0</v>
          </cell>
          <cell r="Z50">
            <v>0</v>
          </cell>
        </row>
        <row r="51">
          <cell r="A51">
            <v>200111</v>
          </cell>
          <cell r="B51" t="str">
            <v>aah</v>
          </cell>
          <cell r="C51" t="str">
            <v>aah05</v>
          </cell>
          <cell r="D51">
            <v>37215</v>
          </cell>
          <cell r="E51">
            <v>37200</v>
          </cell>
          <cell r="F51">
            <v>37305</v>
          </cell>
          <cell r="G51">
            <v>37200</v>
          </cell>
          <cell r="H51">
            <v>89.099998474121094</v>
          </cell>
          <cell r="I51">
            <v>89.099998474121094</v>
          </cell>
          <cell r="J51" t="str">
            <v>FCA Nevinnomyssk</v>
          </cell>
          <cell r="K51" t="str">
            <v>FCA Nevinnomyssk</v>
          </cell>
          <cell r="L51" t="str">
            <v>НевАзот</v>
          </cell>
          <cell r="M51" t="str">
            <v>НевАзот</v>
          </cell>
          <cell r="N51" t="str">
            <v>GMF</v>
          </cell>
          <cell r="O51" t="str">
            <v>Twin</v>
          </cell>
          <cell r="P51">
            <v>345</v>
          </cell>
          <cell r="Q51">
            <v>30739.5</v>
          </cell>
          <cell r="R51">
            <v>30739.5</v>
          </cell>
          <cell r="S51">
            <v>0</v>
          </cell>
          <cell r="T51">
            <v>25624.94</v>
          </cell>
          <cell r="U51">
            <v>0</v>
          </cell>
          <cell r="V51">
            <v>0</v>
          </cell>
          <cell r="W51">
            <v>0</v>
          </cell>
          <cell r="X51">
            <v>0</v>
          </cell>
          <cell r="Y51">
            <v>0</v>
          </cell>
          <cell r="Z51">
            <v>0</v>
          </cell>
        </row>
        <row r="52">
          <cell r="A52">
            <v>200110</v>
          </cell>
          <cell r="B52" t="str">
            <v>aah</v>
          </cell>
          <cell r="C52" t="str">
            <v>aah06</v>
          </cell>
          <cell r="D52">
            <v>37184</v>
          </cell>
          <cell r="E52">
            <v>37184</v>
          </cell>
          <cell r="F52">
            <v>37274</v>
          </cell>
          <cell r="G52">
            <v>37184</v>
          </cell>
          <cell r="H52">
            <v>57.200000762939453</v>
          </cell>
          <cell r="I52">
            <v>57.200000762939453</v>
          </cell>
          <cell r="J52" t="str">
            <v>FCA Nevinnomyssk</v>
          </cell>
          <cell r="K52" t="str">
            <v>FCA Nevinnomyssk</v>
          </cell>
          <cell r="L52" t="str">
            <v>НевАзот</v>
          </cell>
          <cell r="M52" t="str">
            <v>НевАзот</v>
          </cell>
          <cell r="N52" t="str">
            <v>GMF</v>
          </cell>
          <cell r="O52" t="str">
            <v>PCC</v>
          </cell>
          <cell r="P52">
            <v>345</v>
          </cell>
          <cell r="Q52">
            <v>19734</v>
          </cell>
          <cell r="R52">
            <v>19734</v>
          </cell>
          <cell r="S52">
            <v>0</v>
          </cell>
          <cell r="T52">
            <v>3650.47</v>
          </cell>
          <cell r="U52">
            <v>0</v>
          </cell>
          <cell r="V52">
            <v>0</v>
          </cell>
          <cell r="W52">
            <v>0</v>
          </cell>
          <cell r="X52">
            <v>0</v>
          </cell>
          <cell r="Y52">
            <v>0</v>
          </cell>
          <cell r="Z52">
            <v>0</v>
          </cell>
        </row>
        <row r="53">
          <cell r="A53">
            <v>200111</v>
          </cell>
          <cell r="B53" t="str">
            <v>aah</v>
          </cell>
          <cell r="C53" t="str">
            <v>aah07</v>
          </cell>
          <cell r="D53">
            <v>37215</v>
          </cell>
          <cell r="E53">
            <v>37213</v>
          </cell>
          <cell r="F53">
            <v>37274</v>
          </cell>
          <cell r="G53">
            <v>37215</v>
          </cell>
          <cell r="H53">
            <v>59.700000762939453</v>
          </cell>
          <cell r="I53">
            <v>59.700000762939453</v>
          </cell>
          <cell r="J53" t="str">
            <v>FCA Nevinnomyssk</v>
          </cell>
          <cell r="K53" t="str">
            <v>DAF Uspenskaja</v>
          </cell>
          <cell r="L53" t="str">
            <v>НевАзот</v>
          </cell>
          <cell r="M53" t="str">
            <v>НевАзот</v>
          </cell>
          <cell r="N53" t="str">
            <v>GMF</v>
          </cell>
          <cell r="O53" t="str">
            <v>PCC</v>
          </cell>
          <cell r="P53">
            <v>369</v>
          </cell>
          <cell r="Q53">
            <v>22029.3</v>
          </cell>
          <cell r="R53">
            <v>22029.3</v>
          </cell>
          <cell r="S53">
            <v>0</v>
          </cell>
          <cell r="T53" t="str">
            <v>Transair</v>
          </cell>
          <cell r="U53">
            <v>1331.18</v>
          </cell>
          <cell r="V53">
            <v>1331.18</v>
          </cell>
          <cell r="W53">
            <v>0</v>
          </cell>
          <cell r="X53">
            <v>0</v>
          </cell>
          <cell r="Y53">
            <v>0</v>
          </cell>
          <cell r="Z53">
            <v>0</v>
          </cell>
        </row>
        <row r="54">
          <cell r="A54">
            <v>200112</v>
          </cell>
          <cell r="B54" t="str">
            <v>aah</v>
          </cell>
          <cell r="C54" t="str">
            <v>aah08</v>
          </cell>
          <cell r="D54">
            <v>37245</v>
          </cell>
          <cell r="E54">
            <v>37245</v>
          </cell>
          <cell r="F54">
            <v>37335</v>
          </cell>
          <cell r="G54">
            <v>37248</v>
          </cell>
          <cell r="H54">
            <v>90.599998474121094</v>
          </cell>
          <cell r="I54">
            <v>90.599998474121094</v>
          </cell>
          <cell r="J54" t="str">
            <v>FCA Nevinnomyssk</v>
          </cell>
          <cell r="K54" t="str">
            <v>DAF Uspenskaja</v>
          </cell>
          <cell r="L54" t="str">
            <v>НевАзот</v>
          </cell>
          <cell r="M54" t="str">
            <v>НевАзот</v>
          </cell>
          <cell r="N54" t="str">
            <v>GMF</v>
          </cell>
          <cell r="O54" t="str">
            <v>PCC</v>
          </cell>
          <cell r="P54">
            <v>369</v>
          </cell>
          <cell r="Q54">
            <v>33431.4</v>
          </cell>
          <cell r="R54">
            <v>33431.4</v>
          </cell>
          <cell r="S54">
            <v>0</v>
          </cell>
          <cell r="T54" t="str">
            <v>Transair</v>
          </cell>
          <cell r="U54">
            <v>2056.71</v>
          </cell>
          <cell r="V54">
            <v>2056.71</v>
          </cell>
          <cell r="W54">
            <v>0</v>
          </cell>
          <cell r="X54">
            <v>0</v>
          </cell>
          <cell r="Y54">
            <v>0</v>
          </cell>
          <cell r="Z54">
            <v>0</v>
          </cell>
        </row>
        <row r="55">
          <cell r="A55">
            <v>200201</v>
          </cell>
          <cell r="B55" t="str">
            <v>aah</v>
          </cell>
          <cell r="C55" t="str">
            <v>aah09</v>
          </cell>
          <cell r="D55">
            <v>37287</v>
          </cell>
          <cell r="E55">
            <v>37275</v>
          </cell>
          <cell r="F55">
            <v>37371</v>
          </cell>
          <cell r="G55">
            <v>37275</v>
          </cell>
          <cell r="H55">
            <v>36.099998474121094</v>
          </cell>
          <cell r="I55">
            <v>36.099998474121094</v>
          </cell>
          <cell r="J55" t="str">
            <v>FCA Nevinnomyssk</v>
          </cell>
          <cell r="K55" t="str">
            <v>FCA Nevinnomyssk</v>
          </cell>
          <cell r="L55" t="str">
            <v>НевАзот</v>
          </cell>
          <cell r="M55" t="str">
            <v>НевАзот</v>
          </cell>
          <cell r="N55" t="str">
            <v>GMF</v>
          </cell>
          <cell r="O55" t="str">
            <v>Marmara</v>
          </cell>
          <cell r="P55">
            <v>370</v>
          </cell>
          <cell r="Q55">
            <v>13357</v>
          </cell>
          <cell r="R55">
            <v>0</v>
          </cell>
          <cell r="S55">
            <v>13357</v>
          </cell>
          <cell r="T55">
            <v>7685</v>
          </cell>
          <cell r="U55">
            <v>0</v>
          </cell>
          <cell r="V55">
            <v>0</v>
          </cell>
          <cell r="W55">
            <v>0</v>
          </cell>
          <cell r="X55">
            <v>0</v>
          </cell>
          <cell r="Y55">
            <v>0</v>
          </cell>
          <cell r="Z55">
            <v>0</v>
          </cell>
        </row>
        <row r="56">
          <cell r="A56">
            <v>200112</v>
          </cell>
          <cell r="B56" t="str">
            <v>aah</v>
          </cell>
          <cell r="C56" t="str">
            <v>aah10</v>
          </cell>
          <cell r="D56">
            <v>37245</v>
          </cell>
          <cell r="E56">
            <v>37252</v>
          </cell>
          <cell r="F56">
            <v>37335</v>
          </cell>
          <cell r="G56">
            <v>37255</v>
          </cell>
          <cell r="H56">
            <v>86</v>
          </cell>
          <cell r="I56">
            <v>86</v>
          </cell>
          <cell r="J56" t="str">
            <v>FCA Nevinnomyssk</v>
          </cell>
          <cell r="K56" t="str">
            <v>DAF Uspenskaja</v>
          </cell>
          <cell r="L56" t="str">
            <v>НевАзот</v>
          </cell>
          <cell r="M56" t="str">
            <v>НевАзот</v>
          </cell>
          <cell r="N56" t="str">
            <v>GMF</v>
          </cell>
          <cell r="O56" t="str">
            <v>PCC</v>
          </cell>
          <cell r="P56">
            <v>369</v>
          </cell>
          <cell r="Q56">
            <v>31734</v>
          </cell>
          <cell r="R56">
            <v>31734</v>
          </cell>
          <cell r="S56">
            <v>0</v>
          </cell>
          <cell r="T56" t="str">
            <v>Transair</v>
          </cell>
          <cell r="U56">
            <v>1966.31</v>
          </cell>
          <cell r="V56">
            <v>1966.31</v>
          </cell>
          <cell r="W56">
            <v>0</v>
          </cell>
          <cell r="X56">
            <v>0</v>
          </cell>
          <cell r="Y56">
            <v>0</v>
          </cell>
          <cell r="Z56">
            <v>0</v>
          </cell>
        </row>
        <row r="57">
          <cell r="A57">
            <v>200201</v>
          </cell>
          <cell r="B57" t="str">
            <v>aah</v>
          </cell>
          <cell r="C57" t="str">
            <v>aah11</v>
          </cell>
          <cell r="D57">
            <v>37276</v>
          </cell>
          <cell r="E57">
            <v>37274</v>
          </cell>
          <cell r="F57">
            <v>37364</v>
          </cell>
          <cell r="G57">
            <v>61.299999237060547</v>
          </cell>
          <cell r="H57">
            <v>149.89999389648438</v>
          </cell>
          <cell r="I57">
            <v>149.89999389648438</v>
          </cell>
          <cell r="J57" t="str">
            <v>FCA Nevinnomyssk</v>
          </cell>
          <cell r="K57" t="str">
            <v>DAF Uspenskaja</v>
          </cell>
          <cell r="L57" t="str">
            <v>НевАзот</v>
          </cell>
          <cell r="M57" t="str">
            <v>НевАзот</v>
          </cell>
          <cell r="N57" t="str">
            <v>GMF</v>
          </cell>
          <cell r="O57" t="str">
            <v>PCC</v>
          </cell>
          <cell r="P57">
            <v>369</v>
          </cell>
          <cell r="Q57">
            <v>55313.1</v>
          </cell>
          <cell r="R57">
            <v>55313.1</v>
          </cell>
          <cell r="S57">
            <v>0</v>
          </cell>
          <cell r="T57" t="str">
            <v>Transair</v>
          </cell>
          <cell r="U57">
            <v>3222.85</v>
          </cell>
          <cell r="V57">
            <v>0</v>
          </cell>
          <cell r="W57">
            <v>3222.85</v>
          </cell>
          <cell r="X57">
            <v>0</v>
          </cell>
          <cell r="Y57">
            <v>0</v>
          </cell>
          <cell r="Z57">
            <v>0</v>
          </cell>
        </row>
        <row r="58">
          <cell r="A58">
            <v>200201</v>
          </cell>
          <cell r="B58" t="str">
            <v>aah</v>
          </cell>
          <cell r="C58" t="str">
            <v>aah12</v>
          </cell>
          <cell r="D58">
            <v>37276</v>
          </cell>
          <cell r="E58">
            <v>37278</v>
          </cell>
          <cell r="F58">
            <v>37364</v>
          </cell>
          <cell r="G58">
            <v>88.900001525878906</v>
          </cell>
          <cell r="H58">
            <v>61</v>
          </cell>
          <cell r="I58">
            <v>61</v>
          </cell>
          <cell r="J58" t="str">
            <v>FCA Nevinnomyssk</v>
          </cell>
          <cell r="K58" t="str">
            <v>DAF Uspenskaja</v>
          </cell>
          <cell r="L58" t="str">
            <v>НевАзот</v>
          </cell>
          <cell r="M58" t="str">
            <v>НевАзот</v>
          </cell>
          <cell r="N58" t="str">
            <v>GMF</v>
          </cell>
          <cell r="O58" t="str">
            <v>PCC</v>
          </cell>
          <cell r="P58">
            <v>369</v>
          </cell>
          <cell r="Q58">
            <v>22509</v>
          </cell>
          <cell r="R58">
            <v>22509</v>
          </cell>
          <cell r="S58">
            <v>0</v>
          </cell>
          <cell r="T58" t="str">
            <v>Transair</v>
          </cell>
          <cell r="U58">
            <v>1311.5</v>
          </cell>
          <cell r="V58">
            <v>0</v>
          </cell>
          <cell r="W58">
            <v>1311.5</v>
          </cell>
          <cell r="X58">
            <v>0</v>
          </cell>
          <cell r="Y58">
            <v>0</v>
          </cell>
          <cell r="Z58">
            <v>0</v>
          </cell>
        </row>
        <row r="59">
          <cell r="A59">
            <v>200201</v>
          </cell>
          <cell r="B59" t="str">
            <v>aah</v>
          </cell>
          <cell r="C59" t="str">
            <v>aah13</v>
          </cell>
          <cell r="D59">
            <v>37287</v>
          </cell>
          <cell r="E59">
            <v>37277</v>
          </cell>
          <cell r="F59">
            <v>37371</v>
          </cell>
          <cell r="G59">
            <v>37277</v>
          </cell>
          <cell r="H59">
            <v>35.900001525878906</v>
          </cell>
          <cell r="I59">
            <v>35.900001525878906</v>
          </cell>
          <cell r="J59" t="str">
            <v>FCA Nevinnomyssk</v>
          </cell>
          <cell r="K59" t="str">
            <v>FCA Nevinnomyssk</v>
          </cell>
          <cell r="L59" t="str">
            <v>НевАзот</v>
          </cell>
          <cell r="M59" t="str">
            <v>НевАзот</v>
          </cell>
          <cell r="N59" t="str">
            <v>GMF</v>
          </cell>
          <cell r="O59" t="str">
            <v>Marmara</v>
          </cell>
          <cell r="P59">
            <v>370</v>
          </cell>
          <cell r="Q59">
            <v>13283</v>
          </cell>
          <cell r="R59">
            <v>0</v>
          </cell>
          <cell r="S59">
            <v>13283</v>
          </cell>
          <cell r="T59">
            <v>0</v>
          </cell>
          <cell r="U59">
            <v>0</v>
          </cell>
          <cell r="V59">
            <v>0</v>
          </cell>
          <cell r="W59">
            <v>0</v>
          </cell>
          <cell r="X59">
            <v>0</v>
          </cell>
          <cell r="Y59">
            <v>0</v>
          </cell>
          <cell r="Z59">
            <v>0</v>
          </cell>
        </row>
        <row r="60">
          <cell r="A60">
            <v>200201</v>
          </cell>
          <cell r="B60" t="str">
            <v>aah</v>
          </cell>
          <cell r="C60" t="str">
            <v>aah14</v>
          </cell>
          <cell r="D60">
            <v>37276</v>
          </cell>
          <cell r="E60">
            <v>37211</v>
          </cell>
          <cell r="F60">
            <v>37364</v>
          </cell>
          <cell r="G60">
            <v>240.30000305175781</v>
          </cell>
          <cell r="H60">
            <v>89.099998474121094</v>
          </cell>
          <cell r="I60">
            <v>89.099998474121094</v>
          </cell>
          <cell r="J60" t="str">
            <v>FCA Nevinnomyssk</v>
          </cell>
          <cell r="K60" t="str">
            <v>DAF Uspenskaja</v>
          </cell>
          <cell r="L60" t="str">
            <v>НевАзот</v>
          </cell>
          <cell r="M60" t="str">
            <v>НевАзот</v>
          </cell>
          <cell r="N60" t="str">
            <v>GMF</v>
          </cell>
          <cell r="O60" t="str">
            <v>PCC</v>
          </cell>
          <cell r="P60">
            <v>369</v>
          </cell>
          <cell r="Q60">
            <v>32877.9</v>
          </cell>
          <cell r="R60">
            <v>32877.9</v>
          </cell>
          <cell r="S60">
            <v>0</v>
          </cell>
          <cell r="T60" t="str">
            <v>Transair</v>
          </cell>
          <cell r="U60">
            <v>1915.65</v>
          </cell>
          <cell r="V60">
            <v>0</v>
          </cell>
          <cell r="W60">
            <v>1915.65</v>
          </cell>
          <cell r="X60">
            <v>0</v>
          </cell>
          <cell r="Y60">
            <v>0</v>
          </cell>
          <cell r="Z60">
            <v>0</v>
          </cell>
        </row>
        <row r="61">
          <cell r="A61">
            <v>200201</v>
          </cell>
          <cell r="B61" t="str">
            <v>aah</v>
          </cell>
          <cell r="C61" t="str">
            <v>aah15</v>
          </cell>
          <cell r="D61">
            <v>37287</v>
          </cell>
          <cell r="E61">
            <v>37200</v>
          </cell>
          <cell r="F61">
            <v>37371</v>
          </cell>
          <cell r="G61">
            <v>89.099998474121094</v>
          </cell>
          <cell r="H61">
            <v>228</v>
          </cell>
          <cell r="I61">
            <v>228</v>
          </cell>
          <cell r="J61" t="str">
            <v>FCA Nevinnomyssk</v>
          </cell>
          <cell r="K61" t="str">
            <v>FCA Nevinnomyssk</v>
          </cell>
          <cell r="L61" t="str">
            <v>НевАзот</v>
          </cell>
          <cell r="M61" t="str">
            <v>НевАзот</v>
          </cell>
          <cell r="N61" t="str">
            <v>GMF</v>
          </cell>
          <cell r="O61" t="str">
            <v>Marmara</v>
          </cell>
          <cell r="P61">
            <v>370</v>
          </cell>
          <cell r="Q61">
            <v>84360</v>
          </cell>
          <cell r="R61">
            <v>0</v>
          </cell>
          <cell r="S61">
            <v>84360</v>
          </cell>
          <cell r="T61">
            <v>0</v>
          </cell>
          <cell r="U61">
            <v>0</v>
          </cell>
          <cell r="V61">
            <v>0</v>
          </cell>
          <cell r="W61">
            <v>0</v>
          </cell>
          <cell r="X61">
            <v>0</v>
          </cell>
          <cell r="Y61">
            <v>0</v>
          </cell>
          <cell r="Z61">
            <v>0</v>
          </cell>
        </row>
        <row r="62">
          <cell r="A62">
            <v>200101</v>
          </cell>
          <cell r="B62" t="str">
            <v>ac</v>
          </cell>
          <cell r="C62" t="str">
            <v>ac01</v>
          </cell>
          <cell r="D62">
            <v>36914</v>
          </cell>
          <cell r="E62">
            <v>36914</v>
          </cell>
          <cell r="F62">
            <v>36959</v>
          </cell>
          <cell r="G62">
            <v>36914</v>
          </cell>
          <cell r="H62">
            <v>3975.60009765625</v>
          </cell>
          <cell r="I62">
            <v>3975.60009765625</v>
          </cell>
          <cell r="J62" t="str">
            <v>FCA Kovdor</v>
          </cell>
          <cell r="K62" t="str">
            <v>DDU Shilainiai</v>
          </cell>
          <cell r="L62" t="str">
            <v>КГОК</v>
          </cell>
          <cell r="M62" t="str">
            <v>КГОК</v>
          </cell>
          <cell r="N62" t="str">
            <v>Seneltex</v>
          </cell>
          <cell r="O62" t="str">
            <v>Kemira-Lifosa</v>
          </cell>
          <cell r="P62">
            <v>61.5</v>
          </cell>
          <cell r="Q62">
            <v>244499.4</v>
          </cell>
          <cell r="R62">
            <v>244499.4</v>
          </cell>
          <cell r="S62">
            <v>0</v>
          </cell>
          <cell r="T62" t="str">
            <v>Itico</v>
          </cell>
          <cell r="U62">
            <v>105695.55</v>
          </cell>
          <cell r="V62">
            <v>105695.55</v>
          </cell>
          <cell r="W62">
            <v>0</v>
          </cell>
          <cell r="X62">
            <v>0</v>
          </cell>
          <cell r="Y62">
            <v>0</v>
          </cell>
          <cell r="Z62">
            <v>0</v>
          </cell>
        </row>
        <row r="63">
          <cell r="A63">
            <v>200102</v>
          </cell>
          <cell r="B63" t="str">
            <v>ac</v>
          </cell>
          <cell r="C63" t="str">
            <v>ac02</v>
          </cell>
          <cell r="D63">
            <v>36931</v>
          </cell>
          <cell r="E63">
            <v>36931</v>
          </cell>
          <cell r="F63">
            <v>36976</v>
          </cell>
          <cell r="G63">
            <v>36931</v>
          </cell>
          <cell r="H63">
            <v>3977</v>
          </cell>
          <cell r="I63">
            <v>3977</v>
          </cell>
          <cell r="J63" t="str">
            <v>FCA Kovdor</v>
          </cell>
          <cell r="K63" t="str">
            <v>DDU Shilainiai</v>
          </cell>
          <cell r="L63" t="str">
            <v>КГОК</v>
          </cell>
          <cell r="M63" t="str">
            <v>КГОК</v>
          </cell>
          <cell r="N63" t="str">
            <v>Seneltex</v>
          </cell>
          <cell r="O63" t="str">
            <v>Kemira-Lifosa</v>
          </cell>
          <cell r="P63">
            <v>61.5</v>
          </cell>
          <cell r="Q63">
            <v>244585.5</v>
          </cell>
          <cell r="R63">
            <v>244585.5</v>
          </cell>
          <cell r="S63">
            <v>0</v>
          </cell>
          <cell r="T63" t="str">
            <v>Itico</v>
          </cell>
          <cell r="U63">
            <v>105801.75</v>
          </cell>
          <cell r="V63">
            <v>105801.75</v>
          </cell>
          <cell r="W63">
            <v>0</v>
          </cell>
          <cell r="X63">
            <v>0</v>
          </cell>
          <cell r="Y63">
            <v>0</v>
          </cell>
          <cell r="Z63">
            <v>0</v>
          </cell>
        </row>
        <row r="64">
          <cell r="A64">
            <v>200103</v>
          </cell>
          <cell r="B64" t="str">
            <v>ac</v>
          </cell>
          <cell r="C64" t="str">
            <v>ac03</v>
          </cell>
          <cell r="D64">
            <v>36956</v>
          </cell>
          <cell r="E64">
            <v>36956</v>
          </cell>
          <cell r="F64">
            <v>37001</v>
          </cell>
          <cell r="G64">
            <v>36956</v>
          </cell>
          <cell r="H64">
            <v>3974.800048828125</v>
          </cell>
          <cell r="I64">
            <v>3974.800048828125</v>
          </cell>
          <cell r="J64" t="str">
            <v>FCA Kovdor</v>
          </cell>
          <cell r="K64" t="str">
            <v>DDU Shilainiai</v>
          </cell>
          <cell r="L64" t="str">
            <v>КГОК</v>
          </cell>
          <cell r="M64" t="str">
            <v>КГОК</v>
          </cell>
          <cell r="N64" t="str">
            <v>Seneltex</v>
          </cell>
          <cell r="O64" t="str">
            <v>Lifosa</v>
          </cell>
          <cell r="P64">
            <v>61.5</v>
          </cell>
          <cell r="Q64">
            <v>244450.2</v>
          </cell>
          <cell r="R64">
            <v>244450.2</v>
          </cell>
          <cell r="S64">
            <v>0</v>
          </cell>
          <cell r="T64" t="str">
            <v>Itico</v>
          </cell>
          <cell r="U64">
            <v>105748.65</v>
          </cell>
          <cell r="V64">
            <v>105748.65</v>
          </cell>
          <cell r="W64">
            <v>0</v>
          </cell>
          <cell r="X64">
            <v>0</v>
          </cell>
          <cell r="Y64">
            <v>0</v>
          </cell>
          <cell r="Z64">
            <v>0</v>
          </cell>
        </row>
        <row r="65">
          <cell r="A65">
            <v>200103</v>
          </cell>
          <cell r="B65" t="str">
            <v>ac</v>
          </cell>
          <cell r="C65" t="str">
            <v>ac04</v>
          </cell>
          <cell r="D65">
            <v>36963</v>
          </cell>
          <cell r="E65">
            <v>36963</v>
          </cell>
          <cell r="F65">
            <v>37008</v>
          </cell>
          <cell r="G65">
            <v>36963</v>
          </cell>
          <cell r="H65">
            <v>3951.89990234375</v>
          </cell>
          <cell r="I65">
            <v>3951.89990234375</v>
          </cell>
          <cell r="J65" t="str">
            <v>FCA Kovdor</v>
          </cell>
          <cell r="K65" t="str">
            <v>DDU Shilainiai</v>
          </cell>
          <cell r="L65" t="str">
            <v>КГОК</v>
          </cell>
          <cell r="M65" t="str">
            <v>КГОК</v>
          </cell>
          <cell r="N65" t="str">
            <v>Seneltex</v>
          </cell>
          <cell r="O65" t="str">
            <v>Kemira-Lifosa</v>
          </cell>
          <cell r="P65">
            <v>61.5</v>
          </cell>
          <cell r="Q65">
            <v>243041.85</v>
          </cell>
          <cell r="R65">
            <v>243041.85</v>
          </cell>
          <cell r="S65">
            <v>0</v>
          </cell>
          <cell r="T65" t="str">
            <v>Itico</v>
          </cell>
          <cell r="U65">
            <v>105217.65</v>
          </cell>
          <cell r="V65">
            <v>105217.65</v>
          </cell>
          <cell r="W65">
            <v>0</v>
          </cell>
          <cell r="X65">
            <v>0</v>
          </cell>
          <cell r="Y65">
            <v>0</v>
          </cell>
          <cell r="Z65">
            <v>0</v>
          </cell>
        </row>
        <row r="66">
          <cell r="A66">
            <v>200103</v>
          </cell>
          <cell r="B66" t="str">
            <v>ac</v>
          </cell>
          <cell r="C66" t="str">
            <v>ac05</v>
          </cell>
          <cell r="D66">
            <v>36967</v>
          </cell>
          <cell r="E66">
            <v>36967</v>
          </cell>
          <cell r="F66">
            <v>37012</v>
          </cell>
          <cell r="G66">
            <v>36967</v>
          </cell>
          <cell r="H66">
            <v>3913.89990234375</v>
          </cell>
          <cell r="I66">
            <v>3913.89990234375</v>
          </cell>
          <cell r="J66" t="str">
            <v>FCA Kovdor</v>
          </cell>
          <cell r="K66" t="str">
            <v>DDU Shilainiai</v>
          </cell>
          <cell r="L66" t="str">
            <v>КГОК</v>
          </cell>
          <cell r="M66" t="str">
            <v>КГОК</v>
          </cell>
          <cell r="N66" t="str">
            <v>Seneltex</v>
          </cell>
          <cell r="O66" t="str">
            <v>Lifosa</v>
          </cell>
          <cell r="P66">
            <v>61.5</v>
          </cell>
          <cell r="Q66">
            <v>240704.85</v>
          </cell>
          <cell r="R66">
            <v>240704.85</v>
          </cell>
          <cell r="S66">
            <v>0</v>
          </cell>
          <cell r="T66" t="str">
            <v>Itico</v>
          </cell>
          <cell r="U66">
            <v>104102.55</v>
          </cell>
          <cell r="V66">
            <v>104102.55</v>
          </cell>
          <cell r="W66">
            <v>0</v>
          </cell>
          <cell r="X66">
            <v>0</v>
          </cell>
          <cell r="Y66">
            <v>0</v>
          </cell>
          <cell r="Z66">
            <v>0</v>
          </cell>
        </row>
        <row r="67">
          <cell r="A67">
            <v>200103</v>
          </cell>
          <cell r="B67" t="str">
            <v>ac</v>
          </cell>
          <cell r="C67" t="str">
            <v>ac06</v>
          </cell>
          <cell r="D67">
            <v>36970</v>
          </cell>
          <cell r="E67">
            <v>36970</v>
          </cell>
          <cell r="F67">
            <v>37015</v>
          </cell>
          <cell r="G67">
            <v>36970</v>
          </cell>
          <cell r="H67">
            <v>3935.199951171875</v>
          </cell>
          <cell r="I67">
            <v>3935.199951171875</v>
          </cell>
          <cell r="J67" t="str">
            <v>FCA Kovdor</v>
          </cell>
          <cell r="K67" t="str">
            <v>DDU Shilainiai</v>
          </cell>
          <cell r="L67" t="str">
            <v>КГОК</v>
          </cell>
          <cell r="M67" t="str">
            <v>КГОК</v>
          </cell>
          <cell r="N67" t="str">
            <v>Seneltex</v>
          </cell>
          <cell r="O67" t="str">
            <v>Lifosa</v>
          </cell>
          <cell r="P67">
            <v>61.5</v>
          </cell>
          <cell r="Q67">
            <v>242014.8</v>
          </cell>
          <cell r="R67">
            <v>242014.8</v>
          </cell>
          <cell r="S67">
            <v>0</v>
          </cell>
          <cell r="T67" t="str">
            <v>Itico</v>
          </cell>
          <cell r="U67">
            <v>104660.1</v>
          </cell>
          <cell r="V67">
            <v>104660.1</v>
          </cell>
          <cell r="W67">
            <v>0</v>
          </cell>
          <cell r="X67">
            <v>0</v>
          </cell>
          <cell r="Y67">
            <v>0</v>
          </cell>
          <cell r="Z67">
            <v>0</v>
          </cell>
        </row>
        <row r="68">
          <cell r="A68">
            <v>200104</v>
          </cell>
          <cell r="B68" t="str">
            <v>ac</v>
          </cell>
          <cell r="C68" t="str">
            <v>ac07</v>
          </cell>
          <cell r="D68">
            <v>36983</v>
          </cell>
          <cell r="E68">
            <v>36983</v>
          </cell>
          <cell r="F68">
            <v>37028</v>
          </cell>
          <cell r="G68">
            <v>36983</v>
          </cell>
          <cell r="H68">
            <v>3927.89990234375</v>
          </cell>
          <cell r="I68">
            <v>3927.89990234375</v>
          </cell>
          <cell r="J68" t="str">
            <v>FCA Kovdor</v>
          </cell>
          <cell r="K68" t="str">
            <v>DDU Shilainiai</v>
          </cell>
          <cell r="L68" t="str">
            <v>КГОК</v>
          </cell>
          <cell r="M68" t="str">
            <v>КГОК</v>
          </cell>
          <cell r="N68" t="str">
            <v>Seneltex</v>
          </cell>
          <cell r="O68" t="str">
            <v>Kemira-Lifosa</v>
          </cell>
          <cell r="P68">
            <v>61.5</v>
          </cell>
          <cell r="Q68">
            <v>241565.85</v>
          </cell>
          <cell r="R68">
            <v>241565.85</v>
          </cell>
          <cell r="S68">
            <v>0</v>
          </cell>
          <cell r="T68" t="str">
            <v>Itico</v>
          </cell>
          <cell r="U68">
            <v>104630.52</v>
          </cell>
          <cell r="V68">
            <v>104630.52</v>
          </cell>
          <cell r="W68">
            <v>0</v>
          </cell>
          <cell r="X68">
            <v>0</v>
          </cell>
          <cell r="Y68">
            <v>0</v>
          </cell>
          <cell r="Z68">
            <v>0</v>
          </cell>
        </row>
        <row r="69">
          <cell r="A69">
            <v>200104</v>
          </cell>
          <cell r="B69" t="str">
            <v>ac</v>
          </cell>
          <cell r="C69" t="str">
            <v>ac08</v>
          </cell>
          <cell r="D69">
            <v>36994</v>
          </cell>
          <cell r="E69">
            <v>36994</v>
          </cell>
          <cell r="F69">
            <v>37039</v>
          </cell>
          <cell r="G69">
            <v>36994</v>
          </cell>
          <cell r="H69">
            <v>3939.5</v>
          </cell>
          <cell r="I69">
            <v>3939.5</v>
          </cell>
          <cell r="J69" t="str">
            <v>FCA Kovdor</v>
          </cell>
          <cell r="K69" t="str">
            <v>DDU Shilainiai</v>
          </cell>
          <cell r="L69" t="str">
            <v>КГОК</v>
          </cell>
          <cell r="M69" t="str">
            <v>КГОК</v>
          </cell>
          <cell r="N69" t="str">
            <v>Seneltex</v>
          </cell>
          <cell r="O69" t="str">
            <v>Lifosa</v>
          </cell>
          <cell r="P69">
            <v>61.5</v>
          </cell>
          <cell r="Q69">
            <v>242279.25</v>
          </cell>
          <cell r="R69">
            <v>242279.25</v>
          </cell>
          <cell r="S69">
            <v>0</v>
          </cell>
          <cell r="T69" t="str">
            <v>Itico</v>
          </cell>
          <cell r="U69">
            <v>105003.06</v>
          </cell>
          <cell r="V69">
            <v>105003.06</v>
          </cell>
          <cell r="W69">
            <v>0</v>
          </cell>
          <cell r="X69">
            <v>0</v>
          </cell>
          <cell r="Y69">
            <v>0</v>
          </cell>
          <cell r="Z69">
            <v>0</v>
          </cell>
        </row>
        <row r="70">
          <cell r="A70">
            <v>200104</v>
          </cell>
          <cell r="B70" t="str">
            <v>ac</v>
          </cell>
          <cell r="C70" t="str">
            <v>ac09</v>
          </cell>
          <cell r="D70">
            <v>36995</v>
          </cell>
          <cell r="E70">
            <v>36995</v>
          </cell>
          <cell r="F70">
            <v>37040</v>
          </cell>
          <cell r="G70">
            <v>36995</v>
          </cell>
          <cell r="H70">
            <v>3864.39990234375</v>
          </cell>
          <cell r="I70">
            <v>3864.39990234375</v>
          </cell>
          <cell r="J70" t="str">
            <v>FCA Kovdor</v>
          </cell>
          <cell r="K70" t="str">
            <v>DDU Shilainiai</v>
          </cell>
          <cell r="L70" t="str">
            <v>КГОК</v>
          </cell>
          <cell r="M70" t="str">
            <v>КГОК</v>
          </cell>
          <cell r="N70" t="str">
            <v>Seneltex</v>
          </cell>
          <cell r="O70" t="str">
            <v>Lifosa</v>
          </cell>
          <cell r="P70">
            <v>61.5</v>
          </cell>
          <cell r="Q70">
            <v>237660.6</v>
          </cell>
          <cell r="R70">
            <v>237660.6</v>
          </cell>
          <cell r="S70">
            <v>0</v>
          </cell>
          <cell r="T70" t="str">
            <v>Itico</v>
          </cell>
          <cell r="U70">
            <v>103087.14</v>
          </cell>
          <cell r="V70">
            <v>103087.14</v>
          </cell>
          <cell r="W70">
            <v>0</v>
          </cell>
          <cell r="X70">
            <v>0</v>
          </cell>
          <cell r="Y70">
            <v>0</v>
          </cell>
          <cell r="Z70">
            <v>0</v>
          </cell>
        </row>
        <row r="71">
          <cell r="A71">
            <v>200104</v>
          </cell>
          <cell r="B71" t="str">
            <v>ac</v>
          </cell>
          <cell r="C71" t="str">
            <v>ac10</v>
          </cell>
          <cell r="D71">
            <v>36998</v>
          </cell>
          <cell r="E71">
            <v>36998</v>
          </cell>
          <cell r="F71">
            <v>37043</v>
          </cell>
          <cell r="G71">
            <v>36998</v>
          </cell>
          <cell r="H71">
            <v>3891.699951171875</v>
          </cell>
          <cell r="I71">
            <v>3891.699951171875</v>
          </cell>
          <cell r="J71" t="str">
            <v>FCA Kovdor</v>
          </cell>
          <cell r="K71" t="str">
            <v>DDU Shilainiai</v>
          </cell>
          <cell r="L71" t="str">
            <v>КГОК</v>
          </cell>
          <cell r="M71" t="str">
            <v>КГОК</v>
          </cell>
          <cell r="N71" t="str">
            <v>Seneltex</v>
          </cell>
          <cell r="O71" t="str">
            <v>Lifosa</v>
          </cell>
          <cell r="P71">
            <v>61.5</v>
          </cell>
          <cell r="Q71">
            <v>239339.55</v>
          </cell>
          <cell r="R71">
            <v>239339.55</v>
          </cell>
          <cell r="S71">
            <v>0</v>
          </cell>
          <cell r="T71" t="str">
            <v>Itico</v>
          </cell>
          <cell r="U71">
            <v>103779</v>
          </cell>
          <cell r="V71">
            <v>103779</v>
          </cell>
          <cell r="W71">
            <v>0</v>
          </cell>
          <cell r="X71">
            <v>0</v>
          </cell>
          <cell r="Y71">
            <v>0</v>
          </cell>
          <cell r="Z71">
            <v>0</v>
          </cell>
        </row>
        <row r="72">
          <cell r="A72">
            <v>200104</v>
          </cell>
          <cell r="B72" t="str">
            <v>ac</v>
          </cell>
          <cell r="C72" t="str">
            <v>ac11</v>
          </cell>
          <cell r="D72">
            <v>37001</v>
          </cell>
          <cell r="E72">
            <v>37001</v>
          </cell>
          <cell r="F72">
            <v>37046</v>
          </cell>
          <cell r="G72">
            <v>37001</v>
          </cell>
          <cell r="H72">
            <v>3894.39990234375</v>
          </cell>
          <cell r="I72">
            <v>3894.39990234375</v>
          </cell>
          <cell r="J72" t="str">
            <v>FCA Kovdor</v>
          </cell>
          <cell r="K72" t="str">
            <v>DDU Shilainiai</v>
          </cell>
          <cell r="L72" t="str">
            <v>КГОК</v>
          </cell>
          <cell r="M72" t="str">
            <v>КГОК</v>
          </cell>
          <cell r="N72" t="str">
            <v>Seneltex</v>
          </cell>
          <cell r="O72" t="str">
            <v>Lifosa</v>
          </cell>
          <cell r="P72">
            <v>61.5</v>
          </cell>
          <cell r="Q72">
            <v>239505.6</v>
          </cell>
          <cell r="R72">
            <v>239505.6</v>
          </cell>
          <cell r="S72">
            <v>0</v>
          </cell>
          <cell r="T72" t="str">
            <v>Itico</v>
          </cell>
          <cell r="U72">
            <v>104744.32000000001</v>
          </cell>
          <cell r="V72">
            <v>104744.32000000001</v>
          </cell>
          <cell r="W72">
            <v>0</v>
          </cell>
          <cell r="X72">
            <v>0</v>
          </cell>
          <cell r="Y72">
            <v>0</v>
          </cell>
          <cell r="Z72">
            <v>0</v>
          </cell>
        </row>
        <row r="73">
          <cell r="A73">
            <v>200104</v>
          </cell>
          <cell r="B73" t="str">
            <v>ac</v>
          </cell>
          <cell r="C73" t="str">
            <v>ac12</v>
          </cell>
          <cell r="D73">
            <v>37006</v>
          </cell>
          <cell r="E73">
            <v>37006</v>
          </cell>
          <cell r="F73">
            <v>37051</v>
          </cell>
          <cell r="G73">
            <v>37006</v>
          </cell>
          <cell r="H73">
            <v>3997.199951171875</v>
          </cell>
          <cell r="I73">
            <v>3997.199951171875</v>
          </cell>
          <cell r="J73" t="str">
            <v>FCA Kovdor</v>
          </cell>
          <cell r="K73" t="str">
            <v>DDU Shilainiai</v>
          </cell>
          <cell r="L73" t="str">
            <v>КГОК</v>
          </cell>
          <cell r="M73" t="str">
            <v>КГОК</v>
          </cell>
          <cell r="N73" t="str">
            <v>Seneltex</v>
          </cell>
          <cell r="O73" t="str">
            <v>Lifosa</v>
          </cell>
          <cell r="P73">
            <v>61.5</v>
          </cell>
          <cell r="Q73">
            <v>245827.8</v>
          </cell>
          <cell r="R73">
            <v>245827.8</v>
          </cell>
          <cell r="S73">
            <v>0</v>
          </cell>
          <cell r="T73" t="str">
            <v>Itico</v>
          </cell>
          <cell r="U73">
            <v>107534.64</v>
          </cell>
          <cell r="V73">
            <v>107534.64</v>
          </cell>
          <cell r="W73">
            <v>0</v>
          </cell>
          <cell r="X73">
            <v>0</v>
          </cell>
          <cell r="Y73">
            <v>0</v>
          </cell>
          <cell r="Z73">
            <v>0</v>
          </cell>
        </row>
        <row r="74">
          <cell r="A74">
            <v>200104</v>
          </cell>
          <cell r="B74" t="str">
            <v>ac</v>
          </cell>
          <cell r="C74" t="str">
            <v>ac13</v>
          </cell>
          <cell r="D74">
            <v>37008</v>
          </cell>
          <cell r="E74">
            <v>37008</v>
          </cell>
          <cell r="F74">
            <v>37053</v>
          </cell>
          <cell r="G74">
            <v>37008</v>
          </cell>
          <cell r="H74">
            <v>3881.89990234375</v>
          </cell>
          <cell r="I74">
            <v>3881.89990234375</v>
          </cell>
          <cell r="J74" t="str">
            <v>FCA Kovdor</v>
          </cell>
          <cell r="K74" t="str">
            <v>DDU Shilainiai</v>
          </cell>
          <cell r="L74" t="str">
            <v>КГОК</v>
          </cell>
          <cell r="M74" t="str">
            <v>КГОК</v>
          </cell>
          <cell r="N74" t="str">
            <v>Seneltex</v>
          </cell>
          <cell r="O74" t="str">
            <v>Lifosa</v>
          </cell>
          <cell r="P74">
            <v>61.5</v>
          </cell>
          <cell r="Q74">
            <v>238736.85</v>
          </cell>
          <cell r="R74">
            <v>238736.85</v>
          </cell>
          <cell r="S74">
            <v>0</v>
          </cell>
          <cell r="T74" t="str">
            <v>Itico</v>
          </cell>
          <cell r="U74">
            <v>104422.36</v>
          </cell>
          <cell r="V74">
            <v>104422.36</v>
          </cell>
          <cell r="W74">
            <v>0</v>
          </cell>
          <cell r="X74">
            <v>0</v>
          </cell>
          <cell r="Y74">
            <v>0</v>
          </cell>
          <cell r="Z74">
            <v>0</v>
          </cell>
        </row>
        <row r="75">
          <cell r="A75">
            <v>200104</v>
          </cell>
          <cell r="B75" t="str">
            <v>ac</v>
          </cell>
          <cell r="C75" t="str">
            <v>ac14</v>
          </cell>
          <cell r="D75">
            <v>37009</v>
          </cell>
          <cell r="E75">
            <v>37009</v>
          </cell>
          <cell r="F75">
            <v>37054</v>
          </cell>
          <cell r="G75">
            <v>37009</v>
          </cell>
          <cell r="H75">
            <v>3913.699951171875</v>
          </cell>
          <cell r="I75">
            <v>3913.699951171875</v>
          </cell>
          <cell r="J75" t="str">
            <v>FCA Kovdor</v>
          </cell>
          <cell r="K75" t="str">
            <v>DDU Shilainiai</v>
          </cell>
          <cell r="L75" t="str">
            <v>КГОК</v>
          </cell>
          <cell r="M75" t="str">
            <v>КГОК</v>
          </cell>
          <cell r="N75" t="str">
            <v>Seneltex</v>
          </cell>
          <cell r="O75" t="str">
            <v>Lifosa</v>
          </cell>
          <cell r="P75">
            <v>62.25</v>
          </cell>
          <cell r="Q75">
            <v>243627.83</v>
          </cell>
          <cell r="R75">
            <v>243627.83</v>
          </cell>
          <cell r="S75">
            <v>0</v>
          </cell>
          <cell r="T75" t="str">
            <v>Itico</v>
          </cell>
          <cell r="U75">
            <v>105200.43</v>
          </cell>
          <cell r="V75">
            <v>105200.43</v>
          </cell>
          <cell r="W75">
            <v>0</v>
          </cell>
          <cell r="X75">
            <v>0</v>
          </cell>
          <cell r="Y75">
            <v>0</v>
          </cell>
          <cell r="Z75">
            <v>0</v>
          </cell>
        </row>
        <row r="76">
          <cell r="A76">
            <v>200105</v>
          </cell>
          <cell r="B76" t="str">
            <v>ac</v>
          </cell>
          <cell r="C76" t="str">
            <v>ac15</v>
          </cell>
          <cell r="D76">
            <v>36914</v>
          </cell>
          <cell r="E76">
            <v>37016</v>
          </cell>
          <cell r="F76">
            <v>37031</v>
          </cell>
          <cell r="G76">
            <v>37016</v>
          </cell>
          <cell r="H76">
            <v>19052</v>
          </cell>
          <cell r="I76">
            <v>19052</v>
          </cell>
          <cell r="J76" t="str">
            <v>FOB Murmansk</v>
          </cell>
          <cell r="K76" t="str">
            <v>CFR Klaipeda</v>
          </cell>
          <cell r="L76" t="str">
            <v>КГОК</v>
          </cell>
          <cell r="M76" t="str">
            <v>КГОК</v>
          </cell>
          <cell r="N76" t="str">
            <v>Seneltex</v>
          </cell>
          <cell r="O76" t="str">
            <v>Lifosa</v>
          </cell>
          <cell r="P76">
            <v>56</v>
          </cell>
          <cell r="Q76">
            <v>1075446.25</v>
          </cell>
          <cell r="R76">
            <v>1075446.25</v>
          </cell>
          <cell r="S76">
            <v>0</v>
          </cell>
          <cell r="T76" t="str">
            <v>ММП</v>
          </cell>
          <cell r="U76">
            <v>185717.85</v>
          </cell>
          <cell r="V76">
            <v>185504.49</v>
          </cell>
          <cell r="W76">
            <v>213.36</v>
          </cell>
          <cell r="X76">
            <v>0</v>
          </cell>
          <cell r="Y76">
            <v>0</v>
          </cell>
          <cell r="Z76">
            <v>0</v>
          </cell>
        </row>
        <row r="77">
          <cell r="A77">
            <v>200105</v>
          </cell>
          <cell r="B77" t="str">
            <v>ac</v>
          </cell>
          <cell r="C77" t="str">
            <v>ac16</v>
          </cell>
          <cell r="D77">
            <v>37013</v>
          </cell>
          <cell r="E77">
            <v>37013</v>
          </cell>
          <cell r="F77">
            <v>37058</v>
          </cell>
          <cell r="G77">
            <v>37013</v>
          </cell>
          <cell r="H77">
            <v>3878.89990234375</v>
          </cell>
          <cell r="I77">
            <v>3878.89990234375</v>
          </cell>
          <cell r="J77" t="str">
            <v>FCA Kovdor</v>
          </cell>
          <cell r="K77" t="str">
            <v>DDU Shilainiai</v>
          </cell>
          <cell r="L77" t="str">
            <v>КГОК</v>
          </cell>
          <cell r="M77" t="str">
            <v>КГОК</v>
          </cell>
          <cell r="N77" t="str">
            <v>Seneltex</v>
          </cell>
          <cell r="O77" t="str">
            <v>Lifosa</v>
          </cell>
          <cell r="P77">
            <v>62.25</v>
          </cell>
          <cell r="Q77">
            <v>241461.53</v>
          </cell>
          <cell r="R77">
            <v>241461.53</v>
          </cell>
          <cell r="S77">
            <v>0</v>
          </cell>
          <cell r="T77" t="str">
            <v>Itico</v>
          </cell>
          <cell r="U77">
            <v>104234.55</v>
          </cell>
          <cell r="V77">
            <v>104234.55</v>
          </cell>
          <cell r="W77">
            <v>0</v>
          </cell>
          <cell r="X77">
            <v>0</v>
          </cell>
          <cell r="Y77">
            <v>0</v>
          </cell>
          <cell r="Z77">
            <v>0</v>
          </cell>
        </row>
        <row r="78">
          <cell r="A78">
            <v>200105</v>
          </cell>
          <cell r="B78" t="str">
            <v>ac</v>
          </cell>
          <cell r="C78" t="str">
            <v>ac17</v>
          </cell>
          <cell r="D78">
            <v>36956</v>
          </cell>
          <cell r="E78">
            <v>37026</v>
          </cell>
          <cell r="F78">
            <v>37041</v>
          </cell>
          <cell r="G78">
            <v>37026</v>
          </cell>
          <cell r="H78">
            <v>19002</v>
          </cell>
          <cell r="I78">
            <v>19002</v>
          </cell>
          <cell r="J78" t="str">
            <v>FOB Murmansk</v>
          </cell>
          <cell r="K78" t="str">
            <v>CFR Klaipeda</v>
          </cell>
          <cell r="L78" t="str">
            <v>КГОК</v>
          </cell>
          <cell r="M78" t="str">
            <v>КГОК</v>
          </cell>
          <cell r="N78" t="str">
            <v>Seneltex</v>
          </cell>
          <cell r="O78" t="str">
            <v>Lifosa</v>
          </cell>
          <cell r="P78">
            <v>56</v>
          </cell>
          <cell r="Q78">
            <v>1065330.6000000001</v>
          </cell>
          <cell r="R78">
            <v>1065330.6000000001</v>
          </cell>
          <cell r="S78">
            <v>0</v>
          </cell>
          <cell r="T78" t="str">
            <v>ММП</v>
          </cell>
          <cell r="U78">
            <v>177937.2</v>
          </cell>
          <cell r="V78">
            <v>177906.73</v>
          </cell>
          <cell r="W78">
            <v>30.47</v>
          </cell>
          <cell r="X78">
            <v>0</v>
          </cell>
          <cell r="Y78">
            <v>0</v>
          </cell>
          <cell r="Z78">
            <v>0</v>
          </cell>
        </row>
        <row r="79">
          <cell r="A79">
            <v>200105</v>
          </cell>
          <cell r="B79" t="str">
            <v>ac</v>
          </cell>
          <cell r="C79" t="str">
            <v>ac18</v>
          </cell>
          <cell r="D79">
            <v>36963</v>
          </cell>
          <cell r="E79">
            <v>37038</v>
          </cell>
          <cell r="F79">
            <v>37053</v>
          </cell>
          <cell r="G79">
            <v>37038</v>
          </cell>
          <cell r="H79">
            <v>19075</v>
          </cell>
          <cell r="I79">
            <v>19075</v>
          </cell>
          <cell r="J79" t="str">
            <v>FOB Murmansk</v>
          </cell>
          <cell r="K79" t="str">
            <v>CFR Klaipeda</v>
          </cell>
          <cell r="L79" t="str">
            <v>КГОК</v>
          </cell>
          <cell r="M79" t="str">
            <v>КГОК</v>
          </cell>
          <cell r="N79" t="str">
            <v>Seneltex</v>
          </cell>
          <cell r="O79" t="str">
            <v>Lifosa</v>
          </cell>
          <cell r="P79">
            <v>56</v>
          </cell>
          <cell r="Q79">
            <v>1073500.1000000001</v>
          </cell>
          <cell r="R79">
            <v>1073500.1000000001</v>
          </cell>
          <cell r="S79">
            <v>0</v>
          </cell>
          <cell r="T79" t="str">
            <v>ММП</v>
          </cell>
          <cell r="U79">
            <v>182697.60000000001</v>
          </cell>
          <cell r="V79">
            <v>182565.1</v>
          </cell>
          <cell r="W79">
            <v>132.5</v>
          </cell>
          <cell r="X79">
            <v>0</v>
          </cell>
          <cell r="Y79">
            <v>0</v>
          </cell>
          <cell r="Z79">
            <v>0</v>
          </cell>
        </row>
        <row r="80">
          <cell r="A80">
            <v>200105</v>
          </cell>
          <cell r="B80" t="str">
            <v>ac</v>
          </cell>
          <cell r="C80" t="str">
            <v>ac19</v>
          </cell>
          <cell r="D80">
            <v>37039</v>
          </cell>
          <cell r="E80">
            <v>37039</v>
          </cell>
          <cell r="F80">
            <v>37084</v>
          </cell>
          <cell r="G80">
            <v>37039</v>
          </cell>
          <cell r="H80">
            <v>3923.5</v>
          </cell>
          <cell r="I80">
            <v>3923.5</v>
          </cell>
          <cell r="J80" t="str">
            <v>FCA Kovdor</v>
          </cell>
          <cell r="K80" t="str">
            <v>DDU Shilainiai</v>
          </cell>
          <cell r="L80" t="str">
            <v>КГОК</v>
          </cell>
          <cell r="M80" t="str">
            <v>КГОК</v>
          </cell>
          <cell r="N80" t="str">
            <v>Seneltex</v>
          </cell>
          <cell r="O80" t="str">
            <v>Lifosa</v>
          </cell>
          <cell r="P80">
            <v>62.25</v>
          </cell>
          <cell r="Q80">
            <v>244237.88</v>
          </cell>
          <cell r="R80">
            <v>244237.88</v>
          </cell>
          <cell r="S80">
            <v>0</v>
          </cell>
          <cell r="T80" t="str">
            <v>Itico</v>
          </cell>
          <cell r="U80">
            <v>105629.71</v>
          </cell>
          <cell r="V80">
            <v>105629.71</v>
          </cell>
          <cell r="W80">
            <v>0</v>
          </cell>
          <cell r="X80">
            <v>0</v>
          </cell>
          <cell r="Y80">
            <v>0</v>
          </cell>
          <cell r="Z80">
            <v>0</v>
          </cell>
        </row>
        <row r="81">
          <cell r="A81">
            <v>200105</v>
          </cell>
          <cell r="B81" t="str">
            <v>ac</v>
          </cell>
          <cell r="C81" t="str">
            <v>ac20</v>
          </cell>
          <cell r="D81">
            <v>37040</v>
          </cell>
          <cell r="E81">
            <v>37040</v>
          </cell>
          <cell r="F81">
            <v>37085</v>
          </cell>
          <cell r="G81">
            <v>37040</v>
          </cell>
          <cell r="H81">
            <v>4015.39990234375</v>
          </cell>
          <cell r="I81">
            <v>4015.39990234375</v>
          </cell>
          <cell r="J81" t="str">
            <v>FCA Kovdor</v>
          </cell>
          <cell r="K81" t="str">
            <v>DDU Shilainiai</v>
          </cell>
          <cell r="L81" t="str">
            <v>КГОК</v>
          </cell>
          <cell r="M81" t="str">
            <v>КГОК</v>
          </cell>
          <cell r="N81" t="str">
            <v>Seneltex</v>
          </cell>
          <cell r="O81" t="str">
            <v>Lifosa</v>
          </cell>
          <cell r="P81">
            <v>62.25</v>
          </cell>
          <cell r="Q81">
            <v>249958.65</v>
          </cell>
          <cell r="R81">
            <v>249958.65</v>
          </cell>
          <cell r="S81">
            <v>0</v>
          </cell>
          <cell r="T81" t="str">
            <v>Itico</v>
          </cell>
          <cell r="U81">
            <v>107910.26</v>
          </cell>
          <cell r="V81">
            <v>107910.26</v>
          </cell>
          <cell r="W81">
            <v>0</v>
          </cell>
          <cell r="X81">
            <v>0</v>
          </cell>
          <cell r="Y81">
            <v>0</v>
          </cell>
          <cell r="Z81">
            <v>0</v>
          </cell>
        </row>
        <row r="82">
          <cell r="A82">
            <v>200106</v>
          </cell>
          <cell r="B82" t="str">
            <v>ac</v>
          </cell>
          <cell r="C82" t="str">
            <v>ac21</v>
          </cell>
          <cell r="D82">
            <v>36983</v>
          </cell>
          <cell r="E82">
            <v>37052</v>
          </cell>
          <cell r="F82">
            <v>37132</v>
          </cell>
          <cell r="G82">
            <v>37052</v>
          </cell>
          <cell r="H82">
            <v>25335</v>
          </cell>
          <cell r="I82">
            <v>25335</v>
          </cell>
          <cell r="J82" t="str">
            <v>FOB Murmansk</v>
          </cell>
          <cell r="K82" t="str">
            <v>FOB Murmansk</v>
          </cell>
          <cell r="L82" t="str">
            <v>КГОК</v>
          </cell>
          <cell r="M82" t="str">
            <v>КГОК</v>
          </cell>
          <cell r="N82" t="str">
            <v>Seneltex</v>
          </cell>
          <cell r="O82" t="str">
            <v>Sobelmar</v>
          </cell>
          <cell r="P82">
            <v>43.5</v>
          </cell>
          <cell r="Q82">
            <v>1102072.5</v>
          </cell>
          <cell r="R82">
            <v>1102072.5</v>
          </cell>
          <cell r="S82">
            <v>0</v>
          </cell>
          <cell r="T82">
            <v>104630.52</v>
          </cell>
          <cell r="U82">
            <v>0</v>
          </cell>
          <cell r="V82">
            <v>0</v>
          </cell>
          <cell r="W82">
            <v>0</v>
          </cell>
          <cell r="X82">
            <v>0</v>
          </cell>
          <cell r="Y82">
            <v>0</v>
          </cell>
          <cell r="Z82">
            <v>0</v>
          </cell>
        </row>
        <row r="83">
          <cell r="A83">
            <v>200106</v>
          </cell>
          <cell r="B83" t="str">
            <v>ac</v>
          </cell>
          <cell r="C83" t="str">
            <v>ac22</v>
          </cell>
          <cell r="D83">
            <v>36994</v>
          </cell>
          <cell r="E83">
            <v>37054</v>
          </cell>
          <cell r="F83">
            <v>37134</v>
          </cell>
          <cell r="G83">
            <v>37054</v>
          </cell>
          <cell r="H83">
            <v>19100</v>
          </cell>
          <cell r="I83">
            <v>19100</v>
          </cell>
          <cell r="J83" t="str">
            <v>FOB Murmansk</v>
          </cell>
          <cell r="K83" t="str">
            <v>CFR Klaipeda</v>
          </cell>
          <cell r="L83" t="str">
            <v>КГОК</v>
          </cell>
          <cell r="M83" t="str">
            <v>КГОК</v>
          </cell>
          <cell r="N83" t="str">
            <v>Seneltex</v>
          </cell>
          <cell r="O83" t="str">
            <v>Lifosa</v>
          </cell>
          <cell r="P83">
            <v>56</v>
          </cell>
          <cell r="Q83">
            <v>1069525.07</v>
          </cell>
          <cell r="R83">
            <v>1069525.07</v>
          </cell>
          <cell r="S83">
            <v>0</v>
          </cell>
          <cell r="T83" t="str">
            <v>ММП</v>
          </cell>
          <cell r="U83">
            <v>177555.07</v>
          </cell>
          <cell r="V83">
            <v>177555.07</v>
          </cell>
          <cell r="W83">
            <v>0</v>
          </cell>
          <cell r="X83">
            <v>0</v>
          </cell>
          <cell r="Y83">
            <v>0</v>
          </cell>
          <cell r="Z83">
            <v>0</v>
          </cell>
        </row>
        <row r="84">
          <cell r="A84">
            <v>200106</v>
          </cell>
          <cell r="B84" t="str">
            <v>ac</v>
          </cell>
          <cell r="C84" t="str">
            <v>ac23</v>
          </cell>
          <cell r="D84">
            <v>36995</v>
          </cell>
          <cell r="E84">
            <v>37063</v>
          </cell>
          <cell r="F84">
            <v>37143</v>
          </cell>
          <cell r="G84">
            <v>37063</v>
          </cell>
          <cell r="H84">
            <v>18332</v>
          </cell>
          <cell r="I84">
            <v>18332</v>
          </cell>
          <cell r="J84" t="str">
            <v>FOB Murmansk</v>
          </cell>
          <cell r="K84" t="str">
            <v>CFR Klaipeda</v>
          </cell>
          <cell r="L84" t="str">
            <v>КГОК</v>
          </cell>
          <cell r="M84" t="str">
            <v>КГОК</v>
          </cell>
          <cell r="N84" t="str">
            <v>Seneltex</v>
          </cell>
          <cell r="O84" t="str">
            <v>Lifosa</v>
          </cell>
          <cell r="P84">
            <v>56</v>
          </cell>
          <cell r="Q84">
            <v>1028842</v>
          </cell>
          <cell r="R84">
            <v>1028842</v>
          </cell>
          <cell r="S84">
            <v>0</v>
          </cell>
          <cell r="T84" t="str">
            <v>NB Shipping</v>
          </cell>
          <cell r="U84">
            <v>172736.6</v>
          </cell>
          <cell r="V84">
            <v>172680.38</v>
          </cell>
          <cell r="W84">
            <v>56.22</v>
          </cell>
          <cell r="X84">
            <v>0</v>
          </cell>
          <cell r="Y84">
            <v>0</v>
          </cell>
          <cell r="Z84">
            <v>0</v>
          </cell>
        </row>
        <row r="85">
          <cell r="A85">
            <v>200106</v>
          </cell>
          <cell r="B85" t="str">
            <v>ac</v>
          </cell>
          <cell r="C85" t="str">
            <v>ac24</v>
          </cell>
          <cell r="D85">
            <v>36998</v>
          </cell>
          <cell r="E85">
            <v>37072</v>
          </cell>
          <cell r="F85">
            <v>37152</v>
          </cell>
          <cell r="G85">
            <v>37072</v>
          </cell>
          <cell r="H85">
            <v>26250</v>
          </cell>
          <cell r="I85">
            <v>26250</v>
          </cell>
          <cell r="J85" t="str">
            <v>FOB Murmansk</v>
          </cell>
          <cell r="K85" t="str">
            <v>FOB Murmansk</v>
          </cell>
          <cell r="L85" t="str">
            <v>КГОК</v>
          </cell>
          <cell r="M85" t="str">
            <v>КГОК</v>
          </cell>
          <cell r="N85" t="str">
            <v>GMF</v>
          </cell>
          <cell r="O85" t="str">
            <v>PetKov</v>
          </cell>
          <cell r="P85">
            <v>43.45</v>
          </cell>
          <cell r="Q85">
            <v>1140562.5</v>
          </cell>
          <cell r="R85">
            <v>1140562.5</v>
          </cell>
          <cell r="S85">
            <v>0</v>
          </cell>
          <cell r="T85">
            <v>103779</v>
          </cell>
          <cell r="U85">
            <v>0</v>
          </cell>
          <cell r="V85">
            <v>0</v>
          </cell>
          <cell r="W85">
            <v>0</v>
          </cell>
          <cell r="X85">
            <v>0</v>
          </cell>
          <cell r="Y85">
            <v>0</v>
          </cell>
          <cell r="Z85">
            <v>0</v>
          </cell>
        </row>
        <row r="86">
          <cell r="A86">
            <v>200107</v>
          </cell>
          <cell r="B86" t="str">
            <v>ac</v>
          </cell>
          <cell r="C86" t="str">
            <v>ac25</v>
          </cell>
          <cell r="D86">
            <v>37081</v>
          </cell>
          <cell r="E86">
            <v>37081</v>
          </cell>
          <cell r="F86">
            <v>37126</v>
          </cell>
          <cell r="G86">
            <v>37081</v>
          </cell>
          <cell r="H86">
            <v>3890.89990234375</v>
          </cell>
          <cell r="I86">
            <v>3890.89990234375</v>
          </cell>
          <cell r="J86" t="str">
            <v>FCA Kovdor</v>
          </cell>
          <cell r="K86" t="str">
            <v>DDU Shilainiai</v>
          </cell>
          <cell r="L86" t="str">
            <v>КГОК</v>
          </cell>
          <cell r="M86" t="str">
            <v>КГОК</v>
          </cell>
          <cell r="N86" t="str">
            <v>Seneltex</v>
          </cell>
          <cell r="O86" t="str">
            <v>Kemira-Lifosa</v>
          </cell>
          <cell r="P86">
            <v>61.5</v>
          </cell>
          <cell r="Q86">
            <v>239290.35</v>
          </cell>
          <cell r="R86">
            <v>239290.35</v>
          </cell>
          <cell r="S86">
            <v>0</v>
          </cell>
          <cell r="T86" t="str">
            <v>Itico</v>
          </cell>
          <cell r="U86">
            <v>104637</v>
          </cell>
          <cell r="V86">
            <v>104637</v>
          </cell>
          <cell r="W86">
            <v>0</v>
          </cell>
          <cell r="X86">
            <v>0</v>
          </cell>
          <cell r="Y86">
            <v>0</v>
          </cell>
          <cell r="Z86">
            <v>0</v>
          </cell>
        </row>
        <row r="87">
          <cell r="A87">
            <v>200107</v>
          </cell>
          <cell r="B87" t="str">
            <v>ac</v>
          </cell>
          <cell r="C87" t="str">
            <v>ac26</v>
          </cell>
          <cell r="D87">
            <v>37006</v>
          </cell>
          <cell r="E87">
            <v>37085</v>
          </cell>
          <cell r="F87">
            <v>37165</v>
          </cell>
          <cell r="G87">
            <v>37085</v>
          </cell>
          <cell r="H87">
            <v>19170</v>
          </cell>
          <cell r="I87">
            <v>19170</v>
          </cell>
          <cell r="J87" t="str">
            <v>FOB Murmansk</v>
          </cell>
          <cell r="K87" t="str">
            <v>CFR Klaipeda</v>
          </cell>
          <cell r="L87" t="str">
            <v>КГОК</v>
          </cell>
          <cell r="M87" t="str">
            <v>КГОК</v>
          </cell>
          <cell r="N87" t="str">
            <v>Seneltex</v>
          </cell>
          <cell r="O87" t="str">
            <v>Lifosa</v>
          </cell>
          <cell r="P87">
            <v>56</v>
          </cell>
          <cell r="Q87">
            <v>1074001.05</v>
          </cell>
          <cell r="R87">
            <v>1074001.05</v>
          </cell>
          <cell r="S87">
            <v>0</v>
          </cell>
          <cell r="T87" t="str">
            <v>ММП</v>
          </cell>
          <cell r="U87">
            <v>182793.15</v>
          </cell>
          <cell r="V87">
            <v>182680.34</v>
          </cell>
          <cell r="W87">
            <v>112.81</v>
          </cell>
          <cell r="X87">
            <v>0</v>
          </cell>
          <cell r="Y87">
            <v>0</v>
          </cell>
          <cell r="Z87">
            <v>0</v>
          </cell>
        </row>
        <row r="88">
          <cell r="A88">
            <v>200107</v>
          </cell>
          <cell r="B88" t="str">
            <v>ac</v>
          </cell>
          <cell r="C88" t="str">
            <v>ac27</v>
          </cell>
          <cell r="D88">
            <v>37008</v>
          </cell>
          <cell r="E88">
            <v>37091</v>
          </cell>
          <cell r="F88">
            <v>37171</v>
          </cell>
          <cell r="G88">
            <v>37091</v>
          </cell>
          <cell r="H88">
            <v>25365</v>
          </cell>
          <cell r="I88">
            <v>25365</v>
          </cell>
          <cell r="J88" t="str">
            <v>FOB Murmansk</v>
          </cell>
          <cell r="K88" t="str">
            <v>FOB Murmansk</v>
          </cell>
          <cell r="L88" t="str">
            <v>КГОК</v>
          </cell>
          <cell r="M88" t="str">
            <v>КГОК</v>
          </cell>
          <cell r="N88" t="str">
            <v>Seneltex</v>
          </cell>
          <cell r="O88" t="str">
            <v>Sobelmar</v>
          </cell>
          <cell r="P88">
            <v>43.5</v>
          </cell>
          <cell r="Q88">
            <v>1103377.5</v>
          </cell>
          <cell r="R88">
            <v>1103377.5</v>
          </cell>
          <cell r="S88">
            <v>0</v>
          </cell>
          <cell r="T88">
            <v>104422.36</v>
          </cell>
          <cell r="U88">
            <v>0</v>
          </cell>
          <cell r="V88">
            <v>0</v>
          </cell>
          <cell r="W88">
            <v>0</v>
          </cell>
          <cell r="X88">
            <v>0</v>
          </cell>
          <cell r="Y88">
            <v>0</v>
          </cell>
          <cell r="Z88">
            <v>0</v>
          </cell>
        </row>
        <row r="89">
          <cell r="A89">
            <v>200107</v>
          </cell>
          <cell r="B89" t="str">
            <v>ac</v>
          </cell>
          <cell r="C89" t="str">
            <v>ac28</v>
          </cell>
          <cell r="D89">
            <v>37091</v>
          </cell>
          <cell r="E89">
            <v>37091</v>
          </cell>
          <cell r="F89">
            <v>37136</v>
          </cell>
          <cell r="G89">
            <v>37091</v>
          </cell>
          <cell r="H89">
            <v>3898.300048828125</v>
          </cell>
          <cell r="I89">
            <v>3898.300048828125</v>
          </cell>
          <cell r="J89" t="str">
            <v>FCA Kovdor</v>
          </cell>
          <cell r="K89" t="str">
            <v>DDU Shilainiai</v>
          </cell>
          <cell r="L89" t="str">
            <v>КГОК</v>
          </cell>
          <cell r="M89" t="str">
            <v>КГОК</v>
          </cell>
          <cell r="N89" t="str">
            <v>Seneltex</v>
          </cell>
          <cell r="O89" t="str">
            <v>Kemira-Lifosa</v>
          </cell>
          <cell r="P89">
            <v>61.5</v>
          </cell>
          <cell r="Q89">
            <v>239745.45</v>
          </cell>
          <cell r="R89">
            <v>239745.45</v>
          </cell>
          <cell r="S89">
            <v>0</v>
          </cell>
          <cell r="T89" t="str">
            <v>Itico</v>
          </cell>
          <cell r="U89">
            <v>104717.49</v>
          </cell>
          <cell r="V89">
            <v>104717.49</v>
          </cell>
          <cell r="W89">
            <v>0</v>
          </cell>
          <cell r="X89">
            <v>0</v>
          </cell>
          <cell r="Y89">
            <v>0</v>
          </cell>
          <cell r="Z89">
            <v>0</v>
          </cell>
        </row>
        <row r="90">
          <cell r="A90">
            <v>200107</v>
          </cell>
          <cell r="B90" t="str">
            <v>ac</v>
          </cell>
          <cell r="C90" t="str">
            <v>ac29</v>
          </cell>
          <cell r="D90">
            <v>37097</v>
          </cell>
          <cell r="E90">
            <v>37097</v>
          </cell>
          <cell r="F90">
            <v>37142</v>
          </cell>
          <cell r="G90">
            <v>37097</v>
          </cell>
          <cell r="H90">
            <v>3937.300048828125</v>
          </cell>
          <cell r="I90">
            <v>3937.300048828125</v>
          </cell>
          <cell r="J90" t="str">
            <v>FCA Kovdor</v>
          </cell>
          <cell r="K90" t="str">
            <v>DDU Shilainiai</v>
          </cell>
          <cell r="L90" t="str">
            <v>КГОК</v>
          </cell>
          <cell r="M90" t="str">
            <v>КГОК</v>
          </cell>
          <cell r="N90" t="str">
            <v>Seneltex</v>
          </cell>
          <cell r="O90" t="str">
            <v>Lifosa</v>
          </cell>
          <cell r="P90">
            <v>62.25</v>
          </cell>
          <cell r="Q90">
            <v>245096.92499999999</v>
          </cell>
          <cell r="R90">
            <v>245096.93</v>
          </cell>
          <cell r="S90">
            <v>0</v>
          </cell>
          <cell r="T90" t="str">
            <v>Itico</v>
          </cell>
          <cell r="U90">
            <v>105844.35</v>
          </cell>
          <cell r="V90">
            <v>105844.35</v>
          </cell>
          <cell r="W90">
            <v>0</v>
          </cell>
          <cell r="X90">
            <v>0</v>
          </cell>
          <cell r="Y90">
            <v>0</v>
          </cell>
          <cell r="Z90">
            <v>0</v>
          </cell>
        </row>
        <row r="91">
          <cell r="A91">
            <v>200107</v>
          </cell>
          <cell r="B91" t="str">
            <v>ac</v>
          </cell>
          <cell r="C91" t="str">
            <v>ac30</v>
          </cell>
          <cell r="D91">
            <v>37013</v>
          </cell>
          <cell r="E91">
            <v>37101</v>
          </cell>
          <cell r="F91">
            <v>37181</v>
          </cell>
          <cell r="G91">
            <v>37101</v>
          </cell>
          <cell r="H91">
            <v>19150</v>
          </cell>
          <cell r="I91">
            <v>19150</v>
          </cell>
          <cell r="J91" t="str">
            <v>FOB Murmansk</v>
          </cell>
          <cell r="K91" t="str">
            <v>CFR Klaipeda</v>
          </cell>
          <cell r="L91" t="str">
            <v>КГОК</v>
          </cell>
          <cell r="M91" t="str">
            <v>КГОК</v>
          </cell>
          <cell r="N91" t="str">
            <v>Seneltex</v>
          </cell>
          <cell r="O91" t="str">
            <v>Lifosa</v>
          </cell>
          <cell r="P91">
            <v>56</v>
          </cell>
          <cell r="Q91">
            <v>1071748.3999999999</v>
          </cell>
          <cell r="R91">
            <v>1071748.3999999999</v>
          </cell>
          <cell r="S91">
            <v>0</v>
          </cell>
          <cell r="T91" t="str">
            <v>ММП</v>
          </cell>
          <cell r="U91">
            <v>177443.4</v>
          </cell>
          <cell r="V91">
            <v>177443.4</v>
          </cell>
          <cell r="W91">
            <v>0</v>
          </cell>
          <cell r="X91">
            <v>0</v>
          </cell>
          <cell r="Y91">
            <v>0</v>
          </cell>
          <cell r="Z91">
            <v>0</v>
          </cell>
        </row>
        <row r="92">
          <cell r="A92">
            <v>200108</v>
          </cell>
          <cell r="B92" t="str">
            <v>ac</v>
          </cell>
          <cell r="C92" t="str">
            <v>ac31</v>
          </cell>
          <cell r="D92">
            <v>37110</v>
          </cell>
          <cell r="E92">
            <v>37110</v>
          </cell>
          <cell r="F92">
            <v>37155</v>
          </cell>
          <cell r="G92">
            <v>37110</v>
          </cell>
          <cell r="H92">
            <v>3879.699951171875</v>
          </cell>
          <cell r="I92">
            <v>3879.699951171875</v>
          </cell>
          <cell r="J92" t="str">
            <v>FCA Kovdor</v>
          </cell>
          <cell r="K92" t="str">
            <v>DDU Shilainiai</v>
          </cell>
          <cell r="L92" t="str">
            <v>КГОК</v>
          </cell>
          <cell r="M92" t="str">
            <v>КГОК</v>
          </cell>
          <cell r="N92" t="str">
            <v>Seneltex</v>
          </cell>
          <cell r="O92" t="str">
            <v>Lifosa</v>
          </cell>
          <cell r="P92">
            <v>62.25</v>
          </cell>
          <cell r="Q92">
            <v>241511.33</v>
          </cell>
          <cell r="R92">
            <v>241511.33</v>
          </cell>
          <cell r="S92">
            <v>0</v>
          </cell>
          <cell r="T92" t="str">
            <v>Itico</v>
          </cell>
          <cell r="U92">
            <v>104422.36</v>
          </cell>
          <cell r="V92">
            <v>104422.36</v>
          </cell>
          <cell r="W92">
            <v>0</v>
          </cell>
          <cell r="X92">
            <v>0</v>
          </cell>
          <cell r="Y92">
            <v>0</v>
          </cell>
          <cell r="Z92">
            <v>0</v>
          </cell>
        </row>
        <row r="93">
          <cell r="A93">
            <v>200108</v>
          </cell>
          <cell r="B93" t="str">
            <v>ac</v>
          </cell>
          <cell r="C93" t="str">
            <v>ac32</v>
          </cell>
          <cell r="D93">
            <v>37110</v>
          </cell>
          <cell r="E93">
            <v>37116</v>
          </cell>
          <cell r="F93">
            <v>37155</v>
          </cell>
          <cell r="G93">
            <v>37116</v>
          </cell>
          <cell r="H93">
            <v>3840.39990234375</v>
          </cell>
          <cell r="I93">
            <v>3840.39990234375</v>
          </cell>
          <cell r="J93" t="str">
            <v>FCA Kovdor</v>
          </cell>
          <cell r="K93" t="str">
            <v>DDU Shilainiai</v>
          </cell>
          <cell r="L93" t="str">
            <v>КГОК</v>
          </cell>
          <cell r="M93" t="str">
            <v>КГОК</v>
          </cell>
          <cell r="N93" t="str">
            <v>Seneltex</v>
          </cell>
          <cell r="O93" t="str">
            <v>Lifosa</v>
          </cell>
          <cell r="P93">
            <v>62.25</v>
          </cell>
          <cell r="Q93">
            <v>239064.9</v>
          </cell>
          <cell r="R93">
            <v>239064.9</v>
          </cell>
          <cell r="S93">
            <v>0</v>
          </cell>
          <cell r="T93" t="str">
            <v>Itico</v>
          </cell>
          <cell r="U93">
            <v>103188.18</v>
          </cell>
          <cell r="V93">
            <v>103188.18</v>
          </cell>
          <cell r="W93">
            <v>0</v>
          </cell>
          <cell r="X93">
            <v>0</v>
          </cell>
          <cell r="Y93">
            <v>0</v>
          </cell>
          <cell r="Z93">
            <v>0</v>
          </cell>
        </row>
        <row r="94">
          <cell r="A94">
            <v>200108</v>
          </cell>
          <cell r="B94" t="str">
            <v>ac</v>
          </cell>
          <cell r="C94" t="str">
            <v>ac33</v>
          </cell>
          <cell r="D94">
            <v>37039</v>
          </cell>
          <cell r="E94">
            <v>37115</v>
          </cell>
          <cell r="F94">
            <v>37190</v>
          </cell>
          <cell r="G94">
            <v>37115</v>
          </cell>
          <cell r="H94">
            <v>25365</v>
          </cell>
          <cell r="I94">
            <v>25365</v>
          </cell>
          <cell r="J94" t="str">
            <v>FOB Murmansk</v>
          </cell>
          <cell r="K94" t="str">
            <v>FOB Murmansk</v>
          </cell>
          <cell r="L94" t="str">
            <v>КГОК</v>
          </cell>
          <cell r="M94" t="str">
            <v>КГОК</v>
          </cell>
          <cell r="N94" t="str">
            <v>Seneltex</v>
          </cell>
          <cell r="O94" t="str">
            <v>Sobelmar</v>
          </cell>
          <cell r="P94">
            <v>43.5</v>
          </cell>
          <cell r="Q94">
            <v>1103377.5</v>
          </cell>
          <cell r="R94">
            <v>1103377.5</v>
          </cell>
          <cell r="S94">
            <v>0</v>
          </cell>
          <cell r="T94">
            <v>105629.71</v>
          </cell>
          <cell r="U94">
            <v>0</v>
          </cell>
          <cell r="V94">
            <v>0</v>
          </cell>
          <cell r="W94">
            <v>0</v>
          </cell>
          <cell r="X94">
            <v>0</v>
          </cell>
          <cell r="Y94">
            <v>0</v>
          </cell>
          <cell r="Z94">
            <v>0</v>
          </cell>
        </row>
        <row r="95">
          <cell r="A95">
            <v>200108</v>
          </cell>
          <cell r="B95" t="str">
            <v>ac</v>
          </cell>
          <cell r="C95" t="str">
            <v>ac35</v>
          </cell>
          <cell r="D95">
            <v>37040</v>
          </cell>
          <cell r="E95">
            <v>37123</v>
          </cell>
          <cell r="F95">
            <v>37202</v>
          </cell>
          <cell r="G95">
            <v>37123</v>
          </cell>
          <cell r="H95">
            <v>19055</v>
          </cell>
          <cell r="I95">
            <v>19055</v>
          </cell>
          <cell r="J95" t="str">
            <v>FOB Murmansk</v>
          </cell>
          <cell r="K95" t="str">
            <v>CFR Klaipeda</v>
          </cell>
          <cell r="L95" t="str">
            <v>КГОК</v>
          </cell>
          <cell r="M95" t="str">
            <v>КГОК</v>
          </cell>
          <cell r="N95" t="str">
            <v>Seneltex</v>
          </cell>
          <cell r="O95" t="str">
            <v>Lifosa</v>
          </cell>
          <cell r="P95">
            <v>56</v>
          </cell>
          <cell r="Q95">
            <v>1067080</v>
          </cell>
          <cell r="R95">
            <v>1067080</v>
          </cell>
          <cell r="S95">
            <v>0</v>
          </cell>
          <cell r="T95" t="str">
            <v>ММП</v>
          </cell>
          <cell r="U95">
            <v>177961.65</v>
          </cell>
          <cell r="V95">
            <v>177942.89</v>
          </cell>
          <cell r="W95">
            <v>18.760000000000002</v>
          </cell>
          <cell r="X95">
            <v>0</v>
          </cell>
          <cell r="Y95">
            <v>0</v>
          </cell>
          <cell r="Z95">
            <v>0</v>
          </cell>
        </row>
        <row r="96">
          <cell r="A96">
            <v>200108</v>
          </cell>
          <cell r="B96" t="str">
            <v>ac</v>
          </cell>
          <cell r="C96" t="str">
            <v>ac36</v>
          </cell>
          <cell r="E96">
            <v>37131</v>
          </cell>
          <cell r="F96">
            <v>37209</v>
          </cell>
          <cell r="G96">
            <v>37131</v>
          </cell>
          <cell r="H96">
            <v>29731</v>
          </cell>
          <cell r="I96">
            <v>29731</v>
          </cell>
          <cell r="J96" t="str">
            <v>FOB Murmansk</v>
          </cell>
          <cell r="K96" t="str">
            <v>FOB Murmansk</v>
          </cell>
          <cell r="L96" t="str">
            <v>КГОК</v>
          </cell>
          <cell r="M96" t="str">
            <v>КГОК</v>
          </cell>
          <cell r="N96" t="str">
            <v>GMF</v>
          </cell>
          <cell r="O96" t="str">
            <v>PetKov</v>
          </cell>
          <cell r="P96">
            <v>43.35</v>
          </cell>
          <cell r="Q96">
            <v>1288838.8500000001</v>
          </cell>
          <cell r="R96">
            <v>1288838.8600000001</v>
          </cell>
          <cell r="S96">
            <v>-0.01</v>
          </cell>
          <cell r="T96">
            <v>0</v>
          </cell>
          <cell r="U96">
            <v>0</v>
          </cell>
          <cell r="V96">
            <v>0</v>
          </cell>
          <cell r="W96">
            <v>0</v>
          </cell>
          <cell r="X96">
            <v>0</v>
          </cell>
          <cell r="Y96">
            <v>0</v>
          </cell>
          <cell r="Z96">
            <v>0</v>
          </cell>
        </row>
        <row r="97">
          <cell r="A97">
            <v>200108</v>
          </cell>
          <cell r="B97" t="str">
            <v>ac</v>
          </cell>
          <cell r="C97" t="str">
            <v>ac37</v>
          </cell>
          <cell r="D97">
            <v>37132</v>
          </cell>
          <cell r="E97">
            <v>37132</v>
          </cell>
          <cell r="F97">
            <v>37054</v>
          </cell>
          <cell r="G97">
            <v>37132</v>
          </cell>
          <cell r="H97">
            <v>3881.800048828125</v>
          </cell>
          <cell r="I97">
            <v>3881.800048828125</v>
          </cell>
          <cell r="J97" t="str">
            <v>FCA Kovdor</v>
          </cell>
          <cell r="K97" t="str">
            <v>DDU Shilainiai</v>
          </cell>
          <cell r="L97" t="str">
            <v>КГОК</v>
          </cell>
          <cell r="M97" t="str">
            <v>КГОК</v>
          </cell>
          <cell r="N97" t="str">
            <v>Seneltex</v>
          </cell>
          <cell r="O97" t="str">
            <v>Lifosa</v>
          </cell>
          <cell r="P97">
            <v>62.25</v>
          </cell>
          <cell r="Q97">
            <v>241642.05</v>
          </cell>
          <cell r="R97">
            <v>241642.05</v>
          </cell>
          <cell r="S97">
            <v>0</v>
          </cell>
          <cell r="T97" t="str">
            <v>Itico</v>
          </cell>
          <cell r="U97">
            <v>104315.04</v>
          </cell>
          <cell r="V97">
            <v>104315.04</v>
          </cell>
          <cell r="W97">
            <v>0</v>
          </cell>
          <cell r="X97">
            <v>0</v>
          </cell>
          <cell r="Y97">
            <v>0</v>
          </cell>
          <cell r="Z97">
            <v>0</v>
          </cell>
        </row>
        <row r="98">
          <cell r="A98">
            <v>200108</v>
          </cell>
          <cell r="B98" t="str">
            <v>ac</v>
          </cell>
          <cell r="C98" t="str">
            <v>ac38</v>
          </cell>
          <cell r="D98">
            <v>37134</v>
          </cell>
          <cell r="E98">
            <v>37134</v>
          </cell>
          <cell r="F98">
            <v>37063</v>
          </cell>
          <cell r="G98">
            <v>37134</v>
          </cell>
          <cell r="H98">
            <v>3823.60009765625</v>
          </cell>
          <cell r="I98">
            <v>3823.60009765625</v>
          </cell>
          <cell r="J98" t="str">
            <v>FCA Kovdor</v>
          </cell>
          <cell r="K98" t="str">
            <v>DDU Shilainiai</v>
          </cell>
          <cell r="L98" t="str">
            <v>КГОК</v>
          </cell>
          <cell r="M98" t="str">
            <v>КГОК</v>
          </cell>
          <cell r="N98" t="str">
            <v>Seneltex</v>
          </cell>
          <cell r="O98" t="str">
            <v>Lifosa</v>
          </cell>
          <cell r="P98">
            <v>62.25</v>
          </cell>
          <cell r="Q98">
            <v>238019.1</v>
          </cell>
          <cell r="R98">
            <v>238019.1</v>
          </cell>
          <cell r="S98">
            <v>0</v>
          </cell>
          <cell r="T98" t="str">
            <v>Itico</v>
          </cell>
          <cell r="U98">
            <v>102839.39</v>
          </cell>
          <cell r="V98">
            <v>102839.39</v>
          </cell>
          <cell r="W98">
            <v>0</v>
          </cell>
          <cell r="X98">
            <v>0</v>
          </cell>
          <cell r="Y98">
            <v>0</v>
          </cell>
          <cell r="Z98">
            <v>0</v>
          </cell>
        </row>
        <row r="99">
          <cell r="A99">
            <v>200109</v>
          </cell>
          <cell r="B99" t="str">
            <v>ac</v>
          </cell>
          <cell r="C99" t="str">
            <v>ac39</v>
          </cell>
          <cell r="E99">
            <v>37138</v>
          </cell>
          <cell r="F99">
            <v>37202</v>
          </cell>
          <cell r="G99">
            <v>37138</v>
          </cell>
          <cell r="H99">
            <v>18996</v>
          </cell>
          <cell r="I99">
            <v>18996</v>
          </cell>
          <cell r="J99" t="str">
            <v>FOB Murmansk</v>
          </cell>
          <cell r="K99" t="str">
            <v>CFR Klaipeda</v>
          </cell>
          <cell r="L99" t="str">
            <v>КГОК</v>
          </cell>
          <cell r="M99" t="str">
            <v>КГОК</v>
          </cell>
          <cell r="N99" t="str">
            <v>Seneltex</v>
          </cell>
          <cell r="O99" t="str">
            <v>Lifosa</v>
          </cell>
          <cell r="P99">
            <v>56</v>
          </cell>
          <cell r="Q99">
            <v>1063776</v>
          </cell>
          <cell r="R99">
            <v>1063776</v>
          </cell>
          <cell r="S99">
            <v>0</v>
          </cell>
          <cell r="T99" t="str">
            <v>ММП</v>
          </cell>
          <cell r="U99">
            <v>176195.7</v>
          </cell>
          <cell r="V99">
            <v>176195.7</v>
          </cell>
          <cell r="W99">
            <v>0</v>
          </cell>
          <cell r="X99">
            <v>0</v>
          </cell>
          <cell r="Y99">
            <v>0</v>
          </cell>
          <cell r="Z99">
            <v>0</v>
          </cell>
        </row>
        <row r="100">
          <cell r="A100">
            <v>200109</v>
          </cell>
          <cell r="B100" t="str">
            <v>ac</v>
          </cell>
          <cell r="C100" t="str">
            <v>ac40</v>
          </cell>
          <cell r="D100">
            <v>37081</v>
          </cell>
          <cell r="E100">
            <v>37143</v>
          </cell>
          <cell r="F100">
            <v>37190</v>
          </cell>
          <cell r="G100">
            <v>37143</v>
          </cell>
          <cell r="H100">
            <v>25435</v>
          </cell>
          <cell r="I100">
            <v>25435</v>
          </cell>
          <cell r="J100" t="str">
            <v>FOB Murmansk</v>
          </cell>
          <cell r="K100" t="str">
            <v>FOB Murmansk</v>
          </cell>
          <cell r="L100" t="str">
            <v>КГОК</v>
          </cell>
          <cell r="M100" t="str">
            <v>КГОК</v>
          </cell>
          <cell r="N100" t="str">
            <v>Seneltex</v>
          </cell>
          <cell r="O100" t="str">
            <v>Sobelmar</v>
          </cell>
          <cell r="P100">
            <v>43.5</v>
          </cell>
          <cell r="Q100">
            <v>1106422.5</v>
          </cell>
          <cell r="R100">
            <v>1106422.5</v>
          </cell>
          <cell r="S100">
            <v>0</v>
          </cell>
          <cell r="T100">
            <v>104637</v>
          </cell>
          <cell r="U100">
            <v>0</v>
          </cell>
          <cell r="V100">
            <v>0</v>
          </cell>
          <cell r="W100">
            <v>0</v>
          </cell>
          <cell r="X100">
            <v>0</v>
          </cell>
          <cell r="Y100">
            <v>0</v>
          </cell>
          <cell r="Z100">
            <v>0</v>
          </cell>
        </row>
        <row r="101">
          <cell r="A101">
            <v>200109</v>
          </cell>
          <cell r="B101" t="str">
            <v>ac</v>
          </cell>
          <cell r="C101" t="str">
            <v>ac41</v>
          </cell>
          <cell r="E101">
            <v>37147</v>
          </cell>
          <cell r="F101">
            <v>37190</v>
          </cell>
          <cell r="G101">
            <v>37147</v>
          </cell>
          <cell r="H101">
            <v>2925</v>
          </cell>
          <cell r="I101">
            <v>2925</v>
          </cell>
          <cell r="J101" t="str">
            <v>FOB Murmansk</v>
          </cell>
          <cell r="K101" t="str">
            <v>FOB Murmansk</v>
          </cell>
          <cell r="L101" t="str">
            <v>КГОК</v>
          </cell>
          <cell r="M101" t="str">
            <v>КГОК</v>
          </cell>
          <cell r="N101" t="str">
            <v>GMF</v>
          </cell>
          <cell r="O101" t="str">
            <v>Norsk Hydro</v>
          </cell>
          <cell r="P101">
            <v>43.5</v>
          </cell>
          <cell r="Q101">
            <v>127237.5</v>
          </cell>
          <cell r="R101">
            <v>127237.5</v>
          </cell>
          <cell r="S101">
            <v>0</v>
          </cell>
          <cell r="T101">
            <v>182793.15</v>
          </cell>
          <cell r="U101">
            <v>0</v>
          </cell>
          <cell r="V101">
            <v>0</v>
          </cell>
          <cell r="W101">
            <v>0</v>
          </cell>
          <cell r="X101">
            <v>0</v>
          </cell>
          <cell r="Y101">
            <v>0</v>
          </cell>
          <cell r="Z101">
            <v>0</v>
          </cell>
        </row>
        <row r="102">
          <cell r="A102">
            <v>200109</v>
          </cell>
          <cell r="B102" t="str">
            <v>ac</v>
          </cell>
          <cell r="C102" t="str">
            <v>ac42</v>
          </cell>
          <cell r="E102">
            <v>37145</v>
          </cell>
          <cell r="F102">
            <v>37191</v>
          </cell>
          <cell r="G102">
            <v>37145</v>
          </cell>
          <cell r="H102">
            <v>4194</v>
          </cell>
          <cell r="I102">
            <v>4194</v>
          </cell>
          <cell r="J102" t="str">
            <v>FOB Murmansk</v>
          </cell>
          <cell r="K102" t="str">
            <v>FOB Murmansk</v>
          </cell>
          <cell r="L102" t="str">
            <v>КГОК</v>
          </cell>
          <cell r="M102" t="str">
            <v>КГОК</v>
          </cell>
          <cell r="N102" t="str">
            <v>GMF</v>
          </cell>
          <cell r="O102" t="str">
            <v>Norsk Hydro</v>
          </cell>
          <cell r="P102">
            <v>43.5</v>
          </cell>
          <cell r="Q102">
            <v>182439</v>
          </cell>
          <cell r="R102">
            <v>182439</v>
          </cell>
          <cell r="S102">
            <v>0</v>
          </cell>
          <cell r="T102">
            <v>0</v>
          </cell>
          <cell r="U102">
            <v>0</v>
          </cell>
          <cell r="V102">
            <v>0</v>
          </cell>
          <cell r="W102">
            <v>0</v>
          </cell>
          <cell r="X102">
            <v>0</v>
          </cell>
          <cell r="Y102">
            <v>0</v>
          </cell>
          <cell r="Z102">
            <v>0</v>
          </cell>
        </row>
        <row r="103">
          <cell r="A103">
            <v>200109</v>
          </cell>
          <cell r="B103" t="str">
            <v>ac</v>
          </cell>
          <cell r="C103" t="str">
            <v>ac43</v>
          </cell>
          <cell r="D103">
            <v>37091</v>
          </cell>
          <cell r="E103">
            <v>37152</v>
          </cell>
          <cell r="F103">
            <v>37202</v>
          </cell>
          <cell r="G103">
            <v>37152</v>
          </cell>
          <cell r="H103">
            <v>19011</v>
          </cell>
          <cell r="I103">
            <v>19011</v>
          </cell>
          <cell r="J103" t="str">
            <v>FOB Murmansk</v>
          </cell>
          <cell r="K103" t="str">
            <v>CFR Klaipeda</v>
          </cell>
          <cell r="L103" t="str">
            <v>КГОК</v>
          </cell>
          <cell r="M103" t="str">
            <v>КГОК</v>
          </cell>
          <cell r="N103" t="str">
            <v>Seneltex</v>
          </cell>
          <cell r="O103" t="str">
            <v>Lifosa</v>
          </cell>
          <cell r="P103">
            <v>56</v>
          </cell>
          <cell r="Q103">
            <v>1064616</v>
          </cell>
          <cell r="R103">
            <v>1064616</v>
          </cell>
          <cell r="S103">
            <v>0</v>
          </cell>
          <cell r="T103" t="str">
            <v>ММП</v>
          </cell>
          <cell r="U103">
            <v>176335.2</v>
          </cell>
          <cell r="V103">
            <v>176335.2</v>
          </cell>
          <cell r="W103">
            <v>0</v>
          </cell>
          <cell r="X103">
            <v>0</v>
          </cell>
          <cell r="Y103">
            <v>0</v>
          </cell>
          <cell r="Z103">
            <v>0</v>
          </cell>
        </row>
        <row r="104">
          <cell r="A104">
            <v>200109</v>
          </cell>
          <cell r="B104" t="str">
            <v>ac</v>
          </cell>
          <cell r="C104" t="str">
            <v>ac44</v>
          </cell>
          <cell r="D104">
            <v>37097</v>
          </cell>
          <cell r="E104">
            <v>37154</v>
          </cell>
          <cell r="F104">
            <v>37190</v>
          </cell>
          <cell r="G104">
            <v>37154</v>
          </cell>
          <cell r="H104">
            <v>8415</v>
          </cell>
          <cell r="I104">
            <v>8415</v>
          </cell>
          <cell r="J104" t="str">
            <v>FOB Murmansk</v>
          </cell>
          <cell r="K104" t="str">
            <v>FOB Murmansk</v>
          </cell>
          <cell r="L104" t="str">
            <v>КГОК</v>
          </cell>
          <cell r="M104" t="str">
            <v>КГОК</v>
          </cell>
          <cell r="N104" t="str">
            <v>GMF</v>
          </cell>
          <cell r="O104" t="str">
            <v>Norsk Hydro</v>
          </cell>
          <cell r="P104">
            <v>43.4</v>
          </cell>
          <cell r="Q104">
            <v>365211</v>
          </cell>
          <cell r="R104">
            <v>365211</v>
          </cell>
          <cell r="S104">
            <v>0</v>
          </cell>
          <cell r="T104">
            <v>105844.35</v>
          </cell>
          <cell r="U104">
            <v>0</v>
          </cell>
          <cell r="V104">
            <v>0</v>
          </cell>
          <cell r="W104">
            <v>0</v>
          </cell>
          <cell r="X104">
            <v>0</v>
          </cell>
          <cell r="Y104">
            <v>0</v>
          </cell>
          <cell r="Z104">
            <v>0</v>
          </cell>
        </row>
        <row r="105">
          <cell r="A105">
            <v>200109</v>
          </cell>
          <cell r="B105" t="str">
            <v>ac</v>
          </cell>
          <cell r="C105" t="str">
            <v>ac45</v>
          </cell>
          <cell r="E105">
            <v>37164</v>
          </cell>
          <cell r="F105">
            <v>37202</v>
          </cell>
          <cell r="G105">
            <v>37164</v>
          </cell>
          <cell r="H105">
            <v>19101</v>
          </cell>
          <cell r="I105">
            <v>19101</v>
          </cell>
          <cell r="J105" t="str">
            <v>FOB Murmansk</v>
          </cell>
          <cell r="K105" t="str">
            <v>CFR Klaipeda</v>
          </cell>
          <cell r="L105" t="str">
            <v>КГОК</v>
          </cell>
          <cell r="M105" t="str">
            <v>КГОК</v>
          </cell>
          <cell r="N105" t="str">
            <v>Seneltex</v>
          </cell>
          <cell r="O105" t="str">
            <v>Lifosa</v>
          </cell>
          <cell r="P105">
            <v>56</v>
          </cell>
          <cell r="Q105">
            <v>1069656</v>
          </cell>
          <cell r="R105">
            <v>1069656</v>
          </cell>
          <cell r="S105">
            <v>0</v>
          </cell>
          <cell r="T105" t="str">
            <v>ММП</v>
          </cell>
          <cell r="U105">
            <v>176345.55</v>
          </cell>
          <cell r="V105">
            <v>176345.55</v>
          </cell>
          <cell r="W105">
            <v>0</v>
          </cell>
          <cell r="X105">
            <v>0</v>
          </cell>
          <cell r="Y105">
            <v>0</v>
          </cell>
          <cell r="Z105">
            <v>0</v>
          </cell>
        </row>
        <row r="106">
          <cell r="A106">
            <v>200109</v>
          </cell>
          <cell r="B106" t="str">
            <v>ac</v>
          </cell>
          <cell r="C106" t="str">
            <v>ac46</v>
          </cell>
          <cell r="D106">
            <v>37163</v>
          </cell>
          <cell r="E106">
            <v>37149</v>
          </cell>
          <cell r="F106">
            <v>37229</v>
          </cell>
          <cell r="G106">
            <v>37149</v>
          </cell>
          <cell r="H106">
            <v>3836.800048828125</v>
          </cell>
          <cell r="I106">
            <v>3836.800048828125</v>
          </cell>
          <cell r="J106" t="str">
            <v>FCA Kovdor</v>
          </cell>
          <cell r="K106" t="str">
            <v>DDU Shilainiai</v>
          </cell>
          <cell r="L106" t="str">
            <v>КГОК</v>
          </cell>
          <cell r="M106" t="str">
            <v>КГОК</v>
          </cell>
          <cell r="N106" t="str">
            <v>Seneltex</v>
          </cell>
          <cell r="O106" t="str">
            <v>Kemira-Lifosa</v>
          </cell>
          <cell r="P106">
            <v>61.5</v>
          </cell>
          <cell r="Q106">
            <v>235963.2</v>
          </cell>
          <cell r="R106">
            <v>235963.2</v>
          </cell>
          <cell r="S106">
            <v>0</v>
          </cell>
          <cell r="T106" t="str">
            <v>Itico</v>
          </cell>
          <cell r="U106">
            <v>103188.18</v>
          </cell>
          <cell r="V106">
            <v>105460.2</v>
          </cell>
          <cell r="W106">
            <v>-2272.02</v>
          </cell>
          <cell r="X106">
            <v>0</v>
          </cell>
          <cell r="Y106">
            <v>0</v>
          </cell>
          <cell r="Z106">
            <v>0</v>
          </cell>
        </row>
        <row r="107">
          <cell r="A107">
            <v>200110</v>
          </cell>
          <cell r="B107" t="str">
            <v>ac</v>
          </cell>
          <cell r="C107" t="str">
            <v>ac47</v>
          </cell>
          <cell r="D107">
            <v>37110</v>
          </cell>
          <cell r="E107">
            <v>37169</v>
          </cell>
          <cell r="F107">
            <v>37248</v>
          </cell>
          <cell r="G107">
            <v>37169</v>
          </cell>
          <cell r="H107">
            <v>18832</v>
          </cell>
          <cell r="I107">
            <v>18832</v>
          </cell>
          <cell r="J107" t="str">
            <v>FOB Murmansk</v>
          </cell>
          <cell r="K107" t="str">
            <v>CFR Klaipeda</v>
          </cell>
          <cell r="L107" t="str">
            <v>КГОК</v>
          </cell>
          <cell r="M107" t="str">
            <v>КГОК</v>
          </cell>
          <cell r="N107" t="str">
            <v>Seneltex</v>
          </cell>
          <cell r="O107" t="str">
            <v>Lifosa</v>
          </cell>
          <cell r="P107">
            <v>56</v>
          </cell>
          <cell r="Q107">
            <v>1054592</v>
          </cell>
          <cell r="R107">
            <v>1054592</v>
          </cell>
          <cell r="S107">
            <v>0</v>
          </cell>
          <cell r="T107" t="str">
            <v>ММП</v>
          </cell>
          <cell r="U107">
            <v>174004.72</v>
          </cell>
          <cell r="V107">
            <v>174004.72</v>
          </cell>
          <cell r="W107">
            <v>0</v>
          </cell>
          <cell r="X107">
            <v>0</v>
          </cell>
          <cell r="Y107">
            <v>0</v>
          </cell>
          <cell r="Z107">
            <v>0</v>
          </cell>
        </row>
        <row r="108">
          <cell r="A108">
            <v>200110</v>
          </cell>
          <cell r="B108" t="str">
            <v>ac</v>
          </cell>
          <cell r="C108" t="str">
            <v>ac48</v>
          </cell>
          <cell r="E108">
            <v>37170</v>
          </cell>
          <cell r="F108">
            <v>37251</v>
          </cell>
          <cell r="G108">
            <v>37170</v>
          </cell>
          <cell r="H108">
            <v>3118</v>
          </cell>
          <cell r="I108">
            <v>3118</v>
          </cell>
          <cell r="J108" t="str">
            <v>FOB Murmansk</v>
          </cell>
          <cell r="K108" t="str">
            <v>FOB Murmansk</v>
          </cell>
          <cell r="L108" t="str">
            <v>КГОК</v>
          </cell>
          <cell r="M108" t="str">
            <v>КГОК</v>
          </cell>
          <cell r="N108" t="str">
            <v>GMF</v>
          </cell>
          <cell r="O108" t="str">
            <v>Norsk Hydro</v>
          </cell>
          <cell r="P108">
            <v>43.3</v>
          </cell>
          <cell r="Q108">
            <v>135009.4</v>
          </cell>
          <cell r="R108">
            <v>135009.4</v>
          </cell>
          <cell r="S108">
            <v>0</v>
          </cell>
          <cell r="T108">
            <v>0</v>
          </cell>
          <cell r="U108">
            <v>0</v>
          </cell>
          <cell r="V108">
            <v>0</v>
          </cell>
          <cell r="W108">
            <v>0</v>
          </cell>
          <cell r="X108">
            <v>0</v>
          </cell>
          <cell r="Y108">
            <v>0</v>
          </cell>
          <cell r="Z108">
            <v>0</v>
          </cell>
        </row>
        <row r="109">
          <cell r="A109">
            <v>200110</v>
          </cell>
          <cell r="B109" t="str">
            <v>ac</v>
          </cell>
          <cell r="C109" t="str">
            <v>ac49</v>
          </cell>
          <cell r="E109">
            <v>37178</v>
          </cell>
          <cell r="F109">
            <v>37256</v>
          </cell>
          <cell r="G109">
            <v>37178</v>
          </cell>
          <cell r="H109">
            <v>4500</v>
          </cell>
          <cell r="I109">
            <v>4500</v>
          </cell>
          <cell r="J109" t="str">
            <v>FOB Murmansk</v>
          </cell>
          <cell r="K109" t="str">
            <v>FOB Murmansk</v>
          </cell>
          <cell r="L109" t="str">
            <v>КГОК</v>
          </cell>
          <cell r="M109" t="str">
            <v>КГОК</v>
          </cell>
          <cell r="N109" t="str">
            <v>GMF</v>
          </cell>
          <cell r="O109" t="str">
            <v>Norsk Hydro</v>
          </cell>
          <cell r="P109">
            <v>43</v>
          </cell>
          <cell r="Q109">
            <v>193500</v>
          </cell>
          <cell r="R109">
            <v>193500</v>
          </cell>
          <cell r="S109">
            <v>0</v>
          </cell>
          <cell r="T109">
            <v>177961.65</v>
          </cell>
          <cell r="U109">
            <v>0</v>
          </cell>
          <cell r="V109">
            <v>0</v>
          </cell>
          <cell r="W109">
            <v>0</v>
          </cell>
          <cell r="X109">
            <v>0</v>
          </cell>
          <cell r="Y109">
            <v>0</v>
          </cell>
          <cell r="Z109">
            <v>0</v>
          </cell>
        </row>
        <row r="110">
          <cell r="A110">
            <v>200110</v>
          </cell>
          <cell r="B110" t="str">
            <v>ac</v>
          </cell>
          <cell r="C110" t="str">
            <v>ac50</v>
          </cell>
          <cell r="E110">
            <v>37185</v>
          </cell>
          <cell r="F110">
            <v>37263</v>
          </cell>
          <cell r="G110">
            <v>37185</v>
          </cell>
          <cell r="H110">
            <v>18707</v>
          </cell>
          <cell r="I110">
            <v>18707</v>
          </cell>
          <cell r="J110" t="str">
            <v>FOB Murmansk</v>
          </cell>
          <cell r="K110" t="str">
            <v>CFR Klaipeda</v>
          </cell>
          <cell r="L110" t="str">
            <v>КГОК</v>
          </cell>
          <cell r="M110" t="str">
            <v>КГОК</v>
          </cell>
          <cell r="N110" t="str">
            <v>Seneltex</v>
          </cell>
          <cell r="O110" t="str">
            <v>Lifosa</v>
          </cell>
          <cell r="P110">
            <v>56</v>
          </cell>
          <cell r="Q110">
            <v>1047592</v>
          </cell>
          <cell r="R110">
            <v>1047592</v>
          </cell>
          <cell r="S110">
            <v>0</v>
          </cell>
          <cell r="T110" t="str">
            <v>ММП</v>
          </cell>
          <cell r="U110">
            <v>176390.7</v>
          </cell>
          <cell r="V110">
            <v>176330.31</v>
          </cell>
          <cell r="W110">
            <v>60.39</v>
          </cell>
          <cell r="X110">
            <v>0</v>
          </cell>
          <cell r="Y110">
            <v>0</v>
          </cell>
          <cell r="Z110">
            <v>0</v>
          </cell>
        </row>
        <row r="111">
          <cell r="A111">
            <v>200110</v>
          </cell>
          <cell r="B111" t="str">
            <v>ac</v>
          </cell>
          <cell r="C111" t="str">
            <v>ac51</v>
          </cell>
          <cell r="D111">
            <v>37132</v>
          </cell>
          <cell r="E111">
            <v>37189</v>
          </cell>
          <cell r="F111">
            <v>37268</v>
          </cell>
          <cell r="G111">
            <v>37189</v>
          </cell>
          <cell r="H111">
            <v>20995</v>
          </cell>
          <cell r="I111">
            <v>20995</v>
          </cell>
          <cell r="J111" t="str">
            <v>FOB Murmansk</v>
          </cell>
          <cell r="K111" t="str">
            <v>FOB Murmansk</v>
          </cell>
          <cell r="L111" t="str">
            <v>КГОК</v>
          </cell>
          <cell r="M111" t="str">
            <v>КГОК</v>
          </cell>
          <cell r="N111" t="str">
            <v>Seneltex</v>
          </cell>
          <cell r="O111" t="str">
            <v>Sobelmar</v>
          </cell>
          <cell r="P111">
            <v>43.5</v>
          </cell>
          <cell r="Q111">
            <v>913282.5</v>
          </cell>
          <cell r="R111">
            <v>913282.5</v>
          </cell>
          <cell r="S111">
            <v>0</v>
          </cell>
          <cell r="T111">
            <v>104315.04</v>
          </cell>
          <cell r="U111">
            <v>0</v>
          </cell>
          <cell r="V111">
            <v>0</v>
          </cell>
          <cell r="W111">
            <v>0</v>
          </cell>
          <cell r="X111">
            <v>0</v>
          </cell>
          <cell r="Y111">
            <v>0</v>
          </cell>
          <cell r="Z111">
            <v>0</v>
          </cell>
        </row>
        <row r="112">
          <cell r="A112">
            <v>200110</v>
          </cell>
          <cell r="B112" t="str">
            <v>ac</v>
          </cell>
          <cell r="C112" t="str">
            <v>ac52</v>
          </cell>
          <cell r="D112">
            <v>37134</v>
          </cell>
          <cell r="E112">
            <v>37193</v>
          </cell>
          <cell r="F112">
            <v>37272</v>
          </cell>
          <cell r="G112">
            <v>37193</v>
          </cell>
          <cell r="H112">
            <v>8675</v>
          </cell>
          <cell r="I112">
            <v>8675</v>
          </cell>
          <cell r="J112" t="str">
            <v>FOB Murmansk</v>
          </cell>
          <cell r="K112" t="str">
            <v>FOB Murmansk</v>
          </cell>
          <cell r="L112" t="str">
            <v>КГОК</v>
          </cell>
          <cell r="M112" t="str">
            <v>КГОК</v>
          </cell>
          <cell r="N112" t="str">
            <v>GMF</v>
          </cell>
          <cell r="O112" t="str">
            <v>Norsk Hydro</v>
          </cell>
          <cell r="P112">
            <v>43.5</v>
          </cell>
          <cell r="Q112">
            <v>377362.5</v>
          </cell>
          <cell r="R112">
            <v>377362.5</v>
          </cell>
          <cell r="S112">
            <v>0</v>
          </cell>
          <cell r="T112">
            <v>102839.39</v>
          </cell>
          <cell r="U112">
            <v>0</v>
          </cell>
          <cell r="V112">
            <v>0</v>
          </cell>
          <cell r="W112">
            <v>0</v>
          </cell>
          <cell r="X112">
            <v>0</v>
          </cell>
          <cell r="Y112">
            <v>0</v>
          </cell>
          <cell r="Z112">
            <v>0</v>
          </cell>
        </row>
        <row r="113">
          <cell r="A113">
            <v>200110</v>
          </cell>
          <cell r="B113" t="str">
            <v>ac</v>
          </cell>
          <cell r="C113" t="str">
            <v>ac53</v>
          </cell>
          <cell r="E113">
            <v>37194</v>
          </cell>
          <cell r="F113">
            <v>37274</v>
          </cell>
          <cell r="G113">
            <v>37194</v>
          </cell>
          <cell r="H113">
            <v>3406</v>
          </cell>
          <cell r="I113">
            <v>3406</v>
          </cell>
          <cell r="J113" t="str">
            <v>FOB Murmansk</v>
          </cell>
          <cell r="K113" t="str">
            <v>FOB Murmansk</v>
          </cell>
          <cell r="L113" t="str">
            <v>КГОК</v>
          </cell>
          <cell r="M113" t="str">
            <v>КГОК</v>
          </cell>
          <cell r="N113" t="str">
            <v>GMF</v>
          </cell>
          <cell r="O113" t="str">
            <v>Norsk Hydro</v>
          </cell>
          <cell r="P113">
            <v>44.3</v>
          </cell>
          <cell r="Q113">
            <v>150885.79999999999</v>
          </cell>
          <cell r="R113">
            <v>150885.79999999999</v>
          </cell>
          <cell r="S113">
            <v>0</v>
          </cell>
          <cell r="T113">
            <v>176195.7</v>
          </cell>
          <cell r="U113">
            <v>0</v>
          </cell>
          <cell r="V113">
            <v>0</v>
          </cell>
          <cell r="W113">
            <v>0</v>
          </cell>
          <cell r="X113">
            <v>0</v>
          </cell>
          <cell r="Y113">
            <v>0</v>
          </cell>
          <cell r="Z113">
            <v>0</v>
          </cell>
        </row>
        <row r="114">
          <cell r="A114">
            <v>200110</v>
          </cell>
          <cell r="B114" t="str">
            <v>ac</v>
          </cell>
          <cell r="C114" t="str">
            <v>ac54</v>
          </cell>
          <cell r="D114">
            <v>37175</v>
          </cell>
          <cell r="E114">
            <v>37183</v>
          </cell>
          <cell r="F114">
            <v>37255</v>
          </cell>
          <cell r="G114">
            <v>37183</v>
          </cell>
          <cell r="H114">
            <v>3893.5</v>
          </cell>
          <cell r="I114">
            <v>3893.5</v>
          </cell>
          <cell r="J114" t="str">
            <v>FCA Kovdor</v>
          </cell>
          <cell r="K114" t="str">
            <v>DDU Shilainiai</v>
          </cell>
          <cell r="L114" t="str">
            <v>КГОК</v>
          </cell>
          <cell r="M114" t="str">
            <v>КГОК</v>
          </cell>
          <cell r="N114" t="str">
            <v>Seneltex</v>
          </cell>
          <cell r="O114" t="str">
            <v>Lifosa</v>
          </cell>
          <cell r="P114">
            <v>62.25</v>
          </cell>
          <cell r="Q114">
            <v>242370.375</v>
          </cell>
          <cell r="R114">
            <v>242370.38</v>
          </cell>
          <cell r="S114">
            <v>0</v>
          </cell>
          <cell r="T114" t="str">
            <v>Itico</v>
          </cell>
          <cell r="U114">
            <v>104771.15</v>
          </cell>
          <cell r="V114">
            <v>107320</v>
          </cell>
          <cell r="W114">
            <v>-2548.85</v>
          </cell>
          <cell r="X114">
            <v>0</v>
          </cell>
          <cell r="Y114">
            <v>0</v>
          </cell>
          <cell r="Z114">
            <v>0</v>
          </cell>
        </row>
        <row r="115">
          <cell r="A115">
            <v>200111</v>
          </cell>
          <cell r="B115" t="str">
            <v>ac</v>
          </cell>
          <cell r="C115" t="str">
            <v>ac56</v>
          </cell>
          <cell r="E115">
            <v>37200</v>
          </cell>
          <cell r="F115">
            <v>37279</v>
          </cell>
          <cell r="G115">
            <v>37200</v>
          </cell>
          <cell r="H115">
            <v>26248</v>
          </cell>
          <cell r="I115">
            <v>26248</v>
          </cell>
          <cell r="J115" t="str">
            <v>FOB Murmansk</v>
          </cell>
          <cell r="K115" t="str">
            <v>FOB Murmansk</v>
          </cell>
          <cell r="L115" t="str">
            <v>КГОК</v>
          </cell>
          <cell r="M115" t="str">
            <v>КГОК</v>
          </cell>
          <cell r="N115" t="str">
            <v>GMF</v>
          </cell>
          <cell r="O115" t="str">
            <v>PetKov</v>
          </cell>
          <cell r="P115">
            <v>43.25</v>
          </cell>
          <cell r="Q115">
            <v>1135226</v>
          </cell>
          <cell r="R115">
            <v>1135226</v>
          </cell>
          <cell r="S115">
            <v>0</v>
          </cell>
          <cell r="T115">
            <v>0</v>
          </cell>
          <cell r="U115">
            <v>0</v>
          </cell>
          <cell r="V115">
            <v>0</v>
          </cell>
          <cell r="W115">
            <v>0</v>
          </cell>
          <cell r="X115">
            <v>0</v>
          </cell>
          <cell r="Y115">
            <v>0</v>
          </cell>
          <cell r="Z115">
            <v>0</v>
          </cell>
        </row>
        <row r="116">
          <cell r="A116">
            <v>200111</v>
          </cell>
          <cell r="B116" t="str">
            <v>ac</v>
          </cell>
          <cell r="C116" t="str">
            <v>ac57</v>
          </cell>
          <cell r="E116">
            <v>37203</v>
          </cell>
          <cell r="F116">
            <v>37281</v>
          </cell>
          <cell r="G116">
            <v>37203</v>
          </cell>
          <cell r="H116">
            <v>18053</v>
          </cell>
          <cell r="I116">
            <v>18053</v>
          </cell>
          <cell r="J116" t="str">
            <v>FOB Murmansk</v>
          </cell>
          <cell r="K116" t="str">
            <v>CFR Klaipeda</v>
          </cell>
          <cell r="L116" t="str">
            <v>КГОК</v>
          </cell>
          <cell r="M116" t="str">
            <v>КГОК</v>
          </cell>
          <cell r="N116" t="str">
            <v>Seneltex</v>
          </cell>
          <cell r="O116" t="str">
            <v>Lifosa</v>
          </cell>
          <cell r="P116">
            <v>56</v>
          </cell>
          <cell r="Q116">
            <v>1010968</v>
          </cell>
          <cell r="R116">
            <v>1010968</v>
          </cell>
          <cell r="S116">
            <v>0</v>
          </cell>
          <cell r="T116" t="str">
            <v>NB Shipping</v>
          </cell>
          <cell r="U116">
            <v>167892.9</v>
          </cell>
          <cell r="V116">
            <v>159498.26</v>
          </cell>
          <cell r="W116">
            <v>8394.64</v>
          </cell>
          <cell r="X116">
            <v>0</v>
          </cell>
          <cell r="Y116">
            <v>0</v>
          </cell>
          <cell r="Z116">
            <v>0</v>
          </cell>
        </row>
        <row r="117">
          <cell r="A117">
            <v>200111</v>
          </cell>
          <cell r="B117" t="str">
            <v>ac</v>
          </cell>
          <cell r="C117" t="str">
            <v>ac58</v>
          </cell>
          <cell r="E117">
            <v>37205</v>
          </cell>
          <cell r="F117">
            <v>37284</v>
          </cell>
          <cell r="G117">
            <v>37205</v>
          </cell>
          <cell r="H117">
            <v>8170</v>
          </cell>
          <cell r="I117">
            <v>8170</v>
          </cell>
          <cell r="J117" t="str">
            <v>FOB Murmansk</v>
          </cell>
          <cell r="K117" t="str">
            <v>FOB Murmansk</v>
          </cell>
          <cell r="L117" t="str">
            <v>КГОК</v>
          </cell>
          <cell r="M117" t="str">
            <v>КГОК</v>
          </cell>
          <cell r="N117" t="str">
            <v>GMF</v>
          </cell>
          <cell r="O117" t="str">
            <v>Norsk Hydro</v>
          </cell>
          <cell r="P117">
            <v>44.1</v>
          </cell>
          <cell r="Q117">
            <v>360297</v>
          </cell>
          <cell r="R117">
            <v>360297</v>
          </cell>
          <cell r="S117">
            <v>0</v>
          </cell>
          <cell r="T117">
            <v>176335.2</v>
          </cell>
          <cell r="U117">
            <v>0</v>
          </cell>
          <cell r="V117">
            <v>0</v>
          </cell>
          <cell r="W117">
            <v>0</v>
          </cell>
          <cell r="X117">
            <v>0</v>
          </cell>
          <cell r="Y117">
            <v>0</v>
          </cell>
          <cell r="Z117">
            <v>0</v>
          </cell>
        </row>
        <row r="118">
          <cell r="A118">
            <v>200111</v>
          </cell>
          <cell r="B118" t="str">
            <v>ac</v>
          </cell>
          <cell r="C118" t="str">
            <v>ac59</v>
          </cell>
          <cell r="E118">
            <v>37210</v>
          </cell>
          <cell r="F118">
            <v>37289</v>
          </cell>
          <cell r="G118">
            <v>37210</v>
          </cell>
          <cell r="H118">
            <v>18089</v>
          </cell>
          <cell r="I118">
            <v>18089</v>
          </cell>
          <cell r="J118" t="str">
            <v>FOB Murmansk</v>
          </cell>
          <cell r="K118" t="str">
            <v>CFR Klaipeda</v>
          </cell>
          <cell r="L118" t="str">
            <v>КГОК</v>
          </cell>
          <cell r="M118" t="str">
            <v>КГОК</v>
          </cell>
          <cell r="N118" t="str">
            <v>Seneltex</v>
          </cell>
          <cell r="O118" t="str">
            <v>Lifosa</v>
          </cell>
          <cell r="P118">
            <v>56</v>
          </cell>
          <cell r="Q118">
            <v>1012984</v>
          </cell>
          <cell r="R118">
            <v>1012984</v>
          </cell>
          <cell r="S118">
            <v>0</v>
          </cell>
          <cell r="T118" t="str">
            <v>ММП</v>
          </cell>
          <cell r="U118">
            <v>175508.1</v>
          </cell>
          <cell r="V118">
            <v>175444.9</v>
          </cell>
          <cell r="W118">
            <v>63.2</v>
          </cell>
          <cell r="X118">
            <v>0</v>
          </cell>
          <cell r="Y118">
            <v>0</v>
          </cell>
          <cell r="Z118">
            <v>0</v>
          </cell>
        </row>
        <row r="119">
          <cell r="A119">
            <v>200111</v>
          </cell>
          <cell r="B119" t="str">
            <v>ac</v>
          </cell>
          <cell r="C119" t="str">
            <v>ac60</v>
          </cell>
          <cell r="E119">
            <v>37218</v>
          </cell>
          <cell r="F119">
            <v>37295</v>
          </cell>
          <cell r="G119">
            <v>37218</v>
          </cell>
          <cell r="H119">
            <v>8095</v>
          </cell>
          <cell r="I119">
            <v>8095</v>
          </cell>
          <cell r="J119" t="str">
            <v>FOB Murmansk</v>
          </cell>
          <cell r="K119" t="str">
            <v>FOB Murmansk</v>
          </cell>
          <cell r="L119" t="str">
            <v>КГОК</v>
          </cell>
          <cell r="M119" t="str">
            <v>КГОК</v>
          </cell>
          <cell r="N119" t="str">
            <v>GMF</v>
          </cell>
          <cell r="O119" t="str">
            <v>Norsk Hydro</v>
          </cell>
          <cell r="P119">
            <v>43.7</v>
          </cell>
          <cell r="Q119">
            <v>353751.5</v>
          </cell>
          <cell r="R119">
            <v>353751.5</v>
          </cell>
          <cell r="S119">
            <v>0</v>
          </cell>
          <cell r="T119">
            <v>176345.55</v>
          </cell>
          <cell r="U119">
            <v>0</v>
          </cell>
          <cell r="V119">
            <v>0</v>
          </cell>
          <cell r="W119">
            <v>0</v>
          </cell>
          <cell r="X119">
            <v>0</v>
          </cell>
          <cell r="Y119">
            <v>0</v>
          </cell>
          <cell r="Z119">
            <v>0</v>
          </cell>
        </row>
        <row r="120">
          <cell r="A120">
            <v>200111</v>
          </cell>
          <cell r="B120" t="str">
            <v>ac</v>
          </cell>
          <cell r="C120" t="str">
            <v>ac61</v>
          </cell>
          <cell r="D120">
            <v>37163</v>
          </cell>
          <cell r="E120">
            <v>37225</v>
          </cell>
          <cell r="F120">
            <v>37299</v>
          </cell>
          <cell r="G120">
            <v>37225</v>
          </cell>
          <cell r="H120">
            <v>18170</v>
          </cell>
          <cell r="I120">
            <v>18170</v>
          </cell>
          <cell r="J120" t="str">
            <v>FOB Murmansk</v>
          </cell>
          <cell r="K120" t="str">
            <v>CFR Klaipeda</v>
          </cell>
          <cell r="L120" t="str">
            <v>КГОК</v>
          </cell>
          <cell r="M120" t="str">
            <v>КГОК</v>
          </cell>
          <cell r="N120" t="str">
            <v>Seneltex</v>
          </cell>
          <cell r="O120" t="str">
            <v>Lifosa</v>
          </cell>
          <cell r="P120">
            <v>56</v>
          </cell>
          <cell r="Q120">
            <v>1017520</v>
          </cell>
          <cell r="R120">
            <v>468789.8</v>
          </cell>
          <cell r="S120">
            <v>548730.19999999995</v>
          </cell>
          <cell r="T120" t="str">
            <v>ММП</v>
          </cell>
          <cell r="U120">
            <v>168981</v>
          </cell>
          <cell r="V120">
            <v>160531.95000000001</v>
          </cell>
          <cell r="W120">
            <v>8449.0499999999993</v>
          </cell>
          <cell r="X120">
            <v>0</v>
          </cell>
          <cell r="Y120">
            <v>0</v>
          </cell>
          <cell r="Z120">
            <v>0</v>
          </cell>
        </row>
        <row r="121">
          <cell r="A121">
            <v>200112</v>
          </cell>
          <cell r="B121" t="str">
            <v>ac</v>
          </cell>
          <cell r="C121" t="str">
            <v>ac62</v>
          </cell>
          <cell r="E121">
            <v>37228</v>
          </cell>
          <cell r="F121">
            <v>37303</v>
          </cell>
          <cell r="G121">
            <v>37228</v>
          </cell>
          <cell r="H121">
            <v>4035</v>
          </cell>
          <cell r="I121">
            <v>4035</v>
          </cell>
          <cell r="J121" t="str">
            <v>FOB Murmansk</v>
          </cell>
          <cell r="K121" t="str">
            <v>FOB Murmansk</v>
          </cell>
          <cell r="L121" t="str">
            <v>КГОК</v>
          </cell>
          <cell r="M121" t="str">
            <v>КГОК</v>
          </cell>
          <cell r="N121" t="str">
            <v>GMF</v>
          </cell>
          <cell r="O121" t="str">
            <v>Norsk Hydro</v>
          </cell>
          <cell r="P121">
            <v>43.7</v>
          </cell>
          <cell r="Q121">
            <v>176329.5</v>
          </cell>
          <cell r="R121">
            <v>176329.5</v>
          </cell>
          <cell r="S121">
            <v>0</v>
          </cell>
          <cell r="T121">
            <v>174004.72</v>
          </cell>
          <cell r="U121">
            <v>0</v>
          </cell>
          <cell r="V121">
            <v>0</v>
          </cell>
          <cell r="W121">
            <v>0</v>
          </cell>
          <cell r="X121">
            <v>0</v>
          </cell>
          <cell r="Y121">
            <v>0</v>
          </cell>
          <cell r="Z121">
            <v>0</v>
          </cell>
        </row>
        <row r="122">
          <cell r="A122">
            <v>200112</v>
          </cell>
          <cell r="B122" t="str">
            <v>ac</v>
          </cell>
          <cell r="C122" t="str">
            <v>ac63</v>
          </cell>
          <cell r="E122">
            <v>37226</v>
          </cell>
          <cell r="F122">
            <v>37305</v>
          </cell>
          <cell r="G122">
            <v>37226</v>
          </cell>
          <cell r="H122">
            <v>3052</v>
          </cell>
          <cell r="I122">
            <v>3052</v>
          </cell>
          <cell r="J122" t="str">
            <v>FOB Murmansk</v>
          </cell>
          <cell r="K122" t="str">
            <v>FOB Murmansk</v>
          </cell>
          <cell r="L122" t="str">
            <v>КГОК</v>
          </cell>
          <cell r="M122" t="str">
            <v>КГОК</v>
          </cell>
          <cell r="N122" t="str">
            <v>GMF</v>
          </cell>
          <cell r="O122" t="str">
            <v>Norsk Hydro</v>
          </cell>
          <cell r="P122">
            <v>43.5</v>
          </cell>
          <cell r="Q122">
            <v>132762</v>
          </cell>
          <cell r="R122">
            <v>132762</v>
          </cell>
          <cell r="S122">
            <v>0</v>
          </cell>
          <cell r="T122">
            <v>0</v>
          </cell>
          <cell r="U122">
            <v>0</v>
          </cell>
          <cell r="V122">
            <v>0</v>
          </cell>
          <cell r="W122">
            <v>0</v>
          </cell>
          <cell r="X122">
            <v>0</v>
          </cell>
          <cell r="Y122">
            <v>0</v>
          </cell>
          <cell r="Z122">
            <v>0</v>
          </cell>
        </row>
        <row r="123">
          <cell r="A123">
            <v>200112</v>
          </cell>
          <cell r="B123" t="str">
            <v>ac</v>
          </cell>
          <cell r="C123" t="str">
            <v>ac64</v>
          </cell>
          <cell r="E123">
            <v>37238</v>
          </cell>
          <cell r="F123">
            <v>37313</v>
          </cell>
          <cell r="G123">
            <v>37238</v>
          </cell>
          <cell r="H123">
            <v>15956</v>
          </cell>
          <cell r="I123">
            <v>15956</v>
          </cell>
          <cell r="J123" t="str">
            <v>FOB Murmansk</v>
          </cell>
          <cell r="K123" t="str">
            <v>FOB Murmansk</v>
          </cell>
          <cell r="L123" t="str">
            <v>КГОК</v>
          </cell>
          <cell r="M123" t="str">
            <v>КГОК</v>
          </cell>
          <cell r="N123" t="str">
            <v>GMF</v>
          </cell>
          <cell r="O123" t="str">
            <v>PetKov</v>
          </cell>
          <cell r="P123">
            <v>43.3</v>
          </cell>
          <cell r="Q123">
            <v>690894.8</v>
          </cell>
          <cell r="R123">
            <v>690894.8</v>
          </cell>
          <cell r="S123">
            <v>0</v>
          </cell>
          <cell r="T123">
            <v>0</v>
          </cell>
          <cell r="U123">
            <v>0</v>
          </cell>
          <cell r="V123">
            <v>0</v>
          </cell>
          <cell r="W123">
            <v>0</v>
          </cell>
          <cell r="X123">
            <v>0</v>
          </cell>
          <cell r="Y123">
            <v>0</v>
          </cell>
          <cell r="Z123">
            <v>0</v>
          </cell>
        </row>
        <row r="124">
          <cell r="A124">
            <v>200112</v>
          </cell>
          <cell r="B124" t="str">
            <v>ac</v>
          </cell>
          <cell r="C124" t="str">
            <v>ac65</v>
          </cell>
          <cell r="E124">
            <v>37238</v>
          </cell>
          <cell r="F124">
            <v>37313</v>
          </cell>
          <cell r="G124">
            <v>37238</v>
          </cell>
          <cell r="H124">
            <v>10000</v>
          </cell>
          <cell r="I124">
            <v>10000</v>
          </cell>
          <cell r="J124" t="str">
            <v>FOB Murmansk</v>
          </cell>
          <cell r="K124" t="str">
            <v>FOB Murmansk</v>
          </cell>
          <cell r="L124" t="str">
            <v>КГОК</v>
          </cell>
          <cell r="M124" t="str">
            <v>КГОК</v>
          </cell>
          <cell r="N124" t="str">
            <v>GMF</v>
          </cell>
          <cell r="O124" t="str">
            <v>PetKov</v>
          </cell>
          <cell r="P124">
            <v>43.3</v>
          </cell>
          <cell r="Q124">
            <v>433000</v>
          </cell>
          <cell r="R124">
            <v>433000</v>
          </cell>
          <cell r="S124">
            <v>0</v>
          </cell>
          <cell r="T124">
            <v>176390.7</v>
          </cell>
          <cell r="U124">
            <v>0</v>
          </cell>
          <cell r="V124">
            <v>0</v>
          </cell>
          <cell r="W124">
            <v>0</v>
          </cell>
          <cell r="X124">
            <v>0</v>
          </cell>
          <cell r="Y124">
            <v>0</v>
          </cell>
          <cell r="Z124">
            <v>0</v>
          </cell>
        </row>
        <row r="125">
          <cell r="A125">
            <v>200112</v>
          </cell>
          <cell r="B125" t="str">
            <v>ac</v>
          </cell>
          <cell r="C125" t="str">
            <v>ac66</v>
          </cell>
          <cell r="E125">
            <v>37240</v>
          </cell>
          <cell r="F125">
            <v>37321</v>
          </cell>
          <cell r="G125">
            <v>37240</v>
          </cell>
          <cell r="H125">
            <v>4355</v>
          </cell>
          <cell r="I125">
            <v>4355</v>
          </cell>
          <cell r="J125" t="str">
            <v>FOB Murmansk</v>
          </cell>
          <cell r="K125" t="str">
            <v>FOB Murmansk</v>
          </cell>
          <cell r="L125" t="str">
            <v>КГОК</v>
          </cell>
          <cell r="M125" t="str">
            <v>КГОК</v>
          </cell>
          <cell r="N125" t="str">
            <v>GMF</v>
          </cell>
          <cell r="O125" t="str">
            <v>Norsk Hydro</v>
          </cell>
          <cell r="P125">
            <v>43.9</v>
          </cell>
          <cell r="Q125">
            <v>191184.5</v>
          </cell>
          <cell r="R125">
            <v>0</v>
          </cell>
          <cell r="S125">
            <v>191184.5</v>
          </cell>
          <cell r="T125">
            <v>0</v>
          </cell>
          <cell r="U125">
            <v>0</v>
          </cell>
          <cell r="V125">
            <v>0</v>
          </cell>
          <cell r="W125">
            <v>0</v>
          </cell>
          <cell r="X125">
            <v>0</v>
          </cell>
          <cell r="Y125">
            <v>0</v>
          </cell>
          <cell r="Z125">
            <v>0</v>
          </cell>
        </row>
        <row r="126">
          <cell r="A126">
            <v>200112</v>
          </cell>
          <cell r="B126" t="str">
            <v>ac</v>
          </cell>
          <cell r="C126" t="str">
            <v>ac67</v>
          </cell>
          <cell r="E126">
            <v>37252</v>
          </cell>
          <cell r="F126">
            <v>37326</v>
          </cell>
          <cell r="G126">
            <v>37252</v>
          </cell>
          <cell r="H126">
            <v>29874</v>
          </cell>
          <cell r="I126">
            <v>29874</v>
          </cell>
          <cell r="J126" t="str">
            <v>FOB Murmansk</v>
          </cell>
          <cell r="K126" t="str">
            <v>CFR Klaipeda</v>
          </cell>
          <cell r="L126" t="str">
            <v>КГОК</v>
          </cell>
          <cell r="M126" t="str">
            <v>КГОК</v>
          </cell>
          <cell r="N126" t="str">
            <v>Seneltex</v>
          </cell>
          <cell r="O126" t="str">
            <v>Lifosa</v>
          </cell>
          <cell r="P126">
            <v>56</v>
          </cell>
          <cell r="Q126">
            <v>1672944</v>
          </cell>
          <cell r="R126">
            <v>0</v>
          </cell>
          <cell r="S126">
            <v>1672944</v>
          </cell>
          <cell r="T126" t="str">
            <v>ММП</v>
          </cell>
          <cell r="U126">
            <v>292765.2</v>
          </cell>
          <cell r="V126">
            <v>270807.81</v>
          </cell>
          <cell r="W126">
            <v>21957.39</v>
          </cell>
          <cell r="X126">
            <v>0</v>
          </cell>
          <cell r="Y126">
            <v>0</v>
          </cell>
          <cell r="Z126">
            <v>0</v>
          </cell>
        </row>
        <row r="127">
          <cell r="A127">
            <v>200112</v>
          </cell>
          <cell r="B127" t="str">
            <v>ac</v>
          </cell>
          <cell r="C127" t="str">
            <v>ac68</v>
          </cell>
          <cell r="E127">
            <v>37256</v>
          </cell>
          <cell r="F127">
            <v>37332</v>
          </cell>
          <cell r="G127">
            <v>37256</v>
          </cell>
          <cell r="H127">
            <v>20536</v>
          </cell>
          <cell r="I127">
            <v>20536</v>
          </cell>
          <cell r="J127" t="str">
            <v>FOB Murmansk</v>
          </cell>
          <cell r="K127" t="str">
            <v>FOB Murmansk</v>
          </cell>
          <cell r="L127" t="str">
            <v>КГОК</v>
          </cell>
          <cell r="M127" t="str">
            <v>КГОК</v>
          </cell>
          <cell r="N127" t="str">
            <v>Seneltex</v>
          </cell>
          <cell r="O127" t="str">
            <v>Sobelmar</v>
          </cell>
          <cell r="P127">
            <v>43.5</v>
          </cell>
          <cell r="Q127">
            <v>893316</v>
          </cell>
          <cell r="R127">
            <v>893316</v>
          </cell>
          <cell r="S127">
            <v>0</v>
          </cell>
          <cell r="T127">
            <v>0</v>
          </cell>
          <cell r="U127">
            <v>0</v>
          </cell>
          <cell r="V127">
            <v>0</v>
          </cell>
          <cell r="W127">
            <v>0</v>
          </cell>
          <cell r="X127">
            <v>0</v>
          </cell>
          <cell r="Y127">
            <v>0</v>
          </cell>
          <cell r="Z127">
            <v>0</v>
          </cell>
        </row>
        <row r="128">
          <cell r="A128">
            <v>200112</v>
          </cell>
          <cell r="B128" t="str">
            <v>ac</v>
          </cell>
          <cell r="C128" t="str">
            <v>ac69</v>
          </cell>
          <cell r="D128">
            <v>37175</v>
          </cell>
          <cell r="E128">
            <v>37246</v>
          </cell>
          <cell r="F128">
            <v>37333</v>
          </cell>
          <cell r="G128">
            <v>37246</v>
          </cell>
          <cell r="H128">
            <v>7760</v>
          </cell>
          <cell r="I128">
            <v>7760</v>
          </cell>
          <cell r="J128" t="str">
            <v>FOB Murmansk</v>
          </cell>
          <cell r="K128" t="str">
            <v>FOB Murmansk</v>
          </cell>
          <cell r="L128" t="str">
            <v>КГОК</v>
          </cell>
          <cell r="M128" t="str">
            <v>КГОК</v>
          </cell>
          <cell r="N128" t="str">
            <v>GMF</v>
          </cell>
          <cell r="O128" t="str">
            <v>Norsk Hydro</v>
          </cell>
          <cell r="P128">
            <v>43.8</v>
          </cell>
          <cell r="Q128">
            <v>339888</v>
          </cell>
          <cell r="R128">
            <v>0</v>
          </cell>
          <cell r="S128">
            <v>339888</v>
          </cell>
          <cell r="T128">
            <v>104771.15</v>
          </cell>
          <cell r="U128">
            <v>0</v>
          </cell>
          <cell r="V128">
            <v>0</v>
          </cell>
          <cell r="W128">
            <v>0</v>
          </cell>
          <cell r="X128">
            <v>0</v>
          </cell>
          <cell r="Y128">
            <v>0</v>
          </cell>
          <cell r="Z128">
            <v>0</v>
          </cell>
        </row>
        <row r="129">
          <cell r="A129">
            <v>200201</v>
          </cell>
          <cell r="B129" t="str">
            <v>ac</v>
          </cell>
          <cell r="C129" t="str">
            <v>ac70</v>
          </cell>
          <cell r="E129">
            <v>37258</v>
          </cell>
          <cell r="F129">
            <v>37335</v>
          </cell>
          <cell r="G129">
            <v>37258</v>
          </cell>
          <cell r="H129">
            <v>2910</v>
          </cell>
          <cell r="I129">
            <v>2910</v>
          </cell>
          <cell r="J129" t="str">
            <v>FOB Murmansk</v>
          </cell>
          <cell r="K129" t="str">
            <v>FOB Murmansk</v>
          </cell>
          <cell r="L129" t="str">
            <v>КГОК</v>
          </cell>
          <cell r="M129" t="str">
            <v>КГОК</v>
          </cell>
          <cell r="N129" t="str">
            <v>GMF</v>
          </cell>
          <cell r="O129" t="str">
            <v>Norsk Hydro</v>
          </cell>
          <cell r="P129">
            <v>43.5</v>
          </cell>
          <cell r="Q129">
            <v>126585</v>
          </cell>
          <cell r="R129">
            <v>0</v>
          </cell>
          <cell r="S129">
            <v>126585</v>
          </cell>
          <cell r="T129">
            <v>0</v>
          </cell>
          <cell r="U129">
            <v>0</v>
          </cell>
          <cell r="V129">
            <v>0</v>
          </cell>
          <cell r="W129">
            <v>0</v>
          </cell>
          <cell r="X129">
            <v>0</v>
          </cell>
          <cell r="Y129">
            <v>0</v>
          </cell>
          <cell r="Z129">
            <v>0</v>
          </cell>
        </row>
        <row r="130">
          <cell r="A130">
            <v>200201</v>
          </cell>
          <cell r="B130" t="str">
            <v>ac</v>
          </cell>
          <cell r="C130" t="str">
            <v>ac71</v>
          </cell>
          <cell r="E130">
            <v>37264</v>
          </cell>
          <cell r="F130">
            <v>37343</v>
          </cell>
          <cell r="G130">
            <v>37264</v>
          </cell>
          <cell r="H130">
            <v>18427</v>
          </cell>
          <cell r="I130">
            <v>18427</v>
          </cell>
          <cell r="J130" t="str">
            <v>FOB Murmansk</v>
          </cell>
          <cell r="K130" t="str">
            <v>CFR Klaipeda</v>
          </cell>
          <cell r="L130" t="str">
            <v>КГОК</v>
          </cell>
          <cell r="M130" t="str">
            <v>КГОК</v>
          </cell>
          <cell r="N130" t="str">
            <v>GMF</v>
          </cell>
          <cell r="O130" t="str">
            <v>Lifosa</v>
          </cell>
          <cell r="P130">
            <v>57.2</v>
          </cell>
          <cell r="Q130">
            <v>1054024.3999999999</v>
          </cell>
          <cell r="R130">
            <v>0</v>
          </cell>
          <cell r="S130">
            <v>1054024.3999999999</v>
          </cell>
          <cell r="T130" t="str">
            <v>ММП</v>
          </cell>
          <cell r="U130">
            <v>171371.1</v>
          </cell>
          <cell r="V130">
            <v>158518.26999999999</v>
          </cell>
          <cell r="W130">
            <v>12852.83</v>
          </cell>
          <cell r="X130">
            <v>0</v>
          </cell>
          <cell r="Y130">
            <v>0</v>
          </cell>
          <cell r="Z130">
            <v>0</v>
          </cell>
        </row>
        <row r="131">
          <cell r="A131">
            <v>200201</v>
          </cell>
          <cell r="B131" t="str">
            <v>ac</v>
          </cell>
          <cell r="C131" t="str">
            <v>ac72</v>
          </cell>
          <cell r="E131">
            <v>37269</v>
          </cell>
          <cell r="F131">
            <v>37346</v>
          </cell>
          <cell r="G131">
            <v>37269</v>
          </cell>
          <cell r="H131">
            <v>3907</v>
          </cell>
          <cell r="I131">
            <v>3907</v>
          </cell>
          <cell r="J131" t="str">
            <v>FOB Murmansk</v>
          </cell>
          <cell r="K131" t="str">
            <v>FOB Murmansk</v>
          </cell>
          <cell r="L131" t="str">
            <v>КГОК</v>
          </cell>
          <cell r="M131" t="str">
            <v>КГОК</v>
          </cell>
          <cell r="N131" t="str">
            <v>GMF</v>
          </cell>
          <cell r="O131" t="str">
            <v>Norsk Hydro</v>
          </cell>
          <cell r="P131">
            <v>45.4</v>
          </cell>
          <cell r="Q131">
            <v>177377.8</v>
          </cell>
          <cell r="R131">
            <v>0</v>
          </cell>
          <cell r="S131">
            <v>177377.8</v>
          </cell>
          <cell r="T131">
            <v>0</v>
          </cell>
          <cell r="U131">
            <v>0</v>
          </cell>
          <cell r="V131">
            <v>0</v>
          </cell>
          <cell r="W131">
            <v>0</v>
          </cell>
          <cell r="X131">
            <v>0</v>
          </cell>
          <cell r="Y131">
            <v>0</v>
          </cell>
          <cell r="Z131">
            <v>0</v>
          </cell>
        </row>
        <row r="132">
          <cell r="A132">
            <v>200201</v>
          </cell>
          <cell r="B132" t="str">
            <v>ac</v>
          </cell>
          <cell r="C132" t="str">
            <v>ac74</v>
          </cell>
          <cell r="E132">
            <v>37275</v>
          </cell>
          <cell r="F132">
            <v>37355</v>
          </cell>
          <cell r="G132">
            <v>37275</v>
          </cell>
          <cell r="H132">
            <v>2945</v>
          </cell>
          <cell r="I132">
            <v>2945</v>
          </cell>
          <cell r="J132" t="str">
            <v>FOB Murmansk</v>
          </cell>
          <cell r="K132" t="str">
            <v>FOB Murmansk</v>
          </cell>
          <cell r="L132" t="str">
            <v>КГОК</v>
          </cell>
          <cell r="M132" t="str">
            <v>КГОК</v>
          </cell>
          <cell r="N132" t="str">
            <v>GMF</v>
          </cell>
          <cell r="O132" t="str">
            <v>Norsk Hydro</v>
          </cell>
          <cell r="P132">
            <v>45.2</v>
          </cell>
          <cell r="Q132">
            <v>133114</v>
          </cell>
          <cell r="R132">
            <v>0</v>
          </cell>
          <cell r="S132">
            <v>133114</v>
          </cell>
          <cell r="T132">
            <v>175508.1</v>
          </cell>
          <cell r="U132">
            <v>0</v>
          </cell>
          <cell r="V132">
            <v>0</v>
          </cell>
          <cell r="W132">
            <v>0</v>
          </cell>
          <cell r="X132">
            <v>0</v>
          </cell>
          <cell r="Y132">
            <v>0</v>
          </cell>
          <cell r="Z132">
            <v>0</v>
          </cell>
        </row>
        <row r="133">
          <cell r="A133">
            <v>200201</v>
          </cell>
          <cell r="B133" t="str">
            <v>ac</v>
          </cell>
          <cell r="C133" t="str">
            <v>ac75</v>
          </cell>
          <cell r="E133">
            <v>37272</v>
          </cell>
          <cell r="F133">
            <v>37352</v>
          </cell>
          <cell r="G133">
            <v>37272</v>
          </cell>
          <cell r="H133">
            <v>17750</v>
          </cell>
          <cell r="I133">
            <v>17750</v>
          </cell>
          <cell r="J133" t="str">
            <v>FOB Murmansk</v>
          </cell>
          <cell r="K133" t="str">
            <v>CFR Klaipeda</v>
          </cell>
          <cell r="L133" t="str">
            <v>КГОК</v>
          </cell>
          <cell r="M133" t="str">
            <v>КГОК</v>
          </cell>
          <cell r="N133" t="str">
            <v>GMF</v>
          </cell>
          <cell r="O133" t="str">
            <v>Lifosa</v>
          </cell>
          <cell r="P133">
            <v>56.92</v>
          </cell>
          <cell r="Q133">
            <v>1010330</v>
          </cell>
          <cell r="R133">
            <v>0</v>
          </cell>
          <cell r="S133">
            <v>1010330</v>
          </cell>
          <cell r="T133" t="str">
            <v>ММП</v>
          </cell>
          <cell r="U133">
            <v>165075</v>
          </cell>
          <cell r="V133">
            <v>152694.37</v>
          </cell>
          <cell r="W133">
            <v>12380.63</v>
          </cell>
          <cell r="X133">
            <v>0</v>
          </cell>
          <cell r="Y133">
            <v>0</v>
          </cell>
          <cell r="Z133">
            <v>0</v>
          </cell>
        </row>
        <row r="134">
          <cell r="A134">
            <v>200201</v>
          </cell>
          <cell r="B134" t="str">
            <v>ac</v>
          </cell>
          <cell r="C134" t="str">
            <v>ac76</v>
          </cell>
          <cell r="E134">
            <v>37225</v>
          </cell>
          <cell r="F134">
            <v>37365</v>
          </cell>
          <cell r="G134">
            <v>18170</v>
          </cell>
          <cell r="H134">
            <v>18000</v>
          </cell>
          <cell r="I134">
            <v>18000</v>
          </cell>
          <cell r="J134" t="str">
            <v>FOB Murmansk</v>
          </cell>
          <cell r="K134" t="str">
            <v>CFR Klaipeda</v>
          </cell>
          <cell r="L134" t="str">
            <v>КГОК</v>
          </cell>
          <cell r="M134" t="str">
            <v>КГОК</v>
          </cell>
          <cell r="N134" t="str">
            <v>GMF</v>
          </cell>
          <cell r="O134" t="str">
            <v>Lifosa</v>
          </cell>
          <cell r="P134">
            <v>56</v>
          </cell>
          <cell r="Q134">
            <v>1008000</v>
          </cell>
          <cell r="R134">
            <v>0</v>
          </cell>
          <cell r="S134">
            <v>1008000</v>
          </cell>
          <cell r="T134" t="str">
            <v>ММП</v>
          </cell>
          <cell r="U134">
            <v>167400</v>
          </cell>
          <cell r="V134">
            <v>0</v>
          </cell>
          <cell r="W134">
            <v>167400</v>
          </cell>
          <cell r="X134">
            <v>0</v>
          </cell>
          <cell r="Y134">
            <v>0</v>
          </cell>
          <cell r="Z134">
            <v>0</v>
          </cell>
        </row>
        <row r="135">
          <cell r="A135">
            <v>200109</v>
          </cell>
          <cell r="B135" t="str">
            <v>bac</v>
          </cell>
          <cell r="C135" t="str">
            <v>bac01</v>
          </cell>
          <cell r="D135">
            <v>37159</v>
          </cell>
          <cell r="E135">
            <v>37161</v>
          </cell>
          <cell r="F135">
            <v>37249</v>
          </cell>
          <cell r="G135">
            <v>37161</v>
          </cell>
          <cell r="H135">
            <v>101.59999847412109</v>
          </cell>
          <cell r="I135">
            <v>101.59999847412109</v>
          </cell>
          <cell r="J135" t="str">
            <v>FCA Nevinnomyssk</v>
          </cell>
          <cell r="K135" t="str">
            <v>FCA Nevinnomyssk</v>
          </cell>
          <cell r="L135" t="str">
            <v>НевАзот</v>
          </cell>
          <cell r="M135" t="str">
            <v>НевАзот</v>
          </cell>
          <cell r="N135" t="str">
            <v>GMF</v>
          </cell>
          <cell r="O135" t="str">
            <v>Twin</v>
          </cell>
          <cell r="P135">
            <v>320</v>
          </cell>
          <cell r="Q135">
            <v>32512</v>
          </cell>
          <cell r="R135">
            <v>32512</v>
          </cell>
          <cell r="S135">
            <v>0</v>
          </cell>
          <cell r="T135">
            <v>0</v>
          </cell>
          <cell r="U135">
            <v>0</v>
          </cell>
          <cell r="V135">
            <v>0</v>
          </cell>
          <cell r="W135">
            <v>0</v>
          </cell>
          <cell r="X135">
            <v>0</v>
          </cell>
          <cell r="Y135">
            <v>0</v>
          </cell>
          <cell r="Z135">
            <v>0</v>
          </cell>
        </row>
        <row r="136">
          <cell r="A136">
            <v>200110</v>
          </cell>
          <cell r="B136" t="str">
            <v>bac</v>
          </cell>
          <cell r="C136" t="str">
            <v>bac03</v>
          </cell>
          <cell r="D136">
            <v>37184</v>
          </cell>
          <cell r="E136">
            <v>37180</v>
          </cell>
          <cell r="F136">
            <v>37274</v>
          </cell>
          <cell r="G136">
            <v>37180</v>
          </cell>
          <cell r="H136">
            <v>9.1999998092651367</v>
          </cell>
          <cell r="I136">
            <v>9.1999998092651367</v>
          </cell>
          <cell r="J136" t="str">
            <v>FCA Nevinnomyssk</v>
          </cell>
          <cell r="K136" t="str">
            <v>FCA Nevinnomyssk</v>
          </cell>
          <cell r="L136" t="str">
            <v>НевАзот</v>
          </cell>
          <cell r="M136" t="str">
            <v>НевАзот</v>
          </cell>
          <cell r="N136" t="str">
            <v>GMF</v>
          </cell>
          <cell r="O136" t="str">
            <v>Akrilat</v>
          </cell>
          <cell r="P136">
            <v>430</v>
          </cell>
          <cell r="Q136">
            <v>3956</v>
          </cell>
          <cell r="R136">
            <v>3956</v>
          </cell>
          <cell r="S136">
            <v>0</v>
          </cell>
          <cell r="T136">
            <v>0</v>
          </cell>
          <cell r="U136">
            <v>0</v>
          </cell>
          <cell r="V136">
            <v>0</v>
          </cell>
          <cell r="W136">
            <v>0</v>
          </cell>
          <cell r="X136">
            <v>0</v>
          </cell>
          <cell r="Y136">
            <v>0</v>
          </cell>
          <cell r="Z136">
            <v>0</v>
          </cell>
        </row>
        <row r="137">
          <cell r="A137">
            <v>200110</v>
          </cell>
          <cell r="B137" t="str">
            <v>bac</v>
          </cell>
          <cell r="C137" t="str">
            <v>bac04</v>
          </cell>
          <cell r="D137">
            <v>37184</v>
          </cell>
          <cell r="E137">
            <v>37194</v>
          </cell>
          <cell r="F137">
            <v>37274</v>
          </cell>
          <cell r="G137">
            <v>37194</v>
          </cell>
          <cell r="H137">
            <v>112.30000305175781</v>
          </cell>
          <cell r="I137">
            <v>112.30000305175781</v>
          </cell>
          <cell r="J137" t="str">
            <v>FCA Nevinnomyssk</v>
          </cell>
          <cell r="K137" t="str">
            <v>FCA Nevinnomyssk</v>
          </cell>
          <cell r="L137" t="str">
            <v>НевАзот</v>
          </cell>
          <cell r="M137" t="str">
            <v>НевАзот</v>
          </cell>
          <cell r="N137" t="str">
            <v>GMF</v>
          </cell>
          <cell r="O137" t="str">
            <v>Ameropa</v>
          </cell>
          <cell r="P137">
            <v>350</v>
          </cell>
          <cell r="Q137">
            <v>39305</v>
          </cell>
          <cell r="R137">
            <v>42000</v>
          </cell>
          <cell r="S137">
            <v>-2695</v>
          </cell>
          <cell r="T137">
            <v>0</v>
          </cell>
          <cell r="U137">
            <v>0</v>
          </cell>
          <cell r="V137">
            <v>0</v>
          </cell>
          <cell r="W137">
            <v>0</v>
          </cell>
          <cell r="X137">
            <v>0</v>
          </cell>
          <cell r="Y137">
            <v>0</v>
          </cell>
          <cell r="Z137">
            <v>0</v>
          </cell>
        </row>
        <row r="138">
          <cell r="A138">
            <v>200110</v>
          </cell>
          <cell r="B138" t="str">
            <v>bac</v>
          </cell>
          <cell r="C138" t="str">
            <v>bac05</v>
          </cell>
          <cell r="D138">
            <v>37184</v>
          </cell>
          <cell r="E138">
            <v>37173</v>
          </cell>
          <cell r="F138">
            <v>37263</v>
          </cell>
          <cell r="G138">
            <v>37173</v>
          </cell>
          <cell r="H138">
            <v>496.20001220703125</v>
          </cell>
          <cell r="I138">
            <v>496.20001220703125</v>
          </cell>
          <cell r="J138" t="str">
            <v>FCA Nevinnomyssk</v>
          </cell>
          <cell r="K138" t="str">
            <v>FCA Nevinnomyssk</v>
          </cell>
          <cell r="L138" t="str">
            <v>НевАзот</v>
          </cell>
          <cell r="M138" t="str">
            <v>НевАзот</v>
          </cell>
          <cell r="N138" t="str">
            <v>GMF</v>
          </cell>
          <cell r="O138" t="str">
            <v>Twin</v>
          </cell>
          <cell r="P138">
            <v>320</v>
          </cell>
          <cell r="Q138">
            <v>158784</v>
          </cell>
          <cell r="R138">
            <v>158784</v>
          </cell>
          <cell r="S138">
            <v>0</v>
          </cell>
          <cell r="T138">
            <v>0</v>
          </cell>
          <cell r="U138">
            <v>0</v>
          </cell>
          <cell r="V138">
            <v>0</v>
          </cell>
          <cell r="W138">
            <v>0</v>
          </cell>
          <cell r="X138">
            <v>0</v>
          </cell>
          <cell r="Y138">
            <v>0</v>
          </cell>
          <cell r="Z138">
            <v>0</v>
          </cell>
        </row>
        <row r="139">
          <cell r="A139">
            <v>200110</v>
          </cell>
          <cell r="B139" t="str">
            <v>bac</v>
          </cell>
          <cell r="C139" t="str">
            <v>bac06</v>
          </cell>
          <cell r="D139">
            <v>37184</v>
          </cell>
          <cell r="E139">
            <v>37184</v>
          </cell>
          <cell r="F139">
            <v>37274</v>
          </cell>
          <cell r="G139">
            <v>37184</v>
          </cell>
          <cell r="H139">
            <v>127.59999847412109</v>
          </cell>
          <cell r="I139">
            <v>127.59999847412109</v>
          </cell>
          <cell r="J139" t="str">
            <v>FCA Nevinnomyssk</v>
          </cell>
          <cell r="K139" t="str">
            <v>FCA Nevinnomyssk</v>
          </cell>
          <cell r="L139" t="str">
            <v>НевАзот</v>
          </cell>
          <cell r="M139" t="str">
            <v>НевАзот</v>
          </cell>
          <cell r="N139" t="str">
            <v>GMF</v>
          </cell>
          <cell r="O139" t="str">
            <v>Twin</v>
          </cell>
          <cell r="P139">
            <v>320</v>
          </cell>
          <cell r="Q139">
            <v>40832</v>
          </cell>
          <cell r="R139">
            <v>40832</v>
          </cell>
          <cell r="S139">
            <v>0</v>
          </cell>
          <cell r="T139">
            <v>0</v>
          </cell>
          <cell r="U139">
            <v>0</v>
          </cell>
          <cell r="V139">
            <v>0</v>
          </cell>
          <cell r="W139">
            <v>0</v>
          </cell>
          <cell r="X139">
            <v>0</v>
          </cell>
          <cell r="Y139">
            <v>0</v>
          </cell>
          <cell r="Z139">
            <v>0</v>
          </cell>
        </row>
        <row r="140">
          <cell r="A140">
            <v>200110</v>
          </cell>
          <cell r="B140" t="str">
            <v>bac</v>
          </cell>
          <cell r="C140" t="str">
            <v>bac07</v>
          </cell>
          <cell r="D140">
            <v>37184</v>
          </cell>
          <cell r="E140">
            <v>37195</v>
          </cell>
          <cell r="F140">
            <v>37285</v>
          </cell>
          <cell r="G140">
            <v>37195</v>
          </cell>
          <cell r="H140">
            <v>9.8000001907348633</v>
          </cell>
          <cell r="I140">
            <v>9.8000001907348633</v>
          </cell>
          <cell r="J140" t="str">
            <v>FCA Nevinnomyssk</v>
          </cell>
          <cell r="K140" t="str">
            <v>FCA Nevinnomyssk</v>
          </cell>
          <cell r="L140" t="str">
            <v>НевАзот</v>
          </cell>
          <cell r="M140" t="str">
            <v>НевАзот</v>
          </cell>
          <cell r="N140" t="str">
            <v>GMF</v>
          </cell>
          <cell r="O140" t="str">
            <v>Akrilat</v>
          </cell>
          <cell r="P140">
            <v>430</v>
          </cell>
          <cell r="Q140">
            <v>4214</v>
          </cell>
          <cell r="R140">
            <v>4214</v>
          </cell>
          <cell r="S140">
            <v>0</v>
          </cell>
          <cell r="T140">
            <v>292765.2</v>
          </cell>
          <cell r="U140">
            <v>0</v>
          </cell>
          <cell r="V140">
            <v>0</v>
          </cell>
          <cell r="W140">
            <v>0</v>
          </cell>
          <cell r="X140">
            <v>0</v>
          </cell>
          <cell r="Y140">
            <v>0</v>
          </cell>
          <cell r="Z140">
            <v>0</v>
          </cell>
        </row>
        <row r="141">
          <cell r="A141">
            <v>200111</v>
          </cell>
          <cell r="B141" t="str">
            <v>bac</v>
          </cell>
          <cell r="C141" t="str">
            <v>bac09</v>
          </cell>
          <cell r="D141">
            <v>37215</v>
          </cell>
          <cell r="E141">
            <v>37197</v>
          </cell>
          <cell r="F141">
            <v>37305</v>
          </cell>
          <cell r="G141">
            <v>37225</v>
          </cell>
          <cell r="H141">
            <v>458</v>
          </cell>
          <cell r="I141">
            <v>458</v>
          </cell>
          <cell r="J141" t="str">
            <v>FCA Nevinnomyssk</v>
          </cell>
          <cell r="K141" t="str">
            <v>DAF Buslovskaja</v>
          </cell>
          <cell r="L141" t="str">
            <v>НевАзот</v>
          </cell>
          <cell r="M141" t="str">
            <v>НевАзот</v>
          </cell>
          <cell r="N141" t="str">
            <v>GMF</v>
          </cell>
          <cell r="O141" t="str">
            <v>Vinmar</v>
          </cell>
          <cell r="P141">
            <v>382</v>
          </cell>
          <cell r="Q141">
            <v>174956</v>
          </cell>
          <cell r="R141">
            <v>174956</v>
          </cell>
          <cell r="S141">
            <v>0</v>
          </cell>
          <cell r="T141" t="str">
            <v>Transair</v>
          </cell>
          <cell r="U141">
            <v>27981.52</v>
          </cell>
          <cell r="V141">
            <v>27981.52</v>
          </cell>
          <cell r="W141">
            <v>0</v>
          </cell>
          <cell r="X141">
            <v>0</v>
          </cell>
          <cell r="Y141">
            <v>0</v>
          </cell>
          <cell r="Z141">
            <v>0</v>
          </cell>
        </row>
        <row r="142">
          <cell r="A142">
            <v>200111</v>
          </cell>
          <cell r="B142" t="str">
            <v>bac</v>
          </cell>
          <cell r="C142" t="str">
            <v>bac10</v>
          </cell>
          <cell r="D142">
            <v>37205</v>
          </cell>
          <cell r="E142">
            <v>37209</v>
          </cell>
          <cell r="F142">
            <v>37299</v>
          </cell>
          <cell r="G142">
            <v>37209</v>
          </cell>
          <cell r="H142">
            <v>341.20001220703125</v>
          </cell>
          <cell r="I142">
            <v>341.20001220703125</v>
          </cell>
          <cell r="J142" t="str">
            <v>FCA Nevinnomyssk</v>
          </cell>
          <cell r="K142" t="str">
            <v>FCA Nevinnomyssk</v>
          </cell>
          <cell r="L142" t="str">
            <v>НевАзот</v>
          </cell>
          <cell r="M142" t="str">
            <v>НевАзот</v>
          </cell>
          <cell r="N142" t="str">
            <v>GMF</v>
          </cell>
          <cell r="O142" t="str">
            <v>Coxon</v>
          </cell>
          <cell r="P142">
            <v>316</v>
          </cell>
          <cell r="Q142">
            <v>107819.2</v>
          </cell>
          <cell r="R142">
            <v>108103.6</v>
          </cell>
          <cell r="S142">
            <v>-284.39999999999998</v>
          </cell>
          <cell r="T142">
            <v>0</v>
          </cell>
          <cell r="U142">
            <v>0</v>
          </cell>
          <cell r="V142">
            <v>0</v>
          </cell>
          <cell r="W142">
            <v>0</v>
          </cell>
          <cell r="X142">
            <v>0</v>
          </cell>
          <cell r="Y142">
            <v>0</v>
          </cell>
          <cell r="Z142">
            <v>0</v>
          </cell>
        </row>
        <row r="143">
          <cell r="A143">
            <v>200111</v>
          </cell>
          <cell r="B143" t="str">
            <v>bac</v>
          </cell>
          <cell r="C143" t="str">
            <v>bac11</v>
          </cell>
          <cell r="D143">
            <v>37205</v>
          </cell>
          <cell r="E143">
            <v>37208</v>
          </cell>
          <cell r="F143">
            <v>37298</v>
          </cell>
          <cell r="G143">
            <v>37208</v>
          </cell>
          <cell r="H143">
            <v>39.799999237060547</v>
          </cell>
          <cell r="I143">
            <v>39.799999237060547</v>
          </cell>
          <cell r="J143" t="str">
            <v>FCA Nevinnomyssk</v>
          </cell>
          <cell r="K143" t="str">
            <v>FCA Nevinnomyssk</v>
          </cell>
          <cell r="L143" t="str">
            <v>НевАзот</v>
          </cell>
          <cell r="M143" t="str">
            <v>НевАзот</v>
          </cell>
          <cell r="N143" t="str">
            <v>GMF</v>
          </cell>
          <cell r="O143" t="str">
            <v>Coxon</v>
          </cell>
          <cell r="P143">
            <v>316</v>
          </cell>
          <cell r="Q143">
            <v>12576.8</v>
          </cell>
          <cell r="R143">
            <v>12576.8</v>
          </cell>
          <cell r="S143">
            <v>0</v>
          </cell>
          <cell r="T143">
            <v>0</v>
          </cell>
          <cell r="U143">
            <v>0</v>
          </cell>
          <cell r="V143">
            <v>0</v>
          </cell>
          <cell r="W143">
            <v>0</v>
          </cell>
          <cell r="X143">
            <v>0</v>
          </cell>
          <cell r="Y143">
            <v>0</v>
          </cell>
          <cell r="Z143">
            <v>0</v>
          </cell>
        </row>
        <row r="144">
          <cell r="A144">
            <v>200112</v>
          </cell>
          <cell r="B144" t="str">
            <v>bac</v>
          </cell>
          <cell r="C144" t="str">
            <v>bac12</v>
          </cell>
          <cell r="D144">
            <v>37232</v>
          </cell>
          <cell r="E144">
            <v>37246</v>
          </cell>
          <cell r="F144">
            <v>37322</v>
          </cell>
          <cell r="G144">
            <v>37246</v>
          </cell>
          <cell r="H144">
            <v>34.700000762939453</v>
          </cell>
          <cell r="I144">
            <v>34.700000762939453</v>
          </cell>
          <cell r="J144" t="str">
            <v>FCA Nevinnomyssk</v>
          </cell>
          <cell r="K144" t="str">
            <v>FCA Nevinnomyssk</v>
          </cell>
          <cell r="L144" t="str">
            <v>НевАзот</v>
          </cell>
          <cell r="M144" t="str">
            <v>НевАзот</v>
          </cell>
          <cell r="N144" t="str">
            <v>GMF</v>
          </cell>
          <cell r="O144" t="str">
            <v>Ecost</v>
          </cell>
          <cell r="P144">
            <v>388</v>
          </cell>
          <cell r="Q144">
            <v>13463.6</v>
          </cell>
          <cell r="R144">
            <v>15520</v>
          </cell>
          <cell r="S144">
            <v>-2056.4</v>
          </cell>
          <cell r="T144">
            <v>171371.1</v>
          </cell>
          <cell r="U144">
            <v>0</v>
          </cell>
          <cell r="V144">
            <v>0</v>
          </cell>
          <cell r="W144">
            <v>0</v>
          </cell>
          <cell r="X144">
            <v>0</v>
          </cell>
          <cell r="Y144">
            <v>0</v>
          </cell>
          <cell r="Z144">
            <v>0</v>
          </cell>
        </row>
        <row r="145">
          <cell r="A145">
            <v>200111</v>
          </cell>
          <cell r="B145" t="str">
            <v>bac</v>
          </cell>
          <cell r="C145" t="str">
            <v>bac13</v>
          </cell>
          <cell r="D145">
            <v>37200</v>
          </cell>
          <cell r="E145">
            <v>37201</v>
          </cell>
          <cell r="F145">
            <v>37290</v>
          </cell>
          <cell r="G145">
            <v>37201</v>
          </cell>
          <cell r="H145">
            <v>20.680000305175781</v>
          </cell>
          <cell r="I145">
            <v>20.680000305175781</v>
          </cell>
          <cell r="J145" t="str">
            <v>FCA Nevinnomyssk</v>
          </cell>
          <cell r="K145" t="str">
            <v>FCA Nevinnomyssk</v>
          </cell>
          <cell r="L145" t="str">
            <v>НевАзот</v>
          </cell>
          <cell r="M145" t="str">
            <v>НевАзот</v>
          </cell>
          <cell r="N145" t="str">
            <v>GMF</v>
          </cell>
          <cell r="O145" t="str">
            <v>Akrilat</v>
          </cell>
          <cell r="P145">
            <v>415</v>
          </cell>
          <cell r="Q145">
            <v>8582.2000000000007</v>
          </cell>
          <cell r="R145">
            <v>8582.2000000000007</v>
          </cell>
          <cell r="S145">
            <v>0</v>
          </cell>
          <cell r="T145">
            <v>0</v>
          </cell>
          <cell r="U145">
            <v>0</v>
          </cell>
          <cell r="V145">
            <v>0</v>
          </cell>
          <cell r="W145">
            <v>0</v>
          </cell>
          <cell r="X145">
            <v>0</v>
          </cell>
          <cell r="Y145">
            <v>0</v>
          </cell>
          <cell r="Z145">
            <v>0</v>
          </cell>
        </row>
        <row r="146">
          <cell r="A146">
            <v>200111</v>
          </cell>
          <cell r="B146" t="str">
            <v>bac</v>
          </cell>
          <cell r="C146" t="str">
            <v>bac14</v>
          </cell>
          <cell r="D146">
            <v>37215</v>
          </cell>
          <cell r="E146">
            <v>37200</v>
          </cell>
          <cell r="F146">
            <v>37290</v>
          </cell>
          <cell r="G146">
            <v>37225</v>
          </cell>
          <cell r="H146">
            <v>34.799999237060547</v>
          </cell>
          <cell r="I146">
            <v>34.799999237060547</v>
          </cell>
          <cell r="J146" t="str">
            <v>FCA Nevinnomyssk</v>
          </cell>
          <cell r="K146" t="str">
            <v>DAF Buslovskaja</v>
          </cell>
          <cell r="L146" t="str">
            <v>НевАзот</v>
          </cell>
          <cell r="M146" t="str">
            <v>НевАзот</v>
          </cell>
          <cell r="N146" t="str">
            <v>GMF</v>
          </cell>
          <cell r="O146" t="str">
            <v>Vinmar</v>
          </cell>
          <cell r="P146">
            <v>382</v>
          </cell>
          <cell r="Q146">
            <v>13293.6</v>
          </cell>
          <cell r="R146">
            <v>13293.6</v>
          </cell>
          <cell r="S146">
            <v>0</v>
          </cell>
          <cell r="T146" t="str">
            <v>Transair</v>
          </cell>
          <cell r="U146">
            <v>2138.33</v>
          </cell>
          <cell r="V146">
            <v>2138.33</v>
          </cell>
          <cell r="W146">
            <v>0</v>
          </cell>
          <cell r="X146">
            <v>0</v>
          </cell>
          <cell r="Y146">
            <v>0</v>
          </cell>
          <cell r="Z146">
            <v>0</v>
          </cell>
        </row>
        <row r="147">
          <cell r="A147">
            <v>200111</v>
          </cell>
          <cell r="B147" t="str">
            <v>bac</v>
          </cell>
          <cell r="C147" t="str">
            <v>bac15</v>
          </cell>
          <cell r="D147">
            <v>37205</v>
          </cell>
          <cell r="E147">
            <v>37210</v>
          </cell>
          <cell r="F147">
            <v>37300</v>
          </cell>
          <cell r="G147">
            <v>37210</v>
          </cell>
          <cell r="H147">
            <v>56.599998474121094</v>
          </cell>
          <cell r="I147">
            <v>56.599998474121094</v>
          </cell>
          <cell r="J147" t="str">
            <v>FCA Nevinnomyssk</v>
          </cell>
          <cell r="K147" t="str">
            <v>FCA Nevinnomyssk</v>
          </cell>
          <cell r="L147" t="str">
            <v>НевАзот</v>
          </cell>
          <cell r="M147" t="str">
            <v>НевАзот</v>
          </cell>
          <cell r="N147" t="str">
            <v>GMF</v>
          </cell>
          <cell r="O147" t="str">
            <v>Coxon</v>
          </cell>
          <cell r="P147">
            <v>316</v>
          </cell>
          <cell r="Q147">
            <v>17885.599999999999</v>
          </cell>
          <cell r="R147">
            <v>17885.599999999999</v>
          </cell>
          <cell r="S147">
            <v>0</v>
          </cell>
          <cell r="T147">
            <v>165075</v>
          </cell>
          <cell r="U147">
            <v>0</v>
          </cell>
          <cell r="V147">
            <v>0</v>
          </cell>
          <cell r="W147">
            <v>0</v>
          </cell>
          <cell r="X147">
            <v>0</v>
          </cell>
          <cell r="Y147">
            <v>0</v>
          </cell>
          <cell r="Z147">
            <v>0</v>
          </cell>
        </row>
        <row r="148">
          <cell r="A148">
            <v>200111</v>
          </cell>
          <cell r="B148" t="str">
            <v>bac</v>
          </cell>
          <cell r="C148" t="str">
            <v>bac16</v>
          </cell>
          <cell r="D148">
            <v>37224</v>
          </cell>
          <cell r="E148">
            <v>37224</v>
          </cell>
          <cell r="F148">
            <v>37314</v>
          </cell>
          <cell r="G148">
            <v>37234</v>
          </cell>
          <cell r="H148">
            <v>70.300003051757812</v>
          </cell>
          <cell r="I148">
            <v>70.300003051757812</v>
          </cell>
          <cell r="J148" t="str">
            <v>FCA Nevinnomyssk</v>
          </cell>
          <cell r="K148" t="str">
            <v>DAF Buslovskaja</v>
          </cell>
          <cell r="L148" t="str">
            <v>НевАзот</v>
          </cell>
          <cell r="M148" t="str">
            <v>НевАзот</v>
          </cell>
          <cell r="N148" t="str">
            <v>GMF</v>
          </cell>
          <cell r="O148" t="str">
            <v>Twin</v>
          </cell>
          <cell r="P148">
            <v>382</v>
          </cell>
          <cell r="Q148">
            <v>26854.6</v>
          </cell>
          <cell r="R148">
            <v>26854.6</v>
          </cell>
          <cell r="S148">
            <v>0</v>
          </cell>
          <cell r="T148" t="str">
            <v>Transair</v>
          </cell>
          <cell r="U148">
            <v>4329.79</v>
          </cell>
          <cell r="V148">
            <v>4329.79</v>
          </cell>
          <cell r="W148">
            <v>0</v>
          </cell>
          <cell r="X148">
            <v>0</v>
          </cell>
          <cell r="Y148">
            <v>0</v>
          </cell>
          <cell r="Z148">
            <v>0</v>
          </cell>
        </row>
        <row r="149">
          <cell r="A149">
            <v>200112</v>
          </cell>
          <cell r="B149" t="str">
            <v>bac</v>
          </cell>
          <cell r="C149" t="str">
            <v>bac17</v>
          </cell>
          <cell r="D149">
            <v>37240</v>
          </cell>
          <cell r="E149">
            <v>37238</v>
          </cell>
          <cell r="F149">
            <v>37335</v>
          </cell>
          <cell r="G149">
            <v>37255</v>
          </cell>
          <cell r="H149">
            <v>342.70001220703125</v>
          </cell>
          <cell r="I149">
            <v>342.70001220703125</v>
          </cell>
          <cell r="J149" t="str">
            <v>FCA Nevinnomyssk</v>
          </cell>
          <cell r="K149" t="str">
            <v>DAF Buslovskaja</v>
          </cell>
          <cell r="L149" t="str">
            <v>НевАзот</v>
          </cell>
          <cell r="M149" t="str">
            <v>НевАзот</v>
          </cell>
          <cell r="N149" t="str">
            <v>GMF</v>
          </cell>
          <cell r="O149" t="str">
            <v>Vinmar</v>
          </cell>
          <cell r="P149">
            <v>372</v>
          </cell>
          <cell r="Q149">
            <v>127484.4</v>
          </cell>
          <cell r="R149">
            <v>127484.4</v>
          </cell>
          <cell r="S149">
            <v>0</v>
          </cell>
          <cell r="T149" t="str">
            <v>Transair</v>
          </cell>
          <cell r="U149">
            <v>20715.650000000001</v>
          </cell>
          <cell r="V149">
            <v>20715.650000000001</v>
          </cell>
          <cell r="W149">
            <v>0</v>
          </cell>
          <cell r="X149">
            <v>0</v>
          </cell>
          <cell r="Y149">
            <v>0</v>
          </cell>
          <cell r="Z149">
            <v>0</v>
          </cell>
        </row>
        <row r="150">
          <cell r="A150">
            <v>200112</v>
          </cell>
          <cell r="B150" t="str">
            <v>bac</v>
          </cell>
          <cell r="C150" t="str">
            <v>bac19</v>
          </cell>
          <cell r="D150">
            <v>37250</v>
          </cell>
          <cell r="E150">
            <v>37242</v>
          </cell>
          <cell r="F150">
            <v>37332</v>
          </cell>
          <cell r="G150">
            <v>37242</v>
          </cell>
          <cell r="H150">
            <v>92.300003051757812</v>
          </cell>
          <cell r="I150">
            <v>92.300003051757812</v>
          </cell>
          <cell r="J150" t="str">
            <v>FCA Nevinnomyssk</v>
          </cell>
          <cell r="K150" t="str">
            <v>FCA Nevinnomyssk</v>
          </cell>
          <cell r="L150" t="str">
            <v>НевАзот</v>
          </cell>
          <cell r="M150" t="str">
            <v>НевАзот</v>
          </cell>
          <cell r="N150" t="str">
            <v>GMF</v>
          </cell>
          <cell r="O150" t="str">
            <v>Twin</v>
          </cell>
          <cell r="P150">
            <v>315</v>
          </cell>
          <cell r="Q150">
            <v>29074.5</v>
          </cell>
          <cell r="R150">
            <v>29074.5</v>
          </cell>
          <cell r="S150">
            <v>0</v>
          </cell>
          <cell r="T150">
            <v>0</v>
          </cell>
          <cell r="U150">
            <v>0</v>
          </cell>
          <cell r="V150">
            <v>0</v>
          </cell>
          <cell r="W150">
            <v>0</v>
          </cell>
          <cell r="X150">
            <v>0</v>
          </cell>
          <cell r="Y150">
            <v>0</v>
          </cell>
          <cell r="Z150">
            <v>0</v>
          </cell>
        </row>
        <row r="151">
          <cell r="A151">
            <v>200112</v>
          </cell>
          <cell r="B151" t="str">
            <v>bac</v>
          </cell>
          <cell r="C151" t="str">
            <v>bac20</v>
          </cell>
          <cell r="D151">
            <v>37245</v>
          </cell>
          <cell r="E151">
            <v>37242</v>
          </cell>
          <cell r="F151">
            <v>37335</v>
          </cell>
          <cell r="G151">
            <v>37242</v>
          </cell>
          <cell r="H151">
            <v>9.7600002288818359</v>
          </cell>
          <cell r="I151">
            <v>9.7600002288818359</v>
          </cell>
          <cell r="J151" t="str">
            <v>FCA Nevinnomyssk</v>
          </cell>
          <cell r="K151" t="str">
            <v>FCA Nevinnomyssk</v>
          </cell>
          <cell r="L151" t="str">
            <v>НевАзот</v>
          </cell>
          <cell r="M151" t="str">
            <v>НевАзот</v>
          </cell>
          <cell r="N151" t="str">
            <v>GMF</v>
          </cell>
          <cell r="O151" t="str">
            <v>Akrilat</v>
          </cell>
          <cell r="P151">
            <v>415</v>
          </cell>
          <cell r="Q151">
            <v>4050.4</v>
          </cell>
          <cell r="R151">
            <v>4050.4</v>
          </cell>
          <cell r="S151">
            <v>0</v>
          </cell>
          <cell r="T151">
            <v>167400</v>
          </cell>
          <cell r="U151">
            <v>0</v>
          </cell>
          <cell r="V151">
            <v>0</v>
          </cell>
          <cell r="W151">
            <v>0</v>
          </cell>
          <cell r="X151">
            <v>0</v>
          </cell>
          <cell r="Y151">
            <v>0</v>
          </cell>
          <cell r="Z151">
            <v>0</v>
          </cell>
        </row>
        <row r="152">
          <cell r="A152">
            <v>200112</v>
          </cell>
          <cell r="B152" t="str">
            <v>bac</v>
          </cell>
          <cell r="C152" t="str">
            <v>bac21</v>
          </cell>
          <cell r="D152">
            <v>37240</v>
          </cell>
          <cell r="E152">
            <v>37242</v>
          </cell>
          <cell r="F152">
            <v>37332</v>
          </cell>
          <cell r="G152">
            <v>37250</v>
          </cell>
          <cell r="H152">
            <v>139.39999389648438</v>
          </cell>
          <cell r="I152">
            <v>139.39999389648438</v>
          </cell>
          <cell r="J152" t="str">
            <v>FCA Nevinnomyssk</v>
          </cell>
          <cell r="K152" t="str">
            <v>DAF Buslovskaja</v>
          </cell>
          <cell r="L152" t="str">
            <v>НевАзот</v>
          </cell>
          <cell r="M152" t="str">
            <v>НевАзот</v>
          </cell>
          <cell r="N152" t="str">
            <v>GMF</v>
          </cell>
          <cell r="O152" t="str">
            <v>Vinmar</v>
          </cell>
          <cell r="P152">
            <v>372</v>
          </cell>
          <cell r="Q152">
            <v>51856.800000000003</v>
          </cell>
          <cell r="R152">
            <v>51856.800000000003</v>
          </cell>
          <cell r="S152">
            <v>0</v>
          </cell>
          <cell r="T152" t="str">
            <v>Transair</v>
          </cell>
          <cell r="U152">
            <v>8394.9699999999993</v>
          </cell>
          <cell r="V152">
            <v>8394.9699999999993</v>
          </cell>
          <cell r="W152">
            <v>0</v>
          </cell>
          <cell r="X152">
            <v>0</v>
          </cell>
          <cell r="Y152">
            <v>0</v>
          </cell>
          <cell r="Z152">
            <v>0</v>
          </cell>
        </row>
        <row r="153">
          <cell r="A153">
            <v>200112</v>
          </cell>
          <cell r="B153" t="str">
            <v>bac</v>
          </cell>
          <cell r="C153" t="str">
            <v>bac22</v>
          </cell>
          <cell r="D153">
            <v>37253</v>
          </cell>
          <cell r="E153">
            <v>37251</v>
          </cell>
          <cell r="F153">
            <v>37341</v>
          </cell>
          <cell r="G153">
            <v>37251</v>
          </cell>
          <cell r="H153">
            <v>9.8599996566772461</v>
          </cell>
          <cell r="I153">
            <v>9.8599996566772461</v>
          </cell>
          <cell r="J153" t="str">
            <v>FCA Nevinnomyssk</v>
          </cell>
          <cell r="K153" t="str">
            <v>FCA Nevinnomyssk</v>
          </cell>
          <cell r="L153" t="str">
            <v>НевАзот</v>
          </cell>
          <cell r="M153" t="str">
            <v>НевАзот</v>
          </cell>
          <cell r="N153" t="str">
            <v>GMF</v>
          </cell>
          <cell r="O153" t="str">
            <v>Akrilat</v>
          </cell>
          <cell r="P153">
            <v>415</v>
          </cell>
          <cell r="Q153">
            <v>4091.9</v>
          </cell>
          <cell r="R153">
            <v>4091.9</v>
          </cell>
          <cell r="S153">
            <v>0</v>
          </cell>
          <cell r="T153">
            <v>0</v>
          </cell>
          <cell r="U153">
            <v>0</v>
          </cell>
          <cell r="V153">
            <v>0</v>
          </cell>
          <cell r="W153">
            <v>0</v>
          </cell>
          <cell r="X153">
            <v>0</v>
          </cell>
          <cell r="Y153">
            <v>0</v>
          </cell>
          <cell r="Z153">
            <v>0</v>
          </cell>
        </row>
        <row r="154">
          <cell r="A154">
            <v>200112</v>
          </cell>
          <cell r="B154" t="str">
            <v>bac</v>
          </cell>
          <cell r="C154" t="str">
            <v>bac23</v>
          </cell>
          <cell r="D154">
            <v>37250</v>
          </cell>
          <cell r="E154">
            <v>37243</v>
          </cell>
          <cell r="F154">
            <v>37333</v>
          </cell>
          <cell r="G154">
            <v>37243</v>
          </cell>
          <cell r="H154">
            <v>33.5</v>
          </cell>
          <cell r="I154">
            <v>33.5</v>
          </cell>
          <cell r="J154" t="str">
            <v>FCA Nevinnomyssk</v>
          </cell>
          <cell r="K154" t="str">
            <v>FCA Nevinnomyssk</v>
          </cell>
          <cell r="L154" t="str">
            <v>НевАзот</v>
          </cell>
          <cell r="M154" t="str">
            <v>НевАзот</v>
          </cell>
          <cell r="N154" t="str">
            <v>GMF</v>
          </cell>
          <cell r="O154" t="str">
            <v>Twin</v>
          </cell>
          <cell r="P154">
            <v>315</v>
          </cell>
          <cell r="Q154">
            <v>10552.5</v>
          </cell>
          <cell r="R154">
            <v>10552.5</v>
          </cell>
          <cell r="S154">
            <v>0</v>
          </cell>
          <cell r="T154">
            <v>0</v>
          </cell>
          <cell r="U154">
            <v>0</v>
          </cell>
          <cell r="V154">
            <v>0</v>
          </cell>
          <cell r="W154">
            <v>0</v>
          </cell>
          <cell r="X154">
            <v>0</v>
          </cell>
          <cell r="Y154">
            <v>0</v>
          </cell>
          <cell r="Z154">
            <v>0</v>
          </cell>
        </row>
        <row r="155">
          <cell r="A155">
            <v>200112</v>
          </cell>
          <cell r="B155" t="str">
            <v>bac</v>
          </cell>
          <cell r="C155" t="str">
            <v>bac24</v>
          </cell>
          <cell r="D155">
            <v>37250</v>
          </cell>
          <cell r="E155">
            <v>37244</v>
          </cell>
          <cell r="F155">
            <v>37334</v>
          </cell>
          <cell r="G155">
            <v>37244</v>
          </cell>
          <cell r="H155">
            <v>33.599998474121094</v>
          </cell>
          <cell r="I155">
            <v>33.599998474121094</v>
          </cell>
          <cell r="J155" t="str">
            <v>FCA Nevinnomyssk</v>
          </cell>
          <cell r="K155" t="str">
            <v>FCA Nevinnomyssk</v>
          </cell>
          <cell r="L155" t="str">
            <v>НевАзот</v>
          </cell>
          <cell r="M155" t="str">
            <v>НевАзот</v>
          </cell>
          <cell r="N155" t="str">
            <v>GMF</v>
          </cell>
          <cell r="O155" t="str">
            <v>Twin</v>
          </cell>
          <cell r="P155">
            <v>315</v>
          </cell>
          <cell r="Q155">
            <v>10584</v>
          </cell>
          <cell r="R155">
            <v>10584</v>
          </cell>
          <cell r="S155">
            <v>0</v>
          </cell>
          <cell r="T155">
            <v>0</v>
          </cell>
          <cell r="U155">
            <v>0</v>
          </cell>
          <cell r="V155">
            <v>0</v>
          </cell>
          <cell r="W155">
            <v>0</v>
          </cell>
          <cell r="X155">
            <v>0</v>
          </cell>
          <cell r="Y155">
            <v>0</v>
          </cell>
          <cell r="Z155">
            <v>0</v>
          </cell>
        </row>
        <row r="156">
          <cell r="A156">
            <v>200112</v>
          </cell>
          <cell r="B156" t="str">
            <v>bac</v>
          </cell>
          <cell r="C156" t="str">
            <v>bac25</v>
          </cell>
          <cell r="D156">
            <v>37250</v>
          </cell>
          <cell r="E156">
            <v>37245</v>
          </cell>
          <cell r="F156">
            <v>37340</v>
          </cell>
          <cell r="G156">
            <v>37245</v>
          </cell>
          <cell r="H156">
            <v>33.5</v>
          </cell>
          <cell r="I156">
            <v>33.5</v>
          </cell>
          <cell r="J156" t="str">
            <v>FCA Nevinnomyssk</v>
          </cell>
          <cell r="K156" t="str">
            <v>FCA Nevinnomyssk</v>
          </cell>
          <cell r="L156" t="str">
            <v>НевАзот</v>
          </cell>
          <cell r="M156" t="str">
            <v>НевАзот</v>
          </cell>
          <cell r="N156" t="str">
            <v>GMF</v>
          </cell>
          <cell r="O156" t="str">
            <v>Twin</v>
          </cell>
          <cell r="P156">
            <v>315</v>
          </cell>
          <cell r="Q156">
            <v>10552.5</v>
          </cell>
          <cell r="R156">
            <v>10552.5</v>
          </cell>
          <cell r="S156">
            <v>0</v>
          </cell>
          <cell r="T156">
            <v>0</v>
          </cell>
          <cell r="U156">
            <v>0</v>
          </cell>
          <cell r="V156">
            <v>0</v>
          </cell>
          <cell r="W156">
            <v>0</v>
          </cell>
          <cell r="X156">
            <v>0</v>
          </cell>
          <cell r="Y156">
            <v>0</v>
          </cell>
          <cell r="Z156">
            <v>0</v>
          </cell>
        </row>
        <row r="157">
          <cell r="A157">
            <v>200112</v>
          </cell>
          <cell r="B157" t="str">
            <v>bac</v>
          </cell>
          <cell r="C157" t="str">
            <v>bac26</v>
          </cell>
          <cell r="D157">
            <v>37250</v>
          </cell>
          <cell r="E157">
            <v>37250</v>
          </cell>
          <cell r="F157">
            <v>37340</v>
          </cell>
          <cell r="G157">
            <v>37250</v>
          </cell>
          <cell r="H157">
            <v>59.299999237060547</v>
          </cell>
          <cell r="I157">
            <v>59.299999237060547</v>
          </cell>
          <cell r="J157" t="str">
            <v>FCA Nevinnomyssk</v>
          </cell>
          <cell r="K157" t="str">
            <v>FCA Nevinnomyssk</v>
          </cell>
          <cell r="L157" t="str">
            <v>НевАзот</v>
          </cell>
          <cell r="M157" t="str">
            <v>НевАзот</v>
          </cell>
          <cell r="N157" t="str">
            <v>GMF</v>
          </cell>
          <cell r="O157" t="str">
            <v>Twin</v>
          </cell>
          <cell r="P157">
            <v>315</v>
          </cell>
          <cell r="Q157">
            <v>18679.5</v>
          </cell>
          <cell r="R157">
            <v>18679.5</v>
          </cell>
          <cell r="S157">
            <v>0</v>
          </cell>
          <cell r="T157">
            <v>0</v>
          </cell>
          <cell r="U157">
            <v>0</v>
          </cell>
          <cell r="V157">
            <v>0</v>
          </cell>
          <cell r="W157">
            <v>0</v>
          </cell>
          <cell r="X157">
            <v>0</v>
          </cell>
          <cell r="Y157">
            <v>0</v>
          </cell>
          <cell r="Z157">
            <v>0</v>
          </cell>
        </row>
        <row r="158">
          <cell r="A158">
            <v>200201</v>
          </cell>
          <cell r="B158" t="str">
            <v>bac</v>
          </cell>
          <cell r="C158" t="str">
            <v>bac27</v>
          </cell>
          <cell r="D158">
            <v>37283</v>
          </cell>
          <cell r="E158">
            <v>37194</v>
          </cell>
          <cell r="F158">
            <v>37373</v>
          </cell>
          <cell r="G158">
            <v>112.30000305175781</v>
          </cell>
          <cell r="H158">
            <v>200</v>
          </cell>
          <cell r="I158">
            <v>200</v>
          </cell>
          <cell r="J158" t="str">
            <v>FCA Nevinnomyssk</v>
          </cell>
          <cell r="K158" t="str">
            <v>FCA Nevinnomyssk</v>
          </cell>
          <cell r="L158" t="str">
            <v>НевАзот</v>
          </cell>
          <cell r="M158" t="str">
            <v>НевАзот</v>
          </cell>
          <cell r="N158" t="str">
            <v>GMF</v>
          </cell>
          <cell r="O158" t="str">
            <v>Twin</v>
          </cell>
          <cell r="P158">
            <v>311</v>
          </cell>
          <cell r="Q158">
            <v>62200</v>
          </cell>
          <cell r="R158">
            <v>0</v>
          </cell>
          <cell r="S158">
            <v>62200</v>
          </cell>
          <cell r="T158" t="str">
            <v>Transair</v>
          </cell>
          <cell r="U158">
            <v>11600</v>
          </cell>
          <cell r="V158">
            <v>0</v>
          </cell>
          <cell r="W158">
            <v>11600</v>
          </cell>
          <cell r="X158">
            <v>0</v>
          </cell>
          <cell r="Y158">
            <v>0</v>
          </cell>
          <cell r="Z158">
            <v>0</v>
          </cell>
        </row>
        <row r="159">
          <cell r="A159">
            <v>200112</v>
          </cell>
          <cell r="B159" t="str">
            <v>bac</v>
          </cell>
          <cell r="C159" t="str">
            <v>bac28</v>
          </cell>
          <cell r="D159">
            <v>37250</v>
          </cell>
          <cell r="E159">
            <v>37250</v>
          </cell>
          <cell r="F159">
            <v>37340</v>
          </cell>
          <cell r="G159">
            <v>37250</v>
          </cell>
          <cell r="H159">
            <v>126.5</v>
          </cell>
          <cell r="I159">
            <v>126.5</v>
          </cell>
          <cell r="J159" t="str">
            <v>FCA Nevinnomyssk</v>
          </cell>
          <cell r="K159" t="str">
            <v>FCA Nevinnomyssk</v>
          </cell>
          <cell r="L159" t="str">
            <v>НевАзот</v>
          </cell>
          <cell r="M159" t="str">
            <v>НевАзот</v>
          </cell>
          <cell r="N159" t="str">
            <v>GMF</v>
          </cell>
          <cell r="O159" t="str">
            <v>Twin</v>
          </cell>
          <cell r="P159">
            <v>315</v>
          </cell>
          <cell r="Q159">
            <v>39847.5</v>
          </cell>
          <cell r="R159">
            <v>39847.5</v>
          </cell>
          <cell r="S159">
            <v>0</v>
          </cell>
          <cell r="T159">
            <v>0</v>
          </cell>
          <cell r="U159">
            <v>0</v>
          </cell>
          <cell r="V159">
            <v>0</v>
          </cell>
          <cell r="W159">
            <v>0</v>
          </cell>
          <cell r="X159">
            <v>0</v>
          </cell>
          <cell r="Y159">
            <v>0</v>
          </cell>
          <cell r="Z159">
            <v>0</v>
          </cell>
        </row>
        <row r="160">
          <cell r="A160">
            <v>200112</v>
          </cell>
          <cell r="B160" t="str">
            <v>bac</v>
          </cell>
          <cell r="C160" t="str">
            <v>bac29</v>
          </cell>
          <cell r="D160">
            <v>37250</v>
          </cell>
          <cell r="E160">
            <v>37252</v>
          </cell>
          <cell r="F160">
            <v>37340</v>
          </cell>
          <cell r="G160">
            <v>37252</v>
          </cell>
          <cell r="H160">
            <v>43.700000762939453</v>
          </cell>
          <cell r="I160">
            <v>43.700000762939453</v>
          </cell>
          <cell r="J160" t="str">
            <v>FCA Nevinnomyssk</v>
          </cell>
          <cell r="K160" t="str">
            <v>FCA Nevinnomyssk</v>
          </cell>
          <cell r="L160" t="str">
            <v>НевАзот</v>
          </cell>
          <cell r="M160" t="str">
            <v>НевАзот</v>
          </cell>
          <cell r="N160" t="str">
            <v>GMF</v>
          </cell>
          <cell r="O160" t="str">
            <v>Twin</v>
          </cell>
          <cell r="P160">
            <v>315</v>
          </cell>
          <cell r="Q160">
            <v>13765.5</v>
          </cell>
          <cell r="R160">
            <v>13765.5</v>
          </cell>
          <cell r="S160">
            <v>0</v>
          </cell>
          <cell r="T160">
            <v>0</v>
          </cell>
          <cell r="U160">
            <v>0</v>
          </cell>
          <cell r="V160">
            <v>0</v>
          </cell>
          <cell r="W160">
            <v>0</v>
          </cell>
          <cell r="X160">
            <v>0</v>
          </cell>
          <cell r="Y160">
            <v>0</v>
          </cell>
          <cell r="Z160">
            <v>0</v>
          </cell>
        </row>
        <row r="161">
          <cell r="A161">
            <v>200201</v>
          </cell>
          <cell r="B161" t="str">
            <v>bac</v>
          </cell>
          <cell r="C161" t="str">
            <v>bac30</v>
          </cell>
          <cell r="D161">
            <v>37287</v>
          </cell>
          <cell r="E161">
            <v>37277</v>
          </cell>
          <cell r="F161">
            <v>37377</v>
          </cell>
          <cell r="G161">
            <v>9.8000001907348633</v>
          </cell>
          <cell r="H161">
            <v>473.60000610351562</v>
          </cell>
          <cell r="I161">
            <v>473.60000610351562</v>
          </cell>
          <cell r="J161" t="str">
            <v>FCA Nevinnomyssk</v>
          </cell>
          <cell r="K161" t="str">
            <v>FCA Nevinnomyssk</v>
          </cell>
          <cell r="L161" t="str">
            <v>НевАзот</v>
          </cell>
          <cell r="M161" t="str">
            <v>НевАзот</v>
          </cell>
          <cell r="N161" t="str">
            <v>GMF</v>
          </cell>
          <cell r="O161" t="str">
            <v>Coxon</v>
          </cell>
          <cell r="P161">
            <v>307</v>
          </cell>
          <cell r="Q161">
            <v>145395.20000000001</v>
          </cell>
          <cell r="R161">
            <v>0</v>
          </cell>
          <cell r="S161">
            <v>145395.20000000001</v>
          </cell>
          <cell r="T161" t="str">
            <v>Transair</v>
          </cell>
          <cell r="U161">
            <v>27468.799999999999</v>
          </cell>
          <cell r="V161">
            <v>0</v>
          </cell>
          <cell r="W161">
            <v>27468.799999999999</v>
          </cell>
          <cell r="X161">
            <v>0</v>
          </cell>
          <cell r="Y161">
            <v>0</v>
          </cell>
          <cell r="Z161">
            <v>0</v>
          </cell>
        </row>
        <row r="162">
          <cell r="A162">
            <v>200112</v>
          </cell>
          <cell r="B162" t="str">
            <v>bac</v>
          </cell>
          <cell r="C162" t="str">
            <v>bac31</v>
          </cell>
          <cell r="D162">
            <v>37250</v>
          </cell>
          <cell r="E162">
            <v>37254</v>
          </cell>
          <cell r="F162">
            <v>37340</v>
          </cell>
          <cell r="G162">
            <v>37254</v>
          </cell>
          <cell r="H162">
            <v>71.099998474121094</v>
          </cell>
          <cell r="I162">
            <v>71.099998474121094</v>
          </cell>
          <cell r="J162" t="str">
            <v>FCA Nevinnomyssk</v>
          </cell>
          <cell r="K162" t="str">
            <v>FCA Nevinnomyssk</v>
          </cell>
          <cell r="L162" t="str">
            <v>НевАзот</v>
          </cell>
          <cell r="M162" t="str">
            <v>НевАзот</v>
          </cell>
          <cell r="N162" t="str">
            <v>GMF</v>
          </cell>
          <cell r="O162" t="str">
            <v>Twin</v>
          </cell>
          <cell r="P162">
            <v>315</v>
          </cell>
          <cell r="Q162">
            <v>22396.5</v>
          </cell>
          <cell r="R162">
            <v>22396.5</v>
          </cell>
          <cell r="S162">
            <v>0</v>
          </cell>
          <cell r="T162">
            <v>27981.52</v>
          </cell>
          <cell r="U162">
            <v>0</v>
          </cell>
          <cell r="V162">
            <v>0</v>
          </cell>
          <cell r="W162">
            <v>0</v>
          </cell>
          <cell r="X162">
            <v>0</v>
          </cell>
          <cell r="Y162">
            <v>0</v>
          </cell>
          <cell r="Z162">
            <v>0</v>
          </cell>
        </row>
        <row r="163">
          <cell r="A163">
            <v>200104</v>
          </cell>
          <cell r="B163" t="str">
            <v>bc</v>
          </cell>
          <cell r="C163" t="str">
            <v>bc01</v>
          </cell>
          <cell r="D163">
            <v>37010</v>
          </cell>
          <cell r="E163">
            <v>37010</v>
          </cell>
          <cell r="F163">
            <v>37070</v>
          </cell>
          <cell r="G163">
            <v>37022</v>
          </cell>
          <cell r="H163">
            <v>40</v>
          </cell>
          <cell r="I163">
            <v>40</v>
          </cell>
          <cell r="J163" t="str">
            <v>FOB SPb</v>
          </cell>
          <cell r="K163" t="str">
            <v>CIF Antwerpen</v>
          </cell>
          <cell r="L163" t="str">
            <v>КГОК</v>
          </cell>
          <cell r="M163" t="str">
            <v>КГОК</v>
          </cell>
          <cell r="N163" t="str">
            <v>Seneltex</v>
          </cell>
          <cell r="O163" t="str">
            <v>Imexco</v>
          </cell>
          <cell r="P163">
            <v>2000</v>
          </cell>
          <cell r="Q163">
            <v>80000</v>
          </cell>
          <cell r="R163">
            <v>80000</v>
          </cell>
          <cell r="S163">
            <v>0</v>
          </cell>
          <cell r="T163">
            <v>0</v>
          </cell>
          <cell r="U163">
            <v>690</v>
          </cell>
          <cell r="V163">
            <v>690</v>
          </cell>
          <cell r="W163">
            <v>0</v>
          </cell>
          <cell r="X163">
            <v>176</v>
          </cell>
          <cell r="Y163">
            <v>176</v>
          </cell>
          <cell r="Z163">
            <v>0</v>
          </cell>
        </row>
        <row r="164">
          <cell r="A164">
            <v>200106</v>
          </cell>
          <cell r="B164" t="str">
            <v>bc</v>
          </cell>
          <cell r="C164" t="str">
            <v>bc02</v>
          </cell>
          <cell r="D164">
            <v>37065</v>
          </cell>
          <cell r="E164">
            <v>37065</v>
          </cell>
          <cell r="F164">
            <v>37150</v>
          </cell>
          <cell r="G164">
            <v>37079</v>
          </cell>
          <cell r="H164">
            <v>252</v>
          </cell>
          <cell r="I164">
            <v>252</v>
          </cell>
          <cell r="J164" t="str">
            <v>FCA Kovdor</v>
          </cell>
          <cell r="K164" t="str">
            <v>CIF Japan</v>
          </cell>
          <cell r="L164" t="str">
            <v>КГОК</v>
          </cell>
          <cell r="M164" t="str">
            <v>КГОК</v>
          </cell>
          <cell r="N164" t="str">
            <v>GMF</v>
          </cell>
          <cell r="O164" t="str">
            <v>Mitsui</v>
          </cell>
          <cell r="P164">
            <v>2095</v>
          </cell>
          <cell r="Q164">
            <v>527940</v>
          </cell>
          <cell r="R164">
            <v>527940</v>
          </cell>
          <cell r="S164">
            <v>0</v>
          </cell>
          <cell r="T164">
            <v>0</v>
          </cell>
          <cell r="U164">
            <v>19678.84</v>
          </cell>
          <cell r="V164">
            <v>19678.84</v>
          </cell>
          <cell r="W164">
            <v>0</v>
          </cell>
          <cell r="X164">
            <v>813.03</v>
          </cell>
          <cell r="Y164">
            <v>813.03</v>
          </cell>
          <cell r="Z164">
            <v>0</v>
          </cell>
        </row>
        <row r="165">
          <cell r="A165">
            <v>200106</v>
          </cell>
          <cell r="B165" t="str">
            <v>bc</v>
          </cell>
          <cell r="C165" t="str">
            <v>bc03</v>
          </cell>
          <cell r="D165">
            <v>37069</v>
          </cell>
          <cell r="E165">
            <v>37069</v>
          </cell>
          <cell r="F165">
            <v>37129</v>
          </cell>
          <cell r="G165">
            <v>37079</v>
          </cell>
          <cell r="H165">
            <v>60</v>
          </cell>
          <cell r="I165">
            <v>60</v>
          </cell>
          <cell r="J165" t="str">
            <v>FOB SPb</v>
          </cell>
          <cell r="K165" t="str">
            <v>CIF Antwerpen</v>
          </cell>
          <cell r="L165" t="str">
            <v>КГОК</v>
          </cell>
          <cell r="M165" t="str">
            <v>КГОК</v>
          </cell>
          <cell r="N165" t="str">
            <v>Seneltex</v>
          </cell>
          <cell r="O165" t="str">
            <v>Imexco</v>
          </cell>
          <cell r="P165">
            <v>2000</v>
          </cell>
          <cell r="Q165">
            <v>120000</v>
          </cell>
          <cell r="R165">
            <v>120000</v>
          </cell>
          <cell r="S165">
            <v>0</v>
          </cell>
          <cell r="T165">
            <v>0</v>
          </cell>
          <cell r="U165">
            <v>1035</v>
          </cell>
          <cell r="V165">
            <v>1035</v>
          </cell>
          <cell r="W165">
            <v>0</v>
          </cell>
          <cell r="X165">
            <v>184.8</v>
          </cell>
          <cell r="Y165">
            <v>184.8</v>
          </cell>
          <cell r="Z165">
            <v>0</v>
          </cell>
        </row>
        <row r="166">
          <cell r="A166">
            <v>200107</v>
          </cell>
          <cell r="B166" t="str">
            <v>bc</v>
          </cell>
          <cell r="C166" t="str">
            <v>bc04</v>
          </cell>
          <cell r="D166">
            <v>37085</v>
          </cell>
          <cell r="E166">
            <v>37085</v>
          </cell>
          <cell r="F166">
            <v>37170</v>
          </cell>
          <cell r="G166">
            <v>37105</v>
          </cell>
          <cell r="H166">
            <v>84</v>
          </cell>
          <cell r="I166">
            <v>84</v>
          </cell>
          <cell r="J166" t="str">
            <v>FCA Kovdor</v>
          </cell>
          <cell r="K166" t="str">
            <v>CIF Japan</v>
          </cell>
          <cell r="L166" t="str">
            <v>КГОК</v>
          </cell>
          <cell r="M166" t="str">
            <v>КГОК</v>
          </cell>
          <cell r="N166" t="str">
            <v>GMF</v>
          </cell>
          <cell r="O166" t="str">
            <v>Kinsho</v>
          </cell>
          <cell r="P166">
            <v>1900</v>
          </cell>
          <cell r="Q166">
            <v>159600</v>
          </cell>
          <cell r="R166">
            <v>159600</v>
          </cell>
          <cell r="S166">
            <v>0</v>
          </cell>
          <cell r="T166">
            <v>0</v>
          </cell>
          <cell r="U166">
            <v>6116.28</v>
          </cell>
          <cell r="V166">
            <v>6116.28</v>
          </cell>
          <cell r="W166">
            <v>0</v>
          </cell>
          <cell r="X166">
            <v>245.78</v>
          </cell>
          <cell r="Y166">
            <v>245.78</v>
          </cell>
          <cell r="Z166">
            <v>0</v>
          </cell>
        </row>
        <row r="167">
          <cell r="A167">
            <v>200107</v>
          </cell>
          <cell r="B167" t="str">
            <v>bc</v>
          </cell>
          <cell r="C167" t="str">
            <v>bc05</v>
          </cell>
          <cell r="D167">
            <v>37083</v>
          </cell>
          <cell r="E167">
            <v>37083</v>
          </cell>
          <cell r="F167">
            <v>37166</v>
          </cell>
          <cell r="G167">
            <v>37096</v>
          </cell>
          <cell r="H167">
            <v>21</v>
          </cell>
          <cell r="I167">
            <v>21</v>
          </cell>
          <cell r="J167" t="str">
            <v>FCA Kovdor</v>
          </cell>
          <cell r="K167" t="str">
            <v>CIF Japan</v>
          </cell>
          <cell r="L167" t="str">
            <v>КГОК</v>
          </cell>
          <cell r="M167" t="str">
            <v>КГОК</v>
          </cell>
          <cell r="N167" t="str">
            <v>GMF</v>
          </cell>
          <cell r="O167" t="str">
            <v>Kinsho</v>
          </cell>
          <cell r="P167">
            <v>2100</v>
          </cell>
          <cell r="Q167">
            <v>44100</v>
          </cell>
          <cell r="R167">
            <v>44100</v>
          </cell>
          <cell r="S167">
            <v>0</v>
          </cell>
          <cell r="T167">
            <v>2138.33</v>
          </cell>
          <cell r="U167">
            <v>1882.86</v>
          </cell>
          <cell r="V167">
            <v>1882.86</v>
          </cell>
          <cell r="W167">
            <v>0</v>
          </cell>
          <cell r="X167">
            <v>67.91</v>
          </cell>
          <cell r="Y167">
            <v>67.91</v>
          </cell>
          <cell r="Z167">
            <v>0</v>
          </cell>
        </row>
        <row r="168">
          <cell r="A168">
            <v>200107</v>
          </cell>
          <cell r="B168" t="str">
            <v>bc</v>
          </cell>
          <cell r="C168" t="str">
            <v>bc06</v>
          </cell>
          <cell r="D168">
            <v>37092</v>
          </cell>
          <cell r="E168">
            <v>37092</v>
          </cell>
          <cell r="F168">
            <v>37177</v>
          </cell>
          <cell r="G168">
            <v>37110</v>
          </cell>
          <cell r="H168">
            <v>105</v>
          </cell>
          <cell r="I168">
            <v>105</v>
          </cell>
          <cell r="J168" t="str">
            <v>FCA Kovdor</v>
          </cell>
          <cell r="K168" t="str">
            <v>CIF Japan</v>
          </cell>
          <cell r="L168" t="str">
            <v>КГОК</v>
          </cell>
          <cell r="M168" t="str">
            <v>КГОК</v>
          </cell>
          <cell r="N168" t="str">
            <v>GMF</v>
          </cell>
          <cell r="O168" t="str">
            <v>Mitsui</v>
          </cell>
          <cell r="P168">
            <v>2095</v>
          </cell>
          <cell r="Q168">
            <v>219975</v>
          </cell>
          <cell r="R168">
            <v>219975</v>
          </cell>
          <cell r="S168">
            <v>0</v>
          </cell>
          <cell r="T168">
            <v>0</v>
          </cell>
          <cell r="U168">
            <v>7845.35</v>
          </cell>
          <cell r="V168">
            <v>7845.35</v>
          </cell>
          <cell r="W168">
            <v>0</v>
          </cell>
          <cell r="X168">
            <v>338.76</v>
          </cell>
          <cell r="Y168">
            <v>338.76</v>
          </cell>
          <cell r="Z168">
            <v>0</v>
          </cell>
        </row>
        <row r="169">
          <cell r="A169">
            <v>200107</v>
          </cell>
          <cell r="B169" t="str">
            <v>bc</v>
          </cell>
          <cell r="C169" t="str">
            <v>bc07</v>
          </cell>
          <cell r="D169">
            <v>37102</v>
          </cell>
          <cell r="E169">
            <v>37102</v>
          </cell>
          <cell r="F169">
            <v>37177</v>
          </cell>
          <cell r="G169">
            <v>37120</v>
          </cell>
          <cell r="H169">
            <v>60</v>
          </cell>
          <cell r="I169">
            <v>60</v>
          </cell>
          <cell r="J169" t="str">
            <v>FCA Kovdor</v>
          </cell>
          <cell r="K169" t="str">
            <v>DAF Chop</v>
          </cell>
          <cell r="L169" t="str">
            <v>КГОК</v>
          </cell>
          <cell r="M169" t="str">
            <v>КГОК</v>
          </cell>
          <cell r="N169" t="str">
            <v>GMF</v>
          </cell>
          <cell r="O169" t="str">
            <v>Alfachem</v>
          </cell>
          <cell r="P169">
            <v>1915</v>
          </cell>
          <cell r="Q169">
            <v>114900</v>
          </cell>
          <cell r="R169">
            <v>114900</v>
          </cell>
          <cell r="S169">
            <v>0</v>
          </cell>
          <cell r="T169">
            <v>4329.79</v>
          </cell>
          <cell r="U169">
            <v>1956</v>
          </cell>
          <cell r="V169">
            <v>1956</v>
          </cell>
          <cell r="W169">
            <v>0</v>
          </cell>
          <cell r="X169">
            <v>0</v>
          </cell>
          <cell r="Y169">
            <v>0</v>
          </cell>
          <cell r="Z169">
            <v>0</v>
          </cell>
        </row>
        <row r="170">
          <cell r="A170">
            <v>200107</v>
          </cell>
          <cell r="B170" t="str">
            <v>bc</v>
          </cell>
          <cell r="C170" t="str">
            <v>bc08</v>
          </cell>
          <cell r="D170">
            <v>37092</v>
          </cell>
          <cell r="E170">
            <v>37092</v>
          </cell>
          <cell r="F170">
            <v>37177</v>
          </cell>
          <cell r="G170">
            <v>37105</v>
          </cell>
          <cell r="H170">
            <v>20</v>
          </cell>
          <cell r="I170">
            <v>20</v>
          </cell>
          <cell r="J170" t="str">
            <v>FCA Kovdor</v>
          </cell>
          <cell r="K170" t="str">
            <v>CIF Antwerpen</v>
          </cell>
          <cell r="L170" t="str">
            <v>КГОК</v>
          </cell>
          <cell r="M170" t="str">
            <v>КГОК</v>
          </cell>
          <cell r="N170" t="str">
            <v>GMF</v>
          </cell>
          <cell r="O170" t="str">
            <v>ZCD</v>
          </cell>
          <cell r="P170">
            <v>2050</v>
          </cell>
          <cell r="Q170">
            <v>41000</v>
          </cell>
          <cell r="R170">
            <v>41000</v>
          </cell>
          <cell r="S170">
            <v>0</v>
          </cell>
          <cell r="T170">
            <v>20715.650000000001</v>
          </cell>
          <cell r="U170">
            <v>1322.86</v>
          </cell>
          <cell r="V170">
            <v>1322.86</v>
          </cell>
          <cell r="W170">
            <v>0</v>
          </cell>
          <cell r="X170">
            <v>63.14</v>
          </cell>
          <cell r="Y170">
            <v>63.14</v>
          </cell>
          <cell r="Z170">
            <v>0</v>
          </cell>
        </row>
        <row r="171">
          <cell r="A171">
            <v>200108</v>
          </cell>
          <cell r="B171" t="str">
            <v>bc</v>
          </cell>
          <cell r="C171" t="str">
            <v>bc09</v>
          </cell>
          <cell r="D171">
            <v>37111</v>
          </cell>
          <cell r="E171">
            <v>37111</v>
          </cell>
          <cell r="F171">
            <v>37196</v>
          </cell>
          <cell r="G171">
            <v>37127</v>
          </cell>
          <cell r="H171">
            <v>147</v>
          </cell>
          <cell r="I171">
            <v>147</v>
          </cell>
          <cell r="J171" t="str">
            <v>FCA Kovdor</v>
          </cell>
          <cell r="K171" t="str">
            <v>CIF Japan</v>
          </cell>
          <cell r="L171" t="str">
            <v>КГОК</v>
          </cell>
          <cell r="M171" t="str">
            <v>КГОК</v>
          </cell>
          <cell r="N171" t="str">
            <v>GMF</v>
          </cell>
          <cell r="O171" t="str">
            <v>Mitsui</v>
          </cell>
          <cell r="P171">
            <v>2095</v>
          </cell>
          <cell r="Q171">
            <v>307965</v>
          </cell>
          <cell r="R171">
            <v>307965</v>
          </cell>
          <cell r="S171">
            <v>0</v>
          </cell>
          <cell r="T171">
            <v>0</v>
          </cell>
          <cell r="U171">
            <v>10650.24</v>
          </cell>
          <cell r="V171">
            <v>10650.24</v>
          </cell>
          <cell r="W171">
            <v>0</v>
          </cell>
          <cell r="X171">
            <v>474.27</v>
          </cell>
          <cell r="Y171">
            <v>474.27</v>
          </cell>
          <cell r="Z171">
            <v>0</v>
          </cell>
        </row>
        <row r="172">
          <cell r="A172">
            <v>200108</v>
          </cell>
          <cell r="B172" t="str">
            <v>bc</v>
          </cell>
          <cell r="C172" t="str">
            <v>bc11</v>
          </cell>
          <cell r="D172">
            <v>37106</v>
          </cell>
          <cell r="E172">
            <v>37106</v>
          </cell>
          <cell r="F172">
            <v>37191</v>
          </cell>
          <cell r="G172">
            <v>37113</v>
          </cell>
          <cell r="H172">
            <v>21</v>
          </cell>
          <cell r="I172">
            <v>21</v>
          </cell>
          <cell r="J172" t="str">
            <v>FCA Kovdor</v>
          </cell>
          <cell r="K172" t="str">
            <v>CIF Japan</v>
          </cell>
          <cell r="L172" t="str">
            <v>КГОК</v>
          </cell>
          <cell r="M172" t="str">
            <v>КГОК</v>
          </cell>
          <cell r="N172" t="str">
            <v>GMF</v>
          </cell>
          <cell r="O172" t="str">
            <v>Kinsho</v>
          </cell>
          <cell r="P172">
            <v>2100</v>
          </cell>
          <cell r="Q172">
            <v>44100</v>
          </cell>
          <cell r="R172">
            <v>44100</v>
          </cell>
          <cell r="S172">
            <v>0</v>
          </cell>
          <cell r="T172">
            <v>0</v>
          </cell>
          <cell r="U172">
            <v>1882.86</v>
          </cell>
          <cell r="V172">
            <v>1882.86</v>
          </cell>
          <cell r="W172">
            <v>0</v>
          </cell>
          <cell r="X172">
            <v>67.91</v>
          </cell>
          <cell r="Y172">
            <v>67.91</v>
          </cell>
          <cell r="Z172">
            <v>0</v>
          </cell>
        </row>
        <row r="173">
          <cell r="A173">
            <v>200108</v>
          </cell>
          <cell r="B173" t="str">
            <v>bc</v>
          </cell>
          <cell r="C173" t="str">
            <v>bc12</v>
          </cell>
          <cell r="D173">
            <v>37120</v>
          </cell>
          <cell r="E173">
            <v>37120</v>
          </cell>
          <cell r="F173">
            <v>37205</v>
          </cell>
          <cell r="G173">
            <v>37134</v>
          </cell>
          <cell r="H173">
            <v>75</v>
          </cell>
          <cell r="I173">
            <v>75</v>
          </cell>
          <cell r="J173" t="str">
            <v>FCA Kovdor</v>
          </cell>
          <cell r="K173" t="str">
            <v>CIF Antwerpen</v>
          </cell>
          <cell r="L173" t="str">
            <v>КГОК</v>
          </cell>
          <cell r="M173" t="str">
            <v>КГОК</v>
          </cell>
          <cell r="N173" t="str">
            <v>GMF</v>
          </cell>
          <cell r="O173" t="str">
            <v>ZCD</v>
          </cell>
          <cell r="P173">
            <v>2050</v>
          </cell>
          <cell r="Q173">
            <v>153750</v>
          </cell>
          <cell r="R173">
            <v>153750</v>
          </cell>
          <cell r="S173">
            <v>0</v>
          </cell>
          <cell r="T173">
            <v>8394.9699999999993</v>
          </cell>
          <cell r="U173">
            <v>4967.5536000000002</v>
          </cell>
          <cell r="V173">
            <v>4967.55</v>
          </cell>
          <cell r="W173">
            <v>0</v>
          </cell>
          <cell r="X173">
            <v>236.78</v>
          </cell>
          <cell r="Y173">
            <v>236.78</v>
          </cell>
          <cell r="Z173">
            <v>0</v>
          </cell>
        </row>
        <row r="174">
          <cell r="A174">
            <v>200107</v>
          </cell>
          <cell r="B174" t="str">
            <v>bc</v>
          </cell>
          <cell r="C174" t="str">
            <v>bc14</v>
          </cell>
          <cell r="D174">
            <v>37085</v>
          </cell>
          <cell r="E174">
            <v>37085</v>
          </cell>
          <cell r="F174">
            <v>37170</v>
          </cell>
          <cell r="G174">
            <v>37110</v>
          </cell>
          <cell r="H174">
            <v>105</v>
          </cell>
          <cell r="I174">
            <v>105</v>
          </cell>
          <cell r="J174" t="str">
            <v>FCA Kovdor</v>
          </cell>
          <cell r="K174" t="str">
            <v>CIF Japan</v>
          </cell>
          <cell r="L174" t="str">
            <v>КГОК</v>
          </cell>
          <cell r="M174" t="str">
            <v>КГОК</v>
          </cell>
          <cell r="N174" t="str">
            <v>GMF</v>
          </cell>
          <cell r="O174" t="str">
            <v>Kinsho</v>
          </cell>
          <cell r="P174">
            <v>1900</v>
          </cell>
          <cell r="Q174">
            <v>199500</v>
          </cell>
          <cell r="R174">
            <v>199500</v>
          </cell>
          <cell r="S174">
            <v>0</v>
          </cell>
          <cell r="T174">
            <v>0</v>
          </cell>
          <cell r="U174">
            <v>7645.35</v>
          </cell>
          <cell r="V174">
            <v>7645.35</v>
          </cell>
          <cell r="W174">
            <v>0</v>
          </cell>
          <cell r="X174">
            <v>307.23</v>
          </cell>
          <cell r="Y174">
            <v>307.23</v>
          </cell>
          <cell r="Z174">
            <v>0</v>
          </cell>
        </row>
        <row r="175">
          <cell r="A175">
            <v>200108</v>
          </cell>
          <cell r="B175" t="str">
            <v>bc</v>
          </cell>
          <cell r="C175" t="str">
            <v>bc16</v>
          </cell>
          <cell r="D175">
            <v>37128</v>
          </cell>
          <cell r="E175">
            <v>37128</v>
          </cell>
          <cell r="F175">
            <v>37213</v>
          </cell>
          <cell r="G175">
            <v>37148</v>
          </cell>
          <cell r="H175">
            <v>60</v>
          </cell>
          <cell r="I175">
            <v>60</v>
          </cell>
          <cell r="J175" t="str">
            <v>FOB SPb</v>
          </cell>
          <cell r="K175" t="str">
            <v>CIF Antwerpen</v>
          </cell>
          <cell r="L175" t="str">
            <v>КГОК</v>
          </cell>
          <cell r="M175" t="str">
            <v>КГОК</v>
          </cell>
          <cell r="N175" t="str">
            <v>Seneltex</v>
          </cell>
          <cell r="O175" t="str">
            <v>Imexco</v>
          </cell>
          <cell r="P175">
            <v>2000</v>
          </cell>
          <cell r="Q175">
            <v>120000</v>
          </cell>
          <cell r="R175">
            <v>120000</v>
          </cell>
          <cell r="S175">
            <v>0</v>
          </cell>
          <cell r="T175">
            <v>0</v>
          </cell>
          <cell r="U175">
            <v>1035</v>
          </cell>
          <cell r="V175">
            <v>1035</v>
          </cell>
          <cell r="W175">
            <v>0</v>
          </cell>
          <cell r="X175">
            <v>184.8</v>
          </cell>
          <cell r="Y175">
            <v>184.8</v>
          </cell>
          <cell r="Z175">
            <v>0</v>
          </cell>
        </row>
        <row r="176">
          <cell r="A176">
            <v>200109</v>
          </cell>
          <cell r="B176" t="str">
            <v>bc</v>
          </cell>
          <cell r="C176" t="str">
            <v>bc17</v>
          </cell>
          <cell r="D176">
            <v>37137</v>
          </cell>
          <cell r="E176">
            <v>37147</v>
          </cell>
          <cell r="F176">
            <v>37232</v>
          </cell>
          <cell r="G176">
            <v>37159</v>
          </cell>
          <cell r="H176">
            <v>189</v>
          </cell>
          <cell r="I176">
            <v>189</v>
          </cell>
          <cell r="J176" t="str">
            <v>FCA Kovdor</v>
          </cell>
          <cell r="K176" t="str">
            <v>CIF Japan</v>
          </cell>
          <cell r="L176" t="str">
            <v>КГОК</v>
          </cell>
          <cell r="M176" t="str">
            <v>КГОК</v>
          </cell>
          <cell r="N176" t="str">
            <v>GMF</v>
          </cell>
          <cell r="O176" t="str">
            <v>Kinsho</v>
          </cell>
          <cell r="P176">
            <v>1900</v>
          </cell>
          <cell r="Q176">
            <v>359100</v>
          </cell>
          <cell r="R176">
            <v>359100</v>
          </cell>
          <cell r="S176">
            <v>0</v>
          </cell>
          <cell r="T176">
            <v>0</v>
          </cell>
          <cell r="U176">
            <v>12936</v>
          </cell>
          <cell r="V176">
            <v>12936</v>
          </cell>
          <cell r="W176">
            <v>0</v>
          </cell>
          <cell r="X176">
            <v>553.01</v>
          </cell>
          <cell r="Y176">
            <v>553.01</v>
          </cell>
          <cell r="Z176">
            <v>0</v>
          </cell>
        </row>
        <row r="177">
          <cell r="A177">
            <v>200109</v>
          </cell>
          <cell r="B177" t="str">
            <v>bc</v>
          </cell>
          <cell r="C177" t="str">
            <v>bc18</v>
          </cell>
          <cell r="D177">
            <v>37141</v>
          </cell>
          <cell r="E177">
            <v>37147</v>
          </cell>
          <cell r="F177">
            <v>37232</v>
          </cell>
          <cell r="G177">
            <v>37169</v>
          </cell>
          <cell r="H177">
            <v>105</v>
          </cell>
          <cell r="I177">
            <v>105</v>
          </cell>
          <cell r="J177" t="str">
            <v>FCA Kovdor</v>
          </cell>
          <cell r="K177" t="str">
            <v>CIF Japan</v>
          </cell>
          <cell r="L177" t="str">
            <v>КГОК</v>
          </cell>
          <cell r="M177" t="str">
            <v>КГОК</v>
          </cell>
          <cell r="N177" t="str">
            <v>GMF</v>
          </cell>
          <cell r="O177" t="str">
            <v>Mitsui</v>
          </cell>
          <cell r="P177">
            <v>2095</v>
          </cell>
          <cell r="Q177">
            <v>219975</v>
          </cell>
          <cell r="R177">
            <v>219975</v>
          </cell>
          <cell r="S177">
            <v>0</v>
          </cell>
          <cell r="T177">
            <v>0</v>
          </cell>
          <cell r="U177">
            <v>7636.67</v>
          </cell>
          <cell r="V177">
            <v>7636.67</v>
          </cell>
          <cell r="W177">
            <v>0</v>
          </cell>
          <cell r="X177">
            <v>339.14</v>
          </cell>
          <cell r="Y177">
            <v>339.14</v>
          </cell>
          <cell r="Z177">
            <v>0</v>
          </cell>
        </row>
        <row r="178">
          <cell r="A178">
            <v>200109</v>
          </cell>
          <cell r="B178" t="str">
            <v>bc</v>
          </cell>
          <cell r="C178" t="str">
            <v>bc19</v>
          </cell>
          <cell r="D178">
            <v>37141</v>
          </cell>
          <cell r="E178">
            <v>37147</v>
          </cell>
          <cell r="F178">
            <v>37232</v>
          </cell>
          <cell r="G178">
            <v>37169</v>
          </cell>
          <cell r="H178">
            <v>21</v>
          </cell>
          <cell r="I178">
            <v>21</v>
          </cell>
          <cell r="J178" t="str">
            <v>FCA Kovdor</v>
          </cell>
          <cell r="K178" t="str">
            <v>CIF Japan</v>
          </cell>
          <cell r="L178" t="str">
            <v>КГОК</v>
          </cell>
          <cell r="M178" t="str">
            <v>КГОК</v>
          </cell>
          <cell r="N178" t="str">
            <v>GMF</v>
          </cell>
          <cell r="O178" t="str">
            <v>Kinsho</v>
          </cell>
          <cell r="P178">
            <v>2100</v>
          </cell>
          <cell r="Q178">
            <v>44100</v>
          </cell>
          <cell r="R178">
            <v>44100</v>
          </cell>
          <cell r="S178">
            <v>0</v>
          </cell>
          <cell r="T178">
            <v>0</v>
          </cell>
          <cell r="U178">
            <v>1447.33</v>
          </cell>
          <cell r="V178">
            <v>1447.33</v>
          </cell>
          <cell r="W178">
            <v>0</v>
          </cell>
          <cell r="X178">
            <v>67.83</v>
          </cell>
          <cell r="Y178">
            <v>67.83</v>
          </cell>
          <cell r="Z178">
            <v>0</v>
          </cell>
        </row>
        <row r="179">
          <cell r="A179">
            <v>200109</v>
          </cell>
          <cell r="B179" t="str">
            <v>bc</v>
          </cell>
          <cell r="C179" t="str">
            <v>bc20</v>
          </cell>
          <cell r="D179">
            <v>37148</v>
          </cell>
          <cell r="E179">
            <v>37155</v>
          </cell>
          <cell r="F179">
            <v>37240</v>
          </cell>
          <cell r="G179">
            <v>37162</v>
          </cell>
          <cell r="H179">
            <v>100</v>
          </cell>
          <cell r="I179">
            <v>100</v>
          </cell>
          <cell r="J179" t="str">
            <v>FCA Kovdor</v>
          </cell>
          <cell r="K179" t="str">
            <v>CIF Antwerpen</v>
          </cell>
          <cell r="L179" t="str">
            <v>КГОК</v>
          </cell>
          <cell r="M179" t="str">
            <v>КГОК</v>
          </cell>
          <cell r="N179" t="str">
            <v>GMF</v>
          </cell>
          <cell r="O179" t="str">
            <v>Treibacher</v>
          </cell>
          <cell r="P179">
            <v>1800</v>
          </cell>
          <cell r="Q179">
            <v>180000</v>
          </cell>
          <cell r="R179">
            <v>180000</v>
          </cell>
          <cell r="S179">
            <v>0</v>
          </cell>
          <cell r="T179">
            <v>0</v>
          </cell>
          <cell r="U179">
            <v>6614.3</v>
          </cell>
          <cell r="V179">
            <v>6614.3</v>
          </cell>
          <cell r="W179">
            <v>0</v>
          </cell>
          <cell r="X179">
            <v>277.2</v>
          </cell>
          <cell r="Y179">
            <v>277.2</v>
          </cell>
          <cell r="Z179">
            <v>0</v>
          </cell>
        </row>
        <row r="180">
          <cell r="A180">
            <v>200109</v>
          </cell>
          <cell r="B180" t="str">
            <v>bc</v>
          </cell>
          <cell r="C180" t="str">
            <v>bc21</v>
          </cell>
          <cell r="D180">
            <v>37162</v>
          </cell>
          <cell r="E180">
            <v>37162</v>
          </cell>
          <cell r="F180">
            <v>37247</v>
          </cell>
          <cell r="G180">
            <v>37162</v>
          </cell>
          <cell r="H180">
            <v>18</v>
          </cell>
          <cell r="I180">
            <v>18</v>
          </cell>
          <cell r="J180" t="str">
            <v>FCA Kovdor</v>
          </cell>
          <cell r="K180" t="str">
            <v>CPT СПб</v>
          </cell>
          <cell r="L180" t="str">
            <v>КГОК</v>
          </cell>
          <cell r="M180" t="str">
            <v>КГОК</v>
          </cell>
          <cell r="N180" t="str">
            <v>GMF</v>
          </cell>
          <cell r="O180" t="str">
            <v>Cometals</v>
          </cell>
          <cell r="P180">
            <v>1900</v>
          </cell>
          <cell r="Q180">
            <v>34200</v>
          </cell>
          <cell r="R180">
            <v>34200</v>
          </cell>
          <cell r="S180">
            <v>0</v>
          </cell>
          <cell r="T180">
            <v>0</v>
          </cell>
          <cell r="U180">
            <v>682.86</v>
          </cell>
          <cell r="V180">
            <v>682.86</v>
          </cell>
          <cell r="W180">
            <v>0</v>
          </cell>
          <cell r="X180">
            <v>0</v>
          </cell>
          <cell r="Y180">
            <v>0</v>
          </cell>
          <cell r="Z180">
            <v>0</v>
          </cell>
        </row>
        <row r="181">
          <cell r="A181">
            <v>200107</v>
          </cell>
          <cell r="B181" t="str">
            <v>bc</v>
          </cell>
          <cell r="C181" t="str">
            <v>bc23</v>
          </cell>
          <cell r="D181">
            <v>37092</v>
          </cell>
          <cell r="E181">
            <v>37092</v>
          </cell>
          <cell r="F181">
            <v>37177</v>
          </cell>
          <cell r="G181">
            <v>37113</v>
          </cell>
          <cell r="H181">
            <v>63</v>
          </cell>
          <cell r="I181">
            <v>63</v>
          </cell>
          <cell r="J181" t="str">
            <v>FCA Kovdor</v>
          </cell>
          <cell r="K181" t="str">
            <v>CIF Japan</v>
          </cell>
          <cell r="L181" t="str">
            <v>КГОК</v>
          </cell>
          <cell r="M181" t="str">
            <v>КГОК</v>
          </cell>
          <cell r="N181" t="str">
            <v>GMF</v>
          </cell>
          <cell r="O181" t="str">
            <v>Mitsui</v>
          </cell>
          <cell r="P181">
            <v>2095</v>
          </cell>
          <cell r="Q181">
            <v>131985</v>
          </cell>
          <cell r="R181">
            <v>131985</v>
          </cell>
          <cell r="S181">
            <v>0</v>
          </cell>
          <cell r="T181">
            <v>0</v>
          </cell>
          <cell r="U181">
            <v>5007.21</v>
          </cell>
          <cell r="V181">
            <v>5007.21</v>
          </cell>
          <cell r="W181">
            <v>0</v>
          </cell>
          <cell r="X181">
            <v>203.26</v>
          </cell>
          <cell r="Y181">
            <v>203.26</v>
          </cell>
          <cell r="Z181">
            <v>0</v>
          </cell>
        </row>
        <row r="182">
          <cell r="A182">
            <v>200107</v>
          </cell>
          <cell r="B182" t="str">
            <v>bc</v>
          </cell>
          <cell r="C182" t="str">
            <v>bc24</v>
          </cell>
          <cell r="D182">
            <v>37092</v>
          </cell>
          <cell r="E182">
            <v>37092</v>
          </cell>
          <cell r="F182">
            <v>37177</v>
          </cell>
          <cell r="G182">
            <v>37110</v>
          </cell>
          <cell r="H182">
            <v>84</v>
          </cell>
          <cell r="I182">
            <v>84</v>
          </cell>
          <cell r="J182" t="str">
            <v>FCA Kovdor</v>
          </cell>
          <cell r="K182" t="str">
            <v>CIF Japan</v>
          </cell>
          <cell r="L182" t="str">
            <v>КГОК</v>
          </cell>
          <cell r="M182" t="str">
            <v>КГОК</v>
          </cell>
          <cell r="N182" t="str">
            <v>GMF</v>
          </cell>
          <cell r="O182" t="str">
            <v>Mitsui</v>
          </cell>
          <cell r="P182">
            <v>2095</v>
          </cell>
          <cell r="Q182">
            <v>175980</v>
          </cell>
          <cell r="R182">
            <v>175980</v>
          </cell>
          <cell r="S182">
            <v>0</v>
          </cell>
          <cell r="T182">
            <v>0</v>
          </cell>
          <cell r="U182">
            <v>6476.28</v>
          </cell>
          <cell r="V182">
            <v>6476.28</v>
          </cell>
          <cell r="W182">
            <v>0</v>
          </cell>
          <cell r="X182">
            <v>271.01</v>
          </cell>
          <cell r="Y182">
            <v>271.01</v>
          </cell>
          <cell r="Z182">
            <v>0</v>
          </cell>
        </row>
        <row r="183">
          <cell r="A183">
            <v>200108</v>
          </cell>
          <cell r="B183" t="str">
            <v>bc</v>
          </cell>
          <cell r="C183" t="str">
            <v>bc25</v>
          </cell>
          <cell r="D183">
            <v>37111</v>
          </cell>
          <cell r="E183">
            <v>37111</v>
          </cell>
          <cell r="F183">
            <v>37196</v>
          </cell>
          <cell r="G183">
            <v>37130</v>
          </cell>
          <cell r="H183">
            <v>105</v>
          </cell>
          <cell r="I183">
            <v>105</v>
          </cell>
          <cell r="J183" t="str">
            <v>FCA Kovdor</v>
          </cell>
          <cell r="K183" t="str">
            <v>CIF Japan</v>
          </cell>
          <cell r="L183" t="str">
            <v>КГОК</v>
          </cell>
          <cell r="M183" t="str">
            <v>КГОК</v>
          </cell>
          <cell r="N183" t="str">
            <v>GMF</v>
          </cell>
          <cell r="O183" t="str">
            <v>Mitsui</v>
          </cell>
          <cell r="P183">
            <v>2095</v>
          </cell>
          <cell r="Q183">
            <v>219975</v>
          </cell>
          <cell r="R183">
            <v>219975</v>
          </cell>
          <cell r="S183">
            <v>0</v>
          </cell>
          <cell r="T183">
            <v>0</v>
          </cell>
          <cell r="U183">
            <v>7643.03</v>
          </cell>
          <cell r="V183">
            <v>7643.03</v>
          </cell>
          <cell r="W183">
            <v>0</v>
          </cell>
          <cell r="X183">
            <v>338.76</v>
          </cell>
          <cell r="Y183">
            <v>338.76</v>
          </cell>
          <cell r="Z183">
            <v>0</v>
          </cell>
        </row>
        <row r="184">
          <cell r="A184">
            <v>200108</v>
          </cell>
          <cell r="B184" t="str">
            <v>bc</v>
          </cell>
          <cell r="C184" t="str">
            <v>bc26</v>
          </cell>
          <cell r="D184">
            <v>37111</v>
          </cell>
          <cell r="E184">
            <v>37111</v>
          </cell>
          <cell r="F184">
            <v>37196</v>
          </cell>
          <cell r="G184">
            <v>37131</v>
          </cell>
          <cell r="H184">
            <v>60</v>
          </cell>
          <cell r="I184">
            <v>60</v>
          </cell>
          <cell r="J184" t="str">
            <v>FCA Kovdor</v>
          </cell>
          <cell r="K184" t="str">
            <v>CIF Japan</v>
          </cell>
          <cell r="L184" t="str">
            <v>КГОК</v>
          </cell>
          <cell r="M184" t="str">
            <v>КГОК</v>
          </cell>
          <cell r="N184" t="str">
            <v>GMF</v>
          </cell>
          <cell r="O184" t="str">
            <v>Mitsui</v>
          </cell>
          <cell r="P184">
            <v>2095</v>
          </cell>
          <cell r="Q184">
            <v>125700</v>
          </cell>
          <cell r="R184">
            <v>125700</v>
          </cell>
          <cell r="S184">
            <v>0</v>
          </cell>
          <cell r="T184">
            <v>0</v>
          </cell>
          <cell r="U184">
            <v>4401.7299999999996</v>
          </cell>
          <cell r="V184">
            <v>4401.7299999999996</v>
          </cell>
          <cell r="W184">
            <v>0</v>
          </cell>
          <cell r="X184">
            <v>193.58</v>
          </cell>
          <cell r="Y184">
            <v>193.58</v>
          </cell>
          <cell r="Z184">
            <v>0</v>
          </cell>
        </row>
        <row r="185">
          <cell r="A185">
            <v>200108</v>
          </cell>
          <cell r="B185" t="str">
            <v>bc</v>
          </cell>
          <cell r="C185" t="str">
            <v>bc27</v>
          </cell>
          <cell r="D185">
            <v>37120</v>
          </cell>
          <cell r="E185">
            <v>37120</v>
          </cell>
          <cell r="F185">
            <v>37205</v>
          </cell>
          <cell r="G185">
            <v>37134</v>
          </cell>
          <cell r="H185">
            <v>25</v>
          </cell>
          <cell r="I185">
            <v>25</v>
          </cell>
          <cell r="J185" t="str">
            <v>FCA Kovdor</v>
          </cell>
          <cell r="K185" t="str">
            <v>CIF Antwerpen</v>
          </cell>
          <cell r="L185" t="str">
            <v>КГОК</v>
          </cell>
          <cell r="M185" t="str">
            <v>КГОК</v>
          </cell>
          <cell r="N185" t="str">
            <v>GMF</v>
          </cell>
          <cell r="O185" t="str">
            <v>ZCD</v>
          </cell>
          <cell r="P185">
            <v>2300</v>
          </cell>
          <cell r="Q185">
            <v>57500</v>
          </cell>
          <cell r="R185">
            <v>57500</v>
          </cell>
          <cell r="S185">
            <v>0</v>
          </cell>
          <cell r="T185">
            <v>0</v>
          </cell>
          <cell r="U185">
            <v>1646.7464</v>
          </cell>
          <cell r="V185">
            <v>1646.75</v>
          </cell>
          <cell r="W185">
            <v>0</v>
          </cell>
          <cell r="X185">
            <v>88.55</v>
          </cell>
          <cell r="Y185">
            <v>88.55</v>
          </cell>
          <cell r="Z185">
            <v>0</v>
          </cell>
        </row>
        <row r="186">
          <cell r="A186">
            <v>200110</v>
          </cell>
          <cell r="B186" t="str">
            <v>bc</v>
          </cell>
          <cell r="C186" t="str">
            <v>bc28</v>
          </cell>
          <cell r="D186">
            <v>37173</v>
          </cell>
          <cell r="E186">
            <v>37181</v>
          </cell>
          <cell r="F186">
            <v>37258</v>
          </cell>
          <cell r="G186">
            <v>37199</v>
          </cell>
          <cell r="H186">
            <v>126</v>
          </cell>
          <cell r="I186">
            <v>126</v>
          </cell>
          <cell r="J186" t="str">
            <v>FCA Kovdor</v>
          </cell>
          <cell r="K186" t="str">
            <v>CIF Japan</v>
          </cell>
          <cell r="L186" t="str">
            <v>КГОК</v>
          </cell>
          <cell r="M186" t="str">
            <v>КГОК</v>
          </cell>
          <cell r="N186" t="str">
            <v>GMF</v>
          </cell>
          <cell r="O186" t="str">
            <v>Kinsho</v>
          </cell>
          <cell r="P186">
            <v>1950</v>
          </cell>
          <cell r="Q186">
            <v>245700</v>
          </cell>
          <cell r="R186">
            <v>245700</v>
          </cell>
          <cell r="S186">
            <v>0</v>
          </cell>
          <cell r="T186">
            <v>0</v>
          </cell>
          <cell r="U186">
            <v>11525.75</v>
          </cell>
          <cell r="V186">
            <v>11525.75</v>
          </cell>
          <cell r="W186">
            <v>0</v>
          </cell>
          <cell r="X186">
            <v>377.99</v>
          </cell>
          <cell r="Y186">
            <v>377.99</v>
          </cell>
          <cell r="Z186">
            <v>0</v>
          </cell>
        </row>
        <row r="187">
          <cell r="A187">
            <v>200110</v>
          </cell>
          <cell r="B187" t="str">
            <v>bc</v>
          </cell>
          <cell r="C187" t="str">
            <v>bc29</v>
          </cell>
          <cell r="D187">
            <v>37169</v>
          </cell>
          <cell r="E187">
            <v>37177</v>
          </cell>
          <cell r="F187">
            <v>37254</v>
          </cell>
          <cell r="G187">
            <v>37192</v>
          </cell>
          <cell r="H187">
            <v>84</v>
          </cell>
          <cell r="I187">
            <v>84</v>
          </cell>
          <cell r="J187" t="str">
            <v>FCA Kovdor</v>
          </cell>
          <cell r="K187" t="str">
            <v>CIF Japan</v>
          </cell>
          <cell r="L187" t="str">
            <v>КГОК</v>
          </cell>
          <cell r="M187" t="str">
            <v>КГОК</v>
          </cell>
          <cell r="N187" t="str">
            <v>GMF</v>
          </cell>
          <cell r="O187" t="str">
            <v>Mitsui</v>
          </cell>
          <cell r="P187">
            <v>2095</v>
          </cell>
          <cell r="Q187">
            <v>175980</v>
          </cell>
          <cell r="R187">
            <v>175980</v>
          </cell>
          <cell r="S187">
            <v>0</v>
          </cell>
          <cell r="T187">
            <v>0</v>
          </cell>
          <cell r="U187">
            <v>6163.83</v>
          </cell>
          <cell r="V187">
            <v>6163.83</v>
          </cell>
          <cell r="W187">
            <v>0</v>
          </cell>
          <cell r="X187">
            <v>271.31</v>
          </cell>
          <cell r="Y187">
            <v>271.31</v>
          </cell>
          <cell r="Z187">
            <v>0</v>
          </cell>
        </row>
        <row r="188">
          <cell r="A188">
            <v>200110</v>
          </cell>
          <cell r="B188" t="str">
            <v>bc</v>
          </cell>
          <cell r="C188" t="str">
            <v>bc30</v>
          </cell>
          <cell r="D188">
            <v>37169</v>
          </cell>
          <cell r="E188">
            <v>37177</v>
          </cell>
          <cell r="F188">
            <v>37254</v>
          </cell>
          <cell r="G188">
            <v>37192</v>
          </cell>
          <cell r="H188">
            <v>100</v>
          </cell>
          <cell r="I188">
            <v>100</v>
          </cell>
          <cell r="J188" t="str">
            <v>FCA Kovdor</v>
          </cell>
          <cell r="K188" t="str">
            <v>CIF Antwerpen</v>
          </cell>
          <cell r="L188" t="str">
            <v>КГОК</v>
          </cell>
          <cell r="M188" t="str">
            <v>КГОК</v>
          </cell>
          <cell r="N188" t="str">
            <v>GMF</v>
          </cell>
          <cell r="O188" t="str">
            <v>Treibacher</v>
          </cell>
          <cell r="P188">
            <v>1800</v>
          </cell>
          <cell r="Q188">
            <v>180000</v>
          </cell>
          <cell r="R188">
            <v>180000</v>
          </cell>
          <cell r="S188">
            <v>0</v>
          </cell>
          <cell r="T188">
            <v>690</v>
          </cell>
          <cell r="U188">
            <v>4347.42</v>
          </cell>
          <cell r="V188">
            <v>4347.42</v>
          </cell>
          <cell r="W188">
            <v>0</v>
          </cell>
          <cell r="X188">
            <v>276.99</v>
          </cell>
          <cell r="Y188">
            <v>276.99</v>
          </cell>
          <cell r="Z188">
            <v>0</v>
          </cell>
        </row>
        <row r="189">
          <cell r="A189">
            <v>200111</v>
          </cell>
          <cell r="B189" t="str">
            <v>bc</v>
          </cell>
          <cell r="C189" t="str">
            <v>bc32</v>
          </cell>
          <cell r="D189">
            <v>37212</v>
          </cell>
          <cell r="E189">
            <v>37211</v>
          </cell>
          <cell r="F189">
            <v>37297</v>
          </cell>
          <cell r="G189">
            <v>37223</v>
          </cell>
          <cell r="H189">
            <v>21</v>
          </cell>
          <cell r="I189">
            <v>21</v>
          </cell>
          <cell r="J189" t="str">
            <v>FCA Kovdor</v>
          </cell>
          <cell r="K189" t="str">
            <v>CIF Japan</v>
          </cell>
          <cell r="L189" t="str">
            <v>КГОК</v>
          </cell>
          <cell r="M189" t="str">
            <v>КГОК</v>
          </cell>
          <cell r="N189" t="str">
            <v>GMF</v>
          </cell>
          <cell r="O189" t="str">
            <v>Kinsho</v>
          </cell>
          <cell r="P189">
            <v>2100</v>
          </cell>
          <cell r="Q189">
            <v>44100</v>
          </cell>
          <cell r="R189">
            <v>44100</v>
          </cell>
          <cell r="S189">
            <v>0</v>
          </cell>
          <cell r="T189">
            <v>19678.84</v>
          </cell>
          <cell r="U189">
            <v>1900.03</v>
          </cell>
          <cell r="V189">
            <v>1900.03</v>
          </cell>
          <cell r="W189">
            <v>0</v>
          </cell>
          <cell r="X189">
            <v>67.91</v>
          </cell>
          <cell r="Y189">
            <v>67.91</v>
          </cell>
          <cell r="Z189">
            <v>0</v>
          </cell>
        </row>
        <row r="190">
          <cell r="A190">
            <v>200111</v>
          </cell>
          <cell r="B190" t="str">
            <v>bc</v>
          </cell>
          <cell r="C190" t="str">
            <v>bc33</v>
          </cell>
          <cell r="D190">
            <v>37212</v>
          </cell>
          <cell r="E190">
            <v>37211</v>
          </cell>
          <cell r="F190">
            <v>37297</v>
          </cell>
          <cell r="G190">
            <v>37223</v>
          </cell>
          <cell r="H190">
            <v>21</v>
          </cell>
          <cell r="I190">
            <v>21</v>
          </cell>
          <cell r="J190" t="str">
            <v>FCA Kovdor</v>
          </cell>
          <cell r="K190" t="str">
            <v>CIF Japan</v>
          </cell>
          <cell r="L190" t="str">
            <v>КГОК</v>
          </cell>
          <cell r="M190" t="str">
            <v>КГОК</v>
          </cell>
          <cell r="N190" t="str">
            <v>GMF</v>
          </cell>
          <cell r="O190" t="str">
            <v>Mitsui</v>
          </cell>
          <cell r="P190">
            <v>2095</v>
          </cell>
          <cell r="Q190">
            <v>43995</v>
          </cell>
          <cell r="R190">
            <v>43995</v>
          </cell>
          <cell r="S190">
            <v>0</v>
          </cell>
          <cell r="T190">
            <v>1035</v>
          </cell>
          <cell r="U190">
            <v>1940.03</v>
          </cell>
          <cell r="V190">
            <v>1940.03</v>
          </cell>
          <cell r="W190">
            <v>0</v>
          </cell>
          <cell r="X190">
            <v>67.75</v>
          </cell>
          <cell r="Y190">
            <v>67.75</v>
          </cell>
          <cell r="Z190">
            <v>0</v>
          </cell>
        </row>
        <row r="191">
          <cell r="A191">
            <v>200111</v>
          </cell>
          <cell r="B191" t="str">
            <v>bc</v>
          </cell>
          <cell r="C191" t="str">
            <v>bc34</v>
          </cell>
          <cell r="D191">
            <v>37205</v>
          </cell>
          <cell r="E191">
            <v>37204</v>
          </cell>
          <cell r="F191">
            <v>37290</v>
          </cell>
          <cell r="G191">
            <v>37225</v>
          </cell>
          <cell r="H191">
            <v>120</v>
          </cell>
          <cell r="I191">
            <v>120</v>
          </cell>
          <cell r="J191" t="str">
            <v>FCA Kovdor</v>
          </cell>
          <cell r="K191" t="str">
            <v>CIF Antwerpen</v>
          </cell>
          <cell r="L191" t="str">
            <v>КГОК</v>
          </cell>
          <cell r="M191" t="str">
            <v>КГОК</v>
          </cell>
          <cell r="N191" t="str">
            <v>GMF</v>
          </cell>
          <cell r="O191" t="str">
            <v>Treibacher</v>
          </cell>
          <cell r="P191">
            <v>1800</v>
          </cell>
          <cell r="Q191">
            <v>216000</v>
          </cell>
          <cell r="R191">
            <v>216000</v>
          </cell>
          <cell r="S191">
            <v>0</v>
          </cell>
          <cell r="T191">
            <v>6116.28</v>
          </cell>
          <cell r="U191">
            <v>7980.18</v>
          </cell>
          <cell r="V191">
            <v>7980.18</v>
          </cell>
          <cell r="W191">
            <v>0</v>
          </cell>
          <cell r="X191">
            <v>332.64</v>
          </cell>
          <cell r="Y191">
            <v>332.64</v>
          </cell>
          <cell r="Z191">
            <v>0</v>
          </cell>
        </row>
        <row r="192">
          <cell r="A192">
            <v>200111</v>
          </cell>
          <cell r="B192" t="str">
            <v>bc</v>
          </cell>
          <cell r="C192" t="str">
            <v>bc35</v>
          </cell>
          <cell r="D192">
            <v>37201</v>
          </cell>
          <cell r="E192">
            <v>37202</v>
          </cell>
          <cell r="F192">
            <v>37286</v>
          </cell>
          <cell r="G192">
            <v>37225</v>
          </cell>
          <cell r="H192">
            <v>60</v>
          </cell>
          <cell r="I192">
            <v>60</v>
          </cell>
          <cell r="J192" t="str">
            <v>FCA Kovdor</v>
          </cell>
          <cell r="K192" t="str">
            <v>CIF Antwerpen</v>
          </cell>
          <cell r="L192" t="str">
            <v>КГОК</v>
          </cell>
          <cell r="M192" t="str">
            <v>КГОК</v>
          </cell>
          <cell r="N192" t="str">
            <v>GMF</v>
          </cell>
          <cell r="O192" t="str">
            <v>ZCD</v>
          </cell>
          <cell r="P192">
            <v>2050</v>
          </cell>
          <cell r="Q192">
            <v>123000</v>
          </cell>
          <cell r="R192">
            <v>0</v>
          </cell>
          <cell r="S192">
            <v>123000</v>
          </cell>
          <cell r="T192">
            <v>1882.86</v>
          </cell>
          <cell r="U192">
            <v>2632</v>
          </cell>
          <cell r="V192">
            <v>1920</v>
          </cell>
          <cell r="W192">
            <v>712</v>
          </cell>
          <cell r="X192">
            <v>189.42</v>
          </cell>
          <cell r="Y192">
            <v>189.42</v>
          </cell>
          <cell r="Z192">
            <v>0</v>
          </cell>
        </row>
        <row r="193">
          <cell r="A193">
            <v>200111</v>
          </cell>
          <cell r="B193" t="str">
            <v>bc</v>
          </cell>
          <cell r="C193" t="str">
            <v>bc36</v>
          </cell>
          <cell r="D193">
            <v>37206</v>
          </cell>
          <cell r="E193">
            <v>37202</v>
          </cell>
          <cell r="F193">
            <v>37291</v>
          </cell>
          <cell r="G193">
            <v>37210</v>
          </cell>
          <cell r="H193">
            <v>60</v>
          </cell>
          <cell r="I193">
            <v>60</v>
          </cell>
          <cell r="J193" t="str">
            <v>FCA Kovdor</v>
          </cell>
          <cell r="K193" t="str">
            <v>DAF Chop</v>
          </cell>
          <cell r="L193" t="str">
            <v>КГОК</v>
          </cell>
          <cell r="M193" t="str">
            <v>КГОК</v>
          </cell>
          <cell r="N193" t="str">
            <v>GMF</v>
          </cell>
          <cell r="O193" t="str">
            <v>Alfachem</v>
          </cell>
          <cell r="P193">
            <v>1915</v>
          </cell>
          <cell r="Q193">
            <v>114900</v>
          </cell>
          <cell r="R193">
            <v>114900</v>
          </cell>
          <cell r="S193">
            <v>0</v>
          </cell>
          <cell r="T193">
            <v>7845.35</v>
          </cell>
          <cell r="U193">
            <v>1956</v>
          </cell>
          <cell r="V193">
            <v>1956</v>
          </cell>
          <cell r="W193">
            <v>0</v>
          </cell>
          <cell r="X193">
            <v>0</v>
          </cell>
          <cell r="Y193">
            <v>0</v>
          </cell>
          <cell r="Z193">
            <v>0</v>
          </cell>
        </row>
        <row r="194">
          <cell r="A194">
            <v>200112</v>
          </cell>
          <cell r="B194" t="str">
            <v>bc</v>
          </cell>
          <cell r="C194" t="str">
            <v>bc37</v>
          </cell>
          <cell r="D194">
            <v>37232</v>
          </cell>
          <cell r="E194">
            <v>37250</v>
          </cell>
          <cell r="F194">
            <v>37317</v>
          </cell>
          <cell r="G194">
            <v>37276</v>
          </cell>
          <cell r="H194">
            <v>123</v>
          </cell>
          <cell r="I194">
            <v>123</v>
          </cell>
          <cell r="J194" t="str">
            <v>FCA Kovdor</v>
          </cell>
          <cell r="K194" t="str">
            <v>CIF Japan</v>
          </cell>
          <cell r="L194" t="str">
            <v>КГОК</v>
          </cell>
          <cell r="M194" t="str">
            <v>КГОК</v>
          </cell>
          <cell r="N194" t="str">
            <v>GMF</v>
          </cell>
          <cell r="O194" t="str">
            <v>Mitsui</v>
          </cell>
          <cell r="P194">
            <v>2095</v>
          </cell>
          <cell r="Q194">
            <v>257685</v>
          </cell>
          <cell r="R194">
            <v>0</v>
          </cell>
          <cell r="S194">
            <v>257685</v>
          </cell>
          <cell r="T194">
            <v>1956</v>
          </cell>
          <cell r="U194">
            <v>8845.4285999999993</v>
          </cell>
          <cell r="V194">
            <v>0</v>
          </cell>
          <cell r="W194">
            <v>8845.43</v>
          </cell>
          <cell r="X194">
            <v>397.29</v>
          </cell>
          <cell r="Y194">
            <v>0</v>
          </cell>
          <cell r="Z194">
            <v>397.29</v>
          </cell>
        </row>
        <row r="195">
          <cell r="A195">
            <v>200112</v>
          </cell>
          <cell r="B195" t="str">
            <v>bc</v>
          </cell>
          <cell r="C195" t="str">
            <v>bc38</v>
          </cell>
          <cell r="D195">
            <v>37241</v>
          </cell>
          <cell r="E195">
            <v>37244</v>
          </cell>
          <cell r="F195">
            <v>37326</v>
          </cell>
          <cell r="G195">
            <v>37262</v>
          </cell>
          <cell r="H195">
            <v>120</v>
          </cell>
          <cell r="I195">
            <v>120</v>
          </cell>
          <cell r="J195" t="str">
            <v>FCA Kovdor</v>
          </cell>
          <cell r="K195" t="str">
            <v>CIF Antwerpen</v>
          </cell>
          <cell r="L195" t="str">
            <v>КГОК</v>
          </cell>
          <cell r="M195" t="str">
            <v>КГОК</v>
          </cell>
          <cell r="N195" t="str">
            <v>GMF</v>
          </cell>
          <cell r="O195" t="str">
            <v>Treibacher</v>
          </cell>
          <cell r="P195">
            <v>1800</v>
          </cell>
          <cell r="Q195">
            <v>216000</v>
          </cell>
          <cell r="R195">
            <v>0</v>
          </cell>
          <cell r="S195">
            <v>216000</v>
          </cell>
          <cell r="T195">
            <v>1322.86</v>
          </cell>
          <cell r="U195">
            <v>7980.18</v>
          </cell>
          <cell r="V195">
            <v>7980.18</v>
          </cell>
          <cell r="W195">
            <v>0</v>
          </cell>
          <cell r="X195">
            <v>332.64</v>
          </cell>
          <cell r="Y195">
            <v>332.64</v>
          </cell>
          <cell r="Z195">
            <v>0</v>
          </cell>
        </row>
        <row r="196">
          <cell r="A196">
            <v>200112</v>
          </cell>
          <cell r="B196" t="str">
            <v>bc</v>
          </cell>
          <cell r="C196" t="str">
            <v>bc39</v>
          </cell>
          <cell r="D196">
            <v>37238</v>
          </cell>
          <cell r="E196">
            <v>37252</v>
          </cell>
          <cell r="F196">
            <v>37323</v>
          </cell>
          <cell r="G196">
            <v>147</v>
          </cell>
          <cell r="H196">
            <v>189</v>
          </cell>
          <cell r="I196">
            <v>189</v>
          </cell>
          <cell r="J196" t="str">
            <v>FCA Kovdor</v>
          </cell>
          <cell r="K196" t="str">
            <v>CIF Japan</v>
          </cell>
          <cell r="L196" t="str">
            <v>КГОК</v>
          </cell>
          <cell r="M196" t="str">
            <v>КГОК</v>
          </cell>
          <cell r="N196" t="str">
            <v>GMF</v>
          </cell>
          <cell r="O196" t="str">
            <v>Kinsho</v>
          </cell>
          <cell r="P196">
            <v>1900</v>
          </cell>
          <cell r="Q196">
            <v>359100</v>
          </cell>
          <cell r="R196">
            <v>0</v>
          </cell>
          <cell r="S196">
            <v>359100</v>
          </cell>
          <cell r="T196">
            <v>10650.24</v>
          </cell>
          <cell r="U196">
            <v>13026.18</v>
          </cell>
          <cell r="V196">
            <v>0</v>
          </cell>
          <cell r="W196">
            <v>13026.18</v>
          </cell>
          <cell r="X196">
            <v>553.77</v>
          </cell>
          <cell r="Y196">
            <v>0</v>
          </cell>
          <cell r="Z196">
            <v>553.77</v>
          </cell>
        </row>
        <row r="197">
          <cell r="A197">
            <v>200112</v>
          </cell>
          <cell r="B197" t="str">
            <v>bc</v>
          </cell>
          <cell r="C197" t="str">
            <v>bc40</v>
          </cell>
          <cell r="D197">
            <v>37238</v>
          </cell>
          <cell r="E197">
            <v>37252</v>
          </cell>
          <cell r="F197">
            <v>37323</v>
          </cell>
          <cell r="G197">
            <v>21</v>
          </cell>
          <cell r="H197">
            <v>126</v>
          </cell>
          <cell r="I197">
            <v>126</v>
          </cell>
          <cell r="J197" t="str">
            <v>FCA Kovdor</v>
          </cell>
          <cell r="K197" t="str">
            <v>CIF Japan</v>
          </cell>
          <cell r="L197" t="str">
            <v>КГОК</v>
          </cell>
          <cell r="M197" t="str">
            <v>КГОК</v>
          </cell>
          <cell r="N197" t="str">
            <v>GMF</v>
          </cell>
          <cell r="O197" t="str">
            <v>Kinsho</v>
          </cell>
          <cell r="P197">
            <v>1950</v>
          </cell>
          <cell r="Q197">
            <v>245700</v>
          </cell>
          <cell r="R197">
            <v>0</v>
          </cell>
          <cell r="S197">
            <v>245700</v>
          </cell>
          <cell r="T197">
            <v>1882.86</v>
          </cell>
          <cell r="U197">
            <v>11504</v>
          </cell>
          <cell r="V197">
            <v>0</v>
          </cell>
          <cell r="W197">
            <v>11504</v>
          </cell>
          <cell r="X197">
            <v>378</v>
          </cell>
          <cell r="Y197">
            <v>0</v>
          </cell>
          <cell r="Z197">
            <v>378</v>
          </cell>
        </row>
        <row r="198">
          <cell r="A198">
            <v>200112</v>
          </cell>
          <cell r="B198" t="str">
            <v>bc</v>
          </cell>
          <cell r="C198" t="str">
            <v>bc41</v>
          </cell>
          <cell r="D198">
            <v>37246</v>
          </cell>
          <cell r="E198">
            <v>37246</v>
          </cell>
          <cell r="F198">
            <v>37331</v>
          </cell>
          <cell r="G198">
            <v>37276</v>
          </cell>
          <cell r="H198">
            <v>21</v>
          </cell>
          <cell r="I198">
            <v>21</v>
          </cell>
          <cell r="J198" t="str">
            <v>FCA Kovdor</v>
          </cell>
          <cell r="K198" t="str">
            <v>CIF Japan</v>
          </cell>
          <cell r="L198" t="str">
            <v>КГОК</v>
          </cell>
          <cell r="M198" t="str">
            <v>КГОК</v>
          </cell>
          <cell r="N198" t="str">
            <v>GMF</v>
          </cell>
          <cell r="O198" t="str">
            <v>Kinsho</v>
          </cell>
          <cell r="P198">
            <v>2100</v>
          </cell>
          <cell r="Q198">
            <v>44100</v>
          </cell>
          <cell r="R198">
            <v>0</v>
          </cell>
          <cell r="S198">
            <v>44100</v>
          </cell>
          <cell r="T198">
            <v>4967.5536000000002</v>
          </cell>
          <cell r="U198">
            <v>1900.03</v>
          </cell>
          <cell r="V198">
            <v>690.03</v>
          </cell>
          <cell r="W198">
            <v>1210</v>
          </cell>
          <cell r="X198">
            <v>67.83</v>
          </cell>
          <cell r="Y198">
            <v>0</v>
          </cell>
          <cell r="Z198">
            <v>67.83</v>
          </cell>
        </row>
        <row r="199">
          <cell r="A199">
            <v>200111</v>
          </cell>
          <cell r="B199" t="str">
            <v>bc</v>
          </cell>
          <cell r="C199" t="str">
            <v>bc42</v>
          </cell>
          <cell r="D199">
            <v>37205</v>
          </cell>
          <cell r="E199">
            <v>37211</v>
          </cell>
          <cell r="F199">
            <v>37290</v>
          </cell>
          <cell r="G199">
            <v>37232</v>
          </cell>
          <cell r="H199">
            <v>20</v>
          </cell>
          <cell r="I199">
            <v>20</v>
          </cell>
          <cell r="J199" t="str">
            <v>FCA Kovdor</v>
          </cell>
          <cell r="K199" t="str">
            <v>CIF Antwerpen</v>
          </cell>
          <cell r="L199" t="str">
            <v>КГОК</v>
          </cell>
          <cell r="M199" t="str">
            <v>КГОК</v>
          </cell>
          <cell r="N199" t="str">
            <v>GMF</v>
          </cell>
          <cell r="O199" t="str">
            <v>Treibacher</v>
          </cell>
          <cell r="P199">
            <v>1800</v>
          </cell>
          <cell r="Q199">
            <v>36000</v>
          </cell>
          <cell r="R199">
            <v>36000</v>
          </cell>
          <cell r="S199">
            <v>0</v>
          </cell>
          <cell r="T199">
            <v>7645.35</v>
          </cell>
          <cell r="U199">
            <v>1330.03</v>
          </cell>
          <cell r="V199">
            <v>1330.03</v>
          </cell>
          <cell r="W199">
            <v>0</v>
          </cell>
          <cell r="X199">
            <v>55.44</v>
          </cell>
          <cell r="Y199">
            <v>55.44</v>
          </cell>
          <cell r="Z199">
            <v>0</v>
          </cell>
        </row>
        <row r="200">
          <cell r="A200">
            <v>200201</v>
          </cell>
          <cell r="B200" t="str">
            <v>bc</v>
          </cell>
          <cell r="C200" t="str">
            <v>bc43</v>
          </cell>
          <cell r="D200">
            <v>37284</v>
          </cell>
          <cell r="E200">
            <v>37128</v>
          </cell>
          <cell r="F200">
            <v>37369</v>
          </cell>
          <cell r="G200">
            <v>60</v>
          </cell>
          <cell r="H200">
            <v>21</v>
          </cell>
          <cell r="I200">
            <v>21</v>
          </cell>
          <cell r="J200" t="str">
            <v>FCA Kovdor</v>
          </cell>
          <cell r="K200" t="str">
            <v>CIF Antwerpen</v>
          </cell>
          <cell r="L200" t="str">
            <v>КГОК</v>
          </cell>
          <cell r="M200" t="str">
            <v>КГОК</v>
          </cell>
          <cell r="N200" t="str">
            <v>GMF</v>
          </cell>
          <cell r="O200" t="str">
            <v>Imexco</v>
          </cell>
          <cell r="P200">
            <v>2000</v>
          </cell>
          <cell r="Q200">
            <v>42000</v>
          </cell>
          <cell r="R200">
            <v>0</v>
          </cell>
          <cell r="S200">
            <v>42000</v>
          </cell>
          <cell r="T200">
            <v>1035</v>
          </cell>
          <cell r="U200">
            <v>1407</v>
          </cell>
          <cell r="V200">
            <v>0</v>
          </cell>
          <cell r="W200">
            <v>1407</v>
          </cell>
          <cell r="X200">
            <v>64.680000000000007</v>
          </cell>
          <cell r="Y200">
            <v>0</v>
          </cell>
          <cell r="Z200">
            <v>64.680000000000007</v>
          </cell>
        </row>
        <row r="201">
          <cell r="A201">
            <v>200201</v>
          </cell>
          <cell r="B201" t="str">
            <v>bc</v>
          </cell>
          <cell r="C201" t="str">
            <v>bc44</v>
          </cell>
          <cell r="D201">
            <v>37284</v>
          </cell>
          <cell r="E201">
            <v>37147</v>
          </cell>
          <cell r="F201">
            <v>37369</v>
          </cell>
          <cell r="G201">
            <v>189</v>
          </cell>
          <cell r="H201">
            <v>20</v>
          </cell>
          <cell r="I201">
            <v>20</v>
          </cell>
          <cell r="J201" t="str">
            <v>FCA Kovdor</v>
          </cell>
          <cell r="K201" t="str">
            <v>CIF Rotterdam</v>
          </cell>
          <cell r="L201" t="str">
            <v>КГОК</v>
          </cell>
          <cell r="M201" t="str">
            <v>КГОК</v>
          </cell>
          <cell r="N201" t="str">
            <v>GMF</v>
          </cell>
          <cell r="O201" t="str">
            <v>Treibacher</v>
          </cell>
          <cell r="P201">
            <v>2040</v>
          </cell>
          <cell r="Q201">
            <v>40800</v>
          </cell>
          <cell r="R201">
            <v>0</v>
          </cell>
          <cell r="S201">
            <v>40800</v>
          </cell>
          <cell r="T201">
            <v>12936</v>
          </cell>
          <cell r="U201">
            <v>1340</v>
          </cell>
          <cell r="V201">
            <v>0</v>
          </cell>
          <cell r="W201">
            <v>1340</v>
          </cell>
          <cell r="X201">
            <v>62.8</v>
          </cell>
          <cell r="Y201">
            <v>0</v>
          </cell>
          <cell r="Z201">
            <v>62.8</v>
          </cell>
        </row>
        <row r="202">
          <cell r="A202">
            <v>200201</v>
          </cell>
          <cell r="B202" t="str">
            <v>bc</v>
          </cell>
          <cell r="C202" t="str">
            <v>bc45</v>
          </cell>
          <cell r="D202">
            <v>37264</v>
          </cell>
          <cell r="E202">
            <v>37264</v>
          </cell>
          <cell r="F202">
            <v>37349</v>
          </cell>
          <cell r="G202">
            <v>37274</v>
          </cell>
          <cell r="H202">
            <v>20</v>
          </cell>
          <cell r="I202">
            <v>20</v>
          </cell>
          <cell r="J202" t="str">
            <v>FCA Kovdor</v>
          </cell>
          <cell r="K202" t="str">
            <v>CIF Valencia</v>
          </cell>
          <cell r="L202" t="str">
            <v>КГОК</v>
          </cell>
          <cell r="M202" t="str">
            <v>КГОК</v>
          </cell>
          <cell r="N202" t="str">
            <v>GMF</v>
          </cell>
          <cell r="O202" t="str">
            <v>Al-Farben</v>
          </cell>
          <cell r="P202">
            <v>2225</v>
          </cell>
          <cell r="Q202">
            <v>44500</v>
          </cell>
          <cell r="R202">
            <v>0</v>
          </cell>
          <cell r="S202">
            <v>44500</v>
          </cell>
          <cell r="T202">
            <v>7636.67</v>
          </cell>
          <cell r="U202">
            <v>1340</v>
          </cell>
          <cell r="V202">
            <v>0</v>
          </cell>
          <cell r="W202">
            <v>1340</v>
          </cell>
          <cell r="X202">
            <v>68.599999999999994</v>
          </cell>
          <cell r="Y202">
            <v>0</v>
          </cell>
          <cell r="Z202">
            <v>68.599999999999994</v>
          </cell>
        </row>
        <row r="203">
          <cell r="A203">
            <v>200109</v>
          </cell>
          <cell r="B203" t="str">
            <v>but</v>
          </cell>
          <cell r="C203" t="str">
            <v>but01</v>
          </cell>
          <cell r="D203">
            <v>37159</v>
          </cell>
          <cell r="E203">
            <v>37160</v>
          </cell>
          <cell r="F203">
            <v>37250</v>
          </cell>
          <cell r="G203">
            <v>37160</v>
          </cell>
          <cell r="H203">
            <v>975.08001708984375</v>
          </cell>
          <cell r="I203">
            <v>975.08001708984375</v>
          </cell>
          <cell r="J203" t="str">
            <v>FCA Nevinnomyssk</v>
          </cell>
          <cell r="K203" t="str">
            <v>FCA Nevinnomyssk</v>
          </cell>
          <cell r="L203" t="str">
            <v>НевАзот</v>
          </cell>
          <cell r="M203" t="str">
            <v>НевАзот</v>
          </cell>
          <cell r="N203" t="str">
            <v>GMF</v>
          </cell>
          <cell r="O203" t="str">
            <v>Twin</v>
          </cell>
          <cell r="P203">
            <v>260</v>
          </cell>
          <cell r="Q203">
            <v>253520.8</v>
          </cell>
          <cell r="R203">
            <v>253520.8</v>
          </cell>
          <cell r="S203">
            <v>0</v>
          </cell>
          <cell r="T203">
            <v>1447.33</v>
          </cell>
          <cell r="U203">
            <v>0</v>
          </cell>
          <cell r="V203">
            <v>0</v>
          </cell>
          <cell r="W203">
            <v>0</v>
          </cell>
          <cell r="X203">
            <v>0</v>
          </cell>
          <cell r="Y203">
            <v>0</v>
          </cell>
          <cell r="Z203">
            <v>0</v>
          </cell>
        </row>
        <row r="204">
          <cell r="A204">
            <v>200110</v>
          </cell>
          <cell r="B204" t="str">
            <v>but</v>
          </cell>
          <cell r="C204" t="str">
            <v>but02</v>
          </cell>
          <cell r="D204">
            <v>37184</v>
          </cell>
          <cell r="E204">
            <v>37180</v>
          </cell>
          <cell r="F204">
            <v>37271</v>
          </cell>
          <cell r="G204">
            <v>37180</v>
          </cell>
          <cell r="H204">
            <v>10.859999656677246</v>
          </cell>
          <cell r="I204">
            <v>10.859999656677246</v>
          </cell>
          <cell r="J204" t="str">
            <v>FCA Nevinnomyssk</v>
          </cell>
          <cell r="K204" t="str">
            <v>FCA Nevinnomyssk</v>
          </cell>
          <cell r="L204" t="str">
            <v>НевАзот</v>
          </cell>
          <cell r="M204" t="str">
            <v>НевАзот</v>
          </cell>
          <cell r="N204" t="str">
            <v>GMF</v>
          </cell>
          <cell r="O204" t="str">
            <v>Akrilat</v>
          </cell>
          <cell r="P204">
            <v>400</v>
          </cell>
          <cell r="Q204">
            <v>4344</v>
          </cell>
          <cell r="R204">
            <v>4344</v>
          </cell>
          <cell r="S204">
            <v>0</v>
          </cell>
          <cell r="T204">
            <v>6614.3</v>
          </cell>
          <cell r="U204">
            <v>0</v>
          </cell>
          <cell r="V204">
            <v>0</v>
          </cell>
          <cell r="W204">
            <v>0</v>
          </cell>
          <cell r="X204">
            <v>0</v>
          </cell>
          <cell r="Y204">
            <v>0</v>
          </cell>
          <cell r="Z204">
            <v>0</v>
          </cell>
        </row>
        <row r="205">
          <cell r="A205">
            <v>200110</v>
          </cell>
          <cell r="B205" t="str">
            <v>but</v>
          </cell>
          <cell r="C205" t="str">
            <v>but03</v>
          </cell>
          <cell r="D205">
            <v>37184</v>
          </cell>
          <cell r="E205">
            <v>37182</v>
          </cell>
          <cell r="F205">
            <v>37272</v>
          </cell>
          <cell r="G205">
            <v>37182</v>
          </cell>
          <cell r="H205">
            <v>61.900001525878906</v>
          </cell>
          <cell r="I205">
            <v>61.900001525878906</v>
          </cell>
          <cell r="J205" t="str">
            <v>FCA Nevinnomyssk</v>
          </cell>
          <cell r="K205" t="str">
            <v>FCA Nevinnomyssk</v>
          </cell>
          <cell r="L205" t="str">
            <v>НевАзот</v>
          </cell>
          <cell r="M205" t="str">
            <v>НевАзот</v>
          </cell>
          <cell r="N205" t="str">
            <v>GMF</v>
          </cell>
          <cell r="O205" t="str">
            <v>PCC</v>
          </cell>
          <cell r="P205">
            <v>315</v>
          </cell>
          <cell r="Q205">
            <v>19498.5</v>
          </cell>
          <cell r="R205">
            <v>19498.5</v>
          </cell>
          <cell r="S205">
            <v>0</v>
          </cell>
          <cell r="T205">
            <v>682.86</v>
          </cell>
          <cell r="U205">
            <v>0</v>
          </cell>
          <cell r="V205">
            <v>0</v>
          </cell>
          <cell r="W205">
            <v>0</v>
          </cell>
          <cell r="X205">
            <v>0</v>
          </cell>
          <cell r="Y205">
            <v>0</v>
          </cell>
          <cell r="Z205">
            <v>0</v>
          </cell>
        </row>
        <row r="206">
          <cell r="A206">
            <v>200110</v>
          </cell>
          <cell r="B206" t="str">
            <v>but</v>
          </cell>
          <cell r="C206" t="str">
            <v>but05</v>
          </cell>
          <cell r="D206">
            <v>37184</v>
          </cell>
          <cell r="E206">
            <v>37195</v>
          </cell>
          <cell r="F206">
            <v>37274</v>
          </cell>
          <cell r="G206">
            <v>37195</v>
          </cell>
          <cell r="H206">
            <v>11</v>
          </cell>
          <cell r="I206">
            <v>11</v>
          </cell>
          <cell r="J206" t="str">
            <v>FCA Nevinnomyssk</v>
          </cell>
          <cell r="K206" t="str">
            <v>FCA Nevinnomyssk</v>
          </cell>
          <cell r="L206" t="str">
            <v>НевАзот</v>
          </cell>
          <cell r="M206" t="str">
            <v>НевАзот</v>
          </cell>
          <cell r="N206" t="str">
            <v>GMF</v>
          </cell>
          <cell r="O206" t="str">
            <v>Akrilat</v>
          </cell>
          <cell r="P206">
            <v>400</v>
          </cell>
          <cell r="Q206">
            <v>4400</v>
          </cell>
          <cell r="R206">
            <v>4400</v>
          </cell>
          <cell r="S206">
            <v>0</v>
          </cell>
          <cell r="T206">
            <v>5007.21</v>
          </cell>
          <cell r="U206">
            <v>0</v>
          </cell>
          <cell r="V206">
            <v>0</v>
          </cell>
          <cell r="W206">
            <v>0</v>
          </cell>
          <cell r="X206">
            <v>0</v>
          </cell>
          <cell r="Y206">
            <v>0</v>
          </cell>
          <cell r="Z206">
            <v>0</v>
          </cell>
        </row>
        <row r="207">
          <cell r="A207">
            <v>200110</v>
          </cell>
          <cell r="B207" t="str">
            <v>but</v>
          </cell>
          <cell r="C207" t="str">
            <v>but06</v>
          </cell>
          <cell r="D207">
            <v>37189</v>
          </cell>
          <cell r="E207">
            <v>37186</v>
          </cell>
          <cell r="F207">
            <v>37276</v>
          </cell>
          <cell r="G207">
            <v>37186</v>
          </cell>
          <cell r="H207">
            <v>432.33999633789062</v>
          </cell>
          <cell r="I207">
            <v>432.33999633789062</v>
          </cell>
          <cell r="J207" t="str">
            <v>FCA Nevinnomyssk</v>
          </cell>
          <cell r="K207" t="str">
            <v>FCA Nevinnomyssk</v>
          </cell>
          <cell r="L207" t="str">
            <v>НевАзот</v>
          </cell>
          <cell r="M207" t="str">
            <v>НевАзот</v>
          </cell>
          <cell r="N207" t="str">
            <v>GMF</v>
          </cell>
          <cell r="O207" t="str">
            <v>Twin</v>
          </cell>
          <cell r="P207">
            <v>260</v>
          </cell>
          <cell r="Q207">
            <v>112408.4</v>
          </cell>
          <cell r="R207">
            <v>112408.4</v>
          </cell>
          <cell r="S207">
            <v>0</v>
          </cell>
          <cell r="T207">
            <v>6476.28</v>
          </cell>
          <cell r="U207">
            <v>0</v>
          </cell>
          <cell r="V207">
            <v>0</v>
          </cell>
          <cell r="W207">
            <v>0</v>
          </cell>
          <cell r="X207">
            <v>0</v>
          </cell>
          <cell r="Y207">
            <v>0</v>
          </cell>
          <cell r="Z207">
            <v>0</v>
          </cell>
        </row>
        <row r="208">
          <cell r="A208">
            <v>200110</v>
          </cell>
          <cell r="B208" t="str">
            <v>but</v>
          </cell>
          <cell r="C208" t="str">
            <v>but07</v>
          </cell>
          <cell r="D208">
            <v>37186</v>
          </cell>
          <cell r="E208">
            <v>37187</v>
          </cell>
          <cell r="F208">
            <v>37276</v>
          </cell>
          <cell r="G208">
            <v>37187</v>
          </cell>
          <cell r="H208">
            <v>62.069999694824219</v>
          </cell>
          <cell r="I208">
            <v>62.069999694824219</v>
          </cell>
          <cell r="J208" t="str">
            <v>FCA Nevinnomyssk</v>
          </cell>
          <cell r="K208" t="str">
            <v>FCA Nevinnomyssk</v>
          </cell>
          <cell r="L208" t="str">
            <v>НевАзот</v>
          </cell>
          <cell r="M208" t="str">
            <v>НевАзот</v>
          </cell>
          <cell r="N208" t="str">
            <v>GMF</v>
          </cell>
          <cell r="O208" t="str">
            <v>Twin</v>
          </cell>
          <cell r="P208">
            <v>260</v>
          </cell>
          <cell r="Q208">
            <v>16138.2</v>
          </cell>
          <cell r="R208">
            <v>16138.2</v>
          </cell>
          <cell r="S208">
            <v>0</v>
          </cell>
          <cell r="T208">
            <v>7643.03</v>
          </cell>
          <cell r="U208">
            <v>0</v>
          </cell>
          <cell r="V208">
            <v>0</v>
          </cell>
          <cell r="W208">
            <v>0</v>
          </cell>
          <cell r="X208">
            <v>0</v>
          </cell>
          <cell r="Y208">
            <v>0</v>
          </cell>
          <cell r="Z208">
            <v>0</v>
          </cell>
        </row>
        <row r="209">
          <cell r="A209">
            <v>200112</v>
          </cell>
          <cell r="B209" t="str">
            <v>but</v>
          </cell>
          <cell r="C209" t="str">
            <v>but08</v>
          </cell>
          <cell r="D209">
            <v>37245</v>
          </cell>
          <cell r="E209">
            <v>37242</v>
          </cell>
          <cell r="F209">
            <v>37335</v>
          </cell>
          <cell r="G209">
            <v>37242</v>
          </cell>
          <cell r="H209">
            <v>10.960000038146973</v>
          </cell>
          <cell r="I209">
            <v>10.960000038146973</v>
          </cell>
          <cell r="J209" t="str">
            <v>FCA Nevinnomyssk</v>
          </cell>
          <cell r="K209" t="str">
            <v>FCA Nevinnomyssk</v>
          </cell>
          <cell r="L209" t="str">
            <v>НевАзот</v>
          </cell>
          <cell r="M209" t="str">
            <v>НевАзот</v>
          </cell>
          <cell r="N209" t="str">
            <v>GMF</v>
          </cell>
          <cell r="O209" t="str">
            <v>Akrilat</v>
          </cell>
          <cell r="P209">
            <v>390</v>
          </cell>
          <cell r="Q209">
            <v>4274.3999999999996</v>
          </cell>
          <cell r="R209">
            <v>4274.3999999999996</v>
          </cell>
          <cell r="S209">
            <v>0</v>
          </cell>
          <cell r="T209">
            <v>4401.7299999999996</v>
          </cell>
          <cell r="U209">
            <v>0</v>
          </cell>
          <cell r="V209">
            <v>0</v>
          </cell>
          <cell r="W209">
            <v>0</v>
          </cell>
          <cell r="X209">
            <v>0</v>
          </cell>
          <cell r="Y209">
            <v>0</v>
          </cell>
          <cell r="Z209">
            <v>0</v>
          </cell>
        </row>
        <row r="210">
          <cell r="A210">
            <v>200112</v>
          </cell>
          <cell r="B210" t="str">
            <v>but</v>
          </cell>
          <cell r="C210" t="str">
            <v>but09</v>
          </cell>
          <cell r="D210">
            <v>37250</v>
          </cell>
          <cell r="E210">
            <v>37250</v>
          </cell>
          <cell r="F210">
            <v>37340</v>
          </cell>
          <cell r="G210">
            <v>37256</v>
          </cell>
          <cell r="H210">
            <v>868.030029296875</v>
          </cell>
          <cell r="I210">
            <v>868.030029296875</v>
          </cell>
          <cell r="J210" t="str">
            <v>FCA Nevinnomyssk</v>
          </cell>
          <cell r="K210" t="str">
            <v>DAF Buslovskaja</v>
          </cell>
          <cell r="L210" t="str">
            <v>НевАзот</v>
          </cell>
          <cell r="M210" t="str">
            <v>НевАзот</v>
          </cell>
          <cell r="N210" t="str">
            <v>GMF</v>
          </cell>
          <cell r="O210" t="str">
            <v>Vinmar</v>
          </cell>
          <cell r="P210">
            <v>240</v>
          </cell>
          <cell r="Q210">
            <v>208327.2</v>
          </cell>
          <cell r="R210">
            <v>208327.2</v>
          </cell>
          <cell r="S210">
            <v>0</v>
          </cell>
          <cell r="T210" t="str">
            <v>Transair</v>
          </cell>
          <cell r="U210">
            <v>73918.070000000007</v>
          </cell>
          <cell r="V210">
            <v>73918.070000000007</v>
          </cell>
          <cell r="W210">
            <v>0</v>
          </cell>
          <cell r="X210">
            <v>0</v>
          </cell>
          <cell r="Y210">
            <v>0</v>
          </cell>
          <cell r="Z210">
            <v>0</v>
          </cell>
        </row>
        <row r="211">
          <cell r="A211">
            <v>200112</v>
          </cell>
          <cell r="B211" t="str">
            <v>but</v>
          </cell>
          <cell r="C211" t="str">
            <v>but10</v>
          </cell>
          <cell r="D211">
            <v>37253</v>
          </cell>
          <cell r="E211">
            <v>37251</v>
          </cell>
          <cell r="F211">
            <v>37335</v>
          </cell>
          <cell r="G211">
            <v>37251</v>
          </cell>
          <cell r="H211">
            <v>11</v>
          </cell>
          <cell r="I211">
            <v>11</v>
          </cell>
          <cell r="J211" t="str">
            <v>FCA Nevinnomyssk</v>
          </cell>
          <cell r="K211" t="str">
            <v>FCA Nevinnomyssk</v>
          </cell>
          <cell r="L211" t="str">
            <v>НевАзот</v>
          </cell>
          <cell r="M211" t="str">
            <v>НевАзот</v>
          </cell>
          <cell r="N211" t="str">
            <v>GMF</v>
          </cell>
          <cell r="O211" t="str">
            <v>Akrilat</v>
          </cell>
          <cell r="P211">
            <v>390</v>
          </cell>
          <cell r="Q211">
            <v>4290</v>
          </cell>
          <cell r="R211">
            <v>3977.1</v>
          </cell>
          <cell r="S211">
            <v>312.89999999999998</v>
          </cell>
          <cell r="T211">
            <v>11525.75</v>
          </cell>
          <cell r="U211">
            <v>0</v>
          </cell>
          <cell r="V211">
            <v>0</v>
          </cell>
          <cell r="W211">
            <v>0</v>
          </cell>
          <cell r="X211">
            <v>0</v>
          </cell>
          <cell r="Y211">
            <v>0</v>
          </cell>
          <cell r="Z211">
            <v>0</v>
          </cell>
        </row>
        <row r="212">
          <cell r="A212">
            <v>200201</v>
          </cell>
          <cell r="B212" t="str">
            <v>but</v>
          </cell>
          <cell r="C212" t="str">
            <v>but11</v>
          </cell>
          <cell r="D212">
            <v>37287</v>
          </cell>
          <cell r="E212">
            <v>37277</v>
          </cell>
          <cell r="F212">
            <v>37377</v>
          </cell>
          <cell r="G212">
            <v>84</v>
          </cell>
          <cell r="H212">
            <v>497.42001342773438</v>
          </cell>
          <cell r="I212">
            <v>497.42001342773438</v>
          </cell>
          <cell r="J212" t="str">
            <v>FCA Nevinnomyssk</v>
          </cell>
          <cell r="K212" t="str">
            <v>DAF Buslovskaja</v>
          </cell>
          <cell r="L212" t="str">
            <v>НевАзот</v>
          </cell>
          <cell r="M212" t="str">
            <v>НевАзот</v>
          </cell>
          <cell r="N212" t="str">
            <v>GMF</v>
          </cell>
          <cell r="O212" t="str">
            <v>Vinmar</v>
          </cell>
          <cell r="P212">
            <v>240</v>
          </cell>
          <cell r="Q212">
            <v>119380.8</v>
          </cell>
          <cell r="R212">
            <v>0</v>
          </cell>
          <cell r="S212">
            <v>119380.8</v>
          </cell>
          <cell r="T212" t="str">
            <v>Transair</v>
          </cell>
          <cell r="U212">
            <v>44519.09</v>
          </cell>
          <cell r="V212">
            <v>0</v>
          </cell>
          <cell r="W212">
            <v>44519.09</v>
          </cell>
          <cell r="X212">
            <v>0</v>
          </cell>
          <cell r="Y212">
            <v>0</v>
          </cell>
          <cell r="Z212">
            <v>0</v>
          </cell>
        </row>
        <row r="213">
          <cell r="A213">
            <v>200112</v>
          </cell>
          <cell r="B213" t="str">
            <v>but</v>
          </cell>
          <cell r="C213" t="str">
            <v>but12</v>
          </cell>
          <cell r="D213">
            <v>37250</v>
          </cell>
          <cell r="E213">
            <v>37252</v>
          </cell>
          <cell r="F213">
            <v>37340</v>
          </cell>
          <cell r="G213">
            <v>37256</v>
          </cell>
          <cell r="H213">
            <v>124.18000030517578</v>
          </cell>
          <cell r="I213">
            <v>124.18000030517578</v>
          </cell>
          <cell r="J213" t="str">
            <v>FCA Nevinnomyssk</v>
          </cell>
          <cell r="K213" t="str">
            <v>DAF Buslovskaja</v>
          </cell>
          <cell r="L213" t="str">
            <v>НевАзот</v>
          </cell>
          <cell r="M213" t="str">
            <v>НевАзот</v>
          </cell>
          <cell r="N213" t="str">
            <v>GMF</v>
          </cell>
          <cell r="O213" t="str">
            <v>Vinmar</v>
          </cell>
          <cell r="P213">
            <v>240</v>
          </cell>
          <cell r="Q213">
            <v>29803.200000000001</v>
          </cell>
          <cell r="R213">
            <v>29803.200000000001</v>
          </cell>
          <cell r="S213">
            <v>0</v>
          </cell>
          <cell r="T213" t="str">
            <v>Transair</v>
          </cell>
          <cell r="U213">
            <v>10547.57</v>
          </cell>
          <cell r="V213">
            <v>10547.57</v>
          </cell>
          <cell r="W213">
            <v>0</v>
          </cell>
          <cell r="X213">
            <v>0</v>
          </cell>
          <cell r="Y213">
            <v>0</v>
          </cell>
          <cell r="Z213">
            <v>0</v>
          </cell>
        </row>
        <row r="214">
          <cell r="A214">
            <v>200106</v>
          </cell>
          <cell r="B214" t="str">
            <v>dfp</v>
          </cell>
          <cell r="C214" t="str">
            <v>dfp01</v>
          </cell>
          <cell r="D214">
            <v>37048</v>
          </cell>
          <cell r="E214">
            <v>37048</v>
          </cell>
          <cell r="F214">
            <v>37223</v>
          </cell>
          <cell r="G214">
            <v>37049</v>
          </cell>
          <cell r="H214">
            <v>980.27001953125</v>
          </cell>
          <cell r="I214">
            <v>980.29998779296875</v>
          </cell>
          <cell r="J214" t="str">
            <v>DAF Ivangorod</v>
          </cell>
          <cell r="K214" t="str">
            <v>FOB Tallinn</v>
          </cell>
          <cell r="L214" t="str">
            <v>Фосфорит</v>
          </cell>
          <cell r="M214" t="str">
            <v>КГОК</v>
          </cell>
          <cell r="N214" t="str">
            <v>GMF</v>
          </cell>
          <cell r="O214" t="str">
            <v>Nagel</v>
          </cell>
          <cell r="P214">
            <v>130.80690000000001</v>
          </cell>
          <cell r="Q214">
            <v>128229.97</v>
          </cell>
          <cell r="R214">
            <v>128229.97</v>
          </cell>
          <cell r="S214">
            <v>0</v>
          </cell>
          <cell r="T214" t="str">
            <v>EBSS</v>
          </cell>
          <cell r="U214">
            <v>8073.89</v>
          </cell>
          <cell r="V214">
            <v>8073.89</v>
          </cell>
          <cell r="W214">
            <v>0</v>
          </cell>
          <cell r="X214">
            <v>0</v>
          </cell>
          <cell r="Y214">
            <v>0</v>
          </cell>
          <cell r="Z214">
            <v>0</v>
          </cell>
        </row>
        <row r="215">
          <cell r="A215">
            <v>200106</v>
          </cell>
          <cell r="B215" t="str">
            <v>dfp</v>
          </cell>
          <cell r="C215" t="str">
            <v>dfp02</v>
          </cell>
          <cell r="D215">
            <v>37054</v>
          </cell>
          <cell r="E215">
            <v>37054</v>
          </cell>
          <cell r="F215">
            <v>37223</v>
          </cell>
          <cell r="G215">
            <v>37057</v>
          </cell>
          <cell r="H215">
            <v>1475.93994140625</v>
          </cell>
          <cell r="I215">
            <v>1491.6099853515625</v>
          </cell>
          <cell r="J215" t="str">
            <v>DAF Ivangorod</v>
          </cell>
          <cell r="K215" t="str">
            <v>FOB Tallinn</v>
          </cell>
          <cell r="L215" t="str">
            <v>Фосфорит</v>
          </cell>
          <cell r="M215" t="str">
            <v>КГОК</v>
          </cell>
          <cell r="N215" t="str">
            <v>GMF</v>
          </cell>
          <cell r="O215" t="str">
            <v>Nagel</v>
          </cell>
          <cell r="P215">
            <v>122.4376</v>
          </cell>
          <cell r="Q215">
            <v>182629.2</v>
          </cell>
          <cell r="R215">
            <v>182629.2</v>
          </cell>
          <cell r="S215">
            <v>0</v>
          </cell>
          <cell r="T215" t="str">
            <v>EBSS</v>
          </cell>
          <cell r="U215">
            <v>13359.49</v>
          </cell>
          <cell r="V215">
            <v>13359.49</v>
          </cell>
          <cell r="W215">
            <v>0</v>
          </cell>
          <cell r="X215">
            <v>0</v>
          </cell>
          <cell r="Y215">
            <v>0</v>
          </cell>
          <cell r="Z215">
            <v>0</v>
          </cell>
        </row>
        <row r="216">
          <cell r="A216">
            <v>200106</v>
          </cell>
          <cell r="B216" t="str">
            <v>dfp</v>
          </cell>
          <cell r="C216" t="str">
            <v>dfp03</v>
          </cell>
          <cell r="D216">
            <v>37057</v>
          </cell>
          <cell r="E216">
            <v>37057</v>
          </cell>
          <cell r="F216">
            <v>37225</v>
          </cell>
          <cell r="G216">
            <v>37059</v>
          </cell>
          <cell r="H216">
            <v>519.75</v>
          </cell>
          <cell r="I216">
            <v>520.280029296875</v>
          </cell>
          <cell r="J216" t="str">
            <v>DAF Ivangorod</v>
          </cell>
          <cell r="K216" t="str">
            <v>FOB Tallinn</v>
          </cell>
          <cell r="L216" t="str">
            <v>Фосфорит</v>
          </cell>
          <cell r="M216" t="str">
            <v>КГОК</v>
          </cell>
          <cell r="N216" t="str">
            <v>GMF</v>
          </cell>
          <cell r="O216" t="str">
            <v>Nagel</v>
          </cell>
          <cell r="P216">
            <v>125</v>
          </cell>
          <cell r="Q216">
            <v>65035</v>
          </cell>
          <cell r="R216">
            <v>65035</v>
          </cell>
          <cell r="S216">
            <v>0</v>
          </cell>
          <cell r="T216" t="str">
            <v>EBSS</v>
          </cell>
          <cell r="U216">
            <v>4124.4399999999996</v>
          </cell>
          <cell r="V216">
            <v>4124.4399999999996</v>
          </cell>
          <cell r="W216">
            <v>0</v>
          </cell>
          <cell r="X216">
            <v>0</v>
          </cell>
          <cell r="Y216">
            <v>0</v>
          </cell>
          <cell r="Z216">
            <v>0</v>
          </cell>
        </row>
        <row r="217">
          <cell r="A217">
            <v>200106</v>
          </cell>
          <cell r="B217" t="str">
            <v>dfp</v>
          </cell>
          <cell r="C217" t="str">
            <v>dfp04</v>
          </cell>
          <cell r="D217">
            <v>37064</v>
          </cell>
          <cell r="E217">
            <v>37064</v>
          </cell>
          <cell r="F217">
            <v>37225</v>
          </cell>
          <cell r="G217">
            <v>37066</v>
          </cell>
          <cell r="H217">
            <v>1456.260009765625</v>
          </cell>
          <cell r="I217">
            <v>1460.699951171875</v>
          </cell>
          <cell r="J217" t="str">
            <v>DAF Ivangorod</v>
          </cell>
          <cell r="K217" t="str">
            <v>FOB Tallinn</v>
          </cell>
          <cell r="L217" t="str">
            <v>Фосфорит</v>
          </cell>
          <cell r="M217" t="str">
            <v>КГОК</v>
          </cell>
          <cell r="N217" t="str">
            <v>GMF</v>
          </cell>
          <cell r="O217" t="str">
            <v>Nagel</v>
          </cell>
          <cell r="P217">
            <v>130.40049999999999</v>
          </cell>
          <cell r="Q217">
            <v>190476</v>
          </cell>
          <cell r="R217">
            <v>190476</v>
          </cell>
          <cell r="S217">
            <v>0</v>
          </cell>
          <cell r="T217" t="str">
            <v>EBSS</v>
          </cell>
          <cell r="U217">
            <v>11233.72</v>
          </cell>
          <cell r="V217">
            <v>11233.72</v>
          </cell>
          <cell r="W217">
            <v>0</v>
          </cell>
          <cell r="X217">
            <v>0</v>
          </cell>
          <cell r="Y217">
            <v>0</v>
          </cell>
          <cell r="Z217">
            <v>0</v>
          </cell>
        </row>
        <row r="218">
          <cell r="A218">
            <v>200106</v>
          </cell>
          <cell r="B218" t="str">
            <v>dfp</v>
          </cell>
          <cell r="C218" t="str">
            <v>dfp05</v>
          </cell>
          <cell r="D218">
            <v>37066</v>
          </cell>
          <cell r="E218">
            <v>37066</v>
          </cell>
          <cell r="F218">
            <v>37210</v>
          </cell>
          <cell r="G218">
            <v>37068</v>
          </cell>
          <cell r="H218">
            <v>620.1099853515625</v>
          </cell>
          <cell r="I218">
            <v>617.1099853515625</v>
          </cell>
          <cell r="J218" t="str">
            <v>DAF Ivangorod</v>
          </cell>
          <cell r="K218" t="str">
            <v>FOB Tallinn</v>
          </cell>
          <cell r="L218" t="str">
            <v>Фосфорит</v>
          </cell>
          <cell r="M218" t="str">
            <v>КГОК</v>
          </cell>
          <cell r="N218" t="str">
            <v>GMF</v>
          </cell>
          <cell r="O218" t="str">
            <v>Nagel</v>
          </cell>
          <cell r="P218">
            <v>130.47399999999999</v>
          </cell>
          <cell r="Q218">
            <v>80516.800000000003</v>
          </cell>
          <cell r="R218">
            <v>80516.800000000003</v>
          </cell>
          <cell r="S218">
            <v>0</v>
          </cell>
          <cell r="T218" t="str">
            <v>EBSS</v>
          </cell>
          <cell r="U218">
            <v>5013.92</v>
          </cell>
          <cell r="V218">
            <v>5013.92</v>
          </cell>
          <cell r="W218">
            <v>0</v>
          </cell>
          <cell r="X218">
            <v>0</v>
          </cell>
          <cell r="Y218">
            <v>0</v>
          </cell>
          <cell r="Z218">
            <v>0</v>
          </cell>
        </row>
        <row r="219">
          <cell r="A219">
            <v>200106</v>
          </cell>
          <cell r="B219" t="str">
            <v>dfp</v>
          </cell>
          <cell r="C219" t="str">
            <v>dfp06</v>
          </cell>
          <cell r="D219">
            <v>37070</v>
          </cell>
          <cell r="E219">
            <v>37070</v>
          </cell>
          <cell r="F219">
            <v>37276</v>
          </cell>
          <cell r="G219">
            <v>37072</v>
          </cell>
          <cell r="H219">
            <v>3020.570068359375</v>
          </cell>
          <cell r="I219">
            <v>3024.89990234375</v>
          </cell>
          <cell r="J219" t="str">
            <v>DAF Ivangorod</v>
          </cell>
          <cell r="K219" t="str">
            <v>FOB Tallinn</v>
          </cell>
          <cell r="L219" t="str">
            <v>Фосфорит</v>
          </cell>
          <cell r="M219" t="str">
            <v>КГОК</v>
          </cell>
          <cell r="N219" t="str">
            <v>GMF</v>
          </cell>
          <cell r="O219" t="str">
            <v>Nagel</v>
          </cell>
          <cell r="P219">
            <v>128.3194</v>
          </cell>
          <cell r="Q219">
            <v>384387.52</v>
          </cell>
          <cell r="R219">
            <v>384387.52</v>
          </cell>
          <cell r="S219">
            <v>0</v>
          </cell>
          <cell r="T219" t="str">
            <v>EBSS</v>
          </cell>
          <cell r="U219">
            <v>22703.31</v>
          </cell>
          <cell r="V219">
            <v>22703.31</v>
          </cell>
          <cell r="W219">
            <v>0</v>
          </cell>
          <cell r="X219">
            <v>0</v>
          </cell>
          <cell r="Y219">
            <v>0</v>
          </cell>
          <cell r="Z219">
            <v>0</v>
          </cell>
        </row>
        <row r="220">
          <cell r="A220">
            <v>200106</v>
          </cell>
          <cell r="B220" t="str">
            <v>dfp</v>
          </cell>
          <cell r="C220" t="str">
            <v>dfp07</v>
          </cell>
          <cell r="D220">
            <v>37072</v>
          </cell>
          <cell r="E220">
            <v>37072</v>
          </cell>
          <cell r="F220">
            <v>37262</v>
          </cell>
          <cell r="G220">
            <v>37074</v>
          </cell>
          <cell r="H220">
            <v>1002.6799926757812</v>
          </cell>
          <cell r="I220">
            <v>1009.8800048828125</v>
          </cell>
          <cell r="J220" t="str">
            <v>DAF Ivangorod</v>
          </cell>
          <cell r="K220" t="str">
            <v>FOB Tallinn</v>
          </cell>
          <cell r="L220" t="str">
            <v>Фосфорит</v>
          </cell>
          <cell r="M220" t="str">
            <v>КГОК</v>
          </cell>
          <cell r="N220" t="str">
            <v>GMF</v>
          </cell>
          <cell r="O220" t="str">
            <v>Nagel</v>
          </cell>
          <cell r="P220">
            <v>127.2769</v>
          </cell>
          <cell r="Q220">
            <v>128534.39999999999</v>
          </cell>
          <cell r="R220">
            <v>128534.39999999999</v>
          </cell>
          <cell r="S220">
            <v>0</v>
          </cell>
          <cell r="T220" t="str">
            <v>EBSS</v>
          </cell>
          <cell r="U220">
            <v>8996.6</v>
          </cell>
          <cell r="V220">
            <v>8996.6</v>
          </cell>
          <cell r="W220">
            <v>0</v>
          </cell>
          <cell r="X220">
            <v>0</v>
          </cell>
          <cell r="Y220">
            <v>0</v>
          </cell>
          <cell r="Z220">
            <v>0</v>
          </cell>
        </row>
        <row r="221">
          <cell r="A221">
            <v>200107</v>
          </cell>
          <cell r="B221" t="str">
            <v>dfp</v>
          </cell>
          <cell r="C221" t="str">
            <v>dfp08</v>
          </cell>
          <cell r="D221">
            <v>37079</v>
          </cell>
          <cell r="E221">
            <v>37079</v>
          </cell>
          <cell r="F221">
            <v>37154</v>
          </cell>
          <cell r="G221">
            <v>37081</v>
          </cell>
          <cell r="H221">
            <v>3002.699951171875</v>
          </cell>
          <cell r="I221">
            <v>3003.010009765625</v>
          </cell>
          <cell r="J221" t="str">
            <v>DAF Ivangorod</v>
          </cell>
          <cell r="K221" t="str">
            <v>FOB Tallinn</v>
          </cell>
          <cell r="L221" t="str">
            <v>Фосфорит</v>
          </cell>
          <cell r="M221" t="str">
            <v>КГОК</v>
          </cell>
          <cell r="N221" t="str">
            <v>GMF</v>
          </cell>
          <cell r="O221" t="str">
            <v>Nagel</v>
          </cell>
          <cell r="P221">
            <v>135.66900000000001</v>
          </cell>
          <cell r="Q221">
            <v>407415.38</v>
          </cell>
          <cell r="R221">
            <v>407415.38</v>
          </cell>
          <cell r="S221">
            <v>0</v>
          </cell>
          <cell r="T221" t="str">
            <v>EBSS</v>
          </cell>
          <cell r="U221">
            <v>22001.37</v>
          </cell>
          <cell r="V221">
            <v>22001.37</v>
          </cell>
          <cell r="W221">
            <v>0</v>
          </cell>
          <cell r="X221">
            <v>0</v>
          </cell>
          <cell r="Y221">
            <v>0</v>
          </cell>
          <cell r="Z221">
            <v>0</v>
          </cell>
        </row>
        <row r="222">
          <cell r="A222">
            <v>200107</v>
          </cell>
          <cell r="B222" t="str">
            <v>dfp</v>
          </cell>
          <cell r="C222" t="str">
            <v>dfp09</v>
          </cell>
          <cell r="D222">
            <v>37085</v>
          </cell>
          <cell r="E222">
            <v>37085</v>
          </cell>
          <cell r="F222">
            <v>37160</v>
          </cell>
          <cell r="G222">
            <v>37087</v>
          </cell>
          <cell r="H222">
            <v>1203.949951171875</v>
          </cell>
          <cell r="I222">
            <v>1206.3900146484375</v>
          </cell>
          <cell r="J222" t="str">
            <v>DAF Ivangorod</v>
          </cell>
          <cell r="K222" t="str">
            <v>FOB Tallinn</v>
          </cell>
          <cell r="L222" t="str">
            <v>Фосфорит</v>
          </cell>
          <cell r="M222" t="str">
            <v>КГОК</v>
          </cell>
          <cell r="N222" t="str">
            <v>GMF</v>
          </cell>
          <cell r="O222" t="str">
            <v>Nagel</v>
          </cell>
          <cell r="P222">
            <v>142.96029999999999</v>
          </cell>
          <cell r="Q222">
            <v>172465.82</v>
          </cell>
          <cell r="R222">
            <v>172465.82</v>
          </cell>
          <cell r="S222">
            <v>0</v>
          </cell>
          <cell r="T222" t="str">
            <v>EBSS</v>
          </cell>
          <cell r="U222">
            <v>10568.11</v>
          </cell>
          <cell r="V222">
            <v>10568.11</v>
          </cell>
          <cell r="W222">
            <v>0</v>
          </cell>
          <cell r="X222">
            <v>0</v>
          </cell>
          <cell r="Y222">
            <v>0</v>
          </cell>
          <cell r="Z222">
            <v>0</v>
          </cell>
        </row>
        <row r="223">
          <cell r="A223">
            <v>200107</v>
          </cell>
          <cell r="B223" t="str">
            <v>dfp</v>
          </cell>
          <cell r="C223" t="str">
            <v>dfp10</v>
          </cell>
          <cell r="D223">
            <v>37099</v>
          </cell>
          <cell r="E223">
            <v>37099</v>
          </cell>
          <cell r="F223">
            <v>37174</v>
          </cell>
          <cell r="G223">
            <v>37101</v>
          </cell>
          <cell r="H223">
            <v>1138.219970703125</v>
          </cell>
          <cell r="I223">
            <v>1100.27001953125</v>
          </cell>
          <cell r="J223" t="str">
            <v>DAF Ivangorod</v>
          </cell>
          <cell r="K223" t="str">
            <v>FOB Tallinn</v>
          </cell>
          <cell r="L223" t="str">
            <v>Фосфорит</v>
          </cell>
          <cell r="M223" t="str">
            <v>КГОК</v>
          </cell>
          <cell r="N223" t="str">
            <v>GMF</v>
          </cell>
          <cell r="O223" t="str">
            <v>Nagel</v>
          </cell>
          <cell r="P223">
            <v>138</v>
          </cell>
          <cell r="Q223">
            <v>151837.26</v>
          </cell>
          <cell r="R223">
            <v>151837.26</v>
          </cell>
          <cell r="S223">
            <v>0</v>
          </cell>
          <cell r="T223" t="str">
            <v>EBSS</v>
          </cell>
          <cell r="U223">
            <v>8420.1589999999997</v>
          </cell>
          <cell r="V223">
            <v>8420.16</v>
          </cell>
          <cell r="W223">
            <v>0</v>
          </cell>
          <cell r="X223">
            <v>0</v>
          </cell>
          <cell r="Y223">
            <v>0</v>
          </cell>
          <cell r="Z223">
            <v>0</v>
          </cell>
        </row>
        <row r="224">
          <cell r="A224">
            <v>200107</v>
          </cell>
          <cell r="B224" t="str">
            <v>dfp</v>
          </cell>
          <cell r="C224" t="str">
            <v>dfp11</v>
          </cell>
          <cell r="D224">
            <v>37103</v>
          </cell>
          <cell r="E224">
            <v>37103</v>
          </cell>
          <cell r="F224">
            <v>37178</v>
          </cell>
          <cell r="G224">
            <v>37105</v>
          </cell>
          <cell r="H224">
            <v>1132.699951171875</v>
          </cell>
          <cell r="I224">
            <v>1120.7900390625</v>
          </cell>
          <cell r="J224" t="str">
            <v>DAF Ivangorod</v>
          </cell>
          <cell r="K224" t="str">
            <v>FOB Tallinn</v>
          </cell>
          <cell r="L224" t="str">
            <v>Фосфорит</v>
          </cell>
          <cell r="M224" t="str">
            <v>КГОК</v>
          </cell>
          <cell r="N224" t="str">
            <v>GMF</v>
          </cell>
          <cell r="O224" t="str">
            <v>Nagel</v>
          </cell>
          <cell r="P224">
            <v>138</v>
          </cell>
          <cell r="Q224">
            <v>154669.01999999999</v>
          </cell>
          <cell r="R224">
            <v>154669.01999999999</v>
          </cell>
          <cell r="S224">
            <v>0</v>
          </cell>
          <cell r="T224" t="str">
            <v>EBSS</v>
          </cell>
          <cell r="U224">
            <v>8329.7304999999997</v>
          </cell>
          <cell r="V224">
            <v>8329.73</v>
          </cell>
          <cell r="W224">
            <v>0</v>
          </cell>
          <cell r="X224">
            <v>0</v>
          </cell>
          <cell r="Y224">
            <v>0</v>
          </cell>
          <cell r="Z224">
            <v>0</v>
          </cell>
        </row>
        <row r="225">
          <cell r="A225">
            <v>200108</v>
          </cell>
          <cell r="B225" t="str">
            <v>dfp</v>
          </cell>
          <cell r="C225" t="str">
            <v>dfp12</v>
          </cell>
          <cell r="D225">
            <v>37104</v>
          </cell>
          <cell r="E225">
            <v>37104</v>
          </cell>
          <cell r="F225">
            <v>37179</v>
          </cell>
          <cell r="G225">
            <v>37106</v>
          </cell>
          <cell r="H225">
            <v>2015.97998046875</v>
          </cell>
          <cell r="I225">
            <v>2019.6700439453125</v>
          </cell>
          <cell r="J225" t="str">
            <v>DAF Ivangorod</v>
          </cell>
          <cell r="K225" t="str">
            <v>FOB Tallinn</v>
          </cell>
          <cell r="L225" t="str">
            <v>Фосфорит</v>
          </cell>
          <cell r="M225" t="str">
            <v>КГОК</v>
          </cell>
          <cell r="N225" t="str">
            <v>GMF</v>
          </cell>
          <cell r="O225" t="str">
            <v>Nagel</v>
          </cell>
          <cell r="P225">
            <v>134.45840000000001</v>
          </cell>
          <cell r="Q225">
            <v>271561.58</v>
          </cell>
          <cell r="R225">
            <v>271561.58</v>
          </cell>
          <cell r="S225">
            <v>0</v>
          </cell>
          <cell r="T225" t="str">
            <v>EBSS</v>
          </cell>
          <cell r="U225">
            <v>14550.9915</v>
          </cell>
          <cell r="V225">
            <v>14550.99</v>
          </cell>
          <cell r="W225">
            <v>0</v>
          </cell>
          <cell r="X225">
            <v>0</v>
          </cell>
          <cell r="Y225">
            <v>0</v>
          </cell>
          <cell r="Z225">
            <v>0</v>
          </cell>
        </row>
        <row r="226">
          <cell r="A226">
            <v>200108</v>
          </cell>
          <cell r="B226" t="str">
            <v>dfp</v>
          </cell>
          <cell r="C226" t="str">
            <v>dfp14</v>
          </cell>
          <cell r="D226">
            <v>37111</v>
          </cell>
          <cell r="E226">
            <v>37111</v>
          </cell>
          <cell r="F226">
            <v>37186</v>
          </cell>
          <cell r="G226">
            <v>37114</v>
          </cell>
          <cell r="H226">
            <v>1994.47998046875</v>
          </cell>
          <cell r="I226">
            <v>2064.050048828125</v>
          </cell>
          <cell r="J226" t="str">
            <v>DAF Ivangorod</v>
          </cell>
          <cell r="K226" t="str">
            <v>FOB Tallinn</v>
          </cell>
          <cell r="L226" t="str">
            <v>Фосфорит</v>
          </cell>
          <cell r="M226" t="str">
            <v>КГОК</v>
          </cell>
          <cell r="N226" t="str">
            <v>GMF</v>
          </cell>
          <cell r="O226" t="str">
            <v>Nagel</v>
          </cell>
          <cell r="P226">
            <v>138</v>
          </cell>
          <cell r="Q226">
            <v>284838.90000000002</v>
          </cell>
          <cell r="R226">
            <v>284838.90000000002</v>
          </cell>
          <cell r="S226">
            <v>0</v>
          </cell>
          <cell r="T226" t="str">
            <v>EBSS</v>
          </cell>
          <cell r="U226">
            <v>14577.8225</v>
          </cell>
          <cell r="V226">
            <v>14577.82</v>
          </cell>
          <cell r="W226">
            <v>0</v>
          </cell>
          <cell r="X226">
            <v>0</v>
          </cell>
          <cell r="Y226">
            <v>0</v>
          </cell>
          <cell r="Z226">
            <v>0</v>
          </cell>
        </row>
        <row r="227">
          <cell r="A227">
            <v>200108</v>
          </cell>
          <cell r="B227" t="str">
            <v>dfp</v>
          </cell>
          <cell r="C227" t="str">
            <v>dfp15</v>
          </cell>
          <cell r="D227">
            <v>37117</v>
          </cell>
          <cell r="E227">
            <v>37119</v>
          </cell>
          <cell r="F227">
            <v>37192</v>
          </cell>
          <cell r="G227">
            <v>37121</v>
          </cell>
          <cell r="H227">
            <v>1117.010009765625</v>
          </cell>
          <cell r="I227">
            <v>1124.5799560546875</v>
          </cell>
          <cell r="J227" t="str">
            <v>DAF Ivangorod</v>
          </cell>
          <cell r="K227" t="str">
            <v>FOB Tallinn</v>
          </cell>
          <cell r="L227" t="str">
            <v>Фосфорит</v>
          </cell>
          <cell r="M227" t="str">
            <v>Фосфорит</v>
          </cell>
          <cell r="N227" t="str">
            <v>GMF</v>
          </cell>
          <cell r="O227" t="str">
            <v>Nagel</v>
          </cell>
          <cell r="P227">
            <v>143.70259999999999</v>
          </cell>
          <cell r="Q227">
            <v>161605.04</v>
          </cell>
          <cell r="R227">
            <v>161605.04</v>
          </cell>
          <cell r="S227">
            <v>0</v>
          </cell>
          <cell r="T227" t="str">
            <v>EBSS</v>
          </cell>
          <cell r="U227">
            <v>10010.305</v>
          </cell>
          <cell r="V227">
            <v>10010.31</v>
          </cell>
          <cell r="W227">
            <v>0</v>
          </cell>
          <cell r="X227">
            <v>0</v>
          </cell>
          <cell r="Y227">
            <v>0</v>
          </cell>
          <cell r="Z227">
            <v>0</v>
          </cell>
        </row>
        <row r="228">
          <cell r="A228">
            <v>200108</v>
          </cell>
          <cell r="B228" t="str">
            <v>dfp</v>
          </cell>
          <cell r="C228" t="str">
            <v>dfp16</v>
          </cell>
          <cell r="D228">
            <v>37122</v>
          </cell>
          <cell r="E228">
            <v>37124</v>
          </cell>
          <cell r="F228">
            <v>37197</v>
          </cell>
          <cell r="G228">
            <v>37125</v>
          </cell>
          <cell r="H228">
            <v>1737.22998046875</v>
          </cell>
          <cell r="I228">
            <v>1737.6300048828125</v>
          </cell>
          <cell r="J228" t="str">
            <v>DAF Ivangorod</v>
          </cell>
          <cell r="K228" t="str">
            <v>FOB Tallinn</v>
          </cell>
          <cell r="L228" t="str">
            <v>Фосфорит</v>
          </cell>
          <cell r="M228" t="str">
            <v>Фосфорит</v>
          </cell>
          <cell r="N228" t="str">
            <v>GMF</v>
          </cell>
          <cell r="O228" t="str">
            <v>Nagel</v>
          </cell>
          <cell r="P228">
            <v>138</v>
          </cell>
          <cell r="Q228">
            <v>239792.94</v>
          </cell>
          <cell r="R228">
            <v>239792.94</v>
          </cell>
          <cell r="S228">
            <v>0</v>
          </cell>
          <cell r="T228" t="str">
            <v>EBSS</v>
          </cell>
          <cell r="U228">
            <v>12608.7435</v>
          </cell>
          <cell r="V228">
            <v>12608.74</v>
          </cell>
          <cell r="W228">
            <v>0</v>
          </cell>
          <cell r="X228">
            <v>0</v>
          </cell>
          <cell r="Y228">
            <v>0</v>
          </cell>
          <cell r="Z228">
            <v>0</v>
          </cell>
        </row>
        <row r="229">
          <cell r="A229">
            <v>200108</v>
          </cell>
          <cell r="B229" t="str">
            <v>dfp</v>
          </cell>
          <cell r="C229" t="str">
            <v>dfp17</v>
          </cell>
          <cell r="D229">
            <v>37132</v>
          </cell>
          <cell r="E229">
            <v>37130</v>
          </cell>
          <cell r="F229">
            <v>37207</v>
          </cell>
          <cell r="G229">
            <v>37132</v>
          </cell>
          <cell r="H229">
            <v>2997.5400390625</v>
          </cell>
          <cell r="I229">
            <v>3001.969970703125</v>
          </cell>
          <cell r="J229" t="str">
            <v>DAF Ivangorod</v>
          </cell>
          <cell r="K229" t="str">
            <v>FOB Tallinn</v>
          </cell>
          <cell r="L229" t="str">
            <v>Фосфорит</v>
          </cell>
          <cell r="M229" t="str">
            <v>Фосфорит</v>
          </cell>
          <cell r="N229" t="str">
            <v>GMF</v>
          </cell>
          <cell r="O229" t="str">
            <v>Nagel</v>
          </cell>
          <cell r="P229">
            <v>132.74889999999999</v>
          </cell>
          <cell r="Q229">
            <v>398508.07</v>
          </cell>
          <cell r="R229">
            <v>398508.07</v>
          </cell>
          <cell r="S229">
            <v>0</v>
          </cell>
          <cell r="T229" t="str">
            <v>EBSS</v>
          </cell>
          <cell r="U229">
            <v>21565.432499999999</v>
          </cell>
          <cell r="V229">
            <v>21565.43</v>
          </cell>
          <cell r="W229">
            <v>0</v>
          </cell>
          <cell r="X229">
            <v>0</v>
          </cell>
          <cell r="Y229">
            <v>0</v>
          </cell>
          <cell r="Z229">
            <v>0</v>
          </cell>
        </row>
        <row r="230">
          <cell r="A230">
            <v>200109</v>
          </cell>
          <cell r="B230" t="str">
            <v>dfp</v>
          </cell>
          <cell r="C230" t="str">
            <v>dfp18</v>
          </cell>
          <cell r="D230">
            <v>37138</v>
          </cell>
          <cell r="E230">
            <v>37139</v>
          </cell>
          <cell r="F230">
            <v>37213</v>
          </cell>
          <cell r="G230">
            <v>37141</v>
          </cell>
          <cell r="H230">
            <v>654.70001220703125</v>
          </cell>
          <cell r="I230">
            <v>655.70001220703125</v>
          </cell>
          <cell r="J230" t="str">
            <v>DAF Ivangorod</v>
          </cell>
          <cell r="K230" t="str">
            <v>FOB Tallinn</v>
          </cell>
          <cell r="L230" t="str">
            <v>Фосфорит</v>
          </cell>
          <cell r="M230" t="str">
            <v>Фосфорит</v>
          </cell>
          <cell r="N230" t="str">
            <v>GMF</v>
          </cell>
          <cell r="O230" t="str">
            <v>Nagel</v>
          </cell>
          <cell r="P230">
            <v>138</v>
          </cell>
          <cell r="Q230">
            <v>90486.6</v>
          </cell>
          <cell r="R230">
            <v>90486.6</v>
          </cell>
          <cell r="S230">
            <v>0</v>
          </cell>
          <cell r="T230" t="str">
            <v>EBSS</v>
          </cell>
          <cell r="U230">
            <v>5011.83</v>
          </cell>
          <cell r="V230">
            <v>5011.83</v>
          </cell>
          <cell r="W230">
            <v>0</v>
          </cell>
          <cell r="X230">
            <v>0</v>
          </cell>
          <cell r="Y230">
            <v>0</v>
          </cell>
          <cell r="Z230">
            <v>0</v>
          </cell>
        </row>
        <row r="231">
          <cell r="A231">
            <v>200109</v>
          </cell>
          <cell r="B231" t="str">
            <v>dfp</v>
          </cell>
          <cell r="C231" t="str">
            <v>dfp19</v>
          </cell>
          <cell r="D231">
            <v>37139</v>
          </cell>
          <cell r="E231">
            <v>37141</v>
          </cell>
          <cell r="F231">
            <v>37214</v>
          </cell>
          <cell r="G231">
            <v>37145</v>
          </cell>
          <cell r="H231">
            <v>728.6199951171875</v>
          </cell>
          <cell r="I231">
            <v>694.0999755859375</v>
          </cell>
          <cell r="J231" t="str">
            <v>DAF Ivangorod</v>
          </cell>
          <cell r="K231" t="str">
            <v>FOB Tallinn</v>
          </cell>
          <cell r="L231" t="str">
            <v>Фосфорит</v>
          </cell>
          <cell r="M231" t="str">
            <v>Фосфорит</v>
          </cell>
          <cell r="N231" t="str">
            <v>GMF</v>
          </cell>
          <cell r="O231" t="str">
            <v>Nagel</v>
          </cell>
          <cell r="P231">
            <v>138</v>
          </cell>
          <cell r="Q231">
            <v>95785.8</v>
          </cell>
          <cell r="R231">
            <v>95785.8</v>
          </cell>
          <cell r="S231">
            <v>0</v>
          </cell>
          <cell r="T231" t="str">
            <v>EBSS</v>
          </cell>
          <cell r="U231">
            <v>5459.2250000000004</v>
          </cell>
          <cell r="V231">
            <v>5459.23</v>
          </cell>
          <cell r="W231">
            <v>0</v>
          </cell>
          <cell r="X231">
            <v>0</v>
          </cell>
          <cell r="Y231">
            <v>0</v>
          </cell>
          <cell r="Z231">
            <v>0</v>
          </cell>
        </row>
        <row r="232">
          <cell r="A232">
            <v>200109</v>
          </cell>
          <cell r="B232" t="str">
            <v>dfp</v>
          </cell>
          <cell r="C232" t="str">
            <v>dfp20</v>
          </cell>
          <cell r="D232">
            <v>37145</v>
          </cell>
          <cell r="E232">
            <v>37147</v>
          </cell>
          <cell r="F232">
            <v>37217</v>
          </cell>
          <cell r="G232">
            <v>37148</v>
          </cell>
          <cell r="H232">
            <v>2524.10009765625</v>
          </cell>
          <cell r="I232">
            <v>2566.199951171875</v>
          </cell>
          <cell r="J232" t="str">
            <v>DAF Ivangorod</v>
          </cell>
          <cell r="K232" t="str">
            <v>FOB Tallinn</v>
          </cell>
          <cell r="L232" t="str">
            <v>Фосфорит</v>
          </cell>
          <cell r="M232" t="str">
            <v>Фосфорит</v>
          </cell>
          <cell r="N232" t="str">
            <v>GMF</v>
          </cell>
          <cell r="O232" t="str">
            <v>Nagel</v>
          </cell>
          <cell r="P232">
            <v>138</v>
          </cell>
          <cell r="Q232">
            <v>354135.6</v>
          </cell>
          <cell r="R232">
            <v>354135.6</v>
          </cell>
          <cell r="S232">
            <v>0</v>
          </cell>
          <cell r="T232" t="str">
            <v>EBSS</v>
          </cell>
          <cell r="U232">
            <v>18192.95</v>
          </cell>
          <cell r="V232">
            <v>18192.95</v>
          </cell>
          <cell r="W232">
            <v>0</v>
          </cell>
          <cell r="X232">
            <v>0</v>
          </cell>
          <cell r="Y232">
            <v>0</v>
          </cell>
          <cell r="Z232">
            <v>0</v>
          </cell>
        </row>
        <row r="233">
          <cell r="A233">
            <v>200109</v>
          </cell>
          <cell r="B233" t="str">
            <v>dfp</v>
          </cell>
          <cell r="C233" t="str">
            <v>dfp21</v>
          </cell>
          <cell r="D233">
            <v>37148</v>
          </cell>
          <cell r="E233">
            <v>37147</v>
          </cell>
          <cell r="F233">
            <v>37221</v>
          </cell>
          <cell r="G233">
            <v>37150</v>
          </cell>
          <cell r="H233">
            <v>1195.7900390625</v>
          </cell>
          <cell r="I233">
            <v>1194.719970703125</v>
          </cell>
          <cell r="J233" t="str">
            <v>DAF Ivangorod</v>
          </cell>
          <cell r="K233" t="str">
            <v>FOB Tallinn</v>
          </cell>
          <cell r="L233" t="str">
            <v>Фосфорит</v>
          </cell>
          <cell r="M233" t="str">
            <v>Фосфорит</v>
          </cell>
          <cell r="N233" t="str">
            <v>GMF</v>
          </cell>
          <cell r="O233" t="str">
            <v>Nagel</v>
          </cell>
          <cell r="P233">
            <v>138</v>
          </cell>
          <cell r="Q233">
            <v>164871.35999999999</v>
          </cell>
          <cell r="R233">
            <v>164871.35999999999</v>
          </cell>
          <cell r="S233">
            <v>0</v>
          </cell>
          <cell r="T233" t="str">
            <v>EBSS</v>
          </cell>
          <cell r="U233">
            <v>8799.1200000000008</v>
          </cell>
          <cell r="V233">
            <v>8799.1200000000008</v>
          </cell>
          <cell r="W233">
            <v>0</v>
          </cell>
          <cell r="X233">
            <v>0</v>
          </cell>
          <cell r="Y233">
            <v>0</v>
          </cell>
          <cell r="Z233">
            <v>0</v>
          </cell>
        </row>
        <row r="234">
          <cell r="A234">
            <v>200109</v>
          </cell>
          <cell r="B234" t="str">
            <v>dfp</v>
          </cell>
          <cell r="C234" t="str">
            <v>dfp22</v>
          </cell>
          <cell r="D234">
            <v>37149</v>
          </cell>
          <cell r="E234">
            <v>37155</v>
          </cell>
          <cell r="F234">
            <v>37224</v>
          </cell>
          <cell r="G234">
            <v>37157</v>
          </cell>
          <cell r="H234">
            <v>1026.1700439453125</v>
          </cell>
          <cell r="I234">
            <v>1030.6400146484375</v>
          </cell>
          <cell r="J234" t="str">
            <v>DAF Ivangorod</v>
          </cell>
          <cell r="K234" t="str">
            <v>FOB Tallinn</v>
          </cell>
          <cell r="L234" t="str">
            <v>Фосфорит</v>
          </cell>
          <cell r="M234" t="str">
            <v>Фосфорит</v>
          </cell>
          <cell r="N234" t="str">
            <v>GMF</v>
          </cell>
          <cell r="O234" t="str">
            <v>Nagel</v>
          </cell>
          <cell r="P234">
            <v>144.40379999999999</v>
          </cell>
          <cell r="Q234">
            <v>148828.32</v>
          </cell>
          <cell r="R234">
            <v>148828.32</v>
          </cell>
          <cell r="S234">
            <v>0</v>
          </cell>
          <cell r="T234" t="str">
            <v>EBSS</v>
          </cell>
          <cell r="U234">
            <v>9421.3474999999999</v>
          </cell>
          <cell r="V234">
            <v>9421.35</v>
          </cell>
          <cell r="W234">
            <v>0</v>
          </cell>
          <cell r="X234">
            <v>0</v>
          </cell>
          <cell r="Y234">
            <v>0</v>
          </cell>
          <cell r="Z234">
            <v>0</v>
          </cell>
        </row>
        <row r="235">
          <cell r="A235">
            <v>200109</v>
          </cell>
          <cell r="B235" t="str">
            <v>dfp</v>
          </cell>
          <cell r="C235" t="str">
            <v>dfp23</v>
          </cell>
          <cell r="D235">
            <v>37151</v>
          </cell>
          <cell r="E235">
            <v>37155</v>
          </cell>
          <cell r="F235">
            <v>37226</v>
          </cell>
          <cell r="G235">
            <v>37157</v>
          </cell>
          <cell r="H235">
            <v>1350.5400390625</v>
          </cell>
          <cell r="I235">
            <v>1350.969970703125</v>
          </cell>
          <cell r="J235" t="str">
            <v>DAF Ivangorod</v>
          </cell>
          <cell r="K235" t="str">
            <v>FOB Tallinn</v>
          </cell>
          <cell r="L235" t="str">
            <v>Фосфорит</v>
          </cell>
          <cell r="M235" t="str">
            <v>Фосфорит</v>
          </cell>
          <cell r="N235" t="str">
            <v>GMF</v>
          </cell>
          <cell r="O235" t="str">
            <v>Nagel</v>
          </cell>
          <cell r="P235">
            <v>138</v>
          </cell>
          <cell r="Q235">
            <v>186433.86</v>
          </cell>
          <cell r="R235">
            <v>186433.86</v>
          </cell>
          <cell r="S235">
            <v>0</v>
          </cell>
          <cell r="T235" t="str">
            <v>EBSS</v>
          </cell>
          <cell r="U235">
            <v>9886.9325000000008</v>
          </cell>
          <cell r="V235">
            <v>9886.93</v>
          </cell>
          <cell r="W235">
            <v>0</v>
          </cell>
          <cell r="X235">
            <v>0</v>
          </cell>
          <cell r="Y235">
            <v>0</v>
          </cell>
          <cell r="Z235">
            <v>0</v>
          </cell>
        </row>
        <row r="236">
          <cell r="A236">
            <v>200109</v>
          </cell>
          <cell r="B236" t="str">
            <v>dfp</v>
          </cell>
          <cell r="C236" t="str">
            <v>dfp24</v>
          </cell>
          <cell r="D236">
            <v>37153</v>
          </cell>
          <cell r="E236">
            <v>37147</v>
          </cell>
          <cell r="F236">
            <v>37183</v>
          </cell>
          <cell r="G236">
            <v>37164</v>
          </cell>
          <cell r="H236">
            <v>2006</v>
          </cell>
          <cell r="I236">
            <v>2009.02001953125</v>
          </cell>
          <cell r="J236" t="str">
            <v>DAF Ivangorod</v>
          </cell>
          <cell r="K236" t="str">
            <v>CIF Alexandria</v>
          </cell>
          <cell r="L236" t="str">
            <v>Фосфорит</v>
          </cell>
          <cell r="M236" t="str">
            <v>Фосфорит</v>
          </cell>
          <cell r="N236" t="str">
            <v>GMF</v>
          </cell>
          <cell r="O236" t="str">
            <v>Jomitco</v>
          </cell>
          <cell r="P236">
            <v>177</v>
          </cell>
          <cell r="Q236">
            <v>355596.54</v>
          </cell>
          <cell r="R236">
            <v>354000</v>
          </cell>
          <cell r="S236">
            <v>1596.54</v>
          </cell>
          <cell r="T236" t="str">
            <v>EBSS</v>
          </cell>
          <cell r="U236">
            <v>77040.354999999996</v>
          </cell>
          <cell r="V236">
            <v>77040.36</v>
          </cell>
          <cell r="W236">
            <v>0</v>
          </cell>
          <cell r="X236">
            <v>1564.62</v>
          </cell>
          <cell r="Y236">
            <v>1564.62</v>
          </cell>
          <cell r="Z236">
            <v>0</v>
          </cell>
        </row>
        <row r="237">
          <cell r="A237">
            <v>200109</v>
          </cell>
          <cell r="B237" t="str">
            <v>dfp</v>
          </cell>
          <cell r="C237" t="str">
            <v>dfp25</v>
          </cell>
          <cell r="D237">
            <v>37161</v>
          </cell>
          <cell r="E237">
            <v>37162</v>
          </cell>
          <cell r="F237">
            <v>37236</v>
          </cell>
          <cell r="G237">
            <v>37164</v>
          </cell>
          <cell r="H237">
            <v>2295.929931640625</v>
          </cell>
          <cell r="I237">
            <v>2296.60009765625</v>
          </cell>
          <cell r="J237" t="str">
            <v>DAF Ivangorod</v>
          </cell>
          <cell r="K237" t="str">
            <v>FOB Tallinn</v>
          </cell>
          <cell r="L237" t="str">
            <v>Фосфорит</v>
          </cell>
          <cell r="M237" t="str">
            <v>Фосфорит</v>
          </cell>
          <cell r="N237" t="str">
            <v>GMF</v>
          </cell>
          <cell r="O237" t="str">
            <v>Nagel</v>
          </cell>
          <cell r="P237">
            <v>134.65880000000001</v>
          </cell>
          <cell r="Q237">
            <v>309257.33</v>
          </cell>
          <cell r="R237">
            <v>309257.33</v>
          </cell>
          <cell r="S237">
            <v>0</v>
          </cell>
          <cell r="T237" t="str">
            <v>EBSS</v>
          </cell>
          <cell r="U237">
            <v>16653.349999999999</v>
          </cell>
          <cell r="V237">
            <v>16653.349999999999</v>
          </cell>
          <cell r="W237">
            <v>0</v>
          </cell>
          <cell r="X237">
            <v>0</v>
          </cell>
          <cell r="Y237">
            <v>0</v>
          </cell>
          <cell r="Z237">
            <v>0</v>
          </cell>
        </row>
        <row r="238">
          <cell r="A238">
            <v>200109</v>
          </cell>
          <cell r="B238" t="str">
            <v>dfp</v>
          </cell>
          <cell r="C238" t="str">
            <v>dfp26</v>
          </cell>
          <cell r="D238">
            <v>37154</v>
          </cell>
          <cell r="E238">
            <v>37154</v>
          </cell>
          <cell r="F238">
            <v>37178</v>
          </cell>
          <cell r="G238">
            <v>37154</v>
          </cell>
          <cell r="H238">
            <v>65</v>
          </cell>
          <cell r="I238">
            <v>65</v>
          </cell>
          <cell r="J238" t="str">
            <v>DAF Ivangorod</v>
          </cell>
          <cell r="K238" t="str">
            <v>DAF Ivangorod-Narva</v>
          </cell>
          <cell r="L238" t="str">
            <v>Фосфорит</v>
          </cell>
          <cell r="M238" t="str">
            <v>Фосфорит</v>
          </cell>
          <cell r="N238" t="str">
            <v>GMF</v>
          </cell>
          <cell r="O238" t="str">
            <v>Express Eng</v>
          </cell>
          <cell r="P238">
            <v>143.6</v>
          </cell>
          <cell r="Q238">
            <v>9334</v>
          </cell>
          <cell r="R238">
            <v>9334</v>
          </cell>
          <cell r="S238">
            <v>0</v>
          </cell>
          <cell r="T238">
            <v>0</v>
          </cell>
          <cell r="U238">
            <v>0</v>
          </cell>
          <cell r="V238">
            <v>0</v>
          </cell>
          <cell r="W238">
            <v>0</v>
          </cell>
          <cell r="X238">
            <v>0</v>
          </cell>
          <cell r="Y238">
            <v>0</v>
          </cell>
          <cell r="Z238">
            <v>0</v>
          </cell>
        </row>
        <row r="239">
          <cell r="A239">
            <v>200109</v>
          </cell>
          <cell r="B239" t="str">
            <v>dfp</v>
          </cell>
          <cell r="C239" t="str">
            <v>dfp27</v>
          </cell>
          <cell r="D239">
            <v>37158</v>
          </cell>
          <cell r="E239">
            <v>37155</v>
          </cell>
          <cell r="F239">
            <v>37184</v>
          </cell>
          <cell r="G239">
            <v>37155</v>
          </cell>
          <cell r="H239">
            <v>64</v>
          </cell>
          <cell r="I239">
            <v>64</v>
          </cell>
          <cell r="J239" t="str">
            <v>DAF Ivangorod</v>
          </cell>
          <cell r="K239" t="str">
            <v>DAF Ivangorod-Narva</v>
          </cell>
          <cell r="L239" t="str">
            <v>Фосфорит</v>
          </cell>
          <cell r="M239" t="str">
            <v>Фосфорит</v>
          </cell>
          <cell r="N239" t="str">
            <v>GMF</v>
          </cell>
          <cell r="O239" t="str">
            <v>Express Eng</v>
          </cell>
          <cell r="P239">
            <v>143.6</v>
          </cell>
          <cell r="Q239">
            <v>9190.4</v>
          </cell>
          <cell r="R239">
            <v>9190.4</v>
          </cell>
          <cell r="S239">
            <v>0</v>
          </cell>
          <cell r="T239">
            <v>0</v>
          </cell>
          <cell r="U239">
            <v>0</v>
          </cell>
          <cell r="V239">
            <v>0</v>
          </cell>
          <cell r="W239">
            <v>0</v>
          </cell>
          <cell r="X239">
            <v>0</v>
          </cell>
          <cell r="Y239">
            <v>0</v>
          </cell>
          <cell r="Z239">
            <v>0</v>
          </cell>
        </row>
        <row r="240">
          <cell r="A240">
            <v>200109</v>
          </cell>
          <cell r="B240" t="str">
            <v>dfp</v>
          </cell>
          <cell r="C240" t="str">
            <v>dfp28</v>
          </cell>
          <cell r="D240">
            <v>37159</v>
          </cell>
          <cell r="E240">
            <v>37162</v>
          </cell>
          <cell r="F240">
            <v>37189</v>
          </cell>
          <cell r="G240">
            <v>37162</v>
          </cell>
          <cell r="H240">
            <v>65</v>
          </cell>
          <cell r="I240">
            <v>65</v>
          </cell>
          <cell r="J240" t="str">
            <v>DAF Ivangorod</v>
          </cell>
          <cell r="K240" t="str">
            <v>DAF Ivangorod-Narva</v>
          </cell>
          <cell r="L240" t="str">
            <v>Фосфорит</v>
          </cell>
          <cell r="M240" t="str">
            <v>Фосфорит</v>
          </cell>
          <cell r="N240" t="str">
            <v>Mirintex</v>
          </cell>
          <cell r="O240" t="str">
            <v>Fakserting</v>
          </cell>
          <cell r="P240">
            <v>147</v>
          </cell>
          <cell r="Q240">
            <v>9555</v>
          </cell>
          <cell r="R240">
            <v>9555</v>
          </cell>
          <cell r="S240">
            <v>0</v>
          </cell>
          <cell r="T240">
            <v>0</v>
          </cell>
          <cell r="U240">
            <v>0</v>
          </cell>
          <cell r="V240">
            <v>0</v>
          </cell>
          <cell r="W240">
            <v>0</v>
          </cell>
          <cell r="X240">
            <v>0</v>
          </cell>
          <cell r="Y240">
            <v>0</v>
          </cell>
          <cell r="Z240">
            <v>0</v>
          </cell>
        </row>
        <row r="241">
          <cell r="A241">
            <v>200110</v>
          </cell>
          <cell r="B241" t="str">
            <v>dfp</v>
          </cell>
          <cell r="C241" t="str">
            <v>dfp29</v>
          </cell>
          <cell r="D241">
            <v>37168</v>
          </cell>
          <cell r="E241">
            <v>37180</v>
          </cell>
          <cell r="F241">
            <v>37242</v>
          </cell>
          <cell r="G241">
            <v>37180</v>
          </cell>
          <cell r="H241">
            <v>65</v>
          </cell>
          <cell r="I241">
            <v>65</v>
          </cell>
          <cell r="J241" t="str">
            <v>FCA Sala</v>
          </cell>
          <cell r="K241" t="str">
            <v>FCA Sala</v>
          </cell>
          <cell r="L241" t="str">
            <v>Фосфорит</v>
          </cell>
          <cell r="M241" t="str">
            <v>Фосфорит</v>
          </cell>
          <cell r="N241" t="str">
            <v>GMF</v>
          </cell>
          <cell r="O241" t="str">
            <v>Raleksas</v>
          </cell>
          <cell r="P241">
            <v>148</v>
          </cell>
          <cell r="Q241">
            <v>9620</v>
          </cell>
          <cell r="R241">
            <v>9620</v>
          </cell>
          <cell r="S241">
            <v>0</v>
          </cell>
          <cell r="T241">
            <v>0</v>
          </cell>
          <cell r="U241">
            <v>0</v>
          </cell>
          <cell r="V241">
            <v>0</v>
          </cell>
          <cell r="W241">
            <v>0</v>
          </cell>
          <cell r="X241">
            <v>0</v>
          </cell>
          <cell r="Y241">
            <v>0</v>
          </cell>
          <cell r="Z241">
            <v>0</v>
          </cell>
        </row>
        <row r="242">
          <cell r="A242">
            <v>200110</v>
          </cell>
          <cell r="B242" t="str">
            <v>dfp</v>
          </cell>
          <cell r="C242" t="str">
            <v>dfp30</v>
          </cell>
          <cell r="D242">
            <v>37169</v>
          </cell>
          <cell r="E242">
            <v>37169</v>
          </cell>
          <cell r="F242">
            <v>37244</v>
          </cell>
          <cell r="G242">
            <v>37170</v>
          </cell>
          <cell r="H242">
            <v>1014.7899780273438</v>
          </cell>
          <cell r="I242">
            <v>1021.02001953125</v>
          </cell>
          <cell r="J242" t="str">
            <v>DAF Ivangorod</v>
          </cell>
          <cell r="K242" t="str">
            <v>FOB Tallinn</v>
          </cell>
          <cell r="L242" t="str">
            <v>Фосфорит</v>
          </cell>
          <cell r="M242" t="str">
            <v>Фосфорит</v>
          </cell>
          <cell r="N242" t="str">
            <v>GMF</v>
          </cell>
          <cell r="O242" t="str">
            <v>Nagel</v>
          </cell>
          <cell r="P242">
            <v>138</v>
          </cell>
          <cell r="Q242">
            <v>140900.76</v>
          </cell>
          <cell r="R242">
            <v>140900.76</v>
          </cell>
          <cell r="S242">
            <v>0</v>
          </cell>
          <cell r="T242" t="str">
            <v>EBSS</v>
          </cell>
          <cell r="U242">
            <v>7545.2674999999999</v>
          </cell>
          <cell r="V242">
            <v>7545.27</v>
          </cell>
          <cell r="W242">
            <v>0</v>
          </cell>
          <cell r="X242">
            <v>0</v>
          </cell>
          <cell r="Y242">
            <v>0</v>
          </cell>
          <cell r="Z242">
            <v>0</v>
          </cell>
        </row>
        <row r="243">
          <cell r="A243">
            <v>200110</v>
          </cell>
          <cell r="B243" t="str">
            <v>dfp</v>
          </cell>
          <cell r="C243" t="str">
            <v>dfp31</v>
          </cell>
          <cell r="D243">
            <v>37175</v>
          </cell>
          <cell r="E243">
            <v>37175</v>
          </cell>
          <cell r="F243">
            <v>37250</v>
          </cell>
          <cell r="G243">
            <v>37178</v>
          </cell>
          <cell r="H243">
            <v>3006.260009765625</v>
          </cell>
          <cell r="I243">
            <v>3003.22998046875</v>
          </cell>
          <cell r="J243" t="str">
            <v>DAF Ivangorod</v>
          </cell>
          <cell r="K243" t="str">
            <v>FOB Tallinn</v>
          </cell>
          <cell r="L243" t="str">
            <v>Фосфорит</v>
          </cell>
          <cell r="M243" t="str">
            <v>Фосфорит</v>
          </cell>
          <cell r="N243" t="str">
            <v>GMF</v>
          </cell>
          <cell r="O243" t="str">
            <v>Nagel</v>
          </cell>
          <cell r="P243">
            <v>131</v>
          </cell>
          <cell r="Q243">
            <v>393423.13</v>
          </cell>
          <cell r="R243">
            <v>393423.13</v>
          </cell>
          <cell r="S243">
            <v>0</v>
          </cell>
          <cell r="T243" t="str">
            <v>EBSS</v>
          </cell>
          <cell r="U243">
            <v>21465.767500000002</v>
          </cell>
          <cell r="V243">
            <v>21465.77</v>
          </cell>
          <cell r="W243">
            <v>0</v>
          </cell>
          <cell r="X243">
            <v>0</v>
          </cell>
          <cell r="Y243">
            <v>0</v>
          </cell>
          <cell r="Z243">
            <v>0</v>
          </cell>
        </row>
        <row r="244">
          <cell r="A244">
            <v>200110</v>
          </cell>
          <cell r="B244" t="str">
            <v>dfp</v>
          </cell>
          <cell r="C244" t="str">
            <v>dfp32</v>
          </cell>
          <cell r="D244">
            <v>37179</v>
          </cell>
          <cell r="E244">
            <v>37181</v>
          </cell>
          <cell r="F244">
            <v>37254</v>
          </cell>
          <cell r="G244">
            <v>37182</v>
          </cell>
          <cell r="H244">
            <v>1400.949951171875</v>
          </cell>
          <cell r="I244">
            <v>1406.739990234375</v>
          </cell>
          <cell r="J244" t="str">
            <v>DAF Ivangorod</v>
          </cell>
          <cell r="K244" t="str">
            <v>FOB Tallinn</v>
          </cell>
          <cell r="L244" t="str">
            <v>Фосфорит</v>
          </cell>
          <cell r="M244" t="str">
            <v>Фосфорит</v>
          </cell>
          <cell r="N244" t="str">
            <v>GMF</v>
          </cell>
          <cell r="O244" t="str">
            <v>Nagel</v>
          </cell>
          <cell r="P244">
            <v>138</v>
          </cell>
          <cell r="Q244">
            <v>194130.12</v>
          </cell>
          <cell r="R244">
            <v>194130.12</v>
          </cell>
          <cell r="S244">
            <v>0</v>
          </cell>
          <cell r="T244" t="str">
            <v>EBSS</v>
          </cell>
          <cell r="U244">
            <v>10249.915000000001</v>
          </cell>
          <cell r="V244">
            <v>10249.92</v>
          </cell>
          <cell r="W244">
            <v>0</v>
          </cell>
          <cell r="X244">
            <v>0</v>
          </cell>
          <cell r="Y244">
            <v>0</v>
          </cell>
          <cell r="Z244">
            <v>0</v>
          </cell>
        </row>
        <row r="245">
          <cell r="A245">
            <v>200110</v>
          </cell>
          <cell r="B245" t="str">
            <v>dfp</v>
          </cell>
          <cell r="C245" t="str">
            <v>dfp33</v>
          </cell>
          <cell r="D245">
            <v>37182</v>
          </cell>
          <cell r="E245">
            <v>37183</v>
          </cell>
          <cell r="F245">
            <v>37257</v>
          </cell>
          <cell r="G245">
            <v>37186</v>
          </cell>
          <cell r="H245">
            <v>868.719970703125</v>
          </cell>
          <cell r="I245">
            <v>871.530029296875</v>
          </cell>
          <cell r="J245" t="str">
            <v>DAF Ivangorod</v>
          </cell>
          <cell r="K245" t="str">
            <v>FOB Tallinn</v>
          </cell>
          <cell r="L245" t="str">
            <v>Фосфорит</v>
          </cell>
          <cell r="M245" t="str">
            <v>Фосфорит</v>
          </cell>
          <cell r="N245" t="str">
            <v>GMF</v>
          </cell>
          <cell r="O245" t="str">
            <v>Nagel</v>
          </cell>
          <cell r="P245">
            <v>145.86320000000001</v>
          </cell>
          <cell r="Q245">
            <v>127124.14</v>
          </cell>
          <cell r="R245">
            <v>127124.14</v>
          </cell>
          <cell r="S245">
            <v>0</v>
          </cell>
          <cell r="T245" t="str">
            <v>EBSS</v>
          </cell>
          <cell r="U245">
            <v>8387.6924999999992</v>
          </cell>
          <cell r="V245">
            <v>8387.69</v>
          </cell>
          <cell r="W245">
            <v>0</v>
          </cell>
          <cell r="X245">
            <v>0</v>
          </cell>
          <cell r="Y245">
            <v>0</v>
          </cell>
          <cell r="Z245">
            <v>0</v>
          </cell>
        </row>
        <row r="246">
          <cell r="A246">
            <v>200110</v>
          </cell>
          <cell r="B246" t="str">
            <v>dfp</v>
          </cell>
          <cell r="C246" t="str">
            <v>dfp34</v>
          </cell>
          <cell r="D246">
            <v>37186</v>
          </cell>
          <cell r="E246">
            <v>37189</v>
          </cell>
          <cell r="F246">
            <v>37261</v>
          </cell>
          <cell r="G246">
            <v>37193</v>
          </cell>
          <cell r="H246">
            <v>843.97998046875</v>
          </cell>
          <cell r="I246">
            <v>852.04998779296875</v>
          </cell>
          <cell r="J246" t="str">
            <v>DAF Ivangorod</v>
          </cell>
          <cell r="K246" t="str">
            <v>FOB Tallinn</v>
          </cell>
          <cell r="L246" t="str">
            <v>Фосфорит</v>
          </cell>
          <cell r="M246" t="str">
            <v>Фосфорит</v>
          </cell>
          <cell r="N246" t="str">
            <v>GMF</v>
          </cell>
          <cell r="O246" t="str">
            <v>Nagel</v>
          </cell>
          <cell r="P246">
            <v>138.18690000000001</v>
          </cell>
          <cell r="Q246">
            <v>117742.16</v>
          </cell>
          <cell r="R246">
            <v>117742.16</v>
          </cell>
          <cell r="S246">
            <v>0</v>
          </cell>
          <cell r="T246" t="str">
            <v>EBSS</v>
          </cell>
          <cell r="U246">
            <v>6862.835</v>
          </cell>
          <cell r="V246">
            <v>6862.83</v>
          </cell>
          <cell r="W246">
            <v>0</v>
          </cell>
          <cell r="X246">
            <v>0</v>
          </cell>
          <cell r="Y246">
            <v>0</v>
          </cell>
          <cell r="Z246">
            <v>0</v>
          </cell>
        </row>
        <row r="247">
          <cell r="A247">
            <v>200110</v>
          </cell>
          <cell r="B247" t="str">
            <v>dfp</v>
          </cell>
          <cell r="C247" t="str">
            <v>dfp35</v>
          </cell>
          <cell r="D247">
            <v>37189</v>
          </cell>
          <cell r="E247">
            <v>37187</v>
          </cell>
          <cell r="F247">
            <v>37264</v>
          </cell>
          <cell r="G247">
            <v>37190</v>
          </cell>
          <cell r="H247">
            <v>1031.2049560546875</v>
          </cell>
          <cell r="I247">
            <v>1023.3800048828125</v>
          </cell>
          <cell r="J247" t="str">
            <v>DAF Ivangorod</v>
          </cell>
          <cell r="K247" t="str">
            <v>FOB Tallinn</v>
          </cell>
          <cell r="L247" t="str">
            <v>Фосфорит</v>
          </cell>
          <cell r="M247" t="str">
            <v>Фосфорит</v>
          </cell>
          <cell r="N247" t="str">
            <v>GMF</v>
          </cell>
          <cell r="O247" t="str">
            <v>Nagel</v>
          </cell>
          <cell r="P247">
            <v>139.28980000000001</v>
          </cell>
          <cell r="Q247">
            <v>142546.44</v>
          </cell>
          <cell r="R247">
            <v>142546.44</v>
          </cell>
          <cell r="S247">
            <v>0</v>
          </cell>
          <cell r="T247" t="str">
            <v>EBSS</v>
          </cell>
          <cell r="U247">
            <v>7989.8787000000002</v>
          </cell>
          <cell r="V247">
            <v>7989.88</v>
          </cell>
          <cell r="W247">
            <v>0</v>
          </cell>
          <cell r="X247">
            <v>0</v>
          </cell>
          <cell r="Y247">
            <v>0</v>
          </cell>
          <cell r="Z247">
            <v>0</v>
          </cell>
        </row>
        <row r="248">
          <cell r="A248">
            <v>200110</v>
          </cell>
          <cell r="B248" t="str">
            <v>dfp</v>
          </cell>
          <cell r="C248" t="str">
            <v>dfp36</v>
          </cell>
          <cell r="D248">
            <v>37194</v>
          </cell>
          <cell r="E248">
            <v>37195</v>
          </cell>
          <cell r="F248">
            <v>37269</v>
          </cell>
          <cell r="G248">
            <v>37203</v>
          </cell>
          <cell r="H248">
            <v>1829.02001953125</v>
          </cell>
          <cell r="I248">
            <v>1834.760009765625</v>
          </cell>
          <cell r="J248" t="str">
            <v>DAF Ivangorod</v>
          </cell>
          <cell r="K248" t="str">
            <v>FOB Tallinn</v>
          </cell>
          <cell r="L248" t="str">
            <v>Фосфорит</v>
          </cell>
          <cell r="M248" t="str">
            <v>Фосфорит</v>
          </cell>
          <cell r="N248" t="str">
            <v>GMF</v>
          </cell>
          <cell r="O248" t="str">
            <v>Nagel</v>
          </cell>
          <cell r="P248">
            <v>139.0968</v>
          </cell>
          <cell r="Q248">
            <v>255209.22</v>
          </cell>
          <cell r="R248">
            <v>255209.22</v>
          </cell>
          <cell r="S248">
            <v>0</v>
          </cell>
          <cell r="T248" t="str">
            <v>EBSS</v>
          </cell>
          <cell r="U248">
            <v>14397.96</v>
          </cell>
          <cell r="V248">
            <v>14397.96</v>
          </cell>
          <cell r="W248">
            <v>0</v>
          </cell>
          <cell r="X248">
            <v>0</v>
          </cell>
          <cell r="Y248">
            <v>0</v>
          </cell>
          <cell r="Z248">
            <v>0</v>
          </cell>
        </row>
        <row r="249">
          <cell r="A249">
            <v>200109</v>
          </cell>
          <cell r="B249" t="str">
            <v>dfp</v>
          </cell>
          <cell r="C249" t="str">
            <v>dfp38</v>
          </cell>
          <cell r="D249">
            <v>37141</v>
          </cell>
          <cell r="E249">
            <v>37155</v>
          </cell>
          <cell r="F249">
            <v>37206</v>
          </cell>
          <cell r="G249">
            <v>37155</v>
          </cell>
          <cell r="H249">
            <v>19.229999542236328</v>
          </cell>
          <cell r="I249">
            <v>19.229999542236328</v>
          </cell>
          <cell r="J249" t="str">
            <v>DAF Ivangorod</v>
          </cell>
          <cell r="K249" t="str">
            <v>DAF Ivangorod-Narva</v>
          </cell>
          <cell r="L249" t="str">
            <v>Фосфорит</v>
          </cell>
          <cell r="M249" t="str">
            <v>Фосфорит</v>
          </cell>
          <cell r="N249" t="str">
            <v>Mirintex</v>
          </cell>
          <cell r="O249" t="str">
            <v>Fakserting</v>
          </cell>
          <cell r="P249">
            <v>150.75</v>
          </cell>
          <cell r="Q249">
            <v>2898.9225000000001</v>
          </cell>
          <cell r="R249">
            <v>2898.92</v>
          </cell>
          <cell r="S249">
            <v>0</v>
          </cell>
          <cell r="T249" t="str">
            <v>EBSS</v>
          </cell>
          <cell r="U249">
            <v>91.342500000000001</v>
          </cell>
          <cell r="V249">
            <v>91.34</v>
          </cell>
          <cell r="W249">
            <v>0</v>
          </cell>
          <cell r="X249">
            <v>0</v>
          </cell>
          <cell r="Y249">
            <v>0</v>
          </cell>
          <cell r="Z249">
            <v>0</v>
          </cell>
        </row>
        <row r="250">
          <cell r="A250">
            <v>200111</v>
          </cell>
          <cell r="B250" t="str">
            <v>dfp</v>
          </cell>
          <cell r="C250" t="str">
            <v>dfp39</v>
          </cell>
          <cell r="D250">
            <v>37200</v>
          </cell>
          <cell r="E250">
            <v>37205</v>
          </cell>
          <cell r="F250">
            <v>37275</v>
          </cell>
          <cell r="G250">
            <v>37206</v>
          </cell>
          <cell r="H250">
            <v>1103.739990234375</v>
          </cell>
          <cell r="I250">
            <v>1108.530029296875</v>
          </cell>
          <cell r="J250" t="str">
            <v>DAF Ivangorod</v>
          </cell>
          <cell r="K250" t="str">
            <v>FOB Tallinn</v>
          </cell>
          <cell r="L250" t="str">
            <v>Фосфорит</v>
          </cell>
          <cell r="M250" t="str">
            <v>Фосфорит</v>
          </cell>
          <cell r="N250" t="str">
            <v>GMF</v>
          </cell>
          <cell r="O250" t="str">
            <v>Nagel</v>
          </cell>
          <cell r="P250">
            <v>139.1908</v>
          </cell>
          <cell r="Q250">
            <v>154297.14000000001</v>
          </cell>
          <cell r="R250">
            <v>154297.14000000001</v>
          </cell>
          <cell r="S250">
            <v>0</v>
          </cell>
          <cell r="T250" t="str">
            <v>EBSS</v>
          </cell>
          <cell r="U250">
            <v>8528.1924999999992</v>
          </cell>
          <cell r="V250">
            <v>8528.19</v>
          </cell>
          <cell r="W250">
            <v>0</v>
          </cell>
          <cell r="X250">
            <v>0</v>
          </cell>
          <cell r="Y250">
            <v>0</v>
          </cell>
          <cell r="Z250">
            <v>0</v>
          </cell>
        </row>
        <row r="251">
          <cell r="A251">
            <v>200111</v>
          </cell>
          <cell r="B251" t="str">
            <v>dfp</v>
          </cell>
          <cell r="C251" t="str">
            <v>dfp40</v>
          </cell>
          <cell r="D251">
            <v>37211</v>
          </cell>
          <cell r="E251">
            <v>37211</v>
          </cell>
          <cell r="F251">
            <v>37286</v>
          </cell>
          <cell r="G251">
            <v>37214</v>
          </cell>
          <cell r="H251">
            <v>630.64501953125</v>
          </cell>
          <cell r="I251">
            <v>625.8599853515625</v>
          </cell>
          <cell r="J251" t="str">
            <v>DAF Ivangorod</v>
          </cell>
          <cell r="K251" t="str">
            <v>FOB Tallinn</v>
          </cell>
          <cell r="L251" t="str">
            <v>Фосфорит</v>
          </cell>
          <cell r="M251" t="str">
            <v>Фосфорит</v>
          </cell>
          <cell r="N251" t="str">
            <v>GMF</v>
          </cell>
          <cell r="O251" t="str">
            <v>Nagel</v>
          </cell>
          <cell r="P251">
            <v>138</v>
          </cell>
          <cell r="Q251">
            <v>86368.68</v>
          </cell>
          <cell r="R251">
            <v>86368.68</v>
          </cell>
          <cell r="S251">
            <v>0</v>
          </cell>
          <cell r="T251" t="str">
            <v>EBSS</v>
          </cell>
          <cell r="U251">
            <v>4834.0812999999998</v>
          </cell>
          <cell r="V251">
            <v>4834.08</v>
          </cell>
          <cell r="W251">
            <v>0</v>
          </cell>
          <cell r="X251">
            <v>0</v>
          </cell>
          <cell r="Y251">
            <v>0</v>
          </cell>
          <cell r="Z251">
            <v>0</v>
          </cell>
        </row>
        <row r="252">
          <cell r="A252">
            <v>200111</v>
          </cell>
          <cell r="B252" t="str">
            <v>dfp</v>
          </cell>
          <cell r="C252" t="str">
            <v>dfp41</v>
          </cell>
          <cell r="D252">
            <v>37213</v>
          </cell>
          <cell r="E252">
            <v>37213</v>
          </cell>
          <cell r="F252">
            <v>37299</v>
          </cell>
          <cell r="G252">
            <v>37215</v>
          </cell>
          <cell r="H252">
            <v>1054.6800537109375</v>
          </cell>
          <cell r="I252">
            <v>1056.0899658203125</v>
          </cell>
          <cell r="J252" t="str">
            <v>DAF Ivangorod</v>
          </cell>
          <cell r="K252" t="str">
            <v>FOB Tallinn</v>
          </cell>
          <cell r="L252" t="str">
            <v>Фосфорит</v>
          </cell>
          <cell r="M252" t="str">
            <v>Фосфорит</v>
          </cell>
          <cell r="N252" t="str">
            <v>GMF</v>
          </cell>
          <cell r="O252" t="str">
            <v>Nagel</v>
          </cell>
          <cell r="P252">
            <v>146.54089999999999</v>
          </cell>
          <cell r="Q252">
            <v>154760.42000000001</v>
          </cell>
          <cell r="R252">
            <v>154760.42000000001</v>
          </cell>
          <cell r="S252">
            <v>0</v>
          </cell>
          <cell r="T252" t="str">
            <v>EBSS</v>
          </cell>
          <cell r="U252">
            <v>10246.452499999999</v>
          </cell>
          <cell r="V252">
            <v>10246.450000000001</v>
          </cell>
          <cell r="W252">
            <v>0</v>
          </cell>
          <cell r="X252">
            <v>0</v>
          </cell>
          <cell r="Y252">
            <v>0</v>
          </cell>
          <cell r="Z252">
            <v>0</v>
          </cell>
        </row>
        <row r="253">
          <cell r="A253">
            <v>200111</v>
          </cell>
          <cell r="B253" t="str">
            <v>dfp</v>
          </cell>
          <cell r="C253" t="str">
            <v>dfp43</v>
          </cell>
          <cell r="D253">
            <v>37218</v>
          </cell>
          <cell r="E253">
            <v>37219</v>
          </cell>
          <cell r="F253">
            <v>37293</v>
          </cell>
          <cell r="G253">
            <v>37220</v>
          </cell>
          <cell r="H253">
            <v>1061.8499755859375</v>
          </cell>
          <cell r="I253">
            <v>1065.3800048828125</v>
          </cell>
          <cell r="J253" t="str">
            <v>DAF Ivangorod</v>
          </cell>
          <cell r="K253" t="str">
            <v>FOB Tallinn</v>
          </cell>
          <cell r="L253" t="str">
            <v>Фосфорит</v>
          </cell>
          <cell r="M253" t="str">
            <v>Фосфорит</v>
          </cell>
          <cell r="N253" t="str">
            <v>GMF</v>
          </cell>
          <cell r="O253" t="str">
            <v>Nagel</v>
          </cell>
          <cell r="P253">
            <v>138</v>
          </cell>
          <cell r="Q253">
            <v>147022.44</v>
          </cell>
          <cell r="R253">
            <v>147022.44</v>
          </cell>
          <cell r="S253">
            <v>0</v>
          </cell>
          <cell r="T253" t="str">
            <v>EBSS</v>
          </cell>
          <cell r="U253">
            <v>7871.6049999999996</v>
          </cell>
          <cell r="V253">
            <v>7871.61</v>
          </cell>
          <cell r="W253">
            <v>0</v>
          </cell>
          <cell r="X253">
            <v>0</v>
          </cell>
          <cell r="Y253">
            <v>0</v>
          </cell>
          <cell r="Z253">
            <v>0</v>
          </cell>
        </row>
        <row r="254">
          <cell r="A254">
            <v>200111</v>
          </cell>
          <cell r="B254" t="str">
            <v>dfp</v>
          </cell>
          <cell r="C254" t="str">
            <v>dfp44</v>
          </cell>
          <cell r="D254">
            <v>37223</v>
          </cell>
          <cell r="E254">
            <v>37225</v>
          </cell>
          <cell r="F254">
            <v>37298</v>
          </cell>
          <cell r="G254">
            <v>37228</v>
          </cell>
          <cell r="H254">
            <v>2024.72998046875</v>
          </cell>
          <cell r="I254">
            <v>2023.6300048828125</v>
          </cell>
          <cell r="J254" t="str">
            <v>DAF Ivangorod</v>
          </cell>
          <cell r="K254" t="str">
            <v>FOB Tallinn</v>
          </cell>
          <cell r="L254" t="str">
            <v>Фосфорит</v>
          </cell>
          <cell r="M254" t="str">
            <v>Фосфорит</v>
          </cell>
          <cell r="N254" t="str">
            <v>GMF</v>
          </cell>
          <cell r="O254" t="str">
            <v>Nagel</v>
          </cell>
          <cell r="P254">
            <v>138</v>
          </cell>
          <cell r="Q254">
            <v>279260.94</v>
          </cell>
          <cell r="R254">
            <v>279260.94</v>
          </cell>
          <cell r="S254">
            <v>0</v>
          </cell>
          <cell r="T254" t="str">
            <v>EBSS</v>
          </cell>
          <cell r="U254">
            <v>14558.5875</v>
          </cell>
          <cell r="V254">
            <v>14558.59</v>
          </cell>
          <cell r="W254">
            <v>0</v>
          </cell>
          <cell r="X254">
            <v>0</v>
          </cell>
          <cell r="Y254">
            <v>0</v>
          </cell>
          <cell r="Z254">
            <v>0</v>
          </cell>
        </row>
        <row r="255">
          <cell r="A255">
            <v>200111</v>
          </cell>
          <cell r="B255" t="str">
            <v>dfp</v>
          </cell>
          <cell r="C255" t="str">
            <v>dfp45</v>
          </cell>
          <cell r="D255">
            <v>37212</v>
          </cell>
          <cell r="E255">
            <v>37213</v>
          </cell>
          <cell r="F255">
            <v>37287</v>
          </cell>
          <cell r="G255">
            <v>37214</v>
          </cell>
          <cell r="H255">
            <v>1945.989990234375</v>
          </cell>
          <cell r="I255">
            <v>1945.280029296875</v>
          </cell>
          <cell r="J255" t="str">
            <v>DAF Ivangorod</v>
          </cell>
          <cell r="K255" t="str">
            <v>FOB Tallinn</v>
          </cell>
          <cell r="L255" t="str">
            <v>Фосфорит</v>
          </cell>
          <cell r="M255" t="str">
            <v>Фосфорит</v>
          </cell>
          <cell r="N255" t="str">
            <v>GMF</v>
          </cell>
          <cell r="O255" t="str">
            <v>Nagel</v>
          </cell>
          <cell r="P255">
            <v>131</v>
          </cell>
          <cell r="Q255">
            <v>254831.68</v>
          </cell>
          <cell r="R255">
            <v>254831.68</v>
          </cell>
          <cell r="S255">
            <v>0</v>
          </cell>
          <cell r="T255" t="str">
            <v>EBSS</v>
          </cell>
          <cell r="U255">
            <v>14050.38</v>
          </cell>
          <cell r="V255">
            <v>14050.38</v>
          </cell>
          <cell r="W255">
            <v>0</v>
          </cell>
          <cell r="X255">
            <v>0</v>
          </cell>
          <cell r="Y255">
            <v>0</v>
          </cell>
          <cell r="Z255">
            <v>0</v>
          </cell>
        </row>
        <row r="256">
          <cell r="A256">
            <v>200111</v>
          </cell>
          <cell r="B256" t="str">
            <v>dfp</v>
          </cell>
          <cell r="C256" t="str">
            <v>dfp46</v>
          </cell>
          <cell r="D256">
            <v>37215</v>
          </cell>
          <cell r="E256">
            <v>37219</v>
          </cell>
          <cell r="F256">
            <v>37301</v>
          </cell>
          <cell r="G256">
            <v>37219</v>
          </cell>
          <cell r="H256">
            <v>200</v>
          </cell>
          <cell r="I256">
            <v>200</v>
          </cell>
          <cell r="J256" t="str">
            <v>DAF Ivangorod</v>
          </cell>
          <cell r="K256" t="str">
            <v>DAF Ivangorod-Narva</v>
          </cell>
          <cell r="L256" t="str">
            <v>Фосфорит</v>
          </cell>
          <cell r="M256" t="str">
            <v>Фосфорит</v>
          </cell>
          <cell r="N256" t="str">
            <v>GMF</v>
          </cell>
          <cell r="O256" t="str">
            <v>Express Eng</v>
          </cell>
          <cell r="P256">
            <v>153.5</v>
          </cell>
          <cell r="Q256">
            <v>30700</v>
          </cell>
          <cell r="R256">
            <v>30700</v>
          </cell>
          <cell r="S256">
            <v>0</v>
          </cell>
          <cell r="T256">
            <v>8420.1589999999997</v>
          </cell>
          <cell r="U256">
            <v>0</v>
          </cell>
          <cell r="V256">
            <v>0</v>
          </cell>
          <cell r="W256">
            <v>0</v>
          </cell>
          <cell r="X256">
            <v>0</v>
          </cell>
          <cell r="Y256">
            <v>0</v>
          </cell>
          <cell r="Z256">
            <v>0</v>
          </cell>
        </row>
        <row r="257">
          <cell r="A257">
            <v>200109</v>
          </cell>
          <cell r="B257" t="str">
            <v>dfp</v>
          </cell>
          <cell r="C257" t="str">
            <v>dfp48</v>
          </cell>
          <cell r="D257">
            <v>37138</v>
          </cell>
          <cell r="E257">
            <v>37141</v>
          </cell>
          <cell r="F257">
            <v>37206</v>
          </cell>
          <cell r="G257">
            <v>37141</v>
          </cell>
          <cell r="H257">
            <v>36.689998626708984</v>
          </cell>
          <cell r="I257">
            <v>36.689998626708984</v>
          </cell>
          <cell r="J257" t="str">
            <v>DAF Ivangorod</v>
          </cell>
          <cell r="K257" t="str">
            <v>CPT Tallinn</v>
          </cell>
          <cell r="L257" t="str">
            <v>Фосфорит</v>
          </cell>
          <cell r="M257" t="str">
            <v>Фосфорит</v>
          </cell>
          <cell r="N257" t="str">
            <v>Mirintex</v>
          </cell>
          <cell r="O257" t="str">
            <v>Fakserting</v>
          </cell>
          <cell r="P257">
            <v>150.75</v>
          </cell>
          <cell r="Q257">
            <v>5531.0174999999999</v>
          </cell>
          <cell r="R257">
            <v>0</v>
          </cell>
          <cell r="S257">
            <v>5531.02</v>
          </cell>
          <cell r="T257" t="str">
            <v>EBSS</v>
          </cell>
          <cell r="U257">
            <v>174.2775</v>
          </cell>
          <cell r="V257">
            <v>174.28</v>
          </cell>
          <cell r="W257">
            <v>0</v>
          </cell>
          <cell r="X257">
            <v>0</v>
          </cell>
          <cell r="Y257">
            <v>0</v>
          </cell>
          <cell r="Z257">
            <v>0</v>
          </cell>
        </row>
        <row r="258">
          <cell r="A258">
            <v>200110</v>
          </cell>
          <cell r="B258" t="str">
            <v>dfp</v>
          </cell>
          <cell r="C258" t="str">
            <v>dfp49</v>
          </cell>
          <cell r="D258">
            <v>37189</v>
          </cell>
          <cell r="E258">
            <v>37187</v>
          </cell>
          <cell r="F258">
            <v>37206</v>
          </cell>
          <cell r="G258">
            <v>37187</v>
          </cell>
          <cell r="H258">
            <v>40.279998779296875</v>
          </cell>
          <cell r="I258">
            <v>40.279998779296875</v>
          </cell>
          <cell r="J258" t="str">
            <v>DAF Ivangorod</v>
          </cell>
          <cell r="K258" t="str">
            <v>CPT Tallinn</v>
          </cell>
          <cell r="L258" t="str">
            <v>Фосфорит</v>
          </cell>
          <cell r="M258" t="str">
            <v>Фосфорит</v>
          </cell>
          <cell r="N258" t="str">
            <v>Mirintex</v>
          </cell>
          <cell r="O258" t="str">
            <v>Fakserting</v>
          </cell>
          <cell r="P258">
            <v>150.75</v>
          </cell>
          <cell r="Q258">
            <v>6072.21</v>
          </cell>
          <cell r="R258">
            <v>0</v>
          </cell>
          <cell r="S258">
            <v>6072.21</v>
          </cell>
          <cell r="T258" t="str">
            <v>EBSS</v>
          </cell>
          <cell r="U258">
            <v>191.33</v>
          </cell>
          <cell r="V258">
            <v>191.34</v>
          </cell>
          <cell r="W258">
            <v>0</v>
          </cell>
          <cell r="X258">
            <v>0</v>
          </cell>
          <cell r="Y258">
            <v>0</v>
          </cell>
          <cell r="Z258">
            <v>0</v>
          </cell>
        </row>
        <row r="259">
          <cell r="A259">
            <v>200110</v>
          </cell>
          <cell r="B259" t="str">
            <v>dfp</v>
          </cell>
          <cell r="C259" t="str">
            <v>dfp50</v>
          </cell>
          <cell r="D259">
            <v>37186</v>
          </cell>
          <cell r="E259">
            <v>37189</v>
          </cell>
          <cell r="F259">
            <v>37261</v>
          </cell>
          <cell r="G259">
            <v>37189</v>
          </cell>
          <cell r="H259">
            <v>52.689998626708984</v>
          </cell>
          <cell r="I259">
            <v>52.689998626708984</v>
          </cell>
          <cell r="J259" t="str">
            <v>DAF Ivangorod</v>
          </cell>
          <cell r="K259" t="str">
            <v>CPT Tallinn</v>
          </cell>
          <cell r="L259" t="str">
            <v>Фосфорит</v>
          </cell>
          <cell r="M259" t="str">
            <v>Фосфорит</v>
          </cell>
          <cell r="N259" t="str">
            <v>Mirintex</v>
          </cell>
          <cell r="O259" t="str">
            <v>Fakserting</v>
          </cell>
          <cell r="P259">
            <v>145</v>
          </cell>
          <cell r="Q259">
            <v>7640.05</v>
          </cell>
          <cell r="R259">
            <v>7640.05</v>
          </cell>
          <cell r="S259">
            <v>0</v>
          </cell>
          <cell r="T259" t="str">
            <v>EBSS</v>
          </cell>
          <cell r="U259">
            <v>250.2775</v>
          </cell>
          <cell r="V259">
            <v>250.28</v>
          </cell>
          <cell r="W259">
            <v>0</v>
          </cell>
          <cell r="X259">
            <v>0</v>
          </cell>
          <cell r="Y259">
            <v>0</v>
          </cell>
          <cell r="Z259">
            <v>0</v>
          </cell>
        </row>
        <row r="260">
          <cell r="A260">
            <v>200111</v>
          </cell>
          <cell r="B260" t="str">
            <v>dfp</v>
          </cell>
          <cell r="C260" t="str">
            <v>dfp51</v>
          </cell>
          <cell r="D260">
            <v>37213</v>
          </cell>
          <cell r="E260">
            <v>37225</v>
          </cell>
          <cell r="F260">
            <v>37121</v>
          </cell>
          <cell r="G260">
            <v>37215</v>
          </cell>
          <cell r="H260">
            <v>124</v>
          </cell>
          <cell r="I260">
            <v>124</v>
          </cell>
          <cell r="J260" t="str">
            <v>FCA Sala</v>
          </cell>
          <cell r="K260" t="str">
            <v>DAF Valga</v>
          </cell>
          <cell r="L260" t="str">
            <v>Фосфорит</v>
          </cell>
          <cell r="M260" t="str">
            <v>Фосфорит</v>
          </cell>
          <cell r="N260" t="str">
            <v>GMF</v>
          </cell>
          <cell r="O260" t="str">
            <v>Wessaund</v>
          </cell>
          <cell r="P260">
            <v>156.5</v>
          </cell>
          <cell r="Q260">
            <v>19406</v>
          </cell>
          <cell r="R260">
            <v>20032</v>
          </cell>
          <cell r="S260">
            <v>-626</v>
          </cell>
          <cell r="T260" t="str">
            <v>EBSS</v>
          </cell>
          <cell r="U260">
            <v>620</v>
          </cell>
          <cell r="V260">
            <v>620</v>
          </cell>
          <cell r="W260">
            <v>0</v>
          </cell>
          <cell r="X260">
            <v>0</v>
          </cell>
          <cell r="Y260">
            <v>0</v>
          </cell>
          <cell r="Z260">
            <v>0</v>
          </cell>
        </row>
        <row r="261">
          <cell r="A261">
            <v>200111</v>
          </cell>
          <cell r="B261" t="str">
            <v>dfp</v>
          </cell>
          <cell r="C261" t="str">
            <v>dfp52</v>
          </cell>
          <cell r="D261">
            <v>37225</v>
          </cell>
          <cell r="E261">
            <v>37225</v>
          </cell>
          <cell r="F261">
            <v>37255</v>
          </cell>
          <cell r="G261">
            <v>37225</v>
          </cell>
          <cell r="H261">
            <v>404</v>
          </cell>
          <cell r="I261">
            <v>404</v>
          </cell>
          <cell r="J261" t="str">
            <v>DAF Ivangorod</v>
          </cell>
          <cell r="K261" t="str">
            <v>DAF Ivangorod-Narva</v>
          </cell>
          <cell r="L261" t="str">
            <v>Фосфорит</v>
          </cell>
          <cell r="M261" t="str">
            <v>Фосфорит</v>
          </cell>
          <cell r="N261" t="str">
            <v>GMF</v>
          </cell>
          <cell r="O261" t="str">
            <v>Express Eng</v>
          </cell>
          <cell r="P261">
            <v>152.37379999999999</v>
          </cell>
          <cell r="Q261">
            <v>61559</v>
          </cell>
          <cell r="R261">
            <v>61559</v>
          </cell>
          <cell r="S261">
            <v>0</v>
          </cell>
          <cell r="T261">
            <v>12608.7435</v>
          </cell>
          <cell r="U261">
            <v>0</v>
          </cell>
          <cell r="V261">
            <v>0</v>
          </cell>
          <cell r="W261">
            <v>0</v>
          </cell>
          <cell r="X261">
            <v>0</v>
          </cell>
          <cell r="Y261">
            <v>0</v>
          </cell>
          <cell r="Z261">
            <v>0</v>
          </cell>
        </row>
        <row r="262">
          <cell r="A262">
            <v>200111</v>
          </cell>
          <cell r="B262" t="str">
            <v>dfp</v>
          </cell>
          <cell r="C262" t="str">
            <v>dfp53</v>
          </cell>
          <cell r="D262">
            <v>37223</v>
          </cell>
          <cell r="E262">
            <v>37225</v>
          </cell>
          <cell r="F262">
            <v>37298</v>
          </cell>
          <cell r="G262">
            <v>37228</v>
          </cell>
          <cell r="H262">
            <v>1011.6099853515625</v>
          </cell>
          <cell r="I262">
            <v>1012.6699829101562</v>
          </cell>
          <cell r="J262" t="str">
            <v>DAF Ivangorod</v>
          </cell>
          <cell r="K262" t="str">
            <v>FOB Tallinn</v>
          </cell>
          <cell r="L262" t="str">
            <v>Фосфорит</v>
          </cell>
          <cell r="M262" t="str">
            <v>Фосфорит</v>
          </cell>
          <cell r="N262" t="str">
            <v>GMF</v>
          </cell>
          <cell r="O262" t="str">
            <v>Nagel</v>
          </cell>
          <cell r="P262">
            <v>131</v>
          </cell>
          <cell r="Q262">
            <v>132659.76999999999</v>
          </cell>
          <cell r="R262">
            <v>132659.76999999999</v>
          </cell>
          <cell r="S262">
            <v>0</v>
          </cell>
          <cell r="T262" t="str">
            <v>EBSS</v>
          </cell>
          <cell r="U262">
            <v>7278.8374999999996</v>
          </cell>
          <cell r="V262">
            <v>7278.84</v>
          </cell>
          <cell r="W262">
            <v>0</v>
          </cell>
          <cell r="X262">
            <v>0</v>
          </cell>
          <cell r="Y262">
            <v>0</v>
          </cell>
          <cell r="Z262">
            <v>0</v>
          </cell>
        </row>
        <row r="263">
          <cell r="A263">
            <v>200111</v>
          </cell>
          <cell r="B263" t="str">
            <v>dfp</v>
          </cell>
          <cell r="C263" t="str">
            <v>dfp54</v>
          </cell>
          <cell r="D263">
            <v>37225</v>
          </cell>
          <cell r="E263">
            <v>37220</v>
          </cell>
          <cell r="F263">
            <v>37206</v>
          </cell>
          <cell r="G263">
            <v>37220</v>
          </cell>
          <cell r="H263">
            <v>70</v>
          </cell>
          <cell r="I263">
            <v>70</v>
          </cell>
          <cell r="J263" t="str">
            <v>DAF Ivangorod</v>
          </cell>
          <cell r="K263" t="str">
            <v>CPT Tallinn</v>
          </cell>
          <cell r="L263" t="str">
            <v>Фосфорит</v>
          </cell>
          <cell r="M263" t="str">
            <v>Фосфорит</v>
          </cell>
          <cell r="N263" t="str">
            <v>Mirintex</v>
          </cell>
          <cell r="O263" t="str">
            <v>Fakserting</v>
          </cell>
          <cell r="P263">
            <v>150.75</v>
          </cell>
          <cell r="Q263">
            <v>10552.5</v>
          </cell>
          <cell r="R263">
            <v>0</v>
          </cell>
          <cell r="S263">
            <v>10552.5</v>
          </cell>
          <cell r="T263">
            <v>5011.83</v>
          </cell>
          <cell r="U263">
            <v>0</v>
          </cell>
          <cell r="V263">
            <v>0</v>
          </cell>
          <cell r="W263">
            <v>0</v>
          </cell>
          <cell r="X263">
            <v>0</v>
          </cell>
          <cell r="Y263">
            <v>0</v>
          </cell>
          <cell r="Z263">
            <v>0</v>
          </cell>
        </row>
        <row r="264">
          <cell r="A264">
            <v>200111</v>
          </cell>
          <cell r="B264" t="str">
            <v>dfp</v>
          </cell>
          <cell r="C264" t="str">
            <v>dfp55</v>
          </cell>
          <cell r="D264">
            <v>37225</v>
          </cell>
          <cell r="E264">
            <v>37225</v>
          </cell>
          <cell r="F264">
            <v>37255</v>
          </cell>
          <cell r="G264">
            <v>37225</v>
          </cell>
          <cell r="H264">
            <v>64</v>
          </cell>
          <cell r="I264">
            <v>64</v>
          </cell>
          <cell r="J264" t="str">
            <v>DAF Ivangorod</v>
          </cell>
          <cell r="K264" t="str">
            <v>DAF Ivangorod-Narva</v>
          </cell>
          <cell r="L264" t="str">
            <v>Фосфорит</v>
          </cell>
          <cell r="M264" t="str">
            <v>Фосфорит</v>
          </cell>
          <cell r="N264" t="str">
            <v>GMF</v>
          </cell>
          <cell r="O264" t="str">
            <v>Express Eng</v>
          </cell>
          <cell r="P264">
            <v>147.5</v>
          </cell>
          <cell r="Q264">
            <v>9440</v>
          </cell>
          <cell r="R264">
            <v>9440</v>
          </cell>
          <cell r="S264">
            <v>0</v>
          </cell>
          <cell r="T264">
            <v>5459.2250000000004</v>
          </cell>
          <cell r="U264">
            <v>0</v>
          </cell>
          <cell r="V264">
            <v>0</v>
          </cell>
          <cell r="W264">
            <v>0</v>
          </cell>
          <cell r="X264">
            <v>0</v>
          </cell>
          <cell r="Y264">
            <v>0</v>
          </cell>
          <cell r="Z264">
            <v>0</v>
          </cell>
        </row>
        <row r="265">
          <cell r="A265">
            <v>200112</v>
          </cell>
          <cell r="B265" t="str">
            <v>dfp</v>
          </cell>
          <cell r="C265" t="str">
            <v>dfp56</v>
          </cell>
          <cell r="D265">
            <v>37244</v>
          </cell>
          <cell r="E265">
            <v>37243</v>
          </cell>
          <cell r="F265">
            <v>37319</v>
          </cell>
          <cell r="G265">
            <v>37243</v>
          </cell>
          <cell r="H265">
            <v>2206.530029296875</v>
          </cell>
          <cell r="I265">
            <v>2181.679931640625</v>
          </cell>
          <cell r="J265" t="str">
            <v>DAF Ivangorod</v>
          </cell>
          <cell r="K265" t="str">
            <v>FOB Tallinn</v>
          </cell>
          <cell r="L265" t="str">
            <v>Фосфорит</v>
          </cell>
          <cell r="M265" t="str">
            <v>Фосфорит</v>
          </cell>
          <cell r="N265" t="str">
            <v>GMF</v>
          </cell>
          <cell r="O265" t="str">
            <v>Nagel</v>
          </cell>
          <cell r="P265">
            <v>131</v>
          </cell>
          <cell r="Q265">
            <v>263552.09999999998</v>
          </cell>
          <cell r="R265">
            <v>263552.09999999998</v>
          </cell>
          <cell r="S265">
            <v>0</v>
          </cell>
          <cell r="T265" t="str">
            <v>EBSS</v>
          </cell>
          <cell r="U265">
            <v>15822.03</v>
          </cell>
          <cell r="V265">
            <v>15879</v>
          </cell>
          <cell r="W265">
            <v>-56.97</v>
          </cell>
          <cell r="X265">
            <v>0</v>
          </cell>
          <cell r="Y265">
            <v>0</v>
          </cell>
          <cell r="Z265">
            <v>0</v>
          </cell>
        </row>
        <row r="266">
          <cell r="A266">
            <v>200112</v>
          </cell>
          <cell r="B266" t="str">
            <v>dfp</v>
          </cell>
          <cell r="C266" t="str">
            <v>dfp57</v>
          </cell>
          <cell r="D266">
            <v>37244</v>
          </cell>
          <cell r="E266">
            <v>37244</v>
          </cell>
          <cell r="F266">
            <v>37319</v>
          </cell>
          <cell r="G266">
            <v>37246</v>
          </cell>
          <cell r="H266">
            <v>712.1199951171875</v>
          </cell>
          <cell r="I266">
            <v>716.1500244140625</v>
          </cell>
          <cell r="J266" t="str">
            <v>DAF Ivangorod</v>
          </cell>
          <cell r="K266" t="str">
            <v>FOB Tallinn</v>
          </cell>
          <cell r="L266" t="str">
            <v>Фосфорит</v>
          </cell>
          <cell r="M266" t="str">
            <v>Фосфорит</v>
          </cell>
          <cell r="N266" t="str">
            <v>GMF</v>
          </cell>
          <cell r="O266" t="str">
            <v>Nagel</v>
          </cell>
          <cell r="P266">
            <v>146.38650000000001</v>
          </cell>
          <cell r="Q266">
            <v>102197.74</v>
          </cell>
          <cell r="R266">
            <v>104834.7</v>
          </cell>
          <cell r="S266">
            <v>-2636.96</v>
          </cell>
          <cell r="T266" t="str">
            <v>EBSS</v>
          </cell>
          <cell r="U266">
            <v>7085.0874999999996</v>
          </cell>
          <cell r="V266">
            <v>7052</v>
          </cell>
          <cell r="W266">
            <v>33.090000000000003</v>
          </cell>
          <cell r="X266">
            <v>0</v>
          </cell>
          <cell r="Y266">
            <v>0</v>
          </cell>
          <cell r="Z266">
            <v>0</v>
          </cell>
        </row>
        <row r="267">
          <cell r="A267">
            <v>200112</v>
          </cell>
          <cell r="B267" t="str">
            <v>dfp</v>
          </cell>
          <cell r="C267" t="str">
            <v>dfp58</v>
          </cell>
          <cell r="D267">
            <v>37252</v>
          </cell>
          <cell r="E267">
            <v>37256</v>
          </cell>
          <cell r="F267">
            <v>37327</v>
          </cell>
          <cell r="G267">
            <v>37262</v>
          </cell>
          <cell r="H267">
            <v>3008.47998046875</v>
          </cell>
          <cell r="I267">
            <v>2979.110107421875</v>
          </cell>
          <cell r="J267" t="str">
            <v>DAF Ivangorod</v>
          </cell>
          <cell r="K267" t="str">
            <v>FOB Tallinn</v>
          </cell>
          <cell r="L267" t="str">
            <v>Фосфорит</v>
          </cell>
          <cell r="M267" t="str">
            <v>Фосфорит</v>
          </cell>
          <cell r="N267" t="str">
            <v>GMF</v>
          </cell>
          <cell r="O267" t="str">
            <v>Nagel</v>
          </cell>
          <cell r="P267">
            <v>131</v>
          </cell>
          <cell r="Q267">
            <v>390263.41</v>
          </cell>
          <cell r="R267">
            <v>390263.41</v>
          </cell>
          <cell r="S267">
            <v>0</v>
          </cell>
          <cell r="T267" t="str">
            <v>EBSS</v>
          </cell>
          <cell r="U267">
            <v>21420.997500000001</v>
          </cell>
          <cell r="V267">
            <v>21430</v>
          </cell>
          <cell r="W267">
            <v>-9</v>
          </cell>
          <cell r="X267">
            <v>0</v>
          </cell>
          <cell r="Y267">
            <v>0</v>
          </cell>
          <cell r="Z267">
            <v>0</v>
          </cell>
        </row>
        <row r="268">
          <cell r="A268">
            <v>200112</v>
          </cell>
          <cell r="B268" t="str">
            <v>df`</v>
          </cell>
          <cell r="C268" t="str">
            <v>dfp59</v>
          </cell>
          <cell r="D268">
            <v>37245</v>
          </cell>
          <cell r="E268">
            <v>37247</v>
          </cell>
          <cell r="F268">
            <v>37320</v>
          </cell>
          <cell r="G268">
            <v>37248</v>
          </cell>
          <cell r="H268">
            <v>2014.93994140625</v>
          </cell>
          <cell r="I268">
            <v>2020.3800048828125</v>
          </cell>
          <cell r="J268" t="str">
            <v>DAF Ivangorod</v>
          </cell>
          <cell r="K268" t="str">
            <v>FOB Tallinn</v>
          </cell>
          <cell r="L268" t="str">
            <v>Фосфорит</v>
          </cell>
          <cell r="M268" t="str">
            <v>Фосфорит</v>
          </cell>
          <cell r="N268" t="str">
            <v>GMF</v>
          </cell>
          <cell r="O268" t="str">
            <v>Nagel</v>
          </cell>
          <cell r="P268">
            <v>138</v>
          </cell>
          <cell r="Q268">
            <v>278812.44</v>
          </cell>
          <cell r="R268">
            <v>278812.44</v>
          </cell>
          <cell r="S268">
            <v>0</v>
          </cell>
          <cell r="T268" t="str">
            <v>EBSS</v>
          </cell>
          <cell r="U268">
            <v>17011.11</v>
          </cell>
          <cell r="V268">
            <v>17205</v>
          </cell>
          <cell r="W268">
            <v>-193.89</v>
          </cell>
          <cell r="X268">
            <v>0</v>
          </cell>
          <cell r="Y268">
            <v>0</v>
          </cell>
          <cell r="Z268">
            <v>0</v>
          </cell>
        </row>
        <row r="269">
          <cell r="A269">
            <v>200112</v>
          </cell>
          <cell r="B269" t="str">
            <v>dfp</v>
          </cell>
          <cell r="C269" t="str">
            <v>dfp60</v>
          </cell>
          <cell r="D269">
            <v>37249</v>
          </cell>
          <cell r="E269">
            <v>37247</v>
          </cell>
          <cell r="F269">
            <v>37324</v>
          </cell>
          <cell r="G269">
            <v>37252</v>
          </cell>
          <cell r="H269">
            <v>1049</v>
          </cell>
          <cell r="I269">
            <v>1049.3599853515625</v>
          </cell>
          <cell r="J269" t="str">
            <v>DAF Ivangorod</v>
          </cell>
          <cell r="K269" t="str">
            <v>FOB Tallinn</v>
          </cell>
          <cell r="L269" t="str">
            <v>Фосфорит</v>
          </cell>
          <cell r="M269" t="str">
            <v>Фосфорит</v>
          </cell>
          <cell r="N269" t="str">
            <v>GMF</v>
          </cell>
          <cell r="O269" t="str">
            <v>Nagel</v>
          </cell>
          <cell r="P269">
            <v>138</v>
          </cell>
          <cell r="Q269">
            <v>144811.68</v>
          </cell>
          <cell r="R269">
            <v>144811.68</v>
          </cell>
          <cell r="S269">
            <v>0</v>
          </cell>
          <cell r="T269" t="str">
            <v>EBSS</v>
          </cell>
          <cell r="U269">
            <v>10398.92</v>
          </cell>
          <cell r="V269">
            <v>10405</v>
          </cell>
          <cell r="W269">
            <v>-6.08</v>
          </cell>
          <cell r="X269">
            <v>0</v>
          </cell>
          <cell r="Y269">
            <v>0</v>
          </cell>
          <cell r="Z269">
            <v>0</v>
          </cell>
        </row>
        <row r="270">
          <cell r="A270">
            <v>200112</v>
          </cell>
          <cell r="B270" t="str">
            <v>dfp</v>
          </cell>
          <cell r="C270" t="str">
            <v>dfp61</v>
          </cell>
          <cell r="D270">
            <v>37249</v>
          </cell>
          <cell r="E270">
            <v>37256</v>
          </cell>
          <cell r="F270">
            <v>37311</v>
          </cell>
          <cell r="G270">
            <v>37256</v>
          </cell>
          <cell r="H270">
            <v>65</v>
          </cell>
          <cell r="I270">
            <v>65</v>
          </cell>
          <cell r="J270" t="str">
            <v>FCA Sala</v>
          </cell>
          <cell r="K270" t="str">
            <v>FCA Sala</v>
          </cell>
          <cell r="L270" t="str">
            <v>Фосфорит</v>
          </cell>
          <cell r="M270" t="str">
            <v>Фосфорит</v>
          </cell>
          <cell r="N270" t="str">
            <v>GMF</v>
          </cell>
          <cell r="O270" t="str">
            <v>Raleksas</v>
          </cell>
          <cell r="P270">
            <v>148</v>
          </cell>
          <cell r="Q270">
            <v>9620</v>
          </cell>
          <cell r="R270">
            <v>4736</v>
          </cell>
          <cell r="S270">
            <v>4884</v>
          </cell>
          <cell r="T270">
            <v>16653.349999999999</v>
          </cell>
          <cell r="U270">
            <v>0</v>
          </cell>
          <cell r="V270">
            <v>0</v>
          </cell>
          <cell r="W270">
            <v>0</v>
          </cell>
          <cell r="X270">
            <v>0</v>
          </cell>
          <cell r="Y270">
            <v>0</v>
          </cell>
          <cell r="Z270">
            <v>0</v>
          </cell>
        </row>
        <row r="271">
          <cell r="A271">
            <v>200107</v>
          </cell>
          <cell r="B271" t="str">
            <v>dfp</v>
          </cell>
          <cell r="C271" t="str">
            <v>dfp62</v>
          </cell>
          <cell r="D271">
            <v>37099</v>
          </cell>
          <cell r="E271">
            <v>37099</v>
          </cell>
          <cell r="F271">
            <v>37206</v>
          </cell>
          <cell r="G271">
            <v>37099</v>
          </cell>
          <cell r="H271">
            <v>17.549999237060547</v>
          </cell>
          <cell r="I271">
            <v>17.549999237060547</v>
          </cell>
          <cell r="J271" t="str">
            <v>DAF Ivangorod</v>
          </cell>
          <cell r="K271" t="str">
            <v>CPT Tallinn</v>
          </cell>
          <cell r="L271" t="str">
            <v>Фосфорит</v>
          </cell>
          <cell r="M271" t="str">
            <v>КГОК</v>
          </cell>
          <cell r="N271" t="str">
            <v>Mirintex</v>
          </cell>
          <cell r="O271" t="str">
            <v>Fakserting</v>
          </cell>
          <cell r="P271">
            <v>145</v>
          </cell>
          <cell r="Q271">
            <v>2544.75</v>
          </cell>
          <cell r="R271">
            <v>2544.75</v>
          </cell>
          <cell r="S271">
            <v>0</v>
          </cell>
          <cell r="T271" t="str">
            <v>EBSS</v>
          </cell>
          <cell r="U271">
            <v>79.852500000000006</v>
          </cell>
          <cell r="V271">
            <v>79.849999999999994</v>
          </cell>
          <cell r="W271">
            <v>0</v>
          </cell>
          <cell r="X271">
            <v>0</v>
          </cell>
          <cell r="Y271">
            <v>0</v>
          </cell>
          <cell r="Z271">
            <v>0</v>
          </cell>
        </row>
        <row r="272">
          <cell r="A272">
            <v>200111</v>
          </cell>
          <cell r="B272" t="str">
            <v>dfp</v>
          </cell>
          <cell r="C272" t="str">
            <v>dfp63</v>
          </cell>
          <cell r="D272">
            <v>37211</v>
          </cell>
          <cell r="E272">
            <v>37211</v>
          </cell>
          <cell r="F272">
            <v>37155</v>
          </cell>
          <cell r="G272">
            <v>37211</v>
          </cell>
          <cell r="H272">
            <v>64</v>
          </cell>
          <cell r="I272">
            <v>17.503000259399414</v>
          </cell>
          <cell r="J272" t="str">
            <v>DAF Ivangorod</v>
          </cell>
          <cell r="K272" t="str">
            <v>CPT Tallinn</v>
          </cell>
          <cell r="L272" t="str">
            <v>Фосфорит</v>
          </cell>
          <cell r="M272" t="str">
            <v>GMF</v>
          </cell>
          <cell r="N272" t="str">
            <v>Mirintex</v>
          </cell>
          <cell r="O272" t="str">
            <v>Fakserting</v>
          </cell>
          <cell r="P272">
            <v>150.75</v>
          </cell>
          <cell r="Q272">
            <v>2638.5772000000002</v>
          </cell>
          <cell r="R272">
            <v>0</v>
          </cell>
          <cell r="S272">
            <v>2638.58</v>
          </cell>
          <cell r="T272">
            <v>0</v>
          </cell>
          <cell r="U272">
            <v>0</v>
          </cell>
          <cell r="V272">
            <v>0</v>
          </cell>
          <cell r="W272">
            <v>0</v>
          </cell>
          <cell r="X272">
            <v>0</v>
          </cell>
          <cell r="Y272">
            <v>0</v>
          </cell>
          <cell r="Z272">
            <v>0</v>
          </cell>
        </row>
        <row r="273">
          <cell r="A273">
            <v>200112</v>
          </cell>
          <cell r="B273" t="str">
            <v>dfp</v>
          </cell>
          <cell r="C273" t="str">
            <v>dfp64</v>
          </cell>
          <cell r="D273">
            <v>37250</v>
          </cell>
          <cell r="E273">
            <v>37247</v>
          </cell>
          <cell r="F273">
            <v>37327</v>
          </cell>
          <cell r="G273">
            <v>37253</v>
          </cell>
          <cell r="H273">
            <v>2092.93994140625</v>
          </cell>
          <cell r="I273">
            <v>2042.260009765625</v>
          </cell>
          <cell r="J273" t="str">
            <v>DAF Ivangorod</v>
          </cell>
          <cell r="K273" t="str">
            <v>FOB Tallinn</v>
          </cell>
          <cell r="L273" t="str">
            <v>Фосфорит</v>
          </cell>
          <cell r="M273" t="str">
            <v>Фосфорит</v>
          </cell>
          <cell r="N273" t="str">
            <v>GMF</v>
          </cell>
          <cell r="O273" t="str">
            <v>Nagel</v>
          </cell>
          <cell r="P273">
            <v>138</v>
          </cell>
          <cell r="Q273">
            <v>281831.88</v>
          </cell>
          <cell r="R273">
            <v>281831.88</v>
          </cell>
          <cell r="S273">
            <v>0</v>
          </cell>
          <cell r="T273" t="str">
            <v>EBSS</v>
          </cell>
          <cell r="U273">
            <v>19576.64</v>
          </cell>
          <cell r="V273">
            <v>19430</v>
          </cell>
          <cell r="W273">
            <v>146.63999999999999</v>
          </cell>
          <cell r="X273">
            <v>0</v>
          </cell>
          <cell r="Y273">
            <v>0</v>
          </cell>
          <cell r="Z273">
            <v>0</v>
          </cell>
        </row>
        <row r="274">
          <cell r="A274">
            <v>200112</v>
          </cell>
          <cell r="B274" t="str">
            <v>dfp</v>
          </cell>
          <cell r="C274" t="str">
            <v>dfp65</v>
          </cell>
          <cell r="D274">
            <v>37253</v>
          </cell>
          <cell r="E274">
            <v>37253</v>
          </cell>
          <cell r="F274">
            <v>37327</v>
          </cell>
          <cell r="G274">
            <v>37259</v>
          </cell>
          <cell r="H274">
            <v>1025.449951171875</v>
          </cell>
          <cell r="I274">
            <v>1018.030029296875</v>
          </cell>
          <cell r="J274" t="str">
            <v>DAF Ivangorod</v>
          </cell>
          <cell r="K274" t="str">
            <v>FOB Tallinn</v>
          </cell>
          <cell r="L274" t="str">
            <v>Фосфорит</v>
          </cell>
          <cell r="M274" t="str">
            <v>Фосфорит</v>
          </cell>
          <cell r="N274" t="str">
            <v>GMF</v>
          </cell>
          <cell r="O274" t="str">
            <v>Nagel</v>
          </cell>
          <cell r="P274">
            <v>138</v>
          </cell>
          <cell r="Q274">
            <v>140488.14000000001</v>
          </cell>
          <cell r="R274">
            <v>140488.14000000001</v>
          </cell>
          <cell r="S274">
            <v>0</v>
          </cell>
          <cell r="T274" t="str">
            <v>EBSS</v>
          </cell>
          <cell r="U274">
            <v>7589.3175000000001</v>
          </cell>
          <cell r="V274">
            <v>7570</v>
          </cell>
          <cell r="W274">
            <v>19.32</v>
          </cell>
          <cell r="X274">
            <v>0</v>
          </cell>
          <cell r="Y274">
            <v>0</v>
          </cell>
          <cell r="Z274">
            <v>0</v>
          </cell>
        </row>
        <row r="275">
          <cell r="A275">
            <v>200201</v>
          </cell>
          <cell r="B275" t="str">
            <v>dfp</v>
          </cell>
          <cell r="C275" t="str">
            <v>dfp66</v>
          </cell>
          <cell r="D275">
            <v>37264</v>
          </cell>
          <cell r="E275">
            <v>37269</v>
          </cell>
          <cell r="F275">
            <v>37339</v>
          </cell>
          <cell r="G275">
            <v>37270</v>
          </cell>
          <cell r="H275">
            <v>1049.469970703125</v>
          </cell>
          <cell r="I275">
            <v>1037.030029296875</v>
          </cell>
          <cell r="J275" t="str">
            <v>DAF Ivangorod</v>
          </cell>
          <cell r="K275" t="str">
            <v>FOB Tallinn</v>
          </cell>
          <cell r="L275" t="str">
            <v>Фосфорит</v>
          </cell>
          <cell r="M275" t="str">
            <v>Фосфорит</v>
          </cell>
          <cell r="N275" t="str">
            <v>GMF</v>
          </cell>
          <cell r="O275" t="str">
            <v>Nagel</v>
          </cell>
          <cell r="P275">
            <v>148</v>
          </cell>
          <cell r="Q275">
            <v>153480.44</v>
          </cell>
          <cell r="R275">
            <v>153480.44</v>
          </cell>
          <cell r="S275">
            <v>0</v>
          </cell>
          <cell r="T275" t="str">
            <v>EBSS</v>
          </cell>
          <cell r="U275">
            <v>7743.7875000000004</v>
          </cell>
          <cell r="V275">
            <v>7743.79</v>
          </cell>
          <cell r="W275">
            <v>0</v>
          </cell>
          <cell r="X275">
            <v>0</v>
          </cell>
          <cell r="Y275">
            <v>0</v>
          </cell>
          <cell r="Z275">
            <v>0</v>
          </cell>
        </row>
        <row r="276">
          <cell r="A276">
            <v>200201</v>
          </cell>
          <cell r="B276" t="str">
            <v>dfp</v>
          </cell>
          <cell r="C276" t="str">
            <v>dfp67</v>
          </cell>
          <cell r="D276">
            <v>37264</v>
          </cell>
          <cell r="E276">
            <v>37266</v>
          </cell>
          <cell r="F276">
            <v>37339</v>
          </cell>
          <cell r="G276">
            <v>37266</v>
          </cell>
          <cell r="H276">
            <v>22</v>
          </cell>
          <cell r="I276">
            <v>22</v>
          </cell>
          <cell r="J276" t="str">
            <v>FCA Kingisepp</v>
          </cell>
          <cell r="K276" t="str">
            <v>FCA Kingisepp</v>
          </cell>
          <cell r="L276" t="str">
            <v>Фосфорит</v>
          </cell>
          <cell r="M276" t="str">
            <v>Фосфорит</v>
          </cell>
          <cell r="N276" t="str">
            <v>GMF</v>
          </cell>
          <cell r="O276" t="str">
            <v>Ruvera</v>
          </cell>
          <cell r="P276">
            <v>160</v>
          </cell>
          <cell r="Q276">
            <v>3520</v>
          </cell>
          <cell r="R276">
            <v>3680</v>
          </cell>
          <cell r="S276">
            <v>-160</v>
          </cell>
          <cell r="T276">
            <v>21465.767500000002</v>
          </cell>
          <cell r="U276">
            <v>0</v>
          </cell>
          <cell r="V276">
            <v>0</v>
          </cell>
          <cell r="W276">
            <v>0</v>
          </cell>
          <cell r="X276">
            <v>0</v>
          </cell>
          <cell r="Y276">
            <v>0</v>
          </cell>
          <cell r="Z276">
            <v>0</v>
          </cell>
        </row>
        <row r="277">
          <cell r="A277">
            <v>200201</v>
          </cell>
          <cell r="B277" t="str">
            <v>dfp</v>
          </cell>
          <cell r="C277" t="str">
            <v>dfp68</v>
          </cell>
          <cell r="D277">
            <v>37269</v>
          </cell>
          <cell r="E277">
            <v>37181</v>
          </cell>
          <cell r="F277">
            <v>37344</v>
          </cell>
          <cell r="G277">
            <v>1400.949951171875</v>
          </cell>
          <cell r="H277">
            <v>3000</v>
          </cell>
          <cell r="I277">
            <v>3000</v>
          </cell>
          <cell r="J277" t="str">
            <v>DAF Ivangorod</v>
          </cell>
          <cell r="K277" t="str">
            <v>FOB Tallinn</v>
          </cell>
          <cell r="L277" t="str">
            <v>Фосфорит</v>
          </cell>
          <cell r="M277" t="str">
            <v>Фосфорит</v>
          </cell>
          <cell r="N277" t="str">
            <v>GMF</v>
          </cell>
          <cell r="O277" t="str">
            <v>Nagel</v>
          </cell>
          <cell r="P277">
            <v>148</v>
          </cell>
          <cell r="Q277">
            <v>444000</v>
          </cell>
          <cell r="R277">
            <v>0</v>
          </cell>
          <cell r="S277">
            <v>444000</v>
          </cell>
          <cell r="T277" t="str">
            <v>EBSS</v>
          </cell>
          <cell r="U277">
            <v>22030</v>
          </cell>
          <cell r="V277">
            <v>0</v>
          </cell>
          <cell r="W277">
            <v>22030</v>
          </cell>
          <cell r="X277">
            <v>0</v>
          </cell>
          <cell r="Y277">
            <v>0</v>
          </cell>
          <cell r="Z277">
            <v>0</v>
          </cell>
        </row>
        <row r="278">
          <cell r="A278">
            <v>200201</v>
          </cell>
          <cell r="B278" t="str">
            <v>dfp</v>
          </cell>
          <cell r="C278" t="str">
            <v>dfp69</v>
          </cell>
          <cell r="D278">
            <v>37273</v>
          </cell>
          <cell r="E278">
            <v>37183</v>
          </cell>
          <cell r="F278">
            <v>37348</v>
          </cell>
          <cell r="G278">
            <v>868.719970703125</v>
          </cell>
          <cell r="H278">
            <v>2000</v>
          </cell>
          <cell r="I278">
            <v>2000</v>
          </cell>
          <cell r="J278" t="str">
            <v>DAF Ivangorod</v>
          </cell>
          <cell r="K278" t="str">
            <v>FOB Tallinn</v>
          </cell>
          <cell r="L278" t="str">
            <v>Фосфорит</v>
          </cell>
          <cell r="M278" t="str">
            <v>Фосфорит</v>
          </cell>
          <cell r="N278" t="str">
            <v>GMF</v>
          </cell>
          <cell r="O278" t="str">
            <v>Nagel</v>
          </cell>
          <cell r="P278">
            <v>142</v>
          </cell>
          <cell r="Q278">
            <v>284000</v>
          </cell>
          <cell r="R278">
            <v>0</v>
          </cell>
          <cell r="S278">
            <v>284000</v>
          </cell>
          <cell r="T278" t="str">
            <v>EBSS</v>
          </cell>
          <cell r="U278">
            <v>14830</v>
          </cell>
          <cell r="V278">
            <v>0</v>
          </cell>
          <cell r="W278">
            <v>14830</v>
          </cell>
          <cell r="X278">
            <v>0</v>
          </cell>
          <cell r="Y278">
            <v>0</v>
          </cell>
          <cell r="Z278">
            <v>0</v>
          </cell>
        </row>
        <row r="279">
          <cell r="A279">
            <v>200201</v>
          </cell>
          <cell r="B279" t="str">
            <v>dfp</v>
          </cell>
          <cell r="C279" t="str">
            <v>dfp70</v>
          </cell>
          <cell r="D279">
            <v>37275</v>
          </cell>
          <cell r="E279">
            <v>37189</v>
          </cell>
          <cell r="F279">
            <v>37350</v>
          </cell>
          <cell r="G279">
            <v>843.97998046875</v>
          </cell>
          <cell r="H279">
            <v>65</v>
          </cell>
          <cell r="I279">
            <v>65</v>
          </cell>
          <cell r="J279" t="str">
            <v>FCA Sala</v>
          </cell>
          <cell r="K279" t="str">
            <v>FCA Sala</v>
          </cell>
          <cell r="L279" t="str">
            <v>Фосфорит</v>
          </cell>
          <cell r="M279" t="str">
            <v>Фосфорит</v>
          </cell>
          <cell r="N279" t="str">
            <v>GMF</v>
          </cell>
          <cell r="O279" t="str">
            <v>Raleksas</v>
          </cell>
          <cell r="P279">
            <v>152</v>
          </cell>
          <cell r="Q279">
            <v>9880</v>
          </cell>
          <cell r="R279">
            <v>0</v>
          </cell>
          <cell r="S279">
            <v>9880</v>
          </cell>
          <cell r="T279">
            <v>6862.835</v>
          </cell>
          <cell r="U279">
            <v>0</v>
          </cell>
          <cell r="V279">
            <v>0</v>
          </cell>
          <cell r="W279">
            <v>0</v>
          </cell>
          <cell r="X279">
            <v>0</v>
          </cell>
          <cell r="Y279">
            <v>0</v>
          </cell>
          <cell r="Z279">
            <v>0</v>
          </cell>
        </row>
        <row r="280">
          <cell r="A280">
            <v>200201</v>
          </cell>
          <cell r="B280" t="str">
            <v>dfp</v>
          </cell>
          <cell r="C280" t="str">
            <v>dfp71</v>
          </cell>
          <cell r="D280">
            <v>37275</v>
          </cell>
          <cell r="E280">
            <v>37187</v>
          </cell>
          <cell r="F280">
            <v>37350</v>
          </cell>
          <cell r="G280">
            <v>1031.2049560546875</v>
          </cell>
          <cell r="H280">
            <v>130</v>
          </cell>
          <cell r="I280">
            <v>130</v>
          </cell>
          <cell r="J280" t="str">
            <v>FCA Sala</v>
          </cell>
          <cell r="K280" t="str">
            <v>DAF Valga</v>
          </cell>
          <cell r="L280" t="str">
            <v>Фосфорит</v>
          </cell>
          <cell r="M280" t="str">
            <v>Фосфорит</v>
          </cell>
          <cell r="N280" t="str">
            <v>GMF</v>
          </cell>
          <cell r="O280" t="str">
            <v>Wessaund</v>
          </cell>
          <cell r="P280">
            <v>160</v>
          </cell>
          <cell r="Q280">
            <v>20800</v>
          </cell>
          <cell r="R280">
            <v>0</v>
          </cell>
          <cell r="S280">
            <v>20800</v>
          </cell>
          <cell r="T280" t="str">
            <v>EBSS</v>
          </cell>
          <cell r="U280">
            <v>845</v>
          </cell>
          <cell r="V280">
            <v>0</v>
          </cell>
          <cell r="W280">
            <v>845</v>
          </cell>
          <cell r="X280">
            <v>0</v>
          </cell>
          <cell r="Y280">
            <v>0</v>
          </cell>
          <cell r="Z280">
            <v>0</v>
          </cell>
        </row>
        <row r="281">
          <cell r="A281">
            <v>200201</v>
          </cell>
          <cell r="B281" t="str">
            <v>dfp</v>
          </cell>
          <cell r="C281" t="str">
            <v>dfp72</v>
          </cell>
          <cell r="D281">
            <v>37278</v>
          </cell>
          <cell r="E281">
            <v>37271</v>
          </cell>
          <cell r="F281">
            <v>37353</v>
          </cell>
          <cell r="G281">
            <v>37274</v>
          </cell>
          <cell r="H281">
            <v>1040.6500244140625</v>
          </cell>
          <cell r="I281">
            <v>1032.97998046875</v>
          </cell>
          <cell r="J281" t="str">
            <v>DAF Ivangorod</v>
          </cell>
          <cell r="K281" t="str">
            <v>FOB Tallinn</v>
          </cell>
          <cell r="L281" t="str">
            <v>Фосфорит</v>
          </cell>
          <cell r="M281" t="str">
            <v>Фосфорит</v>
          </cell>
          <cell r="N281" t="str">
            <v>GMF</v>
          </cell>
          <cell r="O281" t="str">
            <v>Nagel</v>
          </cell>
          <cell r="P281">
            <v>152.19560000000001</v>
          </cell>
          <cell r="Q281">
            <v>157215.04000000001</v>
          </cell>
          <cell r="R281">
            <v>0</v>
          </cell>
          <cell r="S281">
            <v>157215.04000000001</v>
          </cell>
          <cell r="T281" t="str">
            <v>EBSS</v>
          </cell>
          <cell r="U281">
            <v>8878.4850000000006</v>
          </cell>
          <cell r="V281">
            <v>8878.49</v>
          </cell>
          <cell r="W281">
            <v>0</v>
          </cell>
          <cell r="X281">
            <v>0</v>
          </cell>
          <cell r="Y281">
            <v>0</v>
          </cell>
          <cell r="Z281">
            <v>0</v>
          </cell>
        </row>
        <row r="282">
          <cell r="A282">
            <v>200201</v>
          </cell>
          <cell r="B282" t="str">
            <v>dfp</v>
          </cell>
          <cell r="C282" t="str">
            <v>dfp73</v>
          </cell>
          <cell r="D282">
            <v>37280</v>
          </cell>
          <cell r="E282">
            <v>37274</v>
          </cell>
          <cell r="F282">
            <v>37355</v>
          </cell>
          <cell r="G282">
            <v>19.229999542236328</v>
          </cell>
          <cell r="H282">
            <v>1102.7900390625</v>
          </cell>
          <cell r="I282">
            <v>1100</v>
          </cell>
          <cell r="J282" t="str">
            <v>DAF Ivangorod</v>
          </cell>
          <cell r="K282" t="str">
            <v>FOB Tallinn</v>
          </cell>
          <cell r="L282" t="str">
            <v>Фосфорит</v>
          </cell>
          <cell r="M282" t="str">
            <v>Фосфорит</v>
          </cell>
          <cell r="N282" t="str">
            <v>GMF</v>
          </cell>
          <cell r="O282" t="str">
            <v>Nagel</v>
          </cell>
          <cell r="P282">
            <v>153.85</v>
          </cell>
          <cell r="Q282">
            <v>169235</v>
          </cell>
          <cell r="R282">
            <v>0</v>
          </cell>
          <cell r="S282">
            <v>169235</v>
          </cell>
          <cell r="T282" t="str">
            <v>EBSS</v>
          </cell>
          <cell r="U282">
            <v>10001.252500000001</v>
          </cell>
          <cell r="V282">
            <v>0</v>
          </cell>
          <cell r="W282">
            <v>10001.25</v>
          </cell>
          <cell r="X282">
            <v>0</v>
          </cell>
          <cell r="Y282">
            <v>0</v>
          </cell>
          <cell r="Z282">
            <v>0</v>
          </cell>
        </row>
        <row r="283">
          <cell r="A283">
            <v>200201</v>
          </cell>
          <cell r="B283" t="str">
            <v>dfp</v>
          </cell>
          <cell r="C283" t="str">
            <v>dfp74</v>
          </cell>
          <cell r="D283">
            <v>37283</v>
          </cell>
          <cell r="E283">
            <v>37205</v>
          </cell>
          <cell r="F283">
            <v>37358</v>
          </cell>
          <cell r="G283">
            <v>1103.739990234375</v>
          </cell>
          <cell r="H283">
            <v>1200</v>
          </cell>
          <cell r="I283">
            <v>1200</v>
          </cell>
          <cell r="J283" t="str">
            <v>DAF Ivangorod</v>
          </cell>
          <cell r="K283" t="str">
            <v>FOB Tallinn</v>
          </cell>
          <cell r="L283" t="str">
            <v>Фосфорит</v>
          </cell>
          <cell r="M283" t="str">
            <v>Фосфорит</v>
          </cell>
          <cell r="N283" t="str">
            <v>GMF</v>
          </cell>
          <cell r="O283" t="str">
            <v>Nagel</v>
          </cell>
          <cell r="P283">
            <v>148</v>
          </cell>
          <cell r="Q283">
            <v>177600</v>
          </cell>
          <cell r="R283">
            <v>0</v>
          </cell>
          <cell r="S283">
            <v>177600</v>
          </cell>
          <cell r="T283" t="str">
            <v>EBSS</v>
          </cell>
          <cell r="U283">
            <v>9070</v>
          </cell>
          <cell r="V283">
            <v>0</v>
          </cell>
          <cell r="W283">
            <v>9070</v>
          </cell>
          <cell r="X283">
            <v>0</v>
          </cell>
          <cell r="Y283">
            <v>0</v>
          </cell>
          <cell r="Z283">
            <v>0</v>
          </cell>
        </row>
        <row r="284">
          <cell r="A284">
            <v>200201</v>
          </cell>
          <cell r="B284" t="str">
            <v>dfp</v>
          </cell>
          <cell r="C284" t="str">
            <v>dfp75</v>
          </cell>
          <cell r="D284">
            <v>37286</v>
          </cell>
          <cell r="E284">
            <v>37211</v>
          </cell>
          <cell r="F284">
            <v>37361</v>
          </cell>
          <cell r="G284">
            <v>630.64501953125</v>
          </cell>
          <cell r="H284">
            <v>1000</v>
          </cell>
          <cell r="I284">
            <v>1000</v>
          </cell>
          <cell r="J284" t="str">
            <v>DAF Ivangorod</v>
          </cell>
          <cell r="K284" t="str">
            <v>FOB Tallinn</v>
          </cell>
          <cell r="L284" t="str">
            <v>Фосфорит</v>
          </cell>
          <cell r="M284" t="str">
            <v>Фосфорит</v>
          </cell>
          <cell r="N284" t="str">
            <v>GMF</v>
          </cell>
          <cell r="O284" t="str">
            <v>Nagel</v>
          </cell>
          <cell r="P284">
            <v>148</v>
          </cell>
          <cell r="Q284">
            <v>148000</v>
          </cell>
          <cell r="R284">
            <v>0</v>
          </cell>
          <cell r="S284">
            <v>148000</v>
          </cell>
          <cell r="T284" t="str">
            <v>EBSS</v>
          </cell>
          <cell r="U284">
            <v>7630</v>
          </cell>
          <cell r="V284">
            <v>0</v>
          </cell>
          <cell r="W284">
            <v>7630</v>
          </cell>
          <cell r="X284">
            <v>0</v>
          </cell>
          <cell r="Y284">
            <v>0</v>
          </cell>
          <cell r="Z284">
            <v>0</v>
          </cell>
        </row>
        <row r="285">
          <cell r="A285">
            <v>200109</v>
          </cell>
          <cell r="B285" t="str">
            <v>eac</v>
          </cell>
          <cell r="C285" t="str">
            <v>eac01</v>
          </cell>
          <cell r="D285">
            <v>37159</v>
          </cell>
          <cell r="E285">
            <v>37159</v>
          </cell>
          <cell r="F285">
            <v>37249</v>
          </cell>
          <cell r="G285">
            <v>37159</v>
          </cell>
          <cell r="H285">
            <v>487.75</v>
          </cell>
          <cell r="I285">
            <v>487.75</v>
          </cell>
          <cell r="J285" t="str">
            <v>FCA Amzya</v>
          </cell>
          <cell r="K285" t="str">
            <v>FCA Amzya</v>
          </cell>
          <cell r="L285" t="str">
            <v>Амзя</v>
          </cell>
          <cell r="M285" t="str">
            <v>НевАзот</v>
          </cell>
          <cell r="N285" t="str">
            <v>GMF</v>
          </cell>
          <cell r="O285" t="str">
            <v>Coxon</v>
          </cell>
          <cell r="P285">
            <v>365</v>
          </cell>
          <cell r="Q285">
            <v>178028.75</v>
          </cell>
          <cell r="R285">
            <v>182500</v>
          </cell>
          <cell r="S285">
            <v>-4471.25</v>
          </cell>
          <cell r="T285">
            <v>10246.452499999999</v>
          </cell>
          <cell r="U285">
            <v>0</v>
          </cell>
          <cell r="V285">
            <v>0</v>
          </cell>
          <cell r="W285">
            <v>0</v>
          </cell>
          <cell r="X285">
            <v>0</v>
          </cell>
          <cell r="Y285">
            <v>0</v>
          </cell>
          <cell r="Z285">
            <v>0</v>
          </cell>
        </row>
        <row r="286">
          <cell r="A286">
            <v>200110</v>
          </cell>
          <cell r="B286" t="str">
            <v>eac</v>
          </cell>
          <cell r="C286" t="str">
            <v>eac02</v>
          </cell>
          <cell r="D286">
            <v>37174</v>
          </cell>
          <cell r="E286">
            <v>37173</v>
          </cell>
          <cell r="F286">
            <v>37264</v>
          </cell>
          <cell r="G286">
            <v>37173</v>
          </cell>
          <cell r="H286">
            <v>960</v>
          </cell>
          <cell r="I286">
            <v>960</v>
          </cell>
          <cell r="J286" t="str">
            <v>FCA Asha</v>
          </cell>
          <cell r="K286" t="str">
            <v>FCA Asha</v>
          </cell>
          <cell r="L286" t="str">
            <v>Аша</v>
          </cell>
          <cell r="M286" t="str">
            <v>НевАзот</v>
          </cell>
          <cell r="N286" t="str">
            <v>GMF</v>
          </cell>
          <cell r="O286" t="str">
            <v>VPK</v>
          </cell>
          <cell r="P286">
            <v>365</v>
          </cell>
          <cell r="Q286">
            <v>350400</v>
          </cell>
          <cell r="R286">
            <v>350400</v>
          </cell>
          <cell r="S286">
            <v>0</v>
          </cell>
          <cell r="T286">
            <v>7871.6049999999996</v>
          </cell>
          <cell r="U286">
            <v>0</v>
          </cell>
          <cell r="V286">
            <v>0</v>
          </cell>
          <cell r="W286">
            <v>0</v>
          </cell>
          <cell r="X286">
            <v>0</v>
          </cell>
          <cell r="Y286">
            <v>0</v>
          </cell>
          <cell r="Z286">
            <v>0</v>
          </cell>
        </row>
        <row r="287">
          <cell r="A287">
            <v>200109</v>
          </cell>
          <cell r="B287" t="str">
            <v>eac</v>
          </cell>
          <cell r="C287" t="str">
            <v>eac03</v>
          </cell>
          <cell r="D287">
            <v>37159</v>
          </cell>
          <cell r="E287">
            <v>37162</v>
          </cell>
          <cell r="F287">
            <v>37249</v>
          </cell>
          <cell r="G287">
            <v>37162</v>
          </cell>
          <cell r="H287">
            <v>294.29998779296875</v>
          </cell>
          <cell r="I287">
            <v>294.29998779296875</v>
          </cell>
          <cell r="J287" t="str">
            <v>FCA Amzya</v>
          </cell>
          <cell r="K287" t="str">
            <v>FCA Amzya</v>
          </cell>
          <cell r="L287" t="str">
            <v>Амзя</v>
          </cell>
          <cell r="M287" t="str">
            <v>НевАзот</v>
          </cell>
          <cell r="N287" t="str">
            <v>GMF</v>
          </cell>
          <cell r="O287" t="str">
            <v>Extokem</v>
          </cell>
          <cell r="P287">
            <v>370</v>
          </cell>
          <cell r="Q287">
            <v>108891</v>
          </cell>
          <cell r="R287">
            <v>108891</v>
          </cell>
          <cell r="S287">
            <v>0</v>
          </cell>
          <cell r="T287">
            <v>14558.5875</v>
          </cell>
          <cell r="U287">
            <v>0</v>
          </cell>
          <cell r="V287">
            <v>0</v>
          </cell>
          <cell r="W287">
            <v>0</v>
          </cell>
          <cell r="X287">
            <v>0</v>
          </cell>
          <cell r="Y287">
            <v>0</v>
          </cell>
          <cell r="Z287">
            <v>0</v>
          </cell>
        </row>
        <row r="288">
          <cell r="A288">
            <v>200110</v>
          </cell>
          <cell r="B288" t="str">
            <v>eac</v>
          </cell>
          <cell r="C288" t="str">
            <v>eac05</v>
          </cell>
          <cell r="D288">
            <v>37184</v>
          </cell>
          <cell r="E288">
            <v>37188</v>
          </cell>
          <cell r="F288">
            <v>37274</v>
          </cell>
          <cell r="G288">
            <v>37188</v>
          </cell>
          <cell r="H288">
            <v>203.05000305175781</v>
          </cell>
          <cell r="I288">
            <v>203.05000305175781</v>
          </cell>
          <cell r="J288" t="str">
            <v>FCA Amzya</v>
          </cell>
          <cell r="K288" t="str">
            <v>FCA Amzya</v>
          </cell>
          <cell r="L288" t="str">
            <v>Амзя</v>
          </cell>
          <cell r="M288" t="str">
            <v>НевАзот</v>
          </cell>
          <cell r="N288" t="str">
            <v>GMF</v>
          </cell>
          <cell r="O288" t="str">
            <v>Extokem</v>
          </cell>
          <cell r="P288">
            <v>370</v>
          </cell>
          <cell r="Q288">
            <v>75128.5</v>
          </cell>
          <cell r="R288">
            <v>75128.5</v>
          </cell>
          <cell r="S288">
            <v>0</v>
          </cell>
          <cell r="T288">
            <v>14050.38</v>
          </cell>
          <cell r="U288">
            <v>0</v>
          </cell>
          <cell r="V288">
            <v>0</v>
          </cell>
          <cell r="W288">
            <v>0</v>
          </cell>
          <cell r="X288">
            <v>0</v>
          </cell>
          <cell r="Y288">
            <v>0</v>
          </cell>
          <cell r="Z288">
            <v>0</v>
          </cell>
        </row>
        <row r="289">
          <cell r="A289">
            <v>200110</v>
          </cell>
          <cell r="B289" t="str">
            <v>eac</v>
          </cell>
          <cell r="C289" t="str">
            <v>eac06</v>
          </cell>
          <cell r="D289">
            <v>37179</v>
          </cell>
          <cell r="E289">
            <v>37174</v>
          </cell>
          <cell r="F289">
            <v>37269</v>
          </cell>
          <cell r="G289">
            <v>37174</v>
          </cell>
          <cell r="H289">
            <v>378.82501220703125</v>
          </cell>
          <cell r="I289">
            <v>378.82501220703125</v>
          </cell>
          <cell r="J289" t="str">
            <v>FCA Amzya</v>
          </cell>
          <cell r="K289" t="str">
            <v>FCA Amzya</v>
          </cell>
          <cell r="L289" t="str">
            <v>Амзя</v>
          </cell>
          <cell r="M289" t="str">
            <v>НевАзот</v>
          </cell>
          <cell r="N289" t="str">
            <v>GMF</v>
          </cell>
          <cell r="O289" t="str">
            <v>VPK</v>
          </cell>
          <cell r="P289">
            <v>365</v>
          </cell>
          <cell r="Q289">
            <v>138271.125</v>
          </cell>
          <cell r="R289">
            <v>138271.13</v>
          </cell>
          <cell r="S289">
            <v>0</v>
          </cell>
          <cell r="T289">
            <v>0</v>
          </cell>
          <cell r="U289">
            <v>0</v>
          </cell>
          <cell r="V289">
            <v>0</v>
          </cell>
          <cell r="W289">
            <v>0</v>
          </cell>
          <cell r="X289">
            <v>0</v>
          </cell>
          <cell r="Y289">
            <v>0</v>
          </cell>
          <cell r="Z289">
            <v>0</v>
          </cell>
        </row>
        <row r="290">
          <cell r="A290">
            <v>200110</v>
          </cell>
          <cell r="B290" t="str">
            <v>eac</v>
          </cell>
          <cell r="C290" t="str">
            <v>eac07</v>
          </cell>
          <cell r="D290">
            <v>37179</v>
          </cell>
          <cell r="E290">
            <v>37181</v>
          </cell>
          <cell r="F290">
            <v>37269</v>
          </cell>
          <cell r="G290">
            <v>37181</v>
          </cell>
          <cell r="H290">
            <v>219.05000305175781</v>
          </cell>
          <cell r="I290">
            <v>219.05000305175781</v>
          </cell>
          <cell r="J290" t="str">
            <v>FCA Amzya</v>
          </cell>
          <cell r="K290" t="str">
            <v>FCA Amzya</v>
          </cell>
          <cell r="L290" t="str">
            <v>Амзя</v>
          </cell>
          <cell r="M290" t="str">
            <v>НевАзот</v>
          </cell>
          <cell r="N290" t="str">
            <v>GMF</v>
          </cell>
          <cell r="O290" t="str">
            <v>VPK</v>
          </cell>
          <cell r="P290">
            <v>365</v>
          </cell>
          <cell r="Q290">
            <v>79953.25</v>
          </cell>
          <cell r="R290">
            <v>79953.25</v>
          </cell>
          <cell r="S290">
            <v>0</v>
          </cell>
          <cell r="T290">
            <v>174.2775</v>
          </cell>
          <cell r="U290">
            <v>0</v>
          </cell>
          <cell r="V290">
            <v>0</v>
          </cell>
          <cell r="W290">
            <v>0</v>
          </cell>
          <cell r="X290">
            <v>0</v>
          </cell>
          <cell r="Y290">
            <v>0</v>
          </cell>
          <cell r="Z290">
            <v>0</v>
          </cell>
        </row>
        <row r="291">
          <cell r="A291">
            <v>200111</v>
          </cell>
          <cell r="B291" t="str">
            <v>eac</v>
          </cell>
          <cell r="C291" t="str">
            <v>eac08</v>
          </cell>
          <cell r="D291">
            <v>37205</v>
          </cell>
          <cell r="E291">
            <v>37222</v>
          </cell>
          <cell r="F291">
            <v>37295</v>
          </cell>
          <cell r="G291">
            <v>37222</v>
          </cell>
          <cell r="H291">
            <v>540</v>
          </cell>
          <cell r="I291">
            <v>540</v>
          </cell>
          <cell r="J291" t="str">
            <v>FCA Asha</v>
          </cell>
          <cell r="K291" t="str">
            <v>FCA Asha</v>
          </cell>
          <cell r="L291" t="str">
            <v>Аша</v>
          </cell>
          <cell r="M291" t="str">
            <v>НевАзот</v>
          </cell>
          <cell r="N291" t="str">
            <v>GMF</v>
          </cell>
          <cell r="O291" t="str">
            <v>Twin</v>
          </cell>
          <cell r="P291">
            <v>327</v>
          </cell>
          <cell r="Q291">
            <v>176580</v>
          </cell>
          <cell r="R291">
            <v>176580</v>
          </cell>
          <cell r="S291">
            <v>0</v>
          </cell>
          <cell r="T291">
            <v>191.33</v>
          </cell>
          <cell r="U291">
            <v>0</v>
          </cell>
          <cell r="V291">
            <v>0</v>
          </cell>
          <cell r="W291">
            <v>0</v>
          </cell>
          <cell r="X291">
            <v>0</v>
          </cell>
          <cell r="Y291">
            <v>0</v>
          </cell>
          <cell r="Z291">
            <v>0</v>
          </cell>
        </row>
        <row r="292">
          <cell r="A292">
            <v>200111</v>
          </cell>
          <cell r="B292" t="str">
            <v>eac</v>
          </cell>
          <cell r="C292" t="str">
            <v>eac09</v>
          </cell>
          <cell r="D292">
            <v>37205</v>
          </cell>
          <cell r="E292">
            <v>37225</v>
          </cell>
          <cell r="F292">
            <v>37295</v>
          </cell>
          <cell r="G292">
            <v>37225</v>
          </cell>
          <cell r="H292">
            <v>236.25</v>
          </cell>
          <cell r="I292">
            <v>236.25</v>
          </cell>
          <cell r="J292" t="str">
            <v>FCA Amzya</v>
          </cell>
          <cell r="K292" t="str">
            <v>FCA Amzya</v>
          </cell>
          <cell r="L292" t="str">
            <v>Амзя</v>
          </cell>
          <cell r="M292" t="str">
            <v>НевАзот</v>
          </cell>
          <cell r="N292" t="str">
            <v>GMF</v>
          </cell>
          <cell r="O292" t="str">
            <v>Coxon</v>
          </cell>
          <cell r="P292">
            <v>330</v>
          </cell>
          <cell r="Q292">
            <v>77962.5</v>
          </cell>
          <cell r="R292">
            <v>77962.5</v>
          </cell>
          <cell r="S292">
            <v>0</v>
          </cell>
          <cell r="T292">
            <v>250.2775</v>
          </cell>
          <cell r="U292">
            <v>0</v>
          </cell>
          <cell r="V292">
            <v>0</v>
          </cell>
          <cell r="W292">
            <v>0</v>
          </cell>
          <cell r="X292">
            <v>0</v>
          </cell>
          <cell r="Y292">
            <v>0</v>
          </cell>
          <cell r="Z292">
            <v>0</v>
          </cell>
        </row>
        <row r="293">
          <cell r="A293">
            <v>200111</v>
          </cell>
          <cell r="B293" t="str">
            <v>eac</v>
          </cell>
          <cell r="C293" t="str">
            <v>eac10</v>
          </cell>
          <cell r="D293">
            <v>37215</v>
          </cell>
          <cell r="E293">
            <v>37221</v>
          </cell>
          <cell r="F293">
            <v>37305</v>
          </cell>
          <cell r="G293">
            <v>37221</v>
          </cell>
          <cell r="H293">
            <v>127.76999664306641</v>
          </cell>
          <cell r="I293">
            <v>127.76999664306641</v>
          </cell>
          <cell r="J293" t="str">
            <v>FCA Tonshaevo</v>
          </cell>
          <cell r="K293" t="str">
            <v>DAF Buslovskaja</v>
          </cell>
          <cell r="L293" t="str">
            <v>Карбохим</v>
          </cell>
          <cell r="M293" t="str">
            <v>КГОК</v>
          </cell>
          <cell r="N293" t="str">
            <v>GMF</v>
          </cell>
          <cell r="O293" t="str">
            <v>Vopak</v>
          </cell>
          <cell r="P293">
            <v>420</v>
          </cell>
          <cell r="Q293">
            <v>53663.4</v>
          </cell>
          <cell r="R293">
            <v>53663.4</v>
          </cell>
          <cell r="S293">
            <v>0</v>
          </cell>
          <cell r="T293" t="str">
            <v>Transair</v>
          </cell>
          <cell r="U293">
            <v>5110.8</v>
          </cell>
          <cell r="V293">
            <v>0</v>
          </cell>
          <cell r="W293">
            <v>5110.8</v>
          </cell>
          <cell r="X293">
            <v>0</v>
          </cell>
          <cell r="Y293">
            <v>0</v>
          </cell>
          <cell r="Z293">
            <v>0</v>
          </cell>
        </row>
        <row r="294">
          <cell r="A294">
            <v>200111</v>
          </cell>
          <cell r="B294" t="str">
            <v>eac</v>
          </cell>
          <cell r="C294" t="str">
            <v>eac12</v>
          </cell>
          <cell r="D294">
            <v>37224</v>
          </cell>
          <cell r="E294">
            <v>37225</v>
          </cell>
          <cell r="F294">
            <v>37314</v>
          </cell>
          <cell r="G294">
            <v>37225</v>
          </cell>
          <cell r="H294">
            <v>56.150001525878906</v>
          </cell>
          <cell r="I294">
            <v>56.150001525878906</v>
          </cell>
          <cell r="J294" t="str">
            <v>FCA Tonshaevo</v>
          </cell>
          <cell r="K294" t="str">
            <v>DAF Brest</v>
          </cell>
          <cell r="L294" t="str">
            <v>Карбохим</v>
          </cell>
          <cell r="M294" t="str">
            <v>КГОК</v>
          </cell>
          <cell r="N294" t="str">
            <v>GMF</v>
          </cell>
          <cell r="O294" t="str">
            <v>Konimpex</v>
          </cell>
          <cell r="P294">
            <v>460</v>
          </cell>
          <cell r="Q294">
            <v>25829</v>
          </cell>
          <cell r="R294">
            <v>0</v>
          </cell>
          <cell r="S294">
            <v>25829</v>
          </cell>
          <cell r="T294" t="str">
            <v>Transair</v>
          </cell>
          <cell r="U294">
            <v>3032.1</v>
          </cell>
          <cell r="V294">
            <v>0</v>
          </cell>
          <cell r="W294">
            <v>3032.1</v>
          </cell>
          <cell r="X294">
            <v>0</v>
          </cell>
          <cell r="Y294">
            <v>0</v>
          </cell>
          <cell r="Z294">
            <v>0</v>
          </cell>
        </row>
        <row r="295">
          <cell r="A295">
            <v>200111</v>
          </cell>
          <cell r="B295" t="str">
            <v>eac</v>
          </cell>
          <cell r="C295" t="str">
            <v>eac14</v>
          </cell>
          <cell r="D295">
            <v>37215</v>
          </cell>
          <cell r="E295">
            <v>37225</v>
          </cell>
          <cell r="F295">
            <v>37315</v>
          </cell>
          <cell r="G295">
            <v>37225</v>
          </cell>
          <cell r="H295">
            <v>178.74099731445312</v>
          </cell>
          <cell r="I295">
            <v>178.74099731445312</v>
          </cell>
          <cell r="J295" t="str">
            <v>FCA Tonshaevo</v>
          </cell>
          <cell r="K295" t="str">
            <v>DAF Buslovskaja</v>
          </cell>
          <cell r="L295" t="str">
            <v>Карбохим</v>
          </cell>
          <cell r="M295" t="str">
            <v>КГОК</v>
          </cell>
          <cell r="N295" t="str">
            <v>GMF</v>
          </cell>
          <cell r="O295" t="str">
            <v>Vopak</v>
          </cell>
          <cell r="P295">
            <v>410</v>
          </cell>
          <cell r="Q295">
            <v>73283.81</v>
          </cell>
          <cell r="R295">
            <v>73283.81</v>
          </cell>
          <cell r="S295">
            <v>0</v>
          </cell>
          <cell r="T295" t="str">
            <v>Transair</v>
          </cell>
          <cell r="U295">
            <v>7149.64</v>
          </cell>
          <cell r="V295">
            <v>0</v>
          </cell>
          <cell r="W295">
            <v>7149.64</v>
          </cell>
          <cell r="X295">
            <v>0</v>
          </cell>
          <cell r="Y295">
            <v>0</v>
          </cell>
          <cell r="Z295">
            <v>0</v>
          </cell>
        </row>
        <row r="296">
          <cell r="A296">
            <v>200111</v>
          </cell>
          <cell r="B296" t="str">
            <v>eac</v>
          </cell>
          <cell r="C296" t="str">
            <v>eac15</v>
          </cell>
          <cell r="D296">
            <v>37215</v>
          </cell>
          <cell r="E296">
            <v>37222</v>
          </cell>
          <cell r="F296">
            <v>37312</v>
          </cell>
          <cell r="G296">
            <v>37222</v>
          </cell>
          <cell r="H296">
            <v>183.88800048828125</v>
          </cell>
          <cell r="I296">
            <v>183.88800048828125</v>
          </cell>
          <cell r="J296" t="str">
            <v>FCA Tonshaevo</v>
          </cell>
          <cell r="K296" t="str">
            <v>DAF Buslovskaja</v>
          </cell>
          <cell r="L296" t="str">
            <v>Карбохим</v>
          </cell>
          <cell r="M296" t="str">
            <v>КГОК</v>
          </cell>
          <cell r="N296" t="str">
            <v>GMF</v>
          </cell>
          <cell r="O296" t="str">
            <v>Vopak</v>
          </cell>
          <cell r="P296">
            <v>420</v>
          </cell>
          <cell r="Q296">
            <v>77232.960000000006</v>
          </cell>
          <cell r="R296">
            <v>77232.960000000006</v>
          </cell>
          <cell r="S296">
            <v>0</v>
          </cell>
          <cell r="T296" t="str">
            <v>Transair</v>
          </cell>
          <cell r="U296">
            <v>7355.52</v>
          </cell>
          <cell r="V296">
            <v>0</v>
          </cell>
          <cell r="W296">
            <v>7355.52</v>
          </cell>
          <cell r="X296">
            <v>0</v>
          </cell>
          <cell r="Y296">
            <v>0</v>
          </cell>
          <cell r="Z296">
            <v>0</v>
          </cell>
        </row>
        <row r="297">
          <cell r="A297">
            <v>200112</v>
          </cell>
          <cell r="B297" t="str">
            <v>eac</v>
          </cell>
          <cell r="C297" t="str">
            <v>eac16</v>
          </cell>
          <cell r="D297">
            <v>37235</v>
          </cell>
          <cell r="E297">
            <v>37237</v>
          </cell>
          <cell r="F297">
            <v>37297</v>
          </cell>
          <cell r="G297">
            <v>37237</v>
          </cell>
          <cell r="H297">
            <v>59.5</v>
          </cell>
          <cell r="I297">
            <v>59.5</v>
          </cell>
          <cell r="J297" t="str">
            <v>FCA Amzya</v>
          </cell>
          <cell r="K297" t="str">
            <v>FCA Amzya</v>
          </cell>
          <cell r="L297" t="str">
            <v>Амзя</v>
          </cell>
          <cell r="M297" t="str">
            <v>НевАзот</v>
          </cell>
          <cell r="N297" t="str">
            <v>GMF</v>
          </cell>
          <cell r="O297" t="str">
            <v>Coxon</v>
          </cell>
          <cell r="P297">
            <v>330</v>
          </cell>
          <cell r="Q297">
            <v>19635</v>
          </cell>
          <cell r="R297">
            <v>21037.5</v>
          </cell>
          <cell r="S297">
            <v>-1402.5</v>
          </cell>
          <cell r="T297">
            <v>0</v>
          </cell>
          <cell r="U297">
            <v>0</v>
          </cell>
          <cell r="V297">
            <v>0</v>
          </cell>
          <cell r="W297">
            <v>0</v>
          </cell>
          <cell r="X297">
            <v>0</v>
          </cell>
          <cell r="Y297">
            <v>0</v>
          </cell>
          <cell r="Z297">
            <v>0</v>
          </cell>
        </row>
        <row r="298">
          <cell r="A298">
            <v>200112</v>
          </cell>
          <cell r="B298" t="str">
            <v>eac</v>
          </cell>
          <cell r="C298" t="str">
            <v>eac17</v>
          </cell>
          <cell r="D298">
            <v>37240</v>
          </cell>
          <cell r="E298">
            <v>37239</v>
          </cell>
          <cell r="F298">
            <v>37330</v>
          </cell>
          <cell r="G298">
            <v>37249</v>
          </cell>
          <cell r="H298">
            <v>451</v>
          </cell>
          <cell r="I298">
            <v>451</v>
          </cell>
          <cell r="J298" t="str">
            <v>FCA Tonshaevo</v>
          </cell>
          <cell r="K298" t="str">
            <v>DAF Buslovskaja</v>
          </cell>
          <cell r="L298" t="str">
            <v>Амзя</v>
          </cell>
          <cell r="M298" t="str">
            <v>НевАзот</v>
          </cell>
          <cell r="N298" t="str">
            <v>GMF</v>
          </cell>
          <cell r="O298" t="str">
            <v>Vinmar</v>
          </cell>
          <cell r="P298">
            <v>405</v>
          </cell>
          <cell r="Q298">
            <v>182655</v>
          </cell>
          <cell r="R298">
            <v>182655</v>
          </cell>
          <cell r="S298">
            <v>0</v>
          </cell>
          <cell r="T298" t="str">
            <v>Transair</v>
          </cell>
          <cell r="U298">
            <v>21582.240000000002</v>
          </cell>
          <cell r="V298">
            <v>21582.240000000002</v>
          </cell>
          <cell r="W298">
            <v>0</v>
          </cell>
          <cell r="X298">
            <v>0</v>
          </cell>
          <cell r="Y298">
            <v>0</v>
          </cell>
          <cell r="Z298">
            <v>0</v>
          </cell>
        </row>
        <row r="299">
          <cell r="A299">
            <v>200112</v>
          </cell>
          <cell r="B299" t="str">
            <v>eac</v>
          </cell>
          <cell r="C299" t="str">
            <v>eac18</v>
          </cell>
          <cell r="D299">
            <v>37241</v>
          </cell>
          <cell r="E299">
            <v>37246</v>
          </cell>
          <cell r="F299">
            <v>37331</v>
          </cell>
          <cell r="G299">
            <v>37256</v>
          </cell>
          <cell r="H299">
            <v>303.1610107421875</v>
          </cell>
          <cell r="I299">
            <v>303.1610107421875</v>
          </cell>
          <cell r="J299" t="str">
            <v>FCA Tonshaevo</v>
          </cell>
          <cell r="K299" t="str">
            <v>DAF Buslovskaja</v>
          </cell>
          <cell r="L299" t="str">
            <v>Карбохим</v>
          </cell>
          <cell r="M299" t="str">
            <v>КГОК</v>
          </cell>
          <cell r="N299" t="str">
            <v>GMF</v>
          </cell>
          <cell r="O299" t="str">
            <v>Vopak</v>
          </cell>
          <cell r="P299">
            <v>405</v>
          </cell>
          <cell r="Q299">
            <v>122780.205</v>
          </cell>
          <cell r="R299">
            <v>0</v>
          </cell>
          <cell r="S299">
            <v>122780.21</v>
          </cell>
          <cell r="T299" t="str">
            <v>Transair</v>
          </cell>
          <cell r="U299">
            <v>12839.76</v>
          </cell>
          <cell r="V299">
            <v>12839.76</v>
          </cell>
          <cell r="W299">
            <v>0</v>
          </cell>
          <cell r="X299">
            <v>0</v>
          </cell>
          <cell r="Y299">
            <v>0</v>
          </cell>
          <cell r="Z299">
            <v>0</v>
          </cell>
        </row>
        <row r="300">
          <cell r="A300">
            <v>200112</v>
          </cell>
          <cell r="B300" t="str">
            <v>eac</v>
          </cell>
          <cell r="C300" t="str">
            <v>eac19</v>
          </cell>
          <cell r="D300">
            <v>37236</v>
          </cell>
          <cell r="E300">
            <v>37236</v>
          </cell>
          <cell r="F300">
            <v>37326</v>
          </cell>
          <cell r="G300">
            <v>37236</v>
          </cell>
          <cell r="H300">
            <v>158.76100158691406</v>
          </cell>
          <cell r="I300">
            <v>158.76100158691406</v>
          </cell>
          <cell r="J300" t="str">
            <v>FCA Tonshaevo</v>
          </cell>
          <cell r="K300" t="str">
            <v>FCA Tonshaevo</v>
          </cell>
          <cell r="L300" t="str">
            <v>Карбохим</v>
          </cell>
          <cell r="M300" t="str">
            <v>КГОК</v>
          </cell>
          <cell r="N300" t="str">
            <v>GMF</v>
          </cell>
          <cell r="O300" t="str">
            <v>SVL</v>
          </cell>
          <cell r="P300">
            <v>362</v>
          </cell>
          <cell r="Q300">
            <v>57471.482000000004</v>
          </cell>
          <cell r="R300">
            <v>51724.33</v>
          </cell>
          <cell r="S300">
            <v>5747.15</v>
          </cell>
          <cell r="T300">
            <v>21420.997500000001</v>
          </cell>
          <cell r="U300">
            <v>0</v>
          </cell>
          <cell r="V300">
            <v>0</v>
          </cell>
          <cell r="W300">
            <v>0</v>
          </cell>
          <cell r="X300">
            <v>0</v>
          </cell>
          <cell r="Y300">
            <v>0</v>
          </cell>
          <cell r="Z300">
            <v>0</v>
          </cell>
        </row>
        <row r="301">
          <cell r="A301">
            <v>200112</v>
          </cell>
          <cell r="B301" t="str">
            <v>eac</v>
          </cell>
          <cell r="C301" t="str">
            <v>eac20</v>
          </cell>
          <cell r="D301">
            <v>37245</v>
          </cell>
          <cell r="E301">
            <v>37254</v>
          </cell>
          <cell r="F301">
            <v>37335</v>
          </cell>
          <cell r="G301">
            <v>37256</v>
          </cell>
          <cell r="H301">
            <v>307.77499389648438</v>
          </cell>
          <cell r="I301">
            <v>307.77499389648438</v>
          </cell>
          <cell r="J301" t="str">
            <v>FCA Tonshaevo</v>
          </cell>
          <cell r="K301" t="str">
            <v>DAF Buslovskaja</v>
          </cell>
          <cell r="L301" t="str">
            <v>Амзя</v>
          </cell>
          <cell r="M301" t="str">
            <v>НевАзот</v>
          </cell>
          <cell r="N301" t="str">
            <v>GMF</v>
          </cell>
          <cell r="O301" t="str">
            <v>Vinmar</v>
          </cell>
          <cell r="P301">
            <v>405</v>
          </cell>
          <cell r="Q301">
            <v>124648.875</v>
          </cell>
          <cell r="R301">
            <v>124648.88</v>
          </cell>
          <cell r="S301">
            <v>0</v>
          </cell>
          <cell r="T301" t="str">
            <v>Transair</v>
          </cell>
          <cell r="U301">
            <v>15080.975</v>
          </cell>
          <cell r="V301">
            <v>12905.2</v>
          </cell>
          <cell r="W301">
            <v>2175.7800000000002</v>
          </cell>
          <cell r="X301">
            <v>0</v>
          </cell>
          <cell r="Y301">
            <v>0</v>
          </cell>
          <cell r="Z301">
            <v>0</v>
          </cell>
        </row>
        <row r="302">
          <cell r="A302">
            <v>200112</v>
          </cell>
          <cell r="B302" t="str">
            <v>eac</v>
          </cell>
          <cell r="C302" t="str">
            <v>eac21</v>
          </cell>
          <cell r="D302">
            <v>37236</v>
          </cell>
          <cell r="E302">
            <v>37239</v>
          </cell>
          <cell r="F302">
            <v>37326</v>
          </cell>
          <cell r="G302">
            <v>37239</v>
          </cell>
          <cell r="H302">
            <v>130</v>
          </cell>
          <cell r="I302">
            <v>130</v>
          </cell>
          <cell r="J302" t="str">
            <v>FCA Tonshaevo</v>
          </cell>
          <cell r="K302" t="str">
            <v>FCA Tonshaevo</v>
          </cell>
          <cell r="L302" t="str">
            <v>Карбохим</v>
          </cell>
          <cell r="M302" t="str">
            <v>КГОК</v>
          </cell>
          <cell r="N302" t="str">
            <v>GMF</v>
          </cell>
          <cell r="O302" t="str">
            <v>SVL</v>
          </cell>
          <cell r="P302">
            <v>362</v>
          </cell>
          <cell r="Q302">
            <v>47060</v>
          </cell>
          <cell r="R302">
            <v>42354</v>
          </cell>
          <cell r="S302">
            <v>4706</v>
          </cell>
          <cell r="T302">
            <v>10398.92</v>
          </cell>
          <cell r="U302">
            <v>0</v>
          </cell>
          <cell r="V302">
            <v>0</v>
          </cell>
          <cell r="W302">
            <v>0</v>
          </cell>
          <cell r="X302">
            <v>0</v>
          </cell>
          <cell r="Y302">
            <v>0</v>
          </cell>
          <cell r="Z302">
            <v>0</v>
          </cell>
        </row>
        <row r="303">
          <cell r="A303">
            <v>200112</v>
          </cell>
          <cell r="B303" t="str">
            <v>eac</v>
          </cell>
          <cell r="C303" t="str">
            <v>eac22</v>
          </cell>
          <cell r="D303">
            <v>37236</v>
          </cell>
          <cell r="E303">
            <v>37242</v>
          </cell>
          <cell r="F303">
            <v>37326</v>
          </cell>
          <cell r="G303">
            <v>37242</v>
          </cell>
          <cell r="H303">
            <v>85.2239990234375</v>
          </cell>
          <cell r="I303">
            <v>85.2239990234375</v>
          </cell>
          <cell r="J303" t="str">
            <v>FCA Tonshaevo</v>
          </cell>
          <cell r="K303" t="str">
            <v>FCA Tonshaevo</v>
          </cell>
          <cell r="L303" t="str">
            <v>Карбохим</v>
          </cell>
          <cell r="M303" t="str">
            <v>КГОК</v>
          </cell>
          <cell r="N303" t="str">
            <v>GMF</v>
          </cell>
          <cell r="O303" t="str">
            <v>SVL</v>
          </cell>
          <cell r="P303">
            <v>362</v>
          </cell>
          <cell r="Q303">
            <v>30851.088</v>
          </cell>
          <cell r="R303">
            <v>27765.98</v>
          </cell>
          <cell r="S303">
            <v>3085.11</v>
          </cell>
          <cell r="T303">
            <v>0</v>
          </cell>
          <cell r="U303">
            <v>0</v>
          </cell>
          <cell r="V303">
            <v>0</v>
          </cell>
          <cell r="W303">
            <v>0</v>
          </cell>
          <cell r="X303">
            <v>0</v>
          </cell>
          <cell r="Y303">
            <v>0</v>
          </cell>
          <cell r="Z303">
            <v>0</v>
          </cell>
        </row>
        <row r="304">
          <cell r="A304">
            <v>200112</v>
          </cell>
          <cell r="B304" t="str">
            <v>eac</v>
          </cell>
          <cell r="C304" t="str">
            <v>eac23</v>
          </cell>
          <cell r="D304">
            <v>37240</v>
          </cell>
          <cell r="E304">
            <v>37246</v>
          </cell>
          <cell r="F304">
            <v>37326</v>
          </cell>
          <cell r="G304">
            <v>37250</v>
          </cell>
          <cell r="H304">
            <v>134.55000305175781</v>
          </cell>
          <cell r="I304">
            <v>134.55000305175781</v>
          </cell>
          <cell r="J304" t="str">
            <v>FCA Amzya</v>
          </cell>
          <cell r="K304" t="str">
            <v>DAF Buslovskaja</v>
          </cell>
          <cell r="L304" t="str">
            <v>Амзя</v>
          </cell>
          <cell r="M304" t="str">
            <v>НевАзот</v>
          </cell>
          <cell r="N304" t="str">
            <v>GMF</v>
          </cell>
          <cell r="O304" t="str">
            <v>Vinmar</v>
          </cell>
          <cell r="P304">
            <v>405</v>
          </cell>
          <cell r="Q304">
            <v>54492.75</v>
          </cell>
          <cell r="R304">
            <v>54492.75</v>
          </cell>
          <cell r="S304">
            <v>0</v>
          </cell>
          <cell r="T304" t="str">
            <v>Transair</v>
          </cell>
          <cell r="U304">
            <v>6592.95</v>
          </cell>
          <cell r="V304">
            <v>5614.6</v>
          </cell>
          <cell r="W304">
            <v>978.35</v>
          </cell>
          <cell r="X304">
            <v>0</v>
          </cell>
          <cell r="Y304">
            <v>0</v>
          </cell>
          <cell r="Z304">
            <v>0</v>
          </cell>
        </row>
        <row r="305">
          <cell r="A305">
            <v>200112</v>
          </cell>
          <cell r="B305" t="str">
            <v>eac</v>
          </cell>
          <cell r="C305" t="str">
            <v>eac25</v>
          </cell>
          <cell r="D305">
            <v>37271</v>
          </cell>
          <cell r="E305">
            <v>37255</v>
          </cell>
          <cell r="F305">
            <v>37361</v>
          </cell>
          <cell r="G305">
            <v>37256</v>
          </cell>
          <cell r="H305">
            <v>467.11700439453125</v>
          </cell>
          <cell r="I305">
            <v>467.11700439453125</v>
          </cell>
          <cell r="J305" t="str">
            <v>FCA Tonshaevo</v>
          </cell>
          <cell r="K305" t="str">
            <v>DAF Buslovskaja</v>
          </cell>
          <cell r="L305" t="str">
            <v>Карбохим</v>
          </cell>
          <cell r="M305" t="str">
            <v>КГОК</v>
          </cell>
          <cell r="N305" t="str">
            <v>GMF</v>
          </cell>
          <cell r="O305" t="str">
            <v>Vopak</v>
          </cell>
          <cell r="P305">
            <v>405</v>
          </cell>
          <cell r="Q305">
            <v>189182.38500000001</v>
          </cell>
          <cell r="R305">
            <v>0</v>
          </cell>
          <cell r="S305">
            <v>189182.39</v>
          </cell>
          <cell r="T305" t="str">
            <v>Transair</v>
          </cell>
          <cell r="U305">
            <v>19874.080000000002</v>
          </cell>
          <cell r="V305">
            <v>19874.080000000002</v>
          </cell>
          <cell r="W305">
            <v>0</v>
          </cell>
          <cell r="X305">
            <v>0</v>
          </cell>
          <cell r="Y305">
            <v>0</v>
          </cell>
          <cell r="Z305">
            <v>0</v>
          </cell>
        </row>
        <row r="306">
          <cell r="A306">
            <v>200112</v>
          </cell>
          <cell r="B306" t="str">
            <v>eac</v>
          </cell>
          <cell r="C306" t="str">
            <v>eac26</v>
          </cell>
          <cell r="D306">
            <v>37253</v>
          </cell>
          <cell r="E306">
            <v>37255</v>
          </cell>
          <cell r="F306">
            <v>37343</v>
          </cell>
          <cell r="G306">
            <v>37256</v>
          </cell>
          <cell r="H306">
            <v>117.5</v>
          </cell>
          <cell r="I306">
            <v>117.5</v>
          </cell>
          <cell r="J306" t="str">
            <v>FCA Amzya</v>
          </cell>
          <cell r="K306" t="str">
            <v>DAF Buslovskaja</v>
          </cell>
          <cell r="L306" t="str">
            <v>Амзя</v>
          </cell>
          <cell r="M306" t="str">
            <v>НевАзот</v>
          </cell>
          <cell r="N306" t="str">
            <v>GMF</v>
          </cell>
          <cell r="O306" t="str">
            <v>Vinmar</v>
          </cell>
          <cell r="P306">
            <v>405</v>
          </cell>
          <cell r="Q306">
            <v>47587.5</v>
          </cell>
          <cell r="R306">
            <v>47587.5</v>
          </cell>
          <cell r="S306">
            <v>0</v>
          </cell>
          <cell r="T306" t="str">
            <v>Transair</v>
          </cell>
          <cell r="U306">
            <v>5757.5</v>
          </cell>
          <cell r="V306">
            <v>4944.2</v>
          </cell>
          <cell r="W306">
            <v>813.3</v>
          </cell>
          <cell r="X306">
            <v>0</v>
          </cell>
          <cell r="Y306">
            <v>0</v>
          </cell>
          <cell r="Z306">
            <v>0</v>
          </cell>
        </row>
        <row r="307">
          <cell r="A307">
            <v>200112</v>
          </cell>
          <cell r="B307" t="str">
            <v>eac</v>
          </cell>
          <cell r="C307" t="str">
            <v>eac27</v>
          </cell>
          <cell r="D307">
            <v>37254</v>
          </cell>
          <cell r="E307">
            <v>37255</v>
          </cell>
          <cell r="F307">
            <v>37344</v>
          </cell>
          <cell r="G307">
            <v>37255</v>
          </cell>
          <cell r="H307">
            <v>59.5</v>
          </cell>
          <cell r="I307">
            <v>59.5</v>
          </cell>
          <cell r="J307" t="str">
            <v>FCA Amzya</v>
          </cell>
          <cell r="K307" t="str">
            <v>FCA Amzya</v>
          </cell>
          <cell r="L307" t="str">
            <v>Амзя</v>
          </cell>
          <cell r="M307" t="str">
            <v>НевАзот</v>
          </cell>
          <cell r="N307" t="str">
            <v>GMF</v>
          </cell>
          <cell r="O307" t="str">
            <v>Coxon</v>
          </cell>
          <cell r="P307">
            <v>380</v>
          </cell>
          <cell r="Q307">
            <v>22610</v>
          </cell>
          <cell r="R307">
            <v>22610</v>
          </cell>
          <cell r="S307">
            <v>0</v>
          </cell>
          <cell r="T307">
            <v>7589.3175000000001</v>
          </cell>
          <cell r="U307">
            <v>0</v>
          </cell>
          <cell r="V307">
            <v>0</v>
          </cell>
          <cell r="W307">
            <v>0</v>
          </cell>
          <cell r="X307">
            <v>0</v>
          </cell>
          <cell r="Y307">
            <v>0</v>
          </cell>
          <cell r="Z307">
            <v>0</v>
          </cell>
        </row>
        <row r="308">
          <cell r="A308">
            <v>200201</v>
          </cell>
          <cell r="B308" t="str">
            <v>eac</v>
          </cell>
          <cell r="C308" t="str">
            <v>eac28</v>
          </cell>
          <cell r="D308">
            <v>37276</v>
          </cell>
          <cell r="E308">
            <v>37274</v>
          </cell>
          <cell r="F308">
            <v>37366</v>
          </cell>
          <cell r="G308">
            <v>1049.469970703125</v>
          </cell>
          <cell r="H308">
            <v>531.9000244140625</v>
          </cell>
          <cell r="I308">
            <v>531.9000244140625</v>
          </cell>
          <cell r="J308" t="str">
            <v>FCA Amzya</v>
          </cell>
          <cell r="K308" t="str">
            <v>DAF Buslovskaja</v>
          </cell>
          <cell r="L308" t="str">
            <v>Амзя</v>
          </cell>
          <cell r="M308" t="str">
            <v>КГОК</v>
          </cell>
          <cell r="N308" t="str">
            <v>GMF</v>
          </cell>
          <cell r="O308" t="str">
            <v>Vinmar</v>
          </cell>
          <cell r="P308">
            <v>405</v>
          </cell>
          <cell r="Q308">
            <v>215419.5</v>
          </cell>
          <cell r="R308">
            <v>107709.75</v>
          </cell>
          <cell r="S308">
            <v>107709.75</v>
          </cell>
          <cell r="T308" t="str">
            <v>Transair</v>
          </cell>
          <cell r="U308">
            <v>26063.1</v>
          </cell>
          <cell r="V308">
            <v>0</v>
          </cell>
          <cell r="W308">
            <v>26063.1</v>
          </cell>
          <cell r="X308">
            <v>0</v>
          </cell>
          <cell r="Y308">
            <v>0</v>
          </cell>
          <cell r="Z308">
            <v>0</v>
          </cell>
        </row>
        <row r="309">
          <cell r="A309">
            <v>200201</v>
          </cell>
          <cell r="B309" t="str">
            <v>eac</v>
          </cell>
          <cell r="C309" t="str">
            <v>eac29</v>
          </cell>
          <cell r="D309">
            <v>37287</v>
          </cell>
          <cell r="E309">
            <v>37278</v>
          </cell>
          <cell r="F309">
            <v>37377</v>
          </cell>
          <cell r="G309">
            <v>22</v>
          </cell>
          <cell r="H309">
            <v>313.29998779296875</v>
          </cell>
          <cell r="I309">
            <v>313.29998779296875</v>
          </cell>
          <cell r="J309" t="str">
            <v>FCA Amzya</v>
          </cell>
          <cell r="K309" t="str">
            <v>DAF Buslovskaja</v>
          </cell>
          <cell r="L309" t="str">
            <v>Амзя</v>
          </cell>
          <cell r="M309" t="str">
            <v>КГОК</v>
          </cell>
          <cell r="N309" t="str">
            <v>GMF</v>
          </cell>
          <cell r="O309" t="str">
            <v>Vinmar</v>
          </cell>
          <cell r="P309">
            <v>380</v>
          </cell>
          <cell r="Q309">
            <v>119054</v>
          </cell>
          <cell r="R309">
            <v>0</v>
          </cell>
          <cell r="S309">
            <v>119054</v>
          </cell>
          <cell r="T309" t="str">
            <v>Transair</v>
          </cell>
          <cell r="U309">
            <v>15351.7</v>
          </cell>
          <cell r="V309">
            <v>0</v>
          </cell>
          <cell r="W309">
            <v>15351.7</v>
          </cell>
          <cell r="X309">
            <v>0</v>
          </cell>
          <cell r="Y309">
            <v>0</v>
          </cell>
          <cell r="Z309">
            <v>0</v>
          </cell>
        </row>
        <row r="310">
          <cell r="A310">
            <v>200112</v>
          </cell>
          <cell r="B310" t="str">
            <v>eac</v>
          </cell>
          <cell r="C310" t="str">
            <v>eac30</v>
          </cell>
          <cell r="D310">
            <v>37241</v>
          </cell>
          <cell r="E310">
            <v>37254</v>
          </cell>
          <cell r="F310">
            <v>37331</v>
          </cell>
          <cell r="G310">
            <v>37256</v>
          </cell>
          <cell r="H310">
            <v>199.94000244140625</v>
          </cell>
          <cell r="I310">
            <v>199.94000244140625</v>
          </cell>
          <cell r="J310" t="str">
            <v>FCA Tonshaevo</v>
          </cell>
          <cell r="K310" t="str">
            <v>DAF Buslovskaja</v>
          </cell>
          <cell r="L310" t="str">
            <v>Карбохим</v>
          </cell>
          <cell r="M310" t="str">
            <v>КГОК</v>
          </cell>
          <cell r="N310" t="str">
            <v>GMF</v>
          </cell>
          <cell r="O310" t="str">
            <v>Vopak</v>
          </cell>
          <cell r="P310">
            <v>405</v>
          </cell>
          <cell r="Q310">
            <v>80975.7</v>
          </cell>
          <cell r="R310">
            <v>0</v>
          </cell>
          <cell r="S310">
            <v>80975.7</v>
          </cell>
          <cell r="T310" t="str">
            <v>Transair</v>
          </cell>
          <cell r="U310">
            <v>8475.09</v>
          </cell>
          <cell r="V310">
            <v>8475.09</v>
          </cell>
          <cell r="W310">
            <v>0</v>
          </cell>
          <cell r="X310">
            <v>0</v>
          </cell>
          <cell r="Y310">
            <v>0</v>
          </cell>
          <cell r="Z310">
            <v>0</v>
          </cell>
        </row>
        <row r="311">
          <cell r="A311">
            <v>200201</v>
          </cell>
          <cell r="B311" t="str">
            <v>eac</v>
          </cell>
          <cell r="C311" t="str">
            <v>eac31</v>
          </cell>
          <cell r="D311">
            <v>37271</v>
          </cell>
          <cell r="F311">
            <v>37331</v>
          </cell>
          <cell r="G311">
            <v>65</v>
          </cell>
          <cell r="H311">
            <v>232.88299560546875</v>
          </cell>
          <cell r="I311">
            <v>232.88299560546875</v>
          </cell>
          <cell r="J311" t="str">
            <v>FCA Tonshaevo</v>
          </cell>
          <cell r="K311" t="str">
            <v>DAF Buslovskaja</v>
          </cell>
          <cell r="L311" t="str">
            <v>Карбохим</v>
          </cell>
          <cell r="M311" t="str">
            <v>КГОК</v>
          </cell>
          <cell r="N311" t="str">
            <v>GMF</v>
          </cell>
          <cell r="O311" t="str">
            <v>Vopak</v>
          </cell>
          <cell r="P311">
            <v>405</v>
          </cell>
          <cell r="Q311">
            <v>94317.615000000005</v>
          </cell>
          <cell r="R311">
            <v>0</v>
          </cell>
          <cell r="S311">
            <v>94317.62</v>
          </cell>
          <cell r="T311" t="str">
            <v>Transair</v>
          </cell>
          <cell r="U311">
            <v>11411.267</v>
          </cell>
          <cell r="V311">
            <v>0</v>
          </cell>
          <cell r="W311">
            <v>11411.27</v>
          </cell>
          <cell r="X311">
            <v>0</v>
          </cell>
          <cell r="Y311">
            <v>0</v>
          </cell>
          <cell r="Z311">
            <v>0</v>
          </cell>
        </row>
        <row r="312">
          <cell r="A312">
            <v>200201</v>
          </cell>
          <cell r="B312" t="str">
            <v>eac</v>
          </cell>
          <cell r="C312" t="str">
            <v>eac32</v>
          </cell>
          <cell r="D312">
            <v>37276</v>
          </cell>
          <cell r="F312">
            <v>37366</v>
          </cell>
          <cell r="G312">
            <v>130</v>
          </cell>
          <cell r="H312">
            <v>650</v>
          </cell>
          <cell r="I312">
            <v>650</v>
          </cell>
          <cell r="J312" t="str">
            <v>FCA Tonshaevo</v>
          </cell>
          <cell r="K312" t="str">
            <v>FCA Tonshaevo</v>
          </cell>
          <cell r="L312" t="str">
            <v>Карбохим</v>
          </cell>
          <cell r="M312" t="str">
            <v>КГОК</v>
          </cell>
          <cell r="N312" t="str">
            <v>GMF</v>
          </cell>
          <cell r="O312" t="str">
            <v>SVL</v>
          </cell>
          <cell r="P312">
            <v>330</v>
          </cell>
          <cell r="Q312">
            <v>214500</v>
          </cell>
          <cell r="R312">
            <v>0</v>
          </cell>
          <cell r="S312">
            <v>214500</v>
          </cell>
          <cell r="T312">
            <v>845</v>
          </cell>
          <cell r="U312">
            <v>0</v>
          </cell>
          <cell r="V312">
            <v>0</v>
          </cell>
          <cell r="W312">
            <v>0</v>
          </cell>
          <cell r="X312">
            <v>0</v>
          </cell>
          <cell r="Y312">
            <v>0</v>
          </cell>
          <cell r="Z312">
            <v>0</v>
          </cell>
        </row>
        <row r="313">
          <cell r="A313">
            <v>200201</v>
          </cell>
          <cell r="B313" t="str">
            <v>eac</v>
          </cell>
          <cell r="C313" t="str">
            <v>eac33</v>
          </cell>
          <cell r="D313">
            <v>37287</v>
          </cell>
          <cell r="E313">
            <v>37271</v>
          </cell>
          <cell r="F313">
            <v>37366</v>
          </cell>
          <cell r="G313">
            <v>1040.6500244140625</v>
          </cell>
          <cell r="H313">
            <v>500</v>
          </cell>
          <cell r="I313">
            <v>500</v>
          </cell>
          <cell r="J313" t="str">
            <v>FCA Almezh</v>
          </cell>
          <cell r="K313" t="str">
            <v>DAF Buslovskaja</v>
          </cell>
          <cell r="L313" t="str">
            <v>Молома</v>
          </cell>
          <cell r="M313" t="str">
            <v>КГОК</v>
          </cell>
          <cell r="N313" t="str">
            <v>GMF</v>
          </cell>
          <cell r="O313" t="str">
            <v>Vinmar</v>
          </cell>
          <cell r="P313">
            <v>380</v>
          </cell>
          <cell r="Q313">
            <v>190000</v>
          </cell>
          <cell r="R313">
            <v>0</v>
          </cell>
          <cell r="S313">
            <v>190000</v>
          </cell>
          <cell r="T313" t="str">
            <v>Transair</v>
          </cell>
          <cell r="U313">
            <v>24500</v>
          </cell>
          <cell r="V313">
            <v>0</v>
          </cell>
          <cell r="W313">
            <v>24500</v>
          </cell>
          <cell r="X313">
            <v>0</v>
          </cell>
          <cell r="Y313">
            <v>0</v>
          </cell>
          <cell r="Z313">
            <v>0</v>
          </cell>
        </row>
        <row r="314">
          <cell r="A314">
            <v>200201</v>
          </cell>
          <cell r="B314" t="str">
            <v>eac</v>
          </cell>
          <cell r="C314" t="str">
            <v>eac34</v>
          </cell>
          <cell r="D314">
            <v>37287</v>
          </cell>
          <cell r="E314">
            <v>37274</v>
          </cell>
          <cell r="F314">
            <v>37377</v>
          </cell>
          <cell r="G314">
            <v>1102.7900390625</v>
          </cell>
          <cell r="H314">
            <v>654.79998779296875</v>
          </cell>
          <cell r="I314">
            <v>654.79998779296875</v>
          </cell>
          <cell r="J314" t="str">
            <v>FCA Amzya</v>
          </cell>
          <cell r="K314" t="str">
            <v>DAF Buslovskaja</v>
          </cell>
          <cell r="L314" t="str">
            <v>Амзя</v>
          </cell>
          <cell r="M314" t="str">
            <v>КГОК</v>
          </cell>
          <cell r="N314" t="str">
            <v>GMF</v>
          </cell>
          <cell r="O314" t="str">
            <v>Vinmar</v>
          </cell>
          <cell r="P314">
            <v>380</v>
          </cell>
          <cell r="Q314">
            <v>248824</v>
          </cell>
          <cell r="R314">
            <v>0</v>
          </cell>
          <cell r="S314">
            <v>248824</v>
          </cell>
          <cell r="T314" t="str">
            <v>Transair</v>
          </cell>
          <cell r="U314">
            <v>32085.200000000001</v>
          </cell>
          <cell r="V314">
            <v>0</v>
          </cell>
          <cell r="W314">
            <v>32085.200000000001</v>
          </cell>
          <cell r="X314">
            <v>0</v>
          </cell>
          <cell r="Y314">
            <v>0</v>
          </cell>
          <cell r="Z314">
            <v>0</v>
          </cell>
        </row>
        <row r="315">
          <cell r="A315">
            <v>200104</v>
          </cell>
          <cell r="B315" t="str">
            <v>foc</v>
          </cell>
          <cell r="C315" t="str">
            <v>foc01</v>
          </cell>
          <cell r="D315">
            <v>36991</v>
          </cell>
          <cell r="E315">
            <v>36991</v>
          </cell>
          <cell r="F315">
            <v>37081</v>
          </cell>
          <cell r="G315">
            <v>36991</v>
          </cell>
          <cell r="H315">
            <v>3883.6298828125</v>
          </cell>
          <cell r="I315">
            <v>3883.6298828125</v>
          </cell>
          <cell r="J315" t="str">
            <v>FCA</v>
          </cell>
          <cell r="K315" t="str">
            <v>FCA-DAF</v>
          </cell>
          <cell r="L315" t="str">
            <v>КГОК</v>
          </cell>
          <cell r="M315" t="str">
            <v>КГОК</v>
          </cell>
          <cell r="N315" t="str">
            <v>Mirintex</v>
          </cell>
          <cell r="O315" t="str">
            <v>Seko Slovakia</v>
          </cell>
          <cell r="P315">
            <v>11.44</v>
          </cell>
          <cell r="Q315">
            <v>111042.22719999999</v>
          </cell>
          <cell r="R315">
            <v>111042.23</v>
          </cell>
          <cell r="S315">
            <v>0</v>
          </cell>
          <cell r="T315" t="str">
            <v>Shaymacks</v>
          </cell>
          <cell r="U315">
            <v>66613.5</v>
          </cell>
          <cell r="V315">
            <v>66613.5</v>
          </cell>
          <cell r="W315">
            <v>0</v>
          </cell>
          <cell r="X315">
            <v>0</v>
          </cell>
          <cell r="Y315">
            <v>0</v>
          </cell>
          <cell r="Z315">
            <v>0</v>
          </cell>
        </row>
        <row r="316">
          <cell r="A316">
            <v>200104</v>
          </cell>
          <cell r="B316" t="str">
            <v>foc</v>
          </cell>
          <cell r="C316" t="str">
            <v>foc02</v>
          </cell>
          <cell r="D316">
            <v>36992</v>
          </cell>
          <cell r="E316">
            <v>36992</v>
          </cell>
          <cell r="F316">
            <v>37082</v>
          </cell>
          <cell r="G316">
            <v>36992</v>
          </cell>
          <cell r="H316">
            <v>3909.300048828125</v>
          </cell>
          <cell r="I316">
            <v>3909.300048828125</v>
          </cell>
          <cell r="J316" t="str">
            <v>FCA</v>
          </cell>
          <cell r="K316" t="str">
            <v>FCA-DAF</v>
          </cell>
          <cell r="L316" t="str">
            <v>КГОК</v>
          </cell>
          <cell r="M316" t="str">
            <v>КГОК</v>
          </cell>
          <cell r="N316" t="str">
            <v>Mirintex</v>
          </cell>
          <cell r="O316" t="str">
            <v>Seko Slovakia</v>
          </cell>
          <cell r="P316">
            <v>11.4</v>
          </cell>
          <cell r="Q316">
            <v>111755.82</v>
          </cell>
          <cell r="R316">
            <v>111755.82</v>
          </cell>
          <cell r="S316">
            <v>0</v>
          </cell>
          <cell r="T316" t="str">
            <v>Shaymacks</v>
          </cell>
          <cell r="U316">
            <v>67189.8</v>
          </cell>
          <cell r="V316">
            <v>67189.8</v>
          </cell>
          <cell r="W316">
            <v>0</v>
          </cell>
          <cell r="X316">
            <v>0</v>
          </cell>
          <cell r="Y316">
            <v>0</v>
          </cell>
          <cell r="Z316">
            <v>0</v>
          </cell>
        </row>
        <row r="317">
          <cell r="A317">
            <v>200104</v>
          </cell>
          <cell r="B317" t="str">
            <v>foc</v>
          </cell>
          <cell r="C317" t="str">
            <v>foc03</v>
          </cell>
          <cell r="D317">
            <v>36994</v>
          </cell>
          <cell r="E317">
            <v>36994</v>
          </cell>
          <cell r="F317">
            <v>37084</v>
          </cell>
          <cell r="G317">
            <v>36994</v>
          </cell>
          <cell r="H317">
            <v>3921.530029296875</v>
          </cell>
          <cell r="I317">
            <v>3921.530029296875</v>
          </cell>
          <cell r="J317" t="str">
            <v>FCA</v>
          </cell>
          <cell r="K317" t="str">
            <v>FCA-DAF</v>
          </cell>
          <cell r="L317" t="str">
            <v>КГОК</v>
          </cell>
          <cell r="M317" t="str">
            <v>КГОК</v>
          </cell>
          <cell r="N317" t="str">
            <v>Mirintex</v>
          </cell>
          <cell r="O317" t="str">
            <v>Seko Slovakia</v>
          </cell>
          <cell r="P317">
            <v>11.38</v>
          </cell>
          <cell r="Q317">
            <v>112020.2114</v>
          </cell>
          <cell r="R317">
            <v>112020.21</v>
          </cell>
          <cell r="S317">
            <v>0</v>
          </cell>
          <cell r="T317" t="str">
            <v>Shaymacks</v>
          </cell>
          <cell r="U317">
            <v>67393.2</v>
          </cell>
          <cell r="V317">
            <v>67393.2</v>
          </cell>
          <cell r="W317">
            <v>0</v>
          </cell>
          <cell r="X317">
            <v>0</v>
          </cell>
          <cell r="Y317">
            <v>0</v>
          </cell>
          <cell r="Z317">
            <v>0</v>
          </cell>
        </row>
        <row r="318">
          <cell r="A318">
            <v>200104</v>
          </cell>
          <cell r="B318" t="str">
            <v>foc</v>
          </cell>
          <cell r="C318" t="str">
            <v>foc04</v>
          </cell>
          <cell r="D318">
            <v>36995</v>
          </cell>
          <cell r="E318">
            <v>36995</v>
          </cell>
          <cell r="F318">
            <v>37085</v>
          </cell>
          <cell r="G318">
            <v>36995</v>
          </cell>
          <cell r="H318">
            <v>3858.550048828125</v>
          </cell>
          <cell r="I318">
            <v>3858.550048828125</v>
          </cell>
          <cell r="J318" t="str">
            <v>FCA</v>
          </cell>
          <cell r="K318" t="str">
            <v>FCA-DAF</v>
          </cell>
          <cell r="L318" t="str">
            <v>КГОК</v>
          </cell>
          <cell r="M318" t="str">
            <v>КГОК</v>
          </cell>
          <cell r="N318" t="str">
            <v>Mirintex</v>
          </cell>
          <cell r="O318" t="str">
            <v>Seko Slovakia</v>
          </cell>
          <cell r="P318">
            <v>11.36</v>
          </cell>
          <cell r="Q318">
            <v>110056.77800000001</v>
          </cell>
          <cell r="R318">
            <v>110056.78</v>
          </cell>
          <cell r="S318">
            <v>0</v>
          </cell>
          <cell r="T318" t="str">
            <v>Shaymacks</v>
          </cell>
          <cell r="U318">
            <v>66223.649999999994</v>
          </cell>
          <cell r="V318">
            <v>66223.649999999994</v>
          </cell>
          <cell r="W318">
            <v>0</v>
          </cell>
          <cell r="X318">
            <v>0</v>
          </cell>
          <cell r="Y318">
            <v>0</v>
          </cell>
          <cell r="Z318">
            <v>0</v>
          </cell>
        </row>
        <row r="319">
          <cell r="A319">
            <v>200104</v>
          </cell>
          <cell r="B319" t="str">
            <v>foc</v>
          </cell>
          <cell r="C319" t="str">
            <v>foc05</v>
          </cell>
          <cell r="D319">
            <v>36997</v>
          </cell>
          <cell r="E319">
            <v>36997</v>
          </cell>
          <cell r="F319">
            <v>37087</v>
          </cell>
          <cell r="G319">
            <v>36997</v>
          </cell>
          <cell r="H319">
            <v>3903.97998046875</v>
          </cell>
          <cell r="I319">
            <v>3903.97998046875</v>
          </cell>
          <cell r="J319" t="str">
            <v>FCA</v>
          </cell>
          <cell r="K319" t="str">
            <v>FCA-DAF</v>
          </cell>
          <cell r="L319" t="str">
            <v>КГОК</v>
          </cell>
          <cell r="M319" t="str">
            <v>КГОК</v>
          </cell>
          <cell r="N319" t="str">
            <v>Mirintex</v>
          </cell>
          <cell r="O319" t="str">
            <v>Seko Slovakia</v>
          </cell>
          <cell r="P319">
            <v>11.36</v>
          </cell>
          <cell r="Q319">
            <v>111420.3628</v>
          </cell>
          <cell r="R319">
            <v>111420.36</v>
          </cell>
          <cell r="S319">
            <v>0</v>
          </cell>
          <cell r="T319" t="str">
            <v>Shaymacks</v>
          </cell>
          <cell r="U319">
            <v>67071.149999999994</v>
          </cell>
          <cell r="V319">
            <v>67071.149999999994</v>
          </cell>
          <cell r="W319">
            <v>0</v>
          </cell>
          <cell r="X319">
            <v>0</v>
          </cell>
          <cell r="Y319">
            <v>0</v>
          </cell>
          <cell r="Z319">
            <v>0</v>
          </cell>
        </row>
        <row r="320">
          <cell r="A320">
            <v>200104</v>
          </cell>
          <cell r="B320" t="str">
            <v>foc</v>
          </cell>
          <cell r="C320" t="str">
            <v>foc06</v>
          </cell>
          <cell r="D320">
            <v>36998</v>
          </cell>
          <cell r="E320">
            <v>36998</v>
          </cell>
          <cell r="F320">
            <v>37088</v>
          </cell>
          <cell r="G320">
            <v>36998</v>
          </cell>
          <cell r="H320">
            <v>3851.47998046875</v>
          </cell>
          <cell r="I320">
            <v>3851.47998046875</v>
          </cell>
          <cell r="J320" t="str">
            <v>FCA</v>
          </cell>
          <cell r="K320" t="str">
            <v>FCA-DAF</v>
          </cell>
          <cell r="L320" t="str">
            <v>КГОК</v>
          </cell>
          <cell r="M320" t="str">
            <v>КГОК</v>
          </cell>
          <cell r="N320" t="str">
            <v>Mirintex</v>
          </cell>
          <cell r="O320" t="str">
            <v>Seko Slovakia</v>
          </cell>
          <cell r="P320">
            <v>11.38</v>
          </cell>
          <cell r="Q320">
            <v>109985.6924</v>
          </cell>
          <cell r="R320">
            <v>109985.69</v>
          </cell>
          <cell r="S320">
            <v>0</v>
          </cell>
          <cell r="T320" t="str">
            <v>Shaymacks</v>
          </cell>
          <cell r="U320">
            <v>66155.850000000006</v>
          </cell>
          <cell r="V320">
            <v>66155.850000000006</v>
          </cell>
          <cell r="W320">
            <v>0</v>
          </cell>
          <cell r="X320">
            <v>0</v>
          </cell>
          <cell r="Y320">
            <v>0</v>
          </cell>
          <cell r="Z320">
            <v>0</v>
          </cell>
        </row>
        <row r="321">
          <cell r="A321">
            <v>200104</v>
          </cell>
          <cell r="B321" t="str">
            <v>foc</v>
          </cell>
          <cell r="C321" t="str">
            <v>foc07</v>
          </cell>
          <cell r="D321">
            <v>36999</v>
          </cell>
          <cell r="E321">
            <v>36999</v>
          </cell>
          <cell r="F321">
            <v>37089</v>
          </cell>
          <cell r="G321">
            <v>36999</v>
          </cell>
          <cell r="H321">
            <v>3861.31005859375</v>
          </cell>
          <cell r="I321">
            <v>3861.31005859375</v>
          </cell>
          <cell r="J321" t="str">
            <v>FCA</v>
          </cell>
          <cell r="K321" t="str">
            <v>FCA-DAF</v>
          </cell>
          <cell r="L321" t="str">
            <v>КГОК</v>
          </cell>
          <cell r="M321" t="str">
            <v>КГОК</v>
          </cell>
          <cell r="N321" t="str">
            <v>Mirintex</v>
          </cell>
          <cell r="O321" t="str">
            <v>Seko Slovakia</v>
          </cell>
          <cell r="P321">
            <v>11.42</v>
          </cell>
          <cell r="Q321">
            <v>110353.7102</v>
          </cell>
          <cell r="R321">
            <v>110353.71</v>
          </cell>
          <cell r="S321">
            <v>0</v>
          </cell>
          <cell r="T321" t="str">
            <v>Shaymacks</v>
          </cell>
          <cell r="U321">
            <v>66257.55</v>
          </cell>
          <cell r="V321">
            <v>66257.55</v>
          </cell>
          <cell r="W321">
            <v>0</v>
          </cell>
          <cell r="X321">
            <v>0</v>
          </cell>
          <cell r="Y321">
            <v>0</v>
          </cell>
          <cell r="Z321">
            <v>0</v>
          </cell>
        </row>
        <row r="322">
          <cell r="A322">
            <v>200105</v>
          </cell>
          <cell r="B322" t="str">
            <v>foc</v>
          </cell>
          <cell r="C322" t="str">
            <v>foc08</v>
          </cell>
          <cell r="D322">
            <v>37014</v>
          </cell>
          <cell r="E322">
            <v>37014</v>
          </cell>
          <cell r="F322">
            <v>37104</v>
          </cell>
          <cell r="G322">
            <v>37014</v>
          </cell>
          <cell r="H322">
            <v>3747.7900390625</v>
          </cell>
          <cell r="I322">
            <v>3747.7900390625</v>
          </cell>
          <cell r="J322" t="str">
            <v>FCA</v>
          </cell>
          <cell r="K322" t="str">
            <v>FCA-DAF</v>
          </cell>
          <cell r="L322" t="str">
            <v>КГОК</v>
          </cell>
          <cell r="M322" t="str">
            <v>КГОК</v>
          </cell>
          <cell r="N322" t="str">
            <v>Mirintex</v>
          </cell>
          <cell r="O322" t="str">
            <v>Seko Slovakia</v>
          </cell>
          <cell r="P322">
            <v>11.34</v>
          </cell>
          <cell r="Q322">
            <v>109249.0386</v>
          </cell>
          <cell r="R322">
            <v>109249.04</v>
          </cell>
          <cell r="S322">
            <v>0</v>
          </cell>
          <cell r="T322" t="str">
            <v>Shaymacks</v>
          </cell>
          <cell r="U322">
            <v>66749.100000000006</v>
          </cell>
          <cell r="V322">
            <v>66749.100000000006</v>
          </cell>
          <cell r="W322">
            <v>0</v>
          </cell>
          <cell r="X322">
            <v>0</v>
          </cell>
          <cell r="Y322">
            <v>0</v>
          </cell>
          <cell r="Z322">
            <v>0</v>
          </cell>
        </row>
        <row r="323">
          <cell r="A323">
            <v>200105</v>
          </cell>
          <cell r="B323" t="str">
            <v>foc</v>
          </cell>
          <cell r="C323" t="str">
            <v>foc09</v>
          </cell>
          <cell r="D323">
            <v>37018</v>
          </cell>
          <cell r="E323">
            <v>37018</v>
          </cell>
          <cell r="F323">
            <v>37108</v>
          </cell>
          <cell r="G323">
            <v>37018</v>
          </cell>
          <cell r="H323">
            <v>3774.090087890625</v>
          </cell>
          <cell r="I323">
            <v>3774.090087890625</v>
          </cell>
          <cell r="J323" t="str">
            <v>FCA</v>
          </cell>
          <cell r="K323" t="str">
            <v>FCA-DAF</v>
          </cell>
          <cell r="L323" t="str">
            <v>КГОК</v>
          </cell>
          <cell r="M323" t="str">
            <v>КГОК</v>
          </cell>
          <cell r="N323" t="str">
            <v>Mirintex</v>
          </cell>
          <cell r="O323" t="str">
            <v>Seko Slovakia</v>
          </cell>
          <cell r="P323">
            <v>11.34</v>
          </cell>
          <cell r="Q323">
            <v>109818.4806</v>
          </cell>
          <cell r="R323">
            <v>109818.48</v>
          </cell>
          <cell r="S323">
            <v>0</v>
          </cell>
          <cell r="T323" t="str">
            <v>Shaymacks</v>
          </cell>
          <cell r="U323">
            <v>67020.3</v>
          </cell>
          <cell r="V323">
            <v>67020.3</v>
          </cell>
          <cell r="W323">
            <v>0</v>
          </cell>
          <cell r="X323">
            <v>0</v>
          </cell>
          <cell r="Y323">
            <v>0</v>
          </cell>
          <cell r="Z323">
            <v>0</v>
          </cell>
        </row>
        <row r="324">
          <cell r="A324">
            <v>200105</v>
          </cell>
          <cell r="B324" t="str">
            <v>foc</v>
          </cell>
          <cell r="C324" t="str">
            <v>foc10</v>
          </cell>
          <cell r="D324">
            <v>37021</v>
          </cell>
          <cell r="E324">
            <v>37021</v>
          </cell>
          <cell r="F324">
            <v>37111</v>
          </cell>
          <cell r="G324">
            <v>37021</v>
          </cell>
          <cell r="H324">
            <v>3757.93994140625</v>
          </cell>
          <cell r="I324">
            <v>3757.93994140625</v>
          </cell>
          <cell r="J324" t="str">
            <v>FCA</v>
          </cell>
          <cell r="K324" t="str">
            <v>FCA-DAF</v>
          </cell>
          <cell r="L324" t="str">
            <v>КГОК</v>
          </cell>
          <cell r="M324" t="str">
            <v>КГОК</v>
          </cell>
          <cell r="N324" t="str">
            <v>Mirintex</v>
          </cell>
          <cell r="O324" t="str">
            <v>Seko Slovakia</v>
          </cell>
          <cell r="P324">
            <v>11.44</v>
          </cell>
          <cell r="Q324">
            <v>109892.48360000001</v>
          </cell>
          <cell r="R324">
            <v>109892.48</v>
          </cell>
          <cell r="S324">
            <v>0</v>
          </cell>
          <cell r="T324" t="str">
            <v>Shaymacks</v>
          </cell>
          <cell r="U324">
            <v>66901.649999999994</v>
          </cell>
          <cell r="V324">
            <v>66901.649999999994</v>
          </cell>
          <cell r="W324">
            <v>0</v>
          </cell>
          <cell r="X324">
            <v>0</v>
          </cell>
          <cell r="Y324">
            <v>0</v>
          </cell>
          <cell r="Z324">
            <v>0</v>
          </cell>
        </row>
        <row r="325">
          <cell r="A325">
            <v>200105</v>
          </cell>
          <cell r="B325" t="str">
            <v>foc</v>
          </cell>
          <cell r="C325" t="str">
            <v>foc11</v>
          </cell>
          <cell r="D325">
            <v>37025</v>
          </cell>
          <cell r="E325">
            <v>37025</v>
          </cell>
          <cell r="F325">
            <v>37115</v>
          </cell>
          <cell r="G325">
            <v>37025</v>
          </cell>
          <cell r="H325">
            <v>3725.85009765625</v>
          </cell>
          <cell r="I325">
            <v>3725.85009765625</v>
          </cell>
          <cell r="J325" t="str">
            <v>FCA</v>
          </cell>
          <cell r="K325" t="str">
            <v>FCA-DAF</v>
          </cell>
          <cell r="L325" t="str">
            <v>КГОК</v>
          </cell>
          <cell r="M325" t="str">
            <v>КГОК</v>
          </cell>
          <cell r="N325" t="str">
            <v>Mirintex</v>
          </cell>
          <cell r="O325" t="str">
            <v>Seko Slovakia</v>
          </cell>
          <cell r="P325">
            <v>11.4</v>
          </cell>
          <cell r="Q325">
            <v>108867.84</v>
          </cell>
          <cell r="R325">
            <v>108867.84</v>
          </cell>
          <cell r="S325">
            <v>0</v>
          </cell>
          <cell r="T325" t="str">
            <v>Shaymacks</v>
          </cell>
          <cell r="U325">
            <v>66393.149999999994</v>
          </cell>
          <cell r="V325">
            <v>66393.149999999994</v>
          </cell>
          <cell r="W325">
            <v>0</v>
          </cell>
          <cell r="X325">
            <v>0</v>
          </cell>
          <cell r="Y325">
            <v>0</v>
          </cell>
          <cell r="Z325">
            <v>0</v>
          </cell>
        </row>
        <row r="326">
          <cell r="A326">
            <v>200105</v>
          </cell>
          <cell r="B326" t="str">
            <v>foc</v>
          </cell>
          <cell r="C326" t="str">
            <v>foc12</v>
          </cell>
          <cell r="D326">
            <v>37027</v>
          </cell>
          <cell r="E326">
            <v>37027</v>
          </cell>
          <cell r="F326">
            <v>37117</v>
          </cell>
          <cell r="G326">
            <v>37027</v>
          </cell>
          <cell r="H326">
            <v>3728.929931640625</v>
          </cell>
          <cell r="I326">
            <v>3728.929931640625</v>
          </cell>
          <cell r="J326" t="str">
            <v>FCA</v>
          </cell>
          <cell r="K326" t="str">
            <v>FCA-DAF</v>
          </cell>
          <cell r="L326" t="str">
            <v>КГОК</v>
          </cell>
          <cell r="M326" t="str">
            <v>КГОК</v>
          </cell>
          <cell r="N326" t="str">
            <v>Mirintex</v>
          </cell>
          <cell r="O326" t="str">
            <v>Seko Slovakia</v>
          </cell>
          <cell r="P326">
            <v>11.42</v>
          </cell>
          <cell r="Q326">
            <v>109011.43060000001</v>
          </cell>
          <cell r="R326">
            <v>109011.43</v>
          </cell>
          <cell r="S326">
            <v>0</v>
          </cell>
          <cell r="T326" t="str">
            <v>Shaymacks</v>
          </cell>
          <cell r="U326">
            <v>66427.05</v>
          </cell>
          <cell r="V326">
            <v>66427.05</v>
          </cell>
          <cell r="W326">
            <v>0</v>
          </cell>
          <cell r="X326">
            <v>0</v>
          </cell>
          <cell r="Y326">
            <v>0</v>
          </cell>
          <cell r="Z326">
            <v>0</v>
          </cell>
        </row>
        <row r="327">
          <cell r="A327">
            <v>200106</v>
          </cell>
          <cell r="B327" t="str">
            <v>foc</v>
          </cell>
          <cell r="C327" t="str">
            <v>foc13</v>
          </cell>
          <cell r="D327">
            <v>37046</v>
          </cell>
          <cell r="E327">
            <v>37046</v>
          </cell>
          <cell r="F327">
            <v>37136</v>
          </cell>
          <cell r="G327">
            <v>37046</v>
          </cell>
          <cell r="H327">
            <v>3721.77001953125</v>
          </cell>
          <cell r="I327">
            <v>3721.77001953125</v>
          </cell>
          <cell r="J327" t="str">
            <v>FCA</v>
          </cell>
          <cell r="K327" t="str">
            <v>FCA-DAF</v>
          </cell>
          <cell r="L327" t="str">
            <v>КГОК</v>
          </cell>
          <cell r="M327" t="str">
            <v>КГОК</v>
          </cell>
          <cell r="N327" t="str">
            <v>Mirintex</v>
          </cell>
          <cell r="O327" t="str">
            <v>Seko Slovakia</v>
          </cell>
          <cell r="P327">
            <v>11.38</v>
          </cell>
          <cell r="Q327">
            <v>108729.94259999999</v>
          </cell>
          <cell r="R327">
            <v>108729.94</v>
          </cell>
          <cell r="S327">
            <v>0</v>
          </cell>
          <cell r="T327" t="str">
            <v>Shaymacks</v>
          </cell>
          <cell r="U327">
            <v>66376.2</v>
          </cell>
          <cell r="V327">
            <v>66376.2</v>
          </cell>
          <cell r="W327">
            <v>0</v>
          </cell>
          <cell r="X327">
            <v>0</v>
          </cell>
          <cell r="Y327">
            <v>0</v>
          </cell>
          <cell r="Z327">
            <v>0</v>
          </cell>
        </row>
        <row r="328">
          <cell r="A328">
            <v>200106</v>
          </cell>
          <cell r="B328" t="str">
            <v>foc</v>
          </cell>
          <cell r="C328" t="str">
            <v>foc14</v>
          </cell>
          <cell r="D328">
            <v>37050</v>
          </cell>
          <cell r="E328">
            <v>37050</v>
          </cell>
          <cell r="F328">
            <v>37140</v>
          </cell>
          <cell r="G328">
            <v>37050</v>
          </cell>
          <cell r="H328">
            <v>3713.889892578125</v>
          </cell>
          <cell r="I328">
            <v>3713.889892578125</v>
          </cell>
          <cell r="J328" t="str">
            <v>FCA</v>
          </cell>
          <cell r="K328" t="str">
            <v>FCA-DAF</v>
          </cell>
          <cell r="L328" t="str">
            <v>КГОК</v>
          </cell>
          <cell r="M328" t="str">
            <v>КГОК</v>
          </cell>
          <cell r="N328" t="str">
            <v>Mirintex</v>
          </cell>
          <cell r="O328" t="str">
            <v>Seko Slovakia</v>
          </cell>
          <cell r="P328">
            <v>11.4</v>
          </cell>
          <cell r="Q328">
            <v>108629.796</v>
          </cell>
          <cell r="R328">
            <v>108629.8</v>
          </cell>
          <cell r="S328">
            <v>0</v>
          </cell>
          <cell r="T328" t="str">
            <v>Shaymacks</v>
          </cell>
          <cell r="U328">
            <v>66291.45</v>
          </cell>
          <cell r="V328">
            <v>66291.45</v>
          </cell>
          <cell r="W328">
            <v>0</v>
          </cell>
          <cell r="X328">
            <v>0</v>
          </cell>
          <cell r="Y328">
            <v>0</v>
          </cell>
          <cell r="Z328">
            <v>0</v>
          </cell>
        </row>
        <row r="329">
          <cell r="A329">
            <v>200106</v>
          </cell>
          <cell r="B329" t="str">
            <v>foc</v>
          </cell>
          <cell r="C329" t="str">
            <v>foc15</v>
          </cell>
          <cell r="D329">
            <v>37055</v>
          </cell>
          <cell r="E329">
            <v>37055</v>
          </cell>
          <cell r="F329">
            <v>37145</v>
          </cell>
          <cell r="G329">
            <v>37055</v>
          </cell>
          <cell r="H329">
            <v>3764.1298828125</v>
          </cell>
          <cell r="I329">
            <v>3764.1298828125</v>
          </cell>
          <cell r="J329" t="str">
            <v>FCA</v>
          </cell>
          <cell r="K329" t="str">
            <v>FCA-DAF</v>
          </cell>
          <cell r="L329" t="str">
            <v>КГОК</v>
          </cell>
          <cell r="M329" t="str">
            <v>КГОК</v>
          </cell>
          <cell r="N329" t="str">
            <v>Mirintex</v>
          </cell>
          <cell r="O329" t="str">
            <v>Seko Slovakia</v>
          </cell>
          <cell r="P329">
            <v>11.36</v>
          </cell>
          <cell r="Q329">
            <v>109814.71679999999</v>
          </cell>
          <cell r="R329">
            <v>109814.72</v>
          </cell>
          <cell r="S329">
            <v>0</v>
          </cell>
          <cell r="T329" t="str">
            <v>Shaymacks</v>
          </cell>
          <cell r="U329">
            <v>67054.2</v>
          </cell>
          <cell r="V329">
            <v>67054.2</v>
          </cell>
          <cell r="W329">
            <v>0</v>
          </cell>
          <cell r="X329">
            <v>0</v>
          </cell>
          <cell r="Y329">
            <v>0</v>
          </cell>
          <cell r="Z329">
            <v>0</v>
          </cell>
        </row>
        <row r="330">
          <cell r="A330">
            <v>200106</v>
          </cell>
          <cell r="B330" t="str">
            <v>foc</v>
          </cell>
          <cell r="C330" t="str">
            <v>foc16</v>
          </cell>
          <cell r="D330">
            <v>37062</v>
          </cell>
          <cell r="E330">
            <v>37062</v>
          </cell>
          <cell r="F330">
            <v>37152</v>
          </cell>
          <cell r="G330">
            <v>37062</v>
          </cell>
          <cell r="H330">
            <v>3760.02001953125</v>
          </cell>
          <cell r="I330">
            <v>3760.02001953125</v>
          </cell>
          <cell r="J330" t="str">
            <v>FCA</v>
          </cell>
          <cell r="K330" t="str">
            <v>FCA-DAF</v>
          </cell>
          <cell r="L330" t="str">
            <v>КГОК</v>
          </cell>
          <cell r="M330" t="str">
            <v>КГОК</v>
          </cell>
          <cell r="N330" t="str">
            <v>Mirintex</v>
          </cell>
          <cell r="O330" t="str">
            <v>Seko Slovakia</v>
          </cell>
          <cell r="P330">
            <v>11.36</v>
          </cell>
          <cell r="Q330">
            <v>109751.0772</v>
          </cell>
          <cell r="R330">
            <v>109751.08</v>
          </cell>
          <cell r="S330">
            <v>0</v>
          </cell>
          <cell r="T330" t="str">
            <v>Shaymacks</v>
          </cell>
          <cell r="U330">
            <v>67037.25</v>
          </cell>
          <cell r="V330">
            <v>67037.25</v>
          </cell>
          <cell r="W330">
            <v>0</v>
          </cell>
          <cell r="X330">
            <v>0</v>
          </cell>
          <cell r="Y330">
            <v>0</v>
          </cell>
          <cell r="Z330">
            <v>0</v>
          </cell>
        </row>
        <row r="331">
          <cell r="A331">
            <v>200106</v>
          </cell>
          <cell r="B331" t="str">
            <v>foc</v>
          </cell>
          <cell r="C331" t="str">
            <v>foc17</v>
          </cell>
          <cell r="D331">
            <v>37063</v>
          </cell>
          <cell r="E331">
            <v>37063</v>
          </cell>
          <cell r="F331">
            <v>37153</v>
          </cell>
          <cell r="G331">
            <v>37063</v>
          </cell>
          <cell r="H331">
            <v>3715.5</v>
          </cell>
          <cell r="I331">
            <v>3715.5</v>
          </cell>
          <cell r="J331" t="str">
            <v>FCA</v>
          </cell>
          <cell r="K331" t="str">
            <v>FCA-DAF</v>
          </cell>
          <cell r="L331" t="str">
            <v>КГОК</v>
          </cell>
          <cell r="M331" t="str">
            <v>КГОК</v>
          </cell>
          <cell r="N331" t="str">
            <v>Mirintex</v>
          </cell>
          <cell r="O331" t="str">
            <v>Seko Slovakia</v>
          </cell>
          <cell r="P331">
            <v>11.36</v>
          </cell>
          <cell r="Q331">
            <v>108465.63</v>
          </cell>
          <cell r="R331">
            <v>108465.63</v>
          </cell>
          <cell r="S331">
            <v>0</v>
          </cell>
          <cell r="T331" t="str">
            <v>Shaymacks</v>
          </cell>
          <cell r="U331">
            <v>66257.55</v>
          </cell>
          <cell r="V331">
            <v>66257.55</v>
          </cell>
          <cell r="W331">
            <v>0</v>
          </cell>
          <cell r="X331">
            <v>0</v>
          </cell>
          <cell r="Y331">
            <v>0</v>
          </cell>
          <cell r="Z331">
            <v>0</v>
          </cell>
        </row>
        <row r="332">
          <cell r="A332">
            <v>200106</v>
          </cell>
          <cell r="B332" t="str">
            <v>foc</v>
          </cell>
          <cell r="C332" t="str">
            <v>foc18</v>
          </cell>
          <cell r="D332">
            <v>37064</v>
          </cell>
          <cell r="E332">
            <v>37064</v>
          </cell>
          <cell r="F332">
            <v>37154</v>
          </cell>
          <cell r="G332">
            <v>37064</v>
          </cell>
          <cell r="H332">
            <v>3768.5</v>
          </cell>
          <cell r="I332">
            <v>3768.5</v>
          </cell>
          <cell r="J332" t="str">
            <v>FCA</v>
          </cell>
          <cell r="K332" t="str">
            <v>FCA-DAF</v>
          </cell>
          <cell r="L332" t="str">
            <v>КГОК</v>
          </cell>
          <cell r="M332" t="str">
            <v>КГОК</v>
          </cell>
          <cell r="N332" t="str">
            <v>Mirintex</v>
          </cell>
          <cell r="O332" t="str">
            <v>Seko Slovakia</v>
          </cell>
          <cell r="P332">
            <v>11.36</v>
          </cell>
          <cell r="Q332">
            <v>109949.11</v>
          </cell>
          <cell r="R332">
            <v>109949.11</v>
          </cell>
          <cell r="S332">
            <v>0</v>
          </cell>
          <cell r="T332" t="str">
            <v>Shaymacks</v>
          </cell>
          <cell r="U332">
            <v>67138.95</v>
          </cell>
          <cell r="V332">
            <v>67138.95</v>
          </cell>
          <cell r="W332">
            <v>0</v>
          </cell>
          <cell r="X332">
            <v>0</v>
          </cell>
          <cell r="Y332">
            <v>0</v>
          </cell>
          <cell r="Z332">
            <v>0</v>
          </cell>
        </row>
        <row r="333">
          <cell r="A333">
            <v>200106</v>
          </cell>
          <cell r="B333" t="str">
            <v>foc</v>
          </cell>
          <cell r="C333" t="str">
            <v>foc19</v>
          </cell>
          <cell r="D333">
            <v>37067</v>
          </cell>
          <cell r="E333">
            <v>37067</v>
          </cell>
          <cell r="F333">
            <v>37157</v>
          </cell>
          <cell r="G333">
            <v>37067</v>
          </cell>
          <cell r="H333">
            <v>3722.820068359375</v>
          </cell>
          <cell r="I333">
            <v>3722.820068359375</v>
          </cell>
          <cell r="J333" t="str">
            <v>FCA</v>
          </cell>
          <cell r="K333" t="str">
            <v>FCA-DAF</v>
          </cell>
          <cell r="L333" t="str">
            <v>КГОК</v>
          </cell>
          <cell r="M333" t="str">
            <v>КГОК</v>
          </cell>
          <cell r="N333" t="str">
            <v>Mirintex</v>
          </cell>
          <cell r="O333" t="str">
            <v>Seko Slovakia</v>
          </cell>
          <cell r="P333">
            <v>11.36</v>
          </cell>
          <cell r="Q333">
            <v>108938.6352</v>
          </cell>
          <cell r="R333">
            <v>108938.64</v>
          </cell>
          <cell r="S333">
            <v>0</v>
          </cell>
          <cell r="T333" t="str">
            <v>Shaymacks</v>
          </cell>
          <cell r="U333">
            <v>66647.399999999994</v>
          </cell>
          <cell r="V333">
            <v>66647.399999999994</v>
          </cell>
          <cell r="W333">
            <v>0</v>
          </cell>
          <cell r="X333">
            <v>0</v>
          </cell>
          <cell r="Y333">
            <v>0</v>
          </cell>
          <cell r="Z333">
            <v>0</v>
          </cell>
        </row>
        <row r="334">
          <cell r="A334">
            <v>200106</v>
          </cell>
          <cell r="B334" t="str">
            <v>foc</v>
          </cell>
          <cell r="C334" t="str">
            <v>foc20</v>
          </cell>
          <cell r="D334">
            <v>37068</v>
          </cell>
          <cell r="E334">
            <v>37068</v>
          </cell>
          <cell r="F334">
            <v>37158</v>
          </cell>
          <cell r="G334">
            <v>37068</v>
          </cell>
          <cell r="H334">
            <v>3716.10009765625</v>
          </cell>
          <cell r="I334">
            <v>3716.10009765625</v>
          </cell>
          <cell r="J334" t="str">
            <v>FCA</v>
          </cell>
          <cell r="K334" t="str">
            <v>FCA-DAF</v>
          </cell>
          <cell r="L334" t="str">
            <v>КГОК</v>
          </cell>
          <cell r="M334" t="str">
            <v>КГОК</v>
          </cell>
          <cell r="N334" t="str">
            <v>Mirintex</v>
          </cell>
          <cell r="O334" t="str">
            <v>Seko Slovakia</v>
          </cell>
          <cell r="P334">
            <v>11.36</v>
          </cell>
          <cell r="Q334">
            <v>108692.796</v>
          </cell>
          <cell r="R334">
            <v>108692.8</v>
          </cell>
          <cell r="S334">
            <v>0</v>
          </cell>
          <cell r="T334" t="str">
            <v>Shaymacks</v>
          </cell>
          <cell r="U334">
            <v>66477.899999999994</v>
          </cell>
          <cell r="V334">
            <v>66477.899999999994</v>
          </cell>
          <cell r="W334">
            <v>0</v>
          </cell>
          <cell r="X334">
            <v>0</v>
          </cell>
          <cell r="Y334">
            <v>0</v>
          </cell>
          <cell r="Z334">
            <v>0</v>
          </cell>
        </row>
        <row r="335">
          <cell r="A335">
            <v>200107</v>
          </cell>
          <cell r="B335" t="str">
            <v>foc</v>
          </cell>
          <cell r="C335" t="str">
            <v>foc21</v>
          </cell>
          <cell r="D335">
            <v>37078</v>
          </cell>
          <cell r="E335">
            <v>37078</v>
          </cell>
          <cell r="F335">
            <v>37168</v>
          </cell>
          <cell r="G335">
            <v>37078</v>
          </cell>
          <cell r="H335">
            <v>3763.64990234375</v>
          </cell>
          <cell r="I335">
            <v>3763.64990234375</v>
          </cell>
          <cell r="J335" t="str">
            <v>FCA</v>
          </cell>
          <cell r="K335" t="str">
            <v>FCA-DAF</v>
          </cell>
          <cell r="L335" t="str">
            <v>КГОК</v>
          </cell>
          <cell r="M335" t="str">
            <v>КГОК</v>
          </cell>
          <cell r="N335" t="str">
            <v>Mirintex</v>
          </cell>
          <cell r="O335" t="str">
            <v>Seko Slovakia</v>
          </cell>
          <cell r="P335">
            <v>11.4</v>
          </cell>
          <cell r="Q335">
            <v>110163.21</v>
          </cell>
          <cell r="R335">
            <v>110163.21</v>
          </cell>
          <cell r="S335">
            <v>0</v>
          </cell>
          <cell r="T335" t="str">
            <v>Shaymacks</v>
          </cell>
          <cell r="U335">
            <v>67257.600000000006</v>
          </cell>
          <cell r="V335">
            <v>67257.600000000006</v>
          </cell>
          <cell r="W335">
            <v>0</v>
          </cell>
          <cell r="X335">
            <v>0</v>
          </cell>
          <cell r="Y335">
            <v>0</v>
          </cell>
          <cell r="Z335">
            <v>0</v>
          </cell>
        </row>
        <row r="336">
          <cell r="A336">
            <v>200107</v>
          </cell>
          <cell r="B336" t="str">
            <v>foc</v>
          </cell>
          <cell r="C336" t="str">
            <v>foc22</v>
          </cell>
          <cell r="D336">
            <v>37078</v>
          </cell>
          <cell r="E336">
            <v>37078</v>
          </cell>
          <cell r="F336">
            <v>37168</v>
          </cell>
          <cell r="G336">
            <v>37078</v>
          </cell>
          <cell r="H336">
            <v>3726.449951171875</v>
          </cell>
          <cell r="I336">
            <v>3726.449951171875</v>
          </cell>
          <cell r="J336" t="str">
            <v>FCA</v>
          </cell>
          <cell r="K336" t="str">
            <v>FCA-DAF</v>
          </cell>
          <cell r="L336" t="str">
            <v>КГОК</v>
          </cell>
          <cell r="M336" t="str">
            <v>КГОК</v>
          </cell>
          <cell r="N336" t="str">
            <v>Mirintex</v>
          </cell>
          <cell r="O336" t="str">
            <v>Seko Slovakia</v>
          </cell>
          <cell r="P336">
            <v>11.38</v>
          </cell>
          <cell r="Q336">
            <v>109105.251</v>
          </cell>
          <cell r="R336">
            <v>109105.25</v>
          </cell>
          <cell r="S336">
            <v>0</v>
          </cell>
          <cell r="T336" t="str">
            <v>Shaymacks</v>
          </cell>
          <cell r="U336">
            <v>66698.25</v>
          </cell>
          <cell r="V336">
            <v>66698.25</v>
          </cell>
          <cell r="W336">
            <v>0</v>
          </cell>
          <cell r="X336">
            <v>0</v>
          </cell>
          <cell r="Y336">
            <v>0</v>
          </cell>
          <cell r="Z336">
            <v>0</v>
          </cell>
        </row>
        <row r="337">
          <cell r="A337">
            <v>200107</v>
          </cell>
          <cell r="B337" t="str">
            <v>foc</v>
          </cell>
          <cell r="C337" t="str">
            <v>foc23</v>
          </cell>
          <cell r="D337">
            <v>37082</v>
          </cell>
          <cell r="E337">
            <v>37082</v>
          </cell>
          <cell r="F337">
            <v>37172</v>
          </cell>
          <cell r="G337">
            <v>37082</v>
          </cell>
          <cell r="H337">
            <v>3764.81005859375</v>
          </cell>
          <cell r="I337">
            <v>3764.81005859375</v>
          </cell>
          <cell r="J337" t="str">
            <v>FCA</v>
          </cell>
          <cell r="K337" t="str">
            <v>FCA-DAF</v>
          </cell>
          <cell r="L337" t="str">
            <v>КГОК</v>
          </cell>
          <cell r="M337" t="str">
            <v>КГОК</v>
          </cell>
          <cell r="N337" t="str">
            <v>Mirintex</v>
          </cell>
          <cell r="O337" t="str">
            <v>Seko Slovakia</v>
          </cell>
          <cell r="P337">
            <v>11.4</v>
          </cell>
          <cell r="Q337">
            <v>110261.18399999999</v>
          </cell>
          <cell r="R337">
            <v>110261.18</v>
          </cell>
          <cell r="S337">
            <v>0</v>
          </cell>
          <cell r="T337" t="str">
            <v>Shaymacks</v>
          </cell>
          <cell r="U337">
            <v>67342.350000000006</v>
          </cell>
          <cell r="V337">
            <v>67342.350000000006</v>
          </cell>
          <cell r="W337">
            <v>0</v>
          </cell>
          <cell r="X337">
            <v>0</v>
          </cell>
          <cell r="Y337">
            <v>0</v>
          </cell>
          <cell r="Z337">
            <v>0</v>
          </cell>
        </row>
        <row r="338">
          <cell r="A338">
            <v>200107</v>
          </cell>
          <cell r="B338" t="str">
            <v>foc</v>
          </cell>
          <cell r="C338" t="str">
            <v>foc24</v>
          </cell>
          <cell r="D338">
            <v>37083</v>
          </cell>
          <cell r="E338">
            <v>37083</v>
          </cell>
          <cell r="F338">
            <v>37173</v>
          </cell>
          <cell r="G338">
            <v>37083</v>
          </cell>
          <cell r="H338">
            <v>3738.840087890625</v>
          </cell>
          <cell r="I338">
            <v>3738.840087890625</v>
          </cell>
          <cell r="J338" t="str">
            <v>FCA</v>
          </cell>
          <cell r="K338" t="str">
            <v>FCA-DAF</v>
          </cell>
          <cell r="L338" t="str">
            <v>КГОК</v>
          </cell>
          <cell r="M338" t="str">
            <v>КГОК</v>
          </cell>
          <cell r="N338" t="str">
            <v>Mirintex</v>
          </cell>
          <cell r="O338" t="str">
            <v>Seko Slovakia</v>
          </cell>
          <cell r="P338">
            <v>11.38</v>
          </cell>
          <cell r="Q338">
            <v>109432.6992</v>
          </cell>
          <cell r="R338">
            <v>109432.7</v>
          </cell>
          <cell r="S338">
            <v>0</v>
          </cell>
          <cell r="T338" t="str">
            <v>Shaymacks</v>
          </cell>
          <cell r="U338">
            <v>66884.7</v>
          </cell>
          <cell r="V338">
            <v>66884.7</v>
          </cell>
          <cell r="W338">
            <v>0</v>
          </cell>
          <cell r="X338">
            <v>0</v>
          </cell>
          <cell r="Y338">
            <v>0</v>
          </cell>
          <cell r="Z338">
            <v>0</v>
          </cell>
        </row>
        <row r="339">
          <cell r="A339">
            <v>200107</v>
          </cell>
          <cell r="B339" t="str">
            <v>foc</v>
          </cell>
          <cell r="C339" t="str">
            <v>foc25</v>
          </cell>
          <cell r="D339">
            <v>37084</v>
          </cell>
          <cell r="E339">
            <v>37084</v>
          </cell>
          <cell r="F339">
            <v>37174</v>
          </cell>
          <cell r="G339">
            <v>37084</v>
          </cell>
          <cell r="H339">
            <v>3728.570068359375</v>
          </cell>
          <cell r="I339">
            <v>3728.570068359375</v>
          </cell>
          <cell r="J339" t="str">
            <v>FCA</v>
          </cell>
          <cell r="K339" t="str">
            <v>FCA-DAF</v>
          </cell>
          <cell r="L339" t="str">
            <v>КГОК</v>
          </cell>
          <cell r="M339" t="str">
            <v>КГОК</v>
          </cell>
          <cell r="N339" t="str">
            <v>Mirintex</v>
          </cell>
          <cell r="O339" t="str">
            <v>Seko Slovakia</v>
          </cell>
          <cell r="P339">
            <v>11.38</v>
          </cell>
          <cell r="Q339">
            <v>109146.3266</v>
          </cell>
          <cell r="R339">
            <v>109146.33</v>
          </cell>
          <cell r="S339">
            <v>0</v>
          </cell>
          <cell r="T339" t="str">
            <v>Shaymacks</v>
          </cell>
          <cell r="U339">
            <v>66715.199999999997</v>
          </cell>
          <cell r="V339">
            <v>66715.199999999997</v>
          </cell>
          <cell r="W339">
            <v>0</v>
          </cell>
          <cell r="X339">
            <v>0</v>
          </cell>
          <cell r="Y339">
            <v>0</v>
          </cell>
          <cell r="Z339">
            <v>0</v>
          </cell>
        </row>
        <row r="340">
          <cell r="A340">
            <v>200107</v>
          </cell>
          <cell r="B340" t="str">
            <v>foc</v>
          </cell>
          <cell r="C340" t="str">
            <v>foc26</v>
          </cell>
          <cell r="D340">
            <v>37089</v>
          </cell>
          <cell r="E340">
            <v>37089</v>
          </cell>
          <cell r="F340">
            <v>37179</v>
          </cell>
          <cell r="G340">
            <v>37089</v>
          </cell>
          <cell r="H340">
            <v>3737.489990234375</v>
          </cell>
          <cell r="I340">
            <v>3737.489990234375</v>
          </cell>
          <cell r="J340" t="str">
            <v>FCA</v>
          </cell>
          <cell r="K340" t="str">
            <v>FCA-DAF</v>
          </cell>
          <cell r="L340" t="str">
            <v>КГОК</v>
          </cell>
          <cell r="M340" t="str">
            <v>КГОК</v>
          </cell>
          <cell r="N340" t="str">
            <v>Mirintex</v>
          </cell>
          <cell r="O340" t="str">
            <v>Seko Slovakia</v>
          </cell>
          <cell r="P340">
            <v>11.4</v>
          </cell>
          <cell r="Q340">
            <v>109475.136</v>
          </cell>
          <cell r="R340">
            <v>109475.14</v>
          </cell>
          <cell r="S340">
            <v>0</v>
          </cell>
          <cell r="T340" t="str">
            <v>Shaymacks</v>
          </cell>
          <cell r="U340">
            <v>66867.75</v>
          </cell>
          <cell r="V340">
            <v>66867.75</v>
          </cell>
          <cell r="W340">
            <v>0</v>
          </cell>
          <cell r="X340">
            <v>0</v>
          </cell>
          <cell r="Y340">
            <v>0</v>
          </cell>
          <cell r="Z340">
            <v>0</v>
          </cell>
        </row>
        <row r="341">
          <cell r="A341">
            <v>200107</v>
          </cell>
          <cell r="B341" t="str">
            <v>foc</v>
          </cell>
          <cell r="C341" t="str">
            <v>foc27</v>
          </cell>
          <cell r="D341">
            <v>37096</v>
          </cell>
          <cell r="E341">
            <v>37096</v>
          </cell>
          <cell r="F341">
            <v>37186</v>
          </cell>
          <cell r="G341">
            <v>37096</v>
          </cell>
          <cell r="H341">
            <v>3724.090087890625</v>
          </cell>
          <cell r="I341">
            <v>3724.090087890625</v>
          </cell>
          <cell r="J341" t="str">
            <v>FCA</v>
          </cell>
          <cell r="K341" t="str">
            <v>FCA-DAF</v>
          </cell>
          <cell r="L341" t="str">
            <v>КГОК</v>
          </cell>
          <cell r="M341" t="str">
            <v>КГОК</v>
          </cell>
          <cell r="N341" t="str">
            <v>Mirintex</v>
          </cell>
          <cell r="O341" t="str">
            <v>Seko Slovakia</v>
          </cell>
          <cell r="P341">
            <v>11.38</v>
          </cell>
          <cell r="Q341">
            <v>109163.1442</v>
          </cell>
          <cell r="R341">
            <v>109163.14</v>
          </cell>
          <cell r="S341">
            <v>0</v>
          </cell>
          <cell r="T341" t="str">
            <v>Shaymacks</v>
          </cell>
          <cell r="U341">
            <v>66783</v>
          </cell>
          <cell r="V341">
            <v>66783</v>
          </cell>
          <cell r="W341">
            <v>0</v>
          </cell>
          <cell r="X341">
            <v>0</v>
          </cell>
          <cell r="Y341">
            <v>0</v>
          </cell>
          <cell r="Z341">
            <v>0</v>
          </cell>
        </row>
        <row r="342">
          <cell r="A342">
            <v>200108</v>
          </cell>
          <cell r="B342" t="str">
            <v>foc</v>
          </cell>
          <cell r="C342" t="str">
            <v>foc28</v>
          </cell>
          <cell r="D342">
            <v>37110</v>
          </cell>
          <cell r="E342">
            <v>37110</v>
          </cell>
          <cell r="F342">
            <v>37200</v>
          </cell>
          <cell r="G342">
            <v>37110</v>
          </cell>
          <cell r="H342">
            <v>3743.47998046875</v>
          </cell>
          <cell r="I342">
            <v>3743.47998046875</v>
          </cell>
          <cell r="J342" t="str">
            <v>FCA</v>
          </cell>
          <cell r="K342" t="str">
            <v>FCA-DAF</v>
          </cell>
          <cell r="L342" t="str">
            <v>КГОК</v>
          </cell>
          <cell r="M342" t="str">
            <v>КГОК</v>
          </cell>
          <cell r="N342" t="str">
            <v>Mirintex</v>
          </cell>
          <cell r="O342" t="str">
            <v>Seko Slovakia</v>
          </cell>
          <cell r="P342">
            <v>11.38</v>
          </cell>
          <cell r="Q342">
            <v>109688.90240000001</v>
          </cell>
          <cell r="R342">
            <v>109688.9</v>
          </cell>
          <cell r="S342">
            <v>0</v>
          </cell>
          <cell r="T342" t="str">
            <v>Shaymacks</v>
          </cell>
          <cell r="U342">
            <v>67088.100000000006</v>
          </cell>
          <cell r="V342">
            <v>67088.100000000006</v>
          </cell>
          <cell r="W342">
            <v>0</v>
          </cell>
          <cell r="X342">
            <v>0</v>
          </cell>
          <cell r="Y342">
            <v>0</v>
          </cell>
          <cell r="Z342">
            <v>0</v>
          </cell>
        </row>
        <row r="343">
          <cell r="A343">
            <v>200108</v>
          </cell>
          <cell r="B343" t="str">
            <v>foc</v>
          </cell>
          <cell r="C343" t="str">
            <v>foc29</v>
          </cell>
          <cell r="D343">
            <v>37109</v>
          </cell>
          <cell r="E343">
            <v>37113</v>
          </cell>
          <cell r="F343">
            <v>37203</v>
          </cell>
          <cell r="G343">
            <v>37113</v>
          </cell>
          <cell r="H343">
            <v>3746.77001953125</v>
          </cell>
          <cell r="I343">
            <v>3746.77001953125</v>
          </cell>
          <cell r="J343" t="str">
            <v>FCA</v>
          </cell>
          <cell r="K343" t="str">
            <v>FCA-DAF</v>
          </cell>
          <cell r="L343" t="str">
            <v>КГОК</v>
          </cell>
          <cell r="M343" t="str">
            <v>КГОК</v>
          </cell>
          <cell r="N343" t="str">
            <v>Mirintex</v>
          </cell>
          <cell r="O343" t="str">
            <v>Seko Slovakia</v>
          </cell>
          <cell r="P343">
            <v>11.4</v>
          </cell>
          <cell r="Q343">
            <v>109902.978</v>
          </cell>
          <cell r="R343">
            <v>109902.98</v>
          </cell>
          <cell r="S343">
            <v>0</v>
          </cell>
          <cell r="T343" t="str">
            <v>Shaymacks</v>
          </cell>
          <cell r="U343">
            <v>67189.8</v>
          </cell>
          <cell r="V343">
            <v>67189.8</v>
          </cell>
          <cell r="W343">
            <v>0</v>
          </cell>
          <cell r="X343">
            <v>0</v>
          </cell>
          <cell r="Y343">
            <v>0</v>
          </cell>
          <cell r="Z343">
            <v>0</v>
          </cell>
        </row>
        <row r="344">
          <cell r="A344">
            <v>200108</v>
          </cell>
          <cell r="B344" t="str">
            <v>foc</v>
          </cell>
          <cell r="C344" t="str">
            <v>foc30</v>
          </cell>
          <cell r="D344">
            <v>37112</v>
          </cell>
          <cell r="E344">
            <v>37120</v>
          </cell>
          <cell r="F344">
            <v>37210</v>
          </cell>
          <cell r="G344">
            <v>37120</v>
          </cell>
          <cell r="H344">
            <v>3719.360107421875</v>
          </cell>
          <cell r="I344">
            <v>3719.360107421875</v>
          </cell>
          <cell r="J344" t="str">
            <v>FCA</v>
          </cell>
          <cell r="K344" t="str">
            <v>FCA-DAF</v>
          </cell>
          <cell r="L344" t="str">
            <v>КГОК</v>
          </cell>
          <cell r="M344" t="str">
            <v>КГОК</v>
          </cell>
          <cell r="N344" t="str">
            <v>Mirintex</v>
          </cell>
          <cell r="O344" t="str">
            <v>Seko Slovakia</v>
          </cell>
          <cell r="P344">
            <v>11.4</v>
          </cell>
          <cell r="Q344">
            <v>109098.954</v>
          </cell>
          <cell r="R344">
            <v>109098.95</v>
          </cell>
          <cell r="S344">
            <v>0</v>
          </cell>
          <cell r="T344" t="str">
            <v>Shaymacks</v>
          </cell>
          <cell r="U344">
            <v>66698.25</v>
          </cell>
          <cell r="V344">
            <v>66698.25</v>
          </cell>
          <cell r="W344">
            <v>0</v>
          </cell>
          <cell r="X344">
            <v>0</v>
          </cell>
          <cell r="Y344">
            <v>0</v>
          </cell>
          <cell r="Z344">
            <v>0</v>
          </cell>
        </row>
        <row r="345">
          <cell r="A345">
            <v>200108</v>
          </cell>
          <cell r="B345" t="str">
            <v>foc</v>
          </cell>
          <cell r="C345" t="str">
            <v>foc31</v>
          </cell>
          <cell r="D345">
            <v>37116</v>
          </cell>
          <cell r="E345">
            <v>37123</v>
          </cell>
          <cell r="F345">
            <v>37213</v>
          </cell>
          <cell r="G345">
            <v>37123</v>
          </cell>
          <cell r="H345">
            <v>3772.889892578125</v>
          </cell>
          <cell r="I345">
            <v>3772.889892578125</v>
          </cell>
          <cell r="J345" t="str">
            <v>FCA</v>
          </cell>
          <cell r="K345" t="str">
            <v>FCA-DAF</v>
          </cell>
          <cell r="L345" t="str">
            <v>КГОК</v>
          </cell>
          <cell r="M345" t="str">
            <v>КГОК</v>
          </cell>
          <cell r="N345" t="str">
            <v>Mirintex</v>
          </cell>
          <cell r="O345" t="str">
            <v>Seko Slovakia</v>
          </cell>
          <cell r="P345">
            <v>11.44</v>
          </cell>
          <cell r="Q345">
            <v>110605.91160000001</v>
          </cell>
          <cell r="R345">
            <v>110605.91</v>
          </cell>
          <cell r="S345">
            <v>0</v>
          </cell>
          <cell r="T345" t="str">
            <v>Shaymacks</v>
          </cell>
          <cell r="U345">
            <v>67444.05</v>
          </cell>
          <cell r="V345">
            <v>67444.05</v>
          </cell>
          <cell r="W345">
            <v>0</v>
          </cell>
          <cell r="X345">
            <v>0</v>
          </cell>
          <cell r="Y345">
            <v>0</v>
          </cell>
          <cell r="Z345">
            <v>0</v>
          </cell>
        </row>
        <row r="346">
          <cell r="A346">
            <v>200108</v>
          </cell>
          <cell r="B346" t="str">
            <v>foc</v>
          </cell>
          <cell r="C346" t="str">
            <v>foc32</v>
          </cell>
          <cell r="D346">
            <v>37119</v>
          </cell>
          <cell r="E346">
            <v>37127</v>
          </cell>
          <cell r="F346">
            <v>37217</v>
          </cell>
          <cell r="G346">
            <v>37127</v>
          </cell>
          <cell r="H346">
            <v>3712.97998046875</v>
          </cell>
          <cell r="I346">
            <v>3712.97998046875</v>
          </cell>
          <cell r="J346" t="str">
            <v>FCA</v>
          </cell>
          <cell r="K346" t="str">
            <v>FCA-DAF</v>
          </cell>
          <cell r="L346" t="str">
            <v>КГОК</v>
          </cell>
          <cell r="M346" t="str">
            <v>КГОК</v>
          </cell>
          <cell r="N346" t="str">
            <v>Mirintex</v>
          </cell>
          <cell r="O346" t="str">
            <v>Seko Slovakia</v>
          </cell>
          <cell r="P346">
            <v>11.38</v>
          </cell>
          <cell r="Q346">
            <v>108816.3624</v>
          </cell>
          <cell r="R346">
            <v>108816.36</v>
          </cell>
          <cell r="S346">
            <v>0</v>
          </cell>
          <cell r="T346" t="str">
            <v>Shaymacks</v>
          </cell>
          <cell r="U346">
            <v>66562.649999999994</v>
          </cell>
          <cell r="V346">
            <v>66562.649999999994</v>
          </cell>
          <cell r="W346">
            <v>0</v>
          </cell>
          <cell r="X346">
            <v>0</v>
          </cell>
          <cell r="Y346">
            <v>0</v>
          </cell>
          <cell r="Z346">
            <v>0</v>
          </cell>
        </row>
        <row r="347">
          <cell r="A347">
            <v>200109</v>
          </cell>
          <cell r="B347" t="str">
            <v>foc</v>
          </cell>
          <cell r="C347" t="str">
            <v>foc33</v>
          </cell>
          <cell r="D347">
            <v>37147</v>
          </cell>
          <cell r="E347">
            <v>37147</v>
          </cell>
          <cell r="F347">
            <v>37236</v>
          </cell>
          <cell r="G347">
            <v>37151</v>
          </cell>
          <cell r="H347">
            <v>3732.989990234375</v>
          </cell>
          <cell r="I347">
            <v>3732.989990234375</v>
          </cell>
          <cell r="J347" t="str">
            <v>FCA</v>
          </cell>
          <cell r="K347" t="str">
            <v>DAF Bel-Ukr</v>
          </cell>
          <cell r="L347" t="str">
            <v>КГОК</v>
          </cell>
          <cell r="M347" t="str">
            <v>КГОК</v>
          </cell>
          <cell r="N347" t="str">
            <v>GMF</v>
          </cell>
          <cell r="O347" t="str">
            <v>Shiran</v>
          </cell>
          <cell r="P347">
            <v>13.480600000000001</v>
          </cell>
          <cell r="Q347">
            <v>96462.701400000005</v>
          </cell>
          <cell r="R347">
            <v>96462.7</v>
          </cell>
          <cell r="S347">
            <v>0</v>
          </cell>
          <cell r="T347" t="str">
            <v>Intergate</v>
          </cell>
          <cell r="U347">
            <v>46716.67</v>
          </cell>
          <cell r="V347">
            <v>46716.67</v>
          </cell>
          <cell r="W347">
            <v>0</v>
          </cell>
          <cell r="X347">
            <v>0</v>
          </cell>
          <cell r="Y347">
            <v>0</v>
          </cell>
          <cell r="Z347">
            <v>0</v>
          </cell>
        </row>
        <row r="348">
          <cell r="A348">
            <v>200109</v>
          </cell>
          <cell r="B348" t="str">
            <v>foc</v>
          </cell>
          <cell r="C348" t="str">
            <v>foc34</v>
          </cell>
          <cell r="D348">
            <v>37137</v>
          </cell>
          <cell r="E348">
            <v>37148</v>
          </cell>
          <cell r="F348">
            <v>37236</v>
          </cell>
          <cell r="G348">
            <v>37151</v>
          </cell>
          <cell r="H348">
            <v>3852.139892578125</v>
          </cell>
          <cell r="I348">
            <v>3852.139892578125</v>
          </cell>
          <cell r="J348" t="str">
            <v>FCA</v>
          </cell>
          <cell r="K348" t="str">
            <v>DAF Bel-Ukr</v>
          </cell>
          <cell r="L348" t="str">
            <v>КГОК</v>
          </cell>
          <cell r="M348" t="str">
            <v>КГОК</v>
          </cell>
          <cell r="N348" t="str">
            <v>GMF</v>
          </cell>
          <cell r="O348" t="str">
            <v>Shiran</v>
          </cell>
          <cell r="P348">
            <v>13.400499999999999</v>
          </cell>
          <cell r="Q348">
            <v>99233.052500000005</v>
          </cell>
          <cell r="R348">
            <v>99233.05</v>
          </cell>
          <cell r="S348">
            <v>0</v>
          </cell>
          <cell r="T348" t="str">
            <v>Intergate</v>
          </cell>
          <cell r="U348">
            <v>46811.31</v>
          </cell>
          <cell r="V348">
            <v>46811.31</v>
          </cell>
          <cell r="W348">
            <v>0</v>
          </cell>
          <cell r="X348">
            <v>0</v>
          </cell>
          <cell r="Y348">
            <v>0</v>
          </cell>
          <cell r="Z348">
            <v>0</v>
          </cell>
        </row>
        <row r="349">
          <cell r="A349">
            <v>200109</v>
          </cell>
          <cell r="B349" t="str">
            <v>foc</v>
          </cell>
          <cell r="C349" t="str">
            <v>foc35</v>
          </cell>
          <cell r="D349">
            <v>37139</v>
          </cell>
          <cell r="E349">
            <v>37153</v>
          </cell>
          <cell r="F349">
            <v>37240</v>
          </cell>
          <cell r="G349">
            <v>37155</v>
          </cell>
          <cell r="H349">
            <v>3806.219970703125</v>
          </cell>
          <cell r="I349">
            <v>3806.219970703125</v>
          </cell>
          <cell r="J349" t="str">
            <v>FCA</v>
          </cell>
          <cell r="K349" t="str">
            <v>DAF Bel-Ukr</v>
          </cell>
          <cell r="L349" t="str">
            <v>КГОК</v>
          </cell>
          <cell r="M349" t="str">
            <v>КГОК</v>
          </cell>
          <cell r="N349" t="str">
            <v>GMF</v>
          </cell>
          <cell r="O349" t="str">
            <v>Shiran</v>
          </cell>
          <cell r="P349">
            <v>13.2803</v>
          </cell>
          <cell r="Q349">
            <v>97592.622700000007</v>
          </cell>
          <cell r="R349">
            <v>97592.62</v>
          </cell>
          <cell r="S349">
            <v>0</v>
          </cell>
          <cell r="T349" t="str">
            <v>Intergate</v>
          </cell>
          <cell r="U349">
            <v>46728.5</v>
          </cell>
          <cell r="V349">
            <v>46728.5</v>
          </cell>
          <cell r="W349">
            <v>0</v>
          </cell>
          <cell r="X349">
            <v>0</v>
          </cell>
          <cell r="Y349">
            <v>0</v>
          </cell>
          <cell r="Z349">
            <v>0</v>
          </cell>
        </row>
        <row r="350">
          <cell r="A350">
            <v>200109</v>
          </cell>
          <cell r="B350" t="str">
            <v>foc</v>
          </cell>
          <cell r="C350" t="str">
            <v>foc36</v>
          </cell>
          <cell r="D350">
            <v>37144</v>
          </cell>
          <cell r="E350">
            <v>37155</v>
          </cell>
          <cell r="F350">
            <v>37245</v>
          </cell>
          <cell r="G350">
            <v>37160</v>
          </cell>
          <cell r="H350">
            <v>3641.3701171875</v>
          </cell>
          <cell r="I350">
            <v>3641.3701171875</v>
          </cell>
          <cell r="J350" t="str">
            <v>FCA</v>
          </cell>
          <cell r="K350" t="str">
            <v>DAF Bel-Ukr</v>
          </cell>
          <cell r="L350" t="str">
            <v>КГОК</v>
          </cell>
          <cell r="M350" t="str">
            <v>КГОК</v>
          </cell>
          <cell r="N350" t="str">
            <v>GMF</v>
          </cell>
          <cell r="O350" t="str">
            <v>Shiran</v>
          </cell>
          <cell r="P350">
            <v>13.560700000000001</v>
          </cell>
          <cell r="Q350">
            <v>94386.859400000001</v>
          </cell>
          <cell r="R350">
            <v>94386.86</v>
          </cell>
          <cell r="S350">
            <v>0</v>
          </cell>
          <cell r="T350" t="str">
            <v>Intergate</v>
          </cell>
          <cell r="U350">
            <v>46681.18</v>
          </cell>
          <cell r="V350">
            <v>46681.18</v>
          </cell>
          <cell r="W350">
            <v>0</v>
          </cell>
          <cell r="X350">
            <v>0</v>
          </cell>
          <cell r="Y350">
            <v>0</v>
          </cell>
          <cell r="Z350">
            <v>0</v>
          </cell>
        </row>
        <row r="351">
          <cell r="A351">
            <v>200109</v>
          </cell>
          <cell r="B351" t="str">
            <v>foc</v>
          </cell>
          <cell r="C351" t="str">
            <v>foc37</v>
          </cell>
          <cell r="D351">
            <v>37147</v>
          </cell>
          <cell r="E351">
            <v>37158</v>
          </cell>
          <cell r="F351">
            <v>37245</v>
          </cell>
          <cell r="G351">
            <v>37160</v>
          </cell>
          <cell r="H351">
            <v>3608.820068359375</v>
          </cell>
          <cell r="I351">
            <v>3608.820068359375</v>
          </cell>
          <cell r="J351" t="str">
            <v>FCA</v>
          </cell>
          <cell r="K351" t="str">
            <v>DAF Bel-Ukr</v>
          </cell>
          <cell r="L351" t="str">
            <v>КГОК</v>
          </cell>
          <cell r="M351" t="str">
            <v>КГОК</v>
          </cell>
          <cell r="N351" t="str">
            <v>GMF</v>
          </cell>
          <cell r="O351" t="str">
            <v>Shiran</v>
          </cell>
          <cell r="P351">
            <v>13.320399999999999</v>
          </cell>
          <cell r="Q351">
            <v>92675.945200000002</v>
          </cell>
          <cell r="R351">
            <v>92675.95</v>
          </cell>
          <cell r="S351">
            <v>0</v>
          </cell>
          <cell r="T351" t="str">
            <v>Intergate</v>
          </cell>
          <cell r="U351">
            <v>46278.96</v>
          </cell>
          <cell r="V351">
            <v>46278.96</v>
          </cell>
          <cell r="W351">
            <v>0</v>
          </cell>
          <cell r="X351">
            <v>0</v>
          </cell>
          <cell r="Y351">
            <v>0</v>
          </cell>
          <cell r="Z351">
            <v>0</v>
          </cell>
        </row>
        <row r="352">
          <cell r="A352">
            <v>200109</v>
          </cell>
          <cell r="B352" t="str">
            <v>foc</v>
          </cell>
          <cell r="C352" t="str">
            <v>foc38</v>
          </cell>
          <cell r="D352">
            <v>37161</v>
          </cell>
          <cell r="E352">
            <v>37161</v>
          </cell>
          <cell r="F352">
            <v>37245</v>
          </cell>
          <cell r="G352">
            <v>37165</v>
          </cell>
          <cell r="H352">
            <v>3648.6201171875</v>
          </cell>
          <cell r="I352">
            <v>3648.6201171875</v>
          </cell>
          <cell r="J352" t="str">
            <v>FCA</v>
          </cell>
          <cell r="K352" t="str">
            <v>DAF Bel-Ukr</v>
          </cell>
          <cell r="L352" t="str">
            <v>КГОК</v>
          </cell>
          <cell r="M352" t="str">
            <v>КГОК</v>
          </cell>
          <cell r="N352" t="str">
            <v>GMF</v>
          </cell>
          <cell r="O352" t="str">
            <v>Shiran</v>
          </cell>
          <cell r="P352">
            <v>13.5207</v>
          </cell>
          <cell r="Q352">
            <v>94428.839600000007</v>
          </cell>
          <cell r="R352">
            <v>94428.84</v>
          </cell>
          <cell r="S352">
            <v>0</v>
          </cell>
          <cell r="T352" t="str">
            <v>Intergate</v>
          </cell>
          <cell r="U352">
            <v>46763.99</v>
          </cell>
          <cell r="V352">
            <v>46763.99</v>
          </cell>
          <cell r="W352">
            <v>0</v>
          </cell>
          <cell r="X352">
            <v>0</v>
          </cell>
          <cell r="Y352">
            <v>0</v>
          </cell>
          <cell r="Z352">
            <v>0</v>
          </cell>
        </row>
        <row r="353">
          <cell r="A353">
            <v>200109</v>
          </cell>
          <cell r="B353" t="str">
            <v>foc</v>
          </cell>
          <cell r="C353" t="str">
            <v>foc39</v>
          </cell>
          <cell r="D353">
            <v>37162</v>
          </cell>
          <cell r="E353">
            <v>37162</v>
          </cell>
          <cell r="F353">
            <v>37250</v>
          </cell>
          <cell r="G353">
            <v>37165</v>
          </cell>
          <cell r="H353">
            <v>3633.679931640625</v>
          </cell>
          <cell r="I353">
            <v>3633.679931640625</v>
          </cell>
          <cell r="J353" t="str">
            <v>FCA</v>
          </cell>
          <cell r="K353" t="str">
            <v>DAF Bel-Ukr</v>
          </cell>
          <cell r="L353" t="str">
            <v>КГОК</v>
          </cell>
          <cell r="M353" t="str">
            <v>КГОК</v>
          </cell>
          <cell r="N353" t="str">
            <v>GMF</v>
          </cell>
          <cell r="O353" t="str">
            <v>Shiran</v>
          </cell>
          <cell r="P353">
            <v>13.400499999999999</v>
          </cell>
          <cell r="Q353">
            <v>93605.4136</v>
          </cell>
          <cell r="R353">
            <v>93605.41</v>
          </cell>
          <cell r="S353">
            <v>0</v>
          </cell>
          <cell r="T353" t="str">
            <v>Intergate</v>
          </cell>
          <cell r="U353">
            <v>46491.9</v>
          </cell>
          <cell r="V353">
            <v>46491.9</v>
          </cell>
          <cell r="W353">
            <v>0</v>
          </cell>
          <cell r="X353">
            <v>0</v>
          </cell>
          <cell r="Y353">
            <v>0</v>
          </cell>
          <cell r="Z353">
            <v>0</v>
          </cell>
        </row>
        <row r="354">
          <cell r="A354">
            <v>200110</v>
          </cell>
          <cell r="B354" t="str">
            <v>foc</v>
          </cell>
          <cell r="C354" t="str">
            <v>foc40</v>
          </cell>
          <cell r="D354">
            <v>37166</v>
          </cell>
          <cell r="E354">
            <v>37167</v>
          </cell>
          <cell r="F354">
            <v>37250</v>
          </cell>
          <cell r="G354">
            <v>37168</v>
          </cell>
          <cell r="H354">
            <v>3660.010009765625</v>
          </cell>
          <cell r="I354">
            <v>3660.010009765625</v>
          </cell>
          <cell r="J354" t="str">
            <v>FCA</v>
          </cell>
          <cell r="K354" t="str">
            <v>DAF Bel-Ukr</v>
          </cell>
          <cell r="L354" t="str">
            <v>КГОК</v>
          </cell>
          <cell r="M354" t="str">
            <v>КГОК</v>
          </cell>
          <cell r="N354" t="str">
            <v>GMF</v>
          </cell>
          <cell r="O354" t="str">
            <v>Shiran</v>
          </cell>
          <cell r="P354">
            <v>13.320399999999999</v>
          </cell>
          <cell r="Q354">
            <v>93990.520799999998</v>
          </cell>
          <cell r="R354">
            <v>93990.52</v>
          </cell>
          <cell r="S354">
            <v>0</v>
          </cell>
          <cell r="T354" t="str">
            <v>Intergate</v>
          </cell>
          <cell r="U354">
            <v>46397.26</v>
          </cell>
          <cell r="V354">
            <v>46397.26</v>
          </cell>
          <cell r="W354">
            <v>0</v>
          </cell>
          <cell r="X354">
            <v>0</v>
          </cell>
          <cell r="Y354">
            <v>0</v>
          </cell>
          <cell r="Z354">
            <v>0</v>
          </cell>
        </row>
        <row r="355">
          <cell r="A355">
            <v>200110</v>
          </cell>
          <cell r="B355" t="str">
            <v>foc</v>
          </cell>
          <cell r="C355" t="str">
            <v>foc41</v>
          </cell>
          <cell r="D355">
            <v>37168</v>
          </cell>
          <cell r="E355">
            <v>37169</v>
          </cell>
          <cell r="F355">
            <v>37245</v>
          </cell>
          <cell r="G355">
            <v>37172</v>
          </cell>
          <cell r="H355">
            <v>3683.110107421875</v>
          </cell>
          <cell r="I355">
            <v>3683.110107421875</v>
          </cell>
          <cell r="J355" t="str">
            <v>FCA</v>
          </cell>
          <cell r="K355" t="str">
            <v>DAF Bel-Ukr</v>
          </cell>
          <cell r="L355" t="str">
            <v>КГОК</v>
          </cell>
          <cell r="M355" t="str">
            <v>КГОК</v>
          </cell>
          <cell r="N355" t="str">
            <v>GMF</v>
          </cell>
          <cell r="O355" t="str">
            <v>Shiran</v>
          </cell>
          <cell r="P355">
            <v>13.3604</v>
          </cell>
          <cell r="Q355">
            <v>94731.059599999993</v>
          </cell>
          <cell r="R355">
            <v>94731.06</v>
          </cell>
          <cell r="S355">
            <v>0</v>
          </cell>
          <cell r="T355" t="str">
            <v>Intergate</v>
          </cell>
          <cell r="U355">
            <v>46610.2</v>
          </cell>
          <cell r="V355">
            <v>46610.2</v>
          </cell>
          <cell r="W355">
            <v>0</v>
          </cell>
          <cell r="X355">
            <v>0</v>
          </cell>
          <cell r="Y355">
            <v>0</v>
          </cell>
          <cell r="Z355">
            <v>0</v>
          </cell>
        </row>
        <row r="356">
          <cell r="A356">
            <v>200110</v>
          </cell>
          <cell r="B356" t="str">
            <v>foc</v>
          </cell>
          <cell r="C356" t="str">
            <v>foc42</v>
          </cell>
          <cell r="D356">
            <v>37172</v>
          </cell>
          <cell r="E356">
            <v>37172</v>
          </cell>
          <cell r="F356">
            <v>37245</v>
          </cell>
          <cell r="G356">
            <v>37173</v>
          </cell>
          <cell r="H356">
            <v>3645.699951171875</v>
          </cell>
          <cell r="I356">
            <v>3645.699951171875</v>
          </cell>
          <cell r="J356" t="str">
            <v>FCA</v>
          </cell>
          <cell r="K356" t="str">
            <v>DAF Bel-Ukr</v>
          </cell>
          <cell r="L356" t="str">
            <v>КГОК</v>
          </cell>
          <cell r="M356" t="str">
            <v>КГОК</v>
          </cell>
          <cell r="N356" t="str">
            <v>GMF</v>
          </cell>
          <cell r="O356" t="str">
            <v>Shiran</v>
          </cell>
          <cell r="P356">
            <v>13.3604</v>
          </cell>
          <cell r="Q356">
            <v>93768.862299999993</v>
          </cell>
          <cell r="R356">
            <v>93768.86</v>
          </cell>
          <cell r="S356">
            <v>0</v>
          </cell>
          <cell r="T356" t="str">
            <v>Intergate</v>
          </cell>
          <cell r="U356">
            <v>46349.94</v>
          </cell>
          <cell r="V356">
            <v>46349.94</v>
          </cell>
          <cell r="W356">
            <v>0</v>
          </cell>
          <cell r="X356">
            <v>0</v>
          </cell>
          <cell r="Y356">
            <v>0</v>
          </cell>
          <cell r="Z356">
            <v>0</v>
          </cell>
        </row>
        <row r="357">
          <cell r="A357">
            <v>200110</v>
          </cell>
          <cell r="B357" t="str">
            <v>foc</v>
          </cell>
          <cell r="C357" t="str">
            <v>foc43</v>
          </cell>
          <cell r="D357">
            <v>37175</v>
          </cell>
          <cell r="E357">
            <v>37176</v>
          </cell>
          <cell r="F357">
            <v>37245</v>
          </cell>
          <cell r="G357">
            <v>37179</v>
          </cell>
          <cell r="H357">
            <v>3763.860107421875</v>
          </cell>
          <cell r="I357">
            <v>3763.860107421875</v>
          </cell>
          <cell r="J357" t="str">
            <v>FCA</v>
          </cell>
          <cell r="K357" t="str">
            <v>DAF Bel-Ukr</v>
          </cell>
          <cell r="L357" t="str">
            <v>КГОК</v>
          </cell>
          <cell r="M357" t="str">
            <v>КГОК</v>
          </cell>
          <cell r="N357" t="str">
            <v>GMF</v>
          </cell>
          <cell r="O357" t="str">
            <v>Shiran</v>
          </cell>
          <cell r="P357">
            <v>13.400499999999999</v>
          </cell>
          <cell r="Q357">
            <v>96958.915500000003</v>
          </cell>
          <cell r="R357">
            <v>96958.92</v>
          </cell>
          <cell r="S357">
            <v>0</v>
          </cell>
          <cell r="T357" t="str">
            <v>Intergate</v>
          </cell>
          <cell r="U357">
            <v>46444.58</v>
          </cell>
          <cell r="V357">
            <v>46444.58</v>
          </cell>
          <cell r="W357">
            <v>0</v>
          </cell>
          <cell r="X357">
            <v>0</v>
          </cell>
          <cell r="Y357">
            <v>0</v>
          </cell>
          <cell r="Z357">
            <v>0</v>
          </cell>
        </row>
        <row r="358">
          <cell r="A358">
            <v>200110</v>
          </cell>
          <cell r="B358" t="str">
            <v>foc</v>
          </cell>
          <cell r="C358" t="str">
            <v>foc44</v>
          </cell>
          <cell r="D358">
            <v>37179</v>
          </cell>
          <cell r="E358">
            <v>37180</v>
          </cell>
          <cell r="F358">
            <v>37245</v>
          </cell>
          <cell r="G358">
            <v>37183</v>
          </cell>
          <cell r="H358">
            <v>3876.9599609375</v>
          </cell>
          <cell r="I358">
            <v>3876.9599609375</v>
          </cell>
          <cell r="J358" t="str">
            <v>FCA</v>
          </cell>
          <cell r="K358" t="str">
            <v>DAF Bel-Ukr</v>
          </cell>
          <cell r="L358" t="str">
            <v>КГОК</v>
          </cell>
          <cell r="M358" t="str">
            <v>КГОК</v>
          </cell>
          <cell r="N358" t="str">
            <v>GMF</v>
          </cell>
          <cell r="O358" t="str">
            <v>Shiran</v>
          </cell>
          <cell r="P358">
            <v>13.2776</v>
          </cell>
          <cell r="Q358">
            <v>98039.013699999996</v>
          </cell>
          <cell r="R358">
            <v>98039.01</v>
          </cell>
          <cell r="S358">
            <v>0</v>
          </cell>
          <cell r="T358" t="str">
            <v>Intergate</v>
          </cell>
          <cell r="U358">
            <v>46562.879999999997</v>
          </cell>
          <cell r="V358">
            <v>46562.879999999997</v>
          </cell>
          <cell r="W358">
            <v>0</v>
          </cell>
          <cell r="X358">
            <v>0</v>
          </cell>
          <cell r="Y358">
            <v>0</v>
          </cell>
          <cell r="Z358">
            <v>0</v>
          </cell>
        </row>
        <row r="359">
          <cell r="A359">
            <v>200110</v>
          </cell>
          <cell r="B359" t="str">
            <v>foc</v>
          </cell>
          <cell r="C359" t="str">
            <v>foc45</v>
          </cell>
          <cell r="D359">
            <v>37181</v>
          </cell>
          <cell r="E359">
            <v>37182</v>
          </cell>
          <cell r="F359">
            <v>37245</v>
          </cell>
          <cell r="G359">
            <v>37186</v>
          </cell>
          <cell r="H359">
            <v>3891.93994140625</v>
          </cell>
          <cell r="I359">
            <v>3891.93994140625</v>
          </cell>
          <cell r="J359" t="str">
            <v>FCA</v>
          </cell>
          <cell r="K359" t="str">
            <v>DAF Bel-Ukr</v>
          </cell>
          <cell r="L359" t="str">
            <v>КГОК</v>
          </cell>
          <cell r="M359" t="str">
            <v>КГОК</v>
          </cell>
          <cell r="N359" t="str">
            <v>GMF</v>
          </cell>
          <cell r="O359" t="str">
            <v>Shiran</v>
          </cell>
          <cell r="P359">
            <v>13.2776</v>
          </cell>
          <cell r="Q359">
            <v>98417.821899999995</v>
          </cell>
          <cell r="R359">
            <v>98417.82</v>
          </cell>
          <cell r="S359">
            <v>0</v>
          </cell>
          <cell r="T359" t="str">
            <v>Intergate</v>
          </cell>
          <cell r="U359">
            <v>46704.84</v>
          </cell>
          <cell r="V359">
            <v>46704.84</v>
          </cell>
          <cell r="W359">
            <v>0</v>
          </cell>
          <cell r="X359">
            <v>0</v>
          </cell>
          <cell r="Y359">
            <v>0</v>
          </cell>
          <cell r="Z359">
            <v>0</v>
          </cell>
        </row>
        <row r="360">
          <cell r="A360">
            <v>200110</v>
          </cell>
          <cell r="B360" t="str">
            <v>foc</v>
          </cell>
          <cell r="C360" t="str">
            <v>foc46</v>
          </cell>
          <cell r="D360">
            <v>37186</v>
          </cell>
          <cell r="E360">
            <v>37186</v>
          </cell>
          <cell r="F360">
            <v>37245</v>
          </cell>
          <cell r="G360">
            <v>37188</v>
          </cell>
          <cell r="H360">
            <v>3894.89990234375</v>
          </cell>
          <cell r="I360">
            <v>3894.89990234375</v>
          </cell>
          <cell r="J360" t="str">
            <v>FCA</v>
          </cell>
          <cell r="K360" t="str">
            <v>DAF Bel-Ukr</v>
          </cell>
          <cell r="L360" t="str">
            <v>КГОК</v>
          </cell>
          <cell r="M360" t="str">
            <v>КГОК</v>
          </cell>
          <cell r="N360" t="str">
            <v>GMF</v>
          </cell>
          <cell r="O360" t="str">
            <v>Shiran</v>
          </cell>
          <cell r="P360">
            <v>13.3171</v>
          </cell>
          <cell r="Q360">
            <v>98646.521800000002</v>
          </cell>
          <cell r="R360">
            <v>98646.52</v>
          </cell>
          <cell r="S360">
            <v>0</v>
          </cell>
          <cell r="T360" t="str">
            <v>Intergate</v>
          </cell>
          <cell r="U360">
            <v>46716.67</v>
          </cell>
          <cell r="V360">
            <v>46716.67</v>
          </cell>
          <cell r="W360">
            <v>0</v>
          </cell>
          <cell r="X360">
            <v>0</v>
          </cell>
          <cell r="Y360">
            <v>0</v>
          </cell>
          <cell r="Z360">
            <v>0</v>
          </cell>
        </row>
        <row r="361">
          <cell r="A361">
            <v>200110</v>
          </cell>
          <cell r="B361" t="str">
            <v>foc</v>
          </cell>
          <cell r="C361" t="str">
            <v>foc47</v>
          </cell>
          <cell r="D361">
            <v>37189</v>
          </cell>
          <cell r="E361">
            <v>37189</v>
          </cell>
          <cell r="F361">
            <v>37245</v>
          </cell>
          <cell r="G361">
            <v>37190</v>
          </cell>
          <cell r="H361">
            <v>3863.7099609375</v>
          </cell>
          <cell r="I361">
            <v>3863.7099609375</v>
          </cell>
          <cell r="J361" t="str">
            <v>FCA</v>
          </cell>
          <cell r="K361" t="str">
            <v>DAF Bel-Ukr</v>
          </cell>
          <cell r="L361" t="str">
            <v>КГОК</v>
          </cell>
          <cell r="M361" t="str">
            <v>КГОК</v>
          </cell>
          <cell r="N361" t="str">
            <v>GMF</v>
          </cell>
          <cell r="O361" t="str">
            <v>Shiran</v>
          </cell>
          <cell r="P361">
            <v>13.3171</v>
          </cell>
          <cell r="Q361">
            <v>97856.569499999998</v>
          </cell>
          <cell r="R361">
            <v>97856.57</v>
          </cell>
          <cell r="S361">
            <v>0</v>
          </cell>
          <cell r="T361" t="str">
            <v>Intergate</v>
          </cell>
          <cell r="U361">
            <v>46314.45</v>
          </cell>
          <cell r="V361">
            <v>46314.45</v>
          </cell>
          <cell r="W361">
            <v>0</v>
          </cell>
          <cell r="X361">
            <v>0</v>
          </cell>
          <cell r="Y361">
            <v>0</v>
          </cell>
          <cell r="Z361">
            <v>0</v>
          </cell>
        </row>
        <row r="362">
          <cell r="A362">
            <v>200110</v>
          </cell>
          <cell r="B362" t="str">
            <v>foc</v>
          </cell>
          <cell r="C362" t="str">
            <v>foc48</v>
          </cell>
          <cell r="D362">
            <v>37193</v>
          </cell>
          <cell r="E362">
            <v>37190</v>
          </cell>
          <cell r="F362">
            <v>37245</v>
          </cell>
          <cell r="G362">
            <v>37194</v>
          </cell>
          <cell r="H362">
            <v>3930.199951171875</v>
          </cell>
          <cell r="I362">
            <v>3930.199951171875</v>
          </cell>
          <cell r="J362" t="str">
            <v>FCA</v>
          </cell>
          <cell r="K362" t="str">
            <v>DAF Bel-Ukr</v>
          </cell>
          <cell r="L362" t="str">
            <v>КГОК</v>
          </cell>
          <cell r="M362" t="str">
            <v>КГОК</v>
          </cell>
          <cell r="N362" t="str">
            <v>GMF</v>
          </cell>
          <cell r="O362" t="str">
            <v>Shiran</v>
          </cell>
          <cell r="P362">
            <v>13.2776</v>
          </cell>
          <cell r="Q362">
            <v>99385.325500000006</v>
          </cell>
          <cell r="R362">
            <v>99385.32</v>
          </cell>
          <cell r="S362">
            <v>0</v>
          </cell>
          <cell r="T362" t="str">
            <v>Intergate</v>
          </cell>
          <cell r="U362">
            <v>47154.38</v>
          </cell>
          <cell r="V362">
            <v>47154.38</v>
          </cell>
          <cell r="W362">
            <v>0</v>
          </cell>
          <cell r="X362">
            <v>0</v>
          </cell>
          <cell r="Y362">
            <v>0</v>
          </cell>
          <cell r="Z362">
            <v>0</v>
          </cell>
        </row>
        <row r="363">
          <cell r="A363">
            <v>200111</v>
          </cell>
          <cell r="B363" t="str">
            <v>foc</v>
          </cell>
          <cell r="C363" t="str">
            <v>foc49</v>
          </cell>
          <cell r="D363">
            <v>37196</v>
          </cell>
          <cell r="E363">
            <v>37200</v>
          </cell>
          <cell r="F363">
            <v>36991</v>
          </cell>
          <cell r="G363">
            <v>37203</v>
          </cell>
          <cell r="H363">
            <v>3897.070068359375</v>
          </cell>
          <cell r="I363">
            <v>3897.070068359375</v>
          </cell>
          <cell r="J363" t="str">
            <v>FCA</v>
          </cell>
          <cell r="K363" t="str">
            <v>DAF Bel-Ukr</v>
          </cell>
          <cell r="L363" t="str">
            <v>КГОК</v>
          </cell>
          <cell r="M363" t="str">
            <v>КГОК</v>
          </cell>
          <cell r="N363" t="str">
            <v>GMF</v>
          </cell>
          <cell r="O363" t="str">
            <v>Shiran</v>
          </cell>
          <cell r="P363">
            <v>13.3171</v>
          </cell>
          <cell r="Q363">
            <v>98701.481599999999</v>
          </cell>
          <cell r="R363">
            <v>98701.48</v>
          </cell>
          <cell r="S363">
            <v>0</v>
          </cell>
          <cell r="T363" t="str">
            <v>Intergate</v>
          </cell>
          <cell r="U363">
            <v>46681.18</v>
          </cell>
          <cell r="V363">
            <v>46681.18</v>
          </cell>
          <cell r="W363">
            <v>0</v>
          </cell>
          <cell r="X363">
            <v>0</v>
          </cell>
          <cell r="Y363">
            <v>0</v>
          </cell>
          <cell r="Z363">
            <v>0</v>
          </cell>
        </row>
        <row r="364">
          <cell r="A364">
            <v>200111</v>
          </cell>
          <cell r="B364" t="str">
            <v>foc</v>
          </cell>
          <cell r="C364" t="str">
            <v>foc50</v>
          </cell>
          <cell r="D364">
            <v>37197</v>
          </cell>
          <cell r="E364">
            <v>37201</v>
          </cell>
          <cell r="F364">
            <v>36992</v>
          </cell>
          <cell r="G364">
            <v>37203</v>
          </cell>
          <cell r="H364">
            <v>3893.909912109375</v>
          </cell>
          <cell r="I364">
            <v>3893.909912109375</v>
          </cell>
          <cell r="J364" t="str">
            <v>FCA</v>
          </cell>
          <cell r="K364" t="str">
            <v>DAF Bel-Ukr</v>
          </cell>
          <cell r="L364" t="str">
            <v>КГОК</v>
          </cell>
          <cell r="M364" t="str">
            <v>КГОК</v>
          </cell>
          <cell r="N364" t="str">
            <v>GMF</v>
          </cell>
          <cell r="O364" t="str">
            <v>Shiran</v>
          </cell>
          <cell r="P364">
            <v>13.2776</v>
          </cell>
          <cell r="Q364">
            <v>98467.638500000001</v>
          </cell>
          <cell r="R364">
            <v>98467.64</v>
          </cell>
          <cell r="S364">
            <v>0</v>
          </cell>
          <cell r="T364" t="str">
            <v>Intergate</v>
          </cell>
          <cell r="U364">
            <v>46657.52</v>
          </cell>
          <cell r="V364">
            <v>46657.52</v>
          </cell>
          <cell r="W364">
            <v>0</v>
          </cell>
          <cell r="X364">
            <v>0</v>
          </cell>
          <cell r="Y364">
            <v>0</v>
          </cell>
          <cell r="Z364">
            <v>0</v>
          </cell>
        </row>
        <row r="365">
          <cell r="A365">
            <v>200111</v>
          </cell>
          <cell r="B365" t="str">
            <v>foc</v>
          </cell>
          <cell r="C365" t="str">
            <v>foc51</v>
          </cell>
          <cell r="D365">
            <v>37198</v>
          </cell>
          <cell r="E365">
            <v>37203</v>
          </cell>
          <cell r="F365">
            <v>36994</v>
          </cell>
          <cell r="G365">
            <v>37204</v>
          </cell>
          <cell r="H365">
            <v>3938.010009765625</v>
          </cell>
          <cell r="I365">
            <v>3938.010009765625</v>
          </cell>
          <cell r="J365" t="str">
            <v>FCA</v>
          </cell>
          <cell r="K365" t="str">
            <v>DAF Bel-Ukr</v>
          </cell>
          <cell r="L365" t="str">
            <v>КГОК</v>
          </cell>
          <cell r="M365" t="str">
            <v>КГОК</v>
          </cell>
          <cell r="N365" t="str">
            <v>GMF</v>
          </cell>
          <cell r="O365" t="str">
            <v>Shiran</v>
          </cell>
          <cell r="P365">
            <v>13.2776</v>
          </cell>
          <cell r="Q365">
            <v>99582.8217</v>
          </cell>
          <cell r="R365">
            <v>99582.82</v>
          </cell>
          <cell r="S365">
            <v>0</v>
          </cell>
          <cell r="T365" t="str">
            <v>Intergate</v>
          </cell>
          <cell r="U365">
            <v>47095.23</v>
          </cell>
          <cell r="V365">
            <v>47095.23</v>
          </cell>
          <cell r="W365">
            <v>0</v>
          </cell>
          <cell r="X365">
            <v>0</v>
          </cell>
          <cell r="Y365">
            <v>0</v>
          </cell>
          <cell r="Z365">
            <v>0</v>
          </cell>
        </row>
        <row r="366">
          <cell r="A366">
            <v>200111</v>
          </cell>
          <cell r="B366" t="str">
            <v>foc</v>
          </cell>
          <cell r="C366" t="str">
            <v>foc52</v>
          </cell>
          <cell r="D366">
            <v>37199</v>
          </cell>
          <cell r="E366">
            <v>37204</v>
          </cell>
          <cell r="F366">
            <v>36995</v>
          </cell>
          <cell r="G366">
            <v>37207</v>
          </cell>
          <cell r="H366">
            <v>3880.280029296875</v>
          </cell>
          <cell r="I366">
            <v>3880.280029296875</v>
          </cell>
          <cell r="J366" t="str">
            <v>FCA</v>
          </cell>
          <cell r="K366" t="str">
            <v>DAF Bel-Ukr</v>
          </cell>
          <cell r="L366" t="str">
            <v>КГОК</v>
          </cell>
          <cell r="M366" t="str">
            <v>КГОК</v>
          </cell>
          <cell r="N366" t="str">
            <v>GMF</v>
          </cell>
          <cell r="O366" t="str">
            <v>Shiran</v>
          </cell>
          <cell r="P366">
            <v>13.396100000000001</v>
          </cell>
          <cell r="Q366">
            <v>98582.781700000007</v>
          </cell>
          <cell r="R366">
            <v>98582.78</v>
          </cell>
          <cell r="S366">
            <v>0</v>
          </cell>
          <cell r="T366" t="str">
            <v>Intergate</v>
          </cell>
          <cell r="U366">
            <v>46480.07</v>
          </cell>
          <cell r="V366">
            <v>46480.07</v>
          </cell>
          <cell r="W366">
            <v>0</v>
          </cell>
          <cell r="X366">
            <v>0</v>
          </cell>
          <cell r="Y366">
            <v>0</v>
          </cell>
          <cell r="Z366">
            <v>0</v>
          </cell>
        </row>
        <row r="367">
          <cell r="A367">
            <v>200111</v>
          </cell>
          <cell r="B367" t="str">
            <v>foc</v>
          </cell>
          <cell r="C367" t="str">
            <v>foc53</v>
          </cell>
          <cell r="D367">
            <v>37200</v>
          </cell>
          <cell r="E367">
            <v>37209</v>
          </cell>
          <cell r="F367">
            <v>36997</v>
          </cell>
          <cell r="G367">
            <v>37210</v>
          </cell>
          <cell r="H367">
            <v>3834.18994140625</v>
          </cell>
          <cell r="I367">
            <v>3834.18994140625</v>
          </cell>
          <cell r="J367" t="str">
            <v>FCA</v>
          </cell>
          <cell r="K367" t="str">
            <v>DAF Bel-Ukr</v>
          </cell>
          <cell r="L367" t="str">
            <v>КГОК</v>
          </cell>
          <cell r="M367" t="str">
            <v>КГОК</v>
          </cell>
          <cell r="N367" t="str">
            <v>GMF</v>
          </cell>
          <cell r="O367" t="str">
            <v>Shiran</v>
          </cell>
          <cell r="P367">
            <v>13.475099999999999</v>
          </cell>
          <cell r="Q367">
            <v>97714.715599999996</v>
          </cell>
          <cell r="R367">
            <v>97714.71</v>
          </cell>
          <cell r="S367">
            <v>0</v>
          </cell>
          <cell r="T367" t="str">
            <v>Intergate</v>
          </cell>
          <cell r="U367">
            <v>46030.53</v>
          </cell>
          <cell r="V367">
            <v>46030.53</v>
          </cell>
          <cell r="W367">
            <v>0</v>
          </cell>
          <cell r="X367">
            <v>0</v>
          </cell>
          <cell r="Y367">
            <v>0</v>
          </cell>
          <cell r="Z367">
            <v>0</v>
          </cell>
        </row>
        <row r="368">
          <cell r="A368">
            <v>200111</v>
          </cell>
          <cell r="B368" t="str">
            <v>foc</v>
          </cell>
          <cell r="C368" t="str">
            <v>foc54</v>
          </cell>
          <cell r="D368">
            <v>37201</v>
          </cell>
          <cell r="E368">
            <v>37210</v>
          </cell>
          <cell r="F368">
            <v>36998</v>
          </cell>
          <cell r="G368">
            <v>37211</v>
          </cell>
          <cell r="H368">
            <v>3911.260009765625</v>
          </cell>
          <cell r="I368">
            <v>3911.260009765625</v>
          </cell>
          <cell r="J368" t="str">
            <v>FCA</v>
          </cell>
          <cell r="K368" t="str">
            <v>DAF Bel-Ukr</v>
          </cell>
          <cell r="L368" t="str">
            <v>КГОК</v>
          </cell>
          <cell r="M368" t="str">
            <v>КГОК</v>
          </cell>
          <cell r="N368" t="str">
            <v>GMF</v>
          </cell>
          <cell r="O368" t="str">
            <v>Shiran</v>
          </cell>
          <cell r="P368">
            <v>13.396100000000001</v>
          </cell>
          <cell r="Q368">
            <v>99369.862699999998</v>
          </cell>
          <cell r="R368">
            <v>99369.86</v>
          </cell>
          <cell r="S368">
            <v>0</v>
          </cell>
          <cell r="T368" t="str">
            <v>Intergate</v>
          </cell>
          <cell r="U368">
            <v>46941.440000000002</v>
          </cell>
          <cell r="V368">
            <v>46941.440000000002</v>
          </cell>
          <cell r="W368">
            <v>0</v>
          </cell>
          <cell r="X368">
            <v>0</v>
          </cell>
          <cell r="Y368">
            <v>0</v>
          </cell>
          <cell r="Z368">
            <v>0</v>
          </cell>
        </row>
        <row r="369">
          <cell r="A369">
            <v>200111</v>
          </cell>
          <cell r="B369" t="str">
            <v>foc</v>
          </cell>
          <cell r="C369" t="str">
            <v>foc55</v>
          </cell>
          <cell r="D369">
            <v>37202</v>
          </cell>
          <cell r="E369">
            <v>37215</v>
          </cell>
          <cell r="F369">
            <v>36999</v>
          </cell>
          <cell r="G369">
            <v>37216</v>
          </cell>
          <cell r="H369">
            <v>3870.64990234375</v>
          </cell>
          <cell r="I369">
            <v>3870.64990234375</v>
          </cell>
          <cell r="J369" t="str">
            <v>FCA</v>
          </cell>
          <cell r="K369" t="str">
            <v>DAF Bel-Ukr</v>
          </cell>
          <cell r="L369" t="str">
            <v>КГОК</v>
          </cell>
          <cell r="M369" t="str">
            <v>КГОК</v>
          </cell>
          <cell r="N369" t="str">
            <v>GMF</v>
          </cell>
          <cell r="O369" t="str">
            <v>Shiran</v>
          </cell>
          <cell r="P369">
            <v>13.3566</v>
          </cell>
          <cell r="Q369">
            <v>98185.230299999996</v>
          </cell>
          <cell r="R369">
            <v>98185.23</v>
          </cell>
          <cell r="S369">
            <v>0</v>
          </cell>
          <cell r="T369" t="str">
            <v>Intergate</v>
          </cell>
          <cell r="U369">
            <v>46468.24</v>
          </cell>
          <cell r="V369">
            <v>46468.24</v>
          </cell>
          <cell r="W369">
            <v>0</v>
          </cell>
          <cell r="X369">
            <v>0</v>
          </cell>
          <cell r="Y369">
            <v>0</v>
          </cell>
          <cell r="Z369">
            <v>0</v>
          </cell>
        </row>
        <row r="370">
          <cell r="A370">
            <v>200111</v>
          </cell>
          <cell r="B370" t="str">
            <v>foc</v>
          </cell>
          <cell r="C370" t="str">
            <v>foc56</v>
          </cell>
          <cell r="D370">
            <v>37203</v>
          </cell>
          <cell r="E370">
            <v>37218</v>
          </cell>
          <cell r="F370">
            <v>37014</v>
          </cell>
          <cell r="G370">
            <v>37221</v>
          </cell>
          <cell r="H370">
            <v>3841.580078125</v>
          </cell>
          <cell r="I370">
            <v>3841.580078125</v>
          </cell>
          <cell r="J370" t="str">
            <v>FCA</v>
          </cell>
          <cell r="K370" t="str">
            <v>DAF Bel-Ukr</v>
          </cell>
          <cell r="L370" t="str">
            <v>КГОК</v>
          </cell>
          <cell r="M370" t="str">
            <v>КГОК</v>
          </cell>
          <cell r="N370" t="str">
            <v>GMF</v>
          </cell>
          <cell r="O370" t="str">
            <v>Shiran</v>
          </cell>
          <cell r="P370">
            <v>13.3566</v>
          </cell>
          <cell r="Q370">
            <v>97447.823199999999</v>
          </cell>
          <cell r="R370">
            <v>97447.83</v>
          </cell>
          <cell r="S370">
            <v>0</v>
          </cell>
          <cell r="T370" t="str">
            <v>Intergate</v>
          </cell>
          <cell r="U370">
            <v>46030.53</v>
          </cell>
          <cell r="V370">
            <v>46030.53</v>
          </cell>
          <cell r="W370">
            <v>0</v>
          </cell>
          <cell r="X370">
            <v>0</v>
          </cell>
          <cell r="Y370">
            <v>0</v>
          </cell>
          <cell r="Z370">
            <v>0</v>
          </cell>
        </row>
        <row r="371">
          <cell r="A371">
            <v>200111</v>
          </cell>
          <cell r="B371" t="str">
            <v>foc</v>
          </cell>
          <cell r="C371" t="str">
            <v>foc57</v>
          </cell>
          <cell r="D371">
            <v>37204</v>
          </cell>
          <cell r="E371">
            <v>37218</v>
          </cell>
          <cell r="F371">
            <v>37018</v>
          </cell>
          <cell r="G371">
            <v>37221</v>
          </cell>
          <cell r="H371">
            <v>3921.760009765625</v>
          </cell>
          <cell r="I371">
            <v>3921.760009765625</v>
          </cell>
          <cell r="J371" t="str">
            <v>FCA</v>
          </cell>
          <cell r="K371" t="str">
            <v>DAF Bel-Ukr</v>
          </cell>
          <cell r="L371" t="str">
            <v>КГОК</v>
          </cell>
          <cell r="M371" t="str">
            <v>КГОК</v>
          </cell>
          <cell r="N371" t="str">
            <v>GMF</v>
          </cell>
          <cell r="O371" t="str">
            <v>Shiran</v>
          </cell>
          <cell r="P371">
            <v>13.3171</v>
          </cell>
          <cell r="Q371">
            <v>99326.807700000005</v>
          </cell>
          <cell r="R371">
            <v>99326.81</v>
          </cell>
          <cell r="S371">
            <v>0</v>
          </cell>
          <cell r="T371" t="str">
            <v>Intergate</v>
          </cell>
          <cell r="U371">
            <v>46976.93</v>
          </cell>
          <cell r="V371">
            <v>46976.93</v>
          </cell>
          <cell r="W371">
            <v>0</v>
          </cell>
          <cell r="X371">
            <v>0</v>
          </cell>
          <cell r="Y371">
            <v>0</v>
          </cell>
          <cell r="Z371">
            <v>0</v>
          </cell>
        </row>
        <row r="372">
          <cell r="A372">
            <v>200111</v>
          </cell>
          <cell r="B372" t="str">
            <v>foc</v>
          </cell>
          <cell r="C372" t="str">
            <v>foc58</v>
          </cell>
          <cell r="D372">
            <v>37205</v>
          </cell>
          <cell r="E372">
            <v>37224</v>
          </cell>
          <cell r="F372">
            <v>37021</v>
          </cell>
          <cell r="G372">
            <v>37225</v>
          </cell>
          <cell r="H372">
            <v>3886.219970703125</v>
          </cell>
          <cell r="I372">
            <v>3886.219970703125</v>
          </cell>
          <cell r="J372" t="str">
            <v>FCA</v>
          </cell>
          <cell r="K372" t="str">
            <v>DAF Bel-Ukr</v>
          </cell>
          <cell r="L372" t="str">
            <v>КГОК</v>
          </cell>
          <cell r="M372" t="str">
            <v>КГОК</v>
          </cell>
          <cell r="N372" t="str">
            <v>GMF</v>
          </cell>
          <cell r="O372" t="str">
            <v>Shiran</v>
          </cell>
          <cell r="P372">
            <v>13.2776</v>
          </cell>
          <cell r="Q372">
            <v>98273.176900000006</v>
          </cell>
          <cell r="R372">
            <v>98273.17</v>
          </cell>
          <cell r="S372">
            <v>0</v>
          </cell>
          <cell r="T372" t="str">
            <v>Intergate</v>
          </cell>
          <cell r="U372">
            <v>46598.37</v>
          </cell>
          <cell r="V372">
            <v>46598.37</v>
          </cell>
          <cell r="W372">
            <v>0</v>
          </cell>
          <cell r="X372">
            <v>0</v>
          </cell>
          <cell r="Y372">
            <v>0</v>
          </cell>
          <cell r="Z372">
            <v>0</v>
          </cell>
        </row>
        <row r="373">
          <cell r="A373">
            <v>200111</v>
          </cell>
          <cell r="B373" t="str">
            <v>foc</v>
          </cell>
          <cell r="C373" t="str">
            <v>foc59</v>
          </cell>
          <cell r="D373">
            <v>37206</v>
          </cell>
          <cell r="E373">
            <v>37225</v>
          </cell>
          <cell r="F373">
            <v>37025</v>
          </cell>
          <cell r="G373">
            <v>37228</v>
          </cell>
          <cell r="H373">
            <v>3916.2099609375</v>
          </cell>
          <cell r="I373">
            <v>3916.2099609375</v>
          </cell>
          <cell r="J373" t="str">
            <v>FCA</v>
          </cell>
          <cell r="K373" t="str">
            <v>DAF Bel-Ukr</v>
          </cell>
          <cell r="L373" t="str">
            <v>КГОК</v>
          </cell>
          <cell r="M373" t="str">
            <v>КГОК</v>
          </cell>
          <cell r="N373" t="str">
            <v>GMF</v>
          </cell>
          <cell r="O373" t="str">
            <v>Shiran</v>
          </cell>
          <cell r="P373">
            <v>13.3566</v>
          </cell>
          <cell r="Q373">
            <v>99340.9326</v>
          </cell>
          <cell r="R373">
            <v>99340.93</v>
          </cell>
          <cell r="S373">
            <v>0</v>
          </cell>
          <cell r="T373" t="str">
            <v>Intergate</v>
          </cell>
          <cell r="U373">
            <v>46953.27</v>
          </cell>
          <cell r="V373">
            <v>46953.27</v>
          </cell>
          <cell r="W373">
            <v>0</v>
          </cell>
          <cell r="X373">
            <v>0</v>
          </cell>
          <cell r="Y373">
            <v>0</v>
          </cell>
          <cell r="Z373">
            <v>0</v>
          </cell>
        </row>
        <row r="374">
          <cell r="A374">
            <v>200110</v>
          </cell>
          <cell r="B374" t="str">
            <v>foc</v>
          </cell>
          <cell r="C374" t="str">
            <v>foc60</v>
          </cell>
          <cell r="D374">
            <v>37184</v>
          </cell>
          <cell r="E374">
            <v>37184</v>
          </cell>
          <cell r="F374">
            <v>37027</v>
          </cell>
          <cell r="G374">
            <v>37186</v>
          </cell>
          <cell r="H374">
            <v>420.5</v>
          </cell>
          <cell r="I374">
            <v>465.4320068359375</v>
          </cell>
          <cell r="J374" t="str">
            <v>FCA</v>
          </cell>
          <cell r="K374" t="str">
            <v>DAF Bel-Ukr</v>
          </cell>
          <cell r="L374" t="str">
            <v>КГОК</v>
          </cell>
          <cell r="M374" t="str">
            <v>КГОК</v>
          </cell>
          <cell r="N374" t="str">
            <v>GMF</v>
          </cell>
          <cell r="O374" t="str">
            <v>Coferal</v>
          </cell>
          <cell r="P374">
            <v>27</v>
          </cell>
          <cell r="Q374">
            <v>12566.664000000001</v>
          </cell>
          <cell r="R374">
            <v>12566.66</v>
          </cell>
          <cell r="S374">
            <v>0</v>
          </cell>
          <cell r="T374" t="str">
            <v>Intergate</v>
          </cell>
          <cell r="U374">
            <v>5628.7</v>
          </cell>
          <cell r="V374">
            <v>5628.7</v>
          </cell>
          <cell r="W374">
            <v>0</v>
          </cell>
          <cell r="X374">
            <v>0</v>
          </cell>
          <cell r="Y374">
            <v>0</v>
          </cell>
          <cell r="Z374">
            <v>0</v>
          </cell>
        </row>
        <row r="375">
          <cell r="A375">
            <v>200112</v>
          </cell>
          <cell r="B375" t="str">
            <v>foc</v>
          </cell>
          <cell r="C375" t="str">
            <v>foc61</v>
          </cell>
          <cell r="D375">
            <v>37228</v>
          </cell>
          <cell r="E375">
            <v>37229</v>
          </cell>
          <cell r="F375">
            <v>37046</v>
          </cell>
          <cell r="G375">
            <v>37230</v>
          </cell>
          <cell r="H375">
            <v>3885.81005859375</v>
          </cell>
          <cell r="I375">
            <v>3885.81005859375</v>
          </cell>
          <cell r="J375" t="str">
            <v>FCA</v>
          </cell>
          <cell r="K375" t="str">
            <v>DAF Bel-Ukr</v>
          </cell>
          <cell r="L375" t="str">
            <v>КГОК</v>
          </cell>
          <cell r="M375" t="str">
            <v>КГОК</v>
          </cell>
          <cell r="N375" t="str">
            <v>GMF</v>
          </cell>
          <cell r="O375" t="str">
            <v>Shiran</v>
          </cell>
          <cell r="P375">
            <v>13.3171</v>
          </cell>
          <cell r="Q375">
            <v>98416.298500000004</v>
          </cell>
          <cell r="R375">
            <v>46839</v>
          </cell>
          <cell r="S375">
            <v>51577.3</v>
          </cell>
          <cell r="T375" t="str">
            <v>Intergate</v>
          </cell>
          <cell r="U375">
            <v>46551.05</v>
          </cell>
          <cell r="V375">
            <v>46551.05</v>
          </cell>
          <cell r="W375">
            <v>0</v>
          </cell>
          <cell r="X375">
            <v>0</v>
          </cell>
          <cell r="Y375">
            <v>0</v>
          </cell>
          <cell r="Z375">
            <v>0</v>
          </cell>
        </row>
        <row r="376">
          <cell r="A376">
            <v>200112</v>
          </cell>
          <cell r="B376" t="str">
            <v>foc</v>
          </cell>
          <cell r="C376" t="str">
            <v>foc62</v>
          </cell>
          <cell r="D376">
            <v>37229</v>
          </cell>
          <cell r="E376">
            <v>37233</v>
          </cell>
          <cell r="F376">
            <v>37050</v>
          </cell>
          <cell r="G376">
            <v>37235</v>
          </cell>
          <cell r="H376">
            <v>3893.320068359375</v>
          </cell>
          <cell r="I376">
            <v>3893.320068359375</v>
          </cell>
          <cell r="J376" t="str">
            <v>FCA</v>
          </cell>
          <cell r="K376" t="str">
            <v>DAF Bel-Ukr</v>
          </cell>
          <cell r="L376" t="str">
            <v>КГОК</v>
          </cell>
          <cell r="M376" t="str">
            <v>КГОК</v>
          </cell>
          <cell r="N376" t="str">
            <v>GMF</v>
          </cell>
          <cell r="O376" t="str">
            <v>Shiran</v>
          </cell>
          <cell r="P376">
            <v>13.2776</v>
          </cell>
          <cell r="Q376">
            <v>98452.718800000002</v>
          </cell>
          <cell r="R376">
            <v>46839</v>
          </cell>
          <cell r="S376">
            <v>51613.72</v>
          </cell>
          <cell r="T376" t="str">
            <v>Intergate</v>
          </cell>
          <cell r="U376">
            <v>46693.01</v>
          </cell>
          <cell r="V376">
            <v>46693.01</v>
          </cell>
          <cell r="W376">
            <v>0</v>
          </cell>
          <cell r="X376">
            <v>0</v>
          </cell>
          <cell r="Y376">
            <v>0</v>
          </cell>
          <cell r="Z376">
            <v>0</v>
          </cell>
        </row>
        <row r="377">
          <cell r="A377">
            <v>200112</v>
          </cell>
          <cell r="B377" t="str">
            <v>foc</v>
          </cell>
          <cell r="C377" t="str">
            <v>foc63</v>
          </cell>
          <cell r="D377">
            <v>37231</v>
          </cell>
          <cell r="E377">
            <v>37235</v>
          </cell>
          <cell r="F377">
            <v>37055</v>
          </cell>
          <cell r="G377">
            <v>37236</v>
          </cell>
          <cell r="H377">
            <v>3898.260009765625</v>
          </cell>
          <cell r="I377">
            <v>3898.260009765625</v>
          </cell>
          <cell r="J377" t="str">
            <v>FCA</v>
          </cell>
          <cell r="K377" t="str">
            <v>DAF Bel-Ukr</v>
          </cell>
          <cell r="L377" t="str">
            <v>КГОК</v>
          </cell>
          <cell r="M377" t="str">
            <v>КГОК</v>
          </cell>
          <cell r="N377" t="str">
            <v>GMF</v>
          </cell>
          <cell r="O377" t="str">
            <v>Shiran</v>
          </cell>
          <cell r="P377">
            <v>13.3566</v>
          </cell>
          <cell r="Q377">
            <v>98885.602100000004</v>
          </cell>
          <cell r="R377">
            <v>46839</v>
          </cell>
          <cell r="S377">
            <v>52046.6</v>
          </cell>
          <cell r="T377" t="str">
            <v>Intergate</v>
          </cell>
          <cell r="U377">
            <v>46704.84</v>
          </cell>
          <cell r="V377">
            <v>46704.84</v>
          </cell>
          <cell r="W377">
            <v>0</v>
          </cell>
          <cell r="X377">
            <v>0</v>
          </cell>
          <cell r="Y377">
            <v>0</v>
          </cell>
          <cell r="Z377">
            <v>0</v>
          </cell>
        </row>
        <row r="378">
          <cell r="A378">
            <v>200112</v>
          </cell>
          <cell r="B378" t="str">
            <v>foc</v>
          </cell>
          <cell r="C378" t="str">
            <v>foc64</v>
          </cell>
          <cell r="D378">
            <v>37232</v>
          </cell>
          <cell r="E378">
            <v>37236</v>
          </cell>
          <cell r="F378">
            <v>37062</v>
          </cell>
          <cell r="G378">
            <v>37238</v>
          </cell>
          <cell r="H378">
            <v>3869.449951171875</v>
          </cell>
          <cell r="I378">
            <v>3869.449951171875</v>
          </cell>
          <cell r="J378" t="str">
            <v>FCA</v>
          </cell>
          <cell r="K378" t="str">
            <v>DAF Bel-Ukr</v>
          </cell>
          <cell r="L378" t="str">
            <v>КГОК</v>
          </cell>
          <cell r="M378" t="str">
            <v>КГОК</v>
          </cell>
          <cell r="N378" t="str">
            <v>GMF</v>
          </cell>
          <cell r="O378" t="str">
            <v>Shiran</v>
          </cell>
          <cell r="P378">
            <v>13.2776</v>
          </cell>
          <cell r="Q378">
            <v>97849.103799999997</v>
          </cell>
          <cell r="R378">
            <v>46839</v>
          </cell>
          <cell r="S378">
            <v>51010.1</v>
          </cell>
          <cell r="T378" t="str">
            <v>Intergate</v>
          </cell>
          <cell r="U378">
            <v>46397.26</v>
          </cell>
          <cell r="V378">
            <v>46397.26</v>
          </cell>
          <cell r="W378">
            <v>0</v>
          </cell>
          <cell r="X378">
            <v>0</v>
          </cell>
          <cell r="Y378">
            <v>0</v>
          </cell>
          <cell r="Z378">
            <v>0</v>
          </cell>
        </row>
        <row r="379">
          <cell r="A379">
            <v>200112</v>
          </cell>
          <cell r="B379" t="str">
            <v>foc</v>
          </cell>
          <cell r="C379" t="str">
            <v>foc65</v>
          </cell>
          <cell r="D379">
            <v>37235</v>
          </cell>
          <cell r="E379">
            <v>37237</v>
          </cell>
          <cell r="F379">
            <v>37063</v>
          </cell>
          <cell r="G379">
            <v>37238</v>
          </cell>
          <cell r="H379">
            <v>3892.52001953125</v>
          </cell>
          <cell r="I379">
            <v>3892.52001953125</v>
          </cell>
          <cell r="J379" t="str">
            <v>FCA</v>
          </cell>
          <cell r="K379" t="str">
            <v>DAF Bel-Ukr</v>
          </cell>
          <cell r="L379" t="str">
            <v>КГОК</v>
          </cell>
          <cell r="M379" t="str">
            <v>КГОК</v>
          </cell>
          <cell r="N379" t="str">
            <v>GMF</v>
          </cell>
          <cell r="O379" t="str">
            <v>Shiran</v>
          </cell>
          <cell r="P379">
            <v>13.2776</v>
          </cell>
          <cell r="Q379">
            <v>98432.488800000006</v>
          </cell>
          <cell r="R379">
            <v>46839</v>
          </cell>
          <cell r="S379">
            <v>51593.49</v>
          </cell>
          <cell r="T379" t="str">
            <v>Intergate</v>
          </cell>
          <cell r="U379">
            <v>46598.37</v>
          </cell>
          <cell r="V379">
            <v>46598.37</v>
          </cell>
          <cell r="W379">
            <v>0</v>
          </cell>
          <cell r="X379">
            <v>0</v>
          </cell>
          <cell r="Y379">
            <v>0</v>
          </cell>
          <cell r="Z379">
            <v>0</v>
          </cell>
        </row>
        <row r="380">
          <cell r="A380">
            <v>200112</v>
          </cell>
          <cell r="B380" t="str">
            <v>foc</v>
          </cell>
          <cell r="C380" t="str">
            <v>foc66</v>
          </cell>
          <cell r="D380">
            <v>37239</v>
          </cell>
          <cell r="E380">
            <v>37244</v>
          </cell>
          <cell r="F380">
            <v>37064</v>
          </cell>
          <cell r="G380">
            <v>37245</v>
          </cell>
          <cell r="H380">
            <v>3871.830078125</v>
          </cell>
          <cell r="I380">
            <v>3871.830078125</v>
          </cell>
          <cell r="J380" t="str">
            <v>FCA</v>
          </cell>
          <cell r="K380" t="str">
            <v>DAF Bel-Ukr</v>
          </cell>
          <cell r="L380" t="str">
            <v>КГОК</v>
          </cell>
          <cell r="M380" t="str">
            <v>КГОК</v>
          </cell>
          <cell r="N380" t="str">
            <v>GMF</v>
          </cell>
          <cell r="O380" t="str">
            <v>Shiran</v>
          </cell>
          <cell r="P380">
            <v>13.396100000000001</v>
          </cell>
          <cell r="Q380">
            <v>98368.100200000001</v>
          </cell>
          <cell r="R380">
            <v>46839</v>
          </cell>
          <cell r="S380">
            <v>51529.1</v>
          </cell>
          <cell r="T380" t="str">
            <v>Intergate</v>
          </cell>
          <cell r="U380">
            <v>46468.24</v>
          </cell>
          <cell r="V380">
            <v>46468.24</v>
          </cell>
          <cell r="W380">
            <v>0</v>
          </cell>
          <cell r="X380">
            <v>0</v>
          </cell>
          <cell r="Y380">
            <v>0</v>
          </cell>
          <cell r="Z380">
            <v>0</v>
          </cell>
        </row>
        <row r="381">
          <cell r="A381">
            <v>200201</v>
          </cell>
          <cell r="B381" t="str">
            <v>foc</v>
          </cell>
          <cell r="C381" t="str">
            <v>foc67</v>
          </cell>
          <cell r="D381">
            <v>37259</v>
          </cell>
          <cell r="E381">
            <v>37067</v>
          </cell>
          <cell r="F381">
            <v>37067</v>
          </cell>
          <cell r="G381">
            <v>3722.820068359375</v>
          </cell>
          <cell r="H381">
            <v>3871</v>
          </cell>
          <cell r="I381">
            <v>3871</v>
          </cell>
          <cell r="J381" t="str">
            <v>FCA</v>
          </cell>
          <cell r="K381" t="str">
            <v>DAF Bel-Pol</v>
          </cell>
          <cell r="L381" t="str">
            <v>КГОК</v>
          </cell>
          <cell r="M381" t="str">
            <v>КГОК</v>
          </cell>
          <cell r="N381" t="str">
            <v>GMF</v>
          </cell>
          <cell r="O381" t="str">
            <v>Shiran</v>
          </cell>
          <cell r="P381">
            <v>13.2789</v>
          </cell>
          <cell r="Q381">
            <v>98551.401899999997</v>
          </cell>
          <cell r="R381">
            <v>48036.75</v>
          </cell>
          <cell r="S381">
            <v>50514.65</v>
          </cell>
          <cell r="T381" t="str">
            <v>Intergate</v>
          </cell>
          <cell r="U381">
            <v>47160</v>
          </cell>
          <cell r="V381">
            <v>47160</v>
          </cell>
          <cell r="W381">
            <v>0</v>
          </cell>
          <cell r="X381">
            <v>0</v>
          </cell>
          <cell r="Y381">
            <v>0</v>
          </cell>
          <cell r="Z381">
            <v>0</v>
          </cell>
        </row>
        <row r="382">
          <cell r="A382">
            <v>200201</v>
          </cell>
          <cell r="B382" t="str">
            <v>foc</v>
          </cell>
          <cell r="C382" t="str">
            <v>foc68</v>
          </cell>
          <cell r="D382">
            <v>37263</v>
          </cell>
          <cell r="E382">
            <v>37068</v>
          </cell>
          <cell r="F382">
            <v>37068</v>
          </cell>
          <cell r="G382">
            <v>3716.10009765625</v>
          </cell>
          <cell r="H382">
            <v>3871</v>
          </cell>
          <cell r="I382">
            <v>3871</v>
          </cell>
          <cell r="J382" t="str">
            <v>FCA</v>
          </cell>
          <cell r="K382" t="str">
            <v>DAF Bel-Pol</v>
          </cell>
          <cell r="L382" t="str">
            <v>КГОК</v>
          </cell>
          <cell r="M382" t="str">
            <v>КГОК</v>
          </cell>
          <cell r="N382" t="str">
            <v>GMF</v>
          </cell>
          <cell r="O382" t="str">
            <v>Shiran</v>
          </cell>
          <cell r="P382">
            <v>13.2789</v>
          </cell>
          <cell r="Q382">
            <v>98551.401899999997</v>
          </cell>
          <cell r="R382">
            <v>48036.75</v>
          </cell>
          <cell r="S382">
            <v>50514.65</v>
          </cell>
          <cell r="T382" t="str">
            <v>Intergate</v>
          </cell>
          <cell r="U382">
            <v>47160</v>
          </cell>
          <cell r="V382">
            <v>47160</v>
          </cell>
          <cell r="W382">
            <v>0</v>
          </cell>
          <cell r="X382">
            <v>0</v>
          </cell>
          <cell r="Y382">
            <v>0</v>
          </cell>
          <cell r="Z382">
            <v>0</v>
          </cell>
        </row>
        <row r="383">
          <cell r="A383">
            <v>200201</v>
          </cell>
          <cell r="B383" t="str">
            <v>foc</v>
          </cell>
          <cell r="C383" t="str">
            <v>foc69</v>
          </cell>
          <cell r="D383">
            <v>37265</v>
          </cell>
          <cell r="E383">
            <v>37078</v>
          </cell>
          <cell r="F383">
            <v>37078</v>
          </cell>
          <cell r="G383">
            <v>3763.64990234375</v>
          </cell>
          <cell r="H383">
            <v>3871</v>
          </cell>
          <cell r="I383">
            <v>3871</v>
          </cell>
          <cell r="J383" t="str">
            <v>FCA</v>
          </cell>
          <cell r="K383" t="str">
            <v>DAF Bel-Pol</v>
          </cell>
          <cell r="L383" t="str">
            <v>КГОК</v>
          </cell>
          <cell r="M383" t="str">
            <v>КГОК</v>
          </cell>
          <cell r="N383" t="str">
            <v>GMF</v>
          </cell>
          <cell r="O383" t="str">
            <v>Shiran</v>
          </cell>
          <cell r="P383">
            <v>13.2789</v>
          </cell>
          <cell r="Q383">
            <v>98551.401899999997</v>
          </cell>
          <cell r="R383">
            <v>48036.75</v>
          </cell>
          <cell r="S383">
            <v>50514.65</v>
          </cell>
          <cell r="T383" t="str">
            <v>Intergate</v>
          </cell>
          <cell r="U383">
            <v>47160</v>
          </cell>
          <cell r="V383">
            <v>46080</v>
          </cell>
          <cell r="W383">
            <v>1080</v>
          </cell>
          <cell r="X383">
            <v>0</v>
          </cell>
          <cell r="Y383">
            <v>0</v>
          </cell>
          <cell r="Z383">
            <v>0</v>
          </cell>
        </row>
        <row r="384">
          <cell r="A384">
            <v>200201</v>
          </cell>
          <cell r="B384" t="str">
            <v>foc</v>
          </cell>
          <cell r="C384" t="str">
            <v>foc70</v>
          </cell>
          <cell r="D384">
            <v>37267</v>
          </cell>
          <cell r="E384">
            <v>37078</v>
          </cell>
          <cell r="F384">
            <v>37078</v>
          </cell>
          <cell r="G384">
            <v>3726.449951171875</v>
          </cell>
          <cell r="H384">
            <v>3871</v>
          </cell>
          <cell r="I384">
            <v>3871</v>
          </cell>
          <cell r="J384" t="str">
            <v>FCA</v>
          </cell>
          <cell r="K384" t="str">
            <v>DAF Bel-Pol</v>
          </cell>
          <cell r="L384" t="str">
            <v>КГОК</v>
          </cell>
          <cell r="M384" t="str">
            <v>КГОК</v>
          </cell>
          <cell r="N384" t="str">
            <v>GMF</v>
          </cell>
          <cell r="O384" t="str">
            <v>Shiran</v>
          </cell>
          <cell r="P384">
            <v>13.2789</v>
          </cell>
          <cell r="Q384">
            <v>98551.401899999997</v>
          </cell>
          <cell r="R384">
            <v>48036.75</v>
          </cell>
          <cell r="S384">
            <v>50514.65</v>
          </cell>
          <cell r="T384" t="str">
            <v>Intergate</v>
          </cell>
          <cell r="U384">
            <v>47160</v>
          </cell>
          <cell r="V384">
            <v>0</v>
          </cell>
          <cell r="W384">
            <v>47160</v>
          </cell>
          <cell r="X384">
            <v>0</v>
          </cell>
          <cell r="Y384">
            <v>0</v>
          </cell>
          <cell r="Z384">
            <v>0</v>
          </cell>
        </row>
        <row r="385">
          <cell r="A385">
            <v>200201</v>
          </cell>
          <cell r="B385" t="str">
            <v>foc</v>
          </cell>
          <cell r="C385" t="str">
            <v>foc71</v>
          </cell>
          <cell r="D385">
            <v>37270</v>
          </cell>
          <cell r="E385">
            <v>37082</v>
          </cell>
          <cell r="F385">
            <v>37082</v>
          </cell>
          <cell r="G385">
            <v>3764.81005859375</v>
          </cell>
          <cell r="H385">
            <v>3871</v>
          </cell>
          <cell r="I385">
            <v>3871</v>
          </cell>
          <cell r="J385" t="str">
            <v>FCA</v>
          </cell>
          <cell r="K385" t="str">
            <v>DAF Bel-Pol</v>
          </cell>
          <cell r="L385" t="str">
            <v>КГОК</v>
          </cell>
          <cell r="M385" t="str">
            <v>КГОК</v>
          </cell>
          <cell r="N385" t="str">
            <v>GMF</v>
          </cell>
          <cell r="O385" t="str">
            <v>Shiran</v>
          </cell>
          <cell r="P385">
            <v>13.2789</v>
          </cell>
          <cell r="Q385">
            <v>98551.401899999997</v>
          </cell>
          <cell r="R385">
            <v>48036.75</v>
          </cell>
          <cell r="S385">
            <v>50514.65</v>
          </cell>
          <cell r="T385" t="str">
            <v>Intergate</v>
          </cell>
          <cell r="U385">
            <v>47160</v>
          </cell>
          <cell r="V385">
            <v>0</v>
          </cell>
          <cell r="W385">
            <v>47160</v>
          </cell>
          <cell r="X385">
            <v>0</v>
          </cell>
          <cell r="Y385">
            <v>0</v>
          </cell>
          <cell r="Z385">
            <v>0</v>
          </cell>
        </row>
        <row r="386">
          <cell r="A386">
            <v>200201</v>
          </cell>
          <cell r="B386" t="str">
            <v>foc</v>
          </cell>
          <cell r="C386" t="str">
            <v>foc72</v>
          </cell>
          <cell r="D386">
            <v>37272</v>
          </cell>
          <cell r="E386">
            <v>37083</v>
          </cell>
          <cell r="F386">
            <v>37083</v>
          </cell>
          <cell r="G386">
            <v>3738.840087890625</v>
          </cell>
          <cell r="H386">
            <v>3871</v>
          </cell>
          <cell r="I386">
            <v>3871</v>
          </cell>
          <cell r="J386" t="str">
            <v>FCA</v>
          </cell>
          <cell r="K386" t="str">
            <v>DAF Bel-Pol</v>
          </cell>
          <cell r="L386" t="str">
            <v>КГОК</v>
          </cell>
          <cell r="M386" t="str">
            <v>КГОК</v>
          </cell>
          <cell r="N386" t="str">
            <v>GMF</v>
          </cell>
          <cell r="O386" t="str">
            <v>Shiran</v>
          </cell>
          <cell r="P386">
            <v>13.2789</v>
          </cell>
          <cell r="Q386">
            <v>98551.401899999997</v>
          </cell>
          <cell r="R386">
            <v>48036.75</v>
          </cell>
          <cell r="S386">
            <v>50514.65</v>
          </cell>
          <cell r="T386" t="str">
            <v>Intergate</v>
          </cell>
          <cell r="U386">
            <v>47160</v>
          </cell>
          <cell r="V386">
            <v>0</v>
          </cell>
          <cell r="W386">
            <v>47160</v>
          </cell>
          <cell r="X386">
            <v>0</v>
          </cell>
          <cell r="Y386">
            <v>0</v>
          </cell>
          <cell r="Z386">
            <v>0</v>
          </cell>
        </row>
        <row r="387">
          <cell r="A387">
            <v>200201</v>
          </cell>
          <cell r="B387" t="str">
            <v>foc</v>
          </cell>
          <cell r="C387" t="str">
            <v>foc73</v>
          </cell>
          <cell r="D387">
            <v>37274</v>
          </cell>
          <cell r="E387">
            <v>37084</v>
          </cell>
          <cell r="F387">
            <v>37084</v>
          </cell>
          <cell r="G387">
            <v>3728.570068359375</v>
          </cell>
          <cell r="H387">
            <v>3871</v>
          </cell>
          <cell r="I387">
            <v>3871</v>
          </cell>
          <cell r="J387" t="str">
            <v>FCA</v>
          </cell>
          <cell r="K387" t="str">
            <v>DAF Bel-Pol</v>
          </cell>
          <cell r="L387" t="str">
            <v>КГОК</v>
          </cell>
          <cell r="M387" t="str">
            <v>КГОК</v>
          </cell>
          <cell r="N387" t="str">
            <v>GMF</v>
          </cell>
          <cell r="O387" t="str">
            <v>Shiran</v>
          </cell>
          <cell r="P387">
            <v>13.2789</v>
          </cell>
          <cell r="Q387">
            <v>98551.401899999997</v>
          </cell>
          <cell r="R387">
            <v>48036.75</v>
          </cell>
          <cell r="S387">
            <v>50514.65</v>
          </cell>
          <cell r="T387" t="str">
            <v>Intergate</v>
          </cell>
          <cell r="U387">
            <v>47160</v>
          </cell>
          <cell r="V387">
            <v>0</v>
          </cell>
          <cell r="W387">
            <v>47160</v>
          </cell>
          <cell r="X387">
            <v>0</v>
          </cell>
          <cell r="Y387">
            <v>0</v>
          </cell>
          <cell r="Z387">
            <v>0</v>
          </cell>
        </row>
        <row r="388">
          <cell r="A388">
            <v>200201</v>
          </cell>
          <cell r="B388" t="str">
            <v>foc</v>
          </cell>
          <cell r="C388" t="str">
            <v>foc74</v>
          </cell>
          <cell r="D388">
            <v>37277</v>
          </cell>
          <cell r="E388">
            <v>37089</v>
          </cell>
          <cell r="F388">
            <v>37089</v>
          </cell>
          <cell r="G388">
            <v>3737.489990234375</v>
          </cell>
          <cell r="H388">
            <v>3871</v>
          </cell>
          <cell r="I388">
            <v>3871</v>
          </cell>
          <cell r="J388" t="str">
            <v>FCA</v>
          </cell>
          <cell r="K388" t="str">
            <v>DAF Bel-Pol</v>
          </cell>
          <cell r="L388" t="str">
            <v>КГОК</v>
          </cell>
          <cell r="M388" t="str">
            <v>КГОК</v>
          </cell>
          <cell r="N388" t="str">
            <v>GMF</v>
          </cell>
          <cell r="O388" t="str">
            <v>Shiran</v>
          </cell>
          <cell r="P388">
            <v>13.2789</v>
          </cell>
          <cell r="Q388">
            <v>98551.401899999997</v>
          </cell>
          <cell r="R388">
            <v>48036.75</v>
          </cell>
          <cell r="S388">
            <v>50514.65</v>
          </cell>
          <cell r="T388" t="str">
            <v>Intergate</v>
          </cell>
          <cell r="U388">
            <v>47160</v>
          </cell>
          <cell r="V388">
            <v>0</v>
          </cell>
          <cell r="W388">
            <v>47160</v>
          </cell>
          <cell r="X388">
            <v>0</v>
          </cell>
          <cell r="Y388">
            <v>0</v>
          </cell>
          <cell r="Z388">
            <v>0</v>
          </cell>
        </row>
        <row r="389">
          <cell r="A389">
            <v>200201</v>
          </cell>
          <cell r="B389" t="str">
            <v>foc</v>
          </cell>
          <cell r="C389" t="str">
            <v>foc75</v>
          </cell>
          <cell r="D389">
            <v>37280</v>
          </cell>
          <cell r="E389">
            <v>37096</v>
          </cell>
          <cell r="F389">
            <v>37096</v>
          </cell>
          <cell r="G389">
            <v>3724.090087890625</v>
          </cell>
          <cell r="H389">
            <v>3871</v>
          </cell>
          <cell r="I389">
            <v>3871</v>
          </cell>
          <cell r="J389" t="str">
            <v>FCA</v>
          </cell>
          <cell r="K389" t="str">
            <v>DAF Bel-Pol</v>
          </cell>
          <cell r="L389" t="str">
            <v>КГОК</v>
          </cell>
          <cell r="M389" t="str">
            <v>КГОК</v>
          </cell>
          <cell r="N389" t="str">
            <v>GMF</v>
          </cell>
          <cell r="O389" t="str">
            <v>Shiran</v>
          </cell>
          <cell r="P389">
            <v>13.2789</v>
          </cell>
          <cell r="Q389">
            <v>98551.401899999997</v>
          </cell>
          <cell r="R389">
            <v>48036.75</v>
          </cell>
          <cell r="S389">
            <v>50514.65</v>
          </cell>
          <cell r="T389" t="str">
            <v>Intergate</v>
          </cell>
          <cell r="U389">
            <v>47160</v>
          </cell>
          <cell r="V389">
            <v>0</v>
          </cell>
          <cell r="W389">
            <v>47160</v>
          </cell>
          <cell r="X389">
            <v>0</v>
          </cell>
          <cell r="Y389">
            <v>0</v>
          </cell>
          <cell r="Z389">
            <v>0</v>
          </cell>
        </row>
        <row r="390">
          <cell r="A390">
            <v>200201</v>
          </cell>
          <cell r="B390" t="str">
            <v>foc</v>
          </cell>
          <cell r="C390" t="str">
            <v>foc76</v>
          </cell>
          <cell r="D390">
            <v>37284</v>
          </cell>
          <cell r="E390">
            <v>37110</v>
          </cell>
          <cell r="F390">
            <v>37110</v>
          </cell>
          <cell r="G390">
            <v>3743.47998046875</v>
          </cell>
          <cell r="H390">
            <v>3871</v>
          </cell>
          <cell r="I390">
            <v>3871</v>
          </cell>
          <cell r="J390" t="str">
            <v>FCA</v>
          </cell>
          <cell r="K390" t="str">
            <v>DAF Bel-Pol</v>
          </cell>
          <cell r="L390" t="str">
            <v>КГОК</v>
          </cell>
          <cell r="M390" t="str">
            <v>КГОК</v>
          </cell>
          <cell r="N390" t="str">
            <v>GMF</v>
          </cell>
          <cell r="O390" t="str">
            <v>Shiran</v>
          </cell>
          <cell r="P390">
            <v>13.2789</v>
          </cell>
          <cell r="Q390">
            <v>98551.401899999997</v>
          </cell>
          <cell r="R390">
            <v>48036.75</v>
          </cell>
          <cell r="S390">
            <v>50514.65</v>
          </cell>
          <cell r="T390" t="str">
            <v>Intergate</v>
          </cell>
          <cell r="U390">
            <v>47160</v>
          </cell>
          <cell r="V390">
            <v>0</v>
          </cell>
          <cell r="W390">
            <v>47160</v>
          </cell>
          <cell r="X390">
            <v>0</v>
          </cell>
          <cell r="Y390">
            <v>0</v>
          </cell>
          <cell r="Z390">
            <v>0</v>
          </cell>
        </row>
        <row r="391">
          <cell r="A391">
            <v>200107</v>
          </cell>
          <cell r="B391" t="str">
            <v>map</v>
          </cell>
          <cell r="C391" t="str">
            <v>map01</v>
          </cell>
          <cell r="D391">
            <v>37100</v>
          </cell>
          <cell r="E391">
            <v>37100</v>
          </cell>
          <cell r="F391">
            <v>37160</v>
          </cell>
          <cell r="G391">
            <v>37100</v>
          </cell>
          <cell r="H391">
            <v>1380</v>
          </cell>
          <cell r="I391">
            <v>1380</v>
          </cell>
          <cell r="J391" t="str">
            <v>FCA Belorechensk</v>
          </cell>
          <cell r="K391" t="str">
            <v>DAF Uzhgorod</v>
          </cell>
          <cell r="L391" t="str">
            <v>Белореченск</v>
          </cell>
          <cell r="M391" t="str">
            <v>КГОК</v>
          </cell>
          <cell r="N391" t="str">
            <v>GMF</v>
          </cell>
          <cell r="O391" t="str">
            <v>Agrofert</v>
          </cell>
          <cell r="P391">
            <v>159.5</v>
          </cell>
          <cell r="Q391">
            <v>220110</v>
          </cell>
          <cell r="R391">
            <v>220110</v>
          </cell>
          <cell r="S391">
            <v>0</v>
          </cell>
          <cell r="T391" t="str">
            <v>Shaymacks</v>
          </cell>
          <cell r="U391">
            <v>32899.199999999997</v>
          </cell>
          <cell r="V391">
            <v>32899.199999999997</v>
          </cell>
          <cell r="W391">
            <v>0</v>
          </cell>
          <cell r="X391">
            <v>0</v>
          </cell>
          <cell r="Y391">
            <v>0</v>
          </cell>
          <cell r="Z391">
            <v>0</v>
          </cell>
        </row>
        <row r="392">
          <cell r="A392">
            <v>200107</v>
          </cell>
          <cell r="B392" t="str">
            <v>map</v>
          </cell>
          <cell r="C392" t="str">
            <v>map02</v>
          </cell>
          <cell r="D392">
            <v>37103</v>
          </cell>
          <cell r="E392">
            <v>37103</v>
          </cell>
          <cell r="F392">
            <v>37163</v>
          </cell>
          <cell r="G392">
            <v>37103</v>
          </cell>
          <cell r="H392">
            <v>720</v>
          </cell>
          <cell r="I392">
            <v>720</v>
          </cell>
          <cell r="J392" t="str">
            <v>FCA Belorechensk</v>
          </cell>
          <cell r="K392" t="str">
            <v>DAF Uzhgorod</v>
          </cell>
          <cell r="L392" t="str">
            <v>Белореченск</v>
          </cell>
          <cell r="M392" t="str">
            <v>КГОК</v>
          </cell>
          <cell r="N392" t="str">
            <v>GMF</v>
          </cell>
          <cell r="O392" t="str">
            <v>Agrofert</v>
          </cell>
          <cell r="P392">
            <v>159.5</v>
          </cell>
          <cell r="Q392">
            <v>114840</v>
          </cell>
          <cell r="R392">
            <v>114840</v>
          </cell>
          <cell r="S392">
            <v>0</v>
          </cell>
          <cell r="T392" t="str">
            <v>Shaymacks</v>
          </cell>
          <cell r="U392">
            <v>17164.8</v>
          </cell>
          <cell r="V392">
            <v>17164.8</v>
          </cell>
          <cell r="W392">
            <v>0</v>
          </cell>
          <cell r="X392">
            <v>0</v>
          </cell>
          <cell r="Y392">
            <v>0</v>
          </cell>
          <cell r="Z392">
            <v>0</v>
          </cell>
        </row>
        <row r="393">
          <cell r="A393">
            <v>200108</v>
          </cell>
          <cell r="B393" t="str">
            <v>map</v>
          </cell>
          <cell r="C393" t="str">
            <v>map03</v>
          </cell>
          <cell r="D393">
            <v>37118</v>
          </cell>
          <cell r="E393">
            <v>37120</v>
          </cell>
          <cell r="F393">
            <v>37178</v>
          </cell>
          <cell r="G393">
            <v>37120</v>
          </cell>
          <cell r="H393">
            <v>2100</v>
          </cell>
          <cell r="I393">
            <v>2100</v>
          </cell>
          <cell r="J393" t="str">
            <v>FCA Belorechensk</v>
          </cell>
          <cell r="K393" t="str">
            <v>DAF Uzhgorod</v>
          </cell>
          <cell r="L393" t="str">
            <v>Белореченск</v>
          </cell>
          <cell r="M393" t="str">
            <v>КГОК</v>
          </cell>
          <cell r="N393" t="str">
            <v>GMF</v>
          </cell>
          <cell r="O393" t="str">
            <v>Agrofert</v>
          </cell>
          <cell r="P393">
            <v>159.5</v>
          </cell>
          <cell r="Q393">
            <v>334950</v>
          </cell>
          <cell r="R393">
            <v>334950</v>
          </cell>
          <cell r="S393">
            <v>0</v>
          </cell>
          <cell r="T393" t="str">
            <v>Shaymacks</v>
          </cell>
          <cell r="U393">
            <v>50064</v>
          </cell>
          <cell r="V393">
            <v>50064</v>
          </cell>
          <cell r="W393">
            <v>0</v>
          </cell>
          <cell r="X393">
            <v>0</v>
          </cell>
          <cell r="Y393">
            <v>0</v>
          </cell>
          <cell r="Z393">
            <v>0</v>
          </cell>
        </row>
        <row r="394">
          <cell r="A394">
            <v>200107</v>
          </cell>
          <cell r="B394" t="str">
            <v>map</v>
          </cell>
          <cell r="C394" t="str">
            <v>map04</v>
          </cell>
          <cell r="D394">
            <v>37102</v>
          </cell>
          <cell r="E394">
            <v>37102</v>
          </cell>
          <cell r="F394">
            <v>37132</v>
          </cell>
          <cell r="G394">
            <v>37102</v>
          </cell>
          <cell r="H394">
            <v>209.60000610351562</v>
          </cell>
          <cell r="I394">
            <v>209.60000610351562</v>
          </cell>
          <cell r="J394" t="str">
            <v>DAF Ivangorod</v>
          </cell>
          <cell r="K394" t="str">
            <v>DAF Ivangorod</v>
          </cell>
          <cell r="L394" t="str">
            <v>Фосфорит</v>
          </cell>
          <cell r="M394" t="str">
            <v>Фосфорит</v>
          </cell>
          <cell r="N394" t="str">
            <v>GMF</v>
          </cell>
          <cell r="O394" t="str">
            <v>Carvel</v>
          </cell>
          <cell r="P394">
            <v>141.6</v>
          </cell>
          <cell r="Q394">
            <v>29679.360000000001</v>
          </cell>
          <cell r="R394">
            <v>29679.360000000001</v>
          </cell>
          <cell r="S394">
            <v>0</v>
          </cell>
          <cell r="T394">
            <v>66562.649999999994</v>
          </cell>
          <cell r="U394">
            <v>0</v>
          </cell>
          <cell r="V394">
            <v>0</v>
          </cell>
          <cell r="W394">
            <v>0</v>
          </cell>
          <cell r="X394">
            <v>0</v>
          </cell>
          <cell r="Y394">
            <v>0</v>
          </cell>
          <cell r="Z394">
            <v>0</v>
          </cell>
        </row>
        <row r="395">
          <cell r="A395">
            <v>200107</v>
          </cell>
          <cell r="B395" t="str">
            <v>map</v>
          </cell>
          <cell r="C395" t="str">
            <v>map05</v>
          </cell>
          <cell r="D395">
            <v>37103</v>
          </cell>
          <cell r="E395">
            <v>37103</v>
          </cell>
          <cell r="F395">
            <v>37133</v>
          </cell>
          <cell r="G395">
            <v>37103</v>
          </cell>
          <cell r="H395">
            <v>636.70001220703125</v>
          </cell>
          <cell r="I395">
            <v>636.70001220703125</v>
          </cell>
          <cell r="J395" t="str">
            <v>FCA Sala</v>
          </cell>
          <cell r="K395" t="str">
            <v>FCA Sala</v>
          </cell>
          <cell r="L395" t="str">
            <v>Фосфорит</v>
          </cell>
          <cell r="M395" t="str">
            <v>Фосфорит</v>
          </cell>
          <cell r="N395" t="str">
            <v>GMF</v>
          </cell>
          <cell r="O395" t="str">
            <v>Express Eng</v>
          </cell>
          <cell r="P395">
            <v>144</v>
          </cell>
          <cell r="Q395">
            <v>91684.800000000003</v>
          </cell>
          <cell r="R395">
            <v>91684.800000000003</v>
          </cell>
          <cell r="S395">
            <v>0</v>
          </cell>
          <cell r="T395">
            <v>46716.67</v>
          </cell>
          <cell r="U395">
            <v>0</v>
          </cell>
          <cell r="V395">
            <v>0</v>
          </cell>
          <cell r="W395">
            <v>0</v>
          </cell>
          <cell r="X395">
            <v>0</v>
          </cell>
          <cell r="Y395">
            <v>0</v>
          </cell>
          <cell r="Z395">
            <v>0</v>
          </cell>
        </row>
        <row r="396">
          <cell r="A396">
            <v>200108</v>
          </cell>
          <cell r="B396" t="str">
            <v>map</v>
          </cell>
          <cell r="C396" t="str">
            <v>map06</v>
          </cell>
          <cell r="D396">
            <v>37105</v>
          </cell>
          <cell r="E396">
            <v>37105</v>
          </cell>
          <cell r="F396">
            <v>37135</v>
          </cell>
          <cell r="G396">
            <v>37105</v>
          </cell>
          <cell r="H396">
            <v>638.79998779296875</v>
          </cell>
          <cell r="I396">
            <v>638.79998779296875</v>
          </cell>
          <cell r="J396" t="str">
            <v>FCA Sala</v>
          </cell>
          <cell r="K396" t="str">
            <v>FCA Sala</v>
          </cell>
          <cell r="L396" t="str">
            <v>Фосфорит</v>
          </cell>
          <cell r="M396" t="str">
            <v>Фосфорит</v>
          </cell>
          <cell r="N396" t="str">
            <v>GMF</v>
          </cell>
          <cell r="O396" t="str">
            <v>Express Eng</v>
          </cell>
          <cell r="P396">
            <v>139</v>
          </cell>
          <cell r="Q396">
            <v>88793.2</v>
          </cell>
          <cell r="R396">
            <v>88793.2</v>
          </cell>
          <cell r="S396">
            <v>0</v>
          </cell>
          <cell r="T396">
            <v>46811.31</v>
          </cell>
          <cell r="U396">
            <v>0</v>
          </cell>
          <cell r="V396">
            <v>0</v>
          </cell>
          <cell r="W396">
            <v>0</v>
          </cell>
          <cell r="X396">
            <v>0</v>
          </cell>
          <cell r="Y396">
            <v>0</v>
          </cell>
          <cell r="Z396">
            <v>0</v>
          </cell>
        </row>
        <row r="397">
          <cell r="A397">
            <v>200108</v>
          </cell>
          <cell r="B397" t="str">
            <v>map</v>
          </cell>
          <cell r="C397" t="str">
            <v>map07</v>
          </cell>
          <cell r="D397">
            <v>37104</v>
          </cell>
          <cell r="E397">
            <v>37104</v>
          </cell>
          <cell r="F397">
            <v>37136</v>
          </cell>
          <cell r="G397">
            <v>37106</v>
          </cell>
          <cell r="H397">
            <v>2497.800048828125</v>
          </cell>
          <cell r="I397">
            <v>2473.110107421875</v>
          </cell>
          <cell r="J397" t="str">
            <v>FCA Sala</v>
          </cell>
          <cell r="K397" t="str">
            <v>FOB Muuga</v>
          </cell>
          <cell r="L397" t="str">
            <v>Фосфорит</v>
          </cell>
          <cell r="M397" t="str">
            <v>Фосфорит</v>
          </cell>
          <cell r="N397" t="str">
            <v>GMF</v>
          </cell>
          <cell r="O397" t="str">
            <v>Unifert</v>
          </cell>
          <cell r="P397">
            <v>138</v>
          </cell>
          <cell r="Q397">
            <v>341289.18</v>
          </cell>
          <cell r="R397">
            <v>341289.18</v>
          </cell>
          <cell r="S397">
            <v>0</v>
          </cell>
          <cell r="T397" t="str">
            <v>EBSS</v>
          </cell>
          <cell r="U397">
            <v>17234.82</v>
          </cell>
          <cell r="V397">
            <v>17234.82</v>
          </cell>
          <cell r="W397">
            <v>0</v>
          </cell>
          <cell r="X397">
            <v>0</v>
          </cell>
          <cell r="Y397">
            <v>0</v>
          </cell>
          <cell r="Z397">
            <v>0</v>
          </cell>
        </row>
        <row r="398">
          <cell r="A398">
            <v>200108</v>
          </cell>
          <cell r="B398" t="str">
            <v>map</v>
          </cell>
          <cell r="C398" t="str">
            <v>map08</v>
          </cell>
          <cell r="D398">
            <v>37104</v>
          </cell>
          <cell r="E398">
            <v>37113</v>
          </cell>
          <cell r="F398">
            <v>37134</v>
          </cell>
          <cell r="G398">
            <v>37113</v>
          </cell>
          <cell r="H398">
            <v>469</v>
          </cell>
          <cell r="I398">
            <v>469</v>
          </cell>
          <cell r="J398" t="str">
            <v>DAF Ivangorod</v>
          </cell>
          <cell r="K398" t="str">
            <v>DAF Ivangorod</v>
          </cell>
          <cell r="L398" t="str">
            <v>Фосфорит</v>
          </cell>
          <cell r="M398" t="str">
            <v>Фосфорит</v>
          </cell>
          <cell r="N398" t="str">
            <v>GMF</v>
          </cell>
          <cell r="O398" t="str">
            <v>PromEnergyChem</v>
          </cell>
          <cell r="P398">
            <v>143.5</v>
          </cell>
          <cell r="Q398">
            <v>67301.5</v>
          </cell>
          <cell r="R398">
            <v>67301.5</v>
          </cell>
          <cell r="S398">
            <v>0</v>
          </cell>
          <cell r="T398">
            <v>46681.18</v>
          </cell>
          <cell r="U398">
            <v>0</v>
          </cell>
          <cell r="V398">
            <v>0</v>
          </cell>
          <cell r="W398">
            <v>0</v>
          </cell>
          <cell r="X398">
            <v>0</v>
          </cell>
          <cell r="Y398">
            <v>0</v>
          </cell>
          <cell r="Z398">
            <v>0</v>
          </cell>
        </row>
        <row r="399">
          <cell r="A399">
            <v>200108</v>
          </cell>
          <cell r="B399" t="str">
            <v>map</v>
          </cell>
          <cell r="C399" t="str">
            <v>map09</v>
          </cell>
          <cell r="D399">
            <v>37118</v>
          </cell>
          <cell r="E399">
            <v>37118</v>
          </cell>
          <cell r="F399">
            <v>37148</v>
          </cell>
          <cell r="G399">
            <v>37118</v>
          </cell>
          <cell r="H399">
            <v>700.79998779296875</v>
          </cell>
          <cell r="I399">
            <v>700.79998779296875</v>
          </cell>
          <cell r="J399" t="str">
            <v>DAF Ivangorod</v>
          </cell>
          <cell r="K399" t="str">
            <v>DAF Ivangorod</v>
          </cell>
          <cell r="L399" t="str">
            <v>Фосфорит</v>
          </cell>
          <cell r="M399" t="str">
            <v>Фосфорит</v>
          </cell>
          <cell r="N399" t="str">
            <v>GMF</v>
          </cell>
          <cell r="O399" t="str">
            <v>PromEnergyChem</v>
          </cell>
          <cell r="P399">
            <v>143.5</v>
          </cell>
          <cell r="Q399">
            <v>100564.8</v>
          </cell>
          <cell r="R399">
            <v>100564.8</v>
          </cell>
          <cell r="S399">
            <v>0</v>
          </cell>
          <cell r="T399">
            <v>46278.96</v>
          </cell>
          <cell r="U399">
            <v>0</v>
          </cell>
          <cell r="V399">
            <v>0</v>
          </cell>
          <cell r="W399">
            <v>0</v>
          </cell>
          <cell r="X399">
            <v>0</v>
          </cell>
          <cell r="Y399">
            <v>0</v>
          </cell>
          <cell r="Z399">
            <v>0</v>
          </cell>
        </row>
        <row r="400">
          <cell r="A400">
            <v>200108</v>
          </cell>
          <cell r="B400" t="str">
            <v>map</v>
          </cell>
          <cell r="C400" t="str">
            <v>map10</v>
          </cell>
          <cell r="D400">
            <v>37112</v>
          </cell>
          <cell r="E400">
            <v>37118</v>
          </cell>
          <cell r="F400">
            <v>37142</v>
          </cell>
          <cell r="G400">
            <v>37118</v>
          </cell>
          <cell r="H400">
            <v>199</v>
          </cell>
          <cell r="I400">
            <v>199</v>
          </cell>
          <cell r="J400" t="str">
            <v>DAF Ivangorod</v>
          </cell>
          <cell r="K400" t="str">
            <v>DAF Ivangorod</v>
          </cell>
          <cell r="L400" t="str">
            <v>Фосфорит</v>
          </cell>
          <cell r="M400" t="str">
            <v>Фосфорит</v>
          </cell>
          <cell r="N400" t="str">
            <v>GMF</v>
          </cell>
          <cell r="O400" t="str">
            <v>Carvel</v>
          </cell>
          <cell r="P400">
            <v>141.6</v>
          </cell>
          <cell r="Q400">
            <v>28178.400000000001</v>
          </cell>
          <cell r="R400">
            <v>28178.400000000001</v>
          </cell>
          <cell r="S400">
            <v>0</v>
          </cell>
          <cell r="T400">
            <v>46763.99</v>
          </cell>
          <cell r="U400">
            <v>0</v>
          </cell>
          <cell r="V400">
            <v>0</v>
          </cell>
          <cell r="W400">
            <v>0</v>
          </cell>
          <cell r="X400">
            <v>0</v>
          </cell>
          <cell r="Y400">
            <v>0</v>
          </cell>
          <cell r="Z400">
            <v>0</v>
          </cell>
        </row>
        <row r="401">
          <cell r="A401">
            <v>200108</v>
          </cell>
          <cell r="B401" t="str">
            <v>map</v>
          </cell>
          <cell r="C401" t="str">
            <v>map11</v>
          </cell>
          <cell r="D401">
            <v>37123</v>
          </cell>
          <cell r="E401">
            <v>37134</v>
          </cell>
          <cell r="F401">
            <v>37143</v>
          </cell>
          <cell r="G401">
            <v>37134</v>
          </cell>
          <cell r="H401">
            <v>198</v>
          </cell>
          <cell r="I401">
            <v>198</v>
          </cell>
          <cell r="J401" t="str">
            <v>DAF Ivangorod</v>
          </cell>
          <cell r="K401" t="str">
            <v>DAF Ivangorod</v>
          </cell>
          <cell r="L401" t="str">
            <v>Фосфорит</v>
          </cell>
          <cell r="M401" t="str">
            <v>Фосфорит</v>
          </cell>
          <cell r="N401" t="str">
            <v>GMF</v>
          </cell>
          <cell r="O401" t="str">
            <v>Carvel</v>
          </cell>
          <cell r="P401">
            <v>144.6</v>
          </cell>
          <cell r="Q401">
            <v>28630.799999999999</v>
          </cell>
          <cell r="R401">
            <v>28630.799999999999</v>
          </cell>
          <cell r="S401">
            <v>0</v>
          </cell>
          <cell r="T401">
            <v>46491.9</v>
          </cell>
          <cell r="U401">
            <v>0</v>
          </cell>
          <cell r="V401">
            <v>0</v>
          </cell>
          <cell r="W401">
            <v>0</v>
          </cell>
          <cell r="X401">
            <v>0</v>
          </cell>
          <cell r="Y401">
            <v>0</v>
          </cell>
          <cell r="Z401">
            <v>0</v>
          </cell>
        </row>
        <row r="402">
          <cell r="A402">
            <v>200108</v>
          </cell>
          <cell r="B402" t="str">
            <v>map</v>
          </cell>
          <cell r="C402" t="str">
            <v>map15</v>
          </cell>
          <cell r="D402">
            <v>37120</v>
          </cell>
          <cell r="E402">
            <v>37122</v>
          </cell>
          <cell r="F402">
            <v>37150</v>
          </cell>
          <cell r="G402">
            <v>37122</v>
          </cell>
          <cell r="H402">
            <v>387.60000610351562</v>
          </cell>
          <cell r="I402">
            <v>387.60000610351562</v>
          </cell>
          <cell r="J402" t="str">
            <v>FCA Sala</v>
          </cell>
          <cell r="K402" t="str">
            <v>FCA Sala</v>
          </cell>
          <cell r="L402" t="str">
            <v>Фосфорит</v>
          </cell>
          <cell r="M402" t="str">
            <v>Фосфорит</v>
          </cell>
          <cell r="N402" t="str">
            <v>GMF</v>
          </cell>
          <cell r="O402" t="str">
            <v>Express Eng</v>
          </cell>
          <cell r="P402">
            <v>144</v>
          </cell>
          <cell r="Q402">
            <v>55814.400000000001</v>
          </cell>
          <cell r="R402">
            <v>55814.400000000001</v>
          </cell>
          <cell r="S402">
            <v>0</v>
          </cell>
          <cell r="T402">
            <v>46397.26</v>
          </cell>
          <cell r="U402">
            <v>0</v>
          </cell>
          <cell r="V402">
            <v>0</v>
          </cell>
          <cell r="W402">
            <v>0</v>
          </cell>
          <cell r="X402">
            <v>0</v>
          </cell>
          <cell r="Y402">
            <v>0</v>
          </cell>
          <cell r="Z402">
            <v>0</v>
          </cell>
        </row>
        <row r="403">
          <cell r="A403">
            <v>200108</v>
          </cell>
          <cell r="B403" t="str">
            <v>map</v>
          </cell>
          <cell r="C403" t="str">
            <v>map16</v>
          </cell>
          <cell r="D403">
            <v>37125</v>
          </cell>
          <cell r="E403">
            <v>37134</v>
          </cell>
          <cell r="F403">
            <v>37155</v>
          </cell>
          <cell r="G403">
            <v>37134</v>
          </cell>
          <cell r="H403">
            <v>1534.5</v>
          </cell>
          <cell r="I403">
            <v>1534.5</v>
          </cell>
          <cell r="J403" t="str">
            <v>FCA Sala</v>
          </cell>
          <cell r="K403" t="str">
            <v>FCA Sala</v>
          </cell>
          <cell r="L403" t="str">
            <v>Фосфорит</v>
          </cell>
          <cell r="M403" t="str">
            <v>Фосфорит</v>
          </cell>
          <cell r="N403" t="str">
            <v>GMF</v>
          </cell>
          <cell r="O403" t="str">
            <v>Express Eng</v>
          </cell>
          <cell r="P403">
            <v>139</v>
          </cell>
          <cell r="Q403">
            <v>213295.5</v>
          </cell>
          <cell r="R403">
            <v>213295.5</v>
          </cell>
          <cell r="S403">
            <v>0</v>
          </cell>
          <cell r="T403">
            <v>46610.2</v>
          </cell>
          <cell r="U403">
            <v>0</v>
          </cell>
          <cell r="V403">
            <v>0</v>
          </cell>
          <cell r="W403">
            <v>0</v>
          </cell>
          <cell r="X403">
            <v>0</v>
          </cell>
          <cell r="Y403">
            <v>0</v>
          </cell>
          <cell r="Z403">
            <v>0</v>
          </cell>
        </row>
        <row r="404">
          <cell r="A404">
            <v>200108</v>
          </cell>
          <cell r="B404" t="str">
            <v>map</v>
          </cell>
          <cell r="C404" t="str">
            <v>map17</v>
          </cell>
          <cell r="D404">
            <v>37120</v>
          </cell>
          <cell r="E404">
            <v>37134</v>
          </cell>
          <cell r="F404">
            <v>37150</v>
          </cell>
          <cell r="G404">
            <v>37134</v>
          </cell>
          <cell r="H404">
            <v>1160</v>
          </cell>
          <cell r="I404">
            <v>1160</v>
          </cell>
          <cell r="J404" t="str">
            <v>FCA Sala</v>
          </cell>
          <cell r="K404" t="str">
            <v>FCA Sala</v>
          </cell>
          <cell r="L404" t="str">
            <v>Фосфорит</v>
          </cell>
          <cell r="M404" t="str">
            <v>Фосфорит</v>
          </cell>
          <cell r="N404" t="str">
            <v>GMF</v>
          </cell>
          <cell r="O404" t="str">
            <v>Express Eng</v>
          </cell>
          <cell r="P404">
            <v>144</v>
          </cell>
          <cell r="Q404">
            <v>167040</v>
          </cell>
          <cell r="R404">
            <v>167040</v>
          </cell>
          <cell r="S404">
            <v>0</v>
          </cell>
          <cell r="T404">
            <v>46349.94</v>
          </cell>
          <cell r="U404">
            <v>0</v>
          </cell>
          <cell r="V404">
            <v>0</v>
          </cell>
          <cell r="W404">
            <v>0</v>
          </cell>
          <cell r="X404">
            <v>0</v>
          </cell>
          <cell r="Y404">
            <v>0</v>
          </cell>
          <cell r="Z404">
            <v>0</v>
          </cell>
        </row>
        <row r="405">
          <cell r="A405">
            <v>200108</v>
          </cell>
          <cell r="B405" t="str">
            <v>map</v>
          </cell>
          <cell r="C405" t="str">
            <v>map19</v>
          </cell>
          <cell r="D405">
            <v>37126</v>
          </cell>
          <cell r="E405">
            <v>37134</v>
          </cell>
          <cell r="F405">
            <v>37156</v>
          </cell>
          <cell r="G405">
            <v>37134</v>
          </cell>
          <cell r="H405">
            <v>1488.300048828125</v>
          </cell>
          <cell r="I405">
            <v>1488.300048828125</v>
          </cell>
          <cell r="J405" t="str">
            <v>FCA Sala</v>
          </cell>
          <cell r="K405" t="str">
            <v>FCA Sala</v>
          </cell>
          <cell r="L405" t="str">
            <v>Фосфорит</v>
          </cell>
          <cell r="M405" t="str">
            <v>Фосфорит</v>
          </cell>
          <cell r="N405" t="str">
            <v>GMF</v>
          </cell>
          <cell r="O405" t="str">
            <v>Alpha Maima</v>
          </cell>
          <cell r="P405">
            <v>141</v>
          </cell>
          <cell r="Q405">
            <v>209850.3</v>
          </cell>
          <cell r="R405">
            <v>211500</v>
          </cell>
          <cell r="S405">
            <v>-1649.7</v>
          </cell>
          <cell r="T405">
            <v>46444.58</v>
          </cell>
          <cell r="U405">
            <v>0</v>
          </cell>
          <cell r="V405">
            <v>0</v>
          </cell>
          <cell r="W405">
            <v>0</v>
          </cell>
          <cell r="X405">
            <v>0</v>
          </cell>
          <cell r="Y405">
            <v>0</v>
          </cell>
          <cell r="Z405">
            <v>0</v>
          </cell>
        </row>
        <row r="406">
          <cell r="A406">
            <v>200108</v>
          </cell>
          <cell r="B406" t="str">
            <v>map</v>
          </cell>
          <cell r="C406" t="str">
            <v>map22</v>
          </cell>
          <cell r="D406">
            <v>37134</v>
          </cell>
          <cell r="E406">
            <v>37134</v>
          </cell>
          <cell r="F406">
            <v>37164</v>
          </cell>
          <cell r="G406">
            <v>37134</v>
          </cell>
          <cell r="H406">
            <v>662</v>
          </cell>
          <cell r="I406">
            <v>662</v>
          </cell>
          <cell r="J406" t="str">
            <v>FCA Sala</v>
          </cell>
          <cell r="K406" t="str">
            <v>FCA Sala</v>
          </cell>
          <cell r="L406" t="str">
            <v>Фосфорит</v>
          </cell>
          <cell r="M406" t="str">
            <v>Фосфорит</v>
          </cell>
          <cell r="N406" t="str">
            <v>GMF</v>
          </cell>
          <cell r="O406" t="str">
            <v>Express Eng</v>
          </cell>
          <cell r="P406">
            <v>139</v>
          </cell>
          <cell r="Q406">
            <v>92018</v>
          </cell>
          <cell r="R406">
            <v>92018</v>
          </cell>
          <cell r="S406">
            <v>0</v>
          </cell>
          <cell r="T406">
            <v>46562.879999999997</v>
          </cell>
          <cell r="U406">
            <v>0</v>
          </cell>
          <cell r="V406">
            <v>0</v>
          </cell>
          <cell r="W406">
            <v>0</v>
          </cell>
          <cell r="X406">
            <v>0</v>
          </cell>
          <cell r="Y406">
            <v>0</v>
          </cell>
          <cell r="Z406">
            <v>0</v>
          </cell>
        </row>
        <row r="407">
          <cell r="A407">
            <v>200108</v>
          </cell>
          <cell r="B407" t="str">
            <v>map</v>
          </cell>
          <cell r="C407" t="str">
            <v>map23</v>
          </cell>
          <cell r="D407">
            <v>37133</v>
          </cell>
          <cell r="E407">
            <v>37130</v>
          </cell>
          <cell r="F407">
            <v>37159</v>
          </cell>
          <cell r="G407">
            <v>37132</v>
          </cell>
          <cell r="H407">
            <v>3095.10009765625</v>
          </cell>
          <cell r="I407">
            <v>3044.485107421875</v>
          </cell>
          <cell r="J407" t="str">
            <v>DAF Ivangorod</v>
          </cell>
          <cell r="K407" t="str">
            <v>FOB Muuga</v>
          </cell>
          <cell r="L407" t="str">
            <v>Фосфорит</v>
          </cell>
          <cell r="M407" t="str">
            <v>Фосфорит</v>
          </cell>
          <cell r="N407" t="str">
            <v>GMF</v>
          </cell>
          <cell r="O407" t="str">
            <v>Unifert</v>
          </cell>
          <cell r="P407">
            <v>145</v>
          </cell>
          <cell r="Q407">
            <v>441450.33</v>
          </cell>
          <cell r="R407">
            <v>441450.33</v>
          </cell>
          <cell r="S407">
            <v>0</v>
          </cell>
          <cell r="T407" t="str">
            <v>EBSS</v>
          </cell>
          <cell r="U407">
            <v>21210.39</v>
          </cell>
          <cell r="V407">
            <v>21210.39</v>
          </cell>
          <cell r="W407">
            <v>0</v>
          </cell>
          <cell r="X407">
            <v>0</v>
          </cell>
          <cell r="Y407">
            <v>0</v>
          </cell>
          <cell r="Z407">
            <v>0</v>
          </cell>
        </row>
        <row r="408">
          <cell r="A408">
            <v>200108</v>
          </cell>
          <cell r="B408" t="str">
            <v>map</v>
          </cell>
          <cell r="C408" t="str">
            <v>map24</v>
          </cell>
          <cell r="D408">
            <v>37132</v>
          </cell>
          <cell r="E408">
            <v>37134</v>
          </cell>
          <cell r="F408">
            <v>37162</v>
          </cell>
          <cell r="G408">
            <v>37134</v>
          </cell>
          <cell r="H408">
            <v>598.0999755859375</v>
          </cell>
          <cell r="I408">
            <v>598.0999755859375</v>
          </cell>
          <cell r="J408" t="str">
            <v>FCA Sala</v>
          </cell>
          <cell r="K408" t="str">
            <v>FCA Sala</v>
          </cell>
          <cell r="L408" t="str">
            <v>Фосфорит</v>
          </cell>
          <cell r="M408" t="str">
            <v>Northrop</v>
          </cell>
          <cell r="N408" t="str">
            <v>GMF</v>
          </cell>
          <cell r="O408" t="str">
            <v>Bilston</v>
          </cell>
          <cell r="P408">
            <v>134</v>
          </cell>
          <cell r="Q408">
            <v>80145.399999999994</v>
          </cell>
          <cell r="R408">
            <v>80145.399999999994</v>
          </cell>
          <cell r="S408">
            <v>0</v>
          </cell>
          <cell r="T408">
            <v>46716.67</v>
          </cell>
          <cell r="U408">
            <v>0</v>
          </cell>
          <cell r="V408">
            <v>0</v>
          </cell>
          <cell r="W408">
            <v>0</v>
          </cell>
          <cell r="X408">
            <v>0</v>
          </cell>
          <cell r="Y408">
            <v>0</v>
          </cell>
          <cell r="Z408">
            <v>0</v>
          </cell>
        </row>
        <row r="409">
          <cell r="A409">
            <v>200109</v>
          </cell>
          <cell r="B409" t="str">
            <v>map</v>
          </cell>
          <cell r="C409" t="str">
            <v>map25</v>
          </cell>
          <cell r="D409">
            <v>37149</v>
          </cell>
          <cell r="E409">
            <v>37154</v>
          </cell>
          <cell r="F409">
            <v>37179</v>
          </cell>
          <cell r="G409">
            <v>37154</v>
          </cell>
          <cell r="H409">
            <v>695</v>
          </cell>
          <cell r="I409">
            <v>695</v>
          </cell>
          <cell r="J409" t="str">
            <v>FCA Sala</v>
          </cell>
          <cell r="K409" t="str">
            <v>FCA Sala</v>
          </cell>
          <cell r="L409" t="str">
            <v>Фосфорит</v>
          </cell>
          <cell r="M409" t="str">
            <v>Фосфорит</v>
          </cell>
          <cell r="N409" t="str">
            <v>GMF</v>
          </cell>
          <cell r="O409" t="str">
            <v>Bilston</v>
          </cell>
          <cell r="P409">
            <v>144</v>
          </cell>
          <cell r="Q409">
            <v>100080</v>
          </cell>
          <cell r="R409">
            <v>100080</v>
          </cell>
          <cell r="S409">
            <v>0</v>
          </cell>
          <cell r="T409">
            <v>46314.45</v>
          </cell>
          <cell r="U409">
            <v>0</v>
          </cell>
          <cell r="V409">
            <v>0</v>
          </cell>
          <cell r="W409">
            <v>0</v>
          </cell>
          <cell r="X409">
            <v>0</v>
          </cell>
          <cell r="Y409">
            <v>0</v>
          </cell>
          <cell r="Z409">
            <v>0</v>
          </cell>
        </row>
        <row r="410">
          <cell r="A410">
            <v>200109</v>
          </cell>
          <cell r="B410" t="str">
            <v>map</v>
          </cell>
          <cell r="C410" t="str">
            <v>map26</v>
          </cell>
          <cell r="D410">
            <v>37149</v>
          </cell>
          <cell r="E410">
            <v>37156</v>
          </cell>
          <cell r="F410">
            <v>37179</v>
          </cell>
          <cell r="G410">
            <v>37156</v>
          </cell>
          <cell r="H410">
            <v>752.4000244140625</v>
          </cell>
          <cell r="I410">
            <v>752.4000244140625</v>
          </cell>
          <cell r="J410" t="str">
            <v>FCA Sala</v>
          </cell>
          <cell r="K410" t="str">
            <v>FCA Sala</v>
          </cell>
          <cell r="L410" t="str">
            <v>Фосфорит</v>
          </cell>
          <cell r="M410" t="str">
            <v>Фосфорит</v>
          </cell>
          <cell r="N410" t="str">
            <v>GMF</v>
          </cell>
          <cell r="O410" t="str">
            <v>Bilston</v>
          </cell>
          <cell r="P410">
            <v>144</v>
          </cell>
          <cell r="Q410">
            <v>108345.60000000001</v>
          </cell>
          <cell r="R410">
            <v>108345.60000000001</v>
          </cell>
          <cell r="S410">
            <v>0</v>
          </cell>
          <cell r="T410">
            <v>47154.38</v>
          </cell>
          <cell r="U410">
            <v>0</v>
          </cell>
          <cell r="V410">
            <v>0</v>
          </cell>
          <cell r="W410">
            <v>0</v>
          </cell>
          <cell r="X410">
            <v>0</v>
          </cell>
          <cell r="Y410">
            <v>0</v>
          </cell>
          <cell r="Z410">
            <v>0</v>
          </cell>
        </row>
        <row r="411">
          <cell r="A411">
            <v>200109</v>
          </cell>
          <cell r="B411" t="str">
            <v>map</v>
          </cell>
          <cell r="C411" t="str">
            <v>map28</v>
          </cell>
          <cell r="D411">
            <v>37149</v>
          </cell>
          <cell r="E411">
            <v>37142</v>
          </cell>
          <cell r="F411">
            <v>37179</v>
          </cell>
          <cell r="G411">
            <v>37142</v>
          </cell>
          <cell r="H411">
            <v>339</v>
          </cell>
          <cell r="I411">
            <v>339</v>
          </cell>
          <cell r="J411" t="str">
            <v>DAF Ivangorod</v>
          </cell>
          <cell r="K411" t="str">
            <v>DAF Ivangorod</v>
          </cell>
          <cell r="L411" t="str">
            <v>Фосфорит</v>
          </cell>
          <cell r="M411" t="str">
            <v>Фосфорит</v>
          </cell>
          <cell r="N411" t="str">
            <v>GMF</v>
          </cell>
          <cell r="O411" t="str">
            <v>Express Eng</v>
          </cell>
          <cell r="P411">
            <v>144.5</v>
          </cell>
          <cell r="Q411">
            <v>48985.5</v>
          </cell>
          <cell r="R411">
            <v>48985.5</v>
          </cell>
          <cell r="S411">
            <v>0</v>
          </cell>
          <cell r="T411">
            <v>46681.18</v>
          </cell>
          <cell r="U411">
            <v>0</v>
          </cell>
          <cell r="V411">
            <v>0</v>
          </cell>
          <cell r="W411">
            <v>0</v>
          </cell>
          <cell r="X411">
            <v>0</v>
          </cell>
          <cell r="Y411">
            <v>0</v>
          </cell>
          <cell r="Z411">
            <v>0</v>
          </cell>
        </row>
        <row r="412">
          <cell r="A412">
            <v>200109</v>
          </cell>
          <cell r="B412" t="str">
            <v>map</v>
          </cell>
          <cell r="C412" t="str">
            <v>map29</v>
          </cell>
          <cell r="D412">
            <v>37154</v>
          </cell>
          <cell r="E412">
            <v>37148</v>
          </cell>
          <cell r="F412">
            <v>37184</v>
          </cell>
          <cell r="G412">
            <v>37151</v>
          </cell>
          <cell r="H412">
            <v>3100.89990234375</v>
          </cell>
          <cell r="I412">
            <v>3104.821044921875</v>
          </cell>
          <cell r="J412" t="str">
            <v>DAF Ivangorod</v>
          </cell>
          <cell r="K412" t="str">
            <v>FOB Muuga</v>
          </cell>
          <cell r="L412" t="str">
            <v>Фосфорит</v>
          </cell>
          <cell r="M412" t="str">
            <v>Фосфорит</v>
          </cell>
          <cell r="N412" t="str">
            <v>GMF</v>
          </cell>
          <cell r="O412" t="str">
            <v>Unifert</v>
          </cell>
          <cell r="P412">
            <v>147</v>
          </cell>
          <cell r="Q412">
            <v>456408.68699999998</v>
          </cell>
          <cell r="R412">
            <v>456408.69</v>
          </cell>
          <cell r="S412">
            <v>0</v>
          </cell>
          <cell r="T412" t="str">
            <v>EBSS</v>
          </cell>
          <cell r="U412">
            <v>29925.8</v>
          </cell>
          <cell r="V412">
            <v>29925.8</v>
          </cell>
          <cell r="W412">
            <v>0</v>
          </cell>
          <cell r="X412">
            <v>0</v>
          </cell>
          <cell r="Y412">
            <v>0</v>
          </cell>
          <cell r="Z412">
            <v>0</v>
          </cell>
        </row>
        <row r="413">
          <cell r="A413">
            <v>200109</v>
          </cell>
          <cell r="B413" t="str">
            <v>map</v>
          </cell>
          <cell r="C413" t="str">
            <v>map31</v>
          </cell>
          <cell r="D413">
            <v>37156</v>
          </cell>
          <cell r="E413">
            <v>37156</v>
          </cell>
          <cell r="F413">
            <v>37186</v>
          </cell>
          <cell r="G413">
            <v>37156</v>
          </cell>
          <cell r="H413">
            <v>63.599998474121094</v>
          </cell>
          <cell r="I413">
            <v>63.599998474121094</v>
          </cell>
          <cell r="J413" t="str">
            <v>DAF Ivangorod</v>
          </cell>
          <cell r="K413" t="str">
            <v>DAF Ivangorod</v>
          </cell>
          <cell r="L413" t="str">
            <v>Фосфорит</v>
          </cell>
          <cell r="M413" t="str">
            <v>Фосфорит</v>
          </cell>
          <cell r="N413" t="str">
            <v>GMF</v>
          </cell>
          <cell r="O413" t="str">
            <v>Express Eng</v>
          </cell>
          <cell r="P413">
            <v>144.5</v>
          </cell>
          <cell r="Q413">
            <v>9190.2000000000007</v>
          </cell>
          <cell r="R413">
            <v>9190.2000000000007</v>
          </cell>
          <cell r="S413">
            <v>0</v>
          </cell>
          <cell r="T413">
            <v>47095.23</v>
          </cell>
          <cell r="U413">
            <v>0</v>
          </cell>
          <cell r="V413">
            <v>0</v>
          </cell>
          <cell r="W413">
            <v>0</v>
          </cell>
          <cell r="X413">
            <v>0</v>
          </cell>
          <cell r="Y413">
            <v>0</v>
          </cell>
          <cell r="Z413">
            <v>0</v>
          </cell>
        </row>
        <row r="414">
          <cell r="A414">
            <v>200109</v>
          </cell>
          <cell r="B414" t="str">
            <v>map</v>
          </cell>
          <cell r="C414" t="str">
            <v>map32</v>
          </cell>
          <cell r="D414">
            <v>37160</v>
          </cell>
          <cell r="E414">
            <v>37161</v>
          </cell>
          <cell r="F414">
            <v>37190</v>
          </cell>
          <cell r="G414">
            <v>37161</v>
          </cell>
          <cell r="H414">
            <v>571</v>
          </cell>
          <cell r="I414">
            <v>571</v>
          </cell>
          <cell r="J414" t="str">
            <v>FCA Sala</v>
          </cell>
          <cell r="K414" t="str">
            <v>FCA Sala</v>
          </cell>
          <cell r="L414" t="str">
            <v>Фосфорит</v>
          </cell>
          <cell r="M414" t="str">
            <v>Фосфорит</v>
          </cell>
          <cell r="N414" t="str">
            <v>GMF</v>
          </cell>
          <cell r="O414" t="str">
            <v>Bilston</v>
          </cell>
          <cell r="P414">
            <v>144</v>
          </cell>
          <cell r="Q414">
            <v>82224</v>
          </cell>
          <cell r="R414">
            <v>82224</v>
          </cell>
          <cell r="S414">
            <v>0</v>
          </cell>
          <cell r="T414">
            <v>46480.07</v>
          </cell>
          <cell r="U414">
            <v>0</v>
          </cell>
          <cell r="V414">
            <v>0</v>
          </cell>
          <cell r="W414">
            <v>0</v>
          </cell>
          <cell r="X414">
            <v>0</v>
          </cell>
          <cell r="Y414">
            <v>0</v>
          </cell>
          <cell r="Z414">
            <v>0</v>
          </cell>
        </row>
        <row r="415">
          <cell r="A415">
            <v>200110</v>
          </cell>
          <cell r="B415" t="str">
            <v>map</v>
          </cell>
          <cell r="C415" t="str">
            <v>map34</v>
          </cell>
          <cell r="D415">
            <v>37189</v>
          </cell>
          <cell r="E415">
            <v>37189</v>
          </cell>
          <cell r="F415">
            <v>37218</v>
          </cell>
          <cell r="G415">
            <v>37189</v>
          </cell>
          <cell r="H415">
            <v>411.89999389648438</v>
          </cell>
          <cell r="I415">
            <v>411.89999389648438</v>
          </cell>
          <cell r="J415" t="str">
            <v>DAF Ivangorod</v>
          </cell>
          <cell r="K415" t="str">
            <v>DAF Ivangorod</v>
          </cell>
          <cell r="L415" t="str">
            <v>Фосфорит</v>
          </cell>
          <cell r="M415" t="str">
            <v>Фосфорит</v>
          </cell>
          <cell r="N415" t="str">
            <v>GMF</v>
          </cell>
          <cell r="O415" t="str">
            <v>Express Eng</v>
          </cell>
          <cell r="P415">
            <v>142.5</v>
          </cell>
          <cell r="Q415">
            <v>58695.75</v>
          </cell>
          <cell r="R415">
            <v>58695.75</v>
          </cell>
          <cell r="S415">
            <v>0</v>
          </cell>
          <cell r="T415">
            <v>46030.53</v>
          </cell>
          <cell r="U415">
            <v>0</v>
          </cell>
          <cell r="V415">
            <v>0</v>
          </cell>
          <cell r="W415">
            <v>0</v>
          </cell>
          <cell r="X415">
            <v>0</v>
          </cell>
          <cell r="Y415">
            <v>0</v>
          </cell>
          <cell r="Z415">
            <v>0</v>
          </cell>
        </row>
        <row r="416">
          <cell r="A416">
            <v>200110</v>
          </cell>
          <cell r="B416" t="str">
            <v>map</v>
          </cell>
          <cell r="C416" t="str">
            <v>map35</v>
          </cell>
          <cell r="D416">
            <v>37194</v>
          </cell>
          <cell r="E416">
            <v>37195</v>
          </cell>
          <cell r="F416">
            <v>37224</v>
          </cell>
          <cell r="G416">
            <v>37195</v>
          </cell>
          <cell r="H416">
            <v>1499.699951171875</v>
          </cell>
          <cell r="I416">
            <v>1499.699951171875</v>
          </cell>
          <cell r="J416" t="str">
            <v>DAF Ivangorod</v>
          </cell>
          <cell r="K416" t="str">
            <v>DAF Ivangorod</v>
          </cell>
          <cell r="L416" t="str">
            <v>Фосфорит</v>
          </cell>
          <cell r="M416" t="str">
            <v>Фосфорит</v>
          </cell>
          <cell r="N416" t="str">
            <v>GMF</v>
          </cell>
          <cell r="O416" t="str">
            <v>Express Eng</v>
          </cell>
          <cell r="P416">
            <v>139.5</v>
          </cell>
          <cell r="Q416">
            <v>209208.15</v>
          </cell>
          <cell r="R416">
            <v>209208.15</v>
          </cell>
          <cell r="S416">
            <v>0</v>
          </cell>
          <cell r="T416">
            <v>46941.440000000002</v>
          </cell>
          <cell r="U416">
            <v>0</v>
          </cell>
          <cell r="V416">
            <v>0</v>
          </cell>
          <cell r="W416">
            <v>0</v>
          </cell>
          <cell r="X416">
            <v>0</v>
          </cell>
          <cell r="Y416">
            <v>0</v>
          </cell>
          <cell r="Z416">
            <v>0</v>
          </cell>
        </row>
        <row r="417">
          <cell r="A417">
            <v>200201</v>
          </cell>
          <cell r="B417" t="str">
            <v>map</v>
          </cell>
          <cell r="C417" t="str">
            <v>map36</v>
          </cell>
          <cell r="D417">
            <v>37276</v>
          </cell>
          <cell r="E417">
            <v>37215</v>
          </cell>
          <cell r="F417">
            <v>37306</v>
          </cell>
          <cell r="G417">
            <v>3870.64990234375</v>
          </cell>
          <cell r="H417">
            <v>3000</v>
          </cell>
          <cell r="I417">
            <v>3000</v>
          </cell>
          <cell r="J417" t="str">
            <v>DAF Ivangorod</v>
          </cell>
          <cell r="K417" t="str">
            <v>FOB Tallinn</v>
          </cell>
          <cell r="L417" t="str">
            <v>Фосфорит</v>
          </cell>
          <cell r="M417" t="str">
            <v>Фосфорит</v>
          </cell>
          <cell r="N417" t="str">
            <v>GMF</v>
          </cell>
          <cell r="O417" t="str">
            <v>Skaga Traid</v>
          </cell>
          <cell r="P417">
            <v>148</v>
          </cell>
          <cell r="Q417">
            <v>444000</v>
          </cell>
          <cell r="R417">
            <v>0</v>
          </cell>
          <cell r="S417">
            <v>444000</v>
          </cell>
          <cell r="T417" t="str">
            <v>EBSS</v>
          </cell>
          <cell r="U417">
            <v>36000</v>
          </cell>
          <cell r="V417">
            <v>0</v>
          </cell>
          <cell r="W417">
            <v>36000</v>
          </cell>
          <cell r="X417">
            <v>0</v>
          </cell>
          <cell r="Y417">
            <v>0</v>
          </cell>
          <cell r="Z417">
            <v>0</v>
          </cell>
        </row>
        <row r="418">
          <cell r="A418">
            <v>200111</v>
          </cell>
          <cell r="B418" t="str">
            <v>map</v>
          </cell>
          <cell r="C418" t="str">
            <v>map37</v>
          </cell>
          <cell r="D418">
            <v>37210</v>
          </cell>
          <cell r="E418">
            <v>37205</v>
          </cell>
          <cell r="F418">
            <v>37240</v>
          </cell>
          <cell r="G418">
            <v>37226</v>
          </cell>
          <cell r="H418">
            <v>2005.405029296875</v>
          </cell>
          <cell r="I418">
            <v>2005.405029296875</v>
          </cell>
          <cell r="J418" t="str">
            <v>DAF Ivangorod</v>
          </cell>
          <cell r="K418" t="str">
            <v>FOB Tallinn</v>
          </cell>
          <cell r="L418" t="str">
            <v>Фосфорит</v>
          </cell>
          <cell r="M418" t="str">
            <v>Фосфорит</v>
          </cell>
          <cell r="N418" t="str">
            <v>GMF</v>
          </cell>
          <cell r="O418" t="str">
            <v>Unifert</v>
          </cell>
          <cell r="P418">
            <v>136</v>
          </cell>
          <cell r="Q418">
            <v>272735.08</v>
          </cell>
          <cell r="R418">
            <v>272735.08</v>
          </cell>
          <cell r="S418">
            <v>0</v>
          </cell>
          <cell r="T418" t="str">
            <v>EBSS</v>
          </cell>
          <cell r="U418">
            <v>24148.42</v>
          </cell>
          <cell r="V418">
            <v>24148.42</v>
          </cell>
          <cell r="W418">
            <v>0</v>
          </cell>
          <cell r="X418">
            <v>0</v>
          </cell>
          <cell r="Y418">
            <v>0</v>
          </cell>
          <cell r="Z418">
            <v>0</v>
          </cell>
        </row>
        <row r="419">
          <cell r="A419">
            <v>200201</v>
          </cell>
          <cell r="B419" t="str">
            <v>map</v>
          </cell>
          <cell r="C419" t="str">
            <v>map38</v>
          </cell>
          <cell r="D419">
            <v>37255</v>
          </cell>
          <cell r="E419">
            <v>37259</v>
          </cell>
          <cell r="F419">
            <v>37214</v>
          </cell>
          <cell r="G419">
            <v>37259</v>
          </cell>
          <cell r="H419">
            <v>135</v>
          </cell>
          <cell r="I419">
            <v>135</v>
          </cell>
          <cell r="J419" t="str">
            <v>DAF Ivangorod</v>
          </cell>
          <cell r="K419" t="str">
            <v>DAF Ivangorod</v>
          </cell>
          <cell r="L419" t="str">
            <v>Фосфорит</v>
          </cell>
          <cell r="M419" t="str">
            <v>Фосфорит</v>
          </cell>
          <cell r="N419" t="str">
            <v>GMF</v>
          </cell>
          <cell r="O419" t="str">
            <v>Express Eng</v>
          </cell>
          <cell r="P419">
            <v>139.5</v>
          </cell>
          <cell r="Q419">
            <v>18832.5</v>
          </cell>
          <cell r="R419">
            <v>18832.5</v>
          </cell>
          <cell r="S419">
            <v>0</v>
          </cell>
          <cell r="T419">
            <v>46976.93</v>
          </cell>
          <cell r="U419">
            <v>0</v>
          </cell>
          <cell r="V419">
            <v>0</v>
          </cell>
          <cell r="W419">
            <v>0</v>
          </cell>
          <cell r="X419">
            <v>0</v>
          </cell>
          <cell r="Y419">
            <v>0</v>
          </cell>
          <cell r="Z419">
            <v>0</v>
          </cell>
        </row>
        <row r="420">
          <cell r="A420">
            <v>200111</v>
          </cell>
          <cell r="B420" t="str">
            <v>map</v>
          </cell>
          <cell r="C420" t="str">
            <v>map42</v>
          </cell>
          <cell r="D420">
            <v>37221</v>
          </cell>
          <cell r="E420">
            <v>37224</v>
          </cell>
          <cell r="F420">
            <v>37224</v>
          </cell>
          <cell r="G420">
            <v>37224</v>
          </cell>
          <cell r="H420">
            <v>331.39999389648438</v>
          </cell>
          <cell r="I420">
            <v>331.39999389648438</v>
          </cell>
          <cell r="J420" t="str">
            <v>DAF Ivangorod</v>
          </cell>
          <cell r="K420" t="str">
            <v>DAF Ivangorod</v>
          </cell>
          <cell r="L420" t="str">
            <v>Фосфорит</v>
          </cell>
          <cell r="M420" t="str">
            <v>Фосфорит</v>
          </cell>
          <cell r="N420" t="str">
            <v>GMF</v>
          </cell>
          <cell r="O420" t="str">
            <v>Express Eng</v>
          </cell>
          <cell r="P420">
            <v>139.5</v>
          </cell>
          <cell r="Q420">
            <v>46230.3</v>
          </cell>
          <cell r="R420">
            <v>46230.3</v>
          </cell>
          <cell r="S420">
            <v>0</v>
          </cell>
          <cell r="T420">
            <v>46598.37</v>
          </cell>
          <cell r="U420">
            <v>0</v>
          </cell>
          <cell r="V420">
            <v>0</v>
          </cell>
          <cell r="W420">
            <v>0</v>
          </cell>
          <cell r="X420">
            <v>0</v>
          </cell>
          <cell r="Y420">
            <v>0</v>
          </cell>
          <cell r="Z420">
            <v>0</v>
          </cell>
        </row>
        <row r="421">
          <cell r="A421">
            <v>200201</v>
          </cell>
          <cell r="B421" t="str">
            <v>map</v>
          </cell>
          <cell r="C421" t="str">
            <v>map43</v>
          </cell>
          <cell r="D421">
            <v>37281</v>
          </cell>
          <cell r="E421">
            <v>37225</v>
          </cell>
          <cell r="F421">
            <v>37263</v>
          </cell>
          <cell r="G421">
            <v>3916.2099609375</v>
          </cell>
          <cell r="H421">
            <v>6000</v>
          </cell>
          <cell r="I421">
            <v>6000</v>
          </cell>
          <cell r="J421" t="str">
            <v>FCA Belorechenskaja</v>
          </cell>
          <cell r="K421" t="str">
            <v>FOB Novorossijsk</v>
          </cell>
          <cell r="L421" t="str">
            <v>Белореченск</v>
          </cell>
          <cell r="M421" t="str">
            <v>КГОК</v>
          </cell>
          <cell r="N421" t="str">
            <v>GMF</v>
          </cell>
          <cell r="O421" t="str">
            <v>Fedcom</v>
          </cell>
          <cell r="P421">
            <v>135</v>
          </cell>
          <cell r="Q421">
            <v>810000</v>
          </cell>
          <cell r="R421">
            <v>729000</v>
          </cell>
          <cell r="S421">
            <v>81000</v>
          </cell>
          <cell r="T421" t="str">
            <v>Railco</v>
          </cell>
          <cell r="U421">
            <v>78000</v>
          </cell>
          <cell r="V421">
            <v>69866</v>
          </cell>
          <cell r="W421">
            <v>8134</v>
          </cell>
          <cell r="X421">
            <v>0</v>
          </cell>
          <cell r="Y421">
            <v>0</v>
          </cell>
          <cell r="Z421">
            <v>0</v>
          </cell>
        </row>
        <row r="422">
          <cell r="A422">
            <v>200202</v>
          </cell>
          <cell r="B422" t="str">
            <v>map</v>
          </cell>
          <cell r="C422" t="str">
            <v>map44</v>
          </cell>
          <cell r="D422">
            <v>37291</v>
          </cell>
          <cell r="E422">
            <v>37184</v>
          </cell>
          <cell r="F422">
            <v>37283</v>
          </cell>
          <cell r="G422">
            <v>420.5</v>
          </cell>
          <cell r="H422">
            <v>6000</v>
          </cell>
          <cell r="I422">
            <v>6000</v>
          </cell>
          <cell r="J422" t="str">
            <v>FCA Belorechenskaja</v>
          </cell>
          <cell r="K422" t="str">
            <v>FOB Novorossijsk</v>
          </cell>
          <cell r="L422" t="str">
            <v>Белореченск</v>
          </cell>
          <cell r="M422" t="str">
            <v>КГОК</v>
          </cell>
          <cell r="N422" t="str">
            <v>GMF</v>
          </cell>
          <cell r="O422" t="str">
            <v>Fedcom</v>
          </cell>
          <cell r="P422">
            <v>135</v>
          </cell>
          <cell r="Q422">
            <v>810000</v>
          </cell>
          <cell r="R422">
            <v>729000</v>
          </cell>
          <cell r="S422">
            <v>81000</v>
          </cell>
          <cell r="T422" t="str">
            <v>Railco</v>
          </cell>
          <cell r="U422">
            <v>78000</v>
          </cell>
          <cell r="V422">
            <v>69866</v>
          </cell>
          <cell r="W422">
            <v>8134</v>
          </cell>
          <cell r="X422">
            <v>0</v>
          </cell>
          <cell r="Y422">
            <v>0</v>
          </cell>
          <cell r="Z422">
            <v>0</v>
          </cell>
        </row>
        <row r="423">
          <cell r="A423">
            <v>200111</v>
          </cell>
          <cell r="B423" t="str">
            <v>map</v>
          </cell>
          <cell r="C423" t="str">
            <v>map47</v>
          </cell>
          <cell r="D423">
            <v>37219</v>
          </cell>
          <cell r="E423">
            <v>37218</v>
          </cell>
          <cell r="F423">
            <v>37243</v>
          </cell>
          <cell r="G423">
            <v>37221</v>
          </cell>
          <cell r="H423">
            <v>6317</v>
          </cell>
          <cell r="I423">
            <v>6317</v>
          </cell>
          <cell r="J423" t="str">
            <v>FCA Belorechenskaja</v>
          </cell>
          <cell r="K423" t="str">
            <v>FOB Novorossijsk</v>
          </cell>
          <cell r="L423" t="str">
            <v>Белореченск</v>
          </cell>
          <cell r="M423" t="str">
            <v>КГОК</v>
          </cell>
          <cell r="N423" t="str">
            <v>GMF</v>
          </cell>
          <cell r="O423" t="str">
            <v>SCPA</v>
          </cell>
          <cell r="P423">
            <v>137</v>
          </cell>
          <cell r="Q423">
            <v>865429</v>
          </cell>
          <cell r="R423">
            <v>865429</v>
          </cell>
          <cell r="S423">
            <v>0</v>
          </cell>
          <cell r="T423" t="str">
            <v>Railco</v>
          </cell>
          <cell r="U423">
            <v>82121</v>
          </cell>
          <cell r="V423">
            <v>68819.14</v>
          </cell>
          <cell r="W423">
            <v>13301.86</v>
          </cell>
          <cell r="X423">
            <v>0</v>
          </cell>
          <cell r="Y423">
            <v>0</v>
          </cell>
          <cell r="Z423">
            <v>0</v>
          </cell>
        </row>
        <row r="424">
          <cell r="A424">
            <v>200111</v>
          </cell>
          <cell r="B424" t="str">
            <v>map</v>
          </cell>
          <cell r="C424" t="str">
            <v>map49</v>
          </cell>
          <cell r="D424">
            <v>37225</v>
          </cell>
          <cell r="E424">
            <v>37225</v>
          </cell>
          <cell r="F424">
            <v>37255</v>
          </cell>
          <cell r="G424">
            <v>37256</v>
          </cell>
          <cell r="H424">
            <v>3000</v>
          </cell>
          <cell r="I424">
            <v>3000</v>
          </cell>
          <cell r="J424" t="str">
            <v>FCA Belorechenskaja</v>
          </cell>
          <cell r="K424" t="str">
            <v>FOB Novorossijsk</v>
          </cell>
          <cell r="L424" t="str">
            <v>Белореченск</v>
          </cell>
          <cell r="M424" t="str">
            <v>КГОК</v>
          </cell>
          <cell r="N424" t="str">
            <v>GMF</v>
          </cell>
          <cell r="O424" t="str">
            <v>Helm</v>
          </cell>
          <cell r="P424">
            <v>138</v>
          </cell>
          <cell r="Q424">
            <v>414000</v>
          </cell>
          <cell r="R424">
            <v>414000</v>
          </cell>
          <cell r="S424">
            <v>0</v>
          </cell>
          <cell r="T424" t="str">
            <v>Railco</v>
          </cell>
          <cell r="U424">
            <v>39000</v>
          </cell>
          <cell r="V424">
            <v>34163.64</v>
          </cell>
          <cell r="W424">
            <v>4836.3599999999997</v>
          </cell>
          <cell r="X424">
            <v>0</v>
          </cell>
          <cell r="Y424">
            <v>0</v>
          </cell>
          <cell r="Z424">
            <v>0</v>
          </cell>
        </row>
        <row r="425">
          <cell r="A425">
            <v>200201</v>
          </cell>
          <cell r="B425" t="str">
            <v>map</v>
          </cell>
          <cell r="C425" t="str">
            <v>map51</v>
          </cell>
          <cell r="D425">
            <v>37238</v>
          </cell>
          <cell r="E425">
            <v>37244</v>
          </cell>
          <cell r="F425">
            <v>37268</v>
          </cell>
          <cell r="G425">
            <v>37276</v>
          </cell>
          <cell r="H425">
            <v>32997.6015625</v>
          </cell>
          <cell r="I425">
            <v>33014.44140625</v>
          </cell>
          <cell r="J425" t="str">
            <v>DAF Ivangorod</v>
          </cell>
          <cell r="K425" t="str">
            <v>FOB Tallinn</v>
          </cell>
          <cell r="L425" t="str">
            <v>Фосфорит</v>
          </cell>
          <cell r="M425" t="str">
            <v>Фосфорит</v>
          </cell>
          <cell r="N425" t="str">
            <v>GMF</v>
          </cell>
          <cell r="O425" t="str">
            <v>Agrosin</v>
          </cell>
          <cell r="P425">
            <v>134</v>
          </cell>
          <cell r="Q425">
            <v>4423934.96</v>
          </cell>
          <cell r="R425">
            <v>2814000</v>
          </cell>
          <cell r="S425">
            <v>1609934.96</v>
          </cell>
          <cell r="T425" t="str">
            <v>EBSS</v>
          </cell>
          <cell r="U425">
            <v>396173.28</v>
          </cell>
          <cell r="V425">
            <v>0</v>
          </cell>
          <cell r="W425">
            <v>360000</v>
          </cell>
          <cell r="X425">
            <v>0</v>
          </cell>
          <cell r="Y425">
            <v>0</v>
          </cell>
          <cell r="Z425">
            <v>0</v>
          </cell>
        </row>
        <row r="426">
          <cell r="A426">
            <v>200202</v>
          </cell>
          <cell r="B426" t="str">
            <v>map</v>
          </cell>
          <cell r="C426" t="str">
            <v>map53</v>
          </cell>
          <cell r="D426">
            <v>37288</v>
          </cell>
          <cell r="E426">
            <v>37236</v>
          </cell>
          <cell r="F426">
            <v>37289</v>
          </cell>
          <cell r="G426">
            <v>3869.449951171875</v>
          </cell>
          <cell r="H426">
            <v>25000</v>
          </cell>
          <cell r="I426">
            <v>25000</v>
          </cell>
          <cell r="J426" t="str">
            <v>DAF Ivangorod</v>
          </cell>
          <cell r="K426" t="str">
            <v>FOB Tallinn</v>
          </cell>
          <cell r="L426" t="str">
            <v>Фосфорит</v>
          </cell>
          <cell r="M426" t="str">
            <v>Фосфорит</v>
          </cell>
          <cell r="N426" t="str">
            <v>GMF</v>
          </cell>
          <cell r="O426" t="str">
            <v>Agrosin</v>
          </cell>
          <cell r="P426">
            <v>131</v>
          </cell>
          <cell r="Q426">
            <v>3275000</v>
          </cell>
          <cell r="R426">
            <v>0</v>
          </cell>
          <cell r="S426">
            <v>3275000</v>
          </cell>
          <cell r="T426" t="str">
            <v>EBSS</v>
          </cell>
          <cell r="U426">
            <v>237500</v>
          </cell>
          <cell r="V426">
            <v>0</v>
          </cell>
          <cell r="W426">
            <v>237500</v>
          </cell>
          <cell r="X426">
            <v>0</v>
          </cell>
          <cell r="Y426">
            <v>0</v>
          </cell>
          <cell r="Z426">
            <v>0</v>
          </cell>
        </row>
        <row r="427">
          <cell r="A427">
            <v>200201</v>
          </cell>
          <cell r="B427" t="str">
            <v>map</v>
          </cell>
          <cell r="C427" t="str">
            <v>map54</v>
          </cell>
          <cell r="D427">
            <v>37274</v>
          </cell>
          <cell r="E427">
            <v>37237</v>
          </cell>
          <cell r="F427">
            <v>37283</v>
          </cell>
          <cell r="G427">
            <v>3892.52001953125</v>
          </cell>
          <cell r="H427">
            <v>5000</v>
          </cell>
          <cell r="I427">
            <v>5000</v>
          </cell>
          <cell r="J427" t="str">
            <v>FCA Belorechenskaja</v>
          </cell>
          <cell r="K427" t="str">
            <v>FOB Novorossijsk</v>
          </cell>
          <cell r="L427" t="str">
            <v>Белореченск</v>
          </cell>
          <cell r="M427" t="str">
            <v>КГОК</v>
          </cell>
          <cell r="N427" t="str">
            <v>GMF</v>
          </cell>
          <cell r="O427" t="str">
            <v>Transammonia</v>
          </cell>
          <cell r="P427">
            <v>137</v>
          </cell>
          <cell r="Q427">
            <v>685000</v>
          </cell>
          <cell r="R427">
            <v>0</v>
          </cell>
          <cell r="S427">
            <v>685000</v>
          </cell>
          <cell r="T427" t="str">
            <v>Railco</v>
          </cell>
          <cell r="U427">
            <v>65000</v>
          </cell>
          <cell r="V427">
            <v>0</v>
          </cell>
          <cell r="W427">
            <v>65000</v>
          </cell>
          <cell r="X427">
            <v>0</v>
          </cell>
          <cell r="Y427">
            <v>0</v>
          </cell>
          <cell r="Z427">
            <v>0</v>
          </cell>
        </row>
        <row r="428">
          <cell r="A428">
            <v>200201</v>
          </cell>
          <cell r="B428" t="str">
            <v>map</v>
          </cell>
          <cell r="C428" t="str">
            <v>map55</v>
          </cell>
          <cell r="D428">
            <v>37281</v>
          </cell>
          <cell r="E428">
            <v>37244</v>
          </cell>
          <cell r="F428">
            <v>37311</v>
          </cell>
          <cell r="G428">
            <v>3871.830078125</v>
          </cell>
          <cell r="H428">
            <v>0</v>
          </cell>
          <cell r="I428">
            <v>0</v>
          </cell>
          <cell r="J428" t="str">
            <v>FCA Belorechenskaja</v>
          </cell>
          <cell r="K428" t="str">
            <v>FOB Novorossijsk</v>
          </cell>
          <cell r="L428" t="str">
            <v>Белореченск</v>
          </cell>
          <cell r="M428" t="str">
            <v>КГОК</v>
          </cell>
          <cell r="N428" t="str">
            <v>GMF</v>
          </cell>
          <cell r="O428" t="str">
            <v>Transammonia</v>
          </cell>
          <cell r="P428">
            <v>137</v>
          </cell>
          <cell r="Q428">
            <v>0</v>
          </cell>
          <cell r="R428">
            <v>0</v>
          </cell>
          <cell r="S428">
            <v>0</v>
          </cell>
          <cell r="T428" t="str">
            <v>Railco</v>
          </cell>
          <cell r="U428">
            <v>0</v>
          </cell>
          <cell r="V428">
            <v>0</v>
          </cell>
          <cell r="W428">
            <v>0</v>
          </cell>
          <cell r="X428">
            <v>0</v>
          </cell>
          <cell r="Y428">
            <v>0</v>
          </cell>
          <cell r="Z428">
            <v>0</v>
          </cell>
        </row>
        <row r="429">
          <cell r="A429">
            <v>200201</v>
          </cell>
          <cell r="B429" t="str">
            <v>map</v>
          </cell>
          <cell r="C429" t="str">
            <v>map57</v>
          </cell>
          <cell r="D429">
            <v>37278</v>
          </cell>
          <cell r="E429">
            <v>37274</v>
          </cell>
          <cell r="F429">
            <v>37301</v>
          </cell>
          <cell r="G429">
            <v>3844.3701171875</v>
          </cell>
          <cell r="H429">
            <v>325</v>
          </cell>
          <cell r="I429">
            <v>325</v>
          </cell>
          <cell r="J429" t="str">
            <v>FCA Sala</v>
          </cell>
          <cell r="K429" t="str">
            <v>DAF Ivangorod</v>
          </cell>
          <cell r="L429" t="str">
            <v>Фосфорит</v>
          </cell>
          <cell r="M429" t="str">
            <v>Фосфорит</v>
          </cell>
          <cell r="N429" t="str">
            <v>GMF</v>
          </cell>
          <cell r="O429" t="str">
            <v>IET</v>
          </cell>
          <cell r="P429">
            <v>143.6</v>
          </cell>
          <cell r="Q429">
            <v>46670</v>
          </cell>
          <cell r="R429">
            <v>0</v>
          </cell>
          <cell r="S429">
            <v>46670</v>
          </cell>
          <cell r="T429">
            <v>46740</v>
          </cell>
          <cell r="U429">
            <v>0</v>
          </cell>
          <cell r="V429">
            <v>0</v>
          </cell>
          <cell r="W429">
            <v>0</v>
          </cell>
          <cell r="X429">
            <v>0</v>
          </cell>
          <cell r="Y429">
            <v>0</v>
          </cell>
          <cell r="Z429">
            <v>0</v>
          </cell>
        </row>
        <row r="430">
          <cell r="A430">
            <v>200112</v>
          </cell>
          <cell r="B430" t="str">
            <v>map</v>
          </cell>
          <cell r="C430" t="str">
            <v>map58</v>
          </cell>
          <cell r="D430">
            <v>37251</v>
          </cell>
          <cell r="E430">
            <v>37252</v>
          </cell>
          <cell r="F430">
            <v>37281</v>
          </cell>
          <cell r="G430">
            <v>37252</v>
          </cell>
          <cell r="H430">
            <v>320</v>
          </cell>
          <cell r="I430">
            <v>320</v>
          </cell>
          <cell r="J430" t="str">
            <v>DAF Ivangorod</v>
          </cell>
          <cell r="K430" t="str">
            <v>DAF Ivangorod</v>
          </cell>
          <cell r="L430" t="str">
            <v>Фосфорит</v>
          </cell>
          <cell r="M430" t="str">
            <v>Фосфорит</v>
          </cell>
          <cell r="N430" t="str">
            <v>GMF</v>
          </cell>
          <cell r="O430" t="str">
            <v>SCPA</v>
          </cell>
          <cell r="P430">
            <v>142</v>
          </cell>
          <cell r="Q430">
            <v>45440</v>
          </cell>
          <cell r="R430">
            <v>29820</v>
          </cell>
          <cell r="S430">
            <v>15620</v>
          </cell>
          <cell r="T430">
            <v>46608</v>
          </cell>
          <cell r="U430">
            <v>0</v>
          </cell>
          <cell r="V430">
            <v>0</v>
          </cell>
          <cell r="W430">
            <v>0</v>
          </cell>
          <cell r="X430">
            <v>0</v>
          </cell>
          <cell r="Y430">
            <v>0</v>
          </cell>
          <cell r="Z430">
            <v>0</v>
          </cell>
        </row>
        <row r="431">
          <cell r="A431">
            <v>200201</v>
          </cell>
          <cell r="B431" t="str">
            <v>map</v>
          </cell>
          <cell r="C431" t="str">
            <v>map59</v>
          </cell>
          <cell r="D431">
            <v>37245</v>
          </cell>
          <cell r="E431">
            <v>37262</v>
          </cell>
          <cell r="F431">
            <v>37289</v>
          </cell>
          <cell r="G431">
            <v>37262</v>
          </cell>
          <cell r="H431">
            <v>6609.39990234375</v>
          </cell>
          <cell r="I431">
            <v>6609.56982421875</v>
          </cell>
          <cell r="J431" t="str">
            <v>DAF Ivangorod</v>
          </cell>
          <cell r="K431" t="str">
            <v>FOB Tallinn</v>
          </cell>
          <cell r="L431" t="str">
            <v>Фосфорит</v>
          </cell>
          <cell r="M431" t="str">
            <v>Фосфорит</v>
          </cell>
          <cell r="N431" t="str">
            <v>GMF</v>
          </cell>
          <cell r="O431" t="str">
            <v>Indagro</v>
          </cell>
          <cell r="P431">
            <v>135</v>
          </cell>
          <cell r="Q431">
            <v>892291.95</v>
          </cell>
          <cell r="R431">
            <v>892291.95</v>
          </cell>
          <cell r="S431">
            <v>0</v>
          </cell>
          <cell r="T431" t="str">
            <v>EBSS</v>
          </cell>
          <cell r="U431">
            <v>80212.990000000005</v>
          </cell>
          <cell r="V431">
            <v>80212.990000000005</v>
          </cell>
          <cell r="W431">
            <v>0</v>
          </cell>
          <cell r="X431">
            <v>0</v>
          </cell>
          <cell r="Y431">
            <v>0</v>
          </cell>
          <cell r="Z431">
            <v>0</v>
          </cell>
        </row>
        <row r="432">
          <cell r="A432">
            <v>200201</v>
          </cell>
          <cell r="B432" t="str">
            <v>map</v>
          </cell>
          <cell r="C432" t="str">
            <v>map60</v>
          </cell>
          <cell r="D432">
            <v>37272</v>
          </cell>
          <cell r="E432">
            <v>37277</v>
          </cell>
          <cell r="F432">
            <v>37302</v>
          </cell>
          <cell r="G432">
            <v>3862.340087890625</v>
          </cell>
          <cell r="H432">
            <v>500</v>
          </cell>
          <cell r="I432">
            <v>500</v>
          </cell>
          <cell r="J432" t="str">
            <v>FCA Sala</v>
          </cell>
          <cell r="K432" t="str">
            <v>FCA Sala</v>
          </cell>
          <cell r="L432" t="str">
            <v>Фосфорит</v>
          </cell>
          <cell r="M432" t="str">
            <v>Фосфорит</v>
          </cell>
          <cell r="N432" t="str">
            <v>GMF</v>
          </cell>
          <cell r="O432" t="str">
            <v>IET</v>
          </cell>
          <cell r="P432">
            <v>143</v>
          </cell>
          <cell r="Q432">
            <v>71500</v>
          </cell>
          <cell r="R432">
            <v>26781.3</v>
          </cell>
          <cell r="S432">
            <v>44718.7</v>
          </cell>
          <cell r="T432">
            <v>46968</v>
          </cell>
          <cell r="U432">
            <v>0</v>
          </cell>
          <cell r="V432">
            <v>0</v>
          </cell>
          <cell r="W432">
            <v>0</v>
          </cell>
          <cell r="X432">
            <v>0</v>
          </cell>
          <cell r="Y432">
            <v>0</v>
          </cell>
          <cell r="Z432">
            <v>0</v>
          </cell>
        </row>
        <row r="433">
          <cell r="A433">
            <v>200201</v>
          </cell>
          <cell r="B433" t="str">
            <v>map</v>
          </cell>
          <cell r="C433" t="str">
            <v>map61</v>
          </cell>
          <cell r="D433">
            <v>37264</v>
          </cell>
          <cell r="E433">
            <v>37279</v>
          </cell>
          <cell r="F433">
            <v>37294</v>
          </cell>
          <cell r="G433">
            <v>3822.9599609375</v>
          </cell>
          <cell r="H433">
            <v>0</v>
          </cell>
          <cell r="I433">
            <v>0</v>
          </cell>
          <cell r="J433" t="str">
            <v>FCA Belorechenskaja</v>
          </cell>
          <cell r="K433" t="str">
            <v>C&amp;F Pancevo</v>
          </cell>
          <cell r="L433" t="str">
            <v>Белореченск</v>
          </cell>
          <cell r="M433" t="str">
            <v>КГОК</v>
          </cell>
          <cell r="N433" t="str">
            <v>GMF</v>
          </cell>
          <cell r="O433" t="str">
            <v>NPK Trading</v>
          </cell>
          <cell r="P433">
            <v>180</v>
          </cell>
          <cell r="Q433">
            <v>0</v>
          </cell>
          <cell r="R433">
            <v>0</v>
          </cell>
          <cell r="S433">
            <v>0</v>
          </cell>
          <cell r="T433" t="str">
            <v>Railco</v>
          </cell>
          <cell r="U433">
            <v>0</v>
          </cell>
          <cell r="V433">
            <v>0</v>
          </cell>
          <cell r="W433">
            <v>0</v>
          </cell>
          <cell r="X433">
            <v>0</v>
          </cell>
          <cell r="Y433">
            <v>0</v>
          </cell>
          <cell r="Z433">
            <v>0</v>
          </cell>
        </row>
        <row r="434">
          <cell r="A434">
            <v>200201</v>
          </cell>
          <cell r="B434" t="str">
            <v>map</v>
          </cell>
          <cell r="C434" t="str">
            <v>map63</v>
          </cell>
          <cell r="D434">
            <v>37284</v>
          </cell>
          <cell r="E434">
            <v>37281</v>
          </cell>
          <cell r="F434">
            <v>37314</v>
          </cell>
          <cell r="G434">
            <v>3839.919921875</v>
          </cell>
          <cell r="H434">
            <v>0</v>
          </cell>
          <cell r="I434">
            <v>0</v>
          </cell>
          <cell r="J434" t="str">
            <v>FCA Belorechenskaja</v>
          </cell>
          <cell r="K434" t="str">
            <v>FOB Novorossijsk</v>
          </cell>
          <cell r="L434" t="str">
            <v>Белореченск</v>
          </cell>
          <cell r="M434" t="str">
            <v>КГОК</v>
          </cell>
          <cell r="N434" t="str">
            <v>GMF</v>
          </cell>
          <cell r="O434" t="str">
            <v>Helm</v>
          </cell>
          <cell r="P434">
            <v>135</v>
          </cell>
          <cell r="Q434">
            <v>0</v>
          </cell>
          <cell r="R434">
            <v>0</v>
          </cell>
          <cell r="S434">
            <v>0</v>
          </cell>
          <cell r="T434" t="str">
            <v>Railco</v>
          </cell>
          <cell r="U434">
            <v>0</v>
          </cell>
          <cell r="V434">
            <v>0</v>
          </cell>
          <cell r="W434">
            <v>0</v>
          </cell>
          <cell r="X434">
            <v>0</v>
          </cell>
          <cell r="Y434">
            <v>0</v>
          </cell>
          <cell r="Z434">
            <v>0</v>
          </cell>
        </row>
        <row r="435">
          <cell r="A435">
            <v>200201</v>
          </cell>
          <cell r="B435" t="str">
            <v>map</v>
          </cell>
          <cell r="C435" t="str">
            <v>map65</v>
          </cell>
          <cell r="D435">
            <v>37278</v>
          </cell>
          <cell r="E435">
            <v>37283</v>
          </cell>
          <cell r="F435">
            <v>37306</v>
          </cell>
          <cell r="G435">
            <v>3836.679931640625</v>
          </cell>
          <cell r="H435">
            <v>2000</v>
          </cell>
          <cell r="I435">
            <v>2000</v>
          </cell>
          <cell r="J435" t="str">
            <v>DAF Ivangorod</v>
          </cell>
          <cell r="K435" t="str">
            <v>FOB Tallinn</v>
          </cell>
          <cell r="L435" t="str">
            <v>Фосфорит</v>
          </cell>
          <cell r="M435" t="str">
            <v>Фосфорит</v>
          </cell>
          <cell r="N435" t="str">
            <v>GMF</v>
          </cell>
          <cell r="O435" t="str">
            <v>Unifert</v>
          </cell>
          <cell r="P435">
            <v>136</v>
          </cell>
          <cell r="Q435">
            <v>272000</v>
          </cell>
          <cell r="R435">
            <v>0</v>
          </cell>
          <cell r="S435">
            <v>272000</v>
          </cell>
          <cell r="T435" t="str">
            <v>EBSS</v>
          </cell>
          <cell r="U435">
            <v>20000</v>
          </cell>
          <cell r="V435">
            <v>0</v>
          </cell>
          <cell r="W435">
            <v>20000</v>
          </cell>
          <cell r="X435">
            <v>0</v>
          </cell>
          <cell r="Y435">
            <v>0</v>
          </cell>
          <cell r="Z435">
            <v>0</v>
          </cell>
        </row>
        <row r="436">
          <cell r="A436">
            <v>200202</v>
          </cell>
          <cell r="B436" t="str">
            <v>map</v>
          </cell>
          <cell r="C436" t="str">
            <v>map66</v>
          </cell>
          <cell r="D436">
            <v>37315</v>
          </cell>
          <cell r="E436">
            <v>37284</v>
          </cell>
          <cell r="F436">
            <v>37301</v>
          </cell>
          <cell r="G436">
            <v>3847.030029296875</v>
          </cell>
          <cell r="H436">
            <v>130</v>
          </cell>
          <cell r="I436">
            <v>130</v>
          </cell>
          <cell r="J436" t="str">
            <v>FCA Sala</v>
          </cell>
          <cell r="K436" t="str">
            <v>DAF Ivangorod</v>
          </cell>
          <cell r="L436" t="str">
            <v>Фосфорит</v>
          </cell>
          <cell r="M436" t="str">
            <v>Фосфорит</v>
          </cell>
          <cell r="N436" t="str">
            <v>GMF</v>
          </cell>
          <cell r="O436" t="str">
            <v>IET</v>
          </cell>
          <cell r="P436">
            <v>143.6</v>
          </cell>
          <cell r="Q436">
            <v>18668</v>
          </cell>
          <cell r="R436">
            <v>0</v>
          </cell>
          <cell r="S436">
            <v>18668</v>
          </cell>
          <cell r="T436">
            <v>46692</v>
          </cell>
          <cell r="U436">
            <v>0</v>
          </cell>
          <cell r="V436">
            <v>0</v>
          </cell>
          <cell r="W436">
            <v>0</v>
          </cell>
          <cell r="X436">
            <v>0</v>
          </cell>
          <cell r="Y436">
            <v>0</v>
          </cell>
          <cell r="Z436">
            <v>0</v>
          </cell>
        </row>
        <row r="437">
          <cell r="A437">
            <v>200107</v>
          </cell>
          <cell r="B437" t="str">
            <v>np</v>
          </cell>
          <cell r="C437" t="str">
            <v>np01</v>
          </cell>
          <cell r="D437">
            <v>37099</v>
          </cell>
          <cell r="E437">
            <v>37099</v>
          </cell>
          <cell r="F437">
            <v>37129</v>
          </cell>
          <cell r="G437">
            <v>37099</v>
          </cell>
          <cell r="H437">
            <v>986.5</v>
          </cell>
          <cell r="I437">
            <v>986.5</v>
          </cell>
          <cell r="J437" t="str">
            <v>FCA Sala</v>
          </cell>
          <cell r="K437" t="str">
            <v>FCA Sala</v>
          </cell>
          <cell r="L437" t="str">
            <v>Фосфорит</v>
          </cell>
          <cell r="M437" t="str">
            <v>Фосфорит</v>
          </cell>
          <cell r="N437" t="str">
            <v>GMF</v>
          </cell>
          <cell r="O437" t="str">
            <v>Express Eng</v>
          </cell>
          <cell r="P437">
            <v>102</v>
          </cell>
          <cell r="Q437">
            <v>100623</v>
          </cell>
          <cell r="R437">
            <v>100623</v>
          </cell>
          <cell r="S437">
            <v>0</v>
          </cell>
          <cell r="T437">
            <v>46836</v>
          </cell>
          <cell r="U437">
            <v>0</v>
          </cell>
          <cell r="V437">
            <v>0</v>
          </cell>
          <cell r="W437">
            <v>0</v>
          </cell>
          <cell r="X437">
            <v>0</v>
          </cell>
          <cell r="Y437">
            <v>0</v>
          </cell>
          <cell r="Z437">
            <v>0</v>
          </cell>
        </row>
        <row r="438">
          <cell r="A438">
            <v>200107</v>
          </cell>
          <cell r="B438" t="str">
            <v>np</v>
          </cell>
          <cell r="C438" t="str">
            <v>np02</v>
          </cell>
          <cell r="D438">
            <v>37103</v>
          </cell>
          <cell r="E438">
            <v>37103</v>
          </cell>
          <cell r="F438">
            <v>37133</v>
          </cell>
          <cell r="G438">
            <v>37103</v>
          </cell>
          <cell r="H438">
            <v>1487.4000244140625</v>
          </cell>
          <cell r="I438">
            <v>1487.4000244140625</v>
          </cell>
          <cell r="J438" t="str">
            <v>FCA Sala</v>
          </cell>
          <cell r="K438" t="str">
            <v>FCA Sala</v>
          </cell>
          <cell r="L438" t="str">
            <v>Фосфорит</v>
          </cell>
          <cell r="M438" t="str">
            <v>Фосфорит</v>
          </cell>
          <cell r="N438" t="str">
            <v>GMF</v>
          </cell>
          <cell r="O438" t="str">
            <v>Express Eng</v>
          </cell>
          <cell r="P438">
            <v>102</v>
          </cell>
          <cell r="Q438">
            <v>151714.79999999999</v>
          </cell>
          <cell r="R438">
            <v>151714.79999999999</v>
          </cell>
          <cell r="S438">
            <v>0</v>
          </cell>
          <cell r="T438">
            <v>46836</v>
          </cell>
          <cell r="U438">
            <v>0</v>
          </cell>
          <cell r="V438">
            <v>0</v>
          </cell>
          <cell r="W438">
            <v>0</v>
          </cell>
          <cell r="X438">
            <v>0</v>
          </cell>
          <cell r="Y438">
            <v>0</v>
          </cell>
          <cell r="Z438">
            <v>0</v>
          </cell>
        </row>
        <row r="439">
          <cell r="A439">
            <v>200108</v>
          </cell>
          <cell r="B439" t="str">
            <v>np</v>
          </cell>
          <cell r="C439" t="str">
            <v>np03</v>
          </cell>
          <cell r="D439">
            <v>37113</v>
          </cell>
          <cell r="E439">
            <v>37113</v>
          </cell>
          <cell r="F439">
            <v>37145</v>
          </cell>
          <cell r="G439">
            <v>37116</v>
          </cell>
          <cell r="H439">
            <v>14655</v>
          </cell>
          <cell r="I439">
            <v>14602.5</v>
          </cell>
          <cell r="J439" t="str">
            <v>DAF Ivangorod</v>
          </cell>
          <cell r="K439" t="str">
            <v>FOB Muuga</v>
          </cell>
          <cell r="L439" t="str">
            <v>Фосфорит</v>
          </cell>
          <cell r="M439" t="str">
            <v>Фосфорит</v>
          </cell>
          <cell r="N439" t="str">
            <v>GMF</v>
          </cell>
          <cell r="O439" t="str">
            <v>Helm</v>
          </cell>
          <cell r="P439">
            <v>106</v>
          </cell>
          <cell r="Q439">
            <v>1531604.58</v>
          </cell>
          <cell r="R439">
            <v>1531604.58</v>
          </cell>
          <cell r="S439">
            <v>0</v>
          </cell>
          <cell r="T439" t="str">
            <v>EBSS</v>
          </cell>
          <cell r="U439">
            <v>120039.13</v>
          </cell>
          <cell r="V439">
            <v>120039.13</v>
          </cell>
          <cell r="W439">
            <v>0</v>
          </cell>
          <cell r="X439">
            <v>0</v>
          </cell>
          <cell r="Y439">
            <v>0</v>
          </cell>
          <cell r="Z439">
            <v>0</v>
          </cell>
        </row>
        <row r="440">
          <cell r="A440">
            <v>200109</v>
          </cell>
          <cell r="B440" t="str">
            <v>np</v>
          </cell>
          <cell r="C440" t="str">
            <v>np05</v>
          </cell>
          <cell r="D440">
            <v>37144</v>
          </cell>
          <cell r="E440">
            <v>37145</v>
          </cell>
          <cell r="F440">
            <v>37168</v>
          </cell>
          <cell r="G440">
            <v>37147</v>
          </cell>
          <cell r="H440">
            <v>19543.80078125</v>
          </cell>
          <cell r="I440">
            <v>19517.283203125</v>
          </cell>
          <cell r="J440" t="str">
            <v>DAF Ivangorod</v>
          </cell>
          <cell r="K440" t="str">
            <v>FOB Muuga</v>
          </cell>
          <cell r="L440" t="str">
            <v>Фосфорит</v>
          </cell>
          <cell r="M440" t="str">
            <v>Фосфорит</v>
          </cell>
          <cell r="N440" t="str">
            <v>GMF</v>
          </cell>
          <cell r="O440" t="str">
            <v>Wittraco</v>
          </cell>
          <cell r="P440">
            <v>110</v>
          </cell>
          <cell r="Q440">
            <v>2147181.2400000002</v>
          </cell>
          <cell r="R440">
            <v>2146901.2400000002</v>
          </cell>
          <cell r="S440">
            <v>280</v>
          </cell>
          <cell r="T440" t="str">
            <v>EBSS</v>
          </cell>
          <cell r="U440">
            <v>158876.94</v>
          </cell>
          <cell r="V440">
            <v>158876.94</v>
          </cell>
          <cell r="W440">
            <v>0</v>
          </cell>
          <cell r="X440">
            <v>0</v>
          </cell>
          <cell r="Y440">
            <v>0</v>
          </cell>
          <cell r="Z440">
            <v>0</v>
          </cell>
        </row>
        <row r="441">
          <cell r="A441">
            <v>200109</v>
          </cell>
          <cell r="B441" t="str">
            <v>np</v>
          </cell>
          <cell r="C441" t="str">
            <v>np06</v>
          </cell>
          <cell r="D441">
            <v>37142</v>
          </cell>
          <cell r="E441">
            <v>37151</v>
          </cell>
          <cell r="F441">
            <v>37162</v>
          </cell>
          <cell r="G441">
            <v>37156</v>
          </cell>
          <cell r="H441">
            <v>15054</v>
          </cell>
          <cell r="I441">
            <v>15054</v>
          </cell>
          <cell r="J441" t="str">
            <v>FCA Belorechenskaya</v>
          </cell>
          <cell r="K441" t="str">
            <v>FOB Novorossijsk</v>
          </cell>
          <cell r="L441" t="str">
            <v>Белореченск</v>
          </cell>
          <cell r="M441" t="str">
            <v>КГОК</v>
          </cell>
          <cell r="N441" t="str">
            <v>GMF</v>
          </cell>
          <cell r="O441" t="str">
            <v>Helm</v>
          </cell>
          <cell r="P441">
            <v>109</v>
          </cell>
          <cell r="Q441">
            <v>1584762.92</v>
          </cell>
          <cell r="R441">
            <v>1584762.92</v>
          </cell>
          <cell r="S441">
            <v>0</v>
          </cell>
          <cell r="T441" t="str">
            <v>Railco</v>
          </cell>
          <cell r="U441">
            <v>219234.51</v>
          </cell>
          <cell r="V441">
            <v>219234.51</v>
          </cell>
          <cell r="W441">
            <v>0</v>
          </cell>
          <cell r="X441">
            <v>0</v>
          </cell>
          <cell r="Y441">
            <v>0</v>
          </cell>
          <cell r="Z441">
            <v>0</v>
          </cell>
        </row>
        <row r="442">
          <cell r="A442">
            <v>200108</v>
          </cell>
          <cell r="B442" t="str">
            <v>np</v>
          </cell>
          <cell r="C442" t="str">
            <v>np07</v>
          </cell>
          <cell r="D442">
            <v>37301</v>
          </cell>
          <cell r="E442">
            <v>37120</v>
          </cell>
          <cell r="F442">
            <v>37301</v>
          </cell>
          <cell r="G442">
            <v>37120</v>
          </cell>
          <cell r="H442">
            <v>1391.699951171875</v>
          </cell>
          <cell r="I442">
            <v>1391.699951171875</v>
          </cell>
          <cell r="J442" t="str">
            <v>FOB Klaipeda</v>
          </cell>
          <cell r="K442" t="str">
            <v>FOB Klaipeda</v>
          </cell>
          <cell r="L442" t="str">
            <v>Lifosa</v>
          </cell>
          <cell r="M442" t="str">
            <v>Lifosa</v>
          </cell>
          <cell r="N442" t="str">
            <v>GMF</v>
          </cell>
          <cell r="O442" t="str">
            <v>Kemira</v>
          </cell>
          <cell r="P442">
            <v>142.5</v>
          </cell>
          <cell r="Q442">
            <v>198317.25</v>
          </cell>
          <cell r="R442">
            <v>198317.25</v>
          </cell>
          <cell r="S442">
            <v>0</v>
          </cell>
          <cell r="T442">
            <v>46788</v>
          </cell>
          <cell r="U442">
            <v>0</v>
          </cell>
          <cell r="V442">
            <v>0</v>
          </cell>
          <cell r="W442">
            <v>0</v>
          </cell>
          <cell r="X442">
            <v>0</v>
          </cell>
          <cell r="Y442">
            <v>0</v>
          </cell>
          <cell r="Z442">
            <v>0</v>
          </cell>
        </row>
        <row r="443">
          <cell r="A443">
            <v>200108</v>
          </cell>
          <cell r="B443" t="str">
            <v>np</v>
          </cell>
          <cell r="C443" t="str">
            <v>np08</v>
          </cell>
          <cell r="D443">
            <v>37305</v>
          </cell>
          <cell r="E443">
            <v>37122</v>
          </cell>
          <cell r="F443">
            <v>37305</v>
          </cell>
          <cell r="G443">
            <v>37122</v>
          </cell>
          <cell r="H443">
            <v>7050</v>
          </cell>
          <cell r="I443">
            <v>7050</v>
          </cell>
          <cell r="J443" t="str">
            <v>FOB Klaipeda</v>
          </cell>
          <cell r="K443" t="str">
            <v>FOB Klaipeda</v>
          </cell>
          <cell r="L443" t="str">
            <v>Lifosa</v>
          </cell>
          <cell r="M443" t="str">
            <v>Lifosa</v>
          </cell>
          <cell r="N443" t="str">
            <v>GMF</v>
          </cell>
          <cell r="O443" t="str">
            <v>Kemira</v>
          </cell>
          <cell r="P443">
            <v>142.5</v>
          </cell>
          <cell r="Q443">
            <v>1004625</v>
          </cell>
          <cell r="R443">
            <v>1004625</v>
          </cell>
          <cell r="S443">
            <v>0</v>
          </cell>
          <cell r="T443">
            <v>47316</v>
          </cell>
          <cell r="U443">
            <v>0</v>
          </cell>
          <cell r="V443">
            <v>0</v>
          </cell>
          <cell r="W443">
            <v>0</v>
          </cell>
          <cell r="X443">
            <v>0</v>
          </cell>
          <cell r="Y443">
            <v>0</v>
          </cell>
          <cell r="Z443">
            <v>0</v>
          </cell>
        </row>
        <row r="444">
          <cell r="A444">
            <v>200111</v>
          </cell>
          <cell r="B444" t="str">
            <v>np</v>
          </cell>
          <cell r="C444" t="str">
            <v>np10</v>
          </cell>
          <cell r="D444">
            <v>37208</v>
          </cell>
          <cell r="E444">
            <v>37210</v>
          </cell>
          <cell r="F444">
            <v>37240</v>
          </cell>
          <cell r="G444">
            <v>37226</v>
          </cell>
          <cell r="H444">
            <v>10557.53515625</v>
          </cell>
          <cell r="I444">
            <v>10499.9501953125</v>
          </cell>
          <cell r="J444" t="str">
            <v>DAF Ivangorod</v>
          </cell>
          <cell r="K444" t="str">
            <v>FOB Tallinn</v>
          </cell>
          <cell r="L444" t="str">
            <v>Фосфорит</v>
          </cell>
          <cell r="M444" t="str">
            <v>Фосфорит</v>
          </cell>
          <cell r="N444" t="str">
            <v>GMF</v>
          </cell>
          <cell r="O444" t="str">
            <v>Agrosin</v>
          </cell>
          <cell r="P444">
            <v>102</v>
          </cell>
          <cell r="Q444">
            <v>1070994.8999999999</v>
          </cell>
          <cell r="R444">
            <v>1070994.8999999999</v>
          </cell>
          <cell r="S444">
            <v>0</v>
          </cell>
          <cell r="T444" t="str">
            <v>EBSS</v>
          </cell>
          <cell r="U444">
            <v>99774.83</v>
          </cell>
          <cell r="V444">
            <v>99774.83</v>
          </cell>
          <cell r="W444">
            <v>0</v>
          </cell>
          <cell r="X444">
            <v>0</v>
          </cell>
          <cell r="Y444">
            <v>0</v>
          </cell>
          <cell r="Z444">
            <v>0</v>
          </cell>
        </row>
        <row r="445">
          <cell r="A445">
            <v>200108</v>
          </cell>
          <cell r="B445" t="str">
            <v>np</v>
          </cell>
          <cell r="C445" t="str">
            <v>np11</v>
          </cell>
          <cell r="D445">
            <v>37103</v>
          </cell>
          <cell r="E445">
            <v>37127</v>
          </cell>
          <cell r="F445">
            <v>37103</v>
          </cell>
          <cell r="G445">
            <v>37127</v>
          </cell>
          <cell r="H445">
            <v>3012.280029296875</v>
          </cell>
          <cell r="I445">
            <v>3012.280029296875</v>
          </cell>
          <cell r="J445" t="str">
            <v>FOB Klaipeda</v>
          </cell>
          <cell r="K445" t="str">
            <v>FOB Klaipeda</v>
          </cell>
          <cell r="L445" t="str">
            <v>Lifosa</v>
          </cell>
          <cell r="M445" t="str">
            <v>Lifosa</v>
          </cell>
          <cell r="N445" t="str">
            <v>GMF</v>
          </cell>
          <cell r="O445" t="str">
            <v>Kemira</v>
          </cell>
          <cell r="P445">
            <v>142.5</v>
          </cell>
          <cell r="Q445">
            <v>429249.9</v>
          </cell>
          <cell r="R445">
            <v>429249.9</v>
          </cell>
          <cell r="S445">
            <v>0</v>
          </cell>
          <cell r="T445">
            <v>17164.8</v>
          </cell>
          <cell r="U445">
            <v>0</v>
          </cell>
          <cell r="V445">
            <v>0</v>
          </cell>
          <cell r="W445">
            <v>0</v>
          </cell>
          <cell r="X445">
            <v>0</v>
          </cell>
          <cell r="Y445">
            <v>0</v>
          </cell>
          <cell r="Z445">
            <v>0</v>
          </cell>
        </row>
        <row r="446">
          <cell r="A446">
            <v>200108</v>
          </cell>
          <cell r="B446" t="str">
            <v>np</v>
          </cell>
          <cell r="C446" t="str">
            <v>np12</v>
          </cell>
          <cell r="D446">
            <v>37118</v>
          </cell>
          <cell r="E446">
            <v>37128</v>
          </cell>
          <cell r="F446">
            <v>37120</v>
          </cell>
          <cell r="G446">
            <v>37128</v>
          </cell>
          <cell r="H446">
            <v>4090.699951171875</v>
          </cell>
          <cell r="I446">
            <v>4090.699951171875</v>
          </cell>
          <cell r="J446" t="str">
            <v>FOB Klaipeda</v>
          </cell>
          <cell r="K446" t="str">
            <v>FOB Klaipeda</v>
          </cell>
          <cell r="L446" t="str">
            <v>Lifosa</v>
          </cell>
          <cell r="M446" t="str">
            <v>Lifosa</v>
          </cell>
          <cell r="N446" t="str">
            <v>GMF</v>
          </cell>
          <cell r="O446" t="str">
            <v>Kemira</v>
          </cell>
          <cell r="P446">
            <v>142.5</v>
          </cell>
          <cell r="Q446">
            <v>582924.75</v>
          </cell>
          <cell r="R446">
            <v>582924.75</v>
          </cell>
          <cell r="S446">
            <v>0</v>
          </cell>
          <cell r="T446">
            <v>50064</v>
          </cell>
          <cell r="U446">
            <v>0</v>
          </cell>
          <cell r="V446">
            <v>0</v>
          </cell>
          <cell r="W446">
            <v>0</v>
          </cell>
          <cell r="X446">
            <v>0</v>
          </cell>
          <cell r="Y446">
            <v>0</v>
          </cell>
          <cell r="Z446">
            <v>0</v>
          </cell>
        </row>
        <row r="447">
          <cell r="A447">
            <v>200109</v>
          </cell>
          <cell r="B447" t="str">
            <v>np</v>
          </cell>
          <cell r="C447" t="str">
            <v>np13</v>
          </cell>
          <cell r="D447">
            <v>37102</v>
          </cell>
          <cell r="E447">
            <v>37163</v>
          </cell>
          <cell r="F447">
            <v>37193</v>
          </cell>
          <cell r="G447">
            <v>37163</v>
          </cell>
          <cell r="H447">
            <v>5930.4599609375</v>
          </cell>
          <cell r="I447">
            <v>5930.4599609375</v>
          </cell>
          <cell r="J447" t="str">
            <v>FOB Klaipeda</v>
          </cell>
          <cell r="K447" t="str">
            <v>FOB Klaipeda</v>
          </cell>
          <cell r="L447" t="str">
            <v>Lifosa</v>
          </cell>
          <cell r="M447" t="str">
            <v>Lifosa</v>
          </cell>
          <cell r="N447" t="str">
            <v>GMF</v>
          </cell>
          <cell r="O447" t="str">
            <v>Kemira</v>
          </cell>
          <cell r="P447">
            <v>142.5</v>
          </cell>
          <cell r="Q447">
            <v>845090.55</v>
          </cell>
          <cell r="R447">
            <v>845090.55</v>
          </cell>
          <cell r="S447">
            <v>0</v>
          </cell>
          <cell r="T447">
            <v>0</v>
          </cell>
          <cell r="U447">
            <v>0</v>
          </cell>
          <cell r="V447">
            <v>0</v>
          </cell>
          <cell r="W447">
            <v>0</v>
          </cell>
          <cell r="X447">
            <v>0</v>
          </cell>
          <cell r="Y447">
            <v>0</v>
          </cell>
          <cell r="Z447">
            <v>0</v>
          </cell>
        </row>
        <row r="448">
          <cell r="A448">
            <v>200109</v>
          </cell>
          <cell r="B448" t="str">
            <v>np</v>
          </cell>
          <cell r="C448" t="str">
            <v>np14</v>
          </cell>
          <cell r="D448">
            <v>37151</v>
          </cell>
          <cell r="E448">
            <v>37156</v>
          </cell>
          <cell r="F448">
            <v>37103</v>
          </cell>
          <cell r="G448">
            <v>37156</v>
          </cell>
          <cell r="H448">
            <v>65</v>
          </cell>
          <cell r="I448">
            <v>65</v>
          </cell>
          <cell r="J448" t="str">
            <v>DAF Ivangorod</v>
          </cell>
          <cell r="K448" t="str">
            <v>DAF Ivangorod</v>
          </cell>
          <cell r="L448" t="str">
            <v>Фосфорит</v>
          </cell>
          <cell r="M448" t="str">
            <v>Фосфорит</v>
          </cell>
          <cell r="N448" t="str">
            <v>GMF</v>
          </cell>
          <cell r="O448" t="str">
            <v>Express Eng</v>
          </cell>
          <cell r="P448">
            <v>104.5</v>
          </cell>
          <cell r="Q448">
            <v>6792.5</v>
          </cell>
          <cell r="R448">
            <v>6792.5</v>
          </cell>
          <cell r="S448">
            <v>0</v>
          </cell>
          <cell r="T448">
            <v>0</v>
          </cell>
          <cell r="U448">
            <v>0</v>
          </cell>
          <cell r="V448">
            <v>0</v>
          </cell>
          <cell r="W448">
            <v>0</v>
          </cell>
          <cell r="X448">
            <v>0</v>
          </cell>
          <cell r="Y448">
            <v>0</v>
          </cell>
          <cell r="Z448">
            <v>0</v>
          </cell>
        </row>
        <row r="449">
          <cell r="A449">
            <v>200111</v>
          </cell>
          <cell r="B449" t="str">
            <v>np</v>
          </cell>
          <cell r="C449" t="str">
            <v>np15</v>
          </cell>
          <cell r="D449">
            <v>37220</v>
          </cell>
          <cell r="E449">
            <v>37218</v>
          </cell>
          <cell r="F449">
            <v>37250</v>
          </cell>
          <cell r="G449">
            <v>37218</v>
          </cell>
          <cell r="H449">
            <v>832.0999755859375</v>
          </cell>
          <cell r="I449">
            <v>832.0999755859375</v>
          </cell>
          <cell r="J449" t="str">
            <v>DAF Ivangorod</v>
          </cell>
          <cell r="K449" t="str">
            <v>DAF Ivangorod</v>
          </cell>
          <cell r="L449" t="str">
            <v>Фосфорит</v>
          </cell>
          <cell r="M449" t="str">
            <v>Фосфорит</v>
          </cell>
          <cell r="N449" t="str">
            <v>GMF</v>
          </cell>
          <cell r="O449" t="str">
            <v>SCPA</v>
          </cell>
          <cell r="P449">
            <v>106.6</v>
          </cell>
          <cell r="Q449">
            <v>88701.86</v>
          </cell>
          <cell r="R449">
            <v>88701.86</v>
          </cell>
          <cell r="S449">
            <v>0</v>
          </cell>
          <cell r="T449">
            <v>0</v>
          </cell>
          <cell r="U449">
            <v>0</v>
          </cell>
          <cell r="V449">
            <v>0</v>
          </cell>
          <cell r="W449">
            <v>0</v>
          </cell>
          <cell r="X449">
            <v>0</v>
          </cell>
          <cell r="Y449">
            <v>0</v>
          </cell>
          <cell r="Z449">
            <v>0</v>
          </cell>
        </row>
        <row r="450">
          <cell r="A450">
            <v>200109</v>
          </cell>
          <cell r="B450" t="str">
            <v>np</v>
          </cell>
          <cell r="C450" t="str">
            <v>np16</v>
          </cell>
          <cell r="D450">
            <v>37104</v>
          </cell>
          <cell r="E450">
            <v>37164</v>
          </cell>
          <cell r="F450">
            <v>37194</v>
          </cell>
          <cell r="G450">
            <v>37164</v>
          </cell>
          <cell r="H450">
            <v>6027.580078125</v>
          </cell>
          <cell r="I450">
            <v>6027.580078125</v>
          </cell>
          <cell r="J450" t="str">
            <v>FOB Klaipeda</v>
          </cell>
          <cell r="K450" t="str">
            <v>FOB Klaipeda</v>
          </cell>
          <cell r="L450" t="str">
            <v>Lifosa</v>
          </cell>
          <cell r="M450" t="str">
            <v>Lifosa</v>
          </cell>
          <cell r="N450" t="str">
            <v>GMF</v>
          </cell>
          <cell r="O450" t="str">
            <v>Kemira</v>
          </cell>
          <cell r="P450">
            <v>142.5</v>
          </cell>
          <cell r="Q450">
            <v>858930.15</v>
          </cell>
          <cell r="R450">
            <v>858930.15</v>
          </cell>
          <cell r="S450">
            <v>0</v>
          </cell>
          <cell r="T450">
            <v>17234.82</v>
          </cell>
          <cell r="U450">
            <v>0</v>
          </cell>
          <cell r="V450">
            <v>0</v>
          </cell>
          <cell r="W450">
            <v>0</v>
          </cell>
          <cell r="X450">
            <v>0</v>
          </cell>
          <cell r="Y450">
            <v>0</v>
          </cell>
          <cell r="Z450">
            <v>0</v>
          </cell>
        </row>
        <row r="451">
          <cell r="A451">
            <v>200110</v>
          </cell>
          <cell r="B451" t="str">
            <v>np</v>
          </cell>
          <cell r="C451" t="str">
            <v>np17</v>
          </cell>
          <cell r="D451">
            <v>37104</v>
          </cell>
          <cell r="E451">
            <v>37191</v>
          </cell>
          <cell r="F451">
            <v>37221</v>
          </cell>
          <cell r="G451">
            <v>37191</v>
          </cell>
          <cell r="H451">
            <v>5928.2900390625</v>
          </cell>
          <cell r="I451">
            <v>5928.2900390625</v>
          </cell>
          <cell r="J451" t="str">
            <v>FOB Klaipeda</v>
          </cell>
          <cell r="K451" t="str">
            <v>FOB Klaipeda</v>
          </cell>
          <cell r="L451" t="str">
            <v>Lifosa</v>
          </cell>
          <cell r="M451" t="str">
            <v>Lifosa</v>
          </cell>
          <cell r="N451" t="str">
            <v>GMF</v>
          </cell>
          <cell r="O451" t="str">
            <v>Kemira</v>
          </cell>
          <cell r="P451">
            <v>142.5</v>
          </cell>
          <cell r="Q451">
            <v>844781.32499999995</v>
          </cell>
          <cell r="R451">
            <v>844781.33</v>
          </cell>
          <cell r="S451">
            <v>0</v>
          </cell>
          <cell r="T451">
            <v>0</v>
          </cell>
          <cell r="U451">
            <v>0</v>
          </cell>
          <cell r="V451">
            <v>0</v>
          </cell>
          <cell r="W451">
            <v>0</v>
          </cell>
          <cell r="X451">
            <v>0</v>
          </cell>
          <cell r="Y451">
            <v>0</v>
          </cell>
          <cell r="Z451">
            <v>0</v>
          </cell>
        </row>
        <row r="452">
          <cell r="A452">
            <v>200111</v>
          </cell>
          <cell r="B452" t="str">
            <v>np</v>
          </cell>
          <cell r="C452" t="str">
            <v>np22</v>
          </cell>
          <cell r="D452">
            <v>37210</v>
          </cell>
          <cell r="E452">
            <v>37200</v>
          </cell>
          <cell r="F452">
            <v>37242</v>
          </cell>
          <cell r="G452">
            <v>37233</v>
          </cell>
          <cell r="H452">
            <v>20972.900390625</v>
          </cell>
          <cell r="I452">
            <v>20849.599609375</v>
          </cell>
          <cell r="J452" t="str">
            <v>DAF Ivangorod</v>
          </cell>
          <cell r="K452" t="str">
            <v>FOB Tallinn</v>
          </cell>
          <cell r="L452" t="str">
            <v>Фосфорит</v>
          </cell>
          <cell r="M452" t="str">
            <v>Фосфорит</v>
          </cell>
          <cell r="N452" t="str">
            <v>GMF</v>
          </cell>
          <cell r="O452" t="str">
            <v>Agrosin</v>
          </cell>
          <cell r="P452">
            <v>92</v>
          </cell>
          <cell r="Q452">
            <v>1918163.2</v>
          </cell>
          <cell r="R452">
            <v>1918163.2</v>
          </cell>
          <cell r="S452">
            <v>0</v>
          </cell>
          <cell r="T452" t="str">
            <v>EBSS</v>
          </cell>
          <cell r="U452">
            <v>210035.24</v>
          </cell>
          <cell r="V452">
            <v>210035.24</v>
          </cell>
          <cell r="W452">
            <v>0</v>
          </cell>
          <cell r="X452">
            <v>0</v>
          </cell>
          <cell r="Y452">
            <v>0</v>
          </cell>
          <cell r="Z452">
            <v>0</v>
          </cell>
        </row>
        <row r="453">
          <cell r="A453">
            <v>200110</v>
          </cell>
          <cell r="B453" t="str">
            <v>np</v>
          </cell>
          <cell r="C453" t="str">
            <v>np24</v>
          </cell>
          <cell r="D453">
            <v>37112</v>
          </cell>
          <cell r="E453">
            <v>37194</v>
          </cell>
          <cell r="F453">
            <v>37224</v>
          </cell>
          <cell r="G453">
            <v>37194</v>
          </cell>
          <cell r="H453">
            <v>5709.31982421875</v>
          </cell>
          <cell r="I453">
            <v>5709.31982421875</v>
          </cell>
          <cell r="J453" t="str">
            <v>FOB Klaipeda</v>
          </cell>
          <cell r="K453" t="str">
            <v>FOB Klaipeda</v>
          </cell>
          <cell r="L453" t="str">
            <v>Lifosa</v>
          </cell>
          <cell r="M453" t="str">
            <v>Lifosa</v>
          </cell>
          <cell r="N453" t="str">
            <v>GMF</v>
          </cell>
          <cell r="O453" t="str">
            <v>Kemira</v>
          </cell>
          <cell r="P453">
            <v>142.5</v>
          </cell>
          <cell r="Q453">
            <v>813578.1</v>
          </cell>
          <cell r="R453">
            <v>813578.1</v>
          </cell>
          <cell r="S453">
            <v>0</v>
          </cell>
          <cell r="T453">
            <v>0</v>
          </cell>
          <cell r="U453">
            <v>0</v>
          </cell>
          <cell r="V453">
            <v>0</v>
          </cell>
          <cell r="W453">
            <v>0</v>
          </cell>
          <cell r="X453">
            <v>0</v>
          </cell>
          <cell r="Y453">
            <v>0</v>
          </cell>
          <cell r="Z453">
            <v>0</v>
          </cell>
        </row>
        <row r="454">
          <cell r="A454">
            <v>200111</v>
          </cell>
          <cell r="B454" t="str">
            <v>np</v>
          </cell>
          <cell r="C454" t="str">
            <v>np25</v>
          </cell>
          <cell r="D454">
            <v>37225</v>
          </cell>
          <cell r="E454">
            <v>37224</v>
          </cell>
          <cell r="F454">
            <v>37257</v>
          </cell>
          <cell r="G454">
            <v>37240</v>
          </cell>
          <cell r="H454">
            <v>20999.80078125</v>
          </cell>
          <cell r="I454">
            <v>21064.419921875</v>
          </cell>
          <cell r="J454" t="str">
            <v>DAF Ivangorod</v>
          </cell>
          <cell r="K454" t="str">
            <v>FOB Tallinn</v>
          </cell>
          <cell r="L454" t="str">
            <v>Фосфорит</v>
          </cell>
          <cell r="M454" t="str">
            <v>Фосфорит</v>
          </cell>
          <cell r="N454" t="str">
            <v>GMF</v>
          </cell>
          <cell r="O454" t="str">
            <v>Mekatrade</v>
          </cell>
          <cell r="P454">
            <v>102</v>
          </cell>
          <cell r="Q454">
            <v>2148570.84</v>
          </cell>
          <cell r="R454">
            <v>2148570.84</v>
          </cell>
          <cell r="S454">
            <v>0</v>
          </cell>
          <cell r="T454" t="str">
            <v>EBSS</v>
          </cell>
          <cell r="U454">
            <v>200111.99</v>
          </cell>
          <cell r="V454">
            <v>172900.89</v>
          </cell>
          <cell r="W454">
            <v>27211.1</v>
          </cell>
          <cell r="X454">
            <v>0</v>
          </cell>
          <cell r="Y454">
            <v>0</v>
          </cell>
          <cell r="Z454">
            <v>0</v>
          </cell>
        </row>
        <row r="455">
          <cell r="A455">
            <v>200111</v>
          </cell>
          <cell r="B455" t="str">
            <v>np</v>
          </cell>
          <cell r="C455" t="str">
            <v>np26</v>
          </cell>
          <cell r="D455">
            <v>37120</v>
          </cell>
          <cell r="E455">
            <v>37215</v>
          </cell>
          <cell r="F455">
            <v>37243</v>
          </cell>
          <cell r="G455">
            <v>37215</v>
          </cell>
          <cell r="H455">
            <v>1415.8299560546875</v>
          </cell>
          <cell r="I455">
            <v>1415.8299560546875</v>
          </cell>
          <cell r="J455" t="str">
            <v>FOB Klaipeda</v>
          </cell>
          <cell r="K455" t="str">
            <v>FOB Klaipeda</v>
          </cell>
          <cell r="L455" t="str">
            <v>Lifosa</v>
          </cell>
          <cell r="M455" t="str">
            <v>Lifosa</v>
          </cell>
          <cell r="N455" t="str">
            <v>GMF</v>
          </cell>
          <cell r="O455" t="str">
            <v>Kemira</v>
          </cell>
          <cell r="P455">
            <v>142.5</v>
          </cell>
          <cell r="Q455">
            <v>201755.77499999999</v>
          </cell>
          <cell r="R455">
            <v>201755.78</v>
          </cell>
          <cell r="S455">
            <v>0</v>
          </cell>
          <cell r="T455">
            <v>0</v>
          </cell>
          <cell r="U455">
            <v>0</v>
          </cell>
          <cell r="V455">
            <v>0</v>
          </cell>
          <cell r="W455">
            <v>0</v>
          </cell>
          <cell r="X455">
            <v>0</v>
          </cell>
          <cell r="Y455">
            <v>0</v>
          </cell>
          <cell r="Z455">
            <v>0</v>
          </cell>
        </row>
        <row r="456">
          <cell r="A456">
            <v>200201</v>
          </cell>
          <cell r="B456" t="str">
            <v>np</v>
          </cell>
          <cell r="C456" t="str">
            <v>np27</v>
          </cell>
          <cell r="D456">
            <v>37279</v>
          </cell>
          <cell r="E456">
            <v>37134</v>
          </cell>
          <cell r="F456">
            <v>37301</v>
          </cell>
          <cell r="G456">
            <v>1534.5</v>
          </cell>
          <cell r="H456">
            <v>15000</v>
          </cell>
          <cell r="I456">
            <v>15000</v>
          </cell>
          <cell r="J456" t="str">
            <v>DAF Ivangorod</v>
          </cell>
          <cell r="K456" t="str">
            <v>FOB Tallinn</v>
          </cell>
          <cell r="L456" t="str">
            <v>Фосфорит</v>
          </cell>
          <cell r="M456" t="str">
            <v>Фосфорит</v>
          </cell>
          <cell r="N456" t="str">
            <v>GMF</v>
          </cell>
          <cell r="O456" t="str">
            <v>Mekatrade</v>
          </cell>
          <cell r="P456">
            <v>102</v>
          </cell>
          <cell r="Q456">
            <v>1530000</v>
          </cell>
          <cell r="R456">
            <v>0</v>
          </cell>
          <cell r="S456">
            <v>1530000</v>
          </cell>
          <cell r="T456" t="str">
            <v>EBSS</v>
          </cell>
          <cell r="U456">
            <v>142500</v>
          </cell>
          <cell r="V456">
            <v>0</v>
          </cell>
          <cell r="W456">
            <v>142500</v>
          </cell>
          <cell r="X456">
            <v>0</v>
          </cell>
          <cell r="Y456">
            <v>0</v>
          </cell>
          <cell r="Z456">
            <v>0</v>
          </cell>
        </row>
        <row r="457">
          <cell r="A457">
            <v>200201</v>
          </cell>
          <cell r="B457" t="str">
            <v>np</v>
          </cell>
          <cell r="C457" t="str">
            <v>np28</v>
          </cell>
          <cell r="D457">
            <v>37271</v>
          </cell>
          <cell r="E457">
            <v>37134</v>
          </cell>
          <cell r="F457">
            <v>37301</v>
          </cell>
          <cell r="G457">
            <v>1160</v>
          </cell>
          <cell r="H457">
            <v>0</v>
          </cell>
          <cell r="I457">
            <v>0</v>
          </cell>
          <cell r="J457" t="str">
            <v>DAF Ivangorod</v>
          </cell>
          <cell r="K457" t="str">
            <v>FOB Tallinn</v>
          </cell>
          <cell r="L457" t="str">
            <v>Фосфорит</v>
          </cell>
          <cell r="M457" t="str">
            <v>Фосфорит</v>
          </cell>
          <cell r="N457" t="str">
            <v>GMF</v>
          </cell>
          <cell r="O457" t="str">
            <v>Mekatrade</v>
          </cell>
          <cell r="P457">
            <v>92</v>
          </cell>
          <cell r="Q457">
            <v>0</v>
          </cell>
          <cell r="R457">
            <v>0</v>
          </cell>
          <cell r="S457">
            <v>0</v>
          </cell>
          <cell r="T457" t="str">
            <v>EBSS</v>
          </cell>
          <cell r="U457">
            <v>0</v>
          </cell>
          <cell r="V457">
            <v>0</v>
          </cell>
          <cell r="W457">
            <v>0</v>
          </cell>
          <cell r="X457">
            <v>0</v>
          </cell>
          <cell r="Y457">
            <v>0</v>
          </cell>
          <cell r="Z457">
            <v>0</v>
          </cell>
        </row>
        <row r="458">
          <cell r="A458">
            <v>200112</v>
          </cell>
          <cell r="B458" t="str">
            <v>np</v>
          </cell>
          <cell r="C458" t="str">
            <v>np29</v>
          </cell>
          <cell r="D458">
            <v>37245</v>
          </cell>
          <cell r="E458">
            <v>37247</v>
          </cell>
          <cell r="F458">
            <v>37134</v>
          </cell>
          <cell r="G458">
            <v>37247</v>
          </cell>
          <cell r="H458">
            <v>1234</v>
          </cell>
          <cell r="I458">
            <v>1234</v>
          </cell>
          <cell r="J458" t="str">
            <v>DAF Ivangorod</v>
          </cell>
          <cell r="K458" t="str">
            <v>DAF Ivangorod</v>
          </cell>
          <cell r="L458" t="str">
            <v>Фосфорит</v>
          </cell>
          <cell r="M458" t="str">
            <v>Фосфорит</v>
          </cell>
          <cell r="N458" t="str">
            <v>GMF</v>
          </cell>
          <cell r="O458" t="str">
            <v>Express Eng</v>
          </cell>
          <cell r="P458">
            <v>104.5</v>
          </cell>
          <cell r="Q458">
            <v>128953</v>
          </cell>
          <cell r="R458">
            <v>128953</v>
          </cell>
          <cell r="S458">
            <v>0</v>
          </cell>
          <cell r="T458">
            <v>0</v>
          </cell>
          <cell r="U458">
            <v>0</v>
          </cell>
          <cell r="V458">
            <v>0</v>
          </cell>
          <cell r="W458">
            <v>0</v>
          </cell>
          <cell r="X458">
            <v>0</v>
          </cell>
          <cell r="Y458">
            <v>0</v>
          </cell>
          <cell r="Z458">
            <v>0</v>
          </cell>
        </row>
        <row r="459">
          <cell r="A459">
            <v>200201</v>
          </cell>
          <cell r="B459" t="str">
            <v>np</v>
          </cell>
          <cell r="C459" t="str">
            <v>np30</v>
          </cell>
          <cell r="D459">
            <v>37281</v>
          </cell>
          <cell r="E459">
            <v>37134</v>
          </cell>
          <cell r="F459">
            <v>37134</v>
          </cell>
          <cell r="G459">
            <v>662</v>
          </cell>
          <cell r="H459">
            <v>260</v>
          </cell>
          <cell r="I459">
            <v>260</v>
          </cell>
          <cell r="J459" t="str">
            <v>DAF Ivangorod</v>
          </cell>
          <cell r="K459" t="str">
            <v>DAF Ivangorod</v>
          </cell>
          <cell r="L459" t="str">
            <v>Фосфорит</v>
          </cell>
          <cell r="M459" t="str">
            <v>Фосфорит</v>
          </cell>
          <cell r="N459" t="str">
            <v>GMF</v>
          </cell>
          <cell r="O459" t="str">
            <v>IET</v>
          </cell>
          <cell r="P459">
            <v>103.6</v>
          </cell>
          <cell r="Q459">
            <v>26936</v>
          </cell>
          <cell r="R459">
            <v>0</v>
          </cell>
          <cell r="S459">
            <v>26936</v>
          </cell>
          <cell r="T459">
            <v>0</v>
          </cell>
          <cell r="U459">
            <v>0</v>
          </cell>
          <cell r="V459">
            <v>0</v>
          </cell>
          <cell r="W459">
            <v>0</v>
          </cell>
          <cell r="X459">
            <v>0</v>
          </cell>
          <cell r="Y459">
            <v>0</v>
          </cell>
          <cell r="Z459">
            <v>0</v>
          </cell>
        </row>
        <row r="460">
          <cell r="A460">
            <v>200201</v>
          </cell>
          <cell r="B460" t="str">
            <v>np</v>
          </cell>
          <cell r="C460" t="str">
            <v>np31</v>
          </cell>
          <cell r="D460">
            <v>37281</v>
          </cell>
          <cell r="E460">
            <v>37130</v>
          </cell>
          <cell r="F460">
            <v>37317</v>
          </cell>
          <cell r="G460">
            <v>3095.10009765625</v>
          </cell>
          <cell r="H460">
            <v>4000</v>
          </cell>
          <cell r="I460">
            <v>4000</v>
          </cell>
          <cell r="J460" t="str">
            <v>FCA Belorechenskaya</v>
          </cell>
          <cell r="K460" t="str">
            <v>FOB Novorossijsk</v>
          </cell>
          <cell r="L460" t="str">
            <v>Белореченск</v>
          </cell>
          <cell r="M460" t="str">
            <v>КГОК</v>
          </cell>
          <cell r="N460" t="str">
            <v>GMF</v>
          </cell>
          <cell r="O460" t="str">
            <v>Helm</v>
          </cell>
          <cell r="P460">
            <v>102</v>
          </cell>
          <cell r="Q460">
            <v>408000</v>
          </cell>
          <cell r="R460">
            <v>0</v>
          </cell>
          <cell r="S460">
            <v>408000</v>
          </cell>
          <cell r="T460" t="str">
            <v>Railco</v>
          </cell>
          <cell r="U460">
            <v>50160</v>
          </cell>
          <cell r="V460">
            <v>0</v>
          </cell>
          <cell r="W460">
            <v>50160</v>
          </cell>
          <cell r="X460">
            <v>0</v>
          </cell>
          <cell r="Y460">
            <v>0</v>
          </cell>
          <cell r="Z460">
            <v>0</v>
          </cell>
        </row>
        <row r="461">
          <cell r="A461">
            <v>200201</v>
          </cell>
          <cell r="B461" t="str">
            <v>np</v>
          </cell>
          <cell r="C461" t="str">
            <v>np32</v>
          </cell>
          <cell r="D461">
            <v>37287</v>
          </cell>
          <cell r="E461">
            <v>37134</v>
          </cell>
          <cell r="F461">
            <v>37134</v>
          </cell>
          <cell r="G461">
            <v>598.0999755859375</v>
          </cell>
          <cell r="H461">
            <v>2000</v>
          </cell>
          <cell r="I461">
            <v>2000</v>
          </cell>
          <cell r="J461" t="str">
            <v>FCA Belorechenskaya</v>
          </cell>
          <cell r="K461" t="str">
            <v>DAF Chop</v>
          </cell>
          <cell r="L461" t="str">
            <v>Белореченск</v>
          </cell>
          <cell r="M461" t="str">
            <v>КГОК</v>
          </cell>
          <cell r="N461" t="str">
            <v>GMF</v>
          </cell>
          <cell r="O461" t="str">
            <v>IET</v>
          </cell>
          <cell r="P461">
            <v>129</v>
          </cell>
          <cell r="Q461">
            <v>258000</v>
          </cell>
          <cell r="R461">
            <v>0</v>
          </cell>
          <cell r="S461">
            <v>258000</v>
          </cell>
          <cell r="T461" t="str">
            <v>Railco</v>
          </cell>
          <cell r="U461">
            <v>50000</v>
          </cell>
          <cell r="V461">
            <v>0</v>
          </cell>
          <cell r="W461">
            <v>50000</v>
          </cell>
          <cell r="X461">
            <v>0</v>
          </cell>
          <cell r="Y461">
            <v>0</v>
          </cell>
          <cell r="Z461">
            <v>0</v>
          </cell>
        </row>
        <row r="462">
          <cell r="A462">
            <v>200202</v>
          </cell>
          <cell r="B462" t="str">
            <v>np</v>
          </cell>
          <cell r="C462" t="str">
            <v>np33</v>
          </cell>
          <cell r="D462">
            <v>37302</v>
          </cell>
          <cell r="E462">
            <v>37154</v>
          </cell>
          <cell r="F462">
            <v>37306</v>
          </cell>
          <cell r="G462">
            <v>695</v>
          </cell>
          <cell r="H462">
            <v>2500</v>
          </cell>
          <cell r="I462">
            <v>2500</v>
          </cell>
          <cell r="J462" t="str">
            <v>DAF Ivangorod</v>
          </cell>
          <cell r="K462" t="str">
            <v>FOB Tallinn</v>
          </cell>
          <cell r="L462" t="str">
            <v>Фосфорит</v>
          </cell>
          <cell r="M462" t="str">
            <v>Фосфорит</v>
          </cell>
          <cell r="N462" t="str">
            <v>GMF</v>
          </cell>
          <cell r="O462" t="str">
            <v>Helm</v>
          </cell>
          <cell r="P462">
            <v>104</v>
          </cell>
          <cell r="Q462">
            <v>260000</v>
          </cell>
          <cell r="R462">
            <v>182000</v>
          </cell>
          <cell r="S462">
            <v>78000</v>
          </cell>
          <cell r="T462" t="str">
            <v>EBSS</v>
          </cell>
          <cell r="U462">
            <v>25000</v>
          </cell>
          <cell r="V462">
            <v>0</v>
          </cell>
          <cell r="W462">
            <v>25000</v>
          </cell>
          <cell r="X462">
            <v>0</v>
          </cell>
          <cell r="Y462">
            <v>0</v>
          </cell>
          <cell r="Z462">
            <v>0</v>
          </cell>
        </row>
        <row r="463">
          <cell r="A463">
            <v>200201</v>
          </cell>
          <cell r="B463" t="str">
            <v>np</v>
          </cell>
          <cell r="C463" t="str">
            <v>np34</v>
          </cell>
          <cell r="D463">
            <v>37278</v>
          </cell>
          <cell r="E463">
            <v>37156</v>
          </cell>
          <cell r="F463">
            <v>37306</v>
          </cell>
          <cell r="G463">
            <v>752.4000244140625</v>
          </cell>
          <cell r="H463">
            <v>1000</v>
          </cell>
          <cell r="I463">
            <v>1000</v>
          </cell>
          <cell r="J463" t="str">
            <v>DAF Ivangorod</v>
          </cell>
          <cell r="K463" t="str">
            <v>FOB Tallinn</v>
          </cell>
          <cell r="L463" t="str">
            <v>Фосфорит</v>
          </cell>
          <cell r="M463" t="str">
            <v>Фосфорит</v>
          </cell>
          <cell r="N463" t="str">
            <v>GMF</v>
          </cell>
          <cell r="O463" t="str">
            <v>Unifert</v>
          </cell>
          <cell r="P463">
            <v>105</v>
          </cell>
          <cell r="Q463">
            <v>105000</v>
          </cell>
          <cell r="R463">
            <v>0</v>
          </cell>
          <cell r="S463">
            <v>105000</v>
          </cell>
          <cell r="T463" t="str">
            <v>EBSS</v>
          </cell>
          <cell r="U463">
            <v>10000</v>
          </cell>
          <cell r="V463">
            <v>0</v>
          </cell>
          <cell r="W463">
            <v>10000</v>
          </cell>
          <cell r="X463">
            <v>0</v>
          </cell>
          <cell r="Y463">
            <v>0</v>
          </cell>
          <cell r="Z463">
            <v>0</v>
          </cell>
        </row>
        <row r="464">
          <cell r="A464">
            <v>200201</v>
          </cell>
          <cell r="B464" t="str">
            <v>np</v>
          </cell>
          <cell r="C464" t="str">
            <v>np35</v>
          </cell>
          <cell r="D464">
            <v>37283</v>
          </cell>
          <cell r="E464">
            <v>37142</v>
          </cell>
          <cell r="F464">
            <v>37142</v>
          </cell>
          <cell r="G464">
            <v>339</v>
          </cell>
          <cell r="H464">
            <v>850</v>
          </cell>
          <cell r="I464">
            <v>850</v>
          </cell>
          <cell r="J464" t="str">
            <v>DAF Ivangorod</v>
          </cell>
          <cell r="K464" t="str">
            <v>DAF Ivangorod</v>
          </cell>
          <cell r="L464" t="str">
            <v>Фосфорит</v>
          </cell>
          <cell r="M464" t="str">
            <v>Фосфорит</v>
          </cell>
          <cell r="N464" t="str">
            <v>GMF</v>
          </cell>
          <cell r="O464" t="str">
            <v>IET</v>
          </cell>
          <cell r="P464">
            <v>93.6</v>
          </cell>
          <cell r="Q464">
            <v>79560</v>
          </cell>
          <cell r="R464">
            <v>0</v>
          </cell>
          <cell r="S464">
            <v>79560</v>
          </cell>
          <cell r="T464">
            <v>0</v>
          </cell>
          <cell r="U464">
            <v>0</v>
          </cell>
          <cell r="V464">
            <v>0</v>
          </cell>
          <cell r="W464">
            <v>0</v>
          </cell>
          <cell r="X464">
            <v>0</v>
          </cell>
          <cell r="Y464">
            <v>0</v>
          </cell>
          <cell r="Z464">
            <v>0</v>
          </cell>
        </row>
        <row r="465">
          <cell r="A465">
            <v>200201</v>
          </cell>
          <cell r="B465" t="str">
            <v>np</v>
          </cell>
          <cell r="C465" t="str">
            <v>np36</v>
          </cell>
          <cell r="D465">
            <v>37286</v>
          </cell>
          <cell r="E465">
            <v>37148</v>
          </cell>
          <cell r="F465">
            <v>37151</v>
          </cell>
          <cell r="G465">
            <v>3100.89990234375</v>
          </cell>
          <cell r="H465">
            <v>1000</v>
          </cell>
          <cell r="I465">
            <v>1000</v>
          </cell>
          <cell r="J465" t="str">
            <v>DAF Ivangorod</v>
          </cell>
          <cell r="K465" t="str">
            <v>DAF Ivangorod</v>
          </cell>
          <cell r="L465" t="str">
            <v>Фосфорит</v>
          </cell>
          <cell r="M465" t="str">
            <v>Фосфорит</v>
          </cell>
          <cell r="N465" t="str">
            <v>GMF</v>
          </cell>
          <cell r="O465" t="str">
            <v>IET</v>
          </cell>
          <cell r="P465">
            <v>103.6</v>
          </cell>
          <cell r="Q465">
            <v>103600</v>
          </cell>
          <cell r="R465">
            <v>0</v>
          </cell>
          <cell r="S465">
            <v>103600</v>
          </cell>
          <cell r="T465">
            <v>29925.8</v>
          </cell>
          <cell r="U465">
            <v>0</v>
          </cell>
          <cell r="V465">
            <v>0</v>
          </cell>
          <cell r="W465">
            <v>0</v>
          </cell>
          <cell r="X465">
            <v>0</v>
          </cell>
          <cell r="Y465">
            <v>0</v>
          </cell>
          <cell r="Z465">
            <v>0</v>
          </cell>
        </row>
        <row r="466">
          <cell r="A466">
            <v>200108</v>
          </cell>
          <cell r="B466" t="str">
            <v>npk</v>
          </cell>
          <cell r="C466" t="str">
            <v>npk01</v>
          </cell>
          <cell r="D466">
            <v>37118</v>
          </cell>
          <cell r="E466">
            <v>37118</v>
          </cell>
          <cell r="F466">
            <v>37140</v>
          </cell>
          <cell r="G466">
            <v>37127</v>
          </cell>
          <cell r="H466">
            <v>4388</v>
          </cell>
          <cell r="I466">
            <v>4385.240234375</v>
          </cell>
          <cell r="J466" t="str">
            <v>FCA Nevinnomyssk</v>
          </cell>
          <cell r="K466" t="str">
            <v>FOB Novorossijsk</v>
          </cell>
          <cell r="L466" t="str">
            <v>НВТИ</v>
          </cell>
          <cell r="M466" t="str">
            <v>НВТИ</v>
          </cell>
          <cell r="N466" t="str">
            <v>GMF</v>
          </cell>
          <cell r="O466" t="str">
            <v>Transammonia</v>
          </cell>
          <cell r="P466">
            <v>140</v>
          </cell>
          <cell r="Q466">
            <v>613411.53</v>
          </cell>
          <cell r="R466">
            <v>613411.53</v>
          </cell>
          <cell r="S466">
            <v>0</v>
          </cell>
          <cell r="T466" t="str">
            <v>Railco</v>
          </cell>
          <cell r="U466">
            <v>52564.160000000003</v>
          </cell>
          <cell r="V466">
            <v>52564.160000000003</v>
          </cell>
          <cell r="W466">
            <v>0</v>
          </cell>
          <cell r="X466">
            <v>0</v>
          </cell>
          <cell r="Y466">
            <v>0</v>
          </cell>
          <cell r="Z466">
            <v>0</v>
          </cell>
        </row>
        <row r="467">
          <cell r="A467">
            <v>200108</v>
          </cell>
          <cell r="B467" t="str">
            <v>npk</v>
          </cell>
          <cell r="C467" t="str">
            <v>npk02</v>
          </cell>
          <cell r="D467">
            <v>37118</v>
          </cell>
          <cell r="E467">
            <v>37118</v>
          </cell>
          <cell r="F467">
            <v>37140</v>
          </cell>
          <cell r="G467">
            <v>37127</v>
          </cell>
          <cell r="H467">
            <v>5502</v>
          </cell>
          <cell r="I467">
            <v>5499.72412109375</v>
          </cell>
          <cell r="J467" t="str">
            <v>FCA Nevinnomyssk</v>
          </cell>
          <cell r="K467" t="str">
            <v>FOB Novorossijsk</v>
          </cell>
          <cell r="L467" t="str">
            <v>НВТИ</v>
          </cell>
          <cell r="M467" t="str">
            <v>НВТИ</v>
          </cell>
          <cell r="N467" t="str">
            <v>GMF</v>
          </cell>
          <cell r="O467" t="str">
            <v>Transammonia</v>
          </cell>
          <cell r="P467">
            <v>116</v>
          </cell>
          <cell r="Q467">
            <v>637425.47400000005</v>
          </cell>
          <cell r="R467">
            <v>637425.47</v>
          </cell>
          <cell r="S467">
            <v>0</v>
          </cell>
          <cell r="T467" t="str">
            <v>Railco</v>
          </cell>
          <cell r="U467">
            <v>65938.52</v>
          </cell>
          <cell r="V467">
            <v>65938.52</v>
          </cell>
          <cell r="W467">
            <v>0</v>
          </cell>
          <cell r="X467">
            <v>0</v>
          </cell>
          <cell r="Y467">
            <v>0</v>
          </cell>
          <cell r="Z467">
            <v>0</v>
          </cell>
        </row>
        <row r="468">
          <cell r="A468">
            <v>200111</v>
          </cell>
          <cell r="B468" t="str">
            <v>npk</v>
          </cell>
          <cell r="C468" t="str">
            <v>npk03</v>
          </cell>
          <cell r="D468">
            <v>37210</v>
          </cell>
          <cell r="E468">
            <v>37204</v>
          </cell>
          <cell r="F468">
            <v>37214</v>
          </cell>
          <cell r="G468">
            <v>37212</v>
          </cell>
          <cell r="H468">
            <v>8758</v>
          </cell>
          <cell r="I468">
            <v>8763.349609375</v>
          </cell>
          <cell r="J468" t="str">
            <v>FCA Nevinnomyssk</v>
          </cell>
          <cell r="K468" t="str">
            <v>FOB Novorossijsk</v>
          </cell>
          <cell r="L468" t="str">
            <v>НВТИ</v>
          </cell>
          <cell r="M468" t="str">
            <v>НВТИ</v>
          </cell>
          <cell r="N468" t="str">
            <v>GMF</v>
          </cell>
          <cell r="O468" t="str">
            <v>Transammonia</v>
          </cell>
          <cell r="P468">
            <v>118</v>
          </cell>
          <cell r="Q468">
            <v>1034075.3</v>
          </cell>
          <cell r="R468">
            <v>983658.63</v>
          </cell>
          <cell r="S468">
            <v>50416.67</v>
          </cell>
          <cell r="T468" t="str">
            <v>Railco</v>
          </cell>
          <cell r="U468">
            <v>102336.95</v>
          </cell>
          <cell r="V468">
            <v>102336.95</v>
          </cell>
          <cell r="W468">
            <v>0</v>
          </cell>
          <cell r="X468">
            <v>0</v>
          </cell>
          <cell r="Y468">
            <v>0</v>
          </cell>
          <cell r="Z468">
            <v>0</v>
          </cell>
        </row>
        <row r="469">
          <cell r="A469">
            <v>200201</v>
          </cell>
          <cell r="B469" t="str">
            <v>npk</v>
          </cell>
          <cell r="C469" t="str">
            <v>npk04</v>
          </cell>
          <cell r="D469">
            <v>37230</v>
          </cell>
          <cell r="E469">
            <v>37195</v>
          </cell>
          <cell r="F469">
            <v>37240</v>
          </cell>
          <cell r="G469">
            <v>1499.699951171875</v>
          </cell>
          <cell r="H469">
            <v>2727.60009765625</v>
          </cell>
          <cell r="I469">
            <v>2473.5</v>
          </cell>
          <cell r="J469" t="str">
            <v>FCA Nevinnomyssk</v>
          </cell>
          <cell r="K469" t="str">
            <v>C&amp;F Tripoli</v>
          </cell>
          <cell r="L469" t="str">
            <v>НВТИ</v>
          </cell>
          <cell r="M469" t="str">
            <v>НВТИ</v>
          </cell>
          <cell r="N469" t="str">
            <v>GMF</v>
          </cell>
          <cell r="O469" t="str">
            <v>Mekatrade</v>
          </cell>
          <cell r="P469">
            <v>156.03</v>
          </cell>
          <cell r="Q469">
            <v>385940.20500000002</v>
          </cell>
          <cell r="R469">
            <v>385940.21</v>
          </cell>
          <cell r="S469">
            <v>0</v>
          </cell>
          <cell r="T469" t="str">
            <v>Railco</v>
          </cell>
          <cell r="U469">
            <v>90282.75</v>
          </cell>
          <cell r="V469">
            <v>83924.14</v>
          </cell>
          <cell r="W469">
            <v>16450.86</v>
          </cell>
          <cell r="X469">
            <v>0</v>
          </cell>
          <cell r="Y469">
            <v>0</v>
          </cell>
          <cell r="Z469">
            <v>0</v>
          </cell>
        </row>
        <row r="470">
          <cell r="A470">
            <v>200201</v>
          </cell>
          <cell r="B470" t="str">
            <v>npk</v>
          </cell>
          <cell r="C470" t="str">
            <v>npk05</v>
          </cell>
          <cell r="D470">
            <v>37278</v>
          </cell>
          <cell r="F470">
            <v>37275</v>
          </cell>
          <cell r="G470">
            <v>3000</v>
          </cell>
          <cell r="H470">
            <v>4400</v>
          </cell>
          <cell r="I470">
            <v>4400</v>
          </cell>
          <cell r="J470" t="str">
            <v>FCA Nevinnomyssk</v>
          </cell>
          <cell r="K470" t="str">
            <v>FOB Novorossijsk</v>
          </cell>
          <cell r="L470" t="str">
            <v>НВТИ</v>
          </cell>
          <cell r="M470" t="str">
            <v>НВТИ</v>
          </cell>
          <cell r="N470" t="str">
            <v>GMF</v>
          </cell>
          <cell r="O470" t="str">
            <v>Transammonia</v>
          </cell>
          <cell r="P470">
            <v>142</v>
          </cell>
          <cell r="Q470">
            <v>624800</v>
          </cell>
          <cell r="R470">
            <v>0</v>
          </cell>
          <cell r="S470">
            <v>624800</v>
          </cell>
          <cell r="T470" t="str">
            <v>Railco</v>
          </cell>
          <cell r="U470">
            <v>52800</v>
          </cell>
          <cell r="V470">
            <v>0</v>
          </cell>
          <cell r="W470">
            <v>52800</v>
          </cell>
          <cell r="X470">
            <v>0</v>
          </cell>
          <cell r="Y470">
            <v>0</v>
          </cell>
          <cell r="Z470">
            <v>0</v>
          </cell>
        </row>
        <row r="471">
          <cell r="A471">
            <v>200201</v>
          </cell>
          <cell r="B471" t="str">
            <v>npk</v>
          </cell>
          <cell r="C471" t="str">
            <v>npk06</v>
          </cell>
          <cell r="D471">
            <v>37278</v>
          </cell>
          <cell r="E471">
            <v>37205</v>
          </cell>
          <cell r="F471">
            <v>37275</v>
          </cell>
          <cell r="G471">
            <v>1992.95703125</v>
          </cell>
          <cell r="H471">
            <v>9900</v>
          </cell>
          <cell r="I471">
            <v>9900</v>
          </cell>
          <cell r="J471" t="str">
            <v>FCA Nevinnomyssk</v>
          </cell>
          <cell r="K471" t="str">
            <v>FOB Novorossijsk</v>
          </cell>
          <cell r="L471" t="str">
            <v>НВТИ</v>
          </cell>
          <cell r="M471" t="str">
            <v>НВТИ</v>
          </cell>
          <cell r="N471" t="str">
            <v>GMF</v>
          </cell>
          <cell r="O471" t="str">
            <v>Transammonia</v>
          </cell>
          <cell r="P471">
            <v>116</v>
          </cell>
          <cell r="Q471">
            <v>1148400</v>
          </cell>
          <cell r="R471">
            <v>0</v>
          </cell>
          <cell r="S471">
            <v>1148400</v>
          </cell>
          <cell r="T471" t="str">
            <v>Railco</v>
          </cell>
          <cell r="U471">
            <v>118800</v>
          </cell>
          <cell r="V471">
            <v>0</v>
          </cell>
          <cell r="W471">
            <v>118800</v>
          </cell>
          <cell r="X471">
            <v>0</v>
          </cell>
          <cell r="Y471">
            <v>0</v>
          </cell>
          <cell r="Z471">
            <v>0</v>
          </cell>
        </row>
        <row r="472">
          <cell r="A472">
            <v>200202</v>
          </cell>
          <cell r="B472" t="str">
            <v>npk</v>
          </cell>
          <cell r="C472" t="str">
            <v>npk07</v>
          </cell>
          <cell r="D472">
            <v>37305</v>
          </cell>
          <cell r="E472">
            <v>37259</v>
          </cell>
          <cell r="F472">
            <v>37296</v>
          </cell>
          <cell r="G472">
            <v>135</v>
          </cell>
          <cell r="H472">
            <v>2500</v>
          </cell>
          <cell r="I472">
            <v>2500</v>
          </cell>
          <cell r="J472" t="str">
            <v>FCA Nevinnomyssk</v>
          </cell>
          <cell r="K472" t="str">
            <v>FOB Novorossijsk</v>
          </cell>
          <cell r="L472" t="str">
            <v>НВТИ</v>
          </cell>
          <cell r="M472" t="str">
            <v>НВТИ</v>
          </cell>
          <cell r="N472" t="str">
            <v>GMF</v>
          </cell>
          <cell r="O472" t="str">
            <v>Mekatrade</v>
          </cell>
          <cell r="P472">
            <v>120</v>
          </cell>
          <cell r="Q472">
            <v>300000</v>
          </cell>
          <cell r="R472">
            <v>0</v>
          </cell>
          <cell r="S472">
            <v>300000</v>
          </cell>
          <cell r="T472" t="str">
            <v>Railco</v>
          </cell>
          <cell r="U472">
            <v>30000</v>
          </cell>
          <cell r="V472">
            <v>0</v>
          </cell>
          <cell r="W472">
            <v>30000</v>
          </cell>
          <cell r="X472">
            <v>0</v>
          </cell>
          <cell r="Y472">
            <v>0</v>
          </cell>
          <cell r="Z472">
            <v>0</v>
          </cell>
        </row>
        <row r="473">
          <cell r="A473">
            <v>200202</v>
          </cell>
          <cell r="B473" t="str">
            <v>npk</v>
          </cell>
          <cell r="C473" t="str">
            <v>npk08</v>
          </cell>
          <cell r="D473">
            <v>37312</v>
          </cell>
          <cell r="E473">
            <v>37224</v>
          </cell>
          <cell r="F473">
            <v>37307</v>
          </cell>
          <cell r="G473">
            <v>331.39999389648438</v>
          </cell>
          <cell r="H473">
            <v>15000</v>
          </cell>
          <cell r="I473">
            <v>15000</v>
          </cell>
          <cell r="J473" t="str">
            <v>FCA Nevinnomyssk</v>
          </cell>
          <cell r="K473" t="str">
            <v>FOB Novorossijsk</v>
          </cell>
          <cell r="L473" t="str">
            <v>НВТИ</v>
          </cell>
          <cell r="M473" t="str">
            <v>НВТИ</v>
          </cell>
          <cell r="N473" t="str">
            <v>GMF</v>
          </cell>
          <cell r="O473" t="str">
            <v>Mekatrade</v>
          </cell>
          <cell r="P473">
            <v>120</v>
          </cell>
          <cell r="Q473">
            <v>1800000</v>
          </cell>
          <cell r="R473">
            <v>0</v>
          </cell>
          <cell r="S473">
            <v>1800000</v>
          </cell>
          <cell r="T473" t="str">
            <v>Railco</v>
          </cell>
          <cell r="U473">
            <v>180000</v>
          </cell>
          <cell r="V473">
            <v>0</v>
          </cell>
          <cell r="W473">
            <v>180000</v>
          </cell>
          <cell r="X473">
            <v>0</v>
          </cell>
          <cell r="Y473">
            <v>0</v>
          </cell>
          <cell r="Z473">
            <v>0</v>
          </cell>
        </row>
        <row r="474">
          <cell r="A474">
            <v>200108</v>
          </cell>
          <cell r="B474" t="str">
            <v>ssp</v>
          </cell>
          <cell r="C474" t="str">
            <v>ssp01</v>
          </cell>
          <cell r="D474">
            <v>37118</v>
          </cell>
          <cell r="E474">
            <v>37127</v>
          </cell>
          <cell r="F474">
            <v>37148</v>
          </cell>
          <cell r="G474">
            <v>37127</v>
          </cell>
          <cell r="H474">
            <v>585.67999267578125</v>
          </cell>
          <cell r="I474">
            <v>585.67999267578125</v>
          </cell>
          <cell r="J474" t="str">
            <v>FCA Sala</v>
          </cell>
          <cell r="K474" t="str">
            <v>FCA Sala</v>
          </cell>
          <cell r="L474" t="str">
            <v>Фосфорит</v>
          </cell>
          <cell r="M474" t="str">
            <v>Фосфорит</v>
          </cell>
          <cell r="N474" t="str">
            <v>GMF</v>
          </cell>
          <cell r="O474" t="str">
            <v>Express Eng</v>
          </cell>
          <cell r="P474">
            <v>87</v>
          </cell>
          <cell r="Q474">
            <v>50954.16</v>
          </cell>
          <cell r="R474">
            <v>50954.16</v>
          </cell>
          <cell r="S474">
            <v>0</v>
          </cell>
          <cell r="T474">
            <v>76440</v>
          </cell>
          <cell r="U474">
            <v>0</v>
          </cell>
          <cell r="V474">
            <v>0</v>
          </cell>
          <cell r="W474">
            <v>0</v>
          </cell>
          <cell r="X474">
            <v>0</v>
          </cell>
          <cell r="Y474">
            <v>0</v>
          </cell>
          <cell r="Z474">
            <v>0</v>
          </cell>
        </row>
        <row r="475">
          <cell r="A475">
            <v>200109</v>
          </cell>
          <cell r="B475" t="str">
            <v>ur</v>
          </cell>
          <cell r="C475" t="str">
            <v>ur01</v>
          </cell>
          <cell r="D475">
            <v>37137</v>
          </cell>
          <cell r="E475">
            <v>37142</v>
          </cell>
          <cell r="F475">
            <v>37132</v>
          </cell>
          <cell r="G475">
            <v>37186</v>
          </cell>
          <cell r="H475">
            <v>2997</v>
          </cell>
          <cell r="I475">
            <v>2997</v>
          </cell>
          <cell r="J475" t="str">
            <v>FCA Nevinnomyssk</v>
          </cell>
          <cell r="K475" t="str">
            <v>FOB Novorossijsk</v>
          </cell>
          <cell r="L475" t="str">
            <v>НВТИ</v>
          </cell>
          <cell r="M475" t="str">
            <v>НВТИ</v>
          </cell>
          <cell r="N475" t="str">
            <v>GMF</v>
          </cell>
          <cell r="O475" t="str">
            <v>Helm</v>
          </cell>
          <cell r="P475">
            <v>88</v>
          </cell>
          <cell r="Q475">
            <v>252562.83</v>
          </cell>
          <cell r="R475">
            <v>252562.83</v>
          </cell>
          <cell r="S475">
            <v>0</v>
          </cell>
          <cell r="T475" t="str">
            <v>Railco</v>
          </cell>
          <cell r="U475">
            <v>33276.49</v>
          </cell>
          <cell r="V475">
            <v>33276.49</v>
          </cell>
          <cell r="W475">
            <v>0</v>
          </cell>
          <cell r="X475">
            <v>0</v>
          </cell>
          <cell r="Y475">
            <v>0</v>
          </cell>
          <cell r="Z475">
            <v>0</v>
          </cell>
        </row>
        <row r="476">
          <cell r="A476">
            <v>200201</v>
          </cell>
          <cell r="B476" t="str">
            <v>ur</v>
          </cell>
          <cell r="C476" t="str">
            <v>ur02</v>
          </cell>
          <cell r="D476">
            <v>37281</v>
          </cell>
          <cell r="E476">
            <v>37218</v>
          </cell>
          <cell r="F476">
            <v>37132</v>
          </cell>
          <cell r="G476">
            <v>6317</v>
          </cell>
          <cell r="H476">
            <v>5000</v>
          </cell>
          <cell r="I476">
            <v>5000</v>
          </cell>
          <cell r="J476" t="str">
            <v>FCA Nevinnomyssk</v>
          </cell>
          <cell r="K476" t="str">
            <v>C&amp;F Panchevo</v>
          </cell>
          <cell r="L476" t="str">
            <v>НевАзот</v>
          </cell>
          <cell r="M476" t="str">
            <v>НевАзот</v>
          </cell>
          <cell r="N476" t="str">
            <v>GMF</v>
          </cell>
          <cell r="O476" t="str">
            <v>NPK Trading</v>
          </cell>
          <cell r="P476">
            <v>131</v>
          </cell>
          <cell r="Q476">
            <v>655000</v>
          </cell>
          <cell r="R476">
            <v>264000</v>
          </cell>
          <cell r="S476">
            <v>391000</v>
          </cell>
          <cell r="T476" t="str">
            <v>Railco</v>
          </cell>
          <cell r="U476">
            <v>242750</v>
          </cell>
          <cell r="V476">
            <v>5874</v>
          </cell>
          <cell r="W476">
            <v>236876</v>
          </cell>
          <cell r="X476">
            <v>0</v>
          </cell>
          <cell r="Y476">
            <v>0</v>
          </cell>
          <cell r="Z476">
            <v>0</v>
          </cell>
        </row>
        <row r="477">
          <cell r="A477">
            <v>200201</v>
          </cell>
          <cell r="B477" t="str">
            <v>ur</v>
          </cell>
          <cell r="C477" t="str">
            <v>ur03</v>
          </cell>
          <cell r="D477">
            <v>37281</v>
          </cell>
          <cell r="E477">
            <v>37225</v>
          </cell>
          <cell r="F477">
            <v>37256</v>
          </cell>
          <cell r="G477">
            <v>3000</v>
          </cell>
          <cell r="H477">
            <v>10000</v>
          </cell>
          <cell r="I477">
            <v>10000</v>
          </cell>
          <cell r="J477" t="str">
            <v>FOB Novorossijsk</v>
          </cell>
          <cell r="K477" t="str">
            <v>FOB Novorossijsk</v>
          </cell>
          <cell r="L477" t="str">
            <v>НевАзот</v>
          </cell>
          <cell r="M477" t="str">
            <v>НевАзот</v>
          </cell>
          <cell r="N477" t="str">
            <v>GMF</v>
          </cell>
          <cell r="O477" t="str">
            <v>NPK Trading</v>
          </cell>
          <cell r="P477">
            <v>102</v>
          </cell>
          <cell r="Q477">
            <v>1020000</v>
          </cell>
          <cell r="R477">
            <v>0</v>
          </cell>
          <cell r="S477">
            <v>1020000</v>
          </cell>
          <cell r="T477">
            <v>34488.639999999999</v>
          </cell>
          <cell r="U477">
            <v>0</v>
          </cell>
          <cell r="V477">
            <v>0</v>
          </cell>
          <cell r="W477">
            <v>0</v>
          </cell>
          <cell r="X477">
            <v>0</v>
          </cell>
          <cell r="Y477">
            <v>0</v>
          </cell>
          <cell r="Z477">
            <v>0</v>
          </cell>
        </row>
        <row r="478">
          <cell r="A478">
            <v>200201</v>
          </cell>
          <cell r="B478" t="str">
            <v>ur</v>
          </cell>
          <cell r="C478" t="str">
            <v>ur04</v>
          </cell>
          <cell r="D478">
            <v>37281</v>
          </cell>
          <cell r="E478">
            <v>37244</v>
          </cell>
          <cell r="F478">
            <v>37276</v>
          </cell>
          <cell r="G478">
            <v>32997.6015625</v>
          </cell>
          <cell r="H478">
            <v>4500</v>
          </cell>
          <cell r="I478">
            <v>4500</v>
          </cell>
          <cell r="J478" t="str">
            <v>FOB Novorossijsk</v>
          </cell>
          <cell r="K478" t="str">
            <v>FOB Novorossijsk</v>
          </cell>
          <cell r="L478" t="str">
            <v>НевАзот</v>
          </cell>
          <cell r="M478" t="str">
            <v>НевАзот</v>
          </cell>
          <cell r="N478" t="str">
            <v>GMF</v>
          </cell>
          <cell r="O478" t="str">
            <v>NPK Trading</v>
          </cell>
          <cell r="P478">
            <v>102</v>
          </cell>
          <cell r="Q478">
            <v>459000</v>
          </cell>
          <cell r="R478">
            <v>0</v>
          </cell>
          <cell r="S478">
            <v>459000</v>
          </cell>
          <cell r="T478">
            <v>396173.28</v>
          </cell>
          <cell r="U478">
            <v>0</v>
          </cell>
          <cell r="V478">
            <v>0</v>
          </cell>
          <cell r="W478">
            <v>0</v>
          </cell>
          <cell r="X478">
            <v>0</v>
          </cell>
          <cell r="Y478">
            <v>0</v>
          </cell>
          <cell r="Z478">
            <v>0</v>
          </cell>
        </row>
        <row r="479">
          <cell r="A479">
            <v>200201</v>
          </cell>
          <cell r="B479" t="str">
            <v>vam</v>
          </cell>
          <cell r="C479" t="str">
            <v>vam02</v>
          </cell>
          <cell r="D479">
            <v>37287</v>
          </cell>
          <cell r="F479">
            <v>37377</v>
          </cell>
          <cell r="G479">
            <v>20000</v>
          </cell>
          <cell r="H479">
            <v>100</v>
          </cell>
          <cell r="I479">
            <v>100</v>
          </cell>
          <cell r="J479" t="str">
            <v>FCA Nevinnomyssk</v>
          </cell>
          <cell r="K479" t="str">
            <v>DAF Mostiska</v>
          </cell>
          <cell r="L479" t="str">
            <v>НевАзот</v>
          </cell>
          <cell r="M479" t="str">
            <v>НевАзот</v>
          </cell>
          <cell r="N479" t="str">
            <v>GMF</v>
          </cell>
          <cell r="O479" t="str">
            <v>Pentoil</v>
          </cell>
          <cell r="P479">
            <v>485</v>
          </cell>
          <cell r="Q479">
            <v>48500</v>
          </cell>
          <cell r="R479">
            <v>0</v>
          </cell>
          <cell r="S479">
            <v>48500</v>
          </cell>
          <cell r="T479" t="str">
            <v>Transair</v>
          </cell>
          <cell r="U479">
            <v>6000</v>
          </cell>
          <cell r="V479">
            <v>0</v>
          </cell>
          <cell r="W479">
            <v>6000</v>
          </cell>
          <cell r="X479">
            <v>0</v>
          </cell>
          <cell r="Y479">
            <v>0</v>
          </cell>
          <cell r="Z479">
            <v>0</v>
          </cell>
        </row>
      </sheetData>
      <sheetData sheetId="5">
        <row r="1">
          <cell r="A1" t="str">
            <v>LotMonth</v>
          </cell>
        </row>
      </sheetData>
      <sheetData sheetId="6" refreshError="1">
        <row r="1">
          <cell r="A1" t="str">
            <v>LotMonth</v>
          </cell>
          <cell r="B1" t="str">
            <v>Tovar</v>
          </cell>
          <cell r="C1" t="str">
            <v>LotKod</v>
          </cell>
          <cell r="D1" t="str">
            <v>EDateP</v>
          </cell>
          <cell r="E1" t="str">
            <v>EDate</v>
          </cell>
          <cell r="F1" t="str">
            <v>BDate</v>
          </cell>
          <cell r="G1" t="str">
            <v>EWeight</v>
          </cell>
          <cell r="H1" t="str">
            <v>BWeight</v>
          </cell>
          <cell r="I1" t="str">
            <v>EBasis</v>
          </cell>
          <cell r="J1" t="str">
            <v>BBasis</v>
          </cell>
          <cell r="K1" t="str">
            <v>Manufacturer</v>
          </cell>
          <cell r="L1" t="str">
            <v>Exporter</v>
          </cell>
          <cell r="M1" t="str">
            <v>Seller</v>
          </cell>
          <cell r="N1" t="str">
            <v>Buyer</v>
          </cell>
          <cell r="O1" t="str">
            <v>BPrice</v>
          </cell>
          <cell r="P1" t="str">
            <v>BSumma</v>
          </cell>
          <cell r="Q1" t="str">
            <v>BPaid</v>
          </cell>
          <cell r="R1" t="str">
            <v>BDue</v>
          </cell>
          <cell r="S1" t="str">
            <v>TName</v>
          </cell>
          <cell r="T1" t="str">
            <v>TSumma</v>
          </cell>
          <cell r="U1" t="str">
            <v>TPaid</v>
          </cell>
          <cell r="V1" t="str">
            <v>TDue</v>
          </cell>
          <cell r="W1" t="str">
            <v>ISumma</v>
          </cell>
          <cell r="X1" t="str">
            <v>IPaid</v>
          </cell>
          <cell r="Y1" t="str">
            <v>IDue</v>
          </cell>
        </row>
        <row r="2">
          <cell r="A2">
            <v>200109</v>
          </cell>
          <cell r="B2" t="str">
            <v>aac</v>
          </cell>
          <cell r="C2" t="str">
            <v>aac01</v>
          </cell>
          <cell r="D2">
            <v>37151</v>
          </cell>
          <cell r="E2">
            <v>37155</v>
          </cell>
          <cell r="F2">
            <v>37155</v>
          </cell>
          <cell r="G2">
            <v>135</v>
          </cell>
          <cell r="H2">
            <v>135</v>
          </cell>
          <cell r="I2" t="str">
            <v>FCA Nevinnomyssk</v>
          </cell>
          <cell r="J2" t="str">
            <v>FCA Nevinnomyssk</v>
          </cell>
          <cell r="K2" t="str">
            <v>НевАзот</v>
          </cell>
          <cell r="L2" t="str">
            <v>НевАзот</v>
          </cell>
          <cell r="M2" t="str">
            <v>GMF</v>
          </cell>
          <cell r="N2" t="str">
            <v>Smart</v>
          </cell>
          <cell r="O2">
            <v>195</v>
          </cell>
          <cell r="P2">
            <v>26325</v>
          </cell>
          <cell r="Q2">
            <v>26325</v>
          </cell>
          <cell r="R2">
            <v>0</v>
          </cell>
          <cell r="S2">
            <v>0</v>
          </cell>
          <cell r="T2">
            <v>0</v>
          </cell>
          <cell r="U2">
            <v>0</v>
          </cell>
          <cell r="V2">
            <v>0</v>
          </cell>
          <cell r="W2">
            <v>0</v>
          </cell>
          <cell r="X2">
            <v>0</v>
          </cell>
          <cell r="Y2">
            <v>0</v>
          </cell>
        </row>
        <row r="3">
          <cell r="A3">
            <v>200109</v>
          </cell>
          <cell r="B3" t="str">
            <v>aac</v>
          </cell>
          <cell r="C3" t="str">
            <v>aac02</v>
          </cell>
          <cell r="D3">
            <v>37151</v>
          </cell>
          <cell r="E3">
            <v>37158</v>
          </cell>
          <cell r="F3">
            <v>37158</v>
          </cell>
          <cell r="G3">
            <v>149.30000305175781</v>
          </cell>
          <cell r="H3">
            <v>149.30000305175781</v>
          </cell>
          <cell r="I3" t="str">
            <v>FCA Nevinnomyssk</v>
          </cell>
          <cell r="J3" t="str">
            <v>FCA Nevinnomyssk</v>
          </cell>
          <cell r="K3" t="str">
            <v>НевАзот</v>
          </cell>
          <cell r="L3" t="str">
            <v>НевАзот</v>
          </cell>
          <cell r="M3" t="str">
            <v>GMF</v>
          </cell>
          <cell r="N3" t="str">
            <v>Smart</v>
          </cell>
          <cell r="O3">
            <v>195</v>
          </cell>
          <cell r="P3">
            <v>29113.5</v>
          </cell>
          <cell r="Q3">
            <v>29113.5</v>
          </cell>
          <cell r="R3">
            <v>0</v>
          </cell>
          <cell r="S3">
            <v>0</v>
          </cell>
          <cell r="T3">
            <v>0</v>
          </cell>
          <cell r="U3">
            <v>0</v>
          </cell>
          <cell r="V3">
            <v>0</v>
          </cell>
          <cell r="W3">
            <v>0</v>
          </cell>
          <cell r="X3">
            <v>0</v>
          </cell>
          <cell r="Y3">
            <v>0</v>
          </cell>
        </row>
        <row r="4">
          <cell r="A4">
            <v>200109</v>
          </cell>
          <cell r="B4" t="str">
            <v>aac</v>
          </cell>
          <cell r="C4" t="str">
            <v>aac03</v>
          </cell>
          <cell r="D4">
            <v>37160</v>
          </cell>
          <cell r="E4">
            <v>37161</v>
          </cell>
          <cell r="F4">
            <v>37161</v>
          </cell>
          <cell r="G4">
            <v>219.39999389648438</v>
          </cell>
          <cell r="H4">
            <v>219.39999389648438</v>
          </cell>
          <cell r="I4" t="str">
            <v>FCA Nevinnomyssk</v>
          </cell>
          <cell r="J4" t="str">
            <v>FCA Nevinnomyssk</v>
          </cell>
          <cell r="K4" t="str">
            <v>НевАзот</v>
          </cell>
          <cell r="L4" t="str">
            <v>НевАзот</v>
          </cell>
          <cell r="M4" t="str">
            <v>GMF</v>
          </cell>
          <cell r="N4" t="str">
            <v>Smart</v>
          </cell>
          <cell r="O4">
            <v>195</v>
          </cell>
          <cell r="P4">
            <v>42783</v>
          </cell>
          <cell r="Q4">
            <v>42783</v>
          </cell>
          <cell r="R4">
            <v>0</v>
          </cell>
          <cell r="S4">
            <v>0</v>
          </cell>
          <cell r="T4">
            <v>0</v>
          </cell>
          <cell r="U4">
            <v>0</v>
          </cell>
          <cell r="V4">
            <v>0</v>
          </cell>
          <cell r="W4">
            <v>0</v>
          </cell>
          <cell r="X4">
            <v>0</v>
          </cell>
          <cell r="Y4">
            <v>0</v>
          </cell>
        </row>
        <row r="5">
          <cell r="A5">
            <v>200110</v>
          </cell>
          <cell r="B5" t="str">
            <v>aac</v>
          </cell>
          <cell r="C5" t="str">
            <v>aac04</v>
          </cell>
          <cell r="D5">
            <v>37184</v>
          </cell>
          <cell r="E5">
            <v>37168</v>
          </cell>
          <cell r="F5">
            <v>37168</v>
          </cell>
          <cell r="G5">
            <v>128</v>
          </cell>
          <cell r="H5">
            <v>128</v>
          </cell>
          <cell r="I5" t="str">
            <v>FCA Nevinnomyssk</v>
          </cell>
          <cell r="J5" t="str">
            <v>FCA Nevinnomyssk</v>
          </cell>
          <cell r="K5" t="str">
            <v>НевАзот</v>
          </cell>
          <cell r="L5" t="str">
            <v>НевАзот</v>
          </cell>
          <cell r="M5" t="str">
            <v>GMF</v>
          </cell>
          <cell r="N5" t="str">
            <v>Smart</v>
          </cell>
          <cell r="O5">
            <v>195</v>
          </cell>
          <cell r="P5">
            <v>24960</v>
          </cell>
          <cell r="Q5">
            <v>24960</v>
          </cell>
          <cell r="R5">
            <v>0</v>
          </cell>
          <cell r="S5">
            <v>0</v>
          </cell>
          <cell r="T5">
            <v>0</v>
          </cell>
          <cell r="U5">
            <v>0</v>
          </cell>
          <cell r="V5">
            <v>0</v>
          </cell>
          <cell r="W5">
            <v>0</v>
          </cell>
          <cell r="X5">
            <v>0</v>
          </cell>
          <cell r="Y5">
            <v>0</v>
          </cell>
        </row>
        <row r="6">
          <cell r="A6">
            <v>200110</v>
          </cell>
          <cell r="B6" t="str">
            <v>aac</v>
          </cell>
          <cell r="C6" t="str">
            <v>aac05</v>
          </cell>
          <cell r="D6">
            <v>37184</v>
          </cell>
          <cell r="E6">
            <v>37175</v>
          </cell>
          <cell r="F6">
            <v>37175</v>
          </cell>
          <cell r="G6">
            <v>145.5</v>
          </cell>
          <cell r="H6">
            <v>145.5</v>
          </cell>
          <cell r="I6" t="str">
            <v>FCA Nevinnomyssk</v>
          </cell>
          <cell r="J6" t="str">
            <v>FCA Nevinnomyssk</v>
          </cell>
          <cell r="K6" t="str">
            <v>НевАзот</v>
          </cell>
          <cell r="L6" t="str">
            <v>НевАзот</v>
          </cell>
          <cell r="M6" t="str">
            <v>GMF</v>
          </cell>
          <cell r="N6" t="str">
            <v>Ameropa</v>
          </cell>
          <cell r="O6">
            <v>200</v>
          </cell>
          <cell r="P6">
            <v>29100</v>
          </cell>
          <cell r="Q6">
            <v>29100</v>
          </cell>
          <cell r="R6">
            <v>0</v>
          </cell>
          <cell r="S6">
            <v>0</v>
          </cell>
          <cell r="T6">
            <v>0</v>
          </cell>
          <cell r="U6">
            <v>0</v>
          </cell>
          <cell r="V6">
            <v>0</v>
          </cell>
          <cell r="W6">
            <v>0</v>
          </cell>
          <cell r="X6">
            <v>0</v>
          </cell>
          <cell r="Y6">
            <v>0</v>
          </cell>
        </row>
        <row r="7">
          <cell r="A7">
            <v>200110</v>
          </cell>
          <cell r="B7" t="str">
            <v>aac</v>
          </cell>
          <cell r="C7" t="str">
            <v>aac06</v>
          </cell>
          <cell r="D7">
            <v>37184</v>
          </cell>
          <cell r="E7">
            <v>37172</v>
          </cell>
          <cell r="F7">
            <v>37172</v>
          </cell>
          <cell r="G7">
            <v>1497</v>
          </cell>
          <cell r="H7">
            <v>1497</v>
          </cell>
          <cell r="I7" t="str">
            <v>FCA Nevinnomyssk</v>
          </cell>
          <cell r="J7" t="str">
            <v>FCA Nevinnomyssk</v>
          </cell>
          <cell r="K7" t="str">
            <v>НевАзот</v>
          </cell>
          <cell r="L7" t="str">
            <v>НевАзот</v>
          </cell>
          <cell r="M7" t="str">
            <v>GMF</v>
          </cell>
          <cell r="N7" t="str">
            <v>Extokem</v>
          </cell>
          <cell r="O7">
            <v>145</v>
          </cell>
          <cell r="P7">
            <v>217065</v>
          </cell>
          <cell r="Q7">
            <v>217065</v>
          </cell>
          <cell r="R7">
            <v>0</v>
          </cell>
          <cell r="S7">
            <v>0</v>
          </cell>
          <cell r="T7">
            <v>0</v>
          </cell>
          <cell r="U7">
            <v>0</v>
          </cell>
          <cell r="V7">
            <v>0</v>
          </cell>
          <cell r="W7">
            <v>0</v>
          </cell>
          <cell r="X7">
            <v>0</v>
          </cell>
          <cell r="Y7">
            <v>0</v>
          </cell>
        </row>
        <row r="8">
          <cell r="A8">
            <v>200110</v>
          </cell>
          <cell r="B8" t="str">
            <v>aac</v>
          </cell>
          <cell r="C8" t="str">
            <v>aac08</v>
          </cell>
          <cell r="D8">
            <v>37184</v>
          </cell>
          <cell r="E8">
            <v>37183</v>
          </cell>
          <cell r="F8">
            <v>37183</v>
          </cell>
          <cell r="G8">
            <v>138.30000305175781</v>
          </cell>
          <cell r="H8">
            <v>138.30000305175781</v>
          </cell>
          <cell r="I8" t="str">
            <v>FCA Nevinnomyssk</v>
          </cell>
          <cell r="J8" t="str">
            <v>FCA Nevinnomyssk</v>
          </cell>
          <cell r="K8" t="str">
            <v>НевАзот</v>
          </cell>
          <cell r="L8" t="str">
            <v>НевАзот</v>
          </cell>
          <cell r="M8" t="str">
            <v>GMF</v>
          </cell>
          <cell r="N8" t="str">
            <v>Smart</v>
          </cell>
          <cell r="O8">
            <v>195</v>
          </cell>
          <cell r="P8">
            <v>26968.5</v>
          </cell>
          <cell r="Q8">
            <v>26968.5</v>
          </cell>
          <cell r="R8">
            <v>0</v>
          </cell>
          <cell r="S8">
            <v>0</v>
          </cell>
          <cell r="T8">
            <v>0</v>
          </cell>
          <cell r="U8">
            <v>0</v>
          </cell>
          <cell r="V8">
            <v>0</v>
          </cell>
          <cell r="W8">
            <v>0</v>
          </cell>
          <cell r="X8">
            <v>0</v>
          </cell>
          <cell r="Y8">
            <v>0</v>
          </cell>
        </row>
        <row r="9">
          <cell r="A9">
            <v>200110</v>
          </cell>
          <cell r="B9" t="str">
            <v>aac</v>
          </cell>
          <cell r="C9" t="str">
            <v>aac09</v>
          </cell>
          <cell r="D9">
            <v>37184</v>
          </cell>
          <cell r="E9">
            <v>37176</v>
          </cell>
          <cell r="F9">
            <v>37176</v>
          </cell>
          <cell r="G9">
            <v>232.39999389648438</v>
          </cell>
          <cell r="H9">
            <v>232.39999389648438</v>
          </cell>
          <cell r="I9" t="str">
            <v>FCA Nevinnomyssk</v>
          </cell>
          <cell r="J9" t="str">
            <v>FCA Nevinnomyssk</v>
          </cell>
          <cell r="K9" t="str">
            <v>НевАзот</v>
          </cell>
          <cell r="L9" t="str">
            <v>НевАзот</v>
          </cell>
          <cell r="M9" t="str">
            <v>GMF</v>
          </cell>
          <cell r="N9" t="str">
            <v>Ameropa</v>
          </cell>
          <cell r="O9">
            <v>200</v>
          </cell>
          <cell r="P9">
            <v>46480</v>
          </cell>
          <cell r="Q9">
            <v>46480</v>
          </cell>
          <cell r="R9">
            <v>0</v>
          </cell>
          <cell r="S9">
            <v>0</v>
          </cell>
          <cell r="T9">
            <v>0</v>
          </cell>
          <cell r="U9">
            <v>0</v>
          </cell>
          <cell r="V9">
            <v>0</v>
          </cell>
          <cell r="W9">
            <v>0</v>
          </cell>
          <cell r="X9">
            <v>0</v>
          </cell>
          <cell r="Y9">
            <v>0</v>
          </cell>
        </row>
        <row r="10">
          <cell r="A10">
            <v>200110</v>
          </cell>
          <cell r="B10" t="str">
            <v>aac</v>
          </cell>
          <cell r="C10" t="str">
            <v>aac10</v>
          </cell>
          <cell r="D10">
            <v>37184</v>
          </cell>
          <cell r="E10">
            <v>37180</v>
          </cell>
          <cell r="F10">
            <v>37180</v>
          </cell>
          <cell r="G10">
            <v>290.29998779296875</v>
          </cell>
          <cell r="H10">
            <v>290.29998779296875</v>
          </cell>
          <cell r="I10" t="str">
            <v>FCA Nevinnomyssk</v>
          </cell>
          <cell r="J10" t="str">
            <v>FCA Nevinnomyssk</v>
          </cell>
          <cell r="K10" t="str">
            <v>НевАзот</v>
          </cell>
          <cell r="L10" t="str">
            <v>НевАзот</v>
          </cell>
          <cell r="M10" t="str">
            <v>GMF</v>
          </cell>
          <cell r="N10" t="str">
            <v>Ameropa</v>
          </cell>
          <cell r="O10">
            <v>200</v>
          </cell>
          <cell r="P10">
            <v>58060</v>
          </cell>
          <cell r="Q10">
            <v>58060</v>
          </cell>
          <cell r="R10">
            <v>0</v>
          </cell>
          <cell r="S10">
            <v>0</v>
          </cell>
          <cell r="T10">
            <v>0</v>
          </cell>
          <cell r="U10">
            <v>0</v>
          </cell>
          <cell r="V10">
            <v>0</v>
          </cell>
          <cell r="W10">
            <v>0</v>
          </cell>
          <cell r="X10">
            <v>0</v>
          </cell>
          <cell r="Y10">
            <v>0</v>
          </cell>
        </row>
        <row r="11">
          <cell r="A11">
            <v>200110</v>
          </cell>
          <cell r="B11" t="str">
            <v>aac</v>
          </cell>
          <cell r="C11" t="str">
            <v>aac11</v>
          </cell>
          <cell r="D11">
            <v>37184</v>
          </cell>
          <cell r="E11">
            <v>37193</v>
          </cell>
          <cell r="F11">
            <v>37193</v>
          </cell>
          <cell r="G11">
            <v>131</v>
          </cell>
          <cell r="H11">
            <v>131</v>
          </cell>
          <cell r="I11" t="str">
            <v>FCA Nevinnomyssk</v>
          </cell>
          <cell r="J11" t="str">
            <v>FCA Nevinnomyssk</v>
          </cell>
          <cell r="K11" t="str">
            <v>НевАзот</v>
          </cell>
          <cell r="L11" t="str">
            <v>НевАзот</v>
          </cell>
          <cell r="M11" t="str">
            <v>GMF</v>
          </cell>
          <cell r="N11" t="str">
            <v>Ameropa</v>
          </cell>
          <cell r="O11">
            <v>200</v>
          </cell>
          <cell r="P11">
            <v>26200</v>
          </cell>
          <cell r="Q11">
            <v>26360</v>
          </cell>
          <cell r="R11">
            <v>-160</v>
          </cell>
          <cell r="S11">
            <v>-160</v>
          </cell>
          <cell r="T11">
            <v>0</v>
          </cell>
          <cell r="U11">
            <v>0</v>
          </cell>
          <cell r="V11">
            <v>0</v>
          </cell>
          <cell r="W11">
            <v>0</v>
          </cell>
          <cell r="X11">
            <v>0</v>
          </cell>
          <cell r="Y11">
            <v>0</v>
          </cell>
        </row>
        <row r="12">
          <cell r="A12">
            <v>200111</v>
          </cell>
          <cell r="B12" t="str">
            <v>aac</v>
          </cell>
          <cell r="C12" t="str">
            <v>aac12</v>
          </cell>
          <cell r="D12">
            <v>37215</v>
          </cell>
          <cell r="E12">
            <v>37196</v>
          </cell>
          <cell r="F12">
            <v>37206</v>
          </cell>
          <cell r="G12">
            <v>470.89999389648438</v>
          </cell>
          <cell r="H12">
            <v>470.89999389648438</v>
          </cell>
          <cell r="I12" t="str">
            <v>FCA Nevinnomyssk</v>
          </cell>
          <cell r="J12" t="str">
            <v>DAF Mostis</v>
          </cell>
          <cell r="K12" t="str">
            <v>НевАзот</v>
          </cell>
          <cell r="L12" t="str">
            <v>НевАзот</v>
          </cell>
          <cell r="M12" t="str">
            <v>GMF</v>
          </cell>
          <cell r="N12" t="str">
            <v>Pentoil</v>
          </cell>
          <cell r="O12">
            <v>259</v>
          </cell>
          <cell r="P12">
            <v>121963.1</v>
          </cell>
          <cell r="Q12">
            <v>121963.1</v>
          </cell>
          <cell r="R12">
            <v>0</v>
          </cell>
          <cell r="S12" t="str">
            <v>Transair</v>
          </cell>
          <cell r="T12">
            <v>28207.34</v>
          </cell>
          <cell r="U12">
            <v>28207.34</v>
          </cell>
          <cell r="V12">
            <v>0</v>
          </cell>
          <cell r="W12">
            <v>0</v>
          </cell>
          <cell r="X12">
            <v>0</v>
          </cell>
          <cell r="Y12">
            <v>0</v>
          </cell>
        </row>
        <row r="13">
          <cell r="A13">
            <v>200111</v>
          </cell>
          <cell r="B13" t="str">
            <v>aac</v>
          </cell>
          <cell r="C13" t="str">
            <v>aac14</v>
          </cell>
          <cell r="D13">
            <v>37215</v>
          </cell>
          <cell r="E13">
            <v>37210</v>
          </cell>
          <cell r="F13">
            <v>37210</v>
          </cell>
          <cell r="G13">
            <v>134.5</v>
          </cell>
          <cell r="H13">
            <v>134.5</v>
          </cell>
          <cell r="I13" t="str">
            <v>FCA Nevinnomyssk</v>
          </cell>
          <cell r="J13" t="str">
            <v>FCA Nevinnomyssk</v>
          </cell>
          <cell r="K13" t="str">
            <v>НевАзот</v>
          </cell>
          <cell r="L13" t="str">
            <v>НевАзот</v>
          </cell>
          <cell r="M13" t="str">
            <v>GMF</v>
          </cell>
          <cell r="N13" t="str">
            <v>Ameropa</v>
          </cell>
          <cell r="O13">
            <v>196</v>
          </cell>
          <cell r="P13">
            <v>26362</v>
          </cell>
          <cell r="Q13">
            <v>26362</v>
          </cell>
          <cell r="R13">
            <v>0</v>
          </cell>
          <cell r="S13">
            <v>0</v>
          </cell>
          <cell r="T13">
            <v>0</v>
          </cell>
          <cell r="U13">
            <v>0</v>
          </cell>
          <cell r="V13">
            <v>0</v>
          </cell>
          <cell r="W13">
            <v>0</v>
          </cell>
          <cell r="X13">
            <v>0</v>
          </cell>
          <cell r="Y13">
            <v>0</v>
          </cell>
        </row>
        <row r="14">
          <cell r="A14">
            <v>200111</v>
          </cell>
          <cell r="B14" t="str">
            <v>aac</v>
          </cell>
          <cell r="C14" t="str">
            <v>aac15</v>
          </cell>
          <cell r="D14">
            <v>37215</v>
          </cell>
          <cell r="E14">
            <v>37200</v>
          </cell>
          <cell r="F14">
            <v>37210</v>
          </cell>
          <cell r="G14">
            <v>991.9000244140625</v>
          </cell>
          <cell r="H14">
            <v>991.9000244140625</v>
          </cell>
          <cell r="I14" t="str">
            <v>FCA Nevinnomyssk</v>
          </cell>
          <cell r="J14" t="str">
            <v>DAF Buslovskaja</v>
          </cell>
          <cell r="K14" t="str">
            <v>НевАзот</v>
          </cell>
          <cell r="L14" t="str">
            <v>НевАзот</v>
          </cell>
          <cell r="M14" t="str">
            <v>GMF</v>
          </cell>
          <cell r="N14" t="str">
            <v>Vinmar</v>
          </cell>
          <cell r="O14">
            <v>185</v>
          </cell>
          <cell r="P14">
            <v>183501.5</v>
          </cell>
          <cell r="Q14">
            <v>183501.5</v>
          </cell>
          <cell r="R14">
            <v>0</v>
          </cell>
          <cell r="S14" t="str">
            <v>Transair</v>
          </cell>
          <cell r="T14">
            <v>53987.7</v>
          </cell>
          <cell r="U14">
            <v>53987.7</v>
          </cell>
          <cell r="V14">
            <v>0</v>
          </cell>
          <cell r="W14">
            <v>0</v>
          </cell>
          <cell r="X14">
            <v>0</v>
          </cell>
          <cell r="Y14">
            <v>0</v>
          </cell>
        </row>
        <row r="15">
          <cell r="A15">
            <v>200111</v>
          </cell>
          <cell r="B15" t="str">
            <v>aac</v>
          </cell>
          <cell r="C15" t="str">
            <v>aac17</v>
          </cell>
          <cell r="D15">
            <v>37215</v>
          </cell>
          <cell r="E15">
            <v>37218</v>
          </cell>
          <cell r="F15">
            <v>37218</v>
          </cell>
          <cell r="G15">
            <v>23.399999618530273</v>
          </cell>
          <cell r="H15">
            <v>23.399999618530273</v>
          </cell>
          <cell r="I15" t="str">
            <v>FCA Nevinnomyssk</v>
          </cell>
          <cell r="J15" t="str">
            <v>FCA Nevinnomyssk</v>
          </cell>
          <cell r="K15" t="str">
            <v>НевАзот</v>
          </cell>
          <cell r="L15" t="str">
            <v>НевАзот</v>
          </cell>
          <cell r="M15" t="str">
            <v>GMF</v>
          </cell>
          <cell r="N15" t="str">
            <v>Coxon</v>
          </cell>
          <cell r="O15">
            <v>210</v>
          </cell>
          <cell r="P15">
            <v>4914</v>
          </cell>
          <cell r="Q15">
            <v>4914</v>
          </cell>
          <cell r="R15">
            <v>0</v>
          </cell>
          <cell r="S15">
            <v>0</v>
          </cell>
          <cell r="T15">
            <v>0</v>
          </cell>
          <cell r="U15">
            <v>0</v>
          </cell>
          <cell r="V15">
            <v>0</v>
          </cell>
          <cell r="W15">
            <v>0</v>
          </cell>
          <cell r="X15">
            <v>0</v>
          </cell>
          <cell r="Y15">
            <v>0</v>
          </cell>
        </row>
        <row r="16">
          <cell r="A16">
            <v>200111</v>
          </cell>
          <cell r="B16" t="str">
            <v>aac</v>
          </cell>
          <cell r="C16" t="str">
            <v>aac18</v>
          </cell>
          <cell r="D16">
            <v>37215</v>
          </cell>
          <cell r="E16">
            <v>37201</v>
          </cell>
          <cell r="F16">
            <v>37206</v>
          </cell>
          <cell r="G16">
            <v>261.70001220703125</v>
          </cell>
          <cell r="H16">
            <v>261.70001220703125</v>
          </cell>
          <cell r="I16" t="str">
            <v>FCA Nevinnomyssk</v>
          </cell>
          <cell r="J16" t="str">
            <v>DAF Mostis</v>
          </cell>
          <cell r="K16" t="str">
            <v>НевАзот</v>
          </cell>
          <cell r="L16" t="str">
            <v>НевАзот</v>
          </cell>
          <cell r="M16" t="str">
            <v>GMF</v>
          </cell>
          <cell r="N16" t="str">
            <v>Pentoil</v>
          </cell>
          <cell r="O16">
            <v>259</v>
          </cell>
          <cell r="P16">
            <v>67780.3</v>
          </cell>
          <cell r="Q16">
            <v>67780.3</v>
          </cell>
          <cell r="R16">
            <v>0</v>
          </cell>
          <cell r="S16" t="str">
            <v>Transair</v>
          </cell>
          <cell r="T16">
            <v>15630.82</v>
          </cell>
          <cell r="U16">
            <v>15630.82</v>
          </cell>
          <cell r="V16">
            <v>0</v>
          </cell>
          <cell r="W16">
            <v>0</v>
          </cell>
          <cell r="X16">
            <v>0</v>
          </cell>
          <cell r="Y16">
            <v>0</v>
          </cell>
        </row>
        <row r="17">
          <cell r="A17">
            <v>200111</v>
          </cell>
          <cell r="B17" t="str">
            <v>aac</v>
          </cell>
          <cell r="C17" t="str">
            <v>aac19</v>
          </cell>
          <cell r="D17">
            <v>37215</v>
          </cell>
          <cell r="E17">
            <v>37201</v>
          </cell>
          <cell r="F17">
            <v>37211</v>
          </cell>
          <cell r="G17">
            <v>594.29998779296875</v>
          </cell>
          <cell r="H17">
            <v>594.29998779296875</v>
          </cell>
          <cell r="I17" t="str">
            <v>FCA Nevinnomyssk</v>
          </cell>
          <cell r="J17" t="str">
            <v>DAF Buslovskaja</v>
          </cell>
          <cell r="K17" t="str">
            <v>НевАзот</v>
          </cell>
          <cell r="L17" t="str">
            <v>НевАзот</v>
          </cell>
          <cell r="M17" t="str">
            <v>GMF</v>
          </cell>
          <cell r="N17" t="str">
            <v>Vinmar</v>
          </cell>
          <cell r="O17">
            <v>185</v>
          </cell>
          <cell r="P17">
            <v>109945.5</v>
          </cell>
          <cell r="Q17">
            <v>109945.5</v>
          </cell>
          <cell r="R17">
            <v>0</v>
          </cell>
          <cell r="S17" t="str">
            <v>Transair</v>
          </cell>
          <cell r="T17">
            <v>32425.37</v>
          </cell>
          <cell r="U17">
            <v>32425.37</v>
          </cell>
          <cell r="V17">
            <v>0</v>
          </cell>
          <cell r="W17">
            <v>0</v>
          </cell>
          <cell r="X17">
            <v>0</v>
          </cell>
          <cell r="Y17">
            <v>0</v>
          </cell>
        </row>
        <row r="18">
          <cell r="A18">
            <v>200111</v>
          </cell>
          <cell r="B18" t="str">
            <v>aac</v>
          </cell>
          <cell r="C18" t="str">
            <v>aac20</v>
          </cell>
          <cell r="D18">
            <v>37215</v>
          </cell>
          <cell r="E18">
            <v>37203</v>
          </cell>
          <cell r="F18">
            <v>37225</v>
          </cell>
          <cell r="G18">
            <v>397.79998779296875</v>
          </cell>
          <cell r="H18">
            <v>397.79998779296875</v>
          </cell>
          <cell r="I18" t="str">
            <v>FCA Nevinnomyssk</v>
          </cell>
          <cell r="J18" t="str">
            <v>DAF Buslovskaja</v>
          </cell>
          <cell r="K18" t="str">
            <v>НевАзот</v>
          </cell>
          <cell r="L18" t="str">
            <v>НевАзот</v>
          </cell>
          <cell r="M18" t="str">
            <v>GMF</v>
          </cell>
          <cell r="N18" t="str">
            <v>Vinmar</v>
          </cell>
          <cell r="O18">
            <v>185</v>
          </cell>
          <cell r="P18">
            <v>73593</v>
          </cell>
          <cell r="Q18">
            <v>73593</v>
          </cell>
          <cell r="R18">
            <v>0</v>
          </cell>
          <cell r="S18" t="str">
            <v>Transair</v>
          </cell>
          <cell r="T18">
            <v>21726.09</v>
          </cell>
          <cell r="U18">
            <v>21726.09</v>
          </cell>
          <cell r="V18">
            <v>0</v>
          </cell>
          <cell r="W18">
            <v>0</v>
          </cell>
          <cell r="X18">
            <v>0</v>
          </cell>
          <cell r="Y18">
            <v>0</v>
          </cell>
        </row>
        <row r="19">
          <cell r="A19">
            <v>200111</v>
          </cell>
          <cell r="B19" t="str">
            <v>aac</v>
          </cell>
          <cell r="C19" t="str">
            <v>aac21</v>
          </cell>
          <cell r="D19">
            <v>37215</v>
          </cell>
          <cell r="E19">
            <v>37204</v>
          </cell>
          <cell r="F19">
            <v>37214</v>
          </cell>
          <cell r="G19">
            <v>44</v>
          </cell>
          <cell r="H19">
            <v>44</v>
          </cell>
          <cell r="I19" t="str">
            <v>FCA Nevinnomyssk</v>
          </cell>
          <cell r="J19" t="str">
            <v>DAF Mostis</v>
          </cell>
          <cell r="K19" t="str">
            <v>НевАзот</v>
          </cell>
          <cell r="L19" t="str">
            <v>НевАзот</v>
          </cell>
          <cell r="M19" t="str">
            <v>GMF</v>
          </cell>
          <cell r="N19" t="str">
            <v>Pentoil</v>
          </cell>
          <cell r="O19">
            <v>259</v>
          </cell>
          <cell r="P19">
            <v>11396</v>
          </cell>
          <cell r="Q19">
            <v>11396</v>
          </cell>
          <cell r="R19">
            <v>0</v>
          </cell>
          <cell r="S19" t="str">
            <v>Transair</v>
          </cell>
          <cell r="T19">
            <v>2635.08</v>
          </cell>
          <cell r="U19">
            <v>2635.08</v>
          </cell>
          <cell r="V19">
            <v>0</v>
          </cell>
          <cell r="W19">
            <v>0</v>
          </cell>
          <cell r="X19">
            <v>0</v>
          </cell>
          <cell r="Y19">
            <v>0</v>
          </cell>
        </row>
        <row r="20">
          <cell r="A20">
            <v>200111</v>
          </cell>
          <cell r="B20" t="str">
            <v>aac</v>
          </cell>
          <cell r="C20" t="str">
            <v>aac22</v>
          </cell>
          <cell r="D20">
            <v>37215</v>
          </cell>
          <cell r="E20">
            <v>37208</v>
          </cell>
          <cell r="F20">
            <v>37225</v>
          </cell>
          <cell r="G20">
            <v>597.29998779296875</v>
          </cell>
          <cell r="H20">
            <v>539.76397705078125</v>
          </cell>
          <cell r="I20" t="str">
            <v>FCA Nevinnomyssk</v>
          </cell>
          <cell r="J20" t="str">
            <v>DAF Buslovskaja</v>
          </cell>
          <cell r="K20" t="str">
            <v>НевАзот</v>
          </cell>
          <cell r="L20" t="str">
            <v>НевАзот</v>
          </cell>
          <cell r="M20" t="str">
            <v>GMF</v>
          </cell>
          <cell r="N20" t="str">
            <v>Vinmar</v>
          </cell>
          <cell r="O20">
            <v>185</v>
          </cell>
          <cell r="P20">
            <v>99856.34</v>
          </cell>
          <cell r="Q20">
            <v>99856.34</v>
          </cell>
          <cell r="R20">
            <v>0</v>
          </cell>
          <cell r="S20" t="str">
            <v>Transair</v>
          </cell>
          <cell r="T20">
            <v>32589.14</v>
          </cell>
          <cell r="U20">
            <v>32589.14</v>
          </cell>
          <cell r="V20">
            <v>0</v>
          </cell>
          <cell r="W20">
            <v>0</v>
          </cell>
          <cell r="X20">
            <v>0</v>
          </cell>
          <cell r="Y20">
            <v>0</v>
          </cell>
        </row>
        <row r="21">
          <cell r="A21">
            <v>200112</v>
          </cell>
          <cell r="B21" t="str">
            <v>aac</v>
          </cell>
          <cell r="C21" t="str">
            <v>aac23</v>
          </cell>
          <cell r="D21">
            <v>37235</v>
          </cell>
          <cell r="E21">
            <v>37235</v>
          </cell>
          <cell r="F21">
            <v>37240</v>
          </cell>
          <cell r="G21">
            <v>99.599998474121094</v>
          </cell>
          <cell r="H21">
            <v>99.599998474121094</v>
          </cell>
          <cell r="I21" t="str">
            <v>FCA Nevinnomyssk</v>
          </cell>
          <cell r="J21" t="str">
            <v>DAF Uzhgorod</v>
          </cell>
          <cell r="K21" t="str">
            <v>НевАзот</v>
          </cell>
          <cell r="L21" t="str">
            <v>НевАзот</v>
          </cell>
          <cell r="M21" t="str">
            <v>GMF</v>
          </cell>
          <cell r="N21" t="str">
            <v>PCC</v>
          </cell>
          <cell r="O21">
            <v>259</v>
          </cell>
          <cell r="P21">
            <v>25796.400000000001</v>
          </cell>
          <cell r="Q21">
            <v>25796.400000000001</v>
          </cell>
          <cell r="R21">
            <v>0</v>
          </cell>
          <cell r="S21" t="str">
            <v>Transair</v>
          </cell>
          <cell r="T21">
            <v>6165.3</v>
          </cell>
          <cell r="U21">
            <v>6165.3</v>
          </cell>
          <cell r="V21">
            <v>0</v>
          </cell>
          <cell r="W21">
            <v>0</v>
          </cell>
          <cell r="X21">
            <v>0</v>
          </cell>
          <cell r="Y21">
            <v>0</v>
          </cell>
        </row>
        <row r="22">
          <cell r="A22">
            <v>200111</v>
          </cell>
          <cell r="B22" t="str">
            <v>aac</v>
          </cell>
          <cell r="C22" t="str">
            <v>aac25</v>
          </cell>
          <cell r="D22">
            <v>37215</v>
          </cell>
          <cell r="E22">
            <v>37222</v>
          </cell>
          <cell r="F22">
            <v>37222</v>
          </cell>
          <cell r="G22">
            <v>90.300003051757812</v>
          </cell>
          <cell r="H22">
            <v>90.300003051757812</v>
          </cell>
          <cell r="I22" t="str">
            <v>FCA Nevinnomyssk</v>
          </cell>
          <cell r="J22" t="str">
            <v>FCA Nevinnomyssk</v>
          </cell>
          <cell r="K22" t="str">
            <v>НевАзот</v>
          </cell>
          <cell r="L22" t="str">
            <v>НевАзот</v>
          </cell>
          <cell r="M22" t="str">
            <v>GMF</v>
          </cell>
          <cell r="N22" t="str">
            <v>Ameropa</v>
          </cell>
          <cell r="O22">
            <v>196</v>
          </cell>
          <cell r="P22">
            <v>17698.8</v>
          </cell>
          <cell r="Q22">
            <v>17698.8</v>
          </cell>
          <cell r="R22">
            <v>0</v>
          </cell>
          <cell r="S22">
            <v>0</v>
          </cell>
          <cell r="T22">
            <v>0</v>
          </cell>
          <cell r="U22">
            <v>0</v>
          </cell>
          <cell r="V22">
            <v>0</v>
          </cell>
          <cell r="W22">
            <v>0</v>
          </cell>
          <cell r="X22">
            <v>0</v>
          </cell>
          <cell r="Y22">
            <v>0</v>
          </cell>
        </row>
        <row r="23">
          <cell r="A23">
            <v>200112</v>
          </cell>
          <cell r="B23" t="str">
            <v>aac</v>
          </cell>
          <cell r="C23" t="str">
            <v>aac26</v>
          </cell>
          <cell r="D23">
            <v>37235</v>
          </cell>
          <cell r="E23">
            <v>37226</v>
          </cell>
          <cell r="F23">
            <v>37236</v>
          </cell>
          <cell r="G23">
            <v>1127.300048828125</v>
          </cell>
          <cell r="H23">
            <v>1127.300048828125</v>
          </cell>
          <cell r="I23" t="str">
            <v>FCA Nevinnomyssk</v>
          </cell>
          <cell r="J23" t="str">
            <v>DAF Buslovskaja</v>
          </cell>
          <cell r="K23" t="str">
            <v>НевАзот</v>
          </cell>
          <cell r="L23" t="str">
            <v>НевАзот</v>
          </cell>
          <cell r="M23" t="str">
            <v>GMF</v>
          </cell>
          <cell r="N23" t="str">
            <v>Vinmar</v>
          </cell>
          <cell r="O23">
            <v>176</v>
          </cell>
          <cell r="P23">
            <v>198404.8</v>
          </cell>
          <cell r="Q23">
            <v>198404.8</v>
          </cell>
          <cell r="R23">
            <v>0</v>
          </cell>
          <cell r="S23" t="str">
            <v>Transair</v>
          </cell>
          <cell r="T23">
            <v>61442.81</v>
          </cell>
          <cell r="U23">
            <v>61442.81</v>
          </cell>
          <cell r="V23">
            <v>0</v>
          </cell>
          <cell r="W23">
            <v>0</v>
          </cell>
          <cell r="X23">
            <v>0</v>
          </cell>
          <cell r="Y23">
            <v>0</v>
          </cell>
        </row>
        <row r="24">
          <cell r="A24">
            <v>200112</v>
          </cell>
          <cell r="B24" t="str">
            <v>aac</v>
          </cell>
          <cell r="C24" t="str">
            <v>aac28</v>
          </cell>
          <cell r="D24">
            <v>37245</v>
          </cell>
          <cell r="E24">
            <v>37235</v>
          </cell>
          <cell r="F24">
            <v>37245</v>
          </cell>
          <cell r="G24">
            <v>410.70001220703125</v>
          </cell>
          <cell r="H24">
            <v>410.70001220703125</v>
          </cell>
          <cell r="I24" t="str">
            <v>FCA Nevinnomyssk</v>
          </cell>
          <cell r="J24" t="str">
            <v>DAF Mostis</v>
          </cell>
          <cell r="K24" t="str">
            <v>НевАзот</v>
          </cell>
          <cell r="L24" t="str">
            <v>НевАзот</v>
          </cell>
          <cell r="M24" t="str">
            <v>GMF</v>
          </cell>
          <cell r="N24" t="str">
            <v>Pentoil</v>
          </cell>
          <cell r="O24">
            <v>259</v>
          </cell>
          <cell r="P24">
            <v>106371.3</v>
          </cell>
          <cell r="Q24">
            <v>106371.3</v>
          </cell>
          <cell r="R24">
            <v>0</v>
          </cell>
          <cell r="S24" t="str">
            <v>Transair</v>
          </cell>
          <cell r="T24">
            <v>24554.1</v>
          </cell>
          <cell r="U24">
            <v>24554.1</v>
          </cell>
          <cell r="V24">
            <v>0</v>
          </cell>
          <cell r="W24">
            <v>0</v>
          </cell>
          <cell r="X24">
            <v>0</v>
          </cell>
          <cell r="Y24">
            <v>0</v>
          </cell>
        </row>
        <row r="25">
          <cell r="A25">
            <v>200112</v>
          </cell>
          <cell r="B25" t="str">
            <v>aac</v>
          </cell>
          <cell r="C25" t="str">
            <v>aac29</v>
          </cell>
          <cell r="D25">
            <v>37245</v>
          </cell>
          <cell r="E25">
            <v>37243</v>
          </cell>
          <cell r="F25">
            <v>37253</v>
          </cell>
          <cell r="G25">
            <v>83.900001525878906</v>
          </cell>
          <cell r="H25">
            <v>83.900001525878906</v>
          </cell>
          <cell r="I25" t="str">
            <v>FCA Nevinnomyssk</v>
          </cell>
          <cell r="J25" t="str">
            <v>DAF Mostis</v>
          </cell>
          <cell r="K25" t="str">
            <v>НевАзот</v>
          </cell>
          <cell r="L25" t="str">
            <v>НевАзот</v>
          </cell>
          <cell r="M25" t="str">
            <v>GMF</v>
          </cell>
          <cell r="N25" t="str">
            <v>Pentoil</v>
          </cell>
          <cell r="O25">
            <v>259</v>
          </cell>
          <cell r="P25">
            <v>21730.1</v>
          </cell>
          <cell r="Q25">
            <v>21730.1</v>
          </cell>
          <cell r="R25">
            <v>0</v>
          </cell>
          <cell r="S25" t="str">
            <v>Transair</v>
          </cell>
          <cell r="T25">
            <v>5101.3599999999997</v>
          </cell>
          <cell r="U25">
            <v>5101.3599999999997</v>
          </cell>
          <cell r="V25">
            <v>0</v>
          </cell>
          <cell r="W25">
            <v>0</v>
          </cell>
          <cell r="X25">
            <v>0</v>
          </cell>
          <cell r="Y25">
            <v>0</v>
          </cell>
        </row>
        <row r="26">
          <cell r="A26">
            <v>200111</v>
          </cell>
          <cell r="B26" t="str">
            <v>aac</v>
          </cell>
          <cell r="C26" t="str">
            <v>aac30</v>
          </cell>
          <cell r="D26">
            <v>37215</v>
          </cell>
          <cell r="E26">
            <v>37225</v>
          </cell>
          <cell r="F26">
            <v>37225</v>
          </cell>
          <cell r="G26">
            <v>42</v>
          </cell>
          <cell r="H26">
            <v>42</v>
          </cell>
          <cell r="I26" t="str">
            <v>FCA Nevinnomyssk</v>
          </cell>
          <cell r="J26" t="str">
            <v>FCA Nevinnomyssk</v>
          </cell>
          <cell r="K26" t="str">
            <v>НевАзот</v>
          </cell>
          <cell r="L26" t="str">
            <v>НевАзот</v>
          </cell>
          <cell r="M26" t="str">
            <v>GMF</v>
          </cell>
          <cell r="N26" t="str">
            <v>Ameropa</v>
          </cell>
          <cell r="O26">
            <v>196</v>
          </cell>
          <cell r="P26">
            <v>8232</v>
          </cell>
          <cell r="Q26">
            <v>14739.2</v>
          </cell>
          <cell r="R26">
            <v>-6507.2</v>
          </cell>
          <cell r="S26">
            <v>0</v>
          </cell>
          <cell r="T26">
            <v>0</v>
          </cell>
          <cell r="U26">
            <v>0</v>
          </cell>
          <cell r="V26">
            <v>0</v>
          </cell>
          <cell r="W26">
            <v>0</v>
          </cell>
          <cell r="X26">
            <v>0</v>
          </cell>
          <cell r="Y26">
            <v>0</v>
          </cell>
        </row>
        <row r="27">
          <cell r="A27">
            <v>200112</v>
          </cell>
          <cell r="B27" t="str">
            <v>aac</v>
          </cell>
          <cell r="C27" t="str">
            <v>aac31</v>
          </cell>
          <cell r="D27">
            <v>37235</v>
          </cell>
          <cell r="E27">
            <v>37238</v>
          </cell>
          <cell r="F27">
            <v>37238</v>
          </cell>
          <cell r="G27">
            <v>797.0999755859375</v>
          </cell>
          <cell r="H27">
            <v>797.0999755859375</v>
          </cell>
          <cell r="I27" t="str">
            <v>FCA Nevinnomyssk</v>
          </cell>
          <cell r="J27" t="str">
            <v>DAF Buslovskaja</v>
          </cell>
          <cell r="K27" t="str">
            <v>НевАзот</v>
          </cell>
          <cell r="L27" t="str">
            <v>НевАзот</v>
          </cell>
          <cell r="M27" t="str">
            <v>GMF</v>
          </cell>
          <cell r="N27" t="str">
            <v>Vinmar</v>
          </cell>
          <cell r="O27">
            <v>176</v>
          </cell>
          <cell r="P27">
            <v>140289.60000000001</v>
          </cell>
          <cell r="Q27">
            <v>140289.60000000001</v>
          </cell>
          <cell r="R27">
            <v>0</v>
          </cell>
          <cell r="S27" t="str">
            <v>Transair</v>
          </cell>
          <cell r="T27">
            <v>43544.72</v>
          </cell>
          <cell r="U27">
            <v>43544.72</v>
          </cell>
          <cell r="V27">
            <v>0</v>
          </cell>
          <cell r="W27">
            <v>0</v>
          </cell>
          <cell r="X27">
            <v>0</v>
          </cell>
          <cell r="Y27">
            <v>0</v>
          </cell>
        </row>
        <row r="28">
          <cell r="A28">
            <v>200112</v>
          </cell>
          <cell r="B28" t="str">
            <v>aac</v>
          </cell>
          <cell r="C28" t="str">
            <v>aac32</v>
          </cell>
          <cell r="D28">
            <v>37235</v>
          </cell>
          <cell r="E28">
            <v>37239</v>
          </cell>
          <cell r="F28">
            <v>37239</v>
          </cell>
          <cell r="G28">
            <v>397.89999389648438</v>
          </cell>
          <cell r="H28">
            <v>397.89999389648438</v>
          </cell>
          <cell r="I28" t="str">
            <v>FCA Nevinnomyssk</v>
          </cell>
          <cell r="J28" t="str">
            <v>DAF Buslovskaja</v>
          </cell>
          <cell r="K28" t="str">
            <v>НевАзот</v>
          </cell>
          <cell r="L28" t="str">
            <v>НевАзот</v>
          </cell>
          <cell r="M28" t="str">
            <v>GMF</v>
          </cell>
          <cell r="N28" t="str">
            <v>Vinmar</v>
          </cell>
          <cell r="O28">
            <v>176</v>
          </cell>
          <cell r="P28">
            <v>70030.399999999994</v>
          </cell>
          <cell r="Q28">
            <v>70030.399999999994</v>
          </cell>
          <cell r="R28">
            <v>0</v>
          </cell>
          <cell r="S28" t="str">
            <v>Transair</v>
          </cell>
          <cell r="T28">
            <v>21717.79</v>
          </cell>
          <cell r="U28">
            <v>21717.79</v>
          </cell>
          <cell r="V28">
            <v>0</v>
          </cell>
          <cell r="W28">
            <v>0</v>
          </cell>
          <cell r="X28">
            <v>0</v>
          </cell>
          <cell r="Y28">
            <v>0</v>
          </cell>
        </row>
        <row r="29">
          <cell r="A29">
            <v>200112</v>
          </cell>
          <cell r="B29" t="str">
            <v>aac</v>
          </cell>
          <cell r="C29" t="str">
            <v>aac33</v>
          </cell>
          <cell r="D29">
            <v>37235</v>
          </cell>
          <cell r="E29">
            <v>37242</v>
          </cell>
          <cell r="F29">
            <v>37242</v>
          </cell>
          <cell r="G29">
            <v>330.29998779296875</v>
          </cell>
          <cell r="H29">
            <v>330.29998779296875</v>
          </cell>
          <cell r="I29" t="str">
            <v>FCA Nevinnomyssk</v>
          </cell>
          <cell r="J29" t="str">
            <v>DAF Buslovskaja</v>
          </cell>
          <cell r="K29" t="str">
            <v>НевАзот</v>
          </cell>
          <cell r="L29" t="str">
            <v>НевАзот</v>
          </cell>
          <cell r="M29" t="str">
            <v>GMF</v>
          </cell>
          <cell r="N29" t="str">
            <v>Vinmar</v>
          </cell>
          <cell r="O29">
            <v>176</v>
          </cell>
          <cell r="P29">
            <v>58132.800000000003</v>
          </cell>
          <cell r="Q29">
            <v>58132.800000000003</v>
          </cell>
          <cell r="R29">
            <v>0</v>
          </cell>
          <cell r="S29" t="str">
            <v>Transair</v>
          </cell>
          <cell r="T29">
            <v>18007.21</v>
          </cell>
          <cell r="U29">
            <v>18007.21</v>
          </cell>
          <cell r="V29">
            <v>0</v>
          </cell>
          <cell r="W29">
            <v>0</v>
          </cell>
          <cell r="X29">
            <v>0</v>
          </cell>
          <cell r="Y29">
            <v>0</v>
          </cell>
        </row>
        <row r="30">
          <cell r="A30">
            <v>200112</v>
          </cell>
          <cell r="B30" t="str">
            <v>aac</v>
          </cell>
          <cell r="C30" t="str">
            <v>aac34</v>
          </cell>
          <cell r="D30">
            <v>37235</v>
          </cell>
          <cell r="E30">
            <v>37245</v>
          </cell>
          <cell r="F30">
            <v>37245</v>
          </cell>
          <cell r="G30">
            <v>330.10000610351562</v>
          </cell>
          <cell r="H30">
            <v>314.55899047851562</v>
          </cell>
          <cell r="I30" t="str">
            <v>FCA Nevinnomyssk</v>
          </cell>
          <cell r="J30" t="str">
            <v>DAF Buslovskaja</v>
          </cell>
          <cell r="K30" t="str">
            <v>НевАзот</v>
          </cell>
          <cell r="L30" t="str">
            <v>НевАзот</v>
          </cell>
          <cell r="M30" t="str">
            <v>GMF</v>
          </cell>
          <cell r="N30" t="str">
            <v>Vinmar</v>
          </cell>
          <cell r="O30">
            <v>176</v>
          </cell>
          <cell r="P30">
            <v>55362.383999999998</v>
          </cell>
          <cell r="Q30">
            <v>58097.599999999999</v>
          </cell>
          <cell r="R30">
            <v>0</v>
          </cell>
          <cell r="S30" t="str">
            <v>Transair</v>
          </cell>
          <cell r="T30">
            <v>18061.78</v>
          </cell>
          <cell r="U30">
            <v>18061.78</v>
          </cell>
          <cell r="V30">
            <v>0</v>
          </cell>
          <cell r="W30">
            <v>0</v>
          </cell>
          <cell r="X30">
            <v>0</v>
          </cell>
          <cell r="Y30">
            <v>0</v>
          </cell>
        </row>
        <row r="31">
          <cell r="A31">
            <v>200201</v>
          </cell>
          <cell r="B31" t="str">
            <v>aac</v>
          </cell>
          <cell r="C31" t="str">
            <v>aac35</v>
          </cell>
          <cell r="D31">
            <v>37260</v>
          </cell>
          <cell r="E31">
            <v>37260</v>
          </cell>
          <cell r="F31">
            <v>37281</v>
          </cell>
          <cell r="G31">
            <v>127.80000305175781</v>
          </cell>
          <cell r="H31">
            <v>127.80000305175781</v>
          </cell>
          <cell r="I31" t="str">
            <v>FCA Nevinnomyssk</v>
          </cell>
          <cell r="J31" t="str">
            <v>DAF Buslovskaja</v>
          </cell>
          <cell r="K31" t="str">
            <v>НевАзот</v>
          </cell>
          <cell r="L31" t="str">
            <v>НевАзот</v>
          </cell>
          <cell r="M31" t="str">
            <v>GMF</v>
          </cell>
          <cell r="N31" t="str">
            <v>Bloxworth</v>
          </cell>
          <cell r="O31">
            <v>217</v>
          </cell>
          <cell r="P31">
            <v>27732.6</v>
          </cell>
          <cell r="Q31">
            <v>28210</v>
          </cell>
          <cell r="R31">
            <v>-477.4</v>
          </cell>
          <cell r="S31" t="str">
            <v>Transair</v>
          </cell>
          <cell r="T31">
            <v>7647.18</v>
          </cell>
          <cell r="U31">
            <v>7647.18</v>
          </cell>
          <cell r="V31">
            <v>0</v>
          </cell>
          <cell r="W31">
            <v>0</v>
          </cell>
          <cell r="X31">
            <v>0</v>
          </cell>
          <cell r="Y31">
            <v>0</v>
          </cell>
        </row>
        <row r="32">
          <cell r="A32">
            <v>200201</v>
          </cell>
          <cell r="B32" t="str">
            <v>aac</v>
          </cell>
          <cell r="C32" t="str">
            <v>aac36</v>
          </cell>
          <cell r="D32">
            <v>37262</v>
          </cell>
          <cell r="E32">
            <v>37260</v>
          </cell>
          <cell r="F32">
            <v>37270</v>
          </cell>
          <cell r="G32">
            <v>1193</v>
          </cell>
          <cell r="H32">
            <v>1193</v>
          </cell>
          <cell r="I32" t="str">
            <v>FCA Nevinnomyssk</v>
          </cell>
          <cell r="J32" t="str">
            <v>DAF Buslovskaja</v>
          </cell>
          <cell r="K32" t="str">
            <v>НевАзот</v>
          </cell>
          <cell r="L32" t="str">
            <v>НевАзот</v>
          </cell>
          <cell r="M32" t="str">
            <v>GMF</v>
          </cell>
          <cell r="N32" t="str">
            <v>Vinmar</v>
          </cell>
          <cell r="O32">
            <v>176</v>
          </cell>
          <cell r="P32">
            <v>209968</v>
          </cell>
          <cell r="Q32">
            <v>209968</v>
          </cell>
          <cell r="R32">
            <v>0</v>
          </cell>
          <cell r="S32" t="str">
            <v>Transair</v>
          </cell>
          <cell r="T32">
            <v>66130.880000000005</v>
          </cell>
          <cell r="U32">
            <v>66130.880000000005</v>
          </cell>
          <cell r="V32">
            <v>0</v>
          </cell>
          <cell r="W32">
            <v>0</v>
          </cell>
          <cell r="X32">
            <v>0</v>
          </cell>
          <cell r="Y32">
            <v>0</v>
          </cell>
        </row>
        <row r="33">
          <cell r="A33">
            <v>200201</v>
          </cell>
          <cell r="B33" t="str">
            <v>aac</v>
          </cell>
          <cell r="C33" t="str">
            <v>aac37</v>
          </cell>
          <cell r="D33">
            <v>37269</v>
          </cell>
          <cell r="E33">
            <v>37265</v>
          </cell>
          <cell r="F33">
            <v>37277</v>
          </cell>
          <cell r="G33">
            <v>265.10000610351562</v>
          </cell>
          <cell r="H33">
            <v>265.10000610351562</v>
          </cell>
          <cell r="I33" t="str">
            <v>FCA Nevinnomyssk</v>
          </cell>
          <cell r="J33" t="str">
            <v>DAF Buslovskaja</v>
          </cell>
          <cell r="K33" t="str">
            <v>НевАзот</v>
          </cell>
          <cell r="L33" t="str">
            <v>НевАзот</v>
          </cell>
          <cell r="M33" t="str">
            <v>GMF</v>
          </cell>
          <cell r="N33" t="str">
            <v>Vinmar</v>
          </cell>
          <cell r="O33">
            <v>176</v>
          </cell>
          <cell r="P33">
            <v>46657.599999999999</v>
          </cell>
          <cell r="Q33">
            <v>46657.599999999999</v>
          </cell>
          <cell r="R33">
            <v>0</v>
          </cell>
          <cell r="S33" t="str">
            <v>Transair</v>
          </cell>
          <cell r="T33">
            <v>14634.16</v>
          </cell>
          <cell r="U33">
            <v>14634.16</v>
          </cell>
          <cell r="V33">
            <v>0</v>
          </cell>
          <cell r="W33">
            <v>0</v>
          </cell>
          <cell r="X33">
            <v>0</v>
          </cell>
          <cell r="Y33">
            <v>0</v>
          </cell>
        </row>
        <row r="34">
          <cell r="A34">
            <v>200201</v>
          </cell>
          <cell r="B34" t="str">
            <v>aac</v>
          </cell>
          <cell r="C34" t="str">
            <v>aac38</v>
          </cell>
          <cell r="D34">
            <v>37276</v>
          </cell>
          <cell r="E34">
            <v>37278</v>
          </cell>
          <cell r="F34">
            <v>37284</v>
          </cell>
          <cell r="G34">
            <v>273.20001220703125</v>
          </cell>
          <cell r="H34">
            <v>273.20001220703125</v>
          </cell>
          <cell r="I34" t="str">
            <v>FCA Nevinnomyssk</v>
          </cell>
          <cell r="J34" t="str">
            <v>DAF Mostis</v>
          </cell>
          <cell r="K34" t="str">
            <v>НевАзот</v>
          </cell>
          <cell r="L34" t="str">
            <v>НевАзот</v>
          </cell>
          <cell r="M34" t="str">
            <v>GMF</v>
          </cell>
          <cell r="N34" t="str">
            <v>Pentoil</v>
          </cell>
          <cell r="O34">
            <v>252</v>
          </cell>
          <cell r="P34">
            <v>68846.399999999994</v>
          </cell>
          <cell r="Q34">
            <v>68846.399999999994</v>
          </cell>
          <cell r="R34">
            <v>0</v>
          </cell>
          <cell r="S34" t="str">
            <v>Transair</v>
          </cell>
          <cell r="T34">
            <v>16359.74</v>
          </cell>
          <cell r="U34">
            <v>16359.74</v>
          </cell>
          <cell r="V34">
            <v>0</v>
          </cell>
          <cell r="W34">
            <v>0</v>
          </cell>
          <cell r="X34">
            <v>0</v>
          </cell>
          <cell r="Y34">
            <v>0</v>
          </cell>
        </row>
        <row r="35">
          <cell r="A35">
            <v>200201</v>
          </cell>
          <cell r="B35" t="str">
            <v>aac</v>
          </cell>
          <cell r="C35" t="str">
            <v>aac39</v>
          </cell>
          <cell r="D35">
            <v>37283</v>
          </cell>
          <cell r="E35">
            <v>37280</v>
          </cell>
          <cell r="F35">
            <v>37291</v>
          </cell>
          <cell r="G35">
            <v>130.30000305175781</v>
          </cell>
          <cell r="H35">
            <v>130.30000305175781</v>
          </cell>
          <cell r="I35" t="str">
            <v>FCA Nevinnomyssk</v>
          </cell>
          <cell r="J35" t="str">
            <v>DAF Mostis</v>
          </cell>
          <cell r="K35" t="str">
            <v>НевАзот</v>
          </cell>
          <cell r="L35" t="str">
            <v>НевАзот</v>
          </cell>
          <cell r="M35" t="str">
            <v>GMF</v>
          </cell>
          <cell r="N35" t="str">
            <v>Pentoil</v>
          </cell>
          <cell r="O35">
            <v>252</v>
          </cell>
          <cell r="P35">
            <v>32835.599999999999</v>
          </cell>
          <cell r="Q35">
            <v>32835.599999999999</v>
          </cell>
          <cell r="R35">
            <v>0</v>
          </cell>
          <cell r="S35" t="str">
            <v>Transair</v>
          </cell>
          <cell r="T35">
            <v>7802.62</v>
          </cell>
          <cell r="U35">
            <v>7802.62</v>
          </cell>
          <cell r="V35">
            <v>0</v>
          </cell>
          <cell r="W35">
            <v>0</v>
          </cell>
          <cell r="X35">
            <v>0</v>
          </cell>
          <cell r="Y35">
            <v>0</v>
          </cell>
        </row>
        <row r="36">
          <cell r="A36">
            <v>200201</v>
          </cell>
          <cell r="B36" t="str">
            <v>aac</v>
          </cell>
          <cell r="C36" t="str">
            <v>aac40</v>
          </cell>
          <cell r="D36">
            <v>37287</v>
          </cell>
          <cell r="E36">
            <v>37287</v>
          </cell>
          <cell r="F36">
            <v>37292</v>
          </cell>
          <cell r="G36">
            <v>98.300003051757812</v>
          </cell>
          <cell r="H36">
            <v>98.300003051757812</v>
          </cell>
          <cell r="I36" t="str">
            <v>FCA Nevinnomyssk</v>
          </cell>
          <cell r="J36" t="str">
            <v>DAF Uzhgorod</v>
          </cell>
          <cell r="K36" t="str">
            <v>НевАзот</v>
          </cell>
          <cell r="L36" t="str">
            <v>НевАзот</v>
          </cell>
          <cell r="M36" t="str">
            <v>GMF</v>
          </cell>
          <cell r="N36" t="str">
            <v>Ameropa</v>
          </cell>
          <cell r="O36">
            <v>252</v>
          </cell>
          <cell r="P36">
            <v>24771.599999999999</v>
          </cell>
          <cell r="Q36">
            <v>25200</v>
          </cell>
          <cell r="R36">
            <v>-428.4</v>
          </cell>
          <cell r="S36" t="str">
            <v>Transair</v>
          </cell>
          <cell r="T36">
            <v>6108.94</v>
          </cell>
          <cell r="U36">
            <v>6108.94</v>
          </cell>
          <cell r="V36">
            <v>0</v>
          </cell>
          <cell r="W36">
            <v>0</v>
          </cell>
          <cell r="X36">
            <v>0</v>
          </cell>
          <cell r="Y36">
            <v>0</v>
          </cell>
        </row>
        <row r="37">
          <cell r="A37">
            <v>200201</v>
          </cell>
          <cell r="B37" t="str">
            <v>aac</v>
          </cell>
          <cell r="C37" t="str">
            <v>aac42</v>
          </cell>
          <cell r="D37">
            <v>37262</v>
          </cell>
          <cell r="E37">
            <v>37264</v>
          </cell>
          <cell r="F37">
            <v>37274</v>
          </cell>
          <cell r="G37">
            <v>662.4000244140625</v>
          </cell>
          <cell r="H37">
            <v>662.4000244140625</v>
          </cell>
          <cell r="I37" t="str">
            <v>FCA Nevinnomyssk</v>
          </cell>
          <cell r="J37" t="str">
            <v>DAF Buslovskaja</v>
          </cell>
          <cell r="K37" t="str">
            <v>НевАзот</v>
          </cell>
          <cell r="L37" t="str">
            <v>НевАзот</v>
          </cell>
          <cell r="M37" t="str">
            <v>GMF</v>
          </cell>
          <cell r="N37" t="str">
            <v>Vinmar</v>
          </cell>
          <cell r="O37">
            <v>176</v>
          </cell>
          <cell r="P37">
            <v>116582.39999999999</v>
          </cell>
          <cell r="Q37">
            <v>116582.39999999999</v>
          </cell>
          <cell r="R37">
            <v>0</v>
          </cell>
          <cell r="S37" t="str">
            <v>Transair</v>
          </cell>
          <cell r="T37">
            <v>36751.699999999997</v>
          </cell>
          <cell r="U37">
            <v>36751.699999999997</v>
          </cell>
          <cell r="V37">
            <v>0</v>
          </cell>
          <cell r="W37">
            <v>0</v>
          </cell>
          <cell r="X37">
            <v>0</v>
          </cell>
          <cell r="Y37">
            <v>0</v>
          </cell>
        </row>
        <row r="38">
          <cell r="A38">
            <v>200201</v>
          </cell>
          <cell r="B38" t="str">
            <v>aac</v>
          </cell>
          <cell r="C38" t="str">
            <v>aac43</v>
          </cell>
          <cell r="D38">
            <v>37262</v>
          </cell>
          <cell r="E38">
            <v>37266</v>
          </cell>
          <cell r="F38">
            <v>37272</v>
          </cell>
          <cell r="G38">
            <v>197.60000610351562</v>
          </cell>
          <cell r="H38">
            <v>197.60000610351562</v>
          </cell>
          <cell r="I38" t="str">
            <v>FCA Nevinnomyssk</v>
          </cell>
          <cell r="J38" t="str">
            <v>DAF Buslovskaja</v>
          </cell>
          <cell r="K38" t="str">
            <v>НевАзот</v>
          </cell>
          <cell r="L38" t="str">
            <v>НевАзот</v>
          </cell>
          <cell r="M38" t="str">
            <v>GMF</v>
          </cell>
          <cell r="N38" t="str">
            <v>Vinmar</v>
          </cell>
          <cell r="O38">
            <v>176</v>
          </cell>
          <cell r="P38">
            <v>34777.599999999999</v>
          </cell>
          <cell r="Q38">
            <v>34777.599999999999</v>
          </cell>
          <cell r="R38">
            <v>0</v>
          </cell>
          <cell r="S38" t="str">
            <v>Transair</v>
          </cell>
          <cell r="T38">
            <v>10975.62</v>
          </cell>
          <cell r="U38">
            <v>10975.62</v>
          </cell>
          <cell r="V38">
            <v>0</v>
          </cell>
          <cell r="W38">
            <v>0</v>
          </cell>
          <cell r="X38">
            <v>0</v>
          </cell>
          <cell r="Y38">
            <v>0</v>
          </cell>
        </row>
        <row r="39">
          <cell r="A39">
            <v>200201</v>
          </cell>
          <cell r="B39" t="str">
            <v>aac</v>
          </cell>
          <cell r="C39" t="str">
            <v>aac44</v>
          </cell>
          <cell r="D39">
            <v>37262</v>
          </cell>
          <cell r="E39">
            <v>37267</v>
          </cell>
          <cell r="F39">
            <v>37272</v>
          </cell>
          <cell r="G39">
            <v>198.69999694824219</v>
          </cell>
          <cell r="H39">
            <v>198.69999694824219</v>
          </cell>
          <cell r="I39" t="str">
            <v>FCA Nevinnomyssk</v>
          </cell>
          <cell r="J39" t="str">
            <v>DAF Buslovskaja</v>
          </cell>
          <cell r="K39" t="str">
            <v>НевАзот</v>
          </cell>
          <cell r="L39" t="str">
            <v>НевАзот</v>
          </cell>
          <cell r="M39" t="str">
            <v>GMF</v>
          </cell>
          <cell r="N39" t="str">
            <v>Vinmar</v>
          </cell>
          <cell r="O39">
            <v>176</v>
          </cell>
          <cell r="P39">
            <v>34971.199999999997</v>
          </cell>
          <cell r="Q39">
            <v>34971.199999999997</v>
          </cell>
          <cell r="R39">
            <v>0</v>
          </cell>
          <cell r="S39" t="str">
            <v>Transair</v>
          </cell>
          <cell r="T39">
            <v>10975.62</v>
          </cell>
          <cell r="U39">
            <v>10975.62</v>
          </cell>
          <cell r="V39">
            <v>0</v>
          </cell>
          <cell r="W39">
            <v>0</v>
          </cell>
          <cell r="X39">
            <v>0</v>
          </cell>
          <cell r="Y39">
            <v>0</v>
          </cell>
        </row>
        <row r="40">
          <cell r="A40">
            <v>200201</v>
          </cell>
          <cell r="B40" t="str">
            <v>aac</v>
          </cell>
          <cell r="C40" t="str">
            <v>aac45</v>
          </cell>
          <cell r="D40">
            <v>37262</v>
          </cell>
          <cell r="E40">
            <v>37270</v>
          </cell>
          <cell r="F40">
            <v>37272</v>
          </cell>
          <cell r="G40">
            <v>644.29998779296875</v>
          </cell>
          <cell r="H40">
            <v>644.29998779296875</v>
          </cell>
          <cell r="I40" t="str">
            <v>FCA Nevinnomyssk</v>
          </cell>
          <cell r="J40" t="str">
            <v>DAF Buslovskaja</v>
          </cell>
          <cell r="K40" t="str">
            <v>НевАзот</v>
          </cell>
          <cell r="L40" t="str">
            <v>НевАзот</v>
          </cell>
          <cell r="M40" t="str">
            <v>GMF</v>
          </cell>
          <cell r="N40" t="str">
            <v>Vinmar</v>
          </cell>
          <cell r="O40">
            <v>176</v>
          </cell>
          <cell r="P40">
            <v>113396.8</v>
          </cell>
          <cell r="Q40">
            <v>113396.8</v>
          </cell>
          <cell r="R40">
            <v>0</v>
          </cell>
          <cell r="S40" t="str">
            <v>Transair</v>
          </cell>
          <cell r="T40">
            <v>35753.919999999998</v>
          </cell>
          <cell r="U40">
            <v>35753.919999999998</v>
          </cell>
          <cell r="V40">
            <v>0</v>
          </cell>
          <cell r="W40">
            <v>0</v>
          </cell>
          <cell r="X40">
            <v>0</v>
          </cell>
          <cell r="Y40">
            <v>0</v>
          </cell>
        </row>
        <row r="41">
          <cell r="A41">
            <v>200201</v>
          </cell>
          <cell r="B41" t="str">
            <v>aac</v>
          </cell>
          <cell r="C41" t="str">
            <v>aac46</v>
          </cell>
          <cell r="D41">
            <v>37269</v>
          </cell>
          <cell r="E41">
            <v>37271</v>
          </cell>
          <cell r="F41">
            <v>37281</v>
          </cell>
          <cell r="G41">
            <v>110.30000305175781</v>
          </cell>
          <cell r="H41">
            <v>110.30000305175781</v>
          </cell>
          <cell r="I41" t="str">
            <v>FCA Nevinnomyssk</v>
          </cell>
          <cell r="J41" t="str">
            <v>DAF Buslovskaja</v>
          </cell>
          <cell r="K41" t="str">
            <v>НевАзот</v>
          </cell>
          <cell r="L41" t="str">
            <v>НевАзот</v>
          </cell>
          <cell r="M41" t="str">
            <v>GMF</v>
          </cell>
          <cell r="N41" t="str">
            <v>Vinmar</v>
          </cell>
          <cell r="O41">
            <v>176</v>
          </cell>
          <cell r="P41">
            <v>19412.8</v>
          </cell>
          <cell r="Q41">
            <v>19412.8</v>
          </cell>
          <cell r="R41">
            <v>0</v>
          </cell>
          <cell r="S41" t="str">
            <v>Transair</v>
          </cell>
          <cell r="T41">
            <v>6142.99</v>
          </cell>
          <cell r="U41">
            <v>6142.99</v>
          </cell>
          <cell r="V41">
            <v>0</v>
          </cell>
          <cell r="W41">
            <v>0</v>
          </cell>
          <cell r="X41">
            <v>0</v>
          </cell>
          <cell r="Y41">
            <v>0</v>
          </cell>
        </row>
        <row r="42">
          <cell r="A42">
            <v>200201</v>
          </cell>
          <cell r="B42" t="str">
            <v>aac</v>
          </cell>
          <cell r="C42" t="str">
            <v>aac47</v>
          </cell>
          <cell r="D42">
            <v>37262</v>
          </cell>
          <cell r="E42">
            <v>37272</v>
          </cell>
          <cell r="F42">
            <v>37282</v>
          </cell>
          <cell r="G42">
            <v>288.79998779296875</v>
          </cell>
          <cell r="H42">
            <v>288.79998779296875</v>
          </cell>
          <cell r="I42" t="str">
            <v>FCA Nevinnomyssk</v>
          </cell>
          <cell r="J42" t="str">
            <v>DAF Buslovskaja</v>
          </cell>
          <cell r="K42" t="str">
            <v>НевАзот</v>
          </cell>
          <cell r="L42" t="str">
            <v>НевАзот</v>
          </cell>
          <cell r="M42" t="str">
            <v>GMF</v>
          </cell>
          <cell r="N42" t="str">
            <v>Vinmar</v>
          </cell>
          <cell r="O42">
            <v>176</v>
          </cell>
          <cell r="P42">
            <v>50828.800000000003</v>
          </cell>
          <cell r="Q42">
            <v>50828.800000000003</v>
          </cell>
          <cell r="R42">
            <v>0</v>
          </cell>
          <cell r="S42" t="str">
            <v>Transair</v>
          </cell>
          <cell r="T42">
            <v>16084.28</v>
          </cell>
          <cell r="U42">
            <v>16084.28</v>
          </cell>
          <cell r="V42">
            <v>0</v>
          </cell>
          <cell r="W42">
            <v>0</v>
          </cell>
          <cell r="X42">
            <v>0</v>
          </cell>
          <cell r="Y42">
            <v>0</v>
          </cell>
        </row>
        <row r="43">
          <cell r="A43">
            <v>200201</v>
          </cell>
          <cell r="B43" t="str">
            <v>aac</v>
          </cell>
          <cell r="C43" t="str">
            <v>aac48</v>
          </cell>
          <cell r="D43">
            <v>37262</v>
          </cell>
          <cell r="E43">
            <v>37273</v>
          </cell>
          <cell r="F43">
            <v>37283</v>
          </cell>
          <cell r="G43">
            <v>199.39999389648438</v>
          </cell>
          <cell r="H43">
            <v>199.39999389648438</v>
          </cell>
          <cell r="I43" t="str">
            <v>FCA Nevinnomyssk</v>
          </cell>
          <cell r="J43" t="str">
            <v>DAF Buslovskaja</v>
          </cell>
          <cell r="K43" t="str">
            <v>НевАзот</v>
          </cell>
          <cell r="L43" t="str">
            <v>НевАзот</v>
          </cell>
          <cell r="M43" t="str">
            <v>GMF</v>
          </cell>
          <cell r="N43" t="str">
            <v>Vinmar</v>
          </cell>
          <cell r="O43">
            <v>176</v>
          </cell>
          <cell r="P43">
            <v>35094.400000000001</v>
          </cell>
          <cell r="Q43">
            <v>35094.400000000001</v>
          </cell>
          <cell r="R43">
            <v>0</v>
          </cell>
          <cell r="S43" t="str">
            <v>Transair</v>
          </cell>
          <cell r="T43">
            <v>11105.28</v>
          </cell>
          <cell r="U43">
            <v>11105.28</v>
          </cell>
          <cell r="V43">
            <v>0</v>
          </cell>
          <cell r="W43">
            <v>0</v>
          </cell>
          <cell r="X43">
            <v>0</v>
          </cell>
          <cell r="Y43">
            <v>0</v>
          </cell>
        </row>
        <row r="44">
          <cell r="A44">
            <v>200201</v>
          </cell>
          <cell r="B44" t="str">
            <v>aac</v>
          </cell>
          <cell r="C44" t="str">
            <v>aac49</v>
          </cell>
          <cell r="D44">
            <v>37262</v>
          </cell>
          <cell r="E44">
            <v>37274</v>
          </cell>
          <cell r="F44">
            <v>37272</v>
          </cell>
          <cell r="G44">
            <v>198.80000305175781</v>
          </cell>
          <cell r="H44">
            <v>198.80000305175781</v>
          </cell>
          <cell r="I44" t="str">
            <v>FCA Nevinnomyssk</v>
          </cell>
          <cell r="J44" t="str">
            <v>DAF Buslovskaja</v>
          </cell>
          <cell r="K44" t="str">
            <v>НевАзот</v>
          </cell>
          <cell r="L44" t="str">
            <v>НевАзот</v>
          </cell>
          <cell r="M44" t="str">
            <v>GMF</v>
          </cell>
          <cell r="N44" t="str">
            <v>Vinmar</v>
          </cell>
          <cell r="O44">
            <v>176</v>
          </cell>
          <cell r="P44">
            <v>34988.800000000003</v>
          </cell>
          <cell r="Q44">
            <v>34988.800000000003</v>
          </cell>
          <cell r="R44">
            <v>0</v>
          </cell>
          <cell r="S44" t="str">
            <v>Transair</v>
          </cell>
          <cell r="T44">
            <v>11071.87</v>
          </cell>
          <cell r="U44">
            <v>11071.87</v>
          </cell>
          <cell r="V44">
            <v>0</v>
          </cell>
          <cell r="W44">
            <v>0</v>
          </cell>
          <cell r="X44">
            <v>0</v>
          </cell>
          <cell r="Y44">
            <v>0</v>
          </cell>
        </row>
        <row r="45">
          <cell r="A45">
            <v>200201</v>
          </cell>
          <cell r="B45" t="str">
            <v>aac</v>
          </cell>
          <cell r="C45" t="str">
            <v>aac50</v>
          </cell>
          <cell r="D45">
            <v>37283</v>
          </cell>
          <cell r="E45">
            <v>37279</v>
          </cell>
          <cell r="F45">
            <v>37287</v>
          </cell>
          <cell r="G45">
            <v>183.69999694824219</v>
          </cell>
          <cell r="H45">
            <v>183.69999694824219</v>
          </cell>
          <cell r="I45" t="str">
            <v>FCA Nevinnomyssk</v>
          </cell>
          <cell r="J45" t="str">
            <v>DAF Mostis</v>
          </cell>
          <cell r="K45" t="str">
            <v>НевАзот</v>
          </cell>
          <cell r="L45" t="str">
            <v>НевАзот</v>
          </cell>
          <cell r="M45" t="str">
            <v>GMF</v>
          </cell>
          <cell r="N45" t="str">
            <v>Pentoil</v>
          </cell>
          <cell r="O45">
            <v>252</v>
          </cell>
          <cell r="P45">
            <v>46292.4</v>
          </cell>
          <cell r="Q45">
            <v>46292.4</v>
          </cell>
          <cell r="R45">
            <v>0</v>
          </cell>
          <cell r="S45" t="str">
            <v>Transair</v>
          </cell>
          <cell r="T45">
            <v>11000.31</v>
          </cell>
          <cell r="U45">
            <v>11000.31</v>
          </cell>
          <cell r="V45">
            <v>0</v>
          </cell>
          <cell r="W45">
            <v>0</v>
          </cell>
          <cell r="X45">
            <v>0</v>
          </cell>
          <cell r="Y45">
            <v>0</v>
          </cell>
        </row>
        <row r="46">
          <cell r="A46">
            <v>200202</v>
          </cell>
          <cell r="B46" t="str">
            <v>aac</v>
          </cell>
          <cell r="C46" t="str">
            <v>aac51</v>
          </cell>
          <cell r="D46">
            <v>37290</v>
          </cell>
          <cell r="E46">
            <v>37292</v>
          </cell>
          <cell r="F46">
            <v>37302</v>
          </cell>
          <cell r="G46">
            <v>994.70001220703125</v>
          </cell>
          <cell r="H46">
            <v>994.70001220703125</v>
          </cell>
          <cell r="I46" t="str">
            <v>FCA Nevinnomyssk</v>
          </cell>
          <cell r="J46" t="str">
            <v>DAF Buslovskaja</v>
          </cell>
          <cell r="K46" t="str">
            <v>НевАзот</v>
          </cell>
          <cell r="L46" t="str">
            <v>НевАзот</v>
          </cell>
          <cell r="M46" t="str">
            <v>GMF</v>
          </cell>
          <cell r="N46" t="str">
            <v>Vinmar</v>
          </cell>
          <cell r="O46">
            <v>177</v>
          </cell>
          <cell r="P46">
            <v>176061.9</v>
          </cell>
          <cell r="Q46">
            <v>88030.95</v>
          </cell>
          <cell r="R46">
            <v>88030.95</v>
          </cell>
          <cell r="S46" t="str">
            <v>Transair</v>
          </cell>
          <cell r="T46">
            <v>54850.720000000001</v>
          </cell>
          <cell r="U46">
            <v>54850.720000000001</v>
          </cell>
          <cell r="V46">
            <v>0</v>
          </cell>
          <cell r="W46">
            <v>0</v>
          </cell>
          <cell r="X46">
            <v>0</v>
          </cell>
          <cell r="Y46">
            <v>0</v>
          </cell>
        </row>
        <row r="47">
          <cell r="A47">
            <v>200202</v>
          </cell>
          <cell r="B47" t="str">
            <v>aac</v>
          </cell>
          <cell r="C47" t="str">
            <v>aac52</v>
          </cell>
          <cell r="D47">
            <v>37297</v>
          </cell>
          <cell r="E47">
            <v>37294</v>
          </cell>
          <cell r="F47">
            <v>37302</v>
          </cell>
          <cell r="G47">
            <v>398.70001220703125</v>
          </cell>
          <cell r="H47">
            <v>398.70001220703125</v>
          </cell>
          <cell r="I47" t="str">
            <v>FCA Nevinnomyssk</v>
          </cell>
          <cell r="J47" t="str">
            <v>DAF Buslovskaja</v>
          </cell>
          <cell r="K47" t="str">
            <v>НевАзот</v>
          </cell>
          <cell r="L47" t="str">
            <v>НевАзот</v>
          </cell>
          <cell r="M47" t="str">
            <v>GMF</v>
          </cell>
          <cell r="N47" t="str">
            <v>Vinmar</v>
          </cell>
          <cell r="O47">
            <v>177</v>
          </cell>
          <cell r="P47">
            <v>70569.899999999994</v>
          </cell>
          <cell r="Q47">
            <v>35284.949999999997</v>
          </cell>
          <cell r="R47">
            <v>35284.949999999997</v>
          </cell>
          <cell r="S47" t="str">
            <v>Transair</v>
          </cell>
          <cell r="T47">
            <v>21985.51</v>
          </cell>
          <cell r="U47">
            <v>21985.51</v>
          </cell>
          <cell r="V47">
            <v>0</v>
          </cell>
          <cell r="W47">
            <v>0</v>
          </cell>
          <cell r="X47">
            <v>0</v>
          </cell>
          <cell r="Y47">
            <v>0</v>
          </cell>
        </row>
        <row r="48">
          <cell r="A48">
            <v>200202</v>
          </cell>
          <cell r="B48" t="str">
            <v>aac</v>
          </cell>
          <cell r="C48" t="str">
            <v>aac53</v>
          </cell>
          <cell r="D48">
            <v>37315</v>
          </cell>
          <cell r="E48">
            <v>37181</v>
          </cell>
          <cell r="F48">
            <v>37271</v>
          </cell>
          <cell r="G48">
            <v>125</v>
          </cell>
          <cell r="H48">
            <v>125</v>
          </cell>
          <cell r="I48" t="str">
            <v>FCA Nevinnomyssk</v>
          </cell>
          <cell r="J48" t="str">
            <v>DAF Buslovskaja</v>
          </cell>
          <cell r="K48" t="str">
            <v>НевАзот</v>
          </cell>
          <cell r="L48" t="str">
            <v>НевАзот</v>
          </cell>
          <cell r="M48" t="str">
            <v>GMF</v>
          </cell>
          <cell r="N48" t="str">
            <v>Bloxworth</v>
          </cell>
          <cell r="O48">
            <v>217</v>
          </cell>
          <cell r="P48">
            <v>27125</v>
          </cell>
          <cell r="Q48">
            <v>0</v>
          </cell>
          <cell r="R48">
            <v>27125</v>
          </cell>
          <cell r="S48" t="str">
            <v>Transair</v>
          </cell>
          <cell r="T48">
            <v>7250</v>
          </cell>
          <cell r="U48">
            <v>0</v>
          </cell>
          <cell r="V48">
            <v>7250</v>
          </cell>
          <cell r="W48">
            <v>0</v>
          </cell>
          <cell r="X48">
            <v>0</v>
          </cell>
          <cell r="Y48">
            <v>0</v>
          </cell>
        </row>
        <row r="49">
          <cell r="A49">
            <v>200202</v>
          </cell>
          <cell r="B49" t="str">
            <v>aac</v>
          </cell>
          <cell r="C49" t="str">
            <v>aac54</v>
          </cell>
          <cell r="D49">
            <v>37311</v>
          </cell>
          <cell r="E49">
            <v>37299</v>
          </cell>
          <cell r="F49">
            <v>37302</v>
          </cell>
          <cell r="G49">
            <v>500.10000610351562</v>
          </cell>
          <cell r="H49">
            <v>500.10000610351562</v>
          </cell>
          <cell r="I49" t="str">
            <v>FCA Nevinnomyssk</v>
          </cell>
          <cell r="J49" t="str">
            <v>DAF Mostis</v>
          </cell>
          <cell r="K49" t="str">
            <v>НевАзот</v>
          </cell>
          <cell r="L49" t="str">
            <v>НевАзот</v>
          </cell>
          <cell r="M49" t="str">
            <v>GMF</v>
          </cell>
          <cell r="N49" t="str">
            <v>Pentoil</v>
          </cell>
          <cell r="O49">
            <v>247</v>
          </cell>
          <cell r="P49">
            <v>123524.7</v>
          </cell>
          <cell r="Q49">
            <v>0</v>
          </cell>
          <cell r="R49">
            <v>123524.7</v>
          </cell>
          <cell r="S49" t="str">
            <v>Transair</v>
          </cell>
          <cell r="T49">
            <v>29939.94</v>
          </cell>
          <cell r="U49">
            <v>29939.94</v>
          </cell>
          <cell r="V49">
            <v>0</v>
          </cell>
          <cell r="W49">
            <v>0</v>
          </cell>
          <cell r="X49">
            <v>0</v>
          </cell>
          <cell r="Y49">
            <v>0</v>
          </cell>
        </row>
        <row r="50">
          <cell r="A50">
            <v>200202</v>
          </cell>
          <cell r="B50" t="str">
            <v>aac</v>
          </cell>
          <cell r="C50" t="str">
            <v>aac56</v>
          </cell>
          <cell r="D50">
            <v>37297</v>
          </cell>
          <cell r="E50">
            <v>37294</v>
          </cell>
          <cell r="F50">
            <v>37302</v>
          </cell>
          <cell r="G50">
            <v>265.20001220703125</v>
          </cell>
          <cell r="H50">
            <v>265.20001220703125</v>
          </cell>
          <cell r="I50" t="str">
            <v>FCA Nevinnomyssk</v>
          </cell>
          <cell r="J50" t="str">
            <v>DAF Buslovskaja</v>
          </cell>
          <cell r="K50" t="str">
            <v>НевАзот</v>
          </cell>
          <cell r="L50" t="str">
            <v>НевАзот</v>
          </cell>
          <cell r="M50" t="str">
            <v>GMF</v>
          </cell>
          <cell r="N50" t="str">
            <v>Vinmar</v>
          </cell>
          <cell r="O50">
            <v>177</v>
          </cell>
          <cell r="P50">
            <v>46940.4</v>
          </cell>
          <cell r="Q50">
            <v>23470.2</v>
          </cell>
          <cell r="R50">
            <v>23470.2</v>
          </cell>
          <cell r="S50" t="str">
            <v>Transair</v>
          </cell>
          <cell r="T50">
            <v>14623.92</v>
          </cell>
          <cell r="U50">
            <v>14623.92</v>
          </cell>
          <cell r="V50">
            <v>0</v>
          </cell>
          <cell r="W50">
            <v>0</v>
          </cell>
          <cell r="X50">
            <v>0</v>
          </cell>
          <cell r="Y50">
            <v>0</v>
          </cell>
        </row>
        <row r="51">
          <cell r="A51">
            <v>200202</v>
          </cell>
          <cell r="B51" t="str">
            <v>aac</v>
          </cell>
          <cell r="C51" t="str">
            <v>aac57</v>
          </cell>
          <cell r="D51">
            <v>37297</v>
          </cell>
          <cell r="E51">
            <v>37298</v>
          </cell>
          <cell r="F51">
            <v>37302</v>
          </cell>
          <cell r="G51">
            <v>464.70001220703125</v>
          </cell>
          <cell r="H51">
            <v>464.70001220703125</v>
          </cell>
          <cell r="I51" t="str">
            <v>FCA Nevinnomyssk</v>
          </cell>
          <cell r="J51" t="str">
            <v>DAF Buslovskaja</v>
          </cell>
          <cell r="K51" t="str">
            <v>НевАзот</v>
          </cell>
          <cell r="L51" t="str">
            <v>НевАзот</v>
          </cell>
          <cell r="M51" t="str">
            <v>GMF</v>
          </cell>
          <cell r="N51" t="str">
            <v>Vinmar</v>
          </cell>
          <cell r="O51">
            <v>177</v>
          </cell>
          <cell r="P51">
            <v>82251.899999999994</v>
          </cell>
          <cell r="Q51">
            <v>41125.949999999997</v>
          </cell>
          <cell r="R51">
            <v>41125.949999999997</v>
          </cell>
          <cell r="S51" t="str">
            <v>Transair</v>
          </cell>
          <cell r="T51">
            <v>25624.94</v>
          </cell>
          <cell r="U51">
            <v>25624.94</v>
          </cell>
          <cell r="V51">
            <v>0</v>
          </cell>
          <cell r="W51">
            <v>0</v>
          </cell>
          <cell r="X51">
            <v>0</v>
          </cell>
          <cell r="Y51">
            <v>0</v>
          </cell>
        </row>
        <row r="52">
          <cell r="A52">
            <v>200202</v>
          </cell>
          <cell r="B52" t="str">
            <v>aac</v>
          </cell>
          <cell r="C52" t="str">
            <v>aac58</v>
          </cell>
          <cell r="D52">
            <v>37297</v>
          </cell>
          <cell r="E52">
            <v>37299</v>
          </cell>
          <cell r="F52">
            <v>37302</v>
          </cell>
          <cell r="G52">
            <v>66.199996948242188</v>
          </cell>
          <cell r="H52">
            <v>66.199996948242188</v>
          </cell>
          <cell r="I52" t="str">
            <v>FCA Nevinnomyssk</v>
          </cell>
          <cell r="J52" t="str">
            <v>DAF Buslovskaja</v>
          </cell>
          <cell r="K52" t="str">
            <v>НевАзот</v>
          </cell>
          <cell r="L52" t="str">
            <v>НевАзот</v>
          </cell>
          <cell r="M52" t="str">
            <v>GMF</v>
          </cell>
          <cell r="N52" t="str">
            <v>Vinmar</v>
          </cell>
          <cell r="O52">
            <v>177</v>
          </cell>
          <cell r="P52">
            <v>11717.4</v>
          </cell>
          <cell r="Q52">
            <v>11717.4</v>
          </cell>
          <cell r="R52">
            <v>0</v>
          </cell>
          <cell r="S52" t="str">
            <v>Transair</v>
          </cell>
          <cell r="T52">
            <v>3650.47</v>
          </cell>
          <cell r="U52">
            <v>3650.47</v>
          </cell>
          <cell r="V52">
            <v>0</v>
          </cell>
          <cell r="W52">
            <v>0</v>
          </cell>
          <cell r="X52">
            <v>0</v>
          </cell>
          <cell r="Y52">
            <v>0</v>
          </cell>
        </row>
        <row r="53">
          <cell r="A53">
            <v>200202</v>
          </cell>
          <cell r="B53" t="str">
            <v>aac</v>
          </cell>
          <cell r="C53" t="str">
            <v>aac59</v>
          </cell>
          <cell r="D53">
            <v>37309</v>
          </cell>
          <cell r="E53">
            <v>37301</v>
          </cell>
          <cell r="F53">
            <v>37315</v>
          </cell>
          <cell r="G53">
            <v>462.89999389648438</v>
          </cell>
          <cell r="H53">
            <v>462.89999389648438</v>
          </cell>
          <cell r="I53" t="str">
            <v>FCA Nevinnomyssk</v>
          </cell>
          <cell r="J53" t="str">
            <v>DAF Buslovskaja</v>
          </cell>
          <cell r="K53" t="str">
            <v>НевАзот</v>
          </cell>
          <cell r="L53" t="str">
            <v>НевАзот</v>
          </cell>
          <cell r="M53" t="str">
            <v>GMF</v>
          </cell>
          <cell r="N53" t="str">
            <v>Vinmar</v>
          </cell>
          <cell r="O53">
            <v>177</v>
          </cell>
          <cell r="P53">
            <v>81933.3</v>
          </cell>
          <cell r="Q53">
            <v>40966.65</v>
          </cell>
          <cell r="R53">
            <v>40966.65</v>
          </cell>
          <cell r="S53" t="str">
            <v>Transair</v>
          </cell>
          <cell r="T53">
            <v>26848.2</v>
          </cell>
          <cell r="U53">
            <v>0</v>
          </cell>
          <cell r="V53">
            <v>26848.2</v>
          </cell>
          <cell r="W53">
            <v>0</v>
          </cell>
          <cell r="X53">
            <v>0</v>
          </cell>
          <cell r="Y53">
            <v>0</v>
          </cell>
        </row>
        <row r="54">
          <cell r="A54">
            <v>200202</v>
          </cell>
          <cell r="B54" t="str">
            <v>aac</v>
          </cell>
          <cell r="C54" t="str">
            <v>aac60</v>
          </cell>
          <cell r="D54">
            <v>37311</v>
          </cell>
          <cell r="E54">
            <v>37300</v>
          </cell>
          <cell r="F54">
            <v>37315</v>
          </cell>
          <cell r="G54">
            <v>85.5</v>
          </cell>
          <cell r="H54">
            <v>85.5</v>
          </cell>
          <cell r="I54" t="str">
            <v>FCA Nevinnomyssk</v>
          </cell>
          <cell r="J54" t="str">
            <v>DAF Mostis</v>
          </cell>
          <cell r="K54" t="str">
            <v>НевАзот</v>
          </cell>
          <cell r="L54" t="str">
            <v>НевАзот</v>
          </cell>
          <cell r="M54" t="str">
            <v>GMF</v>
          </cell>
          <cell r="N54" t="str">
            <v>Pentoil</v>
          </cell>
          <cell r="O54">
            <v>247</v>
          </cell>
          <cell r="P54">
            <v>21118.5</v>
          </cell>
          <cell r="Q54">
            <v>0</v>
          </cell>
          <cell r="R54">
            <v>21118.5</v>
          </cell>
          <cell r="S54" t="str">
            <v>Transair</v>
          </cell>
          <cell r="T54">
            <v>5118.71</v>
          </cell>
          <cell r="U54">
            <v>5118.71</v>
          </cell>
          <cell r="V54">
            <v>0</v>
          </cell>
          <cell r="W54">
            <v>0</v>
          </cell>
          <cell r="X54">
            <v>0</v>
          </cell>
          <cell r="Y54">
            <v>0</v>
          </cell>
        </row>
        <row r="55">
          <cell r="A55">
            <v>200202</v>
          </cell>
          <cell r="B55" t="str">
            <v>aac</v>
          </cell>
          <cell r="C55" t="str">
            <v>aac61</v>
          </cell>
          <cell r="D55">
            <v>37309</v>
          </cell>
          <cell r="E55">
            <v>37302</v>
          </cell>
          <cell r="F55">
            <v>37315</v>
          </cell>
          <cell r="G55">
            <v>132.5</v>
          </cell>
          <cell r="H55">
            <v>132.5</v>
          </cell>
          <cell r="I55" t="str">
            <v>FCA Nevinnomyssk</v>
          </cell>
          <cell r="J55" t="str">
            <v>DAF Buslovskaja</v>
          </cell>
          <cell r="K55" t="str">
            <v>НевАзот</v>
          </cell>
          <cell r="L55" t="str">
            <v>НевАзот</v>
          </cell>
          <cell r="M55" t="str">
            <v>GMF</v>
          </cell>
          <cell r="N55" t="str">
            <v>Vinmar</v>
          </cell>
          <cell r="O55">
            <v>177</v>
          </cell>
          <cell r="P55">
            <v>23452.5</v>
          </cell>
          <cell r="Q55">
            <v>11726.25</v>
          </cell>
          <cell r="R55">
            <v>11726.25</v>
          </cell>
          <cell r="S55" t="str">
            <v>Transair</v>
          </cell>
          <cell r="T55">
            <v>7685</v>
          </cell>
          <cell r="U55">
            <v>0</v>
          </cell>
          <cell r="V55">
            <v>7685</v>
          </cell>
          <cell r="W55">
            <v>0</v>
          </cell>
          <cell r="X55">
            <v>0</v>
          </cell>
          <cell r="Y55">
            <v>0</v>
          </cell>
        </row>
        <row r="56">
          <cell r="A56">
            <v>200202</v>
          </cell>
          <cell r="B56" t="str">
            <v>aac</v>
          </cell>
          <cell r="C56" t="str">
            <v>aac62</v>
          </cell>
          <cell r="D56">
            <v>37309</v>
          </cell>
          <cell r="E56">
            <v>37305</v>
          </cell>
          <cell r="F56">
            <v>37315</v>
          </cell>
          <cell r="G56">
            <v>199.39999389648438</v>
          </cell>
          <cell r="H56">
            <v>199.39999389648438</v>
          </cell>
          <cell r="I56" t="str">
            <v>FCA Nevinnomyssk</v>
          </cell>
          <cell r="J56" t="str">
            <v>DAF Buslovskaja</v>
          </cell>
          <cell r="K56" t="str">
            <v>НевАзот</v>
          </cell>
          <cell r="L56" t="str">
            <v>НевАзот</v>
          </cell>
          <cell r="M56" t="str">
            <v>GMF</v>
          </cell>
          <cell r="N56" t="str">
            <v>Vinmar</v>
          </cell>
          <cell r="O56">
            <v>177</v>
          </cell>
          <cell r="P56">
            <v>35293.800000000003</v>
          </cell>
          <cell r="Q56">
            <v>17646.900000000001</v>
          </cell>
          <cell r="R56">
            <v>17646.900000000001</v>
          </cell>
          <cell r="S56" t="str">
            <v>Transair</v>
          </cell>
          <cell r="T56">
            <v>11565.2</v>
          </cell>
          <cell r="U56">
            <v>0</v>
          </cell>
          <cell r="V56">
            <v>11565.2</v>
          </cell>
          <cell r="W56">
            <v>0</v>
          </cell>
          <cell r="X56">
            <v>0</v>
          </cell>
          <cell r="Y56">
            <v>0</v>
          </cell>
        </row>
        <row r="57">
          <cell r="A57">
            <v>200110</v>
          </cell>
          <cell r="B57" t="str">
            <v>aah</v>
          </cell>
          <cell r="C57" t="str">
            <v>aah01</v>
          </cell>
          <cell r="D57">
            <v>37184</v>
          </cell>
          <cell r="E57">
            <v>37175</v>
          </cell>
          <cell r="F57">
            <v>37175</v>
          </cell>
          <cell r="G57">
            <v>61.299999237060547</v>
          </cell>
          <cell r="H57">
            <v>61.299999237060547</v>
          </cell>
          <cell r="I57" t="str">
            <v>FCA Nevinnomyssk</v>
          </cell>
          <cell r="J57" t="str">
            <v>FCA Nevinnomyssk</v>
          </cell>
          <cell r="K57" t="str">
            <v>НевАзот</v>
          </cell>
          <cell r="L57" t="str">
            <v>НевАзот</v>
          </cell>
          <cell r="M57" t="str">
            <v>GMF</v>
          </cell>
          <cell r="N57" t="str">
            <v>PCC</v>
          </cell>
          <cell r="O57">
            <v>345</v>
          </cell>
          <cell r="P57">
            <v>21148.5</v>
          </cell>
          <cell r="Q57">
            <v>21148.5</v>
          </cell>
          <cell r="R57">
            <v>0</v>
          </cell>
          <cell r="S57">
            <v>0</v>
          </cell>
          <cell r="T57">
            <v>0</v>
          </cell>
          <cell r="U57">
            <v>0</v>
          </cell>
          <cell r="V57">
            <v>0</v>
          </cell>
          <cell r="W57">
            <v>0</v>
          </cell>
          <cell r="X57">
            <v>0</v>
          </cell>
          <cell r="Y57">
            <v>0</v>
          </cell>
        </row>
        <row r="58">
          <cell r="A58">
            <v>200110</v>
          </cell>
          <cell r="B58" t="str">
            <v>aah</v>
          </cell>
          <cell r="C58" t="str">
            <v>aah02</v>
          </cell>
          <cell r="D58">
            <v>37184</v>
          </cell>
          <cell r="E58">
            <v>37181</v>
          </cell>
          <cell r="F58">
            <v>37181</v>
          </cell>
          <cell r="G58">
            <v>88.900001525878906</v>
          </cell>
          <cell r="H58">
            <v>88.900001525878906</v>
          </cell>
          <cell r="I58" t="str">
            <v>FCA Nevinnomyssk</v>
          </cell>
          <cell r="J58" t="str">
            <v>FCA Nevinnomyssk</v>
          </cell>
          <cell r="K58" t="str">
            <v>НевАзот</v>
          </cell>
          <cell r="L58" t="str">
            <v>НевАзот</v>
          </cell>
          <cell r="M58" t="str">
            <v>GMF</v>
          </cell>
          <cell r="N58" t="str">
            <v>PCC</v>
          </cell>
          <cell r="O58">
            <v>345</v>
          </cell>
          <cell r="P58">
            <v>30670.5</v>
          </cell>
          <cell r="Q58">
            <v>30670.5</v>
          </cell>
          <cell r="R58">
            <v>0</v>
          </cell>
          <cell r="S58">
            <v>0</v>
          </cell>
          <cell r="T58">
            <v>0</v>
          </cell>
          <cell r="U58">
            <v>0</v>
          </cell>
          <cell r="V58">
            <v>0</v>
          </cell>
          <cell r="W58">
            <v>0</v>
          </cell>
          <cell r="X58">
            <v>0</v>
          </cell>
          <cell r="Y58">
            <v>0</v>
          </cell>
        </row>
        <row r="59">
          <cell r="A59">
            <v>200110</v>
          </cell>
          <cell r="B59" t="str">
            <v>aah</v>
          </cell>
          <cell r="C59" t="str">
            <v>aah03</v>
          </cell>
          <cell r="D59">
            <v>37184</v>
          </cell>
          <cell r="E59">
            <v>37183</v>
          </cell>
          <cell r="F59">
            <v>37183</v>
          </cell>
          <cell r="G59">
            <v>91.5</v>
          </cell>
          <cell r="H59">
            <v>91.5</v>
          </cell>
          <cell r="I59" t="str">
            <v>FCA Nevinnomyssk</v>
          </cell>
          <cell r="J59" t="str">
            <v>FCA Nevinnomyssk</v>
          </cell>
          <cell r="K59" t="str">
            <v>НевАзот</v>
          </cell>
          <cell r="L59" t="str">
            <v>НевАзот</v>
          </cell>
          <cell r="M59" t="str">
            <v>GMF</v>
          </cell>
          <cell r="N59" t="str">
            <v>PCC</v>
          </cell>
          <cell r="O59">
            <v>345</v>
          </cell>
          <cell r="P59">
            <v>31567.5</v>
          </cell>
          <cell r="Q59">
            <v>31567.5</v>
          </cell>
          <cell r="R59">
            <v>0</v>
          </cell>
          <cell r="S59">
            <v>13283</v>
          </cell>
          <cell r="T59">
            <v>0</v>
          </cell>
          <cell r="U59">
            <v>0</v>
          </cell>
          <cell r="V59">
            <v>0</v>
          </cell>
          <cell r="W59">
            <v>0</v>
          </cell>
          <cell r="X59">
            <v>0</v>
          </cell>
          <cell r="Y59">
            <v>0</v>
          </cell>
        </row>
        <row r="60">
          <cell r="A60">
            <v>200111</v>
          </cell>
          <cell r="B60" t="str">
            <v>aah</v>
          </cell>
          <cell r="C60" t="str">
            <v>aah04</v>
          </cell>
          <cell r="D60">
            <v>37215</v>
          </cell>
          <cell r="E60">
            <v>37211</v>
          </cell>
          <cell r="F60">
            <v>37213</v>
          </cell>
          <cell r="G60">
            <v>240.30000305175781</v>
          </cell>
          <cell r="H60">
            <v>240.30000305175781</v>
          </cell>
          <cell r="I60" t="str">
            <v>FCA Nevinnomyssk</v>
          </cell>
          <cell r="J60" t="str">
            <v>DAF Uspenskaja</v>
          </cell>
          <cell r="K60" t="str">
            <v>НевАзот</v>
          </cell>
          <cell r="L60" t="str">
            <v>НевАзот</v>
          </cell>
          <cell r="M60" t="str">
            <v>GMF</v>
          </cell>
          <cell r="N60" t="str">
            <v>PCC</v>
          </cell>
          <cell r="O60">
            <v>369</v>
          </cell>
          <cell r="P60">
            <v>88670.7</v>
          </cell>
          <cell r="Q60">
            <v>88670.7</v>
          </cell>
          <cell r="R60">
            <v>0</v>
          </cell>
          <cell r="S60" t="str">
            <v>Transair</v>
          </cell>
          <cell r="T60">
            <v>5437.52</v>
          </cell>
          <cell r="U60">
            <v>5437.52</v>
          </cell>
          <cell r="V60">
            <v>0</v>
          </cell>
          <cell r="W60">
            <v>0</v>
          </cell>
          <cell r="X60">
            <v>0</v>
          </cell>
          <cell r="Y60">
            <v>0</v>
          </cell>
        </row>
        <row r="61">
          <cell r="A61">
            <v>200111</v>
          </cell>
          <cell r="B61" t="str">
            <v>aah</v>
          </cell>
          <cell r="C61" t="str">
            <v>aah05</v>
          </cell>
          <cell r="D61">
            <v>37215</v>
          </cell>
          <cell r="E61">
            <v>37200</v>
          </cell>
          <cell r="F61">
            <v>37200</v>
          </cell>
          <cell r="G61">
            <v>89.099998474121094</v>
          </cell>
          <cell r="H61">
            <v>89.099998474121094</v>
          </cell>
          <cell r="I61" t="str">
            <v>FCA Nevinnomyssk</v>
          </cell>
          <cell r="J61" t="str">
            <v>FCA Nevinnomyssk</v>
          </cell>
          <cell r="K61" t="str">
            <v>НевАзот</v>
          </cell>
          <cell r="L61" t="str">
            <v>НевАзот</v>
          </cell>
          <cell r="M61" t="str">
            <v>GMF</v>
          </cell>
          <cell r="N61" t="str">
            <v>Twin</v>
          </cell>
          <cell r="O61">
            <v>345</v>
          </cell>
          <cell r="P61">
            <v>30739.5</v>
          </cell>
          <cell r="Q61">
            <v>30739.5</v>
          </cell>
          <cell r="R61">
            <v>0</v>
          </cell>
          <cell r="S61">
            <v>84360</v>
          </cell>
          <cell r="T61">
            <v>0</v>
          </cell>
          <cell r="U61">
            <v>0</v>
          </cell>
          <cell r="V61">
            <v>0</v>
          </cell>
          <cell r="W61">
            <v>0</v>
          </cell>
          <cell r="X61">
            <v>0</v>
          </cell>
          <cell r="Y61">
            <v>0</v>
          </cell>
        </row>
        <row r="62">
          <cell r="A62">
            <v>200110</v>
          </cell>
          <cell r="B62" t="str">
            <v>aah</v>
          </cell>
          <cell r="C62" t="str">
            <v>aah06</v>
          </cell>
          <cell r="D62">
            <v>37184</v>
          </cell>
          <cell r="E62">
            <v>37184</v>
          </cell>
          <cell r="F62">
            <v>37184</v>
          </cell>
          <cell r="G62">
            <v>57.200000762939453</v>
          </cell>
          <cell r="H62">
            <v>57.200000762939453</v>
          </cell>
          <cell r="I62" t="str">
            <v>FCA Nevinnomyssk</v>
          </cell>
          <cell r="J62" t="str">
            <v>FCA Nevinnomyssk</v>
          </cell>
          <cell r="K62" t="str">
            <v>НевАзот</v>
          </cell>
          <cell r="L62" t="str">
            <v>НевАзот</v>
          </cell>
          <cell r="M62" t="str">
            <v>GMF</v>
          </cell>
          <cell r="N62" t="str">
            <v>PCC</v>
          </cell>
          <cell r="O62">
            <v>345</v>
          </cell>
          <cell r="P62">
            <v>19734</v>
          </cell>
          <cell r="Q62">
            <v>19734</v>
          </cell>
          <cell r="R62">
            <v>0</v>
          </cell>
          <cell r="S62">
            <v>0</v>
          </cell>
          <cell r="T62">
            <v>0</v>
          </cell>
          <cell r="U62">
            <v>0</v>
          </cell>
          <cell r="V62">
            <v>0</v>
          </cell>
          <cell r="W62">
            <v>0</v>
          </cell>
          <cell r="X62">
            <v>0</v>
          </cell>
          <cell r="Y62">
            <v>0</v>
          </cell>
        </row>
        <row r="63">
          <cell r="A63">
            <v>200111</v>
          </cell>
          <cell r="B63" t="str">
            <v>aah</v>
          </cell>
          <cell r="C63" t="str">
            <v>aah07</v>
          </cell>
          <cell r="D63">
            <v>37215</v>
          </cell>
          <cell r="E63">
            <v>37213</v>
          </cell>
          <cell r="F63">
            <v>37215</v>
          </cell>
          <cell r="G63">
            <v>59.700000762939453</v>
          </cell>
          <cell r="H63">
            <v>59.700000762939453</v>
          </cell>
          <cell r="I63" t="str">
            <v>FCA Nevinnomyssk</v>
          </cell>
          <cell r="J63" t="str">
            <v>DAF Uspenskaja</v>
          </cell>
          <cell r="K63" t="str">
            <v>НевАзот</v>
          </cell>
          <cell r="L63" t="str">
            <v>НевАзот</v>
          </cell>
          <cell r="M63" t="str">
            <v>GMF</v>
          </cell>
          <cell r="N63" t="str">
            <v>PCC</v>
          </cell>
          <cell r="O63">
            <v>369</v>
          </cell>
          <cell r="P63">
            <v>22029.3</v>
          </cell>
          <cell r="Q63">
            <v>22029.3</v>
          </cell>
          <cell r="R63">
            <v>0</v>
          </cell>
          <cell r="S63" t="str">
            <v>Transair</v>
          </cell>
          <cell r="T63">
            <v>1331.18</v>
          </cell>
          <cell r="U63">
            <v>1331.18</v>
          </cell>
          <cell r="V63">
            <v>0</v>
          </cell>
          <cell r="W63">
            <v>0</v>
          </cell>
          <cell r="X63">
            <v>0</v>
          </cell>
          <cell r="Y63">
            <v>0</v>
          </cell>
        </row>
        <row r="64">
          <cell r="A64">
            <v>200112</v>
          </cell>
          <cell r="B64" t="str">
            <v>aah</v>
          </cell>
          <cell r="C64" t="str">
            <v>aah08</v>
          </cell>
          <cell r="D64">
            <v>37245</v>
          </cell>
          <cell r="E64">
            <v>37245</v>
          </cell>
          <cell r="F64">
            <v>37248</v>
          </cell>
          <cell r="G64">
            <v>90.599998474121094</v>
          </cell>
          <cell r="H64">
            <v>90.599998474121094</v>
          </cell>
          <cell r="I64" t="str">
            <v>FCA Nevinnomyssk</v>
          </cell>
          <cell r="J64" t="str">
            <v>DAF Uspenskaja</v>
          </cell>
          <cell r="K64" t="str">
            <v>НевАзот</v>
          </cell>
          <cell r="L64" t="str">
            <v>НевАзот</v>
          </cell>
          <cell r="M64" t="str">
            <v>GMF</v>
          </cell>
          <cell r="N64" t="str">
            <v>PCC</v>
          </cell>
          <cell r="O64">
            <v>369</v>
          </cell>
          <cell r="P64">
            <v>33431.4</v>
          </cell>
          <cell r="Q64">
            <v>33431.4</v>
          </cell>
          <cell r="R64">
            <v>0</v>
          </cell>
          <cell r="S64" t="str">
            <v>Transair</v>
          </cell>
          <cell r="T64">
            <v>2056.71</v>
          </cell>
          <cell r="U64">
            <v>2056.71</v>
          </cell>
          <cell r="V64">
            <v>0</v>
          </cell>
          <cell r="W64">
            <v>0</v>
          </cell>
          <cell r="X64">
            <v>0</v>
          </cell>
          <cell r="Y64">
            <v>0</v>
          </cell>
        </row>
        <row r="65">
          <cell r="A65">
            <v>200201</v>
          </cell>
          <cell r="B65" t="str">
            <v>aah</v>
          </cell>
          <cell r="C65" t="str">
            <v>aah09</v>
          </cell>
          <cell r="D65">
            <v>37287</v>
          </cell>
          <cell r="E65">
            <v>37275</v>
          </cell>
          <cell r="F65">
            <v>37275</v>
          </cell>
          <cell r="G65">
            <v>36.099998474121094</v>
          </cell>
          <cell r="H65">
            <v>36.099998474121094</v>
          </cell>
          <cell r="I65" t="str">
            <v>FCA Nevinnomyssk</v>
          </cell>
          <cell r="J65" t="str">
            <v>FCA Nevinnomyssk</v>
          </cell>
          <cell r="K65" t="str">
            <v>НевАзот</v>
          </cell>
          <cell r="L65" t="str">
            <v>НевАзот</v>
          </cell>
          <cell r="M65" t="str">
            <v>GMF</v>
          </cell>
          <cell r="N65" t="str">
            <v>Marmara</v>
          </cell>
          <cell r="O65">
            <v>370</v>
          </cell>
          <cell r="P65">
            <v>13357</v>
          </cell>
          <cell r="Q65">
            <v>13357</v>
          </cell>
          <cell r="R65">
            <v>0</v>
          </cell>
          <cell r="S65">
            <v>0</v>
          </cell>
          <cell r="T65">
            <v>0</v>
          </cell>
          <cell r="U65">
            <v>0</v>
          </cell>
          <cell r="V65">
            <v>0</v>
          </cell>
          <cell r="W65">
            <v>0</v>
          </cell>
          <cell r="X65">
            <v>0</v>
          </cell>
          <cell r="Y65">
            <v>0</v>
          </cell>
        </row>
        <row r="66">
          <cell r="A66">
            <v>200112</v>
          </cell>
          <cell r="B66" t="str">
            <v>aah</v>
          </cell>
          <cell r="C66" t="str">
            <v>aah10</v>
          </cell>
          <cell r="D66">
            <v>37245</v>
          </cell>
          <cell r="E66">
            <v>37252</v>
          </cell>
          <cell r="F66">
            <v>37255</v>
          </cell>
          <cell r="G66">
            <v>86</v>
          </cell>
          <cell r="H66">
            <v>86</v>
          </cell>
          <cell r="I66" t="str">
            <v>FCA Nevinnomyssk</v>
          </cell>
          <cell r="J66" t="str">
            <v>DAF Uspenskaja</v>
          </cell>
          <cell r="K66" t="str">
            <v>НевАзот</v>
          </cell>
          <cell r="L66" t="str">
            <v>НевАзот</v>
          </cell>
          <cell r="M66" t="str">
            <v>GMF</v>
          </cell>
          <cell r="N66" t="str">
            <v>PCC</v>
          </cell>
          <cell r="O66">
            <v>369</v>
          </cell>
          <cell r="P66">
            <v>31734</v>
          </cell>
          <cell r="Q66">
            <v>31734</v>
          </cell>
          <cell r="R66">
            <v>0</v>
          </cell>
          <cell r="S66" t="str">
            <v>Transair</v>
          </cell>
          <cell r="T66">
            <v>1966.31</v>
          </cell>
          <cell r="U66">
            <v>1966.31</v>
          </cell>
          <cell r="V66">
            <v>0</v>
          </cell>
          <cell r="W66">
            <v>0</v>
          </cell>
          <cell r="X66">
            <v>0</v>
          </cell>
          <cell r="Y66">
            <v>0</v>
          </cell>
        </row>
        <row r="67">
          <cell r="A67">
            <v>200201</v>
          </cell>
          <cell r="B67" t="str">
            <v>aah</v>
          </cell>
          <cell r="C67" t="str">
            <v>aah11</v>
          </cell>
          <cell r="D67">
            <v>37276</v>
          </cell>
          <cell r="E67">
            <v>37274</v>
          </cell>
          <cell r="F67">
            <v>37279</v>
          </cell>
          <cell r="G67">
            <v>149.89999389648438</v>
          </cell>
          <cell r="H67">
            <v>149.89999389648438</v>
          </cell>
          <cell r="I67" t="str">
            <v>FCA Nevinnomyssk</v>
          </cell>
          <cell r="J67" t="str">
            <v>DAF Uspenskaja</v>
          </cell>
          <cell r="K67" t="str">
            <v>НевАзот</v>
          </cell>
          <cell r="L67" t="str">
            <v>НевАзот</v>
          </cell>
          <cell r="M67" t="str">
            <v>GMF</v>
          </cell>
          <cell r="N67" t="str">
            <v>PCC</v>
          </cell>
          <cell r="O67">
            <v>369</v>
          </cell>
          <cell r="P67">
            <v>55313.1</v>
          </cell>
          <cell r="Q67">
            <v>55313.1</v>
          </cell>
          <cell r="R67">
            <v>0</v>
          </cell>
          <cell r="S67" t="str">
            <v>Transair</v>
          </cell>
          <cell r="T67">
            <v>3425.37</v>
          </cell>
          <cell r="U67">
            <v>3425.37</v>
          </cell>
          <cell r="V67">
            <v>0</v>
          </cell>
          <cell r="W67">
            <v>0</v>
          </cell>
          <cell r="X67">
            <v>0</v>
          </cell>
          <cell r="Y67">
            <v>0</v>
          </cell>
        </row>
        <row r="68">
          <cell r="A68">
            <v>200201</v>
          </cell>
          <cell r="B68" t="str">
            <v>aah</v>
          </cell>
          <cell r="C68" t="str">
            <v>aah12</v>
          </cell>
          <cell r="D68">
            <v>37276</v>
          </cell>
          <cell r="E68">
            <v>37278</v>
          </cell>
          <cell r="F68">
            <v>37281</v>
          </cell>
          <cell r="G68">
            <v>61</v>
          </cell>
          <cell r="H68">
            <v>61</v>
          </cell>
          <cell r="I68" t="str">
            <v>FCA Nevinnomyssk</v>
          </cell>
          <cell r="J68" t="str">
            <v>DAF Uspenskaja</v>
          </cell>
          <cell r="K68" t="str">
            <v>НевАзот</v>
          </cell>
          <cell r="L68" t="str">
            <v>НевАзот</v>
          </cell>
          <cell r="M68" t="str">
            <v>GMF</v>
          </cell>
          <cell r="N68" t="str">
            <v>PCC</v>
          </cell>
          <cell r="O68">
            <v>369</v>
          </cell>
          <cell r="P68">
            <v>22509</v>
          </cell>
          <cell r="Q68">
            <v>22509</v>
          </cell>
          <cell r="R68">
            <v>0</v>
          </cell>
          <cell r="S68" t="str">
            <v>Transair</v>
          </cell>
          <cell r="T68">
            <v>1393.91</v>
          </cell>
          <cell r="U68">
            <v>1393.91</v>
          </cell>
          <cell r="V68">
            <v>0</v>
          </cell>
          <cell r="W68">
            <v>0</v>
          </cell>
          <cell r="X68">
            <v>0</v>
          </cell>
          <cell r="Y68">
            <v>0</v>
          </cell>
        </row>
        <row r="69">
          <cell r="A69">
            <v>200201</v>
          </cell>
          <cell r="B69" t="str">
            <v>aah</v>
          </cell>
          <cell r="C69" t="str">
            <v>aah13</v>
          </cell>
          <cell r="D69">
            <v>37287</v>
          </cell>
          <cell r="E69">
            <v>37277</v>
          </cell>
          <cell r="F69">
            <v>37277</v>
          </cell>
          <cell r="G69">
            <v>35.900001525878906</v>
          </cell>
          <cell r="H69">
            <v>35.900001525878906</v>
          </cell>
          <cell r="I69" t="str">
            <v>FCA Nevinnomyssk</v>
          </cell>
          <cell r="J69" t="str">
            <v>FCA Nevinnomyssk</v>
          </cell>
          <cell r="K69" t="str">
            <v>НевАзот</v>
          </cell>
          <cell r="L69" t="str">
            <v>НевАзот</v>
          </cell>
          <cell r="M69" t="str">
            <v>GMF</v>
          </cell>
          <cell r="N69" t="str">
            <v>Marmara</v>
          </cell>
          <cell r="O69">
            <v>370</v>
          </cell>
          <cell r="P69">
            <v>13283</v>
          </cell>
          <cell r="Q69">
            <v>13283</v>
          </cell>
          <cell r="R69">
            <v>0</v>
          </cell>
          <cell r="S69">
            <v>0</v>
          </cell>
          <cell r="T69">
            <v>0</v>
          </cell>
          <cell r="U69">
            <v>0</v>
          </cell>
          <cell r="V69">
            <v>0</v>
          </cell>
          <cell r="W69">
            <v>0</v>
          </cell>
          <cell r="X69">
            <v>0</v>
          </cell>
          <cell r="Y69">
            <v>0</v>
          </cell>
        </row>
        <row r="70">
          <cell r="A70">
            <v>200201</v>
          </cell>
          <cell r="B70" t="str">
            <v>aah</v>
          </cell>
          <cell r="C70" t="str">
            <v>aah14</v>
          </cell>
          <cell r="D70">
            <v>37276</v>
          </cell>
          <cell r="E70">
            <v>37281</v>
          </cell>
          <cell r="F70">
            <v>37287</v>
          </cell>
          <cell r="G70">
            <v>87.900001525878906</v>
          </cell>
          <cell r="H70">
            <v>87.900001525878906</v>
          </cell>
          <cell r="I70" t="str">
            <v>FCA Nevinnomyssk</v>
          </cell>
          <cell r="J70" t="str">
            <v>DAF Uspenskaja</v>
          </cell>
          <cell r="K70" t="str">
            <v>НевАзот</v>
          </cell>
          <cell r="L70" t="str">
            <v>НевАзот</v>
          </cell>
          <cell r="M70" t="str">
            <v>GMF</v>
          </cell>
          <cell r="N70" t="str">
            <v>PCC</v>
          </cell>
          <cell r="O70">
            <v>369</v>
          </cell>
          <cell r="P70">
            <v>32435.1</v>
          </cell>
          <cell r="Q70">
            <v>32877.9</v>
          </cell>
          <cell r="R70">
            <v>-442.8</v>
          </cell>
          <cell r="S70" t="str">
            <v>Transair</v>
          </cell>
          <cell r="T70">
            <v>2008.6</v>
          </cell>
          <cell r="U70">
            <v>2008.6</v>
          </cell>
          <cell r="V70">
            <v>0</v>
          </cell>
          <cell r="W70">
            <v>0</v>
          </cell>
          <cell r="X70">
            <v>0</v>
          </cell>
          <cell r="Y70">
            <v>0</v>
          </cell>
        </row>
        <row r="71">
          <cell r="A71">
            <v>200202</v>
          </cell>
          <cell r="B71" t="str">
            <v>aah</v>
          </cell>
          <cell r="C71" t="str">
            <v>aah16</v>
          </cell>
          <cell r="D71">
            <v>37304</v>
          </cell>
          <cell r="E71">
            <v>37299</v>
          </cell>
          <cell r="F71">
            <v>37307</v>
          </cell>
          <cell r="G71">
            <v>178.5</v>
          </cell>
          <cell r="H71">
            <v>178.5</v>
          </cell>
          <cell r="I71" t="str">
            <v>FCA Nevinnomyssk</v>
          </cell>
          <cell r="J71" t="str">
            <v>DAF Uspenskaja</v>
          </cell>
          <cell r="K71" t="str">
            <v>НевАзот</v>
          </cell>
          <cell r="L71" t="str">
            <v>НевАзот</v>
          </cell>
          <cell r="M71" t="str">
            <v>GMF</v>
          </cell>
          <cell r="N71" t="str">
            <v>PCC</v>
          </cell>
          <cell r="O71">
            <v>369</v>
          </cell>
          <cell r="P71">
            <v>65866.5</v>
          </cell>
          <cell r="Q71">
            <v>36900</v>
          </cell>
          <cell r="R71">
            <v>28966.5</v>
          </cell>
          <cell r="S71" t="str">
            <v>Transair</v>
          </cell>
          <cell r="T71">
            <v>4069.68</v>
          </cell>
          <cell r="U71">
            <v>4069.68</v>
          </cell>
          <cell r="V71">
            <v>0</v>
          </cell>
          <cell r="W71">
            <v>0</v>
          </cell>
          <cell r="X71">
            <v>0</v>
          </cell>
          <cell r="Y71">
            <v>0</v>
          </cell>
        </row>
        <row r="72">
          <cell r="A72">
            <v>200202</v>
          </cell>
          <cell r="B72" t="str">
            <v>aah</v>
          </cell>
          <cell r="C72" t="str">
            <v>aah17</v>
          </cell>
          <cell r="D72">
            <v>37311</v>
          </cell>
          <cell r="E72">
            <v>37300</v>
          </cell>
          <cell r="F72">
            <v>37300</v>
          </cell>
          <cell r="G72">
            <v>74.099998474121094</v>
          </cell>
          <cell r="H72">
            <v>74.099998474121094</v>
          </cell>
          <cell r="I72" t="str">
            <v>FCA Nevinnomyssk</v>
          </cell>
          <cell r="J72" t="str">
            <v>FCA Nevinnomyssk</v>
          </cell>
          <cell r="K72" t="str">
            <v>НевАзот</v>
          </cell>
          <cell r="L72" t="str">
            <v>НевАзот</v>
          </cell>
          <cell r="M72" t="str">
            <v>GMF</v>
          </cell>
          <cell r="N72" t="str">
            <v>Marmara</v>
          </cell>
          <cell r="O72">
            <v>370</v>
          </cell>
          <cell r="P72">
            <v>27417</v>
          </cell>
          <cell r="Q72">
            <v>0</v>
          </cell>
          <cell r="R72">
            <v>27417</v>
          </cell>
          <cell r="S72">
            <v>0</v>
          </cell>
          <cell r="T72">
            <v>0</v>
          </cell>
          <cell r="U72">
            <v>0</v>
          </cell>
          <cell r="V72">
            <v>0</v>
          </cell>
          <cell r="W72">
            <v>0</v>
          </cell>
          <cell r="X72">
            <v>0</v>
          </cell>
          <cell r="Y72">
            <v>0</v>
          </cell>
        </row>
        <row r="73">
          <cell r="A73">
            <v>200202</v>
          </cell>
          <cell r="B73" t="str">
            <v>aah</v>
          </cell>
          <cell r="C73" t="str">
            <v>aah18</v>
          </cell>
          <cell r="D73">
            <v>37315</v>
          </cell>
          <cell r="E73">
            <v>37006</v>
          </cell>
          <cell r="F73">
            <v>37051</v>
          </cell>
          <cell r="G73">
            <v>150</v>
          </cell>
          <cell r="H73">
            <v>150</v>
          </cell>
          <cell r="I73" t="str">
            <v>FCA Nevinnomyssk</v>
          </cell>
          <cell r="J73" t="str">
            <v>FCA Nevinnomyssk</v>
          </cell>
          <cell r="K73" t="str">
            <v>НевАзот</v>
          </cell>
          <cell r="L73" t="str">
            <v>НевАзот</v>
          </cell>
          <cell r="M73" t="str">
            <v>GMF</v>
          </cell>
          <cell r="N73" t="str">
            <v>Marmara</v>
          </cell>
          <cell r="O73">
            <v>370</v>
          </cell>
          <cell r="P73">
            <v>55500</v>
          </cell>
          <cell r="Q73">
            <v>0</v>
          </cell>
          <cell r="R73">
            <v>55500</v>
          </cell>
          <cell r="S73">
            <v>0</v>
          </cell>
          <cell r="T73">
            <v>0</v>
          </cell>
          <cell r="U73">
            <v>0</v>
          </cell>
          <cell r="V73">
            <v>0</v>
          </cell>
          <cell r="W73">
            <v>0</v>
          </cell>
          <cell r="X73">
            <v>0</v>
          </cell>
          <cell r="Y73">
            <v>0</v>
          </cell>
        </row>
        <row r="74">
          <cell r="A74">
            <v>200202</v>
          </cell>
          <cell r="B74" t="str">
            <v>aah</v>
          </cell>
          <cell r="C74" t="str">
            <v>aah19</v>
          </cell>
          <cell r="D74">
            <v>37311</v>
          </cell>
          <cell r="E74">
            <v>37008</v>
          </cell>
          <cell r="F74">
            <v>37053</v>
          </cell>
          <cell r="G74">
            <v>75.900001525878906</v>
          </cell>
          <cell r="H74">
            <v>75.900001525878906</v>
          </cell>
          <cell r="I74" t="str">
            <v>FCA Nevinnomyssk</v>
          </cell>
          <cell r="J74" t="str">
            <v>FCA Nevinnomyssk</v>
          </cell>
          <cell r="K74" t="str">
            <v>НевАзот</v>
          </cell>
          <cell r="L74" t="str">
            <v>НевАзот</v>
          </cell>
          <cell r="M74" t="str">
            <v>GMF</v>
          </cell>
          <cell r="N74" t="str">
            <v>Marmara</v>
          </cell>
          <cell r="O74">
            <v>370</v>
          </cell>
          <cell r="P74">
            <v>28083</v>
          </cell>
          <cell r="Q74">
            <v>0</v>
          </cell>
          <cell r="R74">
            <v>28083</v>
          </cell>
          <cell r="S74">
            <v>0</v>
          </cell>
          <cell r="T74">
            <v>0</v>
          </cell>
          <cell r="U74">
            <v>0</v>
          </cell>
          <cell r="V74">
            <v>0</v>
          </cell>
          <cell r="W74">
            <v>0</v>
          </cell>
          <cell r="X74">
            <v>0</v>
          </cell>
          <cell r="Y74">
            <v>0</v>
          </cell>
        </row>
        <row r="75">
          <cell r="A75">
            <v>200202</v>
          </cell>
          <cell r="B75" t="str">
            <v>aah</v>
          </cell>
          <cell r="C75" t="str">
            <v>aah20</v>
          </cell>
          <cell r="D75">
            <v>37311</v>
          </cell>
          <cell r="E75">
            <v>37009</v>
          </cell>
          <cell r="F75">
            <v>37054</v>
          </cell>
          <cell r="G75">
            <v>100</v>
          </cell>
          <cell r="H75">
            <v>100</v>
          </cell>
          <cell r="I75" t="str">
            <v>FCA Nevinnomyssk</v>
          </cell>
          <cell r="J75" t="str">
            <v>DAF Uspenskaja</v>
          </cell>
          <cell r="K75" t="str">
            <v>НевАзот</v>
          </cell>
          <cell r="L75" t="str">
            <v>НевАзот</v>
          </cell>
          <cell r="M75" t="str">
            <v>GMF</v>
          </cell>
          <cell r="N75" t="str">
            <v>PCC</v>
          </cell>
          <cell r="O75">
            <v>369</v>
          </cell>
          <cell r="P75">
            <v>36900</v>
          </cell>
          <cell r="Q75">
            <v>0</v>
          </cell>
          <cell r="R75">
            <v>36900</v>
          </cell>
          <cell r="S75" t="str">
            <v>Anonymous</v>
          </cell>
          <cell r="T75">
            <v>2300</v>
          </cell>
          <cell r="U75">
            <v>0</v>
          </cell>
          <cell r="V75">
            <v>2300</v>
          </cell>
          <cell r="W75">
            <v>0</v>
          </cell>
          <cell r="X75">
            <v>0</v>
          </cell>
          <cell r="Y75">
            <v>0</v>
          </cell>
        </row>
        <row r="76">
          <cell r="A76">
            <v>200101</v>
          </cell>
          <cell r="B76" t="str">
            <v>ac</v>
          </cell>
          <cell r="C76" t="str">
            <v>ac01</v>
          </cell>
          <cell r="D76">
            <v>36914</v>
          </cell>
          <cell r="E76">
            <v>36914</v>
          </cell>
          <cell r="F76">
            <v>36914</v>
          </cell>
          <cell r="G76">
            <v>3975.60009765625</v>
          </cell>
          <cell r="H76">
            <v>3975.60009765625</v>
          </cell>
          <cell r="I76" t="str">
            <v>FCA Kovdor</v>
          </cell>
          <cell r="J76" t="str">
            <v>DDU Shilainiai</v>
          </cell>
          <cell r="K76" t="str">
            <v>КГОК</v>
          </cell>
          <cell r="L76" t="str">
            <v>КГОК</v>
          </cell>
          <cell r="M76" t="str">
            <v>Seneltex</v>
          </cell>
          <cell r="N76" t="str">
            <v>Kemira-Lifosa</v>
          </cell>
          <cell r="O76">
            <v>61.5</v>
          </cell>
          <cell r="P76">
            <v>244499.4</v>
          </cell>
          <cell r="Q76">
            <v>244499.4</v>
          </cell>
          <cell r="R76">
            <v>0</v>
          </cell>
          <cell r="S76" t="str">
            <v>Itico</v>
          </cell>
          <cell r="T76">
            <v>105695.55</v>
          </cell>
          <cell r="U76">
            <v>105695.55</v>
          </cell>
          <cell r="V76">
            <v>0</v>
          </cell>
          <cell r="W76">
            <v>0</v>
          </cell>
          <cell r="X76">
            <v>0</v>
          </cell>
          <cell r="Y76">
            <v>0</v>
          </cell>
        </row>
        <row r="77">
          <cell r="A77">
            <v>200102</v>
          </cell>
          <cell r="B77" t="str">
            <v>ac</v>
          </cell>
          <cell r="C77" t="str">
            <v>ac02</v>
          </cell>
          <cell r="D77">
            <v>36931</v>
          </cell>
          <cell r="E77">
            <v>36931</v>
          </cell>
          <cell r="F77">
            <v>36931</v>
          </cell>
          <cell r="G77">
            <v>3977</v>
          </cell>
          <cell r="H77">
            <v>3977</v>
          </cell>
          <cell r="I77" t="str">
            <v>FCA Kovdor</v>
          </cell>
          <cell r="J77" t="str">
            <v>DDU Shilainiai</v>
          </cell>
          <cell r="K77" t="str">
            <v>КГОК</v>
          </cell>
          <cell r="L77" t="str">
            <v>КГОК</v>
          </cell>
          <cell r="M77" t="str">
            <v>Seneltex</v>
          </cell>
          <cell r="N77" t="str">
            <v>Kemira-Lifosa</v>
          </cell>
          <cell r="O77">
            <v>61.5</v>
          </cell>
          <cell r="P77">
            <v>244585.5</v>
          </cell>
          <cell r="Q77">
            <v>244585.5</v>
          </cell>
          <cell r="R77">
            <v>0</v>
          </cell>
          <cell r="S77" t="str">
            <v>Itico</v>
          </cell>
          <cell r="T77">
            <v>105801.75</v>
          </cell>
          <cell r="U77">
            <v>105801.75</v>
          </cell>
          <cell r="V77">
            <v>0</v>
          </cell>
          <cell r="W77">
            <v>0</v>
          </cell>
          <cell r="X77">
            <v>0</v>
          </cell>
          <cell r="Y77">
            <v>0</v>
          </cell>
        </row>
        <row r="78">
          <cell r="A78">
            <v>200103</v>
          </cell>
          <cell r="B78" t="str">
            <v>ac</v>
          </cell>
          <cell r="C78" t="str">
            <v>ac03</v>
          </cell>
          <cell r="D78">
            <v>36956</v>
          </cell>
          <cell r="E78">
            <v>36956</v>
          </cell>
          <cell r="F78">
            <v>36956</v>
          </cell>
          <cell r="G78">
            <v>3974.800048828125</v>
          </cell>
          <cell r="H78">
            <v>3974.800048828125</v>
          </cell>
          <cell r="I78" t="str">
            <v>FCA Kovdor</v>
          </cell>
          <cell r="J78" t="str">
            <v>DDU Shilainiai</v>
          </cell>
          <cell r="K78" t="str">
            <v>КГОК</v>
          </cell>
          <cell r="L78" t="str">
            <v>КГОК</v>
          </cell>
          <cell r="M78" t="str">
            <v>Seneltex</v>
          </cell>
          <cell r="N78" t="str">
            <v>Lifosa</v>
          </cell>
          <cell r="O78">
            <v>61.5</v>
          </cell>
          <cell r="P78">
            <v>244450.2</v>
          </cell>
          <cell r="Q78">
            <v>244450.2</v>
          </cell>
          <cell r="R78">
            <v>0</v>
          </cell>
          <cell r="S78" t="str">
            <v>Itico</v>
          </cell>
          <cell r="T78">
            <v>105748.65</v>
          </cell>
          <cell r="U78">
            <v>105748.65</v>
          </cell>
          <cell r="V78">
            <v>0</v>
          </cell>
          <cell r="W78">
            <v>0</v>
          </cell>
          <cell r="X78">
            <v>0</v>
          </cell>
          <cell r="Y78">
            <v>0</v>
          </cell>
        </row>
        <row r="79">
          <cell r="A79">
            <v>200103</v>
          </cell>
          <cell r="B79" t="str">
            <v>ac</v>
          </cell>
          <cell r="C79" t="str">
            <v>ac04</v>
          </cell>
          <cell r="D79">
            <v>36963</v>
          </cell>
          <cell r="E79">
            <v>36963</v>
          </cell>
          <cell r="F79">
            <v>36963</v>
          </cell>
          <cell r="G79">
            <v>3951.89990234375</v>
          </cell>
          <cell r="H79">
            <v>3951.89990234375</v>
          </cell>
          <cell r="I79" t="str">
            <v>FCA Kovdor</v>
          </cell>
          <cell r="J79" t="str">
            <v>DDU Shilainiai</v>
          </cell>
          <cell r="K79" t="str">
            <v>КГОК</v>
          </cell>
          <cell r="L79" t="str">
            <v>КГОК</v>
          </cell>
          <cell r="M79" t="str">
            <v>Seneltex</v>
          </cell>
          <cell r="N79" t="str">
            <v>Kemira-Lifosa</v>
          </cell>
          <cell r="O79">
            <v>61.5</v>
          </cell>
          <cell r="P79">
            <v>243041.85</v>
          </cell>
          <cell r="Q79">
            <v>243041.85</v>
          </cell>
          <cell r="R79">
            <v>0</v>
          </cell>
          <cell r="S79" t="str">
            <v>Itico</v>
          </cell>
          <cell r="T79">
            <v>105217.65</v>
          </cell>
          <cell r="U79">
            <v>105217.65</v>
          </cell>
          <cell r="V79">
            <v>0</v>
          </cell>
          <cell r="W79">
            <v>0</v>
          </cell>
          <cell r="X79">
            <v>0</v>
          </cell>
          <cell r="Y79">
            <v>0</v>
          </cell>
        </row>
        <row r="80">
          <cell r="A80">
            <v>200103</v>
          </cell>
          <cell r="B80" t="str">
            <v>ac</v>
          </cell>
          <cell r="C80" t="str">
            <v>ac05</v>
          </cell>
          <cell r="D80">
            <v>36967</v>
          </cell>
          <cell r="E80">
            <v>36967</v>
          </cell>
          <cell r="F80">
            <v>36967</v>
          </cell>
          <cell r="G80">
            <v>3913.89990234375</v>
          </cell>
          <cell r="H80">
            <v>3913.89990234375</v>
          </cell>
          <cell r="I80" t="str">
            <v>FCA Kovdor</v>
          </cell>
          <cell r="J80" t="str">
            <v>DDU Shilainiai</v>
          </cell>
          <cell r="K80" t="str">
            <v>КГОК</v>
          </cell>
          <cell r="L80" t="str">
            <v>КГОК</v>
          </cell>
          <cell r="M80" t="str">
            <v>Seneltex</v>
          </cell>
          <cell r="N80" t="str">
            <v>Lifosa</v>
          </cell>
          <cell r="O80">
            <v>61.5</v>
          </cell>
          <cell r="P80">
            <v>240704.85</v>
          </cell>
          <cell r="Q80">
            <v>240704.85</v>
          </cell>
          <cell r="R80">
            <v>0</v>
          </cell>
          <cell r="S80" t="str">
            <v>Itico</v>
          </cell>
          <cell r="T80">
            <v>104102.55</v>
          </cell>
          <cell r="U80">
            <v>104102.55</v>
          </cell>
          <cell r="V80">
            <v>0</v>
          </cell>
          <cell r="W80">
            <v>0</v>
          </cell>
          <cell r="X80">
            <v>0</v>
          </cell>
          <cell r="Y80">
            <v>0</v>
          </cell>
        </row>
        <row r="81">
          <cell r="A81">
            <v>200103</v>
          </cell>
          <cell r="B81" t="str">
            <v>ac</v>
          </cell>
          <cell r="C81" t="str">
            <v>ac06</v>
          </cell>
          <cell r="D81">
            <v>36970</v>
          </cell>
          <cell r="E81">
            <v>36970</v>
          </cell>
          <cell r="F81">
            <v>36970</v>
          </cell>
          <cell r="G81">
            <v>3935.199951171875</v>
          </cell>
          <cell r="H81">
            <v>3935.199951171875</v>
          </cell>
          <cell r="I81" t="str">
            <v>FCA Kovdor</v>
          </cell>
          <cell r="J81" t="str">
            <v>DDU Shilainiai</v>
          </cell>
          <cell r="K81" t="str">
            <v>КГОК</v>
          </cell>
          <cell r="L81" t="str">
            <v>КГОК</v>
          </cell>
          <cell r="M81" t="str">
            <v>Seneltex</v>
          </cell>
          <cell r="N81" t="str">
            <v>Lifosa</v>
          </cell>
          <cell r="O81">
            <v>61.5</v>
          </cell>
          <cell r="P81">
            <v>242014.8</v>
          </cell>
          <cell r="Q81">
            <v>242014.8</v>
          </cell>
          <cell r="R81">
            <v>0</v>
          </cell>
          <cell r="S81" t="str">
            <v>Itico</v>
          </cell>
          <cell r="T81">
            <v>104660.1</v>
          </cell>
          <cell r="U81">
            <v>104660.1</v>
          </cell>
          <cell r="V81">
            <v>0</v>
          </cell>
          <cell r="W81">
            <v>0</v>
          </cell>
          <cell r="X81">
            <v>0</v>
          </cell>
          <cell r="Y81">
            <v>0</v>
          </cell>
        </row>
        <row r="82">
          <cell r="A82">
            <v>200104</v>
          </cell>
          <cell r="B82" t="str">
            <v>ac</v>
          </cell>
          <cell r="C82" t="str">
            <v>ac07</v>
          </cell>
          <cell r="D82">
            <v>36983</v>
          </cell>
          <cell r="E82">
            <v>36983</v>
          </cell>
          <cell r="F82">
            <v>36983</v>
          </cell>
          <cell r="G82">
            <v>3927.89990234375</v>
          </cell>
          <cell r="H82">
            <v>3927.89990234375</v>
          </cell>
          <cell r="I82" t="str">
            <v>FCA Kovdor</v>
          </cell>
          <cell r="J82" t="str">
            <v>DDU Shilainiai</v>
          </cell>
          <cell r="K82" t="str">
            <v>КГОК</v>
          </cell>
          <cell r="L82" t="str">
            <v>КГОК</v>
          </cell>
          <cell r="M82" t="str">
            <v>Seneltex</v>
          </cell>
          <cell r="N82" t="str">
            <v>Kemira-Lifosa</v>
          </cell>
          <cell r="O82">
            <v>61.5</v>
          </cell>
          <cell r="P82">
            <v>241565.85</v>
          </cell>
          <cell r="Q82">
            <v>241565.85</v>
          </cell>
          <cell r="R82">
            <v>0</v>
          </cell>
          <cell r="S82" t="str">
            <v>Itico</v>
          </cell>
          <cell r="T82">
            <v>104630.52</v>
          </cell>
          <cell r="U82">
            <v>104630.52</v>
          </cell>
          <cell r="V82">
            <v>0</v>
          </cell>
          <cell r="W82">
            <v>0</v>
          </cell>
          <cell r="X82">
            <v>0</v>
          </cell>
          <cell r="Y82">
            <v>0</v>
          </cell>
        </row>
        <row r="83">
          <cell r="A83">
            <v>200104</v>
          </cell>
          <cell r="B83" t="str">
            <v>ac</v>
          </cell>
          <cell r="C83" t="str">
            <v>ac08</v>
          </cell>
          <cell r="D83">
            <v>36994</v>
          </cell>
          <cell r="E83">
            <v>36994</v>
          </cell>
          <cell r="F83">
            <v>36994</v>
          </cell>
          <cell r="G83">
            <v>3939.5</v>
          </cell>
          <cell r="H83">
            <v>3939.5</v>
          </cell>
          <cell r="I83" t="str">
            <v>FCA Kovdor</v>
          </cell>
          <cell r="J83" t="str">
            <v>DDU Shilainiai</v>
          </cell>
          <cell r="K83" t="str">
            <v>КГОК</v>
          </cell>
          <cell r="L83" t="str">
            <v>КГОК</v>
          </cell>
          <cell r="M83" t="str">
            <v>Seneltex</v>
          </cell>
          <cell r="N83" t="str">
            <v>Lifosa</v>
          </cell>
          <cell r="O83">
            <v>61.5</v>
          </cell>
          <cell r="P83">
            <v>242279.25</v>
          </cell>
          <cell r="Q83">
            <v>242279.25</v>
          </cell>
          <cell r="R83">
            <v>0</v>
          </cell>
          <cell r="S83" t="str">
            <v>Itico</v>
          </cell>
          <cell r="T83">
            <v>105003.06</v>
          </cell>
          <cell r="U83">
            <v>105003.06</v>
          </cell>
          <cell r="V83">
            <v>0</v>
          </cell>
          <cell r="W83">
            <v>0</v>
          </cell>
          <cell r="X83">
            <v>0</v>
          </cell>
          <cell r="Y83">
            <v>0</v>
          </cell>
        </row>
        <row r="84">
          <cell r="A84">
            <v>200104</v>
          </cell>
          <cell r="B84" t="str">
            <v>ac</v>
          </cell>
          <cell r="C84" t="str">
            <v>ac09</v>
          </cell>
          <cell r="D84">
            <v>36995</v>
          </cell>
          <cell r="E84">
            <v>36995</v>
          </cell>
          <cell r="F84">
            <v>36995</v>
          </cell>
          <cell r="G84">
            <v>3864.39990234375</v>
          </cell>
          <cell r="H84">
            <v>3864.39990234375</v>
          </cell>
          <cell r="I84" t="str">
            <v>FCA Kovdor</v>
          </cell>
          <cell r="J84" t="str">
            <v>DDU Shilainiai</v>
          </cell>
          <cell r="K84" t="str">
            <v>КГОК</v>
          </cell>
          <cell r="L84" t="str">
            <v>КГОК</v>
          </cell>
          <cell r="M84" t="str">
            <v>Seneltex</v>
          </cell>
          <cell r="N84" t="str">
            <v>Lifosa</v>
          </cell>
          <cell r="O84">
            <v>61.5</v>
          </cell>
          <cell r="P84">
            <v>237660.6</v>
          </cell>
          <cell r="Q84">
            <v>237660.6</v>
          </cell>
          <cell r="R84">
            <v>0</v>
          </cell>
          <cell r="S84" t="str">
            <v>Itico</v>
          </cell>
          <cell r="T84">
            <v>103087.14</v>
          </cell>
          <cell r="U84">
            <v>103087.14</v>
          </cell>
          <cell r="V84">
            <v>0</v>
          </cell>
          <cell r="W84">
            <v>0</v>
          </cell>
          <cell r="X84">
            <v>0</v>
          </cell>
          <cell r="Y84">
            <v>0</v>
          </cell>
        </row>
        <row r="85">
          <cell r="A85">
            <v>200104</v>
          </cell>
          <cell r="B85" t="str">
            <v>ac</v>
          </cell>
          <cell r="C85" t="str">
            <v>ac10</v>
          </cell>
          <cell r="D85">
            <v>36998</v>
          </cell>
          <cell r="E85">
            <v>36998</v>
          </cell>
          <cell r="F85">
            <v>36998</v>
          </cell>
          <cell r="G85">
            <v>3891.699951171875</v>
          </cell>
          <cell r="H85">
            <v>3891.699951171875</v>
          </cell>
          <cell r="I85" t="str">
            <v>FCA Kovdor</v>
          </cell>
          <cell r="J85" t="str">
            <v>DDU Shilainiai</v>
          </cell>
          <cell r="K85" t="str">
            <v>КГОК</v>
          </cell>
          <cell r="L85" t="str">
            <v>КГОК</v>
          </cell>
          <cell r="M85" t="str">
            <v>Seneltex</v>
          </cell>
          <cell r="N85" t="str">
            <v>Lifosa</v>
          </cell>
          <cell r="O85">
            <v>61.5</v>
          </cell>
          <cell r="P85">
            <v>239339.55</v>
          </cell>
          <cell r="Q85">
            <v>239339.55</v>
          </cell>
          <cell r="R85">
            <v>0</v>
          </cell>
          <cell r="S85" t="str">
            <v>Itico</v>
          </cell>
          <cell r="T85">
            <v>103779</v>
          </cell>
          <cell r="U85">
            <v>103779</v>
          </cell>
          <cell r="V85">
            <v>0</v>
          </cell>
          <cell r="W85">
            <v>0</v>
          </cell>
          <cell r="X85">
            <v>0</v>
          </cell>
          <cell r="Y85">
            <v>0</v>
          </cell>
        </row>
        <row r="86">
          <cell r="A86">
            <v>200104</v>
          </cell>
          <cell r="B86" t="str">
            <v>ac</v>
          </cell>
          <cell r="C86" t="str">
            <v>ac11</v>
          </cell>
          <cell r="D86">
            <v>37001</v>
          </cell>
          <cell r="E86">
            <v>37001</v>
          </cell>
          <cell r="F86">
            <v>37001</v>
          </cell>
          <cell r="G86">
            <v>3894.39990234375</v>
          </cell>
          <cell r="H86">
            <v>3894.39990234375</v>
          </cell>
          <cell r="I86" t="str">
            <v>FCA Kovdor</v>
          </cell>
          <cell r="J86" t="str">
            <v>DDU Shilainiai</v>
          </cell>
          <cell r="K86" t="str">
            <v>КГОК</v>
          </cell>
          <cell r="L86" t="str">
            <v>КГОК</v>
          </cell>
          <cell r="M86" t="str">
            <v>Seneltex</v>
          </cell>
          <cell r="N86" t="str">
            <v>Lifosa</v>
          </cell>
          <cell r="O86">
            <v>61.5</v>
          </cell>
          <cell r="P86">
            <v>239505.6</v>
          </cell>
          <cell r="Q86">
            <v>239505.6</v>
          </cell>
          <cell r="R86">
            <v>0</v>
          </cell>
          <cell r="S86" t="str">
            <v>Itico</v>
          </cell>
          <cell r="T86">
            <v>104744.32000000001</v>
          </cell>
          <cell r="U86">
            <v>104744.32000000001</v>
          </cell>
          <cell r="V86">
            <v>0</v>
          </cell>
          <cell r="W86">
            <v>0</v>
          </cell>
          <cell r="X86">
            <v>0</v>
          </cell>
          <cell r="Y86">
            <v>0</v>
          </cell>
        </row>
        <row r="87">
          <cell r="A87">
            <v>200104</v>
          </cell>
          <cell r="B87" t="str">
            <v>ac</v>
          </cell>
          <cell r="C87" t="str">
            <v>ac12</v>
          </cell>
          <cell r="D87">
            <v>37006</v>
          </cell>
          <cell r="E87">
            <v>37006</v>
          </cell>
          <cell r="F87">
            <v>37006</v>
          </cell>
          <cell r="G87">
            <v>3997.199951171875</v>
          </cell>
          <cell r="H87">
            <v>3997.199951171875</v>
          </cell>
          <cell r="I87" t="str">
            <v>FCA Kovdor</v>
          </cell>
          <cell r="J87" t="str">
            <v>DDU Shilainiai</v>
          </cell>
          <cell r="K87" t="str">
            <v>КГОК</v>
          </cell>
          <cell r="L87" t="str">
            <v>КГОК</v>
          </cell>
          <cell r="M87" t="str">
            <v>Seneltex</v>
          </cell>
          <cell r="N87" t="str">
            <v>Lifosa</v>
          </cell>
          <cell r="O87">
            <v>61.5</v>
          </cell>
          <cell r="P87">
            <v>245827.8</v>
          </cell>
          <cell r="Q87">
            <v>245827.8</v>
          </cell>
          <cell r="R87">
            <v>0</v>
          </cell>
          <cell r="S87" t="str">
            <v>Itico</v>
          </cell>
          <cell r="T87">
            <v>107534.64</v>
          </cell>
          <cell r="U87">
            <v>107534.64</v>
          </cell>
          <cell r="V87">
            <v>0</v>
          </cell>
          <cell r="W87">
            <v>0</v>
          </cell>
          <cell r="X87">
            <v>0</v>
          </cell>
          <cell r="Y87">
            <v>0</v>
          </cell>
        </row>
        <row r="88">
          <cell r="A88">
            <v>200104</v>
          </cell>
          <cell r="B88" t="str">
            <v>ac</v>
          </cell>
          <cell r="C88" t="str">
            <v>ac13</v>
          </cell>
          <cell r="D88">
            <v>37008</v>
          </cell>
          <cell r="E88">
            <v>37008</v>
          </cell>
          <cell r="F88">
            <v>37008</v>
          </cell>
          <cell r="G88">
            <v>3881.89990234375</v>
          </cell>
          <cell r="H88">
            <v>3881.89990234375</v>
          </cell>
          <cell r="I88" t="str">
            <v>FCA Kovdor</v>
          </cell>
          <cell r="J88" t="str">
            <v>DDU Shilainiai</v>
          </cell>
          <cell r="K88" t="str">
            <v>КГОК</v>
          </cell>
          <cell r="L88" t="str">
            <v>КГОК</v>
          </cell>
          <cell r="M88" t="str">
            <v>Seneltex</v>
          </cell>
          <cell r="N88" t="str">
            <v>Lifosa</v>
          </cell>
          <cell r="O88">
            <v>61.5</v>
          </cell>
          <cell r="P88">
            <v>238736.85</v>
          </cell>
          <cell r="Q88">
            <v>238736.85</v>
          </cell>
          <cell r="R88">
            <v>0</v>
          </cell>
          <cell r="S88" t="str">
            <v>Itico</v>
          </cell>
          <cell r="T88">
            <v>104422.36</v>
          </cell>
          <cell r="U88">
            <v>104422.36</v>
          </cell>
          <cell r="V88">
            <v>0</v>
          </cell>
          <cell r="W88">
            <v>0</v>
          </cell>
          <cell r="X88">
            <v>0</v>
          </cell>
          <cell r="Y88">
            <v>0</v>
          </cell>
        </row>
        <row r="89">
          <cell r="A89">
            <v>200104</v>
          </cell>
          <cell r="B89" t="str">
            <v>ac</v>
          </cell>
          <cell r="C89" t="str">
            <v>ac14</v>
          </cell>
          <cell r="D89">
            <v>37009</v>
          </cell>
          <cell r="E89">
            <v>37009</v>
          </cell>
          <cell r="F89">
            <v>37009</v>
          </cell>
          <cell r="G89">
            <v>3913.699951171875</v>
          </cell>
          <cell r="H89">
            <v>3913.699951171875</v>
          </cell>
          <cell r="I89" t="str">
            <v>FCA Kovdor</v>
          </cell>
          <cell r="J89" t="str">
            <v>DDU Shilainiai</v>
          </cell>
          <cell r="K89" t="str">
            <v>КГОК</v>
          </cell>
          <cell r="L89" t="str">
            <v>КГОК</v>
          </cell>
          <cell r="M89" t="str">
            <v>Seneltex</v>
          </cell>
          <cell r="N89" t="str">
            <v>Lifosa</v>
          </cell>
          <cell r="O89">
            <v>62.25</v>
          </cell>
          <cell r="P89">
            <v>243627.83</v>
          </cell>
          <cell r="Q89">
            <v>243627.83</v>
          </cell>
          <cell r="R89">
            <v>0</v>
          </cell>
          <cell r="S89" t="str">
            <v>Itico</v>
          </cell>
          <cell r="T89">
            <v>105200.43</v>
          </cell>
          <cell r="U89">
            <v>105200.43</v>
          </cell>
          <cell r="V89">
            <v>0</v>
          </cell>
          <cell r="W89">
            <v>0</v>
          </cell>
          <cell r="X89">
            <v>0</v>
          </cell>
          <cell r="Y89">
            <v>0</v>
          </cell>
        </row>
        <row r="90">
          <cell r="A90">
            <v>200105</v>
          </cell>
          <cell r="B90" t="str">
            <v>ac</v>
          </cell>
          <cell r="C90" t="str">
            <v>ac15</v>
          </cell>
          <cell r="D90">
            <v>37097</v>
          </cell>
          <cell r="E90">
            <v>37016</v>
          </cell>
          <cell r="F90">
            <v>37016</v>
          </cell>
          <cell r="G90">
            <v>19052</v>
          </cell>
          <cell r="H90">
            <v>19052</v>
          </cell>
          <cell r="I90" t="str">
            <v>FOB Murmansk</v>
          </cell>
          <cell r="J90" t="str">
            <v>CFR Klaipeda</v>
          </cell>
          <cell r="K90" t="str">
            <v>КГОК</v>
          </cell>
          <cell r="L90" t="str">
            <v>КГОК</v>
          </cell>
          <cell r="M90" t="str">
            <v>Seneltex</v>
          </cell>
          <cell r="N90" t="str">
            <v>Lifosa</v>
          </cell>
          <cell r="O90">
            <v>56</v>
          </cell>
          <cell r="P90">
            <v>1075446.25</v>
          </cell>
          <cell r="Q90">
            <v>1075446.25</v>
          </cell>
          <cell r="R90">
            <v>0</v>
          </cell>
          <cell r="S90" t="str">
            <v>ММП</v>
          </cell>
          <cell r="T90">
            <v>185717.85</v>
          </cell>
          <cell r="U90">
            <v>185504.49</v>
          </cell>
          <cell r="V90">
            <v>213.36</v>
          </cell>
          <cell r="W90">
            <v>0</v>
          </cell>
          <cell r="X90">
            <v>0</v>
          </cell>
          <cell r="Y90">
            <v>0</v>
          </cell>
        </row>
        <row r="91">
          <cell r="A91">
            <v>200105</v>
          </cell>
          <cell r="B91" t="str">
            <v>ac</v>
          </cell>
          <cell r="C91" t="str">
            <v>ac16</v>
          </cell>
          <cell r="D91">
            <v>37013</v>
          </cell>
          <cell r="E91">
            <v>37013</v>
          </cell>
          <cell r="F91">
            <v>37013</v>
          </cell>
          <cell r="G91">
            <v>3878.89990234375</v>
          </cell>
          <cell r="H91">
            <v>3878.89990234375</v>
          </cell>
          <cell r="I91" t="str">
            <v>FCA Kovdor</v>
          </cell>
          <cell r="J91" t="str">
            <v>DDU Shilainiai</v>
          </cell>
          <cell r="K91" t="str">
            <v>КГОК</v>
          </cell>
          <cell r="L91" t="str">
            <v>КГОК</v>
          </cell>
          <cell r="M91" t="str">
            <v>Seneltex</v>
          </cell>
          <cell r="N91" t="str">
            <v>Lifosa</v>
          </cell>
          <cell r="O91">
            <v>62.25</v>
          </cell>
          <cell r="P91">
            <v>241461.53</v>
          </cell>
          <cell r="Q91">
            <v>241461.53</v>
          </cell>
          <cell r="R91">
            <v>0</v>
          </cell>
          <cell r="S91" t="str">
            <v>Itico</v>
          </cell>
          <cell r="T91">
            <v>104234.55</v>
          </cell>
          <cell r="U91">
            <v>104234.55</v>
          </cell>
          <cell r="V91">
            <v>0</v>
          </cell>
          <cell r="W91">
            <v>0</v>
          </cell>
          <cell r="X91">
            <v>0</v>
          </cell>
          <cell r="Y91">
            <v>0</v>
          </cell>
        </row>
        <row r="92">
          <cell r="A92">
            <v>200105</v>
          </cell>
          <cell r="B92" t="str">
            <v>ac</v>
          </cell>
          <cell r="C92" t="str">
            <v>ac17</v>
          </cell>
          <cell r="D92">
            <v>37110</v>
          </cell>
          <cell r="E92">
            <v>37026</v>
          </cell>
          <cell r="F92">
            <v>37026</v>
          </cell>
          <cell r="G92">
            <v>19002</v>
          </cell>
          <cell r="H92">
            <v>19002</v>
          </cell>
          <cell r="I92" t="str">
            <v>FOB Murmansk</v>
          </cell>
          <cell r="J92" t="str">
            <v>CFR Klaipeda</v>
          </cell>
          <cell r="K92" t="str">
            <v>КГОК</v>
          </cell>
          <cell r="L92" t="str">
            <v>КГОК</v>
          </cell>
          <cell r="M92" t="str">
            <v>Seneltex</v>
          </cell>
          <cell r="N92" t="str">
            <v>Lifosa</v>
          </cell>
          <cell r="O92">
            <v>56</v>
          </cell>
          <cell r="P92">
            <v>1065330.6000000001</v>
          </cell>
          <cell r="Q92">
            <v>1065330.6000000001</v>
          </cell>
          <cell r="R92">
            <v>0</v>
          </cell>
          <cell r="S92" t="str">
            <v>ММП</v>
          </cell>
          <cell r="T92">
            <v>177937.2</v>
          </cell>
          <cell r="U92">
            <v>177906.73</v>
          </cell>
          <cell r="V92">
            <v>30.47</v>
          </cell>
          <cell r="W92">
            <v>0</v>
          </cell>
          <cell r="X92">
            <v>0</v>
          </cell>
          <cell r="Y92">
            <v>0</v>
          </cell>
        </row>
        <row r="93">
          <cell r="A93">
            <v>200105</v>
          </cell>
          <cell r="B93" t="str">
            <v>ac</v>
          </cell>
          <cell r="C93" t="str">
            <v>ac18</v>
          </cell>
          <cell r="D93">
            <v>37110</v>
          </cell>
          <cell r="E93">
            <v>37038</v>
          </cell>
          <cell r="F93">
            <v>37038</v>
          </cell>
          <cell r="G93">
            <v>19075</v>
          </cell>
          <cell r="H93">
            <v>19075</v>
          </cell>
          <cell r="I93" t="str">
            <v>FOB Murmansk</v>
          </cell>
          <cell r="J93" t="str">
            <v>CFR Klaipeda</v>
          </cell>
          <cell r="K93" t="str">
            <v>КГОК</v>
          </cell>
          <cell r="L93" t="str">
            <v>КГОК</v>
          </cell>
          <cell r="M93" t="str">
            <v>Seneltex</v>
          </cell>
          <cell r="N93" t="str">
            <v>Lifosa</v>
          </cell>
          <cell r="O93">
            <v>56</v>
          </cell>
          <cell r="P93">
            <v>1073500.1000000001</v>
          </cell>
          <cell r="Q93">
            <v>1073500.1000000001</v>
          </cell>
          <cell r="R93">
            <v>0</v>
          </cell>
          <cell r="S93" t="str">
            <v>ММП</v>
          </cell>
          <cell r="T93">
            <v>182697.60000000001</v>
          </cell>
          <cell r="U93">
            <v>182565.1</v>
          </cell>
          <cell r="V93">
            <v>132.5</v>
          </cell>
          <cell r="W93">
            <v>0</v>
          </cell>
          <cell r="X93">
            <v>0</v>
          </cell>
          <cell r="Y93">
            <v>0</v>
          </cell>
        </row>
        <row r="94">
          <cell r="A94">
            <v>200105</v>
          </cell>
          <cell r="B94" t="str">
            <v>ac</v>
          </cell>
          <cell r="C94" t="str">
            <v>ac19</v>
          </cell>
          <cell r="D94">
            <v>37039</v>
          </cell>
          <cell r="E94">
            <v>37039</v>
          </cell>
          <cell r="F94">
            <v>37039</v>
          </cell>
          <cell r="G94">
            <v>3923.5</v>
          </cell>
          <cell r="H94">
            <v>3923.5</v>
          </cell>
          <cell r="I94" t="str">
            <v>FCA Kovdor</v>
          </cell>
          <cell r="J94" t="str">
            <v>DDU Shilainiai</v>
          </cell>
          <cell r="K94" t="str">
            <v>КГОК</v>
          </cell>
          <cell r="L94" t="str">
            <v>КГОК</v>
          </cell>
          <cell r="M94" t="str">
            <v>Seneltex</v>
          </cell>
          <cell r="N94" t="str">
            <v>Lifosa</v>
          </cell>
          <cell r="O94">
            <v>62.25</v>
          </cell>
          <cell r="P94">
            <v>244237.88</v>
          </cell>
          <cell r="Q94">
            <v>244237.88</v>
          </cell>
          <cell r="R94">
            <v>0</v>
          </cell>
          <cell r="S94" t="str">
            <v>Itico</v>
          </cell>
          <cell r="T94">
            <v>105629.71</v>
          </cell>
          <cell r="U94">
            <v>105629.71</v>
          </cell>
          <cell r="V94">
            <v>0</v>
          </cell>
          <cell r="W94">
            <v>0</v>
          </cell>
          <cell r="X94">
            <v>0</v>
          </cell>
          <cell r="Y94">
            <v>0</v>
          </cell>
        </row>
        <row r="95">
          <cell r="A95">
            <v>200105</v>
          </cell>
          <cell r="B95" t="str">
            <v>ac</v>
          </cell>
          <cell r="C95" t="str">
            <v>ac20</v>
          </cell>
          <cell r="D95">
            <v>37040</v>
          </cell>
          <cell r="E95">
            <v>37040</v>
          </cell>
          <cell r="F95">
            <v>37040</v>
          </cell>
          <cell r="G95">
            <v>4015.39990234375</v>
          </cell>
          <cell r="H95">
            <v>4015.39990234375</v>
          </cell>
          <cell r="I95" t="str">
            <v>FCA Kovdor</v>
          </cell>
          <cell r="J95" t="str">
            <v>DDU Shilainiai</v>
          </cell>
          <cell r="K95" t="str">
            <v>КГОК</v>
          </cell>
          <cell r="L95" t="str">
            <v>КГОК</v>
          </cell>
          <cell r="M95" t="str">
            <v>Seneltex</v>
          </cell>
          <cell r="N95" t="str">
            <v>Lifosa</v>
          </cell>
          <cell r="O95">
            <v>62.25</v>
          </cell>
          <cell r="P95">
            <v>249958.65</v>
          </cell>
          <cell r="Q95">
            <v>249958.65</v>
          </cell>
          <cell r="R95">
            <v>0</v>
          </cell>
          <cell r="S95" t="str">
            <v>Itico</v>
          </cell>
          <cell r="T95">
            <v>107910.26</v>
          </cell>
          <cell r="U95">
            <v>107910.26</v>
          </cell>
          <cell r="V95">
            <v>0</v>
          </cell>
          <cell r="W95">
            <v>0</v>
          </cell>
          <cell r="X95">
            <v>0</v>
          </cell>
          <cell r="Y95">
            <v>0</v>
          </cell>
        </row>
        <row r="96">
          <cell r="A96">
            <v>200106</v>
          </cell>
          <cell r="B96" t="str">
            <v>ac</v>
          </cell>
          <cell r="C96" t="str">
            <v>ac21</v>
          </cell>
          <cell r="E96">
            <v>37052</v>
          </cell>
          <cell r="F96">
            <v>37052</v>
          </cell>
          <cell r="G96">
            <v>25335</v>
          </cell>
          <cell r="H96">
            <v>25335</v>
          </cell>
          <cell r="I96" t="str">
            <v>FOB Murmansk</v>
          </cell>
          <cell r="J96" t="str">
            <v>FOB Murmansk</v>
          </cell>
          <cell r="K96" t="str">
            <v>КГОК</v>
          </cell>
          <cell r="L96" t="str">
            <v>КГОК</v>
          </cell>
          <cell r="M96" t="str">
            <v>Seneltex</v>
          </cell>
          <cell r="N96" t="str">
            <v>Sobelmar</v>
          </cell>
          <cell r="O96">
            <v>43.5</v>
          </cell>
          <cell r="P96">
            <v>1102072.5</v>
          </cell>
          <cell r="Q96">
            <v>1102072.5</v>
          </cell>
          <cell r="R96">
            <v>0</v>
          </cell>
          <cell r="S96">
            <v>-0.01</v>
          </cell>
          <cell r="T96">
            <v>0</v>
          </cell>
          <cell r="U96">
            <v>0</v>
          </cell>
          <cell r="V96">
            <v>0</v>
          </cell>
          <cell r="W96">
            <v>0</v>
          </cell>
          <cell r="X96">
            <v>0</v>
          </cell>
          <cell r="Y96">
            <v>0</v>
          </cell>
        </row>
        <row r="97">
          <cell r="A97">
            <v>200106</v>
          </cell>
          <cell r="B97" t="str">
            <v>ac</v>
          </cell>
          <cell r="C97" t="str">
            <v>ac22</v>
          </cell>
          <cell r="D97">
            <v>37132</v>
          </cell>
          <cell r="E97">
            <v>37054</v>
          </cell>
          <cell r="F97">
            <v>37054</v>
          </cell>
          <cell r="G97">
            <v>19100</v>
          </cell>
          <cell r="H97">
            <v>19100</v>
          </cell>
          <cell r="I97" t="str">
            <v>FOB Murmansk</v>
          </cell>
          <cell r="J97" t="str">
            <v>CFR Klaipeda</v>
          </cell>
          <cell r="K97" t="str">
            <v>КГОК</v>
          </cell>
          <cell r="L97" t="str">
            <v>КГОК</v>
          </cell>
          <cell r="M97" t="str">
            <v>Seneltex</v>
          </cell>
          <cell r="N97" t="str">
            <v>Lifosa</v>
          </cell>
          <cell r="O97">
            <v>56</v>
          </cell>
          <cell r="P97">
            <v>1069525.07</v>
          </cell>
          <cell r="Q97">
            <v>1069525.07</v>
          </cell>
          <cell r="R97">
            <v>0</v>
          </cell>
          <cell r="S97" t="str">
            <v>ММП</v>
          </cell>
          <cell r="T97">
            <v>177555.07</v>
          </cell>
          <cell r="U97">
            <v>177555.07</v>
          </cell>
          <cell r="V97">
            <v>0</v>
          </cell>
          <cell r="W97">
            <v>0</v>
          </cell>
          <cell r="X97">
            <v>0</v>
          </cell>
          <cell r="Y97">
            <v>0</v>
          </cell>
        </row>
        <row r="98">
          <cell r="A98">
            <v>200106</v>
          </cell>
          <cell r="B98" t="str">
            <v>ac</v>
          </cell>
          <cell r="C98" t="str">
            <v>ac23</v>
          </cell>
          <cell r="D98">
            <v>37134</v>
          </cell>
          <cell r="E98">
            <v>37063</v>
          </cell>
          <cell r="F98">
            <v>37063</v>
          </cell>
          <cell r="G98">
            <v>18332</v>
          </cell>
          <cell r="H98">
            <v>18332</v>
          </cell>
          <cell r="I98" t="str">
            <v>FOB Murmansk</v>
          </cell>
          <cell r="J98" t="str">
            <v>CFR Klaipeda</v>
          </cell>
          <cell r="K98" t="str">
            <v>КГОК</v>
          </cell>
          <cell r="L98" t="str">
            <v>КГОК</v>
          </cell>
          <cell r="M98" t="str">
            <v>Seneltex</v>
          </cell>
          <cell r="N98" t="str">
            <v>Lifosa</v>
          </cell>
          <cell r="O98">
            <v>56</v>
          </cell>
          <cell r="P98">
            <v>1028842</v>
          </cell>
          <cell r="Q98">
            <v>1028842</v>
          </cell>
          <cell r="R98">
            <v>0</v>
          </cell>
          <cell r="S98" t="str">
            <v>NB Shipping</v>
          </cell>
          <cell r="T98">
            <v>172736.6</v>
          </cell>
          <cell r="U98">
            <v>172680.38</v>
          </cell>
          <cell r="V98">
            <v>56.22</v>
          </cell>
          <cell r="W98">
            <v>0</v>
          </cell>
          <cell r="X98">
            <v>0</v>
          </cell>
          <cell r="Y98">
            <v>0</v>
          </cell>
        </row>
        <row r="99">
          <cell r="A99">
            <v>200106</v>
          </cell>
          <cell r="B99" t="str">
            <v>ac</v>
          </cell>
          <cell r="C99" t="str">
            <v>ac24</v>
          </cell>
          <cell r="E99">
            <v>37072</v>
          </cell>
          <cell r="F99">
            <v>37072</v>
          </cell>
          <cell r="G99">
            <v>26250</v>
          </cell>
          <cell r="H99">
            <v>26250</v>
          </cell>
          <cell r="I99" t="str">
            <v>FOB Murmansk</v>
          </cell>
          <cell r="J99" t="str">
            <v>FOB Murmansk</v>
          </cell>
          <cell r="K99" t="str">
            <v>КГОК</v>
          </cell>
          <cell r="L99" t="str">
            <v>КГОК</v>
          </cell>
          <cell r="M99" t="str">
            <v>GMF</v>
          </cell>
          <cell r="N99" t="str">
            <v>PetKov</v>
          </cell>
          <cell r="O99">
            <v>43.45</v>
          </cell>
          <cell r="P99">
            <v>1140562.5</v>
          </cell>
          <cell r="Q99">
            <v>1140562.5</v>
          </cell>
          <cell r="R99">
            <v>0</v>
          </cell>
          <cell r="S99">
            <v>0</v>
          </cell>
          <cell r="T99">
            <v>0</v>
          </cell>
          <cell r="U99">
            <v>0</v>
          </cell>
          <cell r="V99">
            <v>0</v>
          </cell>
          <cell r="W99">
            <v>0</v>
          </cell>
          <cell r="X99">
            <v>0</v>
          </cell>
          <cell r="Y99">
            <v>0</v>
          </cell>
        </row>
        <row r="100">
          <cell r="A100">
            <v>200107</v>
          </cell>
          <cell r="B100" t="str">
            <v>ac</v>
          </cell>
          <cell r="C100" t="str">
            <v>ac25</v>
          </cell>
          <cell r="D100">
            <v>37081</v>
          </cell>
          <cell r="E100">
            <v>37081</v>
          </cell>
          <cell r="F100">
            <v>37081</v>
          </cell>
          <cell r="G100">
            <v>3890.89990234375</v>
          </cell>
          <cell r="H100">
            <v>3890.89990234375</v>
          </cell>
          <cell r="I100" t="str">
            <v>FCA Kovdor</v>
          </cell>
          <cell r="J100" t="str">
            <v>DDU Shilainiai</v>
          </cell>
          <cell r="K100" t="str">
            <v>КГОК</v>
          </cell>
          <cell r="L100" t="str">
            <v>КГОК</v>
          </cell>
          <cell r="M100" t="str">
            <v>Seneltex</v>
          </cell>
          <cell r="N100" t="str">
            <v>Kemira-Lifosa</v>
          </cell>
          <cell r="O100">
            <v>61.5</v>
          </cell>
          <cell r="P100">
            <v>239290.35</v>
          </cell>
          <cell r="Q100">
            <v>239290.35</v>
          </cell>
          <cell r="R100">
            <v>0</v>
          </cell>
          <cell r="S100" t="str">
            <v>Itico</v>
          </cell>
          <cell r="T100">
            <v>104637</v>
          </cell>
          <cell r="U100">
            <v>104637</v>
          </cell>
          <cell r="V100">
            <v>0</v>
          </cell>
          <cell r="W100">
            <v>0</v>
          </cell>
          <cell r="X100">
            <v>0</v>
          </cell>
          <cell r="Y100">
            <v>0</v>
          </cell>
        </row>
        <row r="101">
          <cell r="A101">
            <v>200107</v>
          </cell>
          <cell r="B101" t="str">
            <v>ac</v>
          </cell>
          <cell r="C101" t="str">
            <v>ac26</v>
          </cell>
          <cell r="E101">
            <v>37085</v>
          </cell>
          <cell r="F101">
            <v>37085</v>
          </cell>
          <cell r="G101">
            <v>19170</v>
          </cell>
          <cell r="H101">
            <v>19170</v>
          </cell>
          <cell r="I101" t="str">
            <v>FOB Murmansk</v>
          </cell>
          <cell r="J101" t="str">
            <v>CFR Klaipeda</v>
          </cell>
          <cell r="K101" t="str">
            <v>КГОК</v>
          </cell>
          <cell r="L101" t="str">
            <v>КГОК</v>
          </cell>
          <cell r="M101" t="str">
            <v>Seneltex</v>
          </cell>
          <cell r="N101" t="str">
            <v>Lifosa</v>
          </cell>
          <cell r="O101">
            <v>56</v>
          </cell>
          <cell r="P101">
            <v>1074001.05</v>
          </cell>
          <cell r="Q101">
            <v>1074001.05</v>
          </cell>
          <cell r="R101">
            <v>0</v>
          </cell>
          <cell r="S101" t="str">
            <v>ММП</v>
          </cell>
          <cell r="T101">
            <v>182793.15</v>
          </cell>
          <cell r="U101">
            <v>182680.34</v>
          </cell>
          <cell r="V101">
            <v>112.81</v>
          </cell>
          <cell r="W101">
            <v>0</v>
          </cell>
          <cell r="X101">
            <v>0</v>
          </cell>
          <cell r="Y101">
            <v>0</v>
          </cell>
        </row>
        <row r="102">
          <cell r="A102">
            <v>200107</v>
          </cell>
          <cell r="B102" t="str">
            <v>ac</v>
          </cell>
          <cell r="C102" t="str">
            <v>ac27</v>
          </cell>
          <cell r="E102">
            <v>37091</v>
          </cell>
          <cell r="F102">
            <v>37091</v>
          </cell>
          <cell r="G102">
            <v>25365</v>
          </cell>
          <cell r="H102">
            <v>25365</v>
          </cell>
          <cell r="I102" t="str">
            <v>FOB Murmansk</v>
          </cell>
          <cell r="J102" t="str">
            <v>FOB Murmansk</v>
          </cell>
          <cell r="K102" t="str">
            <v>КГОК</v>
          </cell>
          <cell r="L102" t="str">
            <v>КГОК</v>
          </cell>
          <cell r="M102" t="str">
            <v>Seneltex</v>
          </cell>
          <cell r="N102" t="str">
            <v>Sobelmar</v>
          </cell>
          <cell r="O102">
            <v>43.5</v>
          </cell>
          <cell r="P102">
            <v>1103377.5</v>
          </cell>
          <cell r="Q102">
            <v>1103377.5</v>
          </cell>
          <cell r="R102">
            <v>0</v>
          </cell>
          <cell r="S102">
            <v>0</v>
          </cell>
          <cell r="T102">
            <v>0</v>
          </cell>
          <cell r="U102">
            <v>0</v>
          </cell>
          <cell r="V102">
            <v>0</v>
          </cell>
          <cell r="W102">
            <v>0</v>
          </cell>
          <cell r="X102">
            <v>0</v>
          </cell>
          <cell r="Y102">
            <v>0</v>
          </cell>
        </row>
        <row r="103">
          <cell r="A103">
            <v>200107</v>
          </cell>
          <cell r="B103" t="str">
            <v>ac</v>
          </cell>
          <cell r="C103" t="str">
            <v>ac28</v>
          </cell>
          <cell r="D103">
            <v>37091</v>
          </cell>
          <cell r="E103">
            <v>37091</v>
          </cell>
          <cell r="F103">
            <v>37091</v>
          </cell>
          <cell r="G103">
            <v>3898.300048828125</v>
          </cell>
          <cell r="H103">
            <v>3898.300048828125</v>
          </cell>
          <cell r="I103" t="str">
            <v>FCA Kovdor</v>
          </cell>
          <cell r="J103" t="str">
            <v>DDU Shilainiai</v>
          </cell>
          <cell r="K103" t="str">
            <v>КГОК</v>
          </cell>
          <cell r="L103" t="str">
            <v>КГОК</v>
          </cell>
          <cell r="M103" t="str">
            <v>Seneltex</v>
          </cell>
          <cell r="N103" t="str">
            <v>Kemira-Lifosa</v>
          </cell>
          <cell r="O103">
            <v>61.5</v>
          </cell>
          <cell r="P103">
            <v>239745.45</v>
          </cell>
          <cell r="Q103">
            <v>239745.45</v>
          </cell>
          <cell r="R103">
            <v>0</v>
          </cell>
          <cell r="S103" t="str">
            <v>Itico</v>
          </cell>
          <cell r="T103">
            <v>104717.49</v>
          </cell>
          <cell r="U103">
            <v>104717.49</v>
          </cell>
          <cell r="V103">
            <v>0</v>
          </cell>
          <cell r="W103">
            <v>0</v>
          </cell>
          <cell r="X103">
            <v>0</v>
          </cell>
          <cell r="Y103">
            <v>0</v>
          </cell>
        </row>
        <row r="104">
          <cell r="A104">
            <v>200107</v>
          </cell>
          <cell r="B104" t="str">
            <v>ac</v>
          </cell>
          <cell r="C104" t="str">
            <v>ac29</v>
          </cell>
          <cell r="D104">
            <v>37097</v>
          </cell>
          <cell r="E104">
            <v>37097</v>
          </cell>
          <cell r="F104">
            <v>37097</v>
          </cell>
          <cell r="G104">
            <v>3937.300048828125</v>
          </cell>
          <cell r="H104">
            <v>3937.300048828125</v>
          </cell>
          <cell r="I104" t="str">
            <v>FCA Kovdor</v>
          </cell>
          <cell r="J104" t="str">
            <v>DDU Shilainiai</v>
          </cell>
          <cell r="K104" t="str">
            <v>КГОК</v>
          </cell>
          <cell r="L104" t="str">
            <v>КГОК</v>
          </cell>
          <cell r="M104" t="str">
            <v>Seneltex</v>
          </cell>
          <cell r="N104" t="str">
            <v>Lifosa</v>
          </cell>
          <cell r="O104">
            <v>62.25</v>
          </cell>
          <cell r="P104">
            <v>245096.92499999999</v>
          </cell>
          <cell r="Q104">
            <v>245096.93</v>
          </cell>
          <cell r="R104">
            <v>0</v>
          </cell>
          <cell r="S104" t="str">
            <v>Itico</v>
          </cell>
          <cell r="T104">
            <v>105844.35</v>
          </cell>
          <cell r="U104">
            <v>105844.35</v>
          </cell>
          <cell r="V104">
            <v>0</v>
          </cell>
          <cell r="W104">
            <v>0</v>
          </cell>
          <cell r="X104">
            <v>0</v>
          </cell>
          <cell r="Y104">
            <v>0</v>
          </cell>
        </row>
        <row r="105">
          <cell r="A105">
            <v>200107</v>
          </cell>
          <cell r="B105" t="str">
            <v>ac</v>
          </cell>
          <cell r="C105" t="str">
            <v>ac30</v>
          </cell>
          <cell r="E105">
            <v>37101</v>
          </cell>
          <cell r="F105">
            <v>37101</v>
          </cell>
          <cell r="G105">
            <v>19150</v>
          </cell>
          <cell r="H105">
            <v>19150</v>
          </cell>
          <cell r="I105" t="str">
            <v>FOB Murmansk</v>
          </cell>
          <cell r="J105" t="str">
            <v>CFR Klaipeda</v>
          </cell>
          <cell r="K105" t="str">
            <v>КГОК</v>
          </cell>
          <cell r="L105" t="str">
            <v>КГОК</v>
          </cell>
          <cell r="M105" t="str">
            <v>Seneltex</v>
          </cell>
          <cell r="N105" t="str">
            <v>Lifosa</v>
          </cell>
          <cell r="O105">
            <v>56</v>
          </cell>
          <cell r="P105">
            <v>1071748.3999999999</v>
          </cell>
          <cell r="Q105">
            <v>1071748.3999999999</v>
          </cell>
          <cell r="R105">
            <v>0</v>
          </cell>
          <cell r="S105" t="str">
            <v>ММП</v>
          </cell>
          <cell r="T105">
            <v>177443.4</v>
          </cell>
          <cell r="U105">
            <v>177443.4</v>
          </cell>
          <cell r="V105">
            <v>0</v>
          </cell>
          <cell r="W105">
            <v>0</v>
          </cell>
          <cell r="X105">
            <v>0</v>
          </cell>
          <cell r="Y105">
            <v>0</v>
          </cell>
        </row>
        <row r="106">
          <cell r="A106">
            <v>200108</v>
          </cell>
          <cell r="B106" t="str">
            <v>ac</v>
          </cell>
          <cell r="C106" t="str">
            <v>ac31</v>
          </cell>
          <cell r="D106">
            <v>37110</v>
          </cell>
          <cell r="E106">
            <v>37110</v>
          </cell>
          <cell r="F106">
            <v>37110</v>
          </cell>
          <cell r="G106">
            <v>3879.699951171875</v>
          </cell>
          <cell r="H106">
            <v>3879.699951171875</v>
          </cell>
          <cell r="I106" t="str">
            <v>FCA Kovdor</v>
          </cell>
          <cell r="J106" t="str">
            <v>DDU Shilainiai</v>
          </cell>
          <cell r="K106" t="str">
            <v>КГОК</v>
          </cell>
          <cell r="L106" t="str">
            <v>КГОК</v>
          </cell>
          <cell r="M106" t="str">
            <v>Seneltex</v>
          </cell>
          <cell r="N106" t="str">
            <v>Lifosa</v>
          </cell>
          <cell r="O106">
            <v>62.25</v>
          </cell>
          <cell r="P106">
            <v>241511.33</v>
          </cell>
          <cell r="Q106">
            <v>241511.33</v>
          </cell>
          <cell r="R106">
            <v>0</v>
          </cell>
          <cell r="S106" t="str">
            <v>Itico</v>
          </cell>
          <cell r="T106">
            <v>104422.36</v>
          </cell>
          <cell r="U106">
            <v>104422.36</v>
          </cell>
          <cell r="V106">
            <v>0</v>
          </cell>
          <cell r="W106">
            <v>0</v>
          </cell>
          <cell r="X106">
            <v>0</v>
          </cell>
          <cell r="Y106">
            <v>0</v>
          </cell>
        </row>
        <row r="107">
          <cell r="A107">
            <v>200108</v>
          </cell>
          <cell r="B107" t="str">
            <v>ac</v>
          </cell>
          <cell r="C107" t="str">
            <v>ac32</v>
          </cell>
          <cell r="D107">
            <v>37110</v>
          </cell>
          <cell r="E107">
            <v>37116</v>
          </cell>
          <cell r="F107">
            <v>37116</v>
          </cell>
          <cell r="G107">
            <v>3840.39990234375</v>
          </cell>
          <cell r="H107">
            <v>3840.39990234375</v>
          </cell>
          <cell r="I107" t="str">
            <v>FCA Kovdor</v>
          </cell>
          <cell r="J107" t="str">
            <v>DDU Shilainiai</v>
          </cell>
          <cell r="K107" t="str">
            <v>КГОК</v>
          </cell>
          <cell r="L107" t="str">
            <v>КГОК</v>
          </cell>
          <cell r="M107" t="str">
            <v>Seneltex</v>
          </cell>
          <cell r="N107" t="str">
            <v>Lifosa</v>
          </cell>
          <cell r="O107">
            <v>62.25</v>
          </cell>
          <cell r="P107">
            <v>239064.9</v>
          </cell>
          <cell r="Q107">
            <v>239064.9</v>
          </cell>
          <cell r="R107">
            <v>0</v>
          </cell>
          <cell r="S107" t="str">
            <v>Itico</v>
          </cell>
          <cell r="T107">
            <v>103188.18</v>
          </cell>
          <cell r="U107">
            <v>103188.18</v>
          </cell>
          <cell r="V107">
            <v>0</v>
          </cell>
          <cell r="W107">
            <v>0</v>
          </cell>
          <cell r="X107">
            <v>0</v>
          </cell>
          <cell r="Y107">
            <v>0</v>
          </cell>
        </row>
        <row r="108">
          <cell r="A108">
            <v>200108</v>
          </cell>
          <cell r="B108" t="str">
            <v>ac</v>
          </cell>
          <cell r="C108" t="str">
            <v>ac33</v>
          </cell>
          <cell r="E108">
            <v>37115</v>
          </cell>
          <cell r="F108">
            <v>37115</v>
          </cell>
          <cell r="G108">
            <v>25365</v>
          </cell>
          <cell r="H108">
            <v>25365</v>
          </cell>
          <cell r="I108" t="str">
            <v>FOB Murmansk</v>
          </cell>
          <cell r="J108" t="str">
            <v>FOB Murmansk</v>
          </cell>
          <cell r="K108" t="str">
            <v>КГОК</v>
          </cell>
          <cell r="L108" t="str">
            <v>КГОК</v>
          </cell>
          <cell r="M108" t="str">
            <v>Seneltex</v>
          </cell>
          <cell r="N108" t="str">
            <v>Sobelmar</v>
          </cell>
          <cell r="O108">
            <v>43.5</v>
          </cell>
          <cell r="P108">
            <v>1103377.5</v>
          </cell>
          <cell r="Q108">
            <v>1103377.5</v>
          </cell>
          <cell r="R108">
            <v>0</v>
          </cell>
          <cell r="S108">
            <v>0</v>
          </cell>
          <cell r="T108">
            <v>0</v>
          </cell>
          <cell r="U108">
            <v>0</v>
          </cell>
          <cell r="V108">
            <v>0</v>
          </cell>
          <cell r="W108">
            <v>0</v>
          </cell>
          <cell r="X108">
            <v>0</v>
          </cell>
          <cell r="Y108">
            <v>0</v>
          </cell>
        </row>
        <row r="109">
          <cell r="A109">
            <v>200108</v>
          </cell>
          <cell r="B109" t="str">
            <v>ac</v>
          </cell>
          <cell r="C109" t="str">
            <v>ac35</v>
          </cell>
          <cell r="E109">
            <v>37123</v>
          </cell>
          <cell r="F109">
            <v>37123</v>
          </cell>
          <cell r="G109">
            <v>19055</v>
          </cell>
          <cell r="H109">
            <v>19055</v>
          </cell>
          <cell r="I109" t="str">
            <v>FOB Murmansk</v>
          </cell>
          <cell r="J109" t="str">
            <v>CFR Klaipeda</v>
          </cell>
          <cell r="K109" t="str">
            <v>КГОК</v>
          </cell>
          <cell r="L109" t="str">
            <v>КГОК</v>
          </cell>
          <cell r="M109" t="str">
            <v>Seneltex</v>
          </cell>
          <cell r="N109" t="str">
            <v>Lifosa</v>
          </cell>
          <cell r="O109">
            <v>56</v>
          </cell>
          <cell r="P109">
            <v>1067080</v>
          </cell>
          <cell r="Q109">
            <v>1067080</v>
          </cell>
          <cell r="R109">
            <v>0</v>
          </cell>
          <cell r="S109" t="str">
            <v>ММП</v>
          </cell>
          <cell r="T109">
            <v>177961.65</v>
          </cell>
          <cell r="U109">
            <v>177942.89</v>
          </cell>
          <cell r="V109">
            <v>18.760000000000002</v>
          </cell>
          <cell r="W109">
            <v>0</v>
          </cell>
          <cell r="X109">
            <v>0</v>
          </cell>
          <cell r="Y109">
            <v>0</v>
          </cell>
        </row>
        <row r="110">
          <cell r="A110">
            <v>200108</v>
          </cell>
          <cell r="B110" t="str">
            <v>ac</v>
          </cell>
          <cell r="C110" t="str">
            <v>ac36</v>
          </cell>
          <cell r="E110">
            <v>37131</v>
          </cell>
          <cell r="F110">
            <v>37131</v>
          </cell>
          <cell r="G110">
            <v>29731</v>
          </cell>
          <cell r="H110">
            <v>29731</v>
          </cell>
          <cell r="I110" t="str">
            <v>FOB Murmansk</v>
          </cell>
          <cell r="J110" t="str">
            <v>FOB Murmansk</v>
          </cell>
          <cell r="K110" t="str">
            <v>КГОК</v>
          </cell>
          <cell r="L110" t="str">
            <v>КГОК</v>
          </cell>
          <cell r="M110" t="str">
            <v>GMF</v>
          </cell>
          <cell r="N110" t="str">
            <v>PetKov</v>
          </cell>
          <cell r="O110">
            <v>43.35</v>
          </cell>
          <cell r="P110">
            <v>1288838.8500000001</v>
          </cell>
          <cell r="Q110">
            <v>1288838.8600000001</v>
          </cell>
          <cell r="R110">
            <v>0</v>
          </cell>
          <cell r="S110">
            <v>0</v>
          </cell>
          <cell r="T110">
            <v>0</v>
          </cell>
          <cell r="U110">
            <v>0</v>
          </cell>
          <cell r="V110">
            <v>0</v>
          </cell>
          <cell r="W110">
            <v>0</v>
          </cell>
          <cell r="X110">
            <v>0</v>
          </cell>
          <cell r="Y110">
            <v>0</v>
          </cell>
        </row>
        <row r="111">
          <cell r="A111">
            <v>200108</v>
          </cell>
          <cell r="B111" t="str">
            <v>ac</v>
          </cell>
          <cell r="C111" t="str">
            <v>ac37</v>
          </cell>
          <cell r="D111">
            <v>37132</v>
          </cell>
          <cell r="E111">
            <v>37132</v>
          </cell>
          <cell r="F111">
            <v>37132</v>
          </cell>
          <cell r="G111">
            <v>3881.800048828125</v>
          </cell>
          <cell r="H111">
            <v>3881.800048828125</v>
          </cell>
          <cell r="I111" t="str">
            <v>FCA Kovdor</v>
          </cell>
          <cell r="J111" t="str">
            <v>DDU Shilainiai</v>
          </cell>
          <cell r="K111" t="str">
            <v>КГОК</v>
          </cell>
          <cell r="L111" t="str">
            <v>КГОК</v>
          </cell>
          <cell r="M111" t="str">
            <v>Seneltex</v>
          </cell>
          <cell r="N111" t="str">
            <v>Lifosa</v>
          </cell>
          <cell r="O111">
            <v>62.25</v>
          </cell>
          <cell r="P111">
            <v>241642.05</v>
          </cell>
          <cell r="Q111">
            <v>241642.05</v>
          </cell>
          <cell r="R111">
            <v>0</v>
          </cell>
          <cell r="S111" t="str">
            <v>Itico</v>
          </cell>
          <cell r="T111">
            <v>104315.04</v>
          </cell>
          <cell r="U111">
            <v>104315.04</v>
          </cell>
          <cell r="V111">
            <v>0</v>
          </cell>
          <cell r="W111">
            <v>0</v>
          </cell>
          <cell r="X111">
            <v>0</v>
          </cell>
          <cell r="Y111">
            <v>0</v>
          </cell>
        </row>
        <row r="112">
          <cell r="A112">
            <v>200108</v>
          </cell>
          <cell r="B112" t="str">
            <v>ac</v>
          </cell>
          <cell r="C112" t="str">
            <v>ac38</v>
          </cell>
          <cell r="D112">
            <v>37134</v>
          </cell>
          <cell r="E112">
            <v>37134</v>
          </cell>
          <cell r="F112">
            <v>37134</v>
          </cell>
          <cell r="G112">
            <v>3823.60009765625</v>
          </cell>
          <cell r="H112">
            <v>3823.60009765625</v>
          </cell>
          <cell r="I112" t="str">
            <v>FCA Kovdor</v>
          </cell>
          <cell r="J112" t="str">
            <v>DDU Shilainiai</v>
          </cell>
          <cell r="K112" t="str">
            <v>КГОК</v>
          </cell>
          <cell r="L112" t="str">
            <v>КГОК</v>
          </cell>
          <cell r="M112" t="str">
            <v>Seneltex</v>
          </cell>
          <cell r="N112" t="str">
            <v>Lifosa</v>
          </cell>
          <cell r="O112">
            <v>62.25</v>
          </cell>
          <cell r="P112">
            <v>238019.1</v>
          </cell>
          <cell r="Q112">
            <v>238019.1</v>
          </cell>
          <cell r="R112">
            <v>0</v>
          </cell>
          <cell r="S112" t="str">
            <v>Itico</v>
          </cell>
          <cell r="T112">
            <v>102839.39</v>
          </cell>
          <cell r="U112">
            <v>102839.39</v>
          </cell>
          <cell r="V112">
            <v>0</v>
          </cell>
          <cell r="W112">
            <v>0</v>
          </cell>
          <cell r="X112">
            <v>0</v>
          </cell>
          <cell r="Y112">
            <v>0</v>
          </cell>
        </row>
        <row r="113">
          <cell r="A113">
            <v>200109</v>
          </cell>
          <cell r="B113" t="str">
            <v>ac</v>
          </cell>
          <cell r="C113" t="str">
            <v>ac39</v>
          </cell>
          <cell r="E113">
            <v>37138</v>
          </cell>
          <cell r="F113">
            <v>37138</v>
          </cell>
          <cell r="G113">
            <v>18996</v>
          </cell>
          <cell r="H113">
            <v>18996</v>
          </cell>
          <cell r="I113" t="str">
            <v>FOB Murmansk</v>
          </cell>
          <cell r="J113" t="str">
            <v>CFR Klaipeda</v>
          </cell>
          <cell r="K113" t="str">
            <v>КГОК</v>
          </cell>
          <cell r="L113" t="str">
            <v>КГОК</v>
          </cell>
          <cell r="M113" t="str">
            <v>Seneltex</v>
          </cell>
          <cell r="N113" t="str">
            <v>Lifosa</v>
          </cell>
          <cell r="O113">
            <v>56</v>
          </cell>
          <cell r="P113">
            <v>1063776</v>
          </cell>
          <cell r="Q113">
            <v>1063776</v>
          </cell>
          <cell r="R113">
            <v>0</v>
          </cell>
          <cell r="S113" t="str">
            <v>ММП</v>
          </cell>
          <cell r="T113">
            <v>176195.7</v>
          </cell>
          <cell r="U113">
            <v>176195.7</v>
          </cell>
          <cell r="V113">
            <v>0</v>
          </cell>
          <cell r="W113">
            <v>0</v>
          </cell>
          <cell r="X113">
            <v>0</v>
          </cell>
          <cell r="Y113">
            <v>0</v>
          </cell>
        </row>
        <row r="114">
          <cell r="A114">
            <v>200109</v>
          </cell>
          <cell r="B114" t="str">
            <v>ac</v>
          </cell>
          <cell r="C114" t="str">
            <v>ac40</v>
          </cell>
          <cell r="D114">
            <v>37175</v>
          </cell>
          <cell r="E114">
            <v>37143</v>
          </cell>
          <cell r="F114">
            <v>37143</v>
          </cell>
          <cell r="G114">
            <v>25435</v>
          </cell>
          <cell r="H114">
            <v>25435</v>
          </cell>
          <cell r="I114" t="str">
            <v>FOB Murmansk</v>
          </cell>
          <cell r="J114" t="str">
            <v>FOB Murmansk</v>
          </cell>
          <cell r="K114" t="str">
            <v>КГОК</v>
          </cell>
          <cell r="L114" t="str">
            <v>КГОК</v>
          </cell>
          <cell r="M114" t="str">
            <v>Seneltex</v>
          </cell>
          <cell r="N114" t="str">
            <v>Sobelmar</v>
          </cell>
          <cell r="O114">
            <v>43.5</v>
          </cell>
          <cell r="P114">
            <v>1106422.5</v>
          </cell>
          <cell r="Q114">
            <v>1106422.5</v>
          </cell>
          <cell r="R114">
            <v>0</v>
          </cell>
          <cell r="S114">
            <v>0</v>
          </cell>
          <cell r="T114">
            <v>0</v>
          </cell>
          <cell r="U114">
            <v>0</v>
          </cell>
          <cell r="V114">
            <v>0</v>
          </cell>
          <cell r="W114">
            <v>0</v>
          </cell>
          <cell r="X114">
            <v>0</v>
          </cell>
          <cell r="Y114">
            <v>0</v>
          </cell>
        </row>
        <row r="115">
          <cell r="A115">
            <v>200109</v>
          </cell>
          <cell r="B115" t="str">
            <v>ac</v>
          </cell>
          <cell r="C115" t="str">
            <v>ac41</v>
          </cell>
          <cell r="E115">
            <v>37147</v>
          </cell>
          <cell r="F115">
            <v>37147</v>
          </cell>
          <cell r="G115">
            <v>2925</v>
          </cell>
          <cell r="H115">
            <v>2925</v>
          </cell>
          <cell r="I115" t="str">
            <v>FOB Murmansk</v>
          </cell>
          <cell r="J115" t="str">
            <v>FOB Murmansk</v>
          </cell>
          <cell r="K115" t="str">
            <v>КГОК</v>
          </cell>
          <cell r="L115" t="str">
            <v>КГОК</v>
          </cell>
          <cell r="M115" t="str">
            <v>GMF</v>
          </cell>
          <cell r="N115" t="str">
            <v>Norsk Hydro</v>
          </cell>
          <cell r="O115">
            <v>43.5</v>
          </cell>
          <cell r="P115">
            <v>127237.5</v>
          </cell>
          <cell r="Q115">
            <v>127237.5</v>
          </cell>
          <cell r="R115">
            <v>0</v>
          </cell>
          <cell r="S115">
            <v>0</v>
          </cell>
          <cell r="T115">
            <v>0</v>
          </cell>
          <cell r="U115">
            <v>0</v>
          </cell>
          <cell r="V115">
            <v>0</v>
          </cell>
          <cell r="W115">
            <v>0</v>
          </cell>
          <cell r="X115">
            <v>0</v>
          </cell>
          <cell r="Y115">
            <v>0</v>
          </cell>
        </row>
        <row r="116">
          <cell r="A116">
            <v>200109</v>
          </cell>
          <cell r="B116" t="str">
            <v>ac</v>
          </cell>
          <cell r="C116" t="str">
            <v>ac42</v>
          </cell>
          <cell r="E116">
            <v>37145</v>
          </cell>
          <cell r="F116">
            <v>37145</v>
          </cell>
          <cell r="G116">
            <v>4194</v>
          </cell>
          <cell r="H116">
            <v>4194</v>
          </cell>
          <cell r="I116" t="str">
            <v>FOB Murmansk</v>
          </cell>
          <cell r="J116" t="str">
            <v>FOB Murmansk</v>
          </cell>
          <cell r="K116" t="str">
            <v>КГОК</v>
          </cell>
          <cell r="L116" t="str">
            <v>КГОК</v>
          </cell>
          <cell r="M116" t="str">
            <v>GMF</v>
          </cell>
          <cell r="N116" t="str">
            <v>Norsk Hydro</v>
          </cell>
          <cell r="O116">
            <v>43.5</v>
          </cell>
          <cell r="P116">
            <v>182439</v>
          </cell>
          <cell r="Q116">
            <v>182439</v>
          </cell>
          <cell r="R116">
            <v>0</v>
          </cell>
          <cell r="S116">
            <v>0</v>
          </cell>
          <cell r="T116">
            <v>0</v>
          </cell>
          <cell r="U116">
            <v>0</v>
          </cell>
          <cell r="V116">
            <v>0</v>
          </cell>
          <cell r="W116">
            <v>0</v>
          </cell>
          <cell r="X116">
            <v>0</v>
          </cell>
          <cell r="Y116">
            <v>0</v>
          </cell>
        </row>
        <row r="117">
          <cell r="A117">
            <v>200109</v>
          </cell>
          <cell r="B117" t="str">
            <v>ac</v>
          </cell>
          <cell r="C117" t="str">
            <v>ac43</v>
          </cell>
          <cell r="E117">
            <v>37152</v>
          </cell>
          <cell r="F117">
            <v>37152</v>
          </cell>
          <cell r="G117">
            <v>19011</v>
          </cell>
          <cell r="H117">
            <v>19011</v>
          </cell>
          <cell r="I117" t="str">
            <v>FOB Murmansk</v>
          </cell>
          <cell r="J117" t="str">
            <v>CFR Klaipeda</v>
          </cell>
          <cell r="K117" t="str">
            <v>КГОК</v>
          </cell>
          <cell r="L117" t="str">
            <v>КГОК</v>
          </cell>
          <cell r="M117" t="str">
            <v>Seneltex</v>
          </cell>
          <cell r="N117" t="str">
            <v>Lifosa</v>
          </cell>
          <cell r="O117">
            <v>56</v>
          </cell>
          <cell r="P117">
            <v>1064616</v>
          </cell>
          <cell r="Q117">
            <v>1064616</v>
          </cell>
          <cell r="R117">
            <v>0</v>
          </cell>
          <cell r="S117" t="str">
            <v>ММП</v>
          </cell>
          <cell r="T117">
            <v>176335.2</v>
          </cell>
          <cell r="U117">
            <v>176335.2</v>
          </cell>
          <cell r="V117">
            <v>0</v>
          </cell>
          <cell r="W117">
            <v>0</v>
          </cell>
          <cell r="X117">
            <v>0</v>
          </cell>
          <cell r="Y117">
            <v>0</v>
          </cell>
        </row>
        <row r="118">
          <cell r="A118">
            <v>200109</v>
          </cell>
          <cell r="B118" t="str">
            <v>ac</v>
          </cell>
          <cell r="C118" t="str">
            <v>ac44</v>
          </cell>
          <cell r="E118">
            <v>37154</v>
          </cell>
          <cell r="F118">
            <v>37154</v>
          </cell>
          <cell r="G118">
            <v>8415</v>
          </cell>
          <cell r="H118">
            <v>8415</v>
          </cell>
          <cell r="I118" t="str">
            <v>FOB Murmansk</v>
          </cell>
          <cell r="J118" t="str">
            <v>FOB Murmansk</v>
          </cell>
          <cell r="K118" t="str">
            <v>КГОК</v>
          </cell>
          <cell r="L118" t="str">
            <v>КГОК</v>
          </cell>
          <cell r="M118" t="str">
            <v>GMF</v>
          </cell>
          <cell r="N118" t="str">
            <v>Norsk Hydro</v>
          </cell>
          <cell r="O118">
            <v>43.4</v>
          </cell>
          <cell r="P118">
            <v>365211</v>
          </cell>
          <cell r="Q118">
            <v>365211</v>
          </cell>
          <cell r="R118">
            <v>0</v>
          </cell>
          <cell r="S118">
            <v>0</v>
          </cell>
          <cell r="T118">
            <v>0</v>
          </cell>
          <cell r="U118">
            <v>0</v>
          </cell>
          <cell r="V118">
            <v>0</v>
          </cell>
          <cell r="W118">
            <v>0</v>
          </cell>
          <cell r="X118">
            <v>0</v>
          </cell>
          <cell r="Y118">
            <v>0</v>
          </cell>
        </row>
        <row r="119">
          <cell r="A119">
            <v>200109</v>
          </cell>
          <cell r="B119" t="str">
            <v>ac</v>
          </cell>
          <cell r="C119" t="str">
            <v>ac45</v>
          </cell>
          <cell r="E119">
            <v>37164</v>
          </cell>
          <cell r="F119">
            <v>37164</v>
          </cell>
          <cell r="G119">
            <v>19101</v>
          </cell>
          <cell r="H119">
            <v>19101</v>
          </cell>
          <cell r="I119" t="str">
            <v>FOB Murmansk</v>
          </cell>
          <cell r="J119" t="str">
            <v>CFR Klaipeda</v>
          </cell>
          <cell r="K119" t="str">
            <v>КГОК</v>
          </cell>
          <cell r="L119" t="str">
            <v>КГОК</v>
          </cell>
          <cell r="M119" t="str">
            <v>Seneltex</v>
          </cell>
          <cell r="N119" t="str">
            <v>Lifosa</v>
          </cell>
          <cell r="O119">
            <v>56</v>
          </cell>
          <cell r="P119">
            <v>1069656</v>
          </cell>
          <cell r="Q119">
            <v>1069656</v>
          </cell>
          <cell r="R119">
            <v>0</v>
          </cell>
          <cell r="S119" t="str">
            <v>ММП</v>
          </cell>
          <cell r="T119">
            <v>176345.55</v>
          </cell>
          <cell r="U119">
            <v>176345.55</v>
          </cell>
          <cell r="V119">
            <v>0</v>
          </cell>
          <cell r="W119">
            <v>0</v>
          </cell>
          <cell r="X119">
            <v>0</v>
          </cell>
          <cell r="Y119">
            <v>0</v>
          </cell>
        </row>
        <row r="120">
          <cell r="A120">
            <v>200109</v>
          </cell>
          <cell r="B120" t="str">
            <v>ac</v>
          </cell>
          <cell r="C120" t="str">
            <v>ac46</v>
          </cell>
          <cell r="D120">
            <v>37163</v>
          </cell>
          <cell r="E120">
            <v>37149</v>
          </cell>
          <cell r="F120">
            <v>37149</v>
          </cell>
          <cell r="G120">
            <v>3836.800048828125</v>
          </cell>
          <cell r="H120">
            <v>3836.800048828125</v>
          </cell>
          <cell r="I120" t="str">
            <v>FCA Kovdor</v>
          </cell>
          <cell r="J120" t="str">
            <v>DDU Shilainiai</v>
          </cell>
          <cell r="K120" t="str">
            <v>КГОК</v>
          </cell>
          <cell r="L120" t="str">
            <v>КГОК</v>
          </cell>
          <cell r="M120" t="str">
            <v>Seneltex</v>
          </cell>
          <cell r="N120" t="str">
            <v>Kemira-Lifosa</v>
          </cell>
          <cell r="O120">
            <v>61.5</v>
          </cell>
          <cell r="P120">
            <v>235963.2</v>
          </cell>
          <cell r="Q120">
            <v>235963.2</v>
          </cell>
          <cell r="R120">
            <v>0</v>
          </cell>
          <cell r="S120" t="str">
            <v>Itico</v>
          </cell>
          <cell r="T120">
            <v>103188.18</v>
          </cell>
          <cell r="U120">
            <v>103504.2</v>
          </cell>
          <cell r="V120">
            <v>-316.02</v>
          </cell>
          <cell r="W120">
            <v>0</v>
          </cell>
          <cell r="X120">
            <v>0</v>
          </cell>
          <cell r="Y120">
            <v>0</v>
          </cell>
        </row>
        <row r="121">
          <cell r="A121">
            <v>200110</v>
          </cell>
          <cell r="B121" t="str">
            <v>ac</v>
          </cell>
          <cell r="C121" t="str">
            <v>ac47</v>
          </cell>
          <cell r="E121">
            <v>37169</v>
          </cell>
          <cell r="F121">
            <v>37169</v>
          </cell>
          <cell r="G121">
            <v>18832</v>
          </cell>
          <cell r="H121">
            <v>18832</v>
          </cell>
          <cell r="I121" t="str">
            <v>FOB Murmansk</v>
          </cell>
          <cell r="J121" t="str">
            <v>CFR Klaipeda</v>
          </cell>
          <cell r="K121" t="str">
            <v>КГОК</v>
          </cell>
          <cell r="L121" t="str">
            <v>КГОК</v>
          </cell>
          <cell r="M121" t="str">
            <v>Seneltex</v>
          </cell>
          <cell r="N121" t="str">
            <v>Lifosa</v>
          </cell>
          <cell r="O121">
            <v>56</v>
          </cell>
          <cell r="P121">
            <v>1054592</v>
          </cell>
          <cell r="Q121">
            <v>1054592</v>
          </cell>
          <cell r="R121">
            <v>0</v>
          </cell>
          <cell r="S121" t="str">
            <v>ММП</v>
          </cell>
          <cell r="T121">
            <v>174004.72</v>
          </cell>
          <cell r="U121">
            <v>174004.72</v>
          </cell>
          <cell r="V121">
            <v>0</v>
          </cell>
          <cell r="W121">
            <v>0</v>
          </cell>
          <cell r="X121">
            <v>0</v>
          </cell>
          <cell r="Y121">
            <v>0</v>
          </cell>
        </row>
        <row r="122">
          <cell r="A122">
            <v>200110</v>
          </cell>
          <cell r="B122" t="str">
            <v>ac</v>
          </cell>
          <cell r="C122" t="str">
            <v>ac48</v>
          </cell>
          <cell r="E122">
            <v>37170</v>
          </cell>
          <cell r="F122">
            <v>37170</v>
          </cell>
          <cell r="G122">
            <v>3118</v>
          </cell>
          <cell r="H122">
            <v>3118</v>
          </cell>
          <cell r="I122" t="str">
            <v>FOB Murmansk</v>
          </cell>
          <cell r="J122" t="str">
            <v>FOB Murmansk</v>
          </cell>
          <cell r="K122" t="str">
            <v>КГОК</v>
          </cell>
          <cell r="L122" t="str">
            <v>КГОК</v>
          </cell>
          <cell r="M122" t="str">
            <v>GMF</v>
          </cell>
          <cell r="N122" t="str">
            <v>Norsk Hydro</v>
          </cell>
          <cell r="O122">
            <v>43.3</v>
          </cell>
          <cell r="P122">
            <v>135009.4</v>
          </cell>
          <cell r="Q122">
            <v>135009.4</v>
          </cell>
          <cell r="R122">
            <v>0</v>
          </cell>
          <cell r="S122">
            <v>0</v>
          </cell>
          <cell r="T122">
            <v>0</v>
          </cell>
          <cell r="U122">
            <v>0</v>
          </cell>
          <cell r="V122">
            <v>0</v>
          </cell>
          <cell r="W122">
            <v>0</v>
          </cell>
          <cell r="X122">
            <v>0</v>
          </cell>
          <cell r="Y122">
            <v>0</v>
          </cell>
        </row>
        <row r="123">
          <cell r="A123">
            <v>200110</v>
          </cell>
          <cell r="B123" t="str">
            <v>ac</v>
          </cell>
          <cell r="C123" t="str">
            <v>ac49</v>
          </cell>
          <cell r="E123">
            <v>37178</v>
          </cell>
          <cell r="F123">
            <v>37178</v>
          </cell>
          <cell r="G123">
            <v>4500</v>
          </cell>
          <cell r="H123">
            <v>4500</v>
          </cell>
          <cell r="I123" t="str">
            <v>FOB Murmansk</v>
          </cell>
          <cell r="J123" t="str">
            <v>FOB Murmansk</v>
          </cell>
          <cell r="K123" t="str">
            <v>КГОК</v>
          </cell>
          <cell r="L123" t="str">
            <v>КГОК</v>
          </cell>
          <cell r="M123" t="str">
            <v>GMF</v>
          </cell>
          <cell r="N123" t="str">
            <v>Norsk Hydro</v>
          </cell>
          <cell r="O123">
            <v>43</v>
          </cell>
          <cell r="P123">
            <v>193500</v>
          </cell>
          <cell r="Q123">
            <v>193500</v>
          </cell>
          <cell r="R123">
            <v>0</v>
          </cell>
          <cell r="S123">
            <v>0</v>
          </cell>
          <cell r="T123">
            <v>0</v>
          </cell>
          <cell r="U123">
            <v>0</v>
          </cell>
          <cell r="V123">
            <v>0</v>
          </cell>
          <cell r="W123">
            <v>0</v>
          </cell>
          <cell r="X123">
            <v>0</v>
          </cell>
          <cell r="Y123">
            <v>0</v>
          </cell>
        </row>
        <row r="124">
          <cell r="A124">
            <v>200110</v>
          </cell>
          <cell r="B124" t="str">
            <v>ac</v>
          </cell>
          <cell r="C124" t="str">
            <v>ac50</v>
          </cell>
          <cell r="E124">
            <v>37185</v>
          </cell>
          <cell r="F124">
            <v>37185</v>
          </cell>
          <cell r="G124">
            <v>18707</v>
          </cell>
          <cell r="H124">
            <v>18707</v>
          </cell>
          <cell r="I124" t="str">
            <v>FOB Murmansk</v>
          </cell>
          <cell r="J124" t="str">
            <v>CFR Klaipeda</v>
          </cell>
          <cell r="K124" t="str">
            <v>КГОК</v>
          </cell>
          <cell r="L124" t="str">
            <v>КГОК</v>
          </cell>
          <cell r="M124" t="str">
            <v>Seneltex</v>
          </cell>
          <cell r="N124" t="str">
            <v>Lifosa</v>
          </cell>
          <cell r="O124">
            <v>56</v>
          </cell>
          <cell r="P124">
            <v>1047592</v>
          </cell>
          <cell r="Q124">
            <v>1047592</v>
          </cell>
          <cell r="R124">
            <v>0</v>
          </cell>
          <cell r="S124" t="str">
            <v>ММП</v>
          </cell>
          <cell r="T124">
            <v>176390.7</v>
          </cell>
          <cell r="U124">
            <v>176330.31</v>
          </cell>
          <cell r="V124">
            <v>60.39</v>
          </cell>
          <cell r="W124">
            <v>0</v>
          </cell>
          <cell r="X124">
            <v>0</v>
          </cell>
          <cell r="Y124">
            <v>0</v>
          </cell>
        </row>
        <row r="125">
          <cell r="A125">
            <v>200110</v>
          </cell>
          <cell r="B125" t="str">
            <v>ac</v>
          </cell>
          <cell r="C125" t="str">
            <v>ac51</v>
          </cell>
          <cell r="E125">
            <v>37189</v>
          </cell>
          <cell r="F125">
            <v>37189</v>
          </cell>
          <cell r="G125">
            <v>20995</v>
          </cell>
          <cell r="H125">
            <v>20995</v>
          </cell>
          <cell r="I125" t="str">
            <v>FOB Murmansk</v>
          </cell>
          <cell r="J125" t="str">
            <v>FOB Murmansk</v>
          </cell>
          <cell r="K125" t="str">
            <v>КГОК</v>
          </cell>
          <cell r="L125" t="str">
            <v>КГОК</v>
          </cell>
          <cell r="M125" t="str">
            <v>Seneltex</v>
          </cell>
          <cell r="N125" t="str">
            <v>Sobelmar</v>
          </cell>
          <cell r="O125">
            <v>43.5</v>
          </cell>
          <cell r="P125">
            <v>913282.5</v>
          </cell>
          <cell r="Q125">
            <v>913282.5</v>
          </cell>
          <cell r="R125">
            <v>0</v>
          </cell>
          <cell r="S125">
            <v>191184.5</v>
          </cell>
          <cell r="T125">
            <v>0</v>
          </cell>
          <cell r="U125">
            <v>0</v>
          </cell>
          <cell r="V125">
            <v>0</v>
          </cell>
          <cell r="W125">
            <v>0</v>
          </cell>
          <cell r="X125">
            <v>0</v>
          </cell>
          <cell r="Y125">
            <v>0</v>
          </cell>
        </row>
        <row r="126">
          <cell r="A126">
            <v>200110</v>
          </cell>
          <cell r="B126" t="str">
            <v>ac</v>
          </cell>
          <cell r="C126" t="str">
            <v>ac52</v>
          </cell>
          <cell r="E126">
            <v>37193</v>
          </cell>
          <cell r="F126">
            <v>37193</v>
          </cell>
          <cell r="G126">
            <v>8675</v>
          </cell>
          <cell r="H126">
            <v>8675</v>
          </cell>
          <cell r="I126" t="str">
            <v>FOB Murmansk</v>
          </cell>
          <cell r="J126" t="str">
            <v>FOB Murmansk</v>
          </cell>
          <cell r="K126" t="str">
            <v>КГОК</v>
          </cell>
          <cell r="L126" t="str">
            <v>КГОК</v>
          </cell>
          <cell r="M126" t="str">
            <v>GMF</v>
          </cell>
          <cell r="N126" t="str">
            <v>Norsk Hydro</v>
          </cell>
          <cell r="O126">
            <v>43.5</v>
          </cell>
          <cell r="P126">
            <v>377362.5</v>
          </cell>
          <cell r="Q126">
            <v>377362.5</v>
          </cell>
          <cell r="R126">
            <v>0</v>
          </cell>
          <cell r="S126">
            <v>1672944</v>
          </cell>
          <cell r="T126">
            <v>0</v>
          </cell>
          <cell r="U126">
            <v>0</v>
          </cell>
          <cell r="V126">
            <v>0</v>
          </cell>
          <cell r="W126">
            <v>0</v>
          </cell>
          <cell r="X126">
            <v>0</v>
          </cell>
          <cell r="Y126">
            <v>0</v>
          </cell>
        </row>
        <row r="127">
          <cell r="A127">
            <v>200110</v>
          </cell>
          <cell r="B127" t="str">
            <v>ac</v>
          </cell>
          <cell r="C127" t="str">
            <v>ac53</v>
          </cell>
          <cell r="E127">
            <v>37194</v>
          </cell>
          <cell r="F127">
            <v>37194</v>
          </cell>
          <cell r="G127">
            <v>3406</v>
          </cell>
          <cell r="H127">
            <v>3406</v>
          </cell>
          <cell r="I127" t="str">
            <v>FOB Murmansk</v>
          </cell>
          <cell r="J127" t="str">
            <v>FOB Murmansk</v>
          </cell>
          <cell r="K127" t="str">
            <v>КГОК</v>
          </cell>
          <cell r="L127" t="str">
            <v>КГОК</v>
          </cell>
          <cell r="M127" t="str">
            <v>GMF</v>
          </cell>
          <cell r="N127" t="str">
            <v>Norsk Hydro</v>
          </cell>
          <cell r="O127">
            <v>44.3</v>
          </cell>
          <cell r="P127">
            <v>150885.79999999999</v>
          </cell>
          <cell r="Q127">
            <v>150885.79999999999</v>
          </cell>
          <cell r="R127">
            <v>0</v>
          </cell>
          <cell r="S127">
            <v>0</v>
          </cell>
          <cell r="T127">
            <v>0</v>
          </cell>
          <cell r="U127">
            <v>0</v>
          </cell>
          <cell r="V127">
            <v>0</v>
          </cell>
          <cell r="W127">
            <v>0</v>
          </cell>
          <cell r="X127">
            <v>0</v>
          </cell>
          <cell r="Y127">
            <v>0</v>
          </cell>
        </row>
        <row r="128">
          <cell r="A128">
            <v>200110</v>
          </cell>
          <cell r="B128" t="str">
            <v>ac</v>
          </cell>
          <cell r="C128" t="str">
            <v>ac54</v>
          </cell>
          <cell r="D128">
            <v>37175</v>
          </cell>
          <cell r="E128">
            <v>37183</v>
          </cell>
          <cell r="F128">
            <v>37183</v>
          </cell>
          <cell r="G128">
            <v>3893.5</v>
          </cell>
          <cell r="H128">
            <v>3893.5</v>
          </cell>
          <cell r="I128" t="str">
            <v>FCA Kovdor</v>
          </cell>
          <cell r="J128" t="str">
            <v>DDU Shilainiai</v>
          </cell>
          <cell r="K128" t="str">
            <v>КГОК</v>
          </cell>
          <cell r="L128" t="str">
            <v>КГОК</v>
          </cell>
          <cell r="M128" t="str">
            <v>Seneltex</v>
          </cell>
          <cell r="N128" t="str">
            <v>Lifosa</v>
          </cell>
          <cell r="O128">
            <v>62.25</v>
          </cell>
          <cell r="P128">
            <v>242370.375</v>
          </cell>
          <cell r="Q128">
            <v>242370.38</v>
          </cell>
          <cell r="R128">
            <v>0</v>
          </cell>
          <cell r="S128" t="str">
            <v>Itico</v>
          </cell>
          <cell r="T128">
            <v>104771.15</v>
          </cell>
          <cell r="U128">
            <v>107320</v>
          </cell>
          <cell r="V128">
            <v>-2548.85</v>
          </cell>
          <cell r="W128">
            <v>0</v>
          </cell>
          <cell r="X128">
            <v>0</v>
          </cell>
          <cell r="Y128">
            <v>0</v>
          </cell>
        </row>
        <row r="129">
          <cell r="A129">
            <v>200111</v>
          </cell>
          <cell r="B129" t="str">
            <v>ac</v>
          </cell>
          <cell r="C129" t="str">
            <v>ac56</v>
          </cell>
          <cell r="E129">
            <v>37200</v>
          </cell>
          <cell r="F129">
            <v>37200</v>
          </cell>
          <cell r="G129">
            <v>26248</v>
          </cell>
          <cell r="H129">
            <v>26248</v>
          </cell>
          <cell r="I129" t="str">
            <v>FOB Murmansk</v>
          </cell>
          <cell r="J129" t="str">
            <v>FOB Murmansk</v>
          </cell>
          <cell r="K129" t="str">
            <v>КГОК</v>
          </cell>
          <cell r="L129" t="str">
            <v>КГОК</v>
          </cell>
          <cell r="M129" t="str">
            <v>GMF</v>
          </cell>
          <cell r="N129" t="str">
            <v>PetKov</v>
          </cell>
          <cell r="O129">
            <v>43.25</v>
          </cell>
          <cell r="P129">
            <v>1135226</v>
          </cell>
          <cell r="Q129">
            <v>1135226</v>
          </cell>
          <cell r="R129">
            <v>0</v>
          </cell>
          <cell r="S129">
            <v>126585</v>
          </cell>
          <cell r="T129">
            <v>0</v>
          </cell>
          <cell r="U129">
            <v>0</v>
          </cell>
          <cell r="V129">
            <v>0</v>
          </cell>
          <cell r="W129">
            <v>0</v>
          </cell>
          <cell r="X129">
            <v>0</v>
          </cell>
          <cell r="Y129">
            <v>0</v>
          </cell>
        </row>
        <row r="130">
          <cell r="A130">
            <v>200111</v>
          </cell>
          <cell r="B130" t="str">
            <v>ac</v>
          </cell>
          <cell r="C130" t="str">
            <v>ac57</v>
          </cell>
          <cell r="E130">
            <v>37203</v>
          </cell>
          <cell r="F130">
            <v>37203</v>
          </cell>
          <cell r="G130">
            <v>18053</v>
          </cell>
          <cell r="H130">
            <v>18053</v>
          </cell>
          <cell r="I130" t="str">
            <v>FOB Murmansk</v>
          </cell>
          <cell r="J130" t="str">
            <v>CFR Klaipeda</v>
          </cell>
          <cell r="K130" t="str">
            <v>КГОК</v>
          </cell>
          <cell r="L130" t="str">
            <v>КГОК</v>
          </cell>
          <cell r="M130" t="str">
            <v>Seneltex</v>
          </cell>
          <cell r="N130" t="str">
            <v>Lifosa</v>
          </cell>
          <cell r="O130">
            <v>56</v>
          </cell>
          <cell r="P130">
            <v>1010968</v>
          </cell>
          <cell r="Q130">
            <v>1010968</v>
          </cell>
          <cell r="R130">
            <v>0</v>
          </cell>
          <cell r="S130" t="str">
            <v>NB Shipping</v>
          </cell>
          <cell r="T130">
            <v>169549.35</v>
          </cell>
          <cell r="U130">
            <v>169507.94</v>
          </cell>
          <cell r="V130">
            <v>41.41</v>
          </cell>
          <cell r="W130">
            <v>0</v>
          </cell>
          <cell r="X130">
            <v>0</v>
          </cell>
          <cell r="Y130">
            <v>0</v>
          </cell>
        </row>
        <row r="131">
          <cell r="A131">
            <v>200111</v>
          </cell>
          <cell r="B131" t="str">
            <v>ac</v>
          </cell>
          <cell r="C131" t="str">
            <v>ac58</v>
          </cell>
          <cell r="E131">
            <v>37205</v>
          </cell>
          <cell r="F131">
            <v>37205</v>
          </cell>
          <cell r="G131">
            <v>8170</v>
          </cell>
          <cell r="H131">
            <v>8170</v>
          </cell>
          <cell r="I131" t="str">
            <v>FOB Murmansk</v>
          </cell>
          <cell r="J131" t="str">
            <v>FOB Murmansk</v>
          </cell>
          <cell r="K131" t="str">
            <v>КГОК</v>
          </cell>
          <cell r="L131" t="str">
            <v>КГОК</v>
          </cell>
          <cell r="M131" t="str">
            <v>GMF</v>
          </cell>
          <cell r="N131" t="str">
            <v>Norsk Hydro</v>
          </cell>
          <cell r="O131">
            <v>44.1</v>
          </cell>
          <cell r="P131">
            <v>360297</v>
          </cell>
          <cell r="Q131">
            <v>360297</v>
          </cell>
          <cell r="R131">
            <v>0</v>
          </cell>
          <cell r="S131">
            <v>177377.8</v>
          </cell>
          <cell r="T131">
            <v>0</v>
          </cell>
          <cell r="U131">
            <v>0</v>
          </cell>
          <cell r="V131">
            <v>0</v>
          </cell>
          <cell r="W131">
            <v>0</v>
          </cell>
          <cell r="X131">
            <v>0</v>
          </cell>
          <cell r="Y131">
            <v>0</v>
          </cell>
        </row>
        <row r="132">
          <cell r="A132">
            <v>200111</v>
          </cell>
          <cell r="B132" t="str">
            <v>ac</v>
          </cell>
          <cell r="C132" t="str">
            <v>ac59</v>
          </cell>
          <cell r="E132">
            <v>37210</v>
          </cell>
          <cell r="F132">
            <v>37210</v>
          </cell>
          <cell r="G132">
            <v>18089</v>
          </cell>
          <cell r="H132">
            <v>18089</v>
          </cell>
          <cell r="I132" t="str">
            <v>FOB Murmansk</v>
          </cell>
          <cell r="J132" t="str">
            <v>CFR Klaipeda</v>
          </cell>
          <cell r="K132" t="str">
            <v>КГОК</v>
          </cell>
          <cell r="L132" t="str">
            <v>КГОК</v>
          </cell>
          <cell r="M132" t="str">
            <v>Seneltex</v>
          </cell>
          <cell r="N132" t="str">
            <v>Lifosa</v>
          </cell>
          <cell r="O132">
            <v>56</v>
          </cell>
          <cell r="P132">
            <v>1012984</v>
          </cell>
          <cell r="Q132">
            <v>1012984</v>
          </cell>
          <cell r="R132">
            <v>0</v>
          </cell>
          <cell r="S132" t="str">
            <v>ММП</v>
          </cell>
          <cell r="T132">
            <v>175508.1</v>
          </cell>
          <cell r="U132">
            <v>175444.9</v>
          </cell>
          <cell r="V132">
            <v>63.2</v>
          </cell>
          <cell r="W132">
            <v>0</v>
          </cell>
          <cell r="X132">
            <v>0</v>
          </cell>
          <cell r="Y132">
            <v>0</v>
          </cell>
        </row>
        <row r="133">
          <cell r="A133">
            <v>200111</v>
          </cell>
          <cell r="B133" t="str">
            <v>ac</v>
          </cell>
          <cell r="C133" t="str">
            <v>ac60</v>
          </cell>
          <cell r="E133">
            <v>37218</v>
          </cell>
          <cell r="F133">
            <v>37218</v>
          </cell>
          <cell r="G133">
            <v>8095</v>
          </cell>
          <cell r="H133">
            <v>8095</v>
          </cell>
          <cell r="I133" t="str">
            <v>FOB Murmansk</v>
          </cell>
          <cell r="J133" t="str">
            <v>FOB Murmansk</v>
          </cell>
          <cell r="K133" t="str">
            <v>КГОК</v>
          </cell>
          <cell r="L133" t="str">
            <v>КГОК</v>
          </cell>
          <cell r="M133" t="str">
            <v>GMF</v>
          </cell>
          <cell r="N133" t="str">
            <v>Norsk Hydro</v>
          </cell>
          <cell r="O133">
            <v>43.7</v>
          </cell>
          <cell r="P133">
            <v>353751.5</v>
          </cell>
          <cell r="Q133">
            <v>353751.5</v>
          </cell>
          <cell r="R133">
            <v>0</v>
          </cell>
          <cell r="S133">
            <v>1010330</v>
          </cell>
          <cell r="T133">
            <v>0</v>
          </cell>
          <cell r="U133">
            <v>0</v>
          </cell>
          <cell r="V133">
            <v>0</v>
          </cell>
          <cell r="W133">
            <v>0</v>
          </cell>
          <cell r="X133">
            <v>0</v>
          </cell>
          <cell r="Y133">
            <v>0</v>
          </cell>
        </row>
        <row r="134">
          <cell r="A134">
            <v>200111</v>
          </cell>
          <cell r="B134" t="str">
            <v>ac</v>
          </cell>
          <cell r="C134" t="str">
            <v>ac61</v>
          </cell>
          <cell r="E134">
            <v>37225</v>
          </cell>
          <cell r="F134">
            <v>37225</v>
          </cell>
          <cell r="G134">
            <v>18170</v>
          </cell>
          <cell r="H134">
            <v>18170</v>
          </cell>
          <cell r="I134" t="str">
            <v>FOB Murmansk</v>
          </cell>
          <cell r="J134" t="str">
            <v>CFR Klaipeda</v>
          </cell>
          <cell r="K134" t="str">
            <v>КГОК</v>
          </cell>
          <cell r="L134" t="str">
            <v>КГОК</v>
          </cell>
          <cell r="M134" t="str">
            <v>Seneltex</v>
          </cell>
          <cell r="N134" t="str">
            <v>Lifosa</v>
          </cell>
          <cell r="O134">
            <v>56</v>
          </cell>
          <cell r="P134">
            <v>1017520</v>
          </cell>
          <cell r="Q134">
            <v>1017520</v>
          </cell>
          <cell r="R134">
            <v>0</v>
          </cell>
          <cell r="S134" t="str">
            <v>ММП</v>
          </cell>
          <cell r="T134">
            <v>169509.3</v>
          </cell>
          <cell r="U134">
            <v>160531.95000000001</v>
          </cell>
          <cell r="V134">
            <v>8977.35</v>
          </cell>
          <cell r="W134">
            <v>0</v>
          </cell>
          <cell r="X134">
            <v>0</v>
          </cell>
          <cell r="Y134">
            <v>0</v>
          </cell>
        </row>
        <row r="135">
          <cell r="A135">
            <v>200112</v>
          </cell>
          <cell r="B135" t="str">
            <v>ac</v>
          </cell>
          <cell r="C135" t="str">
            <v>ac62</v>
          </cell>
          <cell r="D135">
            <v>37159</v>
          </cell>
          <cell r="E135">
            <v>37228</v>
          </cell>
          <cell r="F135">
            <v>37228</v>
          </cell>
          <cell r="G135">
            <v>4035</v>
          </cell>
          <cell r="H135">
            <v>4035</v>
          </cell>
          <cell r="I135" t="str">
            <v>FOB Murmansk</v>
          </cell>
          <cell r="J135" t="str">
            <v>FOB Murmansk</v>
          </cell>
          <cell r="K135" t="str">
            <v>КГОК</v>
          </cell>
          <cell r="L135" t="str">
            <v>КГОК</v>
          </cell>
          <cell r="M135" t="str">
            <v>GMF</v>
          </cell>
          <cell r="N135" t="str">
            <v>Norsk Hydro</v>
          </cell>
          <cell r="O135">
            <v>43.7</v>
          </cell>
          <cell r="P135">
            <v>176329.5</v>
          </cell>
          <cell r="Q135">
            <v>176329.5</v>
          </cell>
          <cell r="R135">
            <v>0</v>
          </cell>
          <cell r="S135">
            <v>0</v>
          </cell>
          <cell r="T135">
            <v>0</v>
          </cell>
          <cell r="U135">
            <v>0</v>
          </cell>
          <cell r="V135">
            <v>0</v>
          </cell>
          <cell r="W135">
            <v>0</v>
          </cell>
          <cell r="X135">
            <v>0</v>
          </cell>
          <cell r="Y135">
            <v>0</v>
          </cell>
        </row>
        <row r="136">
          <cell r="A136">
            <v>200112</v>
          </cell>
          <cell r="B136" t="str">
            <v>ac</v>
          </cell>
          <cell r="C136" t="str">
            <v>ac63</v>
          </cell>
          <cell r="D136">
            <v>37184</v>
          </cell>
          <cell r="E136">
            <v>37226</v>
          </cell>
          <cell r="F136">
            <v>37226</v>
          </cell>
          <cell r="G136">
            <v>3052</v>
          </cell>
          <cell r="H136">
            <v>3052</v>
          </cell>
          <cell r="I136" t="str">
            <v>FOB Murmansk</v>
          </cell>
          <cell r="J136" t="str">
            <v>FOB Murmansk</v>
          </cell>
          <cell r="K136" t="str">
            <v>КГОК</v>
          </cell>
          <cell r="L136" t="str">
            <v>КГОК</v>
          </cell>
          <cell r="M136" t="str">
            <v>GMF</v>
          </cell>
          <cell r="N136" t="str">
            <v>Norsk Hydro</v>
          </cell>
          <cell r="O136">
            <v>43.5</v>
          </cell>
          <cell r="P136">
            <v>132762</v>
          </cell>
          <cell r="Q136">
            <v>132762</v>
          </cell>
          <cell r="R136">
            <v>0</v>
          </cell>
          <cell r="S136">
            <v>0</v>
          </cell>
          <cell r="T136">
            <v>0</v>
          </cell>
          <cell r="U136">
            <v>0</v>
          </cell>
          <cell r="V136">
            <v>0</v>
          </cell>
          <cell r="W136">
            <v>0</v>
          </cell>
          <cell r="X136">
            <v>0</v>
          </cell>
          <cell r="Y136">
            <v>0</v>
          </cell>
        </row>
        <row r="137">
          <cell r="A137">
            <v>200112</v>
          </cell>
          <cell r="B137" t="str">
            <v>ac</v>
          </cell>
          <cell r="C137" t="str">
            <v>ac64</v>
          </cell>
          <cell r="D137">
            <v>37184</v>
          </cell>
          <cell r="E137">
            <v>37238</v>
          </cell>
          <cell r="F137">
            <v>37238</v>
          </cell>
          <cell r="G137">
            <v>15956</v>
          </cell>
          <cell r="H137">
            <v>15956</v>
          </cell>
          <cell r="I137" t="str">
            <v>FOB Murmansk</v>
          </cell>
          <cell r="J137" t="str">
            <v>FOB Murmansk</v>
          </cell>
          <cell r="K137" t="str">
            <v>КГОК</v>
          </cell>
          <cell r="L137" t="str">
            <v>КГОК</v>
          </cell>
          <cell r="M137" t="str">
            <v>GMF</v>
          </cell>
          <cell r="N137" t="str">
            <v>PetKov</v>
          </cell>
          <cell r="O137">
            <v>43.3</v>
          </cell>
          <cell r="P137">
            <v>690894.8</v>
          </cell>
          <cell r="Q137">
            <v>690894.8</v>
          </cell>
          <cell r="R137">
            <v>0</v>
          </cell>
          <cell r="S137">
            <v>-2695</v>
          </cell>
          <cell r="T137">
            <v>0</v>
          </cell>
          <cell r="U137">
            <v>0</v>
          </cell>
          <cell r="V137">
            <v>0</v>
          </cell>
          <cell r="W137">
            <v>0</v>
          </cell>
          <cell r="X137">
            <v>0</v>
          </cell>
          <cell r="Y137">
            <v>0</v>
          </cell>
        </row>
        <row r="138">
          <cell r="A138">
            <v>200112</v>
          </cell>
          <cell r="B138" t="str">
            <v>ac</v>
          </cell>
          <cell r="C138" t="str">
            <v>ac65</v>
          </cell>
          <cell r="D138">
            <v>37184</v>
          </cell>
          <cell r="E138">
            <v>37238</v>
          </cell>
          <cell r="F138">
            <v>37238</v>
          </cell>
          <cell r="G138">
            <v>10000</v>
          </cell>
          <cell r="H138">
            <v>10000</v>
          </cell>
          <cell r="I138" t="str">
            <v>FOB Murmansk</v>
          </cell>
          <cell r="J138" t="str">
            <v>FOB Murmansk</v>
          </cell>
          <cell r="K138" t="str">
            <v>КГОК</v>
          </cell>
          <cell r="L138" t="str">
            <v>КГОК</v>
          </cell>
          <cell r="M138" t="str">
            <v>GMF</v>
          </cell>
          <cell r="N138" t="str">
            <v>PetKov</v>
          </cell>
          <cell r="O138">
            <v>43.3</v>
          </cell>
          <cell r="P138">
            <v>433000</v>
          </cell>
          <cell r="Q138">
            <v>433000</v>
          </cell>
          <cell r="R138">
            <v>0</v>
          </cell>
          <cell r="S138">
            <v>0</v>
          </cell>
          <cell r="T138">
            <v>0</v>
          </cell>
          <cell r="U138">
            <v>0</v>
          </cell>
          <cell r="V138">
            <v>0</v>
          </cell>
          <cell r="W138">
            <v>0</v>
          </cell>
          <cell r="X138">
            <v>0</v>
          </cell>
          <cell r="Y138">
            <v>0</v>
          </cell>
        </row>
        <row r="139">
          <cell r="A139">
            <v>200112</v>
          </cell>
          <cell r="B139" t="str">
            <v>ac</v>
          </cell>
          <cell r="C139" t="str">
            <v>ac66</v>
          </cell>
          <cell r="D139">
            <v>37184</v>
          </cell>
          <cell r="E139">
            <v>37240</v>
          </cell>
          <cell r="F139">
            <v>37240</v>
          </cell>
          <cell r="G139">
            <v>4355</v>
          </cell>
          <cell r="H139">
            <v>4355</v>
          </cell>
          <cell r="I139" t="str">
            <v>FOB Murmansk</v>
          </cell>
          <cell r="J139" t="str">
            <v>FOB Murmansk</v>
          </cell>
          <cell r="K139" t="str">
            <v>КГОК</v>
          </cell>
          <cell r="L139" t="str">
            <v>КГОК</v>
          </cell>
          <cell r="M139" t="str">
            <v>GMF</v>
          </cell>
          <cell r="N139" t="str">
            <v>Norsk Hydro</v>
          </cell>
          <cell r="O139">
            <v>43.9</v>
          </cell>
          <cell r="P139">
            <v>191184.5</v>
          </cell>
          <cell r="Q139">
            <v>191184.5</v>
          </cell>
          <cell r="R139">
            <v>0</v>
          </cell>
          <cell r="S139">
            <v>0</v>
          </cell>
          <cell r="T139">
            <v>0</v>
          </cell>
          <cell r="U139">
            <v>0</v>
          </cell>
          <cell r="V139">
            <v>0</v>
          </cell>
          <cell r="W139">
            <v>0</v>
          </cell>
          <cell r="X139">
            <v>0</v>
          </cell>
          <cell r="Y139">
            <v>0</v>
          </cell>
        </row>
        <row r="140">
          <cell r="A140">
            <v>200112</v>
          </cell>
          <cell r="B140" t="str">
            <v>ac</v>
          </cell>
          <cell r="C140" t="str">
            <v>ac67</v>
          </cell>
          <cell r="D140">
            <v>37184</v>
          </cell>
          <cell r="E140">
            <v>37252</v>
          </cell>
          <cell r="F140">
            <v>37252</v>
          </cell>
          <cell r="G140">
            <v>29874</v>
          </cell>
          <cell r="H140">
            <v>29874</v>
          </cell>
          <cell r="I140" t="str">
            <v>FOB Murmansk</v>
          </cell>
          <cell r="J140" t="str">
            <v>CFR Klaipeda</v>
          </cell>
          <cell r="K140" t="str">
            <v>КГОК</v>
          </cell>
          <cell r="L140" t="str">
            <v>КГОК</v>
          </cell>
          <cell r="M140" t="str">
            <v>Seneltex</v>
          </cell>
          <cell r="N140" t="str">
            <v>Lifosa</v>
          </cell>
          <cell r="O140">
            <v>56</v>
          </cell>
          <cell r="P140">
            <v>1672944</v>
          </cell>
          <cell r="Q140">
            <v>1315523.5</v>
          </cell>
          <cell r="R140">
            <v>357420.5</v>
          </cell>
          <cell r="S140" t="str">
            <v>ММП</v>
          </cell>
          <cell r="T140">
            <v>292765.2</v>
          </cell>
          <cell r="U140">
            <v>278100.84999999998</v>
          </cell>
          <cell r="V140">
            <v>14664.35</v>
          </cell>
          <cell r="W140">
            <v>0</v>
          </cell>
          <cell r="X140">
            <v>0</v>
          </cell>
          <cell r="Y140">
            <v>0</v>
          </cell>
        </row>
        <row r="141">
          <cell r="A141">
            <v>200112</v>
          </cell>
          <cell r="B141" t="str">
            <v>ac</v>
          </cell>
          <cell r="C141" t="str">
            <v>ac68</v>
          </cell>
          <cell r="D141">
            <v>37215</v>
          </cell>
          <cell r="E141">
            <v>37256</v>
          </cell>
          <cell r="F141">
            <v>37256</v>
          </cell>
          <cell r="G141">
            <v>20536</v>
          </cell>
          <cell r="H141">
            <v>20536</v>
          </cell>
          <cell r="I141" t="str">
            <v>FOB Murmansk</v>
          </cell>
          <cell r="J141" t="str">
            <v>FOB Murmansk</v>
          </cell>
          <cell r="K141" t="str">
            <v>КГОК</v>
          </cell>
          <cell r="L141" t="str">
            <v>КГОК</v>
          </cell>
          <cell r="M141" t="str">
            <v>Seneltex</v>
          </cell>
          <cell r="N141" t="str">
            <v>Sobelmar</v>
          </cell>
          <cell r="O141">
            <v>43.5</v>
          </cell>
          <cell r="P141">
            <v>893316</v>
          </cell>
          <cell r="Q141">
            <v>893316</v>
          </cell>
          <cell r="R141">
            <v>0</v>
          </cell>
          <cell r="S141">
            <v>0</v>
          </cell>
          <cell r="T141">
            <v>0</v>
          </cell>
          <cell r="U141">
            <v>0</v>
          </cell>
          <cell r="V141">
            <v>0</v>
          </cell>
          <cell r="W141">
            <v>0</v>
          </cell>
          <cell r="X141">
            <v>0</v>
          </cell>
          <cell r="Y141">
            <v>0</v>
          </cell>
        </row>
        <row r="142">
          <cell r="A142">
            <v>200112</v>
          </cell>
          <cell r="B142" t="str">
            <v>ac</v>
          </cell>
          <cell r="C142" t="str">
            <v>ac69</v>
          </cell>
          <cell r="D142">
            <v>37205</v>
          </cell>
          <cell r="E142">
            <v>37246</v>
          </cell>
          <cell r="F142">
            <v>37246</v>
          </cell>
          <cell r="G142">
            <v>7760</v>
          </cell>
          <cell r="H142">
            <v>7760</v>
          </cell>
          <cell r="I142" t="str">
            <v>FOB Murmansk</v>
          </cell>
          <cell r="J142" t="str">
            <v>FOB Murmansk</v>
          </cell>
          <cell r="K142" t="str">
            <v>КГОК</v>
          </cell>
          <cell r="L142" t="str">
            <v>КГОК</v>
          </cell>
          <cell r="M142" t="str">
            <v>GMF</v>
          </cell>
          <cell r="N142" t="str">
            <v>Norsk Hydro</v>
          </cell>
          <cell r="O142">
            <v>43.8</v>
          </cell>
          <cell r="P142">
            <v>339888</v>
          </cell>
          <cell r="Q142">
            <v>339888</v>
          </cell>
          <cell r="R142">
            <v>0</v>
          </cell>
          <cell r="S142">
            <v>-284.39999999999998</v>
          </cell>
          <cell r="T142">
            <v>0</v>
          </cell>
          <cell r="U142">
            <v>0</v>
          </cell>
          <cell r="V142">
            <v>0</v>
          </cell>
          <cell r="W142">
            <v>0</v>
          </cell>
          <cell r="X142">
            <v>0</v>
          </cell>
          <cell r="Y142">
            <v>0</v>
          </cell>
        </row>
        <row r="143">
          <cell r="A143">
            <v>200201</v>
          </cell>
          <cell r="B143" t="str">
            <v>ac</v>
          </cell>
          <cell r="C143" t="str">
            <v>ac70</v>
          </cell>
          <cell r="D143">
            <v>37205</v>
          </cell>
          <cell r="E143">
            <v>37258</v>
          </cell>
          <cell r="F143">
            <v>37258</v>
          </cell>
          <cell r="G143">
            <v>2910</v>
          </cell>
          <cell r="H143">
            <v>2910</v>
          </cell>
          <cell r="I143" t="str">
            <v>FOB Murmansk</v>
          </cell>
          <cell r="J143" t="str">
            <v>FOB Murmansk</v>
          </cell>
          <cell r="K143" t="str">
            <v>КГОК</v>
          </cell>
          <cell r="L143" t="str">
            <v>КГОК</v>
          </cell>
          <cell r="M143" t="str">
            <v>GMF</v>
          </cell>
          <cell r="N143" t="str">
            <v>Norsk Hydro</v>
          </cell>
          <cell r="O143">
            <v>43.5</v>
          </cell>
          <cell r="P143">
            <v>126585</v>
          </cell>
          <cell r="Q143">
            <v>126585</v>
          </cell>
          <cell r="R143">
            <v>0</v>
          </cell>
          <cell r="S143">
            <v>0</v>
          </cell>
          <cell r="T143">
            <v>0</v>
          </cell>
          <cell r="U143">
            <v>0</v>
          </cell>
          <cell r="V143">
            <v>0</v>
          </cell>
          <cell r="W143">
            <v>0</v>
          </cell>
          <cell r="X143">
            <v>0</v>
          </cell>
          <cell r="Y143">
            <v>0</v>
          </cell>
        </row>
        <row r="144">
          <cell r="A144">
            <v>200201</v>
          </cell>
          <cell r="B144" t="str">
            <v>ac</v>
          </cell>
          <cell r="C144" t="str">
            <v>ac71</v>
          </cell>
          <cell r="D144">
            <v>37232</v>
          </cell>
          <cell r="E144">
            <v>37264</v>
          </cell>
          <cell r="F144">
            <v>37264</v>
          </cell>
          <cell r="G144">
            <v>18427</v>
          </cell>
          <cell r="H144">
            <v>18427</v>
          </cell>
          <cell r="I144" t="str">
            <v>FOB Murmansk</v>
          </cell>
          <cell r="J144" t="str">
            <v>CFR Klaipeda</v>
          </cell>
          <cell r="K144" t="str">
            <v>КГОК</v>
          </cell>
          <cell r="L144" t="str">
            <v>КГОК</v>
          </cell>
          <cell r="M144" t="str">
            <v>GMF</v>
          </cell>
          <cell r="N144" t="str">
            <v>Lifosa</v>
          </cell>
          <cell r="O144">
            <v>57.2</v>
          </cell>
          <cell r="P144">
            <v>1054024.3999999999</v>
          </cell>
          <cell r="Q144">
            <v>0</v>
          </cell>
          <cell r="R144">
            <v>1054024.3999999999</v>
          </cell>
          <cell r="S144" t="str">
            <v>ММП</v>
          </cell>
          <cell r="T144">
            <v>171371.1</v>
          </cell>
          <cell r="U144">
            <v>162802.54999999999</v>
          </cell>
          <cell r="V144">
            <v>8568.5499999999993</v>
          </cell>
          <cell r="W144">
            <v>0</v>
          </cell>
          <cell r="X144">
            <v>0</v>
          </cell>
          <cell r="Y144">
            <v>0</v>
          </cell>
        </row>
        <row r="145">
          <cell r="A145">
            <v>200201</v>
          </cell>
          <cell r="B145" t="str">
            <v>ac</v>
          </cell>
          <cell r="C145" t="str">
            <v>ac72</v>
          </cell>
          <cell r="D145">
            <v>37200</v>
          </cell>
          <cell r="E145">
            <v>37269</v>
          </cell>
          <cell r="F145">
            <v>37269</v>
          </cell>
          <cell r="G145">
            <v>3907</v>
          </cell>
          <cell r="H145">
            <v>3907</v>
          </cell>
          <cell r="I145" t="str">
            <v>FOB Murmansk</v>
          </cell>
          <cell r="J145" t="str">
            <v>FOB Murmansk</v>
          </cell>
          <cell r="K145" t="str">
            <v>КГОК</v>
          </cell>
          <cell r="L145" t="str">
            <v>КГОК</v>
          </cell>
          <cell r="M145" t="str">
            <v>GMF</v>
          </cell>
          <cell r="N145" t="str">
            <v>Norsk Hydro</v>
          </cell>
          <cell r="O145">
            <v>45.4</v>
          </cell>
          <cell r="P145">
            <v>177377.8</v>
          </cell>
          <cell r="Q145">
            <v>177377.8</v>
          </cell>
          <cell r="R145">
            <v>0</v>
          </cell>
          <cell r="S145">
            <v>0</v>
          </cell>
          <cell r="T145">
            <v>0</v>
          </cell>
          <cell r="U145">
            <v>0</v>
          </cell>
          <cell r="V145">
            <v>0</v>
          </cell>
          <cell r="W145">
            <v>0</v>
          </cell>
          <cell r="X145">
            <v>0</v>
          </cell>
          <cell r="Y145">
            <v>0</v>
          </cell>
        </row>
        <row r="146">
          <cell r="A146">
            <v>200201</v>
          </cell>
          <cell r="B146" t="str">
            <v>ac</v>
          </cell>
          <cell r="C146" t="str">
            <v>ac74</v>
          </cell>
          <cell r="D146">
            <v>37215</v>
          </cell>
          <cell r="E146">
            <v>37275</v>
          </cell>
          <cell r="F146">
            <v>37275</v>
          </cell>
          <cell r="G146">
            <v>2945</v>
          </cell>
          <cell r="H146">
            <v>2945</v>
          </cell>
          <cell r="I146" t="str">
            <v>FOB Murmansk</v>
          </cell>
          <cell r="J146" t="str">
            <v>FOB Murmansk</v>
          </cell>
          <cell r="K146" t="str">
            <v>КГОК</v>
          </cell>
          <cell r="L146" t="str">
            <v>КГОК</v>
          </cell>
          <cell r="M146" t="str">
            <v>GMF</v>
          </cell>
          <cell r="N146" t="str">
            <v>Norsk Hydro</v>
          </cell>
          <cell r="O146">
            <v>45.2</v>
          </cell>
          <cell r="P146">
            <v>133114</v>
          </cell>
          <cell r="Q146">
            <v>133114</v>
          </cell>
          <cell r="R146">
            <v>0</v>
          </cell>
          <cell r="S146">
            <v>0</v>
          </cell>
          <cell r="T146">
            <v>0</v>
          </cell>
          <cell r="U146">
            <v>0</v>
          </cell>
          <cell r="V146">
            <v>0</v>
          </cell>
          <cell r="W146">
            <v>0</v>
          </cell>
          <cell r="X146">
            <v>0</v>
          </cell>
          <cell r="Y146">
            <v>0</v>
          </cell>
        </row>
        <row r="147">
          <cell r="A147">
            <v>200201</v>
          </cell>
          <cell r="B147" t="str">
            <v>ac</v>
          </cell>
          <cell r="C147" t="str">
            <v>ac75</v>
          </cell>
          <cell r="D147">
            <v>37205</v>
          </cell>
          <cell r="E147">
            <v>37272</v>
          </cell>
          <cell r="F147">
            <v>37272</v>
          </cell>
          <cell r="G147">
            <v>17750</v>
          </cell>
          <cell r="H147">
            <v>17750</v>
          </cell>
          <cell r="I147" t="str">
            <v>FOB Murmansk</v>
          </cell>
          <cell r="J147" t="str">
            <v>CFR Klaipeda</v>
          </cell>
          <cell r="K147" t="str">
            <v>КГОК</v>
          </cell>
          <cell r="L147" t="str">
            <v>КГОК</v>
          </cell>
          <cell r="M147" t="str">
            <v>GMF</v>
          </cell>
          <cell r="N147" t="str">
            <v>Lifosa</v>
          </cell>
          <cell r="O147">
            <v>56.92</v>
          </cell>
          <cell r="P147">
            <v>1010330</v>
          </cell>
          <cell r="Q147">
            <v>0</v>
          </cell>
          <cell r="R147">
            <v>1010330</v>
          </cell>
          <cell r="S147" t="str">
            <v>ММП</v>
          </cell>
          <cell r="T147">
            <v>165075</v>
          </cell>
          <cell r="U147">
            <v>152694.37</v>
          </cell>
          <cell r="V147">
            <v>12380.63</v>
          </cell>
          <cell r="W147">
            <v>0</v>
          </cell>
          <cell r="X147">
            <v>0</v>
          </cell>
          <cell r="Y147">
            <v>0</v>
          </cell>
        </row>
        <row r="148">
          <cell r="A148">
            <v>200201</v>
          </cell>
          <cell r="B148" t="str">
            <v>ac</v>
          </cell>
          <cell r="C148" t="str">
            <v>ac76</v>
          </cell>
          <cell r="D148">
            <v>37224</v>
          </cell>
          <cell r="E148">
            <v>37285</v>
          </cell>
          <cell r="F148">
            <v>37285</v>
          </cell>
          <cell r="G148">
            <v>18001</v>
          </cell>
          <cell r="H148">
            <v>18001</v>
          </cell>
          <cell r="I148" t="str">
            <v>FOB Murmansk</v>
          </cell>
          <cell r="J148" t="str">
            <v>CFR Klaipeda</v>
          </cell>
          <cell r="K148" t="str">
            <v>КГОК</v>
          </cell>
          <cell r="L148" t="str">
            <v>КГОК</v>
          </cell>
          <cell r="M148" t="str">
            <v>GMF</v>
          </cell>
          <cell r="N148" t="str">
            <v>Lifosa</v>
          </cell>
          <cell r="O148">
            <v>56.6</v>
          </cell>
          <cell r="P148">
            <v>1018856.6</v>
          </cell>
          <cell r="Q148">
            <v>0</v>
          </cell>
          <cell r="R148">
            <v>1018856.6</v>
          </cell>
          <cell r="S148" t="str">
            <v>ММП</v>
          </cell>
          <cell r="T148">
            <v>167409.29999999999</v>
          </cell>
          <cell r="U148">
            <v>154853.60999999999</v>
          </cell>
          <cell r="V148">
            <v>12555.69</v>
          </cell>
          <cell r="W148">
            <v>0</v>
          </cell>
          <cell r="X148">
            <v>0</v>
          </cell>
          <cell r="Y148">
            <v>0</v>
          </cell>
        </row>
        <row r="149">
          <cell r="A149">
            <v>200202</v>
          </cell>
          <cell r="B149" t="str">
            <v>ac</v>
          </cell>
          <cell r="C149" t="str">
            <v>ac77</v>
          </cell>
          <cell r="D149">
            <v>37240</v>
          </cell>
          <cell r="E149">
            <v>37295</v>
          </cell>
          <cell r="F149">
            <v>37295</v>
          </cell>
          <cell r="G149">
            <v>18063</v>
          </cell>
          <cell r="H149">
            <v>18063</v>
          </cell>
          <cell r="I149" t="str">
            <v>FOB Murmansk</v>
          </cell>
          <cell r="J149" t="str">
            <v>CFR Klaipeda</v>
          </cell>
          <cell r="K149" t="str">
            <v>КГОК</v>
          </cell>
          <cell r="L149" t="str">
            <v>КГОК</v>
          </cell>
          <cell r="M149" t="str">
            <v>GMF</v>
          </cell>
          <cell r="N149" t="str">
            <v>Lifosa</v>
          </cell>
          <cell r="O149">
            <v>56.8</v>
          </cell>
          <cell r="P149">
            <v>1025978.4</v>
          </cell>
          <cell r="Q149">
            <v>0</v>
          </cell>
          <cell r="R149">
            <v>1025978.4</v>
          </cell>
          <cell r="S149" t="str">
            <v>ММП</v>
          </cell>
          <cell r="T149">
            <v>167985.9</v>
          </cell>
          <cell r="U149">
            <v>155386.96</v>
          </cell>
          <cell r="V149">
            <v>12598.94</v>
          </cell>
          <cell r="W149">
            <v>0</v>
          </cell>
          <cell r="X149">
            <v>0</v>
          </cell>
          <cell r="Y149">
            <v>0</v>
          </cell>
        </row>
        <row r="150">
          <cell r="A150">
            <v>200202</v>
          </cell>
          <cell r="B150" t="str">
            <v>ac</v>
          </cell>
          <cell r="C150" t="str">
            <v>ac78</v>
          </cell>
          <cell r="D150">
            <v>37250</v>
          </cell>
          <cell r="E150">
            <v>37298</v>
          </cell>
          <cell r="F150">
            <v>37298</v>
          </cell>
          <cell r="G150">
            <v>8156</v>
          </cell>
          <cell r="H150">
            <v>8156</v>
          </cell>
          <cell r="I150" t="str">
            <v>FOB Murmansk</v>
          </cell>
          <cell r="J150" t="str">
            <v>FOB Murmansk</v>
          </cell>
          <cell r="K150" t="str">
            <v>КГОК</v>
          </cell>
          <cell r="L150" t="str">
            <v>КГОК</v>
          </cell>
          <cell r="M150" t="str">
            <v>GMF</v>
          </cell>
          <cell r="N150" t="str">
            <v>Norsk Hydro</v>
          </cell>
          <cell r="O150">
            <v>44.9</v>
          </cell>
          <cell r="P150">
            <v>366204.4</v>
          </cell>
          <cell r="Q150">
            <v>336204.4</v>
          </cell>
          <cell r="R150">
            <v>30000</v>
          </cell>
          <cell r="S150">
            <v>0</v>
          </cell>
          <cell r="T150">
            <v>0</v>
          </cell>
          <cell r="U150">
            <v>0</v>
          </cell>
          <cell r="V150">
            <v>0</v>
          </cell>
          <cell r="W150">
            <v>0</v>
          </cell>
          <cell r="X150">
            <v>0</v>
          </cell>
          <cell r="Y150">
            <v>0</v>
          </cell>
        </row>
        <row r="151">
          <cell r="A151">
            <v>200202</v>
          </cell>
          <cell r="B151" t="str">
            <v>ac</v>
          </cell>
          <cell r="C151" t="str">
            <v>ac80</v>
          </cell>
          <cell r="D151">
            <v>37245</v>
          </cell>
          <cell r="E151">
            <v>37242</v>
          </cell>
          <cell r="F151">
            <v>37335</v>
          </cell>
          <cell r="G151">
            <v>18000</v>
          </cell>
          <cell r="H151">
            <v>18000</v>
          </cell>
          <cell r="I151" t="str">
            <v>FOB Murmansk</v>
          </cell>
          <cell r="J151" t="str">
            <v>CFR Klaipeda</v>
          </cell>
          <cell r="K151" t="str">
            <v>КГОК</v>
          </cell>
          <cell r="L151" t="str">
            <v>КГОК</v>
          </cell>
          <cell r="M151" t="str">
            <v>GMF</v>
          </cell>
          <cell r="N151" t="str">
            <v>Lifosa</v>
          </cell>
          <cell r="O151">
            <v>56</v>
          </cell>
          <cell r="P151">
            <v>1008000</v>
          </cell>
          <cell r="Q151">
            <v>0</v>
          </cell>
          <cell r="R151">
            <v>1008000</v>
          </cell>
          <cell r="S151" t="str">
            <v>ММП</v>
          </cell>
          <cell r="T151">
            <v>167400</v>
          </cell>
          <cell r="U151">
            <v>0</v>
          </cell>
          <cell r="V151">
            <v>167400</v>
          </cell>
          <cell r="W151">
            <v>0</v>
          </cell>
          <cell r="X151">
            <v>0</v>
          </cell>
          <cell r="Y151">
            <v>0</v>
          </cell>
        </row>
        <row r="152">
          <cell r="A152">
            <v>200202</v>
          </cell>
          <cell r="B152" t="str">
            <v>ac</v>
          </cell>
          <cell r="C152" t="str">
            <v>ac81</v>
          </cell>
          <cell r="D152">
            <v>37240</v>
          </cell>
          <cell r="E152">
            <v>37242</v>
          </cell>
          <cell r="F152">
            <v>37332</v>
          </cell>
          <cell r="G152">
            <v>18000</v>
          </cell>
          <cell r="H152">
            <v>18000</v>
          </cell>
          <cell r="I152" t="str">
            <v>FOB Murmansk</v>
          </cell>
          <cell r="J152" t="str">
            <v>CFR Klaipeda</v>
          </cell>
          <cell r="K152" t="str">
            <v>КГОК</v>
          </cell>
          <cell r="L152" t="str">
            <v>КГОК</v>
          </cell>
          <cell r="M152" t="str">
            <v>GMF</v>
          </cell>
          <cell r="N152" t="str">
            <v>Thermphos</v>
          </cell>
          <cell r="O152">
            <v>55</v>
          </cell>
          <cell r="P152">
            <v>990000</v>
          </cell>
          <cell r="Q152">
            <v>0</v>
          </cell>
          <cell r="R152">
            <v>990000</v>
          </cell>
          <cell r="S152" t="str">
            <v>ММП</v>
          </cell>
          <cell r="T152">
            <v>180000</v>
          </cell>
          <cell r="U152">
            <v>0</v>
          </cell>
          <cell r="V152">
            <v>180000</v>
          </cell>
          <cell r="W152">
            <v>0</v>
          </cell>
          <cell r="X152">
            <v>0</v>
          </cell>
          <cell r="Y152">
            <v>0</v>
          </cell>
        </row>
        <row r="153">
          <cell r="A153">
            <v>200202</v>
          </cell>
          <cell r="B153" t="str">
            <v>an</v>
          </cell>
          <cell r="C153" t="str">
            <v>an01</v>
          </cell>
          <cell r="D153">
            <v>37315</v>
          </cell>
          <cell r="E153">
            <v>37251</v>
          </cell>
          <cell r="F153">
            <v>37341</v>
          </cell>
          <cell r="G153">
            <v>15000</v>
          </cell>
          <cell r="H153">
            <v>15000</v>
          </cell>
          <cell r="I153" t="str">
            <v>FOB Novorossijsk</v>
          </cell>
          <cell r="J153" t="str">
            <v>FOB Novorossijsk</v>
          </cell>
          <cell r="K153" t="str">
            <v>НевАзот</v>
          </cell>
          <cell r="L153" t="str">
            <v>НевАзот</v>
          </cell>
          <cell r="M153" t="str">
            <v>GMF</v>
          </cell>
          <cell r="N153" t="str">
            <v>Transammonia</v>
          </cell>
          <cell r="O153">
            <v>78</v>
          </cell>
          <cell r="P153">
            <v>1170000</v>
          </cell>
          <cell r="Q153">
            <v>0</v>
          </cell>
          <cell r="R153">
            <v>1170000</v>
          </cell>
          <cell r="S153">
            <v>0</v>
          </cell>
          <cell r="T153">
            <v>0</v>
          </cell>
          <cell r="U153">
            <v>0</v>
          </cell>
          <cell r="V153">
            <v>0</v>
          </cell>
          <cell r="W153">
            <v>0</v>
          </cell>
          <cell r="X153">
            <v>0</v>
          </cell>
          <cell r="Y153">
            <v>0</v>
          </cell>
        </row>
        <row r="154">
          <cell r="A154">
            <v>200202</v>
          </cell>
          <cell r="B154" t="str">
            <v>an</v>
          </cell>
          <cell r="C154" t="str">
            <v>an02</v>
          </cell>
          <cell r="D154">
            <v>37302</v>
          </cell>
          <cell r="E154">
            <v>37303</v>
          </cell>
          <cell r="F154">
            <v>37305</v>
          </cell>
          <cell r="G154">
            <v>5431.41796875</v>
          </cell>
          <cell r="H154">
            <v>5431.41796875</v>
          </cell>
          <cell r="I154" t="str">
            <v>FOB Novorossijsk</v>
          </cell>
          <cell r="J154" t="str">
            <v>FOB Novorossijsk</v>
          </cell>
          <cell r="K154" t="str">
            <v>НевАзот</v>
          </cell>
          <cell r="L154" t="str">
            <v>НевАзот</v>
          </cell>
          <cell r="M154" t="str">
            <v>GMF</v>
          </cell>
          <cell r="N154" t="str">
            <v>Transammonia</v>
          </cell>
          <cell r="O154">
            <v>78</v>
          </cell>
          <cell r="P154">
            <v>423650.60399999999</v>
          </cell>
          <cell r="Q154">
            <v>0</v>
          </cell>
          <cell r="R154">
            <v>423650.6</v>
          </cell>
          <cell r="S154">
            <v>0</v>
          </cell>
          <cell r="T154">
            <v>0</v>
          </cell>
          <cell r="U154">
            <v>0</v>
          </cell>
          <cell r="V154">
            <v>0</v>
          </cell>
          <cell r="W154">
            <v>0</v>
          </cell>
          <cell r="X154">
            <v>0</v>
          </cell>
          <cell r="Y154">
            <v>0</v>
          </cell>
        </row>
        <row r="155">
          <cell r="A155">
            <v>200202</v>
          </cell>
          <cell r="B155" t="str">
            <v>an</v>
          </cell>
          <cell r="C155" t="str">
            <v>an03</v>
          </cell>
          <cell r="D155">
            <v>37310</v>
          </cell>
          <cell r="E155">
            <v>37244</v>
          </cell>
          <cell r="F155">
            <v>37334</v>
          </cell>
          <cell r="G155">
            <v>6000</v>
          </cell>
          <cell r="H155">
            <v>6000</v>
          </cell>
          <cell r="I155" t="str">
            <v>FOB Novorossijsk</v>
          </cell>
          <cell r="J155" t="str">
            <v>FOB Novorossijsk</v>
          </cell>
          <cell r="K155" t="str">
            <v>НевАзот</v>
          </cell>
          <cell r="L155" t="str">
            <v>НевАзот</v>
          </cell>
          <cell r="M155" t="str">
            <v>GMF</v>
          </cell>
          <cell r="N155" t="str">
            <v>Transammonia</v>
          </cell>
          <cell r="O155">
            <v>78</v>
          </cell>
          <cell r="P155">
            <v>468000</v>
          </cell>
          <cell r="Q155">
            <v>0</v>
          </cell>
          <cell r="R155">
            <v>468000</v>
          </cell>
          <cell r="S155">
            <v>0</v>
          </cell>
          <cell r="T155">
            <v>0</v>
          </cell>
          <cell r="U155">
            <v>0</v>
          </cell>
          <cell r="V155">
            <v>0</v>
          </cell>
          <cell r="W155">
            <v>0</v>
          </cell>
          <cell r="X155">
            <v>0</v>
          </cell>
          <cell r="Y155">
            <v>0</v>
          </cell>
        </row>
        <row r="156">
          <cell r="A156">
            <v>200109</v>
          </cell>
          <cell r="B156" t="str">
            <v>bac</v>
          </cell>
          <cell r="C156" t="str">
            <v>bac01</v>
          </cell>
          <cell r="D156">
            <v>37159</v>
          </cell>
          <cell r="E156">
            <v>37161</v>
          </cell>
          <cell r="F156">
            <v>37161</v>
          </cell>
          <cell r="G156">
            <v>101.59999847412109</v>
          </cell>
          <cell r="H156">
            <v>101.59999847412109</v>
          </cell>
          <cell r="I156" t="str">
            <v>FCA Nevinnomyssk</v>
          </cell>
          <cell r="J156" t="str">
            <v>FCA Nevinnomyssk</v>
          </cell>
          <cell r="K156" t="str">
            <v>НевАзот</v>
          </cell>
          <cell r="L156" t="str">
            <v>НевАзот</v>
          </cell>
          <cell r="M156" t="str">
            <v>GMF</v>
          </cell>
          <cell r="N156" t="str">
            <v>Twin</v>
          </cell>
          <cell r="O156">
            <v>320</v>
          </cell>
          <cell r="P156">
            <v>32512</v>
          </cell>
          <cell r="Q156">
            <v>32512</v>
          </cell>
          <cell r="R156">
            <v>0</v>
          </cell>
          <cell r="S156">
            <v>0</v>
          </cell>
          <cell r="T156">
            <v>0</v>
          </cell>
          <cell r="U156">
            <v>0</v>
          </cell>
          <cell r="V156">
            <v>0</v>
          </cell>
          <cell r="W156">
            <v>0</v>
          </cell>
          <cell r="X156">
            <v>0</v>
          </cell>
          <cell r="Y156">
            <v>0</v>
          </cell>
        </row>
        <row r="157">
          <cell r="A157">
            <v>200110</v>
          </cell>
          <cell r="B157" t="str">
            <v>bac</v>
          </cell>
          <cell r="C157" t="str">
            <v>bac03</v>
          </cell>
          <cell r="D157">
            <v>37184</v>
          </cell>
          <cell r="E157">
            <v>37180</v>
          </cell>
          <cell r="F157">
            <v>37180</v>
          </cell>
          <cell r="G157">
            <v>9.1999998092651367</v>
          </cell>
          <cell r="H157">
            <v>9.1999998092651367</v>
          </cell>
          <cell r="I157" t="str">
            <v>FCA Nevinnomyssk</v>
          </cell>
          <cell r="J157" t="str">
            <v>FCA Nevinnomyssk</v>
          </cell>
          <cell r="K157" t="str">
            <v>НевАзот</v>
          </cell>
          <cell r="L157" t="str">
            <v>НевАзот</v>
          </cell>
          <cell r="M157" t="str">
            <v>GMF</v>
          </cell>
          <cell r="N157" t="str">
            <v>Akrilat</v>
          </cell>
          <cell r="O157">
            <v>430</v>
          </cell>
          <cell r="P157">
            <v>3956</v>
          </cell>
          <cell r="Q157">
            <v>3956</v>
          </cell>
          <cell r="R157">
            <v>0</v>
          </cell>
          <cell r="S157">
            <v>0</v>
          </cell>
          <cell r="T157">
            <v>0</v>
          </cell>
          <cell r="U157">
            <v>0</v>
          </cell>
          <cell r="V157">
            <v>0</v>
          </cell>
          <cell r="W157">
            <v>0</v>
          </cell>
          <cell r="X157">
            <v>0</v>
          </cell>
          <cell r="Y157">
            <v>0</v>
          </cell>
        </row>
        <row r="158">
          <cell r="A158">
            <v>200110</v>
          </cell>
          <cell r="B158" t="str">
            <v>bac</v>
          </cell>
          <cell r="C158" t="str">
            <v>bac04</v>
          </cell>
          <cell r="D158">
            <v>37184</v>
          </cell>
          <cell r="E158">
            <v>37194</v>
          </cell>
          <cell r="F158">
            <v>37194</v>
          </cell>
          <cell r="G158">
            <v>112.30000305175781</v>
          </cell>
          <cell r="H158">
            <v>112.30000305175781</v>
          </cell>
          <cell r="I158" t="str">
            <v>FCA Nevinnomyssk</v>
          </cell>
          <cell r="J158" t="str">
            <v>FCA Nevinnomyssk</v>
          </cell>
          <cell r="K158" t="str">
            <v>НевАзот</v>
          </cell>
          <cell r="L158" t="str">
            <v>НевАзот</v>
          </cell>
          <cell r="M158" t="str">
            <v>GMF</v>
          </cell>
          <cell r="N158" t="str">
            <v>Ameropa</v>
          </cell>
          <cell r="O158">
            <v>350</v>
          </cell>
          <cell r="P158">
            <v>39305</v>
          </cell>
          <cell r="Q158">
            <v>42000</v>
          </cell>
          <cell r="R158">
            <v>-2695</v>
          </cell>
          <cell r="S158">
            <v>62200</v>
          </cell>
          <cell r="T158">
            <v>0</v>
          </cell>
          <cell r="U158">
            <v>0</v>
          </cell>
          <cell r="V158">
            <v>0</v>
          </cell>
          <cell r="W158">
            <v>0</v>
          </cell>
          <cell r="X158">
            <v>0</v>
          </cell>
          <cell r="Y158">
            <v>0</v>
          </cell>
        </row>
        <row r="159">
          <cell r="A159">
            <v>200110</v>
          </cell>
          <cell r="B159" t="str">
            <v>bac</v>
          </cell>
          <cell r="C159" t="str">
            <v>bac05</v>
          </cell>
          <cell r="D159">
            <v>37184</v>
          </cell>
          <cell r="E159">
            <v>37173</v>
          </cell>
          <cell r="F159">
            <v>37173</v>
          </cell>
          <cell r="G159">
            <v>496.20001220703125</v>
          </cell>
          <cell r="H159">
            <v>496.20001220703125</v>
          </cell>
          <cell r="I159" t="str">
            <v>FCA Nevinnomyssk</v>
          </cell>
          <cell r="J159" t="str">
            <v>FCA Nevinnomyssk</v>
          </cell>
          <cell r="K159" t="str">
            <v>НевАзот</v>
          </cell>
          <cell r="L159" t="str">
            <v>НевАзот</v>
          </cell>
          <cell r="M159" t="str">
            <v>GMF</v>
          </cell>
          <cell r="N159" t="str">
            <v>Twin</v>
          </cell>
          <cell r="O159">
            <v>320</v>
          </cell>
          <cell r="P159">
            <v>158784</v>
          </cell>
          <cell r="Q159">
            <v>158784</v>
          </cell>
          <cell r="R159">
            <v>0</v>
          </cell>
          <cell r="S159">
            <v>0</v>
          </cell>
          <cell r="T159">
            <v>0</v>
          </cell>
          <cell r="U159">
            <v>0</v>
          </cell>
          <cell r="V159">
            <v>0</v>
          </cell>
          <cell r="W159">
            <v>0</v>
          </cell>
          <cell r="X159">
            <v>0</v>
          </cell>
          <cell r="Y159">
            <v>0</v>
          </cell>
        </row>
        <row r="160">
          <cell r="A160">
            <v>200110</v>
          </cell>
          <cell r="B160" t="str">
            <v>bac</v>
          </cell>
          <cell r="C160" t="str">
            <v>bac06</v>
          </cell>
          <cell r="D160">
            <v>37184</v>
          </cell>
          <cell r="E160">
            <v>37184</v>
          </cell>
          <cell r="F160">
            <v>37184</v>
          </cell>
          <cell r="G160">
            <v>127.59999847412109</v>
          </cell>
          <cell r="H160">
            <v>127.59999847412109</v>
          </cell>
          <cell r="I160" t="str">
            <v>FCA Nevinnomyssk</v>
          </cell>
          <cell r="J160" t="str">
            <v>FCA Nevinnomyssk</v>
          </cell>
          <cell r="K160" t="str">
            <v>НевАзот</v>
          </cell>
          <cell r="L160" t="str">
            <v>НевАзот</v>
          </cell>
          <cell r="M160" t="str">
            <v>GMF</v>
          </cell>
          <cell r="N160" t="str">
            <v>Twin</v>
          </cell>
          <cell r="O160">
            <v>320</v>
          </cell>
          <cell r="P160">
            <v>40832</v>
          </cell>
          <cell r="Q160">
            <v>40832</v>
          </cell>
          <cell r="R160">
            <v>0</v>
          </cell>
          <cell r="S160">
            <v>0</v>
          </cell>
          <cell r="T160">
            <v>0</v>
          </cell>
          <cell r="U160">
            <v>0</v>
          </cell>
          <cell r="V160">
            <v>0</v>
          </cell>
          <cell r="W160">
            <v>0</v>
          </cell>
          <cell r="X160">
            <v>0</v>
          </cell>
          <cell r="Y160">
            <v>0</v>
          </cell>
        </row>
        <row r="161">
          <cell r="A161">
            <v>200110</v>
          </cell>
          <cell r="B161" t="str">
            <v>bac</v>
          </cell>
          <cell r="C161" t="str">
            <v>bac07</v>
          </cell>
          <cell r="D161">
            <v>37184</v>
          </cell>
          <cell r="E161">
            <v>37195</v>
          </cell>
          <cell r="F161">
            <v>37195</v>
          </cell>
          <cell r="G161">
            <v>9.8000001907348633</v>
          </cell>
          <cell r="H161">
            <v>9.8000001907348633</v>
          </cell>
          <cell r="I161" t="str">
            <v>FCA Nevinnomyssk</v>
          </cell>
          <cell r="J161" t="str">
            <v>FCA Nevinnomyssk</v>
          </cell>
          <cell r="K161" t="str">
            <v>НевАзот</v>
          </cell>
          <cell r="L161" t="str">
            <v>НевАзот</v>
          </cell>
          <cell r="M161" t="str">
            <v>GMF</v>
          </cell>
          <cell r="N161" t="str">
            <v>Akrilat</v>
          </cell>
          <cell r="O161">
            <v>430</v>
          </cell>
          <cell r="P161">
            <v>4214</v>
          </cell>
          <cell r="Q161">
            <v>4214</v>
          </cell>
          <cell r="R161">
            <v>0</v>
          </cell>
          <cell r="S161">
            <v>145395.20000000001</v>
          </cell>
          <cell r="T161">
            <v>0</v>
          </cell>
          <cell r="U161">
            <v>0</v>
          </cell>
          <cell r="V161">
            <v>0</v>
          </cell>
          <cell r="W161">
            <v>0</v>
          </cell>
          <cell r="X161">
            <v>0</v>
          </cell>
          <cell r="Y161">
            <v>0</v>
          </cell>
        </row>
        <row r="162">
          <cell r="A162">
            <v>200111</v>
          </cell>
          <cell r="B162" t="str">
            <v>bac</v>
          </cell>
          <cell r="C162" t="str">
            <v>bac09</v>
          </cell>
          <cell r="D162">
            <v>37215</v>
          </cell>
          <cell r="E162">
            <v>37197</v>
          </cell>
          <cell r="F162">
            <v>37225</v>
          </cell>
          <cell r="G162">
            <v>458</v>
          </cell>
          <cell r="H162">
            <v>458</v>
          </cell>
          <cell r="I162" t="str">
            <v>FCA Nevinnomyssk</v>
          </cell>
          <cell r="J162" t="str">
            <v>DAF Buslovskaja</v>
          </cell>
          <cell r="K162" t="str">
            <v>НевАзот</v>
          </cell>
          <cell r="L162" t="str">
            <v>НевАзот</v>
          </cell>
          <cell r="M162" t="str">
            <v>GMF</v>
          </cell>
          <cell r="N162" t="str">
            <v>Vinmar</v>
          </cell>
          <cell r="O162">
            <v>382</v>
          </cell>
          <cell r="P162">
            <v>174956</v>
          </cell>
          <cell r="Q162">
            <v>174956</v>
          </cell>
          <cell r="R162">
            <v>0</v>
          </cell>
          <cell r="S162" t="str">
            <v>Transair</v>
          </cell>
          <cell r="T162">
            <v>27981.52</v>
          </cell>
          <cell r="U162">
            <v>27981.52</v>
          </cell>
          <cell r="V162">
            <v>0</v>
          </cell>
          <cell r="W162">
            <v>0</v>
          </cell>
          <cell r="X162">
            <v>0</v>
          </cell>
          <cell r="Y162">
            <v>0</v>
          </cell>
        </row>
        <row r="163">
          <cell r="A163">
            <v>200111</v>
          </cell>
          <cell r="B163" t="str">
            <v>bac</v>
          </cell>
          <cell r="C163" t="str">
            <v>bac10</v>
          </cell>
          <cell r="D163">
            <v>37205</v>
          </cell>
          <cell r="E163">
            <v>37209</v>
          </cell>
          <cell r="F163">
            <v>37209</v>
          </cell>
          <cell r="G163">
            <v>341.20001220703125</v>
          </cell>
          <cell r="H163">
            <v>335.37399291992188</v>
          </cell>
          <cell r="I163" t="str">
            <v>FCA Nevinnomyssk</v>
          </cell>
          <cell r="J163" t="str">
            <v>FCA Nevinnomyssk</v>
          </cell>
          <cell r="K163" t="str">
            <v>НевАзот</v>
          </cell>
          <cell r="L163" t="str">
            <v>НевАзот</v>
          </cell>
          <cell r="M163" t="str">
            <v>GMF</v>
          </cell>
          <cell r="N163" t="str">
            <v>Coxon</v>
          </cell>
          <cell r="O163">
            <v>316</v>
          </cell>
          <cell r="P163">
            <v>105978.18399999999</v>
          </cell>
          <cell r="Q163">
            <v>107819.2</v>
          </cell>
          <cell r="R163">
            <v>0</v>
          </cell>
          <cell r="S163">
            <v>0</v>
          </cell>
          <cell r="T163">
            <v>0</v>
          </cell>
          <cell r="U163">
            <v>0</v>
          </cell>
          <cell r="V163">
            <v>0</v>
          </cell>
          <cell r="W163">
            <v>0</v>
          </cell>
          <cell r="X163">
            <v>0</v>
          </cell>
          <cell r="Y163">
            <v>0</v>
          </cell>
        </row>
        <row r="164">
          <cell r="A164">
            <v>200111</v>
          </cell>
          <cell r="B164" t="str">
            <v>bac</v>
          </cell>
          <cell r="C164" t="str">
            <v>bac11</v>
          </cell>
          <cell r="D164">
            <v>37205</v>
          </cell>
          <cell r="E164">
            <v>37208</v>
          </cell>
          <cell r="F164">
            <v>37208</v>
          </cell>
          <cell r="G164">
            <v>39.799999237060547</v>
          </cell>
          <cell r="H164">
            <v>39.799999237060547</v>
          </cell>
          <cell r="I164" t="str">
            <v>FCA Nevinnomyssk</v>
          </cell>
          <cell r="J164" t="str">
            <v>FCA Nevinnomyssk</v>
          </cell>
          <cell r="K164" t="str">
            <v>НевАзот</v>
          </cell>
          <cell r="L164" t="str">
            <v>НевАзот</v>
          </cell>
          <cell r="M164" t="str">
            <v>GMF</v>
          </cell>
          <cell r="N164" t="str">
            <v>Coxon</v>
          </cell>
          <cell r="O164">
            <v>316</v>
          </cell>
          <cell r="P164">
            <v>12576.8</v>
          </cell>
          <cell r="Q164">
            <v>12576.8</v>
          </cell>
          <cell r="R164">
            <v>0</v>
          </cell>
          <cell r="S164">
            <v>0</v>
          </cell>
          <cell r="T164">
            <v>0</v>
          </cell>
          <cell r="U164">
            <v>0</v>
          </cell>
          <cell r="V164">
            <v>0</v>
          </cell>
          <cell r="W164">
            <v>0</v>
          </cell>
          <cell r="X164">
            <v>0</v>
          </cell>
          <cell r="Y164">
            <v>0</v>
          </cell>
        </row>
        <row r="165">
          <cell r="A165">
            <v>200112</v>
          </cell>
          <cell r="B165" t="str">
            <v>bac</v>
          </cell>
          <cell r="C165" t="str">
            <v>bac12</v>
          </cell>
          <cell r="D165">
            <v>37232</v>
          </cell>
          <cell r="E165">
            <v>37246</v>
          </cell>
          <cell r="F165">
            <v>37246</v>
          </cell>
          <cell r="G165">
            <v>34.700000762939453</v>
          </cell>
          <cell r="H165">
            <v>34.700000762939453</v>
          </cell>
          <cell r="I165" t="str">
            <v>FCA Nevinnomyssk</v>
          </cell>
          <cell r="J165" t="str">
            <v>FCA Nevinnomyssk</v>
          </cell>
          <cell r="K165" t="str">
            <v>НевАзот</v>
          </cell>
          <cell r="L165" t="str">
            <v>НевАзот</v>
          </cell>
          <cell r="M165" t="str">
            <v>GMF</v>
          </cell>
          <cell r="N165" t="str">
            <v>Ecost</v>
          </cell>
          <cell r="O165">
            <v>388</v>
          </cell>
          <cell r="P165">
            <v>13463.6</v>
          </cell>
          <cell r="Q165">
            <v>15520</v>
          </cell>
          <cell r="R165">
            <v>-2056.4</v>
          </cell>
          <cell r="S165">
            <v>0</v>
          </cell>
          <cell r="T165">
            <v>0</v>
          </cell>
          <cell r="U165">
            <v>0</v>
          </cell>
          <cell r="V165">
            <v>0</v>
          </cell>
          <cell r="W165">
            <v>0</v>
          </cell>
          <cell r="X165">
            <v>0</v>
          </cell>
          <cell r="Y165">
            <v>0</v>
          </cell>
        </row>
        <row r="166">
          <cell r="A166">
            <v>200111</v>
          </cell>
          <cell r="B166" t="str">
            <v>bac</v>
          </cell>
          <cell r="C166" t="str">
            <v>bac13</v>
          </cell>
          <cell r="D166">
            <v>37200</v>
          </cell>
          <cell r="E166">
            <v>37201</v>
          </cell>
          <cell r="F166">
            <v>37201</v>
          </cell>
          <cell r="G166">
            <v>20.680000305175781</v>
          </cell>
          <cell r="H166">
            <v>20.680000305175781</v>
          </cell>
          <cell r="I166" t="str">
            <v>FCA Nevinnomyssk</v>
          </cell>
          <cell r="J166" t="str">
            <v>FCA Nevinnomyssk</v>
          </cell>
          <cell r="K166" t="str">
            <v>НевАзот</v>
          </cell>
          <cell r="L166" t="str">
            <v>НевАзот</v>
          </cell>
          <cell r="M166" t="str">
            <v>GMF</v>
          </cell>
          <cell r="N166" t="str">
            <v>Akrilat</v>
          </cell>
          <cell r="O166">
            <v>415</v>
          </cell>
          <cell r="P166">
            <v>8582.2000000000007</v>
          </cell>
          <cell r="Q166">
            <v>8582.2000000000007</v>
          </cell>
          <cell r="R166">
            <v>0</v>
          </cell>
          <cell r="S166">
            <v>0</v>
          </cell>
          <cell r="T166">
            <v>0</v>
          </cell>
          <cell r="U166">
            <v>0</v>
          </cell>
          <cell r="V166">
            <v>0</v>
          </cell>
          <cell r="W166">
            <v>0</v>
          </cell>
          <cell r="X166">
            <v>0</v>
          </cell>
          <cell r="Y166">
            <v>0</v>
          </cell>
        </row>
        <row r="167">
          <cell r="A167">
            <v>200111</v>
          </cell>
          <cell r="B167" t="str">
            <v>bac</v>
          </cell>
          <cell r="C167" t="str">
            <v>bac14</v>
          </cell>
          <cell r="D167">
            <v>37215</v>
          </cell>
          <cell r="E167">
            <v>37200</v>
          </cell>
          <cell r="F167">
            <v>37225</v>
          </cell>
          <cell r="G167">
            <v>34.799999237060547</v>
          </cell>
          <cell r="H167">
            <v>34.799999237060547</v>
          </cell>
          <cell r="I167" t="str">
            <v>FCA Nevinnomyssk</v>
          </cell>
          <cell r="J167" t="str">
            <v>DAF Buslovskaja</v>
          </cell>
          <cell r="K167" t="str">
            <v>НевАзот</v>
          </cell>
          <cell r="L167" t="str">
            <v>НевАзот</v>
          </cell>
          <cell r="M167" t="str">
            <v>GMF</v>
          </cell>
          <cell r="N167" t="str">
            <v>Vinmar</v>
          </cell>
          <cell r="O167">
            <v>382</v>
          </cell>
          <cell r="P167">
            <v>13293.6</v>
          </cell>
          <cell r="Q167">
            <v>13293.6</v>
          </cell>
          <cell r="R167">
            <v>0</v>
          </cell>
          <cell r="S167" t="str">
            <v>Transair</v>
          </cell>
          <cell r="T167">
            <v>2138.33</v>
          </cell>
          <cell r="U167">
            <v>2138.33</v>
          </cell>
          <cell r="V167">
            <v>0</v>
          </cell>
          <cell r="W167">
            <v>0</v>
          </cell>
          <cell r="X167">
            <v>0</v>
          </cell>
          <cell r="Y167">
            <v>0</v>
          </cell>
        </row>
        <row r="168">
          <cell r="A168">
            <v>200111</v>
          </cell>
          <cell r="B168" t="str">
            <v>bac</v>
          </cell>
          <cell r="C168" t="str">
            <v>bac15</v>
          </cell>
          <cell r="D168">
            <v>37205</v>
          </cell>
          <cell r="E168">
            <v>37210</v>
          </cell>
          <cell r="F168">
            <v>37210</v>
          </cell>
          <cell r="G168">
            <v>56.599998474121094</v>
          </cell>
          <cell r="H168">
            <v>56.599998474121094</v>
          </cell>
          <cell r="I168" t="str">
            <v>FCA Nevinnomyssk</v>
          </cell>
          <cell r="J168" t="str">
            <v>FCA Nevinnomyssk</v>
          </cell>
          <cell r="K168" t="str">
            <v>НевАзот</v>
          </cell>
          <cell r="L168" t="str">
            <v>НевАзот</v>
          </cell>
          <cell r="M168" t="str">
            <v>GMF</v>
          </cell>
          <cell r="N168" t="str">
            <v>Coxon</v>
          </cell>
          <cell r="O168">
            <v>316</v>
          </cell>
          <cell r="P168">
            <v>17885.599999999999</v>
          </cell>
          <cell r="Q168">
            <v>17885.599999999999</v>
          </cell>
          <cell r="R168">
            <v>0</v>
          </cell>
          <cell r="S168">
            <v>0</v>
          </cell>
          <cell r="T168">
            <v>0</v>
          </cell>
          <cell r="U168">
            <v>0</v>
          </cell>
          <cell r="V168">
            <v>0</v>
          </cell>
          <cell r="W168">
            <v>0</v>
          </cell>
          <cell r="X168">
            <v>0</v>
          </cell>
          <cell r="Y168">
            <v>0</v>
          </cell>
        </row>
        <row r="169">
          <cell r="A169">
            <v>200111</v>
          </cell>
          <cell r="B169" t="str">
            <v>bac</v>
          </cell>
          <cell r="C169" t="str">
            <v>bac16</v>
          </cell>
          <cell r="D169">
            <v>37224</v>
          </cell>
          <cell r="E169">
            <v>37224</v>
          </cell>
          <cell r="F169">
            <v>37234</v>
          </cell>
          <cell r="G169">
            <v>70.300003051757812</v>
          </cell>
          <cell r="H169">
            <v>70.300003051757812</v>
          </cell>
          <cell r="I169" t="str">
            <v>FCA Nevinnomyssk</v>
          </cell>
          <cell r="J169" t="str">
            <v>DAF Buslovskaja</v>
          </cell>
          <cell r="K169" t="str">
            <v>НевАзот</v>
          </cell>
          <cell r="L169" t="str">
            <v>НевАзот</v>
          </cell>
          <cell r="M169" t="str">
            <v>GMF</v>
          </cell>
          <cell r="N169" t="str">
            <v>Twin</v>
          </cell>
          <cell r="O169">
            <v>382</v>
          </cell>
          <cell r="P169">
            <v>26854.6</v>
          </cell>
          <cell r="Q169">
            <v>26854.6</v>
          </cell>
          <cell r="R169">
            <v>0</v>
          </cell>
          <cell r="S169" t="str">
            <v>Transair</v>
          </cell>
          <cell r="T169">
            <v>4329.79</v>
          </cell>
          <cell r="U169">
            <v>4329.79</v>
          </cell>
          <cell r="V169">
            <v>0</v>
          </cell>
          <cell r="W169">
            <v>0</v>
          </cell>
          <cell r="X169">
            <v>0</v>
          </cell>
          <cell r="Y169">
            <v>0</v>
          </cell>
        </row>
        <row r="170">
          <cell r="A170">
            <v>200112</v>
          </cell>
          <cell r="B170" t="str">
            <v>bac</v>
          </cell>
          <cell r="C170" t="str">
            <v>bac17</v>
          </cell>
          <cell r="D170">
            <v>37240</v>
          </cell>
          <cell r="E170">
            <v>37238</v>
          </cell>
          <cell r="F170">
            <v>37255</v>
          </cell>
          <cell r="G170">
            <v>342.70001220703125</v>
          </cell>
          <cell r="H170">
            <v>342.70001220703125</v>
          </cell>
          <cell r="I170" t="str">
            <v>FCA Nevinnomyssk</v>
          </cell>
          <cell r="J170" t="str">
            <v>DAF Buslovskaja</v>
          </cell>
          <cell r="K170" t="str">
            <v>НевАзот</v>
          </cell>
          <cell r="L170" t="str">
            <v>НевАзот</v>
          </cell>
          <cell r="M170" t="str">
            <v>GMF</v>
          </cell>
          <cell r="N170" t="str">
            <v>Vinmar</v>
          </cell>
          <cell r="O170">
            <v>372</v>
          </cell>
          <cell r="P170">
            <v>127484.4</v>
          </cell>
          <cell r="Q170">
            <v>127484.4</v>
          </cell>
          <cell r="R170">
            <v>0</v>
          </cell>
          <cell r="S170" t="str">
            <v>Transair</v>
          </cell>
          <cell r="T170">
            <v>20715.650000000001</v>
          </cell>
          <cell r="U170">
            <v>20715.650000000001</v>
          </cell>
          <cell r="V170">
            <v>0</v>
          </cell>
          <cell r="W170">
            <v>0</v>
          </cell>
          <cell r="X170">
            <v>0</v>
          </cell>
          <cell r="Y170">
            <v>0</v>
          </cell>
        </row>
        <row r="171">
          <cell r="A171">
            <v>200112</v>
          </cell>
          <cell r="B171" t="str">
            <v>bac</v>
          </cell>
          <cell r="C171" t="str">
            <v>bac19</v>
          </cell>
          <cell r="D171">
            <v>37250</v>
          </cell>
          <cell r="E171">
            <v>37242</v>
          </cell>
          <cell r="F171">
            <v>37242</v>
          </cell>
          <cell r="G171">
            <v>92.300003051757812</v>
          </cell>
          <cell r="H171">
            <v>92.300003051757812</v>
          </cell>
          <cell r="I171" t="str">
            <v>FCA Nevinnomyssk</v>
          </cell>
          <cell r="J171" t="str">
            <v>FCA Nevinnomyssk</v>
          </cell>
          <cell r="K171" t="str">
            <v>НевАзот</v>
          </cell>
          <cell r="L171" t="str">
            <v>НевАзот</v>
          </cell>
          <cell r="M171" t="str">
            <v>GMF</v>
          </cell>
          <cell r="N171" t="str">
            <v>Twin</v>
          </cell>
          <cell r="O171">
            <v>315</v>
          </cell>
          <cell r="P171">
            <v>29074.5</v>
          </cell>
          <cell r="Q171">
            <v>29074.5</v>
          </cell>
          <cell r="R171">
            <v>0</v>
          </cell>
          <cell r="S171">
            <v>0</v>
          </cell>
          <cell r="T171">
            <v>0</v>
          </cell>
          <cell r="U171">
            <v>0</v>
          </cell>
          <cell r="V171">
            <v>0</v>
          </cell>
          <cell r="W171">
            <v>0</v>
          </cell>
          <cell r="X171">
            <v>0</v>
          </cell>
          <cell r="Y171">
            <v>0</v>
          </cell>
        </row>
        <row r="172">
          <cell r="A172">
            <v>200112</v>
          </cell>
          <cell r="B172" t="str">
            <v>bac</v>
          </cell>
          <cell r="C172" t="str">
            <v>bac20</v>
          </cell>
          <cell r="D172">
            <v>37245</v>
          </cell>
          <cell r="E172">
            <v>37242</v>
          </cell>
          <cell r="F172">
            <v>37242</v>
          </cell>
          <cell r="G172">
            <v>9.7600002288818359</v>
          </cell>
          <cell r="H172">
            <v>9.7600002288818359</v>
          </cell>
          <cell r="I172" t="str">
            <v>FCA Nevinnomyssk</v>
          </cell>
          <cell r="J172" t="str">
            <v>FCA Nevinnomyssk</v>
          </cell>
          <cell r="K172" t="str">
            <v>НевАзот</v>
          </cell>
          <cell r="L172" t="str">
            <v>НевАзот</v>
          </cell>
          <cell r="M172" t="str">
            <v>GMF</v>
          </cell>
          <cell r="N172" t="str">
            <v>Akrilat</v>
          </cell>
          <cell r="O172">
            <v>415</v>
          </cell>
          <cell r="P172">
            <v>4050.4</v>
          </cell>
          <cell r="Q172">
            <v>4050.4</v>
          </cell>
          <cell r="R172">
            <v>0</v>
          </cell>
          <cell r="S172">
            <v>0</v>
          </cell>
          <cell r="T172">
            <v>0</v>
          </cell>
          <cell r="U172">
            <v>0</v>
          </cell>
          <cell r="V172">
            <v>0</v>
          </cell>
          <cell r="W172">
            <v>0</v>
          </cell>
          <cell r="X172">
            <v>0</v>
          </cell>
          <cell r="Y172">
            <v>0</v>
          </cell>
        </row>
        <row r="173">
          <cell r="A173">
            <v>200112</v>
          </cell>
          <cell r="B173" t="str">
            <v>bac</v>
          </cell>
          <cell r="C173" t="str">
            <v>bac21</v>
          </cell>
          <cell r="D173">
            <v>37240</v>
          </cell>
          <cell r="E173">
            <v>37242</v>
          </cell>
          <cell r="F173">
            <v>37250</v>
          </cell>
          <cell r="G173">
            <v>139.39999389648438</v>
          </cell>
          <cell r="H173">
            <v>139.39999389648438</v>
          </cell>
          <cell r="I173" t="str">
            <v>FCA Nevinnomyssk</v>
          </cell>
          <cell r="J173" t="str">
            <v>DAF Buslovskaja</v>
          </cell>
          <cell r="K173" t="str">
            <v>НевАзот</v>
          </cell>
          <cell r="L173" t="str">
            <v>НевАзот</v>
          </cell>
          <cell r="M173" t="str">
            <v>GMF</v>
          </cell>
          <cell r="N173" t="str">
            <v>Vinmar</v>
          </cell>
          <cell r="O173">
            <v>372</v>
          </cell>
          <cell r="P173">
            <v>51856.800000000003</v>
          </cell>
          <cell r="Q173">
            <v>51856.800000000003</v>
          </cell>
          <cell r="R173">
            <v>0</v>
          </cell>
          <cell r="S173" t="str">
            <v>Transair</v>
          </cell>
          <cell r="T173">
            <v>8394.9699999999993</v>
          </cell>
          <cell r="U173">
            <v>8394.9699999999993</v>
          </cell>
          <cell r="V173">
            <v>0</v>
          </cell>
          <cell r="W173">
            <v>0</v>
          </cell>
          <cell r="X173">
            <v>0</v>
          </cell>
          <cell r="Y173">
            <v>0</v>
          </cell>
        </row>
        <row r="174">
          <cell r="A174">
            <v>200112</v>
          </cell>
          <cell r="B174" t="str">
            <v>bac</v>
          </cell>
          <cell r="C174" t="str">
            <v>bac22</v>
          </cell>
          <cell r="D174">
            <v>37253</v>
          </cell>
          <cell r="E174">
            <v>37251</v>
          </cell>
          <cell r="F174">
            <v>37251</v>
          </cell>
          <cell r="G174">
            <v>9.8599996566772461</v>
          </cell>
          <cell r="H174">
            <v>9.8599996566772461</v>
          </cell>
          <cell r="I174" t="str">
            <v>FCA Nevinnomyssk</v>
          </cell>
          <cell r="J174" t="str">
            <v>FCA Nevinnomyssk</v>
          </cell>
          <cell r="K174" t="str">
            <v>НевАзот</v>
          </cell>
          <cell r="L174" t="str">
            <v>НевАзот</v>
          </cell>
          <cell r="M174" t="str">
            <v>GMF</v>
          </cell>
          <cell r="N174" t="str">
            <v>Akrilat</v>
          </cell>
          <cell r="O174">
            <v>415</v>
          </cell>
          <cell r="P174">
            <v>4091.9</v>
          </cell>
          <cell r="Q174">
            <v>4091.9</v>
          </cell>
          <cell r="R174">
            <v>0</v>
          </cell>
          <cell r="S174">
            <v>0</v>
          </cell>
          <cell r="T174">
            <v>0</v>
          </cell>
          <cell r="U174">
            <v>0</v>
          </cell>
          <cell r="V174">
            <v>0</v>
          </cell>
          <cell r="W174">
            <v>0</v>
          </cell>
          <cell r="X174">
            <v>0</v>
          </cell>
          <cell r="Y174">
            <v>0</v>
          </cell>
        </row>
        <row r="175">
          <cell r="A175">
            <v>200112</v>
          </cell>
          <cell r="B175" t="str">
            <v>bac</v>
          </cell>
          <cell r="C175" t="str">
            <v>bac23</v>
          </cell>
          <cell r="D175">
            <v>37250</v>
          </cell>
          <cell r="E175">
            <v>37243</v>
          </cell>
          <cell r="F175">
            <v>37243</v>
          </cell>
          <cell r="G175">
            <v>33.5</v>
          </cell>
          <cell r="H175">
            <v>33.5</v>
          </cell>
          <cell r="I175" t="str">
            <v>FCA Nevinnomyssk</v>
          </cell>
          <cell r="J175" t="str">
            <v>FCA Nevinnomyssk</v>
          </cell>
          <cell r="K175" t="str">
            <v>НевАзот</v>
          </cell>
          <cell r="L175" t="str">
            <v>НевАзот</v>
          </cell>
          <cell r="M175" t="str">
            <v>GMF</v>
          </cell>
          <cell r="N175" t="str">
            <v>Twin</v>
          </cell>
          <cell r="O175">
            <v>315</v>
          </cell>
          <cell r="P175">
            <v>10552.5</v>
          </cell>
          <cell r="Q175">
            <v>10552.5</v>
          </cell>
          <cell r="R175">
            <v>0</v>
          </cell>
          <cell r="S175">
            <v>0</v>
          </cell>
          <cell r="T175">
            <v>0</v>
          </cell>
          <cell r="U175">
            <v>0</v>
          </cell>
          <cell r="V175">
            <v>0</v>
          </cell>
          <cell r="W175">
            <v>0</v>
          </cell>
          <cell r="X175">
            <v>0</v>
          </cell>
          <cell r="Y175">
            <v>0</v>
          </cell>
        </row>
        <row r="176">
          <cell r="A176">
            <v>200112</v>
          </cell>
          <cell r="B176" t="str">
            <v>bac</v>
          </cell>
          <cell r="C176" t="str">
            <v>bac24</v>
          </cell>
          <cell r="D176">
            <v>37250</v>
          </cell>
          <cell r="E176">
            <v>37244</v>
          </cell>
          <cell r="F176">
            <v>37244</v>
          </cell>
          <cell r="G176">
            <v>33.599998474121094</v>
          </cell>
          <cell r="H176">
            <v>33.599998474121094</v>
          </cell>
          <cell r="I176" t="str">
            <v>FCA Nevinnomyssk</v>
          </cell>
          <cell r="J176" t="str">
            <v>FCA Nevinnomyssk</v>
          </cell>
          <cell r="K176" t="str">
            <v>НевАзот</v>
          </cell>
          <cell r="L176" t="str">
            <v>НевАзот</v>
          </cell>
          <cell r="M176" t="str">
            <v>GMF</v>
          </cell>
          <cell r="N176" t="str">
            <v>Twin</v>
          </cell>
          <cell r="O176">
            <v>315</v>
          </cell>
          <cell r="P176">
            <v>10584</v>
          </cell>
          <cell r="Q176">
            <v>10584</v>
          </cell>
          <cell r="R176">
            <v>0</v>
          </cell>
          <cell r="S176">
            <v>0</v>
          </cell>
          <cell r="T176">
            <v>0</v>
          </cell>
          <cell r="U176">
            <v>0</v>
          </cell>
          <cell r="V176">
            <v>0</v>
          </cell>
          <cell r="W176">
            <v>0</v>
          </cell>
          <cell r="X176">
            <v>0</v>
          </cell>
          <cell r="Y176">
            <v>0</v>
          </cell>
        </row>
        <row r="177">
          <cell r="A177">
            <v>200112</v>
          </cell>
          <cell r="B177" t="str">
            <v>bac</v>
          </cell>
          <cell r="C177" t="str">
            <v>bac25</v>
          </cell>
          <cell r="D177">
            <v>37250</v>
          </cell>
          <cell r="E177">
            <v>37245</v>
          </cell>
          <cell r="F177">
            <v>37245</v>
          </cell>
          <cell r="G177">
            <v>33.5</v>
          </cell>
          <cell r="H177">
            <v>33.5</v>
          </cell>
          <cell r="I177" t="str">
            <v>FCA Nevinnomyssk</v>
          </cell>
          <cell r="J177" t="str">
            <v>FCA Nevinnomyssk</v>
          </cell>
          <cell r="K177" t="str">
            <v>НевАзот</v>
          </cell>
          <cell r="L177" t="str">
            <v>НевАзот</v>
          </cell>
          <cell r="M177" t="str">
            <v>GMF</v>
          </cell>
          <cell r="N177" t="str">
            <v>Twin</v>
          </cell>
          <cell r="O177">
            <v>315</v>
          </cell>
          <cell r="P177">
            <v>10552.5</v>
          </cell>
          <cell r="Q177">
            <v>10552.5</v>
          </cell>
          <cell r="R177">
            <v>0</v>
          </cell>
          <cell r="S177">
            <v>0</v>
          </cell>
          <cell r="T177">
            <v>0</v>
          </cell>
          <cell r="U177">
            <v>0</v>
          </cell>
          <cell r="V177">
            <v>0</v>
          </cell>
          <cell r="W177">
            <v>0</v>
          </cell>
          <cell r="X177">
            <v>0</v>
          </cell>
          <cell r="Y177">
            <v>0</v>
          </cell>
        </row>
        <row r="178">
          <cell r="A178">
            <v>200112</v>
          </cell>
          <cell r="B178" t="str">
            <v>bac</v>
          </cell>
          <cell r="C178" t="str">
            <v>bac26</v>
          </cell>
          <cell r="D178">
            <v>37250</v>
          </cell>
          <cell r="E178">
            <v>37250</v>
          </cell>
          <cell r="F178">
            <v>37250</v>
          </cell>
          <cell r="G178">
            <v>59.299999237060547</v>
          </cell>
          <cell r="H178">
            <v>59.299999237060547</v>
          </cell>
          <cell r="I178" t="str">
            <v>FCA Nevinnomyssk</v>
          </cell>
          <cell r="J178" t="str">
            <v>FCA Nevinnomyssk</v>
          </cell>
          <cell r="K178" t="str">
            <v>НевАзот</v>
          </cell>
          <cell r="L178" t="str">
            <v>НевАзот</v>
          </cell>
          <cell r="M178" t="str">
            <v>GMF</v>
          </cell>
          <cell r="N178" t="str">
            <v>Twin</v>
          </cell>
          <cell r="O178">
            <v>315</v>
          </cell>
          <cell r="P178">
            <v>18679.5</v>
          </cell>
          <cell r="Q178">
            <v>18679.5</v>
          </cell>
          <cell r="R178">
            <v>0</v>
          </cell>
          <cell r="S178">
            <v>0</v>
          </cell>
          <cell r="T178">
            <v>0</v>
          </cell>
          <cell r="U178">
            <v>0</v>
          </cell>
          <cell r="V178">
            <v>0</v>
          </cell>
          <cell r="W178">
            <v>0</v>
          </cell>
          <cell r="X178">
            <v>0</v>
          </cell>
          <cell r="Y178">
            <v>0</v>
          </cell>
        </row>
        <row r="179">
          <cell r="A179">
            <v>200201</v>
          </cell>
          <cell r="B179" t="str">
            <v>bac</v>
          </cell>
          <cell r="C179" t="str">
            <v>bac27</v>
          </cell>
          <cell r="D179">
            <v>37283</v>
          </cell>
          <cell r="E179">
            <v>37280</v>
          </cell>
          <cell r="F179">
            <v>37280</v>
          </cell>
          <cell r="G179">
            <v>179.80000305175781</v>
          </cell>
          <cell r="H179">
            <v>179.80000305175781</v>
          </cell>
          <cell r="I179" t="str">
            <v>FCA Nevinnomyssk</v>
          </cell>
          <cell r="J179" t="str">
            <v>FCA Nevinnomyssk</v>
          </cell>
          <cell r="K179" t="str">
            <v>НевАзот</v>
          </cell>
          <cell r="L179" t="str">
            <v>НевАзот</v>
          </cell>
          <cell r="M179" t="str">
            <v>GMF</v>
          </cell>
          <cell r="N179" t="str">
            <v>Twin</v>
          </cell>
          <cell r="O179">
            <v>311</v>
          </cell>
          <cell r="P179">
            <v>55917.8</v>
          </cell>
          <cell r="Q179">
            <v>55917.8</v>
          </cell>
          <cell r="R179">
            <v>0</v>
          </cell>
          <cell r="S179">
            <v>0</v>
          </cell>
          <cell r="T179">
            <v>0</v>
          </cell>
          <cell r="U179">
            <v>0</v>
          </cell>
          <cell r="V179">
            <v>0</v>
          </cell>
          <cell r="W179">
            <v>0</v>
          </cell>
          <cell r="X179">
            <v>0</v>
          </cell>
          <cell r="Y179">
            <v>0</v>
          </cell>
        </row>
        <row r="180">
          <cell r="A180">
            <v>200112</v>
          </cell>
          <cell r="B180" t="str">
            <v>bac</v>
          </cell>
          <cell r="C180" t="str">
            <v>bac28</v>
          </cell>
          <cell r="D180">
            <v>37250</v>
          </cell>
          <cell r="E180">
            <v>37250</v>
          </cell>
          <cell r="F180">
            <v>37250</v>
          </cell>
          <cell r="G180">
            <v>126.5</v>
          </cell>
          <cell r="H180">
            <v>126.5</v>
          </cell>
          <cell r="I180" t="str">
            <v>FCA Nevinnomyssk</v>
          </cell>
          <cell r="J180" t="str">
            <v>FCA Nevinnomyssk</v>
          </cell>
          <cell r="K180" t="str">
            <v>НевАзот</v>
          </cell>
          <cell r="L180" t="str">
            <v>НевАзот</v>
          </cell>
          <cell r="M180" t="str">
            <v>GMF</v>
          </cell>
          <cell r="N180" t="str">
            <v>Twin</v>
          </cell>
          <cell r="O180">
            <v>315</v>
          </cell>
          <cell r="P180">
            <v>39847.5</v>
          </cell>
          <cell r="Q180">
            <v>39847.5</v>
          </cell>
          <cell r="R180">
            <v>0</v>
          </cell>
          <cell r="S180">
            <v>0</v>
          </cell>
          <cell r="T180">
            <v>0</v>
          </cell>
          <cell r="U180">
            <v>0</v>
          </cell>
          <cell r="V180">
            <v>0</v>
          </cell>
          <cell r="W180">
            <v>0</v>
          </cell>
          <cell r="X180">
            <v>0</v>
          </cell>
          <cell r="Y180">
            <v>0</v>
          </cell>
        </row>
        <row r="181">
          <cell r="A181">
            <v>200112</v>
          </cell>
          <cell r="B181" t="str">
            <v>bac</v>
          </cell>
          <cell r="C181" t="str">
            <v>bac29</v>
          </cell>
          <cell r="D181">
            <v>37250</v>
          </cell>
          <cell r="E181">
            <v>37252</v>
          </cell>
          <cell r="F181">
            <v>37252</v>
          </cell>
          <cell r="G181">
            <v>43.700000762939453</v>
          </cell>
          <cell r="H181">
            <v>43.700000762939453</v>
          </cell>
          <cell r="I181" t="str">
            <v>FCA Nevinnomyssk</v>
          </cell>
          <cell r="J181" t="str">
            <v>FCA Nevinnomyssk</v>
          </cell>
          <cell r="K181" t="str">
            <v>НевАзот</v>
          </cell>
          <cell r="L181" t="str">
            <v>НевАзот</v>
          </cell>
          <cell r="M181" t="str">
            <v>GMF</v>
          </cell>
          <cell r="N181" t="str">
            <v>Twin</v>
          </cell>
          <cell r="O181">
            <v>315</v>
          </cell>
          <cell r="P181">
            <v>13765.5</v>
          </cell>
          <cell r="Q181">
            <v>13765.5</v>
          </cell>
          <cell r="R181">
            <v>0</v>
          </cell>
          <cell r="S181">
            <v>0</v>
          </cell>
          <cell r="T181">
            <v>0</v>
          </cell>
          <cell r="U181">
            <v>0</v>
          </cell>
          <cell r="V181">
            <v>0</v>
          </cell>
          <cell r="W181">
            <v>0</v>
          </cell>
          <cell r="X181">
            <v>0</v>
          </cell>
          <cell r="Y181">
            <v>0</v>
          </cell>
        </row>
        <row r="182">
          <cell r="A182">
            <v>200201</v>
          </cell>
          <cell r="B182" t="str">
            <v>bac</v>
          </cell>
          <cell r="C182" t="str">
            <v>bac30</v>
          </cell>
          <cell r="D182">
            <v>37287</v>
          </cell>
          <cell r="E182">
            <v>37277</v>
          </cell>
          <cell r="F182">
            <v>37277</v>
          </cell>
          <cell r="G182">
            <v>473.60000610351562</v>
          </cell>
          <cell r="H182">
            <v>473.60000610351562</v>
          </cell>
          <cell r="I182" t="str">
            <v>FCA Nevinnomyssk</v>
          </cell>
          <cell r="J182" t="str">
            <v>FCA Nevinnomyssk</v>
          </cell>
          <cell r="K182" t="str">
            <v>НевАзот</v>
          </cell>
          <cell r="L182" t="str">
            <v>НевАзот</v>
          </cell>
          <cell r="M182" t="str">
            <v>GMF</v>
          </cell>
          <cell r="N182" t="str">
            <v>Coxon</v>
          </cell>
          <cell r="O182">
            <v>307</v>
          </cell>
          <cell r="P182">
            <v>145395.20000000001</v>
          </cell>
          <cell r="Q182">
            <v>145395.20000000001</v>
          </cell>
          <cell r="R182">
            <v>0</v>
          </cell>
          <cell r="S182">
            <v>0</v>
          </cell>
          <cell r="T182">
            <v>0</v>
          </cell>
          <cell r="U182">
            <v>0</v>
          </cell>
          <cell r="V182">
            <v>0</v>
          </cell>
          <cell r="W182">
            <v>0</v>
          </cell>
          <cell r="X182">
            <v>0</v>
          </cell>
          <cell r="Y182">
            <v>0</v>
          </cell>
        </row>
        <row r="183">
          <cell r="A183">
            <v>200112</v>
          </cell>
          <cell r="B183" t="str">
            <v>bac</v>
          </cell>
          <cell r="C183" t="str">
            <v>bac31</v>
          </cell>
          <cell r="D183">
            <v>37250</v>
          </cell>
          <cell r="E183">
            <v>37254</v>
          </cell>
          <cell r="F183">
            <v>37254</v>
          </cell>
          <cell r="G183">
            <v>71.099998474121094</v>
          </cell>
          <cell r="H183">
            <v>71.099998474121094</v>
          </cell>
          <cell r="I183" t="str">
            <v>FCA Nevinnomyssk</v>
          </cell>
          <cell r="J183" t="str">
            <v>FCA Nevinnomyssk</v>
          </cell>
          <cell r="K183" t="str">
            <v>НевАзот</v>
          </cell>
          <cell r="L183" t="str">
            <v>НевАзот</v>
          </cell>
          <cell r="M183" t="str">
            <v>GMF</v>
          </cell>
          <cell r="N183" t="str">
            <v>Twin</v>
          </cell>
          <cell r="O183">
            <v>315</v>
          </cell>
          <cell r="P183">
            <v>22396.5</v>
          </cell>
          <cell r="Q183">
            <v>22396.5</v>
          </cell>
          <cell r="R183">
            <v>0</v>
          </cell>
          <cell r="S183">
            <v>0</v>
          </cell>
          <cell r="T183">
            <v>0</v>
          </cell>
          <cell r="U183">
            <v>0</v>
          </cell>
          <cell r="V183">
            <v>0</v>
          </cell>
          <cell r="W183">
            <v>0</v>
          </cell>
          <cell r="X183">
            <v>0</v>
          </cell>
          <cell r="Y183">
            <v>0</v>
          </cell>
        </row>
        <row r="184">
          <cell r="A184">
            <v>200202</v>
          </cell>
          <cell r="B184" t="str">
            <v>bac</v>
          </cell>
          <cell r="C184" t="str">
            <v>bac32</v>
          </cell>
          <cell r="D184">
            <v>37287</v>
          </cell>
          <cell r="E184">
            <v>37305</v>
          </cell>
          <cell r="F184">
            <v>37305</v>
          </cell>
          <cell r="G184">
            <v>494.60000610351562</v>
          </cell>
          <cell r="H184">
            <v>494.60000610351562</v>
          </cell>
          <cell r="I184" t="str">
            <v>FCA Nevinnomyssk</v>
          </cell>
          <cell r="J184" t="str">
            <v>FCA Nevinnomyssk</v>
          </cell>
          <cell r="K184" t="str">
            <v>НевАзот</v>
          </cell>
          <cell r="L184" t="str">
            <v>НевАзот</v>
          </cell>
          <cell r="M184" t="str">
            <v>GMF</v>
          </cell>
          <cell r="N184" t="str">
            <v>Coxon</v>
          </cell>
          <cell r="O184">
            <v>283</v>
          </cell>
          <cell r="P184">
            <v>139971.79999999999</v>
          </cell>
          <cell r="Q184">
            <v>70750</v>
          </cell>
          <cell r="R184">
            <v>69221.8</v>
          </cell>
          <cell r="S184">
            <v>0</v>
          </cell>
          <cell r="T184">
            <v>0</v>
          </cell>
          <cell r="U184">
            <v>0</v>
          </cell>
          <cell r="V184">
            <v>0</v>
          </cell>
          <cell r="W184">
            <v>0</v>
          </cell>
          <cell r="X184">
            <v>0</v>
          </cell>
          <cell r="Y184">
            <v>0</v>
          </cell>
        </row>
        <row r="185">
          <cell r="A185">
            <v>200201</v>
          </cell>
          <cell r="B185" t="str">
            <v>bac</v>
          </cell>
          <cell r="C185" t="str">
            <v>bac33</v>
          </cell>
          <cell r="D185">
            <v>37283</v>
          </cell>
          <cell r="E185">
            <v>37287</v>
          </cell>
          <cell r="F185">
            <v>37287</v>
          </cell>
          <cell r="G185">
            <v>33.099998474121094</v>
          </cell>
          <cell r="H185">
            <v>33.099998474121094</v>
          </cell>
          <cell r="I185" t="str">
            <v>FCA Nevinnomyssk</v>
          </cell>
          <cell r="J185" t="str">
            <v>FCA Nevinnomyssk</v>
          </cell>
          <cell r="K185" t="str">
            <v>НевАзот</v>
          </cell>
          <cell r="L185" t="str">
            <v>НевАзот</v>
          </cell>
          <cell r="M185" t="str">
            <v>GMF</v>
          </cell>
          <cell r="N185" t="str">
            <v>Twin</v>
          </cell>
          <cell r="O185">
            <v>311</v>
          </cell>
          <cell r="P185">
            <v>10294.1</v>
          </cell>
          <cell r="Q185">
            <v>10294.1</v>
          </cell>
          <cell r="R185">
            <v>0</v>
          </cell>
          <cell r="S185">
            <v>0</v>
          </cell>
          <cell r="T185">
            <v>0</v>
          </cell>
          <cell r="U185">
            <v>0</v>
          </cell>
          <cell r="V185">
            <v>0</v>
          </cell>
          <cell r="W185">
            <v>0</v>
          </cell>
          <cell r="X185">
            <v>0</v>
          </cell>
          <cell r="Y185">
            <v>0</v>
          </cell>
        </row>
        <row r="186">
          <cell r="A186">
            <v>200202</v>
          </cell>
          <cell r="B186" t="str">
            <v>bac</v>
          </cell>
          <cell r="C186" t="str">
            <v>bac34</v>
          </cell>
          <cell r="D186">
            <v>37315</v>
          </cell>
          <cell r="E186">
            <v>37181</v>
          </cell>
          <cell r="F186">
            <v>37258</v>
          </cell>
          <cell r="G186">
            <v>44</v>
          </cell>
          <cell r="H186">
            <v>44</v>
          </cell>
          <cell r="I186" t="str">
            <v>FCA Nevinnomyssk</v>
          </cell>
          <cell r="J186" t="str">
            <v>FCA Nevinnomyssk</v>
          </cell>
          <cell r="K186" t="str">
            <v>НевАзот</v>
          </cell>
          <cell r="L186" t="str">
            <v>НевАзот</v>
          </cell>
          <cell r="M186" t="str">
            <v>GMF</v>
          </cell>
          <cell r="N186" t="str">
            <v>PCC</v>
          </cell>
          <cell r="O186">
            <v>355</v>
          </cell>
          <cell r="P186">
            <v>15620</v>
          </cell>
          <cell r="Q186">
            <v>15620</v>
          </cell>
          <cell r="R186">
            <v>0</v>
          </cell>
          <cell r="S186">
            <v>0</v>
          </cell>
          <cell r="T186">
            <v>0</v>
          </cell>
          <cell r="U186">
            <v>0</v>
          </cell>
          <cell r="V186">
            <v>0</v>
          </cell>
          <cell r="W186">
            <v>0</v>
          </cell>
          <cell r="X186">
            <v>0</v>
          </cell>
          <cell r="Y186">
            <v>0</v>
          </cell>
        </row>
        <row r="187">
          <cell r="A187">
            <v>200202</v>
          </cell>
          <cell r="B187" t="str">
            <v>bac</v>
          </cell>
          <cell r="C187" t="str">
            <v>bac36</v>
          </cell>
          <cell r="D187">
            <v>37315</v>
          </cell>
          <cell r="E187">
            <v>37309</v>
          </cell>
          <cell r="F187">
            <v>37309</v>
          </cell>
          <cell r="G187">
            <v>119.19999694824219</v>
          </cell>
          <cell r="H187">
            <v>119.19999694824219</v>
          </cell>
          <cell r="I187" t="str">
            <v>FCA Nevinnomyssk</v>
          </cell>
          <cell r="J187" t="str">
            <v>FCA Nevinnomyssk</v>
          </cell>
          <cell r="K187" t="str">
            <v>НевАзот</v>
          </cell>
          <cell r="L187" t="str">
            <v>НевАзот</v>
          </cell>
          <cell r="M187" t="str">
            <v>GMF</v>
          </cell>
          <cell r="N187" t="str">
            <v>Twin</v>
          </cell>
          <cell r="O187">
            <v>300</v>
          </cell>
          <cell r="P187">
            <v>35760</v>
          </cell>
          <cell r="Q187">
            <v>15000</v>
          </cell>
          <cell r="R187">
            <v>20760</v>
          </cell>
          <cell r="S187">
            <v>0</v>
          </cell>
          <cell r="T187">
            <v>0</v>
          </cell>
          <cell r="U187">
            <v>0</v>
          </cell>
          <cell r="V187">
            <v>0</v>
          </cell>
          <cell r="W187">
            <v>0</v>
          </cell>
          <cell r="X187">
            <v>0</v>
          </cell>
          <cell r="Y187">
            <v>0</v>
          </cell>
        </row>
        <row r="188">
          <cell r="A188">
            <v>200104</v>
          </cell>
          <cell r="B188" t="str">
            <v>bc</v>
          </cell>
          <cell r="C188" t="str">
            <v>bc01</v>
          </cell>
          <cell r="D188">
            <v>37010</v>
          </cell>
          <cell r="E188">
            <v>37010</v>
          </cell>
          <cell r="F188">
            <v>37022</v>
          </cell>
          <cell r="G188">
            <v>40</v>
          </cell>
          <cell r="H188">
            <v>40</v>
          </cell>
          <cell r="I188" t="str">
            <v>FOB SPb</v>
          </cell>
          <cell r="J188" t="str">
            <v>CIF Antwerpen</v>
          </cell>
          <cell r="K188" t="str">
            <v>КГОК</v>
          </cell>
          <cell r="L188" t="str">
            <v>КГОК</v>
          </cell>
          <cell r="M188" t="str">
            <v>Seneltex</v>
          </cell>
          <cell r="N188" t="str">
            <v>Imexco</v>
          </cell>
          <cell r="O188">
            <v>2000</v>
          </cell>
          <cell r="P188">
            <v>80000</v>
          </cell>
          <cell r="Q188">
            <v>80000</v>
          </cell>
          <cell r="R188">
            <v>0</v>
          </cell>
          <cell r="S188">
            <v>0</v>
          </cell>
          <cell r="T188">
            <v>690</v>
          </cell>
          <cell r="U188">
            <v>690</v>
          </cell>
          <cell r="V188">
            <v>0</v>
          </cell>
          <cell r="W188">
            <v>176</v>
          </cell>
          <cell r="X188">
            <v>176</v>
          </cell>
          <cell r="Y188">
            <v>0</v>
          </cell>
        </row>
        <row r="189">
          <cell r="A189">
            <v>200106</v>
          </cell>
          <cell r="B189" t="str">
            <v>bc</v>
          </cell>
          <cell r="C189" t="str">
            <v>bc02</v>
          </cell>
          <cell r="D189">
            <v>37065</v>
          </cell>
          <cell r="E189">
            <v>37065</v>
          </cell>
          <cell r="F189">
            <v>37079</v>
          </cell>
          <cell r="G189">
            <v>252</v>
          </cell>
          <cell r="H189">
            <v>252</v>
          </cell>
          <cell r="I189" t="str">
            <v>FCA Kovdor</v>
          </cell>
          <cell r="J189" t="str">
            <v>CIF Japan</v>
          </cell>
          <cell r="K189" t="str">
            <v>КГОК</v>
          </cell>
          <cell r="L189" t="str">
            <v>КГОК</v>
          </cell>
          <cell r="M189" t="str">
            <v>GMF</v>
          </cell>
          <cell r="N189" t="str">
            <v>Mitsui</v>
          </cell>
          <cell r="O189">
            <v>2095</v>
          </cell>
          <cell r="P189">
            <v>527940</v>
          </cell>
          <cell r="Q189">
            <v>527940</v>
          </cell>
          <cell r="R189">
            <v>0</v>
          </cell>
          <cell r="S189">
            <v>0</v>
          </cell>
          <cell r="T189">
            <v>19678.84</v>
          </cell>
          <cell r="U189">
            <v>19678.84</v>
          </cell>
          <cell r="V189">
            <v>0</v>
          </cell>
          <cell r="W189">
            <v>813.04</v>
          </cell>
          <cell r="X189">
            <v>813.04</v>
          </cell>
          <cell r="Y189">
            <v>0</v>
          </cell>
        </row>
        <row r="190">
          <cell r="A190">
            <v>200106</v>
          </cell>
          <cell r="B190" t="str">
            <v>bc</v>
          </cell>
          <cell r="C190" t="str">
            <v>bc03</v>
          </cell>
          <cell r="D190">
            <v>37069</v>
          </cell>
          <cell r="E190">
            <v>37069</v>
          </cell>
          <cell r="F190">
            <v>37079</v>
          </cell>
          <cell r="G190">
            <v>60</v>
          </cell>
          <cell r="H190">
            <v>60</v>
          </cell>
          <cell r="I190" t="str">
            <v>FOB SPb</v>
          </cell>
          <cell r="J190" t="str">
            <v>CIF Antwerpen</v>
          </cell>
          <cell r="K190" t="str">
            <v>КГОК</v>
          </cell>
          <cell r="L190" t="str">
            <v>КГОК</v>
          </cell>
          <cell r="M190" t="str">
            <v>Seneltex</v>
          </cell>
          <cell r="N190" t="str">
            <v>Imexco</v>
          </cell>
          <cell r="O190">
            <v>2000</v>
          </cell>
          <cell r="P190">
            <v>120000</v>
          </cell>
          <cell r="Q190">
            <v>120000</v>
          </cell>
          <cell r="R190">
            <v>0</v>
          </cell>
          <cell r="S190">
            <v>0</v>
          </cell>
          <cell r="T190">
            <v>1035</v>
          </cell>
          <cell r="U190">
            <v>1035</v>
          </cell>
          <cell r="V190">
            <v>0</v>
          </cell>
          <cell r="W190">
            <v>184.8</v>
          </cell>
          <cell r="X190">
            <v>184.8</v>
          </cell>
          <cell r="Y190">
            <v>0</v>
          </cell>
        </row>
        <row r="191">
          <cell r="A191">
            <v>200107</v>
          </cell>
          <cell r="B191" t="str">
            <v>bc</v>
          </cell>
          <cell r="C191" t="str">
            <v>bc04</v>
          </cell>
          <cell r="D191">
            <v>37085</v>
          </cell>
          <cell r="E191">
            <v>37085</v>
          </cell>
          <cell r="F191">
            <v>37105</v>
          </cell>
          <cell r="G191">
            <v>84</v>
          </cell>
          <cell r="H191">
            <v>84</v>
          </cell>
          <cell r="I191" t="str">
            <v>FCA Kovdor</v>
          </cell>
          <cell r="J191" t="str">
            <v>CIF Japan</v>
          </cell>
          <cell r="K191" t="str">
            <v>КГОК</v>
          </cell>
          <cell r="L191" t="str">
            <v>КГОК</v>
          </cell>
          <cell r="M191" t="str">
            <v>GMF</v>
          </cell>
          <cell r="N191" t="str">
            <v>Kinsho</v>
          </cell>
          <cell r="O191">
            <v>1900</v>
          </cell>
          <cell r="P191">
            <v>159600</v>
          </cell>
          <cell r="Q191">
            <v>159600</v>
          </cell>
          <cell r="R191">
            <v>0</v>
          </cell>
          <cell r="S191">
            <v>0</v>
          </cell>
          <cell r="T191">
            <v>6116.28</v>
          </cell>
          <cell r="U191">
            <v>6116.28</v>
          </cell>
          <cell r="V191">
            <v>0</v>
          </cell>
          <cell r="W191">
            <v>245.78</v>
          </cell>
          <cell r="X191">
            <v>245.78</v>
          </cell>
          <cell r="Y191">
            <v>0</v>
          </cell>
        </row>
        <row r="192">
          <cell r="A192">
            <v>200107</v>
          </cell>
          <cell r="B192" t="str">
            <v>bc</v>
          </cell>
          <cell r="C192" t="str">
            <v>bc05</v>
          </cell>
          <cell r="D192">
            <v>37083</v>
          </cell>
          <cell r="E192">
            <v>37083</v>
          </cell>
          <cell r="F192">
            <v>37096</v>
          </cell>
          <cell r="G192">
            <v>21</v>
          </cell>
          <cell r="H192">
            <v>21</v>
          </cell>
          <cell r="I192" t="str">
            <v>FCA Kovdor</v>
          </cell>
          <cell r="J192" t="str">
            <v>CIF Japan</v>
          </cell>
          <cell r="K192" t="str">
            <v>КГОК</v>
          </cell>
          <cell r="L192" t="str">
            <v>КГОК</v>
          </cell>
          <cell r="M192" t="str">
            <v>GMF</v>
          </cell>
          <cell r="N192" t="str">
            <v>Kinsho</v>
          </cell>
          <cell r="O192">
            <v>2100</v>
          </cell>
          <cell r="P192">
            <v>44100</v>
          </cell>
          <cell r="Q192">
            <v>44100</v>
          </cell>
          <cell r="R192">
            <v>0</v>
          </cell>
          <cell r="S192">
            <v>123000</v>
          </cell>
          <cell r="T192">
            <v>1882.86</v>
          </cell>
          <cell r="U192">
            <v>1882.86</v>
          </cell>
          <cell r="V192">
            <v>0</v>
          </cell>
          <cell r="W192">
            <v>67.91</v>
          </cell>
          <cell r="X192">
            <v>67.91</v>
          </cell>
          <cell r="Y192">
            <v>0</v>
          </cell>
        </row>
        <row r="193">
          <cell r="A193">
            <v>200107</v>
          </cell>
          <cell r="B193" t="str">
            <v>bc</v>
          </cell>
          <cell r="C193" t="str">
            <v>bc06</v>
          </cell>
          <cell r="D193">
            <v>37092</v>
          </cell>
          <cell r="E193">
            <v>37092</v>
          </cell>
          <cell r="F193">
            <v>37110</v>
          </cell>
          <cell r="G193">
            <v>105</v>
          </cell>
          <cell r="H193">
            <v>105</v>
          </cell>
          <cell r="I193" t="str">
            <v>FCA Kovdor</v>
          </cell>
          <cell r="J193" t="str">
            <v>CIF Japan</v>
          </cell>
          <cell r="K193" t="str">
            <v>КГОК</v>
          </cell>
          <cell r="L193" t="str">
            <v>КГОК</v>
          </cell>
          <cell r="M193" t="str">
            <v>GMF</v>
          </cell>
          <cell r="N193" t="str">
            <v>Mitsui</v>
          </cell>
          <cell r="O193">
            <v>2095</v>
          </cell>
          <cell r="P193">
            <v>219975</v>
          </cell>
          <cell r="Q193">
            <v>219975</v>
          </cell>
          <cell r="R193">
            <v>0</v>
          </cell>
          <cell r="S193">
            <v>0</v>
          </cell>
          <cell r="T193">
            <v>7845.35</v>
          </cell>
          <cell r="U193">
            <v>7845.35</v>
          </cell>
          <cell r="V193">
            <v>0</v>
          </cell>
          <cell r="W193">
            <v>338.76</v>
          </cell>
          <cell r="X193">
            <v>338.76</v>
          </cell>
          <cell r="Y193">
            <v>0</v>
          </cell>
        </row>
        <row r="194">
          <cell r="A194">
            <v>200107</v>
          </cell>
          <cell r="B194" t="str">
            <v>bc</v>
          </cell>
          <cell r="C194" t="str">
            <v>bc07</v>
          </cell>
          <cell r="D194">
            <v>37102</v>
          </cell>
          <cell r="E194">
            <v>37102</v>
          </cell>
          <cell r="F194">
            <v>37120</v>
          </cell>
          <cell r="G194">
            <v>60</v>
          </cell>
          <cell r="H194">
            <v>60</v>
          </cell>
          <cell r="I194" t="str">
            <v>FCA Kovdor</v>
          </cell>
          <cell r="J194" t="str">
            <v>DAF Chop</v>
          </cell>
          <cell r="K194" t="str">
            <v>КГОК</v>
          </cell>
          <cell r="L194" t="str">
            <v>КГОК</v>
          </cell>
          <cell r="M194" t="str">
            <v>GMF</v>
          </cell>
          <cell r="N194" t="str">
            <v>Alfachem</v>
          </cell>
          <cell r="O194">
            <v>1915</v>
          </cell>
          <cell r="P194">
            <v>114900</v>
          </cell>
          <cell r="Q194">
            <v>114900</v>
          </cell>
          <cell r="R194">
            <v>0</v>
          </cell>
          <cell r="S194">
            <v>257685</v>
          </cell>
          <cell r="T194">
            <v>1956</v>
          </cell>
          <cell r="U194">
            <v>1956</v>
          </cell>
          <cell r="V194">
            <v>0</v>
          </cell>
          <cell r="W194">
            <v>0</v>
          </cell>
          <cell r="X194">
            <v>0</v>
          </cell>
          <cell r="Y194">
            <v>0</v>
          </cell>
        </row>
        <row r="195">
          <cell r="A195">
            <v>200107</v>
          </cell>
          <cell r="B195" t="str">
            <v>bc</v>
          </cell>
          <cell r="C195" t="str">
            <v>bc08</v>
          </cell>
          <cell r="D195">
            <v>37092</v>
          </cell>
          <cell r="E195">
            <v>37092</v>
          </cell>
          <cell r="F195">
            <v>37105</v>
          </cell>
          <cell r="G195">
            <v>20</v>
          </cell>
          <cell r="H195">
            <v>20</v>
          </cell>
          <cell r="I195" t="str">
            <v>FCA Kovdor</v>
          </cell>
          <cell r="J195" t="str">
            <v>CIF Antwerpen</v>
          </cell>
          <cell r="K195" t="str">
            <v>КГОК</v>
          </cell>
          <cell r="L195" t="str">
            <v>КГОК</v>
          </cell>
          <cell r="M195" t="str">
            <v>GMF</v>
          </cell>
          <cell r="N195" t="str">
            <v>ZCD</v>
          </cell>
          <cell r="O195">
            <v>2050</v>
          </cell>
          <cell r="P195">
            <v>41000</v>
          </cell>
          <cell r="Q195">
            <v>41000</v>
          </cell>
          <cell r="R195">
            <v>0</v>
          </cell>
          <cell r="S195">
            <v>216000</v>
          </cell>
          <cell r="T195">
            <v>1322.86</v>
          </cell>
          <cell r="U195">
            <v>1322.86</v>
          </cell>
          <cell r="V195">
            <v>0</v>
          </cell>
          <cell r="W195">
            <v>63.14</v>
          </cell>
          <cell r="X195">
            <v>63.14</v>
          </cell>
          <cell r="Y195">
            <v>0</v>
          </cell>
        </row>
        <row r="196">
          <cell r="A196">
            <v>200108</v>
          </cell>
          <cell r="B196" t="str">
            <v>bc</v>
          </cell>
          <cell r="C196" t="str">
            <v>bc09</v>
          </cell>
          <cell r="D196">
            <v>37111</v>
          </cell>
          <cell r="E196">
            <v>37111</v>
          </cell>
          <cell r="F196">
            <v>37127</v>
          </cell>
          <cell r="G196">
            <v>147</v>
          </cell>
          <cell r="H196">
            <v>147</v>
          </cell>
          <cell r="I196" t="str">
            <v>FCA Kovdor</v>
          </cell>
          <cell r="J196" t="str">
            <v>CIF Japan</v>
          </cell>
          <cell r="K196" t="str">
            <v>КГОК</v>
          </cell>
          <cell r="L196" t="str">
            <v>КГОК</v>
          </cell>
          <cell r="M196" t="str">
            <v>GMF</v>
          </cell>
          <cell r="N196" t="str">
            <v>Mitsui</v>
          </cell>
          <cell r="O196">
            <v>2095</v>
          </cell>
          <cell r="P196">
            <v>307965</v>
          </cell>
          <cell r="Q196">
            <v>307965</v>
          </cell>
          <cell r="R196">
            <v>0</v>
          </cell>
          <cell r="S196">
            <v>359100</v>
          </cell>
          <cell r="T196">
            <v>10650.24</v>
          </cell>
          <cell r="U196">
            <v>10650.24</v>
          </cell>
          <cell r="V196">
            <v>0</v>
          </cell>
          <cell r="W196">
            <v>474.27</v>
          </cell>
          <cell r="X196">
            <v>474.27</v>
          </cell>
          <cell r="Y196">
            <v>0</v>
          </cell>
        </row>
        <row r="197">
          <cell r="A197">
            <v>200108</v>
          </cell>
          <cell r="B197" t="str">
            <v>bc</v>
          </cell>
          <cell r="C197" t="str">
            <v>bc11</v>
          </cell>
          <cell r="D197">
            <v>37106</v>
          </cell>
          <cell r="E197">
            <v>37106</v>
          </cell>
          <cell r="F197">
            <v>37113</v>
          </cell>
          <cell r="G197">
            <v>21</v>
          </cell>
          <cell r="H197">
            <v>21</v>
          </cell>
          <cell r="I197" t="str">
            <v>FCA Kovdor</v>
          </cell>
          <cell r="J197" t="str">
            <v>CIF Japan</v>
          </cell>
          <cell r="K197" t="str">
            <v>КГОК</v>
          </cell>
          <cell r="L197" t="str">
            <v>КГОК</v>
          </cell>
          <cell r="M197" t="str">
            <v>GMF</v>
          </cell>
          <cell r="N197" t="str">
            <v>Kinsho</v>
          </cell>
          <cell r="O197">
            <v>2100</v>
          </cell>
          <cell r="P197">
            <v>44100</v>
          </cell>
          <cell r="Q197">
            <v>44100</v>
          </cell>
          <cell r="R197">
            <v>0</v>
          </cell>
          <cell r="S197">
            <v>245700</v>
          </cell>
          <cell r="T197">
            <v>1882.86</v>
          </cell>
          <cell r="U197">
            <v>1882.86</v>
          </cell>
          <cell r="V197">
            <v>0</v>
          </cell>
          <cell r="W197">
            <v>67.91</v>
          </cell>
          <cell r="X197">
            <v>67.91</v>
          </cell>
          <cell r="Y197">
            <v>0</v>
          </cell>
        </row>
        <row r="198">
          <cell r="A198">
            <v>200108</v>
          </cell>
          <cell r="B198" t="str">
            <v>bc</v>
          </cell>
          <cell r="C198" t="str">
            <v>bc12</v>
          </cell>
          <cell r="D198">
            <v>37120</v>
          </cell>
          <cell r="E198">
            <v>37120</v>
          </cell>
          <cell r="F198">
            <v>37134</v>
          </cell>
          <cell r="G198">
            <v>75</v>
          </cell>
          <cell r="H198">
            <v>75</v>
          </cell>
          <cell r="I198" t="str">
            <v>FCA Kovdor</v>
          </cell>
          <cell r="J198" t="str">
            <v>CIF Antwerpen</v>
          </cell>
          <cell r="K198" t="str">
            <v>КГОК</v>
          </cell>
          <cell r="L198" t="str">
            <v>КГОК</v>
          </cell>
          <cell r="M198" t="str">
            <v>GMF</v>
          </cell>
          <cell r="N198" t="str">
            <v>ZCD</v>
          </cell>
          <cell r="O198">
            <v>2050</v>
          </cell>
          <cell r="P198">
            <v>153750</v>
          </cell>
          <cell r="Q198">
            <v>153750</v>
          </cell>
          <cell r="R198">
            <v>0</v>
          </cell>
          <cell r="S198">
            <v>44100</v>
          </cell>
          <cell r="T198">
            <v>4967.5536000000002</v>
          </cell>
          <cell r="U198">
            <v>4967.55</v>
          </cell>
          <cell r="V198">
            <v>0</v>
          </cell>
          <cell r="W198">
            <v>236.78</v>
          </cell>
          <cell r="X198">
            <v>236.78</v>
          </cell>
          <cell r="Y198">
            <v>0</v>
          </cell>
        </row>
        <row r="199">
          <cell r="A199">
            <v>200107</v>
          </cell>
          <cell r="B199" t="str">
            <v>bc</v>
          </cell>
          <cell r="C199" t="str">
            <v>bc14</v>
          </cell>
          <cell r="D199">
            <v>37085</v>
          </cell>
          <cell r="E199">
            <v>37085</v>
          </cell>
          <cell r="F199">
            <v>37110</v>
          </cell>
          <cell r="G199">
            <v>105</v>
          </cell>
          <cell r="H199">
            <v>105</v>
          </cell>
          <cell r="I199" t="str">
            <v>FCA Kovdor</v>
          </cell>
          <cell r="J199" t="str">
            <v>CIF Japan</v>
          </cell>
          <cell r="K199" t="str">
            <v>КГОК</v>
          </cell>
          <cell r="L199" t="str">
            <v>КГОК</v>
          </cell>
          <cell r="M199" t="str">
            <v>GMF</v>
          </cell>
          <cell r="N199" t="str">
            <v>Kinsho</v>
          </cell>
          <cell r="O199">
            <v>1900</v>
          </cell>
          <cell r="P199">
            <v>199500</v>
          </cell>
          <cell r="Q199">
            <v>199500</v>
          </cell>
          <cell r="R199">
            <v>0</v>
          </cell>
          <cell r="S199">
            <v>0</v>
          </cell>
          <cell r="T199">
            <v>7645.35</v>
          </cell>
          <cell r="U199">
            <v>7645.35</v>
          </cell>
          <cell r="V199">
            <v>0</v>
          </cell>
          <cell r="W199">
            <v>307.23</v>
          </cell>
          <cell r="X199">
            <v>307.23</v>
          </cell>
          <cell r="Y199">
            <v>0</v>
          </cell>
        </row>
        <row r="200">
          <cell r="A200">
            <v>200108</v>
          </cell>
          <cell r="B200" t="str">
            <v>bc</v>
          </cell>
          <cell r="C200" t="str">
            <v>bc16</v>
          </cell>
          <cell r="D200">
            <v>37128</v>
          </cell>
          <cell r="E200">
            <v>37128</v>
          </cell>
          <cell r="F200">
            <v>37148</v>
          </cell>
          <cell r="G200">
            <v>60</v>
          </cell>
          <cell r="H200">
            <v>60</v>
          </cell>
          <cell r="I200" t="str">
            <v>FOB SPb</v>
          </cell>
          <cell r="J200" t="str">
            <v>CIF Antwerpen</v>
          </cell>
          <cell r="K200" t="str">
            <v>КГОК</v>
          </cell>
          <cell r="L200" t="str">
            <v>КГОК</v>
          </cell>
          <cell r="M200" t="str">
            <v>Seneltex</v>
          </cell>
          <cell r="N200" t="str">
            <v>Imexco</v>
          </cell>
          <cell r="O200">
            <v>2000</v>
          </cell>
          <cell r="P200">
            <v>120000</v>
          </cell>
          <cell r="Q200">
            <v>120000</v>
          </cell>
          <cell r="R200">
            <v>0</v>
          </cell>
          <cell r="S200">
            <v>42000</v>
          </cell>
          <cell r="T200">
            <v>1035</v>
          </cell>
          <cell r="U200">
            <v>1035</v>
          </cell>
          <cell r="V200">
            <v>0</v>
          </cell>
          <cell r="W200">
            <v>184.8</v>
          </cell>
          <cell r="X200">
            <v>184.8</v>
          </cell>
          <cell r="Y200">
            <v>0</v>
          </cell>
        </row>
        <row r="201">
          <cell r="A201">
            <v>200109</v>
          </cell>
          <cell r="B201" t="str">
            <v>bc</v>
          </cell>
          <cell r="C201" t="str">
            <v>bc17</v>
          </cell>
          <cell r="D201">
            <v>37137</v>
          </cell>
          <cell r="E201">
            <v>37147</v>
          </cell>
          <cell r="F201">
            <v>37159</v>
          </cell>
          <cell r="G201">
            <v>189</v>
          </cell>
          <cell r="H201">
            <v>189</v>
          </cell>
          <cell r="I201" t="str">
            <v>FCA Kovdor</v>
          </cell>
          <cell r="J201" t="str">
            <v>CIF Japan</v>
          </cell>
          <cell r="K201" t="str">
            <v>КГОК</v>
          </cell>
          <cell r="L201" t="str">
            <v>КГОК</v>
          </cell>
          <cell r="M201" t="str">
            <v>GMF</v>
          </cell>
          <cell r="N201" t="str">
            <v>Kinsho</v>
          </cell>
          <cell r="O201">
            <v>1900</v>
          </cell>
          <cell r="P201">
            <v>359100</v>
          </cell>
          <cell r="Q201">
            <v>359100</v>
          </cell>
          <cell r="R201">
            <v>0</v>
          </cell>
          <cell r="S201">
            <v>40800</v>
          </cell>
          <cell r="T201">
            <v>12936</v>
          </cell>
          <cell r="U201">
            <v>12936</v>
          </cell>
          <cell r="V201">
            <v>0</v>
          </cell>
          <cell r="W201">
            <v>553.01</v>
          </cell>
          <cell r="X201">
            <v>553.01</v>
          </cell>
          <cell r="Y201">
            <v>0</v>
          </cell>
        </row>
        <row r="202">
          <cell r="A202">
            <v>200109</v>
          </cell>
          <cell r="B202" t="str">
            <v>bc</v>
          </cell>
          <cell r="C202" t="str">
            <v>bc18</v>
          </cell>
          <cell r="D202">
            <v>37141</v>
          </cell>
          <cell r="E202">
            <v>37147</v>
          </cell>
          <cell r="F202">
            <v>37169</v>
          </cell>
          <cell r="G202">
            <v>105</v>
          </cell>
          <cell r="H202">
            <v>105</v>
          </cell>
          <cell r="I202" t="str">
            <v>FCA Kovdor</v>
          </cell>
          <cell r="J202" t="str">
            <v>CIF Japan</v>
          </cell>
          <cell r="K202" t="str">
            <v>КГОК</v>
          </cell>
          <cell r="L202" t="str">
            <v>КГОК</v>
          </cell>
          <cell r="M202" t="str">
            <v>GMF</v>
          </cell>
          <cell r="N202" t="str">
            <v>Mitsui</v>
          </cell>
          <cell r="O202">
            <v>2095</v>
          </cell>
          <cell r="P202">
            <v>219975</v>
          </cell>
          <cell r="Q202">
            <v>219975</v>
          </cell>
          <cell r="R202">
            <v>0</v>
          </cell>
          <cell r="S202">
            <v>44500</v>
          </cell>
          <cell r="T202">
            <v>7636.67</v>
          </cell>
          <cell r="U202">
            <v>7636.67</v>
          </cell>
          <cell r="V202">
            <v>0</v>
          </cell>
          <cell r="W202">
            <v>339.14</v>
          </cell>
          <cell r="X202">
            <v>339.14</v>
          </cell>
          <cell r="Y202">
            <v>0</v>
          </cell>
        </row>
        <row r="203">
          <cell r="A203">
            <v>200109</v>
          </cell>
          <cell r="B203" t="str">
            <v>bc</v>
          </cell>
          <cell r="C203" t="str">
            <v>bc19</v>
          </cell>
          <cell r="D203">
            <v>37141</v>
          </cell>
          <cell r="E203">
            <v>37147</v>
          </cell>
          <cell r="F203">
            <v>37169</v>
          </cell>
          <cell r="G203">
            <v>21</v>
          </cell>
          <cell r="H203">
            <v>21</v>
          </cell>
          <cell r="I203" t="str">
            <v>FCA Kovdor</v>
          </cell>
          <cell r="J203" t="str">
            <v>CIF Japan</v>
          </cell>
          <cell r="K203" t="str">
            <v>КГОК</v>
          </cell>
          <cell r="L203" t="str">
            <v>КГОК</v>
          </cell>
          <cell r="M203" t="str">
            <v>GMF</v>
          </cell>
          <cell r="N203" t="str">
            <v>Kinsho</v>
          </cell>
          <cell r="O203">
            <v>2100</v>
          </cell>
          <cell r="P203">
            <v>44100</v>
          </cell>
          <cell r="Q203">
            <v>44100</v>
          </cell>
          <cell r="R203">
            <v>0</v>
          </cell>
          <cell r="S203">
            <v>0</v>
          </cell>
          <cell r="T203">
            <v>1447.33</v>
          </cell>
          <cell r="U203">
            <v>1447.33</v>
          </cell>
          <cell r="V203">
            <v>0</v>
          </cell>
          <cell r="W203">
            <v>67.83</v>
          </cell>
          <cell r="X203">
            <v>67.83</v>
          </cell>
          <cell r="Y203">
            <v>0</v>
          </cell>
        </row>
        <row r="204">
          <cell r="A204">
            <v>200109</v>
          </cell>
          <cell r="B204" t="str">
            <v>bc</v>
          </cell>
          <cell r="C204" t="str">
            <v>bc20</v>
          </cell>
          <cell r="D204">
            <v>37148</v>
          </cell>
          <cell r="E204">
            <v>37155</v>
          </cell>
          <cell r="F204">
            <v>37162</v>
          </cell>
          <cell r="G204">
            <v>100</v>
          </cell>
          <cell r="H204">
            <v>100</v>
          </cell>
          <cell r="I204" t="str">
            <v>FCA Kovdor</v>
          </cell>
          <cell r="J204" t="str">
            <v>CIF Antwerpen</v>
          </cell>
          <cell r="K204" t="str">
            <v>КГОК</v>
          </cell>
          <cell r="L204" t="str">
            <v>КГОК</v>
          </cell>
          <cell r="M204" t="str">
            <v>GMF</v>
          </cell>
          <cell r="N204" t="str">
            <v>Treibacher</v>
          </cell>
          <cell r="O204">
            <v>1800</v>
          </cell>
          <cell r="P204">
            <v>180000</v>
          </cell>
          <cell r="Q204">
            <v>180000</v>
          </cell>
          <cell r="R204">
            <v>0</v>
          </cell>
          <cell r="S204">
            <v>0</v>
          </cell>
          <cell r="T204">
            <v>6614.3</v>
          </cell>
          <cell r="U204">
            <v>6614.3</v>
          </cell>
          <cell r="V204">
            <v>0</v>
          </cell>
          <cell r="W204">
            <v>277.2</v>
          </cell>
          <cell r="X204">
            <v>277.2</v>
          </cell>
          <cell r="Y204">
            <v>0</v>
          </cell>
        </row>
        <row r="205">
          <cell r="A205">
            <v>200109</v>
          </cell>
          <cell r="B205" t="str">
            <v>bc</v>
          </cell>
          <cell r="C205" t="str">
            <v>bc21</v>
          </cell>
          <cell r="D205">
            <v>37162</v>
          </cell>
          <cell r="E205">
            <v>37162</v>
          </cell>
          <cell r="F205">
            <v>37162</v>
          </cell>
          <cell r="G205">
            <v>18</v>
          </cell>
          <cell r="H205">
            <v>18</v>
          </cell>
          <cell r="I205" t="str">
            <v>FCA Kovdor</v>
          </cell>
          <cell r="J205" t="str">
            <v>CPT СПб</v>
          </cell>
          <cell r="K205" t="str">
            <v>КГОК</v>
          </cell>
          <cell r="L205" t="str">
            <v>КГОК</v>
          </cell>
          <cell r="M205" t="str">
            <v>GMF</v>
          </cell>
          <cell r="N205" t="str">
            <v>Cometals</v>
          </cell>
          <cell r="O205">
            <v>1900</v>
          </cell>
          <cell r="P205">
            <v>34200</v>
          </cell>
          <cell r="Q205">
            <v>34200</v>
          </cell>
          <cell r="R205">
            <v>0</v>
          </cell>
          <cell r="S205">
            <v>0</v>
          </cell>
          <cell r="T205">
            <v>682.86</v>
          </cell>
          <cell r="U205">
            <v>682.86</v>
          </cell>
          <cell r="V205">
            <v>0</v>
          </cell>
          <cell r="W205">
            <v>0</v>
          </cell>
          <cell r="X205">
            <v>0</v>
          </cell>
          <cell r="Y205">
            <v>0</v>
          </cell>
        </row>
        <row r="206">
          <cell r="A206">
            <v>200107</v>
          </cell>
          <cell r="B206" t="str">
            <v>bc</v>
          </cell>
          <cell r="C206" t="str">
            <v>bc23</v>
          </cell>
          <cell r="D206">
            <v>37092</v>
          </cell>
          <cell r="E206">
            <v>37092</v>
          </cell>
          <cell r="F206">
            <v>37113</v>
          </cell>
          <cell r="G206">
            <v>63</v>
          </cell>
          <cell r="H206">
            <v>63</v>
          </cell>
          <cell r="I206" t="str">
            <v>FCA Kovdor</v>
          </cell>
          <cell r="J206" t="str">
            <v>CIF Japan</v>
          </cell>
          <cell r="K206" t="str">
            <v>КГОК</v>
          </cell>
          <cell r="L206" t="str">
            <v>КГОК</v>
          </cell>
          <cell r="M206" t="str">
            <v>GMF</v>
          </cell>
          <cell r="N206" t="str">
            <v>Mitsui</v>
          </cell>
          <cell r="O206">
            <v>2095</v>
          </cell>
          <cell r="P206">
            <v>131985</v>
          </cell>
          <cell r="Q206">
            <v>131985</v>
          </cell>
          <cell r="R206">
            <v>0</v>
          </cell>
          <cell r="S206">
            <v>0</v>
          </cell>
          <cell r="T206">
            <v>5007.21</v>
          </cell>
          <cell r="U206">
            <v>5007.21</v>
          </cell>
          <cell r="V206">
            <v>0</v>
          </cell>
          <cell r="W206">
            <v>203.26</v>
          </cell>
          <cell r="X206">
            <v>203.26</v>
          </cell>
          <cell r="Y206">
            <v>0</v>
          </cell>
        </row>
        <row r="207">
          <cell r="A207">
            <v>200107</v>
          </cell>
          <cell r="B207" t="str">
            <v>bc</v>
          </cell>
          <cell r="C207" t="str">
            <v>bc24</v>
          </cell>
          <cell r="D207">
            <v>37092</v>
          </cell>
          <cell r="E207">
            <v>37092</v>
          </cell>
          <cell r="F207">
            <v>37110</v>
          </cell>
          <cell r="G207">
            <v>84</v>
          </cell>
          <cell r="H207">
            <v>84</v>
          </cell>
          <cell r="I207" t="str">
            <v>FCA Kovdor</v>
          </cell>
          <cell r="J207" t="str">
            <v>CIF Japan</v>
          </cell>
          <cell r="K207" t="str">
            <v>КГОК</v>
          </cell>
          <cell r="L207" t="str">
            <v>КГОК</v>
          </cell>
          <cell r="M207" t="str">
            <v>GMF</v>
          </cell>
          <cell r="N207" t="str">
            <v>Mitsui</v>
          </cell>
          <cell r="O207">
            <v>2095</v>
          </cell>
          <cell r="P207">
            <v>175980</v>
          </cell>
          <cell r="Q207">
            <v>175980</v>
          </cell>
          <cell r="R207">
            <v>0</v>
          </cell>
          <cell r="S207">
            <v>0</v>
          </cell>
          <cell r="T207">
            <v>6476.28</v>
          </cell>
          <cell r="U207">
            <v>6476.28</v>
          </cell>
          <cell r="V207">
            <v>0</v>
          </cell>
          <cell r="W207">
            <v>271.01</v>
          </cell>
          <cell r="X207">
            <v>271.01</v>
          </cell>
          <cell r="Y207">
            <v>0</v>
          </cell>
        </row>
        <row r="208">
          <cell r="A208">
            <v>200108</v>
          </cell>
          <cell r="B208" t="str">
            <v>bc</v>
          </cell>
          <cell r="C208" t="str">
            <v>bc25</v>
          </cell>
          <cell r="D208">
            <v>37111</v>
          </cell>
          <cell r="E208">
            <v>37111</v>
          </cell>
          <cell r="F208">
            <v>37130</v>
          </cell>
          <cell r="G208">
            <v>105</v>
          </cell>
          <cell r="H208">
            <v>105</v>
          </cell>
          <cell r="I208" t="str">
            <v>FCA Kovdor</v>
          </cell>
          <cell r="J208" t="str">
            <v>CIF Japan</v>
          </cell>
          <cell r="K208" t="str">
            <v>КГОК</v>
          </cell>
          <cell r="L208" t="str">
            <v>КГОК</v>
          </cell>
          <cell r="M208" t="str">
            <v>GMF</v>
          </cell>
          <cell r="N208" t="str">
            <v>Mitsui</v>
          </cell>
          <cell r="O208">
            <v>2095</v>
          </cell>
          <cell r="P208">
            <v>219975</v>
          </cell>
          <cell r="Q208">
            <v>219975</v>
          </cell>
          <cell r="R208">
            <v>0</v>
          </cell>
          <cell r="S208">
            <v>0</v>
          </cell>
          <cell r="T208">
            <v>7643.03</v>
          </cell>
          <cell r="U208">
            <v>7643.03</v>
          </cell>
          <cell r="V208">
            <v>0</v>
          </cell>
          <cell r="W208">
            <v>338.76</v>
          </cell>
          <cell r="X208">
            <v>338.76</v>
          </cell>
          <cell r="Y208">
            <v>0</v>
          </cell>
        </row>
        <row r="209">
          <cell r="A209">
            <v>200108</v>
          </cell>
          <cell r="B209" t="str">
            <v>bc</v>
          </cell>
          <cell r="C209" t="str">
            <v>bc26</v>
          </cell>
          <cell r="D209">
            <v>37111</v>
          </cell>
          <cell r="E209">
            <v>37111</v>
          </cell>
          <cell r="F209">
            <v>37131</v>
          </cell>
          <cell r="G209">
            <v>60</v>
          </cell>
          <cell r="H209">
            <v>60</v>
          </cell>
          <cell r="I209" t="str">
            <v>FCA Kovdor</v>
          </cell>
          <cell r="J209" t="str">
            <v>CIF Japan</v>
          </cell>
          <cell r="K209" t="str">
            <v>КГОК</v>
          </cell>
          <cell r="L209" t="str">
            <v>КГОК</v>
          </cell>
          <cell r="M209" t="str">
            <v>GMF</v>
          </cell>
          <cell r="N209" t="str">
            <v>Mitsui</v>
          </cell>
          <cell r="O209">
            <v>2095</v>
          </cell>
          <cell r="P209">
            <v>125700</v>
          </cell>
          <cell r="Q209">
            <v>125700</v>
          </cell>
          <cell r="R209">
            <v>0</v>
          </cell>
          <cell r="S209">
            <v>0</v>
          </cell>
          <cell r="T209">
            <v>4401.7299999999996</v>
          </cell>
          <cell r="U209">
            <v>4401.7299999999996</v>
          </cell>
          <cell r="V209">
            <v>0</v>
          </cell>
          <cell r="W209">
            <v>193.58</v>
          </cell>
          <cell r="X209">
            <v>193.58</v>
          </cell>
          <cell r="Y209">
            <v>0</v>
          </cell>
        </row>
        <row r="210">
          <cell r="A210">
            <v>200108</v>
          </cell>
          <cell r="B210" t="str">
            <v>bc</v>
          </cell>
          <cell r="C210" t="str">
            <v>bc27</v>
          </cell>
          <cell r="D210">
            <v>37120</v>
          </cell>
          <cell r="E210">
            <v>37120</v>
          </cell>
          <cell r="F210">
            <v>37134</v>
          </cell>
          <cell r="G210">
            <v>25</v>
          </cell>
          <cell r="H210">
            <v>25</v>
          </cell>
          <cell r="I210" t="str">
            <v>FCA Kovdor</v>
          </cell>
          <cell r="J210" t="str">
            <v>CIF Antwerpen</v>
          </cell>
          <cell r="K210" t="str">
            <v>КГОК</v>
          </cell>
          <cell r="L210" t="str">
            <v>КГОК</v>
          </cell>
          <cell r="M210" t="str">
            <v>GMF</v>
          </cell>
          <cell r="N210" t="str">
            <v>ZCD</v>
          </cell>
          <cell r="O210">
            <v>2300</v>
          </cell>
          <cell r="P210">
            <v>57500</v>
          </cell>
          <cell r="Q210">
            <v>57500</v>
          </cell>
          <cell r="R210">
            <v>0</v>
          </cell>
          <cell r="S210">
            <v>0</v>
          </cell>
          <cell r="T210">
            <v>1646.7464</v>
          </cell>
          <cell r="U210">
            <v>1646.75</v>
          </cell>
          <cell r="V210">
            <v>0</v>
          </cell>
          <cell r="W210">
            <v>88.55</v>
          </cell>
          <cell r="X210">
            <v>88.55</v>
          </cell>
          <cell r="Y210">
            <v>0</v>
          </cell>
        </row>
        <row r="211">
          <cell r="A211">
            <v>200110</v>
          </cell>
          <cell r="B211" t="str">
            <v>bc</v>
          </cell>
          <cell r="C211" t="str">
            <v>bc28</v>
          </cell>
          <cell r="D211">
            <v>37173</v>
          </cell>
          <cell r="E211">
            <v>37181</v>
          </cell>
          <cell r="F211">
            <v>37199</v>
          </cell>
          <cell r="G211">
            <v>126</v>
          </cell>
          <cell r="H211">
            <v>126</v>
          </cell>
          <cell r="I211" t="str">
            <v>FCA Kovdor</v>
          </cell>
          <cell r="J211" t="str">
            <v>CIF Japan</v>
          </cell>
          <cell r="K211" t="str">
            <v>КГОК</v>
          </cell>
          <cell r="L211" t="str">
            <v>КГОК</v>
          </cell>
          <cell r="M211" t="str">
            <v>GMF</v>
          </cell>
          <cell r="N211" t="str">
            <v>Kinsho</v>
          </cell>
          <cell r="O211">
            <v>1950</v>
          </cell>
          <cell r="P211">
            <v>245700</v>
          </cell>
          <cell r="Q211">
            <v>245700</v>
          </cell>
          <cell r="R211">
            <v>0</v>
          </cell>
          <cell r="S211">
            <v>312.89999999999998</v>
          </cell>
          <cell r="T211">
            <v>11525.75</v>
          </cell>
          <cell r="U211">
            <v>11525.75</v>
          </cell>
          <cell r="V211">
            <v>0</v>
          </cell>
          <cell r="W211">
            <v>377.99</v>
          </cell>
          <cell r="X211">
            <v>377.99</v>
          </cell>
          <cell r="Y211">
            <v>0</v>
          </cell>
        </row>
        <row r="212">
          <cell r="A212">
            <v>200110</v>
          </cell>
          <cell r="B212" t="str">
            <v>bc</v>
          </cell>
          <cell r="C212" t="str">
            <v>bc29</v>
          </cell>
          <cell r="D212">
            <v>37169</v>
          </cell>
          <cell r="E212">
            <v>37177</v>
          </cell>
          <cell r="F212">
            <v>37192</v>
          </cell>
          <cell r="G212">
            <v>84</v>
          </cell>
          <cell r="H212">
            <v>84</v>
          </cell>
          <cell r="I212" t="str">
            <v>FCA Kovdor</v>
          </cell>
          <cell r="J212" t="str">
            <v>CIF Japan</v>
          </cell>
          <cell r="K212" t="str">
            <v>КГОК</v>
          </cell>
          <cell r="L212" t="str">
            <v>КГОК</v>
          </cell>
          <cell r="M212" t="str">
            <v>GMF</v>
          </cell>
          <cell r="N212" t="str">
            <v>Mitsui</v>
          </cell>
          <cell r="O212">
            <v>2095</v>
          </cell>
          <cell r="P212">
            <v>175980</v>
          </cell>
          <cell r="Q212">
            <v>175980</v>
          </cell>
          <cell r="R212">
            <v>0</v>
          </cell>
          <cell r="S212">
            <v>119380.8</v>
          </cell>
          <cell r="T212">
            <v>6163.83</v>
          </cell>
          <cell r="U212">
            <v>6163.83</v>
          </cell>
          <cell r="V212">
            <v>0</v>
          </cell>
          <cell r="W212">
            <v>271.31</v>
          </cell>
          <cell r="X212">
            <v>271.31</v>
          </cell>
          <cell r="Y212">
            <v>0</v>
          </cell>
        </row>
        <row r="213">
          <cell r="A213">
            <v>200110</v>
          </cell>
          <cell r="B213" t="str">
            <v>bc</v>
          </cell>
          <cell r="C213" t="str">
            <v>bc30</v>
          </cell>
          <cell r="D213">
            <v>37169</v>
          </cell>
          <cell r="E213">
            <v>37177</v>
          </cell>
          <cell r="F213">
            <v>37192</v>
          </cell>
          <cell r="G213">
            <v>100</v>
          </cell>
          <cell r="H213">
            <v>100</v>
          </cell>
          <cell r="I213" t="str">
            <v>FCA Kovdor</v>
          </cell>
          <cell r="J213" t="str">
            <v>CIF Antwerpen</v>
          </cell>
          <cell r="K213" t="str">
            <v>КГОК</v>
          </cell>
          <cell r="L213" t="str">
            <v>КГОК</v>
          </cell>
          <cell r="M213" t="str">
            <v>GMF</v>
          </cell>
          <cell r="N213" t="str">
            <v>Treibacher</v>
          </cell>
          <cell r="O213">
            <v>1800</v>
          </cell>
          <cell r="P213">
            <v>180000</v>
          </cell>
          <cell r="Q213">
            <v>180000</v>
          </cell>
          <cell r="R213">
            <v>0</v>
          </cell>
          <cell r="S213">
            <v>0</v>
          </cell>
          <cell r="T213">
            <v>4347.42</v>
          </cell>
          <cell r="U213">
            <v>4347.42</v>
          </cell>
          <cell r="V213">
            <v>0</v>
          </cell>
          <cell r="W213">
            <v>276.99</v>
          </cell>
          <cell r="X213">
            <v>276.99</v>
          </cell>
          <cell r="Y213">
            <v>0</v>
          </cell>
        </row>
        <row r="214">
          <cell r="A214">
            <v>200111</v>
          </cell>
          <cell r="B214" t="str">
            <v>bc</v>
          </cell>
          <cell r="C214" t="str">
            <v>bc32</v>
          </cell>
          <cell r="D214">
            <v>37212</v>
          </cell>
          <cell r="E214">
            <v>37211</v>
          </cell>
          <cell r="F214">
            <v>37223</v>
          </cell>
          <cell r="G214">
            <v>21</v>
          </cell>
          <cell r="H214">
            <v>21</v>
          </cell>
          <cell r="I214" t="str">
            <v>FCA Kovdor</v>
          </cell>
          <cell r="J214" t="str">
            <v>CIF Japan</v>
          </cell>
          <cell r="K214" t="str">
            <v>КГОК</v>
          </cell>
          <cell r="L214" t="str">
            <v>КГОК</v>
          </cell>
          <cell r="M214" t="str">
            <v>GMF</v>
          </cell>
          <cell r="N214" t="str">
            <v>Kinsho</v>
          </cell>
          <cell r="O214">
            <v>2100</v>
          </cell>
          <cell r="P214">
            <v>44100</v>
          </cell>
          <cell r="Q214">
            <v>44100</v>
          </cell>
          <cell r="R214">
            <v>0</v>
          </cell>
          <cell r="S214">
            <v>0</v>
          </cell>
          <cell r="T214">
            <v>1900.03</v>
          </cell>
          <cell r="U214">
            <v>1900.03</v>
          </cell>
          <cell r="V214">
            <v>0</v>
          </cell>
          <cell r="W214">
            <v>67.91</v>
          </cell>
          <cell r="X214">
            <v>67.91</v>
          </cell>
          <cell r="Y214">
            <v>0</v>
          </cell>
        </row>
        <row r="215">
          <cell r="A215">
            <v>200111</v>
          </cell>
          <cell r="B215" t="str">
            <v>bc</v>
          </cell>
          <cell r="C215" t="str">
            <v>bc33</v>
          </cell>
          <cell r="D215">
            <v>37212</v>
          </cell>
          <cell r="E215">
            <v>37211</v>
          </cell>
          <cell r="F215">
            <v>37223</v>
          </cell>
          <cell r="G215">
            <v>21</v>
          </cell>
          <cell r="H215">
            <v>21</v>
          </cell>
          <cell r="I215" t="str">
            <v>FCA Kovdor</v>
          </cell>
          <cell r="J215" t="str">
            <v>CIF Japan</v>
          </cell>
          <cell r="K215" t="str">
            <v>КГОК</v>
          </cell>
          <cell r="L215" t="str">
            <v>КГОК</v>
          </cell>
          <cell r="M215" t="str">
            <v>GMF</v>
          </cell>
          <cell r="N215" t="str">
            <v>Mitsui</v>
          </cell>
          <cell r="O215">
            <v>2095</v>
          </cell>
          <cell r="P215">
            <v>43995</v>
          </cell>
          <cell r="Q215">
            <v>43995</v>
          </cell>
          <cell r="R215">
            <v>0</v>
          </cell>
          <cell r="S215">
            <v>0</v>
          </cell>
          <cell r="T215">
            <v>1940.03</v>
          </cell>
          <cell r="U215">
            <v>1940.03</v>
          </cell>
          <cell r="V215">
            <v>0</v>
          </cell>
          <cell r="W215">
            <v>67.75</v>
          </cell>
          <cell r="X215">
            <v>67.75</v>
          </cell>
          <cell r="Y215">
            <v>0</v>
          </cell>
        </row>
        <row r="216">
          <cell r="A216">
            <v>200111</v>
          </cell>
          <cell r="B216" t="str">
            <v>bc</v>
          </cell>
          <cell r="C216" t="str">
            <v>bc34</v>
          </cell>
          <cell r="D216">
            <v>37205</v>
          </cell>
          <cell r="E216">
            <v>37204</v>
          </cell>
          <cell r="F216">
            <v>37225</v>
          </cell>
          <cell r="G216">
            <v>120</v>
          </cell>
          <cell r="H216">
            <v>120</v>
          </cell>
          <cell r="I216" t="str">
            <v>FCA Kovdor</v>
          </cell>
          <cell r="J216" t="str">
            <v>CIF Antwerpen</v>
          </cell>
          <cell r="K216" t="str">
            <v>КГОК</v>
          </cell>
          <cell r="L216" t="str">
            <v>КГОК</v>
          </cell>
          <cell r="M216" t="str">
            <v>GMF</v>
          </cell>
          <cell r="N216" t="str">
            <v>Treibacher</v>
          </cell>
          <cell r="O216">
            <v>1800</v>
          </cell>
          <cell r="P216">
            <v>216000</v>
          </cell>
          <cell r="Q216">
            <v>216000</v>
          </cell>
          <cell r="R216">
            <v>0</v>
          </cell>
          <cell r="S216">
            <v>0</v>
          </cell>
          <cell r="T216">
            <v>7980.18</v>
          </cell>
          <cell r="U216">
            <v>7980.18</v>
          </cell>
          <cell r="V216">
            <v>0</v>
          </cell>
          <cell r="W216">
            <v>332.64</v>
          </cell>
          <cell r="X216">
            <v>332.64</v>
          </cell>
          <cell r="Y216">
            <v>0</v>
          </cell>
        </row>
        <row r="217">
          <cell r="A217">
            <v>200111</v>
          </cell>
          <cell r="B217" t="str">
            <v>bc</v>
          </cell>
          <cell r="C217" t="str">
            <v>bc35</v>
          </cell>
          <cell r="D217">
            <v>37201</v>
          </cell>
          <cell r="E217">
            <v>37202</v>
          </cell>
          <cell r="F217">
            <v>37225</v>
          </cell>
          <cell r="G217">
            <v>60</v>
          </cell>
          <cell r="H217">
            <v>60</v>
          </cell>
          <cell r="I217" t="str">
            <v>FCA Kovdor</v>
          </cell>
          <cell r="J217" t="str">
            <v>CIF Antwerpen</v>
          </cell>
          <cell r="K217" t="str">
            <v>КГОК</v>
          </cell>
          <cell r="L217" t="str">
            <v>КГОК</v>
          </cell>
          <cell r="M217" t="str">
            <v>GMF</v>
          </cell>
          <cell r="N217" t="str">
            <v>ZCD</v>
          </cell>
          <cell r="O217">
            <v>2050</v>
          </cell>
          <cell r="P217">
            <v>123000</v>
          </cell>
          <cell r="Q217">
            <v>123000</v>
          </cell>
          <cell r="R217">
            <v>0</v>
          </cell>
          <cell r="S217">
            <v>0</v>
          </cell>
          <cell r="T217">
            <v>2632</v>
          </cell>
          <cell r="U217">
            <v>1920</v>
          </cell>
          <cell r="V217">
            <v>712</v>
          </cell>
          <cell r="W217">
            <v>189.42</v>
          </cell>
          <cell r="X217">
            <v>189.42</v>
          </cell>
          <cell r="Y217">
            <v>0</v>
          </cell>
        </row>
        <row r="218">
          <cell r="A218">
            <v>200111</v>
          </cell>
          <cell r="B218" t="str">
            <v>bc</v>
          </cell>
          <cell r="C218" t="str">
            <v>bc36</v>
          </cell>
          <cell r="D218">
            <v>37206</v>
          </cell>
          <cell r="E218">
            <v>37202</v>
          </cell>
          <cell r="F218">
            <v>37210</v>
          </cell>
          <cell r="G218">
            <v>60</v>
          </cell>
          <cell r="H218">
            <v>60</v>
          </cell>
          <cell r="I218" t="str">
            <v>FCA Kovdor</v>
          </cell>
          <cell r="J218" t="str">
            <v>DAF Chop</v>
          </cell>
          <cell r="K218" t="str">
            <v>КГОК</v>
          </cell>
          <cell r="L218" t="str">
            <v>КГОК</v>
          </cell>
          <cell r="M218" t="str">
            <v>GMF</v>
          </cell>
          <cell r="N218" t="str">
            <v>Alfachem</v>
          </cell>
          <cell r="O218">
            <v>1915</v>
          </cell>
          <cell r="P218">
            <v>114900</v>
          </cell>
          <cell r="Q218">
            <v>114900</v>
          </cell>
          <cell r="R218">
            <v>0</v>
          </cell>
          <cell r="S218">
            <v>0</v>
          </cell>
          <cell r="T218">
            <v>1956</v>
          </cell>
          <cell r="U218">
            <v>1956</v>
          </cell>
          <cell r="V218">
            <v>0</v>
          </cell>
          <cell r="W218">
            <v>0</v>
          </cell>
          <cell r="X218">
            <v>0</v>
          </cell>
          <cell r="Y218">
            <v>0</v>
          </cell>
        </row>
        <row r="219">
          <cell r="A219">
            <v>200112</v>
          </cell>
          <cell r="B219" t="str">
            <v>bc</v>
          </cell>
          <cell r="C219" t="str">
            <v>bc37</v>
          </cell>
          <cell r="D219">
            <v>37232</v>
          </cell>
          <cell r="E219">
            <v>37250</v>
          </cell>
          <cell r="F219">
            <v>37276</v>
          </cell>
          <cell r="G219">
            <v>123</v>
          </cell>
          <cell r="H219">
            <v>123</v>
          </cell>
          <cell r="I219" t="str">
            <v>FCA Kovdor</v>
          </cell>
          <cell r="J219" t="str">
            <v>CIF Japan</v>
          </cell>
          <cell r="K219" t="str">
            <v>КГОК</v>
          </cell>
          <cell r="L219" t="str">
            <v>КГОК</v>
          </cell>
          <cell r="M219" t="str">
            <v>GMF</v>
          </cell>
          <cell r="N219" t="str">
            <v>Mitsui</v>
          </cell>
          <cell r="O219">
            <v>2095</v>
          </cell>
          <cell r="P219">
            <v>257685</v>
          </cell>
          <cell r="Q219">
            <v>257685</v>
          </cell>
          <cell r="R219">
            <v>0</v>
          </cell>
          <cell r="S219">
            <v>0</v>
          </cell>
          <cell r="T219">
            <v>9037.33</v>
          </cell>
          <cell r="U219">
            <v>7613.33</v>
          </cell>
          <cell r="V219">
            <v>1424</v>
          </cell>
          <cell r="W219">
            <v>376.11</v>
          </cell>
          <cell r="X219">
            <v>376.11</v>
          </cell>
          <cell r="Y219">
            <v>0</v>
          </cell>
        </row>
        <row r="220">
          <cell r="A220">
            <v>200112</v>
          </cell>
          <cell r="B220" t="str">
            <v>bc</v>
          </cell>
          <cell r="C220" t="str">
            <v>bc38</v>
          </cell>
          <cell r="D220">
            <v>37241</v>
          </cell>
          <cell r="E220">
            <v>37244</v>
          </cell>
          <cell r="F220">
            <v>37262</v>
          </cell>
          <cell r="G220">
            <v>120</v>
          </cell>
          <cell r="H220">
            <v>120</v>
          </cell>
          <cell r="I220" t="str">
            <v>FCA Kovdor</v>
          </cell>
          <cell r="J220" t="str">
            <v>CIF Antwerpen</v>
          </cell>
          <cell r="K220" t="str">
            <v>КГОК</v>
          </cell>
          <cell r="L220" t="str">
            <v>КГОК</v>
          </cell>
          <cell r="M220" t="str">
            <v>GMF</v>
          </cell>
          <cell r="N220" t="str">
            <v>Treibacher</v>
          </cell>
          <cell r="O220">
            <v>1800</v>
          </cell>
          <cell r="P220">
            <v>216000</v>
          </cell>
          <cell r="Q220">
            <v>216000</v>
          </cell>
          <cell r="R220">
            <v>0</v>
          </cell>
          <cell r="S220">
            <v>0</v>
          </cell>
          <cell r="T220">
            <v>7980.18</v>
          </cell>
          <cell r="U220">
            <v>7980.18</v>
          </cell>
          <cell r="V220">
            <v>0</v>
          </cell>
          <cell r="W220">
            <v>332.64</v>
          </cell>
          <cell r="X220">
            <v>332.64</v>
          </cell>
          <cell r="Y220">
            <v>0</v>
          </cell>
        </row>
        <row r="221">
          <cell r="A221">
            <v>200112</v>
          </cell>
          <cell r="B221" t="str">
            <v>bc</v>
          </cell>
          <cell r="C221" t="str">
            <v>bc39</v>
          </cell>
          <cell r="D221">
            <v>37238</v>
          </cell>
          <cell r="E221">
            <v>37252</v>
          </cell>
          <cell r="F221">
            <v>37288</v>
          </cell>
          <cell r="G221">
            <v>189</v>
          </cell>
          <cell r="H221">
            <v>189</v>
          </cell>
          <cell r="I221" t="str">
            <v>FCA Kovdor</v>
          </cell>
          <cell r="J221" t="str">
            <v>CIF Japan</v>
          </cell>
          <cell r="K221" t="str">
            <v>КГОК</v>
          </cell>
          <cell r="L221" t="str">
            <v>КГОК</v>
          </cell>
          <cell r="M221" t="str">
            <v>GMF</v>
          </cell>
          <cell r="N221" t="str">
            <v>Kinsho</v>
          </cell>
          <cell r="O221">
            <v>1900</v>
          </cell>
          <cell r="P221">
            <v>359100</v>
          </cell>
          <cell r="Q221">
            <v>359100</v>
          </cell>
          <cell r="R221">
            <v>0</v>
          </cell>
          <cell r="S221">
            <v>0</v>
          </cell>
          <cell r="T221">
            <v>12936</v>
          </cell>
          <cell r="U221">
            <v>10800</v>
          </cell>
          <cell r="V221">
            <v>2136</v>
          </cell>
          <cell r="W221">
            <v>577.91999999999996</v>
          </cell>
          <cell r="X221">
            <v>577.91999999999996</v>
          </cell>
          <cell r="Y221">
            <v>0</v>
          </cell>
        </row>
        <row r="222">
          <cell r="A222">
            <v>200112</v>
          </cell>
          <cell r="B222" t="str">
            <v>bc</v>
          </cell>
          <cell r="C222" t="str">
            <v>bc40</v>
          </cell>
          <cell r="D222">
            <v>37238</v>
          </cell>
          <cell r="E222">
            <v>37252</v>
          </cell>
          <cell r="F222">
            <v>37288</v>
          </cell>
          <cell r="G222">
            <v>126</v>
          </cell>
          <cell r="H222">
            <v>126</v>
          </cell>
          <cell r="I222" t="str">
            <v>FCA Kovdor</v>
          </cell>
          <cell r="J222" t="str">
            <v>CIF Japan</v>
          </cell>
          <cell r="K222" t="str">
            <v>КГОК</v>
          </cell>
          <cell r="L222" t="str">
            <v>КГОК</v>
          </cell>
          <cell r="M222" t="str">
            <v>GMF</v>
          </cell>
          <cell r="N222" t="str">
            <v>Kinsho</v>
          </cell>
          <cell r="O222">
            <v>1950</v>
          </cell>
          <cell r="P222">
            <v>245700</v>
          </cell>
          <cell r="Q222">
            <v>245700</v>
          </cell>
          <cell r="R222">
            <v>0</v>
          </cell>
          <cell r="S222">
            <v>0</v>
          </cell>
          <cell r="T222">
            <v>8624</v>
          </cell>
          <cell r="U222">
            <v>7200</v>
          </cell>
          <cell r="V222">
            <v>1424</v>
          </cell>
          <cell r="W222">
            <v>385.28</v>
          </cell>
          <cell r="X222">
            <v>385.28</v>
          </cell>
          <cell r="Y222">
            <v>0</v>
          </cell>
        </row>
        <row r="223">
          <cell r="A223">
            <v>200112</v>
          </cell>
          <cell r="B223" t="str">
            <v>bc</v>
          </cell>
          <cell r="C223" t="str">
            <v>bc41</v>
          </cell>
          <cell r="D223">
            <v>37246</v>
          </cell>
          <cell r="E223">
            <v>37246</v>
          </cell>
          <cell r="F223">
            <v>37276</v>
          </cell>
          <cell r="G223">
            <v>21</v>
          </cell>
          <cell r="H223">
            <v>21</v>
          </cell>
          <cell r="I223" t="str">
            <v>FCA Kovdor</v>
          </cell>
          <cell r="J223" t="str">
            <v>CIF Japan</v>
          </cell>
          <cell r="K223" t="str">
            <v>КГОК</v>
          </cell>
          <cell r="L223" t="str">
            <v>КГОК</v>
          </cell>
          <cell r="M223" t="str">
            <v>GMF</v>
          </cell>
          <cell r="N223" t="str">
            <v>Kinsho</v>
          </cell>
          <cell r="O223">
            <v>2100</v>
          </cell>
          <cell r="P223">
            <v>44100</v>
          </cell>
          <cell r="Q223">
            <v>44100</v>
          </cell>
          <cell r="R223">
            <v>0</v>
          </cell>
          <cell r="S223">
            <v>0</v>
          </cell>
          <cell r="T223">
            <v>1916.7</v>
          </cell>
          <cell r="U223">
            <v>1916.7</v>
          </cell>
          <cell r="V223">
            <v>0</v>
          </cell>
          <cell r="W223">
            <v>64.209999999999994</v>
          </cell>
          <cell r="X223">
            <v>64.209999999999994</v>
          </cell>
          <cell r="Y223">
            <v>0</v>
          </cell>
        </row>
        <row r="224">
          <cell r="A224">
            <v>200111</v>
          </cell>
          <cell r="B224" t="str">
            <v>bc</v>
          </cell>
          <cell r="C224" t="str">
            <v>bc42</v>
          </cell>
          <cell r="D224">
            <v>37205</v>
          </cell>
          <cell r="E224">
            <v>37211</v>
          </cell>
          <cell r="F224">
            <v>37232</v>
          </cell>
          <cell r="G224">
            <v>20</v>
          </cell>
          <cell r="H224">
            <v>20</v>
          </cell>
          <cell r="I224" t="str">
            <v>FCA Kovdor</v>
          </cell>
          <cell r="J224" t="str">
            <v>CIF Antwerpen</v>
          </cell>
          <cell r="K224" t="str">
            <v>КГОК</v>
          </cell>
          <cell r="L224" t="str">
            <v>КГОК</v>
          </cell>
          <cell r="M224" t="str">
            <v>GMF</v>
          </cell>
          <cell r="N224" t="str">
            <v>Treibacher</v>
          </cell>
          <cell r="O224">
            <v>1800</v>
          </cell>
          <cell r="P224">
            <v>36000</v>
          </cell>
          <cell r="Q224">
            <v>36000</v>
          </cell>
          <cell r="R224">
            <v>0</v>
          </cell>
          <cell r="S224">
            <v>0</v>
          </cell>
          <cell r="T224">
            <v>1330.03</v>
          </cell>
          <cell r="U224">
            <v>1330.03</v>
          </cell>
          <cell r="V224">
            <v>0</v>
          </cell>
          <cell r="W224">
            <v>55.44</v>
          </cell>
          <cell r="X224">
            <v>55.44</v>
          </cell>
          <cell r="Y224">
            <v>0</v>
          </cell>
        </row>
        <row r="225">
          <cell r="A225">
            <v>200201</v>
          </cell>
          <cell r="B225" t="str">
            <v>bc</v>
          </cell>
          <cell r="C225" t="str">
            <v>bc43</v>
          </cell>
          <cell r="D225">
            <v>37284</v>
          </cell>
          <cell r="E225">
            <v>37281</v>
          </cell>
          <cell r="F225">
            <v>37300</v>
          </cell>
          <cell r="G225">
            <v>21</v>
          </cell>
          <cell r="H225">
            <v>21</v>
          </cell>
          <cell r="I225" t="str">
            <v>FCA Kovdor</v>
          </cell>
          <cell r="J225" t="str">
            <v>CIF Antwerpen</v>
          </cell>
          <cell r="K225" t="str">
            <v>КГОК</v>
          </cell>
          <cell r="L225" t="str">
            <v>КГОК</v>
          </cell>
          <cell r="M225" t="str">
            <v>GMF</v>
          </cell>
          <cell r="N225" t="str">
            <v>Imexco</v>
          </cell>
          <cell r="O225">
            <v>2000</v>
          </cell>
          <cell r="P225">
            <v>42000</v>
          </cell>
          <cell r="Q225">
            <v>21000</v>
          </cell>
          <cell r="R225">
            <v>21000</v>
          </cell>
          <cell r="S225">
            <v>0</v>
          </cell>
          <cell r="T225">
            <v>1330.11</v>
          </cell>
          <cell r="U225">
            <v>690.03</v>
          </cell>
          <cell r="V225">
            <v>640.08000000000004</v>
          </cell>
          <cell r="W225">
            <v>77.7</v>
          </cell>
          <cell r="X225">
            <v>0</v>
          </cell>
          <cell r="Y225">
            <v>77.7</v>
          </cell>
        </row>
        <row r="226">
          <cell r="A226">
            <v>200201</v>
          </cell>
          <cell r="B226" t="str">
            <v>bc</v>
          </cell>
          <cell r="C226" t="str">
            <v>bc44</v>
          </cell>
          <cell r="D226">
            <v>37284</v>
          </cell>
          <cell r="E226">
            <v>37281</v>
          </cell>
          <cell r="F226">
            <v>37293</v>
          </cell>
          <cell r="G226">
            <v>20</v>
          </cell>
          <cell r="H226">
            <v>20</v>
          </cell>
          <cell r="I226" t="str">
            <v>FCA Kovdor</v>
          </cell>
          <cell r="J226" t="str">
            <v>CIF Rotterdam</v>
          </cell>
          <cell r="K226" t="str">
            <v>КГОК</v>
          </cell>
          <cell r="L226" t="str">
            <v>КГОК</v>
          </cell>
          <cell r="M226" t="str">
            <v>GMF</v>
          </cell>
          <cell r="N226" t="str">
            <v>Treibacher</v>
          </cell>
          <cell r="O226">
            <v>2040</v>
          </cell>
          <cell r="P226">
            <v>40800</v>
          </cell>
          <cell r="Q226">
            <v>40800</v>
          </cell>
          <cell r="R226">
            <v>0</v>
          </cell>
          <cell r="S226">
            <v>0</v>
          </cell>
          <cell r="T226">
            <v>1330.03</v>
          </cell>
          <cell r="U226">
            <v>690.03</v>
          </cell>
          <cell r="V226">
            <v>640</v>
          </cell>
          <cell r="W226">
            <v>75.400000000000006</v>
          </cell>
          <cell r="X226">
            <v>0</v>
          </cell>
          <cell r="Y226">
            <v>75.400000000000006</v>
          </cell>
        </row>
        <row r="227">
          <cell r="A227">
            <v>200201</v>
          </cell>
          <cell r="B227" t="str">
            <v>bc</v>
          </cell>
          <cell r="C227" t="str">
            <v>bc45</v>
          </cell>
          <cell r="D227">
            <v>37264</v>
          </cell>
          <cell r="E227">
            <v>37264</v>
          </cell>
          <cell r="F227">
            <v>37274</v>
          </cell>
          <cell r="G227">
            <v>20</v>
          </cell>
          <cell r="H227">
            <v>20</v>
          </cell>
          <cell r="I227" t="str">
            <v>FCA Kovdor</v>
          </cell>
          <cell r="J227" t="str">
            <v>CIF Valencia</v>
          </cell>
          <cell r="K227" t="str">
            <v>КГОК</v>
          </cell>
          <cell r="L227" t="str">
            <v>КГОК</v>
          </cell>
          <cell r="M227" t="str">
            <v>GMF</v>
          </cell>
          <cell r="N227" t="str">
            <v>Al-Farben</v>
          </cell>
          <cell r="O227">
            <v>2225</v>
          </cell>
          <cell r="P227">
            <v>44500</v>
          </cell>
          <cell r="Q227">
            <v>0</v>
          </cell>
          <cell r="R227">
            <v>44500</v>
          </cell>
          <cell r="S227">
            <v>0</v>
          </cell>
          <cell r="T227">
            <v>1965.03</v>
          </cell>
          <cell r="U227">
            <v>0</v>
          </cell>
          <cell r="V227">
            <v>1965.03</v>
          </cell>
          <cell r="W227">
            <v>61.15</v>
          </cell>
          <cell r="X227">
            <v>61.15</v>
          </cell>
          <cell r="Y227">
            <v>0</v>
          </cell>
        </row>
        <row r="228">
          <cell r="A228">
            <v>200202</v>
          </cell>
          <cell r="B228" t="str">
            <v>bc</v>
          </cell>
          <cell r="C228" t="str">
            <v>bc46</v>
          </cell>
          <cell r="D228">
            <v>37289</v>
          </cell>
          <cell r="E228">
            <v>37288</v>
          </cell>
          <cell r="F228">
            <v>37299</v>
          </cell>
          <cell r="G228">
            <v>40</v>
          </cell>
          <cell r="H228">
            <v>40</v>
          </cell>
          <cell r="I228" t="str">
            <v>FCA Kovdor</v>
          </cell>
          <cell r="J228" t="str">
            <v>DDP Solon</v>
          </cell>
          <cell r="K228" t="str">
            <v>КГОК</v>
          </cell>
          <cell r="L228" t="str">
            <v>КГОК</v>
          </cell>
          <cell r="M228" t="str">
            <v>GMF</v>
          </cell>
          <cell r="N228" t="str">
            <v>Zircoa</v>
          </cell>
          <cell r="O228">
            <v>2331</v>
          </cell>
          <cell r="P228">
            <v>93240</v>
          </cell>
          <cell r="Q228">
            <v>0</v>
          </cell>
          <cell r="R228">
            <v>93240</v>
          </cell>
          <cell r="S228">
            <v>0</v>
          </cell>
          <cell r="T228">
            <v>3535.26</v>
          </cell>
          <cell r="U228">
            <v>0</v>
          </cell>
          <cell r="V228">
            <v>3535.26</v>
          </cell>
          <cell r="W228">
            <v>172.4</v>
          </cell>
          <cell r="X228">
            <v>0</v>
          </cell>
          <cell r="Y228">
            <v>172.4</v>
          </cell>
        </row>
        <row r="229">
          <cell r="A229">
            <v>200202</v>
          </cell>
          <cell r="B229" t="str">
            <v>bc</v>
          </cell>
          <cell r="C229" t="str">
            <v>bc47</v>
          </cell>
          <cell r="D229">
            <v>37289</v>
          </cell>
          <cell r="E229">
            <v>37288</v>
          </cell>
          <cell r="F229">
            <v>37300</v>
          </cell>
          <cell r="G229">
            <v>20</v>
          </cell>
          <cell r="H229">
            <v>20</v>
          </cell>
          <cell r="I229" t="str">
            <v>FCA Kovdor</v>
          </cell>
          <cell r="J229" t="str">
            <v>CIF Antwerpen</v>
          </cell>
          <cell r="K229" t="str">
            <v>КГОК</v>
          </cell>
          <cell r="L229" t="str">
            <v>КГОК</v>
          </cell>
          <cell r="M229" t="str">
            <v>GMF</v>
          </cell>
          <cell r="N229" t="str">
            <v>Minoxid</v>
          </cell>
          <cell r="O229">
            <v>2250</v>
          </cell>
          <cell r="P229">
            <v>45000</v>
          </cell>
          <cell r="Q229">
            <v>0</v>
          </cell>
          <cell r="R229">
            <v>45000</v>
          </cell>
          <cell r="S229">
            <v>0</v>
          </cell>
          <cell r="T229">
            <v>1330.03</v>
          </cell>
          <cell r="U229">
            <v>0</v>
          </cell>
          <cell r="V229">
            <v>1330.03</v>
          </cell>
          <cell r="W229">
            <v>83.2</v>
          </cell>
          <cell r="X229">
            <v>0</v>
          </cell>
          <cell r="Y229">
            <v>83.2</v>
          </cell>
        </row>
        <row r="230">
          <cell r="A230">
            <v>200202</v>
          </cell>
          <cell r="B230" t="str">
            <v>bc</v>
          </cell>
          <cell r="C230" t="str">
            <v>bc48</v>
          </cell>
          <cell r="D230">
            <v>37289</v>
          </cell>
          <cell r="E230">
            <v>37288</v>
          </cell>
          <cell r="F230">
            <v>37297</v>
          </cell>
          <cell r="G230">
            <v>20</v>
          </cell>
          <cell r="H230">
            <v>20</v>
          </cell>
          <cell r="I230" t="str">
            <v>FCA Kovdor</v>
          </cell>
          <cell r="J230" t="str">
            <v>CIF Felixstow</v>
          </cell>
          <cell r="K230" t="str">
            <v>КГОК</v>
          </cell>
          <cell r="L230" t="str">
            <v>КГОК</v>
          </cell>
          <cell r="M230" t="str">
            <v>GMF</v>
          </cell>
          <cell r="N230" t="str">
            <v>Minoxid</v>
          </cell>
          <cell r="O230">
            <v>2400</v>
          </cell>
          <cell r="P230">
            <v>48000</v>
          </cell>
          <cell r="Q230">
            <v>0</v>
          </cell>
          <cell r="R230">
            <v>48000</v>
          </cell>
          <cell r="S230">
            <v>0</v>
          </cell>
          <cell r="T230">
            <v>1615.03</v>
          </cell>
          <cell r="U230">
            <v>0</v>
          </cell>
          <cell r="V230">
            <v>1615.03</v>
          </cell>
          <cell r="W230">
            <v>88.8</v>
          </cell>
          <cell r="X230">
            <v>0</v>
          </cell>
          <cell r="Y230">
            <v>88.8</v>
          </cell>
        </row>
        <row r="231">
          <cell r="A231">
            <v>200202</v>
          </cell>
          <cell r="B231" t="str">
            <v>bc</v>
          </cell>
          <cell r="C231" t="str">
            <v>bc49</v>
          </cell>
          <cell r="D231">
            <v>37294</v>
          </cell>
          <cell r="E231">
            <v>37298</v>
          </cell>
          <cell r="F231">
            <v>37315</v>
          </cell>
          <cell r="G231">
            <v>60</v>
          </cell>
          <cell r="H231">
            <v>60</v>
          </cell>
          <cell r="I231" t="str">
            <v>FCA Kovdor</v>
          </cell>
          <cell r="J231" t="str">
            <v>DAF Chop</v>
          </cell>
          <cell r="K231" t="str">
            <v>КГОК</v>
          </cell>
          <cell r="L231" t="str">
            <v>КГОК</v>
          </cell>
          <cell r="M231" t="str">
            <v>GMF</v>
          </cell>
          <cell r="N231" t="str">
            <v>AlfaChem</v>
          </cell>
          <cell r="O231">
            <v>2000</v>
          </cell>
          <cell r="P231">
            <v>120000</v>
          </cell>
          <cell r="Q231">
            <v>120000</v>
          </cell>
          <cell r="R231">
            <v>0</v>
          </cell>
          <cell r="S231">
            <v>0</v>
          </cell>
          <cell r="T231">
            <v>1956</v>
          </cell>
          <cell r="U231">
            <v>1956</v>
          </cell>
          <cell r="V231">
            <v>0</v>
          </cell>
          <cell r="W231">
            <v>0</v>
          </cell>
          <cell r="X231">
            <v>0</v>
          </cell>
          <cell r="Y231">
            <v>0</v>
          </cell>
        </row>
        <row r="232">
          <cell r="A232">
            <v>200202</v>
          </cell>
          <cell r="B232" t="str">
            <v>bc</v>
          </cell>
          <cell r="C232" t="str">
            <v>bc50</v>
          </cell>
          <cell r="D232">
            <v>37302</v>
          </cell>
          <cell r="E232">
            <v>37147</v>
          </cell>
          <cell r="F232">
            <v>37217</v>
          </cell>
          <cell r="G232">
            <v>144</v>
          </cell>
          <cell r="H232">
            <v>144</v>
          </cell>
          <cell r="I232" t="str">
            <v>FCA Kovdor</v>
          </cell>
          <cell r="J232" t="str">
            <v>CIF Japan</v>
          </cell>
          <cell r="K232" t="str">
            <v>КГОК</v>
          </cell>
          <cell r="L232" t="str">
            <v>КГОК</v>
          </cell>
          <cell r="M232" t="str">
            <v>GMF</v>
          </cell>
          <cell r="N232" t="str">
            <v>Mitsui</v>
          </cell>
          <cell r="O232">
            <v>2100</v>
          </cell>
          <cell r="P232">
            <v>302400</v>
          </cell>
          <cell r="Q232">
            <v>0</v>
          </cell>
          <cell r="R232">
            <v>302400</v>
          </cell>
          <cell r="S232">
            <v>0</v>
          </cell>
          <cell r="T232">
            <v>9956.24</v>
          </cell>
          <cell r="U232">
            <v>0</v>
          </cell>
          <cell r="V232">
            <v>9956.24</v>
          </cell>
          <cell r="W232">
            <v>558.72</v>
          </cell>
          <cell r="X232">
            <v>0</v>
          </cell>
          <cell r="Y232">
            <v>558.72</v>
          </cell>
        </row>
        <row r="233">
          <cell r="A233">
            <v>200202</v>
          </cell>
          <cell r="B233" t="str">
            <v>bc</v>
          </cell>
          <cell r="C233" t="str">
            <v>bc51</v>
          </cell>
          <cell r="D233">
            <v>37302</v>
          </cell>
          <cell r="E233">
            <v>37147</v>
          </cell>
          <cell r="F233">
            <v>37221</v>
          </cell>
          <cell r="G233">
            <v>60</v>
          </cell>
          <cell r="H233">
            <v>60</v>
          </cell>
          <cell r="I233" t="str">
            <v>FCA Kovdor</v>
          </cell>
          <cell r="J233" t="str">
            <v>CIF Antwerpen</v>
          </cell>
          <cell r="K233" t="str">
            <v>КГОК</v>
          </cell>
          <cell r="L233" t="str">
            <v>КГОК</v>
          </cell>
          <cell r="M233" t="str">
            <v>GMF</v>
          </cell>
          <cell r="N233" t="str">
            <v>Imexco</v>
          </cell>
          <cell r="O233">
            <v>2050</v>
          </cell>
          <cell r="P233">
            <v>123000</v>
          </cell>
          <cell r="Q233">
            <v>0</v>
          </cell>
          <cell r="R233">
            <v>123000</v>
          </cell>
          <cell r="S233">
            <v>0</v>
          </cell>
          <cell r="T233">
            <v>2632</v>
          </cell>
          <cell r="U233">
            <v>0</v>
          </cell>
          <cell r="V233">
            <v>2632</v>
          </cell>
          <cell r="W233">
            <v>227.4</v>
          </cell>
          <cell r="X233">
            <v>0</v>
          </cell>
          <cell r="Y233">
            <v>227.4</v>
          </cell>
        </row>
        <row r="234">
          <cell r="A234">
            <v>200202</v>
          </cell>
          <cell r="B234" t="str">
            <v>bc</v>
          </cell>
          <cell r="C234" t="str">
            <v>bc52</v>
          </cell>
          <cell r="D234">
            <v>37302</v>
          </cell>
          <cell r="E234">
            <v>37155</v>
          </cell>
          <cell r="F234">
            <v>37224</v>
          </cell>
          <cell r="G234">
            <v>40</v>
          </cell>
          <cell r="H234">
            <v>40</v>
          </cell>
          <cell r="I234" t="str">
            <v>FCA Kovdor</v>
          </cell>
          <cell r="J234" t="str">
            <v>CIF Rotterdam</v>
          </cell>
          <cell r="K234" t="str">
            <v>КГОК</v>
          </cell>
          <cell r="L234" t="str">
            <v>КГОК</v>
          </cell>
          <cell r="M234" t="str">
            <v>GMF</v>
          </cell>
          <cell r="N234" t="str">
            <v>Treibacher</v>
          </cell>
          <cell r="O234">
            <v>2040</v>
          </cell>
          <cell r="P234">
            <v>81600</v>
          </cell>
          <cell r="Q234">
            <v>0</v>
          </cell>
          <cell r="R234">
            <v>81600</v>
          </cell>
          <cell r="S234">
            <v>0</v>
          </cell>
          <cell r="T234">
            <v>1757.04</v>
          </cell>
          <cell r="U234">
            <v>0</v>
          </cell>
          <cell r="V234">
            <v>1757.04</v>
          </cell>
          <cell r="W234">
            <v>150.80000000000001</v>
          </cell>
          <cell r="X234">
            <v>0</v>
          </cell>
          <cell r="Y234">
            <v>150.80000000000001</v>
          </cell>
        </row>
        <row r="235">
          <cell r="A235">
            <v>200109</v>
          </cell>
          <cell r="B235" t="str">
            <v>but</v>
          </cell>
          <cell r="C235" t="str">
            <v>but01</v>
          </cell>
          <cell r="D235">
            <v>37159</v>
          </cell>
          <cell r="E235">
            <v>37160</v>
          </cell>
          <cell r="F235">
            <v>37160</v>
          </cell>
          <cell r="G235">
            <v>975.08001708984375</v>
          </cell>
          <cell r="H235">
            <v>975.08001708984375</v>
          </cell>
          <cell r="I235" t="str">
            <v>FCA Nevinnomyssk</v>
          </cell>
          <cell r="J235" t="str">
            <v>FCA Nevinnomyssk</v>
          </cell>
          <cell r="K235" t="str">
            <v>НевАзот</v>
          </cell>
          <cell r="L235" t="str">
            <v>НевАзот</v>
          </cell>
          <cell r="M235" t="str">
            <v>GMF</v>
          </cell>
          <cell r="N235" t="str">
            <v>Twin</v>
          </cell>
          <cell r="O235">
            <v>260</v>
          </cell>
          <cell r="P235">
            <v>253520.8</v>
          </cell>
          <cell r="Q235">
            <v>253520.8</v>
          </cell>
          <cell r="R235">
            <v>0</v>
          </cell>
          <cell r="S235">
            <v>0</v>
          </cell>
          <cell r="T235">
            <v>0</v>
          </cell>
          <cell r="U235">
            <v>0</v>
          </cell>
          <cell r="V235">
            <v>0</v>
          </cell>
          <cell r="W235">
            <v>0</v>
          </cell>
          <cell r="X235">
            <v>0</v>
          </cell>
          <cell r="Y235">
            <v>0</v>
          </cell>
        </row>
        <row r="236">
          <cell r="A236">
            <v>200110</v>
          </cell>
          <cell r="B236" t="str">
            <v>but</v>
          </cell>
          <cell r="C236" t="str">
            <v>but02</v>
          </cell>
          <cell r="D236">
            <v>37184</v>
          </cell>
          <cell r="E236">
            <v>37180</v>
          </cell>
          <cell r="F236">
            <v>37180</v>
          </cell>
          <cell r="G236">
            <v>10.859999656677246</v>
          </cell>
          <cell r="H236">
            <v>10.859999656677246</v>
          </cell>
          <cell r="I236" t="str">
            <v>FCA Nevinnomyssk</v>
          </cell>
          <cell r="J236" t="str">
            <v>FCA Nevinnomyssk</v>
          </cell>
          <cell r="K236" t="str">
            <v>НевАзот</v>
          </cell>
          <cell r="L236" t="str">
            <v>НевАзот</v>
          </cell>
          <cell r="M236" t="str">
            <v>GMF</v>
          </cell>
          <cell r="N236" t="str">
            <v>Akrilat</v>
          </cell>
          <cell r="O236">
            <v>400</v>
          </cell>
          <cell r="P236">
            <v>4344</v>
          </cell>
          <cell r="Q236">
            <v>4344</v>
          </cell>
          <cell r="R236">
            <v>0</v>
          </cell>
          <cell r="S236">
            <v>1596.54</v>
          </cell>
          <cell r="T236">
            <v>0</v>
          </cell>
          <cell r="U236">
            <v>0</v>
          </cell>
          <cell r="V236">
            <v>0</v>
          </cell>
          <cell r="W236">
            <v>0</v>
          </cell>
          <cell r="X236">
            <v>0</v>
          </cell>
          <cell r="Y236">
            <v>0</v>
          </cell>
        </row>
        <row r="237">
          <cell r="A237">
            <v>200110</v>
          </cell>
          <cell r="B237" t="str">
            <v>but</v>
          </cell>
          <cell r="C237" t="str">
            <v>but03</v>
          </cell>
          <cell r="D237">
            <v>37184</v>
          </cell>
          <cell r="E237">
            <v>37182</v>
          </cell>
          <cell r="F237">
            <v>37182</v>
          </cell>
          <cell r="G237">
            <v>61.900001525878906</v>
          </cell>
          <cell r="H237">
            <v>61.900001525878906</v>
          </cell>
          <cell r="I237" t="str">
            <v>FCA Nevinnomyssk</v>
          </cell>
          <cell r="J237" t="str">
            <v>FCA Nevinnomyssk</v>
          </cell>
          <cell r="K237" t="str">
            <v>НевАзот</v>
          </cell>
          <cell r="L237" t="str">
            <v>НевАзот</v>
          </cell>
          <cell r="M237" t="str">
            <v>GMF</v>
          </cell>
          <cell r="N237" t="str">
            <v>PCC</v>
          </cell>
          <cell r="O237">
            <v>315</v>
          </cell>
          <cell r="P237">
            <v>19498.5</v>
          </cell>
          <cell r="Q237">
            <v>19498.5</v>
          </cell>
          <cell r="R237">
            <v>0</v>
          </cell>
          <cell r="S237">
            <v>0</v>
          </cell>
          <cell r="T237">
            <v>0</v>
          </cell>
          <cell r="U237">
            <v>0</v>
          </cell>
          <cell r="V237">
            <v>0</v>
          </cell>
          <cell r="W237">
            <v>0</v>
          </cell>
          <cell r="X237">
            <v>0</v>
          </cell>
          <cell r="Y237">
            <v>0</v>
          </cell>
        </row>
        <row r="238">
          <cell r="A238">
            <v>200110</v>
          </cell>
          <cell r="B238" t="str">
            <v>but</v>
          </cell>
          <cell r="C238" t="str">
            <v>but05</v>
          </cell>
          <cell r="D238">
            <v>37184</v>
          </cell>
          <cell r="E238">
            <v>37195</v>
          </cell>
          <cell r="F238">
            <v>37195</v>
          </cell>
          <cell r="G238">
            <v>11</v>
          </cell>
          <cell r="H238">
            <v>11</v>
          </cell>
          <cell r="I238" t="str">
            <v>FCA Nevinnomyssk</v>
          </cell>
          <cell r="J238" t="str">
            <v>FCA Nevinnomyssk</v>
          </cell>
          <cell r="K238" t="str">
            <v>НевАзот</v>
          </cell>
          <cell r="L238" t="str">
            <v>НевАзот</v>
          </cell>
          <cell r="M238" t="str">
            <v>GMF</v>
          </cell>
          <cell r="N238" t="str">
            <v>Akrilat</v>
          </cell>
          <cell r="O238">
            <v>400</v>
          </cell>
          <cell r="P238">
            <v>4400</v>
          </cell>
          <cell r="Q238">
            <v>4400</v>
          </cell>
          <cell r="R238">
            <v>0</v>
          </cell>
          <cell r="S238">
            <v>0</v>
          </cell>
          <cell r="T238">
            <v>0</v>
          </cell>
          <cell r="U238">
            <v>0</v>
          </cell>
          <cell r="V238">
            <v>0</v>
          </cell>
          <cell r="W238">
            <v>0</v>
          </cell>
          <cell r="X238">
            <v>0</v>
          </cell>
          <cell r="Y238">
            <v>0</v>
          </cell>
        </row>
        <row r="239">
          <cell r="A239">
            <v>200110</v>
          </cell>
          <cell r="B239" t="str">
            <v>but</v>
          </cell>
          <cell r="C239" t="str">
            <v>but06</v>
          </cell>
          <cell r="D239">
            <v>37189</v>
          </cell>
          <cell r="E239">
            <v>37186</v>
          </cell>
          <cell r="F239">
            <v>37186</v>
          </cell>
          <cell r="G239">
            <v>432.33999633789062</v>
          </cell>
          <cell r="H239">
            <v>432.33999633789062</v>
          </cell>
          <cell r="I239" t="str">
            <v>FCA Nevinnomyssk</v>
          </cell>
          <cell r="J239" t="str">
            <v>FCA Nevinnomyssk</v>
          </cell>
          <cell r="K239" t="str">
            <v>НевАзот</v>
          </cell>
          <cell r="L239" t="str">
            <v>НевАзот</v>
          </cell>
          <cell r="M239" t="str">
            <v>GMF</v>
          </cell>
          <cell r="N239" t="str">
            <v>Twin</v>
          </cell>
          <cell r="O239">
            <v>260</v>
          </cell>
          <cell r="P239">
            <v>112408.4</v>
          </cell>
          <cell r="Q239">
            <v>112408.4</v>
          </cell>
          <cell r="R239">
            <v>0</v>
          </cell>
          <cell r="S239">
            <v>0</v>
          </cell>
          <cell r="T239">
            <v>0</v>
          </cell>
          <cell r="U239">
            <v>0</v>
          </cell>
          <cell r="V239">
            <v>0</v>
          </cell>
          <cell r="W239">
            <v>0</v>
          </cell>
          <cell r="X239">
            <v>0</v>
          </cell>
          <cell r="Y239">
            <v>0</v>
          </cell>
        </row>
        <row r="240">
          <cell r="A240">
            <v>200110</v>
          </cell>
          <cell r="B240" t="str">
            <v>but</v>
          </cell>
          <cell r="C240" t="str">
            <v>but07</v>
          </cell>
          <cell r="D240">
            <v>37186</v>
          </cell>
          <cell r="E240">
            <v>37187</v>
          </cell>
          <cell r="F240">
            <v>37187</v>
          </cell>
          <cell r="G240">
            <v>62.069999694824219</v>
          </cell>
          <cell r="H240">
            <v>62.069999694824219</v>
          </cell>
          <cell r="I240" t="str">
            <v>FCA Nevinnomyssk</v>
          </cell>
          <cell r="J240" t="str">
            <v>FCA Nevinnomyssk</v>
          </cell>
          <cell r="K240" t="str">
            <v>НевАзот</v>
          </cell>
          <cell r="L240" t="str">
            <v>НевАзот</v>
          </cell>
          <cell r="M240" t="str">
            <v>GMF</v>
          </cell>
          <cell r="N240" t="str">
            <v>Twin</v>
          </cell>
          <cell r="O240">
            <v>260</v>
          </cell>
          <cell r="P240">
            <v>16138.2</v>
          </cell>
          <cell r="Q240">
            <v>16138.2</v>
          </cell>
          <cell r="R240">
            <v>0</v>
          </cell>
          <cell r="S240">
            <v>0</v>
          </cell>
          <cell r="T240">
            <v>0</v>
          </cell>
          <cell r="U240">
            <v>0</v>
          </cell>
          <cell r="V240">
            <v>0</v>
          </cell>
          <cell r="W240">
            <v>0</v>
          </cell>
          <cell r="X240">
            <v>0</v>
          </cell>
          <cell r="Y240">
            <v>0</v>
          </cell>
        </row>
        <row r="241">
          <cell r="A241">
            <v>200112</v>
          </cell>
          <cell r="B241" t="str">
            <v>but</v>
          </cell>
          <cell r="C241" t="str">
            <v>but08</v>
          </cell>
          <cell r="D241">
            <v>37245</v>
          </cell>
          <cell r="E241">
            <v>37242</v>
          </cell>
          <cell r="F241">
            <v>37242</v>
          </cell>
          <cell r="G241">
            <v>10.960000038146973</v>
          </cell>
          <cell r="H241">
            <v>10.960000038146973</v>
          </cell>
          <cell r="I241" t="str">
            <v>FCA Nevinnomyssk</v>
          </cell>
          <cell r="J241" t="str">
            <v>FCA Nevinnomyssk</v>
          </cell>
          <cell r="K241" t="str">
            <v>НевАзот</v>
          </cell>
          <cell r="L241" t="str">
            <v>НевАзот</v>
          </cell>
          <cell r="M241" t="str">
            <v>GMF</v>
          </cell>
          <cell r="N241" t="str">
            <v>Akrilat</v>
          </cell>
          <cell r="O241">
            <v>390</v>
          </cell>
          <cell r="P241">
            <v>4274.3999999999996</v>
          </cell>
          <cell r="Q241">
            <v>4274.3999999999996</v>
          </cell>
          <cell r="R241">
            <v>0</v>
          </cell>
          <cell r="S241">
            <v>0</v>
          </cell>
          <cell r="T241">
            <v>0</v>
          </cell>
          <cell r="U241">
            <v>0</v>
          </cell>
          <cell r="V241">
            <v>0</v>
          </cell>
          <cell r="W241">
            <v>0</v>
          </cell>
          <cell r="X241">
            <v>0</v>
          </cell>
          <cell r="Y241">
            <v>0</v>
          </cell>
        </row>
        <row r="242">
          <cell r="A242">
            <v>200112</v>
          </cell>
          <cell r="B242" t="str">
            <v>but</v>
          </cell>
          <cell r="C242" t="str">
            <v>but09</v>
          </cell>
          <cell r="D242">
            <v>37250</v>
          </cell>
          <cell r="E242">
            <v>37250</v>
          </cell>
          <cell r="F242">
            <v>37256</v>
          </cell>
          <cell r="G242">
            <v>868.030029296875</v>
          </cell>
          <cell r="H242">
            <v>868.030029296875</v>
          </cell>
          <cell r="I242" t="str">
            <v>FCA Nevinnomyssk</v>
          </cell>
          <cell r="J242" t="str">
            <v>DAF Buslovskaja</v>
          </cell>
          <cell r="K242" t="str">
            <v>НевАзот</v>
          </cell>
          <cell r="L242" t="str">
            <v>НевАзот</v>
          </cell>
          <cell r="M242" t="str">
            <v>GMF</v>
          </cell>
          <cell r="N242" t="str">
            <v>Vinmar</v>
          </cell>
          <cell r="O242">
            <v>240</v>
          </cell>
          <cell r="P242">
            <v>208327.2</v>
          </cell>
          <cell r="Q242">
            <v>208327.2</v>
          </cell>
          <cell r="R242">
            <v>0</v>
          </cell>
          <cell r="S242" t="str">
            <v>Transair</v>
          </cell>
          <cell r="T242">
            <v>73918.070000000007</v>
          </cell>
          <cell r="U242">
            <v>73918.070000000007</v>
          </cell>
          <cell r="V242">
            <v>0</v>
          </cell>
          <cell r="W242">
            <v>0</v>
          </cell>
          <cell r="X242">
            <v>0</v>
          </cell>
          <cell r="Y242">
            <v>0</v>
          </cell>
        </row>
        <row r="243">
          <cell r="A243">
            <v>200112</v>
          </cell>
          <cell r="B243" t="str">
            <v>but</v>
          </cell>
          <cell r="C243" t="str">
            <v>but10</v>
          </cell>
          <cell r="D243">
            <v>37253</v>
          </cell>
          <cell r="E243">
            <v>37251</v>
          </cell>
          <cell r="F243">
            <v>37251</v>
          </cell>
          <cell r="G243">
            <v>11</v>
          </cell>
          <cell r="H243">
            <v>11</v>
          </cell>
          <cell r="I243" t="str">
            <v>FCA Nevinnomyssk</v>
          </cell>
          <cell r="J243" t="str">
            <v>FCA Nevinnomyssk</v>
          </cell>
          <cell r="K243" t="str">
            <v>НевАзот</v>
          </cell>
          <cell r="L243" t="str">
            <v>НевАзот</v>
          </cell>
          <cell r="M243" t="str">
            <v>GMF</v>
          </cell>
          <cell r="N243" t="str">
            <v>Akrilat</v>
          </cell>
          <cell r="O243">
            <v>390</v>
          </cell>
          <cell r="P243">
            <v>4290</v>
          </cell>
          <cell r="Q243">
            <v>3977.1</v>
          </cell>
          <cell r="R243">
            <v>312.89999999999998</v>
          </cell>
          <cell r="S243">
            <v>0</v>
          </cell>
          <cell r="T243">
            <v>0</v>
          </cell>
          <cell r="U243">
            <v>0</v>
          </cell>
          <cell r="V243">
            <v>0</v>
          </cell>
          <cell r="W243">
            <v>0</v>
          </cell>
          <cell r="X243">
            <v>0</v>
          </cell>
          <cell r="Y243">
            <v>0</v>
          </cell>
        </row>
        <row r="244">
          <cell r="A244">
            <v>200201</v>
          </cell>
          <cell r="B244" t="str">
            <v>but</v>
          </cell>
          <cell r="C244" t="str">
            <v>but11</v>
          </cell>
          <cell r="D244">
            <v>37287</v>
          </cell>
          <cell r="E244">
            <v>37277</v>
          </cell>
          <cell r="F244">
            <v>37287</v>
          </cell>
          <cell r="G244">
            <v>497.42001342773438</v>
          </cell>
          <cell r="H244">
            <v>497.42001342773438</v>
          </cell>
          <cell r="I244" t="str">
            <v>FCA Nevinnomyssk</v>
          </cell>
          <cell r="J244" t="str">
            <v>DAF Buslovskaja</v>
          </cell>
          <cell r="K244" t="str">
            <v>НевАзот</v>
          </cell>
          <cell r="L244" t="str">
            <v>НевАзот</v>
          </cell>
          <cell r="M244" t="str">
            <v>GMF</v>
          </cell>
          <cell r="N244" t="str">
            <v>Vinmar</v>
          </cell>
          <cell r="O244">
            <v>240</v>
          </cell>
          <cell r="P244">
            <v>119380.8</v>
          </cell>
          <cell r="Q244">
            <v>119380.8</v>
          </cell>
          <cell r="R244">
            <v>0</v>
          </cell>
          <cell r="S244" t="str">
            <v>Transair</v>
          </cell>
          <cell r="T244">
            <v>42528.959999999999</v>
          </cell>
          <cell r="U244">
            <v>42528.959999999999</v>
          </cell>
          <cell r="V244">
            <v>0</v>
          </cell>
          <cell r="W244">
            <v>0</v>
          </cell>
          <cell r="X244">
            <v>0</v>
          </cell>
          <cell r="Y244">
            <v>0</v>
          </cell>
        </row>
        <row r="245">
          <cell r="A245">
            <v>200112</v>
          </cell>
          <cell r="B245" t="str">
            <v>but</v>
          </cell>
          <cell r="C245" t="str">
            <v>but12</v>
          </cell>
          <cell r="D245">
            <v>37250</v>
          </cell>
          <cell r="E245">
            <v>37252</v>
          </cell>
          <cell r="F245">
            <v>37256</v>
          </cell>
          <cell r="G245">
            <v>124.18000030517578</v>
          </cell>
          <cell r="H245">
            <v>124.18000030517578</v>
          </cell>
          <cell r="I245" t="str">
            <v>FCA Nevinnomyssk</v>
          </cell>
          <cell r="J245" t="str">
            <v>DAF Buslovskaja</v>
          </cell>
          <cell r="K245" t="str">
            <v>НевАзот</v>
          </cell>
          <cell r="L245" t="str">
            <v>НевАзот</v>
          </cell>
          <cell r="M245" t="str">
            <v>GMF</v>
          </cell>
          <cell r="N245" t="str">
            <v>Vinmar</v>
          </cell>
          <cell r="O245">
            <v>240</v>
          </cell>
          <cell r="P245">
            <v>29803.200000000001</v>
          </cell>
          <cell r="Q245">
            <v>29803.200000000001</v>
          </cell>
          <cell r="R245">
            <v>0</v>
          </cell>
          <cell r="S245" t="str">
            <v>Transair</v>
          </cell>
          <cell r="T245">
            <v>10547.57</v>
          </cell>
          <cell r="U245">
            <v>10547.57</v>
          </cell>
          <cell r="V245">
            <v>0</v>
          </cell>
          <cell r="W245">
            <v>0</v>
          </cell>
          <cell r="X245">
            <v>0</v>
          </cell>
          <cell r="Y245">
            <v>0</v>
          </cell>
        </row>
        <row r="246">
          <cell r="A246">
            <v>200202</v>
          </cell>
          <cell r="B246" t="str">
            <v>but</v>
          </cell>
          <cell r="C246" t="str">
            <v>but13</v>
          </cell>
          <cell r="D246">
            <v>37315</v>
          </cell>
          <cell r="E246">
            <v>37189</v>
          </cell>
          <cell r="F246">
            <v>37261</v>
          </cell>
          <cell r="G246">
            <v>500</v>
          </cell>
          <cell r="H246">
            <v>500</v>
          </cell>
          <cell r="I246" t="str">
            <v>FCA Nevinnomyssk</v>
          </cell>
          <cell r="J246" t="str">
            <v>DAF Buslovskaja</v>
          </cell>
          <cell r="K246" t="str">
            <v>НевАзот</v>
          </cell>
          <cell r="L246" t="str">
            <v>НевАзот</v>
          </cell>
          <cell r="M246" t="str">
            <v>GMF</v>
          </cell>
          <cell r="N246" t="str">
            <v>Vinmar</v>
          </cell>
          <cell r="O246">
            <v>275</v>
          </cell>
          <cell r="P246">
            <v>137500</v>
          </cell>
          <cell r="Q246">
            <v>0</v>
          </cell>
          <cell r="R246">
            <v>137500</v>
          </cell>
          <cell r="S246" t="str">
            <v>Transair</v>
          </cell>
          <cell r="T246">
            <v>44750</v>
          </cell>
          <cell r="U246">
            <v>0</v>
          </cell>
          <cell r="V246">
            <v>44750</v>
          </cell>
          <cell r="W246">
            <v>0</v>
          </cell>
          <cell r="X246">
            <v>0</v>
          </cell>
          <cell r="Y246">
            <v>0</v>
          </cell>
        </row>
        <row r="247">
          <cell r="A247">
            <v>200106</v>
          </cell>
          <cell r="B247" t="str">
            <v>dfp</v>
          </cell>
          <cell r="C247" t="str">
            <v>dfp01</v>
          </cell>
          <cell r="D247">
            <v>37048</v>
          </cell>
          <cell r="E247">
            <v>37048</v>
          </cell>
          <cell r="F247">
            <v>37049</v>
          </cell>
          <cell r="G247">
            <v>980.27001953125</v>
          </cell>
          <cell r="H247">
            <v>980.29998779296875</v>
          </cell>
          <cell r="I247" t="str">
            <v>DAF Ivangorod</v>
          </cell>
          <cell r="J247" t="str">
            <v>FOB Tallinn</v>
          </cell>
          <cell r="K247" t="str">
            <v>Фосфорит</v>
          </cell>
          <cell r="L247" t="str">
            <v>КГОК</v>
          </cell>
          <cell r="M247" t="str">
            <v>GMF</v>
          </cell>
          <cell r="N247" t="str">
            <v>Nagel</v>
          </cell>
          <cell r="O247">
            <v>130.80690000000001</v>
          </cell>
          <cell r="P247">
            <v>128229.97</v>
          </cell>
          <cell r="Q247">
            <v>128229.97</v>
          </cell>
          <cell r="R247">
            <v>0</v>
          </cell>
          <cell r="S247" t="str">
            <v>EBSS</v>
          </cell>
          <cell r="T247">
            <v>8073.89</v>
          </cell>
          <cell r="U247">
            <v>8073.89</v>
          </cell>
          <cell r="V247">
            <v>0</v>
          </cell>
          <cell r="W247">
            <v>0</v>
          </cell>
          <cell r="X247">
            <v>0</v>
          </cell>
          <cell r="Y247">
            <v>0</v>
          </cell>
        </row>
        <row r="248">
          <cell r="A248">
            <v>200106</v>
          </cell>
          <cell r="B248" t="str">
            <v>dfp</v>
          </cell>
          <cell r="C248" t="str">
            <v>dfp02</v>
          </cell>
          <cell r="D248">
            <v>37054</v>
          </cell>
          <cell r="E248">
            <v>37054</v>
          </cell>
          <cell r="F248">
            <v>37057</v>
          </cell>
          <cell r="G248">
            <v>1475.93994140625</v>
          </cell>
          <cell r="H248">
            <v>1491.6099853515625</v>
          </cell>
          <cell r="I248" t="str">
            <v>DAF Ivangorod</v>
          </cell>
          <cell r="J248" t="str">
            <v>FOB Tallinn</v>
          </cell>
          <cell r="K248" t="str">
            <v>Фосфорит</v>
          </cell>
          <cell r="L248" t="str">
            <v>КГОК</v>
          </cell>
          <cell r="M248" t="str">
            <v>GMF</v>
          </cell>
          <cell r="N248" t="str">
            <v>Nagel</v>
          </cell>
          <cell r="O248">
            <v>122.4376</v>
          </cell>
          <cell r="P248">
            <v>182629.2</v>
          </cell>
          <cell r="Q248">
            <v>182629.2</v>
          </cell>
          <cell r="R248">
            <v>0</v>
          </cell>
          <cell r="S248" t="str">
            <v>EBSS</v>
          </cell>
          <cell r="T248">
            <v>13359.49</v>
          </cell>
          <cell r="U248">
            <v>13359.49</v>
          </cell>
          <cell r="V248">
            <v>0</v>
          </cell>
          <cell r="W248">
            <v>0</v>
          </cell>
          <cell r="X248">
            <v>0</v>
          </cell>
          <cell r="Y248">
            <v>0</v>
          </cell>
        </row>
        <row r="249">
          <cell r="A249">
            <v>200106</v>
          </cell>
          <cell r="B249" t="str">
            <v>dfp</v>
          </cell>
          <cell r="C249" t="str">
            <v>dfp03</v>
          </cell>
          <cell r="D249">
            <v>37057</v>
          </cell>
          <cell r="E249">
            <v>37057</v>
          </cell>
          <cell r="F249">
            <v>37059</v>
          </cell>
          <cell r="G249">
            <v>519.75</v>
          </cell>
          <cell r="H249">
            <v>520.280029296875</v>
          </cell>
          <cell r="I249" t="str">
            <v>DAF Ivangorod</v>
          </cell>
          <cell r="J249" t="str">
            <v>FOB Tallinn</v>
          </cell>
          <cell r="K249" t="str">
            <v>Фосфорит</v>
          </cell>
          <cell r="L249" t="str">
            <v>КГОК</v>
          </cell>
          <cell r="M249" t="str">
            <v>GMF</v>
          </cell>
          <cell r="N249" t="str">
            <v>Nagel</v>
          </cell>
          <cell r="O249">
            <v>125</v>
          </cell>
          <cell r="P249">
            <v>65035</v>
          </cell>
          <cell r="Q249">
            <v>65035</v>
          </cell>
          <cell r="R249">
            <v>0</v>
          </cell>
          <cell r="S249" t="str">
            <v>EBSS</v>
          </cell>
          <cell r="T249">
            <v>4124.4399999999996</v>
          </cell>
          <cell r="U249">
            <v>4124.4399999999996</v>
          </cell>
          <cell r="V249">
            <v>0</v>
          </cell>
          <cell r="W249">
            <v>0</v>
          </cell>
          <cell r="X249">
            <v>0</v>
          </cell>
          <cell r="Y249">
            <v>0</v>
          </cell>
        </row>
        <row r="250">
          <cell r="A250">
            <v>200106</v>
          </cell>
          <cell r="B250" t="str">
            <v>dfp</v>
          </cell>
          <cell r="C250" t="str">
            <v>dfp04</v>
          </cell>
          <cell r="D250">
            <v>37064</v>
          </cell>
          <cell r="E250">
            <v>37064</v>
          </cell>
          <cell r="F250">
            <v>37066</v>
          </cell>
          <cell r="G250">
            <v>1456.260009765625</v>
          </cell>
          <cell r="H250">
            <v>1460.699951171875</v>
          </cell>
          <cell r="I250" t="str">
            <v>DAF Ivangorod</v>
          </cell>
          <cell r="J250" t="str">
            <v>FOB Tallinn</v>
          </cell>
          <cell r="K250" t="str">
            <v>Фосфорит</v>
          </cell>
          <cell r="L250" t="str">
            <v>КГОК</v>
          </cell>
          <cell r="M250" t="str">
            <v>GMF</v>
          </cell>
          <cell r="N250" t="str">
            <v>Nagel</v>
          </cell>
          <cell r="O250">
            <v>130.40049999999999</v>
          </cell>
          <cell r="P250">
            <v>190476</v>
          </cell>
          <cell r="Q250">
            <v>190476</v>
          </cell>
          <cell r="R250">
            <v>0</v>
          </cell>
          <cell r="S250" t="str">
            <v>EBSS</v>
          </cell>
          <cell r="T250">
            <v>11233.72</v>
          </cell>
          <cell r="U250">
            <v>11233.72</v>
          </cell>
          <cell r="V250">
            <v>0</v>
          </cell>
          <cell r="W250">
            <v>0</v>
          </cell>
          <cell r="X250">
            <v>0</v>
          </cell>
          <cell r="Y250">
            <v>0</v>
          </cell>
        </row>
        <row r="251">
          <cell r="A251">
            <v>200106</v>
          </cell>
          <cell r="B251" t="str">
            <v>dfp</v>
          </cell>
          <cell r="C251" t="str">
            <v>dfp05</v>
          </cell>
          <cell r="D251">
            <v>37066</v>
          </cell>
          <cell r="E251">
            <v>37066</v>
          </cell>
          <cell r="F251">
            <v>37068</v>
          </cell>
          <cell r="G251">
            <v>620.1099853515625</v>
          </cell>
          <cell r="H251">
            <v>617.1099853515625</v>
          </cell>
          <cell r="I251" t="str">
            <v>DAF Ivangorod</v>
          </cell>
          <cell r="J251" t="str">
            <v>FOB Tallinn</v>
          </cell>
          <cell r="K251" t="str">
            <v>Фосфорит</v>
          </cell>
          <cell r="L251" t="str">
            <v>КГОК</v>
          </cell>
          <cell r="M251" t="str">
            <v>GMF</v>
          </cell>
          <cell r="N251" t="str">
            <v>Nagel</v>
          </cell>
          <cell r="O251">
            <v>130.47399999999999</v>
          </cell>
          <cell r="P251">
            <v>80516.800000000003</v>
          </cell>
          <cell r="Q251">
            <v>80516.800000000003</v>
          </cell>
          <cell r="R251">
            <v>0</v>
          </cell>
          <cell r="S251" t="str">
            <v>EBSS</v>
          </cell>
          <cell r="T251">
            <v>5013.92</v>
          </cell>
          <cell r="U251">
            <v>5013.92</v>
          </cell>
          <cell r="V251">
            <v>0</v>
          </cell>
          <cell r="W251">
            <v>0</v>
          </cell>
          <cell r="X251">
            <v>0</v>
          </cell>
          <cell r="Y251">
            <v>0</v>
          </cell>
        </row>
        <row r="252">
          <cell r="A252">
            <v>200106</v>
          </cell>
          <cell r="B252" t="str">
            <v>dfp</v>
          </cell>
          <cell r="C252" t="str">
            <v>dfp06</v>
          </cell>
          <cell r="D252">
            <v>37070</v>
          </cell>
          <cell r="E252">
            <v>37070</v>
          </cell>
          <cell r="F252">
            <v>37072</v>
          </cell>
          <cell r="G252">
            <v>3020.570068359375</v>
          </cell>
          <cell r="H252">
            <v>3024.89990234375</v>
          </cell>
          <cell r="I252" t="str">
            <v>DAF Ivangorod</v>
          </cell>
          <cell r="J252" t="str">
            <v>FOB Tallinn</v>
          </cell>
          <cell r="K252" t="str">
            <v>Фосфорит</v>
          </cell>
          <cell r="L252" t="str">
            <v>КГОК</v>
          </cell>
          <cell r="M252" t="str">
            <v>GMF</v>
          </cell>
          <cell r="N252" t="str">
            <v>Nagel</v>
          </cell>
          <cell r="O252">
            <v>128.3194</v>
          </cell>
          <cell r="P252">
            <v>384387.52</v>
          </cell>
          <cell r="Q252">
            <v>384387.52</v>
          </cell>
          <cell r="R252">
            <v>0</v>
          </cell>
          <cell r="S252" t="str">
            <v>EBSS</v>
          </cell>
          <cell r="T252">
            <v>22703.31</v>
          </cell>
          <cell r="U252">
            <v>22703.31</v>
          </cell>
          <cell r="V252">
            <v>0</v>
          </cell>
          <cell r="W252">
            <v>0</v>
          </cell>
          <cell r="X252">
            <v>0</v>
          </cell>
          <cell r="Y252">
            <v>0</v>
          </cell>
        </row>
        <row r="253">
          <cell r="A253">
            <v>200106</v>
          </cell>
          <cell r="B253" t="str">
            <v>dfp</v>
          </cell>
          <cell r="C253" t="str">
            <v>dfp07</v>
          </cell>
          <cell r="D253">
            <v>37072</v>
          </cell>
          <cell r="E253">
            <v>37072</v>
          </cell>
          <cell r="F253">
            <v>37074</v>
          </cell>
          <cell r="G253">
            <v>1002.6799926757812</v>
          </cell>
          <cell r="H253">
            <v>1009.8800048828125</v>
          </cell>
          <cell r="I253" t="str">
            <v>DAF Ivangorod</v>
          </cell>
          <cell r="J253" t="str">
            <v>FOB Tallinn</v>
          </cell>
          <cell r="K253" t="str">
            <v>Фосфорит</v>
          </cell>
          <cell r="L253" t="str">
            <v>КГОК</v>
          </cell>
          <cell r="M253" t="str">
            <v>GMF</v>
          </cell>
          <cell r="N253" t="str">
            <v>Nagel</v>
          </cell>
          <cell r="O253">
            <v>127.2769</v>
          </cell>
          <cell r="P253">
            <v>128534.39999999999</v>
          </cell>
          <cell r="Q253">
            <v>128534.39999999999</v>
          </cell>
          <cell r="R253">
            <v>0</v>
          </cell>
          <cell r="S253" t="str">
            <v>EBSS</v>
          </cell>
          <cell r="T253">
            <v>8996.6</v>
          </cell>
          <cell r="U253">
            <v>8996.6</v>
          </cell>
          <cell r="V253">
            <v>0</v>
          </cell>
          <cell r="W253">
            <v>0</v>
          </cell>
          <cell r="X253">
            <v>0</v>
          </cell>
          <cell r="Y253">
            <v>0</v>
          </cell>
        </row>
        <row r="254">
          <cell r="A254">
            <v>200107</v>
          </cell>
          <cell r="B254" t="str">
            <v>dfp</v>
          </cell>
          <cell r="C254" t="str">
            <v>dfp08</v>
          </cell>
          <cell r="D254">
            <v>37079</v>
          </cell>
          <cell r="E254">
            <v>37079</v>
          </cell>
          <cell r="F254">
            <v>37081</v>
          </cell>
          <cell r="G254">
            <v>3002.699951171875</v>
          </cell>
          <cell r="H254">
            <v>3003.010009765625</v>
          </cell>
          <cell r="I254" t="str">
            <v>DAF Ivangorod</v>
          </cell>
          <cell r="J254" t="str">
            <v>FOB Tallinn</v>
          </cell>
          <cell r="K254" t="str">
            <v>Фосфорит</v>
          </cell>
          <cell r="L254" t="str">
            <v>КГОК</v>
          </cell>
          <cell r="M254" t="str">
            <v>GMF</v>
          </cell>
          <cell r="N254" t="str">
            <v>Nagel</v>
          </cell>
          <cell r="O254">
            <v>135.66900000000001</v>
          </cell>
          <cell r="P254">
            <v>407415.38</v>
          </cell>
          <cell r="Q254">
            <v>407415.38</v>
          </cell>
          <cell r="R254">
            <v>0</v>
          </cell>
          <cell r="S254" t="str">
            <v>EBSS</v>
          </cell>
          <cell r="T254">
            <v>22001.37</v>
          </cell>
          <cell r="U254">
            <v>22001.37</v>
          </cell>
          <cell r="V254">
            <v>0</v>
          </cell>
          <cell r="W254">
            <v>0</v>
          </cell>
          <cell r="X254">
            <v>0</v>
          </cell>
          <cell r="Y254">
            <v>0</v>
          </cell>
        </row>
        <row r="255">
          <cell r="A255">
            <v>200107</v>
          </cell>
          <cell r="B255" t="str">
            <v>dfp</v>
          </cell>
          <cell r="C255" t="str">
            <v>dfp09</v>
          </cell>
          <cell r="D255">
            <v>37085</v>
          </cell>
          <cell r="E255">
            <v>37085</v>
          </cell>
          <cell r="F255">
            <v>37087</v>
          </cell>
          <cell r="G255">
            <v>1203.949951171875</v>
          </cell>
          <cell r="H255">
            <v>1206.3900146484375</v>
          </cell>
          <cell r="I255" t="str">
            <v>DAF Ivangorod</v>
          </cell>
          <cell r="J255" t="str">
            <v>FOB Tallinn</v>
          </cell>
          <cell r="K255" t="str">
            <v>Фосфорит</v>
          </cell>
          <cell r="L255" t="str">
            <v>КГОК</v>
          </cell>
          <cell r="M255" t="str">
            <v>GMF</v>
          </cell>
          <cell r="N255" t="str">
            <v>Nagel</v>
          </cell>
          <cell r="O255">
            <v>142.96029999999999</v>
          </cell>
          <cell r="P255">
            <v>172465.82</v>
          </cell>
          <cell r="Q255">
            <v>172465.82</v>
          </cell>
          <cell r="R255">
            <v>0</v>
          </cell>
          <cell r="S255" t="str">
            <v>EBSS</v>
          </cell>
          <cell r="T255">
            <v>10568.11</v>
          </cell>
          <cell r="U255">
            <v>10568.11</v>
          </cell>
          <cell r="V255">
            <v>0</v>
          </cell>
          <cell r="W255">
            <v>0</v>
          </cell>
          <cell r="X255">
            <v>0</v>
          </cell>
          <cell r="Y255">
            <v>0</v>
          </cell>
        </row>
        <row r="256">
          <cell r="A256">
            <v>200107</v>
          </cell>
          <cell r="B256" t="str">
            <v>dfp</v>
          </cell>
          <cell r="C256" t="str">
            <v>dfp10</v>
          </cell>
          <cell r="D256">
            <v>37099</v>
          </cell>
          <cell r="E256">
            <v>37099</v>
          </cell>
          <cell r="F256">
            <v>37101</v>
          </cell>
          <cell r="G256">
            <v>1138.219970703125</v>
          </cell>
          <cell r="H256">
            <v>1100.27001953125</v>
          </cell>
          <cell r="I256" t="str">
            <v>DAF Ivangorod</v>
          </cell>
          <cell r="J256" t="str">
            <v>FOB Tallinn</v>
          </cell>
          <cell r="K256" t="str">
            <v>Фосфорит</v>
          </cell>
          <cell r="L256" t="str">
            <v>КГОК</v>
          </cell>
          <cell r="M256" t="str">
            <v>GMF</v>
          </cell>
          <cell r="N256" t="str">
            <v>Nagel</v>
          </cell>
          <cell r="O256">
            <v>138</v>
          </cell>
          <cell r="P256">
            <v>151837.26</v>
          </cell>
          <cell r="Q256">
            <v>151837.26</v>
          </cell>
          <cell r="R256">
            <v>0</v>
          </cell>
          <cell r="S256" t="str">
            <v>EBSS</v>
          </cell>
          <cell r="T256">
            <v>8420.1589999999997</v>
          </cell>
          <cell r="U256">
            <v>8420.16</v>
          </cell>
          <cell r="V256">
            <v>0</v>
          </cell>
          <cell r="W256">
            <v>0</v>
          </cell>
          <cell r="X256">
            <v>0</v>
          </cell>
          <cell r="Y256">
            <v>0</v>
          </cell>
        </row>
        <row r="257">
          <cell r="A257">
            <v>200107</v>
          </cell>
          <cell r="B257" t="str">
            <v>dfp</v>
          </cell>
          <cell r="C257" t="str">
            <v>dfp11</v>
          </cell>
          <cell r="D257">
            <v>37103</v>
          </cell>
          <cell r="E257">
            <v>37103</v>
          </cell>
          <cell r="F257">
            <v>37105</v>
          </cell>
          <cell r="G257">
            <v>1132.699951171875</v>
          </cell>
          <cell r="H257">
            <v>1120.7900390625</v>
          </cell>
          <cell r="I257" t="str">
            <v>DAF Ivangorod</v>
          </cell>
          <cell r="J257" t="str">
            <v>FOB Tallinn</v>
          </cell>
          <cell r="K257" t="str">
            <v>Фосфорит</v>
          </cell>
          <cell r="L257" t="str">
            <v>КГОК</v>
          </cell>
          <cell r="M257" t="str">
            <v>GMF</v>
          </cell>
          <cell r="N257" t="str">
            <v>Nagel</v>
          </cell>
          <cell r="O257">
            <v>138</v>
          </cell>
          <cell r="P257">
            <v>154669.01999999999</v>
          </cell>
          <cell r="Q257">
            <v>154669.01999999999</v>
          </cell>
          <cell r="R257">
            <v>0</v>
          </cell>
          <cell r="S257" t="str">
            <v>EBSS</v>
          </cell>
          <cell r="T257">
            <v>8329.7304999999997</v>
          </cell>
          <cell r="U257">
            <v>8329.73</v>
          </cell>
          <cell r="V257">
            <v>0</v>
          </cell>
          <cell r="W257">
            <v>0</v>
          </cell>
          <cell r="X257">
            <v>0</v>
          </cell>
          <cell r="Y257">
            <v>0</v>
          </cell>
        </row>
        <row r="258">
          <cell r="A258">
            <v>200108</v>
          </cell>
          <cell r="B258" t="str">
            <v>dfp</v>
          </cell>
          <cell r="C258" t="str">
            <v>dfp12</v>
          </cell>
          <cell r="D258">
            <v>37104</v>
          </cell>
          <cell r="E258">
            <v>37104</v>
          </cell>
          <cell r="F258">
            <v>37106</v>
          </cell>
          <cell r="G258">
            <v>2015.97998046875</v>
          </cell>
          <cell r="H258">
            <v>2019.6700439453125</v>
          </cell>
          <cell r="I258" t="str">
            <v>DAF Ivangorod</v>
          </cell>
          <cell r="J258" t="str">
            <v>FOB Tallinn</v>
          </cell>
          <cell r="K258" t="str">
            <v>Фосфорит</v>
          </cell>
          <cell r="L258" t="str">
            <v>КГОК</v>
          </cell>
          <cell r="M258" t="str">
            <v>GMF</v>
          </cell>
          <cell r="N258" t="str">
            <v>Nagel</v>
          </cell>
          <cell r="O258">
            <v>134.45840000000001</v>
          </cell>
          <cell r="P258">
            <v>271561.58</v>
          </cell>
          <cell r="Q258">
            <v>271561.58</v>
          </cell>
          <cell r="R258">
            <v>0</v>
          </cell>
          <cell r="S258" t="str">
            <v>EBSS</v>
          </cell>
          <cell r="T258">
            <v>14550.9915</v>
          </cell>
          <cell r="U258">
            <v>14550.99</v>
          </cell>
          <cell r="V258">
            <v>0</v>
          </cell>
          <cell r="W258">
            <v>0</v>
          </cell>
          <cell r="X258">
            <v>0</v>
          </cell>
          <cell r="Y258">
            <v>0</v>
          </cell>
        </row>
        <row r="259">
          <cell r="A259">
            <v>200108</v>
          </cell>
          <cell r="B259" t="str">
            <v>dfp</v>
          </cell>
          <cell r="C259" t="str">
            <v>dfp14</v>
          </cell>
          <cell r="D259">
            <v>37111</v>
          </cell>
          <cell r="E259">
            <v>37111</v>
          </cell>
          <cell r="F259">
            <v>37114</v>
          </cell>
          <cell r="G259">
            <v>1994.47998046875</v>
          </cell>
          <cell r="H259">
            <v>2064.050048828125</v>
          </cell>
          <cell r="I259" t="str">
            <v>DAF Ivangorod</v>
          </cell>
          <cell r="J259" t="str">
            <v>FOB Tallinn</v>
          </cell>
          <cell r="K259" t="str">
            <v>Фосфорит</v>
          </cell>
          <cell r="L259" t="str">
            <v>КГОК</v>
          </cell>
          <cell r="M259" t="str">
            <v>GMF</v>
          </cell>
          <cell r="N259" t="str">
            <v>Nagel</v>
          </cell>
          <cell r="O259">
            <v>138</v>
          </cell>
          <cell r="P259">
            <v>284838.90000000002</v>
          </cell>
          <cell r="Q259">
            <v>284838.90000000002</v>
          </cell>
          <cell r="R259">
            <v>0</v>
          </cell>
          <cell r="S259" t="str">
            <v>EBSS</v>
          </cell>
          <cell r="T259">
            <v>14577.8225</v>
          </cell>
          <cell r="U259">
            <v>14577.82</v>
          </cell>
          <cell r="V259">
            <v>0</v>
          </cell>
          <cell r="W259">
            <v>0</v>
          </cell>
          <cell r="X259">
            <v>0</v>
          </cell>
          <cell r="Y259">
            <v>0</v>
          </cell>
        </row>
        <row r="260">
          <cell r="A260">
            <v>200108</v>
          </cell>
          <cell r="B260" t="str">
            <v>dfp</v>
          </cell>
          <cell r="C260" t="str">
            <v>dfp15</v>
          </cell>
          <cell r="D260">
            <v>37117</v>
          </cell>
          <cell r="E260">
            <v>37119</v>
          </cell>
          <cell r="F260">
            <v>37121</v>
          </cell>
          <cell r="G260">
            <v>1117.010009765625</v>
          </cell>
          <cell r="H260">
            <v>1124.5799560546875</v>
          </cell>
          <cell r="I260" t="str">
            <v>DAF Ivangorod</v>
          </cell>
          <cell r="J260" t="str">
            <v>FOB Tallinn</v>
          </cell>
          <cell r="K260" t="str">
            <v>Фосфорит</v>
          </cell>
          <cell r="L260" t="str">
            <v>Фосфорит</v>
          </cell>
          <cell r="M260" t="str">
            <v>GMF</v>
          </cell>
          <cell r="N260" t="str">
            <v>Nagel</v>
          </cell>
          <cell r="O260">
            <v>143.70259999999999</v>
          </cell>
          <cell r="P260">
            <v>161605.04</v>
          </cell>
          <cell r="Q260">
            <v>161605.04</v>
          </cell>
          <cell r="R260">
            <v>0</v>
          </cell>
          <cell r="S260" t="str">
            <v>EBSS</v>
          </cell>
          <cell r="T260">
            <v>10010.305</v>
          </cell>
          <cell r="U260">
            <v>10010.31</v>
          </cell>
          <cell r="V260">
            <v>0</v>
          </cell>
          <cell r="W260">
            <v>0</v>
          </cell>
          <cell r="X260">
            <v>0</v>
          </cell>
          <cell r="Y260">
            <v>0</v>
          </cell>
        </row>
        <row r="261">
          <cell r="A261">
            <v>200108</v>
          </cell>
          <cell r="B261" t="str">
            <v>dfp</v>
          </cell>
          <cell r="C261" t="str">
            <v>dfp16</v>
          </cell>
          <cell r="D261">
            <v>37122</v>
          </cell>
          <cell r="E261">
            <v>37124</v>
          </cell>
          <cell r="F261">
            <v>37125</v>
          </cell>
          <cell r="G261">
            <v>1737.22998046875</v>
          </cell>
          <cell r="H261">
            <v>1737.6300048828125</v>
          </cell>
          <cell r="I261" t="str">
            <v>DAF Ivangorod</v>
          </cell>
          <cell r="J261" t="str">
            <v>FOB Tallinn</v>
          </cell>
          <cell r="K261" t="str">
            <v>Фосфорит</v>
          </cell>
          <cell r="L261" t="str">
            <v>Фосфорит</v>
          </cell>
          <cell r="M261" t="str">
            <v>GMF</v>
          </cell>
          <cell r="N261" t="str">
            <v>Nagel</v>
          </cell>
          <cell r="O261">
            <v>138</v>
          </cell>
          <cell r="P261">
            <v>239792.94</v>
          </cell>
          <cell r="Q261">
            <v>239792.94</v>
          </cell>
          <cell r="R261">
            <v>0</v>
          </cell>
          <cell r="S261" t="str">
            <v>EBSS</v>
          </cell>
          <cell r="T261">
            <v>12608.7435</v>
          </cell>
          <cell r="U261">
            <v>12608.74</v>
          </cell>
          <cell r="V261">
            <v>0</v>
          </cell>
          <cell r="W261">
            <v>0</v>
          </cell>
          <cell r="X261">
            <v>0</v>
          </cell>
          <cell r="Y261">
            <v>0</v>
          </cell>
        </row>
        <row r="262">
          <cell r="A262">
            <v>200108</v>
          </cell>
          <cell r="B262" t="str">
            <v>dfp</v>
          </cell>
          <cell r="C262" t="str">
            <v>dfp17</v>
          </cell>
          <cell r="D262">
            <v>37132</v>
          </cell>
          <cell r="E262">
            <v>37130</v>
          </cell>
          <cell r="F262">
            <v>37132</v>
          </cell>
          <cell r="G262">
            <v>2997.5400390625</v>
          </cell>
          <cell r="H262">
            <v>3001.969970703125</v>
          </cell>
          <cell r="I262" t="str">
            <v>DAF Ivangorod</v>
          </cell>
          <cell r="J262" t="str">
            <v>FOB Tallinn</v>
          </cell>
          <cell r="K262" t="str">
            <v>Фосфорит</v>
          </cell>
          <cell r="L262" t="str">
            <v>Фосфорит</v>
          </cell>
          <cell r="M262" t="str">
            <v>GMF</v>
          </cell>
          <cell r="N262" t="str">
            <v>Nagel</v>
          </cell>
          <cell r="O262">
            <v>132.74889999999999</v>
          </cell>
          <cell r="P262">
            <v>398508.07</v>
          </cell>
          <cell r="Q262">
            <v>398508.07</v>
          </cell>
          <cell r="R262">
            <v>0</v>
          </cell>
          <cell r="S262" t="str">
            <v>EBSS</v>
          </cell>
          <cell r="T262">
            <v>21565.432499999999</v>
          </cell>
          <cell r="U262">
            <v>21565.43</v>
          </cell>
          <cell r="V262">
            <v>0</v>
          </cell>
          <cell r="W262">
            <v>0</v>
          </cell>
          <cell r="X262">
            <v>0</v>
          </cell>
          <cell r="Y262">
            <v>0</v>
          </cell>
        </row>
        <row r="263">
          <cell r="A263">
            <v>200109</v>
          </cell>
          <cell r="B263" t="str">
            <v>dfp</v>
          </cell>
          <cell r="C263" t="str">
            <v>dfp18</v>
          </cell>
          <cell r="D263">
            <v>37138</v>
          </cell>
          <cell r="E263">
            <v>37139</v>
          </cell>
          <cell r="F263">
            <v>37141</v>
          </cell>
          <cell r="G263">
            <v>654.70001220703125</v>
          </cell>
          <cell r="H263">
            <v>655.70001220703125</v>
          </cell>
          <cell r="I263" t="str">
            <v>DAF Ivangorod</v>
          </cell>
          <cell r="J263" t="str">
            <v>FOB Tallinn</v>
          </cell>
          <cell r="K263" t="str">
            <v>Фосфорит</v>
          </cell>
          <cell r="L263" t="str">
            <v>Фосфорит</v>
          </cell>
          <cell r="M263" t="str">
            <v>GMF</v>
          </cell>
          <cell r="N263" t="str">
            <v>Nagel</v>
          </cell>
          <cell r="O263">
            <v>138</v>
          </cell>
          <cell r="P263">
            <v>90486.6</v>
          </cell>
          <cell r="Q263">
            <v>90486.6</v>
          </cell>
          <cell r="R263">
            <v>0</v>
          </cell>
          <cell r="S263" t="str">
            <v>EBSS</v>
          </cell>
          <cell r="T263">
            <v>5011.83</v>
          </cell>
          <cell r="U263">
            <v>5011.83</v>
          </cell>
          <cell r="V263">
            <v>0</v>
          </cell>
          <cell r="W263">
            <v>0</v>
          </cell>
          <cell r="X263">
            <v>0</v>
          </cell>
          <cell r="Y263">
            <v>0</v>
          </cell>
        </row>
        <row r="264">
          <cell r="A264">
            <v>200109</v>
          </cell>
          <cell r="B264" t="str">
            <v>dfp</v>
          </cell>
          <cell r="C264" t="str">
            <v>dfp19</v>
          </cell>
          <cell r="D264">
            <v>37139</v>
          </cell>
          <cell r="E264">
            <v>37141</v>
          </cell>
          <cell r="F264">
            <v>37145</v>
          </cell>
          <cell r="G264">
            <v>728.6199951171875</v>
          </cell>
          <cell r="H264">
            <v>694.0999755859375</v>
          </cell>
          <cell r="I264" t="str">
            <v>DAF Ivangorod</v>
          </cell>
          <cell r="J264" t="str">
            <v>FOB Tallinn</v>
          </cell>
          <cell r="K264" t="str">
            <v>Фосфорит</v>
          </cell>
          <cell r="L264" t="str">
            <v>Фосфорит</v>
          </cell>
          <cell r="M264" t="str">
            <v>GMF</v>
          </cell>
          <cell r="N264" t="str">
            <v>Nagel</v>
          </cell>
          <cell r="O264">
            <v>138</v>
          </cell>
          <cell r="P264">
            <v>95785.8</v>
          </cell>
          <cell r="Q264">
            <v>95785.8</v>
          </cell>
          <cell r="R264">
            <v>0</v>
          </cell>
          <cell r="S264" t="str">
            <v>EBSS</v>
          </cell>
          <cell r="T264">
            <v>5459.2250000000004</v>
          </cell>
          <cell r="U264">
            <v>5459.23</v>
          </cell>
          <cell r="V264">
            <v>0</v>
          </cell>
          <cell r="W264">
            <v>0</v>
          </cell>
          <cell r="X264">
            <v>0</v>
          </cell>
          <cell r="Y264">
            <v>0</v>
          </cell>
        </row>
        <row r="265">
          <cell r="A265">
            <v>200109</v>
          </cell>
          <cell r="B265" t="str">
            <v>dfp</v>
          </cell>
          <cell r="C265" t="str">
            <v>dfp20</v>
          </cell>
          <cell r="D265">
            <v>37145</v>
          </cell>
          <cell r="E265">
            <v>37147</v>
          </cell>
          <cell r="F265">
            <v>37148</v>
          </cell>
          <cell r="G265">
            <v>2524.10009765625</v>
          </cell>
          <cell r="H265">
            <v>2566.199951171875</v>
          </cell>
          <cell r="I265" t="str">
            <v>DAF Ivangorod</v>
          </cell>
          <cell r="J265" t="str">
            <v>FOB Tallinn</v>
          </cell>
          <cell r="K265" t="str">
            <v>Фосфорит</v>
          </cell>
          <cell r="L265" t="str">
            <v>Фосфорит</v>
          </cell>
          <cell r="M265" t="str">
            <v>GMF</v>
          </cell>
          <cell r="N265" t="str">
            <v>Nagel</v>
          </cell>
          <cell r="O265">
            <v>138</v>
          </cell>
          <cell r="P265">
            <v>354135.6</v>
          </cell>
          <cell r="Q265">
            <v>354135.6</v>
          </cell>
          <cell r="R265">
            <v>0</v>
          </cell>
          <cell r="S265" t="str">
            <v>EBSS</v>
          </cell>
          <cell r="T265">
            <v>18192.95</v>
          </cell>
          <cell r="U265">
            <v>18192.95</v>
          </cell>
          <cell r="V265">
            <v>0</v>
          </cell>
          <cell r="W265">
            <v>0</v>
          </cell>
          <cell r="X265">
            <v>0</v>
          </cell>
          <cell r="Y265">
            <v>0</v>
          </cell>
        </row>
        <row r="266">
          <cell r="A266">
            <v>200109</v>
          </cell>
          <cell r="B266" t="str">
            <v>dfp</v>
          </cell>
          <cell r="C266" t="str">
            <v>dfp21</v>
          </cell>
          <cell r="D266">
            <v>37148</v>
          </cell>
          <cell r="E266">
            <v>37147</v>
          </cell>
          <cell r="F266">
            <v>37150</v>
          </cell>
          <cell r="G266">
            <v>1195.7900390625</v>
          </cell>
          <cell r="H266">
            <v>1194.719970703125</v>
          </cell>
          <cell r="I266" t="str">
            <v>DAF Ivangorod</v>
          </cell>
          <cell r="J266" t="str">
            <v>FOB Tallinn</v>
          </cell>
          <cell r="K266" t="str">
            <v>Фосфорит</v>
          </cell>
          <cell r="L266" t="str">
            <v>Фосфорит</v>
          </cell>
          <cell r="M266" t="str">
            <v>GMF</v>
          </cell>
          <cell r="N266" t="str">
            <v>Nagel</v>
          </cell>
          <cell r="O266">
            <v>138</v>
          </cell>
          <cell r="P266">
            <v>164871.35999999999</v>
          </cell>
          <cell r="Q266">
            <v>164871.35999999999</v>
          </cell>
          <cell r="R266">
            <v>0</v>
          </cell>
          <cell r="S266" t="str">
            <v>EBSS</v>
          </cell>
          <cell r="T266">
            <v>8799.1200000000008</v>
          </cell>
          <cell r="U266">
            <v>8799.1200000000008</v>
          </cell>
          <cell r="V266">
            <v>0</v>
          </cell>
          <cell r="W266">
            <v>0</v>
          </cell>
          <cell r="X266">
            <v>0</v>
          </cell>
          <cell r="Y266">
            <v>0</v>
          </cell>
        </row>
        <row r="267">
          <cell r="A267">
            <v>200109</v>
          </cell>
          <cell r="B267" t="str">
            <v>dfp</v>
          </cell>
          <cell r="C267" t="str">
            <v>dfp22</v>
          </cell>
          <cell r="D267">
            <v>37149</v>
          </cell>
          <cell r="E267">
            <v>37155</v>
          </cell>
          <cell r="F267">
            <v>37157</v>
          </cell>
          <cell r="G267">
            <v>1026.1700439453125</v>
          </cell>
          <cell r="H267">
            <v>1030.6400146484375</v>
          </cell>
          <cell r="I267" t="str">
            <v>DAF Ivangorod</v>
          </cell>
          <cell r="J267" t="str">
            <v>FOB Tallinn</v>
          </cell>
          <cell r="K267" t="str">
            <v>Фосфорит</v>
          </cell>
          <cell r="L267" t="str">
            <v>Фосфорит</v>
          </cell>
          <cell r="M267" t="str">
            <v>GMF</v>
          </cell>
          <cell r="N267" t="str">
            <v>Nagel</v>
          </cell>
          <cell r="O267">
            <v>144.40379999999999</v>
          </cell>
          <cell r="P267">
            <v>148828.32</v>
          </cell>
          <cell r="Q267">
            <v>148828.32</v>
          </cell>
          <cell r="R267">
            <v>0</v>
          </cell>
          <cell r="S267" t="str">
            <v>EBSS</v>
          </cell>
          <cell r="T267">
            <v>9421.3474999999999</v>
          </cell>
          <cell r="U267">
            <v>9421.35</v>
          </cell>
          <cell r="V267">
            <v>0</v>
          </cell>
          <cell r="W267">
            <v>0</v>
          </cell>
          <cell r="X267">
            <v>0</v>
          </cell>
          <cell r="Y267">
            <v>0</v>
          </cell>
        </row>
        <row r="268">
          <cell r="A268">
            <v>200109</v>
          </cell>
          <cell r="B268" t="str">
            <v>dfp</v>
          </cell>
          <cell r="C268" t="str">
            <v>dfp23</v>
          </cell>
          <cell r="D268">
            <v>37151</v>
          </cell>
          <cell r="E268">
            <v>37155</v>
          </cell>
          <cell r="F268">
            <v>37157</v>
          </cell>
          <cell r="G268">
            <v>1350.5400390625</v>
          </cell>
          <cell r="H268">
            <v>1350.969970703125</v>
          </cell>
          <cell r="I268" t="str">
            <v>DAF Ivangorod</v>
          </cell>
          <cell r="J268" t="str">
            <v>FOB Tallinn</v>
          </cell>
          <cell r="K268" t="str">
            <v>Фосфорит</v>
          </cell>
          <cell r="L268" t="str">
            <v>Фосфорит</v>
          </cell>
          <cell r="M268" t="str">
            <v>GMF</v>
          </cell>
          <cell r="N268" t="str">
            <v>Nagel</v>
          </cell>
          <cell r="O268">
            <v>138</v>
          </cell>
          <cell r="P268">
            <v>186433.86</v>
          </cell>
          <cell r="Q268">
            <v>186433.86</v>
          </cell>
          <cell r="R268">
            <v>0</v>
          </cell>
          <cell r="S268" t="str">
            <v>EBSS</v>
          </cell>
          <cell r="T268">
            <v>9886.9325000000008</v>
          </cell>
          <cell r="U268">
            <v>9886.93</v>
          </cell>
          <cell r="V268">
            <v>0</v>
          </cell>
          <cell r="W268">
            <v>0</v>
          </cell>
          <cell r="X268">
            <v>0</v>
          </cell>
          <cell r="Y268">
            <v>0</v>
          </cell>
        </row>
        <row r="269">
          <cell r="A269">
            <v>200109</v>
          </cell>
          <cell r="B269" t="str">
            <v>dfp</v>
          </cell>
          <cell r="C269" t="str">
            <v>dfp24</v>
          </cell>
          <cell r="D269">
            <v>37153</v>
          </cell>
          <cell r="E269">
            <v>37147</v>
          </cell>
          <cell r="F269">
            <v>37164</v>
          </cell>
          <cell r="G269">
            <v>2006</v>
          </cell>
          <cell r="H269">
            <v>2009.02001953125</v>
          </cell>
          <cell r="I269" t="str">
            <v>DAF Ivangorod</v>
          </cell>
          <cell r="J269" t="str">
            <v>CIF Alexandria</v>
          </cell>
          <cell r="K269" t="str">
            <v>Фосфорит</v>
          </cell>
          <cell r="L269" t="str">
            <v>Фосфорит</v>
          </cell>
          <cell r="M269" t="str">
            <v>GMF</v>
          </cell>
          <cell r="N269" t="str">
            <v>Jomitco</v>
          </cell>
          <cell r="O269">
            <v>177</v>
          </cell>
          <cell r="P269">
            <v>355596.54</v>
          </cell>
          <cell r="Q269">
            <v>354000</v>
          </cell>
          <cell r="R269">
            <v>1596.54</v>
          </cell>
          <cell r="S269" t="str">
            <v>EBSS</v>
          </cell>
          <cell r="T269">
            <v>78390.854999999996</v>
          </cell>
          <cell r="U269">
            <v>78390.86</v>
          </cell>
          <cell r="V269">
            <v>0</v>
          </cell>
          <cell r="W269">
            <v>1564.62</v>
          </cell>
          <cell r="X269">
            <v>1564.62</v>
          </cell>
          <cell r="Y269">
            <v>0</v>
          </cell>
        </row>
        <row r="270">
          <cell r="A270">
            <v>200109</v>
          </cell>
          <cell r="B270" t="str">
            <v>dfp</v>
          </cell>
          <cell r="C270" t="str">
            <v>dfp25</v>
          </cell>
          <cell r="D270">
            <v>37161</v>
          </cell>
          <cell r="E270">
            <v>37162</v>
          </cell>
          <cell r="F270">
            <v>37164</v>
          </cell>
          <cell r="G270">
            <v>2295.929931640625</v>
          </cell>
          <cell r="H270">
            <v>2296.60009765625</v>
          </cell>
          <cell r="I270" t="str">
            <v>DAF Ivangorod</v>
          </cell>
          <cell r="J270" t="str">
            <v>FOB Tallinn</v>
          </cell>
          <cell r="K270" t="str">
            <v>Фосфорит</v>
          </cell>
          <cell r="L270" t="str">
            <v>Фосфорит</v>
          </cell>
          <cell r="M270" t="str">
            <v>GMF</v>
          </cell>
          <cell r="N270" t="str">
            <v>Nagel</v>
          </cell>
          <cell r="O270">
            <v>134.65880000000001</v>
          </cell>
          <cell r="P270">
            <v>309257.33</v>
          </cell>
          <cell r="Q270">
            <v>309257.33</v>
          </cell>
          <cell r="R270">
            <v>0</v>
          </cell>
          <cell r="S270" t="str">
            <v>EBSS</v>
          </cell>
          <cell r="T270">
            <v>16653.349999999999</v>
          </cell>
          <cell r="U270">
            <v>16653.349999999999</v>
          </cell>
          <cell r="V270">
            <v>0</v>
          </cell>
          <cell r="W270">
            <v>0</v>
          </cell>
          <cell r="X270">
            <v>0</v>
          </cell>
          <cell r="Y270">
            <v>0</v>
          </cell>
        </row>
        <row r="271">
          <cell r="A271">
            <v>200109</v>
          </cell>
          <cell r="B271" t="str">
            <v>dfp</v>
          </cell>
          <cell r="C271" t="str">
            <v>dfp26</v>
          </cell>
          <cell r="D271">
            <v>37154</v>
          </cell>
          <cell r="E271">
            <v>37154</v>
          </cell>
          <cell r="F271">
            <v>37154</v>
          </cell>
          <cell r="G271">
            <v>65</v>
          </cell>
          <cell r="H271">
            <v>65</v>
          </cell>
          <cell r="I271" t="str">
            <v>DAF Ivangorod</v>
          </cell>
          <cell r="J271" t="str">
            <v>DAF Ivangorod</v>
          </cell>
          <cell r="K271" t="str">
            <v>Фосфорит</v>
          </cell>
          <cell r="L271" t="str">
            <v>Фосфорит</v>
          </cell>
          <cell r="M271" t="str">
            <v>GMF</v>
          </cell>
          <cell r="N271" t="str">
            <v>Express Eng</v>
          </cell>
          <cell r="O271">
            <v>143.6</v>
          </cell>
          <cell r="P271">
            <v>9334</v>
          </cell>
          <cell r="Q271">
            <v>9334</v>
          </cell>
          <cell r="R271">
            <v>0</v>
          </cell>
          <cell r="S271">
            <v>0</v>
          </cell>
          <cell r="T271">
            <v>0</v>
          </cell>
          <cell r="U271">
            <v>0</v>
          </cell>
          <cell r="V271">
            <v>0</v>
          </cell>
          <cell r="W271">
            <v>0</v>
          </cell>
          <cell r="X271">
            <v>0</v>
          </cell>
          <cell r="Y271">
            <v>0</v>
          </cell>
        </row>
        <row r="272">
          <cell r="A272">
            <v>200109</v>
          </cell>
          <cell r="B272" t="str">
            <v>dfp</v>
          </cell>
          <cell r="C272" t="str">
            <v>dfp27</v>
          </cell>
          <cell r="D272">
            <v>37158</v>
          </cell>
          <cell r="E272">
            <v>37155</v>
          </cell>
          <cell r="F272">
            <v>37155</v>
          </cell>
          <cell r="G272">
            <v>64</v>
          </cell>
          <cell r="H272">
            <v>64</v>
          </cell>
          <cell r="I272" t="str">
            <v>DAF Ivangorod</v>
          </cell>
          <cell r="J272" t="str">
            <v>DAF Ivangorod</v>
          </cell>
          <cell r="K272" t="str">
            <v>Фосфорит</v>
          </cell>
          <cell r="L272" t="str">
            <v>Фосфорит</v>
          </cell>
          <cell r="M272" t="str">
            <v>GMF</v>
          </cell>
          <cell r="N272" t="str">
            <v>Express Eng</v>
          </cell>
          <cell r="O272">
            <v>143.6</v>
          </cell>
          <cell r="P272">
            <v>9190.4</v>
          </cell>
          <cell r="Q272">
            <v>9190.4</v>
          </cell>
          <cell r="R272">
            <v>0</v>
          </cell>
          <cell r="S272">
            <v>2638.58</v>
          </cell>
          <cell r="T272">
            <v>0</v>
          </cell>
          <cell r="U272">
            <v>0</v>
          </cell>
          <cell r="V272">
            <v>0</v>
          </cell>
          <cell r="W272">
            <v>0</v>
          </cell>
          <cell r="X272">
            <v>0</v>
          </cell>
          <cell r="Y272">
            <v>0</v>
          </cell>
        </row>
        <row r="273">
          <cell r="A273">
            <v>200109</v>
          </cell>
          <cell r="B273" t="str">
            <v>dfp</v>
          </cell>
          <cell r="C273" t="str">
            <v>dfp28</v>
          </cell>
          <cell r="D273">
            <v>37159</v>
          </cell>
          <cell r="E273">
            <v>37162</v>
          </cell>
          <cell r="F273">
            <v>37162</v>
          </cell>
          <cell r="G273">
            <v>65</v>
          </cell>
          <cell r="H273">
            <v>65</v>
          </cell>
          <cell r="I273" t="str">
            <v>DAF Ivangorod</v>
          </cell>
          <cell r="J273" t="str">
            <v>DAF Ivangorod</v>
          </cell>
          <cell r="K273" t="str">
            <v>Фосфорит</v>
          </cell>
          <cell r="L273" t="str">
            <v>Фосфорит</v>
          </cell>
          <cell r="M273" t="str">
            <v>Mirintex</v>
          </cell>
          <cell r="N273" t="str">
            <v>Fakserting</v>
          </cell>
          <cell r="O273">
            <v>147</v>
          </cell>
          <cell r="P273">
            <v>9555</v>
          </cell>
          <cell r="Q273">
            <v>9555</v>
          </cell>
          <cell r="R273">
            <v>0</v>
          </cell>
          <cell r="S273">
            <v>0</v>
          </cell>
          <cell r="T273">
            <v>0</v>
          </cell>
          <cell r="U273">
            <v>0</v>
          </cell>
          <cell r="V273">
            <v>0</v>
          </cell>
          <cell r="W273">
            <v>0</v>
          </cell>
          <cell r="X273">
            <v>0</v>
          </cell>
          <cell r="Y273">
            <v>0</v>
          </cell>
        </row>
        <row r="274">
          <cell r="A274">
            <v>200110</v>
          </cell>
          <cell r="B274" t="str">
            <v>dfp</v>
          </cell>
          <cell r="C274" t="str">
            <v>dfp29</v>
          </cell>
          <cell r="D274">
            <v>37168</v>
          </cell>
          <cell r="E274">
            <v>37180</v>
          </cell>
          <cell r="F274">
            <v>37180</v>
          </cell>
          <cell r="G274">
            <v>65</v>
          </cell>
          <cell r="H274">
            <v>65</v>
          </cell>
          <cell r="I274" t="str">
            <v>FCA Sala</v>
          </cell>
          <cell r="J274" t="str">
            <v>FCA Sala</v>
          </cell>
          <cell r="K274" t="str">
            <v>Фосфорит</v>
          </cell>
          <cell r="L274" t="str">
            <v>Фосфорит</v>
          </cell>
          <cell r="M274" t="str">
            <v>GMF</v>
          </cell>
          <cell r="N274" t="str">
            <v>Raleksas</v>
          </cell>
          <cell r="O274">
            <v>148</v>
          </cell>
          <cell r="P274">
            <v>9620</v>
          </cell>
          <cell r="Q274">
            <v>9620</v>
          </cell>
          <cell r="R274">
            <v>0</v>
          </cell>
          <cell r="S274">
            <v>0</v>
          </cell>
          <cell r="T274">
            <v>0</v>
          </cell>
          <cell r="U274">
            <v>0</v>
          </cell>
          <cell r="V274">
            <v>0</v>
          </cell>
          <cell r="W274">
            <v>0</v>
          </cell>
          <cell r="X274">
            <v>0</v>
          </cell>
          <cell r="Y274">
            <v>0</v>
          </cell>
        </row>
        <row r="275">
          <cell r="A275">
            <v>200110</v>
          </cell>
          <cell r="B275" t="str">
            <v>dfp</v>
          </cell>
          <cell r="C275" t="str">
            <v>dfp30</v>
          </cell>
          <cell r="D275">
            <v>37169</v>
          </cell>
          <cell r="E275">
            <v>37169</v>
          </cell>
          <cell r="F275">
            <v>37170</v>
          </cell>
          <cell r="G275">
            <v>1014.7899780273438</v>
          </cell>
          <cell r="H275">
            <v>1021.02001953125</v>
          </cell>
          <cell r="I275" t="str">
            <v>DAF Ivangorod</v>
          </cell>
          <cell r="J275" t="str">
            <v>FOB Tallinn</v>
          </cell>
          <cell r="K275" t="str">
            <v>Фосфорит</v>
          </cell>
          <cell r="L275" t="str">
            <v>Фосфорит</v>
          </cell>
          <cell r="M275" t="str">
            <v>GMF</v>
          </cell>
          <cell r="N275" t="str">
            <v>Nagel</v>
          </cell>
          <cell r="O275">
            <v>138</v>
          </cell>
          <cell r="P275">
            <v>140900.76</v>
          </cell>
          <cell r="Q275">
            <v>140900.76</v>
          </cell>
          <cell r="R275">
            <v>0</v>
          </cell>
          <cell r="S275" t="str">
            <v>EBSS</v>
          </cell>
          <cell r="T275">
            <v>7545.2674999999999</v>
          </cell>
          <cell r="U275">
            <v>7545.27</v>
          </cell>
          <cell r="V275">
            <v>0</v>
          </cell>
          <cell r="W275">
            <v>0</v>
          </cell>
          <cell r="X275">
            <v>0</v>
          </cell>
          <cell r="Y275">
            <v>0</v>
          </cell>
        </row>
        <row r="276">
          <cell r="A276">
            <v>200110</v>
          </cell>
          <cell r="B276" t="str">
            <v>dfp</v>
          </cell>
          <cell r="C276" t="str">
            <v>dfp31</v>
          </cell>
          <cell r="D276">
            <v>37175</v>
          </cell>
          <cell r="E276">
            <v>37175</v>
          </cell>
          <cell r="F276">
            <v>37178</v>
          </cell>
          <cell r="G276">
            <v>3006.260009765625</v>
          </cell>
          <cell r="H276">
            <v>3003.22998046875</v>
          </cell>
          <cell r="I276" t="str">
            <v>DAF Ivangorod</v>
          </cell>
          <cell r="J276" t="str">
            <v>FOB Tallinn</v>
          </cell>
          <cell r="K276" t="str">
            <v>Фосфорит</v>
          </cell>
          <cell r="L276" t="str">
            <v>Фосфорит</v>
          </cell>
          <cell r="M276" t="str">
            <v>GMF</v>
          </cell>
          <cell r="N276" t="str">
            <v>Nagel</v>
          </cell>
          <cell r="O276">
            <v>131</v>
          </cell>
          <cell r="P276">
            <v>393423.13</v>
          </cell>
          <cell r="Q276">
            <v>393423.13</v>
          </cell>
          <cell r="R276">
            <v>0</v>
          </cell>
          <cell r="S276" t="str">
            <v>EBSS</v>
          </cell>
          <cell r="T276">
            <v>21465.767500000002</v>
          </cell>
          <cell r="U276">
            <v>21465.77</v>
          </cell>
          <cell r="V276">
            <v>0</v>
          </cell>
          <cell r="W276">
            <v>0</v>
          </cell>
          <cell r="X276">
            <v>0</v>
          </cell>
          <cell r="Y276">
            <v>0</v>
          </cell>
        </row>
        <row r="277">
          <cell r="A277">
            <v>200110</v>
          </cell>
          <cell r="B277" t="str">
            <v>dfp</v>
          </cell>
          <cell r="C277" t="str">
            <v>dfp32</v>
          </cell>
          <cell r="D277">
            <v>37179</v>
          </cell>
          <cell r="E277">
            <v>37181</v>
          </cell>
          <cell r="F277">
            <v>37182</v>
          </cell>
          <cell r="G277">
            <v>1400.949951171875</v>
          </cell>
          <cell r="H277">
            <v>1406.739990234375</v>
          </cell>
          <cell r="I277" t="str">
            <v>DAF Ivangorod</v>
          </cell>
          <cell r="J277" t="str">
            <v>FOB Tallinn</v>
          </cell>
          <cell r="K277" t="str">
            <v>Фосфорит</v>
          </cell>
          <cell r="L277" t="str">
            <v>Фосфорит</v>
          </cell>
          <cell r="M277" t="str">
            <v>GMF</v>
          </cell>
          <cell r="N277" t="str">
            <v>Nagel</v>
          </cell>
          <cell r="O277">
            <v>138</v>
          </cell>
          <cell r="P277">
            <v>194130.12</v>
          </cell>
          <cell r="Q277">
            <v>194130.12</v>
          </cell>
          <cell r="R277">
            <v>0</v>
          </cell>
          <cell r="S277" t="str">
            <v>EBSS</v>
          </cell>
          <cell r="T277">
            <v>10249.915000000001</v>
          </cell>
          <cell r="U277">
            <v>10249.92</v>
          </cell>
          <cell r="V277">
            <v>0</v>
          </cell>
          <cell r="W277">
            <v>0</v>
          </cell>
          <cell r="X277">
            <v>0</v>
          </cell>
          <cell r="Y277">
            <v>0</v>
          </cell>
        </row>
        <row r="278">
          <cell r="A278">
            <v>200110</v>
          </cell>
          <cell r="B278" t="str">
            <v>dfp</v>
          </cell>
          <cell r="C278" t="str">
            <v>dfp33</v>
          </cell>
          <cell r="D278">
            <v>37182</v>
          </cell>
          <cell r="E278">
            <v>37183</v>
          </cell>
          <cell r="F278">
            <v>37186</v>
          </cell>
          <cell r="G278">
            <v>868.719970703125</v>
          </cell>
          <cell r="H278">
            <v>871.530029296875</v>
          </cell>
          <cell r="I278" t="str">
            <v>DAF Ivangorod</v>
          </cell>
          <cell r="J278" t="str">
            <v>FOB Tallinn</v>
          </cell>
          <cell r="K278" t="str">
            <v>Фосфорит</v>
          </cell>
          <cell r="L278" t="str">
            <v>Фосфорит</v>
          </cell>
          <cell r="M278" t="str">
            <v>GMF</v>
          </cell>
          <cell r="N278" t="str">
            <v>Nagel</v>
          </cell>
          <cell r="O278">
            <v>145.86320000000001</v>
          </cell>
          <cell r="P278">
            <v>127124.14</v>
          </cell>
          <cell r="Q278">
            <v>127124.14</v>
          </cell>
          <cell r="R278">
            <v>0</v>
          </cell>
          <cell r="S278" t="str">
            <v>EBSS</v>
          </cell>
          <cell r="T278">
            <v>8387.6924999999992</v>
          </cell>
          <cell r="U278">
            <v>8387.69</v>
          </cell>
          <cell r="V278">
            <v>0</v>
          </cell>
          <cell r="W278">
            <v>0</v>
          </cell>
          <cell r="X278">
            <v>0</v>
          </cell>
          <cell r="Y278">
            <v>0</v>
          </cell>
        </row>
        <row r="279">
          <cell r="A279">
            <v>200110</v>
          </cell>
          <cell r="B279" t="str">
            <v>dfp</v>
          </cell>
          <cell r="C279" t="str">
            <v>dfp34</v>
          </cell>
          <cell r="D279">
            <v>37186</v>
          </cell>
          <cell r="E279">
            <v>37189</v>
          </cell>
          <cell r="F279">
            <v>37193</v>
          </cell>
          <cell r="G279">
            <v>843.97998046875</v>
          </cell>
          <cell r="H279">
            <v>852.04998779296875</v>
          </cell>
          <cell r="I279" t="str">
            <v>DAF Ivangorod</v>
          </cell>
          <cell r="J279" t="str">
            <v>FOB Tallinn</v>
          </cell>
          <cell r="K279" t="str">
            <v>Фосфорит</v>
          </cell>
          <cell r="L279" t="str">
            <v>Фосфорит</v>
          </cell>
          <cell r="M279" t="str">
            <v>GMF</v>
          </cell>
          <cell r="N279" t="str">
            <v>Nagel</v>
          </cell>
          <cell r="O279">
            <v>138.18690000000001</v>
          </cell>
          <cell r="P279">
            <v>117742.16</v>
          </cell>
          <cell r="Q279">
            <v>117742.16</v>
          </cell>
          <cell r="R279">
            <v>0</v>
          </cell>
          <cell r="S279" t="str">
            <v>EBSS</v>
          </cell>
          <cell r="T279">
            <v>6862.835</v>
          </cell>
          <cell r="U279">
            <v>6862.83</v>
          </cell>
          <cell r="V279">
            <v>0</v>
          </cell>
          <cell r="W279">
            <v>0</v>
          </cell>
          <cell r="X279">
            <v>0</v>
          </cell>
          <cell r="Y279">
            <v>0</v>
          </cell>
        </row>
        <row r="280">
          <cell r="A280">
            <v>200110</v>
          </cell>
          <cell r="B280" t="str">
            <v>dfp</v>
          </cell>
          <cell r="C280" t="str">
            <v>dfp35</v>
          </cell>
          <cell r="D280">
            <v>37189</v>
          </cell>
          <cell r="E280">
            <v>37187</v>
          </cell>
          <cell r="F280">
            <v>37190</v>
          </cell>
          <cell r="G280">
            <v>1031.2049560546875</v>
          </cell>
          <cell r="H280">
            <v>1023.3800048828125</v>
          </cell>
          <cell r="I280" t="str">
            <v>DAF Ivangorod</v>
          </cell>
          <cell r="J280" t="str">
            <v>FOB Tallinn</v>
          </cell>
          <cell r="K280" t="str">
            <v>Фосфорит</v>
          </cell>
          <cell r="L280" t="str">
            <v>Фосфорит</v>
          </cell>
          <cell r="M280" t="str">
            <v>GMF</v>
          </cell>
          <cell r="N280" t="str">
            <v>Nagel</v>
          </cell>
          <cell r="O280">
            <v>139.28980000000001</v>
          </cell>
          <cell r="P280">
            <v>142546.44</v>
          </cell>
          <cell r="Q280">
            <v>142546.44</v>
          </cell>
          <cell r="R280">
            <v>0</v>
          </cell>
          <cell r="S280" t="str">
            <v>EBSS</v>
          </cell>
          <cell r="T280">
            <v>7989.8787000000002</v>
          </cell>
          <cell r="U280">
            <v>7989.88</v>
          </cell>
          <cell r="V280">
            <v>0</v>
          </cell>
          <cell r="W280">
            <v>0</v>
          </cell>
          <cell r="X280">
            <v>0</v>
          </cell>
          <cell r="Y280">
            <v>0</v>
          </cell>
        </row>
        <row r="281">
          <cell r="A281">
            <v>200110</v>
          </cell>
          <cell r="B281" t="str">
            <v>dfp</v>
          </cell>
          <cell r="C281" t="str">
            <v>dfp36</v>
          </cell>
          <cell r="D281">
            <v>37194</v>
          </cell>
          <cell r="E281">
            <v>37195</v>
          </cell>
          <cell r="F281">
            <v>37203</v>
          </cell>
          <cell r="G281">
            <v>1829.02001953125</v>
          </cell>
          <cell r="H281">
            <v>1834.760009765625</v>
          </cell>
          <cell r="I281" t="str">
            <v>DAF Ivangorod</v>
          </cell>
          <cell r="J281" t="str">
            <v>FOB Tallinn</v>
          </cell>
          <cell r="K281" t="str">
            <v>Фосфорит</v>
          </cell>
          <cell r="L281" t="str">
            <v>Фосфорит</v>
          </cell>
          <cell r="M281" t="str">
            <v>GMF</v>
          </cell>
          <cell r="N281" t="str">
            <v>Nagel</v>
          </cell>
          <cell r="O281">
            <v>139.0968</v>
          </cell>
          <cell r="P281">
            <v>255209.22</v>
          </cell>
          <cell r="Q281">
            <v>255209.22</v>
          </cell>
          <cell r="R281">
            <v>0</v>
          </cell>
          <cell r="S281" t="str">
            <v>EBSS</v>
          </cell>
          <cell r="T281">
            <v>14397.96</v>
          </cell>
          <cell r="U281">
            <v>14397.96</v>
          </cell>
          <cell r="V281">
            <v>0</v>
          </cell>
          <cell r="W281">
            <v>0</v>
          </cell>
          <cell r="X281">
            <v>0</v>
          </cell>
          <cell r="Y281">
            <v>0</v>
          </cell>
        </row>
        <row r="282">
          <cell r="A282">
            <v>200109</v>
          </cell>
          <cell r="B282" t="str">
            <v>dfp</v>
          </cell>
          <cell r="C282" t="str">
            <v>dfp38</v>
          </cell>
          <cell r="D282">
            <v>37141</v>
          </cell>
          <cell r="E282">
            <v>37155</v>
          </cell>
          <cell r="F282">
            <v>37155</v>
          </cell>
          <cell r="G282">
            <v>19.229999542236328</v>
          </cell>
          <cell r="H282">
            <v>19.229999542236328</v>
          </cell>
          <cell r="I282" t="str">
            <v>DAF Ivangorod</v>
          </cell>
          <cell r="J282" t="str">
            <v>DAF Ivangorod</v>
          </cell>
          <cell r="K282" t="str">
            <v>Фосфорит</v>
          </cell>
          <cell r="L282" t="str">
            <v>Фосфорит</v>
          </cell>
          <cell r="M282" t="str">
            <v>Mirintex</v>
          </cell>
          <cell r="N282" t="str">
            <v>Fakserting</v>
          </cell>
          <cell r="O282">
            <v>150.75</v>
          </cell>
          <cell r="P282">
            <v>2898.9225000000001</v>
          </cell>
          <cell r="Q282">
            <v>2898.92</v>
          </cell>
          <cell r="R282">
            <v>0</v>
          </cell>
          <cell r="S282" t="str">
            <v>EBSS</v>
          </cell>
          <cell r="T282">
            <v>91.342500000000001</v>
          </cell>
          <cell r="U282">
            <v>91.34</v>
          </cell>
          <cell r="V282">
            <v>0</v>
          </cell>
          <cell r="W282">
            <v>0</v>
          </cell>
          <cell r="X282">
            <v>0</v>
          </cell>
          <cell r="Y282">
            <v>0</v>
          </cell>
        </row>
        <row r="283">
          <cell r="A283">
            <v>200111</v>
          </cell>
          <cell r="B283" t="str">
            <v>dfp</v>
          </cell>
          <cell r="C283" t="str">
            <v>dfp39</v>
          </cell>
          <cell r="D283">
            <v>37200</v>
          </cell>
          <cell r="E283">
            <v>37205</v>
          </cell>
          <cell r="F283">
            <v>37206</v>
          </cell>
          <cell r="G283">
            <v>1103.739990234375</v>
          </cell>
          <cell r="H283">
            <v>1108.530029296875</v>
          </cell>
          <cell r="I283" t="str">
            <v>DAF Ivangorod</v>
          </cell>
          <cell r="J283" t="str">
            <v>FOB Tallinn</v>
          </cell>
          <cell r="K283" t="str">
            <v>Фосфорит</v>
          </cell>
          <cell r="L283" t="str">
            <v>Фосфорит</v>
          </cell>
          <cell r="M283" t="str">
            <v>GMF</v>
          </cell>
          <cell r="N283" t="str">
            <v>Nagel</v>
          </cell>
          <cell r="O283">
            <v>139.1908</v>
          </cell>
          <cell r="P283">
            <v>154297.14000000001</v>
          </cell>
          <cell r="Q283">
            <v>154297.14000000001</v>
          </cell>
          <cell r="R283">
            <v>0</v>
          </cell>
          <cell r="S283" t="str">
            <v>EBSS</v>
          </cell>
          <cell r="T283">
            <v>8528.1924999999992</v>
          </cell>
          <cell r="U283">
            <v>8528.19</v>
          </cell>
          <cell r="V283">
            <v>0</v>
          </cell>
          <cell r="W283">
            <v>0</v>
          </cell>
          <cell r="X283">
            <v>0</v>
          </cell>
          <cell r="Y283">
            <v>0</v>
          </cell>
        </row>
        <row r="284">
          <cell r="A284">
            <v>200111</v>
          </cell>
          <cell r="B284" t="str">
            <v>dfp</v>
          </cell>
          <cell r="C284" t="str">
            <v>dfp40</v>
          </cell>
          <cell r="D284">
            <v>37211</v>
          </cell>
          <cell r="E284">
            <v>37211</v>
          </cell>
          <cell r="F284">
            <v>37214</v>
          </cell>
          <cell r="G284">
            <v>630.64501953125</v>
          </cell>
          <cell r="H284">
            <v>625.8599853515625</v>
          </cell>
          <cell r="I284" t="str">
            <v>DAF Ivangorod</v>
          </cell>
          <cell r="J284" t="str">
            <v>FOB Tallinn</v>
          </cell>
          <cell r="K284" t="str">
            <v>Фосфорит</v>
          </cell>
          <cell r="L284" t="str">
            <v>Фосфорит</v>
          </cell>
          <cell r="M284" t="str">
            <v>GMF</v>
          </cell>
          <cell r="N284" t="str">
            <v>Nagel</v>
          </cell>
          <cell r="O284">
            <v>138</v>
          </cell>
          <cell r="P284">
            <v>86368.68</v>
          </cell>
          <cell r="Q284">
            <v>86368.68</v>
          </cell>
          <cell r="R284">
            <v>0</v>
          </cell>
          <cell r="S284" t="str">
            <v>EBSS</v>
          </cell>
          <cell r="T284">
            <v>4834.0812999999998</v>
          </cell>
          <cell r="U284">
            <v>4834.08</v>
          </cell>
          <cell r="V284">
            <v>0</v>
          </cell>
          <cell r="W284">
            <v>0</v>
          </cell>
          <cell r="X284">
            <v>0</v>
          </cell>
          <cell r="Y284">
            <v>0</v>
          </cell>
        </row>
        <row r="285">
          <cell r="A285">
            <v>200111</v>
          </cell>
          <cell r="B285" t="str">
            <v>dfp</v>
          </cell>
          <cell r="C285" t="str">
            <v>dfp41</v>
          </cell>
          <cell r="D285">
            <v>37213</v>
          </cell>
          <cell r="E285">
            <v>37213</v>
          </cell>
          <cell r="F285">
            <v>37215</v>
          </cell>
          <cell r="G285">
            <v>1054.6800537109375</v>
          </cell>
          <cell r="H285">
            <v>1056.0899658203125</v>
          </cell>
          <cell r="I285" t="str">
            <v>DAF Ivangorod</v>
          </cell>
          <cell r="J285" t="str">
            <v>FOB Tallinn</v>
          </cell>
          <cell r="K285" t="str">
            <v>Фосфорит</v>
          </cell>
          <cell r="L285" t="str">
            <v>Фосфорит</v>
          </cell>
          <cell r="M285" t="str">
            <v>GMF</v>
          </cell>
          <cell r="N285" t="str">
            <v>Nagel</v>
          </cell>
          <cell r="O285">
            <v>146.54089999999999</v>
          </cell>
          <cell r="P285">
            <v>154760.42000000001</v>
          </cell>
          <cell r="Q285">
            <v>154760.42000000001</v>
          </cell>
          <cell r="R285">
            <v>0</v>
          </cell>
          <cell r="S285" t="str">
            <v>EBSS</v>
          </cell>
          <cell r="T285">
            <v>10246.452499999999</v>
          </cell>
          <cell r="U285">
            <v>10246.450000000001</v>
          </cell>
          <cell r="V285">
            <v>0</v>
          </cell>
          <cell r="W285">
            <v>0</v>
          </cell>
          <cell r="X285">
            <v>0</v>
          </cell>
          <cell r="Y285">
            <v>0</v>
          </cell>
        </row>
        <row r="286">
          <cell r="A286">
            <v>200111</v>
          </cell>
          <cell r="B286" t="str">
            <v>dfp</v>
          </cell>
          <cell r="C286" t="str">
            <v>dfp43</v>
          </cell>
          <cell r="D286">
            <v>37218</v>
          </cell>
          <cell r="E286">
            <v>37219</v>
          </cell>
          <cell r="F286">
            <v>37220</v>
          </cell>
          <cell r="G286">
            <v>1061.8499755859375</v>
          </cell>
          <cell r="H286">
            <v>1065.3800048828125</v>
          </cell>
          <cell r="I286" t="str">
            <v>DAF Ivangorod</v>
          </cell>
          <cell r="J286" t="str">
            <v>FOB Tallinn</v>
          </cell>
          <cell r="K286" t="str">
            <v>Фосфорит</v>
          </cell>
          <cell r="L286" t="str">
            <v>Фосфорит</v>
          </cell>
          <cell r="M286" t="str">
            <v>GMF</v>
          </cell>
          <cell r="N286" t="str">
            <v>Nagel</v>
          </cell>
          <cell r="O286">
            <v>138</v>
          </cell>
          <cell r="P286">
            <v>147022.44</v>
          </cell>
          <cell r="Q286">
            <v>147022.44</v>
          </cell>
          <cell r="R286">
            <v>0</v>
          </cell>
          <cell r="S286" t="str">
            <v>EBSS</v>
          </cell>
          <cell r="T286">
            <v>7871.6049999999996</v>
          </cell>
          <cell r="U286">
            <v>7871.61</v>
          </cell>
          <cell r="V286">
            <v>0</v>
          </cell>
          <cell r="W286">
            <v>0</v>
          </cell>
          <cell r="X286">
            <v>0</v>
          </cell>
          <cell r="Y286">
            <v>0</v>
          </cell>
        </row>
        <row r="287">
          <cell r="A287">
            <v>200111</v>
          </cell>
          <cell r="B287" t="str">
            <v>dfp</v>
          </cell>
          <cell r="C287" t="str">
            <v>dfp44</v>
          </cell>
          <cell r="D287">
            <v>37223</v>
          </cell>
          <cell r="E287">
            <v>37225</v>
          </cell>
          <cell r="F287">
            <v>37228</v>
          </cell>
          <cell r="G287">
            <v>2024.72998046875</v>
          </cell>
          <cell r="H287">
            <v>2023.6300048828125</v>
          </cell>
          <cell r="I287" t="str">
            <v>DAF Ivangorod</v>
          </cell>
          <cell r="J287" t="str">
            <v>FOB Tallinn</v>
          </cell>
          <cell r="K287" t="str">
            <v>Фосфорит</v>
          </cell>
          <cell r="L287" t="str">
            <v>Фосфорит</v>
          </cell>
          <cell r="M287" t="str">
            <v>GMF</v>
          </cell>
          <cell r="N287" t="str">
            <v>Nagel</v>
          </cell>
          <cell r="O287">
            <v>138</v>
          </cell>
          <cell r="P287">
            <v>279260.94</v>
          </cell>
          <cell r="Q287">
            <v>279260.94</v>
          </cell>
          <cell r="R287">
            <v>0</v>
          </cell>
          <cell r="S287" t="str">
            <v>EBSS</v>
          </cell>
          <cell r="T287">
            <v>14558.5875</v>
          </cell>
          <cell r="U287">
            <v>14558.59</v>
          </cell>
          <cell r="V287">
            <v>0</v>
          </cell>
          <cell r="W287">
            <v>0</v>
          </cell>
          <cell r="X287">
            <v>0</v>
          </cell>
          <cell r="Y287">
            <v>0</v>
          </cell>
        </row>
        <row r="288">
          <cell r="A288">
            <v>200111</v>
          </cell>
          <cell r="B288" t="str">
            <v>dfp</v>
          </cell>
          <cell r="C288" t="str">
            <v>dfp45</v>
          </cell>
          <cell r="D288">
            <v>37212</v>
          </cell>
          <cell r="E288">
            <v>37213</v>
          </cell>
          <cell r="F288">
            <v>37214</v>
          </cell>
          <cell r="G288">
            <v>1945.989990234375</v>
          </cell>
          <cell r="H288">
            <v>1945.280029296875</v>
          </cell>
          <cell r="I288" t="str">
            <v>DAF Ivangorod</v>
          </cell>
          <cell r="J288" t="str">
            <v>FOB Tallinn</v>
          </cell>
          <cell r="K288" t="str">
            <v>Фосфорит</v>
          </cell>
          <cell r="L288" t="str">
            <v>Фосфорит</v>
          </cell>
          <cell r="M288" t="str">
            <v>GMF</v>
          </cell>
          <cell r="N288" t="str">
            <v>Nagel</v>
          </cell>
          <cell r="O288">
            <v>131</v>
          </cell>
          <cell r="P288">
            <v>254831.68</v>
          </cell>
          <cell r="Q288">
            <v>254831.68</v>
          </cell>
          <cell r="R288">
            <v>0</v>
          </cell>
          <cell r="S288" t="str">
            <v>EBSS</v>
          </cell>
          <cell r="T288">
            <v>14050.38</v>
          </cell>
          <cell r="U288">
            <v>14050.38</v>
          </cell>
          <cell r="V288">
            <v>0</v>
          </cell>
          <cell r="W288">
            <v>0</v>
          </cell>
          <cell r="X288">
            <v>0</v>
          </cell>
          <cell r="Y288">
            <v>0</v>
          </cell>
        </row>
        <row r="289">
          <cell r="A289">
            <v>200111</v>
          </cell>
          <cell r="B289" t="str">
            <v>dfp</v>
          </cell>
          <cell r="C289" t="str">
            <v>dfp46</v>
          </cell>
          <cell r="D289">
            <v>37215</v>
          </cell>
          <cell r="E289">
            <v>37219</v>
          </cell>
          <cell r="F289">
            <v>37219</v>
          </cell>
          <cell r="G289">
            <v>200</v>
          </cell>
          <cell r="H289">
            <v>200</v>
          </cell>
          <cell r="I289" t="str">
            <v>DAF Ivangorod</v>
          </cell>
          <cell r="J289" t="str">
            <v>DAF Ivangorod</v>
          </cell>
          <cell r="K289" t="str">
            <v>Фосфорит</v>
          </cell>
          <cell r="L289" t="str">
            <v>Фосфорит</v>
          </cell>
          <cell r="M289" t="str">
            <v>GMF</v>
          </cell>
          <cell r="N289" t="str">
            <v>Express Eng</v>
          </cell>
          <cell r="O289">
            <v>153.5</v>
          </cell>
          <cell r="P289">
            <v>30700</v>
          </cell>
          <cell r="Q289">
            <v>30700</v>
          </cell>
          <cell r="R289">
            <v>0</v>
          </cell>
          <cell r="S289">
            <v>0</v>
          </cell>
          <cell r="T289">
            <v>0</v>
          </cell>
          <cell r="U289">
            <v>0</v>
          </cell>
          <cell r="V289">
            <v>0</v>
          </cell>
          <cell r="W289">
            <v>0</v>
          </cell>
          <cell r="X289">
            <v>0</v>
          </cell>
          <cell r="Y289">
            <v>0</v>
          </cell>
        </row>
        <row r="290">
          <cell r="A290">
            <v>200109</v>
          </cell>
          <cell r="B290" t="str">
            <v>dfp</v>
          </cell>
          <cell r="C290" t="str">
            <v>dfp48</v>
          </cell>
          <cell r="D290">
            <v>37138</v>
          </cell>
          <cell r="E290">
            <v>37141</v>
          </cell>
          <cell r="F290">
            <v>37141</v>
          </cell>
          <cell r="G290">
            <v>36.689998626708984</v>
          </cell>
          <cell r="H290">
            <v>36.689998626708984</v>
          </cell>
          <cell r="I290" t="str">
            <v>DAF Ivangorod</v>
          </cell>
          <cell r="J290" t="str">
            <v>CPT Tallinn</v>
          </cell>
          <cell r="K290" t="str">
            <v>Фосфорит</v>
          </cell>
          <cell r="L290" t="str">
            <v>Фосфорит</v>
          </cell>
          <cell r="M290" t="str">
            <v>Mirintex</v>
          </cell>
          <cell r="N290" t="str">
            <v>Fakserting</v>
          </cell>
          <cell r="O290">
            <v>150.75</v>
          </cell>
          <cell r="P290">
            <v>5531.0174999999999</v>
          </cell>
          <cell r="Q290">
            <v>5531.02</v>
          </cell>
          <cell r="R290">
            <v>0</v>
          </cell>
          <cell r="S290" t="str">
            <v>EBSS</v>
          </cell>
          <cell r="T290">
            <v>174.2775</v>
          </cell>
          <cell r="U290">
            <v>174.28</v>
          </cell>
          <cell r="V290">
            <v>0</v>
          </cell>
          <cell r="W290">
            <v>0</v>
          </cell>
          <cell r="X290">
            <v>0</v>
          </cell>
          <cell r="Y290">
            <v>0</v>
          </cell>
        </row>
        <row r="291">
          <cell r="A291">
            <v>200110</v>
          </cell>
          <cell r="B291" t="str">
            <v>dfp</v>
          </cell>
          <cell r="C291" t="str">
            <v>dfp49</v>
          </cell>
          <cell r="D291">
            <v>37189</v>
          </cell>
          <cell r="E291">
            <v>37187</v>
          </cell>
          <cell r="F291">
            <v>37187</v>
          </cell>
          <cell r="G291">
            <v>40.279998779296875</v>
          </cell>
          <cell r="H291">
            <v>40.279998779296875</v>
          </cell>
          <cell r="I291" t="str">
            <v>DAF Ivangorod</v>
          </cell>
          <cell r="J291" t="str">
            <v>CPT Tallinn</v>
          </cell>
          <cell r="K291" t="str">
            <v>Фосфорит</v>
          </cell>
          <cell r="L291" t="str">
            <v>Фосфорит</v>
          </cell>
          <cell r="M291" t="str">
            <v>Mirintex</v>
          </cell>
          <cell r="N291" t="str">
            <v>Fakserting</v>
          </cell>
          <cell r="O291">
            <v>150.75</v>
          </cell>
          <cell r="P291">
            <v>6072.21</v>
          </cell>
          <cell r="Q291">
            <v>6072.21</v>
          </cell>
          <cell r="R291">
            <v>0</v>
          </cell>
          <cell r="S291" t="str">
            <v>EBSS</v>
          </cell>
          <cell r="T291">
            <v>191.33</v>
          </cell>
          <cell r="U291">
            <v>191.34</v>
          </cell>
          <cell r="V291">
            <v>0</v>
          </cell>
          <cell r="W291">
            <v>0</v>
          </cell>
          <cell r="X291">
            <v>0</v>
          </cell>
          <cell r="Y291">
            <v>0</v>
          </cell>
        </row>
        <row r="292">
          <cell r="A292">
            <v>200110</v>
          </cell>
          <cell r="B292" t="str">
            <v>dfp</v>
          </cell>
          <cell r="C292" t="str">
            <v>dfp50</v>
          </cell>
          <cell r="D292">
            <v>37186</v>
          </cell>
          <cell r="E292">
            <v>37189</v>
          </cell>
          <cell r="F292">
            <v>37189</v>
          </cell>
          <cell r="G292">
            <v>52.689998626708984</v>
          </cell>
          <cell r="H292">
            <v>52.689998626708984</v>
          </cell>
          <cell r="I292" t="str">
            <v>DAF Ivangorod</v>
          </cell>
          <cell r="J292" t="str">
            <v>CPT Tallinn</v>
          </cell>
          <cell r="K292" t="str">
            <v>Фосфорит</v>
          </cell>
          <cell r="L292" t="str">
            <v>Фосфорит</v>
          </cell>
          <cell r="M292" t="str">
            <v>Mirintex</v>
          </cell>
          <cell r="N292" t="str">
            <v>Fakserting</v>
          </cell>
          <cell r="O292">
            <v>145</v>
          </cell>
          <cell r="P292">
            <v>7640.05</v>
          </cell>
          <cell r="Q292">
            <v>7640.05</v>
          </cell>
          <cell r="R292">
            <v>0</v>
          </cell>
          <cell r="S292" t="str">
            <v>EBSS</v>
          </cell>
          <cell r="T292">
            <v>250.2775</v>
          </cell>
          <cell r="U292">
            <v>250.28</v>
          </cell>
          <cell r="V292">
            <v>0</v>
          </cell>
          <cell r="W292">
            <v>0</v>
          </cell>
          <cell r="X292">
            <v>0</v>
          </cell>
          <cell r="Y292">
            <v>0</v>
          </cell>
        </row>
        <row r="293">
          <cell r="A293">
            <v>200111</v>
          </cell>
          <cell r="B293" t="str">
            <v>dfp</v>
          </cell>
          <cell r="C293" t="str">
            <v>dfp51</v>
          </cell>
          <cell r="D293">
            <v>37213</v>
          </cell>
          <cell r="E293">
            <v>37225</v>
          </cell>
          <cell r="F293">
            <v>37215</v>
          </cell>
          <cell r="G293">
            <v>124</v>
          </cell>
          <cell r="H293">
            <v>124</v>
          </cell>
          <cell r="I293" t="str">
            <v>FCA Sala</v>
          </cell>
          <cell r="J293" t="str">
            <v>DAF Valga</v>
          </cell>
          <cell r="K293" t="str">
            <v>Фосфорит</v>
          </cell>
          <cell r="L293" t="str">
            <v>Фосфорит</v>
          </cell>
          <cell r="M293" t="str">
            <v>GMF</v>
          </cell>
          <cell r="N293" t="str">
            <v>Wessaund</v>
          </cell>
          <cell r="O293">
            <v>156.5</v>
          </cell>
          <cell r="P293">
            <v>19406</v>
          </cell>
          <cell r="Q293">
            <v>19406</v>
          </cell>
          <cell r="R293">
            <v>0</v>
          </cell>
          <cell r="S293" t="str">
            <v>EBSS</v>
          </cell>
          <cell r="T293">
            <v>620</v>
          </cell>
          <cell r="U293">
            <v>620</v>
          </cell>
          <cell r="V293">
            <v>0</v>
          </cell>
          <cell r="W293">
            <v>0</v>
          </cell>
          <cell r="X293">
            <v>0</v>
          </cell>
          <cell r="Y293">
            <v>0</v>
          </cell>
        </row>
        <row r="294">
          <cell r="A294">
            <v>200111</v>
          </cell>
          <cell r="B294" t="str">
            <v>dfp</v>
          </cell>
          <cell r="C294" t="str">
            <v>dfp52</v>
          </cell>
          <cell r="D294">
            <v>37225</v>
          </cell>
          <cell r="E294">
            <v>37225</v>
          </cell>
          <cell r="F294">
            <v>37225</v>
          </cell>
          <cell r="G294">
            <v>404</v>
          </cell>
          <cell r="H294">
            <v>404</v>
          </cell>
          <cell r="I294" t="str">
            <v>DAF Ivangorod</v>
          </cell>
          <cell r="J294" t="str">
            <v>DAF Ivangorod</v>
          </cell>
          <cell r="K294" t="str">
            <v>Фосфорит</v>
          </cell>
          <cell r="L294" t="str">
            <v>Фосфорит</v>
          </cell>
          <cell r="M294" t="str">
            <v>GMF</v>
          </cell>
          <cell r="N294" t="str">
            <v>Express Eng</v>
          </cell>
          <cell r="O294">
            <v>152.37379999999999</v>
          </cell>
          <cell r="P294">
            <v>61559</v>
          </cell>
          <cell r="Q294">
            <v>61559</v>
          </cell>
          <cell r="R294">
            <v>0</v>
          </cell>
          <cell r="S294">
            <v>25829</v>
          </cell>
          <cell r="T294">
            <v>0</v>
          </cell>
          <cell r="U294">
            <v>0</v>
          </cell>
          <cell r="V294">
            <v>0</v>
          </cell>
          <cell r="W294">
            <v>0</v>
          </cell>
          <cell r="X294">
            <v>0</v>
          </cell>
          <cell r="Y294">
            <v>0</v>
          </cell>
        </row>
        <row r="295">
          <cell r="A295">
            <v>200111</v>
          </cell>
          <cell r="B295" t="str">
            <v>dfp</v>
          </cell>
          <cell r="C295" t="str">
            <v>dfp53</v>
          </cell>
          <cell r="D295">
            <v>37223</v>
          </cell>
          <cell r="E295">
            <v>37225</v>
          </cell>
          <cell r="F295">
            <v>37228</v>
          </cell>
          <cell r="G295">
            <v>1011.6099853515625</v>
          </cell>
          <cell r="H295">
            <v>1012.6699829101562</v>
          </cell>
          <cell r="I295" t="str">
            <v>DAF Ivangorod</v>
          </cell>
          <cell r="J295" t="str">
            <v>FOB Tallinn</v>
          </cell>
          <cell r="K295" t="str">
            <v>Фосфорит</v>
          </cell>
          <cell r="L295" t="str">
            <v>Фосфорит</v>
          </cell>
          <cell r="M295" t="str">
            <v>GMF</v>
          </cell>
          <cell r="N295" t="str">
            <v>Nagel</v>
          </cell>
          <cell r="O295">
            <v>131</v>
          </cell>
          <cell r="P295">
            <v>132659.76999999999</v>
          </cell>
          <cell r="Q295">
            <v>132659.76999999999</v>
          </cell>
          <cell r="R295">
            <v>0</v>
          </cell>
          <cell r="S295" t="str">
            <v>EBSS</v>
          </cell>
          <cell r="T295">
            <v>7278.8374999999996</v>
          </cell>
          <cell r="U295">
            <v>7278.84</v>
          </cell>
          <cell r="V295">
            <v>0</v>
          </cell>
          <cell r="W295">
            <v>0</v>
          </cell>
          <cell r="X295">
            <v>0</v>
          </cell>
          <cell r="Y295">
            <v>0</v>
          </cell>
        </row>
        <row r="296">
          <cell r="A296">
            <v>200111</v>
          </cell>
          <cell r="B296" t="str">
            <v>dfp</v>
          </cell>
          <cell r="C296" t="str">
            <v>dfp54</v>
          </cell>
          <cell r="D296">
            <v>37225</v>
          </cell>
          <cell r="E296">
            <v>37220</v>
          </cell>
          <cell r="F296">
            <v>37220</v>
          </cell>
          <cell r="G296">
            <v>70</v>
          </cell>
          <cell r="H296">
            <v>70</v>
          </cell>
          <cell r="I296" t="str">
            <v>DAF Ivangorod</v>
          </cell>
          <cell r="J296" t="str">
            <v>CPT Tallinn</v>
          </cell>
          <cell r="K296" t="str">
            <v>Фосфорит</v>
          </cell>
          <cell r="L296" t="str">
            <v>Фосфорит</v>
          </cell>
          <cell r="M296" t="str">
            <v>Mirintex</v>
          </cell>
          <cell r="N296" t="str">
            <v>Fakserting</v>
          </cell>
          <cell r="O296">
            <v>150.75</v>
          </cell>
          <cell r="P296">
            <v>10552.5</v>
          </cell>
          <cell r="Q296">
            <v>0</v>
          </cell>
          <cell r="R296">
            <v>10552.5</v>
          </cell>
          <cell r="S296">
            <v>0</v>
          </cell>
          <cell r="T296">
            <v>0</v>
          </cell>
          <cell r="U296">
            <v>0</v>
          </cell>
          <cell r="V296">
            <v>0</v>
          </cell>
          <cell r="W296">
            <v>0</v>
          </cell>
          <cell r="X296">
            <v>0</v>
          </cell>
          <cell r="Y296">
            <v>0</v>
          </cell>
        </row>
        <row r="297">
          <cell r="A297">
            <v>200111</v>
          </cell>
          <cell r="B297" t="str">
            <v>dfp</v>
          </cell>
          <cell r="C297" t="str">
            <v>dfp55</v>
          </cell>
          <cell r="D297">
            <v>37225</v>
          </cell>
          <cell r="E297">
            <v>37225</v>
          </cell>
          <cell r="F297">
            <v>37225</v>
          </cell>
          <cell r="G297">
            <v>64</v>
          </cell>
          <cell r="H297">
            <v>64</v>
          </cell>
          <cell r="I297" t="str">
            <v>DAF Ivangorod</v>
          </cell>
          <cell r="J297" t="str">
            <v>DAF Ivangorod</v>
          </cell>
          <cell r="K297" t="str">
            <v>Фосфорит</v>
          </cell>
          <cell r="L297" t="str">
            <v>Фосфорит</v>
          </cell>
          <cell r="M297" t="str">
            <v>GMF</v>
          </cell>
          <cell r="N297" t="str">
            <v>Express Eng</v>
          </cell>
          <cell r="O297">
            <v>147.5</v>
          </cell>
          <cell r="P297">
            <v>9440</v>
          </cell>
          <cell r="Q297">
            <v>9440</v>
          </cell>
          <cell r="R297">
            <v>0</v>
          </cell>
          <cell r="S297">
            <v>-1402.5</v>
          </cell>
          <cell r="T297">
            <v>0</v>
          </cell>
          <cell r="U297">
            <v>0</v>
          </cell>
          <cell r="V297">
            <v>0</v>
          </cell>
          <cell r="W297">
            <v>0</v>
          </cell>
          <cell r="X297">
            <v>0</v>
          </cell>
          <cell r="Y297">
            <v>0</v>
          </cell>
        </row>
        <row r="298">
          <cell r="A298">
            <v>200112</v>
          </cell>
          <cell r="B298" t="str">
            <v>dfp</v>
          </cell>
          <cell r="C298" t="str">
            <v>dfp56</v>
          </cell>
          <cell r="D298">
            <v>37244</v>
          </cell>
          <cell r="E298">
            <v>37243</v>
          </cell>
          <cell r="F298">
            <v>37243</v>
          </cell>
          <cell r="G298">
            <v>2206.530029296875</v>
          </cell>
          <cell r="H298">
            <v>2181.679931640625</v>
          </cell>
          <cell r="I298" t="str">
            <v>DAF Ivangorod</v>
          </cell>
          <cell r="J298" t="str">
            <v>FOB Tallinn</v>
          </cell>
          <cell r="K298" t="str">
            <v>Фосфорит</v>
          </cell>
          <cell r="L298" t="str">
            <v>Фосфорит</v>
          </cell>
          <cell r="M298" t="str">
            <v>GMF</v>
          </cell>
          <cell r="N298" t="str">
            <v>Nagel</v>
          </cell>
          <cell r="O298">
            <v>131</v>
          </cell>
          <cell r="P298">
            <v>263552.09999999998</v>
          </cell>
          <cell r="Q298">
            <v>263552.09999999998</v>
          </cell>
          <cell r="R298">
            <v>0</v>
          </cell>
          <cell r="S298" t="str">
            <v>EBSS</v>
          </cell>
          <cell r="T298">
            <v>15822.03</v>
          </cell>
          <cell r="U298">
            <v>15822.03</v>
          </cell>
          <cell r="V298">
            <v>0</v>
          </cell>
          <cell r="W298">
            <v>0</v>
          </cell>
          <cell r="X298">
            <v>0</v>
          </cell>
          <cell r="Y298">
            <v>0</v>
          </cell>
        </row>
        <row r="299">
          <cell r="A299">
            <v>200112</v>
          </cell>
          <cell r="B299" t="str">
            <v>dfp</v>
          </cell>
          <cell r="C299" t="str">
            <v>dfp57</v>
          </cell>
          <cell r="D299">
            <v>37244</v>
          </cell>
          <cell r="E299">
            <v>37244</v>
          </cell>
          <cell r="F299">
            <v>37246</v>
          </cell>
          <cell r="G299">
            <v>712.1199951171875</v>
          </cell>
          <cell r="H299">
            <v>716.1500244140625</v>
          </cell>
          <cell r="I299" t="str">
            <v>DAF Ivangorod</v>
          </cell>
          <cell r="J299" t="str">
            <v>FOB Tallinn</v>
          </cell>
          <cell r="K299" t="str">
            <v>Фосфорит</v>
          </cell>
          <cell r="L299" t="str">
            <v>Фосфорит</v>
          </cell>
          <cell r="M299" t="str">
            <v>GMF</v>
          </cell>
          <cell r="N299" t="str">
            <v>Nagel</v>
          </cell>
          <cell r="O299">
            <v>146.38650000000001</v>
          </cell>
          <cell r="P299">
            <v>102197.74</v>
          </cell>
          <cell r="Q299">
            <v>102197.74</v>
          </cell>
          <cell r="R299">
            <v>0</v>
          </cell>
          <cell r="S299" t="str">
            <v>EBSS</v>
          </cell>
          <cell r="T299">
            <v>7085.0874999999996</v>
          </cell>
          <cell r="U299">
            <v>7085.09</v>
          </cell>
          <cell r="V299">
            <v>0</v>
          </cell>
          <cell r="W299">
            <v>0</v>
          </cell>
          <cell r="X299">
            <v>0</v>
          </cell>
          <cell r="Y299">
            <v>0</v>
          </cell>
        </row>
        <row r="300">
          <cell r="A300">
            <v>200112</v>
          </cell>
          <cell r="B300" t="str">
            <v>dfp</v>
          </cell>
          <cell r="C300" t="str">
            <v>dfp58</v>
          </cell>
          <cell r="D300">
            <v>37252</v>
          </cell>
          <cell r="E300">
            <v>37256</v>
          </cell>
          <cell r="F300">
            <v>37262</v>
          </cell>
          <cell r="G300">
            <v>3008.47998046875</v>
          </cell>
          <cell r="H300">
            <v>2979.110107421875</v>
          </cell>
          <cell r="I300" t="str">
            <v>DAF Ivangorod</v>
          </cell>
          <cell r="J300" t="str">
            <v>FOB Tallinn</v>
          </cell>
          <cell r="K300" t="str">
            <v>Фосфорит</v>
          </cell>
          <cell r="L300" t="str">
            <v>Фосфорит</v>
          </cell>
          <cell r="M300" t="str">
            <v>GMF</v>
          </cell>
          <cell r="N300" t="str">
            <v>Nagel</v>
          </cell>
          <cell r="O300">
            <v>131</v>
          </cell>
          <cell r="P300">
            <v>390263.41</v>
          </cell>
          <cell r="Q300">
            <v>390263.41</v>
          </cell>
          <cell r="R300">
            <v>0</v>
          </cell>
          <cell r="S300" t="str">
            <v>EBSS</v>
          </cell>
          <cell r="T300">
            <v>21420.997500000001</v>
          </cell>
          <cell r="U300">
            <v>21421</v>
          </cell>
          <cell r="V300">
            <v>0</v>
          </cell>
          <cell r="W300">
            <v>0</v>
          </cell>
          <cell r="X300">
            <v>0</v>
          </cell>
          <cell r="Y300">
            <v>0</v>
          </cell>
        </row>
        <row r="301">
          <cell r="A301">
            <v>200112</v>
          </cell>
          <cell r="B301" t="str">
            <v>dfp</v>
          </cell>
          <cell r="C301" t="str">
            <v>dfp59</v>
          </cell>
          <cell r="D301">
            <v>37245</v>
          </cell>
          <cell r="E301">
            <v>37247</v>
          </cell>
          <cell r="F301">
            <v>37248</v>
          </cell>
          <cell r="G301">
            <v>2014.93994140625</v>
          </cell>
          <cell r="H301">
            <v>2020.3800048828125</v>
          </cell>
          <cell r="I301" t="str">
            <v>DAF Ivangorod</v>
          </cell>
          <cell r="J301" t="str">
            <v>FOB Tallinn</v>
          </cell>
          <cell r="K301" t="str">
            <v>Фосфорит</v>
          </cell>
          <cell r="L301" t="str">
            <v>Фосфорит</v>
          </cell>
          <cell r="M301" t="str">
            <v>GMF</v>
          </cell>
          <cell r="N301" t="str">
            <v>Nagel</v>
          </cell>
          <cell r="O301">
            <v>138</v>
          </cell>
          <cell r="P301">
            <v>278812.44</v>
          </cell>
          <cell r="Q301">
            <v>278812.44</v>
          </cell>
          <cell r="R301">
            <v>0</v>
          </cell>
          <cell r="S301" t="str">
            <v>EBSS</v>
          </cell>
          <cell r="T301">
            <v>17011.11</v>
          </cell>
          <cell r="U301">
            <v>17011.11</v>
          </cell>
          <cell r="V301">
            <v>0</v>
          </cell>
          <cell r="W301">
            <v>0</v>
          </cell>
          <cell r="X301">
            <v>0</v>
          </cell>
          <cell r="Y301">
            <v>0</v>
          </cell>
        </row>
        <row r="302">
          <cell r="A302">
            <v>200112</v>
          </cell>
          <cell r="B302" t="str">
            <v>dfp</v>
          </cell>
          <cell r="C302" t="str">
            <v>dfp60</v>
          </cell>
          <cell r="D302">
            <v>37249</v>
          </cell>
          <cell r="E302">
            <v>37247</v>
          </cell>
          <cell r="F302">
            <v>37252</v>
          </cell>
          <cell r="G302">
            <v>1049</v>
          </cell>
          <cell r="H302">
            <v>1049.3599853515625</v>
          </cell>
          <cell r="I302" t="str">
            <v>DAF Ivangorod</v>
          </cell>
          <cell r="J302" t="str">
            <v>FOB Tallinn</v>
          </cell>
          <cell r="K302" t="str">
            <v>Фосфорит</v>
          </cell>
          <cell r="L302" t="str">
            <v>Фосфорит</v>
          </cell>
          <cell r="M302" t="str">
            <v>GMF</v>
          </cell>
          <cell r="N302" t="str">
            <v>Nagel</v>
          </cell>
          <cell r="O302">
            <v>138</v>
          </cell>
          <cell r="P302">
            <v>144811.68</v>
          </cell>
          <cell r="Q302">
            <v>144811.68</v>
          </cell>
          <cell r="R302">
            <v>0</v>
          </cell>
          <cell r="S302" t="str">
            <v>EBSS</v>
          </cell>
          <cell r="T302">
            <v>10398.92</v>
          </cell>
          <cell r="U302">
            <v>10398.92</v>
          </cell>
          <cell r="V302">
            <v>0</v>
          </cell>
          <cell r="W302">
            <v>0</v>
          </cell>
          <cell r="X302">
            <v>0</v>
          </cell>
          <cell r="Y302">
            <v>0</v>
          </cell>
        </row>
        <row r="303">
          <cell r="A303">
            <v>200112</v>
          </cell>
          <cell r="B303" t="str">
            <v>dfp</v>
          </cell>
          <cell r="C303" t="str">
            <v>dfp61</v>
          </cell>
          <cell r="D303">
            <v>37249</v>
          </cell>
          <cell r="E303">
            <v>37256</v>
          </cell>
          <cell r="F303">
            <v>37256</v>
          </cell>
          <cell r="G303">
            <v>65</v>
          </cell>
          <cell r="H303">
            <v>65</v>
          </cell>
          <cell r="I303" t="str">
            <v>FCA Sala</v>
          </cell>
          <cell r="J303" t="str">
            <v>FCA Sala</v>
          </cell>
          <cell r="K303" t="str">
            <v>Фосфорит</v>
          </cell>
          <cell r="L303" t="str">
            <v>Фосфорит</v>
          </cell>
          <cell r="M303" t="str">
            <v>GMF</v>
          </cell>
          <cell r="N303" t="str">
            <v>Raleksas</v>
          </cell>
          <cell r="O303">
            <v>148</v>
          </cell>
          <cell r="P303">
            <v>9620</v>
          </cell>
          <cell r="Q303">
            <v>9620</v>
          </cell>
          <cell r="R303">
            <v>0</v>
          </cell>
          <cell r="S303">
            <v>3085.11</v>
          </cell>
          <cell r="T303">
            <v>0</v>
          </cell>
          <cell r="U303">
            <v>0</v>
          </cell>
          <cell r="V303">
            <v>0</v>
          </cell>
          <cell r="W303">
            <v>0</v>
          </cell>
          <cell r="X303">
            <v>0</v>
          </cell>
          <cell r="Y303">
            <v>0</v>
          </cell>
        </row>
        <row r="304">
          <cell r="A304">
            <v>200107</v>
          </cell>
          <cell r="B304" t="str">
            <v>dfp</v>
          </cell>
          <cell r="C304" t="str">
            <v>dfp62</v>
          </cell>
          <cell r="D304">
            <v>37099</v>
          </cell>
          <cell r="E304">
            <v>37099</v>
          </cell>
          <cell r="F304">
            <v>37099</v>
          </cell>
          <cell r="G304">
            <v>17.549999237060547</v>
          </cell>
          <cell r="H304">
            <v>17.549999237060547</v>
          </cell>
          <cell r="I304" t="str">
            <v>DAF Ivangorod</v>
          </cell>
          <cell r="J304" t="str">
            <v>CPT Tallinn</v>
          </cell>
          <cell r="K304" t="str">
            <v>Фосфорит</v>
          </cell>
          <cell r="L304" t="str">
            <v>КГОК</v>
          </cell>
          <cell r="M304" t="str">
            <v>Mirintex</v>
          </cell>
          <cell r="N304" t="str">
            <v>Fakserting</v>
          </cell>
          <cell r="O304">
            <v>145</v>
          </cell>
          <cell r="P304">
            <v>2544.75</v>
          </cell>
          <cell r="Q304">
            <v>2544.75</v>
          </cell>
          <cell r="R304">
            <v>0</v>
          </cell>
          <cell r="S304" t="str">
            <v>EBSS</v>
          </cell>
          <cell r="T304">
            <v>79.852500000000006</v>
          </cell>
          <cell r="U304">
            <v>79.849999999999994</v>
          </cell>
          <cell r="V304">
            <v>0</v>
          </cell>
          <cell r="W304">
            <v>0</v>
          </cell>
          <cell r="X304">
            <v>0</v>
          </cell>
          <cell r="Y304">
            <v>0</v>
          </cell>
        </row>
        <row r="305">
          <cell r="A305">
            <v>200111</v>
          </cell>
          <cell r="B305" t="str">
            <v>dfp</v>
          </cell>
          <cell r="C305" t="str">
            <v>dfp63</v>
          </cell>
          <cell r="D305">
            <v>37211</v>
          </cell>
          <cell r="E305">
            <v>37211</v>
          </cell>
          <cell r="F305">
            <v>37211</v>
          </cell>
          <cell r="G305">
            <v>37256</v>
          </cell>
          <cell r="H305">
            <v>17.503000259399414</v>
          </cell>
          <cell r="I305">
            <v>467.11700439453125</v>
          </cell>
          <cell r="J305" t="str">
            <v>CPT Tallinn</v>
          </cell>
          <cell r="K305" t="str">
            <v>Фосфорит</v>
          </cell>
          <cell r="L305" t="str">
            <v>Карбохим</v>
          </cell>
          <cell r="M305" t="str">
            <v>Mirintex</v>
          </cell>
          <cell r="N305" t="str">
            <v>Fakserting</v>
          </cell>
          <cell r="O305">
            <v>150.75</v>
          </cell>
          <cell r="P305">
            <v>2638.5772000000002</v>
          </cell>
          <cell r="Q305">
            <v>2638.58</v>
          </cell>
          <cell r="R305">
            <v>0</v>
          </cell>
          <cell r="S305">
            <v>189182.39</v>
          </cell>
          <cell r="T305">
            <v>0</v>
          </cell>
          <cell r="U305">
            <v>0</v>
          </cell>
          <cell r="V305">
            <v>0</v>
          </cell>
          <cell r="W305">
            <v>0</v>
          </cell>
          <cell r="X305">
            <v>0</v>
          </cell>
          <cell r="Y305">
            <v>0</v>
          </cell>
        </row>
        <row r="306">
          <cell r="A306">
            <v>200112</v>
          </cell>
          <cell r="B306" t="str">
            <v>dfp</v>
          </cell>
          <cell r="C306" t="str">
            <v>dfp64</v>
          </cell>
          <cell r="D306">
            <v>37250</v>
          </cell>
          <cell r="E306">
            <v>37247</v>
          </cell>
          <cell r="F306">
            <v>37253</v>
          </cell>
          <cell r="G306">
            <v>2092.93994140625</v>
          </cell>
          <cell r="H306">
            <v>2042.260009765625</v>
          </cell>
          <cell r="I306" t="str">
            <v>DAF Ivangorod</v>
          </cell>
          <cell r="J306" t="str">
            <v>FOB Tallinn</v>
          </cell>
          <cell r="K306" t="str">
            <v>Фосфорит</v>
          </cell>
          <cell r="L306" t="str">
            <v>Фосфорит</v>
          </cell>
          <cell r="M306" t="str">
            <v>GMF</v>
          </cell>
          <cell r="N306" t="str">
            <v>Nagel</v>
          </cell>
          <cell r="O306">
            <v>138</v>
          </cell>
          <cell r="P306">
            <v>281831.88</v>
          </cell>
          <cell r="Q306">
            <v>281831.88</v>
          </cell>
          <cell r="R306">
            <v>0</v>
          </cell>
          <cell r="S306" t="str">
            <v>EBSS</v>
          </cell>
          <cell r="T306">
            <v>19576.64</v>
          </cell>
          <cell r="U306">
            <v>19576.64</v>
          </cell>
          <cell r="V306">
            <v>0</v>
          </cell>
          <cell r="W306">
            <v>0</v>
          </cell>
          <cell r="X306">
            <v>0</v>
          </cell>
          <cell r="Y306">
            <v>0</v>
          </cell>
        </row>
        <row r="307">
          <cell r="A307">
            <v>200112</v>
          </cell>
          <cell r="B307" t="str">
            <v>dfp</v>
          </cell>
          <cell r="C307" t="str">
            <v>dfp65</v>
          </cell>
          <cell r="D307">
            <v>37253</v>
          </cell>
          <cell r="E307">
            <v>37253</v>
          </cell>
          <cell r="F307">
            <v>37259</v>
          </cell>
          <cell r="G307">
            <v>1025.449951171875</v>
          </cell>
          <cell r="H307">
            <v>1018.030029296875</v>
          </cell>
          <cell r="I307" t="str">
            <v>DAF Ivangorod</v>
          </cell>
          <cell r="J307" t="str">
            <v>FOB Tallinn</v>
          </cell>
          <cell r="K307" t="str">
            <v>Фосфорит</v>
          </cell>
          <cell r="L307" t="str">
            <v>Фосфорит</v>
          </cell>
          <cell r="M307" t="str">
            <v>GMF</v>
          </cell>
          <cell r="N307" t="str">
            <v>Nagel</v>
          </cell>
          <cell r="O307">
            <v>138</v>
          </cell>
          <cell r="P307">
            <v>140488.14000000001</v>
          </cell>
          <cell r="Q307">
            <v>140488.14000000001</v>
          </cell>
          <cell r="R307">
            <v>0</v>
          </cell>
          <cell r="S307" t="str">
            <v>EBSS</v>
          </cell>
          <cell r="T307">
            <v>7589.3175000000001</v>
          </cell>
          <cell r="U307">
            <v>7589.32</v>
          </cell>
          <cell r="V307">
            <v>0</v>
          </cell>
          <cell r="W307">
            <v>0</v>
          </cell>
          <cell r="X307">
            <v>0</v>
          </cell>
          <cell r="Y307">
            <v>0</v>
          </cell>
        </row>
        <row r="308">
          <cell r="A308">
            <v>200201</v>
          </cell>
          <cell r="B308" t="str">
            <v>dfp</v>
          </cell>
          <cell r="C308" t="str">
            <v>dfp66</v>
          </cell>
          <cell r="D308">
            <v>37264</v>
          </cell>
          <cell r="E308">
            <v>37269</v>
          </cell>
          <cell r="F308">
            <v>37270</v>
          </cell>
          <cell r="G308">
            <v>1049.469970703125</v>
          </cell>
          <cell r="H308">
            <v>1037.030029296875</v>
          </cell>
          <cell r="I308" t="str">
            <v>DAF Ivangorod</v>
          </cell>
          <cell r="J308" t="str">
            <v>FOB Tallinn</v>
          </cell>
          <cell r="K308" t="str">
            <v>Фосфорит</v>
          </cell>
          <cell r="L308" t="str">
            <v>Фосфорит</v>
          </cell>
          <cell r="M308" t="str">
            <v>GMF</v>
          </cell>
          <cell r="N308" t="str">
            <v>Nagel</v>
          </cell>
          <cell r="O308">
            <v>148</v>
          </cell>
          <cell r="P308">
            <v>153480.44</v>
          </cell>
          <cell r="Q308">
            <v>153480.44</v>
          </cell>
          <cell r="R308">
            <v>0</v>
          </cell>
          <cell r="S308" t="str">
            <v>EBSS</v>
          </cell>
          <cell r="T308">
            <v>7743.7875000000004</v>
          </cell>
          <cell r="U308">
            <v>7743.79</v>
          </cell>
          <cell r="V308">
            <v>0</v>
          </cell>
          <cell r="W308">
            <v>0</v>
          </cell>
          <cell r="X308">
            <v>0</v>
          </cell>
          <cell r="Y308">
            <v>0</v>
          </cell>
        </row>
        <row r="309">
          <cell r="A309">
            <v>200201</v>
          </cell>
          <cell r="B309" t="str">
            <v>dfp</v>
          </cell>
          <cell r="C309" t="str">
            <v>dfp67</v>
          </cell>
          <cell r="D309">
            <v>37264</v>
          </cell>
          <cell r="E309">
            <v>37266</v>
          </cell>
          <cell r="F309">
            <v>37266</v>
          </cell>
          <cell r="G309">
            <v>22</v>
          </cell>
          <cell r="H309">
            <v>22</v>
          </cell>
          <cell r="I309" t="str">
            <v>FCA Kingisepp</v>
          </cell>
          <cell r="J309" t="str">
            <v>FCA Kingisepp</v>
          </cell>
          <cell r="K309" t="str">
            <v>Фосфорит</v>
          </cell>
          <cell r="L309" t="str">
            <v>Фосфорит</v>
          </cell>
          <cell r="M309" t="str">
            <v>GMF</v>
          </cell>
          <cell r="N309" t="str">
            <v>Ruvera</v>
          </cell>
          <cell r="O309">
            <v>160</v>
          </cell>
          <cell r="P309">
            <v>3520</v>
          </cell>
          <cell r="Q309">
            <v>3520</v>
          </cell>
          <cell r="R309">
            <v>0</v>
          </cell>
          <cell r="S309">
            <v>119054</v>
          </cell>
          <cell r="T309">
            <v>0</v>
          </cell>
          <cell r="U309">
            <v>0</v>
          </cell>
          <cell r="V309">
            <v>0</v>
          </cell>
          <cell r="W309">
            <v>0</v>
          </cell>
          <cell r="X309">
            <v>0</v>
          </cell>
          <cell r="Y309">
            <v>0</v>
          </cell>
        </row>
        <row r="310">
          <cell r="A310">
            <v>200201</v>
          </cell>
          <cell r="B310" t="str">
            <v>dfp</v>
          </cell>
          <cell r="C310" t="str">
            <v>dfp68</v>
          </cell>
          <cell r="D310">
            <v>37269</v>
          </cell>
          <cell r="E310">
            <v>37282</v>
          </cell>
          <cell r="F310">
            <v>37284</v>
          </cell>
          <cell r="G310">
            <v>2508.659912109375</v>
          </cell>
          <cell r="H310">
            <v>2521.1201171875</v>
          </cell>
          <cell r="I310" t="str">
            <v>DAF Ivangorod</v>
          </cell>
          <cell r="J310" t="str">
            <v>FOB Tallinn</v>
          </cell>
          <cell r="K310" t="str">
            <v>Фосфорит</v>
          </cell>
          <cell r="L310" t="str">
            <v>Фосфорит</v>
          </cell>
          <cell r="M310" t="str">
            <v>GMF</v>
          </cell>
          <cell r="N310" t="str">
            <v>Nagel</v>
          </cell>
          <cell r="O310">
            <v>148.5847</v>
          </cell>
          <cell r="P310">
            <v>374599.76</v>
          </cell>
          <cell r="Q310">
            <v>374599.76</v>
          </cell>
          <cell r="R310">
            <v>0</v>
          </cell>
          <cell r="S310" t="str">
            <v>EBSS</v>
          </cell>
          <cell r="T310">
            <v>18422.27</v>
          </cell>
          <cell r="U310">
            <v>18422.27</v>
          </cell>
          <cell r="V310">
            <v>0</v>
          </cell>
          <cell r="W310">
            <v>0</v>
          </cell>
          <cell r="X310">
            <v>0</v>
          </cell>
          <cell r="Y310">
            <v>0</v>
          </cell>
        </row>
        <row r="311">
          <cell r="A311">
            <v>200202</v>
          </cell>
          <cell r="B311" t="str">
            <v>dfp</v>
          </cell>
          <cell r="C311" t="str">
            <v>dfp70</v>
          </cell>
          <cell r="D311">
            <v>37299</v>
          </cell>
          <cell r="F311">
            <v>37331</v>
          </cell>
          <cell r="G311">
            <v>65</v>
          </cell>
          <cell r="H311">
            <v>65</v>
          </cell>
          <cell r="I311" t="str">
            <v>FCA Sala</v>
          </cell>
          <cell r="J311" t="str">
            <v>FCA Sala</v>
          </cell>
          <cell r="K311" t="str">
            <v>Фосфорит</v>
          </cell>
          <cell r="L311" t="str">
            <v>Фосфорит</v>
          </cell>
          <cell r="M311" t="str">
            <v>GMF</v>
          </cell>
          <cell r="N311" t="str">
            <v>Raleksas</v>
          </cell>
          <cell r="O311">
            <v>152</v>
          </cell>
          <cell r="P311">
            <v>9880</v>
          </cell>
          <cell r="Q311">
            <v>4940</v>
          </cell>
          <cell r="R311">
            <v>4940</v>
          </cell>
          <cell r="S311">
            <v>94317.62</v>
          </cell>
          <cell r="T311">
            <v>0</v>
          </cell>
          <cell r="U311">
            <v>0</v>
          </cell>
          <cell r="V311">
            <v>0</v>
          </cell>
          <cell r="W311">
            <v>0</v>
          </cell>
          <cell r="X311">
            <v>0</v>
          </cell>
          <cell r="Y311">
            <v>0</v>
          </cell>
        </row>
        <row r="312">
          <cell r="A312">
            <v>200202</v>
          </cell>
          <cell r="B312" t="str">
            <v>dfp</v>
          </cell>
          <cell r="C312" t="str">
            <v>dfp71</v>
          </cell>
          <cell r="D312">
            <v>37299</v>
          </cell>
          <cell r="F312">
            <v>37366</v>
          </cell>
          <cell r="G312">
            <v>130</v>
          </cell>
          <cell r="H312">
            <v>130</v>
          </cell>
          <cell r="I312" t="str">
            <v>FCA Sala</v>
          </cell>
          <cell r="J312" t="str">
            <v>DAF Valga</v>
          </cell>
          <cell r="K312" t="str">
            <v>Фосфорит</v>
          </cell>
          <cell r="L312" t="str">
            <v>Фосфорит</v>
          </cell>
          <cell r="M312" t="str">
            <v>GMF</v>
          </cell>
          <cell r="N312" t="str">
            <v>Wessaund</v>
          </cell>
          <cell r="O312">
            <v>160</v>
          </cell>
          <cell r="P312">
            <v>20800</v>
          </cell>
          <cell r="Q312">
            <v>14560</v>
          </cell>
          <cell r="R312">
            <v>6240</v>
          </cell>
          <cell r="S312" t="str">
            <v>EBSS</v>
          </cell>
          <cell r="T312">
            <v>845</v>
          </cell>
          <cell r="U312">
            <v>0</v>
          </cell>
          <cell r="V312">
            <v>845</v>
          </cell>
          <cell r="W312">
            <v>0</v>
          </cell>
          <cell r="X312">
            <v>0</v>
          </cell>
          <cell r="Y312">
            <v>0</v>
          </cell>
        </row>
        <row r="313">
          <cell r="A313">
            <v>200201</v>
          </cell>
          <cell r="B313" t="str">
            <v>dfp</v>
          </cell>
          <cell r="C313" t="str">
            <v>dfp72</v>
          </cell>
          <cell r="D313">
            <v>37278</v>
          </cell>
          <cell r="E313">
            <v>37271</v>
          </cell>
          <cell r="F313">
            <v>37274</v>
          </cell>
          <cell r="G313">
            <v>1040.6500244140625</v>
          </cell>
          <cell r="H313">
            <v>1032.97998046875</v>
          </cell>
          <cell r="I313" t="str">
            <v>DAF Ivangorod</v>
          </cell>
          <cell r="J313" t="str">
            <v>FOB Tallinn</v>
          </cell>
          <cell r="K313" t="str">
            <v>Фосфорит</v>
          </cell>
          <cell r="L313" t="str">
            <v>Фосфорит</v>
          </cell>
          <cell r="M313" t="str">
            <v>GMF</v>
          </cell>
          <cell r="N313" t="str">
            <v>Nagel</v>
          </cell>
          <cell r="O313">
            <v>152.19560000000001</v>
          </cell>
          <cell r="P313">
            <v>157215.04000000001</v>
          </cell>
          <cell r="Q313">
            <v>157215.04000000001</v>
          </cell>
          <cell r="R313">
            <v>0</v>
          </cell>
          <cell r="S313" t="str">
            <v>EBSS</v>
          </cell>
          <cell r="T313">
            <v>8878.4850000000006</v>
          </cell>
          <cell r="U313">
            <v>8878.49</v>
          </cell>
          <cell r="V313">
            <v>0</v>
          </cell>
          <cell r="W313">
            <v>0</v>
          </cell>
          <cell r="X313">
            <v>0</v>
          </cell>
          <cell r="Y313">
            <v>0</v>
          </cell>
        </row>
        <row r="314">
          <cell r="A314">
            <v>200201</v>
          </cell>
          <cell r="B314" t="str">
            <v>dfp</v>
          </cell>
          <cell r="C314" t="str">
            <v>dfp73</v>
          </cell>
          <cell r="D314">
            <v>37280</v>
          </cell>
          <cell r="E314">
            <v>37274</v>
          </cell>
          <cell r="F314">
            <v>37274</v>
          </cell>
          <cell r="G314">
            <v>1102.7900390625</v>
          </cell>
          <cell r="H314">
            <v>1108.219970703125</v>
          </cell>
          <cell r="I314" t="str">
            <v>DAF Ivangorod</v>
          </cell>
          <cell r="J314" t="str">
            <v>FOB Tallinn</v>
          </cell>
          <cell r="K314" t="str">
            <v>Фосфорит</v>
          </cell>
          <cell r="L314" t="str">
            <v>Фосфорит</v>
          </cell>
          <cell r="M314" t="str">
            <v>GMF</v>
          </cell>
          <cell r="N314" t="str">
            <v>Nagel</v>
          </cell>
          <cell r="O314">
            <v>153.8066</v>
          </cell>
          <cell r="P314">
            <v>170451.56</v>
          </cell>
          <cell r="Q314">
            <v>170451.56</v>
          </cell>
          <cell r="R314">
            <v>0</v>
          </cell>
          <cell r="S314" t="str">
            <v>EBSS</v>
          </cell>
          <cell r="T314">
            <v>9917.7450000000008</v>
          </cell>
          <cell r="U314">
            <v>9917.75</v>
          </cell>
          <cell r="V314">
            <v>0</v>
          </cell>
          <cell r="W314">
            <v>0</v>
          </cell>
          <cell r="X314">
            <v>0</v>
          </cell>
          <cell r="Y314">
            <v>0</v>
          </cell>
        </row>
        <row r="315">
          <cell r="A315">
            <v>200201</v>
          </cell>
          <cell r="B315" t="str">
            <v>dfp</v>
          </cell>
          <cell r="C315" t="str">
            <v>dfp75</v>
          </cell>
          <cell r="D315">
            <v>37286</v>
          </cell>
          <cell r="E315">
            <v>37287</v>
          </cell>
          <cell r="F315">
            <v>37290</v>
          </cell>
          <cell r="G315">
            <v>3032.239990234375</v>
          </cell>
          <cell r="H315">
            <v>3000.3701171875</v>
          </cell>
          <cell r="I315" t="str">
            <v>DAF Ivangorod</v>
          </cell>
          <cell r="J315" t="str">
            <v>FOB Tallinn</v>
          </cell>
          <cell r="K315" t="str">
            <v>Фосфорит</v>
          </cell>
          <cell r="L315" t="str">
            <v>Фосфорит</v>
          </cell>
          <cell r="M315" t="str">
            <v>GMF</v>
          </cell>
          <cell r="N315" t="str">
            <v>Nagel</v>
          </cell>
          <cell r="O315">
            <v>146.48500000000001</v>
          </cell>
          <cell r="P315">
            <v>439509.1</v>
          </cell>
          <cell r="Q315">
            <v>439509.1</v>
          </cell>
          <cell r="R315">
            <v>0</v>
          </cell>
          <cell r="S315" t="str">
            <v>EBSS</v>
          </cell>
          <cell r="T315">
            <v>21737.5825</v>
          </cell>
          <cell r="U315">
            <v>21737.58</v>
          </cell>
          <cell r="V315">
            <v>0</v>
          </cell>
          <cell r="W315">
            <v>0</v>
          </cell>
          <cell r="X315">
            <v>0</v>
          </cell>
          <cell r="Y315">
            <v>0</v>
          </cell>
        </row>
        <row r="316">
          <cell r="A316">
            <v>200201</v>
          </cell>
          <cell r="B316" t="str">
            <v>dfp</v>
          </cell>
          <cell r="C316" t="str">
            <v>dfp76</v>
          </cell>
          <cell r="D316">
            <v>37286</v>
          </cell>
          <cell r="E316">
            <v>37287</v>
          </cell>
          <cell r="F316">
            <v>37287</v>
          </cell>
          <cell r="G316">
            <v>65</v>
          </cell>
          <cell r="H316">
            <v>65</v>
          </cell>
          <cell r="I316" t="str">
            <v>DAF Ivangorod</v>
          </cell>
          <cell r="J316" t="str">
            <v>DAF Ivangorod</v>
          </cell>
          <cell r="K316" t="str">
            <v>Фосфорит</v>
          </cell>
          <cell r="L316" t="str">
            <v>Фосфорит</v>
          </cell>
          <cell r="M316" t="str">
            <v>GMF</v>
          </cell>
          <cell r="N316" t="str">
            <v>IET</v>
          </cell>
          <cell r="O316">
            <v>151.5</v>
          </cell>
          <cell r="P316">
            <v>9847.5</v>
          </cell>
          <cell r="Q316">
            <v>9847.5</v>
          </cell>
          <cell r="R316">
            <v>0</v>
          </cell>
          <cell r="S316">
            <v>0</v>
          </cell>
          <cell r="T316">
            <v>0</v>
          </cell>
          <cell r="U316">
            <v>0</v>
          </cell>
          <cell r="V316">
            <v>0</v>
          </cell>
          <cell r="W316">
            <v>0</v>
          </cell>
          <cell r="X316">
            <v>0</v>
          </cell>
          <cell r="Y316">
            <v>0</v>
          </cell>
        </row>
        <row r="317">
          <cell r="A317">
            <v>200201</v>
          </cell>
          <cell r="B317" t="str">
            <v>dfp</v>
          </cell>
          <cell r="C317" t="str">
            <v>dfp77</v>
          </cell>
          <cell r="D317">
            <v>37286</v>
          </cell>
          <cell r="E317">
            <v>37283</v>
          </cell>
          <cell r="F317">
            <v>37283</v>
          </cell>
          <cell r="G317">
            <v>345</v>
          </cell>
          <cell r="H317">
            <v>345</v>
          </cell>
          <cell r="I317" t="str">
            <v>DAF Ivangorod</v>
          </cell>
          <cell r="J317" t="str">
            <v>DAF Ivangorod</v>
          </cell>
          <cell r="K317" t="str">
            <v>Фосфорит</v>
          </cell>
          <cell r="L317" t="str">
            <v>Фосфорит</v>
          </cell>
          <cell r="M317" t="str">
            <v>GMF</v>
          </cell>
          <cell r="N317" t="str">
            <v>IET</v>
          </cell>
          <cell r="O317">
            <v>151.5</v>
          </cell>
          <cell r="P317">
            <v>52267.5</v>
          </cell>
          <cell r="Q317">
            <v>52267.5</v>
          </cell>
          <cell r="R317">
            <v>0</v>
          </cell>
          <cell r="S317">
            <v>0</v>
          </cell>
          <cell r="T317">
            <v>0</v>
          </cell>
          <cell r="U317">
            <v>0</v>
          </cell>
          <cell r="V317">
            <v>0</v>
          </cell>
          <cell r="W317">
            <v>0</v>
          </cell>
          <cell r="X317">
            <v>0</v>
          </cell>
          <cell r="Y317">
            <v>0</v>
          </cell>
        </row>
        <row r="318">
          <cell r="A318">
            <v>200202</v>
          </cell>
          <cell r="B318" t="str">
            <v>dfp</v>
          </cell>
          <cell r="C318" t="str">
            <v>dfp78</v>
          </cell>
          <cell r="D318">
            <v>37291</v>
          </cell>
          <cell r="E318">
            <v>37294</v>
          </cell>
          <cell r="F318">
            <v>37297</v>
          </cell>
          <cell r="G318">
            <v>1038.9100341796875</v>
          </cell>
          <cell r="H318">
            <v>1068.030029296875</v>
          </cell>
          <cell r="I318" t="str">
            <v>DAF Ivangorod</v>
          </cell>
          <cell r="J318" t="str">
            <v>FOB Tallinn</v>
          </cell>
          <cell r="K318" t="str">
            <v>Фосфорит</v>
          </cell>
          <cell r="L318" t="str">
            <v>Фосфорит</v>
          </cell>
          <cell r="M318" t="str">
            <v>GMF</v>
          </cell>
          <cell r="N318" t="str">
            <v>Nagel</v>
          </cell>
          <cell r="O318">
            <v>145.81290000000001</v>
          </cell>
          <cell r="P318">
            <v>155732.51999999999</v>
          </cell>
          <cell r="Q318">
            <v>155732.51999999999</v>
          </cell>
          <cell r="R318">
            <v>0</v>
          </cell>
          <cell r="S318" t="str">
            <v>EBSS</v>
          </cell>
          <cell r="T318">
            <v>8001.0675000000001</v>
          </cell>
          <cell r="U318">
            <v>8001.07</v>
          </cell>
          <cell r="V318">
            <v>0</v>
          </cell>
          <cell r="W318">
            <v>0</v>
          </cell>
          <cell r="X318">
            <v>0</v>
          </cell>
          <cell r="Y318">
            <v>0</v>
          </cell>
        </row>
        <row r="319">
          <cell r="A319">
            <v>200202</v>
          </cell>
          <cell r="B319" t="str">
            <v>dfp</v>
          </cell>
          <cell r="C319" t="str">
            <v>dfp79</v>
          </cell>
          <cell r="D319">
            <v>37298</v>
          </cell>
          <cell r="E319">
            <v>37304</v>
          </cell>
          <cell r="F319">
            <v>37305</v>
          </cell>
          <cell r="G319">
            <v>2864.239990234375</v>
          </cell>
          <cell r="H319">
            <v>2860.27001953125</v>
          </cell>
          <cell r="I319" t="str">
            <v>DAF Ivangorod</v>
          </cell>
          <cell r="J319" t="str">
            <v>FOB Tallinn</v>
          </cell>
          <cell r="K319" t="str">
            <v>Фосфорит</v>
          </cell>
          <cell r="L319" t="str">
            <v>Фосфорит</v>
          </cell>
          <cell r="M319" t="str">
            <v>GMF</v>
          </cell>
          <cell r="N319" t="str">
            <v>Nagel</v>
          </cell>
          <cell r="O319">
            <v>146.4461</v>
          </cell>
          <cell r="P319">
            <v>418875.52</v>
          </cell>
          <cell r="Q319">
            <v>418875.52</v>
          </cell>
          <cell r="R319">
            <v>0</v>
          </cell>
          <cell r="S319" t="str">
            <v>EBSS</v>
          </cell>
          <cell r="T319">
            <v>20968.4575</v>
          </cell>
          <cell r="U319">
            <v>0</v>
          </cell>
          <cell r="V319">
            <v>20968.46</v>
          </cell>
          <cell r="W319">
            <v>0</v>
          </cell>
          <cell r="X319">
            <v>0</v>
          </cell>
          <cell r="Y319">
            <v>0</v>
          </cell>
        </row>
        <row r="320">
          <cell r="A320">
            <v>200202</v>
          </cell>
          <cell r="B320" t="str">
            <v>dfp</v>
          </cell>
          <cell r="C320" t="str">
            <v>dfp80</v>
          </cell>
          <cell r="D320">
            <v>37306</v>
          </cell>
          <cell r="E320">
            <v>37307</v>
          </cell>
          <cell r="F320">
            <v>37309</v>
          </cell>
          <cell r="G320">
            <v>1439.1400146484375</v>
          </cell>
          <cell r="H320">
            <v>1438.5400390625</v>
          </cell>
          <cell r="I320" t="str">
            <v>DAF Ivangorod</v>
          </cell>
          <cell r="J320" t="str">
            <v>FOB Tallinn</v>
          </cell>
          <cell r="K320" t="str">
            <v>Фосфорит</v>
          </cell>
          <cell r="L320" t="str">
            <v>Фосфорит</v>
          </cell>
          <cell r="M320" t="str">
            <v>GMF</v>
          </cell>
          <cell r="N320" t="str">
            <v>Nagel</v>
          </cell>
          <cell r="O320">
            <v>148</v>
          </cell>
          <cell r="P320">
            <v>212903.92</v>
          </cell>
          <cell r="Q320">
            <v>0</v>
          </cell>
          <cell r="R320">
            <v>212903.92</v>
          </cell>
          <cell r="S320" t="str">
            <v>EBSS</v>
          </cell>
          <cell r="T320">
            <v>10501.965</v>
          </cell>
          <cell r="U320">
            <v>0</v>
          </cell>
          <cell r="V320">
            <v>10501.97</v>
          </cell>
          <cell r="W320">
            <v>0</v>
          </cell>
          <cell r="X320">
            <v>0</v>
          </cell>
          <cell r="Y320">
            <v>0</v>
          </cell>
        </row>
        <row r="321">
          <cell r="A321">
            <v>200202</v>
          </cell>
          <cell r="B321" t="str">
            <v>dfp</v>
          </cell>
          <cell r="C321" t="str">
            <v>dfp82</v>
          </cell>
          <cell r="D321">
            <v>37315</v>
          </cell>
          <cell r="E321">
            <v>36999</v>
          </cell>
          <cell r="F321">
            <v>37089</v>
          </cell>
          <cell r="G321">
            <v>2800</v>
          </cell>
          <cell r="H321">
            <v>2800</v>
          </cell>
          <cell r="I321" t="str">
            <v>DAF Ivangorod</v>
          </cell>
          <cell r="J321" t="str">
            <v>FOB Tallinn</v>
          </cell>
          <cell r="K321" t="str">
            <v>Фосфорит</v>
          </cell>
          <cell r="L321" t="str">
            <v>Фосфорит</v>
          </cell>
          <cell r="M321" t="str">
            <v>GMF</v>
          </cell>
          <cell r="N321" t="str">
            <v>Nagel</v>
          </cell>
          <cell r="O321">
            <v>142</v>
          </cell>
          <cell r="P321">
            <v>397600</v>
          </cell>
          <cell r="Q321">
            <v>0</v>
          </cell>
          <cell r="R321">
            <v>397600</v>
          </cell>
          <cell r="S321" t="str">
            <v>EBSS</v>
          </cell>
          <cell r="T321">
            <v>20590</v>
          </cell>
          <cell r="U321">
            <v>0</v>
          </cell>
          <cell r="V321">
            <v>20590</v>
          </cell>
          <cell r="W321">
            <v>0</v>
          </cell>
          <cell r="X321">
            <v>0</v>
          </cell>
          <cell r="Y321">
            <v>0</v>
          </cell>
        </row>
        <row r="322">
          <cell r="A322">
            <v>200202</v>
          </cell>
          <cell r="B322" t="str">
            <v>dfp</v>
          </cell>
          <cell r="C322" t="str">
            <v>dfp83</v>
          </cell>
          <cell r="D322">
            <v>37315</v>
          </cell>
          <cell r="E322">
            <v>37307</v>
          </cell>
          <cell r="F322">
            <v>37307</v>
          </cell>
          <cell r="G322">
            <v>203</v>
          </cell>
          <cell r="H322">
            <v>203</v>
          </cell>
          <cell r="I322" t="str">
            <v>DAF Ivangorod</v>
          </cell>
          <cell r="J322" t="str">
            <v>DAF Ivangorod</v>
          </cell>
          <cell r="K322" t="str">
            <v>Фосфорит</v>
          </cell>
          <cell r="L322" t="str">
            <v>Фосфорит</v>
          </cell>
          <cell r="M322" t="str">
            <v>GMF</v>
          </cell>
          <cell r="N322" t="str">
            <v>IET</v>
          </cell>
          <cell r="O322">
            <v>151.5</v>
          </cell>
          <cell r="P322">
            <v>30754.5</v>
          </cell>
          <cell r="Q322">
            <v>0</v>
          </cell>
          <cell r="R322">
            <v>30754.5</v>
          </cell>
          <cell r="S322">
            <v>0</v>
          </cell>
          <cell r="T322">
            <v>0</v>
          </cell>
          <cell r="U322">
            <v>0</v>
          </cell>
          <cell r="V322">
            <v>0</v>
          </cell>
          <cell r="W322">
            <v>0</v>
          </cell>
          <cell r="X322">
            <v>0</v>
          </cell>
          <cell r="Y322">
            <v>0</v>
          </cell>
        </row>
        <row r="323">
          <cell r="A323">
            <v>200202</v>
          </cell>
          <cell r="B323" t="str">
            <v>dfp</v>
          </cell>
          <cell r="C323" t="str">
            <v>dfp84</v>
          </cell>
          <cell r="D323">
            <v>37315</v>
          </cell>
          <cell r="E323">
            <v>37304</v>
          </cell>
          <cell r="F323">
            <v>37304</v>
          </cell>
          <cell r="G323">
            <v>65</v>
          </cell>
          <cell r="H323">
            <v>65</v>
          </cell>
          <cell r="I323" t="str">
            <v>DAF Ivangorod</v>
          </cell>
          <cell r="J323" t="str">
            <v>DAF Ivangorod</v>
          </cell>
          <cell r="K323" t="str">
            <v>Фосфорит</v>
          </cell>
          <cell r="L323" t="str">
            <v>Фосфорит</v>
          </cell>
          <cell r="M323" t="str">
            <v>GMF</v>
          </cell>
          <cell r="N323" t="str">
            <v>IET</v>
          </cell>
          <cell r="O323">
            <v>151.5</v>
          </cell>
          <cell r="P323">
            <v>9847.5</v>
          </cell>
          <cell r="Q323">
            <v>9847.5</v>
          </cell>
          <cell r="R323">
            <v>0</v>
          </cell>
          <cell r="S323">
            <v>0</v>
          </cell>
          <cell r="T323">
            <v>0</v>
          </cell>
          <cell r="U323">
            <v>0</v>
          </cell>
          <cell r="V323">
            <v>0</v>
          </cell>
          <cell r="W323">
            <v>0</v>
          </cell>
          <cell r="X323">
            <v>0</v>
          </cell>
          <cell r="Y323">
            <v>0</v>
          </cell>
        </row>
        <row r="324">
          <cell r="A324">
            <v>200201</v>
          </cell>
          <cell r="B324" t="str">
            <v>dfp</v>
          </cell>
          <cell r="C324" t="str">
            <v>dfp85</v>
          </cell>
          <cell r="D324">
            <v>37286</v>
          </cell>
          <cell r="E324">
            <v>37287</v>
          </cell>
          <cell r="F324">
            <v>37287</v>
          </cell>
          <cell r="G324">
            <v>65</v>
          </cell>
          <cell r="H324">
            <v>65</v>
          </cell>
          <cell r="I324" t="str">
            <v>DAF Ivangorod</v>
          </cell>
          <cell r="J324" t="str">
            <v>DAF Ivangorod</v>
          </cell>
          <cell r="K324" t="str">
            <v>Фосфорит</v>
          </cell>
          <cell r="L324" t="str">
            <v>Фосфорит</v>
          </cell>
          <cell r="M324" t="str">
            <v>GMF</v>
          </cell>
          <cell r="N324" t="str">
            <v>IET</v>
          </cell>
          <cell r="O324">
            <v>151.5</v>
          </cell>
          <cell r="P324">
            <v>9847.5</v>
          </cell>
          <cell r="Q324">
            <v>9847.5</v>
          </cell>
          <cell r="R324">
            <v>0</v>
          </cell>
          <cell r="S324">
            <v>0</v>
          </cell>
          <cell r="T324">
            <v>0</v>
          </cell>
          <cell r="U324">
            <v>0</v>
          </cell>
          <cell r="V324">
            <v>0</v>
          </cell>
          <cell r="W324">
            <v>0</v>
          </cell>
          <cell r="X324">
            <v>0</v>
          </cell>
          <cell r="Y324">
            <v>0</v>
          </cell>
        </row>
        <row r="325">
          <cell r="A325">
            <v>200202</v>
          </cell>
          <cell r="B325" t="str">
            <v>dfp</v>
          </cell>
          <cell r="C325" t="str">
            <v>dfp86</v>
          </cell>
          <cell r="D325">
            <v>37315</v>
          </cell>
          <cell r="E325">
            <v>37025</v>
          </cell>
          <cell r="F325">
            <v>37115</v>
          </cell>
          <cell r="G325">
            <v>1200</v>
          </cell>
          <cell r="H325">
            <v>1200</v>
          </cell>
          <cell r="I325" t="str">
            <v>DAF Ivangorod</v>
          </cell>
          <cell r="J325" t="str">
            <v>FOB Tallinn</v>
          </cell>
          <cell r="K325" t="str">
            <v>Фосфорит</v>
          </cell>
          <cell r="L325" t="str">
            <v>Фосфорит</v>
          </cell>
          <cell r="M325" t="str">
            <v>GMF</v>
          </cell>
          <cell r="N325" t="str">
            <v>Nagel</v>
          </cell>
          <cell r="O325">
            <v>153.5</v>
          </cell>
          <cell r="P325">
            <v>184200</v>
          </cell>
          <cell r="Q325">
            <v>0</v>
          </cell>
          <cell r="R325">
            <v>184200</v>
          </cell>
          <cell r="S325" t="str">
            <v>EBSS</v>
          </cell>
          <cell r="T325">
            <v>10750</v>
          </cell>
          <cell r="U325">
            <v>0</v>
          </cell>
          <cell r="V325">
            <v>10750</v>
          </cell>
          <cell r="W325">
            <v>0</v>
          </cell>
          <cell r="X325">
            <v>0</v>
          </cell>
          <cell r="Y325">
            <v>0</v>
          </cell>
        </row>
        <row r="326">
          <cell r="A326">
            <v>200202</v>
          </cell>
          <cell r="B326" t="str">
            <v>dfp</v>
          </cell>
          <cell r="C326" t="str">
            <v>dfp88</v>
          </cell>
          <cell r="D326">
            <v>37315</v>
          </cell>
          <cell r="E326">
            <v>37027</v>
          </cell>
          <cell r="F326">
            <v>37117</v>
          </cell>
          <cell r="G326">
            <v>390</v>
          </cell>
          <cell r="H326">
            <v>390</v>
          </cell>
          <cell r="I326" t="str">
            <v>DAF Ivangorod</v>
          </cell>
          <cell r="J326" t="str">
            <v>DAF Ivangorod</v>
          </cell>
          <cell r="K326" t="str">
            <v>Фосфорит</v>
          </cell>
          <cell r="L326" t="str">
            <v>Фосфорит</v>
          </cell>
          <cell r="M326" t="str">
            <v>GMF</v>
          </cell>
          <cell r="N326" t="str">
            <v>IET</v>
          </cell>
          <cell r="O326">
            <v>151.5</v>
          </cell>
          <cell r="P326">
            <v>59085</v>
          </cell>
          <cell r="Q326">
            <v>0</v>
          </cell>
          <cell r="R326">
            <v>59085</v>
          </cell>
          <cell r="S326">
            <v>0</v>
          </cell>
          <cell r="T326">
            <v>0</v>
          </cell>
          <cell r="U326">
            <v>0</v>
          </cell>
          <cell r="V326">
            <v>0</v>
          </cell>
          <cell r="W326">
            <v>0</v>
          </cell>
          <cell r="X326">
            <v>0</v>
          </cell>
          <cell r="Y326">
            <v>0</v>
          </cell>
        </row>
        <row r="327">
          <cell r="A327">
            <v>200202</v>
          </cell>
          <cell r="B327" t="str">
            <v>dfp</v>
          </cell>
          <cell r="C327" t="str">
            <v>dfp89</v>
          </cell>
          <cell r="D327">
            <v>37315</v>
          </cell>
          <cell r="E327">
            <v>37304</v>
          </cell>
          <cell r="F327">
            <v>37304</v>
          </cell>
          <cell r="G327">
            <v>68</v>
          </cell>
          <cell r="H327">
            <v>68</v>
          </cell>
          <cell r="I327" t="str">
            <v>DAF Ivangorod</v>
          </cell>
          <cell r="J327" t="str">
            <v>DAF Ivangorod</v>
          </cell>
          <cell r="K327" t="str">
            <v>Фосфорит</v>
          </cell>
          <cell r="L327" t="str">
            <v>Фосфорит</v>
          </cell>
          <cell r="M327" t="str">
            <v>GMF</v>
          </cell>
          <cell r="N327" t="str">
            <v>IET</v>
          </cell>
          <cell r="O327">
            <v>154.5</v>
          </cell>
          <cell r="P327">
            <v>10506</v>
          </cell>
          <cell r="Q327">
            <v>10506</v>
          </cell>
          <cell r="R327">
            <v>0</v>
          </cell>
          <cell r="S327">
            <v>0</v>
          </cell>
          <cell r="T327">
            <v>0</v>
          </cell>
          <cell r="U327">
            <v>0</v>
          </cell>
          <cell r="V327">
            <v>0</v>
          </cell>
          <cell r="W327">
            <v>0</v>
          </cell>
          <cell r="X327">
            <v>0</v>
          </cell>
          <cell r="Y327">
            <v>0</v>
          </cell>
        </row>
        <row r="328">
          <cell r="A328">
            <v>200109</v>
          </cell>
          <cell r="B328" t="str">
            <v>eac</v>
          </cell>
          <cell r="C328" t="str">
            <v>eac01</v>
          </cell>
          <cell r="D328">
            <v>37159</v>
          </cell>
          <cell r="E328">
            <v>37159</v>
          </cell>
          <cell r="F328">
            <v>37159</v>
          </cell>
          <cell r="G328">
            <v>487.75</v>
          </cell>
          <cell r="H328">
            <v>487.75</v>
          </cell>
          <cell r="I328" t="str">
            <v>FCA Amzya</v>
          </cell>
          <cell r="J328" t="str">
            <v>FCA Amzya</v>
          </cell>
          <cell r="K328" t="str">
            <v>Амзя</v>
          </cell>
          <cell r="L328" t="str">
            <v>НевАзот</v>
          </cell>
          <cell r="M328" t="str">
            <v>GMF</v>
          </cell>
          <cell r="N328" t="str">
            <v>Coxon</v>
          </cell>
          <cell r="O328">
            <v>365</v>
          </cell>
          <cell r="P328">
            <v>178028.75</v>
          </cell>
          <cell r="Q328">
            <v>180658.98</v>
          </cell>
          <cell r="R328">
            <v>-2630.23</v>
          </cell>
          <cell r="S328">
            <v>0</v>
          </cell>
          <cell r="T328">
            <v>0</v>
          </cell>
          <cell r="U328">
            <v>0</v>
          </cell>
          <cell r="V328">
            <v>0</v>
          </cell>
          <cell r="W328">
            <v>0</v>
          </cell>
          <cell r="X328">
            <v>0</v>
          </cell>
          <cell r="Y328">
            <v>0</v>
          </cell>
        </row>
        <row r="329">
          <cell r="A329">
            <v>200110</v>
          </cell>
          <cell r="B329" t="str">
            <v>eac</v>
          </cell>
          <cell r="C329" t="str">
            <v>eac02</v>
          </cell>
          <cell r="D329">
            <v>37174</v>
          </cell>
          <cell r="E329">
            <v>37173</v>
          </cell>
          <cell r="F329">
            <v>37173</v>
          </cell>
          <cell r="G329">
            <v>960</v>
          </cell>
          <cell r="H329">
            <v>960</v>
          </cell>
          <cell r="I329" t="str">
            <v>FCA Asha</v>
          </cell>
          <cell r="J329" t="str">
            <v>FCA Asha</v>
          </cell>
          <cell r="K329" t="str">
            <v>Аша</v>
          </cell>
          <cell r="L329" t="str">
            <v>НевАзот</v>
          </cell>
          <cell r="M329" t="str">
            <v>GMF</v>
          </cell>
          <cell r="N329" t="str">
            <v>VPK</v>
          </cell>
          <cell r="O329">
            <v>365</v>
          </cell>
          <cell r="P329">
            <v>350400</v>
          </cell>
          <cell r="Q329">
            <v>350400</v>
          </cell>
          <cell r="R329">
            <v>0</v>
          </cell>
          <cell r="S329">
            <v>0</v>
          </cell>
          <cell r="T329">
            <v>0</v>
          </cell>
          <cell r="U329">
            <v>0</v>
          </cell>
          <cell r="V329">
            <v>0</v>
          </cell>
          <cell r="W329">
            <v>0</v>
          </cell>
          <cell r="X329">
            <v>0</v>
          </cell>
          <cell r="Y329">
            <v>0</v>
          </cell>
        </row>
        <row r="330">
          <cell r="A330">
            <v>200109</v>
          </cell>
          <cell r="B330" t="str">
            <v>eac</v>
          </cell>
          <cell r="C330" t="str">
            <v>eac03</v>
          </cell>
          <cell r="D330">
            <v>37159</v>
          </cell>
          <cell r="E330">
            <v>37162</v>
          </cell>
          <cell r="F330">
            <v>37162</v>
          </cell>
          <cell r="G330">
            <v>294.29998779296875</v>
          </cell>
          <cell r="H330">
            <v>294.29998779296875</v>
          </cell>
          <cell r="I330" t="str">
            <v>FCA Amzya</v>
          </cell>
          <cell r="J330" t="str">
            <v>FCA Amzya</v>
          </cell>
          <cell r="K330" t="str">
            <v>Амзя</v>
          </cell>
          <cell r="L330" t="str">
            <v>НевАзот</v>
          </cell>
          <cell r="M330" t="str">
            <v>GMF</v>
          </cell>
          <cell r="N330" t="str">
            <v>Extokem</v>
          </cell>
          <cell r="O330">
            <v>370</v>
          </cell>
          <cell r="P330">
            <v>108891</v>
          </cell>
          <cell r="Q330">
            <v>108891</v>
          </cell>
          <cell r="R330">
            <v>0</v>
          </cell>
          <cell r="S330">
            <v>0</v>
          </cell>
          <cell r="T330">
            <v>0</v>
          </cell>
          <cell r="U330">
            <v>0</v>
          </cell>
          <cell r="V330">
            <v>0</v>
          </cell>
          <cell r="W330">
            <v>0</v>
          </cell>
          <cell r="X330">
            <v>0</v>
          </cell>
          <cell r="Y330">
            <v>0</v>
          </cell>
        </row>
        <row r="331">
          <cell r="A331">
            <v>200110</v>
          </cell>
          <cell r="B331" t="str">
            <v>eac</v>
          </cell>
          <cell r="C331" t="str">
            <v>eac05</v>
          </cell>
          <cell r="D331">
            <v>37184</v>
          </cell>
          <cell r="E331">
            <v>37188</v>
          </cell>
          <cell r="F331">
            <v>37188</v>
          </cell>
          <cell r="G331">
            <v>203.05000305175781</v>
          </cell>
          <cell r="H331">
            <v>203.05000305175781</v>
          </cell>
          <cell r="I331" t="str">
            <v>FCA Amzya</v>
          </cell>
          <cell r="J331" t="str">
            <v>FCA Amzya</v>
          </cell>
          <cell r="K331" t="str">
            <v>Амзя</v>
          </cell>
          <cell r="L331" t="str">
            <v>НевАзот</v>
          </cell>
          <cell r="M331" t="str">
            <v>GMF</v>
          </cell>
          <cell r="N331" t="str">
            <v>Extokem</v>
          </cell>
          <cell r="O331">
            <v>370</v>
          </cell>
          <cell r="P331">
            <v>75128.5</v>
          </cell>
          <cell r="Q331">
            <v>75128.5</v>
          </cell>
          <cell r="R331">
            <v>0</v>
          </cell>
          <cell r="S331">
            <v>0</v>
          </cell>
          <cell r="T331">
            <v>0</v>
          </cell>
          <cell r="U331">
            <v>0</v>
          </cell>
          <cell r="V331">
            <v>0</v>
          </cell>
          <cell r="W331">
            <v>0</v>
          </cell>
          <cell r="X331">
            <v>0</v>
          </cell>
          <cell r="Y331">
            <v>0</v>
          </cell>
        </row>
        <row r="332">
          <cell r="A332">
            <v>200110</v>
          </cell>
          <cell r="B332" t="str">
            <v>eac</v>
          </cell>
          <cell r="C332" t="str">
            <v>eac06</v>
          </cell>
          <cell r="D332">
            <v>37179</v>
          </cell>
          <cell r="E332">
            <v>37174</v>
          </cell>
          <cell r="F332">
            <v>37174</v>
          </cell>
          <cell r="G332">
            <v>378.82501220703125</v>
          </cell>
          <cell r="H332">
            <v>378.82501220703125</v>
          </cell>
          <cell r="I332" t="str">
            <v>FCA Amzya</v>
          </cell>
          <cell r="J332" t="str">
            <v>FCA Amzya</v>
          </cell>
          <cell r="K332" t="str">
            <v>Амзя</v>
          </cell>
          <cell r="L332" t="str">
            <v>НевАзот</v>
          </cell>
          <cell r="M332" t="str">
            <v>GMF</v>
          </cell>
          <cell r="N332" t="str">
            <v>VPK</v>
          </cell>
          <cell r="O332">
            <v>365</v>
          </cell>
          <cell r="P332">
            <v>138271.125</v>
          </cell>
          <cell r="Q332">
            <v>138271.13</v>
          </cell>
          <cell r="R332">
            <v>0</v>
          </cell>
          <cell r="S332">
            <v>0</v>
          </cell>
          <cell r="T332">
            <v>0</v>
          </cell>
          <cell r="U332">
            <v>0</v>
          </cell>
          <cell r="V332">
            <v>0</v>
          </cell>
          <cell r="W332">
            <v>0</v>
          </cell>
          <cell r="X332">
            <v>0</v>
          </cell>
          <cell r="Y332">
            <v>0</v>
          </cell>
        </row>
        <row r="333">
          <cell r="A333">
            <v>200110</v>
          </cell>
          <cell r="B333" t="str">
            <v>eac</v>
          </cell>
          <cell r="C333" t="str">
            <v>eac07</v>
          </cell>
          <cell r="D333">
            <v>37179</v>
          </cell>
          <cell r="E333">
            <v>37181</v>
          </cell>
          <cell r="F333">
            <v>37181</v>
          </cell>
          <cell r="G333">
            <v>219.05000305175781</v>
          </cell>
          <cell r="H333">
            <v>219.05000305175781</v>
          </cell>
          <cell r="I333" t="str">
            <v>FCA Amzya</v>
          </cell>
          <cell r="J333" t="str">
            <v>FCA Amzya</v>
          </cell>
          <cell r="K333" t="str">
            <v>Амзя</v>
          </cell>
          <cell r="L333" t="str">
            <v>НевАзот</v>
          </cell>
          <cell r="M333" t="str">
            <v>GMF</v>
          </cell>
          <cell r="N333" t="str">
            <v>VPK</v>
          </cell>
          <cell r="O333">
            <v>365</v>
          </cell>
          <cell r="P333">
            <v>79953.25</v>
          </cell>
          <cell r="Q333">
            <v>79953.25</v>
          </cell>
          <cell r="R333">
            <v>0</v>
          </cell>
          <cell r="S333">
            <v>0</v>
          </cell>
          <cell r="T333">
            <v>0</v>
          </cell>
          <cell r="U333">
            <v>0</v>
          </cell>
          <cell r="V333">
            <v>0</v>
          </cell>
          <cell r="W333">
            <v>0</v>
          </cell>
          <cell r="X333">
            <v>0</v>
          </cell>
          <cell r="Y333">
            <v>0</v>
          </cell>
        </row>
        <row r="334">
          <cell r="A334">
            <v>200111</v>
          </cell>
          <cell r="B334" t="str">
            <v>eac</v>
          </cell>
          <cell r="C334" t="str">
            <v>eac08</v>
          </cell>
          <cell r="D334">
            <v>37205</v>
          </cell>
          <cell r="E334">
            <v>37222</v>
          </cell>
          <cell r="F334">
            <v>37222</v>
          </cell>
          <cell r="G334">
            <v>540</v>
          </cell>
          <cell r="H334">
            <v>540</v>
          </cell>
          <cell r="I334" t="str">
            <v>FCA Asha</v>
          </cell>
          <cell r="J334" t="str">
            <v>FCA Asha</v>
          </cell>
          <cell r="K334" t="str">
            <v>Аша</v>
          </cell>
          <cell r="L334" t="str">
            <v>НевАзот</v>
          </cell>
          <cell r="M334" t="str">
            <v>GMF</v>
          </cell>
          <cell r="N334" t="str">
            <v>Twin</v>
          </cell>
          <cell r="O334">
            <v>327</v>
          </cell>
          <cell r="P334">
            <v>176580</v>
          </cell>
          <cell r="Q334">
            <v>176580</v>
          </cell>
          <cell r="R334">
            <v>0</v>
          </cell>
          <cell r="S334">
            <v>0</v>
          </cell>
          <cell r="T334">
            <v>0</v>
          </cell>
          <cell r="U334">
            <v>0</v>
          </cell>
          <cell r="V334">
            <v>0</v>
          </cell>
          <cell r="W334">
            <v>0</v>
          </cell>
          <cell r="X334">
            <v>0</v>
          </cell>
          <cell r="Y334">
            <v>0</v>
          </cell>
        </row>
        <row r="335">
          <cell r="A335">
            <v>200111</v>
          </cell>
          <cell r="B335" t="str">
            <v>eac</v>
          </cell>
          <cell r="C335" t="str">
            <v>eac09</v>
          </cell>
          <cell r="D335">
            <v>37205</v>
          </cell>
          <cell r="E335">
            <v>37225</v>
          </cell>
          <cell r="F335">
            <v>37225</v>
          </cell>
          <cell r="G335">
            <v>236.25</v>
          </cell>
          <cell r="H335">
            <v>236.25</v>
          </cell>
          <cell r="I335" t="str">
            <v>FCA Amzya</v>
          </cell>
          <cell r="J335" t="str">
            <v>FCA Amzya</v>
          </cell>
          <cell r="K335" t="str">
            <v>Амзя</v>
          </cell>
          <cell r="L335" t="str">
            <v>НевАзот</v>
          </cell>
          <cell r="M335" t="str">
            <v>GMF</v>
          </cell>
          <cell r="N335" t="str">
            <v>Coxon</v>
          </cell>
          <cell r="O335">
            <v>330</v>
          </cell>
          <cell r="P335">
            <v>77962.5</v>
          </cell>
          <cell r="Q335">
            <v>77962.5</v>
          </cell>
          <cell r="R335">
            <v>0</v>
          </cell>
          <cell r="S335">
            <v>0</v>
          </cell>
          <cell r="T335">
            <v>0</v>
          </cell>
          <cell r="U335">
            <v>0</v>
          </cell>
          <cell r="V335">
            <v>0</v>
          </cell>
          <cell r="W335">
            <v>0</v>
          </cell>
          <cell r="X335">
            <v>0</v>
          </cell>
          <cell r="Y335">
            <v>0</v>
          </cell>
        </row>
        <row r="336">
          <cell r="A336">
            <v>200111</v>
          </cell>
          <cell r="B336" t="str">
            <v>eac</v>
          </cell>
          <cell r="C336" t="str">
            <v>eac10</v>
          </cell>
          <cell r="D336">
            <v>37215</v>
          </cell>
          <cell r="E336">
            <v>37221</v>
          </cell>
          <cell r="F336">
            <v>37221</v>
          </cell>
          <cell r="G336">
            <v>127.76999664306641</v>
          </cell>
          <cell r="H336">
            <v>127.76999664306641</v>
          </cell>
          <cell r="I336" t="str">
            <v>FCA Tonshaevo</v>
          </cell>
          <cell r="J336" t="str">
            <v>DAF Buslovskaja</v>
          </cell>
          <cell r="K336" t="str">
            <v>Карбохим</v>
          </cell>
          <cell r="L336" t="str">
            <v>КГОК</v>
          </cell>
          <cell r="M336" t="str">
            <v>GMF</v>
          </cell>
          <cell r="N336" t="str">
            <v>Vopak</v>
          </cell>
          <cell r="O336">
            <v>420</v>
          </cell>
          <cell r="P336">
            <v>53663.4</v>
          </cell>
          <cell r="Q336">
            <v>53663.4</v>
          </cell>
          <cell r="R336">
            <v>0</v>
          </cell>
          <cell r="S336" t="str">
            <v>Transair</v>
          </cell>
          <cell r="T336">
            <v>5110.8</v>
          </cell>
          <cell r="U336">
            <v>0</v>
          </cell>
          <cell r="V336">
            <v>5110.8</v>
          </cell>
          <cell r="W336">
            <v>0</v>
          </cell>
          <cell r="X336">
            <v>0</v>
          </cell>
          <cell r="Y336">
            <v>0</v>
          </cell>
        </row>
        <row r="337">
          <cell r="A337">
            <v>200111</v>
          </cell>
          <cell r="B337" t="str">
            <v>eac</v>
          </cell>
          <cell r="C337" t="str">
            <v>eac12</v>
          </cell>
          <cell r="D337">
            <v>37224</v>
          </cell>
          <cell r="E337">
            <v>37225</v>
          </cell>
          <cell r="F337">
            <v>37225</v>
          </cell>
          <cell r="G337">
            <v>56.150001525878906</v>
          </cell>
          <cell r="H337">
            <v>56.150001525878906</v>
          </cell>
          <cell r="I337" t="str">
            <v>FCA Tonshaevo</v>
          </cell>
          <cell r="J337" t="str">
            <v>DAF Brest</v>
          </cell>
          <cell r="K337" t="str">
            <v>Карбохим</v>
          </cell>
          <cell r="L337" t="str">
            <v>КГОК</v>
          </cell>
          <cell r="M337" t="str">
            <v>GMF</v>
          </cell>
          <cell r="N337" t="str">
            <v>Konimpex</v>
          </cell>
          <cell r="O337">
            <v>460</v>
          </cell>
          <cell r="P337">
            <v>25829</v>
          </cell>
          <cell r="Q337">
            <v>25829</v>
          </cell>
          <cell r="R337">
            <v>0</v>
          </cell>
          <cell r="S337" t="str">
            <v>Transair</v>
          </cell>
          <cell r="T337">
            <v>3032.1</v>
          </cell>
          <cell r="U337">
            <v>0</v>
          </cell>
          <cell r="V337">
            <v>3032.1</v>
          </cell>
          <cell r="W337">
            <v>0</v>
          </cell>
          <cell r="X337">
            <v>0</v>
          </cell>
          <cell r="Y337">
            <v>0</v>
          </cell>
        </row>
        <row r="338">
          <cell r="A338">
            <v>200111</v>
          </cell>
          <cell r="B338" t="str">
            <v>eac</v>
          </cell>
          <cell r="C338" t="str">
            <v>eac14</v>
          </cell>
          <cell r="D338">
            <v>37215</v>
          </cell>
          <cell r="E338">
            <v>37225</v>
          </cell>
          <cell r="F338">
            <v>37225</v>
          </cell>
          <cell r="G338">
            <v>178.74099731445312</v>
          </cell>
          <cell r="H338">
            <v>178.74099731445312</v>
          </cell>
          <cell r="I338" t="str">
            <v>FCA Tonshaevo</v>
          </cell>
          <cell r="J338" t="str">
            <v>DAF Buslovskaja</v>
          </cell>
          <cell r="K338" t="str">
            <v>Карбохим</v>
          </cell>
          <cell r="L338" t="str">
            <v>КГОК</v>
          </cell>
          <cell r="M338" t="str">
            <v>GMF</v>
          </cell>
          <cell r="N338" t="str">
            <v>Vopak</v>
          </cell>
          <cell r="O338">
            <v>410</v>
          </cell>
          <cell r="P338">
            <v>73283.81</v>
          </cell>
          <cell r="Q338">
            <v>73283.81</v>
          </cell>
          <cell r="R338">
            <v>0</v>
          </cell>
          <cell r="S338" t="str">
            <v>Transair</v>
          </cell>
          <cell r="T338">
            <v>7149.64</v>
          </cell>
          <cell r="U338">
            <v>0</v>
          </cell>
          <cell r="V338">
            <v>7149.64</v>
          </cell>
          <cell r="W338">
            <v>0</v>
          </cell>
          <cell r="X338">
            <v>0</v>
          </cell>
          <cell r="Y338">
            <v>0</v>
          </cell>
        </row>
        <row r="339">
          <cell r="A339">
            <v>200111</v>
          </cell>
          <cell r="B339" t="str">
            <v>eac</v>
          </cell>
          <cell r="C339" t="str">
            <v>eac15</v>
          </cell>
          <cell r="D339">
            <v>37215</v>
          </cell>
          <cell r="E339">
            <v>37222</v>
          </cell>
          <cell r="F339">
            <v>37222</v>
          </cell>
          <cell r="G339">
            <v>183.88800048828125</v>
          </cell>
          <cell r="H339">
            <v>183.88800048828125</v>
          </cell>
          <cell r="I339" t="str">
            <v>FCA Tonshaevo</v>
          </cell>
          <cell r="J339" t="str">
            <v>DAF Buslovskaja</v>
          </cell>
          <cell r="K339" t="str">
            <v>Карбохим</v>
          </cell>
          <cell r="L339" t="str">
            <v>КГОК</v>
          </cell>
          <cell r="M339" t="str">
            <v>GMF</v>
          </cell>
          <cell r="N339" t="str">
            <v>Vopak</v>
          </cell>
          <cell r="O339">
            <v>420</v>
          </cell>
          <cell r="P339">
            <v>77232.960000000006</v>
          </cell>
          <cell r="Q339">
            <v>77232.960000000006</v>
          </cell>
          <cell r="R339">
            <v>0</v>
          </cell>
          <cell r="S339" t="str">
            <v>Transair</v>
          </cell>
          <cell r="T339">
            <v>7355.52</v>
          </cell>
          <cell r="U339">
            <v>0</v>
          </cell>
          <cell r="V339">
            <v>7355.52</v>
          </cell>
          <cell r="W339">
            <v>0</v>
          </cell>
          <cell r="X339">
            <v>0</v>
          </cell>
          <cell r="Y339">
            <v>0</v>
          </cell>
        </row>
        <row r="340">
          <cell r="A340">
            <v>200112</v>
          </cell>
          <cell r="B340" t="str">
            <v>eac</v>
          </cell>
          <cell r="C340" t="str">
            <v>eac16</v>
          </cell>
          <cell r="D340">
            <v>37235</v>
          </cell>
          <cell r="E340">
            <v>37237</v>
          </cell>
          <cell r="F340">
            <v>37237</v>
          </cell>
          <cell r="G340">
            <v>59.5</v>
          </cell>
          <cell r="H340">
            <v>59.5</v>
          </cell>
          <cell r="I340" t="str">
            <v>FCA Amzya</v>
          </cell>
          <cell r="J340" t="str">
            <v>FCA Amzya</v>
          </cell>
          <cell r="K340" t="str">
            <v>Амзя</v>
          </cell>
          <cell r="L340" t="str">
            <v>НевАзот</v>
          </cell>
          <cell r="M340" t="str">
            <v>GMF</v>
          </cell>
          <cell r="N340" t="str">
            <v>Coxon</v>
          </cell>
          <cell r="O340">
            <v>330</v>
          </cell>
          <cell r="P340">
            <v>19635</v>
          </cell>
          <cell r="Q340">
            <v>19635</v>
          </cell>
          <cell r="R340">
            <v>0</v>
          </cell>
          <cell r="S340">
            <v>0</v>
          </cell>
          <cell r="T340">
            <v>0</v>
          </cell>
          <cell r="U340">
            <v>0</v>
          </cell>
          <cell r="V340">
            <v>0</v>
          </cell>
          <cell r="W340">
            <v>0</v>
          </cell>
          <cell r="X340">
            <v>0</v>
          </cell>
          <cell r="Y340">
            <v>0</v>
          </cell>
        </row>
        <row r="341">
          <cell r="A341">
            <v>200112</v>
          </cell>
          <cell r="B341" t="str">
            <v>eac</v>
          </cell>
          <cell r="C341" t="str">
            <v>eac17</v>
          </cell>
          <cell r="D341">
            <v>37240</v>
          </cell>
          <cell r="E341">
            <v>37239</v>
          </cell>
          <cell r="F341">
            <v>37249</v>
          </cell>
          <cell r="G341">
            <v>451</v>
          </cell>
          <cell r="H341">
            <v>451</v>
          </cell>
          <cell r="I341" t="str">
            <v>FCA Tonshaevo</v>
          </cell>
          <cell r="J341" t="str">
            <v>DAF Buslovskaja</v>
          </cell>
          <cell r="K341" t="str">
            <v>Амзя</v>
          </cell>
          <cell r="L341" t="str">
            <v>НевАзот</v>
          </cell>
          <cell r="M341" t="str">
            <v>GMF</v>
          </cell>
          <cell r="N341" t="str">
            <v>Vinmar</v>
          </cell>
          <cell r="O341">
            <v>405</v>
          </cell>
          <cell r="P341">
            <v>182655</v>
          </cell>
          <cell r="Q341">
            <v>182655</v>
          </cell>
          <cell r="R341">
            <v>0</v>
          </cell>
          <cell r="S341" t="str">
            <v>Transair</v>
          </cell>
          <cell r="T341">
            <v>21582.240000000002</v>
          </cell>
          <cell r="U341">
            <v>21582.240000000002</v>
          </cell>
          <cell r="V341">
            <v>0</v>
          </cell>
          <cell r="W341">
            <v>0</v>
          </cell>
          <cell r="X341">
            <v>0</v>
          </cell>
          <cell r="Y341">
            <v>0</v>
          </cell>
        </row>
        <row r="342">
          <cell r="A342">
            <v>200112</v>
          </cell>
          <cell r="B342" t="str">
            <v>eac</v>
          </cell>
          <cell r="C342" t="str">
            <v>eac18</v>
          </cell>
          <cell r="D342">
            <v>37241</v>
          </cell>
          <cell r="E342">
            <v>37246</v>
          </cell>
          <cell r="F342">
            <v>37256</v>
          </cell>
          <cell r="G342">
            <v>303.1610107421875</v>
          </cell>
          <cell r="H342">
            <v>303.1610107421875</v>
          </cell>
          <cell r="I342" t="str">
            <v>FCA Tonshaevo</v>
          </cell>
          <cell r="J342" t="str">
            <v>DAF Buslovskaja</v>
          </cell>
          <cell r="K342" t="str">
            <v>Карбохим</v>
          </cell>
          <cell r="L342" t="str">
            <v>КГОК</v>
          </cell>
          <cell r="M342" t="str">
            <v>GMF</v>
          </cell>
          <cell r="N342" t="str">
            <v>Vopak</v>
          </cell>
          <cell r="O342">
            <v>405</v>
          </cell>
          <cell r="P342">
            <v>122780.205</v>
          </cell>
          <cell r="Q342">
            <v>122780.21</v>
          </cell>
          <cell r="R342">
            <v>0</v>
          </cell>
          <cell r="S342" t="str">
            <v>Transair</v>
          </cell>
          <cell r="T342">
            <v>12839.76</v>
          </cell>
          <cell r="U342">
            <v>12839.76</v>
          </cell>
          <cell r="V342">
            <v>0</v>
          </cell>
          <cell r="W342">
            <v>0</v>
          </cell>
          <cell r="X342">
            <v>0</v>
          </cell>
          <cell r="Y342">
            <v>0</v>
          </cell>
        </row>
        <row r="343">
          <cell r="A343">
            <v>200112</v>
          </cell>
          <cell r="B343" t="str">
            <v>eac</v>
          </cell>
          <cell r="C343" t="str">
            <v>eac19</v>
          </cell>
          <cell r="D343">
            <v>37236</v>
          </cell>
          <cell r="E343">
            <v>37236</v>
          </cell>
          <cell r="F343">
            <v>37236</v>
          </cell>
          <cell r="G343">
            <v>158.76100158691406</v>
          </cell>
          <cell r="H343">
            <v>158.76100158691406</v>
          </cell>
          <cell r="I343" t="str">
            <v>FCA Tonshaevo</v>
          </cell>
          <cell r="J343" t="str">
            <v>FCA Tonshaevo</v>
          </cell>
          <cell r="K343" t="str">
            <v>Карбохим</v>
          </cell>
          <cell r="L343" t="str">
            <v>КГОК</v>
          </cell>
          <cell r="M343" t="str">
            <v>GMF</v>
          </cell>
          <cell r="N343" t="str">
            <v>SVL</v>
          </cell>
          <cell r="O343">
            <v>362</v>
          </cell>
          <cell r="P343">
            <v>57471.482000000004</v>
          </cell>
          <cell r="Q343">
            <v>51724.33</v>
          </cell>
          <cell r="R343">
            <v>5747.15</v>
          </cell>
          <cell r="S343">
            <v>0</v>
          </cell>
          <cell r="T343">
            <v>0</v>
          </cell>
          <cell r="U343">
            <v>0</v>
          </cell>
          <cell r="V343">
            <v>0</v>
          </cell>
          <cell r="W343">
            <v>0</v>
          </cell>
          <cell r="X343">
            <v>0</v>
          </cell>
          <cell r="Y343">
            <v>0</v>
          </cell>
        </row>
        <row r="344">
          <cell r="A344">
            <v>200112</v>
          </cell>
          <cell r="B344" t="str">
            <v>eac</v>
          </cell>
          <cell r="C344" t="str">
            <v>eac20</v>
          </cell>
          <cell r="D344">
            <v>37245</v>
          </cell>
          <cell r="E344">
            <v>37254</v>
          </cell>
          <cell r="F344">
            <v>37256</v>
          </cell>
          <cell r="G344">
            <v>307.77499389648438</v>
          </cell>
          <cell r="H344">
            <v>307.77499389648438</v>
          </cell>
          <cell r="I344" t="str">
            <v>FCA Tonshaevo</v>
          </cell>
          <cell r="J344" t="str">
            <v>DAF Buslovskaja</v>
          </cell>
          <cell r="K344" t="str">
            <v>Амзя</v>
          </cell>
          <cell r="L344" t="str">
            <v>НевАзот</v>
          </cell>
          <cell r="M344" t="str">
            <v>GMF</v>
          </cell>
          <cell r="N344" t="str">
            <v>Vinmar</v>
          </cell>
          <cell r="O344">
            <v>405</v>
          </cell>
          <cell r="P344">
            <v>124648.875</v>
          </cell>
          <cell r="Q344">
            <v>124648.88</v>
          </cell>
          <cell r="R344">
            <v>0</v>
          </cell>
          <cell r="S344" t="str">
            <v>Transair</v>
          </cell>
          <cell r="T344">
            <v>15080.975</v>
          </cell>
          <cell r="U344">
            <v>12905.2</v>
          </cell>
          <cell r="V344">
            <v>2175.7800000000002</v>
          </cell>
          <cell r="W344">
            <v>0</v>
          </cell>
          <cell r="X344">
            <v>0</v>
          </cell>
          <cell r="Y344">
            <v>0</v>
          </cell>
        </row>
        <row r="345">
          <cell r="A345">
            <v>200112</v>
          </cell>
          <cell r="B345" t="str">
            <v>eac</v>
          </cell>
          <cell r="C345" t="str">
            <v>eac21</v>
          </cell>
          <cell r="D345">
            <v>37236</v>
          </cell>
          <cell r="E345">
            <v>37239</v>
          </cell>
          <cell r="F345">
            <v>37239</v>
          </cell>
          <cell r="G345">
            <v>130</v>
          </cell>
          <cell r="H345">
            <v>130</v>
          </cell>
          <cell r="I345" t="str">
            <v>FCA Tonshaevo</v>
          </cell>
          <cell r="J345" t="str">
            <v>FCA Tonshaevo</v>
          </cell>
          <cell r="K345" t="str">
            <v>Карбохим</v>
          </cell>
          <cell r="L345" t="str">
            <v>КГОК</v>
          </cell>
          <cell r="M345" t="str">
            <v>GMF</v>
          </cell>
          <cell r="N345" t="str">
            <v>SVL</v>
          </cell>
          <cell r="O345">
            <v>362</v>
          </cell>
          <cell r="P345">
            <v>47060</v>
          </cell>
          <cell r="Q345">
            <v>42354</v>
          </cell>
          <cell r="R345">
            <v>4706</v>
          </cell>
          <cell r="S345">
            <v>0</v>
          </cell>
          <cell r="T345">
            <v>0</v>
          </cell>
          <cell r="U345">
            <v>0</v>
          </cell>
          <cell r="V345">
            <v>0</v>
          </cell>
          <cell r="W345">
            <v>0</v>
          </cell>
          <cell r="X345">
            <v>0</v>
          </cell>
          <cell r="Y345">
            <v>0</v>
          </cell>
        </row>
        <row r="346">
          <cell r="A346">
            <v>200112</v>
          </cell>
          <cell r="B346" t="str">
            <v>eac</v>
          </cell>
          <cell r="C346" t="str">
            <v>eac22</v>
          </cell>
          <cell r="D346">
            <v>37236</v>
          </cell>
          <cell r="E346">
            <v>37242</v>
          </cell>
          <cell r="F346">
            <v>37242</v>
          </cell>
          <cell r="G346">
            <v>85.2239990234375</v>
          </cell>
          <cell r="H346">
            <v>85.2239990234375</v>
          </cell>
          <cell r="I346" t="str">
            <v>FCA Tonshaevo</v>
          </cell>
          <cell r="J346" t="str">
            <v>FCA Tonshaevo</v>
          </cell>
          <cell r="K346" t="str">
            <v>Карбохим</v>
          </cell>
          <cell r="L346" t="str">
            <v>КГОК</v>
          </cell>
          <cell r="M346" t="str">
            <v>GMF</v>
          </cell>
          <cell r="N346" t="str">
            <v>SVL</v>
          </cell>
          <cell r="O346">
            <v>362</v>
          </cell>
          <cell r="P346">
            <v>30851.088</v>
          </cell>
          <cell r="Q346">
            <v>27765.98</v>
          </cell>
          <cell r="R346">
            <v>3085.11</v>
          </cell>
          <cell r="S346">
            <v>0</v>
          </cell>
          <cell r="T346">
            <v>0</v>
          </cell>
          <cell r="U346">
            <v>0</v>
          </cell>
          <cell r="V346">
            <v>0</v>
          </cell>
          <cell r="W346">
            <v>0</v>
          </cell>
          <cell r="X346">
            <v>0</v>
          </cell>
          <cell r="Y346">
            <v>0</v>
          </cell>
        </row>
        <row r="347">
          <cell r="A347">
            <v>200112</v>
          </cell>
          <cell r="B347" t="str">
            <v>eac</v>
          </cell>
          <cell r="C347" t="str">
            <v>eac23</v>
          </cell>
          <cell r="D347">
            <v>37240</v>
          </cell>
          <cell r="E347">
            <v>37246</v>
          </cell>
          <cell r="F347">
            <v>37250</v>
          </cell>
          <cell r="G347">
            <v>134.55000305175781</v>
          </cell>
          <cell r="H347">
            <v>134.55000305175781</v>
          </cell>
          <cell r="I347" t="str">
            <v>FCA Amzya</v>
          </cell>
          <cell r="J347" t="str">
            <v>DAF Buslovskaja</v>
          </cell>
          <cell r="K347" t="str">
            <v>Амзя</v>
          </cell>
          <cell r="L347" t="str">
            <v>НевАзот</v>
          </cell>
          <cell r="M347" t="str">
            <v>GMF</v>
          </cell>
          <cell r="N347" t="str">
            <v>Vinmar</v>
          </cell>
          <cell r="O347">
            <v>405</v>
          </cell>
          <cell r="P347">
            <v>54492.75</v>
          </cell>
          <cell r="Q347">
            <v>54492.75</v>
          </cell>
          <cell r="R347">
            <v>0</v>
          </cell>
          <cell r="S347" t="str">
            <v>Transair</v>
          </cell>
          <cell r="T347">
            <v>6592.95</v>
          </cell>
          <cell r="U347">
            <v>5614.6</v>
          </cell>
          <cell r="V347">
            <v>978.35</v>
          </cell>
          <cell r="W347">
            <v>0</v>
          </cell>
          <cell r="X347">
            <v>0</v>
          </cell>
          <cell r="Y347">
            <v>0</v>
          </cell>
        </row>
        <row r="348">
          <cell r="A348">
            <v>200112</v>
          </cell>
          <cell r="B348" t="str">
            <v>eac</v>
          </cell>
          <cell r="C348" t="str">
            <v>eac25</v>
          </cell>
          <cell r="D348">
            <v>37271</v>
          </cell>
          <cell r="E348">
            <v>37255</v>
          </cell>
          <cell r="F348">
            <v>37256</v>
          </cell>
          <cell r="G348">
            <v>467.11700439453125</v>
          </cell>
          <cell r="H348">
            <v>467.11700439453125</v>
          </cell>
          <cell r="I348" t="str">
            <v>FCA Tonshaevo</v>
          </cell>
          <cell r="J348" t="str">
            <v>DAF Buslovskaja</v>
          </cell>
          <cell r="K348" t="str">
            <v>Карбохим</v>
          </cell>
          <cell r="L348" t="str">
            <v>КГОК</v>
          </cell>
          <cell r="M348" t="str">
            <v>GMF</v>
          </cell>
          <cell r="N348" t="str">
            <v>Vopak</v>
          </cell>
          <cell r="O348">
            <v>400</v>
          </cell>
          <cell r="P348">
            <v>186846.8</v>
          </cell>
          <cell r="Q348">
            <v>186846.8</v>
          </cell>
          <cell r="R348">
            <v>0</v>
          </cell>
          <cell r="S348" t="str">
            <v>Transair</v>
          </cell>
          <cell r="T348">
            <v>19874.080000000002</v>
          </cell>
          <cell r="U348">
            <v>19874.080000000002</v>
          </cell>
          <cell r="V348">
            <v>0</v>
          </cell>
          <cell r="W348">
            <v>0</v>
          </cell>
          <cell r="X348">
            <v>0</v>
          </cell>
          <cell r="Y348">
            <v>0</v>
          </cell>
        </row>
        <row r="349">
          <cell r="A349">
            <v>200112</v>
          </cell>
          <cell r="B349" t="str">
            <v>eac</v>
          </cell>
          <cell r="C349" t="str">
            <v>eac26</v>
          </cell>
          <cell r="D349">
            <v>37253</v>
          </cell>
          <cell r="E349">
            <v>37255</v>
          </cell>
          <cell r="F349">
            <v>37256</v>
          </cell>
          <cell r="G349">
            <v>117.5</v>
          </cell>
          <cell r="H349">
            <v>117.5</v>
          </cell>
          <cell r="I349" t="str">
            <v>FCA Amzya</v>
          </cell>
          <cell r="J349" t="str">
            <v>DAF Buslovskaja</v>
          </cell>
          <cell r="K349" t="str">
            <v>Амзя</v>
          </cell>
          <cell r="L349" t="str">
            <v>НевАзот</v>
          </cell>
          <cell r="M349" t="str">
            <v>GMF</v>
          </cell>
          <cell r="N349" t="str">
            <v>Vinmar</v>
          </cell>
          <cell r="O349">
            <v>405</v>
          </cell>
          <cell r="P349">
            <v>47587.5</v>
          </cell>
          <cell r="Q349">
            <v>47587.5</v>
          </cell>
          <cell r="R349">
            <v>0</v>
          </cell>
          <cell r="S349" t="str">
            <v>Transair</v>
          </cell>
          <cell r="T349">
            <v>5757.5</v>
          </cell>
          <cell r="U349">
            <v>4944.2</v>
          </cell>
          <cell r="V349">
            <v>813.3</v>
          </cell>
          <cell r="W349">
            <v>0</v>
          </cell>
          <cell r="X349">
            <v>0</v>
          </cell>
          <cell r="Y349">
            <v>0</v>
          </cell>
        </row>
        <row r="350">
          <cell r="A350">
            <v>200112</v>
          </cell>
          <cell r="B350" t="str">
            <v>eac</v>
          </cell>
          <cell r="C350" t="str">
            <v>eac27</v>
          </cell>
          <cell r="D350">
            <v>37254</v>
          </cell>
          <cell r="E350">
            <v>37255</v>
          </cell>
          <cell r="F350">
            <v>37255</v>
          </cell>
          <cell r="G350">
            <v>59.5</v>
          </cell>
          <cell r="H350">
            <v>59.5</v>
          </cell>
          <cell r="I350" t="str">
            <v>FCA Amzya</v>
          </cell>
          <cell r="J350" t="str">
            <v>FCA Amzya</v>
          </cell>
          <cell r="K350" t="str">
            <v>Амзя</v>
          </cell>
          <cell r="L350" t="str">
            <v>НевАзот</v>
          </cell>
          <cell r="M350" t="str">
            <v>GMF</v>
          </cell>
          <cell r="N350" t="str">
            <v>Coxon</v>
          </cell>
          <cell r="O350">
            <v>380</v>
          </cell>
          <cell r="P350">
            <v>22610</v>
          </cell>
          <cell r="Q350">
            <v>22610</v>
          </cell>
          <cell r="R350">
            <v>0</v>
          </cell>
          <cell r="S350">
            <v>0</v>
          </cell>
          <cell r="T350">
            <v>0</v>
          </cell>
          <cell r="U350">
            <v>0</v>
          </cell>
          <cell r="V350">
            <v>0</v>
          </cell>
          <cell r="W350">
            <v>0</v>
          </cell>
          <cell r="X350">
            <v>0</v>
          </cell>
          <cell r="Y350">
            <v>0</v>
          </cell>
        </row>
        <row r="351">
          <cell r="A351">
            <v>200201</v>
          </cell>
          <cell r="B351" t="str">
            <v>eac</v>
          </cell>
          <cell r="C351" t="str">
            <v>eac28</v>
          </cell>
          <cell r="D351">
            <v>37276</v>
          </cell>
          <cell r="E351">
            <v>37274</v>
          </cell>
          <cell r="F351">
            <v>37287</v>
          </cell>
          <cell r="G351">
            <v>309</v>
          </cell>
          <cell r="H351">
            <v>309</v>
          </cell>
          <cell r="I351" t="str">
            <v>FCA Amzya</v>
          </cell>
          <cell r="J351" t="str">
            <v>DAF Buslovskaja</v>
          </cell>
          <cell r="K351" t="str">
            <v>Амзя</v>
          </cell>
          <cell r="L351" t="str">
            <v>КГОК</v>
          </cell>
          <cell r="M351" t="str">
            <v>GMF</v>
          </cell>
          <cell r="N351" t="str">
            <v>Vinmar</v>
          </cell>
          <cell r="O351">
            <v>405</v>
          </cell>
          <cell r="P351">
            <v>125145</v>
          </cell>
          <cell r="Q351">
            <v>125145</v>
          </cell>
          <cell r="R351">
            <v>0</v>
          </cell>
          <cell r="S351" t="str">
            <v>Transair</v>
          </cell>
          <cell r="T351">
            <v>15046.98</v>
          </cell>
          <cell r="U351">
            <v>15046.98</v>
          </cell>
          <cell r="V351">
            <v>0</v>
          </cell>
          <cell r="W351">
            <v>0</v>
          </cell>
          <cell r="X351">
            <v>0</v>
          </cell>
          <cell r="Y351">
            <v>0</v>
          </cell>
        </row>
        <row r="352">
          <cell r="A352">
            <v>200201</v>
          </cell>
          <cell r="B352" t="str">
            <v>eac</v>
          </cell>
          <cell r="C352" t="str">
            <v>eac29</v>
          </cell>
          <cell r="D352">
            <v>37287</v>
          </cell>
          <cell r="E352">
            <v>37278</v>
          </cell>
          <cell r="F352">
            <v>37287</v>
          </cell>
          <cell r="G352">
            <v>313.29998779296875</v>
          </cell>
          <cell r="H352">
            <v>313.29998779296875</v>
          </cell>
          <cell r="I352" t="str">
            <v>FCA Amzya</v>
          </cell>
          <cell r="J352" t="str">
            <v>DAF Buslovskaja</v>
          </cell>
          <cell r="K352" t="str">
            <v>Амзя</v>
          </cell>
          <cell r="L352" t="str">
            <v>КГОК</v>
          </cell>
          <cell r="M352" t="str">
            <v>GMF</v>
          </cell>
          <cell r="N352" t="str">
            <v>Vinmar</v>
          </cell>
          <cell r="O352">
            <v>380</v>
          </cell>
          <cell r="P352">
            <v>119054</v>
          </cell>
          <cell r="Q352">
            <v>119054</v>
          </cell>
          <cell r="R352">
            <v>0</v>
          </cell>
          <cell r="S352" t="str">
            <v>Transair</v>
          </cell>
          <cell r="T352">
            <v>15256.37</v>
          </cell>
          <cell r="U352">
            <v>15256.37</v>
          </cell>
          <cell r="V352">
            <v>0</v>
          </cell>
          <cell r="W352">
            <v>0</v>
          </cell>
          <cell r="X352">
            <v>0</v>
          </cell>
          <cell r="Y352">
            <v>0</v>
          </cell>
        </row>
        <row r="353">
          <cell r="A353">
            <v>200112</v>
          </cell>
          <cell r="B353" t="str">
            <v>eac</v>
          </cell>
          <cell r="C353" t="str">
            <v>eac30</v>
          </cell>
          <cell r="D353">
            <v>37241</v>
          </cell>
          <cell r="E353">
            <v>37254</v>
          </cell>
          <cell r="F353">
            <v>37256</v>
          </cell>
          <cell r="G353">
            <v>199.94000244140625</v>
          </cell>
          <cell r="H353">
            <v>199.94000244140625</v>
          </cell>
          <cell r="I353" t="str">
            <v>FCA Tonshaevo</v>
          </cell>
          <cell r="J353" t="str">
            <v>DAF Buslovskaja</v>
          </cell>
          <cell r="K353" t="str">
            <v>Карбохим</v>
          </cell>
          <cell r="L353" t="str">
            <v>КГОК</v>
          </cell>
          <cell r="M353" t="str">
            <v>GMF</v>
          </cell>
          <cell r="N353" t="str">
            <v>Vopak</v>
          </cell>
          <cell r="O353">
            <v>405</v>
          </cell>
          <cell r="P353">
            <v>80975.7</v>
          </cell>
          <cell r="Q353">
            <v>67008.06</v>
          </cell>
          <cell r="R353">
            <v>13967.64</v>
          </cell>
          <cell r="S353" t="str">
            <v>Transair</v>
          </cell>
          <cell r="T353">
            <v>8475.09</v>
          </cell>
          <cell r="U353">
            <v>8475.09</v>
          </cell>
          <cell r="V353">
            <v>0</v>
          </cell>
          <cell r="W353">
            <v>0</v>
          </cell>
          <cell r="X353">
            <v>0</v>
          </cell>
          <cell r="Y353">
            <v>0</v>
          </cell>
        </row>
        <row r="354">
          <cell r="A354">
            <v>200201</v>
          </cell>
          <cell r="B354" t="str">
            <v>eac</v>
          </cell>
          <cell r="C354" t="str">
            <v>eac31</v>
          </cell>
          <cell r="D354">
            <v>37271</v>
          </cell>
          <cell r="E354">
            <v>37287</v>
          </cell>
          <cell r="F354">
            <v>37292</v>
          </cell>
          <cell r="G354">
            <v>228.15499877929688</v>
          </cell>
          <cell r="H354">
            <v>228.15499877929688</v>
          </cell>
          <cell r="I354" t="str">
            <v>FCA Tonshaevo</v>
          </cell>
          <cell r="J354" t="str">
            <v>DAF Buslovskaja</v>
          </cell>
          <cell r="K354" t="str">
            <v>Карбохим</v>
          </cell>
          <cell r="L354" t="str">
            <v>КГОК</v>
          </cell>
          <cell r="M354" t="str">
            <v>GMF</v>
          </cell>
          <cell r="N354" t="str">
            <v>Vopak</v>
          </cell>
          <cell r="O354">
            <v>375</v>
          </cell>
          <cell r="P354">
            <v>85558.125</v>
          </cell>
          <cell r="Q354">
            <v>85558.13</v>
          </cell>
          <cell r="R354">
            <v>0</v>
          </cell>
          <cell r="S354" t="str">
            <v>Transair</v>
          </cell>
          <cell r="T354">
            <v>10181.19</v>
          </cell>
          <cell r="U354">
            <v>10181.19</v>
          </cell>
          <cell r="V354">
            <v>0</v>
          </cell>
          <cell r="W354">
            <v>0</v>
          </cell>
          <cell r="X354">
            <v>0</v>
          </cell>
          <cell r="Y354">
            <v>0</v>
          </cell>
        </row>
        <row r="355">
          <cell r="A355">
            <v>200201</v>
          </cell>
          <cell r="B355" t="str">
            <v>eac</v>
          </cell>
          <cell r="C355" t="str">
            <v>eac32</v>
          </cell>
          <cell r="D355">
            <v>37276</v>
          </cell>
          <cell r="E355">
            <v>37285</v>
          </cell>
          <cell r="F355">
            <v>37285</v>
          </cell>
          <cell r="G355">
            <v>664.72900390625</v>
          </cell>
          <cell r="H355">
            <v>664.72900390625</v>
          </cell>
          <cell r="I355" t="str">
            <v>FCA Tonshaevo</v>
          </cell>
          <cell r="J355" t="str">
            <v>FCA Tonshaevo</v>
          </cell>
          <cell r="K355" t="str">
            <v>Карбохим</v>
          </cell>
          <cell r="L355" t="str">
            <v>КГОК</v>
          </cell>
          <cell r="M355" t="str">
            <v>GMF</v>
          </cell>
          <cell r="N355" t="str">
            <v>SVL</v>
          </cell>
          <cell r="O355">
            <v>330</v>
          </cell>
          <cell r="P355">
            <v>219360.57</v>
          </cell>
          <cell r="Q355">
            <v>109680.29</v>
          </cell>
          <cell r="R355">
            <v>109680.28</v>
          </cell>
          <cell r="S355">
            <v>0</v>
          </cell>
          <cell r="T355">
            <v>0</v>
          </cell>
          <cell r="U355">
            <v>0</v>
          </cell>
          <cell r="V355">
            <v>0</v>
          </cell>
          <cell r="W355">
            <v>0</v>
          </cell>
          <cell r="X355">
            <v>0</v>
          </cell>
          <cell r="Y355">
            <v>0</v>
          </cell>
        </row>
        <row r="356">
          <cell r="A356">
            <v>200201</v>
          </cell>
          <cell r="B356" t="str">
            <v>eac</v>
          </cell>
          <cell r="C356" t="str">
            <v>eac33</v>
          </cell>
          <cell r="D356">
            <v>37287</v>
          </cell>
          <cell r="E356">
            <v>37287</v>
          </cell>
          <cell r="F356">
            <v>37294</v>
          </cell>
          <cell r="G356">
            <v>480.5</v>
          </cell>
          <cell r="H356">
            <v>480.5</v>
          </cell>
          <cell r="I356" t="str">
            <v>FCA Almezh</v>
          </cell>
          <cell r="J356" t="str">
            <v>DAF Buslovskaja</v>
          </cell>
          <cell r="K356" t="str">
            <v>Молома</v>
          </cell>
          <cell r="L356" t="str">
            <v>КГОК</v>
          </cell>
          <cell r="M356" t="str">
            <v>GMF</v>
          </cell>
          <cell r="N356" t="str">
            <v>Vinmar</v>
          </cell>
          <cell r="O356">
            <v>380</v>
          </cell>
          <cell r="P356">
            <v>182590</v>
          </cell>
          <cell r="Q356">
            <v>182590</v>
          </cell>
          <cell r="R356">
            <v>0</v>
          </cell>
          <cell r="S356" t="str">
            <v>Transair</v>
          </cell>
          <cell r="T356">
            <v>20817.36</v>
          </cell>
          <cell r="U356">
            <v>20817.36</v>
          </cell>
          <cell r="V356">
            <v>0</v>
          </cell>
          <cell r="W356">
            <v>0</v>
          </cell>
          <cell r="X356">
            <v>0</v>
          </cell>
          <cell r="Y356">
            <v>0</v>
          </cell>
        </row>
        <row r="357">
          <cell r="A357">
            <v>200201</v>
          </cell>
          <cell r="B357" t="str">
            <v>eac</v>
          </cell>
          <cell r="C357" t="str">
            <v>eac34</v>
          </cell>
          <cell r="D357">
            <v>37287</v>
          </cell>
          <cell r="E357">
            <v>37285</v>
          </cell>
          <cell r="F357">
            <v>37294</v>
          </cell>
          <cell r="G357">
            <v>395.75</v>
          </cell>
          <cell r="H357">
            <v>395.75</v>
          </cell>
          <cell r="I357" t="str">
            <v>FCA Amzya</v>
          </cell>
          <cell r="J357" t="str">
            <v>DAF Buslovskaja</v>
          </cell>
          <cell r="K357" t="str">
            <v>Амзя</v>
          </cell>
          <cell r="L357" t="str">
            <v>КГОК</v>
          </cell>
          <cell r="M357" t="str">
            <v>GMF</v>
          </cell>
          <cell r="N357" t="str">
            <v>Vinmar</v>
          </cell>
          <cell r="O357">
            <v>380</v>
          </cell>
          <cell r="P357">
            <v>150385</v>
          </cell>
          <cell r="Q357">
            <v>150385</v>
          </cell>
          <cell r="R357">
            <v>0</v>
          </cell>
          <cell r="S357" t="str">
            <v>Transair</v>
          </cell>
          <cell r="T357">
            <v>19271.32</v>
          </cell>
          <cell r="U357">
            <v>19271.32</v>
          </cell>
          <cell r="V357">
            <v>0</v>
          </cell>
          <cell r="W357">
            <v>0</v>
          </cell>
          <cell r="X357">
            <v>0</v>
          </cell>
          <cell r="Y357">
            <v>0</v>
          </cell>
        </row>
        <row r="358">
          <cell r="A358">
            <v>200202</v>
          </cell>
          <cell r="B358" t="str">
            <v>eac</v>
          </cell>
          <cell r="C358" t="str">
            <v>eac35</v>
          </cell>
          <cell r="D358">
            <v>37315</v>
          </cell>
          <cell r="E358">
            <v>37309</v>
          </cell>
          <cell r="F358">
            <v>37309</v>
          </cell>
          <cell r="G358">
            <v>479.25</v>
          </cell>
          <cell r="H358">
            <v>479.25</v>
          </cell>
          <cell r="I358" t="str">
            <v>FCA Tonshaevo</v>
          </cell>
          <cell r="J358" t="str">
            <v>FCA Tonshaevo</v>
          </cell>
          <cell r="K358" t="str">
            <v>Карбохим</v>
          </cell>
          <cell r="L358" t="str">
            <v>КГОК</v>
          </cell>
          <cell r="M358" t="str">
            <v>GMF</v>
          </cell>
          <cell r="N358" t="str">
            <v>SVL</v>
          </cell>
          <cell r="O358">
            <v>355</v>
          </cell>
          <cell r="P358">
            <v>170133.75</v>
          </cell>
          <cell r="Q358">
            <v>0</v>
          </cell>
          <cell r="R358">
            <v>170133.75</v>
          </cell>
          <cell r="S358">
            <v>0</v>
          </cell>
          <cell r="T358">
            <v>0</v>
          </cell>
          <cell r="U358">
            <v>0</v>
          </cell>
          <cell r="V358">
            <v>0</v>
          </cell>
          <cell r="W358">
            <v>0</v>
          </cell>
          <cell r="X358">
            <v>0</v>
          </cell>
          <cell r="Y358">
            <v>0</v>
          </cell>
        </row>
        <row r="359">
          <cell r="A359">
            <v>200202</v>
          </cell>
          <cell r="B359" t="str">
            <v>eac</v>
          </cell>
          <cell r="C359" t="str">
            <v>eac39</v>
          </cell>
          <cell r="D359">
            <v>37315</v>
          </cell>
          <cell r="E359">
            <v>37182</v>
          </cell>
          <cell r="F359">
            <v>37245</v>
          </cell>
          <cell r="G359">
            <v>320.75</v>
          </cell>
          <cell r="H359">
            <v>320.75</v>
          </cell>
          <cell r="I359" t="str">
            <v>FCA Tonshaevo</v>
          </cell>
          <cell r="J359" t="str">
            <v>FCA Tonshaevo</v>
          </cell>
          <cell r="K359" t="str">
            <v>Карбохим</v>
          </cell>
          <cell r="L359" t="str">
            <v>КГОК</v>
          </cell>
          <cell r="M359" t="str">
            <v>GMF</v>
          </cell>
          <cell r="N359" t="str">
            <v>SVL</v>
          </cell>
          <cell r="O359">
            <v>355</v>
          </cell>
          <cell r="P359">
            <v>113866.25</v>
          </cell>
          <cell r="Q359">
            <v>0</v>
          </cell>
          <cell r="R359">
            <v>113866.25</v>
          </cell>
          <cell r="S359">
            <v>0</v>
          </cell>
          <cell r="T359">
            <v>0</v>
          </cell>
          <cell r="U359">
            <v>0</v>
          </cell>
          <cell r="V359">
            <v>0</v>
          </cell>
          <cell r="W359">
            <v>0</v>
          </cell>
          <cell r="X359">
            <v>0</v>
          </cell>
          <cell r="Y359">
            <v>0</v>
          </cell>
        </row>
        <row r="360">
          <cell r="A360">
            <v>200112</v>
          </cell>
          <cell r="B360" t="str">
            <v>eac</v>
          </cell>
          <cell r="C360" t="str">
            <v>eac40</v>
          </cell>
          <cell r="D360">
            <v>37241</v>
          </cell>
          <cell r="E360">
            <v>37246</v>
          </cell>
          <cell r="F360">
            <v>37256</v>
          </cell>
          <cell r="G360">
            <v>34.487998962402344</v>
          </cell>
          <cell r="H360">
            <v>34.487998962402344</v>
          </cell>
          <cell r="I360" t="str">
            <v>FCA Tonshaevo</v>
          </cell>
          <cell r="J360" t="str">
            <v>DAF Buslovskaja</v>
          </cell>
          <cell r="K360" t="str">
            <v>Карбохим</v>
          </cell>
          <cell r="L360" t="str">
            <v>КГОК</v>
          </cell>
          <cell r="M360" t="str">
            <v>GMF</v>
          </cell>
          <cell r="N360" t="str">
            <v>Vopak</v>
          </cell>
          <cell r="O360">
            <v>275</v>
          </cell>
          <cell r="P360">
            <v>9484.2000000000007</v>
          </cell>
          <cell r="Q360">
            <v>0</v>
          </cell>
          <cell r="R360">
            <v>0</v>
          </cell>
          <cell r="S360" t="str">
            <v>Transair</v>
          </cell>
          <cell r="T360">
            <v>0</v>
          </cell>
          <cell r="U360">
            <v>0</v>
          </cell>
          <cell r="V360">
            <v>0</v>
          </cell>
          <cell r="W360">
            <v>0</v>
          </cell>
          <cell r="X360">
            <v>0</v>
          </cell>
          <cell r="Y360">
            <v>0</v>
          </cell>
        </row>
        <row r="361">
          <cell r="A361">
            <v>200201</v>
          </cell>
          <cell r="B361" t="str">
            <v>eac</v>
          </cell>
          <cell r="C361" t="str">
            <v>eac41</v>
          </cell>
          <cell r="D361">
            <v>37276</v>
          </cell>
          <cell r="E361">
            <v>37274</v>
          </cell>
          <cell r="F361">
            <v>37286</v>
          </cell>
          <cell r="G361">
            <v>222.89999389648438</v>
          </cell>
          <cell r="H361">
            <v>222.89999389648438</v>
          </cell>
          <cell r="I361" t="str">
            <v>FCA Amzya</v>
          </cell>
          <cell r="J361" t="str">
            <v>DAF Buslovskaja</v>
          </cell>
          <cell r="K361" t="str">
            <v>Амзя</v>
          </cell>
          <cell r="L361" t="str">
            <v>КГОК</v>
          </cell>
          <cell r="M361" t="str">
            <v>GMF</v>
          </cell>
          <cell r="N361" t="str">
            <v>Vinmar</v>
          </cell>
          <cell r="O361">
            <v>405</v>
          </cell>
          <cell r="P361">
            <v>90274.5</v>
          </cell>
          <cell r="Q361">
            <v>90274.5</v>
          </cell>
          <cell r="R361">
            <v>0</v>
          </cell>
          <cell r="S361" t="str">
            <v>Transair</v>
          </cell>
          <cell r="T361">
            <v>10854.27</v>
          </cell>
          <cell r="U361">
            <v>10854.27</v>
          </cell>
          <cell r="V361">
            <v>0</v>
          </cell>
          <cell r="W361">
            <v>0</v>
          </cell>
          <cell r="X361">
            <v>0</v>
          </cell>
          <cell r="Y361">
            <v>0</v>
          </cell>
        </row>
        <row r="362">
          <cell r="A362">
            <v>200201</v>
          </cell>
          <cell r="B362" t="str">
            <v>eac</v>
          </cell>
          <cell r="C362" t="str">
            <v>eac42</v>
          </cell>
          <cell r="D362">
            <v>37287</v>
          </cell>
          <cell r="E362">
            <v>37287</v>
          </cell>
          <cell r="F362">
            <v>37294</v>
          </cell>
          <cell r="G362">
            <v>194.5</v>
          </cell>
          <cell r="H362">
            <v>194.5</v>
          </cell>
          <cell r="I362" t="str">
            <v>FCA Amzya</v>
          </cell>
          <cell r="J362" t="str">
            <v>DAF Buslovskaja</v>
          </cell>
          <cell r="K362" t="str">
            <v>Амзя</v>
          </cell>
          <cell r="L362" t="str">
            <v>КГОК</v>
          </cell>
          <cell r="M362" t="str">
            <v>GMF</v>
          </cell>
          <cell r="N362" t="str">
            <v>Vinmar</v>
          </cell>
          <cell r="O362">
            <v>380</v>
          </cell>
          <cell r="P362">
            <v>73910</v>
          </cell>
          <cell r="Q362">
            <v>73910</v>
          </cell>
          <cell r="R362">
            <v>0</v>
          </cell>
          <cell r="S362" t="str">
            <v>Transair</v>
          </cell>
          <cell r="T362">
            <v>9471.32</v>
          </cell>
          <cell r="U362">
            <v>9471.32</v>
          </cell>
          <cell r="V362">
            <v>0</v>
          </cell>
          <cell r="W362">
            <v>0</v>
          </cell>
          <cell r="X362">
            <v>0</v>
          </cell>
          <cell r="Y362">
            <v>0</v>
          </cell>
        </row>
        <row r="363">
          <cell r="A363">
            <v>200104</v>
          </cell>
          <cell r="B363" t="str">
            <v>foc</v>
          </cell>
          <cell r="C363" t="str">
            <v>foc01</v>
          </cell>
          <cell r="D363">
            <v>36991</v>
          </cell>
          <cell r="E363">
            <v>36991</v>
          </cell>
          <cell r="F363">
            <v>36991</v>
          </cell>
          <cell r="G363">
            <v>3883.6298828125</v>
          </cell>
          <cell r="H363">
            <v>3883.6298828125</v>
          </cell>
          <cell r="I363" t="str">
            <v>FCA</v>
          </cell>
          <cell r="J363" t="str">
            <v>FCA-DAF</v>
          </cell>
          <cell r="K363" t="str">
            <v>КГОК</v>
          </cell>
          <cell r="L363" t="str">
            <v>КГОК</v>
          </cell>
          <cell r="M363" t="str">
            <v>Mirintex</v>
          </cell>
          <cell r="N363" t="str">
            <v>Seko Slovakia</v>
          </cell>
          <cell r="O363">
            <v>11.44</v>
          </cell>
          <cell r="P363">
            <v>111042.22719999999</v>
          </cell>
          <cell r="Q363">
            <v>111042.23</v>
          </cell>
          <cell r="R363">
            <v>0</v>
          </cell>
          <cell r="S363" t="str">
            <v>Shaymacks</v>
          </cell>
          <cell r="T363">
            <v>66613.5</v>
          </cell>
          <cell r="U363">
            <v>66613.5</v>
          </cell>
          <cell r="V363">
            <v>0</v>
          </cell>
          <cell r="W363">
            <v>0</v>
          </cell>
          <cell r="X363">
            <v>0</v>
          </cell>
          <cell r="Y363">
            <v>0</v>
          </cell>
        </row>
        <row r="364">
          <cell r="A364">
            <v>200104</v>
          </cell>
          <cell r="B364" t="str">
            <v>foc</v>
          </cell>
          <cell r="C364" t="str">
            <v>foc02</v>
          </cell>
          <cell r="D364">
            <v>36992</v>
          </cell>
          <cell r="E364">
            <v>36992</v>
          </cell>
          <cell r="F364">
            <v>36992</v>
          </cell>
          <cell r="G364">
            <v>3909.300048828125</v>
          </cell>
          <cell r="H364">
            <v>3909.300048828125</v>
          </cell>
          <cell r="I364" t="str">
            <v>FCA</v>
          </cell>
          <cell r="J364" t="str">
            <v>FCA-DAF</v>
          </cell>
          <cell r="K364" t="str">
            <v>КГОК</v>
          </cell>
          <cell r="L364" t="str">
            <v>КГОК</v>
          </cell>
          <cell r="M364" t="str">
            <v>Mirintex</v>
          </cell>
          <cell r="N364" t="str">
            <v>Seko Slovakia</v>
          </cell>
          <cell r="O364">
            <v>11.4</v>
          </cell>
          <cell r="P364">
            <v>111755.82</v>
          </cell>
          <cell r="Q364">
            <v>111755.82</v>
          </cell>
          <cell r="R364">
            <v>0</v>
          </cell>
          <cell r="S364" t="str">
            <v>Shaymacks</v>
          </cell>
          <cell r="T364">
            <v>67189.8</v>
          </cell>
          <cell r="U364">
            <v>67189.8</v>
          </cell>
          <cell r="V364">
            <v>0</v>
          </cell>
          <cell r="W364">
            <v>0</v>
          </cell>
          <cell r="X364">
            <v>0</v>
          </cell>
          <cell r="Y364">
            <v>0</v>
          </cell>
        </row>
        <row r="365">
          <cell r="A365">
            <v>200104</v>
          </cell>
          <cell r="B365" t="str">
            <v>foc</v>
          </cell>
          <cell r="C365" t="str">
            <v>foc03</v>
          </cell>
          <cell r="D365">
            <v>36994</v>
          </cell>
          <cell r="E365">
            <v>36994</v>
          </cell>
          <cell r="F365">
            <v>36994</v>
          </cell>
          <cell r="G365">
            <v>3921.530029296875</v>
          </cell>
          <cell r="H365">
            <v>3921.530029296875</v>
          </cell>
          <cell r="I365" t="str">
            <v>FCA</v>
          </cell>
          <cell r="J365" t="str">
            <v>FCA-DAF</v>
          </cell>
          <cell r="K365" t="str">
            <v>КГОК</v>
          </cell>
          <cell r="L365" t="str">
            <v>КГОК</v>
          </cell>
          <cell r="M365" t="str">
            <v>Mirintex</v>
          </cell>
          <cell r="N365" t="str">
            <v>Seko Slovakia</v>
          </cell>
          <cell r="O365">
            <v>11.38</v>
          </cell>
          <cell r="P365">
            <v>112020.2114</v>
          </cell>
          <cell r="Q365">
            <v>112020.21</v>
          </cell>
          <cell r="R365">
            <v>0</v>
          </cell>
          <cell r="S365" t="str">
            <v>Shaymacks</v>
          </cell>
          <cell r="T365">
            <v>67393.2</v>
          </cell>
          <cell r="U365">
            <v>67393.2</v>
          </cell>
          <cell r="V365">
            <v>0</v>
          </cell>
          <cell r="W365">
            <v>0</v>
          </cell>
          <cell r="X365">
            <v>0</v>
          </cell>
          <cell r="Y365">
            <v>0</v>
          </cell>
        </row>
        <row r="366">
          <cell r="A366">
            <v>200104</v>
          </cell>
          <cell r="B366" t="str">
            <v>foc</v>
          </cell>
          <cell r="C366" t="str">
            <v>foc04</v>
          </cell>
          <cell r="D366">
            <v>36995</v>
          </cell>
          <cell r="E366">
            <v>36995</v>
          </cell>
          <cell r="F366">
            <v>36995</v>
          </cell>
          <cell r="G366">
            <v>3858.550048828125</v>
          </cell>
          <cell r="H366">
            <v>3858.550048828125</v>
          </cell>
          <cell r="I366" t="str">
            <v>FCA</v>
          </cell>
          <cell r="J366" t="str">
            <v>FCA-DAF</v>
          </cell>
          <cell r="K366" t="str">
            <v>КГОК</v>
          </cell>
          <cell r="L366" t="str">
            <v>КГОК</v>
          </cell>
          <cell r="M366" t="str">
            <v>Mirintex</v>
          </cell>
          <cell r="N366" t="str">
            <v>Seko Slovakia</v>
          </cell>
          <cell r="O366">
            <v>11.36</v>
          </cell>
          <cell r="P366">
            <v>110056.77800000001</v>
          </cell>
          <cell r="Q366">
            <v>110056.78</v>
          </cell>
          <cell r="R366">
            <v>0</v>
          </cell>
          <cell r="S366" t="str">
            <v>Shaymacks</v>
          </cell>
          <cell r="T366">
            <v>66223.649999999994</v>
          </cell>
          <cell r="U366">
            <v>66223.649999999994</v>
          </cell>
          <cell r="V366">
            <v>0</v>
          </cell>
          <cell r="W366">
            <v>0</v>
          </cell>
          <cell r="X366">
            <v>0</v>
          </cell>
          <cell r="Y366">
            <v>0</v>
          </cell>
        </row>
        <row r="367">
          <cell r="A367">
            <v>200104</v>
          </cell>
          <cell r="B367" t="str">
            <v>foc</v>
          </cell>
          <cell r="C367" t="str">
            <v>foc05</v>
          </cell>
          <cell r="D367">
            <v>36997</v>
          </cell>
          <cell r="E367">
            <v>36997</v>
          </cell>
          <cell r="F367">
            <v>36997</v>
          </cell>
          <cell r="G367">
            <v>3903.97998046875</v>
          </cell>
          <cell r="H367">
            <v>3903.97998046875</v>
          </cell>
          <cell r="I367" t="str">
            <v>FCA</v>
          </cell>
          <cell r="J367" t="str">
            <v>FCA-DAF</v>
          </cell>
          <cell r="K367" t="str">
            <v>КГОК</v>
          </cell>
          <cell r="L367" t="str">
            <v>КГОК</v>
          </cell>
          <cell r="M367" t="str">
            <v>Mirintex</v>
          </cell>
          <cell r="N367" t="str">
            <v>Seko Slovakia</v>
          </cell>
          <cell r="O367">
            <v>11.36</v>
          </cell>
          <cell r="P367">
            <v>111420.3628</v>
          </cell>
          <cell r="Q367">
            <v>111420.36</v>
          </cell>
          <cell r="R367">
            <v>0</v>
          </cell>
          <cell r="S367" t="str">
            <v>Shaymacks</v>
          </cell>
          <cell r="T367">
            <v>67071.149999999994</v>
          </cell>
          <cell r="U367">
            <v>67071.149999999994</v>
          </cell>
          <cell r="V367">
            <v>0</v>
          </cell>
          <cell r="W367">
            <v>0</v>
          </cell>
          <cell r="X367">
            <v>0</v>
          </cell>
          <cell r="Y367">
            <v>0</v>
          </cell>
        </row>
        <row r="368">
          <cell r="A368">
            <v>200104</v>
          </cell>
          <cell r="B368" t="str">
            <v>foc</v>
          </cell>
          <cell r="C368" t="str">
            <v>foc06</v>
          </cell>
          <cell r="D368">
            <v>36998</v>
          </cell>
          <cell r="E368">
            <v>36998</v>
          </cell>
          <cell r="F368">
            <v>36998</v>
          </cell>
          <cell r="G368">
            <v>3851.47998046875</v>
          </cell>
          <cell r="H368">
            <v>3851.47998046875</v>
          </cell>
          <cell r="I368" t="str">
            <v>FCA</v>
          </cell>
          <cell r="J368" t="str">
            <v>FCA-DAF</v>
          </cell>
          <cell r="K368" t="str">
            <v>КГОК</v>
          </cell>
          <cell r="L368" t="str">
            <v>КГОК</v>
          </cell>
          <cell r="M368" t="str">
            <v>Mirintex</v>
          </cell>
          <cell r="N368" t="str">
            <v>Seko Slovakia</v>
          </cell>
          <cell r="O368">
            <v>11.38</v>
          </cell>
          <cell r="P368">
            <v>109985.6924</v>
          </cell>
          <cell r="Q368">
            <v>109985.69</v>
          </cell>
          <cell r="R368">
            <v>0</v>
          </cell>
          <cell r="S368" t="str">
            <v>Shaymacks</v>
          </cell>
          <cell r="T368">
            <v>66155.850000000006</v>
          </cell>
          <cell r="U368">
            <v>66155.850000000006</v>
          </cell>
          <cell r="V368">
            <v>0</v>
          </cell>
          <cell r="W368">
            <v>0</v>
          </cell>
          <cell r="X368">
            <v>0</v>
          </cell>
          <cell r="Y368">
            <v>0</v>
          </cell>
        </row>
        <row r="369">
          <cell r="A369">
            <v>200104</v>
          </cell>
          <cell r="B369" t="str">
            <v>foc</v>
          </cell>
          <cell r="C369" t="str">
            <v>foc07</v>
          </cell>
          <cell r="D369">
            <v>36999</v>
          </cell>
          <cell r="E369">
            <v>36999</v>
          </cell>
          <cell r="F369">
            <v>36999</v>
          </cell>
          <cell r="G369">
            <v>3861.31005859375</v>
          </cell>
          <cell r="H369">
            <v>3861.31005859375</v>
          </cell>
          <cell r="I369" t="str">
            <v>FCA</v>
          </cell>
          <cell r="J369" t="str">
            <v>FCA-DAF</v>
          </cell>
          <cell r="K369" t="str">
            <v>КГОК</v>
          </cell>
          <cell r="L369" t="str">
            <v>КГОК</v>
          </cell>
          <cell r="M369" t="str">
            <v>Mirintex</v>
          </cell>
          <cell r="N369" t="str">
            <v>Seko Slovakia</v>
          </cell>
          <cell r="O369">
            <v>11.42</v>
          </cell>
          <cell r="P369">
            <v>110353.7102</v>
          </cell>
          <cell r="Q369">
            <v>110353.71</v>
          </cell>
          <cell r="R369">
            <v>0</v>
          </cell>
          <cell r="S369" t="str">
            <v>Shaymacks</v>
          </cell>
          <cell r="T369">
            <v>66257.55</v>
          </cell>
          <cell r="U369">
            <v>66257.55</v>
          </cell>
          <cell r="V369">
            <v>0</v>
          </cell>
          <cell r="W369">
            <v>0</v>
          </cell>
          <cell r="X369">
            <v>0</v>
          </cell>
          <cell r="Y369">
            <v>0</v>
          </cell>
        </row>
        <row r="370">
          <cell r="A370">
            <v>200105</v>
          </cell>
          <cell r="B370" t="str">
            <v>foc</v>
          </cell>
          <cell r="C370" t="str">
            <v>foc08</v>
          </cell>
          <cell r="D370">
            <v>37014</v>
          </cell>
          <cell r="E370">
            <v>37014</v>
          </cell>
          <cell r="F370">
            <v>37014</v>
          </cell>
          <cell r="G370">
            <v>3747.7900390625</v>
          </cell>
          <cell r="H370">
            <v>3747.7900390625</v>
          </cell>
          <cell r="I370" t="str">
            <v>FCA</v>
          </cell>
          <cell r="J370" t="str">
            <v>FCA-DAF</v>
          </cell>
          <cell r="K370" t="str">
            <v>КГОК</v>
          </cell>
          <cell r="L370" t="str">
            <v>КГОК</v>
          </cell>
          <cell r="M370" t="str">
            <v>Mirintex</v>
          </cell>
          <cell r="N370" t="str">
            <v>Seko Slovakia</v>
          </cell>
          <cell r="O370">
            <v>11.34</v>
          </cell>
          <cell r="P370">
            <v>109249.0386</v>
          </cell>
          <cell r="Q370">
            <v>109249.04</v>
          </cell>
          <cell r="R370">
            <v>0</v>
          </cell>
          <cell r="S370" t="str">
            <v>Shaymacks</v>
          </cell>
          <cell r="T370">
            <v>66749.100000000006</v>
          </cell>
          <cell r="U370">
            <v>66749.100000000006</v>
          </cell>
          <cell r="V370">
            <v>0</v>
          </cell>
          <cell r="W370">
            <v>0</v>
          </cell>
          <cell r="X370">
            <v>0</v>
          </cell>
          <cell r="Y370">
            <v>0</v>
          </cell>
        </row>
        <row r="371">
          <cell r="A371">
            <v>200105</v>
          </cell>
          <cell r="B371" t="str">
            <v>foc</v>
          </cell>
          <cell r="C371" t="str">
            <v>foc09</v>
          </cell>
          <cell r="D371">
            <v>37018</v>
          </cell>
          <cell r="E371">
            <v>37018</v>
          </cell>
          <cell r="F371">
            <v>37018</v>
          </cell>
          <cell r="G371">
            <v>3774.090087890625</v>
          </cell>
          <cell r="H371">
            <v>3774.090087890625</v>
          </cell>
          <cell r="I371" t="str">
            <v>FCA</v>
          </cell>
          <cell r="J371" t="str">
            <v>FCA-DAF</v>
          </cell>
          <cell r="K371" t="str">
            <v>КГОК</v>
          </cell>
          <cell r="L371" t="str">
            <v>КГОК</v>
          </cell>
          <cell r="M371" t="str">
            <v>Mirintex</v>
          </cell>
          <cell r="N371" t="str">
            <v>Seko Slovakia</v>
          </cell>
          <cell r="O371">
            <v>11.34</v>
          </cell>
          <cell r="P371">
            <v>109818.4806</v>
          </cell>
          <cell r="Q371">
            <v>109818.48</v>
          </cell>
          <cell r="R371">
            <v>0</v>
          </cell>
          <cell r="S371" t="str">
            <v>Shaymacks</v>
          </cell>
          <cell r="T371">
            <v>67020.3</v>
          </cell>
          <cell r="U371">
            <v>67020.3</v>
          </cell>
          <cell r="V371">
            <v>0</v>
          </cell>
          <cell r="W371">
            <v>0</v>
          </cell>
          <cell r="X371">
            <v>0</v>
          </cell>
          <cell r="Y371">
            <v>0</v>
          </cell>
        </row>
        <row r="372">
          <cell r="A372">
            <v>200105</v>
          </cell>
          <cell r="B372" t="str">
            <v>foc</v>
          </cell>
          <cell r="C372" t="str">
            <v>foc10</v>
          </cell>
          <cell r="D372">
            <v>37021</v>
          </cell>
          <cell r="E372">
            <v>37021</v>
          </cell>
          <cell r="F372">
            <v>37021</v>
          </cell>
          <cell r="G372">
            <v>3757.93994140625</v>
          </cell>
          <cell r="H372">
            <v>3757.93994140625</v>
          </cell>
          <cell r="I372" t="str">
            <v>FCA</v>
          </cell>
          <cell r="J372" t="str">
            <v>FCA-DAF</v>
          </cell>
          <cell r="K372" t="str">
            <v>КГОК</v>
          </cell>
          <cell r="L372" t="str">
            <v>КГОК</v>
          </cell>
          <cell r="M372" t="str">
            <v>Mirintex</v>
          </cell>
          <cell r="N372" t="str">
            <v>Seko Slovakia</v>
          </cell>
          <cell r="O372">
            <v>11.44</v>
          </cell>
          <cell r="P372">
            <v>109892.48360000001</v>
          </cell>
          <cell r="Q372">
            <v>109892.48</v>
          </cell>
          <cell r="R372">
            <v>0</v>
          </cell>
          <cell r="S372" t="str">
            <v>Shaymacks</v>
          </cell>
          <cell r="T372">
            <v>66901.649999999994</v>
          </cell>
          <cell r="U372">
            <v>66901.649999999994</v>
          </cell>
          <cell r="V372">
            <v>0</v>
          </cell>
          <cell r="W372">
            <v>0</v>
          </cell>
          <cell r="X372">
            <v>0</v>
          </cell>
          <cell r="Y372">
            <v>0</v>
          </cell>
        </row>
        <row r="373">
          <cell r="A373">
            <v>200105</v>
          </cell>
          <cell r="B373" t="str">
            <v>foc</v>
          </cell>
          <cell r="C373" t="str">
            <v>foc11</v>
          </cell>
          <cell r="D373">
            <v>37025</v>
          </cell>
          <cell r="E373">
            <v>37025</v>
          </cell>
          <cell r="F373">
            <v>37025</v>
          </cell>
          <cell r="G373">
            <v>3725.85009765625</v>
          </cell>
          <cell r="H373">
            <v>3725.85009765625</v>
          </cell>
          <cell r="I373" t="str">
            <v>FCA</v>
          </cell>
          <cell r="J373" t="str">
            <v>FCA-DAF</v>
          </cell>
          <cell r="K373" t="str">
            <v>КГОК</v>
          </cell>
          <cell r="L373" t="str">
            <v>КГОК</v>
          </cell>
          <cell r="M373" t="str">
            <v>Mirintex</v>
          </cell>
          <cell r="N373" t="str">
            <v>Seko Slovakia</v>
          </cell>
          <cell r="O373">
            <v>11.4</v>
          </cell>
          <cell r="P373">
            <v>108867.84</v>
          </cell>
          <cell r="Q373">
            <v>108867.84</v>
          </cell>
          <cell r="R373">
            <v>0</v>
          </cell>
          <cell r="S373" t="str">
            <v>Shaymacks</v>
          </cell>
          <cell r="T373">
            <v>66393.149999999994</v>
          </cell>
          <cell r="U373">
            <v>66393.149999999994</v>
          </cell>
          <cell r="V373">
            <v>0</v>
          </cell>
          <cell r="W373">
            <v>0</v>
          </cell>
          <cell r="X373">
            <v>0</v>
          </cell>
          <cell r="Y373">
            <v>0</v>
          </cell>
        </row>
        <row r="374">
          <cell r="A374">
            <v>200105</v>
          </cell>
          <cell r="B374" t="str">
            <v>foc</v>
          </cell>
          <cell r="C374" t="str">
            <v>foc12</v>
          </cell>
          <cell r="D374">
            <v>37027</v>
          </cell>
          <cell r="E374">
            <v>37027</v>
          </cell>
          <cell r="F374">
            <v>37027</v>
          </cell>
          <cell r="G374">
            <v>3728.929931640625</v>
          </cell>
          <cell r="H374">
            <v>3728.929931640625</v>
          </cell>
          <cell r="I374" t="str">
            <v>FCA</v>
          </cell>
          <cell r="J374" t="str">
            <v>FCA-DAF</v>
          </cell>
          <cell r="K374" t="str">
            <v>КГОК</v>
          </cell>
          <cell r="L374" t="str">
            <v>КГОК</v>
          </cell>
          <cell r="M374" t="str">
            <v>Mirintex</v>
          </cell>
          <cell r="N374" t="str">
            <v>Seko Slovakia</v>
          </cell>
          <cell r="O374">
            <v>11.42</v>
          </cell>
          <cell r="P374">
            <v>109011.43060000001</v>
          </cell>
          <cell r="Q374">
            <v>109011.43</v>
          </cell>
          <cell r="R374">
            <v>0</v>
          </cell>
          <cell r="S374" t="str">
            <v>Shaymacks</v>
          </cell>
          <cell r="T374">
            <v>66427.05</v>
          </cell>
          <cell r="U374">
            <v>66427.05</v>
          </cell>
          <cell r="V374">
            <v>0</v>
          </cell>
          <cell r="W374">
            <v>0</v>
          </cell>
          <cell r="X374">
            <v>0</v>
          </cell>
          <cell r="Y374">
            <v>0</v>
          </cell>
        </row>
        <row r="375">
          <cell r="A375">
            <v>200106</v>
          </cell>
          <cell r="B375" t="str">
            <v>foc</v>
          </cell>
          <cell r="C375" t="str">
            <v>foc13</v>
          </cell>
          <cell r="D375">
            <v>37046</v>
          </cell>
          <cell r="E375">
            <v>37046</v>
          </cell>
          <cell r="F375">
            <v>37046</v>
          </cell>
          <cell r="G375">
            <v>3721.77001953125</v>
          </cell>
          <cell r="H375">
            <v>3721.77001953125</v>
          </cell>
          <cell r="I375" t="str">
            <v>FCA</v>
          </cell>
          <cell r="J375" t="str">
            <v>FCA-DAF</v>
          </cell>
          <cell r="K375" t="str">
            <v>КГОК</v>
          </cell>
          <cell r="L375" t="str">
            <v>КГОК</v>
          </cell>
          <cell r="M375" t="str">
            <v>Mirintex</v>
          </cell>
          <cell r="N375" t="str">
            <v>Seko Slovakia</v>
          </cell>
          <cell r="O375">
            <v>11.38</v>
          </cell>
          <cell r="P375">
            <v>108729.94259999999</v>
          </cell>
          <cell r="Q375">
            <v>108729.94</v>
          </cell>
          <cell r="R375">
            <v>0</v>
          </cell>
          <cell r="S375" t="str">
            <v>Shaymacks</v>
          </cell>
          <cell r="T375">
            <v>66376.2</v>
          </cell>
          <cell r="U375">
            <v>66376.2</v>
          </cell>
          <cell r="V375">
            <v>0</v>
          </cell>
          <cell r="W375">
            <v>0</v>
          </cell>
          <cell r="X375">
            <v>0</v>
          </cell>
          <cell r="Y375">
            <v>0</v>
          </cell>
        </row>
        <row r="376">
          <cell r="A376">
            <v>200106</v>
          </cell>
          <cell r="B376" t="str">
            <v>foc</v>
          </cell>
          <cell r="C376" t="str">
            <v>foc14</v>
          </cell>
          <cell r="D376">
            <v>37050</v>
          </cell>
          <cell r="E376">
            <v>37050</v>
          </cell>
          <cell r="F376">
            <v>37050</v>
          </cell>
          <cell r="G376">
            <v>3713.889892578125</v>
          </cell>
          <cell r="H376">
            <v>3713.889892578125</v>
          </cell>
          <cell r="I376" t="str">
            <v>FCA</v>
          </cell>
          <cell r="J376" t="str">
            <v>FCA-DAF</v>
          </cell>
          <cell r="K376" t="str">
            <v>КГОК</v>
          </cell>
          <cell r="L376" t="str">
            <v>КГОК</v>
          </cell>
          <cell r="M376" t="str">
            <v>Mirintex</v>
          </cell>
          <cell r="N376" t="str">
            <v>Seko Slovakia</v>
          </cell>
          <cell r="O376">
            <v>11.4</v>
          </cell>
          <cell r="P376">
            <v>108629.796</v>
          </cell>
          <cell r="Q376">
            <v>108629.8</v>
          </cell>
          <cell r="R376">
            <v>0</v>
          </cell>
          <cell r="S376" t="str">
            <v>Shaymacks</v>
          </cell>
          <cell r="T376">
            <v>66291.45</v>
          </cell>
          <cell r="U376">
            <v>66291.45</v>
          </cell>
          <cell r="V376">
            <v>0</v>
          </cell>
          <cell r="W376">
            <v>0</v>
          </cell>
          <cell r="X376">
            <v>0</v>
          </cell>
          <cell r="Y376">
            <v>0</v>
          </cell>
        </row>
        <row r="377">
          <cell r="A377">
            <v>200106</v>
          </cell>
          <cell r="B377" t="str">
            <v>foc</v>
          </cell>
          <cell r="C377" t="str">
            <v>foc15</v>
          </cell>
          <cell r="D377">
            <v>37055</v>
          </cell>
          <cell r="E377">
            <v>37055</v>
          </cell>
          <cell r="F377">
            <v>37055</v>
          </cell>
          <cell r="G377">
            <v>3764.1298828125</v>
          </cell>
          <cell r="H377">
            <v>3764.1298828125</v>
          </cell>
          <cell r="I377" t="str">
            <v>FCA</v>
          </cell>
          <cell r="J377" t="str">
            <v>FCA-DAF</v>
          </cell>
          <cell r="K377" t="str">
            <v>КГОК</v>
          </cell>
          <cell r="L377" t="str">
            <v>КГОК</v>
          </cell>
          <cell r="M377" t="str">
            <v>Mirintex</v>
          </cell>
          <cell r="N377" t="str">
            <v>Seko Slovakia</v>
          </cell>
          <cell r="O377">
            <v>11.36</v>
          </cell>
          <cell r="P377">
            <v>109814.71679999999</v>
          </cell>
          <cell r="Q377">
            <v>109814.72</v>
          </cell>
          <cell r="R377">
            <v>0</v>
          </cell>
          <cell r="S377" t="str">
            <v>Shaymacks</v>
          </cell>
          <cell r="T377">
            <v>67054.2</v>
          </cell>
          <cell r="U377">
            <v>67054.2</v>
          </cell>
          <cell r="V377">
            <v>0</v>
          </cell>
          <cell r="W377">
            <v>0</v>
          </cell>
          <cell r="X377">
            <v>0</v>
          </cell>
          <cell r="Y377">
            <v>0</v>
          </cell>
        </row>
        <row r="378">
          <cell r="A378">
            <v>200106</v>
          </cell>
          <cell r="B378" t="str">
            <v>foc</v>
          </cell>
          <cell r="C378" t="str">
            <v>foc16</v>
          </cell>
          <cell r="D378">
            <v>37062</v>
          </cell>
          <cell r="E378">
            <v>37062</v>
          </cell>
          <cell r="F378">
            <v>37062</v>
          </cell>
          <cell r="G378">
            <v>3760.02001953125</v>
          </cell>
          <cell r="H378">
            <v>3760.02001953125</v>
          </cell>
          <cell r="I378" t="str">
            <v>FCA</v>
          </cell>
          <cell r="J378" t="str">
            <v>FCA-DAF</v>
          </cell>
          <cell r="K378" t="str">
            <v>КГОК</v>
          </cell>
          <cell r="L378" t="str">
            <v>КГОК</v>
          </cell>
          <cell r="M378" t="str">
            <v>Mirintex</v>
          </cell>
          <cell r="N378" t="str">
            <v>Seko Slovakia</v>
          </cell>
          <cell r="O378">
            <v>11.36</v>
          </cell>
          <cell r="P378">
            <v>109751.0772</v>
          </cell>
          <cell r="Q378">
            <v>109751.08</v>
          </cell>
          <cell r="R378">
            <v>0</v>
          </cell>
          <cell r="S378" t="str">
            <v>Shaymacks</v>
          </cell>
          <cell r="T378">
            <v>67037.25</v>
          </cell>
          <cell r="U378">
            <v>67037.25</v>
          </cell>
          <cell r="V378">
            <v>0</v>
          </cell>
          <cell r="W378">
            <v>0</v>
          </cell>
          <cell r="X378">
            <v>0</v>
          </cell>
          <cell r="Y378">
            <v>0</v>
          </cell>
        </row>
        <row r="379">
          <cell r="A379">
            <v>200106</v>
          </cell>
          <cell r="B379" t="str">
            <v>foc</v>
          </cell>
          <cell r="C379" t="str">
            <v>foc17</v>
          </cell>
          <cell r="D379">
            <v>37063</v>
          </cell>
          <cell r="E379">
            <v>37063</v>
          </cell>
          <cell r="F379">
            <v>37063</v>
          </cell>
          <cell r="G379">
            <v>3715.5</v>
          </cell>
          <cell r="H379">
            <v>3715.5</v>
          </cell>
          <cell r="I379" t="str">
            <v>FCA</v>
          </cell>
          <cell r="J379" t="str">
            <v>FCA-DAF</v>
          </cell>
          <cell r="K379" t="str">
            <v>КГОК</v>
          </cell>
          <cell r="L379" t="str">
            <v>КГОК</v>
          </cell>
          <cell r="M379" t="str">
            <v>Mirintex</v>
          </cell>
          <cell r="N379" t="str">
            <v>Seko Slovakia</v>
          </cell>
          <cell r="O379">
            <v>11.36</v>
          </cell>
          <cell r="P379">
            <v>108465.63</v>
          </cell>
          <cell r="Q379">
            <v>108465.63</v>
          </cell>
          <cell r="R379">
            <v>0</v>
          </cell>
          <cell r="S379" t="str">
            <v>Shaymacks</v>
          </cell>
          <cell r="T379">
            <v>66257.55</v>
          </cell>
          <cell r="U379">
            <v>66257.55</v>
          </cell>
          <cell r="V379">
            <v>0</v>
          </cell>
          <cell r="W379">
            <v>0</v>
          </cell>
          <cell r="X379">
            <v>0</v>
          </cell>
          <cell r="Y379">
            <v>0</v>
          </cell>
        </row>
        <row r="380">
          <cell r="A380">
            <v>200106</v>
          </cell>
          <cell r="B380" t="str">
            <v>foc</v>
          </cell>
          <cell r="C380" t="str">
            <v>foc18</v>
          </cell>
          <cell r="D380">
            <v>37064</v>
          </cell>
          <cell r="E380">
            <v>37064</v>
          </cell>
          <cell r="F380">
            <v>37064</v>
          </cell>
          <cell r="G380">
            <v>3768.5</v>
          </cell>
          <cell r="H380">
            <v>3768.5</v>
          </cell>
          <cell r="I380" t="str">
            <v>FCA</v>
          </cell>
          <cell r="J380" t="str">
            <v>FCA-DAF</v>
          </cell>
          <cell r="K380" t="str">
            <v>КГОК</v>
          </cell>
          <cell r="L380" t="str">
            <v>КГОК</v>
          </cell>
          <cell r="M380" t="str">
            <v>Mirintex</v>
          </cell>
          <cell r="N380" t="str">
            <v>Seko Slovakia</v>
          </cell>
          <cell r="O380">
            <v>11.36</v>
          </cell>
          <cell r="P380">
            <v>109949.11</v>
          </cell>
          <cell r="Q380">
            <v>109949.11</v>
          </cell>
          <cell r="R380">
            <v>0</v>
          </cell>
          <cell r="S380" t="str">
            <v>Shaymacks</v>
          </cell>
          <cell r="T380">
            <v>67138.95</v>
          </cell>
          <cell r="U380">
            <v>67138.95</v>
          </cell>
          <cell r="V380">
            <v>0</v>
          </cell>
          <cell r="W380">
            <v>0</v>
          </cell>
          <cell r="X380">
            <v>0</v>
          </cell>
          <cell r="Y380">
            <v>0</v>
          </cell>
        </row>
        <row r="381">
          <cell r="A381">
            <v>200106</v>
          </cell>
          <cell r="B381" t="str">
            <v>foc</v>
          </cell>
          <cell r="C381" t="str">
            <v>foc19</v>
          </cell>
          <cell r="D381">
            <v>37067</v>
          </cell>
          <cell r="E381">
            <v>37067</v>
          </cell>
          <cell r="F381">
            <v>37067</v>
          </cell>
          <cell r="G381">
            <v>3722.820068359375</v>
          </cell>
          <cell r="H381">
            <v>3722.820068359375</v>
          </cell>
          <cell r="I381" t="str">
            <v>FCA</v>
          </cell>
          <cell r="J381" t="str">
            <v>FCA-DAF</v>
          </cell>
          <cell r="K381" t="str">
            <v>КГОК</v>
          </cell>
          <cell r="L381" t="str">
            <v>КГОК</v>
          </cell>
          <cell r="M381" t="str">
            <v>Mirintex</v>
          </cell>
          <cell r="N381" t="str">
            <v>Seko Slovakia</v>
          </cell>
          <cell r="O381">
            <v>11.36</v>
          </cell>
          <cell r="P381">
            <v>108938.6352</v>
          </cell>
          <cell r="Q381">
            <v>108938.64</v>
          </cell>
          <cell r="R381">
            <v>0</v>
          </cell>
          <cell r="S381" t="str">
            <v>Shaymacks</v>
          </cell>
          <cell r="T381">
            <v>66647.399999999994</v>
          </cell>
          <cell r="U381">
            <v>66647.399999999994</v>
          </cell>
          <cell r="V381">
            <v>0</v>
          </cell>
          <cell r="W381">
            <v>0</v>
          </cell>
          <cell r="X381">
            <v>0</v>
          </cell>
          <cell r="Y381">
            <v>0</v>
          </cell>
        </row>
        <row r="382">
          <cell r="A382">
            <v>200106</v>
          </cell>
          <cell r="B382" t="str">
            <v>foc</v>
          </cell>
          <cell r="C382" t="str">
            <v>foc20</v>
          </cell>
          <cell r="D382">
            <v>37068</v>
          </cell>
          <cell r="E382">
            <v>37068</v>
          </cell>
          <cell r="F382">
            <v>37068</v>
          </cell>
          <cell r="G382">
            <v>3716.10009765625</v>
          </cell>
          <cell r="H382">
            <v>3716.10009765625</v>
          </cell>
          <cell r="I382" t="str">
            <v>FCA</v>
          </cell>
          <cell r="J382" t="str">
            <v>FCA-DAF</v>
          </cell>
          <cell r="K382" t="str">
            <v>КГОК</v>
          </cell>
          <cell r="L382" t="str">
            <v>КГОК</v>
          </cell>
          <cell r="M382" t="str">
            <v>Mirintex</v>
          </cell>
          <cell r="N382" t="str">
            <v>Seko Slovakia</v>
          </cell>
          <cell r="O382">
            <v>11.36</v>
          </cell>
          <cell r="P382">
            <v>108692.796</v>
          </cell>
          <cell r="Q382">
            <v>108692.8</v>
          </cell>
          <cell r="R382">
            <v>0</v>
          </cell>
          <cell r="S382" t="str">
            <v>Shaymacks</v>
          </cell>
          <cell r="T382">
            <v>66477.899999999994</v>
          </cell>
          <cell r="U382">
            <v>66477.899999999994</v>
          </cell>
          <cell r="V382">
            <v>0</v>
          </cell>
          <cell r="W382">
            <v>0</v>
          </cell>
          <cell r="X382">
            <v>0</v>
          </cell>
          <cell r="Y382">
            <v>0</v>
          </cell>
        </row>
        <row r="383">
          <cell r="A383">
            <v>200107</v>
          </cell>
          <cell r="B383" t="str">
            <v>foc</v>
          </cell>
          <cell r="C383" t="str">
            <v>foc21</v>
          </cell>
          <cell r="D383">
            <v>37078</v>
          </cell>
          <cell r="E383">
            <v>37078</v>
          </cell>
          <cell r="F383">
            <v>37078</v>
          </cell>
          <cell r="G383">
            <v>3763.64990234375</v>
          </cell>
          <cell r="H383">
            <v>3763.64990234375</v>
          </cell>
          <cell r="I383" t="str">
            <v>FCA</v>
          </cell>
          <cell r="J383" t="str">
            <v>FCA-DAF</v>
          </cell>
          <cell r="K383" t="str">
            <v>КГОК</v>
          </cell>
          <cell r="L383" t="str">
            <v>КГОК</v>
          </cell>
          <cell r="M383" t="str">
            <v>Mirintex</v>
          </cell>
          <cell r="N383" t="str">
            <v>Seko Slovakia</v>
          </cell>
          <cell r="O383">
            <v>11.4</v>
          </cell>
          <cell r="P383">
            <v>110163.21</v>
          </cell>
          <cell r="Q383">
            <v>110163.21</v>
          </cell>
          <cell r="R383">
            <v>0</v>
          </cell>
          <cell r="S383" t="str">
            <v>Shaymacks</v>
          </cell>
          <cell r="T383">
            <v>67257.600000000006</v>
          </cell>
          <cell r="U383">
            <v>67257.600000000006</v>
          </cell>
          <cell r="V383">
            <v>0</v>
          </cell>
          <cell r="W383">
            <v>0</v>
          </cell>
          <cell r="X383">
            <v>0</v>
          </cell>
          <cell r="Y383">
            <v>0</v>
          </cell>
        </row>
        <row r="384">
          <cell r="A384">
            <v>200107</v>
          </cell>
          <cell r="B384" t="str">
            <v>foc</v>
          </cell>
          <cell r="C384" t="str">
            <v>foc22</v>
          </cell>
          <cell r="D384">
            <v>37078</v>
          </cell>
          <cell r="E384">
            <v>37078</v>
          </cell>
          <cell r="F384">
            <v>37078</v>
          </cell>
          <cell r="G384">
            <v>3726.449951171875</v>
          </cell>
          <cell r="H384">
            <v>3726.449951171875</v>
          </cell>
          <cell r="I384" t="str">
            <v>FCA</v>
          </cell>
          <cell r="J384" t="str">
            <v>FCA-DAF</v>
          </cell>
          <cell r="K384" t="str">
            <v>КГОК</v>
          </cell>
          <cell r="L384" t="str">
            <v>КГОК</v>
          </cell>
          <cell r="M384" t="str">
            <v>Mirintex</v>
          </cell>
          <cell r="N384" t="str">
            <v>Seko Slovakia</v>
          </cell>
          <cell r="O384">
            <v>11.38</v>
          </cell>
          <cell r="P384">
            <v>109105.251</v>
          </cell>
          <cell r="Q384">
            <v>109105.25</v>
          </cell>
          <cell r="R384">
            <v>0</v>
          </cell>
          <cell r="S384" t="str">
            <v>Shaymacks</v>
          </cell>
          <cell r="T384">
            <v>66698.25</v>
          </cell>
          <cell r="U384">
            <v>66698.25</v>
          </cell>
          <cell r="V384">
            <v>0</v>
          </cell>
          <cell r="W384">
            <v>0</v>
          </cell>
          <cell r="X384">
            <v>0</v>
          </cell>
          <cell r="Y384">
            <v>0</v>
          </cell>
        </row>
        <row r="385">
          <cell r="A385">
            <v>200107</v>
          </cell>
          <cell r="B385" t="str">
            <v>foc</v>
          </cell>
          <cell r="C385" t="str">
            <v>foc23</v>
          </cell>
          <cell r="D385">
            <v>37082</v>
          </cell>
          <cell r="E385">
            <v>37082</v>
          </cell>
          <cell r="F385">
            <v>37082</v>
          </cell>
          <cell r="G385">
            <v>3764.81005859375</v>
          </cell>
          <cell r="H385">
            <v>3764.81005859375</v>
          </cell>
          <cell r="I385" t="str">
            <v>FCA</v>
          </cell>
          <cell r="J385" t="str">
            <v>FCA-DAF</v>
          </cell>
          <cell r="K385" t="str">
            <v>КГОК</v>
          </cell>
          <cell r="L385" t="str">
            <v>КГОК</v>
          </cell>
          <cell r="M385" t="str">
            <v>Mirintex</v>
          </cell>
          <cell r="N385" t="str">
            <v>Seko Slovakia</v>
          </cell>
          <cell r="O385">
            <v>11.4</v>
          </cell>
          <cell r="P385">
            <v>110261.18399999999</v>
          </cell>
          <cell r="Q385">
            <v>110261.18</v>
          </cell>
          <cell r="R385">
            <v>0</v>
          </cell>
          <cell r="S385" t="str">
            <v>Shaymacks</v>
          </cell>
          <cell r="T385">
            <v>67342.350000000006</v>
          </cell>
          <cell r="U385">
            <v>67342.350000000006</v>
          </cell>
          <cell r="V385">
            <v>0</v>
          </cell>
          <cell r="W385">
            <v>0</v>
          </cell>
          <cell r="X385">
            <v>0</v>
          </cell>
          <cell r="Y385">
            <v>0</v>
          </cell>
        </row>
        <row r="386">
          <cell r="A386">
            <v>200107</v>
          </cell>
          <cell r="B386" t="str">
            <v>foc</v>
          </cell>
          <cell r="C386" t="str">
            <v>foc24</v>
          </cell>
          <cell r="D386">
            <v>37083</v>
          </cell>
          <cell r="E386">
            <v>37083</v>
          </cell>
          <cell r="F386">
            <v>37083</v>
          </cell>
          <cell r="G386">
            <v>3738.840087890625</v>
          </cell>
          <cell r="H386">
            <v>3738.840087890625</v>
          </cell>
          <cell r="I386" t="str">
            <v>FCA</v>
          </cell>
          <cell r="J386" t="str">
            <v>FCA-DAF</v>
          </cell>
          <cell r="K386" t="str">
            <v>КГОК</v>
          </cell>
          <cell r="L386" t="str">
            <v>КГОК</v>
          </cell>
          <cell r="M386" t="str">
            <v>Mirintex</v>
          </cell>
          <cell r="N386" t="str">
            <v>Seko Slovakia</v>
          </cell>
          <cell r="O386">
            <v>11.38</v>
          </cell>
          <cell r="P386">
            <v>109432.6992</v>
          </cell>
          <cell r="Q386">
            <v>109432.7</v>
          </cell>
          <cell r="R386">
            <v>0</v>
          </cell>
          <cell r="S386" t="str">
            <v>Shaymacks</v>
          </cell>
          <cell r="T386">
            <v>66884.7</v>
          </cell>
          <cell r="U386">
            <v>66884.7</v>
          </cell>
          <cell r="V386">
            <v>0</v>
          </cell>
          <cell r="W386">
            <v>0</v>
          </cell>
          <cell r="X386">
            <v>0</v>
          </cell>
          <cell r="Y386">
            <v>0</v>
          </cell>
        </row>
        <row r="387">
          <cell r="A387">
            <v>200107</v>
          </cell>
          <cell r="B387" t="str">
            <v>foc</v>
          </cell>
          <cell r="C387" t="str">
            <v>foc25</v>
          </cell>
          <cell r="D387">
            <v>37084</v>
          </cell>
          <cell r="E387">
            <v>37084</v>
          </cell>
          <cell r="F387">
            <v>37084</v>
          </cell>
          <cell r="G387">
            <v>3728.570068359375</v>
          </cell>
          <cell r="H387">
            <v>3728.570068359375</v>
          </cell>
          <cell r="I387" t="str">
            <v>FCA</v>
          </cell>
          <cell r="J387" t="str">
            <v>FCA-DAF</v>
          </cell>
          <cell r="K387" t="str">
            <v>КГОК</v>
          </cell>
          <cell r="L387" t="str">
            <v>КГОК</v>
          </cell>
          <cell r="M387" t="str">
            <v>Mirintex</v>
          </cell>
          <cell r="N387" t="str">
            <v>Seko Slovakia</v>
          </cell>
          <cell r="O387">
            <v>11.38</v>
          </cell>
          <cell r="P387">
            <v>109146.3266</v>
          </cell>
          <cell r="Q387">
            <v>109146.33</v>
          </cell>
          <cell r="R387">
            <v>0</v>
          </cell>
          <cell r="S387" t="str">
            <v>Shaymacks</v>
          </cell>
          <cell r="T387">
            <v>66715.199999999997</v>
          </cell>
          <cell r="U387">
            <v>66715.199999999997</v>
          </cell>
          <cell r="V387">
            <v>0</v>
          </cell>
          <cell r="W387">
            <v>0</v>
          </cell>
          <cell r="X387">
            <v>0</v>
          </cell>
          <cell r="Y387">
            <v>0</v>
          </cell>
        </row>
        <row r="388">
          <cell r="A388">
            <v>200107</v>
          </cell>
          <cell r="B388" t="str">
            <v>foc</v>
          </cell>
          <cell r="C388" t="str">
            <v>foc26</v>
          </cell>
          <cell r="D388">
            <v>37089</v>
          </cell>
          <cell r="E388">
            <v>37089</v>
          </cell>
          <cell r="F388">
            <v>37089</v>
          </cell>
          <cell r="G388">
            <v>3737.489990234375</v>
          </cell>
          <cell r="H388">
            <v>3737.489990234375</v>
          </cell>
          <cell r="I388" t="str">
            <v>FCA</v>
          </cell>
          <cell r="J388" t="str">
            <v>FCA-DAF</v>
          </cell>
          <cell r="K388" t="str">
            <v>КГОК</v>
          </cell>
          <cell r="L388" t="str">
            <v>КГОК</v>
          </cell>
          <cell r="M388" t="str">
            <v>Mirintex</v>
          </cell>
          <cell r="N388" t="str">
            <v>Seko Slovakia</v>
          </cell>
          <cell r="O388">
            <v>11.4</v>
          </cell>
          <cell r="P388">
            <v>109475.136</v>
          </cell>
          <cell r="Q388">
            <v>109475.14</v>
          </cell>
          <cell r="R388">
            <v>0</v>
          </cell>
          <cell r="S388" t="str">
            <v>Shaymacks</v>
          </cell>
          <cell r="T388">
            <v>66867.75</v>
          </cell>
          <cell r="U388">
            <v>66867.75</v>
          </cell>
          <cell r="V388">
            <v>0</v>
          </cell>
          <cell r="W388">
            <v>0</v>
          </cell>
          <cell r="X388">
            <v>0</v>
          </cell>
          <cell r="Y388">
            <v>0</v>
          </cell>
        </row>
        <row r="389">
          <cell r="A389">
            <v>200107</v>
          </cell>
          <cell r="B389" t="str">
            <v>foc</v>
          </cell>
          <cell r="C389" t="str">
            <v>foc27</v>
          </cell>
          <cell r="D389">
            <v>37096</v>
          </cell>
          <cell r="E389">
            <v>37096</v>
          </cell>
          <cell r="F389">
            <v>37096</v>
          </cell>
          <cell r="G389">
            <v>3724.090087890625</v>
          </cell>
          <cell r="H389">
            <v>3724.090087890625</v>
          </cell>
          <cell r="I389" t="str">
            <v>FCA</v>
          </cell>
          <cell r="J389" t="str">
            <v>FCA-DAF</v>
          </cell>
          <cell r="K389" t="str">
            <v>КГОК</v>
          </cell>
          <cell r="L389" t="str">
            <v>КГОК</v>
          </cell>
          <cell r="M389" t="str">
            <v>Mirintex</v>
          </cell>
          <cell r="N389" t="str">
            <v>Seko Slovakia</v>
          </cell>
          <cell r="O389">
            <v>11.38</v>
          </cell>
          <cell r="P389">
            <v>109163.1442</v>
          </cell>
          <cell r="Q389">
            <v>109163.14</v>
          </cell>
          <cell r="R389">
            <v>0</v>
          </cell>
          <cell r="S389" t="str">
            <v>Shaymacks</v>
          </cell>
          <cell r="T389">
            <v>66783</v>
          </cell>
          <cell r="U389">
            <v>66783</v>
          </cell>
          <cell r="V389">
            <v>0</v>
          </cell>
          <cell r="W389">
            <v>0</v>
          </cell>
          <cell r="X389">
            <v>0</v>
          </cell>
          <cell r="Y389">
            <v>0</v>
          </cell>
        </row>
        <row r="390">
          <cell r="A390">
            <v>200108</v>
          </cell>
          <cell r="B390" t="str">
            <v>foc</v>
          </cell>
          <cell r="C390" t="str">
            <v>foc28</v>
          </cell>
          <cell r="D390">
            <v>37110</v>
          </cell>
          <cell r="E390">
            <v>37110</v>
          </cell>
          <cell r="F390">
            <v>37110</v>
          </cell>
          <cell r="G390">
            <v>3743.47998046875</v>
          </cell>
          <cell r="H390">
            <v>3743.47998046875</v>
          </cell>
          <cell r="I390" t="str">
            <v>FCA</v>
          </cell>
          <cell r="J390" t="str">
            <v>FCA-DAF</v>
          </cell>
          <cell r="K390" t="str">
            <v>КГОК</v>
          </cell>
          <cell r="L390" t="str">
            <v>КГОК</v>
          </cell>
          <cell r="M390" t="str">
            <v>Mirintex</v>
          </cell>
          <cell r="N390" t="str">
            <v>Seko Slovakia</v>
          </cell>
          <cell r="O390">
            <v>11.38</v>
          </cell>
          <cell r="P390">
            <v>109688.90240000001</v>
          </cell>
          <cell r="Q390">
            <v>109688.9</v>
          </cell>
          <cell r="R390">
            <v>0</v>
          </cell>
          <cell r="S390" t="str">
            <v>Shaymacks</v>
          </cell>
          <cell r="T390">
            <v>67088.100000000006</v>
          </cell>
          <cell r="U390">
            <v>67088.100000000006</v>
          </cell>
          <cell r="V390">
            <v>0</v>
          </cell>
          <cell r="W390">
            <v>0</v>
          </cell>
          <cell r="X390">
            <v>0</v>
          </cell>
          <cell r="Y390">
            <v>0</v>
          </cell>
        </row>
        <row r="391">
          <cell r="A391">
            <v>200108</v>
          </cell>
          <cell r="B391" t="str">
            <v>foc</v>
          </cell>
          <cell r="C391" t="str">
            <v>foc29</v>
          </cell>
          <cell r="D391">
            <v>37109</v>
          </cell>
          <cell r="E391">
            <v>37113</v>
          </cell>
          <cell r="F391">
            <v>37113</v>
          </cell>
          <cell r="G391">
            <v>3746.77001953125</v>
          </cell>
          <cell r="H391">
            <v>3746.77001953125</v>
          </cell>
          <cell r="I391" t="str">
            <v>FCA</v>
          </cell>
          <cell r="J391" t="str">
            <v>FCA-DAF</v>
          </cell>
          <cell r="K391" t="str">
            <v>КГОК</v>
          </cell>
          <cell r="L391" t="str">
            <v>КГОК</v>
          </cell>
          <cell r="M391" t="str">
            <v>Mirintex</v>
          </cell>
          <cell r="N391" t="str">
            <v>Seko Slovakia</v>
          </cell>
          <cell r="O391">
            <v>11.4</v>
          </cell>
          <cell r="P391">
            <v>109902.978</v>
          </cell>
          <cell r="Q391">
            <v>109902.98</v>
          </cell>
          <cell r="R391">
            <v>0</v>
          </cell>
          <cell r="S391" t="str">
            <v>Shaymacks</v>
          </cell>
          <cell r="T391">
            <v>67189.8</v>
          </cell>
          <cell r="U391">
            <v>67189.8</v>
          </cell>
          <cell r="V391">
            <v>0</v>
          </cell>
          <cell r="W391">
            <v>0</v>
          </cell>
          <cell r="X391">
            <v>0</v>
          </cell>
          <cell r="Y391">
            <v>0</v>
          </cell>
        </row>
        <row r="392">
          <cell r="A392">
            <v>200108</v>
          </cell>
          <cell r="B392" t="str">
            <v>foc</v>
          </cell>
          <cell r="C392" t="str">
            <v>foc30</v>
          </cell>
          <cell r="D392">
            <v>37112</v>
          </cell>
          <cell r="E392">
            <v>37120</v>
          </cell>
          <cell r="F392">
            <v>37120</v>
          </cell>
          <cell r="G392">
            <v>3719.360107421875</v>
          </cell>
          <cell r="H392">
            <v>3719.360107421875</v>
          </cell>
          <cell r="I392" t="str">
            <v>FCA</v>
          </cell>
          <cell r="J392" t="str">
            <v>FCA-DAF</v>
          </cell>
          <cell r="K392" t="str">
            <v>КГОК</v>
          </cell>
          <cell r="L392" t="str">
            <v>КГОК</v>
          </cell>
          <cell r="M392" t="str">
            <v>Mirintex</v>
          </cell>
          <cell r="N392" t="str">
            <v>Seko Slovakia</v>
          </cell>
          <cell r="O392">
            <v>11.4</v>
          </cell>
          <cell r="P392">
            <v>109098.954</v>
          </cell>
          <cell r="Q392">
            <v>109098.95</v>
          </cell>
          <cell r="R392">
            <v>0</v>
          </cell>
          <cell r="S392" t="str">
            <v>Shaymacks</v>
          </cell>
          <cell r="T392">
            <v>66698.25</v>
          </cell>
          <cell r="U392">
            <v>66698.25</v>
          </cell>
          <cell r="V392">
            <v>0</v>
          </cell>
          <cell r="W392">
            <v>0</v>
          </cell>
          <cell r="X392">
            <v>0</v>
          </cell>
          <cell r="Y392">
            <v>0</v>
          </cell>
        </row>
        <row r="393">
          <cell r="A393">
            <v>200108</v>
          </cell>
          <cell r="B393" t="str">
            <v>foc</v>
          </cell>
          <cell r="C393" t="str">
            <v>foc31</v>
          </cell>
          <cell r="D393">
            <v>37116</v>
          </cell>
          <cell r="E393">
            <v>37123</v>
          </cell>
          <cell r="F393">
            <v>37123</v>
          </cell>
          <cell r="G393">
            <v>3772.889892578125</v>
          </cell>
          <cell r="H393">
            <v>3772.889892578125</v>
          </cell>
          <cell r="I393" t="str">
            <v>FCA</v>
          </cell>
          <cell r="J393" t="str">
            <v>FCA-DAF</v>
          </cell>
          <cell r="K393" t="str">
            <v>КГОК</v>
          </cell>
          <cell r="L393" t="str">
            <v>КГОК</v>
          </cell>
          <cell r="M393" t="str">
            <v>Mirintex</v>
          </cell>
          <cell r="N393" t="str">
            <v>Seko Slovakia</v>
          </cell>
          <cell r="O393">
            <v>11.44</v>
          </cell>
          <cell r="P393">
            <v>110605.91160000001</v>
          </cell>
          <cell r="Q393">
            <v>110605.91</v>
          </cell>
          <cell r="R393">
            <v>0</v>
          </cell>
          <cell r="S393" t="str">
            <v>Shaymacks</v>
          </cell>
          <cell r="T393">
            <v>67444.05</v>
          </cell>
          <cell r="U393">
            <v>67444.05</v>
          </cell>
          <cell r="V393">
            <v>0</v>
          </cell>
          <cell r="W393">
            <v>0</v>
          </cell>
          <cell r="X393">
            <v>0</v>
          </cell>
          <cell r="Y393">
            <v>0</v>
          </cell>
        </row>
        <row r="394">
          <cell r="A394">
            <v>200108</v>
          </cell>
          <cell r="B394" t="str">
            <v>foc</v>
          </cell>
          <cell r="C394" t="str">
            <v>foc32</v>
          </cell>
          <cell r="D394">
            <v>37119</v>
          </cell>
          <cell r="E394">
            <v>37127</v>
          </cell>
          <cell r="F394">
            <v>37127</v>
          </cell>
          <cell r="G394">
            <v>3712.97998046875</v>
          </cell>
          <cell r="H394">
            <v>3712.97998046875</v>
          </cell>
          <cell r="I394" t="str">
            <v>FCA</v>
          </cell>
          <cell r="J394" t="str">
            <v>FCA-DAF</v>
          </cell>
          <cell r="K394" t="str">
            <v>КГОК</v>
          </cell>
          <cell r="L394" t="str">
            <v>КГОК</v>
          </cell>
          <cell r="M394" t="str">
            <v>Mirintex</v>
          </cell>
          <cell r="N394" t="str">
            <v>Seko Slovakia</v>
          </cell>
          <cell r="O394">
            <v>11.38</v>
          </cell>
          <cell r="P394">
            <v>108816.3624</v>
          </cell>
          <cell r="Q394">
            <v>108816.36</v>
          </cell>
          <cell r="R394">
            <v>0</v>
          </cell>
          <cell r="S394" t="str">
            <v>Shaymacks</v>
          </cell>
          <cell r="T394">
            <v>66562.649999999994</v>
          </cell>
          <cell r="U394">
            <v>66562.649999999994</v>
          </cell>
          <cell r="V394">
            <v>0</v>
          </cell>
          <cell r="W394">
            <v>0</v>
          </cell>
          <cell r="X394">
            <v>0</v>
          </cell>
          <cell r="Y394">
            <v>0</v>
          </cell>
        </row>
        <row r="395">
          <cell r="A395">
            <v>200109</v>
          </cell>
          <cell r="B395" t="str">
            <v>foc</v>
          </cell>
          <cell r="C395" t="str">
            <v>foc33</v>
          </cell>
          <cell r="D395">
            <v>37147</v>
          </cell>
          <cell r="E395">
            <v>37147</v>
          </cell>
          <cell r="F395">
            <v>37151</v>
          </cell>
          <cell r="G395">
            <v>3732.989990234375</v>
          </cell>
          <cell r="H395">
            <v>3732.989990234375</v>
          </cell>
          <cell r="I395" t="str">
            <v>FCA</v>
          </cell>
          <cell r="J395" t="str">
            <v>DAF Bel-Ukr</v>
          </cell>
          <cell r="K395" t="str">
            <v>КГОК</v>
          </cell>
          <cell r="L395" t="str">
            <v>КГОК</v>
          </cell>
          <cell r="M395" t="str">
            <v>GMF</v>
          </cell>
          <cell r="N395" t="str">
            <v>Shiran</v>
          </cell>
          <cell r="O395">
            <v>13.480600000000001</v>
          </cell>
          <cell r="P395">
            <v>96462.701400000005</v>
          </cell>
          <cell r="Q395">
            <v>96462.7</v>
          </cell>
          <cell r="R395">
            <v>0</v>
          </cell>
          <cell r="S395" t="str">
            <v>Intergate</v>
          </cell>
          <cell r="T395">
            <v>46716.67</v>
          </cell>
          <cell r="U395">
            <v>46716.67</v>
          </cell>
          <cell r="V395">
            <v>0</v>
          </cell>
          <cell r="W395">
            <v>0</v>
          </cell>
          <cell r="X395">
            <v>0</v>
          </cell>
          <cell r="Y395">
            <v>0</v>
          </cell>
        </row>
        <row r="396">
          <cell r="A396">
            <v>200109</v>
          </cell>
          <cell r="B396" t="str">
            <v>foc</v>
          </cell>
          <cell r="C396" t="str">
            <v>foc34</v>
          </cell>
          <cell r="D396">
            <v>37137</v>
          </cell>
          <cell r="E396">
            <v>37148</v>
          </cell>
          <cell r="F396">
            <v>37151</v>
          </cell>
          <cell r="G396">
            <v>3852.139892578125</v>
          </cell>
          <cell r="H396">
            <v>3852.139892578125</v>
          </cell>
          <cell r="I396" t="str">
            <v>FCA</v>
          </cell>
          <cell r="J396" t="str">
            <v>DAF Bel-Ukr</v>
          </cell>
          <cell r="K396" t="str">
            <v>КГОК</v>
          </cell>
          <cell r="L396" t="str">
            <v>КГОК</v>
          </cell>
          <cell r="M396" t="str">
            <v>GMF</v>
          </cell>
          <cell r="N396" t="str">
            <v>Shiran</v>
          </cell>
          <cell r="O396">
            <v>13.400499999999999</v>
          </cell>
          <cell r="P396">
            <v>99233.052500000005</v>
          </cell>
          <cell r="Q396">
            <v>99233.05</v>
          </cell>
          <cell r="R396">
            <v>0</v>
          </cell>
          <cell r="S396" t="str">
            <v>Intergate</v>
          </cell>
          <cell r="T396">
            <v>46811.31</v>
          </cell>
          <cell r="U396">
            <v>46811.31</v>
          </cell>
          <cell r="V396">
            <v>0</v>
          </cell>
          <cell r="W396">
            <v>0</v>
          </cell>
          <cell r="X396">
            <v>0</v>
          </cell>
          <cell r="Y396">
            <v>0</v>
          </cell>
        </row>
        <row r="397">
          <cell r="A397">
            <v>200109</v>
          </cell>
          <cell r="B397" t="str">
            <v>foc</v>
          </cell>
          <cell r="C397" t="str">
            <v>foc35</v>
          </cell>
          <cell r="D397">
            <v>37139</v>
          </cell>
          <cell r="E397">
            <v>37153</v>
          </cell>
          <cell r="F397">
            <v>37155</v>
          </cell>
          <cell r="G397">
            <v>3806.219970703125</v>
          </cell>
          <cell r="H397">
            <v>3806.219970703125</v>
          </cell>
          <cell r="I397" t="str">
            <v>FCA</v>
          </cell>
          <cell r="J397" t="str">
            <v>DAF Bel-Ukr</v>
          </cell>
          <cell r="K397" t="str">
            <v>КГОК</v>
          </cell>
          <cell r="L397" t="str">
            <v>КГОК</v>
          </cell>
          <cell r="M397" t="str">
            <v>GMF</v>
          </cell>
          <cell r="N397" t="str">
            <v>Shiran</v>
          </cell>
          <cell r="O397">
            <v>13.2803</v>
          </cell>
          <cell r="P397">
            <v>97592.622700000007</v>
          </cell>
          <cell r="Q397">
            <v>97592.62</v>
          </cell>
          <cell r="R397">
            <v>0</v>
          </cell>
          <cell r="S397" t="str">
            <v>Intergate</v>
          </cell>
          <cell r="T397">
            <v>46728.5</v>
          </cell>
          <cell r="U397">
            <v>46728.5</v>
          </cell>
          <cell r="V397">
            <v>0</v>
          </cell>
          <cell r="W397">
            <v>0</v>
          </cell>
          <cell r="X397">
            <v>0</v>
          </cell>
          <cell r="Y397">
            <v>0</v>
          </cell>
        </row>
        <row r="398">
          <cell r="A398">
            <v>200109</v>
          </cell>
          <cell r="B398" t="str">
            <v>foc</v>
          </cell>
          <cell r="C398" t="str">
            <v>foc36</v>
          </cell>
          <cell r="D398">
            <v>37144</v>
          </cell>
          <cell r="E398">
            <v>37155</v>
          </cell>
          <cell r="F398">
            <v>37160</v>
          </cell>
          <cell r="G398">
            <v>3641.3701171875</v>
          </cell>
          <cell r="H398">
            <v>3641.3701171875</v>
          </cell>
          <cell r="I398" t="str">
            <v>FCA</v>
          </cell>
          <cell r="J398" t="str">
            <v>DAF Bel-Ukr</v>
          </cell>
          <cell r="K398" t="str">
            <v>КГОК</v>
          </cell>
          <cell r="L398" t="str">
            <v>КГОК</v>
          </cell>
          <cell r="M398" t="str">
            <v>GMF</v>
          </cell>
          <cell r="N398" t="str">
            <v>Shiran</v>
          </cell>
          <cell r="O398">
            <v>13.560700000000001</v>
          </cell>
          <cell r="P398">
            <v>94386.859400000001</v>
          </cell>
          <cell r="Q398">
            <v>94386.86</v>
          </cell>
          <cell r="R398">
            <v>0</v>
          </cell>
          <cell r="S398" t="str">
            <v>Intergate</v>
          </cell>
          <cell r="T398">
            <v>46681.18</v>
          </cell>
          <cell r="U398">
            <v>46681.18</v>
          </cell>
          <cell r="V398">
            <v>0</v>
          </cell>
          <cell r="W398">
            <v>0</v>
          </cell>
          <cell r="X398">
            <v>0</v>
          </cell>
          <cell r="Y398">
            <v>0</v>
          </cell>
        </row>
        <row r="399">
          <cell r="A399">
            <v>200109</v>
          </cell>
          <cell r="B399" t="str">
            <v>foc</v>
          </cell>
          <cell r="C399" t="str">
            <v>foc37</v>
          </cell>
          <cell r="D399">
            <v>37147</v>
          </cell>
          <cell r="E399">
            <v>37158</v>
          </cell>
          <cell r="F399">
            <v>37160</v>
          </cell>
          <cell r="G399">
            <v>3608.820068359375</v>
          </cell>
          <cell r="H399">
            <v>3608.820068359375</v>
          </cell>
          <cell r="I399" t="str">
            <v>FCA</v>
          </cell>
          <cell r="J399" t="str">
            <v>DAF Bel-Ukr</v>
          </cell>
          <cell r="K399" t="str">
            <v>КГОК</v>
          </cell>
          <cell r="L399" t="str">
            <v>КГОК</v>
          </cell>
          <cell r="M399" t="str">
            <v>GMF</v>
          </cell>
          <cell r="N399" t="str">
            <v>Shiran</v>
          </cell>
          <cell r="O399">
            <v>13.320399999999999</v>
          </cell>
          <cell r="P399">
            <v>92675.945200000002</v>
          </cell>
          <cell r="Q399">
            <v>92675.95</v>
          </cell>
          <cell r="R399">
            <v>0</v>
          </cell>
          <cell r="S399" t="str">
            <v>Intergate</v>
          </cell>
          <cell r="T399">
            <v>46278.96</v>
          </cell>
          <cell r="U399">
            <v>46278.96</v>
          </cell>
          <cell r="V399">
            <v>0</v>
          </cell>
          <cell r="W399">
            <v>0</v>
          </cell>
          <cell r="X399">
            <v>0</v>
          </cell>
          <cell r="Y399">
            <v>0</v>
          </cell>
        </row>
        <row r="400">
          <cell r="A400">
            <v>200109</v>
          </cell>
          <cell r="B400" t="str">
            <v>foc</v>
          </cell>
          <cell r="C400" t="str">
            <v>foc38</v>
          </cell>
          <cell r="D400">
            <v>37161</v>
          </cell>
          <cell r="E400">
            <v>37161</v>
          </cell>
          <cell r="F400">
            <v>37165</v>
          </cell>
          <cell r="G400">
            <v>3648.6201171875</v>
          </cell>
          <cell r="H400">
            <v>3648.6201171875</v>
          </cell>
          <cell r="I400" t="str">
            <v>FCA</v>
          </cell>
          <cell r="J400" t="str">
            <v>DAF Bel-Ukr</v>
          </cell>
          <cell r="K400" t="str">
            <v>КГОК</v>
          </cell>
          <cell r="L400" t="str">
            <v>КГОК</v>
          </cell>
          <cell r="M400" t="str">
            <v>GMF</v>
          </cell>
          <cell r="N400" t="str">
            <v>Shiran</v>
          </cell>
          <cell r="O400">
            <v>13.5207</v>
          </cell>
          <cell r="P400">
            <v>94428.839600000007</v>
          </cell>
          <cell r="Q400">
            <v>94428.84</v>
          </cell>
          <cell r="R400">
            <v>0</v>
          </cell>
          <cell r="S400" t="str">
            <v>Intergate</v>
          </cell>
          <cell r="T400">
            <v>46763.99</v>
          </cell>
          <cell r="U400">
            <v>46763.99</v>
          </cell>
          <cell r="V400">
            <v>0</v>
          </cell>
          <cell r="W400">
            <v>0</v>
          </cell>
          <cell r="X400">
            <v>0</v>
          </cell>
          <cell r="Y400">
            <v>0</v>
          </cell>
        </row>
        <row r="401">
          <cell r="A401">
            <v>200109</v>
          </cell>
          <cell r="B401" t="str">
            <v>foc</v>
          </cell>
          <cell r="C401" t="str">
            <v>foc39</v>
          </cell>
          <cell r="D401">
            <v>37162</v>
          </cell>
          <cell r="E401">
            <v>37162</v>
          </cell>
          <cell r="F401">
            <v>37165</v>
          </cell>
          <cell r="G401">
            <v>3633.679931640625</v>
          </cell>
          <cell r="H401">
            <v>3633.679931640625</v>
          </cell>
          <cell r="I401" t="str">
            <v>FCA</v>
          </cell>
          <cell r="J401" t="str">
            <v>DAF Bel-Ukr</v>
          </cell>
          <cell r="K401" t="str">
            <v>КГОК</v>
          </cell>
          <cell r="L401" t="str">
            <v>КГОК</v>
          </cell>
          <cell r="M401" t="str">
            <v>GMF</v>
          </cell>
          <cell r="N401" t="str">
            <v>Shiran</v>
          </cell>
          <cell r="O401">
            <v>13.400499999999999</v>
          </cell>
          <cell r="P401">
            <v>93605.4136</v>
          </cell>
          <cell r="Q401">
            <v>93605.41</v>
          </cell>
          <cell r="R401">
            <v>0</v>
          </cell>
          <cell r="S401" t="str">
            <v>Intergate</v>
          </cell>
          <cell r="T401">
            <v>46491.9</v>
          </cell>
          <cell r="U401">
            <v>46491.9</v>
          </cell>
          <cell r="V401">
            <v>0</v>
          </cell>
          <cell r="W401">
            <v>0</v>
          </cell>
          <cell r="X401">
            <v>0</v>
          </cell>
          <cell r="Y401">
            <v>0</v>
          </cell>
        </row>
        <row r="402">
          <cell r="A402">
            <v>200110</v>
          </cell>
          <cell r="B402" t="str">
            <v>foc</v>
          </cell>
          <cell r="C402" t="str">
            <v>foc40</v>
          </cell>
          <cell r="D402">
            <v>37166</v>
          </cell>
          <cell r="E402">
            <v>37167</v>
          </cell>
          <cell r="F402">
            <v>37168</v>
          </cell>
          <cell r="G402">
            <v>3660.010009765625</v>
          </cell>
          <cell r="H402">
            <v>3660.010009765625</v>
          </cell>
          <cell r="I402" t="str">
            <v>FCA</v>
          </cell>
          <cell r="J402" t="str">
            <v>DAF Bel-Ukr</v>
          </cell>
          <cell r="K402" t="str">
            <v>КГОК</v>
          </cell>
          <cell r="L402" t="str">
            <v>КГОК</v>
          </cell>
          <cell r="M402" t="str">
            <v>GMF</v>
          </cell>
          <cell r="N402" t="str">
            <v>Shiran</v>
          </cell>
          <cell r="O402">
            <v>13.320399999999999</v>
          </cell>
          <cell r="P402">
            <v>93990.520799999998</v>
          </cell>
          <cell r="Q402">
            <v>93990.52</v>
          </cell>
          <cell r="R402">
            <v>0</v>
          </cell>
          <cell r="S402" t="str">
            <v>Intergate</v>
          </cell>
          <cell r="T402">
            <v>46397.26</v>
          </cell>
          <cell r="U402">
            <v>46397.26</v>
          </cell>
          <cell r="V402">
            <v>0</v>
          </cell>
          <cell r="W402">
            <v>0</v>
          </cell>
          <cell r="X402">
            <v>0</v>
          </cell>
          <cell r="Y402">
            <v>0</v>
          </cell>
        </row>
        <row r="403">
          <cell r="A403">
            <v>200110</v>
          </cell>
          <cell r="B403" t="str">
            <v>foc</v>
          </cell>
          <cell r="C403" t="str">
            <v>foc41</v>
          </cell>
          <cell r="D403">
            <v>37168</v>
          </cell>
          <cell r="E403">
            <v>37169</v>
          </cell>
          <cell r="F403">
            <v>37172</v>
          </cell>
          <cell r="G403">
            <v>3683.110107421875</v>
          </cell>
          <cell r="H403">
            <v>3683.110107421875</v>
          </cell>
          <cell r="I403" t="str">
            <v>FCA</v>
          </cell>
          <cell r="J403" t="str">
            <v>DAF Bel-Ukr</v>
          </cell>
          <cell r="K403" t="str">
            <v>КГОК</v>
          </cell>
          <cell r="L403" t="str">
            <v>КГОК</v>
          </cell>
          <cell r="M403" t="str">
            <v>GMF</v>
          </cell>
          <cell r="N403" t="str">
            <v>Shiran</v>
          </cell>
          <cell r="O403">
            <v>13.3604</v>
          </cell>
          <cell r="P403">
            <v>94731.059599999993</v>
          </cell>
          <cell r="Q403">
            <v>94731.06</v>
          </cell>
          <cell r="R403">
            <v>0</v>
          </cell>
          <cell r="S403" t="str">
            <v>Intergate</v>
          </cell>
          <cell r="T403">
            <v>46610.2</v>
          </cell>
          <cell r="U403">
            <v>46610.2</v>
          </cell>
          <cell r="V403">
            <v>0</v>
          </cell>
          <cell r="W403">
            <v>0</v>
          </cell>
          <cell r="X403">
            <v>0</v>
          </cell>
          <cell r="Y403">
            <v>0</v>
          </cell>
        </row>
        <row r="404">
          <cell r="A404">
            <v>200110</v>
          </cell>
          <cell r="B404" t="str">
            <v>foc</v>
          </cell>
          <cell r="C404" t="str">
            <v>foc42</v>
          </cell>
          <cell r="D404">
            <v>37172</v>
          </cell>
          <cell r="E404">
            <v>37172</v>
          </cell>
          <cell r="F404">
            <v>37173</v>
          </cell>
          <cell r="G404">
            <v>3645.699951171875</v>
          </cell>
          <cell r="H404">
            <v>3645.699951171875</v>
          </cell>
          <cell r="I404" t="str">
            <v>FCA</v>
          </cell>
          <cell r="J404" t="str">
            <v>DAF Bel-Ukr</v>
          </cell>
          <cell r="K404" t="str">
            <v>КГОК</v>
          </cell>
          <cell r="L404" t="str">
            <v>КГОК</v>
          </cell>
          <cell r="M404" t="str">
            <v>GMF</v>
          </cell>
          <cell r="N404" t="str">
            <v>Shiran</v>
          </cell>
          <cell r="O404">
            <v>13.3604</v>
          </cell>
          <cell r="P404">
            <v>93768.862299999993</v>
          </cell>
          <cell r="Q404">
            <v>93768.86</v>
          </cell>
          <cell r="R404">
            <v>0</v>
          </cell>
          <cell r="S404" t="str">
            <v>Intergate</v>
          </cell>
          <cell r="T404">
            <v>46349.94</v>
          </cell>
          <cell r="U404">
            <v>46349.94</v>
          </cell>
          <cell r="V404">
            <v>0</v>
          </cell>
          <cell r="W404">
            <v>0</v>
          </cell>
          <cell r="X404">
            <v>0</v>
          </cell>
          <cell r="Y404">
            <v>0</v>
          </cell>
        </row>
        <row r="405">
          <cell r="A405">
            <v>200110</v>
          </cell>
          <cell r="B405" t="str">
            <v>foc</v>
          </cell>
          <cell r="C405" t="str">
            <v>foc43</v>
          </cell>
          <cell r="D405">
            <v>37175</v>
          </cell>
          <cell r="E405">
            <v>37176</v>
          </cell>
          <cell r="F405">
            <v>37179</v>
          </cell>
          <cell r="G405">
            <v>3763.860107421875</v>
          </cell>
          <cell r="H405">
            <v>3763.860107421875</v>
          </cell>
          <cell r="I405" t="str">
            <v>FCA</v>
          </cell>
          <cell r="J405" t="str">
            <v>DAF Bel-Ukr</v>
          </cell>
          <cell r="K405" t="str">
            <v>КГОК</v>
          </cell>
          <cell r="L405" t="str">
            <v>КГОК</v>
          </cell>
          <cell r="M405" t="str">
            <v>GMF</v>
          </cell>
          <cell r="N405" t="str">
            <v>Shiran</v>
          </cell>
          <cell r="O405">
            <v>13.400499999999999</v>
          </cell>
          <cell r="P405">
            <v>96958.915500000003</v>
          </cell>
          <cell r="Q405">
            <v>96958.92</v>
          </cell>
          <cell r="R405">
            <v>0</v>
          </cell>
          <cell r="S405" t="str">
            <v>Intergate</v>
          </cell>
          <cell r="T405">
            <v>46444.58</v>
          </cell>
          <cell r="U405">
            <v>46444.58</v>
          </cell>
          <cell r="V405">
            <v>0</v>
          </cell>
          <cell r="W405">
            <v>0</v>
          </cell>
          <cell r="X405">
            <v>0</v>
          </cell>
          <cell r="Y405">
            <v>0</v>
          </cell>
        </row>
        <row r="406">
          <cell r="A406">
            <v>200110</v>
          </cell>
          <cell r="B406" t="str">
            <v>foc</v>
          </cell>
          <cell r="C406" t="str">
            <v>foc44</v>
          </cell>
          <cell r="D406">
            <v>37179</v>
          </cell>
          <cell r="E406">
            <v>37180</v>
          </cell>
          <cell r="F406">
            <v>37183</v>
          </cell>
          <cell r="G406">
            <v>3876.9599609375</v>
          </cell>
          <cell r="H406">
            <v>3876.9599609375</v>
          </cell>
          <cell r="I406" t="str">
            <v>FCA</v>
          </cell>
          <cell r="J406" t="str">
            <v>DAF Bel-Ukr</v>
          </cell>
          <cell r="K406" t="str">
            <v>КГОК</v>
          </cell>
          <cell r="L406" t="str">
            <v>КГОК</v>
          </cell>
          <cell r="M406" t="str">
            <v>GMF</v>
          </cell>
          <cell r="N406" t="str">
            <v>Shiran</v>
          </cell>
          <cell r="O406">
            <v>13.2776</v>
          </cell>
          <cell r="P406">
            <v>98039.013699999996</v>
          </cell>
          <cell r="Q406">
            <v>98039.01</v>
          </cell>
          <cell r="R406">
            <v>0</v>
          </cell>
          <cell r="S406" t="str">
            <v>Intergate</v>
          </cell>
          <cell r="T406">
            <v>46562.879999999997</v>
          </cell>
          <cell r="U406">
            <v>46562.879999999997</v>
          </cell>
          <cell r="V406">
            <v>0</v>
          </cell>
          <cell r="W406">
            <v>0</v>
          </cell>
          <cell r="X406">
            <v>0</v>
          </cell>
          <cell r="Y406">
            <v>0</v>
          </cell>
        </row>
        <row r="407">
          <cell r="A407">
            <v>200110</v>
          </cell>
          <cell r="B407" t="str">
            <v>foc</v>
          </cell>
          <cell r="C407" t="str">
            <v>foc45</v>
          </cell>
          <cell r="D407">
            <v>37181</v>
          </cell>
          <cell r="E407">
            <v>37182</v>
          </cell>
          <cell r="F407">
            <v>37186</v>
          </cell>
          <cell r="G407">
            <v>3891.93994140625</v>
          </cell>
          <cell r="H407">
            <v>3891.93994140625</v>
          </cell>
          <cell r="I407" t="str">
            <v>FCA</v>
          </cell>
          <cell r="J407" t="str">
            <v>DAF Bel-Ukr</v>
          </cell>
          <cell r="K407" t="str">
            <v>КГОК</v>
          </cell>
          <cell r="L407" t="str">
            <v>КГОК</v>
          </cell>
          <cell r="M407" t="str">
            <v>GMF</v>
          </cell>
          <cell r="N407" t="str">
            <v>Shiran</v>
          </cell>
          <cell r="O407">
            <v>13.2776</v>
          </cell>
          <cell r="P407">
            <v>98417.821899999995</v>
          </cell>
          <cell r="Q407">
            <v>98417.82</v>
          </cell>
          <cell r="R407">
            <v>0</v>
          </cell>
          <cell r="S407" t="str">
            <v>Intergate</v>
          </cell>
          <cell r="T407">
            <v>46704.84</v>
          </cell>
          <cell r="U407">
            <v>46704.84</v>
          </cell>
          <cell r="V407">
            <v>0</v>
          </cell>
          <cell r="W407">
            <v>0</v>
          </cell>
          <cell r="X407">
            <v>0</v>
          </cell>
          <cell r="Y407">
            <v>0</v>
          </cell>
        </row>
        <row r="408">
          <cell r="A408">
            <v>200110</v>
          </cell>
          <cell r="B408" t="str">
            <v>foc</v>
          </cell>
          <cell r="C408" t="str">
            <v>foc46</v>
          </cell>
          <cell r="D408">
            <v>37186</v>
          </cell>
          <cell r="E408">
            <v>37186</v>
          </cell>
          <cell r="F408">
            <v>37188</v>
          </cell>
          <cell r="G408">
            <v>3894.89990234375</v>
          </cell>
          <cell r="H408">
            <v>3894.89990234375</v>
          </cell>
          <cell r="I408" t="str">
            <v>FCA</v>
          </cell>
          <cell r="J408" t="str">
            <v>DAF Bel-Ukr</v>
          </cell>
          <cell r="K408" t="str">
            <v>КГОК</v>
          </cell>
          <cell r="L408" t="str">
            <v>КГОК</v>
          </cell>
          <cell r="M408" t="str">
            <v>GMF</v>
          </cell>
          <cell r="N408" t="str">
            <v>Shiran</v>
          </cell>
          <cell r="O408">
            <v>13.3171</v>
          </cell>
          <cell r="P408">
            <v>98646.521800000002</v>
          </cell>
          <cell r="Q408">
            <v>98646.52</v>
          </cell>
          <cell r="R408">
            <v>0</v>
          </cell>
          <cell r="S408" t="str">
            <v>Intergate</v>
          </cell>
          <cell r="T408">
            <v>46716.67</v>
          </cell>
          <cell r="U408">
            <v>46716.67</v>
          </cell>
          <cell r="V408">
            <v>0</v>
          </cell>
          <cell r="W408">
            <v>0</v>
          </cell>
          <cell r="X408">
            <v>0</v>
          </cell>
          <cell r="Y408">
            <v>0</v>
          </cell>
        </row>
        <row r="409">
          <cell r="A409">
            <v>200110</v>
          </cell>
          <cell r="B409" t="str">
            <v>foc</v>
          </cell>
          <cell r="C409" t="str">
            <v>foc47</v>
          </cell>
          <cell r="D409">
            <v>37189</v>
          </cell>
          <cell r="E409">
            <v>37189</v>
          </cell>
          <cell r="F409">
            <v>37190</v>
          </cell>
          <cell r="G409">
            <v>3863.7099609375</v>
          </cell>
          <cell r="H409">
            <v>3863.7099609375</v>
          </cell>
          <cell r="I409" t="str">
            <v>FCA</v>
          </cell>
          <cell r="J409" t="str">
            <v>DAF Bel-Ukr</v>
          </cell>
          <cell r="K409" t="str">
            <v>КГОК</v>
          </cell>
          <cell r="L409" t="str">
            <v>КГОК</v>
          </cell>
          <cell r="M409" t="str">
            <v>GMF</v>
          </cell>
          <cell r="N409" t="str">
            <v>Shiran</v>
          </cell>
          <cell r="O409">
            <v>13.3171</v>
          </cell>
          <cell r="P409">
            <v>97856.569499999998</v>
          </cell>
          <cell r="Q409">
            <v>97856.57</v>
          </cell>
          <cell r="R409">
            <v>0</v>
          </cell>
          <cell r="S409" t="str">
            <v>Intergate</v>
          </cell>
          <cell r="T409">
            <v>46314.45</v>
          </cell>
          <cell r="U409">
            <v>46314.45</v>
          </cell>
          <cell r="V409">
            <v>0</v>
          </cell>
          <cell r="W409">
            <v>0</v>
          </cell>
          <cell r="X409">
            <v>0</v>
          </cell>
          <cell r="Y409">
            <v>0</v>
          </cell>
        </row>
        <row r="410">
          <cell r="A410">
            <v>200110</v>
          </cell>
          <cell r="B410" t="str">
            <v>foc</v>
          </cell>
          <cell r="C410" t="str">
            <v>foc48</v>
          </cell>
          <cell r="D410">
            <v>37193</v>
          </cell>
          <cell r="E410">
            <v>37190</v>
          </cell>
          <cell r="F410">
            <v>37194</v>
          </cell>
          <cell r="G410">
            <v>3930.199951171875</v>
          </cell>
          <cell r="H410">
            <v>3930.199951171875</v>
          </cell>
          <cell r="I410" t="str">
            <v>FCA</v>
          </cell>
          <cell r="J410" t="str">
            <v>DAF Bel-Ukr</v>
          </cell>
          <cell r="K410" t="str">
            <v>КГОК</v>
          </cell>
          <cell r="L410" t="str">
            <v>КГОК</v>
          </cell>
          <cell r="M410" t="str">
            <v>GMF</v>
          </cell>
          <cell r="N410" t="str">
            <v>Shiran</v>
          </cell>
          <cell r="O410">
            <v>13.2776</v>
          </cell>
          <cell r="P410">
            <v>99385.322</v>
          </cell>
          <cell r="Q410">
            <v>99385.32</v>
          </cell>
          <cell r="R410">
            <v>0</v>
          </cell>
          <cell r="S410" t="str">
            <v>Intergate</v>
          </cell>
          <cell r="T410">
            <v>47154.38</v>
          </cell>
          <cell r="U410">
            <v>47154.38</v>
          </cell>
          <cell r="V410">
            <v>0</v>
          </cell>
          <cell r="W410">
            <v>0</v>
          </cell>
          <cell r="X410">
            <v>0</v>
          </cell>
          <cell r="Y410">
            <v>0</v>
          </cell>
        </row>
        <row r="411">
          <cell r="A411">
            <v>200111</v>
          </cell>
          <cell r="B411" t="str">
            <v>foc</v>
          </cell>
          <cell r="C411" t="str">
            <v>foc49</v>
          </cell>
          <cell r="D411">
            <v>37196</v>
          </cell>
          <cell r="E411">
            <v>37200</v>
          </cell>
          <cell r="F411">
            <v>37203</v>
          </cell>
          <cell r="G411">
            <v>3897.070068359375</v>
          </cell>
          <cell r="H411">
            <v>3897.070068359375</v>
          </cell>
          <cell r="I411" t="str">
            <v>FCA</v>
          </cell>
          <cell r="J411" t="str">
            <v>DAF Bel-Ukr</v>
          </cell>
          <cell r="K411" t="str">
            <v>КГОК</v>
          </cell>
          <cell r="L411" t="str">
            <v>КГОК</v>
          </cell>
          <cell r="M411" t="str">
            <v>GMF</v>
          </cell>
          <cell r="N411" t="str">
            <v>Shiran</v>
          </cell>
          <cell r="O411">
            <v>13.3171</v>
          </cell>
          <cell r="P411">
            <v>98701.481599999999</v>
          </cell>
          <cell r="Q411">
            <v>98701.48</v>
          </cell>
          <cell r="R411">
            <v>0</v>
          </cell>
          <cell r="S411" t="str">
            <v>Intergate</v>
          </cell>
          <cell r="T411">
            <v>46681.18</v>
          </cell>
          <cell r="U411">
            <v>46681.18</v>
          </cell>
          <cell r="V411">
            <v>0</v>
          </cell>
          <cell r="W411">
            <v>0</v>
          </cell>
          <cell r="X411">
            <v>0</v>
          </cell>
          <cell r="Y411">
            <v>0</v>
          </cell>
        </row>
        <row r="412">
          <cell r="A412">
            <v>200111</v>
          </cell>
          <cell r="B412" t="str">
            <v>foc</v>
          </cell>
          <cell r="C412" t="str">
            <v>foc50</v>
          </cell>
          <cell r="D412">
            <v>37197</v>
          </cell>
          <cell r="E412">
            <v>37201</v>
          </cell>
          <cell r="F412">
            <v>37203</v>
          </cell>
          <cell r="G412">
            <v>3893.909912109375</v>
          </cell>
          <cell r="H412">
            <v>3893.909912109375</v>
          </cell>
          <cell r="I412" t="str">
            <v>FCA</v>
          </cell>
          <cell r="J412" t="str">
            <v>DAF Bel-Ukr</v>
          </cell>
          <cell r="K412" t="str">
            <v>КГОК</v>
          </cell>
          <cell r="L412" t="str">
            <v>КГОК</v>
          </cell>
          <cell r="M412" t="str">
            <v>GMF</v>
          </cell>
          <cell r="N412" t="str">
            <v>Shiran</v>
          </cell>
          <cell r="O412">
            <v>13.2776</v>
          </cell>
          <cell r="P412">
            <v>98467.638500000001</v>
          </cell>
          <cell r="Q412">
            <v>98467.64</v>
          </cell>
          <cell r="R412">
            <v>0</v>
          </cell>
          <cell r="S412" t="str">
            <v>Intergate</v>
          </cell>
          <cell r="T412">
            <v>46657.52</v>
          </cell>
          <cell r="U412">
            <v>46657.52</v>
          </cell>
          <cell r="V412">
            <v>0</v>
          </cell>
          <cell r="W412">
            <v>0</v>
          </cell>
          <cell r="X412">
            <v>0</v>
          </cell>
          <cell r="Y412">
            <v>0</v>
          </cell>
        </row>
        <row r="413">
          <cell r="A413">
            <v>200111</v>
          </cell>
          <cell r="B413" t="str">
            <v>foc</v>
          </cell>
          <cell r="C413" t="str">
            <v>foc51</v>
          </cell>
          <cell r="D413">
            <v>37198</v>
          </cell>
          <cell r="E413">
            <v>37203</v>
          </cell>
          <cell r="F413">
            <v>37204</v>
          </cell>
          <cell r="G413">
            <v>3938.010009765625</v>
          </cell>
          <cell r="H413">
            <v>3938.010009765625</v>
          </cell>
          <cell r="I413" t="str">
            <v>FCA</v>
          </cell>
          <cell r="J413" t="str">
            <v>DAF Bel-Ukr</v>
          </cell>
          <cell r="K413" t="str">
            <v>КГОК</v>
          </cell>
          <cell r="L413" t="str">
            <v>КГОК</v>
          </cell>
          <cell r="M413" t="str">
            <v>GMF</v>
          </cell>
          <cell r="N413" t="str">
            <v>Shiran</v>
          </cell>
          <cell r="O413">
            <v>13.2776</v>
          </cell>
          <cell r="P413">
            <v>99582.8217</v>
          </cell>
          <cell r="Q413">
            <v>99582.82</v>
          </cell>
          <cell r="R413">
            <v>0</v>
          </cell>
          <cell r="S413" t="str">
            <v>Intergate</v>
          </cell>
          <cell r="T413">
            <v>47095.23</v>
          </cell>
          <cell r="U413">
            <v>47095.23</v>
          </cell>
          <cell r="V413">
            <v>0</v>
          </cell>
          <cell r="W413">
            <v>0</v>
          </cell>
          <cell r="X413">
            <v>0</v>
          </cell>
          <cell r="Y413">
            <v>0</v>
          </cell>
        </row>
        <row r="414">
          <cell r="A414">
            <v>200111</v>
          </cell>
          <cell r="B414" t="str">
            <v>foc</v>
          </cell>
          <cell r="C414" t="str">
            <v>foc52</v>
          </cell>
          <cell r="D414">
            <v>37199</v>
          </cell>
          <cell r="E414">
            <v>37204</v>
          </cell>
          <cell r="F414">
            <v>37207</v>
          </cell>
          <cell r="G414">
            <v>3880.280029296875</v>
          </cell>
          <cell r="H414">
            <v>3880.280029296875</v>
          </cell>
          <cell r="I414" t="str">
            <v>FCA</v>
          </cell>
          <cell r="J414" t="str">
            <v>DAF Bel-Ukr</v>
          </cell>
          <cell r="K414" t="str">
            <v>КГОК</v>
          </cell>
          <cell r="L414" t="str">
            <v>КГОК</v>
          </cell>
          <cell r="M414" t="str">
            <v>GMF</v>
          </cell>
          <cell r="N414" t="str">
            <v>Shiran</v>
          </cell>
          <cell r="O414">
            <v>13.396100000000001</v>
          </cell>
          <cell r="P414">
            <v>98582.781700000007</v>
          </cell>
          <cell r="Q414">
            <v>98582.78</v>
          </cell>
          <cell r="R414">
            <v>0</v>
          </cell>
          <cell r="S414" t="str">
            <v>Intergate</v>
          </cell>
          <cell r="T414">
            <v>46480.07</v>
          </cell>
          <cell r="U414">
            <v>46480.07</v>
          </cell>
          <cell r="V414">
            <v>0</v>
          </cell>
          <cell r="W414">
            <v>0</v>
          </cell>
          <cell r="X414">
            <v>0</v>
          </cell>
          <cell r="Y414">
            <v>0</v>
          </cell>
        </row>
        <row r="415">
          <cell r="A415">
            <v>200111</v>
          </cell>
          <cell r="B415" t="str">
            <v>foc</v>
          </cell>
          <cell r="C415" t="str">
            <v>foc53</v>
          </cell>
          <cell r="D415">
            <v>37200</v>
          </cell>
          <cell r="E415">
            <v>37209</v>
          </cell>
          <cell r="F415">
            <v>37210</v>
          </cell>
          <cell r="G415">
            <v>3834.18994140625</v>
          </cell>
          <cell r="H415">
            <v>3834.18994140625</v>
          </cell>
          <cell r="I415" t="str">
            <v>FCA</v>
          </cell>
          <cell r="J415" t="str">
            <v>DAF Bel-Ukr</v>
          </cell>
          <cell r="K415" t="str">
            <v>КГОК</v>
          </cell>
          <cell r="L415" t="str">
            <v>КГОК</v>
          </cell>
          <cell r="M415" t="str">
            <v>GMF</v>
          </cell>
          <cell r="N415" t="str">
            <v>Shiran</v>
          </cell>
          <cell r="O415">
            <v>13.475099999999999</v>
          </cell>
          <cell r="P415">
            <v>97714.711899999995</v>
          </cell>
          <cell r="Q415">
            <v>97714.71</v>
          </cell>
          <cell r="R415">
            <v>0</v>
          </cell>
          <cell r="S415" t="str">
            <v>Intergate</v>
          </cell>
          <cell r="T415">
            <v>46030.53</v>
          </cell>
          <cell r="U415">
            <v>46030.53</v>
          </cell>
          <cell r="V415">
            <v>0</v>
          </cell>
          <cell r="W415">
            <v>0</v>
          </cell>
          <cell r="X415">
            <v>0</v>
          </cell>
          <cell r="Y415">
            <v>0</v>
          </cell>
        </row>
        <row r="416">
          <cell r="A416">
            <v>200111</v>
          </cell>
          <cell r="B416" t="str">
            <v>foc</v>
          </cell>
          <cell r="C416" t="str">
            <v>foc54</v>
          </cell>
          <cell r="D416">
            <v>37201</v>
          </cell>
          <cell r="E416">
            <v>37210</v>
          </cell>
          <cell r="F416">
            <v>37211</v>
          </cell>
          <cell r="G416">
            <v>3911.260009765625</v>
          </cell>
          <cell r="H416">
            <v>3911.260009765625</v>
          </cell>
          <cell r="I416" t="str">
            <v>FCA</v>
          </cell>
          <cell r="J416" t="str">
            <v>DAF Bel-Ukr</v>
          </cell>
          <cell r="K416" t="str">
            <v>КГОК</v>
          </cell>
          <cell r="L416" t="str">
            <v>КГОК</v>
          </cell>
          <cell r="M416" t="str">
            <v>GMF</v>
          </cell>
          <cell r="N416" t="str">
            <v>Shiran</v>
          </cell>
          <cell r="O416">
            <v>13.396100000000001</v>
          </cell>
          <cell r="P416">
            <v>99369.862699999998</v>
          </cell>
          <cell r="Q416">
            <v>99369.86</v>
          </cell>
          <cell r="R416">
            <v>0</v>
          </cell>
          <cell r="S416" t="str">
            <v>Intergate</v>
          </cell>
          <cell r="T416">
            <v>46941.440000000002</v>
          </cell>
          <cell r="U416">
            <v>46941.440000000002</v>
          </cell>
          <cell r="V416">
            <v>0</v>
          </cell>
          <cell r="W416">
            <v>0</v>
          </cell>
          <cell r="X416">
            <v>0</v>
          </cell>
          <cell r="Y416">
            <v>0</v>
          </cell>
        </row>
        <row r="417">
          <cell r="A417">
            <v>200111</v>
          </cell>
          <cell r="B417" t="str">
            <v>foc</v>
          </cell>
          <cell r="C417" t="str">
            <v>foc55</v>
          </cell>
          <cell r="D417">
            <v>37202</v>
          </cell>
          <cell r="E417">
            <v>37215</v>
          </cell>
          <cell r="F417">
            <v>37216</v>
          </cell>
          <cell r="G417">
            <v>3870.64990234375</v>
          </cell>
          <cell r="H417">
            <v>3870.64990234375</v>
          </cell>
          <cell r="I417" t="str">
            <v>FCA</v>
          </cell>
          <cell r="J417" t="str">
            <v>DAF Bel-Ukr</v>
          </cell>
          <cell r="K417" t="str">
            <v>КГОК</v>
          </cell>
          <cell r="L417" t="str">
            <v>КГОК</v>
          </cell>
          <cell r="M417" t="str">
            <v>GMF</v>
          </cell>
          <cell r="N417" t="str">
            <v>Shiran</v>
          </cell>
          <cell r="O417">
            <v>13.3566</v>
          </cell>
          <cell r="P417">
            <v>98185.230299999996</v>
          </cell>
          <cell r="Q417">
            <v>98185.23</v>
          </cell>
          <cell r="R417">
            <v>0</v>
          </cell>
          <cell r="S417" t="str">
            <v>Intergate</v>
          </cell>
          <cell r="T417">
            <v>46468.24</v>
          </cell>
          <cell r="U417">
            <v>46468.24</v>
          </cell>
          <cell r="V417">
            <v>0</v>
          </cell>
          <cell r="W417">
            <v>0</v>
          </cell>
          <cell r="X417">
            <v>0</v>
          </cell>
          <cell r="Y417">
            <v>0</v>
          </cell>
        </row>
        <row r="418">
          <cell r="A418">
            <v>200111</v>
          </cell>
          <cell r="B418" t="str">
            <v>foc</v>
          </cell>
          <cell r="C418" t="str">
            <v>foc56</v>
          </cell>
          <cell r="D418">
            <v>37203</v>
          </cell>
          <cell r="E418">
            <v>37218</v>
          </cell>
          <cell r="F418">
            <v>37221</v>
          </cell>
          <cell r="G418">
            <v>3841.580078125</v>
          </cell>
          <cell r="H418">
            <v>3841.580078125</v>
          </cell>
          <cell r="I418" t="str">
            <v>FCA</v>
          </cell>
          <cell r="J418" t="str">
            <v>DAF Bel-Ukr</v>
          </cell>
          <cell r="K418" t="str">
            <v>КГОК</v>
          </cell>
          <cell r="L418" t="str">
            <v>КГОК</v>
          </cell>
          <cell r="M418" t="str">
            <v>GMF</v>
          </cell>
          <cell r="N418" t="str">
            <v>Shiran</v>
          </cell>
          <cell r="O418">
            <v>13.3566</v>
          </cell>
          <cell r="P418">
            <v>97447.825800000006</v>
          </cell>
          <cell r="Q418">
            <v>97447.83</v>
          </cell>
          <cell r="R418">
            <v>0</v>
          </cell>
          <cell r="S418" t="str">
            <v>Intergate</v>
          </cell>
          <cell r="T418">
            <v>46030.53</v>
          </cell>
          <cell r="U418">
            <v>46030.53</v>
          </cell>
          <cell r="V418">
            <v>0</v>
          </cell>
          <cell r="W418">
            <v>0</v>
          </cell>
          <cell r="X418">
            <v>0</v>
          </cell>
          <cell r="Y418">
            <v>0</v>
          </cell>
        </row>
        <row r="419">
          <cell r="A419">
            <v>200111</v>
          </cell>
          <cell r="B419" t="str">
            <v>foc</v>
          </cell>
          <cell r="C419" t="str">
            <v>foc57</v>
          </cell>
          <cell r="D419">
            <v>37204</v>
          </cell>
          <cell r="E419">
            <v>37218</v>
          </cell>
          <cell r="F419">
            <v>37221</v>
          </cell>
          <cell r="G419">
            <v>3921.760009765625</v>
          </cell>
          <cell r="H419">
            <v>3921.760009765625</v>
          </cell>
          <cell r="I419" t="str">
            <v>FCA</v>
          </cell>
          <cell r="J419" t="str">
            <v>DAF Bel-Ukr</v>
          </cell>
          <cell r="K419" t="str">
            <v>КГОК</v>
          </cell>
          <cell r="L419" t="str">
            <v>КГОК</v>
          </cell>
          <cell r="M419" t="str">
            <v>GMF</v>
          </cell>
          <cell r="N419" t="str">
            <v>Shiran</v>
          </cell>
          <cell r="O419">
            <v>13.3171</v>
          </cell>
          <cell r="P419">
            <v>99326.807700000005</v>
          </cell>
          <cell r="Q419">
            <v>99326.81</v>
          </cell>
          <cell r="R419">
            <v>0</v>
          </cell>
          <cell r="S419" t="str">
            <v>Intergate</v>
          </cell>
          <cell r="T419">
            <v>46976.93</v>
          </cell>
          <cell r="U419">
            <v>46976.93</v>
          </cell>
          <cell r="V419">
            <v>0</v>
          </cell>
          <cell r="W419">
            <v>0</v>
          </cell>
          <cell r="X419">
            <v>0</v>
          </cell>
          <cell r="Y419">
            <v>0</v>
          </cell>
        </row>
        <row r="420">
          <cell r="A420">
            <v>200111</v>
          </cell>
          <cell r="B420" t="str">
            <v>foc</v>
          </cell>
          <cell r="C420" t="str">
            <v>foc58</v>
          </cell>
          <cell r="D420">
            <v>37205</v>
          </cell>
          <cell r="E420">
            <v>37224</v>
          </cell>
          <cell r="F420">
            <v>37225</v>
          </cell>
          <cell r="G420">
            <v>3886.219970703125</v>
          </cell>
          <cell r="H420">
            <v>3886.219970703125</v>
          </cell>
          <cell r="I420" t="str">
            <v>FCA</v>
          </cell>
          <cell r="J420" t="str">
            <v>DAF Bel-Ukr</v>
          </cell>
          <cell r="K420" t="str">
            <v>КГОК</v>
          </cell>
          <cell r="L420" t="str">
            <v>КГОК</v>
          </cell>
          <cell r="M420" t="str">
            <v>GMF</v>
          </cell>
          <cell r="N420" t="str">
            <v>Shiran</v>
          </cell>
          <cell r="O420">
            <v>13.2776</v>
          </cell>
          <cell r="P420">
            <v>98273.172200000001</v>
          </cell>
          <cell r="Q420">
            <v>98273.17</v>
          </cell>
          <cell r="R420">
            <v>0</v>
          </cell>
          <cell r="S420" t="str">
            <v>Intergate</v>
          </cell>
          <cell r="T420">
            <v>46598.37</v>
          </cell>
          <cell r="U420">
            <v>46598.37</v>
          </cell>
          <cell r="V420">
            <v>0</v>
          </cell>
          <cell r="W420">
            <v>0</v>
          </cell>
          <cell r="X420">
            <v>0</v>
          </cell>
          <cell r="Y420">
            <v>0</v>
          </cell>
        </row>
        <row r="421">
          <cell r="A421">
            <v>200111</v>
          </cell>
          <cell r="B421" t="str">
            <v>foc</v>
          </cell>
          <cell r="C421" t="str">
            <v>foc59</v>
          </cell>
          <cell r="D421">
            <v>37206</v>
          </cell>
          <cell r="E421">
            <v>37225</v>
          </cell>
          <cell r="F421">
            <v>37228</v>
          </cell>
          <cell r="G421">
            <v>3916.2099609375</v>
          </cell>
          <cell r="H421">
            <v>3916.2099609375</v>
          </cell>
          <cell r="I421" t="str">
            <v>FCA</v>
          </cell>
          <cell r="J421" t="str">
            <v>DAF Bel-Ukr</v>
          </cell>
          <cell r="K421" t="str">
            <v>КГОК</v>
          </cell>
          <cell r="L421" t="str">
            <v>КГОК</v>
          </cell>
          <cell r="M421" t="str">
            <v>GMF</v>
          </cell>
          <cell r="N421" t="str">
            <v>Shiran</v>
          </cell>
          <cell r="O421">
            <v>13.3566</v>
          </cell>
          <cell r="P421">
            <v>99340.9326</v>
          </cell>
          <cell r="Q421">
            <v>99340.93</v>
          </cell>
          <cell r="R421">
            <v>0</v>
          </cell>
          <cell r="S421" t="str">
            <v>Intergate</v>
          </cell>
          <cell r="T421">
            <v>46953.27</v>
          </cell>
          <cell r="U421">
            <v>46953.27</v>
          </cell>
          <cell r="V421">
            <v>0</v>
          </cell>
          <cell r="W421">
            <v>0</v>
          </cell>
          <cell r="X421">
            <v>0</v>
          </cell>
          <cell r="Y421">
            <v>0</v>
          </cell>
        </row>
        <row r="422">
          <cell r="A422">
            <v>200110</v>
          </cell>
          <cell r="B422" t="str">
            <v>foc</v>
          </cell>
          <cell r="C422" t="str">
            <v>foc60</v>
          </cell>
          <cell r="D422">
            <v>37184</v>
          </cell>
          <cell r="E422">
            <v>37184</v>
          </cell>
          <cell r="F422">
            <v>37186</v>
          </cell>
          <cell r="G422">
            <v>420.5</v>
          </cell>
          <cell r="H422">
            <v>465.4320068359375</v>
          </cell>
          <cell r="I422" t="str">
            <v>FCA</v>
          </cell>
          <cell r="J422" t="str">
            <v>DAF Bel-Ukr</v>
          </cell>
          <cell r="K422" t="str">
            <v>КГОК</v>
          </cell>
          <cell r="L422" t="str">
            <v>КГОК</v>
          </cell>
          <cell r="M422" t="str">
            <v>GMF</v>
          </cell>
          <cell r="N422" t="str">
            <v>Coferal</v>
          </cell>
          <cell r="O422">
            <v>27</v>
          </cell>
          <cell r="P422">
            <v>12566.664000000001</v>
          </cell>
          <cell r="Q422">
            <v>12566.66</v>
          </cell>
          <cell r="R422">
            <v>0</v>
          </cell>
          <cell r="S422" t="str">
            <v>Intergate</v>
          </cell>
          <cell r="T422">
            <v>5628.7</v>
          </cell>
          <cell r="U422">
            <v>5628.7</v>
          </cell>
          <cell r="V422">
            <v>0</v>
          </cell>
          <cell r="W422">
            <v>0</v>
          </cell>
          <cell r="X422">
            <v>0</v>
          </cell>
          <cell r="Y422">
            <v>0</v>
          </cell>
        </row>
        <row r="423">
          <cell r="A423">
            <v>200112</v>
          </cell>
          <cell r="B423" t="str">
            <v>foc</v>
          </cell>
          <cell r="C423" t="str">
            <v>foc61</v>
          </cell>
          <cell r="D423">
            <v>37228</v>
          </cell>
          <cell r="E423">
            <v>37229</v>
          </cell>
          <cell r="F423">
            <v>37230</v>
          </cell>
          <cell r="G423">
            <v>3885.81005859375</v>
          </cell>
          <cell r="H423">
            <v>3885.81005859375</v>
          </cell>
          <cell r="I423" t="str">
            <v>FCA</v>
          </cell>
          <cell r="J423" t="str">
            <v>DAF Bel-Ukr</v>
          </cell>
          <cell r="K423" t="str">
            <v>КГОК</v>
          </cell>
          <cell r="L423" t="str">
            <v>КГОК</v>
          </cell>
          <cell r="M423" t="str">
            <v>GMF</v>
          </cell>
          <cell r="N423" t="str">
            <v>Shiran</v>
          </cell>
          <cell r="O423">
            <v>13.3171</v>
          </cell>
          <cell r="P423">
            <v>98416.298500000004</v>
          </cell>
          <cell r="Q423">
            <v>98416.3</v>
          </cell>
          <cell r="R423">
            <v>0</v>
          </cell>
          <cell r="S423" t="str">
            <v>Intergate</v>
          </cell>
          <cell r="T423">
            <v>46551.05</v>
          </cell>
          <cell r="U423">
            <v>46551.05</v>
          </cell>
          <cell r="V423">
            <v>0</v>
          </cell>
          <cell r="W423">
            <v>0</v>
          </cell>
          <cell r="X423">
            <v>0</v>
          </cell>
          <cell r="Y423">
            <v>0</v>
          </cell>
        </row>
        <row r="424">
          <cell r="A424">
            <v>200112</v>
          </cell>
          <cell r="B424" t="str">
            <v>foc</v>
          </cell>
          <cell r="C424" t="str">
            <v>foc62</v>
          </cell>
          <cell r="D424">
            <v>37229</v>
          </cell>
          <cell r="E424">
            <v>37233</v>
          </cell>
          <cell r="F424">
            <v>37235</v>
          </cell>
          <cell r="G424">
            <v>3893.320068359375</v>
          </cell>
          <cell r="H424">
            <v>3893.320068359375</v>
          </cell>
          <cell r="I424" t="str">
            <v>FCA</v>
          </cell>
          <cell r="J424" t="str">
            <v>DAF Bel-Ukr</v>
          </cell>
          <cell r="K424" t="str">
            <v>КГОК</v>
          </cell>
          <cell r="L424" t="str">
            <v>КГОК</v>
          </cell>
          <cell r="M424" t="str">
            <v>GMF</v>
          </cell>
          <cell r="N424" t="str">
            <v>Shiran</v>
          </cell>
          <cell r="O424">
            <v>13.2776</v>
          </cell>
          <cell r="P424">
            <v>98452.718800000002</v>
          </cell>
          <cell r="Q424">
            <v>98452.72</v>
          </cell>
          <cell r="R424">
            <v>0</v>
          </cell>
          <cell r="S424" t="str">
            <v>Intergate</v>
          </cell>
          <cell r="T424">
            <v>46693.01</v>
          </cell>
          <cell r="U424">
            <v>46693.01</v>
          </cell>
          <cell r="V424">
            <v>0</v>
          </cell>
          <cell r="W424">
            <v>0</v>
          </cell>
          <cell r="X424">
            <v>0</v>
          </cell>
          <cell r="Y424">
            <v>0</v>
          </cell>
        </row>
        <row r="425">
          <cell r="A425">
            <v>200112</v>
          </cell>
          <cell r="B425" t="str">
            <v>foc</v>
          </cell>
          <cell r="C425" t="str">
            <v>foc63</v>
          </cell>
          <cell r="D425">
            <v>37231</v>
          </cell>
          <cell r="E425">
            <v>37235</v>
          </cell>
          <cell r="F425">
            <v>37236</v>
          </cell>
          <cell r="G425">
            <v>3898.260009765625</v>
          </cell>
          <cell r="H425">
            <v>3898.260009765625</v>
          </cell>
          <cell r="I425" t="str">
            <v>FCA</v>
          </cell>
          <cell r="J425" t="str">
            <v>DAF Bel-Ukr</v>
          </cell>
          <cell r="K425" t="str">
            <v>КГОК</v>
          </cell>
          <cell r="L425" t="str">
            <v>КГОК</v>
          </cell>
          <cell r="M425" t="str">
            <v>GMF</v>
          </cell>
          <cell r="N425" t="str">
            <v>Shiran</v>
          </cell>
          <cell r="O425">
            <v>13.3566</v>
          </cell>
          <cell r="P425">
            <v>98885.602100000004</v>
          </cell>
          <cell r="Q425">
            <v>98885.6</v>
          </cell>
          <cell r="R425">
            <v>0</v>
          </cell>
          <cell r="S425" t="str">
            <v>Intergate</v>
          </cell>
          <cell r="T425">
            <v>46704.84</v>
          </cell>
          <cell r="U425">
            <v>46704.84</v>
          </cell>
          <cell r="V425">
            <v>0</v>
          </cell>
          <cell r="W425">
            <v>0</v>
          </cell>
          <cell r="X425">
            <v>0</v>
          </cell>
          <cell r="Y425">
            <v>0</v>
          </cell>
        </row>
        <row r="426">
          <cell r="A426">
            <v>200112</v>
          </cell>
          <cell r="B426" t="str">
            <v>foc</v>
          </cell>
          <cell r="C426" t="str">
            <v>foc64</v>
          </cell>
          <cell r="D426">
            <v>37232</v>
          </cell>
          <cell r="E426">
            <v>37236</v>
          </cell>
          <cell r="F426">
            <v>37238</v>
          </cell>
          <cell r="G426">
            <v>3869.449951171875</v>
          </cell>
          <cell r="H426">
            <v>3869.449951171875</v>
          </cell>
          <cell r="I426" t="str">
            <v>FCA</v>
          </cell>
          <cell r="J426" t="str">
            <v>DAF Bel-Ukr</v>
          </cell>
          <cell r="K426" t="str">
            <v>КГОК</v>
          </cell>
          <cell r="L426" t="str">
            <v>КГОК</v>
          </cell>
          <cell r="M426" t="str">
            <v>GMF</v>
          </cell>
          <cell r="N426" t="str">
            <v>Shiran</v>
          </cell>
          <cell r="O426">
            <v>13.2776</v>
          </cell>
          <cell r="P426">
            <v>97849.103799999997</v>
          </cell>
          <cell r="Q426">
            <v>97849.1</v>
          </cell>
          <cell r="R426">
            <v>0</v>
          </cell>
          <cell r="S426" t="str">
            <v>Intergate</v>
          </cell>
          <cell r="T426">
            <v>46397.26</v>
          </cell>
          <cell r="U426">
            <v>46397.26</v>
          </cell>
          <cell r="V426">
            <v>0</v>
          </cell>
          <cell r="W426">
            <v>0</v>
          </cell>
          <cell r="X426">
            <v>0</v>
          </cell>
          <cell r="Y426">
            <v>0</v>
          </cell>
        </row>
        <row r="427">
          <cell r="A427">
            <v>200112</v>
          </cell>
          <cell r="B427" t="str">
            <v>foc</v>
          </cell>
          <cell r="C427" t="str">
            <v>foc65</v>
          </cell>
          <cell r="D427">
            <v>37235</v>
          </cell>
          <cell r="E427">
            <v>37237</v>
          </cell>
          <cell r="F427">
            <v>37238</v>
          </cell>
          <cell r="G427">
            <v>3892.52001953125</v>
          </cell>
          <cell r="H427">
            <v>3892.52001953125</v>
          </cell>
          <cell r="I427" t="str">
            <v>FCA</v>
          </cell>
          <cell r="J427" t="str">
            <v>DAF Bel-Ukr</v>
          </cell>
          <cell r="K427" t="str">
            <v>КГОК</v>
          </cell>
          <cell r="L427" t="str">
            <v>КГОК</v>
          </cell>
          <cell r="M427" t="str">
            <v>GMF</v>
          </cell>
          <cell r="N427" t="str">
            <v>Shiran</v>
          </cell>
          <cell r="O427">
            <v>13.2776</v>
          </cell>
          <cell r="P427">
            <v>98432.488800000006</v>
          </cell>
          <cell r="Q427">
            <v>98432.49</v>
          </cell>
          <cell r="R427">
            <v>0</v>
          </cell>
          <cell r="S427" t="str">
            <v>Intergate</v>
          </cell>
          <cell r="T427">
            <v>46598.37</v>
          </cell>
          <cell r="U427">
            <v>46598.37</v>
          </cell>
          <cell r="V427">
            <v>0</v>
          </cell>
          <cell r="W427">
            <v>0</v>
          </cell>
          <cell r="X427">
            <v>0</v>
          </cell>
          <cell r="Y427">
            <v>0</v>
          </cell>
        </row>
        <row r="428">
          <cell r="A428">
            <v>200112</v>
          </cell>
          <cell r="B428" t="str">
            <v>foc</v>
          </cell>
          <cell r="C428" t="str">
            <v>foc66</v>
          </cell>
          <cell r="D428">
            <v>37239</v>
          </cell>
          <cell r="E428">
            <v>37244</v>
          </cell>
          <cell r="F428">
            <v>37245</v>
          </cell>
          <cell r="G428">
            <v>3871.830078125</v>
          </cell>
          <cell r="H428">
            <v>3871.830078125</v>
          </cell>
          <cell r="I428" t="str">
            <v>FCA</v>
          </cell>
          <cell r="J428" t="str">
            <v>DAF Bel-Ukr</v>
          </cell>
          <cell r="K428" t="str">
            <v>КГОК</v>
          </cell>
          <cell r="L428" t="str">
            <v>КГОК</v>
          </cell>
          <cell r="M428" t="str">
            <v>GMF</v>
          </cell>
          <cell r="N428" t="str">
            <v>Shiran</v>
          </cell>
          <cell r="O428">
            <v>13.396100000000001</v>
          </cell>
          <cell r="P428">
            <v>98368.100200000001</v>
          </cell>
          <cell r="Q428">
            <v>98368.1</v>
          </cell>
          <cell r="R428">
            <v>0</v>
          </cell>
          <cell r="S428" t="str">
            <v>Intergate</v>
          </cell>
          <cell r="T428">
            <v>46468.24</v>
          </cell>
          <cell r="U428">
            <v>46468.24</v>
          </cell>
          <cell r="V428">
            <v>0</v>
          </cell>
          <cell r="W428">
            <v>0</v>
          </cell>
          <cell r="X428">
            <v>0</v>
          </cell>
          <cell r="Y428">
            <v>0</v>
          </cell>
        </row>
        <row r="429">
          <cell r="A429">
            <v>200201</v>
          </cell>
          <cell r="B429" t="str">
            <v>foc</v>
          </cell>
          <cell r="C429" t="str">
            <v>foc67</v>
          </cell>
          <cell r="D429">
            <v>37259</v>
          </cell>
          <cell r="E429">
            <v>37274</v>
          </cell>
          <cell r="F429">
            <v>37277</v>
          </cell>
          <cell r="G429">
            <v>3844.3701171875</v>
          </cell>
          <cell r="H429">
            <v>3844.3701171875</v>
          </cell>
          <cell r="I429" t="str">
            <v>FCA</v>
          </cell>
          <cell r="J429" t="str">
            <v>DAF Bel-Pol</v>
          </cell>
          <cell r="K429" t="str">
            <v>КГОК</v>
          </cell>
          <cell r="L429" t="str">
            <v>КГОК</v>
          </cell>
          <cell r="M429" t="str">
            <v>GMF</v>
          </cell>
          <cell r="N429" t="str">
            <v>Shiran</v>
          </cell>
          <cell r="O429">
            <v>13.358499999999999</v>
          </cell>
          <cell r="P429">
            <v>98179.446599999996</v>
          </cell>
          <cell r="Q429">
            <v>48036.75</v>
          </cell>
          <cell r="R429">
            <v>50142.7</v>
          </cell>
          <cell r="S429" t="str">
            <v>Intergate</v>
          </cell>
          <cell r="T429">
            <v>46740</v>
          </cell>
          <cell r="U429">
            <v>14040</v>
          </cell>
          <cell r="V429">
            <v>32700</v>
          </cell>
          <cell r="W429">
            <v>0</v>
          </cell>
          <cell r="X429">
            <v>0</v>
          </cell>
          <cell r="Y429">
            <v>0</v>
          </cell>
        </row>
        <row r="430">
          <cell r="A430">
            <v>200201</v>
          </cell>
          <cell r="B430" t="str">
            <v>foc</v>
          </cell>
          <cell r="C430" t="str">
            <v>foc68</v>
          </cell>
          <cell r="D430">
            <v>37263</v>
          </cell>
          <cell r="E430">
            <v>37274</v>
          </cell>
          <cell r="F430">
            <v>37277</v>
          </cell>
          <cell r="G430">
            <v>3835.449951171875</v>
          </cell>
          <cell r="H430">
            <v>3835.449951171875</v>
          </cell>
          <cell r="I430" t="str">
            <v>FCA</v>
          </cell>
          <cell r="J430" t="str">
            <v>DAF Bel-Pol</v>
          </cell>
          <cell r="K430" t="str">
            <v>КГОК</v>
          </cell>
          <cell r="L430" t="str">
            <v>КГОК</v>
          </cell>
          <cell r="M430" t="str">
            <v>GMF</v>
          </cell>
          <cell r="N430" t="str">
            <v>Shiran</v>
          </cell>
          <cell r="O430">
            <v>13.2789</v>
          </cell>
          <cell r="P430">
            <v>97646.338000000003</v>
          </cell>
          <cell r="Q430">
            <v>48036.75</v>
          </cell>
          <cell r="R430">
            <v>49609.59</v>
          </cell>
          <cell r="S430" t="str">
            <v>Intergate</v>
          </cell>
          <cell r="T430">
            <v>46608</v>
          </cell>
          <cell r="U430">
            <v>14040</v>
          </cell>
          <cell r="V430">
            <v>32568</v>
          </cell>
          <cell r="W430">
            <v>0</v>
          </cell>
          <cell r="X430">
            <v>0</v>
          </cell>
          <cell r="Y430">
            <v>0</v>
          </cell>
        </row>
        <row r="431">
          <cell r="A431">
            <v>200201</v>
          </cell>
          <cell r="B431" t="str">
            <v>foc</v>
          </cell>
          <cell r="C431" t="str">
            <v>foc69</v>
          </cell>
          <cell r="D431">
            <v>37265</v>
          </cell>
          <cell r="E431">
            <v>37275</v>
          </cell>
          <cell r="F431">
            <v>37277</v>
          </cell>
          <cell r="G431">
            <v>3834.320068359375</v>
          </cell>
          <cell r="H431">
            <v>3834.320068359375</v>
          </cell>
          <cell r="I431" t="str">
            <v>FCA</v>
          </cell>
          <cell r="J431" t="str">
            <v>DAF Bel-Pol</v>
          </cell>
          <cell r="K431" t="str">
            <v>КГОК</v>
          </cell>
          <cell r="L431" t="str">
            <v>КГОК</v>
          </cell>
          <cell r="M431" t="str">
            <v>GMF</v>
          </cell>
          <cell r="N431" t="str">
            <v>Shiran</v>
          </cell>
          <cell r="O431">
            <v>13.2789</v>
          </cell>
          <cell r="P431">
            <v>97617.569399999993</v>
          </cell>
          <cell r="Q431">
            <v>48036.75</v>
          </cell>
          <cell r="R431">
            <v>49580.82</v>
          </cell>
          <cell r="S431" t="str">
            <v>Intergate</v>
          </cell>
          <cell r="T431">
            <v>46632</v>
          </cell>
          <cell r="U431">
            <v>14040</v>
          </cell>
          <cell r="V431">
            <v>32592</v>
          </cell>
          <cell r="W431">
            <v>0</v>
          </cell>
          <cell r="X431">
            <v>0</v>
          </cell>
          <cell r="Y431">
            <v>0</v>
          </cell>
        </row>
        <row r="432">
          <cell r="A432">
            <v>200201</v>
          </cell>
          <cell r="B432" t="str">
            <v>foc</v>
          </cell>
          <cell r="C432" t="str">
            <v>foc70</v>
          </cell>
          <cell r="D432">
            <v>37267</v>
          </cell>
          <cell r="E432">
            <v>37277</v>
          </cell>
          <cell r="F432">
            <v>37278</v>
          </cell>
          <cell r="G432">
            <v>3862.340087890625</v>
          </cell>
          <cell r="H432">
            <v>3862.340087890625</v>
          </cell>
          <cell r="I432" t="str">
            <v>FCA</v>
          </cell>
          <cell r="J432" t="str">
            <v>DAF Bel-Pol</v>
          </cell>
          <cell r="K432" t="str">
            <v>КГОК</v>
          </cell>
          <cell r="L432" t="str">
            <v>КГОК</v>
          </cell>
          <cell r="M432" t="str">
            <v>GMF</v>
          </cell>
          <cell r="N432" t="str">
            <v>Shiran</v>
          </cell>
          <cell r="O432">
            <v>13.3187</v>
          </cell>
          <cell r="P432">
            <v>98484.649000000005</v>
          </cell>
          <cell r="Q432">
            <v>48036.75</v>
          </cell>
          <cell r="R432">
            <v>50447.9</v>
          </cell>
          <cell r="S432" t="str">
            <v>Intergate</v>
          </cell>
          <cell r="T432">
            <v>46968</v>
          </cell>
          <cell r="U432">
            <v>14040</v>
          </cell>
          <cell r="V432">
            <v>32928</v>
          </cell>
          <cell r="W432">
            <v>0</v>
          </cell>
          <cell r="X432">
            <v>0</v>
          </cell>
          <cell r="Y432">
            <v>0</v>
          </cell>
        </row>
        <row r="433">
          <cell r="A433">
            <v>200201</v>
          </cell>
          <cell r="B433" t="str">
            <v>foc</v>
          </cell>
          <cell r="C433" t="str">
            <v>foc71</v>
          </cell>
          <cell r="D433">
            <v>37270</v>
          </cell>
          <cell r="E433">
            <v>37279</v>
          </cell>
          <cell r="F433">
            <v>37280</v>
          </cell>
          <cell r="G433">
            <v>3822.9599609375</v>
          </cell>
          <cell r="H433">
            <v>3822.9599609375</v>
          </cell>
          <cell r="I433" t="str">
            <v>FCA</v>
          </cell>
          <cell r="J433" t="str">
            <v>DAF Bel-Pol</v>
          </cell>
          <cell r="K433" t="str">
            <v>КГОК</v>
          </cell>
          <cell r="L433" t="str">
            <v>КГОК</v>
          </cell>
          <cell r="M433" t="str">
            <v>GMF</v>
          </cell>
          <cell r="N433" t="str">
            <v>Shiran</v>
          </cell>
          <cell r="O433">
            <v>13.398199999999999</v>
          </cell>
          <cell r="P433">
            <v>97784.432799999995</v>
          </cell>
          <cell r="Q433">
            <v>48036.75</v>
          </cell>
          <cell r="R433">
            <v>49747.68</v>
          </cell>
          <cell r="S433" t="str">
            <v>Intergate</v>
          </cell>
          <cell r="T433">
            <v>46560</v>
          </cell>
          <cell r="U433">
            <v>14040</v>
          </cell>
          <cell r="V433">
            <v>32520</v>
          </cell>
          <cell r="W433">
            <v>0</v>
          </cell>
          <cell r="X433">
            <v>0</v>
          </cell>
          <cell r="Y433">
            <v>0</v>
          </cell>
        </row>
        <row r="434">
          <cell r="A434">
            <v>200201</v>
          </cell>
          <cell r="B434" t="str">
            <v>foc</v>
          </cell>
          <cell r="C434" t="str">
            <v>foc72</v>
          </cell>
          <cell r="D434">
            <v>37272</v>
          </cell>
          <cell r="E434">
            <v>37281</v>
          </cell>
          <cell r="F434">
            <v>37284</v>
          </cell>
          <cell r="G434">
            <v>3839.919921875</v>
          </cell>
          <cell r="H434">
            <v>3839.919921875</v>
          </cell>
          <cell r="I434" t="str">
            <v>FCA</v>
          </cell>
          <cell r="J434" t="str">
            <v>DAF Bel-Pol</v>
          </cell>
          <cell r="K434" t="str">
            <v>КГОК</v>
          </cell>
          <cell r="L434" t="str">
            <v>КГОК</v>
          </cell>
          <cell r="M434" t="str">
            <v>GMF</v>
          </cell>
          <cell r="N434" t="str">
            <v>Shiran</v>
          </cell>
          <cell r="O434">
            <v>13.398199999999999</v>
          </cell>
          <cell r="P434">
            <v>98218.245599999995</v>
          </cell>
          <cell r="Q434">
            <v>48036.75</v>
          </cell>
          <cell r="R434">
            <v>50181.5</v>
          </cell>
          <cell r="S434" t="str">
            <v>Intergate</v>
          </cell>
          <cell r="T434">
            <v>46776</v>
          </cell>
          <cell r="U434">
            <v>14040</v>
          </cell>
          <cell r="V434">
            <v>32736</v>
          </cell>
          <cell r="W434">
            <v>0</v>
          </cell>
          <cell r="X434">
            <v>0</v>
          </cell>
          <cell r="Y434">
            <v>0</v>
          </cell>
        </row>
        <row r="435">
          <cell r="A435">
            <v>200201</v>
          </cell>
          <cell r="B435" t="str">
            <v>foc</v>
          </cell>
          <cell r="C435" t="str">
            <v>foc73</v>
          </cell>
          <cell r="D435">
            <v>37274</v>
          </cell>
          <cell r="E435">
            <v>37283</v>
          </cell>
          <cell r="F435">
            <v>37284</v>
          </cell>
          <cell r="G435">
            <v>3836.679931640625</v>
          </cell>
          <cell r="H435">
            <v>3836.679931640625</v>
          </cell>
          <cell r="I435" t="str">
            <v>FCA</v>
          </cell>
          <cell r="J435" t="str">
            <v>DAF Bel-Pol</v>
          </cell>
          <cell r="K435" t="str">
            <v>КГОК</v>
          </cell>
          <cell r="L435" t="str">
            <v>КГОК</v>
          </cell>
          <cell r="M435" t="str">
            <v>GMF</v>
          </cell>
          <cell r="N435" t="str">
            <v>Shiran</v>
          </cell>
          <cell r="O435">
            <v>13.398199999999999</v>
          </cell>
          <cell r="P435">
            <v>98135.368400000007</v>
          </cell>
          <cell r="Q435">
            <v>48036.75</v>
          </cell>
          <cell r="R435">
            <v>50098.62</v>
          </cell>
          <cell r="S435" t="str">
            <v>Intergate</v>
          </cell>
          <cell r="T435">
            <v>46656</v>
          </cell>
          <cell r="U435">
            <v>14040</v>
          </cell>
          <cell r="V435">
            <v>32616</v>
          </cell>
          <cell r="W435">
            <v>0</v>
          </cell>
          <cell r="X435">
            <v>0</v>
          </cell>
          <cell r="Y435">
            <v>0</v>
          </cell>
        </row>
        <row r="436">
          <cell r="A436">
            <v>200201</v>
          </cell>
          <cell r="B436" t="str">
            <v>foc</v>
          </cell>
          <cell r="C436" t="str">
            <v>foc74</v>
          </cell>
          <cell r="D436">
            <v>37277</v>
          </cell>
          <cell r="E436">
            <v>37284</v>
          </cell>
          <cell r="F436">
            <v>37286</v>
          </cell>
          <cell r="G436">
            <v>3847.030029296875</v>
          </cell>
          <cell r="H436">
            <v>3847.030029296875</v>
          </cell>
          <cell r="I436" t="str">
            <v>FCA</v>
          </cell>
          <cell r="J436" t="str">
            <v>DAF Bel-Pol</v>
          </cell>
          <cell r="K436" t="str">
            <v>КГОК</v>
          </cell>
          <cell r="L436" t="str">
            <v>КГОК</v>
          </cell>
          <cell r="M436" t="str">
            <v>GMF</v>
          </cell>
          <cell r="N436" t="str">
            <v>Shiran</v>
          </cell>
          <cell r="O436">
            <v>13.398199999999999</v>
          </cell>
          <cell r="P436">
            <v>98400.1054</v>
          </cell>
          <cell r="Q436">
            <v>48036.75</v>
          </cell>
          <cell r="R436">
            <v>50363.360000000001</v>
          </cell>
          <cell r="S436" t="str">
            <v>Intergate</v>
          </cell>
          <cell r="T436">
            <v>46692</v>
          </cell>
          <cell r="U436">
            <v>14040</v>
          </cell>
          <cell r="V436">
            <v>32652</v>
          </cell>
          <cell r="W436">
            <v>0</v>
          </cell>
          <cell r="X436">
            <v>0</v>
          </cell>
          <cell r="Y436">
            <v>0</v>
          </cell>
        </row>
        <row r="437">
          <cell r="A437">
            <v>200201</v>
          </cell>
          <cell r="B437" t="str">
            <v>foc</v>
          </cell>
          <cell r="C437" t="str">
            <v>foc75</v>
          </cell>
          <cell r="D437">
            <v>37280</v>
          </cell>
          <cell r="E437">
            <v>37285</v>
          </cell>
          <cell r="F437">
            <v>37286</v>
          </cell>
          <cell r="G437">
            <v>3861.6298828125</v>
          </cell>
          <cell r="H437">
            <v>3861.6298828125</v>
          </cell>
          <cell r="I437" t="str">
            <v>FCA</v>
          </cell>
          <cell r="J437" t="str">
            <v>DAF Bel-Pol</v>
          </cell>
          <cell r="K437" t="str">
            <v>КГОК</v>
          </cell>
          <cell r="L437" t="str">
            <v>КГОК</v>
          </cell>
          <cell r="M437" t="str">
            <v>GMF</v>
          </cell>
          <cell r="N437" t="str">
            <v>Shiran</v>
          </cell>
          <cell r="O437">
            <v>13.438000000000001</v>
          </cell>
          <cell r="P437">
            <v>98927.237299999993</v>
          </cell>
          <cell r="Q437">
            <v>48036.75</v>
          </cell>
          <cell r="R437">
            <v>50890.48</v>
          </cell>
          <cell r="S437" t="str">
            <v>Intergate</v>
          </cell>
          <cell r="T437">
            <v>46836</v>
          </cell>
          <cell r="U437">
            <v>14040</v>
          </cell>
          <cell r="V437">
            <v>32796</v>
          </cell>
          <cell r="W437">
            <v>0</v>
          </cell>
          <cell r="X437">
            <v>0</v>
          </cell>
          <cell r="Y437">
            <v>0</v>
          </cell>
        </row>
        <row r="438">
          <cell r="A438">
            <v>200201</v>
          </cell>
          <cell r="B438" t="str">
            <v>foc</v>
          </cell>
          <cell r="C438" t="str">
            <v>foc76</v>
          </cell>
          <cell r="D438">
            <v>37284</v>
          </cell>
          <cell r="E438">
            <v>37286</v>
          </cell>
          <cell r="F438">
            <v>37287</v>
          </cell>
          <cell r="G438">
            <v>3846.800048828125</v>
          </cell>
          <cell r="H438">
            <v>3846.800048828125</v>
          </cell>
          <cell r="I438" t="str">
            <v>FCA</v>
          </cell>
          <cell r="J438" t="str">
            <v>DAF Bel-Pol</v>
          </cell>
          <cell r="K438" t="str">
            <v>КГОК</v>
          </cell>
          <cell r="L438" t="str">
            <v>КГОК</v>
          </cell>
          <cell r="M438" t="str">
            <v>GMF</v>
          </cell>
          <cell r="N438" t="str">
            <v>Shiran</v>
          </cell>
          <cell r="O438">
            <v>13.358499999999999</v>
          </cell>
          <cell r="P438">
            <v>98241.501799999998</v>
          </cell>
          <cell r="Q438">
            <v>48036.75</v>
          </cell>
          <cell r="R438">
            <v>50204.75</v>
          </cell>
          <cell r="S438" t="str">
            <v>Intergate</v>
          </cell>
          <cell r="T438">
            <v>46836</v>
          </cell>
          <cell r="U438">
            <v>14040</v>
          </cell>
          <cell r="V438">
            <v>32796</v>
          </cell>
          <cell r="W438">
            <v>0</v>
          </cell>
          <cell r="X438">
            <v>0</v>
          </cell>
          <cell r="Y438">
            <v>0</v>
          </cell>
        </row>
        <row r="439">
          <cell r="A439">
            <v>200202</v>
          </cell>
          <cell r="B439" t="str">
            <v>foc</v>
          </cell>
          <cell r="C439" t="str">
            <v>foc77</v>
          </cell>
          <cell r="D439">
            <v>37291</v>
          </cell>
          <cell r="E439">
            <v>37293</v>
          </cell>
          <cell r="F439">
            <v>37295</v>
          </cell>
          <cell r="G439">
            <v>3859.780029296875</v>
          </cell>
          <cell r="H439">
            <v>3859.780029296875</v>
          </cell>
          <cell r="I439" t="str">
            <v>FCA</v>
          </cell>
          <cell r="J439" t="str">
            <v>DAF Bel-Pol</v>
          </cell>
          <cell r="K439" t="str">
            <v>КГОК</v>
          </cell>
          <cell r="L439" t="str">
            <v>КГОК</v>
          </cell>
          <cell r="M439" t="str">
            <v>GMF</v>
          </cell>
          <cell r="N439" t="str">
            <v>Shiran</v>
          </cell>
          <cell r="O439">
            <v>13.358499999999999</v>
          </cell>
          <cell r="P439">
            <v>98572.991500000004</v>
          </cell>
          <cell r="Q439">
            <v>47502</v>
          </cell>
          <cell r="R439">
            <v>51070.99</v>
          </cell>
          <cell r="S439" t="str">
            <v>Intergate</v>
          </cell>
          <cell r="T439">
            <v>46956</v>
          </cell>
          <cell r="U439">
            <v>14040</v>
          </cell>
          <cell r="V439">
            <v>32916</v>
          </cell>
          <cell r="W439">
            <v>0</v>
          </cell>
          <cell r="X439">
            <v>0</v>
          </cell>
          <cell r="Y439">
            <v>0</v>
          </cell>
        </row>
        <row r="440">
          <cell r="A440">
            <v>200202</v>
          </cell>
          <cell r="B440" t="str">
            <v>foc</v>
          </cell>
          <cell r="C440" t="str">
            <v>foc78</v>
          </cell>
          <cell r="D440">
            <v>37294</v>
          </cell>
          <cell r="E440">
            <v>37295</v>
          </cell>
          <cell r="F440">
            <v>37298</v>
          </cell>
          <cell r="G440">
            <v>3866.25</v>
          </cell>
          <cell r="H440">
            <v>3866.25</v>
          </cell>
          <cell r="I440" t="str">
            <v>FCA</v>
          </cell>
          <cell r="J440" t="str">
            <v>DAF Bel-Pol</v>
          </cell>
          <cell r="K440" t="str">
            <v>КГОК</v>
          </cell>
          <cell r="L440" t="str">
            <v>КГОК</v>
          </cell>
          <cell r="M440" t="str">
            <v>GMF</v>
          </cell>
          <cell r="N440" t="str">
            <v>Shiran</v>
          </cell>
          <cell r="O440">
            <v>13.2789</v>
          </cell>
          <cell r="P440">
            <v>98430.472099999999</v>
          </cell>
          <cell r="Q440">
            <v>47502</v>
          </cell>
          <cell r="R440">
            <v>50928.480000000003</v>
          </cell>
          <cell r="S440" t="str">
            <v>Intergate</v>
          </cell>
          <cell r="T440">
            <v>46968</v>
          </cell>
          <cell r="U440">
            <v>14040</v>
          </cell>
          <cell r="V440">
            <v>32928</v>
          </cell>
          <cell r="W440">
            <v>0</v>
          </cell>
          <cell r="X440">
            <v>0</v>
          </cell>
          <cell r="Y440">
            <v>0</v>
          </cell>
        </row>
        <row r="441">
          <cell r="A441">
            <v>200202</v>
          </cell>
          <cell r="B441" t="str">
            <v>foc</v>
          </cell>
          <cell r="C441" t="str">
            <v>foc79</v>
          </cell>
          <cell r="D441">
            <v>37298</v>
          </cell>
          <cell r="E441">
            <v>37298</v>
          </cell>
          <cell r="F441">
            <v>37300</v>
          </cell>
          <cell r="G441">
            <v>3874.760009765625</v>
          </cell>
          <cell r="H441">
            <v>3874.760009765625</v>
          </cell>
          <cell r="I441" t="str">
            <v>FCA</v>
          </cell>
          <cell r="J441" t="str">
            <v>DAF Bel-Pol</v>
          </cell>
          <cell r="K441" t="str">
            <v>КГОК</v>
          </cell>
          <cell r="L441" t="str">
            <v>КГОК</v>
          </cell>
          <cell r="M441" t="str">
            <v>GMF</v>
          </cell>
          <cell r="N441" t="str">
            <v>Shiran</v>
          </cell>
          <cell r="O441">
            <v>13.358499999999999</v>
          </cell>
          <cell r="P441">
            <v>98955.558300000004</v>
          </cell>
          <cell r="Q441">
            <v>47502</v>
          </cell>
          <cell r="R441">
            <v>51453.56</v>
          </cell>
          <cell r="S441" t="str">
            <v>Intergate</v>
          </cell>
          <cell r="T441">
            <v>47100</v>
          </cell>
          <cell r="U441">
            <v>14040</v>
          </cell>
          <cell r="V441">
            <v>33060</v>
          </cell>
          <cell r="W441">
            <v>0</v>
          </cell>
          <cell r="X441">
            <v>0</v>
          </cell>
          <cell r="Y441">
            <v>0</v>
          </cell>
        </row>
        <row r="442">
          <cell r="A442">
            <v>200202</v>
          </cell>
          <cell r="B442" t="str">
            <v>foc</v>
          </cell>
          <cell r="C442" t="str">
            <v>foc80</v>
          </cell>
          <cell r="D442">
            <v>37301</v>
          </cell>
          <cell r="E442">
            <v>37300</v>
          </cell>
          <cell r="F442">
            <v>37301</v>
          </cell>
          <cell r="G442">
            <v>3853.77001953125</v>
          </cell>
          <cell r="H442">
            <v>3853.77001953125</v>
          </cell>
          <cell r="I442" t="str">
            <v>FCA</v>
          </cell>
          <cell r="J442" t="str">
            <v>DAF Bel-Pol</v>
          </cell>
          <cell r="K442" t="str">
            <v>КГОК</v>
          </cell>
          <cell r="L442" t="str">
            <v>КГОК</v>
          </cell>
          <cell r="M442" t="str">
            <v>GMF</v>
          </cell>
          <cell r="N442" t="str">
            <v>Shiran</v>
          </cell>
          <cell r="O442">
            <v>13.2789</v>
          </cell>
          <cell r="P442">
            <v>98112.7451</v>
          </cell>
          <cell r="Q442">
            <v>47502</v>
          </cell>
          <cell r="R442">
            <v>50610.75</v>
          </cell>
          <cell r="S442" t="str">
            <v>Intergate</v>
          </cell>
          <cell r="T442">
            <v>46788</v>
          </cell>
          <cell r="U442">
            <v>14040</v>
          </cell>
          <cell r="V442">
            <v>32748</v>
          </cell>
          <cell r="W442">
            <v>0</v>
          </cell>
          <cell r="X442">
            <v>0</v>
          </cell>
          <cell r="Y442">
            <v>0</v>
          </cell>
        </row>
        <row r="443">
          <cell r="A443">
            <v>200202</v>
          </cell>
          <cell r="B443" t="str">
            <v>foc</v>
          </cell>
          <cell r="C443" t="str">
            <v>foc81</v>
          </cell>
          <cell r="D443">
            <v>37305</v>
          </cell>
          <cell r="E443">
            <v>37302</v>
          </cell>
          <cell r="F443">
            <v>37305</v>
          </cell>
          <cell r="G443">
            <v>3896.469970703125</v>
          </cell>
          <cell r="H443">
            <v>3896.469970703125</v>
          </cell>
          <cell r="I443" t="str">
            <v>FCA</v>
          </cell>
          <cell r="J443" t="str">
            <v>DAF Bel-Pol</v>
          </cell>
          <cell r="K443" t="str">
            <v>КГОК</v>
          </cell>
          <cell r="L443" t="str">
            <v>КГОК</v>
          </cell>
          <cell r="M443" t="str">
            <v>GMF</v>
          </cell>
          <cell r="N443" t="str">
            <v>Shiran</v>
          </cell>
          <cell r="O443">
            <v>13.2789</v>
          </cell>
          <cell r="P443">
            <v>99199.840100000001</v>
          </cell>
          <cell r="Q443">
            <v>47502</v>
          </cell>
          <cell r="R443">
            <v>51697.84</v>
          </cell>
          <cell r="S443" t="str">
            <v>Intergate</v>
          </cell>
          <cell r="T443">
            <v>47316</v>
          </cell>
          <cell r="U443">
            <v>14040</v>
          </cell>
          <cell r="V443">
            <v>33276</v>
          </cell>
          <cell r="W443">
            <v>0</v>
          </cell>
          <cell r="X443">
            <v>0</v>
          </cell>
          <cell r="Y443">
            <v>0</v>
          </cell>
        </row>
        <row r="444">
          <cell r="A444">
            <v>200107</v>
          </cell>
          <cell r="B444" t="str">
            <v>map</v>
          </cell>
          <cell r="C444" t="str">
            <v>map01</v>
          </cell>
          <cell r="D444">
            <v>37100</v>
          </cell>
          <cell r="E444">
            <v>37100</v>
          </cell>
          <cell r="F444">
            <v>37100</v>
          </cell>
          <cell r="G444">
            <v>1380</v>
          </cell>
          <cell r="H444">
            <v>1380</v>
          </cell>
          <cell r="I444" t="str">
            <v>FCA Belorechensk</v>
          </cell>
          <cell r="J444" t="str">
            <v>DAF Uzhgorod</v>
          </cell>
          <cell r="K444" t="str">
            <v>Белореченск</v>
          </cell>
          <cell r="L444" t="str">
            <v>КГОК</v>
          </cell>
          <cell r="M444" t="str">
            <v>GMF</v>
          </cell>
          <cell r="N444" t="str">
            <v>Agrofert</v>
          </cell>
          <cell r="O444">
            <v>159.5</v>
          </cell>
          <cell r="P444">
            <v>220110</v>
          </cell>
          <cell r="Q444">
            <v>220110</v>
          </cell>
          <cell r="R444">
            <v>0</v>
          </cell>
          <cell r="S444" t="str">
            <v>Shaymacks</v>
          </cell>
          <cell r="T444">
            <v>32899.199999999997</v>
          </cell>
          <cell r="U444">
            <v>32899.199999999997</v>
          </cell>
          <cell r="V444">
            <v>0</v>
          </cell>
          <cell r="W444">
            <v>0</v>
          </cell>
          <cell r="X444">
            <v>0</v>
          </cell>
          <cell r="Y444">
            <v>0</v>
          </cell>
        </row>
        <row r="445">
          <cell r="A445">
            <v>200107</v>
          </cell>
          <cell r="B445" t="str">
            <v>map</v>
          </cell>
          <cell r="C445" t="str">
            <v>map02</v>
          </cell>
          <cell r="D445">
            <v>37103</v>
          </cell>
          <cell r="E445">
            <v>37103</v>
          </cell>
          <cell r="F445">
            <v>37103</v>
          </cell>
          <cell r="G445">
            <v>720</v>
          </cell>
          <cell r="H445">
            <v>720</v>
          </cell>
          <cell r="I445" t="str">
            <v>FCA Belorechensk</v>
          </cell>
          <cell r="J445" t="str">
            <v>DAF Uzhgorod</v>
          </cell>
          <cell r="K445" t="str">
            <v>Белореченск</v>
          </cell>
          <cell r="L445" t="str">
            <v>КГОК</v>
          </cell>
          <cell r="M445" t="str">
            <v>GMF</v>
          </cell>
          <cell r="N445" t="str">
            <v>Agrofert</v>
          </cell>
          <cell r="O445">
            <v>159.5</v>
          </cell>
          <cell r="P445">
            <v>114840</v>
          </cell>
          <cell r="Q445">
            <v>114840</v>
          </cell>
          <cell r="R445">
            <v>0</v>
          </cell>
          <cell r="S445" t="str">
            <v>Shaymacks</v>
          </cell>
          <cell r="T445">
            <v>17164.8</v>
          </cell>
          <cell r="U445">
            <v>17164.8</v>
          </cell>
          <cell r="V445">
            <v>0</v>
          </cell>
          <cell r="W445">
            <v>0</v>
          </cell>
          <cell r="X445">
            <v>0</v>
          </cell>
          <cell r="Y445">
            <v>0</v>
          </cell>
        </row>
        <row r="446">
          <cell r="A446">
            <v>200108</v>
          </cell>
          <cell r="B446" t="str">
            <v>map</v>
          </cell>
          <cell r="C446" t="str">
            <v>map03</v>
          </cell>
          <cell r="D446">
            <v>37118</v>
          </cell>
          <cell r="E446">
            <v>37120</v>
          </cell>
          <cell r="F446">
            <v>37120</v>
          </cell>
          <cell r="G446">
            <v>2100</v>
          </cell>
          <cell r="H446">
            <v>2100</v>
          </cell>
          <cell r="I446" t="str">
            <v>FCA Belorechensk</v>
          </cell>
          <cell r="J446" t="str">
            <v>DAF Uzhgorod</v>
          </cell>
          <cell r="K446" t="str">
            <v>Белореченск</v>
          </cell>
          <cell r="L446" t="str">
            <v>КГОК</v>
          </cell>
          <cell r="M446" t="str">
            <v>GMF</v>
          </cell>
          <cell r="N446" t="str">
            <v>Agrofert</v>
          </cell>
          <cell r="O446">
            <v>159.5</v>
          </cell>
          <cell r="P446">
            <v>334950</v>
          </cell>
          <cell r="Q446">
            <v>334950</v>
          </cell>
          <cell r="R446">
            <v>0</v>
          </cell>
          <cell r="S446" t="str">
            <v>Shaymacks</v>
          </cell>
          <cell r="T446">
            <v>50064</v>
          </cell>
          <cell r="U446">
            <v>50064</v>
          </cell>
          <cell r="V446">
            <v>0</v>
          </cell>
          <cell r="W446">
            <v>0</v>
          </cell>
          <cell r="X446">
            <v>0</v>
          </cell>
          <cell r="Y446">
            <v>0</v>
          </cell>
        </row>
        <row r="447">
          <cell r="A447">
            <v>200107</v>
          </cell>
          <cell r="B447" t="str">
            <v>map</v>
          </cell>
          <cell r="C447" t="str">
            <v>map04</v>
          </cell>
          <cell r="D447">
            <v>37102</v>
          </cell>
          <cell r="E447">
            <v>37102</v>
          </cell>
          <cell r="F447">
            <v>37102</v>
          </cell>
          <cell r="G447">
            <v>209.60000610351562</v>
          </cell>
          <cell r="H447">
            <v>209.60000610351562</v>
          </cell>
          <cell r="I447" t="str">
            <v>DAF Ivangorod</v>
          </cell>
          <cell r="J447" t="str">
            <v>DAF Ivangorod</v>
          </cell>
          <cell r="K447" t="str">
            <v>Фосфорит</v>
          </cell>
          <cell r="L447" t="str">
            <v>Фосфорит</v>
          </cell>
          <cell r="M447" t="str">
            <v>GMF</v>
          </cell>
          <cell r="N447" t="str">
            <v>Carvel</v>
          </cell>
          <cell r="O447">
            <v>141.6</v>
          </cell>
          <cell r="P447">
            <v>29679.360000000001</v>
          </cell>
          <cell r="Q447">
            <v>29679.360000000001</v>
          </cell>
          <cell r="R447">
            <v>0</v>
          </cell>
          <cell r="S447">
            <v>0</v>
          </cell>
          <cell r="T447">
            <v>0</v>
          </cell>
          <cell r="U447">
            <v>0</v>
          </cell>
          <cell r="V447">
            <v>0</v>
          </cell>
          <cell r="W447">
            <v>0</v>
          </cell>
          <cell r="X447">
            <v>0</v>
          </cell>
          <cell r="Y447">
            <v>0</v>
          </cell>
        </row>
        <row r="448">
          <cell r="A448">
            <v>200107</v>
          </cell>
          <cell r="B448" t="str">
            <v>map</v>
          </cell>
          <cell r="C448" t="str">
            <v>map05</v>
          </cell>
          <cell r="D448">
            <v>37103</v>
          </cell>
          <cell r="E448">
            <v>37103</v>
          </cell>
          <cell r="F448">
            <v>37103</v>
          </cell>
          <cell r="G448">
            <v>636.70001220703125</v>
          </cell>
          <cell r="H448">
            <v>636.70001220703125</v>
          </cell>
          <cell r="I448" t="str">
            <v>FCA Sala</v>
          </cell>
          <cell r="J448" t="str">
            <v>FCA Sala</v>
          </cell>
          <cell r="K448" t="str">
            <v>Фосфорит</v>
          </cell>
          <cell r="L448" t="str">
            <v>Фосфорит</v>
          </cell>
          <cell r="M448" t="str">
            <v>GMF</v>
          </cell>
          <cell r="N448" t="str">
            <v>Express Eng</v>
          </cell>
          <cell r="O448">
            <v>144</v>
          </cell>
          <cell r="P448">
            <v>91684.800000000003</v>
          </cell>
          <cell r="Q448">
            <v>91684.800000000003</v>
          </cell>
          <cell r="R448">
            <v>0</v>
          </cell>
          <cell r="S448">
            <v>0</v>
          </cell>
          <cell r="T448">
            <v>0</v>
          </cell>
          <cell r="U448">
            <v>0</v>
          </cell>
          <cell r="V448">
            <v>0</v>
          </cell>
          <cell r="W448">
            <v>0</v>
          </cell>
          <cell r="X448">
            <v>0</v>
          </cell>
          <cell r="Y448">
            <v>0</v>
          </cell>
        </row>
        <row r="449">
          <cell r="A449">
            <v>200108</v>
          </cell>
          <cell r="B449" t="str">
            <v>map</v>
          </cell>
          <cell r="C449" t="str">
            <v>map06</v>
          </cell>
          <cell r="D449">
            <v>37105</v>
          </cell>
          <cell r="E449">
            <v>37105</v>
          </cell>
          <cell r="F449">
            <v>37105</v>
          </cell>
          <cell r="G449">
            <v>638.79998779296875</v>
          </cell>
          <cell r="H449">
            <v>638.79998779296875</v>
          </cell>
          <cell r="I449" t="str">
            <v>FCA Sala</v>
          </cell>
          <cell r="J449" t="str">
            <v>FCA Sala</v>
          </cell>
          <cell r="K449" t="str">
            <v>Фосфорит</v>
          </cell>
          <cell r="L449" t="str">
            <v>Фосфорит</v>
          </cell>
          <cell r="M449" t="str">
            <v>GMF</v>
          </cell>
          <cell r="N449" t="str">
            <v>Express Eng</v>
          </cell>
          <cell r="O449">
            <v>139</v>
          </cell>
          <cell r="P449">
            <v>88793.2</v>
          </cell>
          <cell r="Q449">
            <v>88793.2</v>
          </cell>
          <cell r="R449">
            <v>0</v>
          </cell>
          <cell r="S449">
            <v>0</v>
          </cell>
          <cell r="T449">
            <v>0</v>
          </cell>
          <cell r="U449">
            <v>0</v>
          </cell>
          <cell r="V449">
            <v>0</v>
          </cell>
          <cell r="W449">
            <v>0</v>
          </cell>
          <cell r="X449">
            <v>0</v>
          </cell>
          <cell r="Y449">
            <v>0</v>
          </cell>
        </row>
        <row r="450">
          <cell r="A450">
            <v>200108</v>
          </cell>
          <cell r="B450" t="str">
            <v>map</v>
          </cell>
          <cell r="C450" t="str">
            <v>map07</v>
          </cell>
          <cell r="D450">
            <v>37104</v>
          </cell>
          <cell r="E450">
            <v>37104</v>
          </cell>
          <cell r="F450">
            <v>37106</v>
          </cell>
          <cell r="G450">
            <v>2497.800048828125</v>
          </cell>
          <cell r="H450">
            <v>2473.110107421875</v>
          </cell>
          <cell r="I450" t="str">
            <v>FCA Sala</v>
          </cell>
          <cell r="J450" t="str">
            <v>FOB Muuga</v>
          </cell>
          <cell r="K450" t="str">
            <v>Фосфорит</v>
          </cell>
          <cell r="L450" t="str">
            <v>Фосфорит</v>
          </cell>
          <cell r="M450" t="str">
            <v>GMF</v>
          </cell>
          <cell r="N450" t="str">
            <v>Unifert</v>
          </cell>
          <cell r="O450">
            <v>138</v>
          </cell>
          <cell r="P450">
            <v>341289.18</v>
          </cell>
          <cell r="Q450">
            <v>341289.18</v>
          </cell>
          <cell r="R450">
            <v>0</v>
          </cell>
          <cell r="S450" t="str">
            <v>EBSS</v>
          </cell>
          <cell r="T450">
            <v>17234.82</v>
          </cell>
          <cell r="U450">
            <v>17234.82</v>
          </cell>
          <cell r="V450">
            <v>0</v>
          </cell>
          <cell r="W450">
            <v>0</v>
          </cell>
          <cell r="X450">
            <v>0</v>
          </cell>
          <cell r="Y450">
            <v>0</v>
          </cell>
        </row>
        <row r="451">
          <cell r="A451">
            <v>200108</v>
          </cell>
          <cell r="B451" t="str">
            <v>map</v>
          </cell>
          <cell r="C451" t="str">
            <v>map08</v>
          </cell>
          <cell r="D451">
            <v>37104</v>
          </cell>
          <cell r="E451">
            <v>37113</v>
          </cell>
          <cell r="F451">
            <v>37113</v>
          </cell>
          <cell r="G451">
            <v>469</v>
          </cell>
          <cell r="H451">
            <v>469</v>
          </cell>
          <cell r="I451" t="str">
            <v>DAF Ivangorod</v>
          </cell>
          <cell r="J451" t="str">
            <v>DAF Ivangorod</v>
          </cell>
          <cell r="K451" t="str">
            <v>Фосфорит</v>
          </cell>
          <cell r="L451" t="str">
            <v>Фосфорит</v>
          </cell>
          <cell r="M451" t="str">
            <v>GMF</v>
          </cell>
          <cell r="N451" t="str">
            <v>PromEnergyChem</v>
          </cell>
          <cell r="O451">
            <v>143.5</v>
          </cell>
          <cell r="P451">
            <v>67301.5</v>
          </cell>
          <cell r="Q451">
            <v>67301.5</v>
          </cell>
          <cell r="R451">
            <v>0</v>
          </cell>
          <cell r="S451">
            <v>0</v>
          </cell>
          <cell r="T451">
            <v>0</v>
          </cell>
          <cell r="U451">
            <v>0</v>
          </cell>
          <cell r="V451">
            <v>0</v>
          </cell>
          <cell r="W451">
            <v>0</v>
          </cell>
          <cell r="X451">
            <v>0</v>
          </cell>
          <cell r="Y451">
            <v>0</v>
          </cell>
        </row>
        <row r="452">
          <cell r="A452">
            <v>200108</v>
          </cell>
          <cell r="B452" t="str">
            <v>map</v>
          </cell>
          <cell r="C452" t="str">
            <v>map09</v>
          </cell>
          <cell r="D452">
            <v>37118</v>
          </cell>
          <cell r="E452">
            <v>37118</v>
          </cell>
          <cell r="F452">
            <v>37118</v>
          </cell>
          <cell r="G452">
            <v>700.79998779296875</v>
          </cell>
          <cell r="H452">
            <v>700.79998779296875</v>
          </cell>
          <cell r="I452" t="str">
            <v>DAF Ivangorod</v>
          </cell>
          <cell r="J452" t="str">
            <v>DAF Ivangorod</v>
          </cell>
          <cell r="K452" t="str">
            <v>Фосфорит</v>
          </cell>
          <cell r="L452" t="str">
            <v>Фосфорит</v>
          </cell>
          <cell r="M452" t="str">
            <v>GMF</v>
          </cell>
          <cell r="N452" t="str">
            <v>PromEnergyChem</v>
          </cell>
          <cell r="O452">
            <v>143.5</v>
          </cell>
          <cell r="P452">
            <v>100564.8</v>
          </cell>
          <cell r="Q452">
            <v>100564.8</v>
          </cell>
          <cell r="R452">
            <v>0</v>
          </cell>
          <cell r="S452">
            <v>0</v>
          </cell>
          <cell r="T452">
            <v>0</v>
          </cell>
          <cell r="U452">
            <v>0</v>
          </cell>
          <cell r="V452">
            <v>0</v>
          </cell>
          <cell r="W452">
            <v>0</v>
          </cell>
          <cell r="X452">
            <v>0</v>
          </cell>
          <cell r="Y452">
            <v>0</v>
          </cell>
        </row>
        <row r="453">
          <cell r="A453">
            <v>200108</v>
          </cell>
          <cell r="B453" t="str">
            <v>map</v>
          </cell>
          <cell r="C453" t="str">
            <v>map10</v>
          </cell>
          <cell r="D453">
            <v>37112</v>
          </cell>
          <cell r="E453">
            <v>37118</v>
          </cell>
          <cell r="F453">
            <v>37118</v>
          </cell>
          <cell r="G453">
            <v>199</v>
          </cell>
          <cell r="H453">
            <v>199</v>
          </cell>
          <cell r="I453" t="str">
            <v>DAF Ivangorod</v>
          </cell>
          <cell r="J453" t="str">
            <v>DAF Ivangorod</v>
          </cell>
          <cell r="K453" t="str">
            <v>Фосфорит</v>
          </cell>
          <cell r="L453" t="str">
            <v>Фосфорит</v>
          </cell>
          <cell r="M453" t="str">
            <v>GMF</v>
          </cell>
          <cell r="N453" t="str">
            <v>Carvel</v>
          </cell>
          <cell r="O453">
            <v>141.6</v>
          </cell>
          <cell r="P453">
            <v>28178.400000000001</v>
          </cell>
          <cell r="Q453">
            <v>28178.400000000001</v>
          </cell>
          <cell r="R453">
            <v>0</v>
          </cell>
          <cell r="S453">
            <v>0</v>
          </cell>
          <cell r="T453">
            <v>0</v>
          </cell>
          <cell r="U453">
            <v>0</v>
          </cell>
          <cell r="V453">
            <v>0</v>
          </cell>
          <cell r="W453">
            <v>0</v>
          </cell>
          <cell r="X453">
            <v>0</v>
          </cell>
          <cell r="Y453">
            <v>0</v>
          </cell>
        </row>
        <row r="454">
          <cell r="A454">
            <v>200108</v>
          </cell>
          <cell r="B454" t="str">
            <v>map</v>
          </cell>
          <cell r="C454" t="str">
            <v>map11</v>
          </cell>
          <cell r="D454">
            <v>37123</v>
          </cell>
          <cell r="E454">
            <v>37134</v>
          </cell>
          <cell r="F454">
            <v>37134</v>
          </cell>
          <cell r="G454">
            <v>198</v>
          </cell>
          <cell r="H454">
            <v>198</v>
          </cell>
          <cell r="I454" t="str">
            <v>DAF Ivangorod</v>
          </cell>
          <cell r="J454" t="str">
            <v>DAF Ivangorod</v>
          </cell>
          <cell r="K454" t="str">
            <v>Фосфорит</v>
          </cell>
          <cell r="L454" t="str">
            <v>Фосфорит</v>
          </cell>
          <cell r="M454" t="str">
            <v>GMF</v>
          </cell>
          <cell r="N454" t="str">
            <v>Carvel</v>
          </cell>
          <cell r="O454">
            <v>144.6</v>
          </cell>
          <cell r="P454">
            <v>28630.799999999999</v>
          </cell>
          <cell r="Q454">
            <v>28630.799999999999</v>
          </cell>
          <cell r="R454">
            <v>0</v>
          </cell>
          <cell r="S454">
            <v>0</v>
          </cell>
          <cell r="T454">
            <v>0</v>
          </cell>
          <cell r="U454">
            <v>0</v>
          </cell>
          <cell r="V454">
            <v>0</v>
          </cell>
          <cell r="W454">
            <v>0</v>
          </cell>
          <cell r="X454">
            <v>0</v>
          </cell>
          <cell r="Y454">
            <v>0</v>
          </cell>
        </row>
        <row r="455">
          <cell r="A455">
            <v>200108</v>
          </cell>
          <cell r="B455" t="str">
            <v>map</v>
          </cell>
          <cell r="C455" t="str">
            <v>map15</v>
          </cell>
          <cell r="D455">
            <v>37120</v>
          </cell>
          <cell r="E455">
            <v>37122</v>
          </cell>
          <cell r="F455">
            <v>37122</v>
          </cell>
          <cell r="G455">
            <v>387.60000610351562</v>
          </cell>
          <cell r="H455">
            <v>387.60000610351562</v>
          </cell>
          <cell r="I455" t="str">
            <v>FCA Sala</v>
          </cell>
          <cell r="J455" t="str">
            <v>FCA Sala</v>
          </cell>
          <cell r="K455" t="str">
            <v>Фосфорит</v>
          </cell>
          <cell r="L455" t="str">
            <v>Фосфорит</v>
          </cell>
          <cell r="M455" t="str">
            <v>GMF</v>
          </cell>
          <cell r="N455" t="str">
            <v>Express Eng</v>
          </cell>
          <cell r="O455">
            <v>144</v>
          </cell>
          <cell r="P455">
            <v>55814.400000000001</v>
          </cell>
          <cell r="Q455">
            <v>55814.400000000001</v>
          </cell>
          <cell r="R455">
            <v>0</v>
          </cell>
          <cell r="S455">
            <v>0</v>
          </cell>
          <cell r="T455">
            <v>0</v>
          </cell>
          <cell r="U455">
            <v>0</v>
          </cell>
          <cell r="V455">
            <v>0</v>
          </cell>
          <cell r="W455">
            <v>0</v>
          </cell>
          <cell r="X455">
            <v>0</v>
          </cell>
          <cell r="Y455">
            <v>0</v>
          </cell>
        </row>
        <row r="456">
          <cell r="A456">
            <v>200108</v>
          </cell>
          <cell r="B456" t="str">
            <v>map</v>
          </cell>
          <cell r="C456" t="str">
            <v>map16</v>
          </cell>
          <cell r="D456">
            <v>37125</v>
          </cell>
          <cell r="E456">
            <v>37134</v>
          </cell>
          <cell r="F456">
            <v>37134</v>
          </cell>
          <cell r="G456">
            <v>1534.5</v>
          </cell>
          <cell r="H456">
            <v>1534.5</v>
          </cell>
          <cell r="I456" t="str">
            <v>FCA Sala</v>
          </cell>
          <cell r="J456" t="str">
            <v>FCA Sala</v>
          </cell>
          <cell r="K456" t="str">
            <v>Фосфорит</v>
          </cell>
          <cell r="L456" t="str">
            <v>Фосфорит</v>
          </cell>
          <cell r="M456" t="str">
            <v>GMF</v>
          </cell>
          <cell r="N456" t="str">
            <v>Express Eng</v>
          </cell>
          <cell r="O456">
            <v>139</v>
          </cell>
          <cell r="P456">
            <v>213295.5</v>
          </cell>
          <cell r="Q456">
            <v>213295.5</v>
          </cell>
          <cell r="R456">
            <v>0</v>
          </cell>
          <cell r="S456">
            <v>1530000</v>
          </cell>
          <cell r="T456">
            <v>0</v>
          </cell>
          <cell r="U456">
            <v>0</v>
          </cell>
          <cell r="V456">
            <v>0</v>
          </cell>
          <cell r="W456">
            <v>0</v>
          </cell>
          <cell r="X456">
            <v>0</v>
          </cell>
          <cell r="Y456">
            <v>0</v>
          </cell>
        </row>
        <row r="457">
          <cell r="A457">
            <v>200108</v>
          </cell>
          <cell r="B457" t="str">
            <v>map</v>
          </cell>
          <cell r="C457" t="str">
            <v>map17</v>
          </cell>
          <cell r="D457">
            <v>37120</v>
          </cell>
          <cell r="E457">
            <v>37134</v>
          </cell>
          <cell r="F457">
            <v>37134</v>
          </cell>
          <cell r="G457">
            <v>1160</v>
          </cell>
          <cell r="H457">
            <v>1160</v>
          </cell>
          <cell r="I457" t="str">
            <v>FCA Sala</v>
          </cell>
          <cell r="J457" t="str">
            <v>FCA Sala</v>
          </cell>
          <cell r="K457" t="str">
            <v>Фосфорит</v>
          </cell>
          <cell r="L457" t="str">
            <v>Фосфорит</v>
          </cell>
          <cell r="M457" t="str">
            <v>GMF</v>
          </cell>
          <cell r="N457" t="str">
            <v>Express Eng</v>
          </cell>
          <cell r="O457">
            <v>144</v>
          </cell>
          <cell r="P457">
            <v>167040</v>
          </cell>
          <cell r="Q457">
            <v>167040</v>
          </cell>
          <cell r="R457">
            <v>0</v>
          </cell>
          <cell r="S457">
            <v>0</v>
          </cell>
          <cell r="T457">
            <v>0</v>
          </cell>
          <cell r="U457">
            <v>0</v>
          </cell>
          <cell r="V457">
            <v>0</v>
          </cell>
          <cell r="W457">
            <v>0</v>
          </cell>
          <cell r="X457">
            <v>0</v>
          </cell>
          <cell r="Y457">
            <v>0</v>
          </cell>
        </row>
        <row r="458">
          <cell r="A458">
            <v>200108</v>
          </cell>
          <cell r="B458" t="str">
            <v>map</v>
          </cell>
          <cell r="C458" t="str">
            <v>map19</v>
          </cell>
          <cell r="D458">
            <v>37126</v>
          </cell>
          <cell r="E458">
            <v>37134</v>
          </cell>
          <cell r="F458">
            <v>37134</v>
          </cell>
          <cell r="G458">
            <v>1488.300048828125</v>
          </cell>
          <cell r="H458">
            <v>1488.300048828125</v>
          </cell>
          <cell r="I458" t="str">
            <v>FCA Sala</v>
          </cell>
          <cell r="J458" t="str">
            <v>FCA Sala</v>
          </cell>
          <cell r="K458" t="str">
            <v>Фосфорит</v>
          </cell>
          <cell r="L458" t="str">
            <v>Фосфорит</v>
          </cell>
          <cell r="M458" t="str">
            <v>GMF</v>
          </cell>
          <cell r="N458" t="str">
            <v>Alpha Maima</v>
          </cell>
          <cell r="O458">
            <v>141</v>
          </cell>
          <cell r="P458">
            <v>209850.3</v>
          </cell>
          <cell r="Q458">
            <v>211500</v>
          </cell>
          <cell r="R458">
            <v>-1649.7</v>
          </cell>
          <cell r="S458">
            <v>0</v>
          </cell>
          <cell r="T458">
            <v>0</v>
          </cell>
          <cell r="U458">
            <v>0</v>
          </cell>
          <cell r="V458">
            <v>0</v>
          </cell>
          <cell r="W458">
            <v>0</v>
          </cell>
          <cell r="X458">
            <v>0</v>
          </cell>
          <cell r="Y458">
            <v>0</v>
          </cell>
        </row>
        <row r="459">
          <cell r="A459">
            <v>200108</v>
          </cell>
          <cell r="B459" t="str">
            <v>map</v>
          </cell>
          <cell r="C459" t="str">
            <v>map22</v>
          </cell>
          <cell r="D459">
            <v>37134</v>
          </cell>
          <cell r="E459">
            <v>37134</v>
          </cell>
          <cell r="F459">
            <v>37134</v>
          </cell>
          <cell r="G459">
            <v>662</v>
          </cell>
          <cell r="H459">
            <v>662</v>
          </cell>
          <cell r="I459" t="str">
            <v>FCA Sala</v>
          </cell>
          <cell r="J459" t="str">
            <v>FCA Sala</v>
          </cell>
          <cell r="K459" t="str">
            <v>Фосфорит</v>
          </cell>
          <cell r="L459" t="str">
            <v>Фосфорит</v>
          </cell>
          <cell r="M459" t="str">
            <v>GMF</v>
          </cell>
          <cell r="N459" t="str">
            <v>Express Eng</v>
          </cell>
          <cell r="O459">
            <v>139</v>
          </cell>
          <cell r="P459">
            <v>92018</v>
          </cell>
          <cell r="Q459">
            <v>92018</v>
          </cell>
          <cell r="R459">
            <v>0</v>
          </cell>
          <cell r="S459">
            <v>26936</v>
          </cell>
          <cell r="T459">
            <v>0</v>
          </cell>
          <cell r="U459">
            <v>0</v>
          </cell>
          <cell r="V459">
            <v>0</v>
          </cell>
          <cell r="W459">
            <v>0</v>
          </cell>
          <cell r="X459">
            <v>0</v>
          </cell>
          <cell r="Y459">
            <v>0</v>
          </cell>
        </row>
        <row r="460">
          <cell r="A460">
            <v>200108</v>
          </cell>
          <cell r="B460" t="str">
            <v>map</v>
          </cell>
          <cell r="C460" t="str">
            <v>map23</v>
          </cell>
          <cell r="D460">
            <v>37133</v>
          </cell>
          <cell r="E460">
            <v>37130</v>
          </cell>
          <cell r="F460">
            <v>37132</v>
          </cell>
          <cell r="G460">
            <v>3095.10009765625</v>
          </cell>
          <cell r="H460">
            <v>3044.485107421875</v>
          </cell>
          <cell r="I460" t="str">
            <v>DAF Ivangorod</v>
          </cell>
          <cell r="J460" t="str">
            <v>FOB Muuga</v>
          </cell>
          <cell r="K460" t="str">
            <v>Фосфорит</v>
          </cell>
          <cell r="L460" t="str">
            <v>Фосфорит</v>
          </cell>
          <cell r="M460" t="str">
            <v>GMF</v>
          </cell>
          <cell r="N460" t="str">
            <v>Unifert</v>
          </cell>
          <cell r="O460">
            <v>145</v>
          </cell>
          <cell r="P460">
            <v>441450.33</v>
          </cell>
          <cell r="Q460">
            <v>441450.33</v>
          </cell>
          <cell r="R460">
            <v>0</v>
          </cell>
          <cell r="S460" t="str">
            <v>EBSS</v>
          </cell>
          <cell r="T460">
            <v>21210.39</v>
          </cell>
          <cell r="U460">
            <v>21210.39</v>
          </cell>
          <cell r="V460">
            <v>0</v>
          </cell>
          <cell r="W460">
            <v>0</v>
          </cell>
          <cell r="X460">
            <v>0</v>
          </cell>
          <cell r="Y460">
            <v>0</v>
          </cell>
        </row>
        <row r="461">
          <cell r="A461">
            <v>200108</v>
          </cell>
          <cell r="B461" t="str">
            <v>map</v>
          </cell>
          <cell r="C461" t="str">
            <v>map24</v>
          </cell>
          <cell r="D461">
            <v>37132</v>
          </cell>
          <cell r="E461">
            <v>37134</v>
          </cell>
          <cell r="F461">
            <v>37134</v>
          </cell>
          <cell r="G461">
            <v>598.0999755859375</v>
          </cell>
          <cell r="H461">
            <v>598.0999755859375</v>
          </cell>
          <cell r="I461" t="str">
            <v>FCA Sala</v>
          </cell>
          <cell r="J461" t="str">
            <v>FCA Sala</v>
          </cell>
          <cell r="K461" t="str">
            <v>Фосфорит</v>
          </cell>
          <cell r="L461" t="str">
            <v>Northrop</v>
          </cell>
          <cell r="M461" t="str">
            <v>GMF</v>
          </cell>
          <cell r="N461" t="str">
            <v>Bilston</v>
          </cell>
          <cell r="O461">
            <v>134</v>
          </cell>
          <cell r="P461">
            <v>80145.399999999994</v>
          </cell>
          <cell r="Q461">
            <v>80145.399999999994</v>
          </cell>
          <cell r="R461">
            <v>0</v>
          </cell>
          <cell r="S461">
            <v>258000</v>
          </cell>
          <cell r="T461">
            <v>0</v>
          </cell>
          <cell r="U461">
            <v>0</v>
          </cell>
          <cell r="V461">
            <v>0</v>
          </cell>
          <cell r="W461">
            <v>0</v>
          </cell>
          <cell r="X461">
            <v>0</v>
          </cell>
          <cell r="Y461">
            <v>0</v>
          </cell>
        </row>
        <row r="462">
          <cell r="A462">
            <v>200109</v>
          </cell>
          <cell r="B462" t="str">
            <v>map</v>
          </cell>
          <cell r="C462" t="str">
            <v>map25</v>
          </cell>
          <cell r="D462">
            <v>37149</v>
          </cell>
          <cell r="E462">
            <v>37154</v>
          </cell>
          <cell r="F462">
            <v>37154</v>
          </cell>
          <cell r="G462">
            <v>695</v>
          </cell>
          <cell r="H462">
            <v>695</v>
          </cell>
          <cell r="I462" t="str">
            <v>FCA Sala</v>
          </cell>
          <cell r="J462" t="str">
            <v>FCA Sala</v>
          </cell>
          <cell r="K462" t="str">
            <v>Фосфорит</v>
          </cell>
          <cell r="L462" t="str">
            <v>Фосфорит</v>
          </cell>
          <cell r="M462" t="str">
            <v>GMF</v>
          </cell>
          <cell r="N462" t="str">
            <v>Bilston</v>
          </cell>
          <cell r="O462">
            <v>144</v>
          </cell>
          <cell r="P462">
            <v>100080</v>
          </cell>
          <cell r="Q462">
            <v>100080</v>
          </cell>
          <cell r="R462">
            <v>0</v>
          </cell>
          <cell r="S462">
            <v>78000</v>
          </cell>
          <cell r="T462">
            <v>0</v>
          </cell>
          <cell r="U462">
            <v>0</v>
          </cell>
          <cell r="V462">
            <v>0</v>
          </cell>
          <cell r="W462">
            <v>0</v>
          </cell>
          <cell r="X462">
            <v>0</v>
          </cell>
          <cell r="Y462">
            <v>0</v>
          </cell>
        </row>
        <row r="463">
          <cell r="A463">
            <v>200109</v>
          </cell>
          <cell r="B463" t="str">
            <v>map</v>
          </cell>
          <cell r="C463" t="str">
            <v>map26</v>
          </cell>
          <cell r="D463">
            <v>37149</v>
          </cell>
          <cell r="E463">
            <v>37156</v>
          </cell>
          <cell r="F463">
            <v>37156</v>
          </cell>
          <cell r="G463">
            <v>752.4000244140625</v>
          </cell>
          <cell r="H463">
            <v>752.4000244140625</v>
          </cell>
          <cell r="I463" t="str">
            <v>FCA Sala</v>
          </cell>
          <cell r="J463" t="str">
            <v>FCA Sala</v>
          </cell>
          <cell r="K463" t="str">
            <v>Фосфорит</v>
          </cell>
          <cell r="L463" t="str">
            <v>Фосфорит</v>
          </cell>
          <cell r="M463" t="str">
            <v>GMF</v>
          </cell>
          <cell r="N463" t="str">
            <v>Bilston</v>
          </cell>
          <cell r="O463">
            <v>144</v>
          </cell>
          <cell r="P463">
            <v>108345.60000000001</v>
          </cell>
          <cell r="Q463">
            <v>108345.60000000001</v>
          </cell>
          <cell r="R463">
            <v>0</v>
          </cell>
          <cell r="S463">
            <v>105000</v>
          </cell>
          <cell r="T463">
            <v>0</v>
          </cell>
          <cell r="U463">
            <v>0</v>
          </cell>
          <cell r="V463">
            <v>0</v>
          </cell>
          <cell r="W463">
            <v>0</v>
          </cell>
          <cell r="X463">
            <v>0</v>
          </cell>
          <cell r="Y463">
            <v>0</v>
          </cell>
        </row>
        <row r="464">
          <cell r="A464">
            <v>200109</v>
          </cell>
          <cell r="B464" t="str">
            <v>map</v>
          </cell>
          <cell r="C464" t="str">
            <v>map28</v>
          </cell>
          <cell r="D464">
            <v>37149</v>
          </cell>
          <cell r="E464">
            <v>37142</v>
          </cell>
          <cell r="F464">
            <v>37142</v>
          </cell>
          <cell r="G464">
            <v>339</v>
          </cell>
          <cell r="H464">
            <v>339</v>
          </cell>
          <cell r="I464" t="str">
            <v>DAF Ivangorod</v>
          </cell>
          <cell r="J464" t="str">
            <v>DAF Ivangorod</v>
          </cell>
          <cell r="K464" t="str">
            <v>Фосфорит</v>
          </cell>
          <cell r="L464" t="str">
            <v>Фосфорит</v>
          </cell>
          <cell r="M464" t="str">
            <v>GMF</v>
          </cell>
          <cell r="N464" t="str">
            <v>Express Eng</v>
          </cell>
          <cell r="O464">
            <v>144.5</v>
          </cell>
          <cell r="P464">
            <v>48985.5</v>
          </cell>
          <cell r="Q464">
            <v>48985.5</v>
          </cell>
          <cell r="R464">
            <v>0</v>
          </cell>
          <cell r="S464">
            <v>79560</v>
          </cell>
          <cell r="T464">
            <v>0</v>
          </cell>
          <cell r="U464">
            <v>0</v>
          </cell>
          <cell r="V464">
            <v>0</v>
          </cell>
          <cell r="W464">
            <v>0</v>
          </cell>
          <cell r="X464">
            <v>0</v>
          </cell>
          <cell r="Y464">
            <v>0</v>
          </cell>
        </row>
        <row r="465">
          <cell r="A465">
            <v>200109</v>
          </cell>
          <cell r="B465" t="str">
            <v>map</v>
          </cell>
          <cell r="C465" t="str">
            <v>map29</v>
          </cell>
          <cell r="D465">
            <v>37154</v>
          </cell>
          <cell r="E465">
            <v>37148</v>
          </cell>
          <cell r="F465">
            <v>37151</v>
          </cell>
          <cell r="G465">
            <v>3100.89990234375</v>
          </cell>
          <cell r="H465">
            <v>3104.821044921875</v>
          </cell>
          <cell r="I465" t="str">
            <v>DAF Ivangorod</v>
          </cell>
          <cell r="J465" t="str">
            <v>FOB Muuga</v>
          </cell>
          <cell r="K465" t="str">
            <v>Фосфорит</v>
          </cell>
          <cell r="L465" t="str">
            <v>Фосфорит</v>
          </cell>
          <cell r="M465" t="str">
            <v>GMF</v>
          </cell>
          <cell r="N465" t="str">
            <v>Unifert</v>
          </cell>
          <cell r="O465">
            <v>147</v>
          </cell>
          <cell r="P465">
            <v>456408.68699999998</v>
          </cell>
          <cell r="Q465">
            <v>456408.69</v>
          </cell>
          <cell r="R465">
            <v>0</v>
          </cell>
          <cell r="S465" t="str">
            <v>EBSS</v>
          </cell>
          <cell r="T465">
            <v>29925.8</v>
          </cell>
          <cell r="U465">
            <v>29925.8</v>
          </cell>
          <cell r="V465">
            <v>0</v>
          </cell>
          <cell r="W465">
            <v>0</v>
          </cell>
          <cell r="X465">
            <v>0</v>
          </cell>
          <cell r="Y465">
            <v>0</v>
          </cell>
        </row>
        <row r="466">
          <cell r="A466">
            <v>200109</v>
          </cell>
          <cell r="B466" t="str">
            <v>map</v>
          </cell>
          <cell r="C466" t="str">
            <v>map31</v>
          </cell>
          <cell r="D466">
            <v>37156</v>
          </cell>
          <cell r="E466">
            <v>37156</v>
          </cell>
          <cell r="F466">
            <v>37156</v>
          </cell>
          <cell r="G466">
            <v>63.599998474121094</v>
          </cell>
          <cell r="H466">
            <v>63.599998474121094</v>
          </cell>
          <cell r="I466" t="str">
            <v>DAF Ivangorod</v>
          </cell>
          <cell r="J466" t="str">
            <v>DAF Ivangorod</v>
          </cell>
          <cell r="K466" t="str">
            <v>Фосфорит</v>
          </cell>
          <cell r="L466" t="str">
            <v>Фосфорит</v>
          </cell>
          <cell r="M466" t="str">
            <v>GMF</v>
          </cell>
          <cell r="N466" t="str">
            <v>Express Eng</v>
          </cell>
          <cell r="O466">
            <v>144.5</v>
          </cell>
          <cell r="P466">
            <v>9190.2000000000007</v>
          </cell>
          <cell r="Q466">
            <v>9190.2000000000007</v>
          </cell>
          <cell r="R466">
            <v>0</v>
          </cell>
          <cell r="S466">
            <v>0</v>
          </cell>
          <cell r="T466">
            <v>0</v>
          </cell>
          <cell r="U466">
            <v>0</v>
          </cell>
          <cell r="V466">
            <v>0</v>
          </cell>
          <cell r="W466">
            <v>0</v>
          </cell>
          <cell r="X466">
            <v>0</v>
          </cell>
          <cell r="Y466">
            <v>0</v>
          </cell>
        </row>
        <row r="467">
          <cell r="A467">
            <v>200109</v>
          </cell>
          <cell r="B467" t="str">
            <v>map</v>
          </cell>
          <cell r="C467" t="str">
            <v>map32</v>
          </cell>
          <cell r="D467">
            <v>37160</v>
          </cell>
          <cell r="E467">
            <v>37161</v>
          </cell>
          <cell r="F467">
            <v>37161</v>
          </cell>
          <cell r="G467">
            <v>571</v>
          </cell>
          <cell r="H467">
            <v>571</v>
          </cell>
          <cell r="I467" t="str">
            <v>FCA Sala</v>
          </cell>
          <cell r="J467" t="str">
            <v>FCA Sala</v>
          </cell>
          <cell r="K467" t="str">
            <v>Фосфорит</v>
          </cell>
          <cell r="L467" t="str">
            <v>Фосфорит</v>
          </cell>
          <cell r="M467" t="str">
            <v>GMF</v>
          </cell>
          <cell r="N467" t="str">
            <v>Bilston</v>
          </cell>
          <cell r="O467">
            <v>144</v>
          </cell>
          <cell r="P467">
            <v>82224</v>
          </cell>
          <cell r="Q467">
            <v>82224</v>
          </cell>
          <cell r="R467">
            <v>0</v>
          </cell>
          <cell r="S467">
            <v>0</v>
          </cell>
          <cell r="T467">
            <v>0</v>
          </cell>
          <cell r="U467">
            <v>0</v>
          </cell>
          <cell r="V467">
            <v>0</v>
          </cell>
          <cell r="W467">
            <v>0</v>
          </cell>
          <cell r="X467">
            <v>0</v>
          </cell>
          <cell r="Y467">
            <v>0</v>
          </cell>
        </row>
        <row r="468">
          <cell r="A468">
            <v>200110</v>
          </cell>
          <cell r="B468" t="str">
            <v>map</v>
          </cell>
          <cell r="C468" t="str">
            <v>map34</v>
          </cell>
          <cell r="D468">
            <v>37189</v>
          </cell>
          <cell r="E468">
            <v>37189</v>
          </cell>
          <cell r="F468">
            <v>37189</v>
          </cell>
          <cell r="G468">
            <v>411.89999389648438</v>
          </cell>
          <cell r="H468">
            <v>411.89999389648438</v>
          </cell>
          <cell r="I468" t="str">
            <v>DAF Ivangorod</v>
          </cell>
          <cell r="J468" t="str">
            <v>DAF Ivangorod</v>
          </cell>
          <cell r="K468" t="str">
            <v>Фосфорит</v>
          </cell>
          <cell r="L468" t="str">
            <v>Фосфорит</v>
          </cell>
          <cell r="M468" t="str">
            <v>GMF</v>
          </cell>
          <cell r="N468" t="str">
            <v>Express Eng</v>
          </cell>
          <cell r="O468">
            <v>142.5</v>
          </cell>
          <cell r="P468">
            <v>58695.75</v>
          </cell>
          <cell r="Q468">
            <v>58695.75</v>
          </cell>
          <cell r="R468">
            <v>0</v>
          </cell>
          <cell r="S468">
            <v>50416.67</v>
          </cell>
          <cell r="T468">
            <v>0</v>
          </cell>
          <cell r="U468">
            <v>0</v>
          </cell>
          <cell r="V468">
            <v>0</v>
          </cell>
          <cell r="W468">
            <v>0</v>
          </cell>
          <cell r="X468">
            <v>0</v>
          </cell>
          <cell r="Y468">
            <v>0</v>
          </cell>
        </row>
        <row r="469">
          <cell r="A469">
            <v>200110</v>
          </cell>
          <cell r="B469" t="str">
            <v>map</v>
          </cell>
          <cell r="C469" t="str">
            <v>map35</v>
          </cell>
          <cell r="D469">
            <v>37194</v>
          </cell>
          <cell r="E469">
            <v>37195</v>
          </cell>
          <cell r="F469">
            <v>37195</v>
          </cell>
          <cell r="G469">
            <v>1499.699951171875</v>
          </cell>
          <cell r="H469">
            <v>1499.699951171875</v>
          </cell>
          <cell r="I469" t="str">
            <v>DAF Ivangorod</v>
          </cell>
          <cell r="J469" t="str">
            <v>DAF Ivangorod</v>
          </cell>
          <cell r="K469" t="str">
            <v>Фосфорит</v>
          </cell>
          <cell r="L469" t="str">
            <v>Фосфорит</v>
          </cell>
          <cell r="M469" t="str">
            <v>GMF</v>
          </cell>
          <cell r="N469" t="str">
            <v>Express Eng</v>
          </cell>
          <cell r="O469">
            <v>139.5</v>
          </cell>
          <cell r="P469">
            <v>209208.15</v>
          </cell>
          <cell r="Q469">
            <v>209208.15</v>
          </cell>
          <cell r="R469">
            <v>0</v>
          </cell>
          <cell r="S469">
            <v>0</v>
          </cell>
          <cell r="T469">
            <v>0</v>
          </cell>
          <cell r="U469">
            <v>0</v>
          </cell>
          <cell r="V469">
            <v>0</v>
          </cell>
          <cell r="W469">
            <v>0</v>
          </cell>
          <cell r="X469">
            <v>0</v>
          </cell>
          <cell r="Y469">
            <v>0</v>
          </cell>
        </row>
        <row r="470">
          <cell r="A470">
            <v>200202</v>
          </cell>
          <cell r="B470" t="str">
            <v>map</v>
          </cell>
          <cell r="C470" t="str">
            <v>map36</v>
          </cell>
          <cell r="D470">
            <v>37312</v>
          </cell>
          <cell r="F470">
            <v>37275</v>
          </cell>
          <cell r="G470">
            <v>3000</v>
          </cell>
          <cell r="H470">
            <v>3000</v>
          </cell>
          <cell r="I470" t="str">
            <v>DAF Ivangorod</v>
          </cell>
          <cell r="J470" t="str">
            <v>CIF Reykjavik</v>
          </cell>
          <cell r="K470" t="str">
            <v>Фосфорит</v>
          </cell>
          <cell r="L470" t="str">
            <v>Фосфорит</v>
          </cell>
          <cell r="M470" t="str">
            <v>GMF</v>
          </cell>
          <cell r="N470" t="str">
            <v>SCPA</v>
          </cell>
          <cell r="O470">
            <v>162</v>
          </cell>
          <cell r="P470">
            <v>486000</v>
          </cell>
          <cell r="Q470">
            <v>0</v>
          </cell>
          <cell r="R470">
            <v>486000</v>
          </cell>
          <cell r="S470" t="str">
            <v>EBSS</v>
          </cell>
          <cell r="T470">
            <v>36000</v>
          </cell>
          <cell r="U470">
            <v>0</v>
          </cell>
          <cell r="V470">
            <v>36000</v>
          </cell>
          <cell r="W470">
            <v>900</v>
          </cell>
          <cell r="X470">
            <v>0</v>
          </cell>
          <cell r="Y470">
            <v>900</v>
          </cell>
        </row>
        <row r="471">
          <cell r="A471">
            <v>200111</v>
          </cell>
          <cell r="B471" t="str">
            <v>map</v>
          </cell>
          <cell r="C471" t="str">
            <v>map37</v>
          </cell>
          <cell r="D471">
            <v>37210</v>
          </cell>
          <cell r="E471">
            <v>37205</v>
          </cell>
          <cell r="F471">
            <v>37226</v>
          </cell>
          <cell r="G471">
            <v>1992.95703125</v>
          </cell>
          <cell r="H471">
            <v>2005.405029296875</v>
          </cell>
          <cell r="I471" t="str">
            <v>DAF Ivangorod</v>
          </cell>
          <cell r="J471" t="str">
            <v>FOB Tallinn</v>
          </cell>
          <cell r="K471" t="str">
            <v>Фосфорит</v>
          </cell>
          <cell r="L471" t="str">
            <v>Фосфорит</v>
          </cell>
          <cell r="M471" t="str">
            <v>GMF</v>
          </cell>
          <cell r="N471" t="str">
            <v>Unifert</v>
          </cell>
          <cell r="O471">
            <v>136</v>
          </cell>
          <cell r="P471">
            <v>272735.08</v>
          </cell>
          <cell r="Q471">
            <v>272735.08</v>
          </cell>
          <cell r="R471">
            <v>0</v>
          </cell>
          <cell r="S471" t="str">
            <v>EBSS</v>
          </cell>
          <cell r="T471">
            <v>24148.42</v>
          </cell>
          <cell r="U471">
            <v>24148.42</v>
          </cell>
          <cell r="V471">
            <v>0</v>
          </cell>
          <cell r="W471">
            <v>0</v>
          </cell>
          <cell r="X471">
            <v>0</v>
          </cell>
          <cell r="Y471">
            <v>0</v>
          </cell>
        </row>
        <row r="472">
          <cell r="A472">
            <v>200201</v>
          </cell>
          <cell r="B472" t="str">
            <v>map</v>
          </cell>
          <cell r="C472" t="str">
            <v>map38</v>
          </cell>
          <cell r="D472">
            <v>37255</v>
          </cell>
          <cell r="E472">
            <v>37259</v>
          </cell>
          <cell r="F472">
            <v>37259</v>
          </cell>
          <cell r="G472">
            <v>135</v>
          </cell>
          <cell r="H472">
            <v>135</v>
          </cell>
          <cell r="I472" t="str">
            <v>DAF Ivangorod</v>
          </cell>
          <cell r="J472" t="str">
            <v>DAF Ivangorod</v>
          </cell>
          <cell r="K472" t="str">
            <v>Фосфорит</v>
          </cell>
          <cell r="L472" t="str">
            <v>Фосфорит</v>
          </cell>
          <cell r="M472" t="str">
            <v>GMF</v>
          </cell>
          <cell r="N472" t="str">
            <v>Express Eng</v>
          </cell>
          <cell r="O472">
            <v>139.5</v>
          </cell>
          <cell r="P472">
            <v>18832.5</v>
          </cell>
          <cell r="Q472">
            <v>18832.5</v>
          </cell>
          <cell r="R472">
            <v>0</v>
          </cell>
          <cell r="S472">
            <v>300000</v>
          </cell>
          <cell r="T472">
            <v>0</v>
          </cell>
          <cell r="U472">
            <v>0</v>
          </cell>
          <cell r="V472">
            <v>0</v>
          </cell>
          <cell r="W472">
            <v>0</v>
          </cell>
          <cell r="X472">
            <v>0</v>
          </cell>
          <cell r="Y472">
            <v>0</v>
          </cell>
        </row>
        <row r="473">
          <cell r="A473">
            <v>200111</v>
          </cell>
          <cell r="B473" t="str">
            <v>map</v>
          </cell>
          <cell r="C473" t="str">
            <v>map42</v>
          </cell>
          <cell r="D473">
            <v>37221</v>
          </cell>
          <cell r="E473">
            <v>37224</v>
          </cell>
          <cell r="F473">
            <v>37224</v>
          </cell>
          <cell r="G473">
            <v>331.39999389648438</v>
          </cell>
          <cell r="H473">
            <v>331.39999389648438</v>
          </cell>
          <cell r="I473" t="str">
            <v>DAF Ivangorod</v>
          </cell>
          <cell r="J473" t="str">
            <v>DAF Ivangorod</v>
          </cell>
          <cell r="K473" t="str">
            <v>Фосфорит</v>
          </cell>
          <cell r="L473" t="str">
            <v>Фосфорит</v>
          </cell>
          <cell r="M473" t="str">
            <v>GMF</v>
          </cell>
          <cell r="N473" t="str">
            <v>Express Eng</v>
          </cell>
          <cell r="O473">
            <v>139.5</v>
          </cell>
          <cell r="P473">
            <v>46230.3</v>
          </cell>
          <cell r="Q473">
            <v>46230.3</v>
          </cell>
          <cell r="R473">
            <v>0</v>
          </cell>
          <cell r="S473">
            <v>1800000</v>
          </cell>
          <cell r="T473">
            <v>0</v>
          </cell>
          <cell r="U473">
            <v>0</v>
          </cell>
          <cell r="V473">
            <v>0</v>
          </cell>
          <cell r="W473">
            <v>0</v>
          </cell>
          <cell r="X473">
            <v>0</v>
          </cell>
          <cell r="Y473">
            <v>0</v>
          </cell>
        </row>
        <row r="474">
          <cell r="A474">
            <v>200202</v>
          </cell>
          <cell r="B474" t="str">
            <v>map</v>
          </cell>
          <cell r="C474" t="str">
            <v>map43</v>
          </cell>
          <cell r="D474">
            <v>37281</v>
          </cell>
          <cell r="E474">
            <v>37288</v>
          </cell>
          <cell r="F474">
            <v>37290</v>
          </cell>
          <cell r="G474">
            <v>5880</v>
          </cell>
          <cell r="H474">
            <v>5880</v>
          </cell>
          <cell r="I474" t="str">
            <v>FCA Belorechenskaja</v>
          </cell>
          <cell r="J474" t="str">
            <v>FOB Novorossijsk</v>
          </cell>
          <cell r="K474" t="str">
            <v>Белореченск</v>
          </cell>
          <cell r="L474" t="str">
            <v>КГОК</v>
          </cell>
          <cell r="M474" t="str">
            <v>GMF</v>
          </cell>
          <cell r="N474" t="str">
            <v>Fedcom</v>
          </cell>
          <cell r="O474">
            <v>135</v>
          </cell>
          <cell r="P474">
            <v>793800</v>
          </cell>
          <cell r="Q474">
            <v>793800</v>
          </cell>
          <cell r="R474">
            <v>0</v>
          </cell>
          <cell r="S474" t="str">
            <v>Railco</v>
          </cell>
          <cell r="T474">
            <v>76440</v>
          </cell>
          <cell r="U474">
            <v>73437.429999999993</v>
          </cell>
          <cell r="V474">
            <v>3002.57</v>
          </cell>
          <cell r="W474">
            <v>0</v>
          </cell>
          <cell r="X474">
            <v>0</v>
          </cell>
          <cell r="Y474">
            <v>0</v>
          </cell>
        </row>
        <row r="475">
          <cell r="A475">
            <v>200202</v>
          </cell>
          <cell r="B475" t="str">
            <v>map</v>
          </cell>
          <cell r="C475" t="str">
            <v>map44</v>
          </cell>
          <cell r="D475">
            <v>37305</v>
          </cell>
          <cell r="E475">
            <v>37142</v>
          </cell>
          <cell r="F475">
            <v>37132</v>
          </cell>
          <cell r="G475">
            <v>6000</v>
          </cell>
          <cell r="H475">
            <v>6000</v>
          </cell>
          <cell r="I475" t="str">
            <v>FCA Belorechenskaja</v>
          </cell>
          <cell r="J475" t="str">
            <v>FOB Novorossijsk</v>
          </cell>
          <cell r="K475" t="str">
            <v>Белореченск</v>
          </cell>
          <cell r="L475" t="str">
            <v>КГОК</v>
          </cell>
          <cell r="M475" t="str">
            <v>GMF</v>
          </cell>
          <cell r="N475" t="str">
            <v>Fedcom</v>
          </cell>
          <cell r="O475">
            <v>135</v>
          </cell>
          <cell r="P475">
            <v>810000</v>
          </cell>
          <cell r="Q475">
            <v>729000</v>
          </cell>
          <cell r="R475">
            <v>81000</v>
          </cell>
          <cell r="S475" t="str">
            <v>Railco</v>
          </cell>
          <cell r="T475">
            <v>78000</v>
          </cell>
          <cell r="U475">
            <v>46387.9</v>
          </cell>
          <cell r="V475">
            <v>31612.1</v>
          </cell>
          <cell r="W475">
            <v>0</v>
          </cell>
          <cell r="X475">
            <v>0</v>
          </cell>
          <cell r="Y475">
            <v>0</v>
          </cell>
        </row>
        <row r="476">
          <cell r="A476">
            <v>200111</v>
          </cell>
          <cell r="B476" t="str">
            <v>map</v>
          </cell>
          <cell r="C476" t="str">
            <v>map47</v>
          </cell>
          <cell r="D476">
            <v>37219</v>
          </cell>
          <cell r="E476">
            <v>37218</v>
          </cell>
          <cell r="F476">
            <v>37221</v>
          </cell>
          <cell r="G476">
            <v>6317</v>
          </cell>
          <cell r="H476">
            <v>6317</v>
          </cell>
          <cell r="I476" t="str">
            <v>FCA Belorechenskaja</v>
          </cell>
          <cell r="J476" t="str">
            <v>FOB Novorossijsk</v>
          </cell>
          <cell r="K476" t="str">
            <v>Белореченск</v>
          </cell>
          <cell r="L476" t="str">
            <v>КГОК</v>
          </cell>
          <cell r="M476" t="str">
            <v>GMF</v>
          </cell>
          <cell r="N476" t="str">
            <v>SCPA</v>
          </cell>
          <cell r="O476">
            <v>137</v>
          </cell>
          <cell r="P476">
            <v>865429</v>
          </cell>
          <cell r="Q476">
            <v>865429</v>
          </cell>
          <cell r="R476">
            <v>0</v>
          </cell>
          <cell r="S476" t="str">
            <v>Railco</v>
          </cell>
          <cell r="T476">
            <v>68819.14</v>
          </cell>
          <cell r="U476">
            <v>68819.14</v>
          </cell>
          <cell r="V476">
            <v>0</v>
          </cell>
          <cell r="W476">
            <v>0</v>
          </cell>
          <cell r="X476">
            <v>0</v>
          </cell>
          <cell r="Y476">
            <v>0</v>
          </cell>
        </row>
        <row r="477">
          <cell r="A477">
            <v>200111</v>
          </cell>
          <cell r="B477" t="str">
            <v>map</v>
          </cell>
          <cell r="C477" t="str">
            <v>map49</v>
          </cell>
          <cell r="D477">
            <v>37225</v>
          </cell>
          <cell r="E477">
            <v>37225</v>
          </cell>
          <cell r="F477">
            <v>37256</v>
          </cell>
          <cell r="G477">
            <v>3000</v>
          </cell>
          <cell r="H477">
            <v>3000</v>
          </cell>
          <cell r="I477" t="str">
            <v>FCA Belorechenskaja</v>
          </cell>
          <cell r="J477" t="str">
            <v>FOB Novorossijsk</v>
          </cell>
          <cell r="K477" t="str">
            <v>Белореченск</v>
          </cell>
          <cell r="L477" t="str">
            <v>КГОК</v>
          </cell>
          <cell r="M477" t="str">
            <v>GMF</v>
          </cell>
          <cell r="N477" t="str">
            <v>Helm</v>
          </cell>
          <cell r="O477">
            <v>138</v>
          </cell>
          <cell r="P477">
            <v>414000</v>
          </cell>
          <cell r="Q477">
            <v>414000</v>
          </cell>
          <cell r="R477">
            <v>0</v>
          </cell>
          <cell r="S477" t="str">
            <v>Railco</v>
          </cell>
          <cell r="T477">
            <v>34488.639999999999</v>
          </cell>
          <cell r="U477">
            <v>34488.639999999999</v>
          </cell>
          <cell r="V477">
            <v>0</v>
          </cell>
          <cell r="W477">
            <v>0</v>
          </cell>
          <cell r="X477">
            <v>0</v>
          </cell>
          <cell r="Y477">
            <v>0</v>
          </cell>
        </row>
        <row r="478">
          <cell r="A478">
            <v>200201</v>
          </cell>
          <cell r="B478" t="str">
            <v>map</v>
          </cell>
          <cell r="C478" t="str">
            <v>map51</v>
          </cell>
          <cell r="D478">
            <v>37238</v>
          </cell>
          <cell r="E478">
            <v>37244</v>
          </cell>
          <cell r="F478">
            <v>37276</v>
          </cell>
          <cell r="G478">
            <v>32997.6015625</v>
          </cell>
          <cell r="H478">
            <v>33014.44140625</v>
          </cell>
          <cell r="I478" t="str">
            <v>DAF Ivangorod</v>
          </cell>
          <cell r="J478" t="str">
            <v>FOB Tallinn</v>
          </cell>
          <cell r="K478" t="str">
            <v>Фосфорит</v>
          </cell>
          <cell r="L478" t="str">
            <v>Фосфорит</v>
          </cell>
          <cell r="M478" t="str">
            <v>GMF</v>
          </cell>
          <cell r="N478" t="str">
            <v>Agrosin</v>
          </cell>
          <cell r="O478">
            <v>134</v>
          </cell>
          <cell r="P478">
            <v>4423934.96</v>
          </cell>
          <cell r="Q478">
            <v>4423934.96</v>
          </cell>
          <cell r="R478">
            <v>0</v>
          </cell>
          <cell r="S478" t="str">
            <v>EBSS</v>
          </cell>
          <cell r="T478">
            <v>396173.28</v>
          </cell>
          <cell r="U478">
            <v>281613.83</v>
          </cell>
          <cell r="V478">
            <v>114559.45</v>
          </cell>
          <cell r="W478">
            <v>0</v>
          </cell>
          <cell r="X478">
            <v>0</v>
          </cell>
          <cell r="Y478">
            <v>0</v>
          </cell>
        </row>
        <row r="479">
          <cell r="A479">
            <v>200203</v>
          </cell>
          <cell r="B479" t="str">
            <v>map</v>
          </cell>
          <cell r="C479" t="str">
            <v>map53</v>
          </cell>
          <cell r="D479">
            <v>37325</v>
          </cell>
          <cell r="F479">
            <v>37377</v>
          </cell>
          <cell r="G479">
            <v>20000</v>
          </cell>
          <cell r="H479">
            <v>20000</v>
          </cell>
          <cell r="I479" t="str">
            <v>DAF Ivangorod</v>
          </cell>
          <cell r="J479" t="str">
            <v>FOB Tallinn</v>
          </cell>
          <cell r="K479" t="str">
            <v>Фосфорит</v>
          </cell>
          <cell r="L479" t="str">
            <v>Фосфорит</v>
          </cell>
          <cell r="M479" t="str">
            <v>GMF</v>
          </cell>
          <cell r="N479" t="str">
            <v>Agrosin</v>
          </cell>
          <cell r="O479">
            <v>131</v>
          </cell>
          <cell r="P479">
            <v>2620000</v>
          </cell>
          <cell r="Q479">
            <v>0</v>
          </cell>
          <cell r="R479">
            <v>2620000</v>
          </cell>
          <cell r="S479" t="str">
            <v>EBSS</v>
          </cell>
          <cell r="T479">
            <v>190000</v>
          </cell>
          <cell r="U479">
            <v>0</v>
          </cell>
          <cell r="V479">
            <v>190000</v>
          </cell>
          <cell r="W479">
            <v>0</v>
          </cell>
          <cell r="X479">
            <v>0</v>
          </cell>
          <cell r="Y479">
            <v>0</v>
          </cell>
        </row>
        <row r="480">
          <cell r="A480">
            <v>200201</v>
          </cell>
          <cell r="B480" t="str">
            <v>map</v>
          </cell>
          <cell r="C480" t="str">
            <v>map54</v>
          </cell>
          <cell r="D480">
            <v>37274</v>
          </cell>
          <cell r="E480">
            <v>37274</v>
          </cell>
          <cell r="F480">
            <v>37286</v>
          </cell>
          <cell r="G480">
            <v>4980</v>
          </cell>
          <cell r="H480">
            <v>4955.06201171875</v>
          </cell>
          <cell r="I480" t="str">
            <v>FCA Belorechenskaja</v>
          </cell>
          <cell r="J480" t="str">
            <v>FOB Novorossijsk</v>
          </cell>
          <cell r="K480" t="str">
            <v>Белореченск</v>
          </cell>
          <cell r="L480" t="str">
            <v>КГОК</v>
          </cell>
          <cell r="M480" t="str">
            <v>GMF</v>
          </cell>
          <cell r="N480" t="str">
            <v>Transammonia</v>
          </cell>
          <cell r="O480">
            <v>136</v>
          </cell>
          <cell r="P480">
            <v>673888.43200000003</v>
          </cell>
          <cell r="Q480">
            <v>664323.14</v>
          </cell>
          <cell r="R480">
            <v>9565.2900000000009</v>
          </cell>
          <cell r="S480" t="str">
            <v>Railco</v>
          </cell>
          <cell r="T480">
            <v>64415.805999999997</v>
          </cell>
          <cell r="U480">
            <v>59471.67</v>
          </cell>
          <cell r="V480">
            <v>4944.1400000000003</v>
          </cell>
          <cell r="W480">
            <v>0</v>
          </cell>
          <cell r="X480">
            <v>0</v>
          </cell>
          <cell r="Y480">
            <v>0</v>
          </cell>
        </row>
        <row r="481">
          <cell r="A481">
            <v>200201</v>
          </cell>
          <cell r="B481" t="str">
            <v>map</v>
          </cell>
          <cell r="C481" t="str">
            <v>map57</v>
          </cell>
          <cell r="D481">
            <v>37278</v>
          </cell>
          <cell r="E481">
            <v>37286</v>
          </cell>
          <cell r="F481">
            <v>37286</v>
          </cell>
          <cell r="G481">
            <v>280</v>
          </cell>
          <cell r="H481">
            <v>280</v>
          </cell>
          <cell r="I481" t="str">
            <v>FCA Sala</v>
          </cell>
          <cell r="J481" t="str">
            <v>DAF Ivangorod</v>
          </cell>
          <cell r="K481" t="str">
            <v>Фосфорит</v>
          </cell>
          <cell r="L481" t="str">
            <v>Фосфорит</v>
          </cell>
          <cell r="M481" t="str">
            <v>GMF</v>
          </cell>
          <cell r="N481" t="str">
            <v>IET</v>
          </cell>
          <cell r="O481">
            <v>143.6</v>
          </cell>
          <cell r="P481">
            <v>40208</v>
          </cell>
          <cell r="Q481">
            <v>40208</v>
          </cell>
          <cell r="R481">
            <v>0</v>
          </cell>
          <cell r="T481">
            <v>0</v>
          </cell>
          <cell r="U481">
            <v>0</v>
          </cell>
          <cell r="V481">
            <v>0</v>
          </cell>
          <cell r="W481">
            <v>0</v>
          </cell>
          <cell r="X481">
            <v>0</v>
          </cell>
          <cell r="Y481">
            <v>0</v>
          </cell>
        </row>
        <row r="482">
          <cell r="A482">
            <v>200112</v>
          </cell>
          <cell r="B482" t="str">
            <v>map</v>
          </cell>
          <cell r="C482" t="str">
            <v>map58</v>
          </cell>
          <cell r="D482">
            <v>37251</v>
          </cell>
          <cell r="E482">
            <v>37252</v>
          </cell>
          <cell r="F482">
            <v>37252</v>
          </cell>
          <cell r="G482">
            <v>320</v>
          </cell>
          <cell r="H482">
            <v>320</v>
          </cell>
          <cell r="I482" t="str">
            <v>DAF Ivangorod</v>
          </cell>
          <cell r="J482" t="str">
            <v>DAF Ivangorod</v>
          </cell>
          <cell r="K482" t="str">
            <v>Фосфорит</v>
          </cell>
          <cell r="L482" t="str">
            <v>Фосфорит</v>
          </cell>
          <cell r="M482" t="str">
            <v>GMF</v>
          </cell>
          <cell r="N482" t="str">
            <v>SCPA</v>
          </cell>
          <cell r="O482">
            <v>142</v>
          </cell>
          <cell r="P482">
            <v>45440</v>
          </cell>
          <cell r="Q482">
            <v>29820</v>
          </cell>
          <cell r="R482">
            <v>15620</v>
          </cell>
          <cell r="T482">
            <v>0</v>
          </cell>
          <cell r="U482">
            <v>0</v>
          </cell>
          <cell r="V482">
            <v>0</v>
          </cell>
          <cell r="W482">
            <v>0</v>
          </cell>
          <cell r="X482">
            <v>0</v>
          </cell>
          <cell r="Y482">
            <v>0</v>
          </cell>
        </row>
        <row r="483">
          <cell r="A483">
            <v>200201</v>
          </cell>
          <cell r="B483" t="str">
            <v>map</v>
          </cell>
          <cell r="C483" t="str">
            <v>map59</v>
          </cell>
          <cell r="D483">
            <v>37245</v>
          </cell>
          <cell r="E483">
            <v>37262</v>
          </cell>
          <cell r="F483">
            <v>37262</v>
          </cell>
          <cell r="G483">
            <v>6568.54296875</v>
          </cell>
          <cell r="H483">
            <v>6609.56982421875</v>
          </cell>
          <cell r="I483" t="str">
            <v>DAF Ivangorod</v>
          </cell>
          <cell r="J483" t="str">
            <v>FOB Tallinn</v>
          </cell>
          <cell r="K483" t="str">
            <v>Фосфорит</v>
          </cell>
          <cell r="L483" t="str">
            <v>Фосфорит</v>
          </cell>
          <cell r="M483" t="str">
            <v>GMF</v>
          </cell>
          <cell r="N483" t="str">
            <v>Indagro</v>
          </cell>
          <cell r="O483">
            <v>135</v>
          </cell>
          <cell r="P483">
            <v>892291.95</v>
          </cell>
          <cell r="Q483">
            <v>892291.95</v>
          </cell>
          <cell r="R483">
            <v>0</v>
          </cell>
          <cell r="S483" t="str">
            <v>EBSS</v>
          </cell>
          <cell r="T483">
            <v>80212.990000000005</v>
          </cell>
          <cell r="U483">
            <v>80212.990000000005</v>
          </cell>
          <cell r="V483">
            <v>0</v>
          </cell>
          <cell r="W483">
            <v>0</v>
          </cell>
          <cell r="X483">
            <v>0</v>
          </cell>
          <cell r="Y483">
            <v>0</v>
          </cell>
        </row>
        <row r="484">
          <cell r="A484">
            <v>200202</v>
          </cell>
          <cell r="B484" t="str">
            <v>map</v>
          </cell>
          <cell r="C484" t="str">
            <v>map60</v>
          </cell>
          <cell r="D484">
            <v>37312</v>
          </cell>
          <cell r="G484">
            <v>1000</v>
          </cell>
          <cell r="H484">
            <v>1000</v>
          </cell>
          <cell r="I484" t="str">
            <v>DAF Ivangorod</v>
          </cell>
          <cell r="J484" t="str">
            <v>DAF Ivangorod</v>
          </cell>
          <cell r="K484" t="str">
            <v>Фосфорит</v>
          </cell>
          <cell r="L484" t="str">
            <v>Фосфорит</v>
          </cell>
          <cell r="M484" t="str">
            <v>GMF</v>
          </cell>
          <cell r="N484" t="str">
            <v>IET</v>
          </cell>
          <cell r="O484">
            <v>143.6</v>
          </cell>
          <cell r="P484">
            <v>143600</v>
          </cell>
          <cell r="Q484">
            <v>0</v>
          </cell>
          <cell r="R484">
            <v>143600</v>
          </cell>
          <cell r="T484">
            <v>0</v>
          </cell>
          <cell r="U484">
            <v>0</v>
          </cell>
          <cell r="V484">
            <v>0</v>
          </cell>
          <cell r="W484">
            <v>0</v>
          </cell>
          <cell r="X484">
            <v>0</v>
          </cell>
          <cell r="Y484">
            <v>0</v>
          </cell>
        </row>
        <row r="485">
          <cell r="A485">
            <v>200201</v>
          </cell>
          <cell r="B485" t="str">
            <v>map</v>
          </cell>
          <cell r="C485" t="str">
            <v>map65</v>
          </cell>
          <cell r="D485">
            <v>37278</v>
          </cell>
          <cell r="E485">
            <v>37282</v>
          </cell>
          <cell r="F485">
            <v>37287</v>
          </cell>
          <cell r="G485">
            <v>1993.5999755859375</v>
          </cell>
          <cell r="H485">
            <v>2001.2640380859375</v>
          </cell>
          <cell r="I485" t="str">
            <v>DAF Ivangorod</v>
          </cell>
          <cell r="J485" t="str">
            <v>FOB Tallinn</v>
          </cell>
          <cell r="K485" t="str">
            <v>Фосфорит</v>
          </cell>
          <cell r="L485" t="str">
            <v>Фосфорит</v>
          </cell>
          <cell r="M485" t="str">
            <v>GMF</v>
          </cell>
          <cell r="N485" t="str">
            <v>Unifert</v>
          </cell>
          <cell r="O485">
            <v>136</v>
          </cell>
          <cell r="P485">
            <v>272171.90399999998</v>
          </cell>
          <cell r="Q485">
            <v>272171.90000000002</v>
          </cell>
          <cell r="R485">
            <v>0</v>
          </cell>
          <cell r="S485" t="str">
            <v>EBSS</v>
          </cell>
          <cell r="T485">
            <v>14657.2</v>
          </cell>
          <cell r="U485">
            <v>14657.2</v>
          </cell>
          <cell r="V485">
            <v>0</v>
          </cell>
          <cell r="W485">
            <v>0</v>
          </cell>
          <cell r="X485">
            <v>0</v>
          </cell>
          <cell r="Y485">
            <v>0</v>
          </cell>
        </row>
        <row r="486">
          <cell r="A486">
            <v>200202</v>
          </cell>
          <cell r="B486" t="str">
            <v>map</v>
          </cell>
          <cell r="C486" t="str">
            <v>map66</v>
          </cell>
          <cell r="D486">
            <v>37307</v>
          </cell>
          <cell r="G486">
            <v>520</v>
          </cell>
          <cell r="H486">
            <v>520</v>
          </cell>
          <cell r="I486" t="str">
            <v>FCA Sala</v>
          </cell>
          <cell r="J486" t="str">
            <v>DAF Ivangorod</v>
          </cell>
          <cell r="K486" t="str">
            <v>Фосфорит</v>
          </cell>
          <cell r="L486" t="str">
            <v>Фосфорит</v>
          </cell>
          <cell r="M486" t="str">
            <v>GMF</v>
          </cell>
          <cell r="N486" t="str">
            <v>IET</v>
          </cell>
          <cell r="O486">
            <v>143.6</v>
          </cell>
          <cell r="P486">
            <v>74672</v>
          </cell>
          <cell r="Q486">
            <v>9334</v>
          </cell>
          <cell r="R486">
            <v>65338</v>
          </cell>
          <cell r="T486">
            <v>0</v>
          </cell>
          <cell r="U486">
            <v>0</v>
          </cell>
          <cell r="V486">
            <v>0</v>
          </cell>
          <cell r="W486">
            <v>0</v>
          </cell>
          <cell r="X486">
            <v>0</v>
          </cell>
          <cell r="Y486">
            <v>0</v>
          </cell>
        </row>
        <row r="487">
          <cell r="A487">
            <v>200202</v>
          </cell>
          <cell r="B487" t="str">
            <v>map</v>
          </cell>
          <cell r="C487" t="str">
            <v>map67</v>
          </cell>
          <cell r="D487">
            <v>37303</v>
          </cell>
          <cell r="G487">
            <v>6000</v>
          </cell>
          <cell r="H487">
            <v>6000</v>
          </cell>
          <cell r="I487" t="str">
            <v>FCA Belorechenskaja</v>
          </cell>
          <cell r="J487" t="str">
            <v>FOB Novorossijsk</v>
          </cell>
          <cell r="K487" t="str">
            <v>Белореченск</v>
          </cell>
          <cell r="L487" t="str">
            <v>КГОК</v>
          </cell>
          <cell r="M487" t="str">
            <v>GMF</v>
          </cell>
          <cell r="N487" t="str">
            <v>SCPA</v>
          </cell>
          <cell r="O487">
            <v>135</v>
          </cell>
          <cell r="P487">
            <v>810000</v>
          </cell>
          <cell r="Q487">
            <v>0</v>
          </cell>
          <cell r="R487">
            <v>810000</v>
          </cell>
          <cell r="S487" t="str">
            <v>Railco</v>
          </cell>
          <cell r="T487">
            <v>72000</v>
          </cell>
          <cell r="U487">
            <v>0</v>
          </cell>
          <cell r="V487">
            <v>72000</v>
          </cell>
          <cell r="W487">
            <v>0</v>
          </cell>
          <cell r="X487">
            <v>0</v>
          </cell>
          <cell r="Y487">
            <v>0</v>
          </cell>
        </row>
        <row r="488">
          <cell r="A488">
            <v>200202</v>
          </cell>
          <cell r="B488" t="str">
            <v>map</v>
          </cell>
          <cell r="C488" t="str">
            <v>map68</v>
          </cell>
          <cell r="D488">
            <v>37309</v>
          </cell>
          <cell r="G488">
            <v>1500</v>
          </cell>
          <cell r="H488">
            <v>1500</v>
          </cell>
          <cell r="I488" t="str">
            <v>FCA Belorechenskaja</v>
          </cell>
          <cell r="J488" t="str">
            <v>DAF Uspenskaya</v>
          </cell>
          <cell r="K488" t="str">
            <v>Белореченск</v>
          </cell>
          <cell r="L488" t="str">
            <v>КГОК</v>
          </cell>
          <cell r="M488" t="str">
            <v>GMF</v>
          </cell>
          <cell r="N488" t="str">
            <v>IET</v>
          </cell>
          <cell r="O488">
            <v>141</v>
          </cell>
          <cell r="P488">
            <v>211500</v>
          </cell>
          <cell r="Q488">
            <v>0</v>
          </cell>
          <cell r="R488">
            <v>211500</v>
          </cell>
          <cell r="S488" t="str">
            <v>Railco</v>
          </cell>
          <cell r="T488">
            <v>15915</v>
          </cell>
          <cell r="U488">
            <v>15915</v>
          </cell>
          <cell r="V488">
            <v>0</v>
          </cell>
          <cell r="W488">
            <v>0</v>
          </cell>
          <cell r="X488">
            <v>0</v>
          </cell>
          <cell r="Y488">
            <v>0</v>
          </cell>
        </row>
        <row r="489">
          <cell r="A489">
            <v>200202</v>
          </cell>
          <cell r="B489" t="str">
            <v>map</v>
          </cell>
          <cell r="C489" t="str">
            <v>map69</v>
          </cell>
          <cell r="D489">
            <v>37281</v>
          </cell>
          <cell r="G489">
            <v>5000</v>
          </cell>
          <cell r="H489">
            <v>5000</v>
          </cell>
          <cell r="I489" t="str">
            <v>FCA Belorechenskaja</v>
          </cell>
          <cell r="J489" t="str">
            <v>FOB Novorossijsk</v>
          </cell>
          <cell r="K489" t="str">
            <v>Белореченск</v>
          </cell>
          <cell r="L489" t="str">
            <v>КГОК</v>
          </cell>
          <cell r="M489" t="str">
            <v>GMF</v>
          </cell>
          <cell r="N489" t="str">
            <v>Helm</v>
          </cell>
          <cell r="O489">
            <v>135</v>
          </cell>
          <cell r="P489">
            <v>675000</v>
          </cell>
          <cell r="Q489">
            <v>0</v>
          </cell>
          <cell r="R489">
            <v>675000</v>
          </cell>
          <cell r="S489" t="str">
            <v>Railco</v>
          </cell>
          <cell r="T489">
            <v>60000</v>
          </cell>
          <cell r="U489">
            <v>0</v>
          </cell>
          <cell r="V489">
            <v>60000</v>
          </cell>
          <cell r="W489">
            <v>0</v>
          </cell>
          <cell r="X489">
            <v>0</v>
          </cell>
          <cell r="Y489">
            <v>0</v>
          </cell>
        </row>
        <row r="490">
          <cell r="A490">
            <v>200202</v>
          </cell>
          <cell r="B490" t="str">
            <v>map</v>
          </cell>
          <cell r="C490" t="str">
            <v>map70</v>
          </cell>
          <cell r="D490">
            <v>37312</v>
          </cell>
          <cell r="G490">
            <v>2300</v>
          </cell>
          <cell r="H490">
            <v>2300</v>
          </cell>
          <cell r="I490" t="str">
            <v>DAF Ivangorod</v>
          </cell>
          <cell r="J490" t="str">
            <v>FOB Tallinn</v>
          </cell>
          <cell r="K490" t="str">
            <v>Фосфорит</v>
          </cell>
          <cell r="L490" t="str">
            <v>Фосфорит</v>
          </cell>
          <cell r="M490" t="str">
            <v>GMF</v>
          </cell>
          <cell r="N490" t="str">
            <v>Unifert</v>
          </cell>
          <cell r="O490">
            <v>137</v>
          </cell>
          <cell r="P490">
            <v>315100</v>
          </cell>
          <cell r="Q490">
            <v>137000</v>
          </cell>
          <cell r="R490">
            <v>178100</v>
          </cell>
          <cell r="S490" t="str">
            <v>EBSS</v>
          </cell>
          <cell r="T490">
            <v>21850</v>
          </cell>
          <cell r="U490">
            <v>0</v>
          </cell>
          <cell r="V490">
            <v>21850</v>
          </cell>
          <cell r="W490">
            <v>0</v>
          </cell>
          <cell r="X490">
            <v>0</v>
          </cell>
          <cell r="Y490">
            <v>0</v>
          </cell>
        </row>
        <row r="491">
          <cell r="A491">
            <v>200202</v>
          </cell>
          <cell r="B491" t="str">
            <v>map</v>
          </cell>
          <cell r="C491" t="str">
            <v>map71</v>
          </cell>
          <cell r="D491">
            <v>37313</v>
          </cell>
          <cell r="G491">
            <v>180</v>
          </cell>
          <cell r="H491">
            <v>180</v>
          </cell>
          <cell r="I491" t="str">
            <v>DAF Ivangorod</v>
          </cell>
          <cell r="J491" t="str">
            <v>DAF Ivangorod</v>
          </cell>
          <cell r="K491" t="str">
            <v>Фосфорит</v>
          </cell>
          <cell r="L491" t="str">
            <v>Фосфорит</v>
          </cell>
          <cell r="M491" t="str">
            <v>GMF</v>
          </cell>
          <cell r="N491" t="str">
            <v>Fertile Invest</v>
          </cell>
          <cell r="O491">
            <v>142</v>
          </cell>
          <cell r="P491">
            <v>25560</v>
          </cell>
          <cell r="Q491">
            <v>0</v>
          </cell>
          <cell r="R491">
            <v>25560</v>
          </cell>
          <cell r="T491">
            <v>0</v>
          </cell>
          <cell r="U491">
            <v>0</v>
          </cell>
          <cell r="V491">
            <v>0</v>
          </cell>
          <cell r="W491">
            <v>0</v>
          </cell>
          <cell r="X491">
            <v>0</v>
          </cell>
          <cell r="Y491">
            <v>0</v>
          </cell>
        </row>
        <row r="492">
          <cell r="A492">
            <v>200202</v>
          </cell>
          <cell r="B492" t="str">
            <v>map</v>
          </cell>
          <cell r="C492" t="str">
            <v>map72</v>
          </cell>
          <cell r="D492">
            <v>37311</v>
          </cell>
          <cell r="G492">
            <v>195</v>
          </cell>
          <cell r="H492">
            <v>195</v>
          </cell>
          <cell r="I492" t="str">
            <v>DAF Ivangorod</v>
          </cell>
          <cell r="J492" t="str">
            <v>DAF Ivangorod</v>
          </cell>
          <cell r="K492" t="str">
            <v>Фосфорит</v>
          </cell>
          <cell r="L492" t="str">
            <v>Фосфорит</v>
          </cell>
          <cell r="M492" t="str">
            <v>GMF</v>
          </cell>
          <cell r="N492" t="str">
            <v>IET</v>
          </cell>
          <cell r="O492">
            <v>143.6</v>
          </cell>
          <cell r="P492">
            <v>28002</v>
          </cell>
          <cell r="Q492">
            <v>0</v>
          </cell>
          <cell r="R492">
            <v>28002</v>
          </cell>
          <cell r="T492">
            <v>0</v>
          </cell>
          <cell r="U492">
            <v>0</v>
          </cell>
          <cell r="V492">
            <v>0</v>
          </cell>
          <cell r="W492">
            <v>0</v>
          </cell>
          <cell r="X492">
            <v>0</v>
          </cell>
          <cell r="Y492">
            <v>0</v>
          </cell>
        </row>
        <row r="493">
          <cell r="A493">
            <v>200201</v>
          </cell>
          <cell r="B493" t="str">
            <v>misc</v>
          </cell>
          <cell r="C493" t="str">
            <v>misc01</v>
          </cell>
          <cell r="D493">
            <v>37264</v>
          </cell>
          <cell r="E493">
            <v>37264</v>
          </cell>
          <cell r="F493">
            <v>37264</v>
          </cell>
          <cell r="G493">
            <v>3.2999999523162842</v>
          </cell>
          <cell r="H493">
            <v>3.2999999523162842</v>
          </cell>
          <cell r="I493" t="str">
            <v>DDU Nevinnomyssk</v>
          </cell>
          <cell r="J493" t="str">
            <v>DDU Nevinnomyssk</v>
          </cell>
          <cell r="K493" t="str">
            <v>Novochem</v>
          </cell>
          <cell r="L493" t="str">
            <v>Astya</v>
          </cell>
          <cell r="M493" t="str">
            <v>Mirintex</v>
          </cell>
          <cell r="N493" t="str">
            <v>NVTI</v>
          </cell>
          <cell r="O493">
            <v>1700</v>
          </cell>
          <cell r="P493">
            <v>5610</v>
          </cell>
          <cell r="Q493">
            <v>5610</v>
          </cell>
          <cell r="R493">
            <v>0</v>
          </cell>
          <cell r="T493">
            <v>0</v>
          </cell>
          <cell r="U493">
            <v>0</v>
          </cell>
          <cell r="V493">
            <v>0</v>
          </cell>
          <cell r="W493">
            <v>0</v>
          </cell>
          <cell r="X493">
            <v>0</v>
          </cell>
          <cell r="Y493">
            <v>0</v>
          </cell>
        </row>
        <row r="494">
          <cell r="A494">
            <v>200201</v>
          </cell>
          <cell r="B494" t="str">
            <v>misc</v>
          </cell>
          <cell r="C494" t="str">
            <v>misc02</v>
          </cell>
          <cell r="D494">
            <v>37264</v>
          </cell>
          <cell r="E494">
            <v>37264</v>
          </cell>
          <cell r="F494">
            <v>37264</v>
          </cell>
          <cell r="G494">
            <v>15.840000152587891</v>
          </cell>
          <cell r="H494">
            <v>15.840000152587891</v>
          </cell>
          <cell r="I494" t="str">
            <v>DDU Nevinnomyssk</v>
          </cell>
          <cell r="J494" t="str">
            <v>DDU Nevinnomyssk</v>
          </cell>
          <cell r="K494" t="str">
            <v>Novochem</v>
          </cell>
          <cell r="L494" t="str">
            <v>Astya</v>
          </cell>
          <cell r="M494" t="str">
            <v>Mirintex</v>
          </cell>
          <cell r="N494" t="str">
            <v>NVTI</v>
          </cell>
          <cell r="O494">
            <v>1550</v>
          </cell>
          <cell r="P494">
            <v>24552</v>
          </cell>
          <cell r="Q494">
            <v>24552</v>
          </cell>
          <cell r="R494">
            <v>0</v>
          </cell>
          <cell r="T494">
            <v>0</v>
          </cell>
          <cell r="U494">
            <v>0</v>
          </cell>
          <cell r="V494">
            <v>0</v>
          </cell>
          <cell r="W494">
            <v>0</v>
          </cell>
          <cell r="X494">
            <v>0</v>
          </cell>
          <cell r="Y494">
            <v>0</v>
          </cell>
        </row>
        <row r="495">
          <cell r="A495">
            <v>200107</v>
          </cell>
          <cell r="B495" t="str">
            <v>np</v>
          </cell>
          <cell r="C495" t="str">
            <v>np01</v>
          </cell>
          <cell r="D495">
            <v>37099</v>
          </cell>
          <cell r="E495">
            <v>37099</v>
          </cell>
          <cell r="F495">
            <v>37099</v>
          </cell>
          <cell r="G495">
            <v>986.5</v>
          </cell>
          <cell r="H495">
            <v>986.5</v>
          </cell>
          <cell r="I495" t="str">
            <v>FCA Sala</v>
          </cell>
          <cell r="J495" t="str">
            <v>FCA Sala</v>
          </cell>
          <cell r="K495" t="str">
            <v>Фосфорит</v>
          </cell>
          <cell r="L495" t="str">
            <v>Фосфорит</v>
          </cell>
          <cell r="M495" t="str">
            <v>GMF</v>
          </cell>
          <cell r="N495" t="str">
            <v>Express Eng</v>
          </cell>
          <cell r="O495">
            <v>102</v>
          </cell>
          <cell r="P495">
            <v>100623</v>
          </cell>
          <cell r="Q495">
            <v>100623</v>
          </cell>
          <cell r="R495">
            <v>0</v>
          </cell>
          <cell r="T495">
            <v>0</v>
          </cell>
          <cell r="U495">
            <v>0</v>
          </cell>
          <cell r="V495">
            <v>0</v>
          </cell>
          <cell r="W495">
            <v>0</v>
          </cell>
          <cell r="X495">
            <v>0</v>
          </cell>
          <cell r="Y495">
            <v>0</v>
          </cell>
        </row>
        <row r="496">
          <cell r="A496">
            <v>200107</v>
          </cell>
          <cell r="B496" t="str">
            <v>np</v>
          </cell>
          <cell r="C496" t="str">
            <v>np02</v>
          </cell>
          <cell r="D496">
            <v>37103</v>
          </cell>
          <cell r="E496">
            <v>37103</v>
          </cell>
          <cell r="F496">
            <v>37103</v>
          </cell>
          <cell r="G496">
            <v>1487.4000244140625</v>
          </cell>
          <cell r="H496">
            <v>1487.4000244140625</v>
          </cell>
          <cell r="I496" t="str">
            <v>FCA Sala</v>
          </cell>
          <cell r="J496" t="str">
            <v>FCA Sala</v>
          </cell>
          <cell r="K496" t="str">
            <v>Фосфорит</v>
          </cell>
          <cell r="L496" t="str">
            <v>Фосфорит</v>
          </cell>
          <cell r="M496" t="str">
            <v>GMF</v>
          </cell>
          <cell r="N496" t="str">
            <v>Express Eng</v>
          </cell>
          <cell r="O496">
            <v>102</v>
          </cell>
          <cell r="P496">
            <v>151714.79999999999</v>
          </cell>
          <cell r="Q496">
            <v>151714.79999999999</v>
          </cell>
          <cell r="R496">
            <v>0</v>
          </cell>
          <cell r="T496">
            <v>0</v>
          </cell>
          <cell r="U496">
            <v>0</v>
          </cell>
          <cell r="V496">
            <v>0</v>
          </cell>
          <cell r="W496">
            <v>0</v>
          </cell>
          <cell r="X496">
            <v>0</v>
          </cell>
          <cell r="Y496">
            <v>0</v>
          </cell>
        </row>
        <row r="497">
          <cell r="A497">
            <v>200108</v>
          </cell>
          <cell r="B497" t="str">
            <v>np</v>
          </cell>
          <cell r="C497" t="str">
            <v>np03</v>
          </cell>
          <cell r="D497">
            <v>37113</v>
          </cell>
          <cell r="E497">
            <v>37113</v>
          </cell>
          <cell r="F497">
            <v>37116</v>
          </cell>
          <cell r="G497">
            <v>14655</v>
          </cell>
          <cell r="H497">
            <v>14602.5</v>
          </cell>
          <cell r="I497" t="str">
            <v>DAF Ivangorod</v>
          </cell>
          <cell r="J497" t="str">
            <v>FOB Muuga</v>
          </cell>
          <cell r="K497" t="str">
            <v>Фосфорит</v>
          </cell>
          <cell r="L497" t="str">
            <v>Фосфорит</v>
          </cell>
          <cell r="M497" t="str">
            <v>GMF</v>
          </cell>
          <cell r="N497" t="str">
            <v>Helm</v>
          </cell>
          <cell r="O497">
            <v>106</v>
          </cell>
          <cell r="P497">
            <v>1531604.58</v>
          </cell>
          <cell r="Q497">
            <v>1531604.58</v>
          </cell>
          <cell r="R497">
            <v>0</v>
          </cell>
          <cell r="S497" t="str">
            <v>EBSS</v>
          </cell>
          <cell r="T497">
            <v>120039.13</v>
          </cell>
          <cell r="U497">
            <v>120039.13</v>
          </cell>
          <cell r="V497">
            <v>0</v>
          </cell>
          <cell r="W497">
            <v>0</v>
          </cell>
          <cell r="X497">
            <v>0</v>
          </cell>
          <cell r="Y497">
            <v>0</v>
          </cell>
        </row>
        <row r="498">
          <cell r="A498">
            <v>200109</v>
          </cell>
          <cell r="B498" t="str">
            <v>np</v>
          </cell>
          <cell r="C498" t="str">
            <v>np05</v>
          </cell>
          <cell r="D498">
            <v>37144</v>
          </cell>
          <cell r="E498">
            <v>37145</v>
          </cell>
          <cell r="F498">
            <v>37147</v>
          </cell>
          <cell r="G498">
            <v>19543.80078125</v>
          </cell>
          <cell r="H498">
            <v>19517.283203125</v>
          </cell>
          <cell r="I498" t="str">
            <v>DAF Ivangorod</v>
          </cell>
          <cell r="J498" t="str">
            <v>FOB Muuga</v>
          </cell>
          <cell r="K498" t="str">
            <v>Фосфорит</v>
          </cell>
          <cell r="L498" t="str">
            <v>Фосфорит</v>
          </cell>
          <cell r="M498" t="str">
            <v>GMF</v>
          </cell>
          <cell r="N498" t="str">
            <v>Wittraco</v>
          </cell>
          <cell r="O498">
            <v>110</v>
          </cell>
          <cell r="P498">
            <v>2147181.2400000002</v>
          </cell>
          <cell r="Q498">
            <v>2146901.2400000002</v>
          </cell>
          <cell r="R498">
            <v>280</v>
          </cell>
          <cell r="S498" t="str">
            <v>EBSS</v>
          </cell>
          <cell r="T498">
            <v>158876.94</v>
          </cell>
          <cell r="U498">
            <v>158876.94</v>
          </cell>
          <cell r="V498">
            <v>0</v>
          </cell>
          <cell r="W498">
            <v>0</v>
          </cell>
          <cell r="X498">
            <v>0</v>
          </cell>
          <cell r="Y498">
            <v>0</v>
          </cell>
        </row>
        <row r="499">
          <cell r="A499">
            <v>200109</v>
          </cell>
          <cell r="B499" t="str">
            <v>np</v>
          </cell>
          <cell r="C499" t="str">
            <v>np06</v>
          </cell>
          <cell r="D499">
            <v>37142</v>
          </cell>
          <cell r="E499">
            <v>37151</v>
          </cell>
          <cell r="F499">
            <v>37156</v>
          </cell>
          <cell r="G499">
            <v>15054</v>
          </cell>
          <cell r="H499">
            <v>15054</v>
          </cell>
          <cell r="I499" t="str">
            <v>FCA Belorechenskaya</v>
          </cell>
          <cell r="J499" t="str">
            <v>FOB Novorossijsk</v>
          </cell>
          <cell r="K499" t="str">
            <v>Белореченск</v>
          </cell>
          <cell r="L499" t="str">
            <v>КГОК</v>
          </cell>
          <cell r="M499" t="str">
            <v>GMF</v>
          </cell>
          <cell r="N499" t="str">
            <v>Helm</v>
          </cell>
          <cell r="O499">
            <v>109</v>
          </cell>
          <cell r="P499">
            <v>1584762.92</v>
          </cell>
          <cell r="Q499">
            <v>1584762.92</v>
          </cell>
          <cell r="R499">
            <v>0</v>
          </cell>
          <cell r="S499" t="str">
            <v>Railco</v>
          </cell>
          <cell r="T499">
            <v>187291.51</v>
          </cell>
          <cell r="U499">
            <v>219234.51</v>
          </cell>
          <cell r="V499">
            <v>-31943</v>
          </cell>
          <cell r="W499">
            <v>0</v>
          </cell>
          <cell r="X499">
            <v>0</v>
          </cell>
          <cell r="Y499">
            <v>0</v>
          </cell>
        </row>
        <row r="500">
          <cell r="A500">
            <v>200108</v>
          </cell>
          <cell r="B500" t="str">
            <v>np</v>
          </cell>
          <cell r="C500" t="str">
            <v>np07</v>
          </cell>
          <cell r="E500">
            <v>37120</v>
          </cell>
          <cell r="F500">
            <v>37120</v>
          </cell>
          <cell r="G500">
            <v>1391.699951171875</v>
          </cell>
          <cell r="H500">
            <v>1391.699951171875</v>
          </cell>
          <cell r="I500" t="str">
            <v>FOB Klaipeda</v>
          </cell>
          <cell r="J500" t="str">
            <v>FOB Klaipeda</v>
          </cell>
          <cell r="K500" t="str">
            <v>Lifosa</v>
          </cell>
          <cell r="L500" t="str">
            <v>Lifosa</v>
          </cell>
          <cell r="M500" t="str">
            <v>GMF</v>
          </cell>
          <cell r="N500" t="str">
            <v>Kemira</v>
          </cell>
          <cell r="O500">
            <v>142.5</v>
          </cell>
          <cell r="P500">
            <v>198317.25</v>
          </cell>
          <cell r="Q500">
            <v>198317.25</v>
          </cell>
          <cell r="R500">
            <v>0</v>
          </cell>
          <cell r="T500">
            <v>0</v>
          </cell>
          <cell r="U500">
            <v>0</v>
          </cell>
          <cell r="V500">
            <v>0</v>
          </cell>
          <cell r="W500">
            <v>0</v>
          </cell>
          <cell r="X500">
            <v>0</v>
          </cell>
          <cell r="Y500">
            <v>0</v>
          </cell>
        </row>
        <row r="501">
          <cell r="A501">
            <v>200108</v>
          </cell>
          <cell r="B501" t="str">
            <v>np</v>
          </cell>
          <cell r="C501" t="str">
            <v>np08</v>
          </cell>
          <cell r="E501">
            <v>37122</v>
          </cell>
          <cell r="F501">
            <v>37122</v>
          </cell>
          <cell r="G501">
            <v>7050</v>
          </cell>
          <cell r="H501">
            <v>7050</v>
          </cell>
          <cell r="I501" t="str">
            <v>FOB Klaipeda</v>
          </cell>
          <cell r="J501" t="str">
            <v>FOB Klaipeda</v>
          </cell>
          <cell r="K501" t="str">
            <v>Lifosa</v>
          </cell>
          <cell r="L501" t="str">
            <v>Lifosa</v>
          </cell>
          <cell r="M501" t="str">
            <v>GMF</v>
          </cell>
          <cell r="N501" t="str">
            <v>Kemira</v>
          </cell>
          <cell r="O501">
            <v>142.5</v>
          </cell>
          <cell r="P501">
            <v>1004625</v>
          </cell>
          <cell r="Q501">
            <v>1004625</v>
          </cell>
          <cell r="R501">
            <v>0</v>
          </cell>
          <cell r="T501">
            <v>0</v>
          </cell>
          <cell r="U501">
            <v>0</v>
          </cell>
          <cell r="V501">
            <v>0</v>
          </cell>
          <cell r="W501">
            <v>0</v>
          </cell>
          <cell r="X501">
            <v>0</v>
          </cell>
          <cell r="Y501">
            <v>0</v>
          </cell>
        </row>
        <row r="502">
          <cell r="A502">
            <v>200111</v>
          </cell>
          <cell r="B502" t="str">
            <v>np</v>
          </cell>
          <cell r="C502" t="str">
            <v>np10</v>
          </cell>
          <cell r="D502">
            <v>37208</v>
          </cell>
          <cell r="E502">
            <v>37210</v>
          </cell>
          <cell r="F502">
            <v>37226</v>
          </cell>
          <cell r="G502">
            <v>10441.87890625</v>
          </cell>
          <cell r="H502">
            <v>10499.9501953125</v>
          </cell>
          <cell r="I502" t="str">
            <v>DAF Ivangorod</v>
          </cell>
          <cell r="J502" t="str">
            <v>FOB Tallinn</v>
          </cell>
          <cell r="K502" t="str">
            <v>Фосфорит</v>
          </cell>
          <cell r="L502" t="str">
            <v>Фосфорит</v>
          </cell>
          <cell r="M502" t="str">
            <v>GMF</v>
          </cell>
          <cell r="N502" t="str">
            <v>Agrosin</v>
          </cell>
          <cell r="O502">
            <v>102</v>
          </cell>
          <cell r="P502">
            <v>1070994.8999999999</v>
          </cell>
          <cell r="Q502">
            <v>1070994.8999999999</v>
          </cell>
          <cell r="R502">
            <v>0</v>
          </cell>
          <cell r="S502" t="str">
            <v>EBSS</v>
          </cell>
          <cell r="T502">
            <v>99774.83</v>
          </cell>
          <cell r="U502">
            <v>99774.83</v>
          </cell>
          <cell r="V502">
            <v>0</v>
          </cell>
          <cell r="W502">
            <v>0</v>
          </cell>
          <cell r="X502">
            <v>0</v>
          </cell>
          <cell r="Y502">
            <v>0</v>
          </cell>
        </row>
        <row r="503">
          <cell r="A503">
            <v>200108</v>
          </cell>
          <cell r="B503" t="str">
            <v>np</v>
          </cell>
          <cell r="C503" t="str">
            <v>np11</v>
          </cell>
          <cell r="E503">
            <v>37127</v>
          </cell>
          <cell r="F503">
            <v>37127</v>
          </cell>
          <cell r="G503">
            <v>3012.280029296875</v>
          </cell>
          <cell r="H503">
            <v>3012.280029296875</v>
          </cell>
          <cell r="I503" t="str">
            <v>FOB Klaipeda</v>
          </cell>
          <cell r="J503" t="str">
            <v>FOB Klaipeda</v>
          </cell>
          <cell r="K503" t="str">
            <v>Lifosa</v>
          </cell>
          <cell r="L503" t="str">
            <v>Lifosa</v>
          </cell>
          <cell r="M503" t="str">
            <v>GMF</v>
          </cell>
          <cell r="N503" t="str">
            <v>Kemira</v>
          </cell>
          <cell r="O503">
            <v>142.5</v>
          </cell>
          <cell r="P503">
            <v>429249.9</v>
          </cell>
          <cell r="Q503">
            <v>429249.9</v>
          </cell>
          <cell r="R503">
            <v>0</v>
          </cell>
          <cell r="T503">
            <v>0</v>
          </cell>
          <cell r="U503">
            <v>0</v>
          </cell>
          <cell r="V503">
            <v>0</v>
          </cell>
          <cell r="W503">
            <v>0</v>
          </cell>
          <cell r="X503">
            <v>0</v>
          </cell>
          <cell r="Y503">
            <v>0</v>
          </cell>
        </row>
        <row r="504">
          <cell r="A504">
            <v>200108</v>
          </cell>
          <cell r="B504" t="str">
            <v>np</v>
          </cell>
          <cell r="C504" t="str">
            <v>np12</v>
          </cell>
          <cell r="E504">
            <v>37128</v>
          </cell>
          <cell r="F504">
            <v>37128</v>
          </cell>
          <cell r="G504">
            <v>4090.699951171875</v>
          </cell>
          <cell r="H504">
            <v>4090.699951171875</v>
          </cell>
          <cell r="I504" t="str">
            <v>FOB Klaipeda</v>
          </cell>
          <cell r="J504" t="str">
            <v>FOB Klaipeda</v>
          </cell>
          <cell r="K504" t="str">
            <v>Lifosa</v>
          </cell>
          <cell r="L504" t="str">
            <v>Lifosa</v>
          </cell>
          <cell r="M504" t="str">
            <v>GMF</v>
          </cell>
          <cell r="N504" t="str">
            <v>Kemira</v>
          </cell>
          <cell r="O504">
            <v>142.5</v>
          </cell>
          <cell r="P504">
            <v>582924.75</v>
          </cell>
          <cell r="Q504">
            <v>582924.75</v>
          </cell>
          <cell r="R504">
            <v>0</v>
          </cell>
          <cell r="T504">
            <v>0</v>
          </cell>
          <cell r="U504">
            <v>0</v>
          </cell>
          <cell r="V504">
            <v>0</v>
          </cell>
          <cell r="W504">
            <v>0</v>
          </cell>
          <cell r="X504">
            <v>0</v>
          </cell>
          <cell r="Y504">
            <v>0</v>
          </cell>
        </row>
        <row r="505">
          <cell r="A505">
            <v>200109</v>
          </cell>
          <cell r="B505" t="str">
            <v>np</v>
          </cell>
          <cell r="C505" t="str">
            <v>np13</v>
          </cell>
          <cell r="E505">
            <v>37163</v>
          </cell>
          <cell r="F505">
            <v>37163</v>
          </cell>
          <cell r="G505">
            <v>5930.4599609375</v>
          </cell>
          <cell r="H505">
            <v>5930.4599609375</v>
          </cell>
          <cell r="I505" t="str">
            <v>FOB Klaipeda</v>
          </cell>
          <cell r="J505" t="str">
            <v>FOB Klaipeda</v>
          </cell>
          <cell r="K505" t="str">
            <v>Lifosa</v>
          </cell>
          <cell r="L505" t="str">
            <v>Lifosa</v>
          </cell>
          <cell r="M505" t="str">
            <v>GMF</v>
          </cell>
          <cell r="N505" t="str">
            <v>Kemira</v>
          </cell>
          <cell r="O505">
            <v>142.5</v>
          </cell>
          <cell r="P505">
            <v>845090.55</v>
          </cell>
          <cell r="Q505">
            <v>845090.55</v>
          </cell>
          <cell r="R505">
            <v>0</v>
          </cell>
          <cell r="T505">
            <v>0</v>
          </cell>
          <cell r="U505">
            <v>0</v>
          </cell>
          <cell r="V505">
            <v>0</v>
          </cell>
          <cell r="W505">
            <v>0</v>
          </cell>
          <cell r="X505">
            <v>0</v>
          </cell>
          <cell r="Y505">
            <v>0</v>
          </cell>
        </row>
        <row r="506">
          <cell r="A506">
            <v>200109</v>
          </cell>
          <cell r="B506" t="str">
            <v>np</v>
          </cell>
          <cell r="C506" t="str">
            <v>np14</v>
          </cell>
          <cell r="D506">
            <v>37151</v>
          </cell>
          <cell r="E506">
            <v>37156</v>
          </cell>
          <cell r="F506">
            <v>37156</v>
          </cell>
          <cell r="G506">
            <v>65</v>
          </cell>
          <cell r="H506">
            <v>65</v>
          </cell>
          <cell r="I506" t="str">
            <v>DAF Ivangorod</v>
          </cell>
          <cell r="J506" t="str">
            <v>DAF Ivangorod</v>
          </cell>
          <cell r="K506" t="str">
            <v>Фосфорит</v>
          </cell>
          <cell r="L506" t="str">
            <v>Фосфорит</v>
          </cell>
          <cell r="M506" t="str">
            <v>GMF</v>
          </cell>
          <cell r="N506" t="str">
            <v>Express Eng</v>
          </cell>
          <cell r="O506">
            <v>104.5</v>
          </cell>
          <cell r="P506">
            <v>6792.5</v>
          </cell>
          <cell r="Q506">
            <v>6792.5</v>
          </cell>
          <cell r="R506">
            <v>0</v>
          </cell>
          <cell r="T506">
            <v>0</v>
          </cell>
          <cell r="U506">
            <v>0</v>
          </cell>
          <cell r="V506">
            <v>0</v>
          </cell>
          <cell r="W506">
            <v>0</v>
          </cell>
          <cell r="X506">
            <v>0</v>
          </cell>
          <cell r="Y506">
            <v>0</v>
          </cell>
        </row>
        <row r="507">
          <cell r="A507">
            <v>200111</v>
          </cell>
          <cell r="B507" t="str">
            <v>np</v>
          </cell>
          <cell r="C507" t="str">
            <v>np15</v>
          </cell>
          <cell r="D507">
            <v>37220</v>
          </cell>
          <cell r="E507">
            <v>37218</v>
          </cell>
          <cell r="F507">
            <v>37218</v>
          </cell>
          <cell r="G507">
            <v>832.0999755859375</v>
          </cell>
          <cell r="H507">
            <v>832.0999755859375</v>
          </cell>
          <cell r="I507" t="str">
            <v>DAF Ivangorod</v>
          </cell>
          <cell r="J507" t="str">
            <v>DAF Ivangorod</v>
          </cell>
          <cell r="K507" t="str">
            <v>Фосфорит</v>
          </cell>
          <cell r="L507" t="str">
            <v>Фосфорит</v>
          </cell>
          <cell r="M507" t="str">
            <v>GMF</v>
          </cell>
          <cell r="N507" t="str">
            <v>SCPA</v>
          </cell>
          <cell r="O507">
            <v>106.6</v>
          </cell>
          <cell r="P507">
            <v>88701.86</v>
          </cell>
          <cell r="Q507">
            <v>88701.86</v>
          </cell>
          <cell r="R507">
            <v>0</v>
          </cell>
          <cell r="T507">
            <v>0</v>
          </cell>
          <cell r="U507">
            <v>0</v>
          </cell>
          <cell r="V507">
            <v>0</v>
          </cell>
          <cell r="W507">
            <v>0</v>
          </cell>
          <cell r="X507">
            <v>0</v>
          </cell>
          <cell r="Y507">
            <v>0</v>
          </cell>
        </row>
        <row r="508">
          <cell r="A508">
            <v>200109</v>
          </cell>
          <cell r="B508" t="str">
            <v>np</v>
          </cell>
          <cell r="C508" t="str">
            <v>np16</v>
          </cell>
          <cell r="E508">
            <v>37164</v>
          </cell>
          <cell r="F508">
            <v>37164</v>
          </cell>
          <cell r="G508">
            <v>6027.580078125</v>
          </cell>
          <cell r="H508">
            <v>6027.580078125</v>
          </cell>
          <cell r="I508" t="str">
            <v>FOB Klaipeda</v>
          </cell>
          <cell r="J508" t="str">
            <v>FOB Klaipeda</v>
          </cell>
          <cell r="K508" t="str">
            <v>Lifosa</v>
          </cell>
          <cell r="L508" t="str">
            <v>Lifosa</v>
          </cell>
          <cell r="M508" t="str">
            <v>GMF</v>
          </cell>
          <cell r="N508" t="str">
            <v>Kemira</v>
          </cell>
          <cell r="O508">
            <v>142.5</v>
          </cell>
          <cell r="P508">
            <v>858930.15</v>
          </cell>
          <cell r="Q508">
            <v>858930.15</v>
          </cell>
          <cell r="R508">
            <v>0</v>
          </cell>
          <cell r="T508">
            <v>0</v>
          </cell>
          <cell r="U508">
            <v>0</v>
          </cell>
          <cell r="V508">
            <v>0</v>
          </cell>
          <cell r="W508">
            <v>0</v>
          </cell>
          <cell r="X508">
            <v>0</v>
          </cell>
          <cell r="Y508">
            <v>0</v>
          </cell>
        </row>
        <row r="509">
          <cell r="A509">
            <v>200110</v>
          </cell>
          <cell r="B509" t="str">
            <v>np</v>
          </cell>
          <cell r="C509" t="str">
            <v>np17</v>
          </cell>
          <cell r="E509">
            <v>37191</v>
          </cell>
          <cell r="F509">
            <v>37191</v>
          </cell>
          <cell r="G509">
            <v>5928.2900390625</v>
          </cell>
          <cell r="H509">
            <v>5928.2900390625</v>
          </cell>
          <cell r="I509" t="str">
            <v>FOB Klaipeda</v>
          </cell>
          <cell r="J509" t="str">
            <v>FOB Klaipeda</v>
          </cell>
          <cell r="K509" t="str">
            <v>Lifosa</v>
          </cell>
          <cell r="L509" t="str">
            <v>Lifosa</v>
          </cell>
          <cell r="M509" t="str">
            <v>GMF</v>
          </cell>
          <cell r="N509" t="str">
            <v>Kemira</v>
          </cell>
          <cell r="O509">
            <v>142.5</v>
          </cell>
          <cell r="P509">
            <v>844781.32499999995</v>
          </cell>
          <cell r="Q509">
            <v>844781.33</v>
          </cell>
          <cell r="R509">
            <v>0</v>
          </cell>
          <cell r="T509">
            <v>0</v>
          </cell>
          <cell r="U509">
            <v>0</v>
          </cell>
          <cell r="V509">
            <v>0</v>
          </cell>
          <cell r="W509">
            <v>0</v>
          </cell>
          <cell r="X509">
            <v>0</v>
          </cell>
          <cell r="Y509">
            <v>0</v>
          </cell>
        </row>
        <row r="510">
          <cell r="A510">
            <v>200111</v>
          </cell>
          <cell r="B510" t="str">
            <v>np</v>
          </cell>
          <cell r="C510" t="str">
            <v>np22</v>
          </cell>
          <cell r="D510">
            <v>37210</v>
          </cell>
          <cell r="E510">
            <v>37200</v>
          </cell>
          <cell r="F510">
            <v>37233</v>
          </cell>
          <cell r="G510">
            <v>20972.900390625</v>
          </cell>
          <cell r="H510">
            <v>20849.599609375</v>
          </cell>
          <cell r="I510" t="str">
            <v>DAF Ivangorod</v>
          </cell>
          <cell r="J510" t="str">
            <v>FOB Tallinn</v>
          </cell>
          <cell r="K510" t="str">
            <v>Фосфорит</v>
          </cell>
          <cell r="L510" t="str">
            <v>Фосфорит</v>
          </cell>
          <cell r="M510" t="str">
            <v>GMF</v>
          </cell>
          <cell r="N510" t="str">
            <v>Agrosin</v>
          </cell>
          <cell r="O510">
            <v>92</v>
          </cell>
          <cell r="P510">
            <v>1918163.2</v>
          </cell>
          <cell r="Q510">
            <v>1918163.2</v>
          </cell>
          <cell r="R510">
            <v>0</v>
          </cell>
          <cell r="S510" t="str">
            <v>EBSS</v>
          </cell>
          <cell r="T510">
            <v>211297.85</v>
          </cell>
          <cell r="U510">
            <v>211297.85</v>
          </cell>
          <cell r="V510">
            <v>0</v>
          </cell>
          <cell r="W510">
            <v>0</v>
          </cell>
          <cell r="X510">
            <v>0</v>
          </cell>
          <cell r="Y510">
            <v>0</v>
          </cell>
        </row>
        <row r="511">
          <cell r="A511">
            <v>200110</v>
          </cell>
          <cell r="B511" t="str">
            <v>np</v>
          </cell>
          <cell r="C511" t="str">
            <v>np24</v>
          </cell>
          <cell r="E511">
            <v>37194</v>
          </cell>
          <cell r="F511">
            <v>37194</v>
          </cell>
          <cell r="G511">
            <v>5709.31982421875</v>
          </cell>
          <cell r="H511">
            <v>5709.31982421875</v>
          </cell>
          <cell r="I511" t="str">
            <v>FOB Klaipeda</v>
          </cell>
          <cell r="J511" t="str">
            <v>FOB Klaipeda</v>
          </cell>
          <cell r="K511" t="str">
            <v>Lifosa</v>
          </cell>
          <cell r="L511" t="str">
            <v>Lifosa</v>
          </cell>
          <cell r="M511" t="str">
            <v>GMF</v>
          </cell>
          <cell r="N511" t="str">
            <v>Kemira</v>
          </cell>
          <cell r="O511">
            <v>142.5</v>
          </cell>
          <cell r="P511">
            <v>813578.1</v>
          </cell>
          <cell r="Q511">
            <v>813578.1</v>
          </cell>
          <cell r="R511">
            <v>0</v>
          </cell>
          <cell r="T511">
            <v>0</v>
          </cell>
          <cell r="U511">
            <v>0</v>
          </cell>
          <cell r="V511">
            <v>0</v>
          </cell>
          <cell r="W511">
            <v>0</v>
          </cell>
          <cell r="X511">
            <v>0</v>
          </cell>
          <cell r="Y511">
            <v>0</v>
          </cell>
        </row>
        <row r="512">
          <cell r="A512">
            <v>200111</v>
          </cell>
          <cell r="B512" t="str">
            <v>np</v>
          </cell>
          <cell r="C512" t="str">
            <v>np25</v>
          </cell>
          <cell r="D512">
            <v>37225</v>
          </cell>
          <cell r="E512">
            <v>37224</v>
          </cell>
          <cell r="F512">
            <v>37240</v>
          </cell>
          <cell r="G512">
            <v>20947.921875</v>
          </cell>
          <cell r="H512">
            <v>21064.419921875</v>
          </cell>
          <cell r="I512" t="str">
            <v>DAF Ivangorod</v>
          </cell>
          <cell r="J512" t="str">
            <v>FOB Tallinn</v>
          </cell>
          <cell r="K512" t="str">
            <v>Фосфорит</v>
          </cell>
          <cell r="L512" t="str">
            <v>Фосфорит</v>
          </cell>
          <cell r="M512" t="str">
            <v>GMF</v>
          </cell>
          <cell r="N512" t="str">
            <v>Mekatrade</v>
          </cell>
          <cell r="O512">
            <v>102</v>
          </cell>
          <cell r="P512">
            <v>2148570.84</v>
          </cell>
          <cell r="Q512">
            <v>2148570.84</v>
          </cell>
          <cell r="R512">
            <v>0</v>
          </cell>
          <cell r="S512" t="str">
            <v>EBSS</v>
          </cell>
          <cell r="T512">
            <v>172900.89</v>
          </cell>
          <cell r="U512">
            <v>172900.89</v>
          </cell>
          <cell r="V512">
            <v>0</v>
          </cell>
          <cell r="W512">
            <v>0</v>
          </cell>
          <cell r="X512">
            <v>0</v>
          </cell>
          <cell r="Y512">
            <v>0</v>
          </cell>
        </row>
        <row r="513">
          <cell r="A513">
            <v>200111</v>
          </cell>
          <cell r="B513" t="str">
            <v>np</v>
          </cell>
          <cell r="C513" t="str">
            <v>np26</v>
          </cell>
          <cell r="E513">
            <v>37215</v>
          </cell>
          <cell r="F513">
            <v>37215</v>
          </cell>
          <cell r="G513">
            <v>1415.8299560546875</v>
          </cell>
          <cell r="H513">
            <v>1415.8299560546875</v>
          </cell>
          <cell r="I513" t="str">
            <v>FOB Klaipeda</v>
          </cell>
          <cell r="J513" t="str">
            <v>FOB Klaipeda</v>
          </cell>
          <cell r="K513" t="str">
            <v>Lifosa</v>
          </cell>
          <cell r="L513" t="str">
            <v>Lifosa</v>
          </cell>
          <cell r="M513" t="str">
            <v>GMF</v>
          </cell>
          <cell r="N513" t="str">
            <v>Kemira</v>
          </cell>
          <cell r="O513">
            <v>142.5</v>
          </cell>
          <cell r="P513">
            <v>201755.77499999999</v>
          </cell>
          <cell r="Q513">
            <v>201755.78</v>
          </cell>
          <cell r="R513">
            <v>0</v>
          </cell>
          <cell r="T513">
            <v>0</v>
          </cell>
          <cell r="U513">
            <v>0</v>
          </cell>
          <cell r="V513">
            <v>0</v>
          </cell>
          <cell r="W513">
            <v>0</v>
          </cell>
          <cell r="X513">
            <v>0</v>
          </cell>
          <cell r="Y513">
            <v>0</v>
          </cell>
        </row>
        <row r="514">
          <cell r="A514">
            <v>200202</v>
          </cell>
          <cell r="B514" t="str">
            <v>np</v>
          </cell>
          <cell r="C514" t="str">
            <v>np27</v>
          </cell>
          <cell r="D514">
            <v>37279</v>
          </cell>
          <cell r="G514">
            <v>26000</v>
          </cell>
          <cell r="H514">
            <v>26000</v>
          </cell>
          <cell r="I514" t="str">
            <v>DAF Ivangorod</v>
          </cell>
          <cell r="J514" t="str">
            <v>FOB Tallinn</v>
          </cell>
          <cell r="K514" t="str">
            <v>Фосфорит</v>
          </cell>
          <cell r="L514" t="str">
            <v>Фосфорит</v>
          </cell>
          <cell r="M514" t="str">
            <v>GMF</v>
          </cell>
          <cell r="N514" t="str">
            <v>Mekatrade</v>
          </cell>
          <cell r="O514">
            <v>105</v>
          </cell>
          <cell r="P514">
            <v>2730000</v>
          </cell>
          <cell r="Q514">
            <v>1837500</v>
          </cell>
          <cell r="R514">
            <v>892500</v>
          </cell>
          <cell r="S514" t="str">
            <v>EBSS</v>
          </cell>
          <cell r="T514">
            <v>260000</v>
          </cell>
          <cell r="U514">
            <v>0</v>
          </cell>
          <cell r="V514">
            <v>260000</v>
          </cell>
          <cell r="W514">
            <v>0</v>
          </cell>
          <cell r="X514">
            <v>0</v>
          </cell>
          <cell r="Y514">
            <v>0</v>
          </cell>
        </row>
        <row r="515">
          <cell r="A515">
            <v>200112</v>
          </cell>
          <cell r="B515" t="str">
            <v>np</v>
          </cell>
          <cell r="C515" t="str">
            <v>np29</v>
          </cell>
          <cell r="D515">
            <v>37245</v>
          </cell>
          <cell r="E515">
            <v>37247</v>
          </cell>
          <cell r="F515">
            <v>37247</v>
          </cell>
          <cell r="G515">
            <v>1234</v>
          </cell>
          <cell r="H515">
            <v>1234</v>
          </cell>
          <cell r="I515" t="str">
            <v>DAF Ivangorod</v>
          </cell>
          <cell r="J515" t="str">
            <v>DAF Ivangorod</v>
          </cell>
          <cell r="K515" t="str">
            <v>Фосфорит</v>
          </cell>
          <cell r="L515" t="str">
            <v>Фосфорит</v>
          </cell>
          <cell r="M515" t="str">
            <v>GMF</v>
          </cell>
          <cell r="N515" t="str">
            <v>Express Eng</v>
          </cell>
          <cell r="O515">
            <v>104.5</v>
          </cell>
          <cell r="P515">
            <v>128953</v>
          </cell>
          <cell r="Q515">
            <v>128953</v>
          </cell>
          <cell r="R515">
            <v>0</v>
          </cell>
          <cell r="T515">
            <v>0</v>
          </cell>
          <cell r="U515">
            <v>0</v>
          </cell>
          <cell r="V515">
            <v>0</v>
          </cell>
          <cell r="W515">
            <v>0</v>
          </cell>
          <cell r="X515">
            <v>0</v>
          </cell>
          <cell r="Y515">
            <v>0</v>
          </cell>
        </row>
        <row r="516">
          <cell r="A516">
            <v>200201</v>
          </cell>
          <cell r="B516" t="str">
            <v>np</v>
          </cell>
          <cell r="C516" t="str">
            <v>np30</v>
          </cell>
          <cell r="D516">
            <v>37281</v>
          </cell>
          <cell r="E516">
            <v>37284</v>
          </cell>
          <cell r="F516">
            <v>37284</v>
          </cell>
          <cell r="G516">
            <v>268</v>
          </cell>
          <cell r="H516">
            <v>268</v>
          </cell>
          <cell r="I516" t="str">
            <v>FCA Sala</v>
          </cell>
          <cell r="J516" t="str">
            <v>DAF Ivangorod</v>
          </cell>
          <cell r="K516" t="str">
            <v>Фосфорит</v>
          </cell>
          <cell r="L516" t="str">
            <v>Фосфорит</v>
          </cell>
          <cell r="M516" t="str">
            <v>GMF</v>
          </cell>
          <cell r="N516" t="str">
            <v>IET</v>
          </cell>
          <cell r="O516">
            <v>103.6</v>
          </cell>
          <cell r="P516">
            <v>27764.799999999999</v>
          </cell>
          <cell r="Q516">
            <v>27764.799999999999</v>
          </cell>
          <cell r="R516">
            <v>0</v>
          </cell>
          <cell r="S516" t="str">
            <v>EBSS</v>
          </cell>
          <cell r="T516">
            <v>187.6</v>
          </cell>
          <cell r="U516">
            <v>0</v>
          </cell>
          <cell r="V516">
            <v>187.6</v>
          </cell>
          <cell r="W516">
            <v>0</v>
          </cell>
          <cell r="X516">
            <v>0</v>
          </cell>
          <cell r="Y516">
            <v>0</v>
          </cell>
        </row>
        <row r="517">
          <cell r="A517">
            <v>200203</v>
          </cell>
          <cell r="B517" t="str">
            <v>np</v>
          </cell>
          <cell r="C517" t="str">
            <v>np31</v>
          </cell>
          <cell r="D517">
            <v>37320</v>
          </cell>
          <cell r="G517">
            <v>4000</v>
          </cell>
          <cell r="H517">
            <v>4000</v>
          </cell>
          <cell r="I517" t="str">
            <v>FCA Belorechenskaya</v>
          </cell>
          <cell r="J517" t="str">
            <v>FOB Novorossijsk</v>
          </cell>
          <cell r="K517" t="str">
            <v>Белореченск</v>
          </cell>
          <cell r="L517" t="str">
            <v>КГОК</v>
          </cell>
          <cell r="M517" t="str">
            <v>GMF</v>
          </cell>
          <cell r="N517" t="str">
            <v>Helm</v>
          </cell>
          <cell r="O517">
            <v>102</v>
          </cell>
          <cell r="P517">
            <v>408000</v>
          </cell>
          <cell r="Q517">
            <v>0</v>
          </cell>
          <cell r="R517">
            <v>408000</v>
          </cell>
          <cell r="S517" t="str">
            <v>Railco</v>
          </cell>
          <cell r="T517">
            <v>50160</v>
          </cell>
          <cell r="U517">
            <v>0</v>
          </cell>
          <cell r="V517">
            <v>50160</v>
          </cell>
          <cell r="W517">
            <v>0</v>
          </cell>
          <cell r="X517">
            <v>0</v>
          </cell>
          <cell r="Y517">
            <v>0</v>
          </cell>
        </row>
        <row r="518">
          <cell r="A518">
            <v>200202</v>
          </cell>
          <cell r="B518" t="str">
            <v>np</v>
          </cell>
          <cell r="C518" t="str">
            <v>np32</v>
          </cell>
          <cell r="D518">
            <v>37287</v>
          </cell>
          <cell r="G518">
            <v>2000</v>
          </cell>
          <cell r="H518">
            <v>2000</v>
          </cell>
          <cell r="I518" t="str">
            <v>FCA Belorechenskaya</v>
          </cell>
          <cell r="J518" t="str">
            <v>DAF Chop</v>
          </cell>
          <cell r="K518" t="str">
            <v>Белореченск</v>
          </cell>
          <cell r="L518" t="str">
            <v>КГОК</v>
          </cell>
          <cell r="M518" t="str">
            <v>GMF</v>
          </cell>
          <cell r="N518" t="str">
            <v>IET</v>
          </cell>
          <cell r="O518">
            <v>129</v>
          </cell>
          <cell r="P518">
            <v>258000</v>
          </cell>
          <cell r="Q518">
            <v>0</v>
          </cell>
          <cell r="R518">
            <v>258000</v>
          </cell>
          <cell r="S518" t="str">
            <v>Railco</v>
          </cell>
          <cell r="T518">
            <v>50000</v>
          </cell>
          <cell r="U518">
            <v>0</v>
          </cell>
          <cell r="V518">
            <v>50000</v>
          </cell>
          <cell r="W518">
            <v>0</v>
          </cell>
          <cell r="X518">
            <v>0</v>
          </cell>
          <cell r="Y518">
            <v>0</v>
          </cell>
        </row>
        <row r="519">
          <cell r="A519">
            <v>200202</v>
          </cell>
          <cell r="B519" t="str">
            <v>np</v>
          </cell>
          <cell r="C519" t="str">
            <v>np33</v>
          </cell>
          <cell r="D519">
            <v>37302</v>
          </cell>
          <cell r="E519">
            <v>37296</v>
          </cell>
          <cell r="F519">
            <v>37308</v>
          </cell>
          <cell r="G519">
            <v>2738</v>
          </cell>
          <cell r="H519">
            <v>2707.070068359375</v>
          </cell>
          <cell r="I519" t="str">
            <v>DAF Ivangorod</v>
          </cell>
          <cell r="J519" t="str">
            <v>FOB Tallinn</v>
          </cell>
          <cell r="K519" t="str">
            <v>Фосфорит</v>
          </cell>
          <cell r="L519" t="str">
            <v>Фосфорит</v>
          </cell>
          <cell r="M519" t="str">
            <v>GMF</v>
          </cell>
          <cell r="N519" t="str">
            <v>Helm</v>
          </cell>
          <cell r="O519">
            <v>104</v>
          </cell>
          <cell r="P519">
            <v>281535.28000000003</v>
          </cell>
          <cell r="Q519">
            <v>182000</v>
          </cell>
          <cell r="R519">
            <v>99535.28</v>
          </cell>
          <cell r="S519" t="str">
            <v>EBSS</v>
          </cell>
          <cell r="T519">
            <v>33838.375</v>
          </cell>
          <cell r="U519">
            <v>0</v>
          </cell>
          <cell r="V519">
            <v>33838.379999999997</v>
          </cell>
          <cell r="W519">
            <v>0</v>
          </cell>
          <cell r="X519">
            <v>0</v>
          </cell>
          <cell r="Y519">
            <v>0</v>
          </cell>
        </row>
        <row r="520">
          <cell r="A520">
            <v>200201</v>
          </cell>
          <cell r="B520" t="str">
            <v>np</v>
          </cell>
          <cell r="C520" t="str">
            <v>np34</v>
          </cell>
          <cell r="D520">
            <v>37278</v>
          </cell>
          <cell r="E520">
            <v>37282</v>
          </cell>
          <cell r="F520">
            <v>37287</v>
          </cell>
          <cell r="G520">
            <v>1020.7999877929688</v>
          </cell>
          <cell r="H520">
            <v>1012.875</v>
          </cell>
          <cell r="I520" t="str">
            <v>DAF Ivangorod</v>
          </cell>
          <cell r="J520" t="str">
            <v>FOB Tallinn</v>
          </cell>
          <cell r="K520" t="str">
            <v>Фосфорит</v>
          </cell>
          <cell r="L520" t="str">
            <v>Фосфорит</v>
          </cell>
          <cell r="M520" t="str">
            <v>GMF</v>
          </cell>
          <cell r="N520" t="str">
            <v>Unifert</v>
          </cell>
          <cell r="O520">
            <v>105</v>
          </cell>
          <cell r="P520">
            <v>106351.875</v>
          </cell>
          <cell r="Q520">
            <v>106351.88</v>
          </cell>
          <cell r="R520">
            <v>0</v>
          </cell>
          <cell r="S520" t="str">
            <v>EBSS</v>
          </cell>
          <cell r="T520">
            <v>7418.26</v>
          </cell>
          <cell r="U520">
            <v>7418.26</v>
          </cell>
          <cell r="V520">
            <v>0</v>
          </cell>
          <cell r="W520">
            <v>0</v>
          </cell>
          <cell r="X520">
            <v>0</v>
          </cell>
          <cell r="Y520">
            <v>0</v>
          </cell>
        </row>
        <row r="521">
          <cell r="A521">
            <v>200202</v>
          </cell>
          <cell r="B521" t="str">
            <v>np</v>
          </cell>
          <cell r="C521" t="str">
            <v>np35</v>
          </cell>
          <cell r="D521">
            <v>37308</v>
          </cell>
          <cell r="G521">
            <v>800</v>
          </cell>
          <cell r="H521">
            <v>800</v>
          </cell>
          <cell r="I521" t="str">
            <v>FCA Sala</v>
          </cell>
          <cell r="J521" t="str">
            <v>DAF Ivangorod</v>
          </cell>
          <cell r="K521" t="str">
            <v>Фосфорит</v>
          </cell>
          <cell r="L521" t="str">
            <v>Фосфорит</v>
          </cell>
          <cell r="M521" t="str">
            <v>GMF</v>
          </cell>
          <cell r="N521" t="str">
            <v>IET</v>
          </cell>
          <cell r="O521">
            <v>93.6</v>
          </cell>
          <cell r="P521">
            <v>74880</v>
          </cell>
          <cell r="Q521">
            <v>0</v>
          </cell>
          <cell r="R521">
            <v>74880</v>
          </cell>
          <cell r="S521" t="str">
            <v>EBSS</v>
          </cell>
          <cell r="T521">
            <v>560</v>
          </cell>
          <cell r="U521">
            <v>0</v>
          </cell>
          <cell r="V521">
            <v>560</v>
          </cell>
          <cell r="W521">
            <v>0</v>
          </cell>
          <cell r="X521">
            <v>0</v>
          </cell>
          <cell r="Y521">
            <v>0</v>
          </cell>
        </row>
        <row r="522">
          <cell r="A522">
            <v>200201</v>
          </cell>
          <cell r="B522" t="str">
            <v>np</v>
          </cell>
          <cell r="C522" t="str">
            <v>np36</v>
          </cell>
          <cell r="D522">
            <v>37286</v>
          </cell>
          <cell r="E522">
            <v>37284</v>
          </cell>
          <cell r="F522">
            <v>37284</v>
          </cell>
          <cell r="G522">
            <v>537.70001220703125</v>
          </cell>
          <cell r="H522">
            <v>537.70001220703125</v>
          </cell>
          <cell r="I522" t="str">
            <v>FCA Sala</v>
          </cell>
          <cell r="J522" t="str">
            <v>DAF Ivangorod</v>
          </cell>
          <cell r="K522" t="str">
            <v>Фосфорит</v>
          </cell>
          <cell r="L522" t="str">
            <v>Фосфорит</v>
          </cell>
          <cell r="M522" t="str">
            <v>GMF</v>
          </cell>
          <cell r="N522" t="str">
            <v>IET</v>
          </cell>
          <cell r="O522">
            <v>103.6</v>
          </cell>
          <cell r="P522">
            <v>55705.72</v>
          </cell>
          <cell r="Q522">
            <v>55705.72</v>
          </cell>
          <cell r="R522">
            <v>0</v>
          </cell>
          <cell r="S522" t="str">
            <v>EBSS</v>
          </cell>
          <cell r="T522">
            <v>376.39</v>
          </cell>
          <cell r="U522">
            <v>0</v>
          </cell>
          <cell r="V522">
            <v>376.39</v>
          </cell>
          <cell r="W522">
            <v>0</v>
          </cell>
          <cell r="X522">
            <v>0</v>
          </cell>
          <cell r="Y522">
            <v>0</v>
          </cell>
        </row>
        <row r="523">
          <cell r="A523">
            <v>200202</v>
          </cell>
          <cell r="B523" t="str">
            <v>np</v>
          </cell>
          <cell r="C523" t="str">
            <v>np37</v>
          </cell>
          <cell r="D523">
            <v>37307</v>
          </cell>
          <cell r="G523">
            <v>2500</v>
          </cell>
          <cell r="H523">
            <v>2500</v>
          </cell>
          <cell r="I523" t="str">
            <v>FCA Sala</v>
          </cell>
          <cell r="J523" t="str">
            <v>DAF Ivangorod</v>
          </cell>
          <cell r="K523" t="str">
            <v>Фосфорит</v>
          </cell>
          <cell r="L523" t="str">
            <v>Фосфорит</v>
          </cell>
          <cell r="M523" t="str">
            <v>GMF</v>
          </cell>
          <cell r="N523" t="str">
            <v>IET</v>
          </cell>
          <cell r="O523">
            <v>103.6</v>
          </cell>
          <cell r="P523">
            <v>259000</v>
          </cell>
          <cell r="Q523">
            <v>0</v>
          </cell>
          <cell r="R523">
            <v>259000</v>
          </cell>
          <cell r="S523" t="str">
            <v>EBSS</v>
          </cell>
          <cell r="T523">
            <v>1750</v>
          </cell>
          <cell r="U523">
            <v>0</v>
          </cell>
          <cell r="V523">
            <v>1750</v>
          </cell>
          <cell r="W523">
            <v>0</v>
          </cell>
          <cell r="X523">
            <v>0</v>
          </cell>
          <cell r="Y523">
            <v>0</v>
          </cell>
        </row>
        <row r="524">
          <cell r="A524">
            <v>200202</v>
          </cell>
          <cell r="B524" t="str">
            <v>np</v>
          </cell>
          <cell r="C524" t="str">
            <v>np38</v>
          </cell>
          <cell r="D524">
            <v>37312</v>
          </cell>
          <cell r="G524">
            <v>500</v>
          </cell>
          <cell r="H524">
            <v>500</v>
          </cell>
          <cell r="I524" t="str">
            <v>FCA Sala</v>
          </cell>
          <cell r="J524" t="str">
            <v>DAF Ivangorod</v>
          </cell>
          <cell r="K524" t="str">
            <v>Фосфорит</v>
          </cell>
          <cell r="L524" t="str">
            <v>Фосфорит</v>
          </cell>
          <cell r="M524" t="str">
            <v>GMF</v>
          </cell>
          <cell r="N524" t="str">
            <v>IET</v>
          </cell>
          <cell r="O524">
            <v>103.6</v>
          </cell>
          <cell r="P524">
            <v>51800</v>
          </cell>
          <cell r="Q524">
            <v>0</v>
          </cell>
          <cell r="R524">
            <v>51800</v>
          </cell>
          <cell r="S524" t="str">
            <v>EBSS</v>
          </cell>
          <cell r="T524">
            <v>350</v>
          </cell>
          <cell r="U524">
            <v>0</v>
          </cell>
          <cell r="V524">
            <v>350</v>
          </cell>
          <cell r="W524">
            <v>0</v>
          </cell>
          <cell r="X524">
            <v>0</v>
          </cell>
          <cell r="Y524">
            <v>0</v>
          </cell>
        </row>
        <row r="525">
          <cell r="A525">
            <v>200201</v>
          </cell>
          <cell r="B525" t="str">
            <v>np</v>
          </cell>
          <cell r="C525" t="str">
            <v>np39</v>
          </cell>
          <cell r="D525">
            <v>37286</v>
          </cell>
          <cell r="E525">
            <v>37286</v>
          </cell>
          <cell r="F525">
            <v>37286</v>
          </cell>
          <cell r="G525">
            <v>484.89999389648438</v>
          </cell>
          <cell r="H525">
            <v>484.89999389648438</v>
          </cell>
          <cell r="I525" t="str">
            <v>FCA Sala</v>
          </cell>
          <cell r="J525" t="str">
            <v>DAF Ivangorod</v>
          </cell>
          <cell r="K525" t="str">
            <v>Фосфорит</v>
          </cell>
          <cell r="L525" t="str">
            <v>Фосфорит</v>
          </cell>
          <cell r="M525" t="str">
            <v>GMF</v>
          </cell>
          <cell r="N525" t="str">
            <v>IET</v>
          </cell>
          <cell r="O525">
            <v>103.6</v>
          </cell>
          <cell r="P525">
            <v>50235.64</v>
          </cell>
          <cell r="Q525">
            <v>50235.64</v>
          </cell>
          <cell r="R525">
            <v>0</v>
          </cell>
          <cell r="S525" t="str">
            <v>EBSS</v>
          </cell>
          <cell r="T525">
            <v>339.43</v>
          </cell>
          <cell r="U525">
            <v>0</v>
          </cell>
          <cell r="V525">
            <v>339.43</v>
          </cell>
          <cell r="W525">
            <v>0</v>
          </cell>
          <cell r="X525">
            <v>0</v>
          </cell>
          <cell r="Y525">
            <v>0</v>
          </cell>
        </row>
        <row r="526">
          <cell r="A526">
            <v>200202</v>
          </cell>
          <cell r="B526" t="str">
            <v>np</v>
          </cell>
          <cell r="C526" t="str">
            <v>np40</v>
          </cell>
          <cell r="D526">
            <v>37297</v>
          </cell>
          <cell r="G526">
            <v>5000</v>
          </cell>
          <cell r="H526">
            <v>5000</v>
          </cell>
          <cell r="I526" t="str">
            <v>DAF Ivangorod</v>
          </cell>
          <cell r="J526" t="str">
            <v>FOB Tallinn</v>
          </cell>
          <cell r="K526" t="str">
            <v>Фосфорит</v>
          </cell>
          <cell r="L526" t="str">
            <v>Фосфорит</v>
          </cell>
          <cell r="M526" t="str">
            <v>GMF</v>
          </cell>
          <cell r="N526" t="str">
            <v>Mekatrade</v>
          </cell>
          <cell r="O526">
            <v>95</v>
          </cell>
          <cell r="P526">
            <v>475000</v>
          </cell>
          <cell r="Q526">
            <v>332500</v>
          </cell>
          <cell r="R526">
            <v>142500</v>
          </cell>
          <cell r="S526" t="str">
            <v>EBSS</v>
          </cell>
          <cell r="T526">
            <v>50000</v>
          </cell>
          <cell r="U526">
            <v>0</v>
          </cell>
          <cell r="V526">
            <v>50000</v>
          </cell>
          <cell r="W526">
            <v>0</v>
          </cell>
          <cell r="X526">
            <v>0</v>
          </cell>
          <cell r="Y526">
            <v>0</v>
          </cell>
        </row>
        <row r="527">
          <cell r="A527">
            <v>200202</v>
          </cell>
          <cell r="B527" t="str">
            <v>np</v>
          </cell>
          <cell r="C527" t="str">
            <v>np41</v>
          </cell>
          <cell r="D527">
            <v>37299</v>
          </cell>
          <cell r="E527">
            <v>37296</v>
          </cell>
          <cell r="F527">
            <v>37303</v>
          </cell>
          <cell r="G527">
            <v>1316</v>
          </cell>
          <cell r="H527">
            <v>1300.0400390625</v>
          </cell>
          <cell r="I527" t="str">
            <v>DAF Ivangorod</v>
          </cell>
          <cell r="J527" t="str">
            <v>FOB Tallinn</v>
          </cell>
          <cell r="K527" t="str">
            <v>Фосфорит</v>
          </cell>
          <cell r="L527" t="str">
            <v>Фосфорит</v>
          </cell>
          <cell r="M527" t="str">
            <v>GMF</v>
          </cell>
          <cell r="N527" t="str">
            <v>Kelenisso</v>
          </cell>
          <cell r="O527">
            <v>96</v>
          </cell>
          <cell r="P527">
            <v>124803.84</v>
          </cell>
          <cell r="Q527">
            <v>124800</v>
          </cell>
          <cell r="R527">
            <v>3.84</v>
          </cell>
          <cell r="S527" t="str">
            <v>EBSS</v>
          </cell>
          <cell r="T527">
            <v>16250.5</v>
          </cell>
          <cell r="U527">
            <v>0</v>
          </cell>
          <cell r="V527">
            <v>16250.5</v>
          </cell>
          <cell r="W527">
            <v>0</v>
          </cell>
          <cell r="X527">
            <v>0</v>
          </cell>
          <cell r="Y527">
            <v>0</v>
          </cell>
        </row>
        <row r="528">
          <cell r="A528">
            <v>200202</v>
          </cell>
          <cell r="B528" t="str">
            <v>np</v>
          </cell>
          <cell r="C528" t="str">
            <v>np42</v>
          </cell>
          <cell r="D528">
            <v>37312</v>
          </cell>
          <cell r="G528">
            <v>700</v>
          </cell>
          <cell r="H528">
            <v>700</v>
          </cell>
          <cell r="I528" t="str">
            <v>DAF Ivangorod</v>
          </cell>
          <cell r="J528" t="str">
            <v>FOB Tallinn</v>
          </cell>
          <cell r="K528" t="str">
            <v>Фосфорит</v>
          </cell>
          <cell r="L528" t="str">
            <v>Фосфорит</v>
          </cell>
          <cell r="M528" t="str">
            <v>GMF</v>
          </cell>
          <cell r="N528" t="str">
            <v>Unifert</v>
          </cell>
          <cell r="O528">
            <v>95</v>
          </cell>
          <cell r="P528">
            <v>66500</v>
          </cell>
          <cell r="Q528">
            <v>47500</v>
          </cell>
          <cell r="R528">
            <v>19000</v>
          </cell>
          <cell r="S528" t="str">
            <v>EBSS</v>
          </cell>
          <cell r="T528">
            <v>6650</v>
          </cell>
          <cell r="U528">
            <v>0</v>
          </cell>
          <cell r="V528">
            <v>6650</v>
          </cell>
          <cell r="W528">
            <v>0</v>
          </cell>
          <cell r="X528">
            <v>0</v>
          </cell>
          <cell r="Y528">
            <v>0</v>
          </cell>
        </row>
        <row r="529">
          <cell r="A529">
            <v>200108</v>
          </cell>
          <cell r="B529" t="str">
            <v>npk</v>
          </cell>
          <cell r="C529" t="str">
            <v>npk01</v>
          </cell>
          <cell r="D529">
            <v>37118</v>
          </cell>
          <cell r="E529">
            <v>37118</v>
          </cell>
          <cell r="F529">
            <v>37127</v>
          </cell>
          <cell r="G529">
            <v>4388</v>
          </cell>
          <cell r="H529">
            <v>4385.240234375</v>
          </cell>
          <cell r="I529" t="str">
            <v>FCA Nevinnomyssk</v>
          </cell>
          <cell r="J529" t="str">
            <v>FOB Novorossijsk</v>
          </cell>
          <cell r="K529" t="str">
            <v>НВТИ</v>
          </cell>
          <cell r="L529" t="str">
            <v>НВТИ</v>
          </cell>
          <cell r="M529" t="str">
            <v>GMF</v>
          </cell>
          <cell r="N529" t="str">
            <v>Transammonia</v>
          </cell>
          <cell r="O529">
            <v>140</v>
          </cell>
          <cell r="P529">
            <v>613411.53</v>
          </cell>
          <cell r="Q529">
            <v>613411.53</v>
          </cell>
          <cell r="R529">
            <v>0</v>
          </cell>
          <cell r="S529" t="str">
            <v>Railco</v>
          </cell>
          <cell r="T529">
            <v>52564.160000000003</v>
          </cell>
          <cell r="U529">
            <v>52564.160000000003</v>
          </cell>
          <cell r="V529">
            <v>0</v>
          </cell>
          <cell r="W529">
            <v>0</v>
          </cell>
          <cell r="X529">
            <v>0</v>
          </cell>
          <cell r="Y529">
            <v>0</v>
          </cell>
        </row>
        <row r="530">
          <cell r="A530">
            <v>200108</v>
          </cell>
          <cell r="B530" t="str">
            <v>npk</v>
          </cell>
          <cell r="C530" t="str">
            <v>npk02</v>
          </cell>
          <cell r="D530">
            <v>37118</v>
          </cell>
          <cell r="E530">
            <v>37118</v>
          </cell>
          <cell r="F530">
            <v>37127</v>
          </cell>
          <cell r="G530">
            <v>5502</v>
          </cell>
          <cell r="H530">
            <v>5499.72412109375</v>
          </cell>
          <cell r="I530" t="str">
            <v>FCA Nevinnomyssk</v>
          </cell>
          <cell r="J530" t="str">
            <v>FOB Novorossijsk</v>
          </cell>
          <cell r="K530" t="str">
            <v>НВТИ</v>
          </cell>
          <cell r="L530" t="str">
            <v>НВТИ</v>
          </cell>
          <cell r="M530" t="str">
            <v>GMF</v>
          </cell>
          <cell r="N530" t="str">
            <v>Transammonia</v>
          </cell>
          <cell r="O530">
            <v>116</v>
          </cell>
          <cell r="P530">
            <v>637425.47400000005</v>
          </cell>
          <cell r="Q530">
            <v>637425.47</v>
          </cell>
          <cell r="R530">
            <v>0</v>
          </cell>
          <cell r="S530" t="str">
            <v>Railco</v>
          </cell>
          <cell r="T530">
            <v>65938.52</v>
          </cell>
          <cell r="U530">
            <v>65938.52</v>
          </cell>
          <cell r="V530">
            <v>0</v>
          </cell>
          <cell r="W530">
            <v>0</v>
          </cell>
          <cell r="X530">
            <v>0</v>
          </cell>
          <cell r="Y530">
            <v>0</v>
          </cell>
        </row>
        <row r="531">
          <cell r="A531">
            <v>200111</v>
          </cell>
          <cell r="B531" t="str">
            <v>npk</v>
          </cell>
          <cell r="C531" t="str">
            <v>npk03</v>
          </cell>
          <cell r="D531">
            <v>37210</v>
          </cell>
          <cell r="E531">
            <v>37204</v>
          </cell>
          <cell r="F531">
            <v>37212</v>
          </cell>
          <cell r="G531">
            <v>8758</v>
          </cell>
          <cell r="H531">
            <v>8763.349609375</v>
          </cell>
          <cell r="I531" t="str">
            <v>FCA Nevinnomyssk</v>
          </cell>
          <cell r="J531" t="str">
            <v>FOB Novorossijsk</v>
          </cell>
          <cell r="K531" t="str">
            <v>НВТИ</v>
          </cell>
          <cell r="L531" t="str">
            <v>НВТИ</v>
          </cell>
          <cell r="M531" t="str">
            <v>GMF</v>
          </cell>
          <cell r="N531" t="str">
            <v>Transammonia</v>
          </cell>
          <cell r="O531">
            <v>118</v>
          </cell>
          <cell r="P531">
            <v>1034075.3</v>
          </cell>
          <cell r="Q531">
            <v>983658.63</v>
          </cell>
          <cell r="R531">
            <v>50416.67</v>
          </cell>
          <cell r="S531" t="str">
            <v>Railco</v>
          </cell>
          <cell r="T531">
            <v>102336.95</v>
          </cell>
          <cell r="U531">
            <v>102336.95</v>
          </cell>
          <cell r="V531">
            <v>0</v>
          </cell>
          <cell r="W531">
            <v>0</v>
          </cell>
          <cell r="X531">
            <v>0</v>
          </cell>
          <cell r="Y531">
            <v>0</v>
          </cell>
        </row>
        <row r="532">
          <cell r="A532">
            <v>200201</v>
          </cell>
          <cell r="B532" t="str">
            <v>npk</v>
          </cell>
          <cell r="C532" t="str">
            <v>npk04</v>
          </cell>
          <cell r="D532">
            <v>37230</v>
          </cell>
          <cell r="E532">
            <v>37255</v>
          </cell>
          <cell r="F532">
            <v>37273</v>
          </cell>
          <cell r="G532">
            <v>2727.60009765625</v>
          </cell>
          <cell r="H532">
            <v>2473.5</v>
          </cell>
          <cell r="I532" t="str">
            <v>FCA Nevinnomyssk</v>
          </cell>
          <cell r="J532" t="str">
            <v>C&amp;F Tripoli</v>
          </cell>
          <cell r="K532" t="str">
            <v>НВТИ</v>
          </cell>
          <cell r="L532" t="str">
            <v>НВТИ</v>
          </cell>
          <cell r="M532" t="str">
            <v>GMF</v>
          </cell>
          <cell r="N532" t="str">
            <v>Mekatrade</v>
          </cell>
          <cell r="O532">
            <v>156.03</v>
          </cell>
          <cell r="P532">
            <v>385940.20500000002</v>
          </cell>
          <cell r="Q532">
            <v>385940.21</v>
          </cell>
          <cell r="R532">
            <v>0</v>
          </cell>
          <cell r="S532" t="str">
            <v>Railco</v>
          </cell>
          <cell r="T532">
            <v>93612.46</v>
          </cell>
          <cell r="U532">
            <v>93612.46</v>
          </cell>
          <cell r="V532">
            <v>0</v>
          </cell>
          <cell r="W532">
            <v>0</v>
          </cell>
          <cell r="X532">
            <v>0</v>
          </cell>
          <cell r="Y532">
            <v>0</v>
          </cell>
        </row>
        <row r="533">
          <cell r="A533">
            <v>200202</v>
          </cell>
          <cell r="B533" t="str">
            <v>npk</v>
          </cell>
          <cell r="C533" t="str">
            <v>npk05</v>
          </cell>
          <cell r="D533">
            <v>37278</v>
          </cell>
          <cell r="G533">
            <v>4400</v>
          </cell>
          <cell r="H533">
            <v>4400</v>
          </cell>
          <cell r="I533" t="str">
            <v>FCA Nevinnomyssk</v>
          </cell>
          <cell r="J533" t="str">
            <v>FOB Novorossijsk</v>
          </cell>
          <cell r="K533" t="str">
            <v>НВТИ</v>
          </cell>
          <cell r="L533" t="str">
            <v>НВТИ</v>
          </cell>
          <cell r="M533" t="str">
            <v>GMF</v>
          </cell>
          <cell r="N533" t="str">
            <v>Transammonia</v>
          </cell>
          <cell r="O533">
            <v>142</v>
          </cell>
          <cell r="P533">
            <v>624800</v>
          </cell>
          <cell r="Q533">
            <v>0</v>
          </cell>
          <cell r="R533">
            <v>624800</v>
          </cell>
          <cell r="S533" t="str">
            <v>Railco</v>
          </cell>
          <cell r="T533">
            <v>52800</v>
          </cell>
          <cell r="U533">
            <v>48736.17</v>
          </cell>
          <cell r="V533">
            <v>4063.83</v>
          </cell>
          <cell r="W533">
            <v>0</v>
          </cell>
          <cell r="X533">
            <v>0</v>
          </cell>
          <cell r="Y533">
            <v>0</v>
          </cell>
        </row>
        <row r="534">
          <cell r="A534">
            <v>200202</v>
          </cell>
          <cell r="B534" t="str">
            <v>npk</v>
          </cell>
          <cell r="C534" t="str">
            <v>npk06</v>
          </cell>
          <cell r="D534">
            <v>37278</v>
          </cell>
          <cell r="G534">
            <v>9900</v>
          </cell>
          <cell r="H534">
            <v>9900</v>
          </cell>
          <cell r="I534" t="str">
            <v>FCA Nevinnomyssk</v>
          </cell>
          <cell r="J534" t="str">
            <v>FOB Novorossijsk</v>
          </cell>
          <cell r="K534" t="str">
            <v>НВТИ</v>
          </cell>
          <cell r="L534" t="str">
            <v>НВТИ</v>
          </cell>
          <cell r="M534" t="str">
            <v>GMF</v>
          </cell>
          <cell r="N534" t="str">
            <v>Transammonia</v>
          </cell>
          <cell r="O534">
            <v>116</v>
          </cell>
          <cell r="P534">
            <v>1148400</v>
          </cell>
          <cell r="Q534">
            <v>0</v>
          </cell>
          <cell r="R534">
            <v>1148400</v>
          </cell>
          <cell r="S534" t="str">
            <v>Railco</v>
          </cell>
          <cell r="T534">
            <v>118800</v>
          </cell>
          <cell r="U534">
            <v>109656.38</v>
          </cell>
          <cell r="V534">
            <v>9143.6200000000008</v>
          </cell>
          <cell r="W534">
            <v>0</v>
          </cell>
          <cell r="X534">
            <v>0</v>
          </cell>
          <cell r="Y534">
            <v>0</v>
          </cell>
        </row>
        <row r="535">
          <cell r="A535">
            <v>200202</v>
          </cell>
          <cell r="B535" t="str">
            <v>npk</v>
          </cell>
          <cell r="C535" t="str">
            <v>npk09</v>
          </cell>
          <cell r="D535">
            <v>37315</v>
          </cell>
          <cell r="G535">
            <v>400</v>
          </cell>
          <cell r="H535">
            <v>400</v>
          </cell>
          <cell r="I535" t="str">
            <v>DAF Ivangorod</v>
          </cell>
          <cell r="J535" t="str">
            <v>DAF Ivangorod</v>
          </cell>
          <cell r="K535" t="str">
            <v>Фосфорит</v>
          </cell>
          <cell r="L535" t="str">
            <v>Фосфорит</v>
          </cell>
          <cell r="M535" t="str">
            <v>GMF</v>
          </cell>
          <cell r="N535" t="str">
            <v>IET</v>
          </cell>
          <cell r="O535">
            <v>123.6</v>
          </cell>
          <cell r="P535">
            <v>49440</v>
          </cell>
          <cell r="Q535">
            <v>0</v>
          </cell>
          <cell r="R535">
            <v>49440</v>
          </cell>
          <cell r="T535">
            <v>0</v>
          </cell>
          <cell r="U535">
            <v>0</v>
          </cell>
          <cell r="V535">
            <v>0</v>
          </cell>
          <cell r="W535">
            <v>0</v>
          </cell>
          <cell r="X535">
            <v>0</v>
          </cell>
          <cell r="Y535">
            <v>0</v>
          </cell>
        </row>
        <row r="536">
          <cell r="A536">
            <v>200108</v>
          </cell>
          <cell r="B536" t="str">
            <v>ssp</v>
          </cell>
          <cell r="C536" t="str">
            <v>ssp01</v>
          </cell>
          <cell r="D536">
            <v>37118</v>
          </cell>
          <cell r="E536">
            <v>37127</v>
          </cell>
          <cell r="F536">
            <v>37127</v>
          </cell>
          <cell r="G536">
            <v>585.67999267578125</v>
          </cell>
          <cell r="H536">
            <v>585.67999267578125</v>
          </cell>
          <cell r="I536" t="str">
            <v>FCA Sala</v>
          </cell>
          <cell r="J536" t="str">
            <v>FCA Sala</v>
          </cell>
          <cell r="K536" t="str">
            <v>Фосфорит</v>
          </cell>
          <cell r="L536" t="str">
            <v>Фосфорит</v>
          </cell>
          <cell r="M536" t="str">
            <v>GMF</v>
          </cell>
          <cell r="N536" t="str">
            <v>Express Eng</v>
          </cell>
          <cell r="O536">
            <v>87</v>
          </cell>
          <cell r="P536">
            <v>50954.16</v>
          </cell>
          <cell r="Q536">
            <v>50954.16</v>
          </cell>
          <cell r="R536">
            <v>0</v>
          </cell>
          <cell r="T536">
            <v>0</v>
          </cell>
          <cell r="U536">
            <v>0</v>
          </cell>
          <cell r="V536">
            <v>0</v>
          </cell>
          <cell r="W536">
            <v>0</v>
          </cell>
          <cell r="X536">
            <v>0</v>
          </cell>
          <cell r="Y536">
            <v>0</v>
          </cell>
        </row>
        <row r="537">
          <cell r="A537">
            <v>200201</v>
          </cell>
          <cell r="B537" t="str">
            <v>uan</v>
          </cell>
          <cell r="C537" t="str">
            <v>uan01</v>
          </cell>
          <cell r="D537">
            <v>37270</v>
          </cell>
          <cell r="E537">
            <v>37270</v>
          </cell>
          <cell r="F537">
            <v>37276</v>
          </cell>
          <cell r="G537">
            <v>18763.0859375</v>
          </cell>
          <cell r="H537">
            <v>18763.0859375</v>
          </cell>
          <cell r="I537" t="str">
            <v>FCA Nevinnomyssk</v>
          </cell>
          <cell r="J537" t="str">
            <v>FOB Novorossijsk</v>
          </cell>
          <cell r="K537" t="str">
            <v>НевАзот</v>
          </cell>
          <cell r="L537" t="str">
            <v>НевАзот</v>
          </cell>
          <cell r="M537" t="str">
            <v>GMF</v>
          </cell>
          <cell r="N537" t="str">
            <v>Transammonia</v>
          </cell>
          <cell r="O537">
            <v>51.8</v>
          </cell>
          <cell r="P537">
            <v>971927.85479999997</v>
          </cell>
          <cell r="Q537">
            <v>0</v>
          </cell>
          <cell r="R537">
            <v>971927.85</v>
          </cell>
          <cell r="S537" t="str">
            <v>Finrol</v>
          </cell>
          <cell r="T537">
            <v>230757.07</v>
          </cell>
          <cell r="U537">
            <v>230757.07</v>
          </cell>
          <cell r="V537">
            <v>0</v>
          </cell>
          <cell r="W537">
            <v>0</v>
          </cell>
          <cell r="X537">
            <v>0</v>
          </cell>
          <cell r="Y537">
            <v>0</v>
          </cell>
        </row>
        <row r="538">
          <cell r="A538">
            <v>200201</v>
          </cell>
          <cell r="B538" t="str">
            <v>uan</v>
          </cell>
          <cell r="C538" t="str">
            <v>uan02</v>
          </cell>
          <cell r="D538">
            <v>37282</v>
          </cell>
          <cell r="E538">
            <v>37282</v>
          </cell>
          <cell r="F538">
            <v>37284</v>
          </cell>
          <cell r="G538">
            <v>21570.126953125</v>
          </cell>
          <cell r="H538">
            <v>21570.126953125</v>
          </cell>
          <cell r="I538" t="str">
            <v>FCA Nevinnomyssk</v>
          </cell>
          <cell r="J538" t="str">
            <v>FOB Novorossijsk</v>
          </cell>
          <cell r="K538" t="str">
            <v>НевАзот</v>
          </cell>
          <cell r="L538" t="str">
            <v>НевАзот</v>
          </cell>
          <cell r="M538" t="str">
            <v>GMF</v>
          </cell>
          <cell r="N538" t="str">
            <v>Transammonia</v>
          </cell>
          <cell r="O538">
            <v>51.8</v>
          </cell>
          <cell r="P538">
            <v>1117332.5268000001</v>
          </cell>
          <cell r="Q538">
            <v>0</v>
          </cell>
          <cell r="R538">
            <v>1117332.53</v>
          </cell>
          <cell r="S538" t="str">
            <v>Finrol</v>
          </cell>
          <cell r="T538">
            <v>265279.34000000003</v>
          </cell>
          <cell r="U538">
            <v>265279.34000000003</v>
          </cell>
          <cell r="V538">
            <v>0</v>
          </cell>
          <cell r="W538">
            <v>0</v>
          </cell>
          <cell r="X538">
            <v>0</v>
          </cell>
          <cell r="Y538">
            <v>0</v>
          </cell>
        </row>
        <row r="539">
          <cell r="A539">
            <v>200202</v>
          </cell>
          <cell r="B539" t="str">
            <v>uan</v>
          </cell>
          <cell r="C539" t="str">
            <v>uan03</v>
          </cell>
          <cell r="D539">
            <v>37294</v>
          </cell>
          <cell r="E539">
            <v>37294</v>
          </cell>
          <cell r="F539">
            <v>37296</v>
          </cell>
          <cell r="G539">
            <v>16527.50390625</v>
          </cell>
          <cell r="H539">
            <v>16527.50390625</v>
          </cell>
          <cell r="I539" t="str">
            <v>FCA Nevinnomyssk</v>
          </cell>
          <cell r="J539" t="str">
            <v>FOB Novorossijsk</v>
          </cell>
          <cell r="K539" t="str">
            <v>НевАзот</v>
          </cell>
          <cell r="L539" t="str">
            <v>НевАзот</v>
          </cell>
          <cell r="M539" t="str">
            <v>GMF</v>
          </cell>
          <cell r="N539" t="str">
            <v>Transammonia</v>
          </cell>
          <cell r="O539">
            <v>51.8</v>
          </cell>
          <cell r="P539">
            <v>856124.65540000005</v>
          </cell>
          <cell r="Q539">
            <v>0</v>
          </cell>
          <cell r="R539">
            <v>856124.66</v>
          </cell>
          <cell r="S539" t="str">
            <v>Finrol</v>
          </cell>
          <cell r="T539">
            <v>216427.12</v>
          </cell>
          <cell r="U539">
            <v>216427.12</v>
          </cell>
          <cell r="V539">
            <v>0</v>
          </cell>
          <cell r="W539">
            <v>0</v>
          </cell>
          <cell r="X539">
            <v>0</v>
          </cell>
          <cell r="Y539">
            <v>0</v>
          </cell>
        </row>
        <row r="540">
          <cell r="A540">
            <v>200202</v>
          </cell>
          <cell r="B540" t="str">
            <v>uan</v>
          </cell>
          <cell r="C540" t="str">
            <v>uan04</v>
          </cell>
          <cell r="D540">
            <v>37307</v>
          </cell>
          <cell r="G540">
            <v>20000</v>
          </cell>
          <cell r="H540">
            <v>20000</v>
          </cell>
          <cell r="I540" t="str">
            <v>FCA Nevinnomyssk</v>
          </cell>
          <cell r="J540" t="str">
            <v>FOB Novorossijsk</v>
          </cell>
          <cell r="K540" t="str">
            <v>НевАзот</v>
          </cell>
          <cell r="L540" t="str">
            <v>НевАзот</v>
          </cell>
          <cell r="M540" t="str">
            <v>GMF</v>
          </cell>
          <cell r="N540" t="str">
            <v>Transammonia</v>
          </cell>
          <cell r="O540">
            <v>51.8</v>
          </cell>
          <cell r="P540">
            <v>1036000</v>
          </cell>
          <cell r="Q540">
            <v>0</v>
          </cell>
          <cell r="R540">
            <v>1036000</v>
          </cell>
          <cell r="S540" t="str">
            <v>Finrol</v>
          </cell>
          <cell r="T540">
            <v>246000</v>
          </cell>
          <cell r="U540">
            <v>90818.1</v>
          </cell>
          <cell r="V540">
            <v>155181.9</v>
          </cell>
          <cell r="W540">
            <v>0</v>
          </cell>
          <cell r="X540">
            <v>0</v>
          </cell>
          <cell r="Y540">
            <v>0</v>
          </cell>
        </row>
        <row r="541">
          <cell r="A541">
            <v>200109</v>
          </cell>
          <cell r="B541" t="str">
            <v>ur</v>
          </cell>
          <cell r="C541" t="str">
            <v>ur01</v>
          </cell>
          <cell r="D541">
            <v>37137</v>
          </cell>
          <cell r="E541">
            <v>37142</v>
          </cell>
          <cell r="F541">
            <v>37186</v>
          </cell>
          <cell r="G541">
            <v>2997</v>
          </cell>
          <cell r="H541">
            <v>2997</v>
          </cell>
          <cell r="I541" t="str">
            <v>FCA Nevinnomyssk</v>
          </cell>
          <cell r="J541" t="str">
            <v>FOB Novorossijsk</v>
          </cell>
          <cell r="K541" t="str">
            <v>НВТИ</v>
          </cell>
          <cell r="L541" t="str">
            <v>НВТИ</v>
          </cell>
          <cell r="M541" t="str">
            <v>GMF</v>
          </cell>
          <cell r="N541" t="str">
            <v>Helm</v>
          </cell>
          <cell r="O541">
            <v>88</v>
          </cell>
          <cell r="P541">
            <v>252562.83</v>
          </cell>
          <cell r="Q541">
            <v>252562.83</v>
          </cell>
          <cell r="R541">
            <v>0</v>
          </cell>
          <cell r="S541" t="str">
            <v>Railco</v>
          </cell>
          <cell r="T541">
            <v>33276.49</v>
          </cell>
          <cell r="U541">
            <v>33276.49</v>
          </cell>
          <cell r="V541">
            <v>0</v>
          </cell>
          <cell r="W541">
            <v>0</v>
          </cell>
          <cell r="X541">
            <v>0</v>
          </cell>
          <cell r="Y541">
            <v>0</v>
          </cell>
        </row>
        <row r="542">
          <cell r="A542">
            <v>200202</v>
          </cell>
          <cell r="B542" t="str">
            <v>ur</v>
          </cell>
          <cell r="C542" t="str">
            <v>ur02</v>
          </cell>
          <cell r="D542">
            <v>37281</v>
          </cell>
          <cell r="E542">
            <v>37275</v>
          </cell>
          <cell r="G542">
            <v>1983.968017578125</v>
          </cell>
          <cell r="H542">
            <v>1983.968017578125</v>
          </cell>
          <cell r="I542" t="str">
            <v>FCA Nevinnomyssk</v>
          </cell>
          <cell r="J542" t="str">
            <v>C&amp;F Novy Sad</v>
          </cell>
          <cell r="K542" t="str">
            <v>НевАзот</v>
          </cell>
          <cell r="L542" t="str">
            <v>НевАзот</v>
          </cell>
          <cell r="M542" t="str">
            <v>GMF</v>
          </cell>
          <cell r="N542" t="str">
            <v>NPK Trading</v>
          </cell>
          <cell r="O542">
            <v>132</v>
          </cell>
          <cell r="P542">
            <v>261883.77600000001</v>
          </cell>
          <cell r="Q542">
            <v>264000</v>
          </cell>
          <cell r="R542">
            <v>-2116.2199999999998</v>
          </cell>
          <cell r="S542" t="str">
            <v>Railco</v>
          </cell>
          <cell r="T542">
            <v>96321.646399999998</v>
          </cell>
          <cell r="U542">
            <v>5874</v>
          </cell>
          <cell r="V542">
            <v>90447.65</v>
          </cell>
          <cell r="W542">
            <v>0</v>
          </cell>
          <cell r="X542">
            <v>0</v>
          </cell>
          <cell r="Y542">
            <v>0</v>
          </cell>
        </row>
        <row r="543">
          <cell r="A543">
            <v>200202</v>
          </cell>
          <cell r="B543" t="str">
            <v>ur</v>
          </cell>
          <cell r="C543" t="str">
            <v>ur03</v>
          </cell>
          <cell r="D543">
            <v>37300</v>
          </cell>
          <cell r="E543">
            <v>37300</v>
          </cell>
          <cell r="F543">
            <v>37301</v>
          </cell>
          <cell r="G543">
            <v>10000</v>
          </cell>
          <cell r="H543">
            <v>10000</v>
          </cell>
          <cell r="I543" t="str">
            <v>FOB Novorossijsk</v>
          </cell>
          <cell r="J543" t="str">
            <v>FOB Novorossijsk</v>
          </cell>
          <cell r="K543" t="str">
            <v>НевАзот</v>
          </cell>
          <cell r="L543" t="str">
            <v>НевАзот</v>
          </cell>
          <cell r="M543" t="str">
            <v>GMF</v>
          </cell>
          <cell r="N543" t="str">
            <v>Transammonia</v>
          </cell>
          <cell r="O543">
            <v>102</v>
          </cell>
          <cell r="P543">
            <v>1020000</v>
          </cell>
          <cell r="Q543">
            <v>0</v>
          </cell>
          <cell r="R543">
            <v>1020000</v>
          </cell>
          <cell r="T543">
            <v>0</v>
          </cell>
          <cell r="U543">
            <v>0</v>
          </cell>
          <cell r="V543">
            <v>0</v>
          </cell>
          <cell r="W543">
            <v>0</v>
          </cell>
          <cell r="X543">
            <v>0</v>
          </cell>
          <cell r="Y543">
            <v>0</v>
          </cell>
        </row>
        <row r="544">
          <cell r="A544">
            <v>200202</v>
          </cell>
          <cell r="B544" t="str">
            <v>ur</v>
          </cell>
          <cell r="C544" t="str">
            <v>ur04</v>
          </cell>
          <cell r="D544">
            <v>37300</v>
          </cell>
          <cell r="E544">
            <v>37300</v>
          </cell>
          <cell r="F544">
            <v>37301</v>
          </cell>
          <cell r="G544">
            <v>4207.31787109375</v>
          </cell>
          <cell r="H544">
            <v>4207.31787109375</v>
          </cell>
          <cell r="I544" t="str">
            <v>FOB Novorossijsk</v>
          </cell>
          <cell r="J544" t="str">
            <v>FOB Novorossijsk</v>
          </cell>
          <cell r="K544" t="str">
            <v>НевАзот</v>
          </cell>
          <cell r="L544" t="str">
            <v>НевАзот</v>
          </cell>
          <cell r="M544" t="str">
            <v>GMF</v>
          </cell>
          <cell r="N544" t="str">
            <v>Transammonia</v>
          </cell>
          <cell r="O544">
            <v>92.5</v>
          </cell>
          <cell r="P544">
            <v>389176.91499999998</v>
          </cell>
          <cell r="Q544">
            <v>0</v>
          </cell>
          <cell r="R544">
            <v>389176.92</v>
          </cell>
          <cell r="T544">
            <v>0</v>
          </cell>
          <cell r="U544">
            <v>0</v>
          </cell>
          <cell r="V544">
            <v>0</v>
          </cell>
          <cell r="W544">
            <v>0</v>
          </cell>
          <cell r="X544">
            <v>0</v>
          </cell>
          <cell r="Y544">
            <v>0</v>
          </cell>
        </row>
        <row r="545">
          <cell r="A545">
            <v>200202</v>
          </cell>
          <cell r="B545" t="str">
            <v>ur</v>
          </cell>
          <cell r="C545" t="str">
            <v>ur05</v>
          </cell>
          <cell r="D545">
            <v>37306</v>
          </cell>
          <cell r="G545">
            <v>4500</v>
          </cell>
          <cell r="H545">
            <v>4500</v>
          </cell>
          <cell r="I545" t="str">
            <v>FOB Novorossijsk</v>
          </cell>
          <cell r="J545" t="str">
            <v>FOB Novorossijsk</v>
          </cell>
          <cell r="K545" t="str">
            <v>НевАзот</v>
          </cell>
          <cell r="L545" t="str">
            <v>НевАзот</v>
          </cell>
          <cell r="M545" t="str">
            <v>GMF</v>
          </cell>
          <cell r="N545" t="str">
            <v>Transammonia</v>
          </cell>
          <cell r="O545">
            <v>92.5</v>
          </cell>
          <cell r="P545">
            <v>416250</v>
          </cell>
          <cell r="Q545">
            <v>0</v>
          </cell>
          <cell r="R545">
            <v>416250</v>
          </cell>
          <cell r="T545">
            <v>0</v>
          </cell>
          <cell r="U545">
            <v>0</v>
          </cell>
          <cell r="V545">
            <v>0</v>
          </cell>
          <cell r="W545">
            <v>0</v>
          </cell>
          <cell r="X545">
            <v>0</v>
          </cell>
          <cell r="Y545">
            <v>0</v>
          </cell>
        </row>
        <row r="546">
          <cell r="A546">
            <v>200203</v>
          </cell>
          <cell r="B546" t="str">
            <v>ur</v>
          </cell>
          <cell r="C546" t="str">
            <v>ur06</v>
          </cell>
          <cell r="D546">
            <v>37311</v>
          </cell>
          <cell r="G546">
            <v>6000</v>
          </cell>
          <cell r="H546">
            <v>6000</v>
          </cell>
          <cell r="I546" t="str">
            <v>FOB Novorossijsk</v>
          </cell>
          <cell r="J546" t="str">
            <v>FOB Novorossijsk</v>
          </cell>
          <cell r="K546" t="str">
            <v>НевАзот</v>
          </cell>
          <cell r="L546" t="str">
            <v>НевАзот</v>
          </cell>
          <cell r="M546" t="str">
            <v>GMF</v>
          </cell>
          <cell r="N546" t="str">
            <v>Transammonia</v>
          </cell>
          <cell r="O546">
            <v>92.5</v>
          </cell>
          <cell r="P546">
            <v>555000</v>
          </cell>
          <cell r="Q546">
            <v>0</v>
          </cell>
          <cell r="R546">
            <v>555000</v>
          </cell>
          <cell r="T546">
            <v>0</v>
          </cell>
          <cell r="U546">
            <v>0</v>
          </cell>
          <cell r="V546">
            <v>0</v>
          </cell>
          <cell r="W546">
            <v>0</v>
          </cell>
          <cell r="X546">
            <v>0</v>
          </cell>
          <cell r="Y546">
            <v>0</v>
          </cell>
        </row>
        <row r="547">
          <cell r="A547">
            <v>200202</v>
          </cell>
          <cell r="B547" t="str">
            <v>ur</v>
          </cell>
          <cell r="C547" t="str">
            <v>ur08</v>
          </cell>
          <cell r="D547">
            <v>37309</v>
          </cell>
          <cell r="G547">
            <v>5000</v>
          </cell>
          <cell r="H547">
            <v>5000</v>
          </cell>
          <cell r="I547" t="str">
            <v>FOB Novorossijsk</v>
          </cell>
          <cell r="J547" t="str">
            <v>FOB Novorossijsk</v>
          </cell>
          <cell r="K547" t="str">
            <v>НевАзот</v>
          </cell>
          <cell r="L547" t="str">
            <v>НевАзот</v>
          </cell>
          <cell r="M547" t="str">
            <v>GMF</v>
          </cell>
          <cell r="N547" t="str">
            <v>Transammonia</v>
          </cell>
          <cell r="O547">
            <v>92.5</v>
          </cell>
          <cell r="P547">
            <v>462500</v>
          </cell>
          <cell r="Q547">
            <v>0</v>
          </cell>
          <cell r="R547">
            <v>462500</v>
          </cell>
          <cell r="T547">
            <v>0</v>
          </cell>
          <cell r="U547">
            <v>0</v>
          </cell>
          <cell r="V547">
            <v>0</v>
          </cell>
          <cell r="W547">
            <v>0</v>
          </cell>
          <cell r="X547">
            <v>0</v>
          </cell>
          <cell r="Y547">
            <v>0</v>
          </cell>
        </row>
        <row r="548">
          <cell r="A548">
            <v>200201</v>
          </cell>
          <cell r="B548" t="str">
            <v>vam</v>
          </cell>
          <cell r="C548" t="str">
            <v>vam02</v>
          </cell>
          <cell r="D548">
            <v>37287</v>
          </cell>
          <cell r="G548">
            <v>0</v>
          </cell>
          <cell r="H548">
            <v>0</v>
          </cell>
          <cell r="I548" t="str">
            <v>FCA Nevinnomyssk</v>
          </cell>
          <cell r="J548" t="str">
            <v>DAF Mostiska</v>
          </cell>
          <cell r="K548" t="str">
            <v>НевАзот</v>
          </cell>
          <cell r="L548" t="str">
            <v>НевАзот</v>
          </cell>
          <cell r="M548" t="str">
            <v>GMF</v>
          </cell>
          <cell r="N548" t="str">
            <v>Pentoil</v>
          </cell>
          <cell r="O548">
            <v>485</v>
          </cell>
          <cell r="P548">
            <v>0</v>
          </cell>
          <cell r="Q548">
            <v>0</v>
          </cell>
          <cell r="R548">
            <v>0</v>
          </cell>
          <cell r="S548" t="str">
            <v>Transair</v>
          </cell>
          <cell r="T548">
            <v>0</v>
          </cell>
          <cell r="U548">
            <v>0</v>
          </cell>
          <cell r="V548">
            <v>0</v>
          </cell>
          <cell r="W548">
            <v>0</v>
          </cell>
          <cell r="X548">
            <v>0</v>
          </cell>
          <cell r="Y548">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refreshError="1"/>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jai"/>
      <sheetName val="2 - Prices &amp; Other assmpt"/>
      <sheetName val="5 - Capex &amp; wrk captl"/>
      <sheetName val="Working - NoPrint"/>
      <sheetName val="3 - Conversion costs"/>
      <sheetName val="1 - Sales volumes"/>
      <sheetName val="4 - Fixed costs"/>
      <sheetName val="fixedcosts"/>
      <sheetName val="6 - P&amp;L"/>
      <sheetName val="7 - Cash flow &amp; valuation"/>
      <sheetName val="8 - Balance Sheet"/>
      <sheetName val="9 - Shares &amp; CGL payback"/>
      <sheetName val="Working2-NoPrint"/>
      <sheetName val="Break even"/>
      <sheetName val="Summary Results Table"/>
      <sheetName val="Historic"/>
      <sheetName val="FinPlan"/>
      <sheetName val="TableFRM_Section1.7"/>
      <sheetName val="Assumptions"/>
      <sheetName val="Incremental IRR"/>
      <sheetName val="InfoMemoTable"/>
      <sheetName val="ComparisonTable"/>
      <sheetName val="Debts"/>
      <sheetName val="2 _ Prices _ Other assmpt"/>
      <sheetName val="3 _ Conversion costs"/>
      <sheetName val="5 _ Capex _ wrk captl"/>
      <sheetName val="Working _ NoPrint"/>
      <sheetName val="Inventories as of 03.20"/>
      <sheetName val="Com0124"/>
      <sheetName val="Com0226"/>
      <sheetName val="RestructuringModel2(nov12)"/>
      <sheetName val="Dictonary"/>
      <sheetName val="Справочники"/>
      <sheetName val="справочник"/>
      <sheetName val="1_-_Sales_volumes"/>
      <sheetName val="2_-_Prices_&amp;_Other_assmpt"/>
      <sheetName val="3_-_Conversion_costs"/>
      <sheetName val="4_-_Fixed_costs"/>
      <sheetName val="5_-_Capex_&amp;_wrk_captl"/>
      <sheetName val="6_-_P&amp;L"/>
      <sheetName val="7_-_Cash_flow_&amp;_valuation"/>
      <sheetName val="8_-_Balance_Sheet"/>
      <sheetName val="9_-_Shares_&amp;_CGL_payback"/>
      <sheetName val="Working_-_NoPrint"/>
      <sheetName val="Break_even"/>
      <sheetName val="Summary_Results_Table"/>
      <sheetName val="TableFRM_Section1_7"/>
      <sheetName val="Incremental_IRR"/>
      <sheetName val="2___Prices___Other_assmpt"/>
      <sheetName val="3___Conversion_costs"/>
      <sheetName val="5___Capex___wrk_captl"/>
      <sheetName val="Working___NoPrint"/>
      <sheetName val="Inventories_as_of_03_20"/>
      <sheetName val="1_-_Sales_volumes1"/>
      <sheetName val="2_-_Prices_&amp;_Other_assmpt1"/>
      <sheetName val="3_-_Conversion_costs1"/>
      <sheetName val="4_-_Fixed_costs1"/>
      <sheetName val="5_-_Capex_&amp;_wrk_captl1"/>
      <sheetName val="6_-_P&amp;L1"/>
      <sheetName val="7_-_Cash_flow_&amp;_valuation1"/>
      <sheetName val="8_-_Balance_Sheet1"/>
      <sheetName val="9_-_Shares_&amp;_CGL_payback1"/>
      <sheetName val="Working_-_NoPrint1"/>
      <sheetName val="Break_even1"/>
      <sheetName val="Summary_Results_Table1"/>
      <sheetName val="TableFRM_Section1_71"/>
      <sheetName val="Incremental_IRR1"/>
      <sheetName val="2___Prices___Other_assmpt1"/>
      <sheetName val="3___Conversion_costs1"/>
      <sheetName val="5___Capex___wrk_captl1"/>
      <sheetName val="Working___NoPrint1"/>
      <sheetName val="Inventories_as_of_03_201"/>
      <sheetName val="General info"/>
      <sheetName val=" "/>
      <sheetName val="Справочник Див"/>
      <sheetName val="Data"/>
      <sheetName val="1_-_Sales_volumes2"/>
      <sheetName val="RAS FS"/>
      <sheetName val="Фин план"/>
      <sheetName val="ADJ Norilsk"/>
      <sheetName val="IS Norilsk"/>
      <sheetName val="Reconciliation"/>
      <sheetName val="Production costs"/>
      <sheetName val="Dep"/>
      <sheetName val="Stock"/>
      <sheetName val="Лист4"/>
      <sheetName val="Client"/>
      <sheetName val="Макропоказател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_60"/>
      <sheetName val="BD_62"/>
      <sheetName val="BD_76"/>
      <sheetName val="FA"/>
      <sheetName val="LTI_MOV"/>
      <sheetName val="INTANG"/>
      <sheetName val="Difference"/>
      <sheetName val="RST_MAIN"/>
      <sheetName val="AUTO_ENT"/>
      <sheetName val="CONTENTS"/>
      <sheetName val="LEASE"/>
      <sheetName val="INVENT"/>
      <sheetName val="PL_INP"/>
      <sheetName val="GEN_INFO"/>
      <sheetName val="INDEX"/>
      <sheetName val="INVEST_LT"/>
      <sheetName val="DEF_TAX"/>
      <sheetName val="EQ_RFWD"/>
      <sheetName val="RECL_ENT"/>
      <sheetName val="MANUAL_ENT"/>
      <sheetName val="OPEN_ENT"/>
      <sheetName val="Inv_exp_inf"/>
      <sheetName val="Validation"/>
      <sheetName val="PL_bdg"/>
      <sheetName val="CF_bdg"/>
      <sheetName val="BS_bdg"/>
      <sheetName val="PL_ias"/>
      <sheetName val="BS_ias"/>
      <sheetName val="CF_ias"/>
      <sheetName val="CONT_FORMS"/>
      <sheetName val="Coefficient"/>
      <sheetName val="XR_DIFF"/>
      <sheetName val="1_FN_Cap"/>
      <sheetName val="CAP"/>
      <sheetName val="2_FN_FA"/>
      <sheetName val="FA_DISP"/>
      <sheetName val="CIP"/>
      <sheetName val="4_FN_AP"/>
      <sheetName val="5_FN_LTBorrow"/>
      <sheetName val="6_FN_STBorrow"/>
      <sheetName val="7_FN_Interest"/>
      <sheetName val="8_FN_Inventory"/>
      <sheetName val="9_FN_AR"/>
      <sheetName val="10_FN_Op_Exp"/>
      <sheetName val="11_FN_Share_Capital_Dividends"/>
      <sheetName val="12_FN_Cash"/>
      <sheetName val="13_FN_Market_Sec"/>
      <sheetName val="14_LT_Investments"/>
      <sheetName val="15_FN_Def_Tax"/>
      <sheetName val="16_FN_Commitments"/>
      <sheetName val="17_FN_Licenses"/>
      <sheetName val="18_FN_WA_Interest"/>
      <sheetName val="19_FN_InterCo"/>
      <sheetName val="20_FN_Supplement"/>
      <sheetName val="CHART_IAS"/>
      <sheetName val="INPUT"/>
      <sheetName val="3_FN_Rev"/>
      <sheetName val="Лист1"/>
      <sheetName val="Лист2"/>
      <sheetName val="Лист3"/>
      <sheetName val="Journals"/>
      <sheetName val="Внутрихолд"/>
      <sheetName val="Классиф"/>
      <sheetName val="ОСВ"/>
      <sheetName val="АКРасч"/>
    </sheetNames>
    <sheetDataSet>
      <sheetData sheetId="0" refreshError="1">
        <row r="5">
          <cell r="D5">
            <v>6001</v>
          </cell>
          <cell r="E5">
            <v>6002</v>
          </cell>
          <cell r="F5">
            <v>6003</v>
          </cell>
          <cell r="G5">
            <v>6004</v>
          </cell>
          <cell r="H5">
            <v>6005</v>
          </cell>
          <cell r="I5">
            <v>6006</v>
          </cell>
          <cell r="J5">
            <v>6007</v>
          </cell>
          <cell r="K5">
            <v>6008</v>
          </cell>
          <cell r="L5">
            <v>6009</v>
          </cell>
          <cell r="M5">
            <v>6010</v>
          </cell>
          <cell r="N5">
            <v>6011</v>
          </cell>
          <cell r="O5">
            <v>6012</v>
          </cell>
          <cell r="P5">
            <v>6013</v>
          </cell>
        </row>
        <row r="6">
          <cell r="D6" t="str">
            <v>Субсчета 60.01.03 и 60.01.04</v>
          </cell>
          <cell r="E6" t="str">
            <v>Субсчета 60.02.03 и 60.02.04</v>
          </cell>
          <cell r="F6" t="str">
            <v>Субсчета 60.03.03 и 60.03.04</v>
          </cell>
          <cell r="G6" t="str">
            <v>Субсчета 60.04.03 и 60.04.04</v>
          </cell>
          <cell r="H6" t="str">
            <v>Субсчет 60.05.03</v>
          </cell>
          <cell r="I6" t="str">
            <v>Субсчет 60.06.03</v>
          </cell>
          <cell r="J6" t="str">
            <v>Субсчет 60.07.03</v>
          </cell>
          <cell r="K6" t="str">
            <v>Субсчет 60.08.03</v>
          </cell>
          <cell r="L6" t="str">
            <v>Субсчета 60.09.03 и 60.09.04</v>
          </cell>
          <cell r="M6" t="str">
            <v>Субсчет 60.10.03</v>
          </cell>
          <cell r="N6" t="str">
            <v>Субсчет 60.11.03</v>
          </cell>
          <cell r="O6" t="str">
            <v>Субсчет 60.12.03</v>
          </cell>
          <cell r="P6" t="str">
            <v>Субсчет 60.13.03</v>
          </cell>
        </row>
        <row r="7">
          <cell r="D7">
            <v>20</v>
          </cell>
          <cell r="E7">
            <v>20</v>
          </cell>
          <cell r="F7">
            <v>20</v>
          </cell>
          <cell r="G7">
            <v>20</v>
          </cell>
          <cell r="H7">
            <v>10</v>
          </cell>
          <cell r="I7">
            <v>10</v>
          </cell>
          <cell r="J7">
            <v>10</v>
          </cell>
          <cell r="K7">
            <v>10</v>
          </cell>
          <cell r="L7">
            <v>20</v>
          </cell>
          <cell r="M7">
            <v>10</v>
          </cell>
          <cell r="N7">
            <v>10</v>
          </cell>
          <cell r="O7">
            <v>10</v>
          </cell>
          <cell r="P7">
            <v>10</v>
          </cell>
        </row>
        <row r="8">
          <cell r="D8">
            <v>2</v>
          </cell>
          <cell r="E8">
            <v>3</v>
          </cell>
          <cell r="F8">
            <v>2</v>
          </cell>
          <cell r="G8">
            <v>3</v>
          </cell>
          <cell r="H8">
            <v>2</v>
          </cell>
          <cell r="I8">
            <v>3</v>
          </cell>
          <cell r="J8">
            <v>2</v>
          </cell>
          <cell r="K8">
            <v>3</v>
          </cell>
          <cell r="L8">
            <v>2</v>
          </cell>
          <cell r="M8">
            <v>3</v>
          </cell>
          <cell r="N8">
            <v>2</v>
          </cell>
          <cell r="O8">
            <v>2</v>
          </cell>
          <cell r="P8">
            <v>2</v>
          </cell>
        </row>
        <row r="9">
          <cell r="D9">
            <v>15</v>
          </cell>
          <cell r="E9">
            <v>15</v>
          </cell>
          <cell r="F9">
            <v>15</v>
          </cell>
          <cell r="G9">
            <v>15</v>
          </cell>
          <cell r="H9">
            <v>10</v>
          </cell>
          <cell r="I9">
            <v>10</v>
          </cell>
          <cell r="J9">
            <v>10</v>
          </cell>
          <cell r="K9">
            <v>10</v>
          </cell>
          <cell r="L9">
            <v>15</v>
          </cell>
          <cell r="M9">
            <v>10</v>
          </cell>
          <cell r="N9">
            <v>10</v>
          </cell>
          <cell r="O9">
            <v>10</v>
          </cell>
          <cell r="P9">
            <v>10</v>
          </cell>
        </row>
        <row r="10">
          <cell r="D10">
            <v>45.32</v>
          </cell>
          <cell r="E10">
            <v>75.48</v>
          </cell>
          <cell r="F10">
            <v>45.32</v>
          </cell>
          <cell r="G10">
            <v>75.48</v>
          </cell>
          <cell r="H10">
            <v>50.32</v>
          </cell>
          <cell r="I10">
            <v>80.48</v>
          </cell>
          <cell r="J10">
            <v>50.32</v>
          </cell>
          <cell r="K10">
            <v>80.48</v>
          </cell>
          <cell r="L10">
            <v>45.32</v>
          </cell>
          <cell r="M10">
            <v>80.48</v>
          </cell>
          <cell r="N10">
            <v>50.32</v>
          </cell>
          <cell r="O10">
            <v>50.32</v>
          </cell>
          <cell r="P10">
            <v>50.32</v>
          </cell>
        </row>
      </sheetData>
      <sheetData sheetId="1" refreshError="1">
        <row r="5">
          <cell r="D5">
            <v>6201</v>
          </cell>
          <cell r="E5">
            <v>6202</v>
          </cell>
          <cell r="F5">
            <v>6203</v>
          </cell>
          <cell r="G5">
            <v>6204</v>
          </cell>
          <cell r="H5">
            <v>6205</v>
          </cell>
          <cell r="I5">
            <v>6206</v>
          </cell>
          <cell r="J5">
            <v>6207</v>
          </cell>
          <cell r="K5">
            <v>6208</v>
          </cell>
        </row>
        <row r="6">
          <cell r="D6" t="str">
            <v>Субсчета 62.01.01 и 62.01.03</v>
          </cell>
          <cell r="E6" t="str">
            <v>Субсчета 62.02.01 и 62.02.03</v>
          </cell>
          <cell r="F6" t="str">
            <v>Субсчета 62.03.01, 62.03.03 и 62.03.04</v>
          </cell>
          <cell r="G6" t="str">
            <v>Субсчета 62.04.01, 62.04.03 и 62.04.04</v>
          </cell>
          <cell r="H6" t="str">
            <v>Субсчета 62.05.01, 62.05.03 и 62.05.04</v>
          </cell>
          <cell r="I6" t="str">
            <v>Субсчета 62.06.01, 62.06.03 и 62.06.04</v>
          </cell>
          <cell r="J6" t="str">
            <v>Субсчета 62.07.01, 62.07.03 и 62.07.04</v>
          </cell>
          <cell r="K6" t="str">
            <v>Субсчет 62.08</v>
          </cell>
        </row>
        <row r="7">
          <cell r="D7">
            <v>20</v>
          </cell>
          <cell r="E7">
            <v>20</v>
          </cell>
          <cell r="F7">
            <v>30</v>
          </cell>
          <cell r="G7">
            <v>30</v>
          </cell>
          <cell r="H7">
            <v>30</v>
          </cell>
          <cell r="I7">
            <v>30</v>
          </cell>
          <cell r="J7">
            <v>30</v>
          </cell>
          <cell r="K7">
            <v>30</v>
          </cell>
        </row>
        <row r="8">
          <cell r="D8">
            <v>2</v>
          </cell>
          <cell r="E8">
            <v>2</v>
          </cell>
          <cell r="F8">
            <v>2</v>
          </cell>
          <cell r="G8">
            <v>2</v>
          </cell>
          <cell r="H8">
            <v>2</v>
          </cell>
          <cell r="I8">
            <v>2</v>
          </cell>
          <cell r="J8">
            <v>2</v>
          </cell>
          <cell r="K8">
            <v>2</v>
          </cell>
        </row>
        <row r="9">
          <cell r="D9">
            <v>15</v>
          </cell>
          <cell r="E9">
            <v>15</v>
          </cell>
          <cell r="F9">
            <v>15</v>
          </cell>
          <cell r="G9">
            <v>15</v>
          </cell>
          <cell r="H9">
            <v>25</v>
          </cell>
          <cell r="I9">
            <v>15</v>
          </cell>
          <cell r="J9">
            <v>15</v>
          </cell>
          <cell r="K9">
            <v>16</v>
          </cell>
        </row>
        <row r="10">
          <cell r="D10">
            <v>45.32</v>
          </cell>
          <cell r="E10">
            <v>45.32</v>
          </cell>
          <cell r="F10">
            <v>45.32</v>
          </cell>
          <cell r="G10">
            <v>45.32</v>
          </cell>
          <cell r="H10">
            <v>35.32</v>
          </cell>
          <cell r="I10">
            <v>45.32</v>
          </cell>
          <cell r="J10">
            <v>45.32</v>
          </cell>
          <cell r="K10">
            <v>44.32</v>
          </cell>
        </row>
      </sheetData>
      <sheetData sheetId="2" refreshError="1">
        <row r="5">
          <cell r="D5">
            <v>7601</v>
          </cell>
          <cell r="E5">
            <v>7602</v>
          </cell>
          <cell r="F5">
            <v>7603</v>
          </cell>
          <cell r="G5">
            <v>7604</v>
          </cell>
          <cell r="H5">
            <v>7605</v>
          </cell>
          <cell r="I5">
            <v>7606</v>
          </cell>
          <cell r="J5">
            <v>7607</v>
          </cell>
          <cell r="K5">
            <v>7608</v>
          </cell>
          <cell r="L5">
            <v>7609</v>
          </cell>
          <cell r="M5">
            <v>7610</v>
          </cell>
          <cell r="N5">
            <v>7611</v>
          </cell>
          <cell r="O5">
            <v>7612</v>
          </cell>
          <cell r="P5">
            <v>7613</v>
          </cell>
          <cell r="Q5">
            <v>7614</v>
          </cell>
          <cell r="R5">
            <v>7615</v>
          </cell>
          <cell r="S5">
            <v>7616</v>
          </cell>
          <cell r="T5">
            <v>7617</v>
          </cell>
          <cell r="U5">
            <v>7618</v>
          </cell>
          <cell r="V5">
            <v>7621</v>
          </cell>
          <cell r="W5">
            <v>7101</v>
          </cell>
          <cell r="X5">
            <v>7102</v>
          </cell>
          <cell r="Y5">
            <v>7302</v>
          </cell>
          <cell r="Z5">
            <v>7303</v>
          </cell>
          <cell r="AA5">
            <v>7304</v>
          </cell>
        </row>
        <row r="6">
          <cell r="D6" t="str">
            <v>Счет 76.01</v>
          </cell>
          <cell r="E6" t="str">
            <v>Счет 76.02</v>
          </cell>
          <cell r="F6" t="str">
            <v>Субсчета 76.03.01 и 76.03.02</v>
          </cell>
          <cell r="G6" t="str">
            <v>Счет 76.04</v>
          </cell>
          <cell r="H6" t="str">
            <v>Счет 76.05</v>
          </cell>
          <cell r="I6" t="str">
            <v>Субсчета 76.06.01 и 76.06.02</v>
          </cell>
          <cell r="J6" t="str">
            <v>Субсчета 76.07.01 и 76.07.02</v>
          </cell>
          <cell r="K6" t="str">
            <v>Субсчета 76.08.01, 76.08.02 и 76.08.03</v>
          </cell>
          <cell r="L6" t="str">
            <v>Субсчета 76.09.01, 76.09.02 и 76.09.03</v>
          </cell>
          <cell r="M6" t="str">
            <v>Субсчета 76.10.01, 76.10.02 и 76.10.03</v>
          </cell>
          <cell r="N6" t="str">
            <v>Субсчета 76.11.01 и 76.11.02</v>
          </cell>
          <cell r="O6" t="str">
            <v>Субсчета 76.12.01, 76.12.02 и 76.12.03</v>
          </cell>
          <cell r="P6" t="str">
            <v>Субсчета 76.13.01 и 76.13.02</v>
          </cell>
          <cell r="Q6" t="str">
            <v>Субсчета 76.14.01 и 76.14.02</v>
          </cell>
          <cell r="R6" t="str">
            <v>Счет 76.15</v>
          </cell>
          <cell r="S6" t="str">
            <v>Счет 76.16</v>
          </cell>
          <cell r="T6" t="str">
            <v>Субсчета 76.17.01, 76.17.02, 76.17.03, 76.17.04 и 76.17.05</v>
          </cell>
          <cell r="U6" t="str">
            <v>Субсчета 76.18.01 и 76.18.02</v>
          </cell>
          <cell r="V6" t="str">
            <v>Субсчета 76.21</v>
          </cell>
          <cell r="W6" t="str">
            <v>Субсчета 71.01.01, 71.01.02 и 71.01.03</v>
          </cell>
          <cell r="X6" t="str">
            <v>Счет 71.02</v>
          </cell>
          <cell r="Y6" t="str">
            <v>Счет 73.02</v>
          </cell>
          <cell r="Z6" t="str">
            <v>Счет 73.03</v>
          </cell>
          <cell r="AA6" t="str">
            <v>Счет 73.04</v>
          </cell>
        </row>
        <row r="7">
          <cell r="D7">
            <v>10</v>
          </cell>
          <cell r="E7">
            <v>10</v>
          </cell>
          <cell r="F7">
            <v>40</v>
          </cell>
          <cell r="G7">
            <v>10</v>
          </cell>
          <cell r="H7">
            <v>10</v>
          </cell>
          <cell r="I7">
            <v>20</v>
          </cell>
          <cell r="J7">
            <v>20</v>
          </cell>
          <cell r="K7">
            <v>30</v>
          </cell>
          <cell r="L7">
            <v>30</v>
          </cell>
          <cell r="M7">
            <v>30</v>
          </cell>
          <cell r="N7">
            <v>20</v>
          </cell>
          <cell r="O7">
            <v>30</v>
          </cell>
          <cell r="P7">
            <v>20</v>
          </cell>
          <cell r="Q7">
            <v>40</v>
          </cell>
          <cell r="R7">
            <v>10</v>
          </cell>
          <cell r="S7">
            <v>10</v>
          </cell>
          <cell r="T7">
            <v>60</v>
          </cell>
          <cell r="U7">
            <v>20</v>
          </cell>
          <cell r="V7">
            <v>20</v>
          </cell>
          <cell r="W7">
            <v>30</v>
          </cell>
          <cell r="X7">
            <v>10</v>
          </cell>
          <cell r="Y7">
            <v>10</v>
          </cell>
          <cell r="Z7">
            <v>10</v>
          </cell>
          <cell r="AA7">
            <v>10</v>
          </cell>
        </row>
        <row r="8">
          <cell r="D8">
            <v>2</v>
          </cell>
          <cell r="E8">
            <v>2</v>
          </cell>
          <cell r="F8">
            <v>2</v>
          </cell>
          <cell r="G8">
            <v>2</v>
          </cell>
          <cell r="H8">
            <v>2</v>
          </cell>
          <cell r="I8">
            <v>2</v>
          </cell>
          <cell r="J8">
            <v>2</v>
          </cell>
          <cell r="K8">
            <v>2</v>
          </cell>
          <cell r="L8">
            <v>2</v>
          </cell>
          <cell r="M8">
            <v>2</v>
          </cell>
          <cell r="N8">
            <v>2</v>
          </cell>
          <cell r="O8">
            <v>2</v>
          </cell>
          <cell r="P8">
            <v>2</v>
          </cell>
          <cell r="Q8">
            <v>2</v>
          </cell>
          <cell r="R8">
            <v>2</v>
          </cell>
          <cell r="S8">
            <v>2</v>
          </cell>
          <cell r="T8">
            <v>2</v>
          </cell>
          <cell r="U8">
            <v>2</v>
          </cell>
          <cell r="V8">
            <v>2</v>
          </cell>
          <cell r="W8">
            <v>2</v>
          </cell>
          <cell r="X8">
            <v>2</v>
          </cell>
          <cell r="Y8">
            <v>2</v>
          </cell>
          <cell r="Z8">
            <v>2</v>
          </cell>
          <cell r="AA8">
            <v>2</v>
          </cell>
        </row>
        <row r="9">
          <cell r="D9">
            <v>5</v>
          </cell>
          <cell r="E9">
            <v>5</v>
          </cell>
          <cell r="F9">
            <v>5</v>
          </cell>
          <cell r="G9">
            <v>5</v>
          </cell>
          <cell r="H9">
            <v>5</v>
          </cell>
          <cell r="I9">
            <v>5</v>
          </cell>
          <cell r="J9">
            <v>5</v>
          </cell>
          <cell r="K9">
            <v>5</v>
          </cell>
          <cell r="L9">
            <v>5</v>
          </cell>
          <cell r="M9">
            <v>5</v>
          </cell>
          <cell r="N9">
            <v>5</v>
          </cell>
          <cell r="O9">
            <v>5</v>
          </cell>
          <cell r="P9">
            <v>5</v>
          </cell>
          <cell r="Q9">
            <v>5</v>
          </cell>
          <cell r="R9">
            <v>5</v>
          </cell>
          <cell r="S9">
            <v>5</v>
          </cell>
          <cell r="T9">
            <v>5</v>
          </cell>
          <cell r="U9">
            <v>5</v>
          </cell>
          <cell r="V9">
            <v>5</v>
          </cell>
          <cell r="W9">
            <v>5</v>
          </cell>
          <cell r="X9">
            <v>5</v>
          </cell>
          <cell r="Y9">
            <v>5</v>
          </cell>
          <cell r="Z9">
            <v>5</v>
          </cell>
          <cell r="AA9">
            <v>5</v>
          </cell>
        </row>
        <row r="10">
          <cell r="D10">
            <v>55.32</v>
          </cell>
          <cell r="E10">
            <v>55.32</v>
          </cell>
          <cell r="F10">
            <v>55.32</v>
          </cell>
          <cell r="G10">
            <v>55.32</v>
          </cell>
          <cell r="H10">
            <v>55.32</v>
          </cell>
          <cell r="I10">
            <v>55.32</v>
          </cell>
          <cell r="J10">
            <v>55.32</v>
          </cell>
          <cell r="K10">
            <v>55.32</v>
          </cell>
          <cell r="L10">
            <v>55.32</v>
          </cell>
          <cell r="M10">
            <v>55.32</v>
          </cell>
          <cell r="N10">
            <v>55.32</v>
          </cell>
          <cell r="O10">
            <v>55.32</v>
          </cell>
          <cell r="P10">
            <v>55.32</v>
          </cell>
          <cell r="Q10">
            <v>55.32</v>
          </cell>
          <cell r="R10">
            <v>55.32</v>
          </cell>
          <cell r="S10">
            <v>55.32</v>
          </cell>
          <cell r="T10">
            <v>55.32</v>
          </cell>
          <cell r="U10">
            <v>55.32</v>
          </cell>
          <cell r="V10">
            <v>55.32</v>
          </cell>
          <cell r="W10">
            <v>55.32</v>
          </cell>
          <cell r="X10">
            <v>55.32</v>
          </cell>
          <cell r="Y10">
            <v>55.32</v>
          </cell>
          <cell r="Z10">
            <v>55.32</v>
          </cell>
          <cell r="AA10">
            <v>55.32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1017"/>
      <sheetName val="temp_for_sw"/>
      <sheetName val="costs_list_for_sw"/>
      <sheetName val="Macro"/>
      <sheetName val="rates_for_sw"/>
      <sheetName val="Capex&amp;Depr"/>
      <sheetName val="costs_whole_for_sw"/>
      <sheetName val="Com0124"/>
      <sheetName val="Com022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одержание"/>
      <sheetName val="Ex_summ"/>
      <sheetName val="P&amp;L_total_USD"/>
      <sheetName val="CF_Indirect_USD"/>
      <sheetName val="BS_USD"/>
      <sheetName val="Кредитный портф_USD"/>
      <sheetName val="Chg in WC_USD"/>
      <sheetName val="P&amp;L_total in RR"/>
      <sheetName val="CF_Indirect in RR"/>
      <sheetName val="BS in RR"/>
      <sheetName val="Кредит_ портф in RR"/>
      <sheetName val="Выданные займы"/>
      <sheetName val="Chg in WC in RR"/>
      <sheetName val="Анализ"/>
      <sheetName val="Приложения"/>
      <sheetName val="Осн_ предпол-я"/>
      <sheetName val="Отгрузка, т"/>
      <sheetName val="Цены продаж, руб"/>
      <sheetName val="Выручка, тыс. руб"/>
      <sheetName val="VC, руб"/>
      <sheetName val="Маржа, руб"/>
      <sheetName val="Маржа, тыс. руб"/>
      <sheetName val="Сравнение_08_09"/>
      <sheetName val="Нормы"/>
      <sheetName val="Цены и объемы норм сырья"/>
      <sheetName val="Deprec, тыс. руб"/>
      <sheetName val="Capex"/>
      <sheetName val="Budg_fixed_cost"/>
      <sheetName val="-44 в январе"/>
      <sheetName val="ФОТ"/>
      <sheetName val="Budg_stuff_cost"/>
      <sheetName val="Budg_maint"/>
      <sheetName val="Цена прод."/>
      <sheetName val="Отгрузка"/>
      <sheetName val="Маржа на объем, тыс. руб"/>
      <sheetName val="Настройки"/>
      <sheetName val="Справоч-к цен_сырье_пф"/>
      <sheetName val="Пост. расходы, тыс. руб"/>
      <sheetName val="P&amp;L_Ф-4"/>
      <sheetName val="P&amp;L_экстр"/>
      <sheetName val="P&amp;L_издел"/>
      <sheetName val="P&amp;L_хладоны"/>
      <sheetName val="P&amp;L_HCl"/>
      <sheetName val="P&amp;L_NaOH"/>
      <sheetName val="P&amp;L_KOH"/>
      <sheetName val="P&amp;L_Спец-Ф"/>
      <sheetName val="P&amp;L_Фторхим"/>
      <sheetName val="P&amp;L_Проч"/>
      <sheetName val="P&amp;L_Элегаз"/>
      <sheetName val="P&amp;L_Композ"/>
      <sheetName val="P&amp;L_Хл-113"/>
      <sheetName val="Киотский протокол"/>
      <sheetName val="Настройки_"/>
      <sheetName val="Rec_FCF"/>
      <sheetName val="Лист1"/>
      <sheetName val="CF_exp"/>
      <sheetName val="Budg_stuff_co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5">
          <cell r="D5">
            <v>39783</v>
          </cell>
          <cell r="E5">
            <v>39814</v>
          </cell>
          <cell r="F5">
            <v>39845</v>
          </cell>
          <cell r="G5">
            <v>39873</v>
          </cell>
          <cell r="H5">
            <v>39904</v>
          </cell>
          <cell r="I5">
            <v>39934</v>
          </cell>
          <cell r="J5">
            <v>39965</v>
          </cell>
          <cell r="K5">
            <v>39995</v>
          </cell>
          <cell r="L5">
            <v>40026</v>
          </cell>
          <cell r="M5">
            <v>40057</v>
          </cell>
          <cell r="N5">
            <v>40087</v>
          </cell>
          <cell r="O5">
            <v>40118</v>
          </cell>
          <cell r="P5">
            <v>40148</v>
          </cell>
        </row>
        <row r="212">
          <cell r="E212">
            <v>0</v>
          </cell>
        </row>
      </sheetData>
      <sheetData sheetId="16" refreshError="1">
        <row r="14">
          <cell r="B14">
            <v>2122920004</v>
          </cell>
          <cell r="C14" t="str">
            <v>Кислота КФК (в цистерне)</v>
          </cell>
          <cell r="D14">
            <v>300</v>
          </cell>
          <cell r="E14">
            <v>0</v>
          </cell>
          <cell r="F14">
            <v>300</v>
          </cell>
          <cell r="G14">
            <v>300</v>
          </cell>
          <cell r="H14">
            <v>0</v>
          </cell>
          <cell r="I14">
            <v>300</v>
          </cell>
          <cell r="J14">
            <v>260</v>
          </cell>
          <cell r="K14">
            <v>0</v>
          </cell>
          <cell r="L14">
            <v>260</v>
          </cell>
          <cell r="M14">
            <v>300</v>
          </cell>
          <cell r="N14">
            <v>0</v>
          </cell>
          <cell r="O14">
            <v>300</v>
          </cell>
          <cell r="P14">
            <v>300</v>
          </cell>
          <cell r="Q14">
            <v>0</v>
          </cell>
          <cell r="R14">
            <v>300</v>
          </cell>
          <cell r="S14">
            <v>330</v>
          </cell>
          <cell r="T14">
            <v>0</v>
          </cell>
          <cell r="U14">
            <v>330</v>
          </cell>
          <cell r="V14">
            <v>260</v>
          </cell>
          <cell r="W14">
            <v>0</v>
          </cell>
          <cell r="X14">
            <v>260</v>
          </cell>
          <cell r="Y14">
            <v>300</v>
          </cell>
          <cell r="Z14">
            <v>0</v>
          </cell>
          <cell r="AA14">
            <v>300</v>
          </cell>
          <cell r="AB14">
            <v>300</v>
          </cell>
          <cell r="AC14">
            <v>0</v>
          </cell>
          <cell r="AD14">
            <v>300</v>
          </cell>
          <cell r="AE14">
            <v>300</v>
          </cell>
          <cell r="AF14">
            <v>0</v>
          </cell>
          <cell r="AG14">
            <v>300</v>
          </cell>
          <cell r="AH14">
            <v>310</v>
          </cell>
          <cell r="AI14">
            <v>0</v>
          </cell>
          <cell r="AJ14">
            <v>310</v>
          </cell>
          <cell r="AK14">
            <v>260</v>
          </cell>
          <cell r="AL14">
            <v>0</v>
          </cell>
          <cell r="AM14">
            <v>260</v>
          </cell>
          <cell r="AN14">
            <v>3520</v>
          </cell>
        </row>
        <row r="15">
          <cell r="B15">
            <v>2114420004</v>
          </cell>
          <cell r="C15" t="str">
            <v>Р-1310 (фторист водород) (забайкальский)</v>
          </cell>
          <cell r="D15">
            <v>400.56560981147504</v>
          </cell>
          <cell r="E15">
            <v>0</v>
          </cell>
          <cell r="F15">
            <v>400.56560981147504</v>
          </cell>
          <cell r="G15">
            <v>524.28219550295978</v>
          </cell>
          <cell r="H15">
            <v>0</v>
          </cell>
          <cell r="I15">
            <v>524.28219550295978</v>
          </cell>
          <cell r="J15">
            <v>819.02078800328832</v>
          </cell>
          <cell r="K15">
            <v>0</v>
          </cell>
          <cell r="L15">
            <v>819.02078800328832</v>
          </cell>
          <cell r="M15">
            <v>849.18502251527127</v>
          </cell>
          <cell r="N15">
            <v>0</v>
          </cell>
          <cell r="O15">
            <v>849.18502251527127</v>
          </cell>
          <cell r="P15">
            <v>856.87442024417453</v>
          </cell>
          <cell r="Q15">
            <v>0</v>
          </cell>
          <cell r="R15">
            <v>856.87442024417453</v>
          </cell>
          <cell r="S15">
            <v>921.33901079164684</v>
          </cell>
          <cell r="T15">
            <v>0</v>
          </cell>
          <cell r="U15">
            <v>921.33901079164684</v>
          </cell>
          <cell r="V15">
            <v>912.95758670274802</v>
          </cell>
          <cell r="W15">
            <v>0</v>
          </cell>
          <cell r="X15">
            <v>912.95758670274802</v>
          </cell>
          <cell r="Y15">
            <v>907.97997511256051</v>
          </cell>
          <cell r="Z15">
            <v>0</v>
          </cell>
          <cell r="AA15">
            <v>907.97997511256051</v>
          </cell>
          <cell r="AB15">
            <v>944.41550901634139</v>
          </cell>
          <cell r="AC15">
            <v>0</v>
          </cell>
          <cell r="AD15">
            <v>944.41550901634139</v>
          </cell>
          <cell r="AE15">
            <v>889.51139711457813</v>
          </cell>
          <cell r="AF15">
            <v>0</v>
          </cell>
          <cell r="AG15">
            <v>889.51139711457813</v>
          </cell>
          <cell r="AH15">
            <v>882.71201716204155</v>
          </cell>
          <cell r="AI15">
            <v>0</v>
          </cell>
          <cell r="AJ15">
            <v>882.71201716204155</v>
          </cell>
          <cell r="AK15">
            <v>866.46442680583061</v>
          </cell>
          <cell r="AL15">
            <v>0</v>
          </cell>
          <cell r="AM15">
            <v>866.46442680583061</v>
          </cell>
          <cell r="AN15">
            <v>9775.3079587829161</v>
          </cell>
        </row>
        <row r="16">
          <cell r="B16">
            <v>2122920003</v>
          </cell>
          <cell r="C16" t="str">
            <v>Кислота КФК для производства солей и КРК 100%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row>
        <row r="17">
          <cell r="B17">
            <v>2141200001</v>
          </cell>
          <cell r="C17" t="str">
            <v>Фторангидрит</v>
          </cell>
          <cell r="D17">
            <v>4000</v>
          </cell>
          <cell r="E17">
            <v>0</v>
          </cell>
          <cell r="F17">
            <v>4000</v>
          </cell>
          <cell r="G17">
            <v>5633</v>
          </cell>
          <cell r="H17">
            <v>0</v>
          </cell>
          <cell r="I17">
            <v>5633</v>
          </cell>
          <cell r="J17">
            <v>5902</v>
          </cell>
          <cell r="K17">
            <v>0</v>
          </cell>
          <cell r="L17">
            <v>5902</v>
          </cell>
          <cell r="M17">
            <v>6115</v>
          </cell>
          <cell r="N17">
            <v>0</v>
          </cell>
          <cell r="O17">
            <v>6115</v>
          </cell>
          <cell r="P17">
            <v>6135</v>
          </cell>
          <cell r="Q17">
            <v>0</v>
          </cell>
          <cell r="R17">
            <v>6135</v>
          </cell>
          <cell r="S17">
            <v>6435</v>
          </cell>
          <cell r="T17">
            <v>0</v>
          </cell>
          <cell r="U17">
            <v>6435</v>
          </cell>
          <cell r="V17">
            <v>4275</v>
          </cell>
          <cell r="W17">
            <v>0</v>
          </cell>
          <cell r="X17">
            <v>4275</v>
          </cell>
          <cell r="Y17">
            <v>5910</v>
          </cell>
          <cell r="Z17">
            <v>0</v>
          </cell>
          <cell r="AA17">
            <v>5910</v>
          </cell>
          <cell r="AB17">
            <v>6005</v>
          </cell>
          <cell r="AC17">
            <v>0</v>
          </cell>
          <cell r="AD17">
            <v>6005</v>
          </cell>
          <cell r="AE17">
            <v>5905</v>
          </cell>
          <cell r="AF17">
            <v>0</v>
          </cell>
          <cell r="AG17">
            <v>5905</v>
          </cell>
          <cell r="AH17">
            <v>5965</v>
          </cell>
          <cell r="AI17">
            <v>0</v>
          </cell>
          <cell r="AJ17">
            <v>5965</v>
          </cell>
          <cell r="AK17">
            <v>5800</v>
          </cell>
          <cell r="AL17">
            <v>0</v>
          </cell>
          <cell r="AM17">
            <v>5800</v>
          </cell>
          <cell r="AN17">
            <v>68080</v>
          </cell>
        </row>
        <row r="18">
          <cell r="B18">
            <v>2122200003</v>
          </cell>
          <cell r="C18" t="str">
            <v>фтористоводородная кислота 45% "ХЧ"</v>
          </cell>
          <cell r="D18">
            <v>9</v>
          </cell>
          <cell r="E18">
            <v>0</v>
          </cell>
          <cell r="F18">
            <v>9</v>
          </cell>
          <cell r="G18">
            <v>9</v>
          </cell>
          <cell r="H18">
            <v>0</v>
          </cell>
          <cell r="I18">
            <v>9</v>
          </cell>
          <cell r="J18">
            <v>10</v>
          </cell>
          <cell r="K18">
            <v>0</v>
          </cell>
          <cell r="L18">
            <v>10</v>
          </cell>
          <cell r="M18">
            <v>11</v>
          </cell>
          <cell r="N18">
            <v>0</v>
          </cell>
          <cell r="O18">
            <v>11</v>
          </cell>
          <cell r="P18">
            <v>11</v>
          </cell>
          <cell r="Q18">
            <v>0</v>
          </cell>
          <cell r="R18">
            <v>11</v>
          </cell>
          <cell r="S18">
            <v>13</v>
          </cell>
          <cell r="T18">
            <v>0</v>
          </cell>
          <cell r="U18">
            <v>13</v>
          </cell>
          <cell r="V18">
            <v>9</v>
          </cell>
          <cell r="W18">
            <v>0</v>
          </cell>
          <cell r="X18">
            <v>9</v>
          </cell>
          <cell r="Y18">
            <v>10</v>
          </cell>
          <cell r="Z18">
            <v>0</v>
          </cell>
          <cell r="AA18">
            <v>10</v>
          </cell>
          <cell r="AB18">
            <v>10</v>
          </cell>
          <cell r="AC18">
            <v>0</v>
          </cell>
          <cell r="AD18">
            <v>10</v>
          </cell>
          <cell r="AE18">
            <v>9</v>
          </cell>
          <cell r="AF18">
            <v>0</v>
          </cell>
          <cell r="AG18">
            <v>9</v>
          </cell>
          <cell r="AH18">
            <v>9</v>
          </cell>
          <cell r="AI18">
            <v>0</v>
          </cell>
          <cell r="AJ18">
            <v>9</v>
          </cell>
          <cell r="AK18">
            <v>9</v>
          </cell>
          <cell r="AL18">
            <v>0</v>
          </cell>
          <cell r="AM18">
            <v>9</v>
          </cell>
          <cell r="AN18">
            <v>119</v>
          </cell>
        </row>
        <row r="19">
          <cell r="B19">
            <v>2122200005</v>
          </cell>
          <cell r="C19" t="str">
            <v>фтористоводородная кислота 40% в бочках</v>
          </cell>
          <cell r="D19">
            <v>2</v>
          </cell>
          <cell r="E19">
            <v>0</v>
          </cell>
          <cell r="F19">
            <v>2</v>
          </cell>
          <cell r="G19">
            <v>4</v>
          </cell>
          <cell r="H19">
            <v>0</v>
          </cell>
          <cell r="I19">
            <v>4</v>
          </cell>
          <cell r="J19">
            <v>6</v>
          </cell>
          <cell r="K19">
            <v>0</v>
          </cell>
          <cell r="L19">
            <v>6</v>
          </cell>
          <cell r="M19">
            <v>4</v>
          </cell>
          <cell r="N19">
            <v>0</v>
          </cell>
          <cell r="O19">
            <v>4</v>
          </cell>
          <cell r="P19">
            <v>4</v>
          </cell>
          <cell r="Q19">
            <v>0</v>
          </cell>
          <cell r="R19">
            <v>4</v>
          </cell>
          <cell r="S19">
            <v>4</v>
          </cell>
          <cell r="T19">
            <v>0</v>
          </cell>
          <cell r="U19">
            <v>4</v>
          </cell>
          <cell r="V19">
            <v>2</v>
          </cell>
          <cell r="W19">
            <v>0</v>
          </cell>
          <cell r="X19">
            <v>2</v>
          </cell>
          <cell r="Y19">
            <v>3</v>
          </cell>
          <cell r="Z19">
            <v>0</v>
          </cell>
          <cell r="AA19">
            <v>3</v>
          </cell>
          <cell r="AB19">
            <v>3</v>
          </cell>
          <cell r="AC19">
            <v>0</v>
          </cell>
          <cell r="AD19">
            <v>3</v>
          </cell>
          <cell r="AE19">
            <v>3</v>
          </cell>
          <cell r="AF19">
            <v>0</v>
          </cell>
          <cell r="AG19">
            <v>3</v>
          </cell>
          <cell r="AH19">
            <v>4</v>
          </cell>
          <cell r="AI19">
            <v>0</v>
          </cell>
          <cell r="AJ19">
            <v>4</v>
          </cell>
          <cell r="AK19">
            <v>4</v>
          </cell>
          <cell r="AL19">
            <v>0</v>
          </cell>
          <cell r="AM19">
            <v>4</v>
          </cell>
          <cell r="AN19">
            <v>43</v>
          </cell>
        </row>
        <row r="20">
          <cell r="B20">
            <v>2122200006</v>
          </cell>
          <cell r="C20" t="str">
            <v>фтористоводородная кислота 40% "ч" в бутылках</v>
          </cell>
          <cell r="D20">
            <v>10</v>
          </cell>
          <cell r="E20">
            <v>0</v>
          </cell>
          <cell r="F20">
            <v>10</v>
          </cell>
          <cell r="G20">
            <v>13</v>
          </cell>
          <cell r="H20">
            <v>0</v>
          </cell>
          <cell r="I20">
            <v>13</v>
          </cell>
          <cell r="J20">
            <v>15</v>
          </cell>
          <cell r="K20">
            <v>0</v>
          </cell>
          <cell r="L20">
            <v>15</v>
          </cell>
          <cell r="M20">
            <v>15</v>
          </cell>
          <cell r="N20">
            <v>0</v>
          </cell>
          <cell r="O20">
            <v>15</v>
          </cell>
          <cell r="P20">
            <v>14</v>
          </cell>
          <cell r="Q20">
            <v>0</v>
          </cell>
          <cell r="R20">
            <v>14</v>
          </cell>
          <cell r="S20">
            <v>16</v>
          </cell>
          <cell r="T20">
            <v>0</v>
          </cell>
          <cell r="U20">
            <v>16</v>
          </cell>
          <cell r="V20">
            <v>10</v>
          </cell>
          <cell r="W20">
            <v>0</v>
          </cell>
          <cell r="X20">
            <v>10</v>
          </cell>
          <cell r="Y20">
            <v>13</v>
          </cell>
          <cell r="Z20">
            <v>0</v>
          </cell>
          <cell r="AA20">
            <v>13</v>
          </cell>
          <cell r="AB20">
            <v>15</v>
          </cell>
          <cell r="AC20">
            <v>0</v>
          </cell>
          <cell r="AD20">
            <v>15</v>
          </cell>
          <cell r="AE20">
            <v>13</v>
          </cell>
          <cell r="AF20">
            <v>0</v>
          </cell>
          <cell r="AG20">
            <v>13</v>
          </cell>
          <cell r="AH20">
            <v>13</v>
          </cell>
          <cell r="AI20">
            <v>0</v>
          </cell>
          <cell r="AJ20">
            <v>13</v>
          </cell>
          <cell r="AK20">
            <v>14</v>
          </cell>
          <cell r="AL20">
            <v>0</v>
          </cell>
          <cell r="AM20">
            <v>14</v>
          </cell>
          <cell r="AN20">
            <v>161</v>
          </cell>
        </row>
        <row r="21">
          <cell r="B21">
            <v>2122200009</v>
          </cell>
          <cell r="C21" t="str">
            <v>фтористоводородная кислота 40% техническая</v>
          </cell>
          <cell r="D21">
            <v>360</v>
          </cell>
          <cell r="E21">
            <v>0</v>
          </cell>
          <cell r="F21">
            <v>360</v>
          </cell>
          <cell r="G21">
            <v>420</v>
          </cell>
          <cell r="H21">
            <v>0</v>
          </cell>
          <cell r="I21">
            <v>420</v>
          </cell>
          <cell r="J21">
            <v>540</v>
          </cell>
          <cell r="K21">
            <v>0</v>
          </cell>
          <cell r="L21">
            <v>540</v>
          </cell>
          <cell r="M21">
            <v>540</v>
          </cell>
          <cell r="N21">
            <v>0</v>
          </cell>
          <cell r="O21">
            <v>540</v>
          </cell>
          <cell r="P21">
            <v>540</v>
          </cell>
          <cell r="Q21">
            <v>0</v>
          </cell>
          <cell r="R21">
            <v>540</v>
          </cell>
          <cell r="S21">
            <v>540</v>
          </cell>
          <cell r="T21">
            <v>0</v>
          </cell>
          <cell r="U21">
            <v>540</v>
          </cell>
          <cell r="V21">
            <v>540</v>
          </cell>
          <cell r="W21">
            <v>0</v>
          </cell>
          <cell r="X21">
            <v>540</v>
          </cell>
          <cell r="Y21">
            <v>540</v>
          </cell>
          <cell r="Z21">
            <v>0</v>
          </cell>
          <cell r="AA21">
            <v>540</v>
          </cell>
          <cell r="AB21">
            <v>540</v>
          </cell>
          <cell r="AC21">
            <v>0</v>
          </cell>
          <cell r="AD21">
            <v>540</v>
          </cell>
          <cell r="AE21">
            <v>540</v>
          </cell>
          <cell r="AF21">
            <v>0</v>
          </cell>
          <cell r="AG21">
            <v>540</v>
          </cell>
          <cell r="AH21">
            <v>540</v>
          </cell>
          <cell r="AI21">
            <v>0</v>
          </cell>
          <cell r="AJ21">
            <v>540</v>
          </cell>
          <cell r="AK21">
            <v>540</v>
          </cell>
          <cell r="AL21">
            <v>0</v>
          </cell>
          <cell r="AM21">
            <v>540</v>
          </cell>
          <cell r="AN21">
            <v>6180</v>
          </cell>
        </row>
        <row r="22">
          <cell r="B22">
            <v>2122200010</v>
          </cell>
          <cell r="C22" t="str">
            <v>Фтористоводородная кислота 46-48%, Ч</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row>
        <row r="23">
          <cell r="B23">
            <v>2122200015</v>
          </cell>
          <cell r="C23" t="str">
            <v>фтористоводор кислота ОСЧ 27 -5</v>
          </cell>
          <cell r="D23">
            <v>9</v>
          </cell>
          <cell r="E23">
            <v>0</v>
          </cell>
          <cell r="F23">
            <v>9</v>
          </cell>
          <cell r="G23">
            <v>10</v>
          </cell>
          <cell r="H23">
            <v>0</v>
          </cell>
          <cell r="I23">
            <v>10</v>
          </cell>
          <cell r="J23">
            <v>10</v>
          </cell>
          <cell r="K23">
            <v>0</v>
          </cell>
          <cell r="L23">
            <v>10</v>
          </cell>
          <cell r="M23">
            <v>10</v>
          </cell>
          <cell r="N23">
            <v>0</v>
          </cell>
          <cell r="O23">
            <v>10</v>
          </cell>
          <cell r="P23">
            <v>9</v>
          </cell>
          <cell r="Q23">
            <v>0</v>
          </cell>
          <cell r="R23">
            <v>9</v>
          </cell>
          <cell r="S23">
            <v>11</v>
          </cell>
          <cell r="T23">
            <v>0</v>
          </cell>
          <cell r="U23">
            <v>11</v>
          </cell>
          <cell r="V23">
            <v>8</v>
          </cell>
          <cell r="W23">
            <v>0</v>
          </cell>
          <cell r="X23">
            <v>8</v>
          </cell>
          <cell r="Y23">
            <v>9</v>
          </cell>
          <cell r="Z23">
            <v>0</v>
          </cell>
          <cell r="AA23">
            <v>9</v>
          </cell>
          <cell r="AB23">
            <v>9</v>
          </cell>
          <cell r="AC23">
            <v>0</v>
          </cell>
          <cell r="AD23">
            <v>9</v>
          </cell>
          <cell r="AE23">
            <v>9</v>
          </cell>
          <cell r="AF23">
            <v>0</v>
          </cell>
          <cell r="AG23">
            <v>9</v>
          </cell>
          <cell r="AH23">
            <v>9</v>
          </cell>
          <cell r="AI23">
            <v>0</v>
          </cell>
          <cell r="AJ23">
            <v>9</v>
          </cell>
          <cell r="AK23">
            <v>7</v>
          </cell>
          <cell r="AL23">
            <v>0</v>
          </cell>
          <cell r="AM23">
            <v>7</v>
          </cell>
          <cell r="AN23">
            <v>110</v>
          </cell>
        </row>
        <row r="24">
          <cell r="B24">
            <v>2122200020</v>
          </cell>
          <cell r="C24" t="str">
            <v xml:space="preserve">фтористоводородная кислота 70% </v>
          </cell>
          <cell r="D24">
            <v>15</v>
          </cell>
          <cell r="E24">
            <v>0</v>
          </cell>
          <cell r="F24">
            <v>15</v>
          </cell>
          <cell r="G24">
            <v>30</v>
          </cell>
          <cell r="H24">
            <v>0</v>
          </cell>
          <cell r="I24">
            <v>30</v>
          </cell>
          <cell r="J24">
            <v>45</v>
          </cell>
          <cell r="K24">
            <v>0</v>
          </cell>
          <cell r="L24">
            <v>45</v>
          </cell>
          <cell r="M24">
            <v>30</v>
          </cell>
          <cell r="N24">
            <v>0</v>
          </cell>
          <cell r="O24">
            <v>30</v>
          </cell>
          <cell r="P24">
            <v>30</v>
          </cell>
          <cell r="Q24">
            <v>0</v>
          </cell>
          <cell r="R24">
            <v>30</v>
          </cell>
          <cell r="S24">
            <v>45</v>
          </cell>
          <cell r="T24">
            <v>0</v>
          </cell>
          <cell r="U24">
            <v>45</v>
          </cell>
          <cell r="V24">
            <v>15</v>
          </cell>
          <cell r="W24">
            <v>0</v>
          </cell>
          <cell r="X24">
            <v>15</v>
          </cell>
          <cell r="Y24">
            <v>30</v>
          </cell>
          <cell r="Z24">
            <v>0</v>
          </cell>
          <cell r="AA24">
            <v>30</v>
          </cell>
          <cell r="AB24">
            <v>30</v>
          </cell>
          <cell r="AC24">
            <v>0</v>
          </cell>
          <cell r="AD24">
            <v>30</v>
          </cell>
          <cell r="AE24">
            <v>30</v>
          </cell>
          <cell r="AF24">
            <v>0</v>
          </cell>
          <cell r="AG24">
            <v>30</v>
          </cell>
          <cell r="AH24">
            <v>30</v>
          </cell>
          <cell r="AI24">
            <v>0</v>
          </cell>
          <cell r="AJ24">
            <v>30</v>
          </cell>
          <cell r="AK24">
            <v>30</v>
          </cell>
          <cell r="AL24">
            <v>0</v>
          </cell>
          <cell r="AM24">
            <v>30</v>
          </cell>
          <cell r="AN24">
            <v>360</v>
          </cell>
        </row>
        <row r="25">
          <cell r="B25">
            <v>2148130001</v>
          </cell>
          <cell r="C25" t="str">
            <v>тринатрийфосфат, мешки 35 кг</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row>
        <row r="26">
          <cell r="B26">
            <v>2148150001</v>
          </cell>
          <cell r="C26" t="str">
            <v>диаммонийфосфат, мешки 35 кг</v>
          </cell>
          <cell r="D26">
            <v>2.5</v>
          </cell>
          <cell r="E26">
            <v>0</v>
          </cell>
          <cell r="F26">
            <v>2.5</v>
          </cell>
          <cell r="G26">
            <v>2.5</v>
          </cell>
          <cell r="H26">
            <v>0</v>
          </cell>
          <cell r="I26">
            <v>2.5</v>
          </cell>
          <cell r="J26">
            <v>2.5</v>
          </cell>
          <cell r="K26">
            <v>0</v>
          </cell>
          <cell r="L26">
            <v>2.5</v>
          </cell>
          <cell r="M26">
            <v>2.5</v>
          </cell>
          <cell r="N26">
            <v>0</v>
          </cell>
          <cell r="O26">
            <v>2.5</v>
          </cell>
          <cell r="P26">
            <v>2.5</v>
          </cell>
          <cell r="Q26">
            <v>0</v>
          </cell>
          <cell r="R26">
            <v>2.5</v>
          </cell>
          <cell r="S26">
            <v>2.5</v>
          </cell>
          <cell r="T26">
            <v>0</v>
          </cell>
          <cell r="U26">
            <v>2.5</v>
          </cell>
          <cell r="V26">
            <v>2.5</v>
          </cell>
          <cell r="W26">
            <v>0</v>
          </cell>
          <cell r="X26">
            <v>2.5</v>
          </cell>
          <cell r="Y26">
            <v>2.5</v>
          </cell>
          <cell r="Z26">
            <v>0</v>
          </cell>
          <cell r="AA26">
            <v>2.5</v>
          </cell>
          <cell r="AB26">
            <v>2.5</v>
          </cell>
          <cell r="AC26">
            <v>0</v>
          </cell>
          <cell r="AD26">
            <v>2.5</v>
          </cell>
          <cell r="AE26">
            <v>2.5</v>
          </cell>
          <cell r="AF26">
            <v>0</v>
          </cell>
          <cell r="AG26">
            <v>2.5</v>
          </cell>
          <cell r="AH26">
            <v>2.5</v>
          </cell>
          <cell r="AI26">
            <v>0</v>
          </cell>
          <cell r="AJ26">
            <v>2.5</v>
          </cell>
          <cell r="AK26">
            <v>2.5</v>
          </cell>
          <cell r="AL26">
            <v>0</v>
          </cell>
          <cell r="AM26">
            <v>2.5</v>
          </cell>
          <cell r="AN26">
            <v>30</v>
          </cell>
        </row>
        <row r="27">
          <cell r="B27">
            <v>2154310003</v>
          </cell>
          <cell r="C27" t="str">
            <v>калий фтористый 2-водный (1-й рецепт)</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row>
        <row r="28">
          <cell r="B28">
            <v>2154310005</v>
          </cell>
          <cell r="C28" t="str">
            <v>калий фтористый кислый - бифторид</v>
          </cell>
          <cell r="D28">
            <v>8</v>
          </cell>
          <cell r="E28">
            <v>0</v>
          </cell>
          <cell r="F28">
            <v>8</v>
          </cell>
          <cell r="G28">
            <v>12</v>
          </cell>
          <cell r="H28">
            <v>0</v>
          </cell>
          <cell r="I28">
            <v>12</v>
          </cell>
          <cell r="J28">
            <v>15</v>
          </cell>
          <cell r="K28">
            <v>0</v>
          </cell>
          <cell r="L28">
            <v>15</v>
          </cell>
          <cell r="M28">
            <v>18</v>
          </cell>
          <cell r="N28">
            <v>0</v>
          </cell>
          <cell r="O28">
            <v>18</v>
          </cell>
          <cell r="P28">
            <v>15</v>
          </cell>
          <cell r="Q28">
            <v>0</v>
          </cell>
          <cell r="R28">
            <v>15</v>
          </cell>
          <cell r="S28">
            <v>15</v>
          </cell>
          <cell r="T28">
            <v>0</v>
          </cell>
          <cell r="U28">
            <v>15</v>
          </cell>
          <cell r="V28">
            <v>15</v>
          </cell>
          <cell r="W28">
            <v>0</v>
          </cell>
          <cell r="X28">
            <v>15</v>
          </cell>
          <cell r="Y28">
            <v>18</v>
          </cell>
          <cell r="Z28">
            <v>0</v>
          </cell>
          <cell r="AA28">
            <v>18</v>
          </cell>
          <cell r="AB28">
            <v>15</v>
          </cell>
          <cell r="AC28">
            <v>0</v>
          </cell>
          <cell r="AD28">
            <v>15</v>
          </cell>
          <cell r="AE28">
            <v>18</v>
          </cell>
          <cell r="AF28">
            <v>0</v>
          </cell>
          <cell r="AG28">
            <v>18</v>
          </cell>
          <cell r="AH28">
            <v>15</v>
          </cell>
          <cell r="AI28">
            <v>0</v>
          </cell>
          <cell r="AJ28">
            <v>15</v>
          </cell>
          <cell r="AK28">
            <v>15</v>
          </cell>
          <cell r="AL28">
            <v>0</v>
          </cell>
          <cell r="AM28">
            <v>15</v>
          </cell>
          <cell r="AN28">
            <v>179</v>
          </cell>
        </row>
        <row r="29">
          <cell r="B29">
            <v>2154320001</v>
          </cell>
          <cell r="C29" t="str">
            <v>натрий фтористый</v>
          </cell>
          <cell r="D29">
            <v>4</v>
          </cell>
          <cell r="E29">
            <v>0</v>
          </cell>
          <cell r="F29">
            <v>4</v>
          </cell>
          <cell r="G29">
            <v>8</v>
          </cell>
          <cell r="H29">
            <v>0</v>
          </cell>
          <cell r="I29">
            <v>8</v>
          </cell>
          <cell r="J29">
            <v>8</v>
          </cell>
          <cell r="K29">
            <v>0</v>
          </cell>
          <cell r="L29">
            <v>8</v>
          </cell>
          <cell r="M29">
            <v>10</v>
          </cell>
          <cell r="N29">
            <v>0</v>
          </cell>
          <cell r="O29">
            <v>10</v>
          </cell>
          <cell r="P29">
            <v>8</v>
          </cell>
          <cell r="Q29">
            <v>0</v>
          </cell>
          <cell r="R29">
            <v>8</v>
          </cell>
          <cell r="S29">
            <v>8</v>
          </cell>
          <cell r="T29">
            <v>0</v>
          </cell>
          <cell r="U29">
            <v>8</v>
          </cell>
          <cell r="V29">
            <v>6</v>
          </cell>
          <cell r="W29">
            <v>0</v>
          </cell>
          <cell r="X29">
            <v>6</v>
          </cell>
          <cell r="Y29">
            <v>10</v>
          </cell>
          <cell r="Z29">
            <v>0</v>
          </cell>
          <cell r="AA29">
            <v>10</v>
          </cell>
          <cell r="AB29">
            <v>8</v>
          </cell>
          <cell r="AC29">
            <v>0</v>
          </cell>
          <cell r="AD29">
            <v>8</v>
          </cell>
          <cell r="AE29">
            <v>8</v>
          </cell>
          <cell r="AF29">
            <v>0</v>
          </cell>
          <cell r="AG29">
            <v>8</v>
          </cell>
          <cell r="AH29">
            <v>6</v>
          </cell>
          <cell r="AI29">
            <v>0</v>
          </cell>
          <cell r="AJ29">
            <v>6</v>
          </cell>
          <cell r="AK29">
            <v>8</v>
          </cell>
          <cell r="AL29">
            <v>0</v>
          </cell>
          <cell r="AM29">
            <v>8</v>
          </cell>
          <cell r="AN29">
            <v>92</v>
          </cell>
        </row>
        <row r="30">
          <cell r="B30">
            <v>2154320002</v>
          </cell>
          <cell r="C30" t="str">
            <v>Натрий фтористый ЧДА в барабанах по 35 кг</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row>
        <row r="31">
          <cell r="B31">
            <v>2154330002</v>
          </cell>
          <cell r="C31" t="str">
            <v>аммоний фтористый Ч, мешки 10 кг</v>
          </cell>
          <cell r="D31">
            <v>3</v>
          </cell>
          <cell r="E31">
            <v>0</v>
          </cell>
          <cell r="F31">
            <v>3</v>
          </cell>
          <cell r="G31">
            <v>4</v>
          </cell>
          <cell r="H31">
            <v>0</v>
          </cell>
          <cell r="I31">
            <v>4</v>
          </cell>
          <cell r="J31">
            <v>3</v>
          </cell>
          <cell r="K31">
            <v>0</v>
          </cell>
          <cell r="L31">
            <v>3</v>
          </cell>
          <cell r="M31">
            <v>5</v>
          </cell>
          <cell r="N31">
            <v>0</v>
          </cell>
          <cell r="O31">
            <v>5</v>
          </cell>
          <cell r="P31">
            <v>3</v>
          </cell>
          <cell r="Q31">
            <v>0</v>
          </cell>
          <cell r="R31">
            <v>3</v>
          </cell>
          <cell r="S31">
            <v>4</v>
          </cell>
          <cell r="T31">
            <v>0</v>
          </cell>
          <cell r="U31">
            <v>4</v>
          </cell>
          <cell r="V31">
            <v>3</v>
          </cell>
          <cell r="W31">
            <v>0</v>
          </cell>
          <cell r="X31">
            <v>3</v>
          </cell>
          <cell r="Y31">
            <v>4</v>
          </cell>
          <cell r="Z31">
            <v>0</v>
          </cell>
          <cell r="AA31">
            <v>4</v>
          </cell>
          <cell r="AB31">
            <v>3</v>
          </cell>
          <cell r="AC31">
            <v>0</v>
          </cell>
          <cell r="AD31">
            <v>3</v>
          </cell>
          <cell r="AE31">
            <v>4</v>
          </cell>
          <cell r="AF31">
            <v>0</v>
          </cell>
          <cell r="AG31">
            <v>4</v>
          </cell>
          <cell r="AH31">
            <v>4</v>
          </cell>
          <cell r="AI31">
            <v>0</v>
          </cell>
          <cell r="AJ31">
            <v>4</v>
          </cell>
          <cell r="AK31">
            <v>4</v>
          </cell>
          <cell r="AL31">
            <v>0</v>
          </cell>
          <cell r="AM31">
            <v>4</v>
          </cell>
          <cell r="AN31">
            <v>44</v>
          </cell>
        </row>
        <row r="32">
          <cell r="B32">
            <v>2154330003</v>
          </cell>
          <cell r="C32" t="str">
            <v>Аммоний фтористый ЧДА в крафтовых мешках по 10 кг</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row>
        <row r="33">
          <cell r="B33">
            <v>2154340001</v>
          </cell>
          <cell r="C33" t="str">
            <v>аммоний фтористый кислый Ч, барабаны 35 кг</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row>
        <row r="34">
          <cell r="B34">
            <v>2156210001</v>
          </cell>
          <cell r="C34" t="str">
            <v>калий гексафторосиликат Ч, барабаны 35 кг</v>
          </cell>
          <cell r="D34">
            <v>0</v>
          </cell>
          <cell r="E34">
            <v>0</v>
          </cell>
          <cell r="F34">
            <v>0</v>
          </cell>
          <cell r="G34">
            <v>0</v>
          </cell>
          <cell r="H34">
            <v>0</v>
          </cell>
          <cell r="I34">
            <v>0</v>
          </cell>
          <cell r="J34">
            <v>3</v>
          </cell>
          <cell r="K34">
            <v>0</v>
          </cell>
          <cell r="L34">
            <v>3</v>
          </cell>
          <cell r="M34">
            <v>9</v>
          </cell>
          <cell r="N34">
            <v>0</v>
          </cell>
          <cell r="O34">
            <v>9</v>
          </cell>
          <cell r="P34">
            <v>8</v>
          </cell>
          <cell r="Q34">
            <v>0</v>
          </cell>
          <cell r="R34">
            <v>8</v>
          </cell>
          <cell r="S34">
            <v>8</v>
          </cell>
          <cell r="T34">
            <v>0</v>
          </cell>
          <cell r="U34">
            <v>8</v>
          </cell>
          <cell r="V34">
            <v>5</v>
          </cell>
          <cell r="W34">
            <v>0</v>
          </cell>
          <cell r="X34">
            <v>5</v>
          </cell>
          <cell r="Y34">
            <v>8</v>
          </cell>
          <cell r="Z34">
            <v>0</v>
          </cell>
          <cell r="AA34">
            <v>8</v>
          </cell>
          <cell r="AB34">
            <v>9</v>
          </cell>
          <cell r="AC34">
            <v>0</v>
          </cell>
          <cell r="AD34">
            <v>9</v>
          </cell>
          <cell r="AE34">
            <v>8</v>
          </cell>
          <cell r="AF34">
            <v>0</v>
          </cell>
          <cell r="AG34">
            <v>8</v>
          </cell>
          <cell r="AH34">
            <v>8</v>
          </cell>
          <cell r="AI34">
            <v>0</v>
          </cell>
          <cell r="AJ34">
            <v>8</v>
          </cell>
          <cell r="AK34">
            <v>8</v>
          </cell>
          <cell r="AL34">
            <v>0</v>
          </cell>
          <cell r="AM34">
            <v>8</v>
          </cell>
          <cell r="AN34">
            <v>74</v>
          </cell>
        </row>
        <row r="35">
          <cell r="B35">
            <v>2156220001</v>
          </cell>
          <cell r="C35" t="str">
            <v>натрий гексафторосиликат</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row>
        <row r="36">
          <cell r="B36">
            <v>2156220002</v>
          </cell>
          <cell r="C36" t="str">
            <v>Натрий гексафторсиликат ЧДА в барабанах по 35 кг</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row>
        <row r="37">
          <cell r="B37">
            <v>2157110002</v>
          </cell>
          <cell r="C37" t="str">
            <v>алюмоаммонийные квасцы, спецконтейнера 700 кг</v>
          </cell>
          <cell r="D37">
            <v>50</v>
          </cell>
          <cell r="E37">
            <v>0</v>
          </cell>
          <cell r="F37">
            <v>50</v>
          </cell>
          <cell r="G37">
            <v>120</v>
          </cell>
          <cell r="H37">
            <v>0</v>
          </cell>
          <cell r="I37">
            <v>120</v>
          </cell>
          <cell r="J37">
            <v>120</v>
          </cell>
          <cell r="K37">
            <v>0</v>
          </cell>
          <cell r="L37">
            <v>120</v>
          </cell>
          <cell r="M37">
            <v>120</v>
          </cell>
          <cell r="N37">
            <v>0</v>
          </cell>
          <cell r="O37">
            <v>120</v>
          </cell>
          <cell r="P37">
            <v>140</v>
          </cell>
          <cell r="Q37">
            <v>0</v>
          </cell>
          <cell r="R37">
            <v>140</v>
          </cell>
          <cell r="S37">
            <v>140</v>
          </cell>
          <cell r="T37">
            <v>0</v>
          </cell>
          <cell r="U37">
            <v>140</v>
          </cell>
          <cell r="V37">
            <v>140</v>
          </cell>
          <cell r="W37">
            <v>0</v>
          </cell>
          <cell r="X37">
            <v>140</v>
          </cell>
          <cell r="Y37">
            <v>140</v>
          </cell>
          <cell r="Z37">
            <v>0</v>
          </cell>
          <cell r="AA37">
            <v>140</v>
          </cell>
          <cell r="AB37">
            <v>140</v>
          </cell>
          <cell r="AC37">
            <v>0</v>
          </cell>
          <cell r="AD37">
            <v>140</v>
          </cell>
          <cell r="AE37">
            <v>140</v>
          </cell>
          <cell r="AF37">
            <v>0</v>
          </cell>
          <cell r="AG37">
            <v>140</v>
          </cell>
          <cell r="AH37">
            <v>140</v>
          </cell>
          <cell r="AI37">
            <v>0</v>
          </cell>
          <cell r="AJ37">
            <v>140</v>
          </cell>
          <cell r="AK37">
            <v>140</v>
          </cell>
          <cell r="AL37">
            <v>0</v>
          </cell>
          <cell r="AM37">
            <v>140</v>
          </cell>
          <cell r="AN37">
            <v>1530</v>
          </cell>
        </row>
        <row r="38">
          <cell r="B38">
            <v>2157110001</v>
          </cell>
          <cell r="C38" t="str">
            <v>алюмоаммонийные квасцы, спецконтейнера 700 кг</v>
          </cell>
          <cell r="D38">
            <v>15</v>
          </cell>
          <cell r="E38">
            <v>0</v>
          </cell>
          <cell r="F38">
            <v>15</v>
          </cell>
          <cell r="G38">
            <v>15</v>
          </cell>
          <cell r="H38">
            <v>0</v>
          </cell>
          <cell r="I38">
            <v>15</v>
          </cell>
          <cell r="J38">
            <v>20</v>
          </cell>
          <cell r="K38">
            <v>0</v>
          </cell>
          <cell r="L38">
            <v>20</v>
          </cell>
          <cell r="M38">
            <v>10</v>
          </cell>
          <cell r="N38">
            <v>0</v>
          </cell>
          <cell r="O38">
            <v>10</v>
          </cell>
          <cell r="P38">
            <v>15</v>
          </cell>
          <cell r="Q38">
            <v>0</v>
          </cell>
          <cell r="R38">
            <v>15</v>
          </cell>
          <cell r="S38">
            <v>10</v>
          </cell>
          <cell r="T38">
            <v>0</v>
          </cell>
          <cell r="U38">
            <v>10</v>
          </cell>
          <cell r="V38">
            <v>10</v>
          </cell>
          <cell r="W38">
            <v>0</v>
          </cell>
          <cell r="X38">
            <v>10</v>
          </cell>
          <cell r="Y38">
            <v>15</v>
          </cell>
          <cell r="Z38">
            <v>0</v>
          </cell>
          <cell r="AA38">
            <v>15</v>
          </cell>
          <cell r="AB38">
            <v>15</v>
          </cell>
          <cell r="AC38">
            <v>0</v>
          </cell>
          <cell r="AD38">
            <v>15</v>
          </cell>
          <cell r="AE38">
            <v>15</v>
          </cell>
          <cell r="AF38">
            <v>0</v>
          </cell>
          <cell r="AG38">
            <v>15</v>
          </cell>
          <cell r="AH38">
            <v>15</v>
          </cell>
          <cell r="AI38">
            <v>0</v>
          </cell>
          <cell r="AJ38">
            <v>15</v>
          </cell>
          <cell r="AK38">
            <v>10</v>
          </cell>
          <cell r="AL38">
            <v>0</v>
          </cell>
          <cell r="AM38">
            <v>10</v>
          </cell>
          <cell r="AN38">
            <v>165</v>
          </cell>
        </row>
        <row r="39">
          <cell r="B39">
            <v>2157120001</v>
          </cell>
          <cell r="C39" t="str">
            <v>алюмокалиевые квасцы, мешки 35 кг</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row>
        <row r="40">
          <cell r="B40">
            <v>2163500001</v>
          </cell>
          <cell r="C40" t="str">
            <v>коагулянт Касофт,  водный р-р в таре</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row>
        <row r="41">
          <cell r="B41">
            <v>2163530001</v>
          </cell>
          <cell r="C41" t="str">
            <v>алюминий сернокислый (водный раствор) в таре</v>
          </cell>
          <cell r="D41">
            <v>0</v>
          </cell>
          <cell r="E41">
            <v>0</v>
          </cell>
          <cell r="F41">
            <v>0</v>
          </cell>
          <cell r="G41">
            <v>0</v>
          </cell>
          <cell r="H41">
            <v>0</v>
          </cell>
          <cell r="I41">
            <v>0</v>
          </cell>
          <cell r="J41">
            <v>0</v>
          </cell>
          <cell r="K41">
            <v>0</v>
          </cell>
          <cell r="L41">
            <v>0</v>
          </cell>
          <cell r="M41">
            <v>200</v>
          </cell>
          <cell r="N41">
            <v>0</v>
          </cell>
          <cell r="O41">
            <v>200</v>
          </cell>
          <cell r="P41">
            <v>200</v>
          </cell>
          <cell r="Q41">
            <v>0</v>
          </cell>
          <cell r="R41">
            <v>200</v>
          </cell>
          <cell r="S41">
            <v>200</v>
          </cell>
          <cell r="T41">
            <v>0</v>
          </cell>
          <cell r="U41">
            <v>200</v>
          </cell>
          <cell r="V41">
            <v>250</v>
          </cell>
          <cell r="W41">
            <v>0</v>
          </cell>
          <cell r="X41">
            <v>250</v>
          </cell>
          <cell r="Y41">
            <v>330</v>
          </cell>
          <cell r="Z41">
            <v>0</v>
          </cell>
          <cell r="AA41">
            <v>330</v>
          </cell>
          <cell r="AB41">
            <v>340</v>
          </cell>
          <cell r="AC41">
            <v>0</v>
          </cell>
          <cell r="AD41">
            <v>340</v>
          </cell>
          <cell r="AE41">
            <v>170</v>
          </cell>
          <cell r="AF41">
            <v>0</v>
          </cell>
          <cell r="AG41">
            <v>170</v>
          </cell>
          <cell r="AH41">
            <v>165</v>
          </cell>
          <cell r="AI41">
            <v>0</v>
          </cell>
          <cell r="AJ41">
            <v>165</v>
          </cell>
          <cell r="AK41">
            <v>165</v>
          </cell>
          <cell r="AL41">
            <v>0</v>
          </cell>
          <cell r="AM41">
            <v>165</v>
          </cell>
          <cell r="AN41">
            <v>2020</v>
          </cell>
        </row>
        <row r="42">
          <cell r="B42">
            <v>2612330002</v>
          </cell>
          <cell r="C42" t="str">
            <v xml:space="preserve">тетрафтороборная кислота </v>
          </cell>
          <cell r="D42">
            <v>5</v>
          </cell>
          <cell r="E42">
            <v>0</v>
          </cell>
          <cell r="F42">
            <v>5</v>
          </cell>
          <cell r="G42">
            <v>8</v>
          </cell>
          <cell r="H42">
            <v>0</v>
          </cell>
          <cell r="I42">
            <v>8</v>
          </cell>
          <cell r="J42">
            <v>10</v>
          </cell>
          <cell r="K42">
            <v>0</v>
          </cell>
          <cell r="L42">
            <v>10</v>
          </cell>
          <cell r="M42">
            <v>14</v>
          </cell>
          <cell r="N42">
            <v>0</v>
          </cell>
          <cell r="O42">
            <v>14</v>
          </cell>
          <cell r="P42">
            <v>14</v>
          </cell>
          <cell r="Q42">
            <v>0</v>
          </cell>
          <cell r="R42">
            <v>14</v>
          </cell>
          <cell r="S42">
            <v>14</v>
          </cell>
          <cell r="T42">
            <v>0</v>
          </cell>
          <cell r="U42">
            <v>14</v>
          </cell>
          <cell r="V42">
            <v>10</v>
          </cell>
          <cell r="W42">
            <v>0</v>
          </cell>
          <cell r="X42">
            <v>10</v>
          </cell>
          <cell r="Y42">
            <v>12</v>
          </cell>
          <cell r="Z42">
            <v>0</v>
          </cell>
          <cell r="AA42">
            <v>12</v>
          </cell>
          <cell r="AB42">
            <v>14</v>
          </cell>
          <cell r="AC42">
            <v>0</v>
          </cell>
          <cell r="AD42">
            <v>14</v>
          </cell>
          <cell r="AE42">
            <v>13</v>
          </cell>
          <cell r="AF42">
            <v>0</v>
          </cell>
          <cell r="AG42">
            <v>13</v>
          </cell>
          <cell r="AH42">
            <v>13</v>
          </cell>
          <cell r="AI42">
            <v>0</v>
          </cell>
          <cell r="AJ42">
            <v>13</v>
          </cell>
          <cell r="AK42">
            <v>13</v>
          </cell>
          <cell r="AL42">
            <v>0</v>
          </cell>
          <cell r="AM42">
            <v>13</v>
          </cell>
          <cell r="AN42">
            <v>140</v>
          </cell>
        </row>
        <row r="43">
          <cell r="B43">
            <v>2621130001</v>
          </cell>
          <cell r="C43" t="str">
            <v>калий тетрафтороборат</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row>
        <row r="44">
          <cell r="B44">
            <v>2154370002</v>
          </cell>
          <cell r="C44" t="str">
            <v>магний фтористый модифицированный (МФМ) м Б</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row>
        <row r="45">
          <cell r="B45">
            <v>2122920001</v>
          </cell>
          <cell r="C45" t="str">
            <v>Гексафторокремниевая кислота 45% в бутыл</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row>
        <row r="46">
          <cell r="B46">
            <v>2122200024</v>
          </cell>
          <cell r="C46" t="str">
            <v>фтористоводородная кислота 40% в давал таре 16 м</v>
          </cell>
          <cell r="D46">
            <v>20</v>
          </cell>
          <cell r="E46">
            <v>0</v>
          </cell>
          <cell r="F46">
            <v>20</v>
          </cell>
          <cell r="G46">
            <v>60</v>
          </cell>
          <cell r="H46">
            <v>0</v>
          </cell>
          <cell r="I46">
            <v>60</v>
          </cell>
          <cell r="J46">
            <v>80</v>
          </cell>
          <cell r="K46">
            <v>0</v>
          </cell>
          <cell r="L46">
            <v>80</v>
          </cell>
          <cell r="M46">
            <v>90</v>
          </cell>
          <cell r="N46">
            <v>0</v>
          </cell>
          <cell r="O46">
            <v>90</v>
          </cell>
          <cell r="P46">
            <v>100</v>
          </cell>
          <cell r="Q46">
            <v>0</v>
          </cell>
          <cell r="R46">
            <v>100</v>
          </cell>
          <cell r="S46">
            <v>110</v>
          </cell>
          <cell r="T46">
            <v>0</v>
          </cell>
          <cell r="U46">
            <v>110</v>
          </cell>
          <cell r="V46">
            <v>70</v>
          </cell>
          <cell r="W46">
            <v>0</v>
          </cell>
          <cell r="X46">
            <v>70</v>
          </cell>
          <cell r="Y46">
            <v>110</v>
          </cell>
          <cell r="Z46">
            <v>0</v>
          </cell>
          <cell r="AA46">
            <v>110</v>
          </cell>
          <cell r="AB46">
            <v>100</v>
          </cell>
          <cell r="AC46">
            <v>0</v>
          </cell>
          <cell r="AD46">
            <v>100</v>
          </cell>
          <cell r="AE46">
            <v>90</v>
          </cell>
          <cell r="AF46">
            <v>0</v>
          </cell>
          <cell r="AG46">
            <v>90</v>
          </cell>
          <cell r="AH46">
            <v>100</v>
          </cell>
          <cell r="AI46">
            <v>0</v>
          </cell>
          <cell r="AJ46">
            <v>100</v>
          </cell>
          <cell r="AK46">
            <v>100</v>
          </cell>
          <cell r="AL46">
            <v>0</v>
          </cell>
          <cell r="AM46">
            <v>100</v>
          </cell>
          <cell r="AN46">
            <v>1030</v>
          </cell>
        </row>
        <row r="47">
          <cell r="B47">
            <v>2122200022</v>
          </cell>
          <cell r="C47" t="str">
            <v>Кислота фтористоводородная 40%,Ч,в давальческой таре в одномест.ящике</v>
          </cell>
          <cell r="D47">
            <v>2</v>
          </cell>
          <cell r="E47">
            <v>0</v>
          </cell>
          <cell r="F47">
            <v>2</v>
          </cell>
          <cell r="G47">
            <v>3</v>
          </cell>
          <cell r="H47">
            <v>0</v>
          </cell>
          <cell r="I47">
            <v>3</v>
          </cell>
          <cell r="J47">
            <v>3</v>
          </cell>
          <cell r="K47">
            <v>0</v>
          </cell>
          <cell r="L47">
            <v>3</v>
          </cell>
          <cell r="M47">
            <v>3</v>
          </cell>
          <cell r="N47">
            <v>0</v>
          </cell>
          <cell r="O47">
            <v>3</v>
          </cell>
          <cell r="P47">
            <v>3</v>
          </cell>
          <cell r="Q47">
            <v>0</v>
          </cell>
          <cell r="R47">
            <v>3</v>
          </cell>
          <cell r="S47">
            <v>3</v>
          </cell>
          <cell r="T47">
            <v>0</v>
          </cell>
          <cell r="U47">
            <v>3</v>
          </cell>
          <cell r="V47">
            <v>2</v>
          </cell>
          <cell r="W47">
            <v>0</v>
          </cell>
          <cell r="X47">
            <v>2</v>
          </cell>
          <cell r="Y47">
            <v>3</v>
          </cell>
          <cell r="Z47">
            <v>0</v>
          </cell>
          <cell r="AA47">
            <v>3</v>
          </cell>
          <cell r="AB47">
            <v>3</v>
          </cell>
          <cell r="AC47">
            <v>0</v>
          </cell>
          <cell r="AD47">
            <v>3</v>
          </cell>
          <cell r="AE47">
            <v>2</v>
          </cell>
          <cell r="AF47">
            <v>0</v>
          </cell>
          <cell r="AG47">
            <v>2</v>
          </cell>
          <cell r="AH47">
            <v>3</v>
          </cell>
          <cell r="AI47">
            <v>0</v>
          </cell>
          <cell r="AJ47">
            <v>3</v>
          </cell>
          <cell r="AK47">
            <v>3</v>
          </cell>
          <cell r="AL47">
            <v>0</v>
          </cell>
          <cell r="AM47">
            <v>3</v>
          </cell>
          <cell r="AN47">
            <v>33</v>
          </cell>
        </row>
        <row r="48">
          <cell r="B48">
            <v>2122200023</v>
          </cell>
          <cell r="C48" t="str">
            <v>К-та фтористоводородная концент-ная,Ч,в давальческой таре в 1мес.ящике</v>
          </cell>
          <cell r="D48">
            <v>2</v>
          </cell>
          <cell r="E48">
            <v>0</v>
          </cell>
          <cell r="F48">
            <v>2</v>
          </cell>
          <cell r="G48">
            <v>3</v>
          </cell>
          <cell r="H48">
            <v>0</v>
          </cell>
          <cell r="I48">
            <v>3</v>
          </cell>
          <cell r="J48">
            <v>3</v>
          </cell>
          <cell r="K48">
            <v>0</v>
          </cell>
          <cell r="L48">
            <v>3</v>
          </cell>
          <cell r="M48">
            <v>3</v>
          </cell>
          <cell r="N48">
            <v>0</v>
          </cell>
          <cell r="O48">
            <v>3</v>
          </cell>
          <cell r="P48">
            <v>3</v>
          </cell>
          <cell r="Q48">
            <v>0</v>
          </cell>
          <cell r="R48">
            <v>3</v>
          </cell>
          <cell r="S48">
            <v>3</v>
          </cell>
          <cell r="T48">
            <v>0</v>
          </cell>
          <cell r="U48">
            <v>3</v>
          </cell>
          <cell r="V48">
            <v>3</v>
          </cell>
          <cell r="W48">
            <v>0</v>
          </cell>
          <cell r="X48">
            <v>3</v>
          </cell>
          <cell r="Y48">
            <v>3</v>
          </cell>
          <cell r="Z48">
            <v>0</v>
          </cell>
          <cell r="AA48">
            <v>3</v>
          </cell>
          <cell r="AB48">
            <v>3</v>
          </cell>
          <cell r="AC48">
            <v>0</v>
          </cell>
          <cell r="AD48">
            <v>3</v>
          </cell>
          <cell r="AE48">
            <v>3</v>
          </cell>
          <cell r="AF48">
            <v>0</v>
          </cell>
          <cell r="AG48">
            <v>3</v>
          </cell>
          <cell r="AH48">
            <v>3</v>
          </cell>
          <cell r="AI48">
            <v>0</v>
          </cell>
          <cell r="AJ48">
            <v>3</v>
          </cell>
          <cell r="AK48">
            <v>3</v>
          </cell>
          <cell r="AL48">
            <v>0</v>
          </cell>
          <cell r="AM48">
            <v>3</v>
          </cell>
          <cell r="AN48">
            <v>35</v>
          </cell>
        </row>
        <row r="49">
          <cell r="B49">
            <v>2122200026</v>
          </cell>
          <cell r="C49" t="str">
            <v>фтористоводородная кислота концентр в давал таре 16 м</v>
          </cell>
          <cell r="D49">
            <v>20</v>
          </cell>
          <cell r="E49">
            <v>0</v>
          </cell>
          <cell r="F49">
            <v>20</v>
          </cell>
          <cell r="G49">
            <v>25</v>
          </cell>
          <cell r="H49">
            <v>0</v>
          </cell>
          <cell r="I49">
            <v>25</v>
          </cell>
          <cell r="J49">
            <v>30</v>
          </cell>
          <cell r="K49">
            <v>0</v>
          </cell>
          <cell r="L49">
            <v>30</v>
          </cell>
          <cell r="M49">
            <v>45</v>
          </cell>
          <cell r="N49">
            <v>0</v>
          </cell>
          <cell r="O49">
            <v>45</v>
          </cell>
          <cell r="P49">
            <v>50</v>
          </cell>
          <cell r="Q49">
            <v>0</v>
          </cell>
          <cell r="R49">
            <v>50</v>
          </cell>
          <cell r="S49">
            <v>50</v>
          </cell>
          <cell r="T49">
            <v>0</v>
          </cell>
          <cell r="U49">
            <v>50</v>
          </cell>
          <cell r="V49">
            <v>35</v>
          </cell>
          <cell r="W49">
            <v>0</v>
          </cell>
          <cell r="X49">
            <v>35</v>
          </cell>
          <cell r="Y49">
            <v>55</v>
          </cell>
          <cell r="Z49">
            <v>0</v>
          </cell>
          <cell r="AA49">
            <v>55</v>
          </cell>
          <cell r="AB49">
            <v>45</v>
          </cell>
          <cell r="AC49">
            <v>0</v>
          </cell>
          <cell r="AD49">
            <v>45</v>
          </cell>
          <cell r="AE49">
            <v>45</v>
          </cell>
          <cell r="AF49">
            <v>0</v>
          </cell>
          <cell r="AG49">
            <v>45</v>
          </cell>
          <cell r="AH49">
            <v>50</v>
          </cell>
          <cell r="AI49">
            <v>0</v>
          </cell>
          <cell r="AJ49">
            <v>50</v>
          </cell>
          <cell r="AK49">
            <v>50</v>
          </cell>
          <cell r="AL49">
            <v>0</v>
          </cell>
          <cell r="AM49">
            <v>50</v>
          </cell>
          <cell r="AN49">
            <v>500</v>
          </cell>
        </row>
        <row r="50">
          <cell r="B50">
            <v>2122200031</v>
          </cell>
          <cell r="C50" t="str">
            <v>фтористоводородная кислота концентр в давал таре 2 м</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row>
        <row r="51">
          <cell r="B51">
            <v>2154210000</v>
          </cell>
          <cell r="C51" t="str">
            <v>Натрий фторид гидрофторид, ЧДА, Ч</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row>
        <row r="52">
          <cell r="B52">
            <v>2154310009</v>
          </cell>
          <cell r="C52" t="str">
            <v>Калий фтористый, марка Б, в барабанах по 35кг</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row>
        <row r="53">
          <cell r="B53">
            <v>2122200034</v>
          </cell>
          <cell r="C53" t="str">
            <v>К-та фтористоводородная 40%,в давальческой таре, в бочке 200л</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row>
        <row r="54">
          <cell r="B54">
            <v>2152220001</v>
          </cell>
          <cell r="C54" t="str">
            <v>кальций хлористый жидкий на пыли ОЭМК, ЖДЦ V63</v>
          </cell>
          <cell r="D54">
            <v>1600</v>
          </cell>
          <cell r="E54">
            <v>0</v>
          </cell>
          <cell r="F54">
            <v>1600</v>
          </cell>
          <cell r="G54">
            <v>1600</v>
          </cell>
          <cell r="H54">
            <v>0</v>
          </cell>
          <cell r="I54">
            <v>1600</v>
          </cell>
          <cell r="J54">
            <v>1600</v>
          </cell>
          <cell r="K54">
            <v>0</v>
          </cell>
          <cell r="L54">
            <v>1600</v>
          </cell>
          <cell r="M54">
            <v>1600</v>
          </cell>
          <cell r="N54">
            <v>0</v>
          </cell>
          <cell r="O54">
            <v>1600</v>
          </cell>
          <cell r="P54">
            <v>1600</v>
          </cell>
          <cell r="Q54">
            <v>0</v>
          </cell>
          <cell r="R54">
            <v>1600</v>
          </cell>
          <cell r="S54">
            <v>1600</v>
          </cell>
          <cell r="T54">
            <v>0</v>
          </cell>
          <cell r="U54">
            <v>1600</v>
          </cell>
          <cell r="V54">
            <v>1600</v>
          </cell>
          <cell r="W54">
            <v>0</v>
          </cell>
          <cell r="X54">
            <v>1600</v>
          </cell>
          <cell r="Y54">
            <v>1600</v>
          </cell>
          <cell r="Z54">
            <v>0</v>
          </cell>
          <cell r="AA54">
            <v>1600</v>
          </cell>
          <cell r="AB54">
            <v>1600</v>
          </cell>
          <cell r="AC54">
            <v>0</v>
          </cell>
          <cell r="AD54">
            <v>1600</v>
          </cell>
          <cell r="AE54">
            <v>1600</v>
          </cell>
          <cell r="AF54">
            <v>0</v>
          </cell>
          <cell r="AG54">
            <v>1600</v>
          </cell>
          <cell r="AH54">
            <v>1600</v>
          </cell>
          <cell r="AI54">
            <v>0</v>
          </cell>
          <cell r="AJ54">
            <v>1600</v>
          </cell>
          <cell r="AK54">
            <v>1600</v>
          </cell>
          <cell r="AL54">
            <v>0</v>
          </cell>
          <cell r="AM54">
            <v>1600</v>
          </cell>
          <cell r="AN54">
            <v>19200</v>
          </cell>
        </row>
        <row r="55">
          <cell r="B55">
            <v>2114190000</v>
          </cell>
          <cell r="C55" t="str">
            <v>Анодный газ (фтор)</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row>
        <row r="56">
          <cell r="B56">
            <v>2114440002</v>
          </cell>
          <cell r="C56" t="str">
            <v>Элегаз повышенной чистоты, баллоны 40 дм3</v>
          </cell>
          <cell r="D56">
            <v>10</v>
          </cell>
          <cell r="E56">
            <v>0</v>
          </cell>
          <cell r="F56">
            <v>10</v>
          </cell>
          <cell r="G56">
            <v>10</v>
          </cell>
          <cell r="H56">
            <v>0</v>
          </cell>
          <cell r="I56">
            <v>10</v>
          </cell>
          <cell r="J56">
            <v>10</v>
          </cell>
          <cell r="K56">
            <v>0</v>
          </cell>
          <cell r="L56">
            <v>10</v>
          </cell>
          <cell r="M56">
            <v>12</v>
          </cell>
          <cell r="N56">
            <v>0</v>
          </cell>
          <cell r="O56">
            <v>12</v>
          </cell>
          <cell r="P56">
            <v>12</v>
          </cell>
          <cell r="Q56">
            <v>0</v>
          </cell>
          <cell r="R56">
            <v>12</v>
          </cell>
          <cell r="S56">
            <v>12</v>
          </cell>
          <cell r="T56">
            <v>0</v>
          </cell>
          <cell r="U56">
            <v>12</v>
          </cell>
          <cell r="V56">
            <v>15</v>
          </cell>
          <cell r="W56">
            <v>0</v>
          </cell>
          <cell r="X56">
            <v>15</v>
          </cell>
          <cell r="Y56">
            <v>15</v>
          </cell>
          <cell r="Z56">
            <v>0</v>
          </cell>
          <cell r="AA56">
            <v>15</v>
          </cell>
          <cell r="AB56">
            <v>15</v>
          </cell>
          <cell r="AC56">
            <v>0</v>
          </cell>
          <cell r="AD56">
            <v>15</v>
          </cell>
          <cell r="AE56">
            <v>12</v>
          </cell>
          <cell r="AF56">
            <v>0</v>
          </cell>
          <cell r="AG56">
            <v>12</v>
          </cell>
          <cell r="AH56">
            <v>12</v>
          </cell>
          <cell r="AI56">
            <v>0</v>
          </cell>
          <cell r="AJ56">
            <v>12</v>
          </cell>
          <cell r="AK56">
            <v>12</v>
          </cell>
          <cell r="AL56">
            <v>0</v>
          </cell>
          <cell r="AM56">
            <v>12</v>
          </cell>
          <cell r="AN56">
            <v>147</v>
          </cell>
        </row>
        <row r="57">
          <cell r="B57">
            <v>2114440014</v>
          </cell>
          <cell r="C57" t="str">
            <v>Элегаз повышенной чистоты в таре потребителя (экспорт)</v>
          </cell>
          <cell r="D57">
            <v>0</v>
          </cell>
          <cell r="E57">
            <v>50</v>
          </cell>
          <cell r="F57">
            <v>50</v>
          </cell>
          <cell r="G57">
            <v>0</v>
          </cell>
          <cell r="H57">
            <v>55</v>
          </cell>
          <cell r="I57">
            <v>55</v>
          </cell>
          <cell r="J57">
            <v>0</v>
          </cell>
          <cell r="K57">
            <v>55</v>
          </cell>
          <cell r="L57">
            <v>55</v>
          </cell>
          <cell r="M57">
            <v>0</v>
          </cell>
          <cell r="N57">
            <v>55</v>
          </cell>
          <cell r="O57">
            <v>55</v>
          </cell>
          <cell r="P57">
            <v>0</v>
          </cell>
          <cell r="Q57">
            <v>55</v>
          </cell>
          <cell r="R57">
            <v>55</v>
          </cell>
          <cell r="S57">
            <v>0</v>
          </cell>
          <cell r="T57">
            <v>55</v>
          </cell>
          <cell r="U57">
            <v>55</v>
          </cell>
          <cell r="V57">
            <v>0</v>
          </cell>
          <cell r="W57">
            <v>44</v>
          </cell>
          <cell r="X57">
            <v>44</v>
          </cell>
          <cell r="Y57">
            <v>0</v>
          </cell>
          <cell r="Z57">
            <v>57</v>
          </cell>
          <cell r="AA57">
            <v>57</v>
          </cell>
          <cell r="AB57">
            <v>0</v>
          </cell>
          <cell r="AC57">
            <v>55</v>
          </cell>
          <cell r="AD57">
            <v>55</v>
          </cell>
          <cell r="AE57">
            <v>0</v>
          </cell>
          <cell r="AF57">
            <v>57</v>
          </cell>
          <cell r="AG57">
            <v>57</v>
          </cell>
          <cell r="AH57">
            <v>0</v>
          </cell>
          <cell r="AI57">
            <v>55</v>
          </cell>
          <cell r="AJ57">
            <v>55</v>
          </cell>
          <cell r="AK57">
            <v>0</v>
          </cell>
          <cell r="AL57">
            <v>57</v>
          </cell>
          <cell r="AM57">
            <v>57</v>
          </cell>
          <cell r="AN57">
            <v>650</v>
          </cell>
        </row>
        <row r="58">
          <cell r="B58">
            <v>2122130041</v>
          </cell>
          <cell r="C58" t="str">
            <v>Состав кислотный КСПЭО-2 марка Б, ЖДЦ V63</v>
          </cell>
          <cell r="D58">
            <v>0</v>
          </cell>
          <cell r="E58">
            <v>0</v>
          </cell>
          <cell r="F58">
            <v>0</v>
          </cell>
          <cell r="G58">
            <v>120</v>
          </cell>
          <cell r="H58">
            <v>0</v>
          </cell>
          <cell r="I58">
            <v>120</v>
          </cell>
          <cell r="J58">
            <v>150</v>
          </cell>
          <cell r="K58">
            <v>0</v>
          </cell>
          <cell r="L58">
            <v>150</v>
          </cell>
          <cell r="M58">
            <v>150</v>
          </cell>
          <cell r="N58">
            <v>0</v>
          </cell>
          <cell r="O58">
            <v>150</v>
          </cell>
          <cell r="P58">
            <v>120</v>
          </cell>
          <cell r="Q58">
            <v>0</v>
          </cell>
          <cell r="R58">
            <v>120</v>
          </cell>
          <cell r="S58">
            <v>150</v>
          </cell>
          <cell r="T58">
            <v>0</v>
          </cell>
          <cell r="U58">
            <v>150</v>
          </cell>
          <cell r="V58">
            <v>150</v>
          </cell>
          <cell r="W58">
            <v>0</v>
          </cell>
          <cell r="X58">
            <v>150</v>
          </cell>
          <cell r="Y58">
            <v>150</v>
          </cell>
          <cell r="Z58">
            <v>0</v>
          </cell>
          <cell r="AA58">
            <v>150</v>
          </cell>
          <cell r="AB58">
            <v>150</v>
          </cell>
          <cell r="AC58">
            <v>0</v>
          </cell>
          <cell r="AD58">
            <v>150</v>
          </cell>
          <cell r="AE58">
            <v>150</v>
          </cell>
          <cell r="AF58">
            <v>0</v>
          </cell>
          <cell r="AG58">
            <v>150</v>
          </cell>
          <cell r="AH58">
            <v>150</v>
          </cell>
          <cell r="AI58">
            <v>0</v>
          </cell>
          <cell r="AJ58">
            <v>150</v>
          </cell>
          <cell r="AK58">
            <v>150</v>
          </cell>
          <cell r="AL58">
            <v>0</v>
          </cell>
          <cell r="AM58">
            <v>150</v>
          </cell>
          <cell r="AN58">
            <v>1590</v>
          </cell>
        </row>
        <row r="59">
          <cell r="B59">
            <v>2154310010</v>
          </cell>
          <cell r="C59" t="str">
            <v>Трифторид калия (электролит)</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row>
        <row r="60">
          <cell r="B60">
            <v>2412440007</v>
          </cell>
          <cell r="C60" t="str">
            <v>Хладон-22, баллоны 12 дм3</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row>
        <row r="61">
          <cell r="B61">
            <v>2412440003</v>
          </cell>
          <cell r="C61" t="str">
            <v>Хладон-22, баллоны 40 дм3</v>
          </cell>
          <cell r="D61">
            <v>1.5</v>
          </cell>
          <cell r="E61">
            <v>0</v>
          </cell>
          <cell r="F61">
            <v>1.5</v>
          </cell>
          <cell r="G61">
            <v>2</v>
          </cell>
          <cell r="H61">
            <v>0</v>
          </cell>
          <cell r="I61">
            <v>2</v>
          </cell>
          <cell r="J61">
            <v>2</v>
          </cell>
          <cell r="K61">
            <v>0</v>
          </cell>
          <cell r="L61">
            <v>2</v>
          </cell>
          <cell r="M61">
            <v>2</v>
          </cell>
          <cell r="N61">
            <v>0</v>
          </cell>
          <cell r="O61">
            <v>2</v>
          </cell>
          <cell r="P61">
            <v>2</v>
          </cell>
          <cell r="Q61">
            <v>0</v>
          </cell>
          <cell r="R61">
            <v>2</v>
          </cell>
          <cell r="S61">
            <v>2</v>
          </cell>
          <cell r="T61">
            <v>0</v>
          </cell>
          <cell r="U61">
            <v>2</v>
          </cell>
          <cell r="V61">
            <v>2</v>
          </cell>
          <cell r="W61">
            <v>0</v>
          </cell>
          <cell r="X61">
            <v>2</v>
          </cell>
          <cell r="Y61">
            <v>1.5</v>
          </cell>
          <cell r="Z61">
            <v>0</v>
          </cell>
          <cell r="AA61">
            <v>1.5</v>
          </cell>
          <cell r="AB61">
            <v>2</v>
          </cell>
          <cell r="AC61">
            <v>0</v>
          </cell>
          <cell r="AD61">
            <v>2</v>
          </cell>
          <cell r="AE61">
            <v>3</v>
          </cell>
          <cell r="AF61">
            <v>0</v>
          </cell>
          <cell r="AG61">
            <v>3</v>
          </cell>
          <cell r="AH61">
            <v>2</v>
          </cell>
          <cell r="AI61">
            <v>0</v>
          </cell>
          <cell r="AJ61">
            <v>2</v>
          </cell>
          <cell r="AK61">
            <v>3</v>
          </cell>
          <cell r="AL61">
            <v>0</v>
          </cell>
          <cell r="AM61">
            <v>3</v>
          </cell>
          <cell r="AN61">
            <v>25</v>
          </cell>
        </row>
        <row r="62">
          <cell r="B62">
            <v>2412440005</v>
          </cell>
          <cell r="C62" t="str">
            <v>Хладон-22, спецконтейнер 900 дм3</v>
          </cell>
          <cell r="D62">
            <v>70</v>
          </cell>
          <cell r="E62">
            <v>0</v>
          </cell>
          <cell r="F62">
            <v>70</v>
          </cell>
          <cell r="G62">
            <v>80</v>
          </cell>
          <cell r="H62">
            <v>0</v>
          </cell>
          <cell r="I62">
            <v>80</v>
          </cell>
          <cell r="J62">
            <v>145</v>
          </cell>
          <cell r="K62">
            <v>0</v>
          </cell>
          <cell r="L62">
            <v>145</v>
          </cell>
          <cell r="M62">
            <v>150</v>
          </cell>
          <cell r="N62">
            <v>0</v>
          </cell>
          <cell r="O62">
            <v>150</v>
          </cell>
          <cell r="P62">
            <v>220</v>
          </cell>
          <cell r="Q62">
            <v>0</v>
          </cell>
          <cell r="R62">
            <v>220</v>
          </cell>
          <cell r="S62">
            <v>220</v>
          </cell>
          <cell r="T62">
            <v>0</v>
          </cell>
          <cell r="U62">
            <v>220</v>
          </cell>
          <cell r="V62">
            <v>270</v>
          </cell>
          <cell r="W62">
            <v>0</v>
          </cell>
          <cell r="X62">
            <v>270</v>
          </cell>
          <cell r="Y62">
            <v>270</v>
          </cell>
          <cell r="Z62">
            <v>0</v>
          </cell>
          <cell r="AA62">
            <v>270</v>
          </cell>
          <cell r="AB62">
            <v>250</v>
          </cell>
          <cell r="AC62">
            <v>0</v>
          </cell>
          <cell r="AD62">
            <v>250</v>
          </cell>
          <cell r="AE62">
            <v>250</v>
          </cell>
          <cell r="AF62">
            <v>0</v>
          </cell>
          <cell r="AG62">
            <v>250</v>
          </cell>
          <cell r="AH62">
            <v>170</v>
          </cell>
          <cell r="AI62">
            <v>0</v>
          </cell>
          <cell r="AJ62">
            <v>170</v>
          </cell>
          <cell r="AK62">
            <v>170</v>
          </cell>
          <cell r="AL62">
            <v>0</v>
          </cell>
          <cell r="AM62">
            <v>170</v>
          </cell>
          <cell r="AN62">
            <v>2265</v>
          </cell>
        </row>
        <row r="63">
          <cell r="B63">
            <v>2412460001</v>
          </cell>
          <cell r="C63" t="str">
            <v>Хладон-14, баллоны 40 дм3</v>
          </cell>
          <cell r="D63">
            <v>1.5</v>
          </cell>
          <cell r="E63">
            <v>0</v>
          </cell>
          <cell r="F63">
            <v>1.5</v>
          </cell>
          <cell r="G63">
            <v>1</v>
          </cell>
          <cell r="H63">
            <v>0</v>
          </cell>
          <cell r="I63">
            <v>1</v>
          </cell>
          <cell r="J63">
            <v>1.5</v>
          </cell>
          <cell r="K63">
            <v>0</v>
          </cell>
          <cell r="L63">
            <v>1.5</v>
          </cell>
          <cell r="M63">
            <v>1</v>
          </cell>
          <cell r="N63">
            <v>0</v>
          </cell>
          <cell r="O63">
            <v>1</v>
          </cell>
          <cell r="P63">
            <v>1.5</v>
          </cell>
          <cell r="Q63">
            <v>0</v>
          </cell>
          <cell r="R63">
            <v>1.5</v>
          </cell>
          <cell r="S63">
            <v>1</v>
          </cell>
          <cell r="T63">
            <v>0</v>
          </cell>
          <cell r="U63">
            <v>1</v>
          </cell>
          <cell r="V63">
            <v>1.5</v>
          </cell>
          <cell r="W63">
            <v>0</v>
          </cell>
          <cell r="X63">
            <v>1.5</v>
          </cell>
          <cell r="Y63">
            <v>1</v>
          </cell>
          <cell r="Z63">
            <v>0</v>
          </cell>
          <cell r="AA63">
            <v>1</v>
          </cell>
          <cell r="AB63">
            <v>1.5</v>
          </cell>
          <cell r="AC63">
            <v>0</v>
          </cell>
          <cell r="AD63">
            <v>1.5</v>
          </cell>
          <cell r="AE63">
            <v>1</v>
          </cell>
          <cell r="AF63">
            <v>0</v>
          </cell>
          <cell r="AG63">
            <v>1</v>
          </cell>
          <cell r="AH63">
            <v>1.5</v>
          </cell>
          <cell r="AI63">
            <v>0</v>
          </cell>
          <cell r="AJ63">
            <v>1.5</v>
          </cell>
          <cell r="AK63">
            <v>1</v>
          </cell>
          <cell r="AL63">
            <v>0</v>
          </cell>
          <cell r="AM63">
            <v>1</v>
          </cell>
          <cell r="AN63">
            <v>15</v>
          </cell>
        </row>
        <row r="64">
          <cell r="B64">
            <v>2412460002</v>
          </cell>
          <cell r="C64" t="str">
            <v>Хладон-14, баллоны 40 дм3 (экспорт)</v>
          </cell>
          <cell r="D64">
            <v>0</v>
          </cell>
          <cell r="E64">
            <v>18</v>
          </cell>
          <cell r="F64">
            <v>18</v>
          </cell>
          <cell r="G64">
            <v>0</v>
          </cell>
          <cell r="H64">
            <v>18</v>
          </cell>
          <cell r="I64">
            <v>18</v>
          </cell>
          <cell r="J64">
            <v>0</v>
          </cell>
          <cell r="K64">
            <v>18</v>
          </cell>
          <cell r="L64">
            <v>18</v>
          </cell>
          <cell r="M64">
            <v>0</v>
          </cell>
          <cell r="N64">
            <v>18</v>
          </cell>
          <cell r="O64">
            <v>18</v>
          </cell>
          <cell r="P64">
            <v>0</v>
          </cell>
          <cell r="Q64">
            <v>18</v>
          </cell>
          <cell r="R64">
            <v>18</v>
          </cell>
          <cell r="S64">
            <v>0</v>
          </cell>
          <cell r="T64">
            <v>18</v>
          </cell>
          <cell r="U64">
            <v>18</v>
          </cell>
          <cell r="V64">
            <v>0</v>
          </cell>
          <cell r="W64">
            <v>17</v>
          </cell>
          <cell r="X64">
            <v>17</v>
          </cell>
          <cell r="Y64">
            <v>0</v>
          </cell>
          <cell r="Z64">
            <v>11</v>
          </cell>
          <cell r="AA64">
            <v>11</v>
          </cell>
          <cell r="AB64">
            <v>0</v>
          </cell>
          <cell r="AC64">
            <v>20</v>
          </cell>
          <cell r="AD64">
            <v>20</v>
          </cell>
          <cell r="AE64">
            <v>0</v>
          </cell>
          <cell r="AF64">
            <v>18</v>
          </cell>
          <cell r="AG64">
            <v>18</v>
          </cell>
          <cell r="AH64">
            <v>0</v>
          </cell>
          <cell r="AI64">
            <v>20</v>
          </cell>
          <cell r="AJ64">
            <v>20</v>
          </cell>
          <cell r="AK64">
            <v>0</v>
          </cell>
          <cell r="AL64">
            <v>20</v>
          </cell>
          <cell r="AM64">
            <v>20</v>
          </cell>
          <cell r="AN64">
            <v>214</v>
          </cell>
        </row>
        <row r="65">
          <cell r="B65">
            <v>2412490520</v>
          </cell>
          <cell r="C65" t="str">
            <v>Смесевой хладон R404а в  спецконт</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row>
        <row r="66">
          <cell r="B66">
            <v>2122130007</v>
          </cell>
          <cell r="C66" t="str">
            <v>Кислота соляная ингибированная в таре потребителя</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row>
        <row r="67">
          <cell r="B67">
            <v>2412440009</v>
          </cell>
          <cell r="C67" t="str">
            <v>Хладон-22 (R-22) в спецконтейнерах 900 дм3 импорт</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row>
        <row r="68">
          <cell r="B68">
            <v>2412440006</v>
          </cell>
          <cell r="C68" t="str">
            <v>Хладон 22 в танкконтейнерах</v>
          </cell>
          <cell r="D68">
            <v>40</v>
          </cell>
          <cell r="E68">
            <v>0</v>
          </cell>
          <cell r="F68">
            <v>40</v>
          </cell>
          <cell r="G68">
            <v>80</v>
          </cell>
          <cell r="H68">
            <v>0</v>
          </cell>
          <cell r="I68">
            <v>80</v>
          </cell>
          <cell r="J68">
            <v>120</v>
          </cell>
          <cell r="K68">
            <v>0</v>
          </cell>
          <cell r="L68">
            <v>120</v>
          </cell>
          <cell r="M68">
            <v>110</v>
          </cell>
          <cell r="N68">
            <v>0</v>
          </cell>
          <cell r="O68">
            <v>110</v>
          </cell>
          <cell r="P68">
            <v>110</v>
          </cell>
          <cell r="Q68">
            <v>0</v>
          </cell>
          <cell r="R68">
            <v>110</v>
          </cell>
          <cell r="S68">
            <v>110</v>
          </cell>
          <cell r="T68">
            <v>0</v>
          </cell>
          <cell r="U68">
            <v>110</v>
          </cell>
          <cell r="V68">
            <v>110</v>
          </cell>
          <cell r="W68">
            <v>0</v>
          </cell>
          <cell r="X68">
            <v>110</v>
          </cell>
          <cell r="Y68">
            <v>110</v>
          </cell>
          <cell r="Z68">
            <v>0</v>
          </cell>
          <cell r="AA68">
            <v>110</v>
          </cell>
          <cell r="AB68">
            <v>110</v>
          </cell>
          <cell r="AC68">
            <v>0</v>
          </cell>
          <cell r="AD68">
            <v>110</v>
          </cell>
          <cell r="AE68">
            <v>110</v>
          </cell>
          <cell r="AF68">
            <v>0</v>
          </cell>
          <cell r="AG68">
            <v>110</v>
          </cell>
          <cell r="AH68">
            <v>110</v>
          </cell>
          <cell r="AI68">
            <v>0</v>
          </cell>
          <cell r="AJ68">
            <v>110</v>
          </cell>
          <cell r="AK68">
            <v>110</v>
          </cell>
          <cell r="AL68">
            <v>0</v>
          </cell>
          <cell r="AM68">
            <v>110</v>
          </cell>
          <cell r="AN68">
            <v>1230</v>
          </cell>
        </row>
        <row r="69">
          <cell r="B69">
            <v>2412490510</v>
          </cell>
          <cell r="C69" t="str">
            <v>Смесевой хладон R404а в  баллонах однораз</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row>
        <row r="70">
          <cell r="B70">
            <v>2154301103</v>
          </cell>
          <cell r="C70" t="str">
            <v>Шестифтористый вольрам</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row>
        <row r="71">
          <cell r="B71">
            <v>2412490004</v>
          </cell>
          <cell r="C71" t="str">
            <v>Хладон-21, спецконтейнер 900 дм3</v>
          </cell>
          <cell r="D71">
            <v>13</v>
          </cell>
          <cell r="E71">
            <v>0</v>
          </cell>
          <cell r="F71">
            <v>13</v>
          </cell>
          <cell r="G71">
            <v>13</v>
          </cell>
          <cell r="H71">
            <v>0</v>
          </cell>
          <cell r="I71">
            <v>13</v>
          </cell>
          <cell r="J71">
            <v>13</v>
          </cell>
          <cell r="K71">
            <v>0</v>
          </cell>
          <cell r="L71">
            <v>13</v>
          </cell>
          <cell r="M71">
            <v>13</v>
          </cell>
          <cell r="N71">
            <v>0</v>
          </cell>
          <cell r="O71">
            <v>13</v>
          </cell>
          <cell r="P71">
            <v>13</v>
          </cell>
          <cell r="Q71">
            <v>0</v>
          </cell>
          <cell r="R71">
            <v>13</v>
          </cell>
          <cell r="S71">
            <v>13</v>
          </cell>
          <cell r="T71">
            <v>0</v>
          </cell>
          <cell r="U71">
            <v>13</v>
          </cell>
          <cell r="V71">
            <v>13</v>
          </cell>
          <cell r="W71">
            <v>0</v>
          </cell>
          <cell r="X71">
            <v>13</v>
          </cell>
          <cell r="Y71">
            <v>13</v>
          </cell>
          <cell r="Z71">
            <v>0</v>
          </cell>
          <cell r="AA71">
            <v>13</v>
          </cell>
          <cell r="AB71">
            <v>13</v>
          </cell>
          <cell r="AC71">
            <v>0</v>
          </cell>
          <cell r="AD71">
            <v>13</v>
          </cell>
          <cell r="AE71">
            <v>13</v>
          </cell>
          <cell r="AF71">
            <v>0</v>
          </cell>
          <cell r="AG71">
            <v>13</v>
          </cell>
          <cell r="AH71">
            <v>13</v>
          </cell>
          <cell r="AI71">
            <v>0</v>
          </cell>
          <cell r="AJ71">
            <v>13</v>
          </cell>
          <cell r="AK71">
            <v>13</v>
          </cell>
          <cell r="AL71">
            <v>0</v>
          </cell>
          <cell r="AM71">
            <v>13</v>
          </cell>
          <cell r="AN71">
            <v>156</v>
          </cell>
        </row>
        <row r="72">
          <cell r="B72">
            <v>24124010010</v>
          </cell>
          <cell r="C72" t="str">
            <v>Хладон 134а спецконтейнер 900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row>
        <row r="73">
          <cell r="B73">
            <v>2412401002</v>
          </cell>
          <cell r="C73" t="str">
            <v>Хладон 134а баллоны 40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row>
        <row r="74">
          <cell r="B74">
            <v>2112910002</v>
          </cell>
          <cell r="C74" t="str">
            <v>Пятифтористый йод</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row>
        <row r="75">
          <cell r="B75">
            <v>2121800004</v>
          </cell>
          <cell r="C75" t="str">
            <v>Ингибированная смесь кислот соляной и фтористовод., ЖДС 63</v>
          </cell>
          <cell r="D75">
            <v>595</v>
          </cell>
          <cell r="E75">
            <v>0</v>
          </cell>
          <cell r="F75">
            <v>595</v>
          </cell>
          <cell r="G75">
            <v>865</v>
          </cell>
          <cell r="H75">
            <v>0</v>
          </cell>
          <cell r="I75">
            <v>865</v>
          </cell>
          <cell r="J75">
            <v>865</v>
          </cell>
          <cell r="K75">
            <v>0</v>
          </cell>
          <cell r="L75">
            <v>865</v>
          </cell>
          <cell r="M75">
            <v>1120</v>
          </cell>
          <cell r="N75">
            <v>0</v>
          </cell>
          <cell r="O75">
            <v>1120</v>
          </cell>
          <cell r="P75">
            <v>1120</v>
          </cell>
          <cell r="Q75">
            <v>0</v>
          </cell>
          <cell r="R75">
            <v>1120</v>
          </cell>
          <cell r="S75">
            <v>900</v>
          </cell>
          <cell r="T75">
            <v>0</v>
          </cell>
          <cell r="U75">
            <v>900</v>
          </cell>
          <cell r="V75">
            <v>900</v>
          </cell>
          <cell r="W75">
            <v>0</v>
          </cell>
          <cell r="X75">
            <v>900</v>
          </cell>
          <cell r="Y75">
            <v>1000</v>
          </cell>
          <cell r="Z75">
            <v>0</v>
          </cell>
          <cell r="AA75">
            <v>1000</v>
          </cell>
          <cell r="AB75">
            <v>1100</v>
          </cell>
          <cell r="AC75">
            <v>0</v>
          </cell>
          <cell r="AD75">
            <v>1100</v>
          </cell>
          <cell r="AE75">
            <v>1100</v>
          </cell>
          <cell r="AF75">
            <v>0</v>
          </cell>
          <cell r="AG75">
            <v>1100</v>
          </cell>
          <cell r="AH75">
            <v>1025</v>
          </cell>
          <cell r="AI75">
            <v>0</v>
          </cell>
          <cell r="AJ75">
            <v>1025</v>
          </cell>
          <cell r="AK75">
            <v>1050</v>
          </cell>
          <cell r="AL75">
            <v>0</v>
          </cell>
          <cell r="AM75">
            <v>1050</v>
          </cell>
          <cell r="AN75">
            <v>11640</v>
          </cell>
        </row>
        <row r="76">
          <cell r="B76">
            <v>2122000000</v>
          </cell>
          <cell r="C76" t="str">
            <v>Смесь соляной и фтористов. кислот, неингибированная, ЖДЦ</v>
          </cell>
          <cell r="D76">
            <v>120</v>
          </cell>
          <cell r="E76">
            <v>0</v>
          </cell>
          <cell r="F76">
            <v>120</v>
          </cell>
          <cell r="G76">
            <v>240</v>
          </cell>
          <cell r="H76">
            <v>0</v>
          </cell>
          <cell r="I76">
            <v>240</v>
          </cell>
          <cell r="J76">
            <v>320</v>
          </cell>
          <cell r="K76">
            <v>0</v>
          </cell>
          <cell r="L76">
            <v>320</v>
          </cell>
          <cell r="M76">
            <v>320</v>
          </cell>
          <cell r="N76">
            <v>0</v>
          </cell>
          <cell r="O76">
            <v>320</v>
          </cell>
          <cell r="P76">
            <v>320</v>
          </cell>
          <cell r="Q76">
            <v>0</v>
          </cell>
          <cell r="R76">
            <v>320</v>
          </cell>
          <cell r="S76">
            <v>320</v>
          </cell>
          <cell r="T76">
            <v>0</v>
          </cell>
          <cell r="U76">
            <v>320</v>
          </cell>
          <cell r="V76">
            <v>190</v>
          </cell>
          <cell r="W76">
            <v>0</v>
          </cell>
          <cell r="X76">
            <v>190</v>
          </cell>
          <cell r="Y76">
            <v>240</v>
          </cell>
          <cell r="Z76">
            <v>0</v>
          </cell>
          <cell r="AA76">
            <v>240</v>
          </cell>
          <cell r="AB76">
            <v>320</v>
          </cell>
          <cell r="AC76">
            <v>0</v>
          </cell>
          <cell r="AD76">
            <v>320</v>
          </cell>
          <cell r="AE76">
            <v>320</v>
          </cell>
          <cell r="AF76">
            <v>0</v>
          </cell>
          <cell r="AG76">
            <v>320</v>
          </cell>
          <cell r="AH76">
            <v>320</v>
          </cell>
          <cell r="AI76">
            <v>0</v>
          </cell>
          <cell r="AJ76">
            <v>320</v>
          </cell>
          <cell r="AK76">
            <v>320</v>
          </cell>
          <cell r="AL76">
            <v>0</v>
          </cell>
          <cell r="AM76">
            <v>320</v>
          </cell>
          <cell r="AN76">
            <v>3350</v>
          </cell>
        </row>
        <row r="77">
          <cell r="B77">
            <v>2122130001</v>
          </cell>
          <cell r="C77" t="str">
            <v>Кислота соляная неингибирован не менее 30%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row>
        <row r="78">
          <cell r="B78">
            <v>2122130003</v>
          </cell>
          <cell r="C78" t="str">
            <v>Кислота соляная ингибированная в ЖДЦ V63</v>
          </cell>
          <cell r="D78">
            <v>1110</v>
          </cell>
          <cell r="E78">
            <v>0</v>
          </cell>
          <cell r="F78">
            <v>1110</v>
          </cell>
          <cell r="G78">
            <v>1460</v>
          </cell>
          <cell r="H78">
            <v>0</v>
          </cell>
          <cell r="I78">
            <v>1460</v>
          </cell>
          <cell r="J78">
            <v>1500</v>
          </cell>
          <cell r="K78">
            <v>0</v>
          </cell>
          <cell r="L78">
            <v>1500</v>
          </cell>
          <cell r="M78">
            <v>1560</v>
          </cell>
          <cell r="N78">
            <v>0</v>
          </cell>
          <cell r="O78">
            <v>1560</v>
          </cell>
          <cell r="P78">
            <v>1870</v>
          </cell>
          <cell r="Q78">
            <v>0</v>
          </cell>
          <cell r="R78">
            <v>1870</v>
          </cell>
          <cell r="S78">
            <v>2400</v>
          </cell>
          <cell r="T78">
            <v>0</v>
          </cell>
          <cell r="U78">
            <v>2400</v>
          </cell>
          <cell r="V78">
            <v>1000</v>
          </cell>
          <cell r="W78">
            <v>0</v>
          </cell>
          <cell r="X78">
            <v>1000</v>
          </cell>
          <cell r="Y78">
            <v>1660</v>
          </cell>
          <cell r="Z78">
            <v>0</v>
          </cell>
          <cell r="AA78">
            <v>1660</v>
          </cell>
          <cell r="AB78">
            <v>1980</v>
          </cell>
          <cell r="AC78">
            <v>0</v>
          </cell>
          <cell r="AD78">
            <v>1980</v>
          </cell>
          <cell r="AE78">
            <v>1900</v>
          </cell>
          <cell r="AF78">
            <v>0</v>
          </cell>
          <cell r="AG78">
            <v>1900</v>
          </cell>
          <cell r="AH78">
            <v>1900</v>
          </cell>
          <cell r="AI78">
            <v>0</v>
          </cell>
          <cell r="AJ78">
            <v>1900</v>
          </cell>
          <cell r="AK78">
            <v>1800</v>
          </cell>
          <cell r="AL78">
            <v>0</v>
          </cell>
          <cell r="AM78">
            <v>1800</v>
          </cell>
          <cell r="AN78">
            <v>20140</v>
          </cell>
        </row>
        <row r="79">
          <cell r="B79">
            <v>2412440000</v>
          </cell>
          <cell r="C79" t="str">
            <v>Хладон-22</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row>
        <row r="80">
          <cell r="B80">
            <v>2213120003</v>
          </cell>
          <cell r="C80" t="str">
            <v>Фторопласт-4 (экспорт)</v>
          </cell>
          <cell r="D80">
            <v>0</v>
          </cell>
          <cell r="E80">
            <v>60</v>
          </cell>
          <cell r="F80">
            <v>60</v>
          </cell>
          <cell r="G80">
            <v>0</v>
          </cell>
          <cell r="H80">
            <v>110</v>
          </cell>
          <cell r="I80">
            <v>110</v>
          </cell>
          <cell r="J80">
            <v>0</v>
          </cell>
          <cell r="K80">
            <v>120</v>
          </cell>
          <cell r="L80">
            <v>120</v>
          </cell>
          <cell r="M80">
            <v>0</v>
          </cell>
          <cell r="N80">
            <v>140</v>
          </cell>
          <cell r="O80">
            <v>140</v>
          </cell>
          <cell r="P80">
            <v>0</v>
          </cell>
          <cell r="Q80">
            <v>140</v>
          </cell>
          <cell r="R80">
            <v>140</v>
          </cell>
          <cell r="S80">
            <v>0</v>
          </cell>
          <cell r="T80">
            <v>170</v>
          </cell>
          <cell r="U80">
            <v>170</v>
          </cell>
          <cell r="V80">
            <v>0</v>
          </cell>
          <cell r="W80">
            <v>160</v>
          </cell>
          <cell r="X80">
            <v>160</v>
          </cell>
          <cell r="Y80">
            <v>0</v>
          </cell>
          <cell r="Z80">
            <v>170</v>
          </cell>
          <cell r="AA80">
            <v>170</v>
          </cell>
          <cell r="AB80">
            <v>0</v>
          </cell>
          <cell r="AC80">
            <v>170</v>
          </cell>
          <cell r="AD80">
            <v>170</v>
          </cell>
          <cell r="AE80">
            <v>0</v>
          </cell>
          <cell r="AF80">
            <v>160</v>
          </cell>
          <cell r="AG80">
            <v>160</v>
          </cell>
          <cell r="AH80">
            <v>0</v>
          </cell>
          <cell r="AI80">
            <v>160</v>
          </cell>
          <cell r="AJ80">
            <v>160</v>
          </cell>
          <cell r="AK80">
            <v>0</v>
          </cell>
          <cell r="AL80">
            <v>160</v>
          </cell>
          <cell r="AM80">
            <v>160</v>
          </cell>
          <cell r="AN80">
            <v>1720</v>
          </cell>
        </row>
        <row r="81">
          <cell r="B81">
            <v>2213120004</v>
          </cell>
          <cell r="C81" t="str">
            <v>Фторопласт-4 (внутр р)</v>
          </cell>
          <cell r="D81">
            <v>10</v>
          </cell>
          <cell r="E81">
            <v>0</v>
          </cell>
          <cell r="F81">
            <v>10</v>
          </cell>
          <cell r="G81">
            <v>15</v>
          </cell>
          <cell r="H81">
            <v>0</v>
          </cell>
          <cell r="I81">
            <v>15</v>
          </cell>
          <cell r="J81">
            <v>25</v>
          </cell>
          <cell r="K81">
            <v>0</v>
          </cell>
          <cell r="L81">
            <v>25</v>
          </cell>
          <cell r="M81">
            <v>30</v>
          </cell>
          <cell r="N81">
            <v>0</v>
          </cell>
          <cell r="O81">
            <v>30</v>
          </cell>
          <cell r="P81">
            <v>30</v>
          </cell>
          <cell r="Q81">
            <v>0</v>
          </cell>
          <cell r="R81">
            <v>30</v>
          </cell>
          <cell r="S81">
            <v>35</v>
          </cell>
          <cell r="T81">
            <v>0</v>
          </cell>
          <cell r="U81">
            <v>35</v>
          </cell>
          <cell r="V81">
            <v>20</v>
          </cell>
          <cell r="W81">
            <v>0</v>
          </cell>
          <cell r="X81">
            <v>20</v>
          </cell>
          <cell r="Y81">
            <v>35</v>
          </cell>
          <cell r="Z81">
            <v>0</v>
          </cell>
          <cell r="AA81">
            <v>35</v>
          </cell>
          <cell r="AB81">
            <v>30</v>
          </cell>
          <cell r="AC81">
            <v>0</v>
          </cell>
          <cell r="AD81">
            <v>30</v>
          </cell>
          <cell r="AE81">
            <v>25</v>
          </cell>
          <cell r="AF81">
            <v>0</v>
          </cell>
          <cell r="AG81">
            <v>25</v>
          </cell>
          <cell r="AH81">
            <v>25</v>
          </cell>
          <cell r="AI81">
            <v>0</v>
          </cell>
          <cell r="AJ81">
            <v>25</v>
          </cell>
          <cell r="AK81">
            <v>25</v>
          </cell>
          <cell r="AL81">
            <v>0</v>
          </cell>
          <cell r="AM81">
            <v>25</v>
          </cell>
          <cell r="AN81">
            <v>305</v>
          </cell>
        </row>
        <row r="82">
          <cell r="B82">
            <v>2213120005</v>
          </cell>
          <cell r="C82" t="str">
            <v>Фторопласт-4Д (экспорт)</v>
          </cell>
          <cell r="D82">
            <v>0</v>
          </cell>
          <cell r="E82">
            <v>19</v>
          </cell>
          <cell r="F82">
            <v>19</v>
          </cell>
          <cell r="G82">
            <v>0</v>
          </cell>
          <cell r="H82">
            <v>24</v>
          </cell>
          <cell r="I82">
            <v>24</v>
          </cell>
          <cell r="J82">
            <v>0</v>
          </cell>
          <cell r="K82">
            <v>24</v>
          </cell>
          <cell r="L82">
            <v>24</v>
          </cell>
          <cell r="M82">
            <v>0</v>
          </cell>
          <cell r="N82">
            <v>27</v>
          </cell>
          <cell r="O82">
            <v>27</v>
          </cell>
          <cell r="P82">
            <v>0</v>
          </cell>
          <cell r="Q82">
            <v>36</v>
          </cell>
          <cell r="R82">
            <v>36</v>
          </cell>
          <cell r="S82">
            <v>0</v>
          </cell>
          <cell r="T82">
            <v>36</v>
          </cell>
          <cell r="U82">
            <v>36</v>
          </cell>
          <cell r="V82">
            <v>0</v>
          </cell>
          <cell r="W82">
            <v>30</v>
          </cell>
          <cell r="X82">
            <v>30</v>
          </cell>
          <cell r="Y82">
            <v>0</v>
          </cell>
          <cell r="Z82">
            <v>30</v>
          </cell>
          <cell r="AA82">
            <v>30</v>
          </cell>
          <cell r="AB82">
            <v>0</v>
          </cell>
          <cell r="AC82">
            <v>40</v>
          </cell>
          <cell r="AD82">
            <v>40</v>
          </cell>
          <cell r="AE82">
            <v>0</v>
          </cell>
          <cell r="AF82">
            <v>40</v>
          </cell>
          <cell r="AG82">
            <v>40</v>
          </cell>
          <cell r="AH82">
            <v>0</v>
          </cell>
          <cell r="AI82">
            <v>40</v>
          </cell>
          <cell r="AJ82">
            <v>40</v>
          </cell>
          <cell r="AK82">
            <v>0</v>
          </cell>
          <cell r="AL82">
            <v>40</v>
          </cell>
          <cell r="AM82">
            <v>40</v>
          </cell>
          <cell r="AN82">
            <v>386</v>
          </cell>
        </row>
        <row r="83">
          <cell r="B83">
            <v>2213120006</v>
          </cell>
          <cell r="C83" t="str">
            <v>Фторопласт-4Д (внутр р)</v>
          </cell>
          <cell r="D83">
            <v>19.8</v>
          </cell>
          <cell r="E83">
            <v>0</v>
          </cell>
          <cell r="F83">
            <v>19.8</v>
          </cell>
          <cell r="G83">
            <v>19.7</v>
          </cell>
          <cell r="H83">
            <v>0</v>
          </cell>
          <cell r="I83">
            <v>19.7</v>
          </cell>
          <cell r="J83">
            <v>20.3</v>
          </cell>
          <cell r="K83">
            <v>0</v>
          </cell>
          <cell r="L83">
            <v>20.3</v>
          </cell>
          <cell r="M83">
            <v>21.6</v>
          </cell>
          <cell r="N83">
            <v>0</v>
          </cell>
          <cell r="O83">
            <v>21.6</v>
          </cell>
          <cell r="P83">
            <v>22</v>
          </cell>
          <cell r="Q83">
            <v>0</v>
          </cell>
          <cell r="R83">
            <v>22</v>
          </cell>
          <cell r="S83">
            <v>20.9</v>
          </cell>
          <cell r="T83">
            <v>0</v>
          </cell>
          <cell r="U83">
            <v>20.9</v>
          </cell>
          <cell r="V83">
            <v>21.7</v>
          </cell>
          <cell r="W83">
            <v>0</v>
          </cell>
          <cell r="X83">
            <v>21.7</v>
          </cell>
          <cell r="Y83">
            <v>22.7</v>
          </cell>
          <cell r="Z83">
            <v>0</v>
          </cell>
          <cell r="AA83">
            <v>22.7</v>
          </cell>
          <cell r="AB83">
            <v>22.3</v>
          </cell>
          <cell r="AC83">
            <v>0</v>
          </cell>
          <cell r="AD83">
            <v>22.3</v>
          </cell>
          <cell r="AE83">
            <v>20.2</v>
          </cell>
          <cell r="AF83">
            <v>0</v>
          </cell>
          <cell r="AG83">
            <v>20.2</v>
          </cell>
          <cell r="AH83">
            <v>22.8</v>
          </cell>
          <cell r="AI83">
            <v>0</v>
          </cell>
          <cell r="AJ83">
            <v>22.8</v>
          </cell>
          <cell r="AK83">
            <v>22.9</v>
          </cell>
          <cell r="AL83">
            <v>0</v>
          </cell>
          <cell r="AM83">
            <v>22.9</v>
          </cell>
          <cell r="AN83">
            <v>256.89999999999998</v>
          </cell>
        </row>
        <row r="84">
          <cell r="B84">
            <v>2213120007</v>
          </cell>
          <cell r="C84" t="str">
            <v>Фторопласт -4ТМ экспорт</v>
          </cell>
          <cell r="D84">
            <v>0</v>
          </cell>
          <cell r="E84">
            <v>9</v>
          </cell>
          <cell r="F84">
            <v>9</v>
          </cell>
          <cell r="G84">
            <v>0</v>
          </cell>
          <cell r="H84">
            <v>9</v>
          </cell>
          <cell r="I84">
            <v>9</v>
          </cell>
          <cell r="J84">
            <v>0</v>
          </cell>
          <cell r="K84">
            <v>18</v>
          </cell>
          <cell r="L84">
            <v>18</v>
          </cell>
          <cell r="M84">
            <v>0</v>
          </cell>
          <cell r="N84">
            <v>9</v>
          </cell>
          <cell r="O84">
            <v>9</v>
          </cell>
          <cell r="P84">
            <v>0</v>
          </cell>
          <cell r="Q84">
            <v>18</v>
          </cell>
          <cell r="R84">
            <v>18</v>
          </cell>
          <cell r="S84">
            <v>0</v>
          </cell>
          <cell r="T84">
            <v>15</v>
          </cell>
          <cell r="U84">
            <v>15</v>
          </cell>
          <cell r="V84">
            <v>0</v>
          </cell>
          <cell r="W84">
            <v>9</v>
          </cell>
          <cell r="X84">
            <v>9</v>
          </cell>
          <cell r="Y84">
            <v>0</v>
          </cell>
          <cell r="Z84">
            <v>9</v>
          </cell>
          <cell r="AA84">
            <v>9</v>
          </cell>
          <cell r="AB84">
            <v>0</v>
          </cell>
          <cell r="AC84">
            <v>18</v>
          </cell>
          <cell r="AD84">
            <v>18</v>
          </cell>
          <cell r="AE84">
            <v>0</v>
          </cell>
          <cell r="AF84">
            <v>9</v>
          </cell>
          <cell r="AG84">
            <v>9</v>
          </cell>
          <cell r="AH84">
            <v>0</v>
          </cell>
          <cell r="AI84">
            <v>18</v>
          </cell>
          <cell r="AJ84">
            <v>18</v>
          </cell>
          <cell r="AK84">
            <v>0</v>
          </cell>
          <cell r="AL84">
            <v>9</v>
          </cell>
          <cell r="AM84">
            <v>9</v>
          </cell>
          <cell r="AN84">
            <v>150</v>
          </cell>
        </row>
        <row r="85">
          <cell r="B85">
            <v>2213120014</v>
          </cell>
          <cell r="C85" t="str">
            <v>Фторопласт -4ТМ внутр</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row>
        <row r="86">
          <cell r="B86">
            <v>2213120008</v>
          </cell>
          <cell r="C86" t="str">
            <v>Фторопласт-4А (экспорт)</v>
          </cell>
          <cell r="D86">
            <v>0</v>
          </cell>
          <cell r="E86">
            <v>20</v>
          </cell>
          <cell r="F86">
            <v>20</v>
          </cell>
          <cell r="G86">
            <v>0</v>
          </cell>
          <cell r="H86">
            <v>20</v>
          </cell>
          <cell r="I86">
            <v>20</v>
          </cell>
          <cell r="J86">
            <v>0</v>
          </cell>
          <cell r="K86">
            <v>20</v>
          </cell>
          <cell r="L86">
            <v>20</v>
          </cell>
          <cell r="M86">
            <v>0</v>
          </cell>
          <cell r="N86">
            <v>30</v>
          </cell>
          <cell r="O86">
            <v>30</v>
          </cell>
          <cell r="P86">
            <v>0</v>
          </cell>
          <cell r="Q86">
            <v>20</v>
          </cell>
          <cell r="R86">
            <v>20</v>
          </cell>
          <cell r="S86">
            <v>0</v>
          </cell>
          <cell r="T86">
            <v>30</v>
          </cell>
          <cell r="U86">
            <v>30</v>
          </cell>
          <cell r="V86">
            <v>0</v>
          </cell>
          <cell r="W86">
            <v>30</v>
          </cell>
          <cell r="X86">
            <v>30</v>
          </cell>
          <cell r="Y86">
            <v>0</v>
          </cell>
          <cell r="Z86">
            <v>20</v>
          </cell>
          <cell r="AA86">
            <v>20</v>
          </cell>
          <cell r="AB86">
            <v>0</v>
          </cell>
          <cell r="AC86">
            <v>30</v>
          </cell>
          <cell r="AD86">
            <v>30</v>
          </cell>
          <cell r="AE86">
            <v>0</v>
          </cell>
          <cell r="AF86">
            <v>30</v>
          </cell>
          <cell r="AG86">
            <v>30</v>
          </cell>
          <cell r="AH86">
            <v>0</v>
          </cell>
          <cell r="AI86">
            <v>30</v>
          </cell>
          <cell r="AJ86">
            <v>30</v>
          </cell>
          <cell r="AK86">
            <v>0</v>
          </cell>
          <cell r="AL86">
            <v>30</v>
          </cell>
          <cell r="AM86">
            <v>30</v>
          </cell>
          <cell r="AN86">
            <v>310</v>
          </cell>
        </row>
        <row r="87">
          <cell r="B87">
            <v>2213120009</v>
          </cell>
          <cell r="C87" t="str">
            <v>Фторопласт-4А (внутр р)</v>
          </cell>
          <cell r="D87">
            <v>0</v>
          </cell>
          <cell r="E87">
            <v>0</v>
          </cell>
          <cell r="F87">
            <v>0</v>
          </cell>
          <cell r="G87">
            <v>0</v>
          </cell>
          <cell r="H87">
            <v>0</v>
          </cell>
          <cell r="I87">
            <v>0</v>
          </cell>
          <cell r="J87">
            <v>1</v>
          </cell>
          <cell r="K87">
            <v>0</v>
          </cell>
          <cell r="L87">
            <v>1</v>
          </cell>
          <cell r="M87">
            <v>0</v>
          </cell>
          <cell r="N87">
            <v>0</v>
          </cell>
          <cell r="O87">
            <v>0</v>
          </cell>
          <cell r="P87">
            <v>0</v>
          </cell>
          <cell r="Q87">
            <v>0</v>
          </cell>
          <cell r="R87">
            <v>0</v>
          </cell>
          <cell r="S87">
            <v>1</v>
          </cell>
          <cell r="T87">
            <v>0</v>
          </cell>
          <cell r="U87">
            <v>1</v>
          </cell>
          <cell r="V87">
            <v>0</v>
          </cell>
          <cell r="W87">
            <v>0</v>
          </cell>
          <cell r="X87">
            <v>0</v>
          </cell>
          <cell r="Y87">
            <v>0</v>
          </cell>
          <cell r="Z87">
            <v>0</v>
          </cell>
          <cell r="AA87">
            <v>0</v>
          </cell>
          <cell r="AB87">
            <v>0</v>
          </cell>
          <cell r="AC87">
            <v>0</v>
          </cell>
          <cell r="AD87">
            <v>0</v>
          </cell>
          <cell r="AE87">
            <v>1</v>
          </cell>
          <cell r="AF87">
            <v>0</v>
          </cell>
          <cell r="AG87">
            <v>1</v>
          </cell>
          <cell r="AH87">
            <v>0</v>
          </cell>
          <cell r="AI87">
            <v>0</v>
          </cell>
          <cell r="AJ87">
            <v>0</v>
          </cell>
          <cell r="AK87">
            <v>0</v>
          </cell>
          <cell r="AL87">
            <v>0</v>
          </cell>
          <cell r="AM87">
            <v>0</v>
          </cell>
          <cell r="AN87">
            <v>3</v>
          </cell>
        </row>
        <row r="88">
          <cell r="B88">
            <v>2241320003</v>
          </cell>
          <cell r="C88" t="str">
            <v>Суспензия фторопластовая ДС в 5л.</v>
          </cell>
          <cell r="D88">
            <v>5</v>
          </cell>
          <cell r="E88">
            <v>0</v>
          </cell>
          <cell r="F88">
            <v>5</v>
          </cell>
          <cell r="G88">
            <v>5</v>
          </cell>
          <cell r="H88">
            <v>0</v>
          </cell>
          <cell r="I88">
            <v>5</v>
          </cell>
          <cell r="J88">
            <v>5</v>
          </cell>
          <cell r="K88">
            <v>0</v>
          </cell>
          <cell r="L88">
            <v>5</v>
          </cell>
          <cell r="M88">
            <v>5</v>
          </cell>
          <cell r="N88">
            <v>0</v>
          </cell>
          <cell r="O88">
            <v>5</v>
          </cell>
          <cell r="P88">
            <v>5</v>
          </cell>
          <cell r="Q88">
            <v>0</v>
          </cell>
          <cell r="R88">
            <v>5</v>
          </cell>
          <cell r="S88">
            <v>5</v>
          </cell>
          <cell r="T88">
            <v>0</v>
          </cell>
          <cell r="U88">
            <v>5</v>
          </cell>
          <cell r="V88">
            <v>5</v>
          </cell>
          <cell r="W88">
            <v>0</v>
          </cell>
          <cell r="X88">
            <v>5</v>
          </cell>
          <cell r="Y88">
            <v>5</v>
          </cell>
          <cell r="Z88">
            <v>0</v>
          </cell>
          <cell r="AA88">
            <v>5</v>
          </cell>
          <cell r="AB88">
            <v>5</v>
          </cell>
          <cell r="AC88">
            <v>0</v>
          </cell>
          <cell r="AD88">
            <v>5</v>
          </cell>
          <cell r="AE88">
            <v>5</v>
          </cell>
          <cell r="AF88">
            <v>0</v>
          </cell>
          <cell r="AG88">
            <v>5</v>
          </cell>
          <cell r="AH88">
            <v>5</v>
          </cell>
          <cell r="AI88">
            <v>0</v>
          </cell>
          <cell r="AJ88">
            <v>5</v>
          </cell>
          <cell r="AK88">
            <v>5</v>
          </cell>
          <cell r="AL88">
            <v>0</v>
          </cell>
          <cell r="AM88">
            <v>5</v>
          </cell>
          <cell r="AN88">
            <v>60</v>
          </cell>
        </row>
        <row r="89">
          <cell r="B89">
            <v>2241320004</v>
          </cell>
          <cell r="C89" t="str">
            <v>Суспензия фторопластовая ДУ в 5л.</v>
          </cell>
          <cell r="D89">
            <v>0</v>
          </cell>
          <cell r="E89">
            <v>0</v>
          </cell>
          <cell r="F89">
            <v>0</v>
          </cell>
          <cell r="G89">
            <v>0</v>
          </cell>
          <cell r="H89">
            <v>0</v>
          </cell>
          <cell r="I89">
            <v>0</v>
          </cell>
          <cell r="J89">
            <v>0.3</v>
          </cell>
          <cell r="K89">
            <v>0</v>
          </cell>
          <cell r="L89">
            <v>0.3</v>
          </cell>
          <cell r="M89">
            <v>0</v>
          </cell>
          <cell r="N89">
            <v>0</v>
          </cell>
          <cell r="O89">
            <v>0</v>
          </cell>
          <cell r="P89">
            <v>0</v>
          </cell>
          <cell r="Q89">
            <v>0</v>
          </cell>
          <cell r="R89">
            <v>0</v>
          </cell>
          <cell r="S89">
            <v>0.4</v>
          </cell>
          <cell r="T89">
            <v>0</v>
          </cell>
          <cell r="U89">
            <v>0.4</v>
          </cell>
          <cell r="V89">
            <v>0</v>
          </cell>
          <cell r="W89">
            <v>0</v>
          </cell>
          <cell r="X89">
            <v>0</v>
          </cell>
          <cell r="Y89">
            <v>0.3</v>
          </cell>
          <cell r="Z89">
            <v>0</v>
          </cell>
          <cell r="AA89">
            <v>0.3</v>
          </cell>
          <cell r="AB89">
            <v>0</v>
          </cell>
          <cell r="AC89">
            <v>0</v>
          </cell>
          <cell r="AD89">
            <v>0</v>
          </cell>
          <cell r="AE89">
            <v>0</v>
          </cell>
          <cell r="AF89">
            <v>0</v>
          </cell>
          <cell r="AG89">
            <v>0</v>
          </cell>
          <cell r="AH89">
            <v>0</v>
          </cell>
          <cell r="AI89">
            <v>0</v>
          </cell>
          <cell r="AJ89">
            <v>0</v>
          </cell>
          <cell r="AK89">
            <v>0</v>
          </cell>
          <cell r="AL89">
            <v>0</v>
          </cell>
          <cell r="AM89">
            <v>0</v>
          </cell>
          <cell r="AN89">
            <v>1</v>
          </cell>
        </row>
        <row r="90">
          <cell r="B90">
            <v>2241320005</v>
          </cell>
          <cell r="C90" t="str">
            <v>Суспензия фторопластовая ДВ в 5л.</v>
          </cell>
          <cell r="D90">
            <v>0</v>
          </cell>
          <cell r="E90">
            <v>0</v>
          </cell>
          <cell r="F90">
            <v>0</v>
          </cell>
          <cell r="G90">
            <v>0.3</v>
          </cell>
          <cell r="H90">
            <v>0</v>
          </cell>
          <cell r="I90">
            <v>0.3</v>
          </cell>
          <cell r="J90">
            <v>0.1</v>
          </cell>
          <cell r="K90">
            <v>0</v>
          </cell>
          <cell r="L90">
            <v>0.1</v>
          </cell>
          <cell r="M90">
            <v>0.1</v>
          </cell>
          <cell r="N90">
            <v>0</v>
          </cell>
          <cell r="O90">
            <v>0.1</v>
          </cell>
          <cell r="P90">
            <v>0.3</v>
          </cell>
          <cell r="Q90">
            <v>0</v>
          </cell>
          <cell r="R90">
            <v>0.3</v>
          </cell>
          <cell r="S90">
            <v>0.3</v>
          </cell>
          <cell r="T90">
            <v>0</v>
          </cell>
          <cell r="U90">
            <v>0.3</v>
          </cell>
          <cell r="V90">
            <v>0.2</v>
          </cell>
          <cell r="W90">
            <v>0</v>
          </cell>
          <cell r="X90">
            <v>0.2</v>
          </cell>
          <cell r="Y90">
            <v>0.2</v>
          </cell>
          <cell r="Z90">
            <v>0</v>
          </cell>
          <cell r="AA90">
            <v>0.2</v>
          </cell>
          <cell r="AB90">
            <v>0.2</v>
          </cell>
          <cell r="AC90">
            <v>0</v>
          </cell>
          <cell r="AD90">
            <v>0.2</v>
          </cell>
          <cell r="AE90">
            <v>0.1</v>
          </cell>
          <cell r="AF90">
            <v>0</v>
          </cell>
          <cell r="AG90">
            <v>0.1</v>
          </cell>
          <cell r="AH90">
            <v>0.1</v>
          </cell>
          <cell r="AI90">
            <v>0</v>
          </cell>
          <cell r="AJ90">
            <v>0.1</v>
          </cell>
          <cell r="AK90">
            <v>0.1</v>
          </cell>
          <cell r="AL90">
            <v>0</v>
          </cell>
          <cell r="AM90">
            <v>0.1</v>
          </cell>
          <cell r="AN90">
            <v>2</v>
          </cell>
        </row>
        <row r="91">
          <cell r="B91">
            <v>2243520001</v>
          </cell>
          <cell r="C91" t="str">
            <v>Композиция фторопластовая Ф4С15</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row>
        <row r="92">
          <cell r="B92">
            <v>2243520007</v>
          </cell>
          <cell r="C92" t="str">
            <v>Композиция фторопластовая Ф4К15М5</v>
          </cell>
          <cell r="D92">
            <v>0.5</v>
          </cell>
          <cell r="E92">
            <v>0</v>
          </cell>
          <cell r="F92">
            <v>0.5</v>
          </cell>
          <cell r="G92">
            <v>1</v>
          </cell>
          <cell r="H92">
            <v>0</v>
          </cell>
          <cell r="I92">
            <v>1</v>
          </cell>
          <cell r="J92">
            <v>2</v>
          </cell>
          <cell r="K92">
            <v>0</v>
          </cell>
          <cell r="L92">
            <v>2</v>
          </cell>
          <cell r="M92">
            <v>1</v>
          </cell>
          <cell r="N92">
            <v>0</v>
          </cell>
          <cell r="O92">
            <v>1</v>
          </cell>
          <cell r="P92">
            <v>1</v>
          </cell>
          <cell r="Q92">
            <v>0</v>
          </cell>
          <cell r="R92">
            <v>1</v>
          </cell>
          <cell r="S92">
            <v>0.5</v>
          </cell>
          <cell r="T92">
            <v>0</v>
          </cell>
          <cell r="U92">
            <v>0.5</v>
          </cell>
          <cell r="V92">
            <v>0</v>
          </cell>
          <cell r="W92">
            <v>0</v>
          </cell>
          <cell r="X92">
            <v>0</v>
          </cell>
          <cell r="Y92">
            <v>1</v>
          </cell>
          <cell r="Z92">
            <v>0</v>
          </cell>
          <cell r="AA92">
            <v>1</v>
          </cell>
          <cell r="AB92">
            <v>0</v>
          </cell>
          <cell r="AC92">
            <v>0</v>
          </cell>
          <cell r="AD92">
            <v>0</v>
          </cell>
          <cell r="AE92">
            <v>0</v>
          </cell>
          <cell r="AF92">
            <v>0</v>
          </cell>
          <cell r="AG92">
            <v>0</v>
          </cell>
          <cell r="AH92">
            <v>2</v>
          </cell>
          <cell r="AI92">
            <v>0</v>
          </cell>
          <cell r="AJ92">
            <v>2</v>
          </cell>
          <cell r="AK92">
            <v>0</v>
          </cell>
          <cell r="AL92">
            <v>0</v>
          </cell>
          <cell r="AM92">
            <v>0</v>
          </cell>
          <cell r="AN92">
            <v>9</v>
          </cell>
        </row>
        <row r="93">
          <cell r="B93">
            <v>2243520003</v>
          </cell>
          <cell r="C93" t="str">
            <v>Композиция фторопластовая Ф4УВ15 (Флубон-15)</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row>
        <row r="94">
          <cell r="B94">
            <v>2243520006</v>
          </cell>
          <cell r="C94" t="str">
            <v>Композиция фторопластовая Ф4К20</v>
          </cell>
          <cell r="D94">
            <v>2</v>
          </cell>
          <cell r="E94">
            <v>0</v>
          </cell>
          <cell r="F94">
            <v>2</v>
          </cell>
          <cell r="G94">
            <v>2</v>
          </cell>
          <cell r="H94">
            <v>0</v>
          </cell>
          <cell r="I94">
            <v>2</v>
          </cell>
          <cell r="J94">
            <v>2.5</v>
          </cell>
          <cell r="K94">
            <v>0</v>
          </cell>
          <cell r="L94">
            <v>2.5</v>
          </cell>
          <cell r="M94">
            <v>3</v>
          </cell>
          <cell r="N94">
            <v>0</v>
          </cell>
          <cell r="O94">
            <v>3</v>
          </cell>
          <cell r="P94">
            <v>4</v>
          </cell>
          <cell r="Q94">
            <v>0</v>
          </cell>
          <cell r="R94">
            <v>4</v>
          </cell>
          <cell r="S94">
            <v>4</v>
          </cell>
          <cell r="T94">
            <v>0</v>
          </cell>
          <cell r="U94">
            <v>4</v>
          </cell>
          <cell r="V94">
            <v>3</v>
          </cell>
          <cell r="W94">
            <v>0</v>
          </cell>
          <cell r="X94">
            <v>3</v>
          </cell>
          <cell r="Y94">
            <v>4</v>
          </cell>
          <cell r="Z94">
            <v>0</v>
          </cell>
          <cell r="AA94">
            <v>4</v>
          </cell>
          <cell r="AB94">
            <v>3</v>
          </cell>
          <cell r="AC94">
            <v>0</v>
          </cell>
          <cell r="AD94">
            <v>3</v>
          </cell>
          <cell r="AE94">
            <v>3</v>
          </cell>
          <cell r="AF94">
            <v>0</v>
          </cell>
          <cell r="AG94">
            <v>3</v>
          </cell>
          <cell r="AH94">
            <v>3</v>
          </cell>
          <cell r="AI94">
            <v>0</v>
          </cell>
          <cell r="AJ94">
            <v>3</v>
          </cell>
          <cell r="AK94">
            <v>3</v>
          </cell>
          <cell r="AL94">
            <v>0</v>
          </cell>
          <cell r="AM94">
            <v>3</v>
          </cell>
          <cell r="AN94">
            <v>36.5</v>
          </cell>
        </row>
        <row r="95">
          <cell r="B95">
            <v>2412720000</v>
          </cell>
          <cell r="C95" t="str">
            <v>Тетрафторэтлен (Мономер-4)</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row>
        <row r="96">
          <cell r="B96">
            <v>2412790000</v>
          </cell>
          <cell r="C96" t="str">
            <v>Гексафторпропилен технический</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row>
        <row r="97">
          <cell r="B97">
            <v>2422000002</v>
          </cell>
          <cell r="C97" t="str">
            <v>Спирт-теломер полифтор.марка п1-п3  30 л (внутр)</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row>
        <row r="98">
          <cell r="B98">
            <v>2422000010</v>
          </cell>
          <cell r="C98" t="str">
            <v>Спирт-теломер полифтор. технический</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row>
        <row r="99">
          <cell r="B99">
            <v>2422000005</v>
          </cell>
          <cell r="C99" t="str">
            <v>Спирт-теломер марка п1,п2  в 230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row>
        <row r="100">
          <cell r="B100">
            <v>130000000</v>
          </cell>
          <cell r="C100" t="str">
            <v>Высокоочищенная вода</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row>
        <row r="101">
          <cell r="B101">
            <v>2213120023</v>
          </cell>
          <cell r="C101" t="str">
            <v>Фтороплат 40 эксп</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row>
        <row r="102">
          <cell r="B102">
            <v>1111111111</v>
          </cell>
          <cell r="C102" t="str">
            <v>Хладон 21</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row>
        <row r="103">
          <cell r="B103">
            <v>2243520023</v>
          </cell>
          <cell r="C103" t="str">
            <v>Фторопластовые композиции Ф4К25 (экспорт)</v>
          </cell>
          <cell r="D103">
            <v>0</v>
          </cell>
          <cell r="E103">
            <v>0</v>
          </cell>
          <cell r="F103">
            <v>0</v>
          </cell>
          <cell r="G103">
            <v>0</v>
          </cell>
          <cell r="H103">
            <v>5</v>
          </cell>
          <cell r="I103">
            <v>5</v>
          </cell>
          <cell r="J103">
            <v>0</v>
          </cell>
          <cell r="K103">
            <v>10</v>
          </cell>
          <cell r="L103">
            <v>10</v>
          </cell>
          <cell r="M103">
            <v>0</v>
          </cell>
          <cell r="N103">
            <v>10</v>
          </cell>
          <cell r="O103">
            <v>10</v>
          </cell>
          <cell r="P103">
            <v>0</v>
          </cell>
          <cell r="Q103">
            <v>15</v>
          </cell>
          <cell r="R103">
            <v>15</v>
          </cell>
          <cell r="S103">
            <v>0</v>
          </cell>
          <cell r="T103">
            <v>20</v>
          </cell>
          <cell r="U103">
            <v>20</v>
          </cell>
          <cell r="V103">
            <v>0</v>
          </cell>
          <cell r="W103">
            <v>20</v>
          </cell>
          <cell r="X103">
            <v>20</v>
          </cell>
          <cell r="Y103">
            <v>0</v>
          </cell>
          <cell r="Z103">
            <v>20</v>
          </cell>
          <cell r="AA103">
            <v>20</v>
          </cell>
          <cell r="AB103">
            <v>0</v>
          </cell>
          <cell r="AC103">
            <v>20</v>
          </cell>
          <cell r="AD103">
            <v>20</v>
          </cell>
          <cell r="AE103">
            <v>0</v>
          </cell>
          <cell r="AF103">
            <v>30</v>
          </cell>
          <cell r="AG103">
            <v>30</v>
          </cell>
          <cell r="AH103">
            <v>0</v>
          </cell>
          <cell r="AI103">
            <v>30</v>
          </cell>
          <cell r="AJ103">
            <v>30</v>
          </cell>
          <cell r="AK103">
            <v>0</v>
          </cell>
          <cell r="AL103">
            <v>20</v>
          </cell>
          <cell r="AM103">
            <v>20</v>
          </cell>
          <cell r="AN103">
            <v>200</v>
          </cell>
        </row>
        <row r="104">
          <cell r="B104">
            <v>2243520017</v>
          </cell>
          <cell r="C104" t="str">
            <v>Композ фторопластовая Ф4Н17М3</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row>
        <row r="105">
          <cell r="B105">
            <v>2213120021</v>
          </cell>
          <cell r="C105" t="str">
            <v>Фтороплат 40 внутр</v>
          </cell>
          <cell r="D105">
            <v>0.3</v>
          </cell>
          <cell r="E105">
            <v>0</v>
          </cell>
          <cell r="F105">
            <v>0.3</v>
          </cell>
          <cell r="G105">
            <v>0.3</v>
          </cell>
          <cell r="H105">
            <v>0</v>
          </cell>
          <cell r="I105">
            <v>0.3</v>
          </cell>
          <cell r="J105">
            <v>0.3</v>
          </cell>
          <cell r="K105">
            <v>0</v>
          </cell>
          <cell r="L105">
            <v>0.3</v>
          </cell>
          <cell r="M105">
            <v>0.3</v>
          </cell>
          <cell r="N105">
            <v>0</v>
          </cell>
          <cell r="O105">
            <v>0.3</v>
          </cell>
          <cell r="P105">
            <v>0.3</v>
          </cell>
          <cell r="Q105">
            <v>0</v>
          </cell>
          <cell r="R105">
            <v>0.3</v>
          </cell>
          <cell r="S105">
            <v>0.3</v>
          </cell>
          <cell r="T105">
            <v>0</v>
          </cell>
          <cell r="U105">
            <v>0.3</v>
          </cell>
          <cell r="V105">
            <v>0.3</v>
          </cell>
          <cell r="W105">
            <v>0</v>
          </cell>
          <cell r="X105">
            <v>0.3</v>
          </cell>
          <cell r="Y105">
            <v>0.3</v>
          </cell>
          <cell r="Z105">
            <v>0</v>
          </cell>
          <cell r="AA105">
            <v>0.3</v>
          </cell>
          <cell r="AB105">
            <v>0.3</v>
          </cell>
          <cell r="AC105">
            <v>0</v>
          </cell>
          <cell r="AD105">
            <v>0.3</v>
          </cell>
          <cell r="AE105">
            <v>0.3</v>
          </cell>
          <cell r="AF105">
            <v>0</v>
          </cell>
          <cell r="AG105">
            <v>0.3</v>
          </cell>
          <cell r="AH105">
            <v>0.3</v>
          </cell>
          <cell r="AI105">
            <v>0</v>
          </cell>
          <cell r="AJ105">
            <v>0.3</v>
          </cell>
          <cell r="AK105">
            <v>0.3</v>
          </cell>
          <cell r="AL105">
            <v>0</v>
          </cell>
          <cell r="AM105">
            <v>0.3</v>
          </cell>
          <cell r="AN105">
            <v>3.5999999999999992</v>
          </cell>
        </row>
        <row r="106">
          <cell r="B106">
            <v>2243520019</v>
          </cell>
          <cell r="C106" t="str">
            <v>Композиция фторопластовая Ф4С25</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row>
        <row r="107">
          <cell r="B107">
            <v>3333333333</v>
          </cell>
          <cell r="C107" t="str">
            <v>Пентафторэтилйодид</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row>
        <row r="108">
          <cell r="B108">
            <v>2121800002</v>
          </cell>
          <cell r="C108" t="str">
            <v>Ингибированная смесь кислот соляной и фтористовод., ЖДС 63</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row>
        <row r="109">
          <cell r="B109">
            <v>2412491009</v>
          </cell>
          <cell r="C109" t="str">
            <v>Хладон 125 спецконтейнер 800</v>
          </cell>
          <cell r="D109">
            <v>29</v>
          </cell>
          <cell r="E109">
            <v>0</v>
          </cell>
          <cell r="F109">
            <v>29</v>
          </cell>
          <cell r="G109">
            <v>32</v>
          </cell>
          <cell r="H109">
            <v>0</v>
          </cell>
          <cell r="I109">
            <v>32</v>
          </cell>
          <cell r="J109">
            <v>40</v>
          </cell>
          <cell r="K109">
            <v>0</v>
          </cell>
          <cell r="L109">
            <v>40</v>
          </cell>
          <cell r="M109">
            <v>41</v>
          </cell>
          <cell r="N109">
            <v>0</v>
          </cell>
          <cell r="O109">
            <v>41</v>
          </cell>
          <cell r="P109">
            <v>41</v>
          </cell>
          <cell r="Q109">
            <v>0</v>
          </cell>
          <cell r="R109">
            <v>41</v>
          </cell>
          <cell r="S109">
            <v>43</v>
          </cell>
          <cell r="T109">
            <v>0</v>
          </cell>
          <cell r="U109">
            <v>43</v>
          </cell>
          <cell r="V109">
            <v>27</v>
          </cell>
          <cell r="W109">
            <v>0</v>
          </cell>
          <cell r="X109">
            <v>27</v>
          </cell>
          <cell r="Y109">
            <v>45</v>
          </cell>
          <cell r="Z109">
            <v>0</v>
          </cell>
          <cell r="AA109">
            <v>45</v>
          </cell>
          <cell r="AB109">
            <v>45</v>
          </cell>
          <cell r="AC109">
            <v>0</v>
          </cell>
          <cell r="AD109">
            <v>45</v>
          </cell>
          <cell r="AE109">
            <v>45</v>
          </cell>
          <cell r="AF109">
            <v>0</v>
          </cell>
          <cell r="AG109">
            <v>45</v>
          </cell>
          <cell r="AH109">
            <v>37</v>
          </cell>
          <cell r="AI109">
            <v>0</v>
          </cell>
          <cell r="AJ109">
            <v>37</v>
          </cell>
          <cell r="AK109">
            <v>45</v>
          </cell>
          <cell r="AL109">
            <v>0</v>
          </cell>
          <cell r="AM109">
            <v>45</v>
          </cell>
          <cell r="AN109">
            <v>470</v>
          </cell>
        </row>
        <row r="110">
          <cell r="B110">
            <v>2412491006</v>
          </cell>
          <cell r="C110" t="str">
            <v>Хладон 125 баллоны 40</v>
          </cell>
          <cell r="D110">
            <v>1</v>
          </cell>
          <cell r="E110">
            <v>0</v>
          </cell>
          <cell r="F110">
            <v>1</v>
          </cell>
          <cell r="G110">
            <v>2</v>
          </cell>
          <cell r="H110">
            <v>0</v>
          </cell>
          <cell r="I110">
            <v>2</v>
          </cell>
          <cell r="J110">
            <v>2</v>
          </cell>
          <cell r="K110">
            <v>0</v>
          </cell>
          <cell r="L110">
            <v>2</v>
          </cell>
          <cell r="M110">
            <v>2</v>
          </cell>
          <cell r="N110">
            <v>0</v>
          </cell>
          <cell r="O110">
            <v>2</v>
          </cell>
          <cell r="P110">
            <v>2</v>
          </cell>
          <cell r="Q110">
            <v>0</v>
          </cell>
          <cell r="R110">
            <v>2</v>
          </cell>
          <cell r="S110">
            <v>2</v>
          </cell>
          <cell r="T110">
            <v>0</v>
          </cell>
          <cell r="U110">
            <v>2</v>
          </cell>
          <cell r="V110">
            <v>2</v>
          </cell>
          <cell r="W110">
            <v>0</v>
          </cell>
          <cell r="X110">
            <v>2</v>
          </cell>
          <cell r="Y110">
            <v>3</v>
          </cell>
          <cell r="Z110">
            <v>0</v>
          </cell>
          <cell r="AA110">
            <v>3</v>
          </cell>
          <cell r="AB110">
            <v>3</v>
          </cell>
          <cell r="AC110">
            <v>0</v>
          </cell>
          <cell r="AD110">
            <v>3</v>
          </cell>
          <cell r="AE110">
            <v>3</v>
          </cell>
          <cell r="AF110">
            <v>0</v>
          </cell>
          <cell r="AG110">
            <v>3</v>
          </cell>
          <cell r="AH110">
            <v>2</v>
          </cell>
          <cell r="AI110">
            <v>0</v>
          </cell>
          <cell r="AJ110">
            <v>2</v>
          </cell>
          <cell r="AK110">
            <v>2</v>
          </cell>
          <cell r="AL110">
            <v>0</v>
          </cell>
          <cell r="AM110">
            <v>2</v>
          </cell>
          <cell r="AN110">
            <v>26</v>
          </cell>
        </row>
        <row r="111">
          <cell r="B111">
            <v>2412491004</v>
          </cell>
          <cell r="C111" t="str">
            <v>Хладон 125 МГП80</v>
          </cell>
          <cell r="D111">
            <v>0</v>
          </cell>
          <cell r="E111">
            <v>0</v>
          </cell>
          <cell r="F111">
            <v>0</v>
          </cell>
          <cell r="G111">
            <v>0.5</v>
          </cell>
          <cell r="H111">
            <v>0</v>
          </cell>
          <cell r="I111">
            <v>0.5</v>
          </cell>
          <cell r="J111">
            <v>0</v>
          </cell>
          <cell r="K111">
            <v>0</v>
          </cell>
          <cell r="L111">
            <v>0</v>
          </cell>
          <cell r="M111">
            <v>0.5</v>
          </cell>
          <cell r="N111">
            <v>0</v>
          </cell>
          <cell r="O111">
            <v>0.5</v>
          </cell>
          <cell r="P111">
            <v>0</v>
          </cell>
          <cell r="Q111">
            <v>0</v>
          </cell>
          <cell r="R111">
            <v>0</v>
          </cell>
          <cell r="S111">
            <v>0.5</v>
          </cell>
          <cell r="T111">
            <v>0</v>
          </cell>
          <cell r="U111">
            <v>0.5</v>
          </cell>
          <cell r="V111">
            <v>0</v>
          </cell>
          <cell r="W111">
            <v>0</v>
          </cell>
          <cell r="X111">
            <v>0</v>
          </cell>
          <cell r="Y111">
            <v>0.5</v>
          </cell>
          <cell r="Z111">
            <v>0</v>
          </cell>
          <cell r="AA111">
            <v>0.5</v>
          </cell>
          <cell r="AB111">
            <v>0</v>
          </cell>
          <cell r="AC111">
            <v>0</v>
          </cell>
          <cell r="AD111">
            <v>0</v>
          </cell>
          <cell r="AE111">
            <v>0.5</v>
          </cell>
          <cell r="AF111">
            <v>0</v>
          </cell>
          <cell r="AG111">
            <v>0.5</v>
          </cell>
          <cell r="AH111">
            <v>0</v>
          </cell>
          <cell r="AI111">
            <v>0</v>
          </cell>
          <cell r="AJ111">
            <v>0</v>
          </cell>
          <cell r="AK111">
            <v>0.5</v>
          </cell>
          <cell r="AL111">
            <v>0</v>
          </cell>
          <cell r="AM111">
            <v>0.5</v>
          </cell>
          <cell r="AN111">
            <v>3</v>
          </cell>
        </row>
        <row r="112">
          <cell r="B112">
            <v>2412491010</v>
          </cell>
          <cell r="C112" t="str">
            <v>Хладон 125 (экспорт)</v>
          </cell>
          <cell r="D112">
            <v>0</v>
          </cell>
          <cell r="E112">
            <v>70</v>
          </cell>
          <cell r="F112">
            <v>70</v>
          </cell>
          <cell r="G112">
            <v>0</v>
          </cell>
          <cell r="H112">
            <v>55</v>
          </cell>
          <cell r="I112">
            <v>55</v>
          </cell>
          <cell r="J112">
            <v>0</v>
          </cell>
          <cell r="K112">
            <v>55</v>
          </cell>
          <cell r="L112">
            <v>55</v>
          </cell>
          <cell r="M112">
            <v>0</v>
          </cell>
          <cell r="N112">
            <v>35</v>
          </cell>
          <cell r="O112">
            <v>35</v>
          </cell>
          <cell r="P112">
            <v>0</v>
          </cell>
          <cell r="Q112">
            <v>35</v>
          </cell>
          <cell r="R112">
            <v>35</v>
          </cell>
          <cell r="S112">
            <v>0</v>
          </cell>
          <cell r="T112">
            <v>55</v>
          </cell>
          <cell r="U112">
            <v>55</v>
          </cell>
          <cell r="V112">
            <v>0</v>
          </cell>
          <cell r="W112">
            <v>35</v>
          </cell>
          <cell r="X112">
            <v>35</v>
          </cell>
          <cell r="Y112">
            <v>0</v>
          </cell>
          <cell r="Z112">
            <v>35</v>
          </cell>
          <cell r="AA112">
            <v>35</v>
          </cell>
          <cell r="AB112">
            <v>0</v>
          </cell>
          <cell r="AC112">
            <v>35</v>
          </cell>
          <cell r="AD112">
            <v>35</v>
          </cell>
          <cell r="AE112">
            <v>0</v>
          </cell>
          <cell r="AF112">
            <v>35</v>
          </cell>
          <cell r="AG112">
            <v>35</v>
          </cell>
          <cell r="AH112">
            <v>0</v>
          </cell>
          <cell r="AI112">
            <v>55</v>
          </cell>
          <cell r="AJ112">
            <v>55</v>
          </cell>
          <cell r="AK112">
            <v>0</v>
          </cell>
          <cell r="AL112">
            <v>35</v>
          </cell>
          <cell r="AM112">
            <v>35</v>
          </cell>
          <cell r="AN112">
            <v>535</v>
          </cell>
        </row>
        <row r="113">
          <cell r="B113">
            <v>2412494002</v>
          </cell>
          <cell r="C113" t="str">
            <v>Хладон 318 экспорт спецконтейнер 800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row>
        <row r="114">
          <cell r="B114">
            <v>2412494003</v>
          </cell>
          <cell r="C114" t="str">
            <v>Хладон 318 спецконтейнер 900</v>
          </cell>
          <cell r="D114">
            <v>1</v>
          </cell>
          <cell r="E114">
            <v>0</v>
          </cell>
          <cell r="F114">
            <v>1</v>
          </cell>
          <cell r="G114">
            <v>3</v>
          </cell>
          <cell r="H114">
            <v>0</v>
          </cell>
          <cell r="I114">
            <v>3</v>
          </cell>
          <cell r="J114">
            <v>3</v>
          </cell>
          <cell r="K114">
            <v>0</v>
          </cell>
          <cell r="L114">
            <v>3</v>
          </cell>
          <cell r="M114">
            <v>4</v>
          </cell>
          <cell r="N114">
            <v>0</v>
          </cell>
          <cell r="O114">
            <v>4</v>
          </cell>
          <cell r="P114">
            <v>3</v>
          </cell>
          <cell r="Q114">
            <v>0</v>
          </cell>
          <cell r="R114">
            <v>3</v>
          </cell>
          <cell r="S114">
            <v>4</v>
          </cell>
          <cell r="T114">
            <v>0</v>
          </cell>
          <cell r="U114">
            <v>4</v>
          </cell>
          <cell r="V114">
            <v>3</v>
          </cell>
          <cell r="W114">
            <v>0</v>
          </cell>
          <cell r="X114">
            <v>3</v>
          </cell>
          <cell r="Y114">
            <v>4</v>
          </cell>
          <cell r="Z114">
            <v>0</v>
          </cell>
          <cell r="AA114">
            <v>4</v>
          </cell>
          <cell r="AB114">
            <v>4</v>
          </cell>
          <cell r="AC114">
            <v>0</v>
          </cell>
          <cell r="AD114">
            <v>4</v>
          </cell>
          <cell r="AE114">
            <v>3</v>
          </cell>
          <cell r="AF114">
            <v>0</v>
          </cell>
          <cell r="AG114">
            <v>3</v>
          </cell>
          <cell r="AH114">
            <v>4</v>
          </cell>
          <cell r="AI114">
            <v>0</v>
          </cell>
          <cell r="AJ114">
            <v>4</v>
          </cell>
          <cell r="AK114">
            <v>4</v>
          </cell>
          <cell r="AL114">
            <v>0</v>
          </cell>
          <cell r="AM114">
            <v>4</v>
          </cell>
          <cell r="AN114">
            <v>40</v>
          </cell>
        </row>
        <row r="115">
          <cell r="B115">
            <v>2412494004</v>
          </cell>
          <cell r="C115" t="str">
            <v>Хладон 318 баллоны 40</v>
          </cell>
          <cell r="D115">
            <v>0.2</v>
          </cell>
          <cell r="E115">
            <v>0</v>
          </cell>
          <cell r="F115">
            <v>0.2</v>
          </cell>
          <cell r="G115">
            <v>0.2</v>
          </cell>
          <cell r="H115">
            <v>0</v>
          </cell>
          <cell r="I115">
            <v>0.2</v>
          </cell>
          <cell r="J115">
            <v>0.2</v>
          </cell>
          <cell r="K115">
            <v>0</v>
          </cell>
          <cell r="L115">
            <v>0.2</v>
          </cell>
          <cell r="M115">
            <v>0.2</v>
          </cell>
          <cell r="N115">
            <v>0</v>
          </cell>
          <cell r="O115">
            <v>0.2</v>
          </cell>
          <cell r="P115">
            <v>0.2</v>
          </cell>
          <cell r="Q115">
            <v>0</v>
          </cell>
          <cell r="R115">
            <v>0.2</v>
          </cell>
          <cell r="S115">
            <v>0.2</v>
          </cell>
          <cell r="T115">
            <v>0</v>
          </cell>
          <cell r="U115">
            <v>0.2</v>
          </cell>
          <cell r="V115">
            <v>0.1</v>
          </cell>
          <cell r="W115">
            <v>0</v>
          </cell>
          <cell r="X115">
            <v>0.1</v>
          </cell>
          <cell r="Y115">
            <v>0.2</v>
          </cell>
          <cell r="Z115">
            <v>0</v>
          </cell>
          <cell r="AA115">
            <v>0.2</v>
          </cell>
          <cell r="AB115">
            <v>0.2</v>
          </cell>
          <cell r="AC115">
            <v>0</v>
          </cell>
          <cell r="AD115">
            <v>0.2</v>
          </cell>
          <cell r="AE115">
            <v>0.2</v>
          </cell>
          <cell r="AF115">
            <v>0</v>
          </cell>
          <cell r="AG115">
            <v>0.2</v>
          </cell>
          <cell r="AH115">
            <v>0.2</v>
          </cell>
          <cell r="AI115">
            <v>0</v>
          </cell>
          <cell r="AJ115">
            <v>0.2</v>
          </cell>
          <cell r="AK115">
            <v>0.1</v>
          </cell>
          <cell r="AL115">
            <v>0</v>
          </cell>
          <cell r="AM115">
            <v>0.1</v>
          </cell>
          <cell r="AN115">
            <v>2.2000000000000002</v>
          </cell>
        </row>
        <row r="116">
          <cell r="B116">
            <v>2412494008</v>
          </cell>
          <cell r="C116" t="str">
            <v>Хладон 318 (экспорт)</v>
          </cell>
          <cell r="D116">
            <v>0</v>
          </cell>
          <cell r="E116">
            <v>0</v>
          </cell>
          <cell r="F116">
            <v>0</v>
          </cell>
          <cell r="G116">
            <v>0</v>
          </cell>
          <cell r="H116">
            <v>0</v>
          </cell>
          <cell r="I116">
            <v>0</v>
          </cell>
          <cell r="J116">
            <v>0</v>
          </cell>
          <cell r="K116">
            <v>6</v>
          </cell>
          <cell r="L116">
            <v>6</v>
          </cell>
          <cell r="M116">
            <v>0</v>
          </cell>
          <cell r="N116">
            <v>0</v>
          </cell>
          <cell r="O116">
            <v>0</v>
          </cell>
          <cell r="P116">
            <v>0</v>
          </cell>
          <cell r="Q116">
            <v>0</v>
          </cell>
          <cell r="R116">
            <v>0</v>
          </cell>
          <cell r="S116">
            <v>0</v>
          </cell>
          <cell r="T116">
            <v>6</v>
          </cell>
          <cell r="U116">
            <v>6</v>
          </cell>
          <cell r="V116">
            <v>0</v>
          </cell>
          <cell r="W116">
            <v>0</v>
          </cell>
          <cell r="X116">
            <v>0</v>
          </cell>
          <cell r="Y116">
            <v>0</v>
          </cell>
          <cell r="Z116">
            <v>6</v>
          </cell>
          <cell r="AA116">
            <v>6</v>
          </cell>
          <cell r="AB116">
            <v>0</v>
          </cell>
          <cell r="AC116">
            <v>0</v>
          </cell>
          <cell r="AD116">
            <v>0</v>
          </cell>
          <cell r="AE116">
            <v>0</v>
          </cell>
          <cell r="AF116">
            <v>9</v>
          </cell>
          <cell r="AG116">
            <v>9</v>
          </cell>
          <cell r="AH116">
            <v>0</v>
          </cell>
          <cell r="AI116">
            <v>0</v>
          </cell>
          <cell r="AJ116">
            <v>0</v>
          </cell>
          <cell r="AK116">
            <v>0</v>
          </cell>
          <cell r="AL116">
            <v>0</v>
          </cell>
          <cell r="AM116">
            <v>0</v>
          </cell>
          <cell r="AN116">
            <v>27</v>
          </cell>
        </row>
        <row r="117">
          <cell r="B117">
            <v>2412495001</v>
          </cell>
          <cell r="C117" t="str">
            <v>Хладон 227еа в спецконтейнерах</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row>
        <row r="118">
          <cell r="B118">
            <v>2412495002</v>
          </cell>
          <cell r="C118" t="str">
            <v>Хладон 227еа в баллонах</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row>
        <row r="119">
          <cell r="B119">
            <v>2213120000</v>
          </cell>
          <cell r="C119" t="str">
            <v>фторопласт-4ТГ (экспорт)</v>
          </cell>
          <cell r="D119">
            <v>0</v>
          </cell>
          <cell r="E119">
            <v>20</v>
          </cell>
          <cell r="F119">
            <v>20</v>
          </cell>
          <cell r="G119">
            <v>0</v>
          </cell>
          <cell r="H119">
            <v>30</v>
          </cell>
          <cell r="I119">
            <v>30</v>
          </cell>
          <cell r="J119">
            <v>0</v>
          </cell>
          <cell r="K119">
            <v>40</v>
          </cell>
          <cell r="L119">
            <v>40</v>
          </cell>
          <cell r="M119">
            <v>0</v>
          </cell>
          <cell r="N119">
            <v>40</v>
          </cell>
          <cell r="O119">
            <v>40</v>
          </cell>
          <cell r="P119">
            <v>0</v>
          </cell>
          <cell r="Q119">
            <v>60</v>
          </cell>
          <cell r="R119">
            <v>60</v>
          </cell>
          <cell r="S119">
            <v>0</v>
          </cell>
          <cell r="T119">
            <v>40</v>
          </cell>
          <cell r="U119">
            <v>40</v>
          </cell>
          <cell r="V119">
            <v>0</v>
          </cell>
          <cell r="W119">
            <v>40</v>
          </cell>
          <cell r="X119">
            <v>40</v>
          </cell>
          <cell r="Y119">
            <v>0</v>
          </cell>
          <cell r="Z119">
            <v>30</v>
          </cell>
          <cell r="AA119">
            <v>30</v>
          </cell>
          <cell r="AB119">
            <v>0</v>
          </cell>
          <cell r="AC119">
            <v>40</v>
          </cell>
          <cell r="AD119">
            <v>40</v>
          </cell>
          <cell r="AE119">
            <v>0</v>
          </cell>
          <cell r="AF119">
            <v>40</v>
          </cell>
          <cell r="AG119">
            <v>40</v>
          </cell>
          <cell r="AH119">
            <v>0</v>
          </cell>
          <cell r="AI119">
            <v>40</v>
          </cell>
          <cell r="AJ119">
            <v>40</v>
          </cell>
          <cell r="AK119">
            <v>0</v>
          </cell>
          <cell r="AL119">
            <v>40</v>
          </cell>
          <cell r="AM119">
            <v>40</v>
          </cell>
          <cell r="AN119">
            <v>460</v>
          </cell>
        </row>
        <row r="120">
          <cell r="B120">
            <v>2245130001</v>
          </cell>
          <cell r="C120" t="str">
            <v>пленка из Ф-4 ориентированная</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row>
        <row r="121">
          <cell r="B121">
            <v>2245220000</v>
          </cell>
          <cell r="C121" t="str">
            <v>Лента  (ФУМ) марка 1,3 (упаков)</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row>
        <row r="122">
          <cell r="B122">
            <v>2245222000</v>
          </cell>
          <cell r="C122" t="str">
            <v>пленка  фторопластовая пористая</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row>
        <row r="123">
          <cell r="B123">
            <v>2245240000</v>
          </cell>
          <cell r="C123" t="str">
            <v>Пленка и лента из Ф4 неориентированная</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row>
        <row r="124">
          <cell r="B124">
            <v>2248312006</v>
          </cell>
          <cell r="C124" t="str">
            <v>Лента из Ф4 металлизированная</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row>
        <row r="125">
          <cell r="B125">
            <v>2246340501</v>
          </cell>
          <cell r="C125" t="str">
            <v>ФАФ-4Д 0,035/0,05х1,0</v>
          </cell>
          <cell r="D125">
            <v>0.5</v>
          </cell>
          <cell r="E125">
            <v>0</v>
          </cell>
          <cell r="F125">
            <v>0.5</v>
          </cell>
          <cell r="G125">
            <v>0.7</v>
          </cell>
          <cell r="H125">
            <v>0</v>
          </cell>
          <cell r="I125">
            <v>0.7</v>
          </cell>
          <cell r="J125">
            <v>0.7</v>
          </cell>
          <cell r="K125">
            <v>0</v>
          </cell>
          <cell r="L125">
            <v>0.7</v>
          </cell>
          <cell r="M125">
            <v>0.7</v>
          </cell>
          <cell r="N125">
            <v>0</v>
          </cell>
          <cell r="O125">
            <v>0.7</v>
          </cell>
          <cell r="P125">
            <v>0.8</v>
          </cell>
          <cell r="Q125">
            <v>0</v>
          </cell>
          <cell r="R125">
            <v>0.8</v>
          </cell>
          <cell r="S125">
            <v>1</v>
          </cell>
          <cell r="T125">
            <v>0</v>
          </cell>
          <cell r="U125">
            <v>1</v>
          </cell>
          <cell r="V125">
            <v>1</v>
          </cell>
          <cell r="W125">
            <v>0</v>
          </cell>
          <cell r="X125">
            <v>1</v>
          </cell>
          <cell r="Y125">
            <v>1</v>
          </cell>
          <cell r="Z125">
            <v>0</v>
          </cell>
          <cell r="AA125">
            <v>1</v>
          </cell>
          <cell r="AB125">
            <v>0.7</v>
          </cell>
          <cell r="AC125">
            <v>0</v>
          </cell>
          <cell r="AD125">
            <v>0.7</v>
          </cell>
          <cell r="AE125">
            <v>1</v>
          </cell>
          <cell r="AF125">
            <v>0</v>
          </cell>
          <cell r="AG125">
            <v>1</v>
          </cell>
          <cell r="AH125">
            <v>1</v>
          </cell>
          <cell r="AI125">
            <v>0</v>
          </cell>
          <cell r="AJ125">
            <v>1</v>
          </cell>
          <cell r="AK125">
            <v>0.9</v>
          </cell>
          <cell r="AL125">
            <v>0</v>
          </cell>
          <cell r="AM125">
            <v>0.9</v>
          </cell>
          <cell r="AN125">
            <v>10</v>
          </cell>
        </row>
        <row r="126">
          <cell r="B126">
            <v>2246350000</v>
          </cell>
          <cell r="C126" t="str">
            <v>Пластины из Ф4 вальцованные</v>
          </cell>
          <cell r="D126">
            <v>0.3</v>
          </cell>
          <cell r="E126">
            <v>0</v>
          </cell>
          <cell r="F126">
            <v>0.3</v>
          </cell>
          <cell r="G126">
            <v>0.4</v>
          </cell>
          <cell r="H126">
            <v>0</v>
          </cell>
          <cell r="I126">
            <v>0.4</v>
          </cell>
          <cell r="J126">
            <v>1.3</v>
          </cell>
          <cell r="K126">
            <v>0</v>
          </cell>
          <cell r="L126">
            <v>1.3</v>
          </cell>
          <cell r="M126">
            <v>2</v>
          </cell>
          <cell r="N126">
            <v>0</v>
          </cell>
          <cell r="O126">
            <v>2</v>
          </cell>
          <cell r="P126">
            <v>2</v>
          </cell>
          <cell r="Q126">
            <v>0</v>
          </cell>
          <cell r="R126">
            <v>2</v>
          </cell>
          <cell r="S126">
            <v>2</v>
          </cell>
          <cell r="T126">
            <v>0</v>
          </cell>
          <cell r="U126">
            <v>2</v>
          </cell>
          <cell r="V126">
            <v>2</v>
          </cell>
          <cell r="W126">
            <v>0</v>
          </cell>
          <cell r="X126">
            <v>2</v>
          </cell>
          <cell r="Y126">
            <v>1.5</v>
          </cell>
          <cell r="Z126">
            <v>0</v>
          </cell>
          <cell r="AA126">
            <v>1.5</v>
          </cell>
          <cell r="AB126">
            <v>1.5</v>
          </cell>
          <cell r="AC126">
            <v>0</v>
          </cell>
          <cell r="AD126">
            <v>1.5</v>
          </cell>
          <cell r="AE126">
            <v>1</v>
          </cell>
          <cell r="AF126">
            <v>0</v>
          </cell>
          <cell r="AG126">
            <v>1</v>
          </cell>
          <cell r="AH126">
            <v>1</v>
          </cell>
          <cell r="AI126">
            <v>0</v>
          </cell>
          <cell r="AJ126">
            <v>1</v>
          </cell>
          <cell r="AK126">
            <v>2</v>
          </cell>
          <cell r="AL126">
            <v>0</v>
          </cell>
          <cell r="AM126">
            <v>2</v>
          </cell>
          <cell r="AN126">
            <v>17</v>
          </cell>
        </row>
        <row r="127">
          <cell r="B127">
            <v>2247310080</v>
          </cell>
          <cell r="C127" t="str">
            <v>Трубки  из   Ф-4Д 12.0х1.3х800 мм</v>
          </cell>
          <cell r="D127">
            <v>0</v>
          </cell>
          <cell r="E127">
            <v>0</v>
          </cell>
          <cell r="F127">
            <v>0</v>
          </cell>
          <cell r="G127">
            <v>0.2</v>
          </cell>
          <cell r="H127">
            <v>0</v>
          </cell>
          <cell r="I127">
            <v>0.2</v>
          </cell>
          <cell r="J127">
            <v>0.2</v>
          </cell>
          <cell r="K127">
            <v>0</v>
          </cell>
          <cell r="L127">
            <v>0.2</v>
          </cell>
          <cell r="M127">
            <v>0.2</v>
          </cell>
          <cell r="N127">
            <v>0</v>
          </cell>
          <cell r="O127">
            <v>0.2</v>
          </cell>
          <cell r="P127">
            <v>0.3</v>
          </cell>
          <cell r="Q127">
            <v>0</v>
          </cell>
          <cell r="R127">
            <v>0.3</v>
          </cell>
          <cell r="S127">
            <v>0.3</v>
          </cell>
          <cell r="T127">
            <v>0</v>
          </cell>
          <cell r="U127">
            <v>0.3</v>
          </cell>
          <cell r="V127">
            <v>0.2</v>
          </cell>
          <cell r="W127">
            <v>0</v>
          </cell>
          <cell r="X127">
            <v>0.2</v>
          </cell>
          <cell r="Y127">
            <v>0.2</v>
          </cell>
          <cell r="Z127">
            <v>0</v>
          </cell>
          <cell r="AA127">
            <v>0.2</v>
          </cell>
          <cell r="AB127">
            <v>0.3</v>
          </cell>
          <cell r="AC127">
            <v>0</v>
          </cell>
          <cell r="AD127">
            <v>0.3</v>
          </cell>
          <cell r="AE127">
            <v>0.2</v>
          </cell>
          <cell r="AF127">
            <v>0</v>
          </cell>
          <cell r="AG127">
            <v>0.2</v>
          </cell>
          <cell r="AH127">
            <v>0.2</v>
          </cell>
          <cell r="AI127">
            <v>0</v>
          </cell>
          <cell r="AJ127">
            <v>0.2</v>
          </cell>
          <cell r="AK127">
            <v>0.2</v>
          </cell>
          <cell r="AL127">
            <v>0</v>
          </cell>
          <cell r="AM127">
            <v>0.2</v>
          </cell>
          <cell r="AN127">
            <v>2.5000000000000004</v>
          </cell>
        </row>
        <row r="128">
          <cell r="B128">
            <v>2247310014</v>
          </cell>
          <cell r="C128" t="str">
            <v>Трубки электроизоляционные из Ф-4Д 1,0х0,2</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row>
        <row r="129">
          <cell r="B129">
            <v>2247310018</v>
          </cell>
          <cell r="C129" t="str">
            <v>Трубки электроизоляционные из Ф-4Д 2,0х0,3</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row>
        <row r="130">
          <cell r="B130">
            <v>2247310026</v>
          </cell>
          <cell r="C130" t="str">
            <v>Трубки электроизоляционные из Ф-4Д 4,0х1,0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row>
        <row r="131">
          <cell r="B131">
            <v>2247910000</v>
          </cell>
          <cell r="C131" t="str">
            <v>Материал фторопластовый уплотнительный ФУМ-В (упаков)</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row>
        <row r="132">
          <cell r="B132">
            <v>2248310002</v>
          </cell>
          <cell r="C132" t="str">
            <v>Пластины из Ф4</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row>
        <row r="133">
          <cell r="B133">
            <v>2248310003</v>
          </cell>
          <cell r="C133" t="str">
            <v>Втулки из Ф4</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row>
        <row r="134">
          <cell r="B134">
            <v>2248310004</v>
          </cell>
          <cell r="C134" t="str">
            <v>Стержни из Ф4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row>
        <row r="135">
          <cell r="B135">
            <v>2248310005</v>
          </cell>
          <cell r="C135" t="str">
            <v>Диски из Ф4</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row>
        <row r="136">
          <cell r="B136">
            <v>2248311003</v>
          </cell>
          <cell r="C136" t="str">
            <v>Пластины из Ф4К20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row>
        <row r="137">
          <cell r="B137">
            <v>2248311004</v>
          </cell>
          <cell r="C137" t="str">
            <v>Втулки из Ф4К20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row>
        <row r="138">
          <cell r="B138">
            <v>2248311005</v>
          </cell>
          <cell r="C138" t="str">
            <v>Стержни из Ф4К20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row>
        <row r="139">
          <cell r="B139">
            <v>2248311006</v>
          </cell>
          <cell r="C139" t="str">
            <v>Пластины из Ф4К20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row>
        <row r="140">
          <cell r="B140">
            <v>2248312003</v>
          </cell>
          <cell r="C140" t="str">
            <v>Втулки из Ф4К15М5</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row>
        <row r="141">
          <cell r="B141">
            <v>2248315002</v>
          </cell>
          <cell r="C141" t="str">
            <v>Заготовки из Ф4С15</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row>
        <row r="142">
          <cell r="B142">
            <v>2248316003</v>
          </cell>
          <cell r="C142" t="str">
            <v>Заготовки из Ф4УВ15</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row>
        <row r="143">
          <cell r="B143">
            <v>2248317000</v>
          </cell>
          <cell r="C143" t="str">
            <v>Стержни и профили из Ф4, Ф4А (упаков)</v>
          </cell>
          <cell r="D143">
            <v>1</v>
          </cell>
          <cell r="E143">
            <v>0</v>
          </cell>
          <cell r="F143">
            <v>1</v>
          </cell>
          <cell r="G143">
            <v>1</v>
          </cell>
          <cell r="H143">
            <v>0</v>
          </cell>
          <cell r="I143">
            <v>1</v>
          </cell>
          <cell r="J143">
            <v>3</v>
          </cell>
          <cell r="K143">
            <v>0</v>
          </cell>
          <cell r="L143">
            <v>3</v>
          </cell>
          <cell r="M143">
            <v>2</v>
          </cell>
          <cell r="N143">
            <v>0</v>
          </cell>
          <cell r="O143">
            <v>2</v>
          </cell>
          <cell r="P143">
            <v>1</v>
          </cell>
          <cell r="Q143">
            <v>0</v>
          </cell>
          <cell r="R143">
            <v>1</v>
          </cell>
          <cell r="S143">
            <v>1</v>
          </cell>
          <cell r="T143">
            <v>0</v>
          </cell>
          <cell r="U143">
            <v>1</v>
          </cell>
          <cell r="V143">
            <v>1</v>
          </cell>
          <cell r="W143">
            <v>0</v>
          </cell>
          <cell r="X143">
            <v>1</v>
          </cell>
          <cell r="Y143">
            <v>1</v>
          </cell>
          <cell r="Z143">
            <v>0</v>
          </cell>
          <cell r="AA143">
            <v>1</v>
          </cell>
          <cell r="AB143">
            <v>1</v>
          </cell>
          <cell r="AC143">
            <v>0</v>
          </cell>
          <cell r="AD143">
            <v>1</v>
          </cell>
          <cell r="AE143">
            <v>1</v>
          </cell>
          <cell r="AF143">
            <v>0</v>
          </cell>
          <cell r="AG143">
            <v>1</v>
          </cell>
          <cell r="AH143">
            <v>1</v>
          </cell>
          <cell r="AI143">
            <v>0</v>
          </cell>
          <cell r="AJ143">
            <v>1</v>
          </cell>
          <cell r="AK143">
            <v>1</v>
          </cell>
          <cell r="AL143">
            <v>0</v>
          </cell>
          <cell r="AM143">
            <v>1</v>
          </cell>
          <cell r="AN143">
            <v>15</v>
          </cell>
        </row>
        <row r="144">
          <cell r="B144">
            <v>2248318000</v>
          </cell>
          <cell r="C144" t="str">
            <v>Заготовки трубчатой формы из Ф4, Ф4А (упаков)</v>
          </cell>
          <cell r="D144">
            <v>0</v>
          </cell>
          <cell r="E144">
            <v>0</v>
          </cell>
          <cell r="F144">
            <v>0</v>
          </cell>
          <cell r="G144">
            <v>0.2</v>
          </cell>
          <cell r="H144">
            <v>0</v>
          </cell>
          <cell r="I144">
            <v>0.2</v>
          </cell>
          <cell r="J144">
            <v>0.2</v>
          </cell>
          <cell r="K144">
            <v>0</v>
          </cell>
          <cell r="L144">
            <v>0.2</v>
          </cell>
          <cell r="M144">
            <v>0.2</v>
          </cell>
          <cell r="N144">
            <v>0</v>
          </cell>
          <cell r="O144">
            <v>0.2</v>
          </cell>
          <cell r="P144">
            <v>0.2</v>
          </cell>
          <cell r="Q144">
            <v>0</v>
          </cell>
          <cell r="R144">
            <v>0.2</v>
          </cell>
          <cell r="S144">
            <v>0.2</v>
          </cell>
          <cell r="T144">
            <v>0</v>
          </cell>
          <cell r="U144">
            <v>0.2</v>
          </cell>
          <cell r="V144">
            <v>0.2</v>
          </cell>
          <cell r="W144">
            <v>0</v>
          </cell>
          <cell r="X144">
            <v>0.2</v>
          </cell>
          <cell r="Y144">
            <v>0.2</v>
          </cell>
          <cell r="Z144">
            <v>0</v>
          </cell>
          <cell r="AA144">
            <v>0.2</v>
          </cell>
          <cell r="AB144">
            <v>0.4</v>
          </cell>
          <cell r="AC144">
            <v>0</v>
          </cell>
          <cell r="AD144">
            <v>0.4</v>
          </cell>
          <cell r="AE144">
            <v>0.4</v>
          </cell>
          <cell r="AF144">
            <v>0</v>
          </cell>
          <cell r="AG144">
            <v>0.4</v>
          </cell>
          <cell r="AH144">
            <v>0.4</v>
          </cell>
          <cell r="AI144">
            <v>0</v>
          </cell>
          <cell r="AJ144">
            <v>0.4</v>
          </cell>
          <cell r="AK144">
            <v>0.4</v>
          </cell>
          <cell r="AL144">
            <v>0</v>
          </cell>
          <cell r="AM144">
            <v>0.4</v>
          </cell>
          <cell r="AN144">
            <v>2.9999999999999996</v>
          </cell>
        </row>
        <row r="145">
          <cell r="B145">
            <v>2248320000</v>
          </cell>
          <cell r="C145" t="str">
            <v>Трубы из Ф4 (упаков)</v>
          </cell>
          <cell r="D145">
            <v>0.5</v>
          </cell>
          <cell r="E145">
            <v>0</v>
          </cell>
          <cell r="F145">
            <v>0.5</v>
          </cell>
          <cell r="G145">
            <v>1</v>
          </cell>
          <cell r="H145">
            <v>0</v>
          </cell>
          <cell r="I145">
            <v>1</v>
          </cell>
          <cell r="J145">
            <v>0.5</v>
          </cell>
          <cell r="K145">
            <v>0</v>
          </cell>
          <cell r="L145">
            <v>0.5</v>
          </cell>
          <cell r="M145">
            <v>1</v>
          </cell>
          <cell r="N145">
            <v>0</v>
          </cell>
          <cell r="O145">
            <v>1</v>
          </cell>
          <cell r="P145">
            <v>1</v>
          </cell>
          <cell r="Q145">
            <v>0</v>
          </cell>
          <cell r="R145">
            <v>1</v>
          </cell>
          <cell r="S145">
            <v>1</v>
          </cell>
          <cell r="T145">
            <v>0</v>
          </cell>
          <cell r="U145">
            <v>1</v>
          </cell>
          <cell r="V145">
            <v>0.5</v>
          </cell>
          <cell r="W145">
            <v>0</v>
          </cell>
          <cell r="X145">
            <v>0.5</v>
          </cell>
          <cell r="Y145">
            <v>0.5</v>
          </cell>
          <cell r="Z145">
            <v>0</v>
          </cell>
          <cell r="AA145">
            <v>0.5</v>
          </cell>
          <cell r="AB145">
            <v>0.5</v>
          </cell>
          <cell r="AC145">
            <v>0</v>
          </cell>
          <cell r="AD145">
            <v>0.5</v>
          </cell>
          <cell r="AE145">
            <v>0.5</v>
          </cell>
          <cell r="AF145">
            <v>0</v>
          </cell>
          <cell r="AG145">
            <v>0.5</v>
          </cell>
          <cell r="AH145">
            <v>0.5</v>
          </cell>
          <cell r="AI145">
            <v>0</v>
          </cell>
          <cell r="AJ145">
            <v>0.5</v>
          </cell>
          <cell r="AK145">
            <v>0.5</v>
          </cell>
          <cell r="AL145">
            <v>0</v>
          </cell>
          <cell r="AM145">
            <v>0.5</v>
          </cell>
          <cell r="AN145">
            <v>8</v>
          </cell>
        </row>
        <row r="146">
          <cell r="B146">
            <v>2249910001</v>
          </cell>
          <cell r="C146" t="str">
            <v>Лакоткань Ф-4Д-Т-13-027 утолщенная неокрашенная</v>
          </cell>
          <cell r="D146">
            <v>0.3</v>
          </cell>
          <cell r="E146">
            <v>0</v>
          </cell>
          <cell r="F146">
            <v>0.3</v>
          </cell>
          <cell r="G146">
            <v>0.3</v>
          </cell>
          <cell r="H146">
            <v>0</v>
          </cell>
          <cell r="I146">
            <v>0.3</v>
          </cell>
          <cell r="J146">
            <v>0.3</v>
          </cell>
          <cell r="K146">
            <v>0</v>
          </cell>
          <cell r="L146">
            <v>0.3</v>
          </cell>
          <cell r="M146">
            <v>0.3</v>
          </cell>
          <cell r="N146">
            <v>0</v>
          </cell>
          <cell r="O146">
            <v>0.3</v>
          </cell>
          <cell r="P146">
            <v>0.3</v>
          </cell>
          <cell r="Q146">
            <v>0</v>
          </cell>
          <cell r="R146">
            <v>0.3</v>
          </cell>
          <cell r="S146">
            <v>0.3</v>
          </cell>
          <cell r="T146">
            <v>0</v>
          </cell>
          <cell r="U146">
            <v>0.3</v>
          </cell>
          <cell r="V146">
            <v>0.3</v>
          </cell>
          <cell r="W146">
            <v>0</v>
          </cell>
          <cell r="X146">
            <v>0.3</v>
          </cell>
          <cell r="Y146">
            <v>0.4</v>
          </cell>
          <cell r="Z146">
            <v>0</v>
          </cell>
          <cell r="AA146">
            <v>0.4</v>
          </cell>
          <cell r="AB146">
            <v>0.3</v>
          </cell>
          <cell r="AC146">
            <v>0</v>
          </cell>
          <cell r="AD146">
            <v>0.3</v>
          </cell>
          <cell r="AE146">
            <v>0.3</v>
          </cell>
          <cell r="AF146">
            <v>0</v>
          </cell>
          <cell r="AG146">
            <v>0.3</v>
          </cell>
          <cell r="AH146">
            <v>0.4</v>
          </cell>
          <cell r="AI146">
            <v>0</v>
          </cell>
          <cell r="AJ146">
            <v>0.4</v>
          </cell>
          <cell r="AK146">
            <v>0.3</v>
          </cell>
          <cell r="AL146">
            <v>0</v>
          </cell>
          <cell r="AM146">
            <v>0.3</v>
          </cell>
          <cell r="AN146">
            <v>3.7999999999999994</v>
          </cell>
        </row>
        <row r="147">
          <cell r="B147">
            <v>2249911000</v>
          </cell>
          <cell r="C147" t="str">
            <v>Лакоткань Ф-4Д-Э01 (упаков)</v>
          </cell>
          <cell r="D147">
            <v>0.5</v>
          </cell>
          <cell r="E147">
            <v>0</v>
          </cell>
          <cell r="F147">
            <v>0.5</v>
          </cell>
          <cell r="G147">
            <v>0.5</v>
          </cell>
          <cell r="H147">
            <v>0</v>
          </cell>
          <cell r="I147">
            <v>0.5</v>
          </cell>
          <cell r="J147">
            <v>0.5</v>
          </cell>
          <cell r="K147">
            <v>0</v>
          </cell>
          <cell r="L147">
            <v>0.5</v>
          </cell>
          <cell r="M147">
            <v>0.5</v>
          </cell>
          <cell r="N147">
            <v>0</v>
          </cell>
          <cell r="O147">
            <v>0.5</v>
          </cell>
          <cell r="P147">
            <v>0.5</v>
          </cell>
          <cell r="Q147">
            <v>0</v>
          </cell>
          <cell r="R147">
            <v>0.5</v>
          </cell>
          <cell r="S147">
            <v>1</v>
          </cell>
          <cell r="T147">
            <v>0</v>
          </cell>
          <cell r="U147">
            <v>1</v>
          </cell>
          <cell r="V147">
            <v>0.8</v>
          </cell>
          <cell r="W147">
            <v>0</v>
          </cell>
          <cell r="X147">
            <v>0.8</v>
          </cell>
          <cell r="Y147">
            <v>0.8</v>
          </cell>
          <cell r="Z147">
            <v>0</v>
          </cell>
          <cell r="AA147">
            <v>0.8</v>
          </cell>
          <cell r="AB147">
            <v>0.8</v>
          </cell>
          <cell r="AC147">
            <v>0</v>
          </cell>
          <cell r="AD147">
            <v>0.8</v>
          </cell>
          <cell r="AE147">
            <v>0.7</v>
          </cell>
          <cell r="AF147">
            <v>0</v>
          </cell>
          <cell r="AG147">
            <v>0.7</v>
          </cell>
          <cell r="AH147">
            <v>0.7</v>
          </cell>
          <cell r="AI147">
            <v>0</v>
          </cell>
          <cell r="AJ147">
            <v>0.7</v>
          </cell>
          <cell r="AK147">
            <v>0.7</v>
          </cell>
          <cell r="AL147">
            <v>0</v>
          </cell>
          <cell r="AM147">
            <v>0.7</v>
          </cell>
          <cell r="AN147">
            <v>8</v>
          </cell>
        </row>
        <row r="148">
          <cell r="B148">
            <v>2249912000</v>
          </cell>
          <cell r="C148" t="str">
            <v>Лакоткань Ф-4Д-Э007</v>
          </cell>
          <cell r="D148">
            <v>0.3</v>
          </cell>
          <cell r="E148">
            <v>0</v>
          </cell>
          <cell r="F148">
            <v>0.3</v>
          </cell>
          <cell r="G148">
            <v>0.4</v>
          </cell>
          <cell r="H148">
            <v>0</v>
          </cell>
          <cell r="I148">
            <v>0.4</v>
          </cell>
          <cell r="J148">
            <v>0.5</v>
          </cell>
          <cell r="K148">
            <v>0</v>
          </cell>
          <cell r="L148">
            <v>0.5</v>
          </cell>
          <cell r="M148">
            <v>0.4</v>
          </cell>
          <cell r="N148">
            <v>0</v>
          </cell>
          <cell r="O148">
            <v>0.4</v>
          </cell>
          <cell r="P148">
            <v>0.4</v>
          </cell>
          <cell r="Q148">
            <v>0</v>
          </cell>
          <cell r="R148">
            <v>0.4</v>
          </cell>
          <cell r="S148">
            <v>0.4</v>
          </cell>
          <cell r="T148">
            <v>0</v>
          </cell>
          <cell r="U148">
            <v>0.4</v>
          </cell>
          <cell r="V148">
            <v>0.4</v>
          </cell>
          <cell r="W148">
            <v>0</v>
          </cell>
          <cell r="X148">
            <v>0.4</v>
          </cell>
          <cell r="Y148">
            <v>0.4</v>
          </cell>
          <cell r="Z148">
            <v>0</v>
          </cell>
          <cell r="AA148">
            <v>0.4</v>
          </cell>
          <cell r="AB148">
            <v>0.4</v>
          </cell>
          <cell r="AC148">
            <v>0</v>
          </cell>
          <cell r="AD148">
            <v>0.4</v>
          </cell>
          <cell r="AE148">
            <v>0.4</v>
          </cell>
          <cell r="AF148">
            <v>0</v>
          </cell>
          <cell r="AG148">
            <v>0.4</v>
          </cell>
          <cell r="AH148">
            <v>0.5</v>
          </cell>
          <cell r="AI148">
            <v>0</v>
          </cell>
          <cell r="AJ148">
            <v>0.5</v>
          </cell>
          <cell r="AK148">
            <v>0.5</v>
          </cell>
          <cell r="AL148">
            <v>0</v>
          </cell>
          <cell r="AM148">
            <v>0.5</v>
          </cell>
          <cell r="AN148">
            <v>5</v>
          </cell>
        </row>
        <row r="149">
          <cell r="B149">
            <v>2249920002</v>
          </cell>
          <cell r="C149" t="str">
            <v>Точные изделия из Ф4 "Кольцо" 19х9,4х3,5</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row>
        <row r="150">
          <cell r="B150">
            <v>2249920003</v>
          </cell>
          <cell r="C150" t="str">
            <v>Точные изделия из Ф4 "Сальник" 12,2х9,5х2,0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row>
        <row r="151">
          <cell r="B151">
            <v>2249920073</v>
          </cell>
          <cell r="C151" t="str">
            <v>Точные изделия из Ф4К20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row>
        <row r="152">
          <cell r="B152">
            <v>2249920072</v>
          </cell>
          <cell r="C152" t="str">
            <v>Точные изделия из заготовок трубчатой формы Ф4</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row>
        <row r="153">
          <cell r="B153">
            <v>2249920077</v>
          </cell>
          <cell r="C153" t="str">
            <v xml:space="preserve">Точные изделия из стержней и профилей Ф-4 </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row>
        <row r="154">
          <cell r="B154">
            <v>2293510005</v>
          </cell>
          <cell r="C154" t="str">
            <v xml:space="preserve">Хомуты полиэтиленовые </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row>
        <row r="155">
          <cell r="B155">
            <v>2293510006</v>
          </cell>
          <cell r="C155" t="str">
            <v>Катушка для намотки ленты ФУМ и строганой ленты</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row>
        <row r="156">
          <cell r="B156">
            <v>2297310001</v>
          </cell>
          <cell r="C156" t="str">
            <v>бочки п/э 50-л</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row>
        <row r="157">
          <cell r="B157">
            <v>2297600001</v>
          </cell>
          <cell r="C157" t="str">
            <v>Бутылка цилиндрическая пэт 5л</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row>
        <row r="158">
          <cell r="B158">
            <v>2249920041</v>
          </cell>
          <cell r="C158" t="str">
            <v>Точные изделия из Ф4К2 0 "Шайба" 32х20,6х1,0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row>
        <row r="159">
          <cell r="B159">
            <v>2249920138</v>
          </cell>
          <cell r="C159" t="str">
            <v>Точные изделия из Ф4 "Кольцо" 50х42х2,0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row>
        <row r="160">
          <cell r="B160">
            <v>2249920078</v>
          </cell>
          <cell r="C160" t="str">
            <v>Точные изделя из загот Ф-4</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row>
        <row r="161">
          <cell r="B161">
            <v>2248313006</v>
          </cell>
          <cell r="C161" t="str">
            <v>Втулки из Ф4Н17М3</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row>
        <row r="162">
          <cell r="B162">
            <v>2249917000</v>
          </cell>
          <cell r="C162" t="str">
            <v>Лакоткань Ф4ДЭ01-100П однослойная</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row>
        <row r="163">
          <cell r="B163">
            <v>2222222222</v>
          </cell>
          <cell r="C163" t="str">
            <v>Лента ФУМ ТНП пористая</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row>
        <row r="164">
          <cell r="B164">
            <v>2248312002</v>
          </cell>
          <cell r="C164" t="str">
            <v>Пластины из Ф4К15М5</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row>
        <row r="165">
          <cell r="B165">
            <v>2248312004</v>
          </cell>
          <cell r="C165" t="str">
            <v>Стержни из Ф4К15М5</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row>
        <row r="166">
          <cell r="B166">
            <v>2248319000</v>
          </cell>
          <cell r="C166" t="str">
            <v>Стержни и профили из композиций</v>
          </cell>
          <cell r="D166">
            <v>0.5</v>
          </cell>
          <cell r="E166">
            <v>0</v>
          </cell>
          <cell r="F166">
            <v>0.5</v>
          </cell>
          <cell r="G166">
            <v>1</v>
          </cell>
          <cell r="H166">
            <v>0</v>
          </cell>
          <cell r="I166">
            <v>1</v>
          </cell>
          <cell r="J166">
            <v>1</v>
          </cell>
          <cell r="K166">
            <v>0</v>
          </cell>
          <cell r="L166">
            <v>1</v>
          </cell>
          <cell r="M166">
            <v>1</v>
          </cell>
          <cell r="N166">
            <v>0</v>
          </cell>
          <cell r="O166">
            <v>1</v>
          </cell>
          <cell r="P166">
            <v>2</v>
          </cell>
          <cell r="Q166">
            <v>0</v>
          </cell>
          <cell r="R166">
            <v>2</v>
          </cell>
          <cell r="S166">
            <v>2</v>
          </cell>
          <cell r="T166">
            <v>0</v>
          </cell>
          <cell r="U166">
            <v>2</v>
          </cell>
          <cell r="V166">
            <v>2</v>
          </cell>
          <cell r="W166">
            <v>0</v>
          </cell>
          <cell r="X166">
            <v>2</v>
          </cell>
          <cell r="Y166">
            <v>3</v>
          </cell>
          <cell r="Z166">
            <v>0</v>
          </cell>
          <cell r="AA166">
            <v>3</v>
          </cell>
          <cell r="AB166">
            <v>2</v>
          </cell>
          <cell r="AC166">
            <v>0</v>
          </cell>
          <cell r="AD166">
            <v>2</v>
          </cell>
          <cell r="AE166">
            <v>2</v>
          </cell>
          <cell r="AF166">
            <v>0</v>
          </cell>
          <cell r="AG166">
            <v>2</v>
          </cell>
          <cell r="AH166">
            <v>2</v>
          </cell>
          <cell r="AI166">
            <v>0</v>
          </cell>
          <cell r="AJ166">
            <v>2</v>
          </cell>
          <cell r="AK166">
            <v>2</v>
          </cell>
          <cell r="AL166">
            <v>0</v>
          </cell>
          <cell r="AM166">
            <v>2</v>
          </cell>
          <cell r="AN166">
            <v>20.5</v>
          </cell>
        </row>
      </sheetData>
      <sheetData sheetId="17" refreshError="1">
        <row r="14">
          <cell r="B14">
            <v>2122920004</v>
          </cell>
          <cell r="C14" t="str">
            <v>Кислота КФК (в цистерне)</v>
          </cell>
          <cell r="D14">
            <v>350</v>
          </cell>
          <cell r="E14">
            <v>0</v>
          </cell>
          <cell r="F14">
            <v>350</v>
          </cell>
          <cell r="G14">
            <v>0</v>
          </cell>
          <cell r="H14">
            <v>365</v>
          </cell>
          <cell r="I14">
            <v>0</v>
          </cell>
          <cell r="J14">
            <v>365</v>
          </cell>
          <cell r="K14">
            <v>0</v>
          </cell>
          <cell r="L14">
            <v>365</v>
          </cell>
          <cell r="M14">
            <v>0</v>
          </cell>
          <cell r="N14">
            <v>365</v>
          </cell>
          <cell r="O14">
            <v>0</v>
          </cell>
          <cell r="P14">
            <v>380</v>
          </cell>
          <cell r="Q14">
            <v>0</v>
          </cell>
          <cell r="R14">
            <v>380</v>
          </cell>
          <cell r="S14">
            <v>0</v>
          </cell>
          <cell r="T14">
            <v>380</v>
          </cell>
          <cell r="U14">
            <v>0</v>
          </cell>
          <cell r="V14">
            <v>395</v>
          </cell>
          <cell r="W14">
            <v>0</v>
          </cell>
          <cell r="X14">
            <v>395</v>
          </cell>
          <cell r="Y14">
            <v>0</v>
          </cell>
          <cell r="Z14">
            <v>395</v>
          </cell>
          <cell r="AA14">
            <v>0</v>
          </cell>
        </row>
        <row r="15">
          <cell r="B15">
            <v>2114420004</v>
          </cell>
          <cell r="C15" t="str">
            <v>Р-1310 (фторист водород) (забайкальский)</v>
          </cell>
          <cell r="D15">
            <v>38788.82</v>
          </cell>
          <cell r="E15">
            <v>0</v>
          </cell>
          <cell r="F15">
            <v>38787.96</v>
          </cell>
          <cell r="G15">
            <v>0</v>
          </cell>
          <cell r="H15">
            <v>38788.339999999997</v>
          </cell>
          <cell r="I15">
            <v>0</v>
          </cell>
          <cell r="J15">
            <v>38816.54</v>
          </cell>
          <cell r="K15">
            <v>0</v>
          </cell>
          <cell r="L15">
            <v>38808.199999999997</v>
          </cell>
          <cell r="M15">
            <v>0</v>
          </cell>
          <cell r="N15">
            <v>40809.14</v>
          </cell>
          <cell r="O15">
            <v>0</v>
          </cell>
          <cell r="P15">
            <v>40839.019999999997</v>
          </cell>
          <cell r="Q15">
            <v>0</v>
          </cell>
          <cell r="R15">
            <v>40838.53</v>
          </cell>
          <cell r="S15">
            <v>0</v>
          </cell>
          <cell r="T15">
            <v>40839.61</v>
          </cell>
          <cell r="U15">
            <v>0</v>
          </cell>
          <cell r="V15">
            <v>40867.15</v>
          </cell>
          <cell r="W15">
            <v>0</v>
          </cell>
          <cell r="X15">
            <v>40866.51</v>
          </cell>
          <cell r="Y15">
            <v>0</v>
          </cell>
          <cell r="Z15">
            <v>40865.64</v>
          </cell>
          <cell r="AA15">
            <v>0</v>
          </cell>
        </row>
        <row r="16">
          <cell r="B16">
            <v>2122920003</v>
          </cell>
          <cell r="C16" t="str">
            <v>Кислота КФК для производства солей и КРК 100%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row>
        <row r="17">
          <cell r="B17">
            <v>2141200001</v>
          </cell>
          <cell r="C17" t="str">
            <v>Фторангидрит</v>
          </cell>
          <cell r="D17">
            <v>23</v>
          </cell>
          <cell r="E17">
            <v>0</v>
          </cell>
          <cell r="F17">
            <v>23</v>
          </cell>
          <cell r="G17">
            <v>0</v>
          </cell>
          <cell r="H17">
            <v>24</v>
          </cell>
          <cell r="I17">
            <v>0</v>
          </cell>
          <cell r="J17">
            <v>24</v>
          </cell>
          <cell r="K17">
            <v>0</v>
          </cell>
          <cell r="L17">
            <v>24</v>
          </cell>
          <cell r="M17">
            <v>0</v>
          </cell>
          <cell r="N17">
            <v>24</v>
          </cell>
          <cell r="O17">
            <v>0</v>
          </cell>
          <cell r="P17">
            <v>25</v>
          </cell>
          <cell r="Q17">
            <v>0</v>
          </cell>
          <cell r="R17">
            <v>25</v>
          </cell>
          <cell r="S17">
            <v>0</v>
          </cell>
          <cell r="T17">
            <v>25</v>
          </cell>
          <cell r="U17">
            <v>0</v>
          </cell>
          <cell r="V17">
            <v>26</v>
          </cell>
          <cell r="W17">
            <v>0</v>
          </cell>
          <cell r="X17">
            <v>26</v>
          </cell>
          <cell r="Y17">
            <v>0</v>
          </cell>
          <cell r="Z17">
            <v>26</v>
          </cell>
          <cell r="AA17">
            <v>0</v>
          </cell>
        </row>
        <row r="18">
          <cell r="B18">
            <v>2122200003</v>
          </cell>
          <cell r="C18" t="str">
            <v>фтористоводородная кислота 45% "ХЧ"</v>
          </cell>
          <cell r="D18">
            <v>54400</v>
          </cell>
          <cell r="E18">
            <v>0</v>
          </cell>
          <cell r="F18">
            <v>54400</v>
          </cell>
          <cell r="G18">
            <v>0</v>
          </cell>
          <cell r="H18">
            <v>54400</v>
          </cell>
          <cell r="I18">
            <v>0</v>
          </cell>
          <cell r="J18">
            <v>54400</v>
          </cell>
          <cell r="K18">
            <v>0</v>
          </cell>
          <cell r="L18">
            <v>54400</v>
          </cell>
          <cell r="M18">
            <v>0</v>
          </cell>
          <cell r="N18">
            <v>54400</v>
          </cell>
          <cell r="O18">
            <v>0</v>
          </cell>
          <cell r="P18">
            <v>58000</v>
          </cell>
          <cell r="Q18">
            <v>0</v>
          </cell>
          <cell r="R18">
            <v>58000</v>
          </cell>
          <cell r="S18">
            <v>0</v>
          </cell>
          <cell r="T18">
            <v>58000</v>
          </cell>
          <cell r="U18">
            <v>0</v>
          </cell>
          <cell r="V18">
            <v>58000</v>
          </cell>
          <cell r="W18">
            <v>0</v>
          </cell>
          <cell r="X18">
            <v>58000</v>
          </cell>
          <cell r="Y18">
            <v>0</v>
          </cell>
          <cell r="Z18">
            <v>58000</v>
          </cell>
          <cell r="AA18">
            <v>0</v>
          </cell>
        </row>
        <row r="19">
          <cell r="B19">
            <v>2122200005</v>
          </cell>
          <cell r="C19" t="str">
            <v>фтористоводородная кислота 40% в бочках</v>
          </cell>
          <cell r="D19">
            <v>57500</v>
          </cell>
          <cell r="E19">
            <v>0</v>
          </cell>
          <cell r="F19">
            <v>47500</v>
          </cell>
          <cell r="G19">
            <v>0</v>
          </cell>
          <cell r="H19">
            <v>47500</v>
          </cell>
          <cell r="I19">
            <v>0</v>
          </cell>
          <cell r="J19">
            <v>48500</v>
          </cell>
          <cell r="K19">
            <v>0</v>
          </cell>
          <cell r="L19">
            <v>48500</v>
          </cell>
          <cell r="M19">
            <v>0</v>
          </cell>
          <cell r="N19">
            <v>48500</v>
          </cell>
          <cell r="O19">
            <v>0</v>
          </cell>
          <cell r="P19">
            <v>50500</v>
          </cell>
          <cell r="Q19">
            <v>0</v>
          </cell>
          <cell r="R19">
            <v>50500</v>
          </cell>
          <cell r="S19">
            <v>0</v>
          </cell>
          <cell r="T19">
            <v>50500</v>
          </cell>
          <cell r="U19">
            <v>0</v>
          </cell>
          <cell r="V19">
            <v>51500</v>
          </cell>
          <cell r="W19">
            <v>0</v>
          </cell>
          <cell r="X19">
            <v>51500</v>
          </cell>
          <cell r="Y19">
            <v>0</v>
          </cell>
          <cell r="Z19">
            <v>51500</v>
          </cell>
          <cell r="AA19">
            <v>0</v>
          </cell>
        </row>
        <row r="20">
          <cell r="B20">
            <v>2122200006</v>
          </cell>
          <cell r="C20" t="str">
            <v>фтористоводородная кислота 40% "ч" в бутылках</v>
          </cell>
          <cell r="D20">
            <v>56200</v>
          </cell>
          <cell r="E20">
            <v>0</v>
          </cell>
          <cell r="F20">
            <v>56200</v>
          </cell>
          <cell r="G20">
            <v>0</v>
          </cell>
          <cell r="H20">
            <v>50000</v>
          </cell>
          <cell r="I20">
            <v>0</v>
          </cell>
          <cell r="J20">
            <v>51000</v>
          </cell>
          <cell r="K20">
            <v>0</v>
          </cell>
          <cell r="L20">
            <v>51000</v>
          </cell>
          <cell r="M20">
            <v>0</v>
          </cell>
          <cell r="N20">
            <v>51000</v>
          </cell>
          <cell r="O20">
            <v>0</v>
          </cell>
          <cell r="P20">
            <v>53000</v>
          </cell>
          <cell r="Q20">
            <v>0</v>
          </cell>
          <cell r="R20">
            <v>53000</v>
          </cell>
          <cell r="S20">
            <v>0</v>
          </cell>
          <cell r="T20">
            <v>53000</v>
          </cell>
          <cell r="U20">
            <v>0</v>
          </cell>
          <cell r="V20">
            <v>54000</v>
          </cell>
          <cell r="W20">
            <v>0</v>
          </cell>
          <cell r="X20">
            <v>54000</v>
          </cell>
          <cell r="Y20">
            <v>0</v>
          </cell>
          <cell r="Z20">
            <v>54000</v>
          </cell>
          <cell r="AA20">
            <v>0</v>
          </cell>
        </row>
        <row r="21">
          <cell r="B21">
            <v>2122200009</v>
          </cell>
          <cell r="C21" t="str">
            <v>фтористоводородная кислота 40% техническая</v>
          </cell>
          <cell r="D21">
            <v>32000</v>
          </cell>
          <cell r="E21">
            <v>0</v>
          </cell>
          <cell r="F21">
            <v>32000</v>
          </cell>
          <cell r="G21">
            <v>0</v>
          </cell>
          <cell r="H21">
            <v>32000</v>
          </cell>
          <cell r="I21">
            <v>0</v>
          </cell>
          <cell r="J21">
            <v>32000</v>
          </cell>
          <cell r="K21">
            <v>0</v>
          </cell>
          <cell r="L21">
            <v>32000</v>
          </cell>
          <cell r="M21">
            <v>0</v>
          </cell>
          <cell r="N21">
            <v>32000</v>
          </cell>
          <cell r="O21">
            <v>0</v>
          </cell>
          <cell r="P21">
            <v>32000</v>
          </cell>
          <cell r="Q21">
            <v>0</v>
          </cell>
          <cell r="R21">
            <v>32000</v>
          </cell>
          <cell r="S21">
            <v>0</v>
          </cell>
          <cell r="T21">
            <v>32000</v>
          </cell>
          <cell r="U21">
            <v>0</v>
          </cell>
          <cell r="V21">
            <v>32000</v>
          </cell>
          <cell r="W21">
            <v>0</v>
          </cell>
          <cell r="X21">
            <v>32000</v>
          </cell>
          <cell r="Y21">
            <v>0</v>
          </cell>
          <cell r="Z21">
            <v>32000</v>
          </cell>
          <cell r="AA21">
            <v>0</v>
          </cell>
        </row>
        <row r="22">
          <cell r="B22">
            <v>2122200010</v>
          </cell>
          <cell r="C22" t="str">
            <v>Фтористоводородная кислота 46-48%, Ч</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B23">
            <v>2122200015</v>
          </cell>
          <cell r="C23" t="str">
            <v>фтористоводор кислота ОСЧ 27 -5</v>
          </cell>
          <cell r="D23">
            <v>80400</v>
          </cell>
          <cell r="E23">
            <v>0</v>
          </cell>
          <cell r="F23">
            <v>70400</v>
          </cell>
          <cell r="G23">
            <v>0</v>
          </cell>
          <cell r="H23">
            <v>70400</v>
          </cell>
          <cell r="I23">
            <v>0</v>
          </cell>
          <cell r="J23">
            <v>70400</v>
          </cell>
          <cell r="K23">
            <v>0</v>
          </cell>
          <cell r="L23">
            <v>70400</v>
          </cell>
          <cell r="M23">
            <v>0</v>
          </cell>
          <cell r="N23">
            <v>70400</v>
          </cell>
          <cell r="O23">
            <v>0</v>
          </cell>
          <cell r="P23">
            <v>70400</v>
          </cell>
          <cell r="Q23">
            <v>0</v>
          </cell>
          <cell r="R23">
            <v>70400</v>
          </cell>
          <cell r="S23">
            <v>0</v>
          </cell>
          <cell r="T23">
            <v>70400</v>
          </cell>
          <cell r="U23">
            <v>0</v>
          </cell>
          <cell r="V23">
            <v>70400</v>
          </cell>
          <cell r="W23">
            <v>0</v>
          </cell>
          <cell r="X23">
            <v>70400</v>
          </cell>
          <cell r="Y23">
            <v>0</v>
          </cell>
          <cell r="Z23">
            <v>70400</v>
          </cell>
          <cell r="AA23">
            <v>0</v>
          </cell>
        </row>
        <row r="24">
          <cell r="B24">
            <v>2122200020</v>
          </cell>
          <cell r="C24" t="str">
            <v xml:space="preserve">фтористоводородная кислота 70% </v>
          </cell>
          <cell r="D24">
            <v>58000</v>
          </cell>
          <cell r="E24">
            <v>0</v>
          </cell>
          <cell r="F24">
            <v>58000</v>
          </cell>
          <cell r="G24">
            <v>0</v>
          </cell>
          <cell r="H24">
            <v>58000</v>
          </cell>
          <cell r="I24">
            <v>0</v>
          </cell>
          <cell r="J24">
            <v>58000</v>
          </cell>
          <cell r="K24">
            <v>0</v>
          </cell>
          <cell r="L24">
            <v>58000</v>
          </cell>
          <cell r="M24">
            <v>0</v>
          </cell>
          <cell r="N24">
            <v>58000</v>
          </cell>
          <cell r="O24">
            <v>0</v>
          </cell>
          <cell r="P24">
            <v>58000</v>
          </cell>
          <cell r="Q24">
            <v>0</v>
          </cell>
          <cell r="R24">
            <v>58000</v>
          </cell>
          <cell r="S24">
            <v>0</v>
          </cell>
          <cell r="T24">
            <v>58000</v>
          </cell>
          <cell r="U24">
            <v>0</v>
          </cell>
          <cell r="V24">
            <v>58000</v>
          </cell>
          <cell r="W24">
            <v>0</v>
          </cell>
          <cell r="X24">
            <v>58000</v>
          </cell>
          <cell r="Y24">
            <v>0</v>
          </cell>
          <cell r="Z24">
            <v>58000</v>
          </cell>
          <cell r="AA24">
            <v>0</v>
          </cell>
        </row>
        <row r="25">
          <cell r="B25">
            <v>2148130001</v>
          </cell>
          <cell r="C25" t="str">
            <v>тринатрийфосфат, мешки 35 кг</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B26">
            <v>2148150001</v>
          </cell>
          <cell r="C26" t="str">
            <v>диаммонийфосфат, мешки 35 кг</v>
          </cell>
          <cell r="D26">
            <v>92000</v>
          </cell>
          <cell r="E26">
            <v>0</v>
          </cell>
          <cell r="F26">
            <v>92000</v>
          </cell>
          <cell r="G26">
            <v>0</v>
          </cell>
          <cell r="H26">
            <v>95680</v>
          </cell>
          <cell r="I26">
            <v>0</v>
          </cell>
          <cell r="J26">
            <v>95680</v>
          </cell>
          <cell r="K26">
            <v>0</v>
          </cell>
          <cell r="L26">
            <v>95680</v>
          </cell>
          <cell r="M26">
            <v>0</v>
          </cell>
          <cell r="N26">
            <v>95680</v>
          </cell>
          <cell r="O26">
            <v>0</v>
          </cell>
          <cell r="P26">
            <v>99510</v>
          </cell>
          <cell r="Q26">
            <v>0</v>
          </cell>
          <cell r="R26">
            <v>99510</v>
          </cell>
          <cell r="S26">
            <v>0</v>
          </cell>
          <cell r="T26">
            <v>99510</v>
          </cell>
          <cell r="U26">
            <v>0</v>
          </cell>
          <cell r="V26">
            <v>103490</v>
          </cell>
          <cell r="W26">
            <v>0</v>
          </cell>
          <cell r="X26">
            <v>103490</v>
          </cell>
          <cell r="Y26">
            <v>0</v>
          </cell>
          <cell r="Z26">
            <v>103490</v>
          </cell>
          <cell r="AA26">
            <v>0</v>
          </cell>
        </row>
        <row r="27">
          <cell r="B27">
            <v>2154310003</v>
          </cell>
          <cell r="C27" t="str">
            <v>калий фтористый 2-водный (1-й рецепт)</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row>
        <row r="28">
          <cell r="B28">
            <v>2154310005</v>
          </cell>
          <cell r="C28" t="str">
            <v>калий фтористый кислый - бифторид</v>
          </cell>
          <cell r="D28">
            <v>138750</v>
          </cell>
          <cell r="E28">
            <v>0</v>
          </cell>
          <cell r="F28">
            <v>138750</v>
          </cell>
          <cell r="G28">
            <v>0</v>
          </cell>
          <cell r="H28">
            <v>144300</v>
          </cell>
          <cell r="I28">
            <v>0</v>
          </cell>
          <cell r="J28">
            <v>144300</v>
          </cell>
          <cell r="K28">
            <v>0</v>
          </cell>
          <cell r="L28">
            <v>144300</v>
          </cell>
          <cell r="M28">
            <v>0</v>
          </cell>
          <cell r="N28">
            <v>144300</v>
          </cell>
          <cell r="O28">
            <v>0</v>
          </cell>
          <cell r="P28">
            <v>150070</v>
          </cell>
          <cell r="Q28">
            <v>0</v>
          </cell>
          <cell r="R28">
            <v>150070</v>
          </cell>
          <cell r="S28">
            <v>0</v>
          </cell>
          <cell r="T28">
            <v>150070</v>
          </cell>
          <cell r="U28">
            <v>0</v>
          </cell>
          <cell r="V28">
            <v>156075</v>
          </cell>
          <cell r="W28">
            <v>0</v>
          </cell>
          <cell r="X28">
            <v>156075</v>
          </cell>
          <cell r="Y28">
            <v>0</v>
          </cell>
          <cell r="Z28">
            <v>156075</v>
          </cell>
          <cell r="AA28">
            <v>0</v>
          </cell>
        </row>
        <row r="29">
          <cell r="B29">
            <v>2154320001</v>
          </cell>
          <cell r="C29" t="str">
            <v>натрий фтористый</v>
          </cell>
          <cell r="D29">
            <v>111200</v>
          </cell>
          <cell r="E29">
            <v>0</v>
          </cell>
          <cell r="F29">
            <v>111200</v>
          </cell>
          <cell r="G29">
            <v>0</v>
          </cell>
          <cell r="H29">
            <v>115650</v>
          </cell>
          <cell r="I29">
            <v>0</v>
          </cell>
          <cell r="J29">
            <v>115650</v>
          </cell>
          <cell r="K29">
            <v>0</v>
          </cell>
          <cell r="L29">
            <v>115650</v>
          </cell>
          <cell r="M29">
            <v>0</v>
          </cell>
          <cell r="N29">
            <v>115650</v>
          </cell>
          <cell r="O29">
            <v>0</v>
          </cell>
          <cell r="P29">
            <v>120270</v>
          </cell>
          <cell r="Q29">
            <v>0</v>
          </cell>
          <cell r="R29">
            <v>120270</v>
          </cell>
          <cell r="S29">
            <v>0</v>
          </cell>
          <cell r="T29">
            <v>120270</v>
          </cell>
          <cell r="U29">
            <v>0</v>
          </cell>
          <cell r="V29">
            <v>125085</v>
          </cell>
          <cell r="W29">
            <v>0</v>
          </cell>
          <cell r="X29">
            <v>125085</v>
          </cell>
          <cell r="Y29">
            <v>0</v>
          </cell>
          <cell r="Z29">
            <v>125085</v>
          </cell>
          <cell r="AA29">
            <v>0</v>
          </cell>
        </row>
        <row r="30">
          <cell r="B30">
            <v>2154320002</v>
          </cell>
          <cell r="C30" t="str">
            <v>Натрий фтористый ЧДА в барабанах по 35 кг</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row>
        <row r="31">
          <cell r="B31">
            <v>2154330002</v>
          </cell>
          <cell r="C31" t="str">
            <v>аммоний фтористый Ч, мешки 10 кг</v>
          </cell>
          <cell r="D31">
            <v>117400</v>
          </cell>
          <cell r="E31">
            <v>0</v>
          </cell>
          <cell r="F31">
            <v>117400</v>
          </cell>
          <cell r="G31">
            <v>0</v>
          </cell>
          <cell r="H31">
            <v>122100</v>
          </cell>
          <cell r="I31">
            <v>0</v>
          </cell>
          <cell r="J31">
            <v>122100</v>
          </cell>
          <cell r="K31">
            <v>0</v>
          </cell>
          <cell r="L31">
            <v>122100</v>
          </cell>
          <cell r="M31">
            <v>0</v>
          </cell>
          <cell r="N31">
            <v>122100</v>
          </cell>
          <cell r="O31">
            <v>0</v>
          </cell>
          <cell r="P31">
            <v>126980</v>
          </cell>
          <cell r="Q31">
            <v>0</v>
          </cell>
          <cell r="R31">
            <v>126980</v>
          </cell>
          <cell r="S31">
            <v>0</v>
          </cell>
          <cell r="T31">
            <v>126980</v>
          </cell>
          <cell r="U31">
            <v>0</v>
          </cell>
          <cell r="V31">
            <v>132060</v>
          </cell>
          <cell r="W31">
            <v>0</v>
          </cell>
          <cell r="X31">
            <v>132060</v>
          </cell>
          <cell r="Y31">
            <v>0</v>
          </cell>
          <cell r="Z31">
            <v>132060</v>
          </cell>
          <cell r="AA31">
            <v>0</v>
          </cell>
        </row>
        <row r="32">
          <cell r="B32">
            <v>2154330003</v>
          </cell>
          <cell r="C32" t="str">
            <v>Аммоний фтористый ЧДА в крафтовых мешках по 10 кг</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row>
        <row r="33">
          <cell r="B33">
            <v>2154340001</v>
          </cell>
          <cell r="C33" t="str">
            <v>аммоний фтористый кислый Ч, барабаны 35 кг</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row>
        <row r="34">
          <cell r="B34">
            <v>2156210001</v>
          </cell>
          <cell r="C34" t="str">
            <v>калий гексафторосиликат Ч, барабаны 35 кг</v>
          </cell>
          <cell r="D34">
            <v>102120</v>
          </cell>
          <cell r="E34">
            <v>0</v>
          </cell>
          <cell r="F34">
            <v>102120</v>
          </cell>
          <cell r="G34">
            <v>0</v>
          </cell>
          <cell r="H34">
            <v>106205</v>
          </cell>
          <cell r="I34">
            <v>0</v>
          </cell>
          <cell r="J34">
            <v>106205</v>
          </cell>
          <cell r="K34">
            <v>0</v>
          </cell>
          <cell r="L34">
            <v>106205</v>
          </cell>
          <cell r="M34">
            <v>0</v>
          </cell>
          <cell r="N34">
            <v>106205</v>
          </cell>
          <cell r="O34">
            <v>0</v>
          </cell>
          <cell r="P34">
            <v>110450</v>
          </cell>
          <cell r="Q34">
            <v>0</v>
          </cell>
          <cell r="R34">
            <v>110450</v>
          </cell>
          <cell r="S34">
            <v>0</v>
          </cell>
          <cell r="T34">
            <v>110450</v>
          </cell>
          <cell r="U34">
            <v>0</v>
          </cell>
          <cell r="V34">
            <v>114870</v>
          </cell>
          <cell r="W34">
            <v>0</v>
          </cell>
          <cell r="X34">
            <v>114870</v>
          </cell>
          <cell r="Y34">
            <v>0</v>
          </cell>
          <cell r="Z34">
            <v>114870</v>
          </cell>
          <cell r="AA34">
            <v>0</v>
          </cell>
        </row>
        <row r="35">
          <cell r="B35">
            <v>2156220001</v>
          </cell>
          <cell r="C35" t="str">
            <v>натрий гексафторосиликат</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row>
        <row r="36">
          <cell r="B36">
            <v>2156220002</v>
          </cell>
          <cell r="C36" t="str">
            <v>Натрий гексафторсиликат ЧДА в барабанах по 35 кг</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row>
        <row r="37">
          <cell r="B37">
            <v>2157110002</v>
          </cell>
          <cell r="C37" t="str">
            <v>алюмоаммонийные квасцы, спецконтейнера 700 кг</v>
          </cell>
          <cell r="D37">
            <v>16200</v>
          </cell>
          <cell r="E37">
            <v>0</v>
          </cell>
          <cell r="F37">
            <v>16200</v>
          </cell>
          <cell r="G37">
            <v>0</v>
          </cell>
          <cell r="H37">
            <v>16850</v>
          </cell>
          <cell r="I37">
            <v>0</v>
          </cell>
          <cell r="J37">
            <v>16850</v>
          </cell>
          <cell r="K37">
            <v>0</v>
          </cell>
          <cell r="L37">
            <v>16850</v>
          </cell>
          <cell r="M37">
            <v>0</v>
          </cell>
          <cell r="N37">
            <v>16850</v>
          </cell>
          <cell r="O37">
            <v>0</v>
          </cell>
          <cell r="P37">
            <v>17520</v>
          </cell>
          <cell r="Q37">
            <v>0</v>
          </cell>
          <cell r="R37">
            <v>17520</v>
          </cell>
          <cell r="S37">
            <v>0</v>
          </cell>
          <cell r="T37">
            <v>17520</v>
          </cell>
          <cell r="U37">
            <v>0</v>
          </cell>
          <cell r="V37">
            <v>18225</v>
          </cell>
          <cell r="W37">
            <v>0</v>
          </cell>
          <cell r="X37">
            <v>18225</v>
          </cell>
          <cell r="Y37">
            <v>0</v>
          </cell>
          <cell r="Z37">
            <v>18225</v>
          </cell>
          <cell r="AA37">
            <v>0</v>
          </cell>
        </row>
        <row r="38">
          <cell r="B38">
            <v>2157110001</v>
          </cell>
          <cell r="C38" t="str">
            <v>алюмоаммонийные квасцы, спецконтейнера 700 кг</v>
          </cell>
          <cell r="D38">
            <v>18315</v>
          </cell>
          <cell r="E38">
            <v>0</v>
          </cell>
          <cell r="F38">
            <v>18315</v>
          </cell>
          <cell r="G38">
            <v>0</v>
          </cell>
          <cell r="H38">
            <v>19050</v>
          </cell>
          <cell r="I38">
            <v>0</v>
          </cell>
          <cell r="J38">
            <v>19050</v>
          </cell>
          <cell r="K38">
            <v>0</v>
          </cell>
          <cell r="L38">
            <v>19050</v>
          </cell>
          <cell r="M38">
            <v>0</v>
          </cell>
          <cell r="N38">
            <v>19050</v>
          </cell>
          <cell r="O38">
            <v>0</v>
          </cell>
          <cell r="P38">
            <v>19810</v>
          </cell>
          <cell r="Q38">
            <v>0</v>
          </cell>
          <cell r="R38">
            <v>19810</v>
          </cell>
          <cell r="S38">
            <v>0</v>
          </cell>
          <cell r="T38">
            <v>19810</v>
          </cell>
          <cell r="U38">
            <v>0</v>
          </cell>
          <cell r="V38">
            <v>20600</v>
          </cell>
          <cell r="W38">
            <v>0</v>
          </cell>
          <cell r="X38">
            <v>20600</v>
          </cell>
          <cell r="Y38">
            <v>0</v>
          </cell>
          <cell r="Z38">
            <v>20600</v>
          </cell>
          <cell r="AA38">
            <v>0</v>
          </cell>
        </row>
        <row r="39">
          <cell r="B39">
            <v>2157120001</v>
          </cell>
          <cell r="C39" t="str">
            <v>алюмокалиевые квасцы, мешки 35 кг</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row>
        <row r="40">
          <cell r="B40">
            <v>2163500001</v>
          </cell>
          <cell r="C40" t="str">
            <v>коагулянт Касофт,  водный р-р в таре</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1">
          <cell r="B41">
            <v>2163530001</v>
          </cell>
          <cell r="C41" t="str">
            <v>алюминий сернокислый (водный раствор) в таре</v>
          </cell>
          <cell r="D41">
            <v>4000</v>
          </cell>
          <cell r="E41">
            <v>0</v>
          </cell>
          <cell r="F41">
            <v>4000</v>
          </cell>
          <cell r="G41">
            <v>0</v>
          </cell>
          <cell r="H41">
            <v>4160</v>
          </cell>
          <cell r="I41">
            <v>0</v>
          </cell>
          <cell r="J41">
            <v>4160</v>
          </cell>
          <cell r="K41">
            <v>0</v>
          </cell>
          <cell r="L41">
            <v>4160</v>
          </cell>
          <cell r="M41">
            <v>0</v>
          </cell>
          <cell r="N41">
            <v>4160</v>
          </cell>
          <cell r="O41">
            <v>0</v>
          </cell>
          <cell r="P41">
            <v>4330</v>
          </cell>
          <cell r="Q41">
            <v>0</v>
          </cell>
          <cell r="R41">
            <v>4330</v>
          </cell>
          <cell r="S41">
            <v>0</v>
          </cell>
          <cell r="T41">
            <v>4330</v>
          </cell>
          <cell r="U41">
            <v>0</v>
          </cell>
          <cell r="V41">
            <v>4500</v>
          </cell>
          <cell r="W41">
            <v>0</v>
          </cell>
          <cell r="X41">
            <v>4500</v>
          </cell>
          <cell r="Y41">
            <v>0</v>
          </cell>
          <cell r="Z41">
            <v>4500</v>
          </cell>
          <cell r="AA41">
            <v>0</v>
          </cell>
        </row>
        <row r="42">
          <cell r="B42">
            <v>2612330002</v>
          </cell>
          <cell r="C42" t="str">
            <v xml:space="preserve">тетрафтороборная кислота </v>
          </cell>
          <cell r="D42">
            <v>75000</v>
          </cell>
          <cell r="E42">
            <v>0</v>
          </cell>
          <cell r="F42">
            <v>75000</v>
          </cell>
          <cell r="G42">
            <v>0</v>
          </cell>
          <cell r="H42">
            <v>75000</v>
          </cell>
          <cell r="I42">
            <v>0</v>
          </cell>
          <cell r="J42">
            <v>75000</v>
          </cell>
          <cell r="K42">
            <v>0</v>
          </cell>
          <cell r="L42">
            <v>75000</v>
          </cell>
          <cell r="M42">
            <v>0</v>
          </cell>
          <cell r="N42">
            <v>75000</v>
          </cell>
          <cell r="O42">
            <v>0</v>
          </cell>
          <cell r="P42">
            <v>75000</v>
          </cell>
          <cell r="Q42">
            <v>0</v>
          </cell>
          <cell r="R42">
            <v>75000</v>
          </cell>
          <cell r="S42">
            <v>0</v>
          </cell>
          <cell r="T42">
            <v>75000</v>
          </cell>
          <cell r="U42">
            <v>0</v>
          </cell>
          <cell r="V42">
            <v>75000</v>
          </cell>
          <cell r="W42">
            <v>0</v>
          </cell>
          <cell r="X42">
            <v>75000</v>
          </cell>
          <cell r="Y42">
            <v>0</v>
          </cell>
          <cell r="Z42">
            <v>75000</v>
          </cell>
          <cell r="AA42">
            <v>0</v>
          </cell>
        </row>
        <row r="43">
          <cell r="B43">
            <v>2621130001</v>
          </cell>
          <cell r="C43" t="str">
            <v>калий тетрафтороборат</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B44">
            <v>2154370002</v>
          </cell>
          <cell r="C44" t="str">
            <v>магний фтористый модифицированный (МФМ) м Б</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B45">
            <v>2122920001</v>
          </cell>
          <cell r="C45" t="str">
            <v>Гексафторокремниевая кислота 45% в бутыл</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B46">
            <v>2122200024</v>
          </cell>
          <cell r="C46" t="str">
            <v>фтористоводородная кислота 40% в давал таре 16 м</v>
          </cell>
          <cell r="D46">
            <v>35000</v>
          </cell>
          <cell r="E46">
            <v>0</v>
          </cell>
          <cell r="F46">
            <v>35000</v>
          </cell>
          <cell r="G46">
            <v>0</v>
          </cell>
          <cell r="H46">
            <v>35000</v>
          </cell>
          <cell r="I46">
            <v>0</v>
          </cell>
          <cell r="J46">
            <v>35000</v>
          </cell>
          <cell r="K46">
            <v>0</v>
          </cell>
          <cell r="L46">
            <v>35000</v>
          </cell>
          <cell r="M46">
            <v>0</v>
          </cell>
          <cell r="N46">
            <v>35000</v>
          </cell>
          <cell r="O46">
            <v>0</v>
          </cell>
          <cell r="P46">
            <v>35000</v>
          </cell>
          <cell r="Q46">
            <v>0</v>
          </cell>
          <cell r="R46">
            <v>35000</v>
          </cell>
          <cell r="S46">
            <v>0</v>
          </cell>
          <cell r="T46">
            <v>35000</v>
          </cell>
          <cell r="U46">
            <v>0</v>
          </cell>
          <cell r="V46">
            <v>35000</v>
          </cell>
          <cell r="W46">
            <v>0</v>
          </cell>
          <cell r="X46">
            <v>35000</v>
          </cell>
          <cell r="Y46">
            <v>0</v>
          </cell>
          <cell r="Z46">
            <v>35000</v>
          </cell>
          <cell r="AA46">
            <v>0</v>
          </cell>
        </row>
        <row r="47">
          <cell r="B47">
            <v>2122200022</v>
          </cell>
          <cell r="C47" t="str">
            <v>Кислота фтористоводородная 40%,Ч,в давальческой таре в одномест.ящике</v>
          </cell>
          <cell r="D47">
            <v>38500</v>
          </cell>
          <cell r="E47">
            <v>0</v>
          </cell>
          <cell r="F47">
            <v>38500</v>
          </cell>
          <cell r="G47">
            <v>0</v>
          </cell>
          <cell r="H47">
            <v>38500</v>
          </cell>
          <cell r="I47">
            <v>0</v>
          </cell>
          <cell r="J47">
            <v>39500</v>
          </cell>
          <cell r="K47">
            <v>0</v>
          </cell>
          <cell r="L47">
            <v>39500</v>
          </cell>
          <cell r="M47">
            <v>0</v>
          </cell>
          <cell r="N47">
            <v>39500</v>
          </cell>
          <cell r="O47">
            <v>0</v>
          </cell>
          <cell r="P47">
            <v>41500</v>
          </cell>
          <cell r="Q47">
            <v>0</v>
          </cell>
          <cell r="R47">
            <v>41500</v>
          </cell>
          <cell r="S47">
            <v>0</v>
          </cell>
          <cell r="T47">
            <v>41500</v>
          </cell>
          <cell r="U47">
            <v>0</v>
          </cell>
          <cell r="V47">
            <v>42500</v>
          </cell>
          <cell r="W47">
            <v>0</v>
          </cell>
          <cell r="X47">
            <v>42500</v>
          </cell>
          <cell r="Y47">
            <v>0</v>
          </cell>
          <cell r="Z47">
            <v>42500</v>
          </cell>
          <cell r="AA47">
            <v>0</v>
          </cell>
        </row>
        <row r="48">
          <cell r="B48">
            <v>2122200023</v>
          </cell>
          <cell r="C48" t="str">
            <v>К-та фтористоводородная концент-ная,Ч,в давальческой таре в 1мес.ящике</v>
          </cell>
          <cell r="D48">
            <v>48000</v>
          </cell>
          <cell r="E48">
            <v>0</v>
          </cell>
          <cell r="F48">
            <v>48000</v>
          </cell>
          <cell r="G48">
            <v>0</v>
          </cell>
          <cell r="H48">
            <v>48000</v>
          </cell>
          <cell r="I48">
            <v>0</v>
          </cell>
          <cell r="J48">
            <v>48000</v>
          </cell>
          <cell r="K48">
            <v>0</v>
          </cell>
          <cell r="L48">
            <v>48000</v>
          </cell>
          <cell r="M48">
            <v>0</v>
          </cell>
          <cell r="N48">
            <v>48000</v>
          </cell>
          <cell r="O48">
            <v>0</v>
          </cell>
          <cell r="P48">
            <v>48000</v>
          </cell>
          <cell r="Q48">
            <v>0</v>
          </cell>
          <cell r="R48">
            <v>48000</v>
          </cell>
          <cell r="S48">
            <v>0</v>
          </cell>
          <cell r="T48">
            <v>48000</v>
          </cell>
          <cell r="U48">
            <v>0</v>
          </cell>
          <cell r="V48">
            <v>48000</v>
          </cell>
          <cell r="W48">
            <v>0</v>
          </cell>
          <cell r="X48">
            <v>48000</v>
          </cell>
          <cell r="Y48">
            <v>0</v>
          </cell>
          <cell r="Z48">
            <v>48000</v>
          </cell>
          <cell r="AA48">
            <v>0</v>
          </cell>
        </row>
        <row r="49">
          <cell r="B49">
            <v>2122200026</v>
          </cell>
          <cell r="C49" t="str">
            <v>фтористоводородная кислота концентр в давал таре 16 м</v>
          </cell>
          <cell r="D49">
            <v>39000</v>
          </cell>
          <cell r="E49">
            <v>0</v>
          </cell>
          <cell r="F49">
            <v>39000</v>
          </cell>
          <cell r="G49">
            <v>0</v>
          </cell>
          <cell r="H49">
            <v>39000</v>
          </cell>
          <cell r="I49">
            <v>0</v>
          </cell>
          <cell r="J49">
            <v>39000</v>
          </cell>
          <cell r="K49">
            <v>0</v>
          </cell>
          <cell r="L49">
            <v>39000</v>
          </cell>
          <cell r="M49">
            <v>0</v>
          </cell>
          <cell r="N49">
            <v>39000</v>
          </cell>
          <cell r="O49">
            <v>0</v>
          </cell>
          <cell r="P49">
            <v>39000</v>
          </cell>
          <cell r="Q49">
            <v>0</v>
          </cell>
          <cell r="R49">
            <v>39000</v>
          </cell>
          <cell r="S49">
            <v>0</v>
          </cell>
          <cell r="T49">
            <v>39000</v>
          </cell>
          <cell r="U49">
            <v>0</v>
          </cell>
          <cell r="V49">
            <v>39000</v>
          </cell>
          <cell r="W49">
            <v>0</v>
          </cell>
          <cell r="X49">
            <v>39000</v>
          </cell>
          <cell r="Y49">
            <v>0</v>
          </cell>
          <cell r="Z49">
            <v>39000</v>
          </cell>
          <cell r="AA49">
            <v>0</v>
          </cell>
        </row>
        <row r="50">
          <cell r="B50">
            <v>2122200031</v>
          </cell>
          <cell r="C50" t="str">
            <v>фтористоводородная кислота концентр в давал таре 2 м</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row>
        <row r="51">
          <cell r="B51">
            <v>2154210000</v>
          </cell>
          <cell r="C51" t="str">
            <v>Натрий фторид гидрофторид, ЧДА, Ч</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B52">
            <v>2154310009</v>
          </cell>
          <cell r="C52" t="str">
            <v>Калий фтористый, марка Б, в барабанах по 35кг</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row>
        <row r="53">
          <cell r="B53">
            <v>2122200034</v>
          </cell>
          <cell r="C53" t="str">
            <v>К-та фтористоводородная 40%,в давальческой таре, в бочке 200л</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row>
        <row r="54">
          <cell r="B54">
            <v>2152220001</v>
          </cell>
          <cell r="C54" t="str">
            <v>кальций хлористый жидкий на пыли ОЭМК, ЖДЦ V63</v>
          </cell>
          <cell r="D54">
            <v>1400</v>
          </cell>
          <cell r="E54">
            <v>0</v>
          </cell>
          <cell r="F54">
            <v>1400</v>
          </cell>
          <cell r="G54">
            <v>0</v>
          </cell>
          <cell r="H54">
            <v>1400</v>
          </cell>
          <cell r="I54">
            <v>0</v>
          </cell>
          <cell r="J54">
            <v>1400</v>
          </cell>
          <cell r="K54">
            <v>0</v>
          </cell>
          <cell r="L54">
            <v>1400</v>
          </cell>
          <cell r="M54">
            <v>0</v>
          </cell>
          <cell r="N54">
            <v>1400</v>
          </cell>
          <cell r="O54">
            <v>0</v>
          </cell>
          <cell r="P54">
            <v>1400</v>
          </cell>
          <cell r="Q54">
            <v>0</v>
          </cell>
          <cell r="R54">
            <v>1400</v>
          </cell>
          <cell r="S54">
            <v>0</v>
          </cell>
          <cell r="T54">
            <v>1400</v>
          </cell>
          <cell r="U54">
            <v>0</v>
          </cell>
          <cell r="V54">
            <v>1400</v>
          </cell>
          <cell r="W54">
            <v>0</v>
          </cell>
          <cell r="X54">
            <v>1400</v>
          </cell>
          <cell r="Y54">
            <v>0</v>
          </cell>
          <cell r="Z54">
            <v>1400</v>
          </cell>
          <cell r="AA54">
            <v>0</v>
          </cell>
        </row>
        <row r="55">
          <cell r="B55">
            <v>2114190000</v>
          </cell>
          <cell r="C55" t="str">
            <v>Анодный газ (фтор)</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B56">
            <v>2114440002</v>
          </cell>
          <cell r="C56" t="str">
            <v>Элегаз повышенной чистоты, баллоны 40 дм3</v>
          </cell>
          <cell r="D56">
            <v>270000</v>
          </cell>
          <cell r="E56">
            <v>0</v>
          </cell>
          <cell r="F56">
            <v>270000</v>
          </cell>
          <cell r="G56">
            <v>0</v>
          </cell>
          <cell r="H56">
            <v>270000</v>
          </cell>
          <cell r="I56">
            <v>0</v>
          </cell>
          <cell r="J56">
            <v>270000</v>
          </cell>
          <cell r="K56">
            <v>0</v>
          </cell>
          <cell r="L56">
            <v>270000</v>
          </cell>
          <cell r="M56">
            <v>0</v>
          </cell>
          <cell r="N56">
            <v>270000</v>
          </cell>
          <cell r="O56">
            <v>0</v>
          </cell>
          <cell r="P56">
            <v>270000</v>
          </cell>
          <cell r="Q56">
            <v>0</v>
          </cell>
          <cell r="R56">
            <v>270000</v>
          </cell>
          <cell r="S56">
            <v>0</v>
          </cell>
          <cell r="T56">
            <v>270000</v>
          </cell>
          <cell r="U56">
            <v>0</v>
          </cell>
          <cell r="V56">
            <v>270000</v>
          </cell>
          <cell r="W56">
            <v>0</v>
          </cell>
          <cell r="X56">
            <v>270000</v>
          </cell>
          <cell r="Y56">
            <v>0</v>
          </cell>
          <cell r="Z56">
            <v>270000</v>
          </cell>
          <cell r="AA56">
            <v>0</v>
          </cell>
        </row>
        <row r="57">
          <cell r="B57">
            <v>2114440014</v>
          </cell>
          <cell r="C57" t="str">
            <v>Элегаз повышенной чистоты в таре потребителя (экспорт)</v>
          </cell>
          <cell r="D57">
            <v>0</v>
          </cell>
          <cell r="E57">
            <v>180000</v>
          </cell>
          <cell r="F57">
            <v>0</v>
          </cell>
          <cell r="G57">
            <v>180000</v>
          </cell>
          <cell r="H57">
            <v>0</v>
          </cell>
          <cell r="I57">
            <v>180000</v>
          </cell>
          <cell r="J57">
            <v>0</v>
          </cell>
          <cell r="K57">
            <v>180000</v>
          </cell>
          <cell r="L57">
            <v>0</v>
          </cell>
          <cell r="M57">
            <v>180000</v>
          </cell>
          <cell r="N57">
            <v>0</v>
          </cell>
          <cell r="O57">
            <v>180000</v>
          </cell>
          <cell r="P57">
            <v>0</v>
          </cell>
          <cell r="Q57">
            <v>180000</v>
          </cell>
          <cell r="R57">
            <v>0</v>
          </cell>
          <cell r="S57">
            <v>180000</v>
          </cell>
          <cell r="T57">
            <v>0</v>
          </cell>
          <cell r="U57">
            <v>180000</v>
          </cell>
          <cell r="V57">
            <v>0</v>
          </cell>
          <cell r="W57">
            <v>180000</v>
          </cell>
          <cell r="X57">
            <v>0</v>
          </cell>
          <cell r="Y57">
            <v>180000</v>
          </cell>
          <cell r="Z57">
            <v>0</v>
          </cell>
          <cell r="AA57">
            <v>180000</v>
          </cell>
        </row>
        <row r="58">
          <cell r="B58">
            <v>2122130041</v>
          </cell>
          <cell r="C58" t="str">
            <v>Состав кислотный КСПЭО-2 марка Б, ЖДЦ V63</v>
          </cell>
          <cell r="D58">
            <v>3800</v>
          </cell>
          <cell r="E58">
            <v>0</v>
          </cell>
          <cell r="F58">
            <v>3800</v>
          </cell>
          <cell r="G58">
            <v>0</v>
          </cell>
          <cell r="H58">
            <v>3950</v>
          </cell>
          <cell r="I58">
            <v>0</v>
          </cell>
          <cell r="J58">
            <v>3950</v>
          </cell>
          <cell r="K58">
            <v>0</v>
          </cell>
          <cell r="L58">
            <v>3950</v>
          </cell>
          <cell r="M58">
            <v>0</v>
          </cell>
          <cell r="N58">
            <v>3950</v>
          </cell>
          <cell r="O58">
            <v>0</v>
          </cell>
          <cell r="P58">
            <v>4110</v>
          </cell>
          <cell r="Q58">
            <v>0</v>
          </cell>
          <cell r="R58">
            <v>4110</v>
          </cell>
          <cell r="S58">
            <v>0</v>
          </cell>
          <cell r="T58">
            <v>4110</v>
          </cell>
          <cell r="U58">
            <v>0</v>
          </cell>
          <cell r="V58">
            <v>4275</v>
          </cell>
          <cell r="W58">
            <v>0</v>
          </cell>
          <cell r="X58">
            <v>4275</v>
          </cell>
          <cell r="Y58">
            <v>0</v>
          </cell>
          <cell r="Z58">
            <v>4275</v>
          </cell>
          <cell r="AA58">
            <v>0</v>
          </cell>
        </row>
        <row r="59">
          <cell r="B59">
            <v>2154310010</v>
          </cell>
          <cell r="C59" t="str">
            <v>Трифторид калия (электролит)</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B60">
            <v>2412440007</v>
          </cell>
          <cell r="C60" t="str">
            <v>Хладон-22, баллоны 12 дм3</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B61">
            <v>2412440003</v>
          </cell>
          <cell r="C61" t="str">
            <v>Хладон-22, баллоны 40 дм3</v>
          </cell>
          <cell r="D61">
            <v>70000</v>
          </cell>
          <cell r="E61">
            <v>0</v>
          </cell>
          <cell r="F61">
            <v>70000</v>
          </cell>
          <cell r="G61">
            <v>0</v>
          </cell>
          <cell r="H61">
            <v>70000</v>
          </cell>
          <cell r="I61">
            <v>0</v>
          </cell>
          <cell r="J61">
            <v>70000</v>
          </cell>
          <cell r="K61">
            <v>0</v>
          </cell>
          <cell r="L61">
            <v>70000</v>
          </cell>
          <cell r="M61">
            <v>0</v>
          </cell>
          <cell r="N61">
            <v>70000</v>
          </cell>
          <cell r="O61">
            <v>0</v>
          </cell>
          <cell r="P61">
            <v>70000</v>
          </cell>
          <cell r="Q61">
            <v>0</v>
          </cell>
          <cell r="R61">
            <v>70000</v>
          </cell>
          <cell r="S61">
            <v>0</v>
          </cell>
          <cell r="T61">
            <v>70000</v>
          </cell>
          <cell r="U61">
            <v>0</v>
          </cell>
          <cell r="V61">
            <v>70000</v>
          </cell>
          <cell r="W61">
            <v>0</v>
          </cell>
          <cell r="X61">
            <v>70000</v>
          </cell>
          <cell r="Y61">
            <v>0</v>
          </cell>
          <cell r="Z61">
            <v>70000</v>
          </cell>
          <cell r="AA61">
            <v>0</v>
          </cell>
        </row>
        <row r="62">
          <cell r="B62">
            <v>2412440005</v>
          </cell>
          <cell r="C62" t="str">
            <v>Хладон-22, спецконтейнер 900 дм3</v>
          </cell>
          <cell r="D62">
            <v>50000</v>
          </cell>
          <cell r="E62">
            <v>0</v>
          </cell>
          <cell r="F62">
            <v>50000</v>
          </cell>
          <cell r="G62">
            <v>0</v>
          </cell>
          <cell r="H62">
            <v>50000</v>
          </cell>
          <cell r="I62">
            <v>0</v>
          </cell>
          <cell r="J62">
            <v>50000</v>
          </cell>
          <cell r="K62">
            <v>0</v>
          </cell>
          <cell r="L62">
            <v>50000</v>
          </cell>
          <cell r="M62">
            <v>0</v>
          </cell>
          <cell r="N62">
            <v>50000</v>
          </cell>
          <cell r="O62">
            <v>0</v>
          </cell>
          <cell r="P62">
            <v>50000</v>
          </cell>
          <cell r="Q62">
            <v>0</v>
          </cell>
          <cell r="R62">
            <v>50000</v>
          </cell>
          <cell r="S62">
            <v>0</v>
          </cell>
          <cell r="T62">
            <v>50000</v>
          </cell>
          <cell r="U62">
            <v>0</v>
          </cell>
          <cell r="V62">
            <v>50000</v>
          </cell>
          <cell r="W62">
            <v>0</v>
          </cell>
          <cell r="X62">
            <v>50000</v>
          </cell>
          <cell r="Y62">
            <v>0</v>
          </cell>
          <cell r="Z62">
            <v>50000</v>
          </cell>
          <cell r="AA62">
            <v>0</v>
          </cell>
        </row>
        <row r="63">
          <cell r="B63">
            <v>2412460001</v>
          </cell>
          <cell r="C63" t="str">
            <v>Хладон-14, баллоны 40 дм3</v>
          </cell>
          <cell r="D63">
            <v>370000</v>
          </cell>
          <cell r="E63">
            <v>0</v>
          </cell>
          <cell r="F63">
            <v>370000</v>
          </cell>
          <cell r="G63">
            <v>0</v>
          </cell>
          <cell r="H63">
            <v>370000</v>
          </cell>
          <cell r="I63">
            <v>0</v>
          </cell>
          <cell r="J63">
            <v>370000</v>
          </cell>
          <cell r="K63">
            <v>0</v>
          </cell>
          <cell r="L63">
            <v>370000</v>
          </cell>
          <cell r="M63">
            <v>0</v>
          </cell>
          <cell r="N63">
            <v>370000</v>
          </cell>
          <cell r="O63">
            <v>0</v>
          </cell>
          <cell r="P63">
            <v>370000</v>
          </cell>
          <cell r="Q63">
            <v>0</v>
          </cell>
          <cell r="R63">
            <v>370000</v>
          </cell>
          <cell r="S63">
            <v>0</v>
          </cell>
          <cell r="T63">
            <v>370000</v>
          </cell>
          <cell r="U63">
            <v>0</v>
          </cell>
          <cell r="V63">
            <v>370000</v>
          </cell>
          <cell r="W63">
            <v>0</v>
          </cell>
          <cell r="X63">
            <v>370000</v>
          </cell>
          <cell r="Y63">
            <v>0</v>
          </cell>
          <cell r="Z63">
            <v>370000</v>
          </cell>
          <cell r="AA63">
            <v>0</v>
          </cell>
        </row>
        <row r="64">
          <cell r="B64">
            <v>2412460002</v>
          </cell>
          <cell r="C64" t="str">
            <v>Хладон-14, баллоны 40 дм3 (экспорт)</v>
          </cell>
          <cell r="D64">
            <v>0</v>
          </cell>
          <cell r="E64">
            <v>230869</v>
          </cell>
          <cell r="F64">
            <v>0</v>
          </cell>
          <cell r="G64">
            <v>230869</v>
          </cell>
          <cell r="H64">
            <v>0</v>
          </cell>
          <cell r="I64">
            <v>230869</v>
          </cell>
          <cell r="J64">
            <v>0</v>
          </cell>
          <cell r="K64">
            <v>230869</v>
          </cell>
          <cell r="L64">
            <v>0</v>
          </cell>
          <cell r="M64">
            <v>230869</v>
          </cell>
          <cell r="N64">
            <v>0</v>
          </cell>
          <cell r="O64">
            <v>230869</v>
          </cell>
          <cell r="P64">
            <v>0</v>
          </cell>
          <cell r="Q64">
            <v>230869</v>
          </cell>
          <cell r="R64">
            <v>0</v>
          </cell>
          <cell r="S64">
            <v>230869</v>
          </cell>
          <cell r="T64">
            <v>0</v>
          </cell>
          <cell r="U64">
            <v>230869</v>
          </cell>
          <cell r="V64">
            <v>0</v>
          </cell>
          <cell r="W64">
            <v>230869</v>
          </cell>
          <cell r="X64">
            <v>0</v>
          </cell>
          <cell r="Y64">
            <v>230869</v>
          </cell>
          <cell r="Z64">
            <v>0</v>
          </cell>
          <cell r="AA64">
            <v>230869</v>
          </cell>
        </row>
        <row r="65">
          <cell r="B65">
            <v>2412490520</v>
          </cell>
          <cell r="C65" t="str">
            <v>Смесевой хладон R404а в  спецконт</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row>
        <row r="66">
          <cell r="B66">
            <v>2122130007</v>
          </cell>
          <cell r="C66" t="str">
            <v>Кислота соляная ингибированная в таре потребителя</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row>
        <row r="67">
          <cell r="B67">
            <v>2412440009</v>
          </cell>
          <cell r="C67" t="str">
            <v>Хладон-22 (R-22) в спецконтейнерах 900 дм3 импорт</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row>
        <row r="68">
          <cell r="B68">
            <v>2412440006</v>
          </cell>
          <cell r="C68" t="str">
            <v>Хладон 22 в танкконтейнерах</v>
          </cell>
          <cell r="D68">
            <v>55000</v>
          </cell>
          <cell r="E68">
            <v>0</v>
          </cell>
          <cell r="F68">
            <v>55000</v>
          </cell>
          <cell r="G68">
            <v>0</v>
          </cell>
          <cell r="H68">
            <v>55000</v>
          </cell>
          <cell r="I68">
            <v>0</v>
          </cell>
          <cell r="J68">
            <v>55000</v>
          </cell>
          <cell r="K68">
            <v>0</v>
          </cell>
          <cell r="L68">
            <v>55000</v>
          </cell>
          <cell r="M68">
            <v>0</v>
          </cell>
          <cell r="N68">
            <v>55000</v>
          </cell>
          <cell r="O68">
            <v>0</v>
          </cell>
          <cell r="P68">
            <v>55000</v>
          </cell>
          <cell r="Q68">
            <v>0</v>
          </cell>
          <cell r="R68">
            <v>55000</v>
          </cell>
          <cell r="S68">
            <v>0</v>
          </cell>
          <cell r="T68">
            <v>55000</v>
          </cell>
          <cell r="U68">
            <v>0</v>
          </cell>
          <cell r="V68">
            <v>55000</v>
          </cell>
          <cell r="W68">
            <v>0</v>
          </cell>
          <cell r="X68">
            <v>55000</v>
          </cell>
          <cell r="Y68">
            <v>0</v>
          </cell>
          <cell r="Z68">
            <v>55000</v>
          </cell>
          <cell r="AA68">
            <v>0</v>
          </cell>
        </row>
        <row r="69">
          <cell r="B69">
            <v>2412490510</v>
          </cell>
          <cell r="C69" t="str">
            <v>Смесевой хладон R404а в  баллонах однораз</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row>
        <row r="70">
          <cell r="B70">
            <v>2154301103</v>
          </cell>
          <cell r="C70" t="str">
            <v>Шестифтористый вольрам</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row>
        <row r="71">
          <cell r="B71">
            <v>2412490004</v>
          </cell>
          <cell r="C71" t="str">
            <v>Хладон-21, спецконтейнер 900 дм3</v>
          </cell>
          <cell r="D71">
            <v>57000</v>
          </cell>
          <cell r="E71">
            <v>0</v>
          </cell>
          <cell r="F71">
            <v>57000</v>
          </cell>
          <cell r="G71">
            <v>0</v>
          </cell>
          <cell r="H71">
            <v>57000</v>
          </cell>
          <cell r="I71">
            <v>0</v>
          </cell>
          <cell r="J71">
            <v>57000</v>
          </cell>
          <cell r="K71">
            <v>0</v>
          </cell>
          <cell r="L71">
            <v>57000</v>
          </cell>
          <cell r="M71">
            <v>0</v>
          </cell>
          <cell r="N71">
            <v>57000</v>
          </cell>
          <cell r="O71">
            <v>0</v>
          </cell>
          <cell r="P71">
            <v>57000</v>
          </cell>
          <cell r="Q71">
            <v>0</v>
          </cell>
          <cell r="R71">
            <v>57000</v>
          </cell>
          <cell r="S71">
            <v>0</v>
          </cell>
          <cell r="T71">
            <v>57000</v>
          </cell>
          <cell r="U71">
            <v>0</v>
          </cell>
          <cell r="V71">
            <v>57000</v>
          </cell>
          <cell r="W71">
            <v>0</v>
          </cell>
          <cell r="X71">
            <v>57000</v>
          </cell>
          <cell r="Y71">
            <v>0</v>
          </cell>
          <cell r="Z71">
            <v>57000</v>
          </cell>
          <cell r="AA71">
            <v>0</v>
          </cell>
        </row>
        <row r="72">
          <cell r="B72">
            <v>24124010010</v>
          </cell>
          <cell r="C72" t="str">
            <v>Хладон 134а спецконтейнер 900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row>
        <row r="73">
          <cell r="B73">
            <v>2412401002</v>
          </cell>
          <cell r="C73" t="str">
            <v>Хладон 134а баллоны 40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row>
        <row r="74">
          <cell r="B74">
            <v>2112910002</v>
          </cell>
          <cell r="C74" t="str">
            <v>Пятифтористый йод</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row>
        <row r="75">
          <cell r="B75">
            <v>2121800004</v>
          </cell>
          <cell r="C75" t="str">
            <v>Ингибированная смесь кислот соляной и фтористовод., ЖДС 63</v>
          </cell>
          <cell r="D75">
            <v>1900</v>
          </cell>
          <cell r="E75">
            <v>0</v>
          </cell>
          <cell r="F75">
            <v>1900</v>
          </cell>
          <cell r="G75">
            <v>0</v>
          </cell>
          <cell r="H75">
            <v>1900</v>
          </cell>
          <cell r="I75">
            <v>0</v>
          </cell>
          <cell r="J75">
            <v>1900</v>
          </cell>
          <cell r="K75">
            <v>0</v>
          </cell>
          <cell r="L75">
            <v>1900</v>
          </cell>
          <cell r="M75">
            <v>0</v>
          </cell>
          <cell r="N75">
            <v>1900</v>
          </cell>
          <cell r="O75">
            <v>0</v>
          </cell>
          <cell r="P75">
            <v>1900</v>
          </cell>
          <cell r="Q75">
            <v>0</v>
          </cell>
          <cell r="R75">
            <v>1900</v>
          </cell>
          <cell r="S75">
            <v>0</v>
          </cell>
          <cell r="T75">
            <v>1900</v>
          </cell>
          <cell r="U75">
            <v>0</v>
          </cell>
          <cell r="V75">
            <v>1900</v>
          </cell>
          <cell r="W75">
            <v>0</v>
          </cell>
          <cell r="X75">
            <v>1900</v>
          </cell>
          <cell r="Y75">
            <v>0</v>
          </cell>
          <cell r="Z75">
            <v>1900</v>
          </cell>
          <cell r="AA75">
            <v>0</v>
          </cell>
        </row>
        <row r="76">
          <cell r="B76">
            <v>2122000000</v>
          </cell>
          <cell r="C76" t="str">
            <v>Смесь соляной и фтористов. кислот, неингибированная, ЖДЦ</v>
          </cell>
          <cell r="D76">
            <v>3600</v>
          </cell>
          <cell r="E76">
            <v>0</v>
          </cell>
          <cell r="F76">
            <v>3600</v>
          </cell>
          <cell r="G76">
            <v>0</v>
          </cell>
          <cell r="H76">
            <v>3600</v>
          </cell>
          <cell r="I76">
            <v>0</v>
          </cell>
          <cell r="J76">
            <v>3600</v>
          </cell>
          <cell r="K76">
            <v>0</v>
          </cell>
          <cell r="L76">
            <v>3600</v>
          </cell>
          <cell r="M76">
            <v>0</v>
          </cell>
          <cell r="N76">
            <v>3600</v>
          </cell>
          <cell r="O76">
            <v>0</v>
          </cell>
          <cell r="P76">
            <v>3600</v>
          </cell>
          <cell r="Q76">
            <v>0</v>
          </cell>
          <cell r="R76">
            <v>3600</v>
          </cell>
          <cell r="S76">
            <v>0</v>
          </cell>
          <cell r="T76">
            <v>3600</v>
          </cell>
          <cell r="U76">
            <v>0</v>
          </cell>
          <cell r="V76">
            <v>3600</v>
          </cell>
          <cell r="W76">
            <v>0</v>
          </cell>
          <cell r="X76">
            <v>3600</v>
          </cell>
          <cell r="Y76">
            <v>0</v>
          </cell>
          <cell r="Z76">
            <v>3600</v>
          </cell>
          <cell r="AA76">
            <v>0</v>
          </cell>
        </row>
        <row r="77">
          <cell r="B77">
            <v>2122130001</v>
          </cell>
          <cell r="C77" t="str">
            <v>Кислота соляная неингибирован не менее 30%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row>
        <row r="78">
          <cell r="B78">
            <v>2122130003</v>
          </cell>
          <cell r="C78" t="str">
            <v>Кислота соляная ингибированная в ЖДЦ V63</v>
          </cell>
          <cell r="D78">
            <v>1200</v>
          </cell>
          <cell r="E78">
            <v>0</v>
          </cell>
          <cell r="F78">
            <v>1200</v>
          </cell>
          <cell r="G78">
            <v>0</v>
          </cell>
          <cell r="H78">
            <v>1200</v>
          </cell>
          <cell r="I78">
            <v>0</v>
          </cell>
          <cell r="J78">
            <v>1200</v>
          </cell>
          <cell r="K78">
            <v>0</v>
          </cell>
          <cell r="L78">
            <v>1200</v>
          </cell>
          <cell r="M78">
            <v>0</v>
          </cell>
          <cell r="N78">
            <v>1200</v>
          </cell>
          <cell r="O78">
            <v>0</v>
          </cell>
          <cell r="P78">
            <v>1200</v>
          </cell>
          <cell r="Q78">
            <v>0</v>
          </cell>
          <cell r="R78">
            <v>1200</v>
          </cell>
          <cell r="S78">
            <v>0</v>
          </cell>
          <cell r="T78">
            <v>1200</v>
          </cell>
          <cell r="U78">
            <v>0</v>
          </cell>
          <cell r="V78">
            <v>1200</v>
          </cell>
          <cell r="W78">
            <v>0</v>
          </cell>
          <cell r="X78">
            <v>1200</v>
          </cell>
          <cell r="Y78">
            <v>0</v>
          </cell>
          <cell r="Z78">
            <v>1200</v>
          </cell>
          <cell r="AA78">
            <v>0</v>
          </cell>
        </row>
        <row r="79">
          <cell r="B79">
            <v>2412440000</v>
          </cell>
          <cell r="C79" t="str">
            <v>Хладон-22</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row>
        <row r="80">
          <cell r="B80">
            <v>2213120003</v>
          </cell>
          <cell r="C80" t="str">
            <v>Фторопласт-4 (экспорт)</v>
          </cell>
          <cell r="D80">
            <v>0</v>
          </cell>
          <cell r="E80">
            <v>135000</v>
          </cell>
          <cell r="F80">
            <v>0</v>
          </cell>
          <cell r="G80">
            <v>135000</v>
          </cell>
          <cell r="H80">
            <v>0</v>
          </cell>
          <cell r="I80">
            <v>135000</v>
          </cell>
          <cell r="J80">
            <v>0</v>
          </cell>
          <cell r="K80">
            <v>135000</v>
          </cell>
          <cell r="L80">
            <v>0</v>
          </cell>
          <cell r="M80">
            <v>135000</v>
          </cell>
          <cell r="N80">
            <v>0</v>
          </cell>
          <cell r="O80">
            <v>135000</v>
          </cell>
          <cell r="P80">
            <v>0</v>
          </cell>
          <cell r="Q80">
            <v>135000</v>
          </cell>
          <cell r="R80">
            <v>0</v>
          </cell>
          <cell r="S80">
            <v>135000</v>
          </cell>
          <cell r="T80">
            <v>0</v>
          </cell>
          <cell r="U80">
            <v>135000</v>
          </cell>
          <cell r="V80">
            <v>0</v>
          </cell>
          <cell r="W80">
            <v>135000</v>
          </cell>
          <cell r="X80">
            <v>0</v>
          </cell>
          <cell r="Y80">
            <v>135000</v>
          </cell>
          <cell r="Z80">
            <v>0</v>
          </cell>
          <cell r="AA80">
            <v>135000</v>
          </cell>
        </row>
        <row r="81">
          <cell r="B81">
            <v>2213120004</v>
          </cell>
          <cell r="C81" t="str">
            <v>Фторопласт-4 (внутр р)</v>
          </cell>
          <cell r="D81">
            <v>150000</v>
          </cell>
          <cell r="E81">
            <v>0</v>
          </cell>
          <cell r="F81">
            <v>150000</v>
          </cell>
          <cell r="G81">
            <v>0</v>
          </cell>
          <cell r="H81">
            <v>150000</v>
          </cell>
          <cell r="I81">
            <v>0</v>
          </cell>
          <cell r="J81">
            <v>150000</v>
          </cell>
          <cell r="K81">
            <v>0</v>
          </cell>
          <cell r="L81">
            <v>150000</v>
          </cell>
          <cell r="M81">
            <v>0</v>
          </cell>
          <cell r="N81">
            <v>150000</v>
          </cell>
          <cell r="O81">
            <v>0</v>
          </cell>
          <cell r="P81">
            <v>150000</v>
          </cell>
          <cell r="Q81">
            <v>0</v>
          </cell>
          <cell r="R81">
            <v>150000</v>
          </cell>
          <cell r="S81">
            <v>0</v>
          </cell>
          <cell r="T81">
            <v>150000</v>
          </cell>
          <cell r="U81">
            <v>0</v>
          </cell>
          <cell r="V81">
            <v>150000</v>
          </cell>
          <cell r="W81">
            <v>0</v>
          </cell>
          <cell r="X81">
            <v>150000</v>
          </cell>
          <cell r="Y81">
            <v>0</v>
          </cell>
          <cell r="Z81">
            <v>150000</v>
          </cell>
          <cell r="AA81">
            <v>0</v>
          </cell>
        </row>
        <row r="82">
          <cell r="B82">
            <v>2213120005</v>
          </cell>
          <cell r="C82" t="str">
            <v>Фторопласт-4Д (экспорт)</v>
          </cell>
          <cell r="D82">
            <v>0</v>
          </cell>
          <cell r="E82">
            <v>175000</v>
          </cell>
          <cell r="F82">
            <v>0</v>
          </cell>
          <cell r="G82">
            <v>175000</v>
          </cell>
          <cell r="H82">
            <v>0</v>
          </cell>
          <cell r="I82">
            <v>175000</v>
          </cell>
          <cell r="J82">
            <v>0</v>
          </cell>
          <cell r="K82">
            <v>175000</v>
          </cell>
          <cell r="L82">
            <v>0</v>
          </cell>
          <cell r="M82">
            <v>175000</v>
          </cell>
          <cell r="N82">
            <v>0</v>
          </cell>
          <cell r="O82">
            <v>175000</v>
          </cell>
          <cell r="P82">
            <v>0</v>
          </cell>
          <cell r="Q82">
            <v>175000</v>
          </cell>
          <cell r="R82">
            <v>0</v>
          </cell>
          <cell r="S82">
            <v>175000</v>
          </cell>
          <cell r="T82">
            <v>0</v>
          </cell>
          <cell r="U82">
            <v>175000</v>
          </cell>
          <cell r="V82">
            <v>0</v>
          </cell>
          <cell r="W82">
            <v>175000</v>
          </cell>
          <cell r="X82">
            <v>0</v>
          </cell>
          <cell r="Y82">
            <v>175000</v>
          </cell>
          <cell r="Z82">
            <v>0</v>
          </cell>
          <cell r="AA82">
            <v>175000</v>
          </cell>
        </row>
        <row r="83">
          <cell r="B83">
            <v>2213120006</v>
          </cell>
          <cell r="C83" t="str">
            <v>Фторопласт-4Д (внутр р)</v>
          </cell>
          <cell r="D83">
            <v>195000</v>
          </cell>
          <cell r="E83">
            <v>0</v>
          </cell>
          <cell r="F83">
            <v>195000</v>
          </cell>
          <cell r="G83">
            <v>0</v>
          </cell>
          <cell r="H83">
            <v>195000</v>
          </cell>
          <cell r="I83">
            <v>0</v>
          </cell>
          <cell r="J83">
            <v>195000</v>
          </cell>
          <cell r="K83">
            <v>0</v>
          </cell>
          <cell r="L83">
            <v>195000</v>
          </cell>
          <cell r="M83">
            <v>0</v>
          </cell>
          <cell r="N83">
            <v>195000</v>
          </cell>
          <cell r="O83">
            <v>0</v>
          </cell>
          <cell r="P83">
            <v>195000</v>
          </cell>
          <cell r="Q83">
            <v>0</v>
          </cell>
          <cell r="R83">
            <v>195000</v>
          </cell>
          <cell r="S83">
            <v>0</v>
          </cell>
          <cell r="T83">
            <v>195000</v>
          </cell>
          <cell r="U83">
            <v>0</v>
          </cell>
          <cell r="V83">
            <v>195000</v>
          </cell>
          <cell r="W83">
            <v>0</v>
          </cell>
          <cell r="X83">
            <v>195000</v>
          </cell>
          <cell r="Y83">
            <v>0</v>
          </cell>
          <cell r="Z83">
            <v>195000</v>
          </cell>
          <cell r="AA83">
            <v>0</v>
          </cell>
        </row>
        <row r="84">
          <cell r="B84">
            <v>2213120007</v>
          </cell>
          <cell r="C84" t="str">
            <v>Фторопласт -4ТМ экспорт</v>
          </cell>
          <cell r="D84">
            <v>0</v>
          </cell>
          <cell r="E84">
            <v>160000</v>
          </cell>
          <cell r="F84">
            <v>0</v>
          </cell>
          <cell r="G84">
            <v>160000</v>
          </cell>
          <cell r="H84">
            <v>0</v>
          </cell>
          <cell r="I84">
            <v>165000</v>
          </cell>
          <cell r="J84">
            <v>0</v>
          </cell>
          <cell r="K84">
            <v>165000</v>
          </cell>
          <cell r="L84">
            <v>0</v>
          </cell>
          <cell r="M84">
            <v>165000</v>
          </cell>
          <cell r="N84">
            <v>0</v>
          </cell>
          <cell r="O84">
            <v>165000</v>
          </cell>
          <cell r="P84">
            <v>0</v>
          </cell>
          <cell r="Q84">
            <v>165000</v>
          </cell>
          <cell r="R84">
            <v>0</v>
          </cell>
          <cell r="S84">
            <v>165000</v>
          </cell>
          <cell r="T84">
            <v>0</v>
          </cell>
          <cell r="U84">
            <v>165000</v>
          </cell>
          <cell r="V84">
            <v>0</v>
          </cell>
          <cell r="W84">
            <v>170000</v>
          </cell>
          <cell r="X84">
            <v>0</v>
          </cell>
          <cell r="Y84">
            <v>170000</v>
          </cell>
          <cell r="Z84">
            <v>0</v>
          </cell>
          <cell r="AA84">
            <v>170000</v>
          </cell>
        </row>
        <row r="85">
          <cell r="B85">
            <v>2213120014</v>
          </cell>
          <cell r="C85" t="str">
            <v>Фторопласт -4ТМ внутр</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row>
        <row r="86">
          <cell r="B86">
            <v>2213120008</v>
          </cell>
          <cell r="C86" t="str">
            <v>Фторопласт-4А (экспорт)</v>
          </cell>
          <cell r="D86">
            <v>0</v>
          </cell>
          <cell r="E86">
            <v>180000</v>
          </cell>
          <cell r="F86">
            <v>0</v>
          </cell>
          <cell r="G86">
            <v>180000</v>
          </cell>
          <cell r="H86">
            <v>0</v>
          </cell>
          <cell r="I86">
            <v>180000</v>
          </cell>
          <cell r="J86">
            <v>0</v>
          </cell>
          <cell r="K86">
            <v>180000</v>
          </cell>
          <cell r="L86">
            <v>0</v>
          </cell>
          <cell r="M86">
            <v>180000</v>
          </cell>
          <cell r="N86">
            <v>0</v>
          </cell>
          <cell r="O86">
            <v>180000</v>
          </cell>
          <cell r="P86">
            <v>0</v>
          </cell>
          <cell r="Q86">
            <v>190000</v>
          </cell>
          <cell r="R86">
            <v>0</v>
          </cell>
          <cell r="S86">
            <v>190000</v>
          </cell>
          <cell r="T86">
            <v>0</v>
          </cell>
          <cell r="U86">
            <v>190000</v>
          </cell>
          <cell r="V86">
            <v>0</v>
          </cell>
          <cell r="W86">
            <v>190000</v>
          </cell>
          <cell r="X86">
            <v>0</v>
          </cell>
          <cell r="Y86">
            <v>195000</v>
          </cell>
          <cell r="Z86">
            <v>0</v>
          </cell>
          <cell r="AA86">
            <v>195000</v>
          </cell>
        </row>
        <row r="87">
          <cell r="B87">
            <v>2213120009</v>
          </cell>
          <cell r="C87" t="str">
            <v>Фторопласт-4А (внутр р)</v>
          </cell>
          <cell r="D87">
            <v>208000</v>
          </cell>
          <cell r="E87">
            <v>0</v>
          </cell>
          <cell r="F87">
            <v>208000</v>
          </cell>
          <cell r="G87">
            <v>0</v>
          </cell>
          <cell r="H87">
            <v>216320</v>
          </cell>
          <cell r="I87">
            <v>0</v>
          </cell>
          <cell r="J87">
            <v>216320</v>
          </cell>
          <cell r="K87">
            <v>0</v>
          </cell>
          <cell r="L87">
            <v>216320</v>
          </cell>
          <cell r="M87">
            <v>0</v>
          </cell>
          <cell r="N87">
            <v>216320</v>
          </cell>
          <cell r="O87">
            <v>0</v>
          </cell>
          <cell r="P87">
            <v>224970</v>
          </cell>
          <cell r="Q87">
            <v>0</v>
          </cell>
          <cell r="R87">
            <v>224970</v>
          </cell>
          <cell r="S87">
            <v>0</v>
          </cell>
          <cell r="T87">
            <v>224970</v>
          </cell>
          <cell r="U87">
            <v>0</v>
          </cell>
          <cell r="V87">
            <v>233970</v>
          </cell>
          <cell r="W87">
            <v>0</v>
          </cell>
          <cell r="X87">
            <v>233970</v>
          </cell>
          <cell r="Y87">
            <v>0</v>
          </cell>
          <cell r="Z87">
            <v>233970</v>
          </cell>
          <cell r="AA87">
            <v>0</v>
          </cell>
        </row>
        <row r="88">
          <cell r="B88">
            <v>2241320003</v>
          </cell>
          <cell r="C88" t="str">
            <v>Суспензия фторопластовая ДС в 5л.</v>
          </cell>
          <cell r="D88">
            <v>250000</v>
          </cell>
          <cell r="E88">
            <v>0</v>
          </cell>
          <cell r="F88">
            <v>250000</v>
          </cell>
          <cell r="G88">
            <v>0</v>
          </cell>
          <cell r="H88">
            <v>250000</v>
          </cell>
          <cell r="I88">
            <v>0</v>
          </cell>
          <cell r="J88">
            <v>250000</v>
          </cell>
          <cell r="K88">
            <v>0</v>
          </cell>
          <cell r="L88">
            <v>250000</v>
          </cell>
          <cell r="M88">
            <v>0</v>
          </cell>
          <cell r="N88">
            <v>250000</v>
          </cell>
          <cell r="O88">
            <v>0</v>
          </cell>
          <cell r="P88">
            <v>250000</v>
          </cell>
          <cell r="Q88">
            <v>0</v>
          </cell>
          <cell r="R88">
            <v>250000</v>
          </cell>
          <cell r="S88">
            <v>0</v>
          </cell>
          <cell r="T88">
            <v>250000</v>
          </cell>
          <cell r="U88">
            <v>0</v>
          </cell>
          <cell r="V88">
            <v>250000</v>
          </cell>
          <cell r="W88">
            <v>0</v>
          </cell>
          <cell r="X88">
            <v>250000</v>
          </cell>
          <cell r="Y88">
            <v>0</v>
          </cell>
          <cell r="Z88">
            <v>250000</v>
          </cell>
          <cell r="AA88">
            <v>0</v>
          </cell>
        </row>
        <row r="89">
          <cell r="B89">
            <v>2241320004</v>
          </cell>
          <cell r="C89" t="str">
            <v>Суспензия фторопластовая ДУ в 5л.</v>
          </cell>
          <cell r="D89">
            <v>290000</v>
          </cell>
          <cell r="E89">
            <v>0</v>
          </cell>
          <cell r="F89">
            <v>290000</v>
          </cell>
          <cell r="G89">
            <v>0</v>
          </cell>
          <cell r="H89">
            <v>301600</v>
          </cell>
          <cell r="I89">
            <v>0</v>
          </cell>
          <cell r="J89">
            <v>301600</v>
          </cell>
          <cell r="K89">
            <v>0</v>
          </cell>
          <cell r="L89">
            <v>301600</v>
          </cell>
          <cell r="M89">
            <v>0</v>
          </cell>
          <cell r="N89">
            <v>301600</v>
          </cell>
          <cell r="O89">
            <v>0</v>
          </cell>
          <cell r="P89">
            <v>313660</v>
          </cell>
          <cell r="Q89">
            <v>0</v>
          </cell>
          <cell r="R89">
            <v>313660</v>
          </cell>
          <cell r="S89">
            <v>0</v>
          </cell>
          <cell r="T89">
            <v>313660</v>
          </cell>
          <cell r="U89">
            <v>0</v>
          </cell>
          <cell r="V89">
            <v>326210</v>
          </cell>
          <cell r="W89">
            <v>0</v>
          </cell>
          <cell r="X89">
            <v>326210</v>
          </cell>
          <cell r="Y89">
            <v>0</v>
          </cell>
          <cell r="Z89">
            <v>326210</v>
          </cell>
          <cell r="AA89">
            <v>0</v>
          </cell>
        </row>
        <row r="90">
          <cell r="B90">
            <v>2241320005</v>
          </cell>
          <cell r="C90" t="str">
            <v>Суспензия фторопластовая ДВ в 5л.</v>
          </cell>
          <cell r="D90">
            <v>300000</v>
          </cell>
          <cell r="E90">
            <v>0</v>
          </cell>
          <cell r="F90">
            <v>300000</v>
          </cell>
          <cell r="G90">
            <v>0</v>
          </cell>
          <cell r="H90">
            <v>312000</v>
          </cell>
          <cell r="I90">
            <v>0</v>
          </cell>
          <cell r="J90">
            <v>312000</v>
          </cell>
          <cell r="K90">
            <v>0</v>
          </cell>
          <cell r="L90">
            <v>312000</v>
          </cell>
          <cell r="M90">
            <v>0</v>
          </cell>
          <cell r="N90">
            <v>312000</v>
          </cell>
          <cell r="O90">
            <v>0</v>
          </cell>
          <cell r="P90">
            <v>324480</v>
          </cell>
          <cell r="Q90">
            <v>0</v>
          </cell>
          <cell r="R90">
            <v>324480</v>
          </cell>
          <cell r="S90">
            <v>0</v>
          </cell>
          <cell r="T90">
            <v>324480</v>
          </cell>
          <cell r="U90">
            <v>0</v>
          </cell>
          <cell r="V90">
            <v>337460</v>
          </cell>
          <cell r="W90">
            <v>0</v>
          </cell>
          <cell r="X90">
            <v>337460</v>
          </cell>
          <cell r="Y90">
            <v>0</v>
          </cell>
          <cell r="Z90">
            <v>337460</v>
          </cell>
          <cell r="AA90">
            <v>0</v>
          </cell>
        </row>
        <row r="91">
          <cell r="B91">
            <v>2243520001</v>
          </cell>
          <cell r="C91" t="str">
            <v>Композиция фторопластовая Ф4С15</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row>
        <row r="92">
          <cell r="B92">
            <v>2243520007</v>
          </cell>
          <cell r="C92" t="str">
            <v>Композиция фторопластовая Ф4К15М5</v>
          </cell>
          <cell r="D92">
            <v>190000</v>
          </cell>
          <cell r="E92">
            <v>0</v>
          </cell>
          <cell r="F92">
            <v>190000</v>
          </cell>
          <cell r="G92">
            <v>0</v>
          </cell>
          <cell r="H92">
            <v>197600</v>
          </cell>
          <cell r="I92">
            <v>0</v>
          </cell>
          <cell r="J92">
            <v>197600</v>
          </cell>
          <cell r="K92">
            <v>0</v>
          </cell>
          <cell r="L92">
            <v>197600</v>
          </cell>
          <cell r="M92">
            <v>0</v>
          </cell>
          <cell r="N92">
            <v>197600</v>
          </cell>
          <cell r="O92">
            <v>0</v>
          </cell>
          <cell r="P92">
            <v>205500</v>
          </cell>
          <cell r="Q92">
            <v>0</v>
          </cell>
          <cell r="R92">
            <v>205500</v>
          </cell>
          <cell r="S92">
            <v>0</v>
          </cell>
          <cell r="T92">
            <v>205500</v>
          </cell>
          <cell r="U92">
            <v>0</v>
          </cell>
          <cell r="V92">
            <v>213725</v>
          </cell>
          <cell r="W92">
            <v>0</v>
          </cell>
          <cell r="X92">
            <v>213725</v>
          </cell>
          <cell r="Y92">
            <v>0</v>
          </cell>
          <cell r="Z92">
            <v>213725</v>
          </cell>
          <cell r="AA92">
            <v>0</v>
          </cell>
        </row>
        <row r="93">
          <cell r="B93">
            <v>2243520003</v>
          </cell>
          <cell r="C93" t="str">
            <v>Композиция фторопластовая Ф4УВ15 (Флубон-15)</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row>
        <row r="94">
          <cell r="B94">
            <v>2243520006</v>
          </cell>
          <cell r="C94" t="str">
            <v>Композиция фторопластовая Ф4К20</v>
          </cell>
          <cell r="D94">
            <v>170000</v>
          </cell>
          <cell r="E94">
            <v>0</v>
          </cell>
          <cell r="F94">
            <v>170000</v>
          </cell>
          <cell r="G94">
            <v>0</v>
          </cell>
          <cell r="H94">
            <v>176800</v>
          </cell>
          <cell r="I94">
            <v>0</v>
          </cell>
          <cell r="J94">
            <v>176800</v>
          </cell>
          <cell r="K94">
            <v>0</v>
          </cell>
          <cell r="L94">
            <v>176800</v>
          </cell>
          <cell r="M94">
            <v>0</v>
          </cell>
          <cell r="N94">
            <v>176800</v>
          </cell>
          <cell r="O94">
            <v>0</v>
          </cell>
          <cell r="P94">
            <v>183870</v>
          </cell>
          <cell r="Q94">
            <v>0</v>
          </cell>
          <cell r="R94">
            <v>183870</v>
          </cell>
          <cell r="S94">
            <v>0</v>
          </cell>
          <cell r="T94">
            <v>183870</v>
          </cell>
          <cell r="U94">
            <v>0</v>
          </cell>
          <cell r="V94">
            <v>191230</v>
          </cell>
          <cell r="W94">
            <v>0</v>
          </cell>
          <cell r="X94">
            <v>191230</v>
          </cell>
          <cell r="Y94">
            <v>0</v>
          </cell>
          <cell r="Z94">
            <v>191230</v>
          </cell>
          <cell r="AA94">
            <v>0</v>
          </cell>
        </row>
        <row r="95">
          <cell r="B95">
            <v>2412720000</v>
          </cell>
          <cell r="C95" t="str">
            <v>Тетрафторэтлен (Мономер-4)</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row>
        <row r="96">
          <cell r="B96">
            <v>2412790000</v>
          </cell>
          <cell r="C96" t="str">
            <v>Гексафторпропилен технический</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row>
        <row r="97">
          <cell r="B97">
            <v>2422000002</v>
          </cell>
          <cell r="C97" t="str">
            <v>Спирт-теломер полифтор.марка п1-п3  30 л (внутр)</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row>
        <row r="98">
          <cell r="B98">
            <v>2422000010</v>
          </cell>
          <cell r="C98" t="str">
            <v>Спирт-теломер полифтор. технический</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row>
        <row r="99">
          <cell r="B99">
            <v>2422000005</v>
          </cell>
          <cell r="C99" t="str">
            <v>Спирт-теломер марка п1,п2  в 230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row>
        <row r="100">
          <cell r="B100">
            <v>130000000</v>
          </cell>
          <cell r="C100" t="str">
            <v>Высокоочищенная вода</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row>
        <row r="101">
          <cell r="B101">
            <v>2213120023</v>
          </cell>
          <cell r="C101" t="str">
            <v>Фтороплат 40 эксп</v>
          </cell>
          <cell r="D101">
            <v>0</v>
          </cell>
          <cell r="E101">
            <v>390000</v>
          </cell>
          <cell r="F101">
            <v>0</v>
          </cell>
          <cell r="G101">
            <v>390000</v>
          </cell>
          <cell r="H101">
            <v>0</v>
          </cell>
          <cell r="I101">
            <v>405600</v>
          </cell>
          <cell r="J101">
            <v>0</v>
          </cell>
          <cell r="K101">
            <v>405600</v>
          </cell>
          <cell r="L101">
            <v>0</v>
          </cell>
          <cell r="M101">
            <v>405600</v>
          </cell>
          <cell r="N101">
            <v>0</v>
          </cell>
          <cell r="O101">
            <v>405600</v>
          </cell>
          <cell r="P101">
            <v>0</v>
          </cell>
          <cell r="Q101">
            <v>421820</v>
          </cell>
          <cell r="R101">
            <v>0</v>
          </cell>
          <cell r="S101">
            <v>421820</v>
          </cell>
          <cell r="T101">
            <v>0</v>
          </cell>
          <cell r="U101">
            <v>421820</v>
          </cell>
          <cell r="V101">
            <v>0</v>
          </cell>
          <cell r="W101">
            <v>438700</v>
          </cell>
          <cell r="X101">
            <v>0</v>
          </cell>
          <cell r="Y101">
            <v>438700</v>
          </cell>
          <cell r="Z101">
            <v>0</v>
          </cell>
          <cell r="AA101">
            <v>438700</v>
          </cell>
        </row>
        <row r="102">
          <cell r="B102">
            <v>1111111111</v>
          </cell>
          <cell r="C102" t="str">
            <v>Хладон 21</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row>
        <row r="103">
          <cell r="B103">
            <v>2243520023</v>
          </cell>
          <cell r="C103" t="str">
            <v>Фторопластовые композиции Ф4К25 (экспорт)</v>
          </cell>
          <cell r="D103">
            <v>0</v>
          </cell>
          <cell r="E103">
            <v>200000</v>
          </cell>
          <cell r="F103">
            <v>0</v>
          </cell>
          <cell r="G103">
            <v>200000</v>
          </cell>
          <cell r="H103">
            <v>0</v>
          </cell>
          <cell r="I103">
            <v>208000</v>
          </cell>
          <cell r="J103">
            <v>0</v>
          </cell>
          <cell r="K103">
            <v>208000</v>
          </cell>
          <cell r="L103">
            <v>0</v>
          </cell>
          <cell r="M103">
            <v>208000</v>
          </cell>
          <cell r="N103">
            <v>0</v>
          </cell>
          <cell r="O103">
            <v>208000</v>
          </cell>
          <cell r="P103">
            <v>0</v>
          </cell>
          <cell r="Q103">
            <v>216320</v>
          </cell>
          <cell r="R103">
            <v>0</v>
          </cell>
          <cell r="S103">
            <v>216320</v>
          </cell>
          <cell r="T103">
            <v>0</v>
          </cell>
          <cell r="U103">
            <v>216320</v>
          </cell>
          <cell r="V103">
            <v>0</v>
          </cell>
          <cell r="W103">
            <v>224970</v>
          </cell>
          <cell r="X103">
            <v>0</v>
          </cell>
          <cell r="Y103">
            <v>224970</v>
          </cell>
          <cell r="Z103">
            <v>0</v>
          </cell>
          <cell r="AA103">
            <v>224970</v>
          </cell>
        </row>
        <row r="104">
          <cell r="B104">
            <v>2243520017</v>
          </cell>
          <cell r="C104" t="str">
            <v>Композ фторопластовая Ф4Н17М3</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row>
        <row r="105">
          <cell r="B105">
            <v>2213120021</v>
          </cell>
          <cell r="C105" t="str">
            <v>Фтороплат 40 внутр</v>
          </cell>
          <cell r="D105">
            <v>400000</v>
          </cell>
          <cell r="E105">
            <v>0</v>
          </cell>
          <cell r="F105">
            <v>400000</v>
          </cell>
          <cell r="G105">
            <v>0</v>
          </cell>
          <cell r="H105">
            <v>416000</v>
          </cell>
          <cell r="I105">
            <v>0</v>
          </cell>
          <cell r="J105">
            <v>416000</v>
          </cell>
          <cell r="K105">
            <v>0</v>
          </cell>
          <cell r="L105">
            <v>416000</v>
          </cell>
          <cell r="M105">
            <v>0</v>
          </cell>
          <cell r="N105">
            <v>416000</v>
          </cell>
          <cell r="O105">
            <v>0</v>
          </cell>
          <cell r="P105">
            <v>432640</v>
          </cell>
          <cell r="Q105">
            <v>0</v>
          </cell>
          <cell r="R105">
            <v>432640</v>
          </cell>
          <cell r="S105">
            <v>0</v>
          </cell>
          <cell r="T105">
            <v>432640</v>
          </cell>
          <cell r="U105">
            <v>0</v>
          </cell>
          <cell r="V105">
            <v>449945</v>
          </cell>
          <cell r="W105">
            <v>0</v>
          </cell>
          <cell r="X105">
            <v>449945</v>
          </cell>
          <cell r="Y105">
            <v>0</v>
          </cell>
          <cell r="Z105">
            <v>449945</v>
          </cell>
          <cell r="AA105">
            <v>0</v>
          </cell>
        </row>
        <row r="106">
          <cell r="B106">
            <v>2243520019</v>
          </cell>
          <cell r="C106" t="str">
            <v>Композиция фторопластовая Ф4С25</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row>
        <row r="107">
          <cell r="B107">
            <v>3333333333</v>
          </cell>
          <cell r="C107" t="str">
            <v>Пентафторэтилйодид</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row>
        <row r="108">
          <cell r="B108">
            <v>2121800002</v>
          </cell>
          <cell r="C108" t="str">
            <v>Ингибированная смесь кислот соляной и фтористовод., ЖДС 63</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row>
        <row r="109">
          <cell r="B109">
            <v>2412491009</v>
          </cell>
          <cell r="C109" t="str">
            <v>Хладон 125 спецконтейнер 800</v>
          </cell>
          <cell r="D109">
            <v>150000</v>
          </cell>
          <cell r="E109">
            <v>0</v>
          </cell>
          <cell r="F109">
            <v>150000</v>
          </cell>
          <cell r="G109">
            <v>0</v>
          </cell>
          <cell r="H109">
            <v>150000</v>
          </cell>
          <cell r="I109">
            <v>0</v>
          </cell>
          <cell r="J109">
            <v>150000</v>
          </cell>
          <cell r="K109">
            <v>0</v>
          </cell>
          <cell r="L109">
            <v>150000</v>
          </cell>
          <cell r="M109">
            <v>0</v>
          </cell>
          <cell r="N109">
            <v>150000</v>
          </cell>
          <cell r="O109">
            <v>0</v>
          </cell>
          <cell r="P109">
            <v>150000</v>
          </cell>
          <cell r="Q109">
            <v>0</v>
          </cell>
          <cell r="R109">
            <v>150000</v>
          </cell>
          <cell r="S109">
            <v>0</v>
          </cell>
          <cell r="T109">
            <v>150000</v>
          </cell>
          <cell r="U109">
            <v>0</v>
          </cell>
          <cell r="V109">
            <v>150000</v>
          </cell>
          <cell r="W109">
            <v>0</v>
          </cell>
          <cell r="X109">
            <v>150000</v>
          </cell>
          <cell r="Y109">
            <v>0</v>
          </cell>
          <cell r="Z109">
            <v>150000</v>
          </cell>
          <cell r="AA109">
            <v>0</v>
          </cell>
        </row>
        <row r="110">
          <cell r="B110">
            <v>2412491006</v>
          </cell>
          <cell r="C110" t="str">
            <v>Хладон 125 баллоны 40</v>
          </cell>
          <cell r="D110">
            <v>260000</v>
          </cell>
          <cell r="E110">
            <v>0</v>
          </cell>
          <cell r="F110">
            <v>260000</v>
          </cell>
          <cell r="G110">
            <v>0</v>
          </cell>
          <cell r="H110">
            <v>260000</v>
          </cell>
          <cell r="I110">
            <v>0</v>
          </cell>
          <cell r="J110">
            <v>260000</v>
          </cell>
          <cell r="K110">
            <v>0</v>
          </cell>
          <cell r="L110">
            <v>260000</v>
          </cell>
          <cell r="M110">
            <v>0</v>
          </cell>
          <cell r="N110">
            <v>260000</v>
          </cell>
          <cell r="O110">
            <v>0</v>
          </cell>
          <cell r="P110">
            <v>260000</v>
          </cell>
          <cell r="Q110">
            <v>0</v>
          </cell>
          <cell r="R110">
            <v>260000</v>
          </cell>
          <cell r="S110">
            <v>0</v>
          </cell>
          <cell r="T110">
            <v>260000</v>
          </cell>
          <cell r="U110">
            <v>0</v>
          </cell>
          <cell r="V110">
            <v>260000</v>
          </cell>
          <cell r="W110">
            <v>0</v>
          </cell>
          <cell r="X110">
            <v>260000</v>
          </cell>
          <cell r="Y110">
            <v>0</v>
          </cell>
          <cell r="Z110">
            <v>260000</v>
          </cell>
          <cell r="AA110">
            <v>0</v>
          </cell>
        </row>
        <row r="111">
          <cell r="B111">
            <v>2412491004</v>
          </cell>
          <cell r="C111" t="str">
            <v>Хладон 125 МГП80</v>
          </cell>
          <cell r="D111">
            <v>370000</v>
          </cell>
          <cell r="E111">
            <v>0</v>
          </cell>
          <cell r="F111">
            <v>370000</v>
          </cell>
          <cell r="G111">
            <v>0</v>
          </cell>
          <cell r="H111">
            <v>370000</v>
          </cell>
          <cell r="I111">
            <v>0</v>
          </cell>
          <cell r="J111">
            <v>370000</v>
          </cell>
          <cell r="K111">
            <v>0</v>
          </cell>
          <cell r="L111">
            <v>370000</v>
          </cell>
          <cell r="M111">
            <v>0</v>
          </cell>
          <cell r="N111">
            <v>370000</v>
          </cell>
          <cell r="O111">
            <v>0</v>
          </cell>
          <cell r="P111">
            <v>370000</v>
          </cell>
          <cell r="Q111">
            <v>0</v>
          </cell>
          <cell r="R111">
            <v>370000</v>
          </cell>
          <cell r="S111">
            <v>0</v>
          </cell>
          <cell r="T111">
            <v>370000</v>
          </cell>
          <cell r="U111">
            <v>0</v>
          </cell>
          <cell r="V111">
            <v>370000</v>
          </cell>
          <cell r="W111">
            <v>0</v>
          </cell>
          <cell r="X111">
            <v>370000</v>
          </cell>
          <cell r="Y111">
            <v>0</v>
          </cell>
          <cell r="Z111">
            <v>370000</v>
          </cell>
          <cell r="AA111">
            <v>0</v>
          </cell>
        </row>
        <row r="112">
          <cell r="B112">
            <v>2412491010</v>
          </cell>
          <cell r="C112" t="str">
            <v>Хладон 125 (экспорт)</v>
          </cell>
          <cell r="D112">
            <v>0</v>
          </cell>
          <cell r="E112">
            <v>105000</v>
          </cell>
          <cell r="F112">
            <v>0</v>
          </cell>
          <cell r="G112">
            <v>105000</v>
          </cell>
          <cell r="H112">
            <v>0</v>
          </cell>
          <cell r="I112">
            <v>105000</v>
          </cell>
          <cell r="J112">
            <v>0</v>
          </cell>
          <cell r="K112">
            <v>105000</v>
          </cell>
          <cell r="L112">
            <v>0</v>
          </cell>
          <cell r="M112">
            <v>105000</v>
          </cell>
          <cell r="N112">
            <v>0</v>
          </cell>
          <cell r="O112">
            <v>105000</v>
          </cell>
          <cell r="P112">
            <v>0</v>
          </cell>
          <cell r="Q112">
            <v>105000</v>
          </cell>
          <cell r="R112">
            <v>0</v>
          </cell>
          <cell r="S112">
            <v>105000</v>
          </cell>
          <cell r="T112">
            <v>0</v>
          </cell>
          <cell r="U112">
            <v>105000</v>
          </cell>
          <cell r="V112">
            <v>0</v>
          </cell>
          <cell r="W112">
            <v>105000</v>
          </cell>
          <cell r="X112">
            <v>0</v>
          </cell>
          <cell r="Y112">
            <v>105000</v>
          </cell>
          <cell r="Z112">
            <v>0</v>
          </cell>
          <cell r="AA112">
            <v>105000</v>
          </cell>
        </row>
        <row r="113">
          <cell r="B113">
            <v>2412494002</v>
          </cell>
          <cell r="C113" t="str">
            <v>Хладон 318 экспорт спецконтейнер 800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row>
        <row r="114">
          <cell r="B114">
            <v>2412494003</v>
          </cell>
          <cell r="C114" t="str">
            <v>Хладон 318 спецконтейнер 900</v>
          </cell>
          <cell r="D114">
            <v>360000</v>
          </cell>
          <cell r="E114">
            <v>0</v>
          </cell>
          <cell r="F114">
            <v>360000</v>
          </cell>
          <cell r="G114">
            <v>0</v>
          </cell>
          <cell r="H114">
            <v>360000</v>
          </cell>
          <cell r="I114">
            <v>0</v>
          </cell>
          <cell r="J114">
            <v>360000</v>
          </cell>
          <cell r="K114">
            <v>0</v>
          </cell>
          <cell r="L114">
            <v>360000</v>
          </cell>
          <cell r="M114">
            <v>0</v>
          </cell>
          <cell r="N114">
            <v>360000</v>
          </cell>
          <cell r="O114">
            <v>0</v>
          </cell>
          <cell r="P114">
            <v>360000</v>
          </cell>
          <cell r="Q114">
            <v>0</v>
          </cell>
          <cell r="R114">
            <v>360000</v>
          </cell>
          <cell r="S114">
            <v>0</v>
          </cell>
          <cell r="T114">
            <v>360000</v>
          </cell>
          <cell r="U114">
            <v>0</v>
          </cell>
          <cell r="V114">
            <v>360000</v>
          </cell>
          <cell r="W114">
            <v>0</v>
          </cell>
          <cell r="X114">
            <v>360000</v>
          </cell>
          <cell r="Y114">
            <v>0</v>
          </cell>
          <cell r="Z114">
            <v>360000</v>
          </cell>
          <cell r="AA114">
            <v>0</v>
          </cell>
        </row>
        <row r="115">
          <cell r="B115">
            <v>2412494004</v>
          </cell>
          <cell r="C115" t="str">
            <v>Хладон 318 баллоны 40</v>
          </cell>
          <cell r="D115">
            <v>525000</v>
          </cell>
          <cell r="E115">
            <v>0</v>
          </cell>
          <cell r="F115">
            <v>525000</v>
          </cell>
          <cell r="G115">
            <v>0</v>
          </cell>
          <cell r="H115">
            <v>525000</v>
          </cell>
          <cell r="I115">
            <v>0</v>
          </cell>
          <cell r="J115">
            <v>525000</v>
          </cell>
          <cell r="K115">
            <v>0</v>
          </cell>
          <cell r="L115">
            <v>525000</v>
          </cell>
          <cell r="M115">
            <v>0</v>
          </cell>
          <cell r="N115">
            <v>525000</v>
          </cell>
          <cell r="O115">
            <v>0</v>
          </cell>
          <cell r="P115">
            <v>525000</v>
          </cell>
          <cell r="Q115">
            <v>0</v>
          </cell>
          <cell r="R115">
            <v>525000</v>
          </cell>
          <cell r="S115">
            <v>0</v>
          </cell>
          <cell r="T115">
            <v>525000</v>
          </cell>
          <cell r="U115">
            <v>0</v>
          </cell>
          <cell r="V115">
            <v>525000</v>
          </cell>
          <cell r="W115">
            <v>0</v>
          </cell>
          <cell r="X115">
            <v>525000</v>
          </cell>
          <cell r="Y115">
            <v>0</v>
          </cell>
          <cell r="Z115">
            <v>525000</v>
          </cell>
          <cell r="AA115">
            <v>0</v>
          </cell>
        </row>
        <row r="116">
          <cell r="B116">
            <v>2412494008</v>
          </cell>
          <cell r="C116" t="str">
            <v>Хладон 318 (экспорт)</v>
          </cell>
          <cell r="D116">
            <v>0</v>
          </cell>
          <cell r="E116">
            <v>350000</v>
          </cell>
          <cell r="F116">
            <v>0</v>
          </cell>
          <cell r="G116">
            <v>350000</v>
          </cell>
          <cell r="H116">
            <v>0</v>
          </cell>
          <cell r="I116">
            <v>350000</v>
          </cell>
          <cell r="J116">
            <v>0</v>
          </cell>
          <cell r="K116">
            <v>350000</v>
          </cell>
          <cell r="L116">
            <v>0</v>
          </cell>
          <cell r="M116">
            <v>350000</v>
          </cell>
          <cell r="N116">
            <v>0</v>
          </cell>
          <cell r="O116">
            <v>350000</v>
          </cell>
          <cell r="P116">
            <v>0</v>
          </cell>
          <cell r="Q116">
            <v>350000</v>
          </cell>
          <cell r="R116">
            <v>0</v>
          </cell>
          <cell r="S116">
            <v>350000</v>
          </cell>
          <cell r="T116">
            <v>0</v>
          </cell>
          <cell r="U116">
            <v>350000</v>
          </cell>
          <cell r="V116">
            <v>0</v>
          </cell>
          <cell r="W116">
            <v>350000</v>
          </cell>
          <cell r="X116">
            <v>0</v>
          </cell>
          <cell r="Y116">
            <v>350000</v>
          </cell>
          <cell r="Z116">
            <v>0</v>
          </cell>
          <cell r="AA116">
            <v>350000</v>
          </cell>
        </row>
        <row r="117">
          <cell r="B117">
            <v>2412495001</v>
          </cell>
          <cell r="C117" t="str">
            <v>Хладон 227еа в спецконтейнерах</v>
          </cell>
          <cell r="D117">
            <v>430000</v>
          </cell>
          <cell r="E117">
            <v>0</v>
          </cell>
          <cell r="F117">
            <v>430000</v>
          </cell>
          <cell r="G117">
            <v>0</v>
          </cell>
          <cell r="H117">
            <v>430000</v>
          </cell>
          <cell r="I117">
            <v>0</v>
          </cell>
          <cell r="J117">
            <v>430000</v>
          </cell>
          <cell r="K117">
            <v>0</v>
          </cell>
          <cell r="L117">
            <v>430000</v>
          </cell>
          <cell r="M117">
            <v>0</v>
          </cell>
          <cell r="N117">
            <v>430000</v>
          </cell>
          <cell r="O117">
            <v>0</v>
          </cell>
          <cell r="P117">
            <v>430000</v>
          </cell>
          <cell r="Q117">
            <v>0</v>
          </cell>
          <cell r="R117">
            <v>430000</v>
          </cell>
          <cell r="S117">
            <v>0</v>
          </cell>
          <cell r="T117">
            <v>430000</v>
          </cell>
          <cell r="U117">
            <v>0</v>
          </cell>
          <cell r="V117">
            <v>430000</v>
          </cell>
          <cell r="W117">
            <v>0</v>
          </cell>
          <cell r="X117">
            <v>430000</v>
          </cell>
          <cell r="Y117">
            <v>0</v>
          </cell>
          <cell r="Z117">
            <v>430000</v>
          </cell>
          <cell r="AA117">
            <v>0</v>
          </cell>
        </row>
        <row r="118">
          <cell r="B118">
            <v>2412495002</v>
          </cell>
          <cell r="C118" t="str">
            <v>Хладон 227еа в баллонах</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row>
        <row r="119">
          <cell r="B119">
            <v>2213120000</v>
          </cell>
          <cell r="C119" t="str">
            <v>фторопласт-4ТГ (экспорт)</v>
          </cell>
          <cell r="D119">
            <v>0</v>
          </cell>
          <cell r="E119">
            <v>173000</v>
          </cell>
          <cell r="F119">
            <v>0</v>
          </cell>
          <cell r="G119">
            <v>173000</v>
          </cell>
          <cell r="H119">
            <v>0</v>
          </cell>
          <cell r="I119">
            <v>173000</v>
          </cell>
          <cell r="J119">
            <v>0</v>
          </cell>
          <cell r="K119">
            <v>173000</v>
          </cell>
          <cell r="L119">
            <v>0</v>
          </cell>
          <cell r="M119">
            <v>173000</v>
          </cell>
          <cell r="N119">
            <v>0</v>
          </cell>
          <cell r="O119">
            <v>173000</v>
          </cell>
          <cell r="P119">
            <v>0</v>
          </cell>
          <cell r="Q119">
            <v>173000</v>
          </cell>
          <cell r="R119">
            <v>0</v>
          </cell>
          <cell r="S119">
            <v>173000</v>
          </cell>
          <cell r="T119">
            <v>0</v>
          </cell>
          <cell r="U119">
            <v>173000</v>
          </cell>
          <cell r="V119">
            <v>0</v>
          </cell>
          <cell r="W119">
            <v>173000</v>
          </cell>
          <cell r="X119">
            <v>0</v>
          </cell>
          <cell r="Y119">
            <v>173000</v>
          </cell>
          <cell r="Z119">
            <v>0</v>
          </cell>
          <cell r="AA119">
            <v>173000</v>
          </cell>
        </row>
        <row r="120">
          <cell r="B120">
            <v>2245130001</v>
          </cell>
          <cell r="C120" t="str">
            <v>пленка из Ф-4 ориентированная</v>
          </cell>
          <cell r="D120">
            <v>335000</v>
          </cell>
          <cell r="E120">
            <v>0</v>
          </cell>
          <cell r="F120">
            <v>335000</v>
          </cell>
          <cell r="G120">
            <v>0</v>
          </cell>
          <cell r="H120">
            <v>335000</v>
          </cell>
          <cell r="I120">
            <v>0</v>
          </cell>
          <cell r="J120">
            <v>335000</v>
          </cell>
          <cell r="K120">
            <v>0</v>
          </cell>
          <cell r="L120">
            <v>335000</v>
          </cell>
          <cell r="M120">
            <v>0</v>
          </cell>
          <cell r="N120">
            <v>335000</v>
          </cell>
          <cell r="O120">
            <v>0</v>
          </cell>
          <cell r="P120">
            <v>335000</v>
          </cell>
          <cell r="Q120">
            <v>0</v>
          </cell>
          <cell r="R120">
            <v>335000</v>
          </cell>
          <cell r="S120">
            <v>0</v>
          </cell>
          <cell r="T120">
            <v>335000</v>
          </cell>
          <cell r="U120">
            <v>0</v>
          </cell>
          <cell r="V120">
            <v>335000</v>
          </cell>
          <cell r="W120">
            <v>0</v>
          </cell>
          <cell r="X120">
            <v>335000</v>
          </cell>
          <cell r="Y120">
            <v>0</v>
          </cell>
          <cell r="Z120">
            <v>335000</v>
          </cell>
          <cell r="AA120">
            <v>0</v>
          </cell>
        </row>
        <row r="121">
          <cell r="B121">
            <v>2245220000</v>
          </cell>
          <cell r="C121" t="str">
            <v>Лента  (ФУМ) марка 1,3 (упаков)</v>
          </cell>
          <cell r="D121">
            <v>303000</v>
          </cell>
          <cell r="E121">
            <v>0</v>
          </cell>
          <cell r="F121">
            <v>303000</v>
          </cell>
          <cell r="G121">
            <v>0</v>
          </cell>
          <cell r="H121">
            <v>303000</v>
          </cell>
          <cell r="I121">
            <v>0</v>
          </cell>
          <cell r="J121">
            <v>303000</v>
          </cell>
          <cell r="K121">
            <v>0</v>
          </cell>
          <cell r="L121">
            <v>303000</v>
          </cell>
          <cell r="M121">
            <v>0</v>
          </cell>
          <cell r="N121">
            <v>303000</v>
          </cell>
          <cell r="O121">
            <v>0</v>
          </cell>
          <cell r="P121">
            <v>303000</v>
          </cell>
          <cell r="Q121">
            <v>0</v>
          </cell>
          <cell r="R121">
            <v>303000</v>
          </cell>
          <cell r="S121">
            <v>0</v>
          </cell>
          <cell r="T121">
            <v>303000</v>
          </cell>
          <cell r="U121">
            <v>0</v>
          </cell>
          <cell r="V121">
            <v>303000</v>
          </cell>
          <cell r="W121">
            <v>0</v>
          </cell>
          <cell r="X121">
            <v>303000</v>
          </cell>
          <cell r="Y121">
            <v>0</v>
          </cell>
          <cell r="Z121">
            <v>303000</v>
          </cell>
          <cell r="AA121">
            <v>0</v>
          </cell>
        </row>
        <row r="122">
          <cell r="B122">
            <v>2245222000</v>
          </cell>
          <cell r="C122" t="str">
            <v>пленка  фторопластовая пористая</v>
          </cell>
          <cell r="D122">
            <v>695000</v>
          </cell>
          <cell r="E122">
            <v>0</v>
          </cell>
          <cell r="F122">
            <v>695000</v>
          </cell>
          <cell r="G122">
            <v>0</v>
          </cell>
          <cell r="H122">
            <v>695000</v>
          </cell>
          <cell r="I122">
            <v>0</v>
          </cell>
          <cell r="J122">
            <v>695000</v>
          </cell>
          <cell r="K122">
            <v>0</v>
          </cell>
          <cell r="L122">
            <v>695000</v>
          </cell>
          <cell r="M122">
            <v>0</v>
          </cell>
          <cell r="N122">
            <v>695000</v>
          </cell>
          <cell r="O122">
            <v>0</v>
          </cell>
          <cell r="P122">
            <v>695000</v>
          </cell>
          <cell r="Q122">
            <v>0</v>
          </cell>
          <cell r="R122">
            <v>695000</v>
          </cell>
          <cell r="S122">
            <v>0</v>
          </cell>
          <cell r="T122">
            <v>695000</v>
          </cell>
          <cell r="U122">
            <v>0</v>
          </cell>
          <cell r="V122">
            <v>695000</v>
          </cell>
          <cell r="W122">
            <v>0</v>
          </cell>
          <cell r="X122">
            <v>695000</v>
          </cell>
          <cell r="Y122">
            <v>0</v>
          </cell>
          <cell r="Z122">
            <v>695000</v>
          </cell>
          <cell r="AA122">
            <v>0</v>
          </cell>
        </row>
        <row r="123">
          <cell r="B123">
            <v>2245240000</v>
          </cell>
          <cell r="C123" t="str">
            <v>Пленка и лента из Ф4 неориентированная</v>
          </cell>
          <cell r="D123">
            <v>335000</v>
          </cell>
          <cell r="E123">
            <v>0</v>
          </cell>
          <cell r="F123">
            <v>335000</v>
          </cell>
          <cell r="G123">
            <v>0</v>
          </cell>
          <cell r="H123">
            <v>335000</v>
          </cell>
          <cell r="I123">
            <v>0</v>
          </cell>
          <cell r="J123">
            <v>335000</v>
          </cell>
          <cell r="K123">
            <v>0</v>
          </cell>
          <cell r="L123">
            <v>335000</v>
          </cell>
          <cell r="M123">
            <v>0</v>
          </cell>
          <cell r="N123">
            <v>335000</v>
          </cell>
          <cell r="O123">
            <v>0</v>
          </cell>
          <cell r="P123">
            <v>335000</v>
          </cell>
          <cell r="Q123">
            <v>0</v>
          </cell>
          <cell r="R123">
            <v>335000</v>
          </cell>
          <cell r="S123">
            <v>0</v>
          </cell>
          <cell r="T123">
            <v>335000</v>
          </cell>
          <cell r="U123">
            <v>0</v>
          </cell>
          <cell r="V123">
            <v>335000</v>
          </cell>
          <cell r="W123">
            <v>0</v>
          </cell>
          <cell r="X123">
            <v>335000</v>
          </cell>
          <cell r="Y123">
            <v>0</v>
          </cell>
          <cell r="Z123">
            <v>335000</v>
          </cell>
          <cell r="AA123">
            <v>0</v>
          </cell>
        </row>
        <row r="124">
          <cell r="B124">
            <v>2248312006</v>
          </cell>
          <cell r="C124" t="str">
            <v>Лента из Ф4 металлизированная</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row>
        <row r="125">
          <cell r="B125">
            <v>2246340501</v>
          </cell>
          <cell r="C125" t="str">
            <v>ФАФ-4Д 0,035/0,05х1,0</v>
          </cell>
          <cell r="D125">
            <v>1500000</v>
          </cell>
          <cell r="E125">
            <v>0</v>
          </cell>
          <cell r="F125">
            <v>1500000</v>
          </cell>
          <cell r="G125">
            <v>0</v>
          </cell>
          <cell r="H125">
            <v>1500000</v>
          </cell>
          <cell r="I125">
            <v>0</v>
          </cell>
          <cell r="J125">
            <v>1500000</v>
          </cell>
          <cell r="K125">
            <v>0</v>
          </cell>
          <cell r="L125">
            <v>1500000</v>
          </cell>
          <cell r="M125">
            <v>0</v>
          </cell>
          <cell r="N125">
            <v>1500000</v>
          </cell>
          <cell r="O125">
            <v>0</v>
          </cell>
          <cell r="P125">
            <v>1500000</v>
          </cell>
          <cell r="Q125">
            <v>0</v>
          </cell>
          <cell r="R125">
            <v>1500000</v>
          </cell>
          <cell r="S125">
            <v>0</v>
          </cell>
          <cell r="T125">
            <v>1500000</v>
          </cell>
          <cell r="U125">
            <v>0</v>
          </cell>
          <cell r="V125">
            <v>1500000</v>
          </cell>
          <cell r="W125">
            <v>0</v>
          </cell>
          <cell r="X125">
            <v>1500000</v>
          </cell>
          <cell r="Y125">
            <v>0</v>
          </cell>
          <cell r="Z125">
            <v>1500000</v>
          </cell>
          <cell r="AA125">
            <v>0</v>
          </cell>
        </row>
        <row r="126">
          <cell r="B126">
            <v>2246350000</v>
          </cell>
          <cell r="C126" t="str">
            <v>Пластины из Ф4 вальцованные</v>
          </cell>
          <cell r="D126">
            <v>270000</v>
          </cell>
          <cell r="E126">
            <v>0</v>
          </cell>
          <cell r="F126">
            <v>270000</v>
          </cell>
          <cell r="G126">
            <v>0</v>
          </cell>
          <cell r="H126">
            <v>270000</v>
          </cell>
          <cell r="I126">
            <v>0</v>
          </cell>
          <cell r="J126">
            <v>270000</v>
          </cell>
          <cell r="K126">
            <v>0</v>
          </cell>
          <cell r="L126">
            <v>270000</v>
          </cell>
          <cell r="M126">
            <v>0</v>
          </cell>
          <cell r="N126">
            <v>270000</v>
          </cell>
          <cell r="O126">
            <v>0</v>
          </cell>
          <cell r="P126">
            <v>270000</v>
          </cell>
          <cell r="Q126">
            <v>0</v>
          </cell>
          <cell r="R126">
            <v>270000</v>
          </cell>
          <cell r="S126">
            <v>0</v>
          </cell>
          <cell r="T126">
            <v>270000</v>
          </cell>
          <cell r="U126">
            <v>0</v>
          </cell>
          <cell r="V126">
            <v>270000</v>
          </cell>
          <cell r="W126">
            <v>0</v>
          </cell>
          <cell r="X126">
            <v>270000</v>
          </cell>
          <cell r="Y126">
            <v>0</v>
          </cell>
          <cell r="Z126">
            <v>270000</v>
          </cell>
          <cell r="AA126">
            <v>0</v>
          </cell>
        </row>
        <row r="127">
          <cell r="B127">
            <v>2247310080</v>
          </cell>
          <cell r="C127" t="str">
            <v>Трубки  из   Ф-4Д 12.0х1.3х800 мм</v>
          </cell>
          <cell r="D127">
            <v>72900</v>
          </cell>
          <cell r="E127">
            <v>0</v>
          </cell>
          <cell r="F127">
            <v>72900</v>
          </cell>
          <cell r="G127">
            <v>0</v>
          </cell>
          <cell r="H127">
            <v>72900</v>
          </cell>
          <cell r="I127">
            <v>0</v>
          </cell>
          <cell r="J127">
            <v>72900</v>
          </cell>
          <cell r="K127">
            <v>0</v>
          </cell>
          <cell r="L127">
            <v>72900</v>
          </cell>
          <cell r="M127">
            <v>0</v>
          </cell>
          <cell r="N127">
            <v>72900</v>
          </cell>
          <cell r="O127">
            <v>0</v>
          </cell>
          <cell r="P127">
            <v>72900</v>
          </cell>
          <cell r="Q127">
            <v>0</v>
          </cell>
          <cell r="R127">
            <v>72900</v>
          </cell>
          <cell r="S127">
            <v>0</v>
          </cell>
          <cell r="T127">
            <v>72900</v>
          </cell>
          <cell r="U127">
            <v>0</v>
          </cell>
          <cell r="V127">
            <v>72900</v>
          </cell>
          <cell r="W127">
            <v>0</v>
          </cell>
          <cell r="X127">
            <v>72900</v>
          </cell>
          <cell r="Y127">
            <v>0</v>
          </cell>
          <cell r="Z127">
            <v>72900</v>
          </cell>
          <cell r="AA127">
            <v>0</v>
          </cell>
        </row>
        <row r="128">
          <cell r="B128">
            <v>2247310014</v>
          </cell>
          <cell r="C128" t="str">
            <v>Трубки электроизоляционные из Ф-4Д 1,0х0,2</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row>
        <row r="129">
          <cell r="B129">
            <v>2247310018</v>
          </cell>
          <cell r="C129" t="str">
            <v>Трубки электроизоляционные из Ф-4Д 2,0х0,3</v>
          </cell>
          <cell r="D129">
            <v>1154330</v>
          </cell>
          <cell r="E129">
            <v>0</v>
          </cell>
          <cell r="F129">
            <v>1154330</v>
          </cell>
          <cell r="G129">
            <v>0</v>
          </cell>
          <cell r="H129">
            <v>1154330</v>
          </cell>
          <cell r="I129">
            <v>0</v>
          </cell>
          <cell r="J129">
            <v>1154330</v>
          </cell>
          <cell r="K129">
            <v>0</v>
          </cell>
          <cell r="L129">
            <v>1154330</v>
          </cell>
          <cell r="M129">
            <v>0</v>
          </cell>
          <cell r="N129">
            <v>1154330</v>
          </cell>
          <cell r="O129">
            <v>0</v>
          </cell>
          <cell r="P129">
            <v>1154330</v>
          </cell>
          <cell r="Q129">
            <v>0</v>
          </cell>
          <cell r="R129">
            <v>1154330</v>
          </cell>
          <cell r="S129">
            <v>0</v>
          </cell>
          <cell r="T129">
            <v>1154330</v>
          </cell>
          <cell r="U129">
            <v>0</v>
          </cell>
          <cell r="V129">
            <v>1154330</v>
          </cell>
          <cell r="W129">
            <v>0</v>
          </cell>
          <cell r="X129">
            <v>1154330</v>
          </cell>
          <cell r="Y129">
            <v>0</v>
          </cell>
          <cell r="Z129">
            <v>1154330</v>
          </cell>
          <cell r="AA129">
            <v>0</v>
          </cell>
        </row>
        <row r="130">
          <cell r="B130">
            <v>2247310026</v>
          </cell>
          <cell r="C130" t="str">
            <v>Трубки электроизоляционные из Ф-4Д 4,0х1,0</v>
          </cell>
          <cell r="D130">
            <v>926320</v>
          </cell>
          <cell r="E130">
            <v>0</v>
          </cell>
          <cell r="F130">
            <v>926320</v>
          </cell>
          <cell r="G130">
            <v>0</v>
          </cell>
          <cell r="H130">
            <v>926320</v>
          </cell>
          <cell r="I130">
            <v>0</v>
          </cell>
          <cell r="J130">
            <v>926320</v>
          </cell>
          <cell r="K130">
            <v>0</v>
          </cell>
          <cell r="L130">
            <v>926320</v>
          </cell>
          <cell r="M130">
            <v>0</v>
          </cell>
          <cell r="N130">
            <v>926320</v>
          </cell>
          <cell r="O130">
            <v>0</v>
          </cell>
          <cell r="P130">
            <v>926320</v>
          </cell>
          <cell r="Q130">
            <v>0</v>
          </cell>
          <cell r="R130">
            <v>926320</v>
          </cell>
          <cell r="S130">
            <v>0</v>
          </cell>
          <cell r="T130">
            <v>926320</v>
          </cell>
          <cell r="U130">
            <v>0</v>
          </cell>
          <cell r="V130">
            <v>926320</v>
          </cell>
          <cell r="W130">
            <v>0</v>
          </cell>
          <cell r="X130">
            <v>926320</v>
          </cell>
          <cell r="Y130">
            <v>0</v>
          </cell>
          <cell r="Z130">
            <v>926320</v>
          </cell>
          <cell r="AA130">
            <v>0</v>
          </cell>
        </row>
        <row r="131">
          <cell r="B131">
            <v>2247910000</v>
          </cell>
          <cell r="C131" t="str">
            <v>Материал фторопластовый уплотнительный ФУМ-В (упаков)</v>
          </cell>
          <cell r="D131">
            <v>280000</v>
          </cell>
          <cell r="E131">
            <v>0</v>
          </cell>
          <cell r="F131">
            <v>280000</v>
          </cell>
          <cell r="G131">
            <v>0</v>
          </cell>
          <cell r="H131">
            <v>280000</v>
          </cell>
          <cell r="I131">
            <v>0</v>
          </cell>
          <cell r="J131">
            <v>280000</v>
          </cell>
          <cell r="K131">
            <v>0</v>
          </cell>
          <cell r="L131">
            <v>280000</v>
          </cell>
          <cell r="M131">
            <v>0</v>
          </cell>
          <cell r="N131">
            <v>280000</v>
          </cell>
          <cell r="O131">
            <v>0</v>
          </cell>
          <cell r="P131">
            <v>280000</v>
          </cell>
          <cell r="Q131">
            <v>0</v>
          </cell>
          <cell r="R131">
            <v>280000</v>
          </cell>
          <cell r="S131">
            <v>0</v>
          </cell>
          <cell r="T131">
            <v>280000</v>
          </cell>
          <cell r="U131">
            <v>0</v>
          </cell>
          <cell r="V131">
            <v>280000</v>
          </cell>
          <cell r="W131">
            <v>0</v>
          </cell>
          <cell r="X131">
            <v>280000</v>
          </cell>
          <cell r="Y131">
            <v>0</v>
          </cell>
          <cell r="Z131">
            <v>280000</v>
          </cell>
          <cell r="AA131">
            <v>0</v>
          </cell>
        </row>
        <row r="132">
          <cell r="B132">
            <v>2248310002</v>
          </cell>
          <cell r="C132" t="str">
            <v>Пластины из Ф4</v>
          </cell>
          <cell r="D132">
            <v>240000</v>
          </cell>
          <cell r="E132">
            <v>0</v>
          </cell>
          <cell r="F132">
            <v>240000</v>
          </cell>
          <cell r="G132">
            <v>0</v>
          </cell>
          <cell r="H132">
            <v>240000</v>
          </cell>
          <cell r="I132">
            <v>0</v>
          </cell>
          <cell r="J132">
            <v>240000</v>
          </cell>
          <cell r="K132">
            <v>0</v>
          </cell>
          <cell r="L132">
            <v>240000</v>
          </cell>
          <cell r="M132">
            <v>0</v>
          </cell>
          <cell r="N132">
            <v>240000</v>
          </cell>
          <cell r="O132">
            <v>0</v>
          </cell>
          <cell r="P132">
            <v>240000</v>
          </cell>
          <cell r="Q132">
            <v>0</v>
          </cell>
          <cell r="R132">
            <v>240000</v>
          </cell>
          <cell r="S132">
            <v>0</v>
          </cell>
          <cell r="T132">
            <v>240000</v>
          </cell>
          <cell r="U132">
            <v>0</v>
          </cell>
          <cell r="V132">
            <v>240000</v>
          </cell>
          <cell r="W132">
            <v>0</v>
          </cell>
          <cell r="X132">
            <v>240000</v>
          </cell>
          <cell r="Y132">
            <v>0</v>
          </cell>
          <cell r="Z132">
            <v>240000</v>
          </cell>
          <cell r="AA132">
            <v>0</v>
          </cell>
        </row>
        <row r="133">
          <cell r="B133">
            <v>2248310003</v>
          </cell>
          <cell r="C133" t="str">
            <v>Втулки из Ф4</v>
          </cell>
          <cell r="D133">
            <v>240000</v>
          </cell>
          <cell r="E133">
            <v>0</v>
          </cell>
          <cell r="F133">
            <v>240000</v>
          </cell>
          <cell r="G133">
            <v>0</v>
          </cell>
          <cell r="H133">
            <v>240000</v>
          </cell>
          <cell r="I133">
            <v>0</v>
          </cell>
          <cell r="J133">
            <v>240000</v>
          </cell>
          <cell r="K133">
            <v>0</v>
          </cell>
          <cell r="L133">
            <v>240000</v>
          </cell>
          <cell r="M133">
            <v>0</v>
          </cell>
          <cell r="N133">
            <v>240000</v>
          </cell>
          <cell r="O133">
            <v>0</v>
          </cell>
          <cell r="P133">
            <v>240000</v>
          </cell>
          <cell r="Q133">
            <v>0</v>
          </cell>
          <cell r="R133">
            <v>240000</v>
          </cell>
          <cell r="S133">
            <v>0</v>
          </cell>
          <cell r="T133">
            <v>240000</v>
          </cell>
          <cell r="U133">
            <v>0</v>
          </cell>
          <cell r="V133">
            <v>240000</v>
          </cell>
          <cell r="W133">
            <v>0</v>
          </cell>
          <cell r="X133">
            <v>240000</v>
          </cell>
          <cell r="Y133">
            <v>0</v>
          </cell>
          <cell r="Z133">
            <v>240000</v>
          </cell>
          <cell r="AA133">
            <v>0</v>
          </cell>
        </row>
        <row r="134">
          <cell r="B134">
            <v>2248310004</v>
          </cell>
          <cell r="C134" t="str">
            <v>Стержни из Ф4</v>
          </cell>
          <cell r="D134">
            <v>240000</v>
          </cell>
          <cell r="E134">
            <v>0</v>
          </cell>
          <cell r="F134">
            <v>240000</v>
          </cell>
          <cell r="G134">
            <v>0</v>
          </cell>
          <cell r="H134">
            <v>240000</v>
          </cell>
          <cell r="I134">
            <v>0</v>
          </cell>
          <cell r="J134">
            <v>240000</v>
          </cell>
          <cell r="K134">
            <v>0</v>
          </cell>
          <cell r="L134">
            <v>240000</v>
          </cell>
          <cell r="M134">
            <v>0</v>
          </cell>
          <cell r="N134">
            <v>240000</v>
          </cell>
          <cell r="O134">
            <v>0</v>
          </cell>
          <cell r="P134">
            <v>240000</v>
          </cell>
          <cell r="Q134">
            <v>0</v>
          </cell>
          <cell r="R134">
            <v>240000</v>
          </cell>
          <cell r="S134">
            <v>0</v>
          </cell>
          <cell r="T134">
            <v>240000</v>
          </cell>
          <cell r="U134">
            <v>0</v>
          </cell>
          <cell r="V134">
            <v>240000</v>
          </cell>
          <cell r="W134">
            <v>0</v>
          </cell>
          <cell r="X134">
            <v>240000</v>
          </cell>
          <cell r="Y134">
            <v>0</v>
          </cell>
          <cell r="Z134">
            <v>240000</v>
          </cell>
          <cell r="AA134">
            <v>0</v>
          </cell>
        </row>
        <row r="135">
          <cell r="B135">
            <v>2248310005</v>
          </cell>
          <cell r="C135" t="str">
            <v>Диски из Ф4</v>
          </cell>
          <cell r="D135">
            <v>240000</v>
          </cell>
          <cell r="E135">
            <v>0</v>
          </cell>
          <cell r="F135">
            <v>240000</v>
          </cell>
          <cell r="G135">
            <v>0</v>
          </cell>
          <cell r="H135">
            <v>240000</v>
          </cell>
          <cell r="I135">
            <v>0</v>
          </cell>
          <cell r="J135">
            <v>240000</v>
          </cell>
          <cell r="K135">
            <v>0</v>
          </cell>
          <cell r="L135">
            <v>240000</v>
          </cell>
          <cell r="M135">
            <v>0</v>
          </cell>
          <cell r="N135">
            <v>240000</v>
          </cell>
          <cell r="O135">
            <v>0</v>
          </cell>
          <cell r="P135">
            <v>240000</v>
          </cell>
          <cell r="Q135">
            <v>0</v>
          </cell>
          <cell r="R135">
            <v>240000</v>
          </cell>
          <cell r="S135">
            <v>0</v>
          </cell>
          <cell r="T135">
            <v>240000</v>
          </cell>
          <cell r="U135">
            <v>0</v>
          </cell>
          <cell r="V135">
            <v>240000</v>
          </cell>
          <cell r="W135">
            <v>0</v>
          </cell>
          <cell r="X135">
            <v>240000</v>
          </cell>
          <cell r="Y135">
            <v>0</v>
          </cell>
          <cell r="Z135">
            <v>240000</v>
          </cell>
          <cell r="AA135">
            <v>0</v>
          </cell>
        </row>
        <row r="136">
          <cell r="B136">
            <v>2248311003</v>
          </cell>
          <cell r="C136" t="str">
            <v>Пластины из Ф4К20</v>
          </cell>
          <cell r="D136">
            <v>240000</v>
          </cell>
          <cell r="E136">
            <v>0</v>
          </cell>
          <cell r="F136">
            <v>240000</v>
          </cell>
          <cell r="G136">
            <v>0</v>
          </cell>
          <cell r="H136">
            <v>240000</v>
          </cell>
          <cell r="I136">
            <v>0</v>
          </cell>
          <cell r="J136">
            <v>240000</v>
          </cell>
          <cell r="K136">
            <v>0</v>
          </cell>
          <cell r="L136">
            <v>240000</v>
          </cell>
          <cell r="M136">
            <v>0</v>
          </cell>
          <cell r="N136">
            <v>240000</v>
          </cell>
          <cell r="O136">
            <v>0</v>
          </cell>
          <cell r="P136">
            <v>240000</v>
          </cell>
          <cell r="Q136">
            <v>0</v>
          </cell>
          <cell r="R136">
            <v>240000</v>
          </cell>
          <cell r="S136">
            <v>0</v>
          </cell>
          <cell r="T136">
            <v>240000</v>
          </cell>
          <cell r="U136">
            <v>0</v>
          </cell>
          <cell r="V136">
            <v>240000</v>
          </cell>
          <cell r="W136">
            <v>0</v>
          </cell>
          <cell r="X136">
            <v>240000</v>
          </cell>
          <cell r="Y136">
            <v>0</v>
          </cell>
          <cell r="Z136">
            <v>240000</v>
          </cell>
          <cell r="AA136">
            <v>0</v>
          </cell>
        </row>
        <row r="137">
          <cell r="B137">
            <v>2248311004</v>
          </cell>
          <cell r="C137" t="str">
            <v>Втулки из Ф4К20</v>
          </cell>
          <cell r="D137">
            <v>240000</v>
          </cell>
          <cell r="E137">
            <v>0</v>
          </cell>
          <cell r="F137">
            <v>240000</v>
          </cell>
          <cell r="G137">
            <v>0</v>
          </cell>
          <cell r="H137">
            <v>240000</v>
          </cell>
          <cell r="I137">
            <v>0</v>
          </cell>
          <cell r="J137">
            <v>240000</v>
          </cell>
          <cell r="K137">
            <v>0</v>
          </cell>
          <cell r="L137">
            <v>240000</v>
          </cell>
          <cell r="M137">
            <v>0</v>
          </cell>
          <cell r="N137">
            <v>240000</v>
          </cell>
          <cell r="O137">
            <v>0</v>
          </cell>
          <cell r="P137">
            <v>240000</v>
          </cell>
          <cell r="Q137">
            <v>0</v>
          </cell>
          <cell r="R137">
            <v>240000</v>
          </cell>
          <cell r="S137">
            <v>0</v>
          </cell>
          <cell r="T137">
            <v>240000</v>
          </cell>
          <cell r="U137">
            <v>0</v>
          </cell>
          <cell r="V137">
            <v>240000</v>
          </cell>
          <cell r="W137">
            <v>0</v>
          </cell>
          <cell r="X137">
            <v>240000</v>
          </cell>
          <cell r="Y137">
            <v>0</v>
          </cell>
          <cell r="Z137">
            <v>240000</v>
          </cell>
          <cell r="AA137">
            <v>0</v>
          </cell>
        </row>
        <row r="138">
          <cell r="B138">
            <v>2248311005</v>
          </cell>
          <cell r="C138" t="str">
            <v>Стержни из Ф4К20</v>
          </cell>
          <cell r="D138">
            <v>240000</v>
          </cell>
          <cell r="E138">
            <v>0</v>
          </cell>
          <cell r="F138">
            <v>240000</v>
          </cell>
          <cell r="G138">
            <v>0</v>
          </cell>
          <cell r="H138">
            <v>240000</v>
          </cell>
          <cell r="I138">
            <v>0</v>
          </cell>
          <cell r="J138">
            <v>240000</v>
          </cell>
          <cell r="K138">
            <v>0</v>
          </cell>
          <cell r="L138">
            <v>240000</v>
          </cell>
          <cell r="M138">
            <v>0</v>
          </cell>
          <cell r="N138">
            <v>240000</v>
          </cell>
          <cell r="O138">
            <v>0</v>
          </cell>
          <cell r="P138">
            <v>240000</v>
          </cell>
          <cell r="Q138">
            <v>0</v>
          </cell>
          <cell r="R138">
            <v>240000</v>
          </cell>
          <cell r="S138">
            <v>0</v>
          </cell>
          <cell r="T138">
            <v>240000</v>
          </cell>
          <cell r="U138">
            <v>0</v>
          </cell>
          <cell r="V138">
            <v>240000</v>
          </cell>
          <cell r="W138">
            <v>0</v>
          </cell>
          <cell r="X138">
            <v>240000</v>
          </cell>
          <cell r="Y138">
            <v>0</v>
          </cell>
          <cell r="Z138">
            <v>240000</v>
          </cell>
          <cell r="AA138">
            <v>0</v>
          </cell>
        </row>
        <row r="139">
          <cell r="B139">
            <v>2248311006</v>
          </cell>
          <cell r="C139" t="str">
            <v>Пластины из Ф4К20</v>
          </cell>
          <cell r="D139">
            <v>240000</v>
          </cell>
          <cell r="E139">
            <v>0</v>
          </cell>
          <cell r="F139">
            <v>240000</v>
          </cell>
          <cell r="G139">
            <v>0</v>
          </cell>
          <cell r="H139">
            <v>240000</v>
          </cell>
          <cell r="I139">
            <v>0</v>
          </cell>
          <cell r="J139">
            <v>240000</v>
          </cell>
          <cell r="K139">
            <v>0</v>
          </cell>
          <cell r="L139">
            <v>240000</v>
          </cell>
          <cell r="M139">
            <v>0</v>
          </cell>
          <cell r="N139">
            <v>240000</v>
          </cell>
          <cell r="O139">
            <v>0</v>
          </cell>
          <cell r="P139">
            <v>240000</v>
          </cell>
          <cell r="Q139">
            <v>0</v>
          </cell>
          <cell r="R139">
            <v>240000</v>
          </cell>
          <cell r="S139">
            <v>0</v>
          </cell>
          <cell r="T139">
            <v>240000</v>
          </cell>
          <cell r="U139">
            <v>0</v>
          </cell>
          <cell r="V139">
            <v>240000</v>
          </cell>
          <cell r="W139">
            <v>0</v>
          </cell>
          <cell r="X139">
            <v>240000</v>
          </cell>
          <cell r="Y139">
            <v>0</v>
          </cell>
          <cell r="Z139">
            <v>240000</v>
          </cell>
          <cell r="AA139">
            <v>0</v>
          </cell>
        </row>
        <row r="140">
          <cell r="B140">
            <v>2248312003</v>
          </cell>
          <cell r="C140" t="str">
            <v>Втулки из Ф4К15М5</v>
          </cell>
          <cell r="D140">
            <v>325000</v>
          </cell>
          <cell r="E140">
            <v>0</v>
          </cell>
          <cell r="F140">
            <v>325000</v>
          </cell>
          <cell r="G140">
            <v>0</v>
          </cell>
          <cell r="H140">
            <v>325000</v>
          </cell>
          <cell r="I140">
            <v>0</v>
          </cell>
          <cell r="J140">
            <v>325000</v>
          </cell>
          <cell r="K140">
            <v>0</v>
          </cell>
          <cell r="L140">
            <v>325000</v>
          </cell>
          <cell r="M140">
            <v>0</v>
          </cell>
          <cell r="N140">
            <v>325000</v>
          </cell>
          <cell r="O140">
            <v>0</v>
          </cell>
          <cell r="P140">
            <v>325000</v>
          </cell>
          <cell r="Q140">
            <v>0</v>
          </cell>
          <cell r="R140">
            <v>325000</v>
          </cell>
          <cell r="S140">
            <v>0</v>
          </cell>
          <cell r="T140">
            <v>325000</v>
          </cell>
          <cell r="U140">
            <v>0</v>
          </cell>
          <cell r="V140">
            <v>325000</v>
          </cell>
          <cell r="W140">
            <v>0</v>
          </cell>
          <cell r="X140">
            <v>325000</v>
          </cell>
          <cell r="Y140">
            <v>0</v>
          </cell>
          <cell r="Z140">
            <v>325000</v>
          </cell>
          <cell r="AA140">
            <v>0</v>
          </cell>
        </row>
        <row r="141">
          <cell r="B141">
            <v>2248315002</v>
          </cell>
          <cell r="C141" t="str">
            <v>Заготовки из Ф4С15</v>
          </cell>
          <cell r="D141">
            <v>290000</v>
          </cell>
          <cell r="E141">
            <v>0</v>
          </cell>
          <cell r="F141">
            <v>290000</v>
          </cell>
          <cell r="G141">
            <v>0</v>
          </cell>
          <cell r="H141">
            <v>290000</v>
          </cell>
          <cell r="I141">
            <v>0</v>
          </cell>
          <cell r="J141">
            <v>290000</v>
          </cell>
          <cell r="K141">
            <v>0</v>
          </cell>
          <cell r="L141">
            <v>290000</v>
          </cell>
          <cell r="M141">
            <v>0</v>
          </cell>
          <cell r="N141">
            <v>290000</v>
          </cell>
          <cell r="O141">
            <v>0</v>
          </cell>
          <cell r="P141">
            <v>290000</v>
          </cell>
          <cell r="Q141">
            <v>0</v>
          </cell>
          <cell r="R141">
            <v>290000</v>
          </cell>
          <cell r="S141">
            <v>0</v>
          </cell>
          <cell r="T141">
            <v>290000</v>
          </cell>
          <cell r="U141">
            <v>0</v>
          </cell>
          <cell r="V141">
            <v>290000</v>
          </cell>
          <cell r="W141">
            <v>0</v>
          </cell>
          <cell r="X141">
            <v>290000</v>
          </cell>
          <cell r="Y141">
            <v>0</v>
          </cell>
          <cell r="Z141">
            <v>290000</v>
          </cell>
          <cell r="AA141">
            <v>0</v>
          </cell>
        </row>
        <row r="142">
          <cell r="B142">
            <v>2248316003</v>
          </cell>
          <cell r="C142" t="str">
            <v>Заготовки из Ф4УВ15</v>
          </cell>
          <cell r="D142">
            <v>900000</v>
          </cell>
          <cell r="E142">
            <v>0</v>
          </cell>
          <cell r="F142">
            <v>900000</v>
          </cell>
          <cell r="G142">
            <v>0</v>
          </cell>
          <cell r="H142">
            <v>900000</v>
          </cell>
          <cell r="I142">
            <v>0</v>
          </cell>
          <cell r="J142">
            <v>900000</v>
          </cell>
          <cell r="K142">
            <v>0</v>
          </cell>
          <cell r="L142">
            <v>900000</v>
          </cell>
          <cell r="M142">
            <v>0</v>
          </cell>
          <cell r="N142">
            <v>900000</v>
          </cell>
          <cell r="O142">
            <v>0</v>
          </cell>
          <cell r="P142">
            <v>900000</v>
          </cell>
          <cell r="Q142">
            <v>0</v>
          </cell>
          <cell r="R142">
            <v>900000</v>
          </cell>
          <cell r="S142">
            <v>0</v>
          </cell>
          <cell r="T142">
            <v>900000</v>
          </cell>
          <cell r="U142">
            <v>0</v>
          </cell>
          <cell r="V142">
            <v>900000</v>
          </cell>
          <cell r="W142">
            <v>0</v>
          </cell>
          <cell r="X142">
            <v>900000</v>
          </cell>
          <cell r="Y142">
            <v>0</v>
          </cell>
          <cell r="Z142">
            <v>900000</v>
          </cell>
          <cell r="AA142">
            <v>0</v>
          </cell>
        </row>
        <row r="143">
          <cell r="B143">
            <v>2248317000</v>
          </cell>
          <cell r="C143" t="str">
            <v>Стержни и профили из Ф4, Ф4А (упаков)</v>
          </cell>
          <cell r="D143">
            <v>225000</v>
          </cell>
          <cell r="E143">
            <v>0</v>
          </cell>
          <cell r="F143">
            <v>225000</v>
          </cell>
          <cell r="G143">
            <v>0</v>
          </cell>
          <cell r="H143">
            <v>225000</v>
          </cell>
          <cell r="I143">
            <v>0</v>
          </cell>
          <cell r="J143">
            <v>225000</v>
          </cell>
          <cell r="K143">
            <v>0</v>
          </cell>
          <cell r="L143">
            <v>225000</v>
          </cell>
          <cell r="M143">
            <v>0</v>
          </cell>
          <cell r="N143">
            <v>225000</v>
          </cell>
          <cell r="O143">
            <v>0</v>
          </cell>
          <cell r="P143">
            <v>225000</v>
          </cell>
          <cell r="Q143">
            <v>0</v>
          </cell>
          <cell r="R143">
            <v>225000</v>
          </cell>
          <cell r="S143">
            <v>0</v>
          </cell>
          <cell r="T143">
            <v>225000</v>
          </cell>
          <cell r="U143">
            <v>0</v>
          </cell>
          <cell r="V143">
            <v>225000</v>
          </cell>
          <cell r="W143">
            <v>0</v>
          </cell>
          <cell r="X143">
            <v>225000</v>
          </cell>
          <cell r="Y143">
            <v>0</v>
          </cell>
          <cell r="Z143">
            <v>225000</v>
          </cell>
          <cell r="AA143">
            <v>0</v>
          </cell>
        </row>
        <row r="144">
          <cell r="B144">
            <v>2248318000</v>
          </cell>
          <cell r="C144" t="str">
            <v>Заготовки трубчатой формы из Ф4, Ф4А (упаков)</v>
          </cell>
          <cell r="D144">
            <v>330000</v>
          </cell>
          <cell r="E144">
            <v>0</v>
          </cell>
          <cell r="F144">
            <v>330000</v>
          </cell>
          <cell r="G144">
            <v>0</v>
          </cell>
          <cell r="H144">
            <v>330000</v>
          </cell>
          <cell r="I144">
            <v>0</v>
          </cell>
          <cell r="J144">
            <v>330000</v>
          </cell>
          <cell r="K144">
            <v>0</v>
          </cell>
          <cell r="L144">
            <v>330000</v>
          </cell>
          <cell r="M144">
            <v>0</v>
          </cell>
          <cell r="N144">
            <v>330000</v>
          </cell>
          <cell r="O144">
            <v>0</v>
          </cell>
          <cell r="P144">
            <v>330000</v>
          </cell>
          <cell r="Q144">
            <v>0</v>
          </cell>
          <cell r="R144">
            <v>330000</v>
          </cell>
          <cell r="S144">
            <v>0</v>
          </cell>
          <cell r="T144">
            <v>330000</v>
          </cell>
          <cell r="U144">
            <v>0</v>
          </cell>
          <cell r="V144">
            <v>330000</v>
          </cell>
          <cell r="W144">
            <v>0</v>
          </cell>
          <cell r="X144">
            <v>330000</v>
          </cell>
          <cell r="Y144">
            <v>0</v>
          </cell>
          <cell r="Z144">
            <v>330000</v>
          </cell>
          <cell r="AA144">
            <v>0</v>
          </cell>
        </row>
        <row r="145">
          <cell r="B145">
            <v>2248320000</v>
          </cell>
          <cell r="C145" t="str">
            <v>Трубы из Ф4 (упаков)</v>
          </cell>
          <cell r="D145">
            <v>238000</v>
          </cell>
          <cell r="E145">
            <v>0</v>
          </cell>
          <cell r="F145">
            <v>238000</v>
          </cell>
          <cell r="G145">
            <v>0</v>
          </cell>
          <cell r="H145">
            <v>238000</v>
          </cell>
          <cell r="I145">
            <v>0</v>
          </cell>
          <cell r="J145">
            <v>238000</v>
          </cell>
          <cell r="K145">
            <v>0</v>
          </cell>
          <cell r="L145">
            <v>238000</v>
          </cell>
          <cell r="M145">
            <v>0</v>
          </cell>
          <cell r="N145">
            <v>238000</v>
          </cell>
          <cell r="O145">
            <v>0</v>
          </cell>
          <cell r="P145">
            <v>238000</v>
          </cell>
          <cell r="Q145">
            <v>0</v>
          </cell>
          <cell r="R145">
            <v>238000</v>
          </cell>
          <cell r="S145">
            <v>0</v>
          </cell>
          <cell r="T145">
            <v>238000</v>
          </cell>
          <cell r="U145">
            <v>0</v>
          </cell>
          <cell r="V145">
            <v>238000</v>
          </cell>
          <cell r="W145">
            <v>0</v>
          </cell>
          <cell r="X145">
            <v>238000</v>
          </cell>
          <cell r="Y145">
            <v>0</v>
          </cell>
          <cell r="Z145">
            <v>238000</v>
          </cell>
          <cell r="AA145">
            <v>0</v>
          </cell>
        </row>
        <row r="146">
          <cell r="B146">
            <v>2249910001</v>
          </cell>
          <cell r="C146" t="str">
            <v>Лакоткань Ф-4Д-Т-13-027 утолщенная неокрашенная</v>
          </cell>
          <cell r="D146">
            <v>700000</v>
          </cell>
          <cell r="E146">
            <v>0</v>
          </cell>
          <cell r="F146">
            <v>700000</v>
          </cell>
          <cell r="G146">
            <v>0</v>
          </cell>
          <cell r="H146">
            <v>700000</v>
          </cell>
          <cell r="I146">
            <v>0</v>
          </cell>
          <cell r="J146">
            <v>700000</v>
          </cell>
          <cell r="K146">
            <v>0</v>
          </cell>
          <cell r="L146">
            <v>700000</v>
          </cell>
          <cell r="M146">
            <v>0</v>
          </cell>
          <cell r="N146">
            <v>700000</v>
          </cell>
          <cell r="O146">
            <v>0</v>
          </cell>
          <cell r="P146">
            <v>700000</v>
          </cell>
          <cell r="Q146">
            <v>0</v>
          </cell>
          <cell r="R146">
            <v>700000</v>
          </cell>
          <cell r="S146">
            <v>0</v>
          </cell>
          <cell r="T146">
            <v>700000</v>
          </cell>
          <cell r="U146">
            <v>0</v>
          </cell>
          <cell r="V146">
            <v>700000</v>
          </cell>
          <cell r="W146">
            <v>0</v>
          </cell>
          <cell r="X146">
            <v>700000</v>
          </cell>
          <cell r="Y146">
            <v>0</v>
          </cell>
          <cell r="Z146">
            <v>700000</v>
          </cell>
          <cell r="AA146">
            <v>0</v>
          </cell>
        </row>
        <row r="147">
          <cell r="B147">
            <v>2249911000</v>
          </cell>
          <cell r="C147" t="str">
            <v>Лакоткань Ф-4Д-Э01 (упаков)</v>
          </cell>
          <cell r="D147">
            <v>500000</v>
          </cell>
          <cell r="E147">
            <v>0</v>
          </cell>
          <cell r="F147">
            <v>500000</v>
          </cell>
          <cell r="G147">
            <v>0</v>
          </cell>
          <cell r="H147">
            <v>500000</v>
          </cell>
          <cell r="I147">
            <v>0</v>
          </cell>
          <cell r="J147">
            <v>500000</v>
          </cell>
          <cell r="K147">
            <v>0</v>
          </cell>
          <cell r="L147">
            <v>500000</v>
          </cell>
          <cell r="M147">
            <v>0</v>
          </cell>
          <cell r="N147">
            <v>500000</v>
          </cell>
          <cell r="O147">
            <v>0</v>
          </cell>
          <cell r="P147">
            <v>500000</v>
          </cell>
          <cell r="Q147">
            <v>0</v>
          </cell>
          <cell r="R147">
            <v>500000</v>
          </cell>
          <cell r="S147">
            <v>0</v>
          </cell>
          <cell r="T147">
            <v>500000</v>
          </cell>
          <cell r="U147">
            <v>0</v>
          </cell>
          <cell r="V147">
            <v>500000</v>
          </cell>
          <cell r="W147">
            <v>0</v>
          </cell>
          <cell r="X147">
            <v>500000</v>
          </cell>
          <cell r="Y147">
            <v>0</v>
          </cell>
          <cell r="Z147">
            <v>500000</v>
          </cell>
          <cell r="AA147">
            <v>0</v>
          </cell>
        </row>
        <row r="148">
          <cell r="B148">
            <v>2249912000</v>
          </cell>
          <cell r="C148" t="str">
            <v>Лакоткань Ф-4Д-Э007</v>
          </cell>
          <cell r="D148">
            <v>660000</v>
          </cell>
          <cell r="E148">
            <v>0</v>
          </cell>
          <cell r="F148">
            <v>660000</v>
          </cell>
          <cell r="G148">
            <v>0</v>
          </cell>
          <cell r="H148">
            <v>660000</v>
          </cell>
          <cell r="I148">
            <v>0</v>
          </cell>
          <cell r="J148">
            <v>660000</v>
          </cell>
          <cell r="K148">
            <v>0</v>
          </cell>
          <cell r="L148">
            <v>660000</v>
          </cell>
          <cell r="M148">
            <v>0</v>
          </cell>
          <cell r="N148">
            <v>660000</v>
          </cell>
          <cell r="O148">
            <v>0</v>
          </cell>
          <cell r="P148">
            <v>660000</v>
          </cell>
          <cell r="Q148">
            <v>0</v>
          </cell>
          <cell r="R148">
            <v>660000</v>
          </cell>
          <cell r="S148">
            <v>0</v>
          </cell>
          <cell r="T148">
            <v>660000</v>
          </cell>
          <cell r="U148">
            <v>0</v>
          </cell>
          <cell r="V148">
            <v>660000</v>
          </cell>
          <cell r="W148">
            <v>0</v>
          </cell>
          <cell r="X148">
            <v>660000</v>
          </cell>
          <cell r="Y148">
            <v>0</v>
          </cell>
          <cell r="Z148">
            <v>660000</v>
          </cell>
          <cell r="AA148">
            <v>0</v>
          </cell>
        </row>
        <row r="149">
          <cell r="B149">
            <v>2249920002</v>
          </cell>
          <cell r="C149" t="str">
            <v>Точные изделия из Ф4 "Кольцо" 19х9,4х3,5</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row>
        <row r="150">
          <cell r="B150">
            <v>2249920003</v>
          </cell>
          <cell r="C150" t="str">
            <v>Точные изделия из Ф4 "Сальник" 12,2х9,5х2,0</v>
          </cell>
          <cell r="D150">
            <v>1.5</v>
          </cell>
          <cell r="E150">
            <v>0</v>
          </cell>
          <cell r="F150">
            <v>1.5</v>
          </cell>
          <cell r="G150">
            <v>0</v>
          </cell>
          <cell r="H150">
            <v>1.5</v>
          </cell>
          <cell r="I150">
            <v>0</v>
          </cell>
          <cell r="J150">
            <v>1.5</v>
          </cell>
          <cell r="K150">
            <v>0</v>
          </cell>
          <cell r="L150">
            <v>1.5</v>
          </cell>
          <cell r="M150">
            <v>0</v>
          </cell>
          <cell r="N150">
            <v>1.5</v>
          </cell>
          <cell r="O150">
            <v>0</v>
          </cell>
          <cell r="P150">
            <v>1.5</v>
          </cell>
          <cell r="Q150">
            <v>0</v>
          </cell>
          <cell r="R150">
            <v>1.5</v>
          </cell>
          <cell r="S150">
            <v>0</v>
          </cell>
          <cell r="T150">
            <v>1.5</v>
          </cell>
          <cell r="U150">
            <v>0</v>
          </cell>
          <cell r="V150">
            <v>1.5</v>
          </cell>
          <cell r="W150">
            <v>0</v>
          </cell>
          <cell r="X150">
            <v>1.5</v>
          </cell>
          <cell r="Y150">
            <v>0</v>
          </cell>
          <cell r="Z150">
            <v>1.5</v>
          </cell>
          <cell r="AA150">
            <v>0</v>
          </cell>
        </row>
        <row r="151">
          <cell r="B151">
            <v>2249920073</v>
          </cell>
          <cell r="C151" t="str">
            <v>Точные изделия из Ф4К20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row>
        <row r="152">
          <cell r="B152">
            <v>2249920072</v>
          </cell>
          <cell r="C152" t="str">
            <v>Точные изделия из заготовок трубчатой формы Ф4</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row>
        <row r="153">
          <cell r="B153">
            <v>2249920077</v>
          </cell>
          <cell r="C153" t="str">
            <v xml:space="preserve">Точные изделия из стержней и профилей Ф-4 </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row>
        <row r="154">
          <cell r="B154">
            <v>2293510005</v>
          </cell>
          <cell r="C154" t="str">
            <v xml:space="preserve">Хомуты полиэтиленовые </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row>
        <row r="155">
          <cell r="B155">
            <v>2293510006</v>
          </cell>
          <cell r="C155" t="str">
            <v>Катушка для намотки ленты ФУМ и строганой ленты</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row>
        <row r="156">
          <cell r="B156">
            <v>2297310001</v>
          </cell>
          <cell r="C156" t="str">
            <v>бочки п/э 50-л</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row>
        <row r="157">
          <cell r="B157">
            <v>2297600001</v>
          </cell>
          <cell r="C157" t="str">
            <v>Бутылка цилиндрическая пэт 5л</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row>
        <row r="158">
          <cell r="B158">
            <v>2249920041</v>
          </cell>
          <cell r="C158" t="str">
            <v>Точные изделия из Ф4К2 0 "Шайба" 32х20,6х1,0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row>
        <row r="159">
          <cell r="B159">
            <v>2249920138</v>
          </cell>
          <cell r="C159" t="str">
            <v>Точные изделия из Ф4 "Кольцо" 50х42х2,0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row>
        <row r="160">
          <cell r="B160">
            <v>2249920078</v>
          </cell>
          <cell r="C160" t="str">
            <v>Точные изделя из загот Ф-4</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row>
        <row r="161">
          <cell r="B161">
            <v>2248313006</v>
          </cell>
          <cell r="C161" t="str">
            <v>Втулки из Ф4Н17М3</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row>
        <row r="162">
          <cell r="B162">
            <v>2249917000</v>
          </cell>
          <cell r="C162" t="str">
            <v>Лакоткань Ф4ДЭ01-100П однослойная</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row>
        <row r="163">
          <cell r="B163">
            <v>2222222222</v>
          </cell>
          <cell r="C163" t="str">
            <v>Лента ФУМ ТНП пористая</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row>
        <row r="164">
          <cell r="B164">
            <v>2248312002</v>
          </cell>
          <cell r="C164" t="str">
            <v>Пластины из Ф4К15М5</v>
          </cell>
          <cell r="D164">
            <v>325000</v>
          </cell>
          <cell r="E164">
            <v>0</v>
          </cell>
          <cell r="F164">
            <v>325000</v>
          </cell>
          <cell r="G164">
            <v>0</v>
          </cell>
          <cell r="H164">
            <v>325000</v>
          </cell>
          <cell r="I164">
            <v>0</v>
          </cell>
          <cell r="J164">
            <v>325000</v>
          </cell>
          <cell r="K164">
            <v>0</v>
          </cell>
          <cell r="L164">
            <v>325000</v>
          </cell>
          <cell r="M164">
            <v>0</v>
          </cell>
          <cell r="N164">
            <v>325000</v>
          </cell>
          <cell r="O164">
            <v>0</v>
          </cell>
          <cell r="P164">
            <v>325000</v>
          </cell>
          <cell r="Q164">
            <v>0</v>
          </cell>
          <cell r="R164">
            <v>325000</v>
          </cell>
          <cell r="S164">
            <v>0</v>
          </cell>
          <cell r="T164">
            <v>325000</v>
          </cell>
          <cell r="U164">
            <v>0</v>
          </cell>
          <cell r="V164">
            <v>325000</v>
          </cell>
          <cell r="W164">
            <v>0</v>
          </cell>
          <cell r="X164">
            <v>325000</v>
          </cell>
          <cell r="Y164">
            <v>0</v>
          </cell>
          <cell r="Z164">
            <v>325000</v>
          </cell>
          <cell r="AA164">
            <v>0</v>
          </cell>
        </row>
        <row r="165">
          <cell r="B165">
            <v>2248312004</v>
          </cell>
          <cell r="C165" t="str">
            <v>Стержни из Ф4К15М5</v>
          </cell>
          <cell r="D165">
            <v>325000</v>
          </cell>
          <cell r="E165">
            <v>0</v>
          </cell>
          <cell r="F165">
            <v>325000</v>
          </cell>
          <cell r="G165">
            <v>0</v>
          </cell>
          <cell r="H165">
            <v>325000</v>
          </cell>
          <cell r="I165">
            <v>0</v>
          </cell>
          <cell r="J165">
            <v>325000</v>
          </cell>
          <cell r="K165">
            <v>0</v>
          </cell>
          <cell r="L165">
            <v>325000</v>
          </cell>
          <cell r="M165">
            <v>0</v>
          </cell>
          <cell r="N165">
            <v>325000</v>
          </cell>
          <cell r="O165">
            <v>0</v>
          </cell>
          <cell r="P165">
            <v>325000</v>
          </cell>
          <cell r="Q165">
            <v>0</v>
          </cell>
          <cell r="R165">
            <v>325000</v>
          </cell>
          <cell r="S165">
            <v>0</v>
          </cell>
          <cell r="T165">
            <v>325000</v>
          </cell>
          <cell r="U165">
            <v>0</v>
          </cell>
          <cell r="V165">
            <v>325000</v>
          </cell>
          <cell r="W165">
            <v>0</v>
          </cell>
          <cell r="X165">
            <v>325000</v>
          </cell>
          <cell r="Y165">
            <v>0</v>
          </cell>
          <cell r="Z165">
            <v>325000</v>
          </cell>
          <cell r="AA165">
            <v>0</v>
          </cell>
        </row>
        <row r="166">
          <cell r="B166">
            <v>2248319000</v>
          </cell>
          <cell r="C166" t="str">
            <v>Стержни и профили из композиций</v>
          </cell>
          <cell r="D166">
            <v>247000</v>
          </cell>
          <cell r="E166">
            <v>0</v>
          </cell>
          <cell r="F166">
            <v>247000</v>
          </cell>
          <cell r="G166">
            <v>0</v>
          </cell>
          <cell r="H166">
            <v>247000</v>
          </cell>
          <cell r="I166">
            <v>0</v>
          </cell>
          <cell r="J166">
            <v>247000</v>
          </cell>
          <cell r="K166">
            <v>0</v>
          </cell>
          <cell r="L166">
            <v>247000</v>
          </cell>
          <cell r="M166">
            <v>0</v>
          </cell>
          <cell r="N166">
            <v>247000</v>
          </cell>
          <cell r="O166">
            <v>0</v>
          </cell>
          <cell r="P166">
            <v>247000</v>
          </cell>
          <cell r="Q166">
            <v>0</v>
          </cell>
          <cell r="R166">
            <v>247000</v>
          </cell>
          <cell r="S166">
            <v>0</v>
          </cell>
          <cell r="T166">
            <v>247000</v>
          </cell>
          <cell r="U166">
            <v>0</v>
          </cell>
          <cell r="V166">
            <v>247000</v>
          </cell>
          <cell r="W166">
            <v>0</v>
          </cell>
          <cell r="X166">
            <v>247000</v>
          </cell>
          <cell r="Y166">
            <v>0</v>
          </cell>
          <cell r="Z166">
            <v>247000</v>
          </cell>
          <cell r="AA166">
            <v>0</v>
          </cell>
        </row>
      </sheetData>
      <sheetData sheetId="18" refreshError="1"/>
      <sheetData sheetId="19" refreshError="1"/>
      <sheetData sheetId="20" refreshError="1">
        <row r="14">
          <cell r="C14" t="str">
            <v>Кислота КФК (в цистерне)</v>
          </cell>
          <cell r="D14">
            <v>350</v>
          </cell>
          <cell r="E14">
            <v>0</v>
          </cell>
          <cell r="F14">
            <v>350</v>
          </cell>
          <cell r="G14">
            <v>0</v>
          </cell>
          <cell r="H14">
            <v>365</v>
          </cell>
          <cell r="I14">
            <v>0</v>
          </cell>
          <cell r="J14">
            <v>365</v>
          </cell>
          <cell r="K14">
            <v>0</v>
          </cell>
          <cell r="L14">
            <v>365</v>
          </cell>
          <cell r="M14">
            <v>0</v>
          </cell>
          <cell r="N14">
            <v>365</v>
          </cell>
          <cell r="O14">
            <v>0</v>
          </cell>
          <cell r="P14">
            <v>380</v>
          </cell>
          <cell r="Q14">
            <v>0</v>
          </cell>
          <cell r="R14">
            <v>380</v>
          </cell>
          <cell r="S14">
            <v>0</v>
          </cell>
          <cell r="T14">
            <v>380</v>
          </cell>
          <cell r="U14">
            <v>0</v>
          </cell>
          <cell r="V14">
            <v>395</v>
          </cell>
          <cell r="W14">
            <v>0</v>
          </cell>
          <cell r="X14">
            <v>395</v>
          </cell>
          <cell r="Y14">
            <v>0</v>
          </cell>
          <cell r="Z14">
            <v>395</v>
          </cell>
          <cell r="AA14">
            <v>0</v>
          </cell>
        </row>
        <row r="15">
          <cell r="C15" t="str">
            <v>Р-1310 (фторист водород) (забайкальский)</v>
          </cell>
          <cell r="D15">
            <v>10527.586050000002</v>
          </cell>
          <cell r="E15">
            <v>0</v>
          </cell>
          <cell r="F15">
            <v>11085.409060000002</v>
          </cell>
          <cell r="G15">
            <v>0</v>
          </cell>
          <cell r="H15">
            <v>11085.789059999999</v>
          </cell>
          <cell r="I15">
            <v>0</v>
          </cell>
          <cell r="J15">
            <v>10876.01669</v>
          </cell>
          <cell r="K15">
            <v>0</v>
          </cell>
          <cell r="L15">
            <v>10867.676689999997</v>
          </cell>
          <cell r="M15">
            <v>0</v>
          </cell>
          <cell r="N15">
            <v>12868.616689999999</v>
          </cell>
          <cell r="O15">
            <v>0</v>
          </cell>
          <cell r="P15">
            <v>12530.802949999998</v>
          </cell>
          <cell r="Q15">
            <v>0</v>
          </cell>
          <cell r="R15">
            <v>12530.31295</v>
          </cell>
          <cell r="S15">
            <v>0</v>
          </cell>
          <cell r="T15">
            <v>12531.392950000001</v>
          </cell>
          <cell r="U15">
            <v>0</v>
          </cell>
          <cell r="V15">
            <v>12380.647590000008</v>
          </cell>
          <cell r="W15">
            <v>0</v>
          </cell>
          <cell r="X15">
            <v>12380.007590000008</v>
          </cell>
          <cell r="Y15">
            <v>0</v>
          </cell>
          <cell r="Z15">
            <v>12379.137590000006</v>
          </cell>
          <cell r="AA15">
            <v>0</v>
          </cell>
        </row>
        <row r="16">
          <cell r="C16" t="str">
            <v>Кислота КФК для производства солей и КРК 100%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row>
        <row r="17">
          <cell r="C17" t="str">
            <v>Фторангидрит</v>
          </cell>
          <cell r="D17">
            <v>23</v>
          </cell>
          <cell r="E17">
            <v>0</v>
          </cell>
          <cell r="F17">
            <v>23</v>
          </cell>
          <cell r="G17">
            <v>0</v>
          </cell>
          <cell r="H17">
            <v>24</v>
          </cell>
          <cell r="I17">
            <v>0</v>
          </cell>
          <cell r="J17">
            <v>24</v>
          </cell>
          <cell r="K17">
            <v>0</v>
          </cell>
          <cell r="L17">
            <v>24</v>
          </cell>
          <cell r="M17">
            <v>0</v>
          </cell>
          <cell r="N17">
            <v>24</v>
          </cell>
          <cell r="O17">
            <v>0</v>
          </cell>
          <cell r="P17">
            <v>25</v>
          </cell>
          <cell r="Q17">
            <v>0</v>
          </cell>
          <cell r="R17">
            <v>25</v>
          </cell>
          <cell r="S17">
            <v>0</v>
          </cell>
          <cell r="T17">
            <v>25</v>
          </cell>
          <cell r="U17">
            <v>0</v>
          </cell>
          <cell r="V17">
            <v>26</v>
          </cell>
          <cell r="W17">
            <v>0</v>
          </cell>
          <cell r="X17">
            <v>26</v>
          </cell>
          <cell r="Y17">
            <v>0</v>
          </cell>
          <cell r="Z17">
            <v>26</v>
          </cell>
          <cell r="AA17">
            <v>0</v>
          </cell>
        </row>
        <row r="18">
          <cell r="C18" t="str">
            <v>фтористоводородная кислота 45% "ХЧ"</v>
          </cell>
          <cell r="D18">
            <v>33365.837162134994</v>
          </cell>
          <cell r="E18">
            <v>0</v>
          </cell>
          <cell r="F18">
            <v>33494.73324175</v>
          </cell>
          <cell r="G18">
            <v>0</v>
          </cell>
          <cell r="H18">
            <v>33494.73324175</v>
          </cell>
          <cell r="I18">
            <v>0</v>
          </cell>
          <cell r="J18">
            <v>33207.753355615001</v>
          </cell>
          <cell r="K18">
            <v>0</v>
          </cell>
          <cell r="L18">
            <v>33207.589675614996</v>
          </cell>
          <cell r="M18">
            <v>0</v>
          </cell>
          <cell r="N18">
            <v>33207.589675614996</v>
          </cell>
          <cell r="O18">
            <v>0</v>
          </cell>
          <cell r="P18">
            <v>36452.797481604997</v>
          </cell>
          <cell r="Q18">
            <v>0</v>
          </cell>
          <cell r="R18">
            <v>36452.797481604997</v>
          </cell>
          <cell r="S18">
            <v>0</v>
          </cell>
          <cell r="T18">
            <v>36452.797481604997</v>
          </cell>
          <cell r="U18">
            <v>0</v>
          </cell>
          <cell r="V18">
            <v>36202.704068844992</v>
          </cell>
          <cell r="W18">
            <v>0</v>
          </cell>
          <cell r="X18">
            <v>36202.704068844992</v>
          </cell>
          <cell r="Y18">
            <v>0</v>
          </cell>
          <cell r="Z18">
            <v>36202.704068844992</v>
          </cell>
          <cell r="AA18">
            <v>0</v>
          </cell>
        </row>
        <row r="19">
          <cell r="C19" t="str">
            <v>фтористоводородная кислота 40% в бочках</v>
          </cell>
          <cell r="D19">
            <v>42140.420909485001</v>
          </cell>
          <cell r="E19">
            <v>0</v>
          </cell>
          <cell r="F19">
            <v>32254.538355622</v>
          </cell>
          <cell r="G19">
            <v>0</v>
          </cell>
          <cell r="H19">
            <v>32254.538355622</v>
          </cell>
          <cell r="I19">
            <v>0</v>
          </cell>
          <cell r="J19">
            <v>33038.871655053001</v>
          </cell>
          <cell r="K19">
            <v>0</v>
          </cell>
          <cell r="L19">
            <v>33038.871655053001</v>
          </cell>
          <cell r="M19">
            <v>0</v>
          </cell>
          <cell r="N19">
            <v>33038.871655053001</v>
          </cell>
          <cell r="O19">
            <v>0</v>
          </cell>
          <cell r="P19">
            <v>34772.034847215</v>
          </cell>
          <cell r="Q19">
            <v>0</v>
          </cell>
          <cell r="R19">
            <v>34772.034847215</v>
          </cell>
          <cell r="S19">
            <v>0</v>
          </cell>
          <cell r="T19">
            <v>34772.034847215</v>
          </cell>
          <cell r="U19">
            <v>0</v>
          </cell>
          <cell r="V19">
            <v>35589.675362182999</v>
          </cell>
          <cell r="W19">
            <v>0</v>
          </cell>
          <cell r="X19">
            <v>35589.675362182999</v>
          </cell>
          <cell r="Y19">
            <v>0</v>
          </cell>
          <cell r="Z19">
            <v>35589.675362182999</v>
          </cell>
          <cell r="AA19">
            <v>0</v>
          </cell>
        </row>
        <row r="20">
          <cell r="C20" t="str">
            <v>фтористоводородная кислота 40% "ч" в бутылках</v>
          </cell>
          <cell r="D20">
            <v>39493.023169945001</v>
          </cell>
          <cell r="E20">
            <v>0</v>
          </cell>
          <cell r="F20">
            <v>39564.741981081999</v>
          </cell>
          <cell r="G20">
            <v>0</v>
          </cell>
          <cell r="H20">
            <v>33364.741981081999</v>
          </cell>
          <cell r="I20">
            <v>0</v>
          </cell>
          <cell r="J20">
            <v>34107.985752433</v>
          </cell>
          <cell r="K20">
            <v>0</v>
          </cell>
          <cell r="L20">
            <v>34107.822072433002</v>
          </cell>
          <cell r="M20">
            <v>0</v>
          </cell>
          <cell r="N20">
            <v>34107.822072433002</v>
          </cell>
          <cell r="O20">
            <v>0</v>
          </cell>
          <cell r="P20">
            <v>35795.923229594999</v>
          </cell>
          <cell r="Q20">
            <v>0</v>
          </cell>
          <cell r="R20">
            <v>35795.923229594999</v>
          </cell>
          <cell r="S20">
            <v>0</v>
          </cell>
          <cell r="T20">
            <v>35795.923229594999</v>
          </cell>
          <cell r="U20">
            <v>0</v>
          </cell>
          <cell r="V20">
            <v>36567.032812642996</v>
          </cell>
          <cell r="W20">
            <v>0</v>
          </cell>
          <cell r="X20">
            <v>36567.032812642996</v>
          </cell>
          <cell r="Y20">
            <v>0</v>
          </cell>
          <cell r="Z20">
            <v>36567.032812642996</v>
          </cell>
          <cell r="AA20">
            <v>0</v>
          </cell>
        </row>
        <row r="21">
          <cell r="C21" t="str">
            <v>фтористоводородная кислота 40% техническая</v>
          </cell>
          <cell r="D21">
            <v>20378.341936235003</v>
          </cell>
          <cell r="E21">
            <v>0</v>
          </cell>
          <cell r="F21">
            <v>20600.897578341999</v>
          </cell>
          <cell r="G21">
            <v>0</v>
          </cell>
          <cell r="H21">
            <v>20600.897578341999</v>
          </cell>
          <cell r="I21">
            <v>0</v>
          </cell>
          <cell r="J21">
            <v>20501.340819682999</v>
          </cell>
          <cell r="K21">
            <v>0</v>
          </cell>
          <cell r="L21">
            <v>20501.340819682999</v>
          </cell>
          <cell r="M21">
            <v>0</v>
          </cell>
          <cell r="N21">
            <v>20501.340819682999</v>
          </cell>
          <cell r="O21">
            <v>0</v>
          </cell>
          <cell r="P21">
            <v>20352.604134064997</v>
          </cell>
          <cell r="Q21">
            <v>0</v>
          </cell>
          <cell r="R21">
            <v>20352.604134064997</v>
          </cell>
          <cell r="S21">
            <v>0</v>
          </cell>
          <cell r="T21">
            <v>20352.604134064997</v>
          </cell>
          <cell r="U21">
            <v>0</v>
          </cell>
          <cell r="V21">
            <v>20282.558240312999</v>
          </cell>
          <cell r="W21">
            <v>0</v>
          </cell>
          <cell r="X21">
            <v>20282.558240312999</v>
          </cell>
          <cell r="Y21">
            <v>0</v>
          </cell>
          <cell r="Z21">
            <v>20282.558240312999</v>
          </cell>
          <cell r="AA21">
            <v>0</v>
          </cell>
        </row>
        <row r="22">
          <cell r="C22" t="str">
            <v>Фтористоводородная кислота 46-48%, Ч</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C23" t="str">
            <v>фтористоводор кислота ОСЧ 27 -5</v>
          </cell>
          <cell r="D23">
            <v>58374.137691231692</v>
          </cell>
          <cell r="E23">
            <v>0</v>
          </cell>
          <cell r="F23">
            <v>48509.910081254398</v>
          </cell>
          <cell r="G23">
            <v>0</v>
          </cell>
          <cell r="H23">
            <v>48509.910081254398</v>
          </cell>
          <cell r="I23">
            <v>0</v>
          </cell>
          <cell r="J23">
            <v>48209.896807939032</v>
          </cell>
          <cell r="K23">
            <v>0</v>
          </cell>
          <cell r="L23">
            <v>48209.733127939035</v>
          </cell>
          <cell r="M23">
            <v>0</v>
          </cell>
          <cell r="N23">
            <v>48209.733127939035</v>
          </cell>
          <cell r="O23">
            <v>0</v>
          </cell>
          <cell r="P23">
            <v>47848.807956781893</v>
          </cell>
          <cell r="Q23">
            <v>0</v>
          </cell>
          <cell r="R23">
            <v>47848.807956781893</v>
          </cell>
          <cell r="S23">
            <v>0</v>
          </cell>
          <cell r="T23">
            <v>47848.807956781893</v>
          </cell>
          <cell r="U23">
            <v>0</v>
          </cell>
          <cell r="V23">
            <v>47604.023796854795</v>
          </cell>
          <cell r="W23">
            <v>0</v>
          </cell>
          <cell r="X23">
            <v>47604.023796854795</v>
          </cell>
          <cell r="Y23">
            <v>0</v>
          </cell>
          <cell r="Z23">
            <v>47604.023796854795</v>
          </cell>
          <cell r="AA23">
            <v>0</v>
          </cell>
        </row>
        <row r="24">
          <cell r="C24" t="str">
            <v xml:space="preserve">фтористоводородная кислота 70% </v>
          </cell>
          <cell r="D24">
            <v>34328.380082909993</v>
          </cell>
          <cell r="E24">
            <v>0</v>
          </cell>
          <cell r="F24">
            <v>34616.489895551997</v>
          </cell>
          <cell r="G24">
            <v>0</v>
          </cell>
          <cell r="H24">
            <v>34616.489895551997</v>
          </cell>
          <cell r="I24">
            <v>0</v>
          </cell>
          <cell r="J24">
            <v>34335.650496597998</v>
          </cell>
          <cell r="K24">
            <v>0</v>
          </cell>
          <cell r="L24">
            <v>34335.650496597998</v>
          </cell>
          <cell r="M24">
            <v>0</v>
          </cell>
          <cell r="N24">
            <v>34335.650496597998</v>
          </cell>
          <cell r="O24">
            <v>0</v>
          </cell>
          <cell r="P24">
            <v>33964.813001889997</v>
          </cell>
          <cell r="Q24">
            <v>0</v>
          </cell>
          <cell r="R24">
            <v>33964.813001889997</v>
          </cell>
          <cell r="S24">
            <v>0</v>
          </cell>
          <cell r="T24">
            <v>33964.813001889997</v>
          </cell>
          <cell r="U24">
            <v>0</v>
          </cell>
          <cell r="V24">
            <v>33735.155691377993</v>
          </cell>
          <cell r="W24">
            <v>0</v>
          </cell>
          <cell r="X24">
            <v>33735.155691377993</v>
          </cell>
          <cell r="Y24">
            <v>0</v>
          </cell>
          <cell r="Z24">
            <v>33735.155691377993</v>
          </cell>
          <cell r="AA24">
            <v>0</v>
          </cell>
        </row>
        <row r="25">
          <cell r="C25" t="str">
            <v>тринатрийфосфат, мешки 35 кг</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C26" t="str">
            <v>диаммонийфосфат, мешки 35 кг</v>
          </cell>
          <cell r="D26">
            <v>43496.775999999998</v>
          </cell>
          <cell r="E26">
            <v>0</v>
          </cell>
          <cell r="F26">
            <v>41893.379200000003</v>
          </cell>
          <cell r="G26">
            <v>0</v>
          </cell>
          <cell r="H26">
            <v>45573.379200000003</v>
          </cell>
          <cell r="I26">
            <v>0</v>
          </cell>
          <cell r="J26">
            <v>43913.77564</v>
          </cell>
          <cell r="K26">
            <v>0</v>
          </cell>
          <cell r="L26">
            <v>43913.77564</v>
          </cell>
          <cell r="M26">
            <v>0</v>
          </cell>
          <cell r="N26">
            <v>43913.77564</v>
          </cell>
          <cell r="O26">
            <v>0</v>
          </cell>
          <cell r="P26">
            <v>46026.203199999996</v>
          </cell>
          <cell r="Q26">
            <v>0</v>
          </cell>
          <cell r="R26">
            <v>46026.203199999996</v>
          </cell>
          <cell r="S26">
            <v>0</v>
          </cell>
          <cell r="T26">
            <v>46026.203199999996</v>
          </cell>
          <cell r="U26">
            <v>0</v>
          </cell>
          <cell r="V26">
            <v>48228.38852</v>
          </cell>
          <cell r="W26">
            <v>0</v>
          </cell>
          <cell r="X26">
            <v>48228.38852</v>
          </cell>
          <cell r="Y26">
            <v>0</v>
          </cell>
          <cell r="Z26">
            <v>48228.38852</v>
          </cell>
          <cell r="AA26">
            <v>0</v>
          </cell>
        </row>
        <row r="27">
          <cell r="C27" t="str">
            <v>калий фтористый 2-водный (1-й рецепт)</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row>
        <row r="28">
          <cell r="C28" t="str">
            <v>калий фтористый кислый - бифторид</v>
          </cell>
          <cell r="D28">
            <v>66429.068822599977</v>
          </cell>
          <cell r="E28">
            <v>0</v>
          </cell>
          <cell r="F28">
            <v>64965.02282471997</v>
          </cell>
          <cell r="G28">
            <v>0</v>
          </cell>
          <cell r="H28">
            <v>70515.02282471997</v>
          </cell>
          <cell r="I28">
            <v>0</v>
          </cell>
          <cell r="J28">
            <v>68500.104234279977</v>
          </cell>
          <cell r="K28">
            <v>0</v>
          </cell>
          <cell r="L28">
            <v>68500.104234279977</v>
          </cell>
          <cell r="M28">
            <v>0</v>
          </cell>
          <cell r="N28">
            <v>68500.104234279977</v>
          </cell>
          <cell r="O28">
            <v>0</v>
          </cell>
          <cell r="P28">
            <v>72109.624165399975</v>
          </cell>
          <cell r="Q28">
            <v>0</v>
          </cell>
          <cell r="R28">
            <v>72109.624165399975</v>
          </cell>
          <cell r="S28">
            <v>0</v>
          </cell>
          <cell r="T28">
            <v>72109.624165399975</v>
          </cell>
          <cell r="U28">
            <v>0</v>
          </cell>
          <cell r="V28">
            <v>76003.654525079968</v>
          </cell>
          <cell r="W28">
            <v>0</v>
          </cell>
          <cell r="X28">
            <v>76003.654525079968</v>
          </cell>
          <cell r="Y28">
            <v>0</v>
          </cell>
          <cell r="Z28">
            <v>76003.654525079968</v>
          </cell>
          <cell r="AA28">
            <v>0</v>
          </cell>
        </row>
        <row r="29">
          <cell r="C29" t="str">
            <v>натрий фтористый</v>
          </cell>
          <cell r="D29">
            <v>78404.338855249996</v>
          </cell>
          <cell r="E29">
            <v>0</v>
          </cell>
          <cell r="F29">
            <v>78107.823775299999</v>
          </cell>
          <cell r="G29">
            <v>0</v>
          </cell>
          <cell r="H29">
            <v>82557.823775299999</v>
          </cell>
          <cell r="I29">
            <v>0</v>
          </cell>
          <cell r="J29">
            <v>81838.82022845</v>
          </cell>
          <cell r="K29">
            <v>0</v>
          </cell>
          <cell r="L29">
            <v>81838.82022845</v>
          </cell>
          <cell r="M29">
            <v>0</v>
          </cell>
          <cell r="N29">
            <v>81838.82022845</v>
          </cell>
          <cell r="O29">
            <v>0</v>
          </cell>
          <cell r="P29">
            <v>85652.296389750001</v>
          </cell>
          <cell r="Q29">
            <v>0</v>
          </cell>
          <cell r="R29">
            <v>85652.296389750001</v>
          </cell>
          <cell r="S29">
            <v>0</v>
          </cell>
          <cell r="T29">
            <v>85652.296389750001</v>
          </cell>
          <cell r="U29">
            <v>0</v>
          </cell>
          <cell r="V29">
            <v>89736.252282949994</v>
          </cell>
          <cell r="W29">
            <v>0</v>
          </cell>
          <cell r="X29">
            <v>89736.252282949994</v>
          </cell>
          <cell r="Y29">
            <v>0</v>
          </cell>
          <cell r="Z29">
            <v>89736.252282949994</v>
          </cell>
          <cell r="AA29">
            <v>0</v>
          </cell>
        </row>
        <row r="30">
          <cell r="C30" t="str">
            <v>Натрий фтористый ЧДА в барабанах по 35 кг</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row>
        <row r="31">
          <cell r="C31" t="str">
            <v>аммоний фтористый Ч, мешки 10 кг</v>
          </cell>
          <cell r="D31">
            <v>92478.0671115</v>
          </cell>
          <cell r="E31">
            <v>0</v>
          </cell>
          <cell r="F31">
            <v>92640.074407799984</v>
          </cell>
          <cell r="G31">
            <v>0</v>
          </cell>
          <cell r="H31">
            <v>97340.074407799984</v>
          </cell>
          <cell r="I31">
            <v>0</v>
          </cell>
          <cell r="J31">
            <v>96993.4278147</v>
          </cell>
          <cell r="K31">
            <v>0</v>
          </cell>
          <cell r="L31">
            <v>96993.4278147</v>
          </cell>
          <cell r="M31">
            <v>0</v>
          </cell>
          <cell r="N31">
            <v>96993.4278147</v>
          </cell>
          <cell r="O31">
            <v>0</v>
          </cell>
          <cell r="P31">
            <v>101437.43415849999</v>
          </cell>
          <cell r="Q31">
            <v>0</v>
          </cell>
          <cell r="R31">
            <v>101437.43415849999</v>
          </cell>
          <cell r="S31">
            <v>0</v>
          </cell>
          <cell r="T31">
            <v>101437.43415849999</v>
          </cell>
          <cell r="U31">
            <v>0</v>
          </cell>
          <cell r="V31">
            <v>106195.25938170002</v>
          </cell>
          <cell r="W31">
            <v>0</v>
          </cell>
          <cell r="X31">
            <v>106195.25938170002</v>
          </cell>
          <cell r="Y31">
            <v>0</v>
          </cell>
          <cell r="Z31">
            <v>106195.25938170002</v>
          </cell>
          <cell r="AA31">
            <v>0</v>
          </cell>
        </row>
        <row r="32">
          <cell r="C32" t="str">
            <v>Аммоний фтористый ЧДА в крафтовых мешках по 10 кг</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row>
        <row r="33">
          <cell r="C33" t="str">
            <v>аммоний фтористый кислый Ч, барабаны 35 кг</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row>
        <row r="34">
          <cell r="C34" t="str">
            <v>калий гексафторосиликат Ч, барабаны 35 кг</v>
          </cell>
          <cell r="D34">
            <v>62171.45644329999</v>
          </cell>
          <cell r="E34">
            <v>0</v>
          </cell>
          <cell r="F34">
            <v>61769.074302299996</v>
          </cell>
          <cell r="G34">
            <v>0</v>
          </cell>
          <cell r="H34">
            <v>65854.074302299996</v>
          </cell>
          <cell r="I34">
            <v>0</v>
          </cell>
          <cell r="J34">
            <v>65032.281928999997</v>
          </cell>
          <cell r="K34">
            <v>0</v>
          </cell>
          <cell r="L34">
            <v>65032.281928999997</v>
          </cell>
          <cell r="M34">
            <v>0</v>
          </cell>
          <cell r="N34">
            <v>65032.281928999997</v>
          </cell>
          <cell r="O34">
            <v>0</v>
          </cell>
          <cell r="P34">
            <v>68424.622201999999</v>
          </cell>
          <cell r="Q34">
            <v>0</v>
          </cell>
          <cell r="R34">
            <v>68424.622201999999</v>
          </cell>
          <cell r="S34">
            <v>0</v>
          </cell>
          <cell r="T34">
            <v>68424.622201999999</v>
          </cell>
          <cell r="U34">
            <v>0</v>
          </cell>
          <cell r="V34">
            <v>72038.667958300008</v>
          </cell>
          <cell r="W34">
            <v>0</v>
          </cell>
          <cell r="X34">
            <v>72038.667958300008</v>
          </cell>
          <cell r="Y34">
            <v>0</v>
          </cell>
          <cell r="Z34">
            <v>72038.667958300008</v>
          </cell>
          <cell r="AA34">
            <v>0</v>
          </cell>
        </row>
        <row r="35">
          <cell r="C35" t="str">
            <v>натрий гексафторосиликат</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row>
        <row r="36">
          <cell r="C36" t="str">
            <v>Натрий гексафторсиликат ЧДА в барабанах по 35 кг</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row>
        <row r="37">
          <cell r="C37" t="str">
            <v>алюмоаммонийные квасцы, спецконтейнера 700 кг</v>
          </cell>
          <cell r="D37">
            <v>13411.477015999999</v>
          </cell>
          <cell r="E37">
            <v>0</v>
          </cell>
          <cell r="F37">
            <v>13324.206236</v>
          </cell>
          <cell r="G37">
            <v>0</v>
          </cell>
          <cell r="H37">
            <v>13974.206236</v>
          </cell>
          <cell r="I37">
            <v>0</v>
          </cell>
          <cell r="J37">
            <v>13883.874446</v>
          </cell>
          <cell r="K37">
            <v>0</v>
          </cell>
          <cell r="L37">
            <v>13883.874446</v>
          </cell>
          <cell r="M37">
            <v>0</v>
          </cell>
          <cell r="N37">
            <v>13883.874446</v>
          </cell>
          <cell r="O37">
            <v>0</v>
          </cell>
          <cell r="P37">
            <v>14387.928405999999</v>
          </cell>
          <cell r="Q37">
            <v>0</v>
          </cell>
          <cell r="R37">
            <v>14387.928405999999</v>
          </cell>
          <cell r="S37">
            <v>0</v>
          </cell>
          <cell r="T37">
            <v>14387.928405999999</v>
          </cell>
          <cell r="U37">
            <v>0</v>
          </cell>
          <cell r="V37">
            <v>14996.176595999999</v>
          </cell>
          <cell r="W37">
            <v>0</v>
          </cell>
          <cell r="X37">
            <v>14996.176595999999</v>
          </cell>
          <cell r="Y37">
            <v>0</v>
          </cell>
          <cell r="Z37">
            <v>14996.176595999999</v>
          </cell>
          <cell r="AA37">
            <v>0</v>
          </cell>
        </row>
        <row r="38">
          <cell r="C38" t="str">
            <v>алюмоаммонийные квасцы, спецконтейнера 700 кг</v>
          </cell>
          <cell r="D38">
            <v>15526.477015999999</v>
          </cell>
          <cell r="E38">
            <v>0</v>
          </cell>
          <cell r="F38">
            <v>15439.206236</v>
          </cell>
          <cell r="G38">
            <v>0</v>
          </cell>
          <cell r="H38">
            <v>16174.206236</v>
          </cell>
          <cell r="I38">
            <v>0</v>
          </cell>
          <cell r="J38">
            <v>16083.874446</v>
          </cell>
          <cell r="K38">
            <v>0</v>
          </cell>
          <cell r="L38">
            <v>16083.874446</v>
          </cell>
          <cell r="M38">
            <v>0</v>
          </cell>
          <cell r="N38">
            <v>16083.874446</v>
          </cell>
          <cell r="O38">
            <v>0</v>
          </cell>
          <cell r="P38">
            <v>16677.928405999999</v>
          </cell>
          <cell r="Q38">
            <v>0</v>
          </cell>
          <cell r="R38">
            <v>16677.928405999999</v>
          </cell>
          <cell r="S38">
            <v>0</v>
          </cell>
          <cell r="T38">
            <v>16677.928405999999</v>
          </cell>
          <cell r="U38">
            <v>0</v>
          </cell>
          <cell r="V38">
            <v>17371.176595999998</v>
          </cell>
          <cell r="W38">
            <v>0</v>
          </cell>
          <cell r="X38">
            <v>17371.176595999998</v>
          </cell>
          <cell r="Y38">
            <v>0</v>
          </cell>
          <cell r="Z38">
            <v>17371.176595999998</v>
          </cell>
          <cell r="AA38">
            <v>0</v>
          </cell>
        </row>
        <row r="39">
          <cell r="C39" t="str">
            <v>алюмокалиевые квасцы, мешки 35 кг</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row>
        <row r="40">
          <cell r="C40" t="str">
            <v>коагулянт Касофт,  водный р-р в таре</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1">
          <cell r="C41" t="str">
            <v>алюминий сернокислый (водный раствор) в таре</v>
          </cell>
          <cell r="D41">
            <v>2958.0450000000001</v>
          </cell>
          <cell r="E41">
            <v>0</v>
          </cell>
          <cell r="F41">
            <v>2923.1540379999997</v>
          </cell>
          <cell r="G41">
            <v>0</v>
          </cell>
          <cell r="H41">
            <v>3083.1540379999997</v>
          </cell>
          <cell r="I41">
            <v>0</v>
          </cell>
          <cell r="J41">
            <v>3047.041984</v>
          </cell>
          <cell r="K41">
            <v>0</v>
          </cell>
          <cell r="L41">
            <v>3047.041984</v>
          </cell>
          <cell r="M41">
            <v>0</v>
          </cell>
          <cell r="N41">
            <v>3047.041984</v>
          </cell>
          <cell r="O41">
            <v>0</v>
          </cell>
          <cell r="P41">
            <v>3145.4241819999997</v>
          </cell>
          <cell r="Q41">
            <v>0</v>
          </cell>
          <cell r="R41">
            <v>3145.4241819999997</v>
          </cell>
          <cell r="S41">
            <v>0</v>
          </cell>
          <cell r="T41">
            <v>3145.4241819999997</v>
          </cell>
          <cell r="U41">
            <v>0</v>
          </cell>
          <cell r="V41">
            <v>3276.7421770000001</v>
          </cell>
          <cell r="W41">
            <v>0</v>
          </cell>
          <cell r="X41">
            <v>3276.7421770000001</v>
          </cell>
          <cell r="Y41">
            <v>0</v>
          </cell>
          <cell r="Z41">
            <v>3276.7421770000001</v>
          </cell>
          <cell r="AA41">
            <v>0</v>
          </cell>
        </row>
        <row r="42">
          <cell r="C42" t="str">
            <v xml:space="preserve">тетрафтороборная кислота </v>
          </cell>
          <cell r="D42">
            <v>47241.086842830002</v>
          </cell>
          <cell r="E42">
            <v>0</v>
          </cell>
          <cell r="F42">
            <v>46982.829439740002</v>
          </cell>
          <cell r="G42">
            <v>0</v>
          </cell>
          <cell r="H42">
            <v>46982.829439740002</v>
          </cell>
          <cell r="I42">
            <v>0</v>
          </cell>
          <cell r="J42">
            <v>46400.67744562999</v>
          </cell>
          <cell r="K42">
            <v>0</v>
          </cell>
          <cell r="L42">
            <v>46400.529605629985</v>
          </cell>
          <cell r="M42">
            <v>0</v>
          </cell>
          <cell r="N42">
            <v>46400.529605629985</v>
          </cell>
          <cell r="O42">
            <v>0</v>
          </cell>
          <cell r="P42">
            <v>45747.233693289993</v>
          </cell>
          <cell r="Q42">
            <v>0</v>
          </cell>
          <cell r="R42">
            <v>45747.233693289993</v>
          </cell>
          <cell r="S42">
            <v>0</v>
          </cell>
          <cell r="T42">
            <v>45747.233693289993</v>
          </cell>
          <cell r="U42">
            <v>0</v>
          </cell>
          <cell r="V42">
            <v>45155.800614970001</v>
          </cell>
          <cell r="W42">
            <v>0</v>
          </cell>
          <cell r="X42">
            <v>45155.800614970001</v>
          </cell>
          <cell r="Y42">
            <v>0</v>
          </cell>
          <cell r="Z42">
            <v>45155.800614970001</v>
          </cell>
          <cell r="AA42">
            <v>0</v>
          </cell>
        </row>
        <row r="43">
          <cell r="C43" t="str">
            <v>калий тетрафтороборат</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C44" t="str">
            <v>магний фтористый модифицированный (МФМ) м Б</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row>
        <row r="45">
          <cell r="C45" t="str">
            <v>Гексафторокремниевая кислота 45% в бутыл</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C46" t="str">
            <v>фтористоводородная кислота 40% в давал таре 16 м</v>
          </cell>
          <cell r="D46">
            <v>22914.593374384996</v>
          </cell>
          <cell r="E46">
            <v>0</v>
          </cell>
          <cell r="F46">
            <v>23138.501105521998</v>
          </cell>
          <cell r="G46">
            <v>0</v>
          </cell>
          <cell r="H46">
            <v>23138.501105521998</v>
          </cell>
          <cell r="I46">
            <v>0</v>
          </cell>
          <cell r="J46">
            <v>23032.785099752997</v>
          </cell>
          <cell r="K46">
            <v>0</v>
          </cell>
          <cell r="L46">
            <v>23032.785099752997</v>
          </cell>
          <cell r="M46">
            <v>0</v>
          </cell>
          <cell r="N46">
            <v>23032.785099752997</v>
          </cell>
          <cell r="O46">
            <v>0</v>
          </cell>
          <cell r="P46">
            <v>22882.598376914997</v>
          </cell>
          <cell r="Q46">
            <v>0</v>
          </cell>
          <cell r="R46">
            <v>22882.598376914997</v>
          </cell>
          <cell r="S46">
            <v>0</v>
          </cell>
          <cell r="T46">
            <v>22882.598376914997</v>
          </cell>
          <cell r="U46">
            <v>0</v>
          </cell>
          <cell r="V46">
            <v>22816.765937082997</v>
          </cell>
          <cell r="W46">
            <v>0</v>
          </cell>
          <cell r="X46">
            <v>22816.765937082997</v>
          </cell>
          <cell r="Y46">
            <v>0</v>
          </cell>
          <cell r="Z46">
            <v>22816.765937082997</v>
          </cell>
          <cell r="AA46">
            <v>0</v>
          </cell>
        </row>
        <row r="47">
          <cell r="C47" t="str">
            <v>Кислота фтористоводородная 40%,Ч,в давальческой таре в одномест.ящике</v>
          </cell>
          <cell r="D47">
            <v>26414.593374384996</v>
          </cell>
          <cell r="E47">
            <v>0</v>
          </cell>
          <cell r="F47">
            <v>26638.501105521998</v>
          </cell>
          <cell r="G47">
            <v>0</v>
          </cell>
          <cell r="H47">
            <v>26638.501105521998</v>
          </cell>
          <cell r="I47">
            <v>0</v>
          </cell>
          <cell r="J47">
            <v>27532.785099752997</v>
          </cell>
          <cell r="K47">
            <v>0</v>
          </cell>
          <cell r="L47">
            <v>27532.785099752997</v>
          </cell>
          <cell r="M47">
            <v>0</v>
          </cell>
          <cell r="N47">
            <v>27532.785099752997</v>
          </cell>
          <cell r="O47">
            <v>0</v>
          </cell>
          <cell r="P47">
            <v>29382.598376914997</v>
          </cell>
          <cell r="Q47">
            <v>0</v>
          </cell>
          <cell r="R47">
            <v>29382.598376914997</v>
          </cell>
          <cell r="S47">
            <v>0</v>
          </cell>
          <cell r="T47">
            <v>29382.598376914997</v>
          </cell>
          <cell r="U47">
            <v>0</v>
          </cell>
          <cell r="V47">
            <v>30316.765937082997</v>
          </cell>
          <cell r="W47">
            <v>0</v>
          </cell>
          <cell r="X47">
            <v>30316.765937082997</v>
          </cell>
          <cell r="Y47">
            <v>0</v>
          </cell>
          <cell r="Z47">
            <v>30316.765937082997</v>
          </cell>
          <cell r="AA47">
            <v>0</v>
          </cell>
        </row>
        <row r="48">
          <cell r="C48" t="str">
            <v>К-та фтористоводородная концент-ная,Ч,в давальческой таре в 1мес.ящике</v>
          </cell>
          <cell r="D48">
            <v>27425.570252409994</v>
          </cell>
          <cell r="E48">
            <v>0</v>
          </cell>
          <cell r="F48">
            <v>27817.535740051997</v>
          </cell>
          <cell r="G48">
            <v>0</v>
          </cell>
          <cell r="H48">
            <v>27817.535740051997</v>
          </cell>
          <cell r="I48">
            <v>0</v>
          </cell>
          <cell r="J48">
            <v>27640.703755097991</v>
          </cell>
          <cell r="K48">
            <v>0</v>
          </cell>
          <cell r="L48">
            <v>27640.703755097991</v>
          </cell>
          <cell r="M48">
            <v>0</v>
          </cell>
          <cell r="N48">
            <v>27640.703755097991</v>
          </cell>
          <cell r="O48">
            <v>0</v>
          </cell>
          <cell r="P48">
            <v>27380.210935389994</v>
          </cell>
          <cell r="Q48">
            <v>0</v>
          </cell>
          <cell r="R48">
            <v>27380.210935389994</v>
          </cell>
          <cell r="S48">
            <v>0</v>
          </cell>
          <cell r="T48">
            <v>27380.210935389994</v>
          </cell>
          <cell r="U48">
            <v>0</v>
          </cell>
          <cell r="V48">
            <v>27260.781910877991</v>
          </cell>
          <cell r="W48">
            <v>0</v>
          </cell>
          <cell r="X48">
            <v>27260.781910877991</v>
          </cell>
          <cell r="Y48">
            <v>0</v>
          </cell>
          <cell r="Z48">
            <v>27260.781910877991</v>
          </cell>
          <cell r="AA48">
            <v>0</v>
          </cell>
        </row>
        <row r="49">
          <cell r="C49" t="str">
            <v>фтористоводородная кислота концентр в давал таре 16 м</v>
          </cell>
          <cell r="D49">
            <v>18425.570252409994</v>
          </cell>
          <cell r="E49">
            <v>0</v>
          </cell>
          <cell r="F49">
            <v>18817.535740051997</v>
          </cell>
          <cell r="G49">
            <v>0</v>
          </cell>
          <cell r="H49">
            <v>18817.535740051997</v>
          </cell>
          <cell r="I49">
            <v>0</v>
          </cell>
          <cell r="J49">
            <v>18640.703755097991</v>
          </cell>
          <cell r="K49">
            <v>0</v>
          </cell>
          <cell r="L49">
            <v>18640.703755097991</v>
          </cell>
          <cell r="M49">
            <v>0</v>
          </cell>
          <cell r="N49">
            <v>18640.703755097991</v>
          </cell>
          <cell r="O49">
            <v>0</v>
          </cell>
          <cell r="P49">
            <v>18380.210935389994</v>
          </cell>
          <cell r="Q49">
            <v>0</v>
          </cell>
          <cell r="R49">
            <v>18380.210935389994</v>
          </cell>
          <cell r="S49">
            <v>0</v>
          </cell>
          <cell r="T49">
            <v>18380.210935389994</v>
          </cell>
          <cell r="U49">
            <v>0</v>
          </cell>
          <cell r="V49">
            <v>18260.781910877991</v>
          </cell>
          <cell r="W49">
            <v>0</v>
          </cell>
          <cell r="X49">
            <v>18260.781910877991</v>
          </cell>
          <cell r="Y49">
            <v>0</v>
          </cell>
          <cell r="Z49">
            <v>18260.781910877991</v>
          </cell>
          <cell r="AA49">
            <v>0</v>
          </cell>
        </row>
        <row r="50">
          <cell r="C50" t="str">
            <v>фтористоводородная кислота концентр в давал таре 2 м</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row>
        <row r="51">
          <cell r="C51" t="str">
            <v>Натрий фторид гидрофторид, ЧДА, Ч</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C52" t="str">
            <v>Калий фтористый, марка Б, в барабанах по 35кг</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row>
        <row r="53">
          <cell r="C53" t="str">
            <v>К-та фтористоводородная 40%,в давальческой таре, в бочке 200л</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row>
        <row r="54">
          <cell r="C54" t="str">
            <v>кальций хлористый жидкий на пыли ОЭМК, ЖДЦ V63</v>
          </cell>
          <cell r="D54">
            <v>1188.5305800000001</v>
          </cell>
          <cell r="E54">
            <v>0</v>
          </cell>
          <cell r="F54">
            <v>1188.49344</v>
          </cell>
          <cell r="G54">
            <v>0</v>
          </cell>
          <cell r="H54">
            <v>1188.49344</v>
          </cell>
          <cell r="I54">
            <v>0</v>
          </cell>
          <cell r="J54">
            <v>1182.8501999999999</v>
          </cell>
          <cell r="K54">
            <v>0</v>
          </cell>
          <cell r="L54">
            <v>1182.8501999999999</v>
          </cell>
          <cell r="M54">
            <v>0</v>
          </cell>
          <cell r="N54">
            <v>1182.8501999999999</v>
          </cell>
          <cell r="O54">
            <v>0</v>
          </cell>
          <cell r="P54">
            <v>1177.2049199999999</v>
          </cell>
          <cell r="Q54">
            <v>0</v>
          </cell>
          <cell r="R54">
            <v>1177.2049199999999</v>
          </cell>
          <cell r="S54">
            <v>0</v>
          </cell>
          <cell r="T54">
            <v>1177.2049199999999</v>
          </cell>
          <cell r="U54">
            <v>0</v>
          </cell>
          <cell r="V54">
            <v>1171.66902</v>
          </cell>
          <cell r="W54">
            <v>0</v>
          </cell>
          <cell r="X54">
            <v>1171.6318799999999</v>
          </cell>
          <cell r="Y54">
            <v>0</v>
          </cell>
          <cell r="Z54">
            <v>1171.6318799999999</v>
          </cell>
          <cell r="AA54">
            <v>0</v>
          </cell>
        </row>
        <row r="55">
          <cell r="C55" t="str">
            <v>Анодный газ (фтор)</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C56" t="str">
            <v>Элегаз повышенной чистоты, баллоны 40 дм3</v>
          </cell>
          <cell r="D56">
            <v>211603.78313778131</v>
          </cell>
          <cell r="E56">
            <v>0</v>
          </cell>
          <cell r="F56">
            <v>211987.24555934157</v>
          </cell>
          <cell r="G56">
            <v>0</v>
          </cell>
          <cell r="H56">
            <v>211987.24555934157</v>
          </cell>
          <cell r="I56">
            <v>0</v>
          </cell>
          <cell r="J56">
            <v>211588.06258021729</v>
          </cell>
          <cell r="K56">
            <v>0</v>
          </cell>
          <cell r="L56">
            <v>211588.06258021729</v>
          </cell>
          <cell r="M56">
            <v>0</v>
          </cell>
          <cell r="N56">
            <v>211588.06258021729</v>
          </cell>
          <cell r="O56">
            <v>0</v>
          </cell>
          <cell r="P56">
            <v>211099.91064232175</v>
          </cell>
          <cell r="Q56">
            <v>0</v>
          </cell>
          <cell r="R56">
            <v>211099.91064232175</v>
          </cell>
          <cell r="S56">
            <v>0</v>
          </cell>
          <cell r="T56">
            <v>211099.91064232175</v>
          </cell>
          <cell r="U56">
            <v>0</v>
          </cell>
          <cell r="V56">
            <v>210819.60113200961</v>
          </cell>
          <cell r="W56">
            <v>0</v>
          </cell>
          <cell r="X56">
            <v>210819.60113200961</v>
          </cell>
          <cell r="Y56">
            <v>0</v>
          </cell>
          <cell r="Z56">
            <v>210819.60113200961</v>
          </cell>
          <cell r="AA56">
            <v>0</v>
          </cell>
        </row>
        <row r="57">
          <cell r="C57" t="str">
            <v>Элегаз повышенной чистоты в таре потребителя (экспорт)</v>
          </cell>
          <cell r="D57">
            <v>0</v>
          </cell>
          <cell r="E57">
            <v>121603.7831377813</v>
          </cell>
          <cell r="F57">
            <v>0</v>
          </cell>
          <cell r="G57">
            <v>121987.24555934157</v>
          </cell>
          <cell r="H57">
            <v>0</v>
          </cell>
          <cell r="I57">
            <v>121987.24555934157</v>
          </cell>
          <cell r="J57">
            <v>0</v>
          </cell>
          <cell r="K57">
            <v>121588.06258021729</v>
          </cell>
          <cell r="L57">
            <v>0</v>
          </cell>
          <cell r="M57">
            <v>121588.06258021729</v>
          </cell>
          <cell r="N57">
            <v>0</v>
          </cell>
          <cell r="O57">
            <v>121588.06258021729</v>
          </cell>
          <cell r="P57">
            <v>0</v>
          </cell>
          <cell r="Q57">
            <v>121099.91064232175</v>
          </cell>
          <cell r="R57">
            <v>0</v>
          </cell>
          <cell r="S57">
            <v>121099.91064232175</v>
          </cell>
          <cell r="T57">
            <v>0</v>
          </cell>
          <cell r="U57">
            <v>121099.91064232175</v>
          </cell>
          <cell r="V57">
            <v>0</v>
          </cell>
          <cell r="W57">
            <v>120819.60113200961</v>
          </cell>
          <cell r="X57">
            <v>0</v>
          </cell>
          <cell r="Y57">
            <v>120819.60113200961</v>
          </cell>
          <cell r="Z57">
            <v>0</v>
          </cell>
          <cell r="AA57">
            <v>120819.60113200961</v>
          </cell>
        </row>
        <row r="58">
          <cell r="C58" t="str">
            <v>Состав кислотный КСПЭО-2 марка Б, ЖДЦ V63</v>
          </cell>
          <cell r="D58">
            <v>3793.808</v>
          </cell>
          <cell r="E58">
            <v>0</v>
          </cell>
          <cell r="F58">
            <v>3793.808</v>
          </cell>
          <cell r="G58">
            <v>0</v>
          </cell>
          <cell r="H58">
            <v>3943.808</v>
          </cell>
          <cell r="I58">
            <v>0</v>
          </cell>
          <cell r="J58">
            <v>3943.808</v>
          </cell>
          <cell r="K58">
            <v>0</v>
          </cell>
          <cell r="L58">
            <v>3943.808</v>
          </cell>
          <cell r="M58">
            <v>0</v>
          </cell>
          <cell r="N58">
            <v>3943.808</v>
          </cell>
          <cell r="O58">
            <v>0</v>
          </cell>
          <cell r="P58">
            <v>4103.808</v>
          </cell>
          <cell r="Q58">
            <v>0</v>
          </cell>
          <cell r="R58">
            <v>4103.808</v>
          </cell>
          <cell r="S58">
            <v>0</v>
          </cell>
          <cell r="T58">
            <v>4103.808</v>
          </cell>
          <cell r="U58">
            <v>0</v>
          </cell>
          <cell r="V58">
            <v>4268.808</v>
          </cell>
          <cell r="W58">
            <v>0</v>
          </cell>
          <cell r="X58">
            <v>4268.808</v>
          </cell>
          <cell r="Y58">
            <v>0</v>
          </cell>
          <cell r="Z58">
            <v>4268.808</v>
          </cell>
          <cell r="AA58">
            <v>0</v>
          </cell>
        </row>
        <row r="59">
          <cell r="C59" t="str">
            <v>Трифторид калия (электролит)</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C60" t="str">
            <v>Хладон-22, баллоны 12 дм3</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C61" t="str">
            <v>Хладон-22, баллоны 40 дм3</v>
          </cell>
          <cell r="D61">
            <v>36585.096214421596</v>
          </cell>
          <cell r="E61">
            <v>0</v>
          </cell>
          <cell r="F61">
            <v>36772.687082779521</v>
          </cell>
          <cell r="G61">
            <v>0</v>
          </cell>
          <cell r="H61">
            <v>36743.926042779523</v>
          </cell>
          <cell r="I61">
            <v>0</v>
          </cell>
          <cell r="J61">
            <v>36470.478632464467</v>
          </cell>
          <cell r="K61">
            <v>0</v>
          </cell>
          <cell r="L61">
            <v>36506.723412464475</v>
          </cell>
          <cell r="M61">
            <v>0</v>
          </cell>
          <cell r="N61">
            <v>36705.40937246447</v>
          </cell>
          <cell r="O61">
            <v>0</v>
          </cell>
          <cell r="P61">
            <v>36504.504588226395</v>
          </cell>
          <cell r="Q61">
            <v>0</v>
          </cell>
          <cell r="R61">
            <v>36465.618488226391</v>
          </cell>
          <cell r="S61">
            <v>0</v>
          </cell>
          <cell r="T61">
            <v>36497.314328226399</v>
          </cell>
          <cell r="U61">
            <v>0</v>
          </cell>
          <cell r="V61">
            <v>36664.868655157283</v>
          </cell>
          <cell r="W61">
            <v>0</v>
          </cell>
          <cell r="X61">
            <v>36528.106975157287</v>
          </cell>
          <cell r="Y61">
            <v>0</v>
          </cell>
          <cell r="Z61">
            <v>36392.519215157285</v>
          </cell>
          <cell r="AA61">
            <v>0</v>
          </cell>
        </row>
        <row r="62">
          <cell r="C62" t="str">
            <v>Хладон-22, спецконтейнер 900 дм3</v>
          </cell>
          <cell r="D62">
            <v>16014.510469558998</v>
          </cell>
          <cell r="E62">
            <v>0</v>
          </cell>
          <cell r="F62">
            <v>16170.267344884807</v>
          </cell>
          <cell r="G62">
            <v>0</v>
          </cell>
          <cell r="H62">
            <v>16141.705244884804</v>
          </cell>
          <cell r="I62">
            <v>0</v>
          </cell>
          <cell r="J62">
            <v>15839.065785550214</v>
          </cell>
          <cell r="K62">
            <v>0</v>
          </cell>
          <cell r="L62">
            <v>15875.059860550216</v>
          </cell>
          <cell r="M62">
            <v>0</v>
          </cell>
          <cell r="N62">
            <v>16072.371510550212</v>
          </cell>
          <cell r="O62">
            <v>0</v>
          </cell>
          <cell r="P62">
            <v>15840.317369711018</v>
          </cell>
          <cell r="Q62">
            <v>0</v>
          </cell>
          <cell r="R62">
            <v>15801.700244711021</v>
          </cell>
          <cell r="S62">
            <v>0</v>
          </cell>
          <cell r="T62">
            <v>15833.176844711015</v>
          </cell>
          <cell r="U62">
            <v>0</v>
          </cell>
          <cell r="V62">
            <v>15965.077602572193</v>
          </cell>
          <cell r="W62">
            <v>0</v>
          </cell>
          <cell r="X62">
            <v>15829.261902572194</v>
          </cell>
          <cell r="Y62">
            <v>0</v>
          </cell>
          <cell r="Z62">
            <v>15694.612002572198</v>
          </cell>
          <cell r="AA62">
            <v>0</v>
          </cell>
        </row>
        <row r="63">
          <cell r="C63" t="str">
            <v>Хладон-14, баллоны 40 дм3</v>
          </cell>
          <cell r="D63">
            <v>261875.52080572606</v>
          </cell>
          <cell r="E63">
            <v>0</v>
          </cell>
          <cell r="F63">
            <v>261019.67926747492</v>
          </cell>
          <cell r="G63">
            <v>0</v>
          </cell>
          <cell r="H63">
            <v>261019.67926747492</v>
          </cell>
          <cell r="I63">
            <v>0</v>
          </cell>
          <cell r="J63">
            <v>259211.29138708656</v>
          </cell>
          <cell r="K63">
            <v>0</v>
          </cell>
          <cell r="L63">
            <v>259211.29138708656</v>
          </cell>
          <cell r="M63">
            <v>0</v>
          </cell>
          <cell r="N63">
            <v>259211.29138708656</v>
          </cell>
          <cell r="O63">
            <v>0</v>
          </cell>
          <cell r="P63">
            <v>257217.73024709185</v>
          </cell>
          <cell r="Q63">
            <v>0</v>
          </cell>
          <cell r="R63">
            <v>257217.73024709185</v>
          </cell>
          <cell r="S63">
            <v>0</v>
          </cell>
          <cell r="T63">
            <v>257217.73024709185</v>
          </cell>
          <cell r="U63">
            <v>0</v>
          </cell>
          <cell r="V63">
            <v>255394.21781558037</v>
          </cell>
          <cell r="W63">
            <v>0</v>
          </cell>
          <cell r="X63">
            <v>255394.21781558037</v>
          </cell>
          <cell r="Y63">
            <v>0</v>
          </cell>
          <cell r="Z63">
            <v>255394.26881558035</v>
          </cell>
          <cell r="AA63">
            <v>0</v>
          </cell>
        </row>
        <row r="64">
          <cell r="C64" t="str">
            <v>Хладон-14, баллоны 40 дм3 (экспорт)</v>
          </cell>
          <cell r="D64">
            <v>0</v>
          </cell>
          <cell r="E64">
            <v>122744.52080572608</v>
          </cell>
          <cell r="F64">
            <v>0</v>
          </cell>
          <cell r="G64">
            <v>121888.6792674749</v>
          </cell>
          <cell r="H64">
            <v>0</v>
          </cell>
          <cell r="I64">
            <v>121888.6792674749</v>
          </cell>
          <cell r="J64">
            <v>0</v>
          </cell>
          <cell r="K64">
            <v>120080.29138708655</v>
          </cell>
          <cell r="L64">
            <v>0</v>
          </cell>
          <cell r="M64">
            <v>120080.29138708655</v>
          </cell>
          <cell r="N64">
            <v>0</v>
          </cell>
          <cell r="O64">
            <v>120080.29138708655</v>
          </cell>
          <cell r="P64">
            <v>0</v>
          </cell>
          <cell r="Q64">
            <v>118086.73024709187</v>
          </cell>
          <cell r="R64">
            <v>0</v>
          </cell>
          <cell r="S64">
            <v>118086.73024709187</v>
          </cell>
          <cell r="T64">
            <v>0</v>
          </cell>
          <cell r="U64">
            <v>118086.73024709187</v>
          </cell>
          <cell r="V64">
            <v>0</v>
          </cell>
          <cell r="W64">
            <v>116263.21781558036</v>
          </cell>
          <cell r="X64">
            <v>0</v>
          </cell>
          <cell r="Y64">
            <v>116263.21781558036</v>
          </cell>
          <cell r="Z64">
            <v>0</v>
          </cell>
          <cell r="AA64">
            <v>116263.26881558036</v>
          </cell>
        </row>
        <row r="65">
          <cell r="C65" t="str">
            <v>Смесевой хладон R404а в  спецконт</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row>
        <row r="66">
          <cell r="C66" t="str">
            <v>Кислота соляная ингибированная в таре потребителя</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row>
        <row r="67">
          <cell r="C67" t="str">
            <v>Хладон-22 (R-22) в спецконтейнерах 900 дм3 импорт</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row>
        <row r="68">
          <cell r="C68" t="str">
            <v>Хладон 22 в танкконтейнерах</v>
          </cell>
          <cell r="D68">
            <v>22078.488477751795</v>
          </cell>
          <cell r="E68">
            <v>0</v>
          </cell>
          <cell r="F68">
            <v>22264.21445134496</v>
          </cell>
          <cell r="G68">
            <v>0</v>
          </cell>
          <cell r="H68">
            <v>22235.76603134496</v>
          </cell>
          <cell r="I68">
            <v>0</v>
          </cell>
          <cell r="J68">
            <v>21966.013525942042</v>
          </cell>
          <cell r="K68">
            <v>0</v>
          </cell>
          <cell r="L68">
            <v>22001.86434094204</v>
          </cell>
          <cell r="M68">
            <v>0</v>
          </cell>
          <cell r="N68">
            <v>22198.390670942041</v>
          </cell>
          <cell r="O68">
            <v>0</v>
          </cell>
          <cell r="P68">
            <v>21999.856134902206</v>
          </cell>
          <cell r="Q68">
            <v>0</v>
          </cell>
          <cell r="R68">
            <v>21961.392709902211</v>
          </cell>
          <cell r="S68">
            <v>0</v>
          </cell>
          <cell r="T68">
            <v>21992.744029902206</v>
          </cell>
          <cell r="U68">
            <v>0</v>
          </cell>
          <cell r="V68">
            <v>22158.127712066438</v>
          </cell>
          <cell r="W68">
            <v>0</v>
          </cell>
          <cell r="X68">
            <v>22022.85257206644</v>
          </cell>
          <cell r="Y68">
            <v>0</v>
          </cell>
          <cell r="Z68">
            <v>21888.738592066438</v>
          </cell>
          <cell r="AA68">
            <v>0</v>
          </cell>
        </row>
        <row r="69">
          <cell r="C69" t="str">
            <v>Смесевой хладон R404а в  баллонах однораз</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row>
        <row r="70">
          <cell r="C70" t="str">
            <v>Шестифтористый вольрам</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row>
        <row r="71">
          <cell r="C71" t="str">
            <v>Хладон-21, спецконтейнер 900 дм3</v>
          </cell>
          <cell r="D71">
            <v>34758.45432235</v>
          </cell>
          <cell r="E71">
            <v>0</v>
          </cell>
          <cell r="F71">
            <v>34780.708432360007</v>
          </cell>
          <cell r="G71">
            <v>0</v>
          </cell>
          <cell r="H71">
            <v>34755.101032360006</v>
          </cell>
          <cell r="I71">
            <v>0</v>
          </cell>
          <cell r="J71">
            <v>34574.127689589994</v>
          </cell>
          <cell r="K71">
            <v>0</v>
          </cell>
          <cell r="L71">
            <v>34606.398239589995</v>
          </cell>
          <cell r="M71">
            <v>0</v>
          </cell>
          <cell r="N71">
            <v>34783.298339589994</v>
          </cell>
          <cell r="O71">
            <v>0</v>
          </cell>
          <cell r="P71">
            <v>34704.349667800008</v>
          </cell>
          <cell r="Q71">
            <v>0</v>
          </cell>
          <cell r="R71">
            <v>34669.727417800008</v>
          </cell>
          <cell r="S71">
            <v>0</v>
          </cell>
          <cell r="T71">
            <v>34697.947817800006</v>
          </cell>
          <cell r="U71">
            <v>0</v>
          </cell>
          <cell r="V71">
            <v>34900.267799590001</v>
          </cell>
          <cell r="W71">
            <v>0</v>
          </cell>
          <cell r="X71">
            <v>34778.501999590007</v>
          </cell>
          <cell r="Y71">
            <v>0</v>
          </cell>
          <cell r="Z71">
            <v>34657.781399590007</v>
          </cell>
          <cell r="AA71">
            <v>0</v>
          </cell>
        </row>
        <row r="72">
          <cell r="C72" t="str">
            <v>Хладон 134а спецконтейнер 900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row>
        <row r="73">
          <cell r="C73" t="str">
            <v>Хладон 134а баллоны 40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row>
        <row r="74">
          <cell r="C74" t="str">
            <v>Пятифтористый йод</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row>
        <row r="75">
          <cell r="C75" t="str">
            <v>Ингибированная смесь кислот соляной и фтористовод., ЖДС 63</v>
          </cell>
          <cell r="D75">
            <v>1639.644</v>
          </cell>
          <cell r="E75">
            <v>0</v>
          </cell>
          <cell r="F75">
            <v>1630.5311999999999</v>
          </cell>
          <cell r="G75">
            <v>0</v>
          </cell>
          <cell r="H75">
            <v>1630.5311999999999</v>
          </cell>
          <cell r="I75">
            <v>0</v>
          </cell>
          <cell r="J75">
            <v>1621.1</v>
          </cell>
          <cell r="K75">
            <v>0</v>
          </cell>
          <cell r="L75">
            <v>1621.1</v>
          </cell>
          <cell r="M75">
            <v>0</v>
          </cell>
          <cell r="N75">
            <v>1621.1</v>
          </cell>
          <cell r="O75">
            <v>0</v>
          </cell>
          <cell r="P75">
            <v>1611.3384000000001</v>
          </cell>
          <cell r="Q75">
            <v>0</v>
          </cell>
          <cell r="R75">
            <v>1611.3384000000001</v>
          </cell>
          <cell r="S75">
            <v>0</v>
          </cell>
          <cell r="T75">
            <v>1611.3384000000001</v>
          </cell>
          <cell r="U75">
            <v>0</v>
          </cell>
          <cell r="V75">
            <v>1601.2352000000001</v>
          </cell>
          <cell r="W75">
            <v>0</v>
          </cell>
          <cell r="X75">
            <v>1601.2352000000001</v>
          </cell>
          <cell r="Y75">
            <v>0</v>
          </cell>
          <cell r="Z75">
            <v>1601.2352000000001</v>
          </cell>
          <cell r="AA75">
            <v>0</v>
          </cell>
        </row>
        <row r="76">
          <cell r="C76" t="str">
            <v>Смесь соляной и фтористов. кислот, неингибированная, ЖДЦ</v>
          </cell>
          <cell r="D76">
            <v>3600</v>
          </cell>
          <cell r="E76">
            <v>0</v>
          </cell>
          <cell r="F76">
            <v>3600</v>
          </cell>
          <cell r="G76">
            <v>0</v>
          </cell>
          <cell r="H76">
            <v>3600</v>
          </cell>
          <cell r="I76">
            <v>0</v>
          </cell>
          <cell r="J76">
            <v>3600</v>
          </cell>
          <cell r="K76">
            <v>0</v>
          </cell>
          <cell r="L76">
            <v>3600</v>
          </cell>
          <cell r="M76">
            <v>0</v>
          </cell>
          <cell r="N76">
            <v>3600</v>
          </cell>
          <cell r="O76">
            <v>0</v>
          </cell>
          <cell r="P76">
            <v>3600</v>
          </cell>
          <cell r="Q76">
            <v>0</v>
          </cell>
          <cell r="R76">
            <v>3600</v>
          </cell>
          <cell r="S76">
            <v>0</v>
          </cell>
          <cell r="T76">
            <v>3600</v>
          </cell>
          <cell r="U76">
            <v>0</v>
          </cell>
          <cell r="V76">
            <v>3600</v>
          </cell>
          <cell r="W76">
            <v>0</v>
          </cell>
          <cell r="X76">
            <v>3600</v>
          </cell>
          <cell r="Y76">
            <v>0</v>
          </cell>
          <cell r="Z76">
            <v>3600</v>
          </cell>
          <cell r="AA76">
            <v>0</v>
          </cell>
        </row>
        <row r="77">
          <cell r="C77" t="str">
            <v>Кислота соляная неингибирован не менее 30%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row>
        <row r="78">
          <cell r="C78" t="str">
            <v>Кислота соляная ингибированная в ЖДЦ V63</v>
          </cell>
          <cell r="D78">
            <v>939.64400000000001</v>
          </cell>
          <cell r="E78">
            <v>0</v>
          </cell>
          <cell r="F78">
            <v>930.53120000000001</v>
          </cell>
          <cell r="G78">
            <v>0</v>
          </cell>
          <cell r="H78">
            <v>930.53120000000001</v>
          </cell>
          <cell r="I78">
            <v>0</v>
          </cell>
          <cell r="J78">
            <v>921.09999999999991</v>
          </cell>
          <cell r="K78">
            <v>0</v>
          </cell>
          <cell r="L78">
            <v>921.09999999999991</v>
          </cell>
          <cell r="M78">
            <v>0</v>
          </cell>
          <cell r="N78">
            <v>921.09999999999991</v>
          </cell>
          <cell r="O78">
            <v>0</v>
          </cell>
          <cell r="P78">
            <v>911.33840000000009</v>
          </cell>
          <cell r="Q78">
            <v>0</v>
          </cell>
          <cell r="R78">
            <v>911.33840000000009</v>
          </cell>
          <cell r="S78">
            <v>0</v>
          </cell>
          <cell r="T78">
            <v>911.33840000000009</v>
          </cell>
          <cell r="U78">
            <v>0</v>
          </cell>
          <cell r="V78">
            <v>901.23520000000008</v>
          </cell>
          <cell r="W78">
            <v>0</v>
          </cell>
          <cell r="X78">
            <v>901.23520000000008</v>
          </cell>
          <cell r="Y78">
            <v>0</v>
          </cell>
          <cell r="Z78">
            <v>901.23520000000008</v>
          </cell>
          <cell r="AA78">
            <v>0</v>
          </cell>
        </row>
        <row r="79">
          <cell r="C79" t="str">
            <v>Хладон-22</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row>
        <row r="80">
          <cell r="C80" t="str">
            <v>Фторопласт-4 (экспорт)</v>
          </cell>
          <cell r="D80">
            <v>0</v>
          </cell>
          <cell r="E80">
            <v>53053.897019442156</v>
          </cell>
          <cell r="F80">
            <v>0</v>
          </cell>
          <cell r="G80">
            <v>53376.333267597962</v>
          </cell>
          <cell r="H80">
            <v>0</v>
          </cell>
          <cell r="I80">
            <v>53316.617163597955</v>
          </cell>
          <cell r="J80">
            <v>0</v>
          </cell>
          <cell r="K80">
            <v>52544.491840726478</v>
          </cell>
          <cell r="L80">
            <v>0</v>
          </cell>
          <cell r="M80">
            <v>52619.74631872648</v>
          </cell>
          <cell r="N80">
            <v>0</v>
          </cell>
          <cell r="O80">
            <v>53032.274914726469</v>
          </cell>
          <cell r="P80">
            <v>0</v>
          </cell>
          <cell r="Q80">
            <v>52544.814862822663</v>
          </cell>
          <cell r="R80">
            <v>0</v>
          </cell>
          <cell r="S80">
            <v>52464.076252822662</v>
          </cell>
          <cell r="T80">
            <v>0</v>
          </cell>
          <cell r="U80">
            <v>52529.885836822665</v>
          </cell>
          <cell r="V80">
            <v>0</v>
          </cell>
          <cell r="W80">
            <v>52930.457584195712</v>
          </cell>
          <cell r="X80">
            <v>0</v>
          </cell>
          <cell r="Y80">
            <v>52643.808616195704</v>
          </cell>
          <cell r="Z80">
            <v>0</v>
          </cell>
          <cell r="AA80">
            <v>52362.289840195721</v>
          </cell>
        </row>
        <row r="81">
          <cell r="C81" t="str">
            <v>Фторопласт-4 (внутр р)</v>
          </cell>
          <cell r="D81">
            <v>68053.897019442156</v>
          </cell>
          <cell r="E81">
            <v>0</v>
          </cell>
          <cell r="F81">
            <v>68376.333267597962</v>
          </cell>
          <cell r="G81">
            <v>0</v>
          </cell>
          <cell r="H81">
            <v>68316.617163597955</v>
          </cell>
          <cell r="I81">
            <v>0</v>
          </cell>
          <cell r="J81">
            <v>67544.491840726478</v>
          </cell>
          <cell r="K81">
            <v>0</v>
          </cell>
          <cell r="L81">
            <v>67619.74631872648</v>
          </cell>
          <cell r="M81">
            <v>0</v>
          </cell>
          <cell r="N81">
            <v>68032.274914726469</v>
          </cell>
          <cell r="O81">
            <v>0</v>
          </cell>
          <cell r="P81">
            <v>67544.814862822663</v>
          </cell>
          <cell r="Q81">
            <v>0</v>
          </cell>
          <cell r="R81">
            <v>67464.076252822662</v>
          </cell>
          <cell r="S81">
            <v>0</v>
          </cell>
          <cell r="T81">
            <v>67529.885836822665</v>
          </cell>
          <cell r="U81">
            <v>0</v>
          </cell>
          <cell r="V81">
            <v>67930.457584195712</v>
          </cell>
          <cell r="W81">
            <v>0</v>
          </cell>
          <cell r="X81">
            <v>67643.808616195704</v>
          </cell>
          <cell r="Y81">
            <v>0</v>
          </cell>
          <cell r="Z81">
            <v>67362.289840195721</v>
          </cell>
          <cell r="AA81">
            <v>0</v>
          </cell>
        </row>
        <row r="82">
          <cell r="C82" t="str">
            <v>Фторопласт-4Д (экспорт)</v>
          </cell>
          <cell r="D82">
            <v>0</v>
          </cell>
          <cell r="E82">
            <v>56157.963570378794</v>
          </cell>
          <cell r="F82">
            <v>0</v>
          </cell>
          <cell r="G82">
            <v>56051.661186919388</v>
          </cell>
          <cell r="H82">
            <v>0</v>
          </cell>
          <cell r="I82">
            <v>55987.261466919372</v>
          </cell>
          <cell r="J82">
            <v>0</v>
          </cell>
          <cell r="K82">
            <v>54628.494553822617</v>
          </cell>
          <cell r="L82">
            <v>0</v>
          </cell>
          <cell r="M82">
            <v>54709.651343822596</v>
          </cell>
          <cell r="N82">
            <v>0</v>
          </cell>
          <cell r="O82">
            <v>55154.535123822599</v>
          </cell>
          <cell r="P82">
            <v>0</v>
          </cell>
          <cell r="Q82">
            <v>54138.922740985174</v>
          </cell>
          <cell r="R82">
            <v>0</v>
          </cell>
          <cell r="S82">
            <v>54051.851690985175</v>
          </cell>
          <cell r="T82">
            <v>0</v>
          </cell>
          <cell r="U82">
            <v>54122.822810985177</v>
          </cell>
          <cell r="V82">
            <v>0</v>
          </cell>
          <cell r="W82">
            <v>54079.079200113061</v>
          </cell>
          <cell r="X82">
            <v>0</v>
          </cell>
          <cell r="Y82">
            <v>53769.947960113044</v>
          </cell>
          <cell r="Z82">
            <v>0</v>
          </cell>
          <cell r="AA82">
            <v>53466.349280113049</v>
          </cell>
        </row>
        <row r="83">
          <cell r="C83" t="str">
            <v>Фторопласт-4Д (внутр р)</v>
          </cell>
          <cell r="D83">
            <v>76157.963570378794</v>
          </cell>
          <cell r="E83">
            <v>0</v>
          </cell>
          <cell r="F83">
            <v>76051.661186919388</v>
          </cell>
          <cell r="G83">
            <v>0</v>
          </cell>
          <cell r="H83">
            <v>75987.261466919372</v>
          </cell>
          <cell r="I83">
            <v>0</v>
          </cell>
          <cell r="J83">
            <v>74628.494553822617</v>
          </cell>
          <cell r="K83">
            <v>0</v>
          </cell>
          <cell r="L83">
            <v>74709.651343822596</v>
          </cell>
          <cell r="M83">
            <v>0</v>
          </cell>
          <cell r="N83">
            <v>75154.535123822599</v>
          </cell>
          <cell r="O83">
            <v>0</v>
          </cell>
          <cell r="P83">
            <v>74138.922740985174</v>
          </cell>
          <cell r="Q83">
            <v>0</v>
          </cell>
          <cell r="R83">
            <v>74051.851690985175</v>
          </cell>
          <cell r="S83">
            <v>0</v>
          </cell>
          <cell r="T83">
            <v>74122.822810985177</v>
          </cell>
          <cell r="U83">
            <v>0</v>
          </cell>
          <cell r="V83">
            <v>74079.079200113061</v>
          </cell>
          <cell r="W83">
            <v>0</v>
          </cell>
          <cell r="X83">
            <v>73769.947960113044</v>
          </cell>
          <cell r="Y83">
            <v>0</v>
          </cell>
          <cell r="Z83">
            <v>73466.349280113049</v>
          </cell>
          <cell r="AA83">
            <v>0</v>
          </cell>
        </row>
        <row r="84">
          <cell r="C84" t="str">
            <v>Фторопласт -4ТМ экспорт</v>
          </cell>
          <cell r="D84">
            <v>0</v>
          </cell>
          <cell r="E84">
            <v>66396.393893543413</v>
          </cell>
          <cell r="F84">
            <v>0</v>
          </cell>
          <cell r="G84">
            <v>66726.72076046851</v>
          </cell>
          <cell r="H84">
            <v>0</v>
          </cell>
          <cell r="I84">
            <v>71665.24830046852</v>
          </cell>
          <cell r="J84">
            <v>0</v>
          </cell>
          <cell r="K84">
            <v>70798.86771251254</v>
          </cell>
          <cell r="L84">
            <v>0</v>
          </cell>
          <cell r="M84">
            <v>70876.335557512517</v>
          </cell>
          <cell r="N84">
            <v>0</v>
          </cell>
          <cell r="O84">
            <v>71300.99734751253</v>
          </cell>
          <cell r="P84">
            <v>0</v>
          </cell>
          <cell r="Q84">
            <v>70797.420475258637</v>
          </cell>
          <cell r="R84">
            <v>0</v>
          </cell>
          <cell r="S84">
            <v>70714.307200258627</v>
          </cell>
          <cell r="T84">
            <v>0</v>
          </cell>
          <cell r="U84">
            <v>70782.052360258647</v>
          </cell>
          <cell r="V84">
            <v>0</v>
          </cell>
          <cell r="W84">
            <v>76262.671245789737</v>
          </cell>
          <cell r="X84">
            <v>0</v>
          </cell>
          <cell r="Y84">
            <v>75967.591425789753</v>
          </cell>
          <cell r="Z84">
            <v>0</v>
          </cell>
          <cell r="AA84">
            <v>75677.792685789755</v>
          </cell>
        </row>
        <row r="85">
          <cell r="C85" t="str">
            <v>Фторопласт -4ТМ внутр</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row>
        <row r="86">
          <cell r="C86" t="str">
            <v>Фторопласт-4А (экспорт)</v>
          </cell>
          <cell r="D86">
            <v>0</v>
          </cell>
          <cell r="E86">
            <v>87481.984833543378</v>
          </cell>
          <cell r="F86">
            <v>0</v>
          </cell>
          <cell r="G86">
            <v>87813.591905468493</v>
          </cell>
          <cell r="H86">
            <v>0</v>
          </cell>
          <cell r="I86">
            <v>87752.119445468488</v>
          </cell>
          <cell r="J86">
            <v>0</v>
          </cell>
          <cell r="K86">
            <v>86906.983757512542</v>
          </cell>
          <cell r="L86">
            <v>0</v>
          </cell>
          <cell r="M86">
            <v>86984.451602512534</v>
          </cell>
          <cell r="N86">
            <v>0</v>
          </cell>
          <cell r="O86">
            <v>87409.113392512532</v>
          </cell>
          <cell r="P86">
            <v>0</v>
          </cell>
          <cell r="Q86">
            <v>96906.835490258614</v>
          </cell>
          <cell r="R86">
            <v>0</v>
          </cell>
          <cell r="S86">
            <v>96823.722215258604</v>
          </cell>
          <cell r="T86">
            <v>0</v>
          </cell>
          <cell r="U86">
            <v>96891.46737525861</v>
          </cell>
          <cell r="V86">
            <v>0</v>
          </cell>
          <cell r="W86">
            <v>97353.477230789693</v>
          </cell>
          <cell r="X86">
            <v>0</v>
          </cell>
          <cell r="Y86">
            <v>102058.39741078969</v>
          </cell>
          <cell r="Z86">
            <v>0</v>
          </cell>
          <cell r="AA86">
            <v>101768.5986707897</v>
          </cell>
        </row>
        <row r="87">
          <cell r="C87" t="str">
            <v>Фторопласт-4А (внутр р)</v>
          </cell>
          <cell r="D87">
            <v>115481.98483354338</v>
          </cell>
          <cell r="E87">
            <v>0</v>
          </cell>
          <cell r="F87">
            <v>115813.59190546849</v>
          </cell>
          <cell r="G87">
            <v>0</v>
          </cell>
          <cell r="H87">
            <v>124072.11944546849</v>
          </cell>
          <cell r="I87">
            <v>0</v>
          </cell>
          <cell r="J87">
            <v>123226.98375751254</v>
          </cell>
          <cell r="K87">
            <v>0</v>
          </cell>
          <cell r="L87">
            <v>123304.45160251253</v>
          </cell>
          <cell r="M87">
            <v>0</v>
          </cell>
          <cell r="N87">
            <v>123729.11339251253</v>
          </cell>
          <cell r="O87">
            <v>0</v>
          </cell>
          <cell r="P87">
            <v>131876.83549025861</v>
          </cell>
          <cell r="Q87">
            <v>0</v>
          </cell>
          <cell r="R87">
            <v>131793.7222152586</v>
          </cell>
          <cell r="S87">
            <v>0</v>
          </cell>
          <cell r="T87">
            <v>131861.46737525862</v>
          </cell>
          <cell r="U87">
            <v>0</v>
          </cell>
          <cell r="V87">
            <v>141323.47723078969</v>
          </cell>
          <cell r="W87">
            <v>0</v>
          </cell>
          <cell r="X87">
            <v>141028.39741078968</v>
          </cell>
          <cell r="Y87">
            <v>0</v>
          </cell>
          <cell r="Z87">
            <v>140738.59867078968</v>
          </cell>
          <cell r="AA87">
            <v>0</v>
          </cell>
        </row>
        <row r="88">
          <cell r="C88" t="str">
            <v>Суспензия фторопластовая ДС в 5л.</v>
          </cell>
          <cell r="D88">
            <v>125699.04161938503</v>
          </cell>
          <cell r="E88">
            <v>0</v>
          </cell>
          <cell r="F88">
            <v>125313.096579772</v>
          </cell>
          <cell r="G88">
            <v>0</v>
          </cell>
          <cell r="H88">
            <v>125239.91507977201</v>
          </cell>
          <cell r="I88">
            <v>0</v>
          </cell>
          <cell r="J88">
            <v>123431.87604325301</v>
          </cell>
          <cell r="K88">
            <v>0</v>
          </cell>
          <cell r="L88">
            <v>123523.90166825301</v>
          </cell>
          <cell r="M88">
            <v>0</v>
          </cell>
          <cell r="N88">
            <v>124029.451418253</v>
          </cell>
          <cell r="O88">
            <v>0</v>
          </cell>
          <cell r="P88">
            <v>122601.46253366504</v>
          </cell>
          <cell r="Q88">
            <v>0</v>
          </cell>
          <cell r="R88">
            <v>122502.51815866503</v>
          </cell>
          <cell r="S88">
            <v>0</v>
          </cell>
          <cell r="T88">
            <v>122583.16715866503</v>
          </cell>
          <cell r="U88">
            <v>0</v>
          </cell>
          <cell r="V88">
            <v>122284.25403658301</v>
          </cell>
          <cell r="W88">
            <v>0</v>
          </cell>
          <cell r="X88">
            <v>121932.96853658302</v>
          </cell>
          <cell r="Y88">
            <v>0</v>
          </cell>
          <cell r="Z88">
            <v>121587.97003658302</v>
          </cell>
          <cell r="AA88">
            <v>0</v>
          </cell>
        </row>
        <row r="89">
          <cell r="C89" t="str">
            <v>Суспензия фторопластовая ДУ в 5л.</v>
          </cell>
          <cell r="D89">
            <v>81992.266653562023</v>
          </cell>
          <cell r="E89">
            <v>0</v>
          </cell>
          <cell r="F89">
            <v>79415.927687026473</v>
          </cell>
          <cell r="G89">
            <v>0</v>
          </cell>
          <cell r="H89">
            <v>90928.109887026483</v>
          </cell>
          <cell r="I89">
            <v>0</v>
          </cell>
          <cell r="J89">
            <v>86594.18107480352</v>
          </cell>
          <cell r="K89">
            <v>0</v>
          </cell>
          <cell r="L89">
            <v>86704.651424803509</v>
          </cell>
          <cell r="M89">
            <v>0</v>
          </cell>
          <cell r="N89">
            <v>87311.311124803498</v>
          </cell>
          <cell r="O89">
            <v>0</v>
          </cell>
          <cell r="P89">
            <v>95390.723237298022</v>
          </cell>
          <cell r="Q89">
            <v>0</v>
          </cell>
          <cell r="R89">
            <v>95271.989987298031</v>
          </cell>
          <cell r="S89">
            <v>0</v>
          </cell>
          <cell r="T89">
            <v>95368.768787298002</v>
          </cell>
          <cell r="U89">
            <v>0</v>
          </cell>
          <cell r="V89">
            <v>105185.66388319965</v>
          </cell>
          <cell r="W89">
            <v>0</v>
          </cell>
          <cell r="X89">
            <v>104764.12128319967</v>
          </cell>
          <cell r="Y89">
            <v>0</v>
          </cell>
          <cell r="Z89">
            <v>104350.12308319967</v>
          </cell>
          <cell r="AA89">
            <v>0</v>
          </cell>
        </row>
        <row r="90">
          <cell r="C90" t="str">
            <v>Суспензия фторопластовая ДВ в 5л.</v>
          </cell>
          <cell r="D90">
            <v>176026.11609622044</v>
          </cell>
          <cell r="E90">
            <v>0</v>
          </cell>
          <cell r="F90">
            <v>175765.26027122291</v>
          </cell>
          <cell r="G90">
            <v>0</v>
          </cell>
          <cell r="H90">
            <v>187689.15151122291</v>
          </cell>
          <cell r="I90">
            <v>0</v>
          </cell>
          <cell r="J90">
            <v>185973.55604956314</v>
          </cell>
          <cell r="K90">
            <v>0</v>
          </cell>
          <cell r="L90">
            <v>186069.27061956312</v>
          </cell>
          <cell r="M90">
            <v>0</v>
          </cell>
          <cell r="N90">
            <v>186595.04235956311</v>
          </cell>
          <cell r="O90">
            <v>0</v>
          </cell>
          <cell r="P90">
            <v>197737.62367439162</v>
          </cell>
          <cell r="Q90">
            <v>0</v>
          </cell>
          <cell r="R90">
            <v>197634.72152439161</v>
          </cell>
          <cell r="S90">
            <v>0</v>
          </cell>
          <cell r="T90">
            <v>197718.5964843916</v>
          </cell>
          <cell r="U90">
            <v>0</v>
          </cell>
          <cell r="V90">
            <v>210523.61547590632</v>
          </cell>
          <cell r="W90">
            <v>0</v>
          </cell>
          <cell r="X90">
            <v>210158.27855590632</v>
          </cell>
          <cell r="Y90">
            <v>0</v>
          </cell>
          <cell r="Z90">
            <v>209799.48011590634</v>
          </cell>
          <cell r="AA90">
            <v>0</v>
          </cell>
        </row>
        <row r="91">
          <cell r="C91" t="str">
            <v>Композиция фторопластовая Ф4С15</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row>
        <row r="92">
          <cell r="C92" t="str">
            <v>Композиция фторопластовая Ф4К15М5</v>
          </cell>
          <cell r="D92">
            <v>31504.288833237952</v>
          </cell>
          <cell r="E92">
            <v>0</v>
          </cell>
          <cell r="F92">
            <v>28999.062229781819</v>
          </cell>
          <cell r="G92">
            <v>0</v>
          </cell>
          <cell r="H92">
            <v>36548.962174881832</v>
          </cell>
          <cell r="I92">
            <v>0</v>
          </cell>
          <cell r="J92">
            <v>32926.364745697821</v>
          </cell>
          <cell r="K92">
            <v>0</v>
          </cell>
          <cell r="L92">
            <v>32989.501039372815</v>
          </cell>
          <cell r="M92">
            <v>0</v>
          </cell>
          <cell r="N92">
            <v>33335.600398222799</v>
          </cell>
          <cell r="O92">
            <v>0</v>
          </cell>
          <cell r="P92">
            <v>37853.181047335791</v>
          </cell>
          <cell r="Q92">
            <v>0</v>
          </cell>
          <cell r="R92">
            <v>37785.443728210812</v>
          </cell>
          <cell r="S92">
            <v>0</v>
          </cell>
          <cell r="T92">
            <v>37840.656033610809</v>
          </cell>
          <cell r="U92">
            <v>0</v>
          </cell>
          <cell r="V92">
            <v>43391.733075318654</v>
          </cell>
          <cell r="W92">
            <v>0</v>
          </cell>
          <cell r="X92">
            <v>43151.243022018665</v>
          </cell>
          <cell r="Y92">
            <v>0</v>
          </cell>
          <cell r="Z92">
            <v>42915.05704891865</v>
          </cell>
          <cell r="AA92">
            <v>0</v>
          </cell>
        </row>
        <row r="93">
          <cell r="C93" t="str">
            <v>Композиция фторопластовая Ф4УВ15 (Флубон-15)</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row>
        <row r="94">
          <cell r="C94" t="str">
            <v>Композиция фторопластовая Ф4К20</v>
          </cell>
          <cell r="D94">
            <v>85443.71584155719</v>
          </cell>
          <cell r="E94">
            <v>0</v>
          </cell>
          <cell r="F94">
            <v>85478.096457500389</v>
          </cell>
          <cell r="G94">
            <v>0</v>
          </cell>
          <cell r="H94">
            <v>92228.180819980393</v>
          </cell>
          <cell r="I94">
            <v>0</v>
          </cell>
          <cell r="J94">
            <v>91244.435782560133</v>
          </cell>
          <cell r="K94">
            <v>0</v>
          </cell>
          <cell r="L94">
            <v>91307.339672700138</v>
          </cell>
          <cell r="M94">
            <v>0</v>
          </cell>
          <cell r="N94">
            <v>91652.165046180133</v>
          </cell>
          <cell r="O94">
            <v>0</v>
          </cell>
          <cell r="P94">
            <v>98063.731225909985</v>
          </cell>
          <cell r="Q94">
            <v>0</v>
          </cell>
          <cell r="R94">
            <v>97996.243246609985</v>
          </cell>
          <cell r="S94">
            <v>0</v>
          </cell>
          <cell r="T94">
            <v>98051.252316529979</v>
          </cell>
          <cell r="U94">
            <v>0</v>
          </cell>
          <cell r="V94">
            <v>105555.06105158123</v>
          </cell>
          <cell r="W94">
            <v>0</v>
          </cell>
          <cell r="X94">
            <v>105315.45623774122</v>
          </cell>
          <cell r="Y94">
            <v>0</v>
          </cell>
          <cell r="Z94">
            <v>105080.13966086123</v>
          </cell>
          <cell r="AA94">
            <v>0</v>
          </cell>
        </row>
        <row r="95">
          <cell r="C95" t="str">
            <v>Тетрафторэтлен (Мономер-4)</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row>
        <row r="96">
          <cell r="C96" t="str">
            <v>Гексафторпропилен технический</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row>
        <row r="97">
          <cell r="C97" t="str">
            <v>Спирт-теломер полифтор.марка п1-п3  30 л (внутр)</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row>
        <row r="98">
          <cell r="C98" t="str">
            <v>Спирт-теломер полифтор. технический</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row>
        <row r="99">
          <cell r="C99" t="str">
            <v>Спирт-теломер марка п1,п2  в 230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row>
        <row r="100">
          <cell r="C100" t="str">
            <v>Высокоочищенная вода</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row>
        <row r="101">
          <cell r="C101" t="str">
            <v>Фтороплат 40 эксп</v>
          </cell>
          <cell r="D101">
            <v>0</v>
          </cell>
          <cell r="E101">
            <v>125181.37213670806</v>
          </cell>
          <cell r="F101">
            <v>0</v>
          </cell>
          <cell r="G101">
            <v>120472.9706790176</v>
          </cell>
          <cell r="H101">
            <v>0</v>
          </cell>
          <cell r="I101">
            <v>136014.42547901761</v>
          </cell>
          <cell r="J101">
            <v>0</v>
          </cell>
          <cell r="K101">
            <v>130047.29137620231</v>
          </cell>
          <cell r="L101">
            <v>0</v>
          </cell>
          <cell r="M101">
            <v>130116.67027620232</v>
          </cell>
          <cell r="N101">
            <v>0</v>
          </cell>
          <cell r="O101">
            <v>130521.11007620231</v>
          </cell>
          <cell r="P101">
            <v>0</v>
          </cell>
          <cell r="Q101">
            <v>140871.50756453187</v>
          </cell>
          <cell r="R101">
            <v>0</v>
          </cell>
          <cell r="S101">
            <v>140792.35206453188</v>
          </cell>
          <cell r="T101">
            <v>0</v>
          </cell>
          <cell r="U101">
            <v>140856.87126453186</v>
          </cell>
          <cell r="V101">
            <v>0</v>
          </cell>
          <cell r="W101">
            <v>152584.89663646638</v>
          </cell>
          <cell r="X101">
            <v>0</v>
          </cell>
          <cell r="Y101">
            <v>152303.86823646637</v>
          </cell>
          <cell r="Z101">
            <v>0</v>
          </cell>
          <cell r="AA101">
            <v>152027.86943646637</v>
          </cell>
        </row>
        <row r="102">
          <cell r="C102" t="str">
            <v>Хладон 21</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row>
        <row r="103">
          <cell r="C103" t="str">
            <v>Фторопластовые композиции Ф4К25 (экспорт)</v>
          </cell>
          <cell r="D103">
            <v>0</v>
          </cell>
          <cell r="E103">
            <v>107370.87524802842</v>
          </cell>
          <cell r="F103">
            <v>0</v>
          </cell>
          <cell r="G103">
            <v>106963.45693556068</v>
          </cell>
          <cell r="H103">
            <v>0</v>
          </cell>
          <cell r="I103">
            <v>114916.12314136067</v>
          </cell>
          <cell r="J103">
            <v>0</v>
          </cell>
          <cell r="K103">
            <v>113545.7994986346</v>
          </cell>
          <cell r="L103">
            <v>0</v>
          </cell>
          <cell r="M103">
            <v>113605.4497392846</v>
          </cell>
          <cell r="N103">
            <v>0</v>
          </cell>
          <cell r="O103">
            <v>113932.43931758459</v>
          </cell>
          <cell r="P103">
            <v>0</v>
          </cell>
          <cell r="Q103">
            <v>121154.91212594912</v>
          </cell>
          <cell r="R103">
            <v>0</v>
          </cell>
          <cell r="S103">
            <v>121090.91490419912</v>
          </cell>
          <cell r="T103">
            <v>0</v>
          </cell>
          <cell r="U103">
            <v>121143.07867739911</v>
          </cell>
          <cell r="V103">
            <v>0</v>
          </cell>
          <cell r="W103">
            <v>129462.18680925806</v>
          </cell>
          <cell r="X103">
            <v>0</v>
          </cell>
          <cell r="Y103">
            <v>129234.97534785805</v>
          </cell>
          <cell r="Z103">
            <v>0</v>
          </cell>
          <cell r="AA103">
            <v>129011.83031805806</v>
          </cell>
        </row>
        <row r="104">
          <cell r="C104" t="str">
            <v>Композ фторопластовая Ф4Н17М3</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row>
        <row r="105">
          <cell r="C105" t="str">
            <v>Фтороплат 40 внутр</v>
          </cell>
          <cell r="D105">
            <v>135181.37213670806</v>
          </cell>
          <cell r="E105">
            <v>0</v>
          </cell>
          <cell r="F105">
            <v>130472.9706790176</v>
          </cell>
          <cell r="G105">
            <v>0</v>
          </cell>
          <cell r="H105">
            <v>146414.42547901761</v>
          </cell>
          <cell r="I105">
            <v>0</v>
          </cell>
          <cell r="J105">
            <v>140447.29137620231</v>
          </cell>
          <cell r="K105">
            <v>0</v>
          </cell>
          <cell r="L105">
            <v>140516.67027620232</v>
          </cell>
          <cell r="M105">
            <v>0</v>
          </cell>
          <cell r="N105">
            <v>140921.11007620231</v>
          </cell>
          <cell r="O105">
            <v>0</v>
          </cell>
          <cell r="P105">
            <v>151691.50756453187</v>
          </cell>
          <cell r="Q105">
            <v>0</v>
          </cell>
          <cell r="R105">
            <v>151612.35206453188</v>
          </cell>
          <cell r="S105">
            <v>0</v>
          </cell>
          <cell r="T105">
            <v>151676.87126453186</v>
          </cell>
          <cell r="U105">
            <v>0</v>
          </cell>
          <cell r="V105">
            <v>163829.89663646638</v>
          </cell>
          <cell r="W105">
            <v>0</v>
          </cell>
          <cell r="X105">
            <v>163548.86823646637</v>
          </cell>
          <cell r="Y105">
            <v>0</v>
          </cell>
          <cell r="Z105">
            <v>163272.86943646637</v>
          </cell>
          <cell r="AA105">
            <v>0</v>
          </cell>
        </row>
        <row r="106">
          <cell r="C106" t="str">
            <v>Композиция фторопластовая Ф4С25</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row>
        <row r="107">
          <cell r="C107" t="str">
            <v>Пентафторэтилйодид</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row>
        <row r="108">
          <cell r="C108" t="str">
            <v>Ингибированная смесь кислот соляной и фтористовод., ЖДС 63</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row>
        <row r="109">
          <cell r="C109" t="str">
            <v>Хладон 125 спецконтейнер 800</v>
          </cell>
          <cell r="D109">
            <v>67354.078703022053</v>
          </cell>
          <cell r="E109">
            <v>0</v>
          </cell>
          <cell r="F109">
            <v>67815.910978563377</v>
          </cell>
          <cell r="G109">
            <v>0</v>
          </cell>
          <cell r="H109">
            <v>67815.910978563377</v>
          </cell>
          <cell r="I109">
            <v>0</v>
          </cell>
          <cell r="J109">
            <v>67214.401879260622</v>
          </cell>
          <cell r="K109">
            <v>0</v>
          </cell>
          <cell r="L109">
            <v>67214.400503202851</v>
          </cell>
          <cell r="M109">
            <v>0</v>
          </cell>
          <cell r="N109">
            <v>67214.400503202851</v>
          </cell>
          <cell r="O109">
            <v>0</v>
          </cell>
          <cell r="P109">
            <v>66622.955618427819</v>
          </cell>
          <cell r="Q109">
            <v>0</v>
          </cell>
          <cell r="R109">
            <v>66622.955618427819</v>
          </cell>
          <cell r="S109">
            <v>0</v>
          </cell>
          <cell r="T109">
            <v>66622.955618427819</v>
          </cell>
          <cell r="U109">
            <v>0</v>
          </cell>
          <cell r="V109">
            <v>66400.267044906752</v>
          </cell>
          <cell r="W109">
            <v>0</v>
          </cell>
          <cell r="X109">
            <v>66400.267044906752</v>
          </cell>
          <cell r="Y109">
            <v>0</v>
          </cell>
          <cell r="Z109">
            <v>66400.267044906752</v>
          </cell>
          <cell r="AA109">
            <v>0</v>
          </cell>
        </row>
        <row r="110">
          <cell r="C110" t="str">
            <v>Хладон 125 баллоны 40</v>
          </cell>
          <cell r="D110">
            <v>177354.07870302204</v>
          </cell>
          <cell r="E110">
            <v>0</v>
          </cell>
          <cell r="F110">
            <v>177815.91097856336</v>
          </cell>
          <cell r="G110">
            <v>0</v>
          </cell>
          <cell r="H110">
            <v>177815.91097856336</v>
          </cell>
          <cell r="I110">
            <v>0</v>
          </cell>
          <cell r="J110">
            <v>177214.40187926061</v>
          </cell>
          <cell r="K110">
            <v>0</v>
          </cell>
          <cell r="L110">
            <v>177214.40050320287</v>
          </cell>
          <cell r="M110">
            <v>0</v>
          </cell>
          <cell r="N110">
            <v>177214.40050320287</v>
          </cell>
          <cell r="O110">
            <v>0</v>
          </cell>
          <cell r="P110">
            <v>176622.95561842783</v>
          </cell>
          <cell r="Q110">
            <v>0</v>
          </cell>
          <cell r="R110">
            <v>176622.95561842783</v>
          </cell>
          <cell r="S110">
            <v>0</v>
          </cell>
          <cell r="T110">
            <v>176622.95561842783</v>
          </cell>
          <cell r="U110">
            <v>0</v>
          </cell>
          <cell r="V110">
            <v>176400.26704490674</v>
          </cell>
          <cell r="W110">
            <v>0</v>
          </cell>
          <cell r="X110">
            <v>176400.26704490674</v>
          </cell>
          <cell r="Y110">
            <v>0</v>
          </cell>
          <cell r="Z110">
            <v>176400.26704490674</v>
          </cell>
          <cell r="AA110">
            <v>0</v>
          </cell>
        </row>
        <row r="111">
          <cell r="C111" t="str">
            <v>Хладон 125 МГП80</v>
          </cell>
          <cell r="D111">
            <v>287354.07870302204</v>
          </cell>
          <cell r="E111">
            <v>0</v>
          </cell>
          <cell r="F111">
            <v>287815.91097856336</v>
          </cell>
          <cell r="G111">
            <v>0</v>
          </cell>
          <cell r="H111">
            <v>287815.91097856336</v>
          </cell>
          <cell r="I111">
            <v>0</v>
          </cell>
          <cell r="J111">
            <v>287214.40187926061</v>
          </cell>
          <cell r="K111">
            <v>0</v>
          </cell>
          <cell r="L111">
            <v>287214.40050320287</v>
          </cell>
          <cell r="M111">
            <v>0</v>
          </cell>
          <cell r="N111">
            <v>287214.40050320287</v>
          </cell>
          <cell r="O111">
            <v>0</v>
          </cell>
          <cell r="P111">
            <v>286622.95561842783</v>
          </cell>
          <cell r="Q111">
            <v>0</v>
          </cell>
          <cell r="R111">
            <v>286622.95561842783</v>
          </cell>
          <cell r="S111">
            <v>0</v>
          </cell>
          <cell r="T111">
            <v>286622.95561842783</v>
          </cell>
          <cell r="U111">
            <v>0</v>
          </cell>
          <cell r="V111">
            <v>286400.26704490674</v>
          </cell>
          <cell r="W111">
            <v>0</v>
          </cell>
          <cell r="X111">
            <v>286400.26704490674</v>
          </cell>
          <cell r="Y111">
            <v>0</v>
          </cell>
          <cell r="Z111">
            <v>286400.26704490674</v>
          </cell>
          <cell r="AA111">
            <v>0</v>
          </cell>
        </row>
        <row r="112">
          <cell r="C112" t="str">
            <v>Хладон 125 (экспорт)</v>
          </cell>
          <cell r="D112">
            <v>0</v>
          </cell>
          <cell r="E112">
            <v>22354.078703022053</v>
          </cell>
          <cell r="F112">
            <v>0</v>
          </cell>
          <cell r="G112">
            <v>22815.910978563377</v>
          </cell>
          <cell r="H112">
            <v>0</v>
          </cell>
          <cell r="I112">
            <v>22815.910978563377</v>
          </cell>
          <cell r="J112">
            <v>0</v>
          </cell>
          <cell r="K112">
            <v>22214.401879260622</v>
          </cell>
          <cell r="L112">
            <v>0</v>
          </cell>
          <cell r="M112">
            <v>22214.400503202851</v>
          </cell>
          <cell r="N112">
            <v>0</v>
          </cell>
          <cell r="O112">
            <v>22214.400503202851</v>
          </cell>
          <cell r="P112">
            <v>0</v>
          </cell>
          <cell r="Q112">
            <v>21622.955618427819</v>
          </cell>
          <cell r="R112">
            <v>0</v>
          </cell>
          <cell r="S112">
            <v>21622.955618427819</v>
          </cell>
          <cell r="T112">
            <v>0</v>
          </cell>
          <cell r="U112">
            <v>21622.955618427819</v>
          </cell>
          <cell r="V112">
            <v>0</v>
          </cell>
          <cell r="W112">
            <v>21400.267044906752</v>
          </cell>
          <cell r="X112">
            <v>0</v>
          </cell>
          <cell r="Y112">
            <v>21400.267044906752</v>
          </cell>
          <cell r="Z112">
            <v>0</v>
          </cell>
          <cell r="AA112">
            <v>21400.267044906752</v>
          </cell>
        </row>
        <row r="113">
          <cell r="C113" t="str">
            <v>Хладон 318 экспорт спецконтейнер 800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row>
        <row r="114">
          <cell r="C114" t="str">
            <v>Хладон 318 спецконтейнер 900</v>
          </cell>
          <cell r="D114">
            <v>323338.56511000003</v>
          </cell>
          <cell r="E114">
            <v>0</v>
          </cell>
          <cell r="F114">
            <v>323338.36710999999</v>
          </cell>
          <cell r="G114">
            <v>0</v>
          </cell>
          <cell r="H114">
            <v>323338.36710999999</v>
          </cell>
          <cell r="I114">
            <v>0</v>
          </cell>
          <cell r="J114">
            <v>322812.28448999999</v>
          </cell>
          <cell r="K114">
            <v>0</v>
          </cell>
          <cell r="L114">
            <v>322812.28448999999</v>
          </cell>
          <cell r="M114">
            <v>0</v>
          </cell>
          <cell r="N114">
            <v>322812.28448999999</v>
          </cell>
          <cell r="O114">
            <v>0</v>
          </cell>
          <cell r="P114">
            <v>322812.06449000002</v>
          </cell>
          <cell r="Q114">
            <v>0</v>
          </cell>
          <cell r="R114">
            <v>322812.06449000002</v>
          </cell>
          <cell r="S114">
            <v>0</v>
          </cell>
          <cell r="T114">
            <v>322812.06449000002</v>
          </cell>
          <cell r="U114">
            <v>0</v>
          </cell>
          <cell r="V114">
            <v>323337.72911000001</v>
          </cell>
          <cell r="W114">
            <v>0</v>
          </cell>
          <cell r="X114">
            <v>323337.72911000001</v>
          </cell>
          <cell r="Y114">
            <v>0</v>
          </cell>
          <cell r="Z114">
            <v>323337.72911000001</v>
          </cell>
          <cell r="AA114">
            <v>0</v>
          </cell>
        </row>
        <row r="115">
          <cell r="C115" t="str">
            <v>Хладон 318 баллоны 40</v>
          </cell>
          <cell r="D115">
            <v>488338.56511000003</v>
          </cell>
          <cell r="E115">
            <v>0</v>
          </cell>
          <cell r="F115">
            <v>488338.36710999999</v>
          </cell>
          <cell r="G115">
            <v>0</v>
          </cell>
          <cell r="H115">
            <v>488338.36710999999</v>
          </cell>
          <cell r="I115">
            <v>0</v>
          </cell>
          <cell r="J115">
            <v>487812.28448999999</v>
          </cell>
          <cell r="K115">
            <v>0</v>
          </cell>
          <cell r="L115">
            <v>487812.28448999999</v>
          </cell>
          <cell r="M115">
            <v>0</v>
          </cell>
          <cell r="N115">
            <v>487812.28448999999</v>
          </cell>
          <cell r="O115">
            <v>0</v>
          </cell>
          <cell r="P115">
            <v>487812.06449000002</v>
          </cell>
          <cell r="Q115">
            <v>0</v>
          </cell>
          <cell r="R115">
            <v>487812.06449000002</v>
          </cell>
          <cell r="S115">
            <v>0</v>
          </cell>
          <cell r="T115">
            <v>487812.06449000002</v>
          </cell>
          <cell r="U115">
            <v>0</v>
          </cell>
          <cell r="V115">
            <v>488337.72911000001</v>
          </cell>
          <cell r="W115">
            <v>0</v>
          </cell>
          <cell r="X115">
            <v>488337.72911000001</v>
          </cell>
          <cell r="Y115">
            <v>0</v>
          </cell>
          <cell r="Z115">
            <v>488337.72911000001</v>
          </cell>
          <cell r="AA115">
            <v>0</v>
          </cell>
        </row>
        <row r="116">
          <cell r="C116" t="str">
            <v>Хладон 318 (экспорт)</v>
          </cell>
          <cell r="D116">
            <v>0</v>
          </cell>
          <cell r="E116">
            <v>313338.56511000003</v>
          </cell>
          <cell r="F116">
            <v>0</v>
          </cell>
          <cell r="G116">
            <v>313338.36710999999</v>
          </cell>
          <cell r="H116">
            <v>0</v>
          </cell>
          <cell r="I116">
            <v>313338.36710999999</v>
          </cell>
          <cell r="J116">
            <v>0</v>
          </cell>
          <cell r="K116">
            <v>312812.28448999999</v>
          </cell>
          <cell r="L116">
            <v>0</v>
          </cell>
          <cell r="M116">
            <v>312812.28448999999</v>
          </cell>
          <cell r="N116">
            <v>0</v>
          </cell>
          <cell r="O116">
            <v>312812.28448999999</v>
          </cell>
          <cell r="P116">
            <v>0</v>
          </cell>
          <cell r="Q116">
            <v>312812.06449000002</v>
          </cell>
          <cell r="R116">
            <v>0</v>
          </cell>
          <cell r="S116">
            <v>312812.06449000002</v>
          </cell>
          <cell r="T116">
            <v>0</v>
          </cell>
          <cell r="U116">
            <v>312812.06449000002</v>
          </cell>
          <cell r="V116">
            <v>0</v>
          </cell>
          <cell r="W116">
            <v>313337.72911000001</v>
          </cell>
          <cell r="X116">
            <v>0</v>
          </cell>
          <cell r="Y116">
            <v>313337.72911000001</v>
          </cell>
          <cell r="Z116">
            <v>0</v>
          </cell>
          <cell r="AA116">
            <v>313337.72911000001</v>
          </cell>
        </row>
        <row r="117">
          <cell r="C117" t="str">
            <v>Хладон 227еа в спецконтейнерах</v>
          </cell>
          <cell r="D117">
            <v>400218.06555466726</v>
          </cell>
          <cell r="E117">
            <v>0</v>
          </cell>
          <cell r="F117">
            <v>400169.11490925343</v>
          </cell>
          <cell r="G117">
            <v>0</v>
          </cell>
          <cell r="H117">
            <v>400169.11490925343</v>
          </cell>
          <cell r="I117">
            <v>0</v>
          </cell>
          <cell r="J117">
            <v>399726.31694503094</v>
          </cell>
          <cell r="K117">
            <v>0</v>
          </cell>
          <cell r="L117">
            <v>399726.31497923413</v>
          </cell>
          <cell r="M117">
            <v>0</v>
          </cell>
          <cell r="N117">
            <v>399726.31497923413</v>
          </cell>
          <cell r="O117">
            <v>0</v>
          </cell>
          <cell r="P117">
            <v>399506.55713040405</v>
          </cell>
          <cell r="Q117">
            <v>0</v>
          </cell>
          <cell r="R117">
            <v>399506.55713040405</v>
          </cell>
          <cell r="S117">
            <v>0</v>
          </cell>
          <cell r="T117">
            <v>399506.55713040405</v>
          </cell>
          <cell r="U117">
            <v>0</v>
          </cell>
          <cell r="V117">
            <v>399565.21060339682</v>
          </cell>
          <cell r="W117">
            <v>0</v>
          </cell>
          <cell r="X117">
            <v>399565.21060339682</v>
          </cell>
          <cell r="Y117">
            <v>0</v>
          </cell>
          <cell r="Z117">
            <v>399565.21060339682</v>
          </cell>
          <cell r="AA117">
            <v>0</v>
          </cell>
        </row>
        <row r="118">
          <cell r="C118" t="str">
            <v>Хладон 227еа в баллонах</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row>
        <row r="119">
          <cell r="C119" t="str">
            <v>фторопласт-4ТГ (экспорт)</v>
          </cell>
          <cell r="D119">
            <v>0</v>
          </cell>
          <cell r="E119">
            <v>86831.903864539345</v>
          </cell>
          <cell r="F119">
            <v>0</v>
          </cell>
          <cell r="G119">
            <v>87136.851493935945</v>
          </cell>
          <cell r="H119">
            <v>0</v>
          </cell>
          <cell r="I119">
            <v>87076.836809415952</v>
          </cell>
          <cell r="J119">
            <v>0</v>
          </cell>
          <cell r="K119">
            <v>86267.393259930119</v>
          </cell>
          <cell r="L119">
            <v>0</v>
          </cell>
          <cell r="M119">
            <v>86343.024010320107</v>
          </cell>
          <cell r="N119">
            <v>0</v>
          </cell>
          <cell r="O119">
            <v>86757.615249300114</v>
          </cell>
          <cell r="P119">
            <v>0</v>
          </cell>
          <cell r="Q119">
            <v>86248.18309713676</v>
          </cell>
          <cell r="R119">
            <v>0</v>
          </cell>
          <cell r="S119">
            <v>86167.040794086759</v>
          </cell>
          <cell r="T119">
            <v>0</v>
          </cell>
          <cell r="U119">
            <v>86233.179426006755</v>
          </cell>
          <cell r="V119">
            <v>0</v>
          </cell>
          <cell r="W119">
            <v>86602.212432116678</v>
          </cell>
          <cell r="X119">
            <v>0</v>
          </cell>
          <cell r="Y119">
            <v>86314.130219276689</v>
          </cell>
          <cell r="Z119">
            <v>0</v>
          </cell>
          <cell r="AA119">
            <v>86031.203849396668</v>
          </cell>
        </row>
        <row r="120">
          <cell r="C120" t="str">
            <v>пленка из Ф-4 ориентированная</v>
          </cell>
          <cell r="D120">
            <v>222299.31972959434</v>
          </cell>
          <cell r="E120">
            <v>0</v>
          </cell>
          <cell r="F120">
            <v>222680.88158351142</v>
          </cell>
          <cell r="G120">
            <v>0</v>
          </cell>
          <cell r="H120">
            <v>222605.3407119514</v>
          </cell>
          <cell r="I120">
            <v>0</v>
          </cell>
          <cell r="J120">
            <v>221545.82217851892</v>
          </cell>
          <cell r="K120">
            <v>0</v>
          </cell>
          <cell r="L120">
            <v>221641.01909318892</v>
          </cell>
          <cell r="M120">
            <v>0</v>
          </cell>
          <cell r="N120">
            <v>222162.86776712895</v>
          </cell>
          <cell r="O120">
            <v>0</v>
          </cell>
          <cell r="P120">
            <v>221517.91580147063</v>
          </cell>
          <cell r="Q120">
            <v>0</v>
          </cell>
          <cell r="R120">
            <v>221415.78145982063</v>
          </cell>
          <cell r="S120">
            <v>0</v>
          </cell>
          <cell r="T120">
            <v>221499.03058358064</v>
          </cell>
          <cell r="U120">
            <v>0</v>
          </cell>
          <cell r="V120">
            <v>221971.20384400757</v>
          </cell>
          <cell r="W120">
            <v>0</v>
          </cell>
          <cell r="X120">
            <v>221608.59289948759</v>
          </cell>
          <cell r="Y120">
            <v>0</v>
          </cell>
          <cell r="Z120">
            <v>221252.47164784756</v>
          </cell>
          <cell r="AA120">
            <v>0</v>
          </cell>
        </row>
        <row r="121">
          <cell r="C121" t="str">
            <v>Лента  (ФУМ) марка 1,3 (упаков)</v>
          </cell>
          <cell r="D121">
            <v>178580.72867052577</v>
          </cell>
          <cell r="E121">
            <v>0</v>
          </cell>
          <cell r="F121">
            <v>177927.30862075067</v>
          </cell>
          <cell r="G121">
            <v>0</v>
          </cell>
          <cell r="H121">
            <v>177871.92486155068</v>
          </cell>
          <cell r="I121">
            <v>0</v>
          </cell>
          <cell r="J121">
            <v>176526.71531628742</v>
          </cell>
          <cell r="K121">
            <v>0</v>
          </cell>
          <cell r="L121">
            <v>176145.5101556874</v>
          </cell>
          <cell r="M121">
            <v>0</v>
          </cell>
          <cell r="N121">
            <v>176528.11020648741</v>
          </cell>
          <cell r="O121">
            <v>0</v>
          </cell>
          <cell r="P121">
            <v>175044.1435572473</v>
          </cell>
          <cell r="Q121">
            <v>0</v>
          </cell>
          <cell r="R121">
            <v>174969.26245424728</v>
          </cell>
          <cell r="S121">
            <v>0</v>
          </cell>
          <cell r="T121">
            <v>175030.29761744727</v>
          </cell>
          <cell r="U121">
            <v>0</v>
          </cell>
          <cell r="V121">
            <v>174364.16811209722</v>
          </cell>
          <cell r="W121">
            <v>0</v>
          </cell>
          <cell r="X121">
            <v>174098.31524569722</v>
          </cell>
          <cell r="Y121">
            <v>0</v>
          </cell>
          <cell r="Z121">
            <v>173837.22038089723</v>
          </cell>
          <cell r="AA121">
            <v>0</v>
          </cell>
        </row>
        <row r="122">
          <cell r="C122" t="str">
            <v>пленка  фторопластовая пористая</v>
          </cell>
          <cell r="D122">
            <v>494640.94899853034</v>
          </cell>
          <cell r="E122">
            <v>0</v>
          </cell>
          <cell r="F122">
            <v>493819.72566168709</v>
          </cell>
          <cell r="G122">
            <v>0</v>
          </cell>
          <cell r="H122">
            <v>493729.56605368713</v>
          </cell>
          <cell r="I122">
            <v>0</v>
          </cell>
          <cell r="J122">
            <v>491094.39237535163</v>
          </cell>
          <cell r="K122">
            <v>0</v>
          </cell>
          <cell r="L122">
            <v>491208.01188135165</v>
          </cell>
          <cell r="M122">
            <v>0</v>
          </cell>
          <cell r="N122">
            <v>491830.84917335166</v>
          </cell>
          <cell r="O122">
            <v>0</v>
          </cell>
          <cell r="P122">
            <v>489683.59183737927</v>
          </cell>
          <cell r="Q122">
            <v>0</v>
          </cell>
          <cell r="R122">
            <v>489561.69236737926</v>
          </cell>
          <cell r="S122">
            <v>0</v>
          </cell>
          <cell r="T122">
            <v>489661.05193537928</v>
          </cell>
          <cell r="U122">
            <v>0</v>
          </cell>
          <cell r="V122">
            <v>488853.91088015819</v>
          </cell>
          <cell r="W122">
            <v>0</v>
          </cell>
          <cell r="X122">
            <v>488421.12714415824</v>
          </cell>
          <cell r="Y122">
            <v>0</v>
          </cell>
          <cell r="Z122">
            <v>487996.08899215818</v>
          </cell>
          <cell r="AA122">
            <v>0</v>
          </cell>
        </row>
        <row r="123">
          <cell r="C123" t="str">
            <v>Пленка и лента из Ф4 неориентированная</v>
          </cell>
          <cell r="D123">
            <v>227477.32815122677</v>
          </cell>
          <cell r="E123">
            <v>0</v>
          </cell>
          <cell r="F123">
            <v>227630.92505683046</v>
          </cell>
          <cell r="G123">
            <v>0</v>
          </cell>
          <cell r="H123">
            <v>227561.42745499525</v>
          </cell>
          <cell r="I123">
            <v>0</v>
          </cell>
          <cell r="J123">
            <v>226420.86840423747</v>
          </cell>
          <cell r="K123">
            <v>0</v>
          </cell>
          <cell r="L123">
            <v>226508.44956573387</v>
          </cell>
          <cell r="M123">
            <v>0</v>
          </cell>
          <cell r="N123">
            <v>226988.55034575867</v>
          </cell>
          <cell r="O123">
            <v>0</v>
          </cell>
          <cell r="P123">
            <v>226187.53453735303</v>
          </cell>
          <cell r="Q123">
            <v>0</v>
          </cell>
          <cell r="R123">
            <v>226093.57094303501</v>
          </cell>
          <cell r="S123">
            <v>0</v>
          </cell>
          <cell r="T123">
            <v>226170.16013689421</v>
          </cell>
          <cell r="U123">
            <v>0</v>
          </cell>
          <cell r="V123">
            <v>226382.44553648698</v>
          </cell>
          <cell r="W123">
            <v>0</v>
          </cell>
          <cell r="X123">
            <v>226048.84346752858</v>
          </cell>
          <cell r="Y123">
            <v>0</v>
          </cell>
          <cell r="Z123">
            <v>225721.21191601979</v>
          </cell>
          <cell r="AA123">
            <v>0</v>
          </cell>
        </row>
        <row r="124">
          <cell r="C124" t="str">
            <v>Лента из Ф4 металлизированная</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row>
        <row r="125">
          <cell r="C125" t="str">
            <v>ФАФ-4Д 0,035/0,05х1,0</v>
          </cell>
          <cell r="D125">
            <v>1093779.7762088438</v>
          </cell>
          <cell r="E125">
            <v>0</v>
          </cell>
          <cell r="F125">
            <v>1087280.4448479076</v>
          </cell>
          <cell r="G125">
            <v>0</v>
          </cell>
          <cell r="H125">
            <v>1087222.6168266076</v>
          </cell>
          <cell r="I125">
            <v>0</v>
          </cell>
          <cell r="J125">
            <v>1076722.123343308</v>
          </cell>
          <cell r="K125">
            <v>0</v>
          </cell>
          <cell r="L125">
            <v>1079494.861237783</v>
          </cell>
          <cell r="M125">
            <v>0</v>
          </cell>
          <cell r="N125">
            <v>1079894.346650233</v>
          </cell>
          <cell r="O125">
            <v>0</v>
          </cell>
          <cell r="P125">
            <v>1071972.1072377956</v>
          </cell>
          <cell r="Q125">
            <v>0</v>
          </cell>
          <cell r="R125">
            <v>1071893.9213926706</v>
          </cell>
          <cell r="S125">
            <v>0</v>
          </cell>
          <cell r="T125">
            <v>1071957.6502324706</v>
          </cell>
          <cell r="U125">
            <v>0</v>
          </cell>
          <cell r="V125">
            <v>1064683.7262328076</v>
          </cell>
          <cell r="W125">
            <v>0</v>
          </cell>
          <cell r="X125">
            <v>1064406.1404307077</v>
          </cell>
          <cell r="Y125">
            <v>0</v>
          </cell>
          <cell r="Z125">
            <v>1064133.5226160078</v>
          </cell>
          <cell r="AA125">
            <v>0</v>
          </cell>
        </row>
        <row r="126">
          <cell r="C126" t="str">
            <v>Пластины из Ф4 вальцованные</v>
          </cell>
          <cell r="D126">
            <v>170684.73105745571</v>
          </cell>
          <cell r="E126">
            <v>0</v>
          </cell>
          <cell r="F126">
            <v>171046.54492407566</v>
          </cell>
          <cell r="G126">
            <v>0</v>
          </cell>
          <cell r="H126">
            <v>170977.57282395568</v>
          </cell>
          <cell r="I126">
            <v>0</v>
          </cell>
          <cell r="J126">
            <v>170067.56807603908</v>
          </cell>
          <cell r="K126">
            <v>0</v>
          </cell>
          <cell r="L126">
            <v>170154.48699812905</v>
          </cell>
          <cell r="M126">
            <v>0</v>
          </cell>
          <cell r="N126">
            <v>170630.95752650907</v>
          </cell>
          <cell r="O126">
            <v>0</v>
          </cell>
          <cell r="P126">
            <v>170057.04116656014</v>
          </cell>
          <cell r="Q126">
            <v>0</v>
          </cell>
          <cell r="R126">
            <v>169963.78807201015</v>
          </cell>
          <cell r="S126">
            <v>0</v>
          </cell>
          <cell r="T126">
            <v>170039.79814153013</v>
          </cell>
          <cell r="U126">
            <v>0</v>
          </cell>
          <cell r="V126">
            <v>170483.95850974604</v>
          </cell>
          <cell r="W126">
            <v>0</v>
          </cell>
          <cell r="X126">
            <v>170152.87895170605</v>
          </cell>
          <cell r="Y126">
            <v>0</v>
          </cell>
          <cell r="Z126">
            <v>169827.72476542607</v>
          </cell>
          <cell r="AA126">
            <v>0</v>
          </cell>
        </row>
        <row r="127">
          <cell r="C127" t="str">
            <v>Трубки  из   Ф-4Д 12.0х1.3х800 мм</v>
          </cell>
          <cell r="D127">
            <v>13800.678610593575</v>
          </cell>
          <cell r="E127">
            <v>0</v>
          </cell>
          <cell r="F127">
            <v>13780.090036495734</v>
          </cell>
          <cell r="G127">
            <v>0</v>
          </cell>
          <cell r="H127">
            <v>13772.684068695737</v>
          </cell>
          <cell r="I127">
            <v>0</v>
          </cell>
          <cell r="J127">
            <v>13606.412073689607</v>
          </cell>
          <cell r="K127">
            <v>0</v>
          </cell>
          <cell r="L127">
            <v>13615.745104539608</v>
          </cell>
          <cell r="M127">
            <v>0</v>
          </cell>
          <cell r="N127">
            <v>13666.90673923961</v>
          </cell>
          <cell r="O127">
            <v>0</v>
          </cell>
          <cell r="P127">
            <v>13541.134915213304</v>
          </cell>
          <cell r="Q127">
            <v>0</v>
          </cell>
          <cell r="R127">
            <v>13531.121744463308</v>
          </cell>
          <cell r="S127">
            <v>0</v>
          </cell>
          <cell r="T127">
            <v>13539.283423263303</v>
          </cell>
          <cell r="U127">
            <v>0</v>
          </cell>
          <cell r="V127">
            <v>13523.51390801301</v>
          </cell>
          <cell r="W127">
            <v>0</v>
          </cell>
          <cell r="X127">
            <v>13487.963815413008</v>
          </cell>
          <cell r="Y127">
            <v>0</v>
          </cell>
          <cell r="Z127">
            <v>13453.049967213003</v>
          </cell>
          <cell r="AA127">
            <v>0</v>
          </cell>
        </row>
        <row r="128">
          <cell r="C128" t="str">
            <v>Трубки электроизоляционные из Ф-4Д 1,0х0,2</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row>
        <row r="129">
          <cell r="C129" t="str">
            <v>Трубки электроизоляционные из Ф-4Д 2,0х0,3</v>
          </cell>
          <cell r="D129">
            <v>967837.51010956476</v>
          </cell>
          <cell r="E129">
            <v>0</v>
          </cell>
          <cell r="F129">
            <v>967334.60899967677</v>
          </cell>
          <cell r="G129">
            <v>0</v>
          </cell>
          <cell r="H129">
            <v>967264.09130627674</v>
          </cell>
          <cell r="I129">
            <v>0</v>
          </cell>
          <cell r="J129">
            <v>965377.84153643576</v>
          </cell>
          <cell r="K129">
            <v>0</v>
          </cell>
          <cell r="L129">
            <v>965466.70822148584</v>
          </cell>
          <cell r="M129">
            <v>0</v>
          </cell>
          <cell r="N129">
            <v>965953.85596058576</v>
          </cell>
          <cell r="O129">
            <v>0</v>
          </cell>
          <cell r="P129">
            <v>964425.56040137878</v>
          </cell>
          <cell r="Q129">
            <v>0</v>
          </cell>
          <cell r="R129">
            <v>964330.21760162874</v>
          </cell>
          <cell r="S129">
            <v>0</v>
          </cell>
          <cell r="T129">
            <v>964407.9309780288</v>
          </cell>
          <cell r="U129">
            <v>0</v>
          </cell>
          <cell r="V129">
            <v>963906.63172412373</v>
          </cell>
          <cell r="W129">
            <v>0</v>
          </cell>
          <cell r="X129">
            <v>963568.13301632379</v>
          </cell>
          <cell r="Y129">
            <v>0</v>
          </cell>
          <cell r="Z129">
            <v>963235.69246172381</v>
          </cell>
          <cell r="AA129">
            <v>0</v>
          </cell>
        </row>
        <row r="130">
          <cell r="C130" t="str">
            <v>Трубки электроизоляционные из Ф-4Д 4,0х1,0</v>
          </cell>
          <cell r="D130">
            <v>732446.65810593567</v>
          </cell>
          <cell r="E130">
            <v>0</v>
          </cell>
          <cell r="F130">
            <v>731913.51036495727</v>
          </cell>
          <cell r="G130">
            <v>0</v>
          </cell>
          <cell r="H130">
            <v>731839.45068695722</v>
          </cell>
          <cell r="I130">
            <v>0</v>
          </cell>
          <cell r="J130">
            <v>729843.56873689604</v>
          </cell>
          <cell r="K130">
            <v>0</v>
          </cell>
          <cell r="L130">
            <v>729936.89904539601</v>
          </cell>
          <cell r="M130">
            <v>0</v>
          </cell>
          <cell r="N130">
            <v>730448.51539239602</v>
          </cell>
          <cell r="O130">
            <v>0</v>
          </cell>
          <cell r="P130">
            <v>728838.86115213297</v>
          </cell>
          <cell r="Q130">
            <v>0</v>
          </cell>
          <cell r="R130">
            <v>728738.72944463301</v>
          </cell>
          <cell r="S130">
            <v>0</v>
          </cell>
          <cell r="T130">
            <v>728820.34623263287</v>
          </cell>
          <cell r="U130">
            <v>0</v>
          </cell>
          <cell r="V130">
            <v>728279.64108013001</v>
          </cell>
          <cell r="W130">
            <v>0</v>
          </cell>
          <cell r="X130">
            <v>727924.14015413006</v>
          </cell>
          <cell r="Y130">
            <v>0</v>
          </cell>
          <cell r="Z130">
            <v>727575.00167213008</v>
          </cell>
          <cell r="AA130">
            <v>0</v>
          </cell>
        </row>
        <row r="131">
          <cell r="C131" t="str">
            <v>Материал фторопластовый уплотнительный ФУМ-В (упаков)</v>
          </cell>
          <cell r="D131">
            <v>159156.02684904472</v>
          </cell>
          <cell r="E131">
            <v>0</v>
          </cell>
          <cell r="F131">
            <v>158709.14168009663</v>
          </cell>
          <cell r="G131">
            <v>0</v>
          </cell>
          <cell r="H131">
            <v>158650.53793489662</v>
          </cell>
          <cell r="I131">
            <v>0</v>
          </cell>
          <cell r="J131">
            <v>157353.56004397862</v>
          </cell>
          <cell r="K131">
            <v>0</v>
          </cell>
          <cell r="L131">
            <v>157119.41272287862</v>
          </cell>
          <cell r="M131">
            <v>0</v>
          </cell>
          <cell r="N131">
            <v>157524.25696267863</v>
          </cell>
          <cell r="O131">
            <v>0</v>
          </cell>
          <cell r="P131">
            <v>156217.84969429657</v>
          </cell>
          <cell r="Q131">
            <v>0</v>
          </cell>
          <cell r="R131">
            <v>156138.61503879659</v>
          </cell>
          <cell r="S131">
            <v>0</v>
          </cell>
          <cell r="T131">
            <v>156203.19875799658</v>
          </cell>
          <cell r="U131">
            <v>0</v>
          </cell>
          <cell r="V131">
            <v>155773.04207210289</v>
          </cell>
          <cell r="W131">
            <v>0</v>
          </cell>
          <cell r="X131">
            <v>155491.73264370288</v>
          </cell>
          <cell r="Y131">
            <v>0</v>
          </cell>
          <cell r="Z131">
            <v>155215.45784490288</v>
          </cell>
          <cell r="AA131">
            <v>0</v>
          </cell>
        </row>
        <row r="132">
          <cell r="C132" t="str">
            <v>Пластины из Ф4</v>
          </cell>
          <cell r="D132">
            <v>153690.01578367542</v>
          </cell>
          <cell r="E132">
            <v>0</v>
          </cell>
          <cell r="F132">
            <v>154011.66526680914</v>
          </cell>
          <cell r="G132">
            <v>0</v>
          </cell>
          <cell r="H132">
            <v>153951.23256956114</v>
          </cell>
          <cell r="I132">
            <v>0</v>
          </cell>
          <cell r="J132">
            <v>153164.13774281513</v>
          </cell>
          <cell r="K132">
            <v>0</v>
          </cell>
          <cell r="L132">
            <v>153240.29527455114</v>
          </cell>
          <cell r="M132">
            <v>0</v>
          </cell>
          <cell r="N132">
            <v>153657.77421370317</v>
          </cell>
          <cell r="O132">
            <v>0</v>
          </cell>
          <cell r="P132">
            <v>153159.41264117643</v>
          </cell>
          <cell r="Q132">
            <v>0</v>
          </cell>
          <cell r="R132">
            <v>153077.70516785645</v>
          </cell>
          <cell r="S132">
            <v>0</v>
          </cell>
          <cell r="T132">
            <v>153144.30446686444</v>
          </cell>
          <cell r="U132">
            <v>0</v>
          </cell>
          <cell r="V132">
            <v>153543.68307520606</v>
          </cell>
          <cell r="W132">
            <v>0</v>
          </cell>
          <cell r="X132">
            <v>153253.59431959002</v>
          </cell>
          <cell r="Y132">
            <v>0</v>
          </cell>
          <cell r="Z132">
            <v>152968.69731827802</v>
          </cell>
          <cell r="AA132">
            <v>0</v>
          </cell>
        </row>
        <row r="133">
          <cell r="C133" t="str">
            <v>Втулки из Ф4</v>
          </cell>
          <cell r="D133">
            <v>153690.01578367542</v>
          </cell>
          <cell r="E133">
            <v>0</v>
          </cell>
          <cell r="F133">
            <v>154011.66526680914</v>
          </cell>
          <cell r="G133">
            <v>0</v>
          </cell>
          <cell r="H133">
            <v>153951.23256956114</v>
          </cell>
          <cell r="I133">
            <v>0</v>
          </cell>
          <cell r="J133">
            <v>153164.13774281513</v>
          </cell>
          <cell r="K133">
            <v>0</v>
          </cell>
          <cell r="L133">
            <v>153240.29527455114</v>
          </cell>
          <cell r="M133">
            <v>0</v>
          </cell>
          <cell r="N133">
            <v>153657.77421370317</v>
          </cell>
          <cell r="O133">
            <v>0</v>
          </cell>
          <cell r="P133">
            <v>153159.41264117643</v>
          </cell>
          <cell r="Q133">
            <v>0</v>
          </cell>
          <cell r="R133">
            <v>153077.70516785645</v>
          </cell>
          <cell r="S133">
            <v>0</v>
          </cell>
          <cell r="T133">
            <v>153144.30446686444</v>
          </cell>
          <cell r="U133">
            <v>0</v>
          </cell>
          <cell r="V133">
            <v>153543.68307520606</v>
          </cell>
          <cell r="W133">
            <v>0</v>
          </cell>
          <cell r="X133">
            <v>153253.59431959002</v>
          </cell>
          <cell r="Y133">
            <v>0</v>
          </cell>
          <cell r="Z133">
            <v>152968.69731827802</v>
          </cell>
          <cell r="AA133">
            <v>0</v>
          </cell>
        </row>
        <row r="134">
          <cell r="C134" t="str">
            <v>Стержни из Ф4</v>
          </cell>
          <cell r="D134">
            <v>153690.01578367542</v>
          </cell>
          <cell r="E134">
            <v>0</v>
          </cell>
          <cell r="F134">
            <v>154011.66526680914</v>
          </cell>
          <cell r="G134">
            <v>0</v>
          </cell>
          <cell r="H134">
            <v>153951.23256956114</v>
          </cell>
          <cell r="I134">
            <v>0</v>
          </cell>
          <cell r="J134">
            <v>153164.13774281513</v>
          </cell>
          <cell r="K134">
            <v>0</v>
          </cell>
          <cell r="L134">
            <v>153240.29527455114</v>
          </cell>
          <cell r="M134">
            <v>0</v>
          </cell>
          <cell r="N134">
            <v>153657.77421370317</v>
          </cell>
          <cell r="O134">
            <v>0</v>
          </cell>
          <cell r="P134">
            <v>153159.41264117643</v>
          </cell>
          <cell r="Q134">
            <v>0</v>
          </cell>
          <cell r="R134">
            <v>153077.70516785645</v>
          </cell>
          <cell r="S134">
            <v>0</v>
          </cell>
          <cell r="T134">
            <v>153144.30446686444</v>
          </cell>
          <cell r="U134">
            <v>0</v>
          </cell>
          <cell r="V134">
            <v>153543.68307520606</v>
          </cell>
          <cell r="W134">
            <v>0</v>
          </cell>
          <cell r="X134">
            <v>153253.59431959002</v>
          </cell>
          <cell r="Y134">
            <v>0</v>
          </cell>
          <cell r="Z134">
            <v>152968.69731827802</v>
          </cell>
          <cell r="AA134">
            <v>0</v>
          </cell>
        </row>
        <row r="135">
          <cell r="C135" t="str">
            <v>Диски из Ф4</v>
          </cell>
          <cell r="D135">
            <v>153690.01578367542</v>
          </cell>
          <cell r="E135">
            <v>0</v>
          </cell>
          <cell r="F135">
            <v>154011.66526680914</v>
          </cell>
          <cell r="G135">
            <v>0</v>
          </cell>
          <cell r="H135">
            <v>153951.23256956114</v>
          </cell>
          <cell r="I135">
            <v>0</v>
          </cell>
          <cell r="J135">
            <v>153164.13774281513</v>
          </cell>
          <cell r="K135">
            <v>0</v>
          </cell>
          <cell r="L135">
            <v>153240.29527455114</v>
          </cell>
          <cell r="M135">
            <v>0</v>
          </cell>
          <cell r="N135">
            <v>153657.77421370317</v>
          </cell>
          <cell r="O135">
            <v>0</v>
          </cell>
          <cell r="P135">
            <v>153159.41264117643</v>
          </cell>
          <cell r="Q135">
            <v>0</v>
          </cell>
          <cell r="R135">
            <v>153077.70516785645</v>
          </cell>
          <cell r="S135">
            <v>0</v>
          </cell>
          <cell r="T135">
            <v>153144.30446686444</v>
          </cell>
          <cell r="U135">
            <v>0</v>
          </cell>
          <cell r="V135">
            <v>153543.68307520606</v>
          </cell>
          <cell r="W135">
            <v>0</v>
          </cell>
          <cell r="X135">
            <v>153253.59431959002</v>
          </cell>
          <cell r="Y135">
            <v>0</v>
          </cell>
          <cell r="Z135">
            <v>152968.69731827802</v>
          </cell>
          <cell r="AA135">
            <v>0</v>
          </cell>
        </row>
        <row r="136">
          <cell r="C136" t="str">
            <v>Пластины из Ф4К20</v>
          </cell>
          <cell r="D136">
            <v>149846.92414749751</v>
          </cell>
          <cell r="E136">
            <v>0</v>
          </cell>
          <cell r="F136">
            <v>149876.83171144797</v>
          </cell>
          <cell r="G136">
            <v>0</v>
          </cell>
          <cell r="H136">
            <v>149826.2671706402</v>
          </cell>
          <cell r="I136">
            <v>0</v>
          </cell>
          <cell r="J136">
            <v>148823.7534477335</v>
          </cell>
          <cell r="K136">
            <v>0</v>
          </cell>
          <cell r="L136">
            <v>148887.47508844532</v>
          </cell>
          <cell r="M136">
            <v>0</v>
          </cell>
          <cell r="N136">
            <v>149236.78319178056</v>
          </cell>
          <cell r="O136">
            <v>0</v>
          </cell>
          <cell r="P136">
            <v>148564.44973184683</v>
          </cell>
          <cell r="Q136">
            <v>0</v>
          </cell>
          <cell r="R136">
            <v>148496.08440881595</v>
          </cell>
          <cell r="S136">
            <v>0</v>
          </cell>
          <cell r="T136">
            <v>148551.8085966449</v>
          </cell>
          <cell r="U136">
            <v>0</v>
          </cell>
          <cell r="V136">
            <v>148691.18684525188</v>
          </cell>
          <cell r="W136">
            <v>0</v>
          </cell>
          <cell r="X136">
            <v>148448.46716883194</v>
          </cell>
          <cell r="Y136">
            <v>0</v>
          </cell>
          <cell r="Z136">
            <v>148210.09147645251</v>
          </cell>
          <cell r="AA136">
            <v>0</v>
          </cell>
        </row>
        <row r="137">
          <cell r="C137" t="str">
            <v>Втулки из Ф4К20</v>
          </cell>
          <cell r="D137">
            <v>149846.92414749751</v>
          </cell>
          <cell r="E137">
            <v>0</v>
          </cell>
          <cell r="F137">
            <v>149876.83171144797</v>
          </cell>
          <cell r="G137">
            <v>0</v>
          </cell>
          <cell r="H137">
            <v>149826.2671706402</v>
          </cell>
          <cell r="I137">
            <v>0</v>
          </cell>
          <cell r="J137">
            <v>148823.7534477335</v>
          </cell>
          <cell r="K137">
            <v>0</v>
          </cell>
          <cell r="L137">
            <v>148887.47508844532</v>
          </cell>
          <cell r="M137">
            <v>0</v>
          </cell>
          <cell r="N137">
            <v>149236.78319178056</v>
          </cell>
          <cell r="O137">
            <v>0</v>
          </cell>
          <cell r="P137">
            <v>148564.44973184683</v>
          </cell>
          <cell r="Q137">
            <v>0</v>
          </cell>
          <cell r="R137">
            <v>148496.08440881595</v>
          </cell>
          <cell r="S137">
            <v>0</v>
          </cell>
          <cell r="T137">
            <v>148551.8085966449</v>
          </cell>
          <cell r="U137">
            <v>0</v>
          </cell>
          <cell r="V137">
            <v>148691.18684525188</v>
          </cell>
          <cell r="W137">
            <v>0</v>
          </cell>
          <cell r="X137">
            <v>148448.46716883194</v>
          </cell>
          <cell r="Y137">
            <v>0</v>
          </cell>
          <cell r="Z137">
            <v>148210.09147645251</v>
          </cell>
          <cell r="AA137">
            <v>0</v>
          </cell>
        </row>
        <row r="138">
          <cell r="C138" t="str">
            <v>Стержни из Ф4К20</v>
          </cell>
          <cell r="D138">
            <v>149846.92414749751</v>
          </cell>
          <cell r="E138">
            <v>0</v>
          </cell>
          <cell r="F138">
            <v>149876.83171144797</v>
          </cell>
          <cell r="G138">
            <v>0</v>
          </cell>
          <cell r="H138">
            <v>149826.2671706402</v>
          </cell>
          <cell r="I138">
            <v>0</v>
          </cell>
          <cell r="J138">
            <v>148823.7534477335</v>
          </cell>
          <cell r="K138">
            <v>0</v>
          </cell>
          <cell r="L138">
            <v>148887.47508844532</v>
          </cell>
          <cell r="M138">
            <v>0</v>
          </cell>
          <cell r="N138">
            <v>149236.78319178056</v>
          </cell>
          <cell r="O138">
            <v>0</v>
          </cell>
          <cell r="P138">
            <v>148564.44973184683</v>
          </cell>
          <cell r="Q138">
            <v>0</v>
          </cell>
          <cell r="R138">
            <v>148496.08440881595</v>
          </cell>
          <cell r="S138">
            <v>0</v>
          </cell>
          <cell r="T138">
            <v>148551.8085966449</v>
          </cell>
          <cell r="U138">
            <v>0</v>
          </cell>
          <cell r="V138">
            <v>148691.18684525188</v>
          </cell>
          <cell r="W138">
            <v>0</v>
          </cell>
          <cell r="X138">
            <v>148448.46716883194</v>
          </cell>
          <cell r="Y138">
            <v>0</v>
          </cell>
          <cell r="Z138">
            <v>148210.09147645251</v>
          </cell>
          <cell r="AA138">
            <v>0</v>
          </cell>
        </row>
        <row r="139">
          <cell r="C139" t="str">
            <v>Пластины из Ф4К20</v>
          </cell>
          <cell r="D139">
            <v>149846.92414749751</v>
          </cell>
          <cell r="E139">
            <v>0</v>
          </cell>
          <cell r="F139">
            <v>149876.83171144797</v>
          </cell>
          <cell r="G139">
            <v>0</v>
          </cell>
          <cell r="H139">
            <v>149826.2671706402</v>
          </cell>
          <cell r="I139">
            <v>0</v>
          </cell>
          <cell r="J139">
            <v>148823.7534477335</v>
          </cell>
          <cell r="K139">
            <v>0</v>
          </cell>
          <cell r="L139">
            <v>148887.47508844532</v>
          </cell>
          <cell r="M139">
            <v>0</v>
          </cell>
          <cell r="N139">
            <v>149236.78319178056</v>
          </cell>
          <cell r="O139">
            <v>0</v>
          </cell>
          <cell r="P139">
            <v>148564.44973184683</v>
          </cell>
          <cell r="Q139">
            <v>0</v>
          </cell>
          <cell r="R139">
            <v>148496.08440881595</v>
          </cell>
          <cell r="S139">
            <v>0</v>
          </cell>
          <cell r="T139">
            <v>148551.8085966449</v>
          </cell>
          <cell r="U139">
            <v>0</v>
          </cell>
          <cell r="V139">
            <v>148691.18684525188</v>
          </cell>
          <cell r="W139">
            <v>0</v>
          </cell>
          <cell r="X139">
            <v>148448.46716883194</v>
          </cell>
          <cell r="Y139">
            <v>0</v>
          </cell>
          <cell r="Z139">
            <v>148210.09147645251</v>
          </cell>
          <cell r="AA139">
            <v>0</v>
          </cell>
        </row>
        <row r="140">
          <cell r="C140" t="str">
            <v>Втулки из Ф4К15М5</v>
          </cell>
          <cell r="D140">
            <v>157280.14749823499</v>
          </cell>
          <cell r="E140">
            <v>0</v>
          </cell>
          <cell r="F140">
            <v>154695.06409667528</v>
          </cell>
          <cell r="G140">
            <v>0</v>
          </cell>
          <cell r="H140">
            <v>154643.46104012826</v>
          </cell>
          <cell r="I140">
            <v>0</v>
          </cell>
          <cell r="J140">
            <v>150906.4356880686</v>
          </cell>
          <cell r="K140">
            <v>0</v>
          </cell>
          <cell r="L140">
            <v>150971.46607055384</v>
          </cell>
          <cell r="M140">
            <v>0</v>
          </cell>
          <cell r="N140">
            <v>151327.94841016934</v>
          </cell>
          <cell r="O140">
            <v>0</v>
          </cell>
          <cell r="P140">
            <v>147838.95647875583</v>
          </cell>
          <cell r="Q140">
            <v>0</v>
          </cell>
          <cell r="R140">
            <v>147769.18704005709</v>
          </cell>
          <cell r="S140">
            <v>0</v>
          </cell>
          <cell r="T140">
            <v>147826.05571461908</v>
          </cell>
          <cell r="U140">
            <v>0</v>
          </cell>
          <cell r="V140">
            <v>145065.86506757815</v>
          </cell>
          <cell r="W140">
            <v>0</v>
          </cell>
          <cell r="X140">
            <v>144818.16031267916</v>
          </cell>
          <cell r="Y140">
            <v>0</v>
          </cell>
          <cell r="Z140">
            <v>144574.88876038618</v>
          </cell>
          <cell r="AA140">
            <v>0</v>
          </cell>
        </row>
        <row r="141">
          <cell r="C141" t="str">
            <v>Заготовки из Ф4С15</v>
          </cell>
          <cell r="D141">
            <v>160126.64974836714</v>
          </cell>
          <cell r="E141">
            <v>0</v>
          </cell>
          <cell r="F141">
            <v>159268.49314987971</v>
          </cell>
          <cell r="G141">
            <v>0</v>
          </cell>
          <cell r="H141">
            <v>159211.6597090736</v>
          </cell>
          <cell r="I141">
            <v>0</v>
          </cell>
          <cell r="J141">
            <v>157196.05178578777</v>
          </cell>
          <cell r="K141">
            <v>0</v>
          </cell>
          <cell r="L141">
            <v>157267.67351986485</v>
          </cell>
          <cell r="M141">
            <v>0</v>
          </cell>
          <cell r="N141">
            <v>157660.28820788249</v>
          </cell>
          <cell r="O141">
            <v>0</v>
          </cell>
          <cell r="P141">
            <v>155941.26962589321</v>
          </cell>
          <cell r="Q141">
            <v>0</v>
          </cell>
          <cell r="R141">
            <v>155864.42849419109</v>
          </cell>
          <cell r="S141">
            <v>0</v>
          </cell>
          <cell r="T141">
            <v>155927.06126569171</v>
          </cell>
          <cell r="U141">
            <v>0</v>
          </cell>
          <cell r="V141">
            <v>155129.26707542621</v>
          </cell>
          <cell r="W141">
            <v>0</v>
          </cell>
          <cell r="X141">
            <v>154856.4554540425</v>
          </cell>
          <cell r="Y141">
            <v>0</v>
          </cell>
          <cell r="Z141">
            <v>154588.5263759566</v>
          </cell>
          <cell r="AA141">
            <v>0</v>
          </cell>
        </row>
        <row r="142">
          <cell r="C142" t="str">
            <v>Заготовки из Ф4УВ15</v>
          </cell>
          <cell r="D142">
            <v>425313.68886279379</v>
          </cell>
          <cell r="E142">
            <v>0</v>
          </cell>
          <cell r="F142">
            <v>425583.44342253229</v>
          </cell>
          <cell r="G142">
            <v>0</v>
          </cell>
          <cell r="H142">
            <v>425526.7350781823</v>
          </cell>
          <cell r="I142">
            <v>0</v>
          </cell>
          <cell r="J142">
            <v>424636.23611579288</v>
          </cell>
          <cell r="K142">
            <v>0</v>
          </cell>
          <cell r="L142">
            <v>424707.70020280534</v>
          </cell>
          <cell r="M142">
            <v>0</v>
          </cell>
          <cell r="N142">
            <v>425099.45070408034</v>
          </cell>
          <cell r="O142">
            <v>0</v>
          </cell>
          <cell r="P142">
            <v>424599.37581442611</v>
          </cell>
          <cell r="Q142">
            <v>0</v>
          </cell>
          <cell r="R142">
            <v>424522.70381823863</v>
          </cell>
          <cell r="S142">
            <v>0</v>
          </cell>
          <cell r="T142">
            <v>424585.19872833864</v>
          </cell>
          <cell r="U142">
            <v>0</v>
          </cell>
          <cell r="V142">
            <v>425045.17614524119</v>
          </cell>
          <cell r="W142">
            <v>0</v>
          </cell>
          <cell r="X142">
            <v>424772.96501129121</v>
          </cell>
          <cell r="Y142">
            <v>0</v>
          </cell>
          <cell r="Z142">
            <v>424505.62567364122</v>
          </cell>
          <cell r="AA142">
            <v>0</v>
          </cell>
        </row>
        <row r="143">
          <cell r="C143" t="str">
            <v>Стержни и профили из Ф4, Ф4А (упаков)</v>
          </cell>
          <cell r="D143">
            <v>130663.17826609474</v>
          </cell>
          <cell r="E143">
            <v>0</v>
          </cell>
          <cell r="F143">
            <v>131004.27159534373</v>
          </cell>
          <cell r="G143">
            <v>0</v>
          </cell>
          <cell r="H143">
            <v>130939.47962250373</v>
          </cell>
          <cell r="I143">
            <v>0</v>
          </cell>
          <cell r="J143">
            <v>130091.28364718817</v>
          </cell>
          <cell r="K143">
            <v>0</v>
          </cell>
          <cell r="L143">
            <v>130172.93475581818</v>
          </cell>
          <cell r="M143">
            <v>0</v>
          </cell>
          <cell r="N143">
            <v>130620.52828247818</v>
          </cell>
          <cell r="O143">
            <v>0</v>
          </cell>
          <cell r="P143">
            <v>130082.11412616257</v>
          </cell>
          <cell r="Q143">
            <v>0</v>
          </cell>
          <cell r="R143">
            <v>129994.51273431258</v>
          </cell>
          <cell r="S143">
            <v>0</v>
          </cell>
          <cell r="T143">
            <v>130065.91613295258</v>
          </cell>
          <cell r="U143">
            <v>0</v>
          </cell>
          <cell r="V143">
            <v>130489.52647885233</v>
          </cell>
          <cell r="W143">
            <v>0</v>
          </cell>
          <cell r="X143">
            <v>130178.51234857233</v>
          </cell>
          <cell r="Y143">
            <v>0</v>
          </cell>
          <cell r="Z143">
            <v>129873.06447661233</v>
          </cell>
          <cell r="AA143">
            <v>0</v>
          </cell>
        </row>
        <row r="144">
          <cell r="C144" t="str">
            <v>Заготовки трубчатой формы из Ф4, Ф4А (упаков)</v>
          </cell>
          <cell r="D144">
            <v>236921.02981080307</v>
          </cell>
          <cell r="E144">
            <v>0</v>
          </cell>
          <cell r="F144">
            <v>237258.25659632985</v>
          </cell>
          <cell r="G144">
            <v>0</v>
          </cell>
          <cell r="H144">
            <v>237194.36036504986</v>
          </cell>
          <cell r="I144">
            <v>0</v>
          </cell>
          <cell r="J144">
            <v>236358.81626957731</v>
          </cell>
          <cell r="K144">
            <v>0</v>
          </cell>
          <cell r="L144">
            <v>236439.33856103729</v>
          </cell>
          <cell r="M144">
            <v>0</v>
          </cell>
          <cell r="N144">
            <v>236880.7441587573</v>
          </cell>
          <cell r="O144">
            <v>0</v>
          </cell>
          <cell r="P144">
            <v>236350.70190322024</v>
          </cell>
          <cell r="Q144">
            <v>0</v>
          </cell>
          <cell r="R144">
            <v>236264.31159052023</v>
          </cell>
          <cell r="S144">
            <v>0</v>
          </cell>
          <cell r="T144">
            <v>236334.72784540022</v>
          </cell>
          <cell r="U144">
            <v>0</v>
          </cell>
          <cell r="V144">
            <v>236753.48961508938</v>
          </cell>
          <cell r="W144">
            <v>0</v>
          </cell>
          <cell r="X144">
            <v>236446.7752193294</v>
          </cell>
          <cell r="Y144">
            <v>0</v>
          </cell>
          <cell r="Z144">
            <v>236145.55012900941</v>
          </cell>
          <cell r="AA144">
            <v>0</v>
          </cell>
        </row>
        <row r="145">
          <cell r="C145" t="str">
            <v>Трубы из Ф4 (упаков)</v>
          </cell>
          <cell r="D145">
            <v>147029.82387041429</v>
          </cell>
          <cell r="E145">
            <v>0</v>
          </cell>
          <cell r="F145">
            <v>147368.38193097786</v>
          </cell>
          <cell r="G145">
            <v>0</v>
          </cell>
          <cell r="H145">
            <v>147305.68002177787</v>
          </cell>
          <cell r="I145">
            <v>0</v>
          </cell>
          <cell r="J145">
            <v>146494.94843276282</v>
          </cell>
          <cell r="K145">
            <v>0</v>
          </cell>
          <cell r="L145">
            <v>146573.9656346628</v>
          </cell>
          <cell r="M145">
            <v>0</v>
          </cell>
          <cell r="N145">
            <v>147007.1206604628</v>
          </cell>
          <cell r="O145">
            <v>0</v>
          </cell>
          <cell r="P145">
            <v>146495.28760596376</v>
          </cell>
          <cell r="Q145">
            <v>0</v>
          </cell>
          <cell r="R145">
            <v>146410.51206546379</v>
          </cell>
          <cell r="S145">
            <v>0</v>
          </cell>
          <cell r="T145">
            <v>146479.61212866378</v>
          </cell>
          <cell r="U145">
            <v>0</v>
          </cell>
          <cell r="V145">
            <v>146900.21246340557</v>
          </cell>
          <cell r="W145">
            <v>0</v>
          </cell>
          <cell r="X145">
            <v>146599.23104700557</v>
          </cell>
          <cell r="Y145">
            <v>0</v>
          </cell>
          <cell r="Z145">
            <v>146303.63633220555</v>
          </cell>
          <cell r="AA145">
            <v>0</v>
          </cell>
        </row>
        <row r="146">
          <cell r="C146" t="str">
            <v>Лакоткань Ф-4Д-Т-13-027 утолщенная неокрашенная</v>
          </cell>
          <cell r="D146">
            <v>363475.57223307923</v>
          </cell>
          <cell r="E146">
            <v>0</v>
          </cell>
          <cell r="F146">
            <v>359792.82625223557</v>
          </cell>
          <cell r="G146">
            <v>0</v>
          </cell>
          <cell r="H146">
            <v>359715.98567723559</v>
          </cell>
          <cell r="I146">
            <v>0</v>
          </cell>
          <cell r="J146">
            <v>354495.0332125905</v>
          </cell>
          <cell r="K146">
            <v>0</v>
          </cell>
          <cell r="L146">
            <v>354591.68981884047</v>
          </cell>
          <cell r="M146">
            <v>0</v>
          </cell>
          <cell r="N146">
            <v>355122.51705634047</v>
          </cell>
          <cell r="O146">
            <v>0</v>
          </cell>
          <cell r="P146">
            <v>350089.9778080231</v>
          </cell>
          <cell r="Q146">
            <v>0</v>
          </cell>
          <cell r="R146">
            <v>349986.08621427312</v>
          </cell>
          <cell r="S146">
            <v>0</v>
          </cell>
          <cell r="T146">
            <v>350070.76766427309</v>
          </cell>
          <cell r="U146">
            <v>0</v>
          </cell>
          <cell r="V146">
            <v>346138.30201788718</v>
          </cell>
          <cell r="W146">
            <v>0</v>
          </cell>
          <cell r="X146">
            <v>345769.45224288711</v>
          </cell>
          <cell r="Y146">
            <v>0</v>
          </cell>
          <cell r="Z146">
            <v>345407.20381788712</v>
          </cell>
          <cell r="AA146">
            <v>0</v>
          </cell>
        </row>
        <row r="147">
          <cell r="C147" t="str">
            <v>Лакоткань Ф-4Д-Э01 (упаков)</v>
          </cell>
          <cell r="D147">
            <v>250866.47356538204</v>
          </cell>
          <cell r="E147">
            <v>0</v>
          </cell>
          <cell r="F147">
            <v>247861.38316434182</v>
          </cell>
          <cell r="G147">
            <v>0</v>
          </cell>
          <cell r="H147">
            <v>247797.12980734181</v>
          </cell>
          <cell r="I147">
            <v>0</v>
          </cell>
          <cell r="J147">
            <v>240509.85927034219</v>
          </cell>
          <cell r="K147">
            <v>0</v>
          </cell>
          <cell r="L147">
            <v>243590.67915309218</v>
          </cell>
          <cell r="M147">
            <v>0</v>
          </cell>
          <cell r="N147">
            <v>244034.55183359221</v>
          </cell>
          <cell r="O147">
            <v>0</v>
          </cell>
          <cell r="P147">
            <v>239729.8969308839</v>
          </cell>
          <cell r="Q147">
            <v>0</v>
          </cell>
          <cell r="R147">
            <v>239643.02376963387</v>
          </cell>
          <cell r="S147">
            <v>0</v>
          </cell>
          <cell r="T147">
            <v>239713.83359163391</v>
          </cell>
          <cell r="U147">
            <v>0</v>
          </cell>
          <cell r="V147">
            <v>236337.80692534195</v>
          </cell>
          <cell r="W147">
            <v>0</v>
          </cell>
          <cell r="X147">
            <v>236029.37825634197</v>
          </cell>
          <cell r="Y147">
            <v>0</v>
          </cell>
          <cell r="Z147">
            <v>235726.46957334195</v>
          </cell>
          <cell r="AA147">
            <v>0</v>
          </cell>
        </row>
        <row r="148">
          <cell r="C148" t="str">
            <v>Лакоткань Ф-4Д-Э007</v>
          </cell>
          <cell r="D148">
            <v>302396.82464791497</v>
          </cell>
          <cell r="E148">
            <v>0</v>
          </cell>
          <cell r="F148">
            <v>296343.46632231516</v>
          </cell>
          <cell r="G148">
            <v>0</v>
          </cell>
          <cell r="H148">
            <v>296276.28570531518</v>
          </cell>
          <cell r="I148">
            <v>0</v>
          </cell>
          <cell r="J148">
            <v>288882.58655764483</v>
          </cell>
          <cell r="K148">
            <v>0</v>
          </cell>
          <cell r="L148">
            <v>288967.08845539478</v>
          </cell>
          <cell r="M148">
            <v>0</v>
          </cell>
          <cell r="N148">
            <v>289431.18312589475</v>
          </cell>
          <cell r="O148">
            <v>0</v>
          </cell>
          <cell r="P148">
            <v>282332.73363715288</v>
          </cell>
          <cell r="Q148">
            <v>0</v>
          </cell>
          <cell r="R148">
            <v>282241.90270090284</v>
          </cell>
          <cell r="S148">
            <v>0</v>
          </cell>
          <cell r="T148">
            <v>282315.93848290289</v>
          </cell>
          <cell r="U148">
            <v>0</v>
          </cell>
          <cell r="V148">
            <v>275548.59506278776</v>
          </cell>
          <cell r="W148">
            <v>0</v>
          </cell>
          <cell r="X148">
            <v>275226.11497378774</v>
          </cell>
          <cell r="Y148">
            <v>0</v>
          </cell>
          <cell r="Z148">
            <v>274909.40635078773</v>
          </cell>
          <cell r="AA148">
            <v>0</v>
          </cell>
        </row>
        <row r="149">
          <cell r="C149" t="str">
            <v>Точные изделия из Ф4 "Кольцо" 19х9,4х3,5</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row>
        <row r="150">
          <cell r="C150" t="str">
            <v>Точные изделия из Ф4 "Сальник" 12,2х9,5х2,0</v>
          </cell>
          <cell r="D150">
            <v>1.4692584712342147</v>
          </cell>
          <cell r="E150">
            <v>0</v>
          </cell>
          <cell r="F150">
            <v>1.4693673144428914</v>
          </cell>
          <cell r="G150">
            <v>0</v>
          </cell>
          <cell r="H150">
            <v>1.4693463218436913</v>
          </cell>
          <cell r="I150">
            <v>0</v>
          </cell>
          <cell r="J150">
            <v>1.469068034687689</v>
          </cell>
          <cell r="K150">
            <v>0</v>
          </cell>
          <cell r="L150">
            <v>1.4690944896468852</v>
          </cell>
          <cell r="M150">
            <v>0</v>
          </cell>
          <cell r="N150">
            <v>1.469239509949523</v>
          </cell>
          <cell r="O150">
            <v>0</v>
          </cell>
          <cell r="P150">
            <v>1.4690632095828766</v>
          </cell>
          <cell r="Q150">
            <v>0</v>
          </cell>
          <cell r="R150">
            <v>1.4690348267319173</v>
          </cell>
          <cell r="S150">
            <v>0</v>
          </cell>
          <cell r="T150">
            <v>1.4690579614330765</v>
          </cell>
          <cell r="U150">
            <v>0</v>
          </cell>
          <cell r="V150">
            <v>1.4691933563751483</v>
          </cell>
          <cell r="W150">
            <v>0</v>
          </cell>
          <cell r="X150">
            <v>1.4690925877969374</v>
          </cell>
          <cell r="Y150">
            <v>0</v>
          </cell>
          <cell r="Z150">
            <v>1.4689936226864224</v>
          </cell>
          <cell r="AA150">
            <v>0</v>
          </cell>
        </row>
        <row r="151">
          <cell r="C151" t="str">
            <v>Точные изделия из Ф4К20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row>
        <row r="152">
          <cell r="C152" t="str">
            <v>Точные изделия из заготовок трубчатой формы Ф4</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row>
        <row r="153">
          <cell r="C153" t="str">
            <v xml:space="preserve">Точные изделия из стержней и профилей Ф-4 </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row>
        <row r="154">
          <cell r="C154" t="str">
            <v xml:space="preserve">Хомуты полиэтиленовые </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row>
        <row r="155">
          <cell r="C155" t="str">
            <v>Катушка для намотки ленты ФУМ и строганой ленты</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row>
        <row r="156">
          <cell r="C156" t="str">
            <v>бочки п/э 50-л</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row>
        <row r="157">
          <cell r="C157" t="str">
            <v>Бутылка цилиндрическая пэт 5л</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row>
        <row r="158">
          <cell r="C158" t="str">
            <v>Точные изделия из Ф4К2 0 "Шайба" 32х20,6х1,0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row>
        <row r="159">
          <cell r="C159" t="str">
            <v>Точные изделия из Ф4 "Кольцо" 50х42х2,0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row>
        <row r="160">
          <cell r="C160" t="str">
            <v>Точные изделя из загот Ф-4</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row>
        <row r="161">
          <cell r="C161" t="str">
            <v>Втулки из Ф4Н17М3</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row>
        <row r="162">
          <cell r="C162" t="str">
            <v>Лакоткань Ф4ДЭ01-100П однослойная</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row>
        <row r="163">
          <cell r="C163" t="str">
            <v>Лента ФУМ ТНП пористая</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row>
        <row r="164">
          <cell r="C164" t="str">
            <v>Пластины из Ф4К15М5</v>
          </cell>
          <cell r="D164">
            <v>157424.04749823496</v>
          </cell>
          <cell r="E164">
            <v>0</v>
          </cell>
          <cell r="F164">
            <v>154843.66409667526</v>
          </cell>
          <cell r="G164">
            <v>0</v>
          </cell>
          <cell r="H164">
            <v>154792.06104012823</v>
          </cell>
          <cell r="I164">
            <v>0</v>
          </cell>
          <cell r="J164">
            <v>151060.78568806854</v>
          </cell>
          <cell r="K164">
            <v>0</v>
          </cell>
          <cell r="L164">
            <v>151125.81607055379</v>
          </cell>
          <cell r="M164">
            <v>0</v>
          </cell>
          <cell r="N164">
            <v>151482.29841016929</v>
          </cell>
          <cell r="O164">
            <v>0</v>
          </cell>
          <cell r="P164">
            <v>147998.40647875585</v>
          </cell>
          <cell r="Q164">
            <v>0</v>
          </cell>
          <cell r="R164">
            <v>147928.6370400571</v>
          </cell>
          <cell r="S164">
            <v>0</v>
          </cell>
          <cell r="T164">
            <v>147985.5057146191</v>
          </cell>
          <cell r="U164">
            <v>0</v>
          </cell>
          <cell r="V164">
            <v>145231.36506757815</v>
          </cell>
          <cell r="W164">
            <v>0</v>
          </cell>
          <cell r="X164">
            <v>144983.66031267916</v>
          </cell>
          <cell r="Y164">
            <v>0</v>
          </cell>
          <cell r="Z164">
            <v>144740.38876038618</v>
          </cell>
          <cell r="AA164">
            <v>0</v>
          </cell>
        </row>
        <row r="165">
          <cell r="C165" t="str">
            <v>Стержни из Ф4К15М5</v>
          </cell>
          <cell r="D165">
            <v>157424.04749823496</v>
          </cell>
          <cell r="E165">
            <v>0</v>
          </cell>
          <cell r="F165">
            <v>154843.66409667526</v>
          </cell>
          <cell r="G165">
            <v>0</v>
          </cell>
          <cell r="H165">
            <v>154792.06104012823</v>
          </cell>
          <cell r="I165">
            <v>0</v>
          </cell>
          <cell r="J165">
            <v>151060.78568806854</v>
          </cell>
          <cell r="K165">
            <v>0</v>
          </cell>
          <cell r="L165">
            <v>151125.81607055379</v>
          </cell>
          <cell r="M165">
            <v>0</v>
          </cell>
          <cell r="N165">
            <v>151482.29841016929</v>
          </cell>
          <cell r="O165">
            <v>0</v>
          </cell>
          <cell r="P165">
            <v>147998.40647875585</v>
          </cell>
          <cell r="Q165">
            <v>0</v>
          </cell>
          <cell r="R165">
            <v>147928.6370400571</v>
          </cell>
          <cell r="S165">
            <v>0</v>
          </cell>
          <cell r="T165">
            <v>147985.5057146191</v>
          </cell>
          <cell r="U165">
            <v>0</v>
          </cell>
          <cell r="V165">
            <v>145231.36506757815</v>
          </cell>
          <cell r="W165">
            <v>0</v>
          </cell>
          <cell r="X165">
            <v>144983.66031267916</v>
          </cell>
          <cell r="Y165">
            <v>0</v>
          </cell>
          <cell r="Z165">
            <v>144740.38876038618</v>
          </cell>
          <cell r="AA165">
            <v>0</v>
          </cell>
        </row>
        <row r="166">
          <cell r="C166" t="str">
            <v>Стержни и профили из композиций</v>
          </cell>
          <cell r="D166">
            <v>144600.27321779079</v>
          </cell>
          <cell r="E166">
            <v>0</v>
          </cell>
          <cell r="F166">
            <v>144639.81092612547</v>
          </cell>
          <cell r="G166">
            <v>0</v>
          </cell>
          <cell r="H166">
            <v>144582.40794297747</v>
          </cell>
          <cell r="I166">
            <v>0</v>
          </cell>
          <cell r="J166">
            <v>143451.10114994415</v>
          </cell>
          <cell r="K166">
            <v>0</v>
          </cell>
          <cell r="L166">
            <v>143523.44062360516</v>
          </cell>
          <cell r="M166">
            <v>0</v>
          </cell>
          <cell r="N166">
            <v>143919.98980310716</v>
          </cell>
          <cell r="O166">
            <v>0</v>
          </cell>
          <cell r="P166">
            <v>143162.79090979649</v>
          </cell>
          <cell r="Q166">
            <v>0</v>
          </cell>
          <cell r="R166">
            <v>143085.17973360149</v>
          </cell>
          <cell r="S166">
            <v>0</v>
          </cell>
          <cell r="T166">
            <v>143148.44016400949</v>
          </cell>
          <cell r="U166">
            <v>0</v>
          </cell>
          <cell r="V166">
            <v>143313.82020931842</v>
          </cell>
          <cell r="W166">
            <v>0</v>
          </cell>
          <cell r="X166">
            <v>143038.27467340243</v>
          </cell>
          <cell r="Y166">
            <v>0</v>
          </cell>
          <cell r="Z166">
            <v>142767.66060999042</v>
          </cell>
          <cell r="AA166">
            <v>0</v>
          </cell>
        </row>
        <row r="167">
          <cell r="C167" t="str">
            <v>Средняя маржа, руб</v>
          </cell>
          <cell r="D167">
            <v>74691.759534491764</v>
          </cell>
          <cell r="E167">
            <v>7309.0142259077384</v>
          </cell>
          <cell r="F167">
            <v>74318.909333456613</v>
          </cell>
          <cell r="G167">
            <v>7283.7539008094482</v>
          </cell>
          <cell r="H167">
            <v>74897.585429270956</v>
          </cell>
          <cell r="I167">
            <v>7492.9891725226344</v>
          </cell>
          <cell r="J167">
            <v>74262.071849917193</v>
          </cell>
          <cell r="K167">
            <v>7398.5894748747596</v>
          </cell>
          <cell r="L167">
            <v>74298.868959379397</v>
          </cell>
          <cell r="M167">
            <v>7401.8542970598128</v>
          </cell>
          <cell r="N167">
            <v>74424.994401786578</v>
          </cell>
          <cell r="O167">
            <v>7419.9300598544805</v>
          </cell>
          <cell r="P167">
            <v>74595.59688653014</v>
          </cell>
          <cell r="Q167">
            <v>7597.4274981101462</v>
          </cell>
          <cell r="R167">
            <v>74573.809304812778</v>
          </cell>
          <cell r="S167">
            <v>7593.8897749634798</v>
          </cell>
          <cell r="T167">
            <v>74591.573280854122</v>
          </cell>
          <cell r="U167">
            <v>7596.7733530754795</v>
          </cell>
          <cell r="V167">
            <v>75008.245710215342</v>
          </cell>
          <cell r="W167">
            <v>7791.8675617885192</v>
          </cell>
          <cell r="X167">
            <v>74930.928106799314</v>
          </cell>
          <cell r="Y167">
            <v>7816.3445028682227</v>
          </cell>
          <cell r="Z167">
            <v>74854.965920400384</v>
          </cell>
          <cell r="AA167">
            <v>7804.0091965002212</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row r="5">
          <cell r="C5" t="str">
            <v>ОАО "Галоген"</v>
          </cell>
        </row>
        <row r="6">
          <cell r="C6" t="str">
            <v>GA</v>
          </cell>
        </row>
        <row r="13">
          <cell r="C13" t="str">
            <v>П. И. Бойко</v>
          </cell>
        </row>
        <row r="15">
          <cell r="C15" t="str">
            <v>И. А. Кузнецов</v>
          </cell>
        </row>
      </sheetData>
      <sheetData sheetId="53" refreshError="1"/>
      <sheetData sheetId="54" refreshError="1"/>
      <sheetData sheetId="55">
        <row r="3">
          <cell r="B3" t="str">
            <v>EBITDA</v>
          </cell>
        </row>
      </sheetData>
      <sheetData sheetId="5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ДР"/>
      <sheetName val="Смета "/>
      <sheetName val="ГВС и О"/>
      <sheetName val="з_пл"/>
      <sheetName val="tariffs"/>
      <sheetName val=" "/>
      <sheetName val="отгр ГОК"/>
      <sheetName val="#ССЫЛКА"/>
      <sheetName val="прогнозы_кварт"/>
      <sheetName val="Регистр по 20"/>
      <sheetName val="comps"/>
      <sheetName val="Lots1127"/>
      <sheetName val="Inf"/>
      <sheetName val="PagD"/>
      <sheetName val="цена реал-ии"/>
      <sheetName val="Смета_"/>
      <sheetName val="ГВС_и_О"/>
      <sheetName val="Регистр_по_20"/>
      <sheetName val="цена_реал-ии"/>
      <sheetName val="ИД"/>
      <sheetName val="коэф"/>
      <sheetName val="#REF"/>
      <sheetName val="Условия"/>
      <sheetName val="Данные"/>
      <sheetName val="цены"/>
      <sheetName val="mutual"/>
      <sheetName val="Inventories as of 03.20"/>
      <sheetName val="рынок"/>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0226"/>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le Selection"/>
      <sheetName val="Test"/>
      <sheetName val="Random selection"/>
      <sheetName val="Marketing expenses non-deductib"/>
    </sheetNames>
    <sheetDataSet>
      <sheetData sheetId="0" refreshError="1"/>
      <sheetData sheetId="1" refreshError="1"/>
      <sheetData sheetId="2" refreshError="1"/>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S APP CR"/>
      <sheetName val="BCS APP Slovakia"/>
    </sheetNames>
    <sheetDataSet>
      <sheetData sheetId="0" refreshError="1"/>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R9"/>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главление"/>
      <sheetName val="Допущения"/>
      <sheetName val="Показатели"/>
      <sheetName val="Cвод(факт)"/>
      <sheetName val="Cвод(план)"/>
      <sheetName val="ДРК(факт)"/>
      <sheetName val="ДРК(план)"/>
      <sheetName val="ДРП (факт)"/>
      <sheetName val="ДРП (план)"/>
      <sheetName val="ДДСП (факт)"/>
      <sheetName val="ДДСП (план)"/>
      <sheetName val="ДДСК(факт)"/>
      <sheetName val="ДДСК(план)"/>
      <sheetName val="МРЖ (факт)"/>
      <sheetName val="МРЖ (план)"/>
      <sheetName val="ИКВ (факт)"/>
      <sheetName val="ИКВ (план)"/>
      <sheetName val="РБК(факт)"/>
      <sheetName val="ДГП (факт)"/>
      <sheetName val="ДГП (план)"/>
      <sheetName val="ПРОЧ (факт) "/>
      <sheetName val="ПРОЧ (план)"/>
      <sheetName val="ОПРК (факт)"/>
      <sheetName val="ОПРК (план)"/>
      <sheetName val="ОПРП (факт)"/>
      <sheetName val="ОПРП (план)"/>
      <sheetName val="ВСПР (факт)"/>
      <sheetName val="ВСПР (план)"/>
      <sheetName val="ТКР (факт)"/>
      <sheetName val="ТКР (план)"/>
      <sheetName val="ПКР (факт)"/>
      <sheetName val="ПНР (факт)"/>
      <sheetName val="ПНР (план)"/>
      <sheetName val="ПРВ (факт)"/>
      <sheetName val="ДКЗ"/>
      <sheetName val="ЗСМ (факт)"/>
      <sheetName val="ЗСМ (план)"/>
      <sheetName val="КРЗ (факт)"/>
      <sheetName val="КРЗ (план)"/>
      <sheetName val="ИНВ (факт)"/>
      <sheetName val="ИНВ (план)"/>
      <sheetName val="КВ (факт)"/>
      <sheetName val="КВ (план)"/>
      <sheetName val="ПРС (факт)"/>
      <sheetName val="ПРС (план)"/>
      <sheetName val="ПРД (факт)"/>
      <sheetName val="ПРД (план)"/>
      <sheetName val="БЛН (факт)"/>
      <sheetName val="БЛН (план)"/>
      <sheetName val="справочник"/>
      <sheetName val="BCS APP CR"/>
      <sheetName val="BCS APP Slovak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 Systems"/>
      <sheetName val="Data"/>
      <sheetName val="APP Slovakia"/>
      <sheetName val="Summary"/>
      <sheetName val="ДКЗ"/>
    </sheetNames>
    <sheetDataSet>
      <sheetData sheetId="0" refreshError="1">
        <row r="49">
          <cell r="F49">
            <v>154560</v>
          </cell>
          <cell r="H49">
            <v>92260</v>
          </cell>
        </row>
      </sheetData>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_for_sw"/>
      <sheetName val="Restated FS 07 31"/>
      <sheetName val="Scen"/>
      <sheetName val="Calc"/>
      <sheetName val="BS"/>
      <sheetName val="PL"/>
      <sheetName val="Intrst"/>
      <sheetName val="CAnlz"/>
      <sheetName val="OT 1"/>
      <sheetName val="OT 2"/>
      <sheetName val="MarginGraph"/>
      <sheetName val="Norms"/>
      <sheetName val="costs_list_for_sw"/>
      <sheetName val="Macro"/>
      <sheetName val="rates_for_sw"/>
      <sheetName val="Capex&amp;Depr"/>
      <sheetName val="costs_whole_for_sw"/>
      <sheetName val="Scenarijai"/>
      <sheetName val="Inventories as of 03.20"/>
      <sheetName val="5 - Capex &amp; wrk captl"/>
      <sheetName val="Working - NoPrint"/>
      <sheetName val="2 - Prices &amp; Other assmpt"/>
      <sheetName val="3 - Conversion costs"/>
      <sheetName val="Data"/>
      <sheetName val="CAPEX"/>
      <sheetName val="ToC"/>
      <sheetName val="InputTI"/>
      <sheetName val="Checks"/>
      <sheetName val="Labor"/>
      <sheetName val="P&amp;L"/>
      <sheetName val="ShortTermModel_v3"/>
      <sheetName val="tariffs"/>
      <sheetName val="Справочники"/>
      <sheetName val="EJEs"/>
      <sheetName val="LINK"/>
      <sheetName val="НаНачалоОП"/>
      <sheetName val="декабрь"/>
      <sheetName val="Adjustments"/>
      <sheetName val="TNO"/>
      <sheetName val="Controls"/>
      <sheetName val="I-Network Capex Costs"/>
      <sheetName val="Assumptions"/>
      <sheetName val="Добыча"/>
      <sheetName val="SA Procedures"/>
      <sheetName val="MetaData"/>
      <sheetName val="Calculations"/>
      <sheetName val="Cost Allocation"/>
      <sheetName val="Restated_FS_07_31"/>
      <sheetName val="OT_1"/>
      <sheetName val="OT_2"/>
      <sheetName val="Inventories_as_of_03_20"/>
      <sheetName val="5_-_Capex_&amp;_wrk_captl"/>
      <sheetName val="Working_-_NoPrint"/>
      <sheetName val="2_-_Prices_&amp;_Other_assmpt"/>
      <sheetName val="3_-_Conversion_costs"/>
      <sheetName val="I-Network_Capex_Costs"/>
      <sheetName val="SA_Procedures"/>
      <sheetName val="Cost_Allocation"/>
      <sheetName val="Restated_FS_07_311"/>
      <sheetName val="OT_11"/>
      <sheetName val="OT_21"/>
      <sheetName val="Inventories_as_of_03_201"/>
      <sheetName val="5_-_Capex_&amp;_wrk_captl1"/>
      <sheetName val="Working_-_NoPrint1"/>
      <sheetName val="2_-_Prices_&amp;_Other_assmpt1"/>
      <sheetName val="3_-_Conversion_costs1"/>
      <sheetName val="I-Network_Capex_Costs1"/>
      <sheetName val="SA_Procedures1"/>
      <sheetName val="Cost_Allocatio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_N"/>
      <sheetName val="Курсы валют ЦБ"/>
      <sheetName val="СЭЛТ"/>
      <sheetName val="transf"/>
      <sheetName val="TB_08"/>
      <sheetName val="movements"/>
      <sheetName val="PL"/>
      <sheetName val="ProdType"/>
      <sheetName val="$ IS"/>
      <sheetName val="Prelim. adj."/>
      <sheetName val="Q-0015"/>
      <sheetName val="Q-0135"/>
      <sheetName val="Q-0140"/>
      <sheetName val="Q-0145"/>
      <sheetName val="Q-0150"/>
      <sheetName val="Q-0160"/>
      <sheetName val="Referenzen"/>
      <sheetName val="UnadjBS"/>
      <sheetName val="Проводки'02"/>
      <sheetName val="УрРасч"/>
      <sheetName val="АКРасч"/>
      <sheetName val="Tier1"/>
      <sheetName val="Vars"/>
      <sheetName val="XLR_NoRangeSheet"/>
      <sheetName val="движение руды"/>
      <sheetName val="автобаза"/>
      <sheetName val="АТТ"/>
      <sheetName val="Дт 21-х"/>
      <sheetName val="01.03"/>
      <sheetName val="Проводки"/>
      <sheetName val="12-ть мес. 2002 год"/>
      <sheetName val="02.03"/>
      <sheetName val="pldt"/>
      <sheetName val="график отчета"/>
      <sheetName val="бланки отчетности"/>
      <sheetName val="справка для отчета "/>
      <sheetName val="изменение вступительного сальдо"/>
      <sheetName val="пояснение к справке"/>
      <sheetName val="баланс"/>
      <sheetName val="стр.110,120"/>
      <sheetName val="Нематер.активы"/>
      <sheetName val="стр.113"/>
      <sheetName val="стр.130"/>
      <sheetName val="приложение 5 для УКСа"/>
      <sheetName val="строка 135"/>
      <sheetName val="строка 140,141-144 "/>
      <sheetName val="строка 145"/>
      <sheetName val="строка  150"/>
      <sheetName val="строка 211"/>
      <sheetName val="строка 212"/>
      <sheetName val="строка 213"/>
      <sheetName val="строка 214"/>
      <sheetName val="строка 215"/>
      <sheetName val="строка 216"/>
      <sheetName val="приложение 4 для ГОКов и ГРЭ"/>
      <sheetName val="строка 220"/>
      <sheetName val="строка 250,251,252"/>
      <sheetName val="фин.вложения"/>
      <sheetName val="сведения  о фин.вложениях"/>
      <sheetName val="строка 264"/>
      <sheetName val="строка 510"/>
      <sheetName val="строка 515"/>
      <sheetName val="520"/>
      <sheetName val="строка 610"/>
      <sheetName val="строка 621"/>
      <sheetName val="строка 624"/>
      <sheetName val="строка 640"/>
      <sheetName val="строка 650"/>
      <sheetName val="строка 910"/>
      <sheetName val="строка 921"/>
      <sheetName val="строка 940"/>
      <sheetName val="расчет активов"/>
      <sheetName val="нач.износ"/>
      <sheetName val="движ.ОС"/>
      <sheetName val="АКТ СВЕРКИ С УКСом"/>
      <sheetName val="Пример СВОДНОГО АКТА  с УКСом "/>
      <sheetName val="АКТ для УКСа и Управления"/>
      <sheetName val="форма 4"/>
      <sheetName val="5ф-НА"/>
      <sheetName val="5ф-ОС"/>
      <sheetName val="5ф-Амортизация"/>
      <sheetName val="5ф-НИР"/>
      <sheetName val="5ф-фин.вложения"/>
      <sheetName val="5ф-Дебиторы и Кредиторы"/>
      <sheetName val="5ф-обеспечения"/>
      <sheetName val="Лист1"/>
      <sheetName val="Adj2002"/>
      <sheetName val="Контр. лист"/>
      <sheetName val="стр.420 ДК"/>
      <sheetName val="стр.460"/>
      <sheetName val="BExRepositorySheet"/>
      <sheetName val="Ф.2"/>
      <sheetName val="Расш.Ф2"/>
      <sheetName val="Расш.услуги"/>
      <sheetName val="Ф.3"/>
      <sheetName val="Ф.4"/>
      <sheetName val="Расш.Ф4"/>
      <sheetName val="Ф.5"/>
      <sheetName val="сч.68 (1)"/>
      <sheetName val="сч.68 (2)"/>
      <sheetName val="сч.68 (3)"/>
      <sheetName val="сч.69 (1)"/>
      <sheetName val="сч.69 (2)"/>
      <sheetName val="7"/>
      <sheetName val="7а"/>
      <sheetName val="7б"/>
      <sheetName val="РБП"/>
      <sheetName val="ДЗ (1)"/>
      <sheetName val="ДЗ (2)"/>
      <sheetName val="ДЗ (3)"/>
      <sheetName val="ДЗ (4)"/>
      <sheetName val="ДЗ (5)"/>
      <sheetName val="ДЗ 245"/>
      <sheetName val="ДЗ (6)"/>
      <sheetName val="КЗ (1)"/>
      <sheetName val="КЗ (2)"/>
      <sheetName val="КЗ (3)"/>
      <sheetName val="КЗ 627"/>
      <sheetName val="КЗ (4)"/>
      <sheetName val="КЗ 520"/>
      <sheetName val="ДЗ и КЗ"/>
      <sheetName val="ДЗ и КЗ (2)"/>
      <sheetName val="сч.07"/>
      <sheetName val="ОС (1)"/>
      <sheetName val="ОС (2)"/>
      <sheetName val="ОС (3)"/>
      <sheetName val="НЗС движение"/>
      <sheetName val="3-1"/>
      <sheetName val="инстр к 3-1"/>
      <sheetName val="Ӂтрока 135"/>
      <sheetName val="OS01_6OZ"/>
      <sheetName val="Проводки_02"/>
      <sheetName val="Overview"/>
      <sheetName val="Drop Down"/>
      <sheetName val="IAS"/>
      <sheetName val="Journals"/>
      <sheetName val="CW PPE"/>
      <sheetName val="#REF"/>
      <sheetName val="BALAN_N.XLS"/>
      <sheetName val="ТоКС-э"/>
      <sheetName val="FL"/>
      <sheetName val="Test"/>
      <sheetName val="справочник"/>
      <sheetName val="Индексы"/>
      <sheetName val="Программа(М)"/>
      <sheetName val="SYS"/>
      <sheetName val="SRC"/>
      <sheetName val="МСФО"/>
      <sheetName val="РСБУ_МСФО"/>
      <sheetName val="Приложение 3"/>
      <sheetName val="Форма 1"/>
      <sheetName val="Внутригр. расчеты (табл. 6.2)"/>
      <sheetName val="Налоги (табл. 6.3)"/>
      <sheetName val="Форма 2"/>
      <sheetName val="adj_year_2010"/>
      <sheetName val="DBO"/>
      <sheetName val="АГОК"/>
      <sheetName val="Управление"/>
      <sheetName val="ГБ_баланс "/>
      <sheetName val="Subsidiaries"/>
      <sheetName val="Exchange Rates for 2011"/>
      <sheetName val="АТЭЦ"/>
      <sheetName val="ЧТС"/>
      <sheetName val="ЧГРЭС"/>
      <sheetName val="ЧТЭЦ 1"/>
      <sheetName val="ЧТЭЦ_2"/>
      <sheetName val="ЧТЭЦ_3"/>
      <sheetName val="Табл. 5 (07)"/>
      <sheetName val="Табл. 4 (08)"/>
      <sheetName val="adj_year_2009"/>
      <sheetName val="SVOD_Rough diamonds"/>
      <sheetName val="Total entry AK"/>
      <sheetName val="PL_Analysis"/>
      <sheetName val="свод"/>
      <sheetName val="1"/>
      <sheetName val="Multiples"/>
      <sheetName val="Balance"/>
      <sheetName val="Inputs"/>
      <sheetName val="ÀÍÀËÈÒ"/>
      <sheetName val="GPIH"/>
      <sheetName val="INVEST+"/>
      <sheetName val="RUS-TIRES"/>
      <sheetName val="SIBURREZINOTEKHNIKA"/>
      <sheetName val="S-T-GAZ"/>
      <sheetName val="TOMSKY NKHZ"/>
      <sheetName val="URALSKIY"/>
      <sheetName val="YASHZ"/>
      <sheetName val="Курсы_валют_ЦБ"/>
      <sheetName val="$_IS"/>
      <sheetName val="Prelim__adj_"/>
      <sheetName val="Курсы_валют_ЦБ1"/>
      <sheetName val="$_IS1"/>
      <sheetName val="Prelim__adj_1"/>
      <sheetName val="wages and others"/>
      <sheetName val="Adjustments"/>
      <sheetName val="Баланс ээ"/>
      <sheetName val="Баланс мощности"/>
      <sheetName val="regs"/>
      <sheetName val="Справочники"/>
      <sheetName val="Прочие внеоборотные активы.1"/>
      <sheetName val="Капитал и Резервы.1"/>
      <sheetName val="Title"/>
      <sheetName val="Balance Sheet"/>
      <sheetName val="Перечень"/>
      <sheetName val="реестр отгрузка"/>
      <sheetName val="BS_PL_USD"/>
      <sheetName val="Проекты"/>
      <sheetName val="N 1"/>
      <sheetName val="TOMSKY_NKHZ"/>
      <sheetName val="TOMSKY_NKHZ1"/>
      <sheetName val="Лист3"/>
      <sheetName val="условия"/>
      <sheetName val="поток_1кв"/>
      <sheetName val="поток_2"/>
      <sheetName val="поток_1год"/>
      <sheetName val="Часть2"/>
      <sheetName val="12_1"/>
      <sheetName val="12_24"/>
      <sheetName val="12_36"/>
      <sheetName val="Main"/>
      <sheetName val="RSA_FS"/>
      <sheetName val="Исх.дан."/>
      <sheetName val="Актив1999"/>
      <sheetName val="BALAN_N_XLS"/>
      <sheetName val="движение_руды"/>
      <sheetName val="Дт_21-х"/>
      <sheetName val="01_03"/>
      <sheetName val="12-ть_мес__2002_год"/>
      <sheetName val="02_03"/>
      <sheetName val="график_отчета"/>
      <sheetName val="бланки_отчетности"/>
      <sheetName val="справка_для_отчета_"/>
      <sheetName val="изменение_вступительного_сальдо"/>
      <sheetName val="пояснение_к_справке"/>
      <sheetName val="стр_110,120"/>
      <sheetName val="Нематер_активы"/>
      <sheetName val="стр_113"/>
      <sheetName val="стр_130"/>
      <sheetName val="приложение_5_для_УКСа"/>
      <sheetName val="строка_135"/>
      <sheetName val="строка_140,141-144_"/>
      <sheetName val="строка_145"/>
      <sheetName val="строка__150"/>
      <sheetName val="строка_211"/>
      <sheetName val="строка_212"/>
      <sheetName val="строка_213"/>
      <sheetName val="строка_214"/>
      <sheetName val="строка_215"/>
      <sheetName val="строка_216"/>
      <sheetName val="приложение_4_для_ГОКов_и_ГРЭ"/>
      <sheetName val="строка_220"/>
      <sheetName val="строка_250,251,252"/>
      <sheetName val="фин_вложения"/>
      <sheetName val="сведения__о_фин_вложениях"/>
      <sheetName val="строка_264"/>
      <sheetName val="строка_510"/>
      <sheetName val="строка_515"/>
      <sheetName val="строка_610"/>
      <sheetName val="строка_621"/>
      <sheetName val="строка_624"/>
      <sheetName val="строка_640"/>
      <sheetName val="строка_650"/>
      <sheetName val="строка_910"/>
      <sheetName val="строка_921"/>
      <sheetName val="строка_940"/>
      <sheetName val="расчет_активов"/>
      <sheetName val="нач_износ"/>
      <sheetName val="движ_ОС"/>
      <sheetName val="АКТ_СВЕРКИ_С_УКСом"/>
      <sheetName val="Пример_СВОДНОГО_АКТА__с_УКСом_"/>
      <sheetName val="АКТ_для_УКСа_и_Управления"/>
      <sheetName val="форма_4"/>
      <sheetName val="5ф-фин_вложения"/>
      <sheetName val="5ф-Дебиторы_и_Кредиторы"/>
      <sheetName val="Исходные данные"/>
      <sheetName val="PL 2009-2013"/>
      <sheetName val="Расшифровка BS"/>
      <sheetName val="PL 2010"/>
      <sheetName val="CF 2010"/>
      <sheetName val="RUS prelim"/>
      <sheetName val="WEST part adj."/>
      <sheetName val="CB RUS prelim"/>
      <sheetName val="Группа"/>
      <sheetName val="RAS BS"/>
      <sheetName val="Б.Мяс"/>
      <sheetName val="FES"/>
      <sheetName val="Справочник (прочее)"/>
      <sheetName val="Справочник статей PL"/>
      <sheetName val="Справочник статей CF"/>
      <sheetName val="\\AIF_SERVER\disk_z\WINWORD\JEN"/>
      <sheetName val="\\SERVER\Server_D\WINWORD\JENY\"/>
      <sheetName val="\WINWORD\JENY\BUXGALT\GOD_OTCH\"/>
      <sheetName val="\\SRV-M44-FS\FileStore\WINWORD\"/>
      <sheetName val="\\Comp_01\c\WINWORD\JENY\BUXGAL"/>
      <sheetName val="01.01.2004 "/>
      <sheetName val="cont"/>
      <sheetName val="BS&amp;IS"/>
      <sheetName val="PPE"/>
      <sheetName val="STI"/>
      <sheetName val="1211"/>
      <sheetName val="1214"/>
      <sheetName val="AR"/>
      <sheetName val="ICO Subs"/>
      <sheetName val="adj 2011"/>
      <sheetName val="DTAX"/>
      <sheetName val="AP"/>
      <sheetName val="Taxes"/>
      <sheetName val="Revenue"/>
      <sheetName val="COS"/>
      <sheetName val="2340, 2350"/>
      <sheetName val="Cost"/>
      <sheetName val="Reconciliation"/>
      <sheetName val="Руководители фил-ов"/>
      <sheetName val="Статьи 5-З"/>
      <sheetName val="Статьи бюджета"/>
      <sheetName val="ЦФО"/>
      <sheetName val="3.Виды оборудов."/>
      <sheetName val="8.Виды ПЗС"/>
      <sheetName val="pldt_x0000__x0000__x0010_[BALAN_N.XLS]520_x0000__x0000__x0000__x0000__x0000__x0000__x0000__x0012_"/>
      <sheetName val="Признак иннов."/>
      <sheetName val="Доп. спр._ функц. бюдж."/>
      <sheetName val="Лизинг"/>
      <sheetName val="Обоснование_да_нет"/>
      <sheetName val="Ф1 Баланс"/>
      <sheetName val="2005"/>
      <sheetName val="НКТЭЦ1"/>
      <sheetName val="КТЭЦ1"/>
      <sheetName val="КТЭЦ2"/>
      <sheetName val="КТЭЦ3"/>
      <sheetName val="ЕТЭЦ"/>
      <sheetName val="НЧТЭЦ"/>
      <sheetName val="НКТЭЦ2"/>
      <sheetName val="НКГЭС"/>
      <sheetName val="ЗГРЭС"/>
      <sheetName val="УРГРЭС"/>
      <sheetName val="#ССЫЛКА"/>
      <sheetName val="Контр__лист"/>
      <sheetName val="стр_420_ДК"/>
      <sheetName val="стр_460"/>
      <sheetName val="Ф_2"/>
      <sheetName val="Расш_Ф2"/>
      <sheetName val="Расш_услуги"/>
      <sheetName val="Ф_3"/>
      <sheetName val="Ф_4"/>
      <sheetName val="Расш_Ф4"/>
      <sheetName val="Ф_5"/>
      <sheetName val="сч_68_(1)"/>
      <sheetName val="сч_68_(2)"/>
      <sheetName val="сч_68_(3)"/>
      <sheetName val="сч_69_(1)"/>
      <sheetName val="сч_69_(2)"/>
      <sheetName val="ДЗ_(1)"/>
      <sheetName val="ДЗ_(2)"/>
      <sheetName val="ДЗ_(3)"/>
      <sheetName val="ДЗ_(4)"/>
      <sheetName val="ДЗ_(5)"/>
      <sheetName val="ДЗ_245"/>
      <sheetName val="ДЗ_(6)"/>
      <sheetName val="КЗ_(1)"/>
      <sheetName val="КЗ_(2)"/>
      <sheetName val="КЗ_(3)"/>
      <sheetName val="КЗ_627"/>
      <sheetName val="КЗ_(4)"/>
      <sheetName val="КЗ_520"/>
      <sheetName val="ДЗ_и_КЗ"/>
      <sheetName val="ДЗ_и_КЗ_(2)"/>
      <sheetName val="сч_07"/>
      <sheetName val="ОС_(1)"/>
      <sheetName val="ОС_(2)"/>
      <sheetName val="ОС_(3)"/>
      <sheetName val="НЗС_движение"/>
      <sheetName val="инстр_к_3-1"/>
      <sheetName val="Ӂтрока_135"/>
      <sheetName val="CW_PPE"/>
      <sheetName val="движение_руды1"/>
      <sheetName val="Дт_21-х1"/>
      <sheetName val="01_031"/>
      <sheetName val="12-ть_мес__2002_год1"/>
      <sheetName val="02_031"/>
      <sheetName val="Контр__лист1"/>
      <sheetName val="стр_420_ДК1"/>
      <sheetName val="стр_4601"/>
      <sheetName val="Ф_21"/>
      <sheetName val="Расш_Ф21"/>
      <sheetName val="Расш_услуги1"/>
      <sheetName val="Ф_31"/>
      <sheetName val="Ф_41"/>
      <sheetName val="Расш_Ф41"/>
      <sheetName val="Ф_51"/>
      <sheetName val="сч_68_(1)1"/>
      <sheetName val="сч_68_(2)1"/>
      <sheetName val="сч_68_(3)1"/>
      <sheetName val="сч_69_(1)1"/>
      <sheetName val="сч_69_(2)1"/>
      <sheetName val="ДЗ_(1)1"/>
      <sheetName val="ДЗ_(2)1"/>
      <sheetName val="ДЗ_(3)1"/>
      <sheetName val="ДЗ_(4)1"/>
      <sheetName val="ДЗ_(5)1"/>
      <sheetName val="ДЗ_2451"/>
      <sheetName val="ДЗ_(6)1"/>
      <sheetName val="КЗ_(1)1"/>
      <sheetName val="КЗ_(2)1"/>
      <sheetName val="КЗ_(3)1"/>
      <sheetName val="КЗ_6271"/>
      <sheetName val="КЗ_(4)1"/>
      <sheetName val="КЗ_5201"/>
      <sheetName val="ДЗ_и_КЗ1"/>
      <sheetName val="ДЗ_и_КЗ_(2)1"/>
      <sheetName val="сч_071"/>
      <sheetName val="ОС_(1)1"/>
      <sheetName val="ОС_(2)1"/>
      <sheetName val="ОС_(3)1"/>
      <sheetName val="НЗС_движение1"/>
      <sheetName val="инстр_к_3-11"/>
      <sheetName val="график_отчета1"/>
      <sheetName val="бланки_отчетности1"/>
      <sheetName val="справка_для_отчета_1"/>
      <sheetName val="изменение_вступительного_сальд1"/>
      <sheetName val="пояснение_к_справке1"/>
      <sheetName val="стр_110,1201"/>
      <sheetName val="Нематер_активы1"/>
      <sheetName val="стр_1131"/>
      <sheetName val="стр_1301"/>
      <sheetName val="приложение_5_для_УКСа1"/>
      <sheetName val="строка_1351"/>
      <sheetName val="строка_140,141-144_1"/>
      <sheetName val="строка_1451"/>
      <sheetName val="строка__1501"/>
      <sheetName val="строка_2111"/>
      <sheetName val="строка_2121"/>
      <sheetName val="строка_2131"/>
      <sheetName val="строка_2141"/>
      <sheetName val="строка_2151"/>
      <sheetName val="строка_2161"/>
      <sheetName val="приложение_4_для_ГОКов_и_ГРЭ1"/>
      <sheetName val="строка_2201"/>
      <sheetName val="строка_250,251,2521"/>
      <sheetName val="фин_вложения1"/>
      <sheetName val="сведения__о_фин_вложениях1"/>
      <sheetName val="строка_2641"/>
      <sheetName val="строка_5101"/>
      <sheetName val="строка_5151"/>
      <sheetName val="строка_6101"/>
      <sheetName val="строка_6211"/>
      <sheetName val="строка_6241"/>
      <sheetName val="строка_6401"/>
      <sheetName val="строка_6501"/>
      <sheetName val="строка_9101"/>
      <sheetName val="строка_9211"/>
      <sheetName val="строка_9401"/>
      <sheetName val="расчет_активов1"/>
      <sheetName val="нач_износ1"/>
      <sheetName val="движ_ОС1"/>
      <sheetName val="АКТ_СВЕРКИ_С_УКСом1"/>
      <sheetName val="Пример_СВОДНОГО_АКТА__с_УКСом_1"/>
      <sheetName val="АКТ_для_УКСа_и_Управления1"/>
      <sheetName val="форма_41"/>
      <sheetName val="5ф-фин_вложения1"/>
      <sheetName val="5ф-Дебиторы_и_Кредиторы1"/>
      <sheetName val="Ӂтрока_1351"/>
      <sheetName val="CW_PPE1"/>
      <sheetName val="Заголовок"/>
      <sheetName val="Данные"/>
      <sheetName val="ПТУ_ППП"/>
      <sheetName val="AJE"/>
      <sheetName val="RJE"/>
      <sheetName val="BS"/>
      <sheetName val="AJEs"/>
      <sheetName val="RAS P&amp;L"/>
    </sheetNames>
    <definedNames>
      <definedName name="Возврат"/>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fs"/>
      <sheetName val=" "/>
      <sheetName val="_"/>
      <sheetName val="NewCashFlow"/>
      <sheetName val="отгр ГОК"/>
      <sheetName val="99Budgt_80499_total sheet"/>
      <sheetName val="Adj2002"/>
      <sheetName val="REC DESCR"/>
      <sheetName val="Ф1"/>
      <sheetName val="Input_Assumptions"/>
      <sheetName val="Inputs"/>
      <sheetName val="Баланс"/>
      <sheetName val="TasAt"/>
      <sheetName val="Итоги"/>
      <sheetName val="control"/>
      <sheetName val="CIP"/>
      <sheetName val="_1"/>
      <sheetName val="отгр_ГОК"/>
      <sheetName val="99Budgt_80499_total_sheet"/>
      <sheetName val="REC_DESCR"/>
      <sheetName val="_2"/>
      <sheetName val="отгр_ГОК1"/>
      <sheetName val="99Budgt_80499_total_sheet1"/>
      <sheetName val="REC_DESCR1"/>
    </sheetNames>
    <sheetDataSet>
      <sheetData sheetId="0" refreshError="1"/>
      <sheetData sheetId="1" refreshError="1"/>
      <sheetData sheetId="2">
        <row r="4">
          <cell r="B4" t="b">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_6m2006"/>
      <sheetName val="BS_01_07_06 Актив"/>
      <sheetName val="BS_01_07_06_Пассив"/>
      <sheetName val="Ф1"/>
      <sheetName val="Ф2"/>
      <sheetName val="GW"/>
      <sheetName val="TSS1h2007"/>
      <sheetName val="3_9m2007"/>
      <sheetName val="TSS9m2007"/>
      <sheetName val="3_12m2007"/>
      <sheetName val="TSS2007"/>
      <sheetName val="TSS Link "/>
      <sheetName val="3_1h2007"/>
      <sheetName val="TSS_link_31_03_2007"/>
      <sheetName val="TSS 311206"/>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row r="25">
          <cell r="K25">
            <v>-4785</v>
          </cell>
        </row>
      </sheetData>
      <sheetData sheetId="12"/>
      <sheetData sheetId="13"/>
      <sheetData sheetId="1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TS"/>
      <sheetName val="Volumetrics"/>
      <sheetName val="Scen"/>
      <sheetName val="Control_Panel"/>
      <sheetName val="Interco_JVs"/>
      <sheetName val="Asset"/>
      <sheetName val="Parameters"/>
      <sheetName val="BS"/>
      <sheetName val="Summary_Cash_Flow"/>
      <sheetName val="Ctrls"/>
      <sheetName val="Switches"/>
      <sheetName val="Historic_Recs_-_Data_&amp;_Stats"/>
      <sheetName val="Control_Panel_-_Consolidation"/>
      <sheetName val="Controls"/>
      <sheetName val="Inuput_Qty"/>
      <sheetName val="Eng_Last"/>
      <sheetName val="FA_database_(production)299"/>
      <sheetName val="1"/>
      <sheetName val="Лист1"/>
      <sheetName val="дата"/>
      <sheetName val="Незав_пр-во_"/>
      <sheetName val="ц_эл_"/>
      <sheetName val="данные"/>
      <sheetName val="RYSSPROG"/>
      <sheetName val="Лист2"/>
      <sheetName val="FES"/>
      <sheetName val="Код статьи БДДС"/>
      <sheetName val="справочник"/>
      <sheetName val="dirrectories"/>
      <sheetName val="прочие"/>
      <sheetName val="предприятия BU's"/>
      <sheetName val="Справочник ЦЗ"/>
      <sheetName val="Макро"/>
      <sheetName val="Справочник МФУ"/>
      <sheetName val="Справочник ф. 8.1"/>
      <sheetName val="Rates"/>
      <sheetName val="directories"/>
      <sheetName val="Код_статьи_БДДС"/>
      <sheetName val="Настройки"/>
      <sheetName val="Справочники"/>
      <sheetName val="Приложение 2 (НРР)"/>
      <sheetName val="Приложение 4 (НРР)"/>
      <sheetName val="Лист &quot;Доходы и расходы&quot;"/>
      <sheetName val="Приложение_2_(НРР)1"/>
      <sheetName val="Приложение_4_(НРР)1"/>
      <sheetName val="Приложение_2_(НРР)"/>
      <sheetName val="Приложение_4_(НРР)"/>
      <sheetName val="Приложение_2_(НРР)2"/>
      <sheetName val="Приложение_4_(НРР)2"/>
      <sheetName val="Приложение_2_(НРР)3"/>
      <sheetName val="Приложение_4_(НРР)3"/>
      <sheetName val="Приложение_2_(НРР)4"/>
      <sheetName val="Приложение_4_(НРР)4"/>
      <sheetName val="Приложение_2_(НРР)5"/>
      <sheetName val="Приложение_4_(НРР)5"/>
      <sheetName val="Приложение_2_(НРР)6"/>
      <sheetName val="Приложение_4_(НРР)6"/>
      <sheetName val="Приложение_2_(НРР)7"/>
      <sheetName val="Приложение_4_(НРР)7"/>
      <sheetName val="Новый справочник БДР"/>
      <sheetName val="assumptions"/>
      <sheetName val="Labor"/>
      <sheetName val="Факт07"/>
      <sheetName val="ЦФО"/>
      <sheetName val="KPI"/>
      <sheetName val="Код_статьи_БДДС1"/>
      <sheetName val="Виды оборудования"/>
      <sheetName val="Условные обозначения"/>
      <sheetName val="УЧАСТКИ"/>
      <sheetName val="Input"/>
      <sheetName val="Report"/>
      <sheetName val="Спр"/>
      <sheetName val="Erglis 1Q 2021 VAT"/>
      <sheetName val="Bonds 2019"/>
      <sheetName val="CapIQ 13.06"/>
      <sheetName val="_CIQHiddenCacheSheet"/>
      <sheetName val="UPSLIDE_UndoFormatting"/>
      <sheetName val="UPSLIDE_Undo"/>
      <sheetName val="Worksheet"/>
      <sheetName val="BS_PY"/>
      <sheetName val="????? ?????"/>
      <sheetName val="RSOILBAL"/>
      <sheetName val="список"/>
      <sheetName val="Cr91_DonAgr"/>
      <sheetName val="Приложение_2_(НРР)8"/>
      <sheetName val="Приложение_4_(НРР)8"/>
      <sheetName val="Новый_справочник_БДР"/>
      <sheetName val="Свод-2018"/>
      <sheetName val="М-120"/>
      <sheetName val="cправочник"/>
      <sheetName val="дополнительно"/>
      <sheetName val="2019"/>
      <sheetName val="6 БДР"/>
      <sheetName val="16 ББЛ"/>
      <sheetName val="3.Консолидация"/>
      <sheetName val="№ADJ"/>
      <sheetName val="Scenarijai"/>
      <sheetName val="2 - Prices &amp; Other assmpt"/>
      <sheetName val="5 - Capex &amp; wrk captl"/>
      <sheetName val="Working - NoPrint"/>
      <sheetName val="3 - Conversion costs"/>
      <sheetName val="постоплаты"/>
      <sheetName val="СНИ 2020  Tirus US"/>
      <sheetName val="Справочник МВЗ"/>
      <sheetName val="Справочник Проектов"/>
      <sheetName val="Справочник договоры"/>
      <sheetName val="Справочник Показатель"/>
      <sheetName val="План-Факт"/>
      <sheetName val="Sheet1"/>
      <sheetName val="мэппинг в ПСД"/>
      <sheetName val="Пассажир"/>
      <sheetName val="Приложение_2_(НРР)9"/>
      <sheetName val="Приложение_4_(НРР)9"/>
      <sheetName val="Лист_&quot;Доходы_и_расходы&quot;"/>
      <sheetName val="Новый_справочник_БДР1"/>
      <sheetName val="?????_?????"/>
      <sheetName val="CapIQ_13_06"/>
      <sheetName val="FX rates"/>
      <sheetName val="предприятия_BU's"/>
      <sheetName val="Справочник_ЦЗ"/>
      <sheetName val="Справочник_МФУ"/>
      <sheetName val="Справочник_ф__8_1"/>
      <sheetName val="Переменные"/>
      <sheetName val="CST-CAPEX"/>
      <sheetName val="DELINS"/>
      <sheetName val="Costs Savings"/>
      <sheetName val="Не удалять"/>
      <sheetName val="Списки_фильтры"/>
      <sheetName val="Списки фильтры"/>
      <sheetName val="Списки"/>
      <sheetName val="Koszty"/>
      <sheetName val="Свод сметы"/>
      <sheetName val="Код_статьи_БДДС2"/>
      <sheetName val="предприятия_BU's1"/>
      <sheetName val="Справочник_ЦЗ1"/>
      <sheetName val="Справочник_МФУ1"/>
      <sheetName val="Справочник_ф__8_11"/>
      <sheetName val="Приложение_2_(НРР)10"/>
      <sheetName val="Приложение_4_(НРР)10"/>
      <sheetName val="Лист_&quot;Доходы_и_расходы&quot;1"/>
      <sheetName val="Новый_справочник_БДР2"/>
      <sheetName val="Виды_оборудования"/>
      <sheetName val="Условные_обозначения"/>
      <sheetName val="Erglis_1Q_2021_VAT"/>
      <sheetName val="Bonds_2019"/>
      <sheetName val="CapIQ_13_061"/>
      <sheetName val="?????_?????1"/>
      <sheetName val="6_БДР"/>
      <sheetName val="16_ББЛ"/>
      <sheetName val="3_Консолидация"/>
      <sheetName val="2_-_Prices_&amp;_Other_assmpt"/>
      <sheetName val="5_-_Capex_&amp;_wrk_captl"/>
      <sheetName val="Working_-_NoPrint"/>
      <sheetName val="3_-_Conversion_costs"/>
      <sheetName val="СНИ_2020__Tirus_US"/>
      <sheetName val="Справочник_МВЗ"/>
      <sheetName val="Справочник_Проектов"/>
      <sheetName val="Справочник_договоры"/>
      <sheetName val="Справочник_Показатель"/>
      <sheetName val="мэппинг_в_ПСД"/>
      <sheetName val="FX_rates"/>
      <sheetName val="Costs_Savings"/>
      <sheetName val="Не_удалять"/>
      <sheetName val="Добыча угля"/>
      <sheetName val="@WACC"/>
      <sheetName val="на 1 тут"/>
      <sheetName val="Eq. Mobilization"/>
      <sheetName val="T1"/>
      <sheetName val="Списки_фильтры1"/>
      <sheetName val="ЛТС"/>
      <sheetName val="налоговый"/>
      <sheetName val="Prelim Cost"/>
      <sheetName val="25. Распределение НР"/>
      <sheetName val="Фильтры"/>
      <sheetName val="График"/>
      <sheetName val="Lookup"/>
      <sheetName val="Drop Downs"/>
      <sheetName val="LRD+WH15"/>
      <sheetName val="2017BudgetFX"/>
      <sheetName val="Drop Downs (do not edit)"/>
      <sheetName val="Validation Sheets"/>
      <sheetName val="List"/>
      <sheetName val="Sizes"/>
      <sheetName val="Material"/>
      <sheetName val="Sheet2"/>
      <sheetName val="PPI 2019 actual"/>
      <sheetName val="Drop_Downs"/>
      <sheetName val="Drop_Downs_(do_not_edit)"/>
      <sheetName val="Validation_Sheets"/>
      <sheetName val="PPI_2019_actu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refreshError="1"/>
      <sheetData sheetId="82" refreshError="1"/>
      <sheetData sheetId="83" refreshError="1"/>
      <sheetData sheetId="84" refreshError="1"/>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refreshError="1"/>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sheetName val="TPD Costs"/>
      <sheetName val="Sensitivity"/>
      <sheetName val="presentation"/>
      <sheetName val="Base Case  2"/>
      <sheetName val="Base Case 1"/>
      <sheetName val="Depreciation"/>
      <sheetName val="TPD Schedule"/>
      <sheetName val="CFProdSchedule"/>
      <sheetName val="MillOpCost"/>
      <sheetName val="MillCapCost"/>
      <sheetName val="MineCapOperCost"/>
      <sheetName val="tailings"/>
      <sheetName val="quarry"/>
      <sheetName val="Env&amp;Social"/>
      <sheetName val="Admin"/>
      <sheetName val="owner's"/>
      <sheetName val="Variance"/>
      <sheetName val="Graphs"/>
      <sheetName val="НИОКР_6.3."/>
      <sheetName val="Сводн. с расшир. ОВ и ОС"/>
      <sheetName val="OPR факт"/>
    </sheetNames>
    <sheetDataSet>
      <sheetData sheetId="0" refreshError="1">
        <row r="10">
          <cell r="G10">
            <v>-3</v>
          </cell>
        </row>
        <row r="14">
          <cell r="F14">
            <v>0</v>
          </cell>
          <cell r="G14">
            <v>0</v>
          </cell>
          <cell r="H14">
            <v>0</v>
          </cell>
          <cell r="I14">
            <v>0</v>
          </cell>
          <cell r="J14">
            <v>12000</v>
          </cell>
          <cell r="K14">
            <v>36000</v>
          </cell>
          <cell r="L14">
            <v>40000</v>
          </cell>
          <cell r="M14">
            <v>40000</v>
          </cell>
          <cell r="N14">
            <v>40000</v>
          </cell>
        </row>
        <row r="21">
          <cell r="F21">
            <v>0</v>
          </cell>
          <cell r="G21">
            <v>0</v>
          </cell>
          <cell r="H21">
            <v>0</v>
          </cell>
          <cell r="I21">
            <v>0</v>
          </cell>
          <cell r="J21">
            <v>846281.99197346612</v>
          </cell>
          <cell r="K21">
            <v>2481894.6910884036</v>
          </cell>
          <cell r="L21">
            <v>2807840.0374624142</v>
          </cell>
          <cell r="M21">
            <v>2012059.9517672353</v>
          </cell>
          <cell r="N21">
            <v>1818938.9910591766</v>
          </cell>
        </row>
        <row r="50">
          <cell r="F50">
            <v>-39849.488784000001</v>
          </cell>
          <cell r="G50">
            <v>-209605.8385257785</v>
          </cell>
          <cell r="H50">
            <v>-562791.85235539288</v>
          </cell>
          <cell r="I50">
            <v>-1166113.8113759216</v>
          </cell>
          <cell r="J50">
            <v>-356283.61433811364</v>
          </cell>
          <cell r="K50">
            <v>677044.04095839337</v>
          </cell>
          <cell r="L50">
            <v>856912.68416577613</v>
          </cell>
          <cell r="M50">
            <v>517758.19007281144</v>
          </cell>
          <cell r="N50">
            <v>353239.63237239985</v>
          </cell>
        </row>
        <row r="51">
          <cell r="F51">
            <v>-39849.488784000001</v>
          </cell>
          <cell r="G51">
            <v>-249455.32730977848</v>
          </cell>
          <cell r="H51">
            <v>-812247.17966517131</v>
          </cell>
          <cell r="I51">
            <v>-1978360.9910410929</v>
          </cell>
          <cell r="J51">
            <v>-2334644.6053792066</v>
          </cell>
          <cell r="K51">
            <v>-1657600.5644208132</v>
          </cell>
          <cell r="L51">
            <v>-800687.8802550371</v>
          </cell>
          <cell r="M51">
            <v>-282929.69018222566</v>
          </cell>
          <cell r="N51">
            <v>70309.942190174188</v>
          </cell>
        </row>
        <row r="60">
          <cell r="G60">
            <v>0</v>
          </cell>
          <cell r="H60">
            <v>0</v>
          </cell>
          <cell r="I60">
            <v>0</v>
          </cell>
          <cell r="J60">
            <v>0</v>
          </cell>
          <cell r="K60">
            <v>0</v>
          </cell>
          <cell r="L60">
            <v>0</v>
          </cell>
          <cell r="M60">
            <v>0</v>
          </cell>
          <cell r="N60">
            <v>8.4031192024854127E-3</v>
          </cell>
        </row>
      </sheetData>
      <sheetData sheetId="1" refreshError="1"/>
      <sheetData sheetId="2"/>
      <sheetData sheetId="3"/>
      <sheetData sheetId="4"/>
      <sheetData sheetId="5"/>
      <sheetData sheetId="6">
        <row r="13">
          <cell r="D13">
            <v>64198.018983050853</v>
          </cell>
        </row>
      </sheetData>
      <sheetData sheetId="7">
        <row r="12">
          <cell r="C12" t="str">
            <v>Total Mined</v>
          </cell>
        </row>
      </sheetData>
      <sheetData sheetId="8">
        <row r="12">
          <cell r="C12">
            <v>0</v>
          </cell>
        </row>
      </sheetData>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0226"/>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_for_sw"/>
      <sheetName val="Macro"/>
      <sheetName val="Capex&amp;Depr"/>
    </sheetNames>
    <sheetDataSet>
      <sheetData sheetId="0" refreshError="1"/>
      <sheetData sheetId="1" refreshError="1"/>
      <sheetData sheetId="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
      <sheetName val="ADJ 6"/>
      <sheetName val="6"/>
      <sheetName val="Sheet2"/>
      <sheetName val="Sheet3"/>
    </sheetNames>
    <sheetDataSet>
      <sheetData sheetId="0" refreshError="1"/>
      <sheetData sheetId="1" refreshError="1"/>
      <sheetData sheetId="2"/>
      <sheetData sheetId="3" refreshError="1"/>
      <sheetData sheetId="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1"/>
      <sheetName val="TABLE 2"/>
      <sheetName val="Oil"/>
      <sheetName val="Gas1"/>
      <sheetName val="Gas2"/>
      <sheetName val="NGL"/>
      <sheetName val="To Export"/>
      <sheetName val="NEW AB royalty factors"/>
      <sheetName val="Oct 2008"/>
      <sheetName val="Comp toOct 2008"/>
      <sheetName val="WTI Comp"/>
      <sheetName val="Edm Oil"/>
      <sheetName val="Alta Spot"/>
      <sheetName val="Par and Sele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9-veca"/>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
      <sheetName val="Dates"/>
      <sheetName val="Список группы"/>
      <sheetName val="Перечень таблиц"/>
      <sheetName val="22_1_прямые д_"/>
      <sheetName val="22_1_прямые кол_во_"/>
      <sheetName val="22_1 _агент д_"/>
      <sheetName val="22_1 _агент кол_во_"/>
      <sheetName val="22_2 _услуги_"/>
      <sheetName val="22_3 _прочие_"/>
      <sheetName val="22_4"/>
      <sheetName val="23"/>
      <sheetName val="23_1"/>
      <sheetName val="23_2"/>
      <sheetName val="23_3"/>
      <sheetName val="23_4"/>
      <sheetName val="23_5"/>
      <sheetName val="24_1"/>
      <sheetName val="24_2"/>
      <sheetName val="24_3_4"/>
      <sheetName val="24_8"/>
      <sheetName val="24_а"/>
      <sheetName val="24_b"/>
      <sheetName val="24_c"/>
      <sheetName val="24_d"/>
      <sheetName val="26_1"/>
      <sheetName val="26_2"/>
      <sheetName val="26_3"/>
      <sheetName val="27_1"/>
      <sheetName val="27_3"/>
      <sheetName val="27_2"/>
      <sheetName val="27_5"/>
      <sheetName val="27_4"/>
      <sheetName val="27_6"/>
      <sheetName val="27_7"/>
      <sheetName val="27_8"/>
      <sheetName val="27_9"/>
      <sheetName val="СВ_остатки"/>
      <sheetName val="23-2"/>
      <sheetName val="Список_группы"/>
      <sheetName val="Перечень_таблиц"/>
      <sheetName val="22_1_прямые_д_"/>
      <sheetName val="22_1_прямые_кол_во_"/>
      <sheetName val="22_1__агент_д_"/>
      <sheetName val="22_1__агент_кол_во_"/>
      <sheetName val="22_2__услуги_"/>
      <sheetName val="22_3__прочие_"/>
      <sheetName val="Список_группы1"/>
      <sheetName val="Перечень_таблиц1"/>
      <sheetName val="22_1_прямые_д_1"/>
      <sheetName val="22_1_прямые_кол_во_1"/>
      <sheetName val="22_1__агент_д_1"/>
      <sheetName val="22_1__агент_кол_во_1"/>
      <sheetName val="22_2__услуги_1"/>
      <sheetName val="22_3__прочие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fs_last"/>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_for_sw"/>
      <sheetName val="costs_list_for_sw"/>
      <sheetName val="rates_for_sw"/>
      <sheetName val="Capex&amp;Depr"/>
      <sheetName val="costs_whole_for_sw"/>
    </sheetNames>
    <sheetDataSet>
      <sheetData sheetId="0" refreshError="1"/>
      <sheetData sheetId="1" refreshError="1"/>
      <sheetData sheetId="2" refreshError="1"/>
      <sheetData sheetId="3" refreshError="1"/>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c"/>
      <sheetName val="food"/>
      <sheetName val="ИПЦ"/>
      <sheetName val="df08-12"/>
      <sheetName val="df13-16"/>
      <sheetName val="печ-1-0"/>
      <sheetName val="электро"/>
      <sheetName val="уголь-мазут"/>
      <sheetName val="Мир _цен"/>
      <sheetName val="ИЦПМЭР"/>
      <sheetName val="2030-ИПЦ"/>
      <sheetName val="df13-30 "/>
      <sheetName val="пч-2030"/>
      <sheetName val="df04-07"/>
      <sheetName val="Лист1"/>
      <sheetName val="Мир__цен"/>
      <sheetName val="df13-30_"/>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lanak"/>
      <sheetName val="Natl Consult Reg."/>
      <sheetName val="Natl Consult Reg_"/>
      <sheetName val="NASE Oil-Revenue"/>
      <sheetName val="business plan"/>
      <sheetName val="Выручка"/>
      <sheetName val="Journals"/>
      <sheetName val="4 db"/>
      <sheetName val="Info"/>
      <sheetName val="Общ свед"/>
      <sheetName val="Класс"/>
      <sheetName val="кор на местоп"/>
      <sheetName val="Natl_Consult_Reg_"/>
      <sheetName val="Natl_Consult_Reg_1"/>
      <sheetName val="NASE_Oil-Revenue"/>
      <sheetName val="business_plan"/>
      <sheetName val="4_db"/>
      <sheetName val="К5"/>
      <sheetName val="Предположения КАС"/>
      <sheetName val="Местоположение"/>
      <sheetName val="К_трафик"/>
      <sheetName val="К_удаленность_метро"/>
      <sheetName val="Статьи расхода"/>
      <sheetName val="ЦФО"/>
      <sheetName val="Const"/>
      <sheetName val="вспом"/>
      <sheetName val="Модель"/>
      <sheetName val="Fixed"/>
      <sheetName val="Fixed ADRs"/>
      <sheetName val="Equip"/>
      <sheetName val="Euro Fixed"/>
      <sheetName val="К_место"/>
      <sheetName val="К_линия"/>
      <sheetName val="Корр_мест_СП"/>
      <sheetName val="Проводки"/>
      <sheetName val="XLR_NoRangeSheet"/>
      <sheetName val="PPE"/>
      <sheetName val="МБП"/>
      <sheetName val="Комментарии к запросу"/>
      <sheetName val="К трафик"/>
      <sheetName val="Корр_мест_ЗУ"/>
      <sheetName val="Корр_мест_ДП"/>
      <sheetName val="Ст"/>
      <sheetName val="ИСХ ИНФ"/>
      <sheetName val="DIN"/>
      <sheetName val="dirrectories"/>
      <sheetName val="Бюджет2015"/>
      <sheetName val="остатки ОН на 01 12 2015"/>
      <sheetName val="Спецодежда СИЗ"/>
      <sheetName val="Перечень Спецодежды, СИЗ"/>
      <sheetName val="DIR"/>
      <sheetName val="Перечень договоров"/>
      <sheetName val="Список"/>
      <sheetName val="ИСХ_ИНФ"/>
      <sheetName val="Исх ЗУ"/>
      <sheetName val="К3 Инфл"/>
      <sheetName val="vec"/>
      <sheetName val="Проект"/>
      <sheetName val="Лист5"/>
      <sheetName val="Лист1"/>
      <sheetName val="Собств"/>
      <sheetName val="Исходный"/>
      <sheetName val="Расчет"/>
      <sheetName val="Поправки"/>
      <sheetName val="Место"/>
      <sheetName val="Оп. Дом"/>
      <sheetName val="Оп. Кварт"/>
      <sheetName val="Аналог 1"/>
      <sheetName val="Аналог 2"/>
      <sheetName val="Аналог 3"/>
      <sheetName val="Аналог 4"/>
      <sheetName val="Свод аналоги"/>
      <sheetName val="Премии"/>
      <sheetName val="АИЖК"/>
      <sheetName val="1.1"/>
      <sheetName val="Справочники ОПУ"/>
      <sheetName val="Структура парка_2016"/>
      <sheetName val="дисконт стр-во"/>
      <sheetName val="УПСС"/>
      <sheetName val="LIST"/>
      <sheetName val="Natl_Consult_Reg_2"/>
      <sheetName val="Natl_Consult_Reg_3"/>
      <sheetName val="NASE_Oil-Revenue1"/>
      <sheetName val="business_plan1"/>
      <sheetName val="4_db1"/>
      <sheetName val="Общ_свед"/>
      <sheetName val="кор_на_местоп"/>
      <sheetName val="Предположения_КАС"/>
      <sheetName val="Статьи_расхода"/>
      <sheetName val="Fixed_ADRs"/>
      <sheetName val="Euro_Fixed"/>
      <sheetName val="Комментарии_к_запросу"/>
      <sheetName val="К_трафик1"/>
      <sheetName val="ИСХ_ИНФ1"/>
      <sheetName val="остатки_ОН_на_01_12_2015"/>
      <sheetName val="Спецодежда_СИЗ"/>
      <sheetName val="Перечень_Спецодежды,_СИЗ"/>
      <sheetName val="Перечень_договоров"/>
      <sheetName val="Исх_ЗУ"/>
      <sheetName val="К3_Инфл"/>
      <sheetName val="Оп__Дом"/>
      <sheetName val="Оп__Кварт"/>
      <sheetName val="Аналог_1"/>
      <sheetName val="Аналог_2"/>
      <sheetName val="Аналог_3"/>
      <sheetName val="Аналог_4"/>
      <sheetName val="Свод_аналоги"/>
      <sheetName val="1_1"/>
      <sheetName val="Справочники_ОПУ"/>
      <sheetName val="Структура_парка_2016"/>
      <sheetName val="дисконт_стр-во"/>
      <sheetName val="sap"/>
      <sheetName val="Laminat(OEM)ship (Price)"/>
      <sheetName val="Кедровский"/>
      <sheetName val="682200"/>
      <sheetName val="ФМ_Приморский _2 очередь"/>
      <sheetName val="ФМ_Приморский _3 оч(1к)"/>
      <sheetName val="Sheet1"/>
      <sheetName val="sal"/>
      <sheetName val="Статьи ДДС"/>
      <sheetName val="PwC"/>
      <sheetName val="Статьи ЦФО"/>
      <sheetName val="Приложение 2.16.1"/>
      <sheetName val="1.1 План счетов"/>
      <sheetName val="Dashboard"/>
      <sheetName val="ИТОГ"/>
      <sheetName val="ГРП"/>
      <sheetName val="Inputs"/>
      <sheetName val="Model"/>
      <sheetName val="РС_ОФИС"/>
      <sheetName val="РС_АПАРТЫ"/>
      <sheetName val="РС_М-М"/>
      <sheetName val="РС_ПСН"/>
      <sheetName val="Checks"/>
      <sheetName val="БДДС"/>
      <sheetName val="ТЭП"/>
      <sheetName val="ТУ"/>
      <sheetName val="Кредит_JT"/>
      <sheetName val="СМР_калк"/>
      <sheetName val="темпы"/>
      <sheetName val="Продажи-СМР"/>
      <sheetName val="УПКСЗУ_2016"/>
      <sheetName val="Базовая ОРС_офис"/>
      <sheetName val="Данные"/>
      <sheetName val="3.4 Инвестиции"/>
      <sheetName val="Natl_Consult_Reg_4"/>
      <sheetName val="Natl_Consult_Reg_5"/>
      <sheetName val="NASE_Oil-Revenue2"/>
      <sheetName val="business_plan2"/>
      <sheetName val="4_db2"/>
      <sheetName val="Общ_свед1"/>
      <sheetName val="кор_на_местоп1"/>
      <sheetName val="Предположения_КАС1"/>
      <sheetName val="Статьи_расхода1"/>
      <sheetName val="Fixed_ADRs1"/>
      <sheetName val="Euro_Fixed1"/>
      <sheetName val="Комментарии_к_запросу1"/>
      <sheetName val="К_трафик2"/>
      <sheetName val="ИСХ_ИНФ2"/>
      <sheetName val="остатки_ОН_на_01_12_20151"/>
      <sheetName val="Спецодежда_СИЗ1"/>
      <sheetName val="Перечень_Спецодежды,_СИЗ1"/>
      <sheetName val="Перечень_договоров1"/>
      <sheetName val="Исх_ЗУ1"/>
      <sheetName val="К3_Инфл1"/>
      <sheetName val="Оп__Дом1"/>
      <sheetName val="Оп__Кварт1"/>
      <sheetName val="Аналог_11"/>
      <sheetName val="Аналог_21"/>
      <sheetName val="Аналог_31"/>
      <sheetName val="Аналог_41"/>
      <sheetName val="Свод_аналоги1"/>
      <sheetName val="1_11"/>
      <sheetName val="Справочники_ОПУ1"/>
      <sheetName val="Структура_парка_20161"/>
      <sheetName val="дисконт_стр-во1"/>
      <sheetName val="Roll"/>
      <sheetName val="кор_на_местоп2"/>
      <sheetName val="Предположения_КАС2"/>
      <sheetName val="Общ_свед2"/>
      <sheetName val="Natl_Consult_Reg_6"/>
      <sheetName val="Natl_Consult_Reg_7"/>
      <sheetName val="NASE_Oil-Revenue3"/>
      <sheetName val="business_plan3"/>
      <sheetName val="кор_на_местоп3"/>
      <sheetName val="Предположения_КАС3"/>
      <sheetName val="Общ_свед3"/>
      <sheetName val="Natl_Consult_Reg_8"/>
      <sheetName val="Natl_Consult_Reg_9"/>
      <sheetName val="NASE_Oil-Revenue4"/>
      <sheetName val="business_plan4"/>
      <sheetName val="кор_на_местоп4"/>
      <sheetName val="Предположения_КАС4"/>
      <sheetName val="Общ_свед4"/>
      <sheetName val="Списки"/>
      <sheetName val="SUIVI EFFECTIFS"/>
      <sheetName val="#¡REF"/>
      <sheetName val="EFFECT."/>
      <sheetName val="Tons"/>
      <sheetName val="CAB 1998"/>
      <sheetName val="Vendas Tons"/>
      <sheetName val="C.Estr."/>
      <sheetName val="COSTAB97"/>
      <sheetName val="Округа"/>
      <sheetName val="СПофис"/>
      <sheetName val="Вводные"/>
      <sheetName val="Лист2"/>
      <sheetName val="Справочники"/>
      <sheetName val="тип данных"/>
      <sheetName val="организации"/>
      <sheetName val="Справочник "/>
      <sheetName val="5"/>
      <sheetName val="Свод_окт 2019"/>
      <sheetName val="по Проектам"/>
      <sheetName val="Заявка_Свод"/>
      <sheetName val="ВС"/>
      <sheetName val="РК"/>
      <sheetName val="Новый справочник статей"/>
      <sheetName val="СА_12.03.20_"/>
      <sheetName val="МД1"/>
      <sheetName val="15+"/>
      <sheetName val="Справочник статей"/>
      <sheetName val="коммуникации"/>
      <sheetName val="место_тип_нас_пункт"/>
      <sheetName val="состояние"/>
      <sheetName val="материал стен"/>
      <sheetName val="5ЛП "/>
      <sheetName val="описание"/>
      <sheetName val="Корректировки"/>
      <sheetName val="Аналоги_продажа"/>
      <sheetName val="Natl_Consult_Reg_10"/>
      <sheetName val="Natl_Consult_Reg_11"/>
      <sheetName val="NASE_Oil-Revenue5"/>
      <sheetName val="business_plan5"/>
      <sheetName val="4_db3"/>
      <sheetName val="Общ_свед5"/>
      <sheetName val="кор_на_местоп5"/>
      <sheetName val="Предположения_КАС5"/>
      <sheetName val="Статьи_расхода2"/>
      <sheetName val="Fixed_ADRs2"/>
      <sheetName val="Euro_Fixed2"/>
      <sheetName val="Комментарии_к_запросу2"/>
      <sheetName val="К_трафик3"/>
      <sheetName val="ИСХ_ИНФ3"/>
      <sheetName val="остатки_ОН_на_01_12_20152"/>
      <sheetName val="Спецодежда_СИЗ2"/>
      <sheetName val="Перечень_Спецодежды,_СИЗ2"/>
      <sheetName val="Перечень_договоров2"/>
      <sheetName val="Исх_ЗУ2"/>
      <sheetName val="К3_Инфл2"/>
      <sheetName val="Оп__Дом2"/>
      <sheetName val="Оп__Кварт2"/>
      <sheetName val="Аналог_12"/>
      <sheetName val="Аналог_22"/>
      <sheetName val="Аналог_32"/>
      <sheetName val="Аналог_42"/>
      <sheetName val="Свод_аналоги2"/>
      <sheetName val="1_12"/>
      <sheetName val="Справочники_ОПУ2"/>
      <sheetName val="Структура_парка_20162"/>
      <sheetName val="дисконт_стр-во2"/>
      <sheetName val="Laminat(OEM)ship_(Price)"/>
      <sheetName val="ФМ_Приморский__2_очередь"/>
      <sheetName val="ФМ_Приморский__3_оч(1к)"/>
      <sheetName val="Статьи_ДДС"/>
      <sheetName val="Статьи_ЦФО"/>
      <sheetName val="Приложение_2_16_1"/>
      <sheetName val="1_1_План_счетов"/>
      <sheetName val="Базовая_ОРС_офис"/>
      <sheetName val="3_4_Инвестиции"/>
      <sheetName val="SUIVI_EFFECTIFS"/>
      <sheetName val="EFFECT_"/>
      <sheetName val="CAB_1998"/>
      <sheetName val="Vendas_Tons"/>
      <sheetName val="C_Estr_"/>
      <sheetName val="тип_данных"/>
      <sheetName val="Справочник_"/>
      <sheetName val="Свод_окт_2019"/>
      <sheetName val="по_Проектам"/>
      <sheetName val="Новый_справочник_статей"/>
      <sheetName val="СА_12_03_20_"/>
      <sheetName val="Справочник_статей"/>
      <sheetName val="материал_стен"/>
      <sheetName val="5ЛП_"/>
      <sheetName val="1.1 Inputs"/>
      <sheetName val="Справочники для ССП"/>
      <sheetName val="SUM"/>
      <sheetName val="Отчетность (Радиоволна)"/>
      <sheetName val="CAMPAIGN AVERAGE F"/>
      <sheetName val="1_1_Inputs"/>
      <sheetName val="график_1P"/>
      <sheetName val="5.СПРАВОЧНИКИ"/>
      <sheetName val="Подразделения _МВЗ"/>
      <sheetName val="Продажи"/>
      <sheetName val="Base"/>
      <sheetName val="WACC - Europe (by M. Shinder)"/>
      <sheetName val="сервис"/>
      <sheetName val="Корр_ТоргОф"/>
      <sheetName val="Корр_ЗУ"/>
      <sheetName val="Анализ расх."/>
      <sheetName val="Признак"/>
      <sheetName val="ФМ_Приморский__2_очередь1"/>
      <sheetName val="ФМ_Приморский__3_оч(1к)1"/>
      <sheetName val="Laminat(OEM)ship_(Price)1"/>
      <sheetName val="Статьи_ДДС1"/>
      <sheetName val="Статьи_ЦФО1"/>
      <sheetName val="Приложение_2_16_11"/>
      <sheetName val="1_1_План_счетов1"/>
      <sheetName val="Базовая_ОРС_офис1"/>
      <sheetName val="C.1.СF_КП_свод"/>
      <sheetName val="summar of bkbuilding"/>
      <sheetName val="allocations"/>
      <sheetName val="charts to pull from"/>
      <sheetName val="1x1"/>
      <sheetName val="Top orders"/>
      <sheetName val="price sensitivity"/>
      <sheetName val="float nums"/>
      <sheetName val="MAIN"/>
      <sheetName val="УЧАСТКИ"/>
      <sheetName val="temp_for_sw"/>
      <sheetName val="costs_list_for_sw"/>
      <sheetName val="rates_for_sw"/>
      <sheetName val="costs_whole_for_sw"/>
      <sheetName val="Кор_местопол"/>
      <sheetName val="Subfed SpB"/>
      <sheetName val="март"/>
      <sheetName val="Декабрь"/>
      <sheetName val="тыс"/>
      <sheetName val="прогноз янв"/>
      <sheetName val="Booked Exposure"/>
      <sheetName val="Лист3"/>
      <sheetName val="Snapshot"/>
      <sheetName val="Prices"/>
      <sheetName val="Словари"/>
      <sheetName val="Natl_Consult_Reg_12"/>
      <sheetName val="Natl_Consult_Reg_13"/>
      <sheetName val="NASE_Oil-Revenue6"/>
      <sheetName val="business_plan6"/>
      <sheetName val="4_db4"/>
      <sheetName val="Общ_свед6"/>
      <sheetName val="кор_на_местоп6"/>
      <sheetName val="Предположения_КАС6"/>
      <sheetName val="Статьи_расхода3"/>
      <sheetName val="Fixed_ADRs3"/>
      <sheetName val="Euro_Fixed3"/>
      <sheetName val="Комментарии_к_запросу3"/>
      <sheetName val="К_трафик4"/>
      <sheetName val="ИСХ_ИНФ4"/>
      <sheetName val="остатки_ОН_на_01_12_20153"/>
      <sheetName val="Спецодежда_СИЗ3"/>
      <sheetName val="Перечень_Спецодежды,_СИЗ3"/>
      <sheetName val="Перечень_договоров3"/>
      <sheetName val="Исх_ЗУ3"/>
      <sheetName val="К3_Инфл3"/>
      <sheetName val="Оп__Дом3"/>
      <sheetName val="Оп__Кварт3"/>
      <sheetName val="Аналог_13"/>
      <sheetName val="Аналог_23"/>
      <sheetName val="Аналог_33"/>
      <sheetName val="Аналог_43"/>
      <sheetName val="Свод_аналоги3"/>
      <sheetName val="1_13"/>
      <sheetName val="Справочники_ОПУ3"/>
      <sheetName val="Структура_парка_20163"/>
      <sheetName val="дисконт_стр-во3"/>
      <sheetName val="Laminat(OEM)ship_(Price)2"/>
      <sheetName val="ФМ_Приморский__2_очередь2"/>
      <sheetName val="ФМ_Приморский__3_оч(1к)2"/>
      <sheetName val="Статьи_ДДС2"/>
      <sheetName val="Статьи_ЦФО2"/>
      <sheetName val="Приложение_2_16_12"/>
      <sheetName val="1_1_План_счетов2"/>
      <sheetName val="Базовая_ОРС_офис2"/>
      <sheetName val="3_4_Инвестиции1"/>
      <sheetName val="SUIVI_EFFECTIFS1"/>
      <sheetName val="EFFECT_1"/>
      <sheetName val="CAB_19981"/>
      <sheetName val="Vendas_Tons1"/>
      <sheetName val="C_Estr_1"/>
      <sheetName val="тип_данных1"/>
      <sheetName val="Справочник_1"/>
      <sheetName val="Свод_окт_20191"/>
      <sheetName val="по_Проектам1"/>
      <sheetName val="Новый_справочник_статей1"/>
      <sheetName val="СА_12_03_20_1"/>
      <sheetName val="Справочник_статей1"/>
      <sheetName val="материал_стен1"/>
      <sheetName val="5ЛП_1"/>
      <sheetName val="1_1_Inputs1"/>
      <sheetName val="Справочники_для_ССП"/>
      <sheetName val="CAMPAIGN_AVERAGE_F"/>
      <sheetName val="Отчетность_(Радиоволна)"/>
      <sheetName val="5_СПРАВОЧНИКИ"/>
      <sheetName val="Подразделения__МВЗ"/>
      <sheetName val="WACC_-_Europe_(by_M__Shinder)"/>
      <sheetName val="Анализ_расх_"/>
      <sheetName val="C_1_СF_КП_свод"/>
      <sheetName val="summar_of_bkbuilding"/>
      <sheetName val="charts_to_pull_from"/>
      <sheetName val="Top_orders"/>
      <sheetName val="price_sensitivity"/>
      <sheetName val="float_nums"/>
      <sheetName val="Subfed_SpB"/>
      <sheetName val="прогноз_янв"/>
      <sheetName val="Booked_Exposure"/>
      <sheetName val="SpanAdv"/>
      <sheetName val="MediMod"/>
      <sheetName val="СПР"/>
      <sheetName val="Proforma"/>
      <sheetName val="Общие"/>
      <sheetName val="__Goal_Metadata"/>
      <sheetName val="Входные данные"/>
      <sheetName val="CST-CAPEX"/>
      <sheetName val="DELINS"/>
      <sheetName val="Costs Savings"/>
      <sheetName val="Поправки_СП"/>
      <sheetName val="DB2002"/>
      <sheetName val="РСБУ_МСФО"/>
      <sheetName val="list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1">
          <cell r="D61">
            <v>0</v>
          </cell>
        </row>
      </sheetData>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ow r="61">
          <cell r="D61">
            <v>0</v>
          </cell>
        </row>
      </sheetData>
      <sheetData sheetId="81">
        <row r="61">
          <cell r="D61">
            <v>0</v>
          </cell>
        </row>
      </sheetData>
      <sheetData sheetId="82">
        <row r="61">
          <cell r="D61">
            <v>0</v>
          </cell>
        </row>
      </sheetData>
      <sheetData sheetId="83">
        <row r="61">
          <cell r="D61">
            <v>0</v>
          </cell>
        </row>
      </sheetData>
      <sheetData sheetId="84">
        <row r="61">
          <cell r="D61">
            <v>0</v>
          </cell>
        </row>
      </sheetData>
      <sheetData sheetId="85">
        <row r="61">
          <cell r="D61">
            <v>0</v>
          </cell>
        </row>
      </sheetData>
      <sheetData sheetId="86">
        <row r="61">
          <cell r="D61">
            <v>0</v>
          </cell>
        </row>
      </sheetData>
      <sheetData sheetId="87"/>
      <sheetData sheetId="88">
        <row r="61">
          <cell r="D61">
            <v>0</v>
          </cell>
        </row>
      </sheetData>
      <sheetData sheetId="89">
        <row r="61">
          <cell r="D61">
            <v>0</v>
          </cell>
        </row>
      </sheetData>
      <sheetData sheetId="90">
        <row r="61">
          <cell r="D61">
            <v>0</v>
          </cell>
        </row>
      </sheetData>
      <sheetData sheetId="91">
        <row r="61">
          <cell r="D61">
            <v>0</v>
          </cell>
        </row>
      </sheetData>
      <sheetData sheetId="92">
        <row r="61">
          <cell r="D61">
            <v>0</v>
          </cell>
        </row>
      </sheetData>
      <sheetData sheetId="93">
        <row r="61">
          <cell r="D61">
            <v>0</v>
          </cell>
        </row>
      </sheetData>
      <sheetData sheetId="94">
        <row r="61">
          <cell r="D61">
            <v>0</v>
          </cell>
        </row>
      </sheetData>
      <sheetData sheetId="95">
        <row r="61">
          <cell r="D61">
            <v>0</v>
          </cell>
        </row>
      </sheetData>
      <sheetData sheetId="96">
        <row r="61">
          <cell r="D61">
            <v>0</v>
          </cell>
        </row>
      </sheetData>
      <sheetData sheetId="97">
        <row r="61">
          <cell r="D61">
            <v>0</v>
          </cell>
        </row>
      </sheetData>
      <sheetData sheetId="98">
        <row r="61">
          <cell r="D61">
            <v>0</v>
          </cell>
        </row>
      </sheetData>
      <sheetData sheetId="99">
        <row r="61">
          <cell r="D61">
            <v>0</v>
          </cell>
        </row>
      </sheetData>
      <sheetData sheetId="100">
        <row r="61">
          <cell r="D61">
            <v>0</v>
          </cell>
        </row>
      </sheetData>
      <sheetData sheetId="101">
        <row r="61">
          <cell r="D61">
            <v>0</v>
          </cell>
        </row>
      </sheetData>
      <sheetData sheetId="102">
        <row r="61">
          <cell r="D61">
            <v>0</v>
          </cell>
        </row>
      </sheetData>
      <sheetData sheetId="103">
        <row r="61">
          <cell r="D61">
            <v>0</v>
          </cell>
        </row>
      </sheetData>
      <sheetData sheetId="104">
        <row r="61">
          <cell r="D61">
            <v>0</v>
          </cell>
        </row>
      </sheetData>
      <sheetData sheetId="105">
        <row r="61">
          <cell r="D61">
            <v>0</v>
          </cell>
        </row>
      </sheetData>
      <sheetData sheetId="106">
        <row r="61">
          <cell r="D61">
            <v>0</v>
          </cell>
        </row>
      </sheetData>
      <sheetData sheetId="107">
        <row r="61">
          <cell r="D61">
            <v>0</v>
          </cell>
        </row>
      </sheetData>
      <sheetData sheetId="108">
        <row r="61">
          <cell r="D61">
            <v>0</v>
          </cell>
        </row>
      </sheetData>
      <sheetData sheetId="109">
        <row r="61">
          <cell r="D61">
            <v>0</v>
          </cell>
        </row>
      </sheetData>
      <sheetData sheetId="110">
        <row r="61">
          <cell r="D61">
            <v>0</v>
          </cell>
        </row>
      </sheetData>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ow r="61">
          <cell r="D61">
            <v>0</v>
          </cell>
        </row>
      </sheetData>
      <sheetData sheetId="126">
        <row r="61">
          <cell r="D61">
            <v>0</v>
          </cell>
        </row>
      </sheetData>
      <sheetData sheetId="127">
        <row r="61">
          <cell r="D61">
            <v>0</v>
          </cell>
        </row>
      </sheetData>
      <sheetData sheetId="128">
        <row r="61">
          <cell r="D61">
            <v>0</v>
          </cell>
        </row>
      </sheetData>
      <sheetData sheetId="129">
        <row r="61">
          <cell r="D61">
            <v>0</v>
          </cell>
        </row>
      </sheetData>
      <sheetData sheetId="130">
        <row r="61">
          <cell r="D61">
            <v>0</v>
          </cell>
        </row>
      </sheetData>
      <sheetData sheetId="131">
        <row r="61">
          <cell r="D61">
            <v>0</v>
          </cell>
        </row>
      </sheetData>
      <sheetData sheetId="132">
        <row r="61">
          <cell r="D61">
            <v>0</v>
          </cell>
        </row>
      </sheetData>
      <sheetData sheetId="133">
        <row r="61">
          <cell r="D61">
            <v>0</v>
          </cell>
        </row>
      </sheetData>
      <sheetData sheetId="134">
        <row r="61">
          <cell r="D61">
            <v>0</v>
          </cell>
        </row>
      </sheetData>
      <sheetData sheetId="135">
        <row r="61">
          <cell r="D61">
            <v>0</v>
          </cell>
        </row>
      </sheetData>
      <sheetData sheetId="136">
        <row r="61">
          <cell r="D61">
            <v>0</v>
          </cell>
        </row>
      </sheetData>
      <sheetData sheetId="137">
        <row r="61">
          <cell r="D61">
            <v>0</v>
          </cell>
        </row>
      </sheetData>
      <sheetData sheetId="138">
        <row r="61">
          <cell r="D61">
            <v>0</v>
          </cell>
        </row>
      </sheetData>
      <sheetData sheetId="139">
        <row r="61">
          <cell r="D61">
            <v>0</v>
          </cell>
        </row>
      </sheetData>
      <sheetData sheetId="140">
        <row r="61">
          <cell r="D61">
            <v>0</v>
          </cell>
        </row>
      </sheetData>
      <sheetData sheetId="141">
        <row r="61">
          <cell r="D61">
            <v>0</v>
          </cell>
        </row>
      </sheetData>
      <sheetData sheetId="142" refreshError="1"/>
      <sheetData sheetId="143" refreshError="1"/>
      <sheetData sheetId="144" refreshError="1"/>
      <sheetData sheetId="145">
        <row r="61">
          <cell r="D61">
            <v>0</v>
          </cell>
        </row>
      </sheetData>
      <sheetData sheetId="146">
        <row r="61">
          <cell r="D61">
            <v>0</v>
          </cell>
        </row>
      </sheetData>
      <sheetData sheetId="147">
        <row r="61">
          <cell r="D61">
            <v>0</v>
          </cell>
        </row>
      </sheetData>
      <sheetData sheetId="148">
        <row r="61">
          <cell r="D61">
            <v>0</v>
          </cell>
        </row>
      </sheetData>
      <sheetData sheetId="149">
        <row r="61">
          <cell r="D61">
            <v>0</v>
          </cell>
        </row>
      </sheetData>
      <sheetData sheetId="150">
        <row r="61">
          <cell r="D61">
            <v>0</v>
          </cell>
        </row>
      </sheetData>
      <sheetData sheetId="151">
        <row r="61">
          <cell r="D61">
            <v>0</v>
          </cell>
        </row>
      </sheetData>
      <sheetData sheetId="152">
        <row r="61">
          <cell r="D61">
            <v>0</v>
          </cell>
        </row>
      </sheetData>
      <sheetData sheetId="153">
        <row r="61">
          <cell r="D61">
            <v>0</v>
          </cell>
        </row>
      </sheetData>
      <sheetData sheetId="154">
        <row r="61">
          <cell r="D61">
            <v>0</v>
          </cell>
        </row>
      </sheetData>
      <sheetData sheetId="155">
        <row r="61">
          <cell r="D61">
            <v>0</v>
          </cell>
        </row>
      </sheetData>
      <sheetData sheetId="156">
        <row r="61">
          <cell r="D61">
            <v>0</v>
          </cell>
        </row>
      </sheetData>
      <sheetData sheetId="157">
        <row r="61">
          <cell r="D61">
            <v>0</v>
          </cell>
        </row>
      </sheetData>
      <sheetData sheetId="158">
        <row r="61">
          <cell r="D61">
            <v>0</v>
          </cell>
        </row>
      </sheetData>
      <sheetData sheetId="159">
        <row r="61">
          <cell r="D61">
            <v>0</v>
          </cell>
        </row>
      </sheetData>
      <sheetData sheetId="160">
        <row r="61">
          <cell r="D61">
            <v>0</v>
          </cell>
        </row>
      </sheetData>
      <sheetData sheetId="161">
        <row r="61">
          <cell r="D61">
            <v>0</v>
          </cell>
        </row>
      </sheetData>
      <sheetData sheetId="162">
        <row r="61">
          <cell r="D61">
            <v>0</v>
          </cell>
        </row>
      </sheetData>
      <sheetData sheetId="163">
        <row r="61">
          <cell r="D61">
            <v>0</v>
          </cell>
        </row>
      </sheetData>
      <sheetData sheetId="164">
        <row r="61">
          <cell r="D61">
            <v>0</v>
          </cell>
        </row>
      </sheetData>
      <sheetData sheetId="165">
        <row r="61">
          <cell r="D61">
            <v>0</v>
          </cell>
        </row>
      </sheetData>
      <sheetData sheetId="166">
        <row r="61">
          <cell r="D61">
            <v>0</v>
          </cell>
        </row>
      </sheetData>
      <sheetData sheetId="167">
        <row r="61">
          <cell r="D61">
            <v>0</v>
          </cell>
        </row>
      </sheetData>
      <sheetData sheetId="168">
        <row r="61">
          <cell r="D61">
            <v>0</v>
          </cell>
        </row>
      </sheetData>
      <sheetData sheetId="169">
        <row r="61">
          <cell r="D61">
            <v>0</v>
          </cell>
        </row>
      </sheetData>
      <sheetData sheetId="170">
        <row r="61">
          <cell r="D61">
            <v>0</v>
          </cell>
        </row>
      </sheetData>
      <sheetData sheetId="171">
        <row r="61">
          <cell r="D61">
            <v>0</v>
          </cell>
        </row>
      </sheetData>
      <sheetData sheetId="172">
        <row r="61">
          <cell r="D61">
            <v>0</v>
          </cell>
        </row>
      </sheetData>
      <sheetData sheetId="173">
        <row r="61">
          <cell r="D61">
            <v>0</v>
          </cell>
        </row>
      </sheetData>
      <sheetData sheetId="174">
        <row r="61">
          <cell r="D61">
            <v>0</v>
          </cell>
        </row>
      </sheetData>
      <sheetData sheetId="175">
        <row r="61">
          <cell r="D61">
            <v>0</v>
          </cell>
        </row>
      </sheetData>
      <sheetData sheetId="176" refreshError="1"/>
      <sheetData sheetId="177">
        <row r="61">
          <cell r="D61">
            <v>0</v>
          </cell>
        </row>
      </sheetData>
      <sheetData sheetId="178">
        <row r="61">
          <cell r="D61">
            <v>0</v>
          </cell>
        </row>
      </sheetData>
      <sheetData sheetId="179">
        <row r="61">
          <cell r="D61">
            <v>0</v>
          </cell>
        </row>
      </sheetData>
      <sheetData sheetId="180">
        <row r="61">
          <cell r="D61">
            <v>0</v>
          </cell>
        </row>
      </sheetData>
      <sheetData sheetId="181">
        <row r="61">
          <cell r="D61">
            <v>0</v>
          </cell>
        </row>
      </sheetData>
      <sheetData sheetId="182">
        <row r="61">
          <cell r="D61">
            <v>0</v>
          </cell>
        </row>
      </sheetData>
      <sheetData sheetId="183">
        <row r="61">
          <cell r="D61">
            <v>0</v>
          </cell>
        </row>
      </sheetData>
      <sheetData sheetId="184">
        <row r="61">
          <cell r="D61">
            <v>0</v>
          </cell>
        </row>
      </sheetData>
      <sheetData sheetId="185">
        <row r="61">
          <cell r="D61">
            <v>0</v>
          </cell>
        </row>
      </sheetData>
      <sheetData sheetId="186">
        <row r="61">
          <cell r="D61">
            <v>0</v>
          </cell>
        </row>
      </sheetData>
      <sheetData sheetId="187">
        <row r="61">
          <cell r="D61">
            <v>0</v>
          </cell>
        </row>
      </sheetData>
      <sheetData sheetId="188">
        <row r="61">
          <cell r="D61">
            <v>0</v>
          </cell>
        </row>
      </sheetData>
      <sheetData sheetId="189">
        <row r="61">
          <cell r="D61">
            <v>0</v>
          </cell>
        </row>
      </sheetData>
      <sheetData sheetId="190">
        <row r="61">
          <cell r="D61">
            <v>0</v>
          </cell>
        </row>
      </sheetData>
      <sheetData sheetId="191">
        <row r="61">
          <cell r="D61">
            <v>0</v>
          </cell>
        </row>
      </sheetData>
      <sheetData sheetId="192">
        <row r="61">
          <cell r="D61">
            <v>0</v>
          </cell>
        </row>
      </sheetData>
      <sheetData sheetId="193">
        <row r="61">
          <cell r="D61">
            <v>0</v>
          </cell>
        </row>
      </sheetData>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ow r="61">
          <cell r="D61">
            <v>0</v>
          </cell>
        </row>
      </sheetData>
      <sheetData sheetId="213">
        <row r="61">
          <cell r="D61">
            <v>0</v>
          </cell>
        </row>
      </sheetData>
      <sheetData sheetId="214">
        <row r="61">
          <cell r="D61">
            <v>0</v>
          </cell>
        </row>
      </sheetData>
      <sheetData sheetId="215" refreshError="1"/>
      <sheetData sheetId="216">
        <row r="61">
          <cell r="D61">
            <v>0</v>
          </cell>
        </row>
      </sheetData>
      <sheetData sheetId="217" refreshError="1"/>
      <sheetData sheetId="218" refreshError="1"/>
      <sheetData sheetId="219" refreshError="1"/>
      <sheetData sheetId="220" refreshError="1"/>
      <sheetData sheetId="221" refreshError="1"/>
      <sheetData sheetId="222">
        <row r="61">
          <cell r="D61">
            <v>0</v>
          </cell>
        </row>
      </sheetData>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ow r="61">
          <cell r="D61">
            <v>0</v>
          </cell>
        </row>
      </sheetData>
      <sheetData sheetId="262">
        <row r="61">
          <cell r="D61">
            <v>0</v>
          </cell>
        </row>
      </sheetData>
      <sheetData sheetId="263">
        <row r="61">
          <cell r="D61">
            <v>0</v>
          </cell>
        </row>
      </sheetData>
      <sheetData sheetId="264">
        <row r="61">
          <cell r="D61">
            <v>0</v>
          </cell>
        </row>
      </sheetData>
      <sheetData sheetId="265">
        <row r="61">
          <cell r="D61">
            <v>0</v>
          </cell>
        </row>
      </sheetData>
      <sheetData sheetId="266">
        <row r="61">
          <cell r="D61">
            <v>0</v>
          </cell>
        </row>
      </sheetData>
      <sheetData sheetId="267">
        <row r="61">
          <cell r="D61">
            <v>0</v>
          </cell>
        </row>
      </sheetData>
      <sheetData sheetId="268">
        <row r="61">
          <cell r="D61">
            <v>0</v>
          </cell>
        </row>
      </sheetData>
      <sheetData sheetId="269"/>
      <sheetData sheetId="270"/>
      <sheetData sheetId="271"/>
      <sheetData sheetId="272"/>
      <sheetData sheetId="273"/>
      <sheetData sheetId="274"/>
      <sheetData sheetId="275"/>
      <sheetData sheetId="276"/>
      <sheetData sheetId="277">
        <row r="61">
          <cell r="D61">
            <v>0</v>
          </cell>
        </row>
      </sheetData>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61">
          <cell r="D61">
            <v>0</v>
          </cell>
        </row>
      </sheetData>
      <sheetData sheetId="382">
        <row r="61">
          <cell r="D61">
            <v>0</v>
          </cell>
        </row>
      </sheetData>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stats"/>
      <sheetName val="NoteXpress"/>
      <sheetName val="key assmp"/>
      <sheetName val="sensitivity"/>
      <sheetName val="fin summary"/>
      <sheetName val="cons_P&amp;L (F)"/>
      <sheetName val="cons_cash (F)"/>
      <sheetName val="cons_BS (F)"/>
      <sheetName val="yield"/>
      <sheetName val="ref price"/>
      <sheetName val="ref sales"/>
      <sheetName val="mkt sales"/>
      <sheetName val="other sales"/>
      <sheetName val="pipe sales"/>
      <sheetName val="revenue model"/>
      <sheetName val="crude mix"/>
      <sheetName val="costs"/>
      <sheetName val="cons_P&amp;L"/>
      <sheetName val="cons_cash"/>
      <sheetName val="cons_BS"/>
      <sheetName val="profit model"/>
      <sheetName val="interim"/>
      <sheetName val="cash model"/>
      <sheetName val="balance model"/>
      <sheetName val="capex_1"/>
      <sheetName val="capex_2"/>
      <sheetName val="invest"/>
      <sheetName val="interest"/>
      <sheetName val="depreciation"/>
      <sheetName val="taxation"/>
      <sheetName val="cont_break"/>
      <sheetName val="WACC"/>
      <sheetName val="DCF value"/>
      <sheetName val="DCF_cons"/>
      <sheetName val="PM (F)"/>
      <sheetName val="CM (F)"/>
      <sheetName val="BM (F)"/>
      <sheetName val="data_sheet"/>
      <sheetName val="GS_val_sheet"/>
      <sheetName val="kotakqrtrly"/>
      <sheetName val="kotakval"/>
      <sheetName val="FMCC"/>
      <sheetName val="valuation"/>
      <sheetName val="Disclosures"/>
      <sheetName val="GQ"/>
      <sheetName val="investment value"/>
      <sheetName val="invest val"/>
      <sheetName val="Cover Sheet"/>
      <sheetName val="Val'n summary"/>
      <sheetName val="Sales-All"/>
      <sheetName val="EBIT"/>
      <sheetName val="Earnings, BS, Cash"/>
      <sheetName val="Quarterly"/>
      <sheetName val="D&amp;A"/>
      <sheetName val="R&amp;D"/>
      <sheetName val="Val Calcs"/>
      <sheetName val="Datastream"/>
      <sheetName val="-GQ-"/>
      <sheetName val="_BPCL.BO"/>
      <sheetName val="QP_BPCL.BO"/>
      <sheetName val="BPCL Master"/>
      <sheetName val="Debt Maturity schedule"/>
      <sheetName val="NOPAT_VDF"/>
      <sheetName val="Invested capital_VDF"/>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refreshError="1"/>
      <sheetData sheetId="52"/>
      <sheetData sheetId="53"/>
      <sheetData sheetId="54"/>
      <sheetData sheetId="55" refreshError="1"/>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Закупки"/>
    </sheetNames>
    <sheetDataSet>
      <sheetData sheetId="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et"/>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fs"/>
      <sheetName val="D&amp;A"/>
      <sheetName val="d_rate"/>
      <sheetName val="control"/>
    </sheetNames>
    <sheetDataSet>
      <sheetData sheetId="0" refreshError="1"/>
      <sheetData sheetId="1" refreshError="1"/>
      <sheetData sheetId="2" refreshError="1"/>
      <sheetData sheetId="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ост .осн"/>
      <sheetName val="Выб. осн"/>
      <sheetName val="Пост.СМП"/>
      <sheetName val="Выб.СМП"/>
      <sheetName val="Пост ОСКБ"/>
      <sheetName val="Выб.ОСКБ"/>
      <sheetName val="Пост РМП"/>
      <sheetName val="Выб.РМП"/>
      <sheetName val="Пост.ОРС"/>
      <sheetName val="Выб.ОРС"/>
      <sheetName val="Выб_ОРС"/>
      <sheetName val="трансформация1"/>
      <sheetName val="себест"/>
      <sheetName val="results"/>
      <sheetName val="ввод данных"/>
      <sheetName val="с.660"/>
      <sheetName val="ДФВ"/>
      <sheetName val="FA database (production)299"/>
      <sheetName val=" выборка по 004 сч"/>
      <sheetName val="5930.01"/>
      <sheetName val="Спр_общий"/>
      <sheetName val="StartSheet"/>
      <sheetName val="28"/>
      <sheetName val="Ф5"/>
      <sheetName val="Ф6"/>
      <sheetName val="12июля"/>
      <sheetName val="Титул"/>
      <sheetName val="Баланс"/>
      <sheetName val="Ф2"/>
      <sheetName val="Ф4"/>
      <sheetName val="КалькуляцияТСЦ"/>
      <sheetName val="КалькуляцияЖДЦ"/>
      <sheetName val="КалькуляцияРСЦ"/>
      <sheetName val="КалькуляцияЦТТ"/>
      <sheetName val="КалькуляцияДОФ"/>
      <sheetName val="КалькуляцияРудник"/>
      <sheetName val="КалькуляцияОбщезав."/>
      <sheetName val="Общие показатели"/>
      <sheetName val="Калькуляция по цехам"/>
      <sheetName val="Производство"/>
      <sheetName val="Реализация"/>
      <sheetName val="Adj2002"/>
      <sheetName val="Client"/>
      <sheetName val="DVIG02"/>
      <sheetName val="Исходные данные"/>
      <sheetName val="ф сплавы"/>
      <sheetName val="BS"/>
      <sheetName val="Tickmarks"/>
      <sheetName val=" "/>
      <sheetName val="Input+Output"/>
      <sheetName val="Пост__осн"/>
      <sheetName val="Выб__осн"/>
      <sheetName val="Пост_СМП"/>
      <sheetName val="Выб_СМП"/>
      <sheetName val="Пост_ОСКБ"/>
      <sheetName val="Выб_ОСКБ"/>
      <sheetName val="Пост_РМП"/>
      <sheetName val="Выб_РМП"/>
      <sheetName val="Пост_ОРС"/>
      <sheetName val="Выб_ОРС1"/>
      <sheetName val="ввод_данных"/>
      <sheetName val="с_660"/>
      <sheetName val="FA_database_(production)299"/>
      <sheetName val="_выборка_по_004_сч"/>
      <sheetName val="5930_01"/>
      <sheetName val="КалькуляцияОбщезав_"/>
      <sheetName val="Общие_показатели"/>
      <sheetName val="Калькуляция_по_цехам"/>
      <sheetName val="_"/>
      <sheetName val="Пост__осн1"/>
      <sheetName val="Выб__осн1"/>
      <sheetName val="Пост_СМП1"/>
      <sheetName val="Выб_СМП1"/>
      <sheetName val="Пост_ОСКБ1"/>
      <sheetName val="Выб_ОСКБ1"/>
      <sheetName val="Пост_РМП1"/>
      <sheetName val="Выб_РМП1"/>
      <sheetName val="Пост_ОРС1"/>
      <sheetName val="Выб_ОРС2"/>
      <sheetName val="ввод_данных1"/>
      <sheetName val="с_6601"/>
      <sheetName val="FA_database_(production)2991"/>
      <sheetName val="_выборка_по_004_сч1"/>
      <sheetName val="5930_011"/>
      <sheetName val="КалькуляцияОбщезав_1"/>
      <sheetName val="Общие_показатели1"/>
      <sheetName val="Калькуляция_по_цехам1"/>
      <sheetName val="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июля"/>
      <sheetName val="2 авг"/>
      <sheetName val="1 сент"/>
      <sheetName val="22 сент"/>
      <sheetName val="18 окт"/>
      <sheetName val="5нояб"/>
      <sheetName val="31дек "/>
      <sheetName val="янв"/>
      <sheetName val="Петр Завьялов"/>
      <sheetName val="Трансбункер"/>
      <sheetName val="Монерон"/>
      <sheetName val="Экология"/>
      <sheetName val="Энергия"/>
      <sheetName val="Орион"/>
      <sheetName val="Анюй"/>
      <sheetName val="Фин АУП ЕРБС МСК"/>
      <sheetName val="Б-119"/>
      <sheetName val="Финансы АУП МСК"/>
      <sheetName val="Ф5"/>
      <sheetName val="Ф6"/>
      <sheetName val="Титул"/>
      <sheetName val="Баланс"/>
      <sheetName val="Ф2"/>
      <sheetName val="Ф4"/>
      <sheetName val="корректировки склад"/>
      <sheetName val="KEY"/>
      <sheetName val="Выб.ОРС"/>
      <sheetName val="08.3 (2)"/>
      <sheetName val="Лист3"/>
      <sheetName val="точн2"/>
      <sheetName val="results"/>
      <sheetName val="28"/>
      <sheetName val="трансформация1"/>
      <sheetName val="Adj2002"/>
      <sheetName val="Выб_ОРС"/>
      <sheetName val="Client"/>
      <sheetName val="2_авг"/>
      <sheetName val="1_сент"/>
      <sheetName val="22_сент"/>
      <sheetName val="18_окт"/>
      <sheetName val="31дек_"/>
      <sheetName val="Петр_Завьялов"/>
      <sheetName val="Фин_АУП_ЕРБС_МСК"/>
      <sheetName val="Финансы_АУП_МСК"/>
      <sheetName val="корректировки_склад"/>
      <sheetName val="08_3_(2)"/>
      <sheetName val="tb 311204"/>
      <sheetName val="V-60 Transmission"/>
      <sheetName val="V-10 Lead Sheet"/>
      <sheetName val="Prior year figures restatement"/>
      <sheetName val="9-4"/>
      <sheetName val="Cap structure"/>
      <sheetName val="себест"/>
      <sheetName val="Data for analysis"/>
      <sheetName val="VAT"/>
      <sheetName val="Вып_П_П_"/>
      <sheetName val="База"/>
      <sheetName val="кварталы"/>
      <sheetName val="полугодие"/>
      <sheetName val="Авансы_уплач,деньги в регионах"/>
      <sheetName val="#ССЫЛКА"/>
      <sheetName val="Авансы_уплач,деньги в регионах,"/>
      <sheetName val="б"/>
      <sheetName val="PLтв - Б"/>
      <sheetName val="_"/>
      <sheetName val="1"/>
      <sheetName val="2_авг1"/>
      <sheetName val="1_сент1"/>
      <sheetName val="22_сент1"/>
      <sheetName val="18_окт1"/>
      <sheetName val="31дек_1"/>
      <sheetName val="Петр_Завьялов1"/>
      <sheetName val="Фин_АУП_ЕРБС_МСК1"/>
      <sheetName val="Финансы_АУП_МСК1"/>
      <sheetName val="корректировки_склад1"/>
      <sheetName val="Выб_ОРС1"/>
      <sheetName val="08_3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At"/>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чет"/>
      <sheetName val="справочник"/>
      <sheetName val="лист"/>
      <sheetName val="БДР"/>
      <sheetName val="месяц факт"/>
      <sheetName val="Служебный"/>
    </sheetNames>
    <sheetDataSet>
      <sheetData sheetId="0" refreshError="1"/>
      <sheetData sheetId="1">
        <row r="1">
          <cell r="A1" t="str">
            <v>автотранспорта</v>
          </cell>
        </row>
        <row r="2">
          <cell r="A2" t="str">
            <v>СЗМ "Анемикс-1" М 614 ЕК</v>
          </cell>
        </row>
        <row r="3">
          <cell r="A3" t="str">
            <v>СЗМ "Анемикс -1" М 615ЕК</v>
          </cell>
        </row>
        <row r="4">
          <cell r="A4" t="str">
            <v>СЗМ "MSM" IVECO  TRAKKER 420 Х211 КР</v>
          </cell>
        </row>
        <row r="5">
          <cell r="A5" t="str">
            <v>СЗМ "TTT-15" IVECO TRAKKER  420 Х702 ТХ</v>
          </cell>
        </row>
        <row r="6">
          <cell r="A6" t="str">
            <v>СЗМ "ANFO" IVECO TRAKKER 420 Х809 МУ</v>
          </cell>
        </row>
        <row r="7">
          <cell r="A7" t="str">
            <v>СЗМ Краз-6322-0000032-02 М 613 ЕК</v>
          </cell>
        </row>
      </sheetData>
      <sheetData sheetId="2" refreshError="1"/>
      <sheetData sheetId="3" refreshError="1"/>
      <sheetData sheetId="4" refreshError="1"/>
      <sheetData sheetId="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Лист1"/>
      <sheetName val="Лист3"/>
    </sheetNames>
    <sheetDataSet>
      <sheetData sheetId="0" refreshError="1">
        <row r="4">
          <cell r="J4" t="str">
            <v>150DB</v>
          </cell>
          <cell r="K4" t="str">
            <v>ПАВИЛО1</v>
          </cell>
        </row>
      </sheetData>
      <sheetData sheetId="1"/>
      <sheetData sheetId="2"/>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нформация"/>
      <sheetName val="ОСВ"/>
      <sheetName val="Etalon"/>
      <sheetName val="Оглавление"/>
      <sheetName val="Список"/>
      <sheetName val="Доп инфо"/>
      <sheetName val="Проверка"/>
      <sheetName val="ОВ (79)"/>
      <sheetName val="Ф1"/>
      <sheetName val="Ф2"/>
      <sheetName val="Ф3"/>
      <sheetName val="Ф4"/>
      <sheetName val="Ф5"/>
      <sheetName val="№1"/>
      <sheetName val="№2"/>
      <sheetName val="№3"/>
      <sheetName val="№4"/>
      <sheetName val="№5-16"/>
      <sheetName val="№17"/>
      <sheetName val="№18-25"/>
      <sheetName val="ОС"/>
      <sheetName val="КB"/>
      <sheetName val="ДЗ"/>
      <sheetName val="Налоги"/>
      <sheetName val="ТМЦ"/>
      <sheetName val="Расходы"/>
      <sheetName val="Расходы_прочие"/>
      <sheetName val="Доходы"/>
      <sheetName val="Доходы-Ростелеком"/>
      <sheetName val="С2"/>
      <sheetName val="С3"/>
      <sheetName val="С4"/>
      <sheetName val="С5"/>
      <sheetName val="OUTPUT"/>
      <sheetName val="Калькуляции"/>
      <sheetName val="Inventories as of 03.20"/>
      <sheetName val="Классиф_"/>
      <sheetName val="Титул"/>
      <sheetName val="ФинАнализ-4"/>
      <sheetName val="Баланс"/>
      <sheetName val="Ф6"/>
      <sheetName val="ФинАнализ-2"/>
      <sheetName val="ФинАнализ-3"/>
      <sheetName val="ФинАнализ-1"/>
      <sheetName val="Чистые активы"/>
      <sheetName val="12июля"/>
      <sheetName val="TasAt"/>
      <sheetName val="Доп_инфо"/>
      <sheetName val="ОВ_(79)"/>
      <sheetName val="Доп_инфо1"/>
      <sheetName val="ОВ_(79)1"/>
    </sheetNames>
    <sheetDataSet>
      <sheetData sheetId="0" refreshError="1">
        <row r="14">
          <cell r="E14" t="str">
            <v>4 Кв</v>
          </cell>
        </row>
      </sheetData>
      <sheetData sheetId="1" refreshError="1">
        <row r="7">
          <cell r="F7">
            <v>0</v>
          </cell>
          <cell r="G7" t="str">
            <v>Х</v>
          </cell>
          <cell r="H7">
            <v>0</v>
          </cell>
          <cell r="I7">
            <v>0</v>
          </cell>
          <cell r="M7">
            <v>0</v>
          </cell>
          <cell r="N7" t="str">
            <v>Х</v>
          </cell>
        </row>
        <row r="8">
          <cell r="F8">
            <v>0</v>
          </cell>
          <cell r="G8" t="str">
            <v>Х</v>
          </cell>
          <cell r="H8">
            <v>0</v>
          </cell>
          <cell r="I8">
            <v>0</v>
          </cell>
          <cell r="M8">
            <v>0</v>
          </cell>
          <cell r="N8" t="str">
            <v>Х</v>
          </cell>
        </row>
        <row r="9">
          <cell r="G9" t="str">
            <v>Х</v>
          </cell>
          <cell r="M9">
            <v>0</v>
          </cell>
          <cell r="N9" t="str">
            <v>Х</v>
          </cell>
          <cell r="S9">
            <v>120</v>
          </cell>
        </row>
        <row r="10">
          <cell r="G10" t="str">
            <v>Х</v>
          </cell>
          <cell r="M10">
            <v>0</v>
          </cell>
          <cell r="N10" t="str">
            <v>Х</v>
          </cell>
          <cell r="S10">
            <v>120</v>
          </cell>
        </row>
        <row r="11">
          <cell r="G11" t="str">
            <v>Х</v>
          </cell>
          <cell r="M11">
            <v>0</v>
          </cell>
          <cell r="N11" t="str">
            <v>Х</v>
          </cell>
          <cell r="S11">
            <v>120</v>
          </cell>
        </row>
        <row r="12">
          <cell r="G12" t="str">
            <v>Х</v>
          </cell>
          <cell r="M12">
            <v>0</v>
          </cell>
          <cell r="N12" t="str">
            <v>Х</v>
          </cell>
          <cell r="S12">
            <v>120</v>
          </cell>
        </row>
        <row r="13">
          <cell r="G13" t="str">
            <v>Х</v>
          </cell>
          <cell r="M13">
            <v>0</v>
          </cell>
          <cell r="N13" t="str">
            <v>Х</v>
          </cell>
          <cell r="S13">
            <v>120</v>
          </cell>
        </row>
        <row r="14">
          <cell r="G14" t="str">
            <v>Х</v>
          </cell>
          <cell r="M14">
            <v>0</v>
          </cell>
          <cell r="N14" t="str">
            <v>Х</v>
          </cell>
          <cell r="S14">
            <v>120</v>
          </cell>
        </row>
        <row r="15">
          <cell r="G15" t="str">
            <v>Х</v>
          </cell>
          <cell r="M15">
            <v>0</v>
          </cell>
          <cell r="N15" t="str">
            <v>Х</v>
          </cell>
          <cell r="S15">
            <v>120</v>
          </cell>
        </row>
        <row r="16">
          <cell r="G16" t="str">
            <v>Х</v>
          </cell>
          <cell r="M16">
            <v>0</v>
          </cell>
          <cell r="N16" t="str">
            <v>Х</v>
          </cell>
          <cell r="S16">
            <v>120</v>
          </cell>
        </row>
        <row r="17">
          <cell r="G17" t="str">
            <v>Х</v>
          </cell>
          <cell r="M17">
            <v>0</v>
          </cell>
          <cell r="N17" t="str">
            <v>Х</v>
          </cell>
          <cell r="S17">
            <v>120</v>
          </cell>
        </row>
        <row r="18">
          <cell r="F18" t="str">
            <v>Х</v>
          </cell>
          <cell r="G18" t="str">
            <v>Х</v>
          </cell>
          <cell r="I18">
            <v>0</v>
          </cell>
          <cell r="M18" t="str">
            <v>Х</v>
          </cell>
          <cell r="N18" t="str">
            <v>Х</v>
          </cell>
        </row>
        <row r="19">
          <cell r="F19">
            <v>0</v>
          </cell>
          <cell r="G19" t="str">
            <v>Х</v>
          </cell>
          <cell r="H19">
            <v>0</v>
          </cell>
          <cell r="I19">
            <v>0</v>
          </cell>
          <cell r="M19">
            <v>0</v>
          </cell>
          <cell r="N19" t="str">
            <v>Х</v>
          </cell>
        </row>
        <row r="20">
          <cell r="G20" t="str">
            <v>Х</v>
          </cell>
          <cell r="M20">
            <v>0</v>
          </cell>
          <cell r="N20" t="str">
            <v>Х</v>
          </cell>
          <cell r="S20">
            <v>120</v>
          </cell>
        </row>
        <row r="21">
          <cell r="G21" t="str">
            <v>Х</v>
          </cell>
          <cell r="M21">
            <v>0</v>
          </cell>
          <cell r="N21" t="str">
            <v>Х</v>
          </cell>
          <cell r="S21">
            <v>120</v>
          </cell>
        </row>
        <row r="22">
          <cell r="G22" t="str">
            <v>Х</v>
          </cell>
          <cell r="M22">
            <v>0</v>
          </cell>
          <cell r="N22" t="str">
            <v>Х</v>
          </cell>
          <cell r="S22">
            <v>120</v>
          </cell>
        </row>
        <row r="23">
          <cell r="G23" t="str">
            <v>Х</v>
          </cell>
          <cell r="M23">
            <v>0</v>
          </cell>
          <cell r="N23" t="str">
            <v>Х</v>
          </cell>
          <cell r="S23">
            <v>120</v>
          </cell>
        </row>
        <row r="24">
          <cell r="G24" t="str">
            <v>Х</v>
          </cell>
          <cell r="M24">
            <v>0</v>
          </cell>
          <cell r="N24" t="str">
            <v>Х</v>
          </cell>
          <cell r="S24">
            <v>120</v>
          </cell>
        </row>
        <row r="25">
          <cell r="G25" t="str">
            <v>Х</v>
          </cell>
          <cell r="M25">
            <v>0</v>
          </cell>
          <cell r="N25" t="str">
            <v>Х</v>
          </cell>
          <cell r="S25">
            <v>120</v>
          </cell>
        </row>
        <row r="26">
          <cell r="G26" t="str">
            <v>Х</v>
          </cell>
          <cell r="M26">
            <v>0</v>
          </cell>
          <cell r="N26" t="str">
            <v>Х</v>
          </cell>
          <cell r="S26">
            <v>120</v>
          </cell>
        </row>
        <row r="27">
          <cell r="G27" t="str">
            <v>Х</v>
          </cell>
          <cell r="M27">
            <v>0</v>
          </cell>
          <cell r="N27" t="str">
            <v>Х</v>
          </cell>
          <cell r="S27">
            <v>120</v>
          </cell>
        </row>
        <row r="28">
          <cell r="F28">
            <v>0</v>
          </cell>
          <cell r="G28" t="str">
            <v>Х</v>
          </cell>
          <cell r="H28">
            <v>0</v>
          </cell>
          <cell r="I28">
            <v>0</v>
          </cell>
          <cell r="M28">
            <v>0</v>
          </cell>
          <cell r="N28" t="str">
            <v>Х</v>
          </cell>
        </row>
        <row r="29">
          <cell r="G29" t="str">
            <v>Х</v>
          </cell>
          <cell r="M29">
            <v>0</v>
          </cell>
          <cell r="N29" t="str">
            <v>Х</v>
          </cell>
          <cell r="S29">
            <v>120</v>
          </cell>
        </row>
        <row r="30">
          <cell r="G30" t="str">
            <v>Х</v>
          </cell>
          <cell r="M30">
            <v>0</v>
          </cell>
          <cell r="N30" t="str">
            <v>Х</v>
          </cell>
          <cell r="S30">
            <v>120</v>
          </cell>
        </row>
        <row r="31">
          <cell r="G31" t="str">
            <v>Х</v>
          </cell>
          <cell r="M31">
            <v>0</v>
          </cell>
          <cell r="N31" t="str">
            <v>Х</v>
          </cell>
          <cell r="S31">
            <v>120</v>
          </cell>
        </row>
        <row r="32">
          <cell r="G32" t="str">
            <v>Х</v>
          </cell>
          <cell r="M32">
            <v>0</v>
          </cell>
          <cell r="N32" t="str">
            <v>Х</v>
          </cell>
          <cell r="S32">
            <v>120</v>
          </cell>
        </row>
        <row r="33">
          <cell r="F33">
            <v>0</v>
          </cell>
          <cell r="G33" t="str">
            <v>Х</v>
          </cell>
          <cell r="H33">
            <v>0</v>
          </cell>
          <cell r="I33">
            <v>0</v>
          </cell>
          <cell r="M33">
            <v>0</v>
          </cell>
          <cell r="N33" t="str">
            <v>Х</v>
          </cell>
        </row>
        <row r="34">
          <cell r="G34" t="str">
            <v>Х</v>
          </cell>
          <cell r="M34">
            <v>0</v>
          </cell>
          <cell r="N34" t="str">
            <v>Х</v>
          </cell>
          <cell r="S34">
            <v>120</v>
          </cell>
        </row>
        <row r="35">
          <cell r="G35" t="str">
            <v>Х</v>
          </cell>
          <cell r="M35">
            <v>0</v>
          </cell>
          <cell r="N35" t="str">
            <v>Х</v>
          </cell>
          <cell r="S35">
            <v>120</v>
          </cell>
        </row>
        <row r="36">
          <cell r="F36">
            <v>0</v>
          </cell>
          <cell r="G36" t="str">
            <v>Х</v>
          </cell>
          <cell r="H36">
            <v>0</v>
          </cell>
          <cell r="I36">
            <v>0</v>
          </cell>
          <cell r="M36">
            <v>0</v>
          </cell>
          <cell r="N36" t="str">
            <v>Х</v>
          </cell>
        </row>
        <row r="37">
          <cell r="G37" t="str">
            <v>Х</v>
          </cell>
          <cell r="M37">
            <v>0</v>
          </cell>
          <cell r="N37" t="str">
            <v>Х</v>
          </cell>
          <cell r="S37">
            <v>120</v>
          </cell>
        </row>
        <row r="38">
          <cell r="G38" t="str">
            <v>Х</v>
          </cell>
          <cell r="M38">
            <v>0</v>
          </cell>
          <cell r="N38" t="str">
            <v>Х</v>
          </cell>
          <cell r="S38">
            <v>120</v>
          </cell>
        </row>
        <row r="39">
          <cell r="G39" t="str">
            <v>Х</v>
          </cell>
          <cell r="M39">
            <v>0</v>
          </cell>
          <cell r="N39" t="str">
            <v>Х</v>
          </cell>
          <cell r="S39">
            <v>120</v>
          </cell>
        </row>
        <row r="40">
          <cell r="F40">
            <v>0</v>
          </cell>
          <cell r="G40" t="str">
            <v>Х</v>
          </cell>
          <cell r="H40">
            <v>0</v>
          </cell>
          <cell r="I40">
            <v>0</v>
          </cell>
          <cell r="M40">
            <v>0</v>
          </cell>
          <cell r="N40" t="str">
            <v>Х</v>
          </cell>
        </row>
        <row r="41">
          <cell r="G41" t="str">
            <v>Х</v>
          </cell>
          <cell r="M41">
            <v>0</v>
          </cell>
          <cell r="N41" t="str">
            <v>Х</v>
          </cell>
          <cell r="S41">
            <v>120</v>
          </cell>
        </row>
        <row r="42">
          <cell r="G42" t="str">
            <v>Х</v>
          </cell>
          <cell r="M42">
            <v>0</v>
          </cell>
          <cell r="N42" t="str">
            <v>Х</v>
          </cell>
          <cell r="S42">
            <v>120</v>
          </cell>
        </row>
        <row r="43">
          <cell r="F43">
            <v>0</v>
          </cell>
          <cell r="G43" t="str">
            <v>Х</v>
          </cell>
          <cell r="H43">
            <v>0</v>
          </cell>
          <cell r="I43">
            <v>0</v>
          </cell>
          <cell r="M43">
            <v>0</v>
          </cell>
          <cell r="N43" t="str">
            <v>Х</v>
          </cell>
        </row>
        <row r="44">
          <cell r="G44" t="str">
            <v>Х</v>
          </cell>
          <cell r="M44">
            <v>0</v>
          </cell>
          <cell r="N44" t="str">
            <v>Х</v>
          </cell>
          <cell r="S44">
            <v>120</v>
          </cell>
        </row>
        <row r="45">
          <cell r="G45" t="str">
            <v>Х</v>
          </cell>
          <cell r="M45">
            <v>0</v>
          </cell>
          <cell r="N45" t="str">
            <v>Х</v>
          </cell>
          <cell r="S45">
            <v>120</v>
          </cell>
        </row>
        <row r="46">
          <cell r="F46" t="str">
            <v>Х</v>
          </cell>
          <cell r="G46">
            <v>0</v>
          </cell>
          <cell r="H46">
            <v>0</v>
          </cell>
          <cell r="I46">
            <v>0</v>
          </cell>
          <cell r="M46" t="str">
            <v>Х</v>
          </cell>
          <cell r="N46">
            <v>0</v>
          </cell>
        </row>
        <row r="47">
          <cell r="F47" t="str">
            <v>Х</v>
          </cell>
          <cell r="G47">
            <v>0</v>
          </cell>
          <cell r="H47">
            <v>0</v>
          </cell>
          <cell r="I47">
            <v>0</v>
          </cell>
          <cell r="M47" t="str">
            <v>Х</v>
          </cell>
          <cell r="N47">
            <v>0</v>
          </cell>
        </row>
        <row r="48">
          <cell r="F48" t="str">
            <v>Х</v>
          </cell>
          <cell r="M48" t="str">
            <v>Х</v>
          </cell>
          <cell r="N48">
            <v>0</v>
          </cell>
          <cell r="S48">
            <v>120</v>
          </cell>
        </row>
        <row r="49">
          <cell r="F49" t="str">
            <v>Х</v>
          </cell>
          <cell r="M49" t="str">
            <v>Х</v>
          </cell>
          <cell r="N49">
            <v>0</v>
          </cell>
          <cell r="S49">
            <v>120</v>
          </cell>
        </row>
        <row r="50">
          <cell r="F50" t="str">
            <v>Х</v>
          </cell>
          <cell r="M50" t="str">
            <v>Х</v>
          </cell>
          <cell r="N50">
            <v>0</v>
          </cell>
          <cell r="S50">
            <v>120</v>
          </cell>
        </row>
        <row r="51">
          <cell r="F51" t="str">
            <v>Х</v>
          </cell>
          <cell r="M51" t="str">
            <v>Х</v>
          </cell>
          <cell r="N51">
            <v>0</v>
          </cell>
          <cell r="S51">
            <v>120</v>
          </cell>
        </row>
        <row r="52">
          <cell r="F52" t="str">
            <v>Х</v>
          </cell>
          <cell r="M52" t="str">
            <v>Х</v>
          </cell>
          <cell r="N52">
            <v>0</v>
          </cell>
          <cell r="S52">
            <v>120</v>
          </cell>
        </row>
        <row r="53">
          <cell r="F53" t="str">
            <v>Х</v>
          </cell>
          <cell r="M53" t="str">
            <v>Х</v>
          </cell>
          <cell r="N53">
            <v>0</v>
          </cell>
          <cell r="S53">
            <v>120</v>
          </cell>
        </row>
        <row r="54">
          <cell r="F54" t="str">
            <v>Х</v>
          </cell>
          <cell r="M54" t="str">
            <v>Х</v>
          </cell>
          <cell r="N54">
            <v>0</v>
          </cell>
          <cell r="S54">
            <v>120</v>
          </cell>
        </row>
        <row r="55">
          <cell r="F55" t="str">
            <v>Х</v>
          </cell>
          <cell r="M55" t="str">
            <v>Х</v>
          </cell>
          <cell r="N55">
            <v>0</v>
          </cell>
          <cell r="S55">
            <v>120</v>
          </cell>
        </row>
        <row r="56">
          <cell r="F56" t="str">
            <v>Х</v>
          </cell>
          <cell r="G56">
            <v>0</v>
          </cell>
          <cell r="H56">
            <v>0</v>
          </cell>
          <cell r="I56">
            <v>0</v>
          </cell>
          <cell r="M56" t="str">
            <v>Х</v>
          </cell>
          <cell r="N56">
            <v>0</v>
          </cell>
        </row>
        <row r="57">
          <cell r="F57" t="str">
            <v>Х</v>
          </cell>
          <cell r="M57" t="str">
            <v>Х</v>
          </cell>
          <cell r="N57">
            <v>0</v>
          </cell>
          <cell r="S57">
            <v>120</v>
          </cell>
        </row>
        <row r="58">
          <cell r="F58" t="str">
            <v>Х</v>
          </cell>
          <cell r="M58" t="str">
            <v>Х</v>
          </cell>
          <cell r="N58">
            <v>0</v>
          </cell>
          <cell r="S58">
            <v>120</v>
          </cell>
        </row>
        <row r="59">
          <cell r="F59" t="str">
            <v>Х</v>
          </cell>
          <cell r="M59" t="str">
            <v>Х</v>
          </cell>
          <cell r="N59">
            <v>0</v>
          </cell>
          <cell r="S59">
            <v>120</v>
          </cell>
        </row>
        <row r="60">
          <cell r="F60" t="str">
            <v>Х</v>
          </cell>
          <cell r="M60" t="str">
            <v>Х</v>
          </cell>
          <cell r="N60">
            <v>0</v>
          </cell>
          <cell r="S60">
            <v>120</v>
          </cell>
        </row>
        <row r="61">
          <cell r="F61" t="str">
            <v>Х</v>
          </cell>
          <cell r="M61" t="str">
            <v>Х</v>
          </cell>
          <cell r="N61">
            <v>0</v>
          </cell>
          <cell r="S61">
            <v>120</v>
          </cell>
        </row>
        <row r="62">
          <cell r="F62" t="str">
            <v>Х</v>
          </cell>
          <cell r="G62">
            <v>0</v>
          </cell>
          <cell r="H62">
            <v>0</v>
          </cell>
          <cell r="I62">
            <v>0</v>
          </cell>
          <cell r="M62" t="str">
            <v>Х</v>
          </cell>
          <cell r="N62">
            <v>0</v>
          </cell>
        </row>
        <row r="63">
          <cell r="F63" t="str">
            <v>Х</v>
          </cell>
          <cell r="M63" t="str">
            <v>Х</v>
          </cell>
          <cell r="N63">
            <v>0</v>
          </cell>
          <cell r="S63">
            <v>120</v>
          </cell>
        </row>
        <row r="64">
          <cell r="F64" t="str">
            <v>Х</v>
          </cell>
          <cell r="M64" t="str">
            <v>Х</v>
          </cell>
          <cell r="N64">
            <v>0</v>
          </cell>
          <cell r="S64">
            <v>120</v>
          </cell>
        </row>
        <row r="65">
          <cell r="F65" t="str">
            <v>Х</v>
          </cell>
          <cell r="M65" t="str">
            <v>Х</v>
          </cell>
          <cell r="N65">
            <v>0</v>
          </cell>
          <cell r="S65">
            <v>120</v>
          </cell>
        </row>
        <row r="66">
          <cell r="F66" t="str">
            <v>Х</v>
          </cell>
          <cell r="M66" t="str">
            <v>Х</v>
          </cell>
          <cell r="N66">
            <v>0</v>
          </cell>
          <cell r="S66">
            <v>120</v>
          </cell>
        </row>
        <row r="67">
          <cell r="F67" t="str">
            <v>Х</v>
          </cell>
          <cell r="G67">
            <v>0</v>
          </cell>
          <cell r="H67">
            <v>0</v>
          </cell>
          <cell r="I67">
            <v>0</v>
          </cell>
          <cell r="M67" t="str">
            <v>Х</v>
          </cell>
          <cell r="N67">
            <v>0</v>
          </cell>
        </row>
        <row r="68">
          <cell r="F68" t="str">
            <v>Х</v>
          </cell>
          <cell r="M68" t="str">
            <v>Х</v>
          </cell>
          <cell r="N68">
            <v>0</v>
          </cell>
          <cell r="S68">
            <v>120</v>
          </cell>
        </row>
        <row r="69">
          <cell r="F69" t="str">
            <v>Х</v>
          </cell>
          <cell r="M69" t="str">
            <v>Х</v>
          </cell>
          <cell r="N69">
            <v>0</v>
          </cell>
          <cell r="S69">
            <v>120</v>
          </cell>
        </row>
        <row r="70">
          <cell r="F70" t="str">
            <v>Х</v>
          </cell>
          <cell r="G70">
            <v>0</v>
          </cell>
          <cell r="H70">
            <v>0</v>
          </cell>
          <cell r="I70">
            <v>0</v>
          </cell>
          <cell r="M70" t="str">
            <v>Х</v>
          </cell>
          <cell r="N70">
            <v>0</v>
          </cell>
        </row>
        <row r="71">
          <cell r="F71" t="str">
            <v>Х</v>
          </cell>
          <cell r="M71" t="str">
            <v>Х</v>
          </cell>
          <cell r="N71">
            <v>0</v>
          </cell>
          <cell r="S71">
            <v>120</v>
          </cell>
        </row>
        <row r="72">
          <cell r="F72" t="str">
            <v>Х</v>
          </cell>
          <cell r="M72" t="str">
            <v>Х</v>
          </cell>
          <cell r="N72">
            <v>0</v>
          </cell>
          <cell r="S72">
            <v>120</v>
          </cell>
        </row>
        <row r="73">
          <cell r="F73" t="str">
            <v>Х</v>
          </cell>
          <cell r="M73" t="str">
            <v>Х</v>
          </cell>
          <cell r="N73">
            <v>0</v>
          </cell>
          <cell r="S73">
            <v>120</v>
          </cell>
        </row>
        <row r="74">
          <cell r="F74" t="str">
            <v>Х</v>
          </cell>
          <cell r="G74">
            <v>0</v>
          </cell>
          <cell r="H74">
            <v>0</v>
          </cell>
          <cell r="I74">
            <v>0</v>
          </cell>
          <cell r="M74" t="str">
            <v>Х</v>
          </cell>
          <cell r="N74">
            <v>0</v>
          </cell>
        </row>
        <row r="75">
          <cell r="F75" t="str">
            <v>Х</v>
          </cell>
          <cell r="M75" t="str">
            <v>Х</v>
          </cell>
          <cell r="N75">
            <v>0</v>
          </cell>
          <cell r="S75">
            <v>120</v>
          </cell>
        </row>
        <row r="76">
          <cell r="F76" t="str">
            <v>Х</v>
          </cell>
          <cell r="M76" t="str">
            <v>Х</v>
          </cell>
          <cell r="N76">
            <v>0</v>
          </cell>
          <cell r="S76">
            <v>120</v>
          </cell>
        </row>
        <row r="77">
          <cell r="F77" t="str">
            <v>Х</v>
          </cell>
          <cell r="G77">
            <v>0</v>
          </cell>
          <cell r="H77">
            <v>0</v>
          </cell>
          <cell r="I77">
            <v>0</v>
          </cell>
          <cell r="M77" t="str">
            <v>Х</v>
          </cell>
          <cell r="N77">
            <v>0</v>
          </cell>
        </row>
        <row r="78">
          <cell r="F78" t="str">
            <v>Х</v>
          </cell>
          <cell r="M78" t="str">
            <v>Х</v>
          </cell>
          <cell r="N78">
            <v>0</v>
          </cell>
          <cell r="S78">
            <v>135</v>
          </cell>
        </row>
        <row r="79">
          <cell r="F79" t="str">
            <v>Х</v>
          </cell>
          <cell r="M79" t="str">
            <v>Х</v>
          </cell>
          <cell r="N79">
            <v>0</v>
          </cell>
          <cell r="S79">
            <v>135</v>
          </cell>
        </row>
        <row r="80">
          <cell r="F80">
            <v>0</v>
          </cell>
          <cell r="G80" t="str">
            <v>Х</v>
          </cell>
          <cell r="H80">
            <v>0</v>
          </cell>
          <cell r="I80">
            <v>0</v>
          </cell>
          <cell r="M80">
            <v>0</v>
          </cell>
          <cell r="N80" t="str">
            <v>Х</v>
          </cell>
        </row>
        <row r="81">
          <cell r="G81" t="str">
            <v>Х</v>
          </cell>
          <cell r="M81">
            <v>0</v>
          </cell>
          <cell r="N81" t="str">
            <v>Х</v>
          </cell>
          <cell r="S81">
            <v>135</v>
          </cell>
        </row>
        <row r="82">
          <cell r="F82" t="str">
            <v>Х</v>
          </cell>
          <cell r="G82" t="str">
            <v>X</v>
          </cell>
          <cell r="M82" t="str">
            <v>Х</v>
          </cell>
          <cell r="N82" t="str">
            <v>Х</v>
          </cell>
          <cell r="S82">
            <v>135</v>
          </cell>
        </row>
        <row r="83">
          <cell r="G83" t="str">
            <v>X</v>
          </cell>
          <cell r="M83">
            <v>0</v>
          </cell>
          <cell r="N83" t="str">
            <v>Х</v>
          </cell>
          <cell r="S83">
            <v>135</v>
          </cell>
        </row>
        <row r="84">
          <cell r="F84">
            <v>0</v>
          </cell>
          <cell r="G84" t="str">
            <v>Х</v>
          </cell>
          <cell r="H84">
            <v>0</v>
          </cell>
          <cell r="I84">
            <v>0</v>
          </cell>
          <cell r="M84">
            <v>0</v>
          </cell>
          <cell r="N84" t="str">
            <v>X</v>
          </cell>
        </row>
        <row r="85">
          <cell r="G85" t="str">
            <v>Х</v>
          </cell>
          <cell r="M85">
            <v>0</v>
          </cell>
          <cell r="N85" t="str">
            <v>Х</v>
          </cell>
          <cell r="S85">
            <v>110</v>
          </cell>
        </row>
        <row r="86">
          <cell r="G86" t="str">
            <v>Х</v>
          </cell>
          <cell r="M86">
            <v>0</v>
          </cell>
          <cell r="N86" t="str">
            <v>Х</v>
          </cell>
          <cell r="S86">
            <v>110</v>
          </cell>
        </row>
        <row r="87">
          <cell r="G87" t="str">
            <v>Х</v>
          </cell>
          <cell r="M87">
            <v>0</v>
          </cell>
          <cell r="N87" t="str">
            <v>Х</v>
          </cell>
          <cell r="S87">
            <v>110</v>
          </cell>
        </row>
        <row r="88">
          <cell r="G88" t="str">
            <v>Х</v>
          </cell>
          <cell r="M88">
            <v>0</v>
          </cell>
          <cell r="N88" t="str">
            <v>Х</v>
          </cell>
          <cell r="S88">
            <v>110</v>
          </cell>
        </row>
        <row r="89">
          <cell r="G89" t="str">
            <v>Х</v>
          </cell>
          <cell r="M89">
            <v>0</v>
          </cell>
          <cell r="N89" t="str">
            <v>Х</v>
          </cell>
          <cell r="S89">
            <v>110</v>
          </cell>
        </row>
        <row r="90">
          <cell r="F90" t="str">
            <v>Х</v>
          </cell>
          <cell r="G90" t="str">
            <v>Х</v>
          </cell>
          <cell r="M90" t="str">
            <v>Х</v>
          </cell>
          <cell r="N90" t="str">
            <v>Х</v>
          </cell>
        </row>
        <row r="91">
          <cell r="F91" t="str">
            <v>X</v>
          </cell>
          <cell r="G91">
            <v>0</v>
          </cell>
          <cell r="H91">
            <v>0</v>
          </cell>
          <cell r="I91">
            <v>0</v>
          </cell>
          <cell r="M91" t="str">
            <v>X</v>
          </cell>
          <cell r="N91">
            <v>0</v>
          </cell>
        </row>
        <row r="92">
          <cell r="F92" t="str">
            <v>Х</v>
          </cell>
          <cell r="M92" t="str">
            <v>Х</v>
          </cell>
          <cell r="N92">
            <v>0</v>
          </cell>
          <cell r="S92">
            <v>110</v>
          </cell>
        </row>
        <row r="93">
          <cell r="F93" t="str">
            <v>Х</v>
          </cell>
          <cell r="M93" t="str">
            <v>Х</v>
          </cell>
          <cell r="N93">
            <v>0</v>
          </cell>
          <cell r="S93">
            <v>110</v>
          </cell>
        </row>
        <row r="94">
          <cell r="F94" t="str">
            <v>Х</v>
          </cell>
          <cell r="M94" t="str">
            <v>Х</v>
          </cell>
          <cell r="N94">
            <v>0</v>
          </cell>
          <cell r="S94">
            <v>110</v>
          </cell>
        </row>
        <row r="95">
          <cell r="F95" t="str">
            <v>Х</v>
          </cell>
          <cell r="M95" t="str">
            <v>Х</v>
          </cell>
          <cell r="N95">
            <v>0</v>
          </cell>
          <cell r="S95">
            <v>110</v>
          </cell>
        </row>
        <row r="96">
          <cell r="F96">
            <v>0</v>
          </cell>
          <cell r="G96" t="str">
            <v>X</v>
          </cell>
          <cell r="H96">
            <v>0</v>
          </cell>
          <cell r="I96">
            <v>0</v>
          </cell>
          <cell r="M96">
            <v>0</v>
          </cell>
          <cell r="N96" t="str">
            <v>X</v>
          </cell>
        </row>
        <row r="97">
          <cell r="F97">
            <v>0</v>
          </cell>
          <cell r="G97" t="str">
            <v>Х</v>
          </cell>
          <cell r="H97">
            <v>0</v>
          </cell>
          <cell r="I97">
            <v>0</v>
          </cell>
          <cell r="M97">
            <v>0</v>
          </cell>
          <cell r="N97" t="str">
            <v>X</v>
          </cell>
        </row>
        <row r="98">
          <cell r="G98" t="str">
            <v>Х</v>
          </cell>
          <cell r="M98">
            <v>0</v>
          </cell>
          <cell r="N98" t="str">
            <v>X</v>
          </cell>
          <cell r="S98">
            <v>130</v>
          </cell>
        </row>
        <row r="99">
          <cell r="G99" t="str">
            <v>Х</v>
          </cell>
          <cell r="M99">
            <v>0</v>
          </cell>
          <cell r="N99" t="str">
            <v>X</v>
          </cell>
          <cell r="S99">
            <v>130</v>
          </cell>
        </row>
        <row r="100">
          <cell r="G100" t="str">
            <v>Х</v>
          </cell>
          <cell r="M100">
            <v>0</v>
          </cell>
          <cell r="N100" t="str">
            <v>X</v>
          </cell>
          <cell r="S100">
            <v>130</v>
          </cell>
        </row>
        <row r="101">
          <cell r="F101">
            <v>0</v>
          </cell>
          <cell r="G101" t="str">
            <v>Х</v>
          </cell>
          <cell r="H101">
            <v>0</v>
          </cell>
          <cell r="I101">
            <v>0</v>
          </cell>
          <cell r="M101">
            <v>0</v>
          </cell>
          <cell r="N101" t="str">
            <v>X</v>
          </cell>
        </row>
        <row r="102">
          <cell r="G102" t="str">
            <v>Х</v>
          </cell>
          <cell r="M102">
            <v>0</v>
          </cell>
          <cell r="N102" t="str">
            <v>X</v>
          </cell>
          <cell r="S102">
            <v>130</v>
          </cell>
        </row>
        <row r="103">
          <cell r="G103" t="str">
            <v>Х</v>
          </cell>
          <cell r="M103">
            <v>0</v>
          </cell>
          <cell r="N103" t="str">
            <v>X</v>
          </cell>
          <cell r="S103">
            <v>130</v>
          </cell>
        </row>
        <row r="104">
          <cell r="G104" t="str">
            <v>Х</v>
          </cell>
          <cell r="M104">
            <v>0</v>
          </cell>
          <cell r="N104" t="str">
            <v>X</v>
          </cell>
          <cell r="S104">
            <v>130</v>
          </cell>
        </row>
        <row r="105">
          <cell r="F105">
            <v>0</v>
          </cell>
          <cell r="G105" t="str">
            <v>X</v>
          </cell>
          <cell r="H105">
            <v>0</v>
          </cell>
          <cell r="I105">
            <v>0</v>
          </cell>
          <cell r="M105">
            <v>0</v>
          </cell>
          <cell r="N105" t="str">
            <v>X</v>
          </cell>
        </row>
        <row r="106">
          <cell r="G106" t="str">
            <v>Х</v>
          </cell>
          <cell r="M106">
            <v>0</v>
          </cell>
          <cell r="N106" t="str">
            <v>X</v>
          </cell>
          <cell r="S106">
            <v>130</v>
          </cell>
        </row>
        <row r="107">
          <cell r="G107" t="str">
            <v>Х</v>
          </cell>
          <cell r="M107">
            <v>0</v>
          </cell>
          <cell r="N107" t="str">
            <v>X</v>
          </cell>
          <cell r="S107">
            <v>130</v>
          </cell>
        </row>
        <row r="108">
          <cell r="F108">
            <v>0</v>
          </cell>
          <cell r="G108" t="str">
            <v>Х</v>
          </cell>
          <cell r="H108">
            <v>0</v>
          </cell>
          <cell r="I108">
            <v>0</v>
          </cell>
          <cell r="M108">
            <v>0</v>
          </cell>
          <cell r="N108" t="str">
            <v>X</v>
          </cell>
        </row>
        <row r="109">
          <cell r="G109" t="str">
            <v>Х</v>
          </cell>
          <cell r="M109">
            <v>0</v>
          </cell>
          <cell r="N109" t="str">
            <v>X</v>
          </cell>
          <cell r="S109">
            <v>130</v>
          </cell>
        </row>
        <row r="110">
          <cell r="G110" t="str">
            <v>Х</v>
          </cell>
          <cell r="M110">
            <v>0</v>
          </cell>
          <cell r="N110" t="str">
            <v>X</v>
          </cell>
          <cell r="S110">
            <v>130</v>
          </cell>
        </row>
        <row r="111">
          <cell r="G111" t="str">
            <v>Х</v>
          </cell>
          <cell r="M111">
            <v>0</v>
          </cell>
          <cell r="N111" t="str">
            <v>X</v>
          </cell>
          <cell r="S111">
            <v>130</v>
          </cell>
        </row>
        <row r="112">
          <cell r="G112" t="str">
            <v>Х</v>
          </cell>
          <cell r="M112">
            <v>0</v>
          </cell>
          <cell r="N112" t="str">
            <v>X</v>
          </cell>
          <cell r="S112">
            <v>130</v>
          </cell>
        </row>
        <row r="113">
          <cell r="G113" t="str">
            <v>Х</v>
          </cell>
          <cell r="M113">
            <v>0</v>
          </cell>
          <cell r="N113" t="str">
            <v>X</v>
          </cell>
          <cell r="S113">
            <v>130</v>
          </cell>
        </row>
        <row r="114">
          <cell r="G114" t="str">
            <v>Х</v>
          </cell>
          <cell r="M114">
            <v>0</v>
          </cell>
          <cell r="N114" t="str">
            <v>X</v>
          </cell>
          <cell r="S114">
            <v>130</v>
          </cell>
        </row>
        <row r="115">
          <cell r="G115" t="str">
            <v>Х</v>
          </cell>
          <cell r="M115">
            <v>0</v>
          </cell>
          <cell r="N115" t="str">
            <v>X</v>
          </cell>
          <cell r="S115">
            <v>130</v>
          </cell>
        </row>
        <row r="116">
          <cell r="G116" t="str">
            <v>Х</v>
          </cell>
          <cell r="M116">
            <v>0</v>
          </cell>
          <cell r="N116" t="str">
            <v>X</v>
          </cell>
          <cell r="S116">
            <v>130</v>
          </cell>
        </row>
        <row r="117">
          <cell r="G117" t="str">
            <v>Х</v>
          </cell>
          <cell r="M117">
            <v>0</v>
          </cell>
          <cell r="N117" t="str">
            <v>X</v>
          </cell>
          <cell r="S117">
            <v>130</v>
          </cell>
        </row>
        <row r="118">
          <cell r="F118">
            <v>0</v>
          </cell>
          <cell r="G118" t="str">
            <v>Х</v>
          </cell>
          <cell r="H118">
            <v>0</v>
          </cell>
          <cell r="I118">
            <v>0</v>
          </cell>
          <cell r="M118">
            <v>0</v>
          </cell>
          <cell r="N118" t="str">
            <v>X</v>
          </cell>
        </row>
        <row r="119">
          <cell r="G119" t="str">
            <v>Х</v>
          </cell>
          <cell r="M119">
            <v>0</v>
          </cell>
          <cell r="N119" t="str">
            <v>X</v>
          </cell>
          <cell r="S119">
            <v>130</v>
          </cell>
        </row>
        <row r="120">
          <cell r="G120" t="str">
            <v>Х</v>
          </cell>
          <cell r="M120">
            <v>0</v>
          </cell>
          <cell r="N120" t="str">
            <v>X</v>
          </cell>
          <cell r="S120">
            <v>130</v>
          </cell>
        </row>
        <row r="121">
          <cell r="G121" t="str">
            <v>Х</v>
          </cell>
          <cell r="M121">
            <v>0</v>
          </cell>
          <cell r="N121" t="str">
            <v>X</v>
          </cell>
          <cell r="S121">
            <v>130</v>
          </cell>
        </row>
        <row r="122">
          <cell r="G122" t="str">
            <v>Х</v>
          </cell>
          <cell r="M122">
            <v>0</v>
          </cell>
          <cell r="N122" t="str">
            <v>X</v>
          </cell>
          <cell r="S122">
            <v>130</v>
          </cell>
        </row>
        <row r="123">
          <cell r="G123" t="str">
            <v>Х</v>
          </cell>
          <cell r="M123">
            <v>0</v>
          </cell>
          <cell r="N123" t="str">
            <v>X</v>
          </cell>
          <cell r="S123">
            <v>130</v>
          </cell>
        </row>
        <row r="124">
          <cell r="G124" t="str">
            <v>Х</v>
          </cell>
          <cell r="M124">
            <v>0</v>
          </cell>
          <cell r="N124" t="str">
            <v>X</v>
          </cell>
          <cell r="S124">
            <v>130</v>
          </cell>
        </row>
        <row r="125">
          <cell r="G125" t="str">
            <v>Х</v>
          </cell>
          <cell r="M125">
            <v>0</v>
          </cell>
          <cell r="N125" t="str">
            <v>X</v>
          </cell>
          <cell r="S125">
            <v>130</v>
          </cell>
        </row>
        <row r="126">
          <cell r="G126" t="str">
            <v>Х</v>
          </cell>
          <cell r="M126">
            <v>0</v>
          </cell>
          <cell r="N126" t="str">
            <v>X</v>
          </cell>
          <cell r="S126">
            <v>130</v>
          </cell>
        </row>
        <row r="127">
          <cell r="G127" t="str">
            <v>Х</v>
          </cell>
          <cell r="M127">
            <v>0</v>
          </cell>
          <cell r="N127" t="str">
            <v>X</v>
          </cell>
          <cell r="S127">
            <v>130</v>
          </cell>
        </row>
        <row r="128">
          <cell r="G128" t="str">
            <v>Х</v>
          </cell>
          <cell r="M128">
            <v>0</v>
          </cell>
          <cell r="N128" t="str">
            <v>X</v>
          </cell>
          <cell r="S128">
            <v>130</v>
          </cell>
        </row>
        <row r="129">
          <cell r="G129" t="str">
            <v>Х</v>
          </cell>
          <cell r="M129">
            <v>0</v>
          </cell>
          <cell r="N129" t="str">
            <v>X</v>
          </cell>
          <cell r="S129">
            <v>130</v>
          </cell>
        </row>
        <row r="130">
          <cell r="G130" t="str">
            <v>Х</v>
          </cell>
          <cell r="M130">
            <v>0</v>
          </cell>
          <cell r="N130" t="str">
            <v>X</v>
          </cell>
          <cell r="S130">
            <v>130</v>
          </cell>
        </row>
        <row r="131">
          <cell r="G131" t="str">
            <v>Х</v>
          </cell>
          <cell r="M131">
            <v>0</v>
          </cell>
          <cell r="N131" t="str">
            <v>X</v>
          </cell>
          <cell r="S131">
            <v>130</v>
          </cell>
        </row>
        <row r="132">
          <cell r="G132" t="str">
            <v>Х</v>
          </cell>
          <cell r="M132">
            <v>0</v>
          </cell>
          <cell r="N132" t="str">
            <v>X</v>
          </cell>
          <cell r="S132">
            <v>130</v>
          </cell>
        </row>
        <row r="133">
          <cell r="G133" t="str">
            <v>Х</v>
          </cell>
          <cell r="M133">
            <v>0</v>
          </cell>
          <cell r="N133" t="str">
            <v>X</v>
          </cell>
          <cell r="S133">
            <v>130</v>
          </cell>
        </row>
        <row r="134">
          <cell r="G134" t="str">
            <v>Х</v>
          </cell>
          <cell r="M134">
            <v>0</v>
          </cell>
          <cell r="N134" t="str">
            <v>X</v>
          </cell>
          <cell r="S134">
            <v>130</v>
          </cell>
        </row>
        <row r="135">
          <cell r="G135" t="str">
            <v>Х</v>
          </cell>
          <cell r="M135">
            <v>0</v>
          </cell>
          <cell r="N135" t="str">
            <v>X</v>
          </cell>
          <cell r="S135">
            <v>130</v>
          </cell>
        </row>
        <row r="136">
          <cell r="G136" t="str">
            <v>Х</v>
          </cell>
          <cell r="M136">
            <v>0</v>
          </cell>
          <cell r="N136" t="str">
            <v>X</v>
          </cell>
          <cell r="S136">
            <v>130</v>
          </cell>
        </row>
        <row r="137">
          <cell r="G137" t="str">
            <v>Х</v>
          </cell>
          <cell r="M137">
            <v>0</v>
          </cell>
          <cell r="N137" t="str">
            <v>X</v>
          </cell>
          <cell r="S137">
            <v>130</v>
          </cell>
        </row>
        <row r="138">
          <cell r="F138">
            <v>0</v>
          </cell>
          <cell r="G138" t="str">
            <v>Х</v>
          </cell>
          <cell r="H138">
            <v>0</v>
          </cell>
          <cell r="I138">
            <v>0</v>
          </cell>
          <cell r="M138">
            <v>0</v>
          </cell>
          <cell r="N138" t="str">
            <v>X</v>
          </cell>
        </row>
        <row r="139">
          <cell r="G139" t="str">
            <v>Х</v>
          </cell>
          <cell r="M139">
            <v>0</v>
          </cell>
          <cell r="N139" t="str">
            <v>X</v>
          </cell>
          <cell r="S139">
            <v>130</v>
          </cell>
        </row>
        <row r="140">
          <cell r="G140" t="str">
            <v>Х</v>
          </cell>
          <cell r="M140">
            <v>0</v>
          </cell>
          <cell r="N140" t="str">
            <v>X</v>
          </cell>
          <cell r="S140">
            <v>130</v>
          </cell>
        </row>
        <row r="141">
          <cell r="G141" t="str">
            <v>Х</v>
          </cell>
          <cell r="M141">
            <v>0</v>
          </cell>
          <cell r="N141" t="str">
            <v>X</v>
          </cell>
          <cell r="S141">
            <v>150</v>
          </cell>
        </row>
        <row r="142">
          <cell r="F142">
            <v>0</v>
          </cell>
          <cell r="G142" t="str">
            <v>X</v>
          </cell>
          <cell r="H142">
            <v>0</v>
          </cell>
          <cell r="I142">
            <v>0</v>
          </cell>
          <cell r="M142">
            <v>0</v>
          </cell>
          <cell r="N142" t="str">
            <v>X</v>
          </cell>
        </row>
        <row r="143">
          <cell r="F143">
            <v>0</v>
          </cell>
          <cell r="G143" t="str">
            <v>Х</v>
          </cell>
          <cell r="H143">
            <v>0</v>
          </cell>
          <cell r="I143">
            <v>0</v>
          </cell>
          <cell r="M143">
            <v>0</v>
          </cell>
          <cell r="N143" t="str">
            <v>X</v>
          </cell>
        </row>
        <row r="144">
          <cell r="G144" t="str">
            <v>Х</v>
          </cell>
          <cell r="M144">
            <v>0</v>
          </cell>
          <cell r="N144" t="str">
            <v>X</v>
          </cell>
          <cell r="R144">
            <v>211</v>
          </cell>
          <cell r="S144">
            <v>210</v>
          </cell>
        </row>
        <row r="145">
          <cell r="G145" t="str">
            <v>Х</v>
          </cell>
          <cell r="M145">
            <v>0</v>
          </cell>
          <cell r="N145" t="str">
            <v>X</v>
          </cell>
          <cell r="R145">
            <v>211</v>
          </cell>
          <cell r="S145">
            <v>210</v>
          </cell>
        </row>
        <row r="146">
          <cell r="G146" t="str">
            <v>Х</v>
          </cell>
          <cell r="M146">
            <v>0</v>
          </cell>
          <cell r="N146" t="str">
            <v>X</v>
          </cell>
          <cell r="R146">
            <v>211</v>
          </cell>
          <cell r="S146">
            <v>210</v>
          </cell>
        </row>
        <row r="147">
          <cell r="G147" t="str">
            <v>Х</v>
          </cell>
          <cell r="M147">
            <v>0</v>
          </cell>
          <cell r="N147" t="str">
            <v>X</v>
          </cell>
          <cell r="R147">
            <v>211</v>
          </cell>
          <cell r="S147">
            <v>210</v>
          </cell>
        </row>
        <row r="148">
          <cell r="G148" t="str">
            <v>Х</v>
          </cell>
          <cell r="M148">
            <v>0</v>
          </cell>
          <cell r="N148" t="str">
            <v>X</v>
          </cell>
          <cell r="R148">
            <v>211</v>
          </cell>
          <cell r="S148">
            <v>210</v>
          </cell>
        </row>
        <row r="149">
          <cell r="G149" t="str">
            <v>Х</v>
          </cell>
          <cell r="M149">
            <v>0</v>
          </cell>
          <cell r="N149" t="str">
            <v>X</v>
          </cell>
          <cell r="R149">
            <v>211</v>
          </cell>
          <cell r="S149">
            <v>210</v>
          </cell>
        </row>
        <row r="150">
          <cell r="G150" t="str">
            <v>Х</v>
          </cell>
          <cell r="M150">
            <v>0</v>
          </cell>
          <cell r="N150" t="str">
            <v>X</v>
          </cell>
          <cell r="R150">
            <v>211</v>
          </cell>
          <cell r="S150">
            <v>210</v>
          </cell>
        </row>
        <row r="151">
          <cell r="F151">
            <v>0</v>
          </cell>
          <cell r="G151" t="str">
            <v>Х</v>
          </cell>
          <cell r="H151">
            <v>0</v>
          </cell>
          <cell r="I151">
            <v>0</v>
          </cell>
          <cell r="M151">
            <v>0</v>
          </cell>
          <cell r="N151" t="str">
            <v>X</v>
          </cell>
        </row>
        <row r="152">
          <cell r="G152" t="str">
            <v>Х</v>
          </cell>
          <cell r="M152">
            <v>0</v>
          </cell>
          <cell r="N152" t="str">
            <v>X</v>
          </cell>
          <cell r="R152">
            <v>211</v>
          </cell>
          <cell r="S152">
            <v>210</v>
          </cell>
        </row>
        <row r="153">
          <cell r="G153" t="str">
            <v>Х</v>
          </cell>
          <cell r="M153">
            <v>0</v>
          </cell>
          <cell r="N153" t="str">
            <v>X</v>
          </cell>
          <cell r="R153">
            <v>211</v>
          </cell>
          <cell r="S153">
            <v>210</v>
          </cell>
        </row>
        <row r="154">
          <cell r="G154" t="str">
            <v>Х</v>
          </cell>
          <cell r="M154">
            <v>0</v>
          </cell>
          <cell r="N154" t="str">
            <v>X</v>
          </cell>
          <cell r="R154">
            <v>211</v>
          </cell>
          <cell r="S154">
            <v>210</v>
          </cell>
        </row>
        <row r="155">
          <cell r="F155">
            <v>0</v>
          </cell>
          <cell r="G155" t="str">
            <v>Х</v>
          </cell>
          <cell r="H155">
            <v>0</v>
          </cell>
          <cell r="I155">
            <v>0</v>
          </cell>
          <cell r="M155">
            <v>0</v>
          </cell>
          <cell r="N155" t="str">
            <v>X</v>
          </cell>
        </row>
        <row r="156">
          <cell r="G156" t="str">
            <v>Х</v>
          </cell>
          <cell r="M156">
            <v>0</v>
          </cell>
          <cell r="N156" t="str">
            <v>X</v>
          </cell>
          <cell r="R156">
            <v>211</v>
          </cell>
          <cell r="S156">
            <v>210</v>
          </cell>
        </row>
        <row r="157">
          <cell r="G157" t="str">
            <v>Х</v>
          </cell>
          <cell r="M157">
            <v>0</v>
          </cell>
          <cell r="N157" t="str">
            <v>X</v>
          </cell>
          <cell r="R157">
            <v>211</v>
          </cell>
          <cell r="S157">
            <v>210</v>
          </cell>
        </row>
        <row r="158">
          <cell r="G158" t="str">
            <v>Х</v>
          </cell>
          <cell r="M158">
            <v>0</v>
          </cell>
          <cell r="N158" t="str">
            <v>X</v>
          </cell>
          <cell r="R158">
            <v>211</v>
          </cell>
          <cell r="S158">
            <v>210</v>
          </cell>
        </row>
        <row r="159">
          <cell r="G159" t="str">
            <v>Х</v>
          </cell>
          <cell r="M159">
            <v>0</v>
          </cell>
          <cell r="N159" t="str">
            <v>X</v>
          </cell>
          <cell r="R159">
            <v>211</v>
          </cell>
          <cell r="S159">
            <v>210</v>
          </cell>
        </row>
        <row r="160">
          <cell r="G160" t="str">
            <v>Х</v>
          </cell>
          <cell r="M160">
            <v>0</v>
          </cell>
          <cell r="N160" t="str">
            <v>X</v>
          </cell>
          <cell r="R160">
            <v>211</v>
          </cell>
          <cell r="S160">
            <v>210</v>
          </cell>
        </row>
        <row r="161">
          <cell r="G161" t="str">
            <v>Х</v>
          </cell>
          <cell r="M161">
            <v>0</v>
          </cell>
          <cell r="N161" t="str">
            <v>X</v>
          </cell>
          <cell r="R161">
            <v>211</v>
          </cell>
          <cell r="S161">
            <v>210</v>
          </cell>
        </row>
        <row r="162">
          <cell r="G162" t="str">
            <v>Х</v>
          </cell>
          <cell r="M162">
            <v>0</v>
          </cell>
          <cell r="N162" t="str">
            <v>X</v>
          </cell>
          <cell r="R162">
            <v>217</v>
          </cell>
          <cell r="S162">
            <v>210</v>
          </cell>
        </row>
        <row r="163">
          <cell r="F163" t="str">
            <v>X</v>
          </cell>
          <cell r="G163">
            <v>0</v>
          </cell>
          <cell r="H163">
            <v>0</v>
          </cell>
          <cell r="I163">
            <v>0</v>
          </cell>
          <cell r="M163" t="str">
            <v>X</v>
          </cell>
          <cell r="N163">
            <v>0</v>
          </cell>
        </row>
        <row r="164">
          <cell r="F164" t="str">
            <v>Х</v>
          </cell>
          <cell r="G164">
            <v>0</v>
          </cell>
          <cell r="H164">
            <v>0</v>
          </cell>
          <cell r="I164">
            <v>0</v>
          </cell>
          <cell r="M164" t="str">
            <v>Х</v>
          </cell>
          <cell r="N164">
            <v>0</v>
          </cell>
        </row>
        <row r="165">
          <cell r="F165" t="str">
            <v>Х</v>
          </cell>
          <cell r="M165" t="str">
            <v>X</v>
          </cell>
          <cell r="N165">
            <v>0</v>
          </cell>
          <cell r="R165">
            <v>211</v>
          </cell>
          <cell r="S165">
            <v>210</v>
          </cell>
        </row>
        <row r="166">
          <cell r="F166" t="str">
            <v>Х</v>
          </cell>
          <cell r="M166" t="str">
            <v>X</v>
          </cell>
          <cell r="N166">
            <v>0</v>
          </cell>
          <cell r="R166">
            <v>211</v>
          </cell>
          <cell r="S166">
            <v>210</v>
          </cell>
        </row>
        <row r="167">
          <cell r="F167" t="str">
            <v>Х</v>
          </cell>
          <cell r="M167" t="str">
            <v>X</v>
          </cell>
          <cell r="N167">
            <v>0</v>
          </cell>
          <cell r="R167">
            <v>211</v>
          </cell>
          <cell r="S167">
            <v>210</v>
          </cell>
        </row>
        <row r="168">
          <cell r="F168" t="str">
            <v>Х</v>
          </cell>
          <cell r="M168" t="str">
            <v>X</v>
          </cell>
          <cell r="N168">
            <v>0</v>
          </cell>
          <cell r="R168">
            <v>211</v>
          </cell>
          <cell r="S168">
            <v>210</v>
          </cell>
        </row>
        <row r="169">
          <cell r="F169" t="str">
            <v>Х</v>
          </cell>
          <cell r="M169" t="str">
            <v>X</v>
          </cell>
          <cell r="N169">
            <v>0</v>
          </cell>
          <cell r="R169">
            <v>211</v>
          </cell>
          <cell r="S169">
            <v>210</v>
          </cell>
        </row>
        <row r="170">
          <cell r="F170" t="str">
            <v>Х</v>
          </cell>
          <cell r="M170" t="str">
            <v>X</v>
          </cell>
          <cell r="N170">
            <v>0</v>
          </cell>
          <cell r="R170">
            <v>211</v>
          </cell>
          <cell r="S170">
            <v>210</v>
          </cell>
        </row>
        <row r="171">
          <cell r="F171" t="str">
            <v>Х</v>
          </cell>
          <cell r="M171" t="str">
            <v>X</v>
          </cell>
          <cell r="N171">
            <v>0</v>
          </cell>
          <cell r="R171">
            <v>211</v>
          </cell>
          <cell r="S171">
            <v>210</v>
          </cell>
        </row>
        <row r="172">
          <cell r="F172" t="str">
            <v>Х</v>
          </cell>
          <cell r="M172" t="str">
            <v>X</v>
          </cell>
          <cell r="N172">
            <v>0</v>
          </cell>
          <cell r="R172">
            <v>211</v>
          </cell>
          <cell r="S172">
            <v>210</v>
          </cell>
        </row>
        <row r="173">
          <cell r="F173" t="str">
            <v>Х</v>
          </cell>
          <cell r="M173" t="str">
            <v>X</v>
          </cell>
          <cell r="N173">
            <v>0</v>
          </cell>
          <cell r="R173">
            <v>211</v>
          </cell>
          <cell r="S173">
            <v>210</v>
          </cell>
        </row>
        <row r="174">
          <cell r="F174" t="str">
            <v>Х</v>
          </cell>
          <cell r="M174" t="str">
            <v>Х</v>
          </cell>
          <cell r="N174">
            <v>0</v>
          </cell>
          <cell r="R174">
            <v>214</v>
          </cell>
          <cell r="S174">
            <v>210</v>
          </cell>
        </row>
        <row r="175">
          <cell r="F175" t="str">
            <v>Х</v>
          </cell>
          <cell r="M175" t="str">
            <v>Х</v>
          </cell>
          <cell r="N175">
            <v>0</v>
          </cell>
          <cell r="R175">
            <v>214</v>
          </cell>
          <cell r="S175">
            <v>210</v>
          </cell>
        </row>
        <row r="176">
          <cell r="F176">
            <v>0</v>
          </cell>
          <cell r="G176" t="str">
            <v>X</v>
          </cell>
          <cell r="H176">
            <v>0</v>
          </cell>
          <cell r="I176">
            <v>0</v>
          </cell>
          <cell r="M176">
            <v>0</v>
          </cell>
          <cell r="N176" t="str">
            <v>X</v>
          </cell>
        </row>
        <row r="177">
          <cell r="F177">
            <v>0</v>
          </cell>
          <cell r="G177" t="str">
            <v>X</v>
          </cell>
          <cell r="H177">
            <v>0</v>
          </cell>
          <cell r="I177">
            <v>0</v>
          </cell>
          <cell r="M177">
            <v>0</v>
          </cell>
          <cell r="N177" t="str">
            <v>X</v>
          </cell>
        </row>
        <row r="178">
          <cell r="G178" t="str">
            <v>X</v>
          </cell>
          <cell r="M178">
            <v>0</v>
          </cell>
          <cell r="N178" t="str">
            <v>X</v>
          </cell>
          <cell r="R178">
            <v>211</v>
          </cell>
          <cell r="S178">
            <v>210</v>
          </cell>
        </row>
        <row r="179">
          <cell r="G179" t="str">
            <v>X</v>
          </cell>
          <cell r="M179">
            <v>0</v>
          </cell>
          <cell r="N179" t="str">
            <v>X</v>
          </cell>
          <cell r="R179">
            <v>211</v>
          </cell>
          <cell r="S179">
            <v>210</v>
          </cell>
        </row>
        <row r="180">
          <cell r="G180" t="str">
            <v>X</v>
          </cell>
          <cell r="M180">
            <v>0</v>
          </cell>
          <cell r="N180" t="str">
            <v>X</v>
          </cell>
          <cell r="R180">
            <v>211</v>
          </cell>
          <cell r="S180">
            <v>210</v>
          </cell>
        </row>
        <row r="181">
          <cell r="G181" t="str">
            <v>X</v>
          </cell>
          <cell r="M181">
            <v>0</v>
          </cell>
          <cell r="N181" t="str">
            <v>X</v>
          </cell>
          <cell r="R181">
            <v>211</v>
          </cell>
          <cell r="S181">
            <v>210</v>
          </cell>
        </row>
        <row r="182">
          <cell r="G182" t="str">
            <v>X</v>
          </cell>
          <cell r="M182">
            <v>0</v>
          </cell>
          <cell r="N182" t="str">
            <v>X</v>
          </cell>
          <cell r="R182">
            <v>211</v>
          </cell>
          <cell r="S182">
            <v>210</v>
          </cell>
        </row>
        <row r="183">
          <cell r="G183" t="str">
            <v>X</v>
          </cell>
          <cell r="M183">
            <v>0</v>
          </cell>
          <cell r="N183" t="str">
            <v>X</v>
          </cell>
          <cell r="R183">
            <v>211</v>
          </cell>
          <cell r="S183">
            <v>210</v>
          </cell>
        </row>
        <row r="184">
          <cell r="G184" t="str">
            <v>X</v>
          </cell>
          <cell r="M184">
            <v>0</v>
          </cell>
          <cell r="N184" t="str">
            <v>X</v>
          </cell>
          <cell r="R184">
            <v>211</v>
          </cell>
          <cell r="S184">
            <v>210</v>
          </cell>
        </row>
        <row r="185">
          <cell r="F185">
            <v>0</v>
          </cell>
          <cell r="G185" t="str">
            <v>X</v>
          </cell>
          <cell r="H185">
            <v>0</v>
          </cell>
          <cell r="I185">
            <v>0</v>
          </cell>
          <cell r="M185">
            <v>0</v>
          </cell>
          <cell r="N185" t="str">
            <v>X</v>
          </cell>
        </row>
        <row r="186">
          <cell r="G186" t="str">
            <v>X</v>
          </cell>
          <cell r="M186">
            <v>0</v>
          </cell>
          <cell r="N186" t="str">
            <v>X</v>
          </cell>
          <cell r="R186">
            <v>211</v>
          </cell>
          <cell r="S186">
            <v>210</v>
          </cell>
        </row>
        <row r="187">
          <cell r="G187" t="str">
            <v>X</v>
          </cell>
          <cell r="M187">
            <v>0</v>
          </cell>
          <cell r="N187" t="str">
            <v>X</v>
          </cell>
          <cell r="R187">
            <v>211</v>
          </cell>
          <cell r="S187">
            <v>210</v>
          </cell>
        </row>
        <row r="188">
          <cell r="G188" t="str">
            <v>X</v>
          </cell>
          <cell r="M188">
            <v>0</v>
          </cell>
          <cell r="N188" t="str">
            <v>X</v>
          </cell>
          <cell r="R188">
            <v>211</v>
          </cell>
          <cell r="S188">
            <v>210</v>
          </cell>
        </row>
        <row r="189">
          <cell r="F189">
            <v>0</v>
          </cell>
          <cell r="G189" t="str">
            <v>X</v>
          </cell>
          <cell r="H189">
            <v>0</v>
          </cell>
          <cell r="I189">
            <v>0</v>
          </cell>
          <cell r="M189">
            <v>0</v>
          </cell>
          <cell r="N189" t="str">
            <v>X</v>
          </cell>
        </row>
        <row r="190">
          <cell r="G190" t="str">
            <v>X</v>
          </cell>
          <cell r="M190">
            <v>0</v>
          </cell>
          <cell r="N190" t="str">
            <v>X</v>
          </cell>
          <cell r="R190">
            <v>214</v>
          </cell>
          <cell r="S190">
            <v>210</v>
          </cell>
        </row>
        <row r="191">
          <cell r="G191" t="str">
            <v>X</v>
          </cell>
          <cell r="M191">
            <v>0</v>
          </cell>
          <cell r="N191" t="str">
            <v>X</v>
          </cell>
          <cell r="R191">
            <v>214</v>
          </cell>
          <cell r="S191">
            <v>210</v>
          </cell>
        </row>
        <row r="192">
          <cell r="F192">
            <v>0</v>
          </cell>
          <cell r="G192">
            <v>0</v>
          </cell>
          <cell r="H192">
            <v>0</v>
          </cell>
          <cell r="I192">
            <v>0</v>
          </cell>
          <cell r="M192">
            <v>0</v>
          </cell>
          <cell r="N192">
            <v>0</v>
          </cell>
        </row>
        <row r="193">
          <cell r="F193">
            <v>0</v>
          </cell>
          <cell r="G193">
            <v>0</v>
          </cell>
          <cell r="H193">
            <v>0</v>
          </cell>
          <cell r="I193">
            <v>0</v>
          </cell>
          <cell r="M193">
            <v>0</v>
          </cell>
          <cell r="N193">
            <v>0</v>
          </cell>
        </row>
        <row r="194">
          <cell r="R194">
            <v>211</v>
          </cell>
          <cell r="S194">
            <v>210</v>
          </cell>
        </row>
        <row r="195">
          <cell r="R195">
            <v>211</v>
          </cell>
          <cell r="S195">
            <v>210</v>
          </cell>
        </row>
        <row r="196">
          <cell r="R196">
            <v>211</v>
          </cell>
          <cell r="S196">
            <v>210</v>
          </cell>
        </row>
        <row r="197">
          <cell r="R197">
            <v>211</v>
          </cell>
          <cell r="S197">
            <v>210</v>
          </cell>
        </row>
        <row r="198">
          <cell r="R198">
            <v>211</v>
          </cell>
          <cell r="S198">
            <v>210</v>
          </cell>
        </row>
        <row r="199">
          <cell r="R199">
            <v>211</v>
          </cell>
          <cell r="S199">
            <v>210</v>
          </cell>
        </row>
        <row r="200">
          <cell r="R200">
            <v>211</v>
          </cell>
          <cell r="S200">
            <v>210</v>
          </cell>
        </row>
        <row r="201">
          <cell r="F201">
            <v>0</v>
          </cell>
          <cell r="G201">
            <v>0</v>
          </cell>
          <cell r="H201">
            <v>0</v>
          </cell>
          <cell r="I201">
            <v>0</v>
          </cell>
          <cell r="M201">
            <v>0</v>
          </cell>
          <cell r="N201">
            <v>0</v>
          </cell>
        </row>
        <row r="202">
          <cell r="R202">
            <v>211</v>
          </cell>
          <cell r="S202">
            <v>210</v>
          </cell>
        </row>
        <row r="203">
          <cell r="R203">
            <v>211</v>
          </cell>
          <cell r="S203">
            <v>210</v>
          </cell>
        </row>
        <row r="204">
          <cell r="R204">
            <v>211</v>
          </cell>
          <cell r="S204">
            <v>210</v>
          </cell>
        </row>
        <row r="205">
          <cell r="F205">
            <v>0</v>
          </cell>
          <cell r="G205">
            <v>0</v>
          </cell>
          <cell r="H205">
            <v>0</v>
          </cell>
          <cell r="I205">
            <v>0</v>
          </cell>
          <cell r="M205">
            <v>0</v>
          </cell>
          <cell r="N205">
            <v>0</v>
          </cell>
        </row>
        <row r="206">
          <cell r="R206">
            <v>214</v>
          </cell>
          <cell r="S206">
            <v>210</v>
          </cell>
        </row>
        <row r="207">
          <cell r="R207">
            <v>214</v>
          </cell>
          <cell r="S207">
            <v>210</v>
          </cell>
        </row>
        <row r="208">
          <cell r="F208">
            <v>0</v>
          </cell>
          <cell r="G208" t="str">
            <v>X</v>
          </cell>
          <cell r="H208">
            <v>0</v>
          </cell>
          <cell r="I208">
            <v>0</v>
          </cell>
          <cell r="M208">
            <v>0</v>
          </cell>
          <cell r="N208" t="str">
            <v>X</v>
          </cell>
        </row>
        <row r="209">
          <cell r="G209" t="str">
            <v>X</v>
          </cell>
          <cell r="M209">
            <v>0</v>
          </cell>
          <cell r="N209" t="str">
            <v>X</v>
          </cell>
          <cell r="S209">
            <v>220</v>
          </cell>
        </row>
        <row r="210">
          <cell r="F210">
            <v>0</v>
          </cell>
          <cell r="G210" t="str">
            <v>X</v>
          </cell>
          <cell r="H210">
            <v>0</v>
          </cell>
          <cell r="I210">
            <v>0</v>
          </cell>
          <cell r="M210">
            <v>0</v>
          </cell>
          <cell r="N210" t="str">
            <v>X</v>
          </cell>
        </row>
        <row r="211">
          <cell r="G211" t="str">
            <v>X</v>
          </cell>
          <cell r="M211">
            <v>0</v>
          </cell>
          <cell r="N211" t="str">
            <v>X</v>
          </cell>
          <cell r="S211">
            <v>220</v>
          </cell>
        </row>
        <row r="212">
          <cell r="G212" t="str">
            <v>X</v>
          </cell>
          <cell r="M212">
            <v>0</v>
          </cell>
          <cell r="N212" t="str">
            <v>X</v>
          </cell>
          <cell r="S212">
            <v>220</v>
          </cell>
        </row>
        <row r="213">
          <cell r="G213" t="str">
            <v>X</v>
          </cell>
          <cell r="M213">
            <v>0</v>
          </cell>
          <cell r="N213" t="str">
            <v>X</v>
          </cell>
          <cell r="S213">
            <v>220</v>
          </cell>
        </row>
        <row r="214">
          <cell r="G214" t="str">
            <v>X</v>
          </cell>
          <cell r="M214">
            <v>0</v>
          </cell>
          <cell r="N214" t="str">
            <v>X</v>
          </cell>
          <cell r="S214">
            <v>220</v>
          </cell>
        </row>
        <row r="215">
          <cell r="G215" t="str">
            <v>X</v>
          </cell>
          <cell r="M215">
            <v>0</v>
          </cell>
          <cell r="N215" t="str">
            <v>X</v>
          </cell>
          <cell r="S215">
            <v>220</v>
          </cell>
        </row>
        <row r="216">
          <cell r="G216" t="str">
            <v>X</v>
          </cell>
          <cell r="M216">
            <v>0</v>
          </cell>
          <cell r="N216" t="str">
            <v>X</v>
          </cell>
          <cell r="S216">
            <v>220</v>
          </cell>
        </row>
        <row r="217">
          <cell r="G217" t="str">
            <v>X</v>
          </cell>
          <cell r="M217">
            <v>0</v>
          </cell>
          <cell r="N217" t="str">
            <v>X</v>
          </cell>
          <cell r="S217">
            <v>220</v>
          </cell>
        </row>
        <row r="218">
          <cell r="F218">
            <v>0</v>
          </cell>
          <cell r="G218" t="str">
            <v>X</v>
          </cell>
          <cell r="H218">
            <v>0</v>
          </cell>
          <cell r="I218">
            <v>0</v>
          </cell>
          <cell r="M218">
            <v>0</v>
          </cell>
          <cell r="N218" t="str">
            <v>X</v>
          </cell>
        </row>
        <row r="219">
          <cell r="G219" t="str">
            <v>X</v>
          </cell>
          <cell r="M219">
            <v>0</v>
          </cell>
          <cell r="N219" t="str">
            <v>X</v>
          </cell>
          <cell r="S219">
            <v>220</v>
          </cell>
        </row>
        <row r="220">
          <cell r="G220" t="str">
            <v>X</v>
          </cell>
          <cell r="M220">
            <v>0</v>
          </cell>
          <cell r="N220" t="str">
            <v>X</v>
          </cell>
          <cell r="S220">
            <v>220</v>
          </cell>
        </row>
        <row r="221">
          <cell r="G221" t="str">
            <v>X</v>
          </cell>
          <cell r="M221">
            <v>0</v>
          </cell>
          <cell r="N221" t="str">
            <v>X</v>
          </cell>
          <cell r="S221">
            <v>220</v>
          </cell>
        </row>
        <row r="222">
          <cell r="G222" t="str">
            <v>X</v>
          </cell>
          <cell r="M222">
            <v>0</v>
          </cell>
          <cell r="N222" t="str">
            <v>X</v>
          </cell>
          <cell r="S222">
            <v>220</v>
          </cell>
        </row>
        <row r="223">
          <cell r="G223" t="str">
            <v>X</v>
          </cell>
          <cell r="M223">
            <v>0</v>
          </cell>
          <cell r="N223" t="str">
            <v>X</v>
          </cell>
          <cell r="S223">
            <v>220</v>
          </cell>
        </row>
        <row r="224">
          <cell r="G224" t="str">
            <v>X</v>
          </cell>
          <cell r="M224">
            <v>0</v>
          </cell>
          <cell r="N224" t="str">
            <v>X</v>
          </cell>
          <cell r="S224">
            <v>220</v>
          </cell>
        </row>
        <row r="225">
          <cell r="G225" t="str">
            <v>X</v>
          </cell>
          <cell r="M225">
            <v>0</v>
          </cell>
          <cell r="N225" t="str">
            <v>X</v>
          </cell>
          <cell r="S225">
            <v>220</v>
          </cell>
        </row>
        <row r="226">
          <cell r="F226">
            <v>0</v>
          </cell>
          <cell r="G226" t="str">
            <v>X</v>
          </cell>
          <cell r="H226">
            <v>0</v>
          </cell>
          <cell r="I226">
            <v>0</v>
          </cell>
          <cell r="M226">
            <v>0</v>
          </cell>
          <cell r="N226" t="str">
            <v>X</v>
          </cell>
        </row>
        <row r="227">
          <cell r="G227" t="str">
            <v>X</v>
          </cell>
          <cell r="M227">
            <v>0</v>
          </cell>
          <cell r="N227" t="str">
            <v>X</v>
          </cell>
          <cell r="S227">
            <v>220</v>
          </cell>
        </row>
        <row r="228">
          <cell r="G228" t="str">
            <v>X</v>
          </cell>
          <cell r="M228">
            <v>0</v>
          </cell>
          <cell r="N228" t="str">
            <v>X</v>
          </cell>
          <cell r="S228">
            <v>220</v>
          </cell>
        </row>
        <row r="229">
          <cell r="G229" t="str">
            <v>X</v>
          </cell>
          <cell r="M229">
            <v>0</v>
          </cell>
          <cell r="N229" t="str">
            <v>X</v>
          </cell>
          <cell r="S229">
            <v>220</v>
          </cell>
        </row>
        <row r="230">
          <cell r="F230">
            <v>0</v>
          </cell>
          <cell r="G230" t="str">
            <v>X</v>
          </cell>
          <cell r="H230">
            <v>0</v>
          </cell>
          <cell r="I230">
            <v>0</v>
          </cell>
          <cell r="M230">
            <v>0</v>
          </cell>
          <cell r="N230" t="str">
            <v>X</v>
          </cell>
        </row>
        <row r="231">
          <cell r="G231" t="str">
            <v>X</v>
          </cell>
          <cell r="M231">
            <v>0</v>
          </cell>
          <cell r="N231" t="str">
            <v>X</v>
          </cell>
          <cell r="S231">
            <v>220</v>
          </cell>
        </row>
        <row r="232">
          <cell r="G232" t="str">
            <v>X</v>
          </cell>
          <cell r="M232">
            <v>0</v>
          </cell>
          <cell r="N232" t="str">
            <v>X</v>
          </cell>
          <cell r="S232">
            <v>220</v>
          </cell>
        </row>
        <row r="233">
          <cell r="F233">
            <v>0</v>
          </cell>
          <cell r="G233" t="str">
            <v>X</v>
          </cell>
          <cell r="H233">
            <v>0</v>
          </cell>
          <cell r="I233">
            <v>0</v>
          </cell>
          <cell r="M233">
            <v>0</v>
          </cell>
          <cell r="N233" t="str">
            <v>X</v>
          </cell>
        </row>
        <row r="234">
          <cell r="G234" t="str">
            <v>X</v>
          </cell>
          <cell r="M234">
            <v>0</v>
          </cell>
          <cell r="N234" t="str">
            <v>X</v>
          </cell>
          <cell r="S234">
            <v>220</v>
          </cell>
        </row>
        <row r="235">
          <cell r="G235" t="str">
            <v>X</v>
          </cell>
          <cell r="M235">
            <v>0</v>
          </cell>
          <cell r="N235" t="str">
            <v>X</v>
          </cell>
          <cell r="S235">
            <v>220</v>
          </cell>
        </row>
        <row r="236">
          <cell r="G236" t="str">
            <v>X</v>
          </cell>
          <cell r="M236">
            <v>0</v>
          </cell>
          <cell r="N236" t="str">
            <v>X</v>
          </cell>
          <cell r="S236">
            <v>220</v>
          </cell>
        </row>
        <row r="237">
          <cell r="G237" t="str">
            <v>X</v>
          </cell>
          <cell r="M237">
            <v>0</v>
          </cell>
          <cell r="N237" t="str">
            <v>X</v>
          </cell>
          <cell r="S237">
            <v>220</v>
          </cell>
        </row>
        <row r="238">
          <cell r="G238" t="str">
            <v>X</v>
          </cell>
          <cell r="M238">
            <v>0</v>
          </cell>
          <cell r="N238" t="str">
            <v>X</v>
          </cell>
          <cell r="S238">
            <v>220</v>
          </cell>
        </row>
        <row r="239">
          <cell r="G239" t="str">
            <v>X</v>
          </cell>
          <cell r="M239">
            <v>0</v>
          </cell>
          <cell r="N239" t="str">
            <v>X</v>
          </cell>
          <cell r="S239">
            <v>220</v>
          </cell>
        </row>
        <row r="240">
          <cell r="G240" t="str">
            <v>X</v>
          </cell>
          <cell r="M240">
            <v>0</v>
          </cell>
          <cell r="N240" t="str">
            <v>X</v>
          </cell>
          <cell r="S240">
            <v>220</v>
          </cell>
        </row>
        <row r="241">
          <cell r="G241" t="str">
            <v>X</v>
          </cell>
          <cell r="M241">
            <v>0</v>
          </cell>
          <cell r="N241" t="str">
            <v>X</v>
          </cell>
          <cell r="S241">
            <v>220</v>
          </cell>
        </row>
        <row r="242">
          <cell r="G242" t="str">
            <v>X</v>
          </cell>
          <cell r="M242">
            <v>0</v>
          </cell>
          <cell r="N242" t="str">
            <v>X</v>
          </cell>
          <cell r="S242">
            <v>220</v>
          </cell>
        </row>
        <row r="243">
          <cell r="G243" t="str">
            <v>X</v>
          </cell>
          <cell r="M243">
            <v>0</v>
          </cell>
          <cell r="N243" t="str">
            <v>X</v>
          </cell>
          <cell r="S243">
            <v>220</v>
          </cell>
        </row>
        <row r="244">
          <cell r="G244" t="str">
            <v>X</v>
          </cell>
          <cell r="M244">
            <v>0</v>
          </cell>
          <cell r="N244" t="str">
            <v>X</v>
          </cell>
          <cell r="S244">
            <v>220</v>
          </cell>
        </row>
        <row r="245">
          <cell r="G245" t="str">
            <v>X</v>
          </cell>
          <cell r="M245">
            <v>0</v>
          </cell>
          <cell r="N245" t="str">
            <v>X</v>
          </cell>
          <cell r="S245">
            <v>220</v>
          </cell>
        </row>
        <row r="246">
          <cell r="F246" t="str">
            <v>X</v>
          </cell>
          <cell r="G246" t="str">
            <v>X</v>
          </cell>
          <cell r="H246">
            <v>0</v>
          </cell>
          <cell r="I246">
            <v>0</v>
          </cell>
          <cell r="M246" t="str">
            <v>X</v>
          </cell>
          <cell r="N246" t="str">
            <v>X</v>
          </cell>
        </row>
        <row r="247">
          <cell r="F247" t="str">
            <v>X</v>
          </cell>
          <cell r="G247" t="str">
            <v>X</v>
          </cell>
          <cell r="M247" t="str">
            <v>X</v>
          </cell>
          <cell r="N247" t="str">
            <v>X</v>
          </cell>
        </row>
        <row r="248">
          <cell r="F248" t="str">
            <v>X</v>
          </cell>
          <cell r="G248" t="str">
            <v>X</v>
          </cell>
          <cell r="M248" t="str">
            <v>X</v>
          </cell>
          <cell r="N248" t="str">
            <v>X</v>
          </cell>
        </row>
        <row r="249">
          <cell r="F249" t="str">
            <v>X</v>
          </cell>
          <cell r="G249" t="str">
            <v>X</v>
          </cell>
          <cell r="M249" t="str">
            <v>X</v>
          </cell>
          <cell r="N249" t="str">
            <v>X</v>
          </cell>
        </row>
        <row r="250">
          <cell r="F250" t="str">
            <v>X</v>
          </cell>
          <cell r="G250" t="str">
            <v>X</v>
          </cell>
          <cell r="M250" t="str">
            <v>X</v>
          </cell>
          <cell r="N250" t="str">
            <v>X</v>
          </cell>
        </row>
        <row r="251">
          <cell r="F251" t="str">
            <v>X</v>
          </cell>
          <cell r="G251" t="str">
            <v>X</v>
          </cell>
          <cell r="M251" t="str">
            <v>X</v>
          </cell>
          <cell r="N251" t="str">
            <v>X</v>
          </cell>
        </row>
        <row r="252">
          <cell r="F252" t="str">
            <v>X</v>
          </cell>
          <cell r="G252" t="str">
            <v>X</v>
          </cell>
          <cell r="M252" t="str">
            <v>X</v>
          </cell>
          <cell r="N252" t="str">
            <v>X</v>
          </cell>
        </row>
        <row r="253">
          <cell r="F253" t="str">
            <v>X</v>
          </cell>
          <cell r="G253" t="str">
            <v>X</v>
          </cell>
          <cell r="M253" t="str">
            <v>X</v>
          </cell>
          <cell r="N253" t="str">
            <v>X</v>
          </cell>
        </row>
        <row r="254">
          <cell r="F254" t="str">
            <v>X</v>
          </cell>
          <cell r="G254" t="str">
            <v>X</v>
          </cell>
          <cell r="M254" t="str">
            <v>X</v>
          </cell>
          <cell r="N254" t="str">
            <v>X</v>
          </cell>
        </row>
        <row r="255">
          <cell r="F255" t="str">
            <v>X</v>
          </cell>
          <cell r="G255" t="str">
            <v>X</v>
          </cell>
          <cell r="M255" t="str">
            <v>X</v>
          </cell>
          <cell r="N255" t="str">
            <v>X</v>
          </cell>
        </row>
        <row r="256">
          <cell r="F256" t="str">
            <v>X</v>
          </cell>
          <cell r="G256" t="str">
            <v>X</v>
          </cell>
          <cell r="M256" t="str">
            <v>X</v>
          </cell>
          <cell r="N256" t="str">
            <v>X</v>
          </cell>
        </row>
        <row r="257">
          <cell r="F257" t="str">
            <v>X</v>
          </cell>
          <cell r="G257" t="str">
            <v>X</v>
          </cell>
          <cell r="M257" t="str">
            <v>X</v>
          </cell>
          <cell r="N257" t="str">
            <v>X</v>
          </cell>
        </row>
        <row r="258">
          <cell r="F258" t="str">
            <v>X</v>
          </cell>
          <cell r="G258" t="str">
            <v>X</v>
          </cell>
          <cell r="M258" t="str">
            <v>X</v>
          </cell>
          <cell r="N258" t="str">
            <v>X</v>
          </cell>
        </row>
        <row r="259">
          <cell r="F259" t="str">
            <v>X</v>
          </cell>
          <cell r="G259" t="str">
            <v>X</v>
          </cell>
          <cell r="H259">
            <v>0</v>
          </cell>
          <cell r="I259">
            <v>0</v>
          </cell>
          <cell r="M259" t="str">
            <v>X</v>
          </cell>
          <cell r="N259" t="str">
            <v>X</v>
          </cell>
        </row>
        <row r="260">
          <cell r="F260" t="str">
            <v>X</v>
          </cell>
          <cell r="G260" t="str">
            <v>X</v>
          </cell>
          <cell r="M260" t="str">
            <v>X</v>
          </cell>
          <cell r="N260" t="str">
            <v>X</v>
          </cell>
        </row>
        <row r="261">
          <cell r="F261" t="str">
            <v>X</v>
          </cell>
          <cell r="G261" t="str">
            <v>X</v>
          </cell>
          <cell r="M261" t="str">
            <v>X</v>
          </cell>
          <cell r="N261" t="str">
            <v>X</v>
          </cell>
        </row>
        <row r="262">
          <cell r="F262" t="str">
            <v>X</v>
          </cell>
          <cell r="G262" t="str">
            <v>X</v>
          </cell>
          <cell r="M262" t="str">
            <v>X</v>
          </cell>
          <cell r="N262" t="str">
            <v>X</v>
          </cell>
        </row>
        <row r="263">
          <cell r="F263" t="str">
            <v>X</v>
          </cell>
          <cell r="G263" t="str">
            <v>X</v>
          </cell>
          <cell r="M263" t="str">
            <v>X</v>
          </cell>
          <cell r="N263" t="str">
            <v>X</v>
          </cell>
        </row>
        <row r="264">
          <cell r="F264" t="str">
            <v>X</v>
          </cell>
          <cell r="G264" t="str">
            <v>X</v>
          </cell>
          <cell r="M264" t="str">
            <v>X</v>
          </cell>
          <cell r="N264" t="str">
            <v>X</v>
          </cell>
        </row>
        <row r="265">
          <cell r="F265" t="str">
            <v>X</v>
          </cell>
          <cell r="G265" t="str">
            <v>X</v>
          </cell>
          <cell r="M265" t="str">
            <v>X</v>
          </cell>
          <cell r="N265" t="str">
            <v>X</v>
          </cell>
        </row>
        <row r="266">
          <cell r="F266" t="str">
            <v>X</v>
          </cell>
          <cell r="G266" t="str">
            <v>X</v>
          </cell>
          <cell r="M266" t="str">
            <v>X</v>
          </cell>
          <cell r="N266" t="str">
            <v>X</v>
          </cell>
        </row>
        <row r="267">
          <cell r="F267" t="str">
            <v>X</v>
          </cell>
          <cell r="G267" t="str">
            <v>X</v>
          </cell>
          <cell r="M267" t="str">
            <v>X</v>
          </cell>
          <cell r="N267" t="str">
            <v>X</v>
          </cell>
        </row>
        <row r="268">
          <cell r="F268" t="str">
            <v>X</v>
          </cell>
          <cell r="G268" t="str">
            <v>X</v>
          </cell>
          <cell r="M268" t="str">
            <v>X</v>
          </cell>
          <cell r="N268" t="str">
            <v>X</v>
          </cell>
        </row>
        <row r="269">
          <cell r="F269" t="str">
            <v>X</v>
          </cell>
          <cell r="G269" t="str">
            <v>X</v>
          </cell>
          <cell r="M269" t="str">
            <v>X</v>
          </cell>
          <cell r="N269" t="str">
            <v>X</v>
          </cell>
        </row>
        <row r="270">
          <cell r="F270" t="str">
            <v>X</v>
          </cell>
          <cell r="G270" t="str">
            <v>X</v>
          </cell>
          <cell r="M270" t="str">
            <v>X</v>
          </cell>
          <cell r="N270" t="str">
            <v>X</v>
          </cell>
        </row>
        <row r="271">
          <cell r="F271" t="str">
            <v>X</v>
          </cell>
          <cell r="G271" t="str">
            <v>X</v>
          </cell>
          <cell r="M271" t="str">
            <v>X</v>
          </cell>
          <cell r="N271" t="str">
            <v>X</v>
          </cell>
        </row>
        <row r="272">
          <cell r="F272" t="str">
            <v>X</v>
          </cell>
          <cell r="G272" t="str">
            <v>X</v>
          </cell>
          <cell r="M272" t="str">
            <v>X</v>
          </cell>
          <cell r="N272" t="str">
            <v>X</v>
          </cell>
        </row>
        <row r="273">
          <cell r="F273" t="str">
            <v>X</v>
          </cell>
          <cell r="G273" t="str">
            <v>X</v>
          </cell>
          <cell r="M273" t="str">
            <v>X</v>
          </cell>
          <cell r="N273" t="str">
            <v>X</v>
          </cell>
        </row>
        <row r="274">
          <cell r="F274" t="str">
            <v>X</v>
          </cell>
          <cell r="G274" t="str">
            <v>X</v>
          </cell>
          <cell r="M274" t="str">
            <v>X</v>
          </cell>
          <cell r="N274" t="str">
            <v>X</v>
          </cell>
        </row>
        <row r="275">
          <cell r="F275" t="str">
            <v>X</v>
          </cell>
          <cell r="G275" t="str">
            <v>X</v>
          </cell>
          <cell r="M275" t="str">
            <v>X</v>
          </cell>
          <cell r="N275" t="str">
            <v>X</v>
          </cell>
        </row>
        <row r="276">
          <cell r="F276" t="str">
            <v>X</v>
          </cell>
          <cell r="G276" t="str">
            <v>X</v>
          </cell>
          <cell r="M276" t="str">
            <v>X</v>
          </cell>
          <cell r="N276" t="str">
            <v>X</v>
          </cell>
        </row>
        <row r="277">
          <cell r="F277" t="str">
            <v>X</v>
          </cell>
          <cell r="G277" t="str">
            <v>X</v>
          </cell>
          <cell r="H277">
            <v>0</v>
          </cell>
          <cell r="I277">
            <v>0</v>
          </cell>
          <cell r="M277" t="str">
            <v>X</v>
          </cell>
          <cell r="N277" t="str">
            <v>X</v>
          </cell>
        </row>
        <row r="278">
          <cell r="F278" t="str">
            <v>X</v>
          </cell>
          <cell r="G278" t="str">
            <v>X</v>
          </cell>
          <cell r="M278" t="str">
            <v>X</v>
          </cell>
          <cell r="N278" t="str">
            <v>X</v>
          </cell>
        </row>
        <row r="279">
          <cell r="F279" t="str">
            <v>X</v>
          </cell>
          <cell r="G279" t="str">
            <v>X</v>
          </cell>
          <cell r="M279" t="str">
            <v>X</v>
          </cell>
          <cell r="N279" t="str">
            <v>X</v>
          </cell>
        </row>
        <row r="280">
          <cell r="F280" t="str">
            <v>X</v>
          </cell>
          <cell r="G280" t="str">
            <v>X</v>
          </cell>
          <cell r="M280" t="str">
            <v>X</v>
          </cell>
          <cell r="N280" t="str">
            <v>X</v>
          </cell>
        </row>
        <row r="281">
          <cell r="F281" t="str">
            <v>X</v>
          </cell>
          <cell r="G281" t="str">
            <v>X</v>
          </cell>
          <cell r="M281" t="str">
            <v>X</v>
          </cell>
          <cell r="N281" t="str">
            <v>X</v>
          </cell>
        </row>
        <row r="282">
          <cell r="F282" t="str">
            <v>X</v>
          </cell>
          <cell r="G282" t="str">
            <v>X</v>
          </cell>
          <cell r="M282" t="str">
            <v>X</v>
          </cell>
          <cell r="N282" t="str">
            <v>X</v>
          </cell>
        </row>
        <row r="283">
          <cell r="F283" t="str">
            <v>X</v>
          </cell>
          <cell r="G283" t="str">
            <v>X</v>
          </cell>
          <cell r="H283">
            <v>0</v>
          </cell>
          <cell r="I283">
            <v>0</v>
          </cell>
          <cell r="M283" t="str">
            <v>X</v>
          </cell>
          <cell r="N283" t="str">
            <v>X</v>
          </cell>
        </row>
        <row r="284">
          <cell r="F284" t="str">
            <v>X</v>
          </cell>
          <cell r="G284" t="str">
            <v>X</v>
          </cell>
          <cell r="M284" t="str">
            <v>X</v>
          </cell>
          <cell r="N284" t="str">
            <v>X</v>
          </cell>
        </row>
        <row r="285">
          <cell r="F285" t="str">
            <v>X</v>
          </cell>
          <cell r="G285" t="str">
            <v>X</v>
          </cell>
          <cell r="M285" t="str">
            <v>X</v>
          </cell>
          <cell r="N285" t="str">
            <v>X</v>
          </cell>
        </row>
        <row r="286">
          <cell r="F286" t="str">
            <v>X</v>
          </cell>
          <cell r="G286" t="str">
            <v>X</v>
          </cell>
          <cell r="M286" t="str">
            <v>X</v>
          </cell>
          <cell r="N286" t="str">
            <v>X</v>
          </cell>
        </row>
        <row r="287">
          <cell r="F287" t="str">
            <v>X</v>
          </cell>
          <cell r="G287" t="str">
            <v>X</v>
          </cell>
          <cell r="M287" t="str">
            <v>X</v>
          </cell>
          <cell r="N287" t="str">
            <v>X</v>
          </cell>
        </row>
        <row r="288">
          <cell r="F288">
            <v>0</v>
          </cell>
          <cell r="G288" t="str">
            <v>X</v>
          </cell>
          <cell r="H288">
            <v>0</v>
          </cell>
          <cell r="I288">
            <v>0</v>
          </cell>
          <cell r="M288">
            <v>0</v>
          </cell>
          <cell r="N288" t="str">
            <v>X</v>
          </cell>
        </row>
        <row r="289">
          <cell r="G289" t="str">
            <v>X</v>
          </cell>
          <cell r="M289">
            <v>0</v>
          </cell>
          <cell r="N289" t="str">
            <v>X</v>
          </cell>
          <cell r="R289">
            <v>213</v>
          </cell>
          <cell r="S289">
            <v>210</v>
          </cell>
        </row>
        <row r="290">
          <cell r="G290" t="str">
            <v>X</v>
          </cell>
          <cell r="M290">
            <v>0</v>
          </cell>
          <cell r="N290" t="str">
            <v>X</v>
          </cell>
          <cell r="R290">
            <v>213</v>
          </cell>
          <cell r="S290">
            <v>210</v>
          </cell>
        </row>
        <row r="291">
          <cell r="G291" t="str">
            <v>X</v>
          </cell>
          <cell r="M291">
            <v>0</v>
          </cell>
          <cell r="N291" t="str">
            <v>X</v>
          </cell>
          <cell r="R291">
            <v>213</v>
          </cell>
          <cell r="S291">
            <v>210</v>
          </cell>
        </row>
        <row r="292">
          <cell r="G292" t="str">
            <v>X</v>
          </cell>
          <cell r="M292">
            <v>0</v>
          </cell>
          <cell r="N292" t="str">
            <v>X</v>
          </cell>
          <cell r="R292">
            <v>213</v>
          </cell>
          <cell r="S292">
            <v>210</v>
          </cell>
        </row>
        <row r="293">
          <cell r="G293" t="str">
            <v>X</v>
          </cell>
          <cell r="M293">
            <v>0</v>
          </cell>
          <cell r="N293" t="str">
            <v>X</v>
          </cell>
          <cell r="R293">
            <v>213</v>
          </cell>
          <cell r="S293">
            <v>210</v>
          </cell>
        </row>
        <row r="294">
          <cell r="G294" t="str">
            <v>X</v>
          </cell>
          <cell r="M294">
            <v>0</v>
          </cell>
          <cell r="N294" t="str">
            <v>X</v>
          </cell>
          <cell r="R294">
            <v>213</v>
          </cell>
          <cell r="S294">
            <v>210</v>
          </cell>
        </row>
        <row r="295">
          <cell r="G295" t="str">
            <v>X</v>
          </cell>
          <cell r="M295">
            <v>0</v>
          </cell>
          <cell r="N295" t="str">
            <v>X</v>
          </cell>
          <cell r="R295">
            <v>213</v>
          </cell>
          <cell r="S295">
            <v>210</v>
          </cell>
        </row>
        <row r="296">
          <cell r="G296" t="str">
            <v>X</v>
          </cell>
          <cell r="M296">
            <v>0</v>
          </cell>
          <cell r="N296" t="str">
            <v>X</v>
          </cell>
          <cell r="R296">
            <v>213</v>
          </cell>
          <cell r="S296">
            <v>210</v>
          </cell>
        </row>
        <row r="297">
          <cell r="G297" t="str">
            <v>X</v>
          </cell>
          <cell r="M297">
            <v>0</v>
          </cell>
          <cell r="N297" t="str">
            <v>X</v>
          </cell>
          <cell r="R297">
            <v>213</v>
          </cell>
          <cell r="S297">
            <v>210</v>
          </cell>
        </row>
        <row r="298">
          <cell r="G298" t="str">
            <v>X</v>
          </cell>
          <cell r="M298">
            <v>0</v>
          </cell>
          <cell r="N298" t="str">
            <v>X</v>
          </cell>
          <cell r="R298">
            <v>213</v>
          </cell>
          <cell r="S298">
            <v>210</v>
          </cell>
        </row>
        <row r="299">
          <cell r="G299" t="str">
            <v>X</v>
          </cell>
          <cell r="M299">
            <v>0</v>
          </cell>
          <cell r="N299" t="str">
            <v>X</v>
          </cell>
          <cell r="R299">
            <v>213</v>
          </cell>
          <cell r="S299">
            <v>210</v>
          </cell>
        </row>
        <row r="300">
          <cell r="G300" t="str">
            <v>X</v>
          </cell>
          <cell r="M300">
            <v>0</v>
          </cell>
          <cell r="N300" t="str">
            <v>X</v>
          </cell>
          <cell r="R300">
            <v>213</v>
          </cell>
          <cell r="S300">
            <v>210</v>
          </cell>
        </row>
        <row r="301">
          <cell r="G301" t="str">
            <v>X</v>
          </cell>
          <cell r="M301">
            <v>0</v>
          </cell>
          <cell r="N301" t="str">
            <v>X</v>
          </cell>
          <cell r="R301">
            <v>213</v>
          </cell>
          <cell r="S301">
            <v>210</v>
          </cell>
        </row>
        <row r="302">
          <cell r="G302" t="str">
            <v>X</v>
          </cell>
          <cell r="M302">
            <v>0</v>
          </cell>
          <cell r="N302" t="str">
            <v>X</v>
          </cell>
          <cell r="R302">
            <v>213</v>
          </cell>
          <cell r="S302">
            <v>210</v>
          </cell>
        </row>
        <row r="303">
          <cell r="G303" t="str">
            <v>X</v>
          </cell>
          <cell r="M303">
            <v>0</v>
          </cell>
          <cell r="N303" t="str">
            <v>X</v>
          </cell>
          <cell r="R303">
            <v>213</v>
          </cell>
          <cell r="S303">
            <v>210</v>
          </cell>
        </row>
        <row r="304">
          <cell r="G304" t="str">
            <v>X</v>
          </cell>
          <cell r="M304">
            <v>0</v>
          </cell>
          <cell r="N304" t="str">
            <v>X</v>
          </cell>
          <cell r="R304">
            <v>213</v>
          </cell>
          <cell r="S304">
            <v>210</v>
          </cell>
        </row>
        <row r="305">
          <cell r="F305" t="str">
            <v>X</v>
          </cell>
          <cell r="G305" t="str">
            <v>X</v>
          </cell>
          <cell r="M305" t="str">
            <v>X</v>
          </cell>
          <cell r="N305" t="str">
            <v>X</v>
          </cell>
          <cell r="R305">
            <v>217</v>
          </cell>
          <cell r="S305">
            <v>210</v>
          </cell>
        </row>
        <row r="306">
          <cell r="F306">
            <v>0</v>
          </cell>
          <cell r="G306" t="str">
            <v>X</v>
          </cell>
          <cell r="H306">
            <v>0</v>
          </cell>
          <cell r="I306">
            <v>0</v>
          </cell>
          <cell r="M306">
            <v>0</v>
          </cell>
          <cell r="N306" t="str">
            <v>X</v>
          </cell>
        </row>
        <row r="307">
          <cell r="G307" t="str">
            <v>X</v>
          </cell>
          <cell r="M307">
            <v>0</v>
          </cell>
          <cell r="N307" t="str">
            <v>X</v>
          </cell>
          <cell r="R307">
            <v>213</v>
          </cell>
          <cell r="S307">
            <v>210</v>
          </cell>
        </row>
        <row r="308">
          <cell r="G308" t="str">
            <v>X</v>
          </cell>
          <cell r="M308">
            <v>0</v>
          </cell>
          <cell r="N308" t="str">
            <v>X</v>
          </cell>
          <cell r="R308">
            <v>213</v>
          </cell>
          <cell r="S308">
            <v>210</v>
          </cell>
        </row>
        <row r="309">
          <cell r="G309" t="str">
            <v>X</v>
          </cell>
          <cell r="M309">
            <v>0</v>
          </cell>
          <cell r="N309" t="str">
            <v>X</v>
          </cell>
          <cell r="R309">
            <v>213</v>
          </cell>
          <cell r="S309">
            <v>210</v>
          </cell>
        </row>
        <row r="310">
          <cell r="G310" t="str">
            <v>X</v>
          </cell>
          <cell r="M310">
            <v>0</v>
          </cell>
          <cell r="N310" t="str">
            <v>X</v>
          </cell>
          <cell r="R310">
            <v>213</v>
          </cell>
          <cell r="S310">
            <v>210</v>
          </cell>
        </row>
        <row r="311">
          <cell r="G311" t="str">
            <v>X</v>
          </cell>
          <cell r="M311">
            <v>0</v>
          </cell>
          <cell r="N311" t="str">
            <v>X</v>
          </cell>
          <cell r="R311">
            <v>213</v>
          </cell>
          <cell r="S311">
            <v>210</v>
          </cell>
        </row>
        <row r="312">
          <cell r="G312" t="str">
            <v>X</v>
          </cell>
          <cell r="M312">
            <v>0</v>
          </cell>
          <cell r="N312" t="str">
            <v>X</v>
          </cell>
          <cell r="R312">
            <v>213</v>
          </cell>
          <cell r="S312">
            <v>210</v>
          </cell>
        </row>
        <row r="313">
          <cell r="G313" t="str">
            <v>X</v>
          </cell>
          <cell r="M313">
            <v>0</v>
          </cell>
          <cell r="N313" t="str">
            <v>X</v>
          </cell>
          <cell r="R313">
            <v>213</v>
          </cell>
          <cell r="S313">
            <v>210</v>
          </cell>
        </row>
        <row r="314">
          <cell r="G314" t="str">
            <v>X</v>
          </cell>
          <cell r="M314">
            <v>0</v>
          </cell>
          <cell r="N314" t="str">
            <v>X</v>
          </cell>
          <cell r="R314">
            <v>213</v>
          </cell>
          <cell r="S314">
            <v>210</v>
          </cell>
        </row>
        <row r="315">
          <cell r="G315" t="str">
            <v>X</v>
          </cell>
          <cell r="M315">
            <v>0</v>
          </cell>
          <cell r="N315" t="str">
            <v>X</v>
          </cell>
          <cell r="R315">
            <v>213</v>
          </cell>
          <cell r="S315">
            <v>210</v>
          </cell>
        </row>
        <row r="316">
          <cell r="G316" t="str">
            <v>X</v>
          </cell>
          <cell r="M316">
            <v>0</v>
          </cell>
          <cell r="N316" t="str">
            <v>X</v>
          </cell>
          <cell r="R316">
            <v>213</v>
          </cell>
          <cell r="S316">
            <v>210</v>
          </cell>
        </row>
        <row r="317">
          <cell r="F317" t="str">
            <v>X</v>
          </cell>
          <cell r="G317" t="str">
            <v>X</v>
          </cell>
          <cell r="H317">
            <v>0</v>
          </cell>
          <cell r="I317">
            <v>0</v>
          </cell>
          <cell r="M317" t="str">
            <v>X</v>
          </cell>
          <cell r="N317" t="str">
            <v>X</v>
          </cell>
        </row>
        <row r="318">
          <cell r="F318" t="str">
            <v>X</v>
          </cell>
          <cell r="G318" t="str">
            <v>X</v>
          </cell>
          <cell r="H318">
            <v>0</v>
          </cell>
          <cell r="I318">
            <v>0</v>
          </cell>
          <cell r="M318" t="str">
            <v>X</v>
          </cell>
          <cell r="N318" t="str">
            <v>X</v>
          </cell>
        </row>
        <row r="319">
          <cell r="F319" t="str">
            <v>X</v>
          </cell>
          <cell r="G319" t="str">
            <v>X</v>
          </cell>
          <cell r="I319">
            <v>0</v>
          </cell>
          <cell r="M319" t="str">
            <v>X</v>
          </cell>
          <cell r="N319" t="str">
            <v>X</v>
          </cell>
        </row>
        <row r="320">
          <cell r="F320" t="str">
            <v>X</v>
          </cell>
          <cell r="G320" t="str">
            <v>X</v>
          </cell>
          <cell r="I320">
            <v>0</v>
          </cell>
          <cell r="M320" t="str">
            <v>X</v>
          </cell>
          <cell r="N320" t="str">
            <v>X</v>
          </cell>
        </row>
        <row r="321">
          <cell r="F321" t="str">
            <v>X</v>
          </cell>
          <cell r="G321" t="str">
            <v>X</v>
          </cell>
          <cell r="I321">
            <v>0</v>
          </cell>
          <cell r="M321" t="str">
            <v>X</v>
          </cell>
          <cell r="N321" t="str">
            <v>X</v>
          </cell>
        </row>
        <row r="322">
          <cell r="F322" t="str">
            <v>X</v>
          </cell>
          <cell r="G322" t="str">
            <v>X</v>
          </cell>
          <cell r="I322">
            <v>0</v>
          </cell>
          <cell r="M322" t="str">
            <v>X</v>
          </cell>
          <cell r="N322" t="str">
            <v>X</v>
          </cell>
        </row>
        <row r="323">
          <cell r="F323" t="str">
            <v>X</v>
          </cell>
          <cell r="G323" t="str">
            <v>X</v>
          </cell>
          <cell r="I323">
            <v>0</v>
          </cell>
          <cell r="M323" t="str">
            <v>X</v>
          </cell>
          <cell r="N323" t="str">
            <v>X</v>
          </cell>
        </row>
        <row r="324">
          <cell r="F324" t="str">
            <v>X</v>
          </cell>
          <cell r="G324" t="str">
            <v>X</v>
          </cell>
          <cell r="I324">
            <v>0</v>
          </cell>
          <cell r="M324" t="str">
            <v>X</v>
          </cell>
          <cell r="N324" t="str">
            <v>X</v>
          </cell>
        </row>
        <row r="325">
          <cell r="F325" t="str">
            <v>X</v>
          </cell>
          <cell r="G325" t="str">
            <v>X</v>
          </cell>
          <cell r="I325">
            <v>0</v>
          </cell>
          <cell r="M325" t="str">
            <v>X</v>
          </cell>
          <cell r="N325" t="str">
            <v>X</v>
          </cell>
        </row>
        <row r="326">
          <cell r="F326" t="str">
            <v>X</v>
          </cell>
          <cell r="G326" t="str">
            <v>X</v>
          </cell>
          <cell r="I326">
            <v>0</v>
          </cell>
          <cell r="M326" t="str">
            <v>X</v>
          </cell>
          <cell r="N326" t="str">
            <v>X</v>
          </cell>
        </row>
        <row r="327">
          <cell r="F327" t="str">
            <v>X</v>
          </cell>
          <cell r="G327" t="str">
            <v>X</v>
          </cell>
          <cell r="I327">
            <v>0</v>
          </cell>
          <cell r="M327" t="str">
            <v>X</v>
          </cell>
          <cell r="N327" t="str">
            <v>X</v>
          </cell>
        </row>
        <row r="328">
          <cell r="F328" t="str">
            <v>X</v>
          </cell>
          <cell r="G328" t="str">
            <v>X</v>
          </cell>
          <cell r="I328">
            <v>0</v>
          </cell>
          <cell r="M328" t="str">
            <v>X</v>
          </cell>
          <cell r="N328" t="str">
            <v>X</v>
          </cell>
        </row>
        <row r="329">
          <cell r="F329" t="str">
            <v>X</v>
          </cell>
          <cell r="G329" t="str">
            <v>X</v>
          </cell>
          <cell r="I329">
            <v>0</v>
          </cell>
          <cell r="M329" t="str">
            <v>X</v>
          </cell>
          <cell r="N329" t="str">
            <v>X</v>
          </cell>
        </row>
        <row r="330">
          <cell r="F330" t="str">
            <v>X</v>
          </cell>
          <cell r="G330" t="str">
            <v>X</v>
          </cell>
          <cell r="I330">
            <v>0</v>
          </cell>
          <cell r="M330" t="str">
            <v>X</v>
          </cell>
          <cell r="N330" t="str">
            <v>X</v>
          </cell>
        </row>
        <row r="331">
          <cell r="F331" t="str">
            <v>X</v>
          </cell>
          <cell r="G331" t="str">
            <v>X</v>
          </cell>
          <cell r="I331">
            <v>0</v>
          </cell>
          <cell r="M331" t="str">
            <v>X</v>
          </cell>
          <cell r="N331" t="str">
            <v>X</v>
          </cell>
        </row>
        <row r="332">
          <cell r="F332" t="str">
            <v>X</v>
          </cell>
          <cell r="G332" t="str">
            <v>X</v>
          </cell>
          <cell r="I332">
            <v>0</v>
          </cell>
          <cell r="M332" t="str">
            <v>X</v>
          </cell>
          <cell r="N332" t="str">
            <v>X</v>
          </cell>
        </row>
        <row r="333">
          <cell r="F333" t="str">
            <v>X</v>
          </cell>
          <cell r="G333" t="str">
            <v>X</v>
          </cell>
          <cell r="I333">
            <v>0</v>
          </cell>
          <cell r="M333" t="str">
            <v>X</v>
          </cell>
          <cell r="N333" t="str">
            <v>X</v>
          </cell>
        </row>
        <row r="334">
          <cell r="F334" t="str">
            <v>X</v>
          </cell>
          <cell r="G334" t="str">
            <v>X</v>
          </cell>
          <cell r="I334">
            <v>0</v>
          </cell>
          <cell r="M334" t="str">
            <v>X</v>
          </cell>
          <cell r="N334" t="str">
            <v>X</v>
          </cell>
        </row>
        <row r="335">
          <cell r="F335" t="str">
            <v>X</v>
          </cell>
          <cell r="G335" t="str">
            <v>X</v>
          </cell>
          <cell r="I335">
            <v>0</v>
          </cell>
          <cell r="M335" t="str">
            <v>X</v>
          </cell>
          <cell r="N335" t="str">
            <v>X</v>
          </cell>
        </row>
        <row r="336">
          <cell r="F336" t="str">
            <v>X</v>
          </cell>
          <cell r="G336" t="str">
            <v>X</v>
          </cell>
          <cell r="I336">
            <v>0</v>
          </cell>
          <cell r="M336" t="str">
            <v>X</v>
          </cell>
          <cell r="N336" t="str">
            <v>X</v>
          </cell>
        </row>
        <row r="337">
          <cell r="F337" t="str">
            <v>X</v>
          </cell>
          <cell r="G337" t="str">
            <v>X</v>
          </cell>
          <cell r="I337">
            <v>0</v>
          </cell>
          <cell r="M337" t="str">
            <v>X</v>
          </cell>
          <cell r="N337" t="str">
            <v>X</v>
          </cell>
        </row>
        <row r="338">
          <cell r="F338" t="str">
            <v>X</v>
          </cell>
          <cell r="G338" t="str">
            <v>X</v>
          </cell>
          <cell r="I338">
            <v>0</v>
          </cell>
          <cell r="M338" t="str">
            <v>X</v>
          </cell>
          <cell r="N338" t="str">
            <v>X</v>
          </cell>
        </row>
        <row r="339">
          <cell r="F339" t="str">
            <v>X</v>
          </cell>
          <cell r="G339" t="str">
            <v>X</v>
          </cell>
          <cell r="I339">
            <v>0</v>
          </cell>
          <cell r="M339" t="str">
            <v>X</v>
          </cell>
          <cell r="N339" t="str">
            <v>X</v>
          </cell>
        </row>
        <row r="340">
          <cell r="F340" t="str">
            <v>X</v>
          </cell>
          <cell r="G340" t="str">
            <v>X</v>
          </cell>
          <cell r="I340">
            <v>0</v>
          </cell>
          <cell r="M340" t="str">
            <v>X</v>
          </cell>
          <cell r="N340" t="str">
            <v>X</v>
          </cell>
        </row>
        <row r="341">
          <cell r="F341" t="str">
            <v>X</v>
          </cell>
          <cell r="G341" t="str">
            <v>X</v>
          </cell>
          <cell r="I341">
            <v>0</v>
          </cell>
          <cell r="M341" t="str">
            <v>X</v>
          </cell>
          <cell r="N341" t="str">
            <v>X</v>
          </cell>
        </row>
        <row r="342">
          <cell r="F342" t="str">
            <v>X</v>
          </cell>
          <cell r="G342" t="str">
            <v>X</v>
          </cell>
          <cell r="I342">
            <v>0</v>
          </cell>
          <cell r="M342" t="str">
            <v>X</v>
          </cell>
          <cell r="N342" t="str">
            <v>X</v>
          </cell>
        </row>
        <row r="343">
          <cell r="F343" t="str">
            <v>X</v>
          </cell>
          <cell r="G343" t="str">
            <v>X</v>
          </cell>
          <cell r="I343">
            <v>0</v>
          </cell>
          <cell r="M343" t="str">
            <v>X</v>
          </cell>
          <cell r="N343" t="str">
            <v>X</v>
          </cell>
        </row>
        <row r="344">
          <cell r="F344" t="str">
            <v>X</v>
          </cell>
          <cell r="G344" t="str">
            <v>X</v>
          </cell>
          <cell r="H344">
            <v>0</v>
          </cell>
          <cell r="I344">
            <v>0</v>
          </cell>
          <cell r="M344" t="str">
            <v>X</v>
          </cell>
          <cell r="N344" t="str">
            <v>X</v>
          </cell>
        </row>
        <row r="345">
          <cell r="F345" t="str">
            <v>X</v>
          </cell>
          <cell r="G345" t="str">
            <v>X</v>
          </cell>
          <cell r="I345">
            <v>0</v>
          </cell>
          <cell r="M345" t="str">
            <v>X</v>
          </cell>
          <cell r="N345" t="str">
            <v>X</v>
          </cell>
        </row>
        <row r="346">
          <cell r="F346" t="str">
            <v>X</v>
          </cell>
          <cell r="G346" t="str">
            <v>X</v>
          </cell>
          <cell r="I346">
            <v>0</v>
          </cell>
          <cell r="M346" t="str">
            <v>X</v>
          </cell>
          <cell r="N346" t="str">
            <v>X</v>
          </cell>
        </row>
        <row r="347">
          <cell r="F347" t="str">
            <v>X</v>
          </cell>
          <cell r="G347" t="str">
            <v>X</v>
          </cell>
          <cell r="I347">
            <v>0</v>
          </cell>
          <cell r="M347" t="str">
            <v>X</v>
          </cell>
          <cell r="N347" t="str">
            <v>X</v>
          </cell>
        </row>
        <row r="348">
          <cell r="F348" t="str">
            <v>X</v>
          </cell>
          <cell r="G348" t="str">
            <v>X</v>
          </cell>
          <cell r="I348">
            <v>0</v>
          </cell>
          <cell r="M348" t="str">
            <v>X</v>
          </cell>
          <cell r="N348" t="str">
            <v>X</v>
          </cell>
        </row>
        <row r="349">
          <cell r="F349" t="str">
            <v>X</v>
          </cell>
          <cell r="G349" t="str">
            <v>X</v>
          </cell>
          <cell r="I349">
            <v>0</v>
          </cell>
          <cell r="M349" t="str">
            <v>X</v>
          </cell>
          <cell r="N349" t="str">
            <v>X</v>
          </cell>
        </row>
        <row r="350">
          <cell r="F350" t="str">
            <v>X</v>
          </cell>
          <cell r="G350" t="str">
            <v>X</v>
          </cell>
          <cell r="I350">
            <v>0</v>
          </cell>
          <cell r="M350" t="str">
            <v>X</v>
          </cell>
          <cell r="N350" t="str">
            <v>X</v>
          </cell>
        </row>
        <row r="351">
          <cell r="F351" t="str">
            <v>X</v>
          </cell>
          <cell r="G351" t="str">
            <v>X</v>
          </cell>
          <cell r="I351">
            <v>0</v>
          </cell>
          <cell r="M351" t="str">
            <v>X</v>
          </cell>
          <cell r="N351" t="str">
            <v>X</v>
          </cell>
        </row>
        <row r="352">
          <cell r="F352" t="str">
            <v>X</v>
          </cell>
          <cell r="G352" t="str">
            <v>X</v>
          </cell>
          <cell r="I352">
            <v>0</v>
          </cell>
          <cell r="M352" t="str">
            <v>X</v>
          </cell>
          <cell r="N352" t="str">
            <v>X</v>
          </cell>
        </row>
        <row r="353">
          <cell r="F353" t="str">
            <v>X</v>
          </cell>
          <cell r="G353" t="str">
            <v>X</v>
          </cell>
          <cell r="I353">
            <v>0</v>
          </cell>
          <cell r="M353" t="str">
            <v>X</v>
          </cell>
          <cell r="N353" t="str">
            <v>X</v>
          </cell>
        </row>
        <row r="354">
          <cell r="F354" t="str">
            <v>X</v>
          </cell>
          <cell r="G354" t="str">
            <v>X</v>
          </cell>
          <cell r="I354">
            <v>0</v>
          </cell>
          <cell r="M354" t="str">
            <v>X</v>
          </cell>
          <cell r="N354" t="str">
            <v>X</v>
          </cell>
        </row>
        <row r="355">
          <cell r="F355" t="str">
            <v>X</v>
          </cell>
          <cell r="G355" t="str">
            <v>X</v>
          </cell>
          <cell r="I355">
            <v>0</v>
          </cell>
          <cell r="M355" t="str">
            <v>X</v>
          </cell>
          <cell r="N355" t="str">
            <v>X</v>
          </cell>
        </row>
        <row r="356">
          <cell r="F356" t="str">
            <v>X</v>
          </cell>
          <cell r="G356" t="str">
            <v>X</v>
          </cell>
          <cell r="I356">
            <v>0</v>
          </cell>
          <cell r="M356" t="str">
            <v>X</v>
          </cell>
          <cell r="N356" t="str">
            <v>X</v>
          </cell>
        </row>
        <row r="357">
          <cell r="F357" t="str">
            <v>X</v>
          </cell>
          <cell r="G357" t="str">
            <v>X</v>
          </cell>
          <cell r="I357">
            <v>0</v>
          </cell>
          <cell r="M357" t="str">
            <v>X</v>
          </cell>
          <cell r="N357" t="str">
            <v>X</v>
          </cell>
        </row>
        <row r="358">
          <cell r="F358" t="str">
            <v>X</v>
          </cell>
          <cell r="G358" t="str">
            <v>X</v>
          </cell>
          <cell r="I358">
            <v>0</v>
          </cell>
          <cell r="M358" t="str">
            <v>X</v>
          </cell>
          <cell r="N358" t="str">
            <v>X</v>
          </cell>
        </row>
        <row r="359">
          <cell r="F359" t="str">
            <v>X</v>
          </cell>
          <cell r="G359" t="str">
            <v>X</v>
          </cell>
          <cell r="I359">
            <v>0</v>
          </cell>
          <cell r="M359" t="str">
            <v>X</v>
          </cell>
          <cell r="N359" t="str">
            <v>X</v>
          </cell>
        </row>
        <row r="360">
          <cell r="F360" t="str">
            <v>X</v>
          </cell>
          <cell r="G360" t="str">
            <v>X</v>
          </cell>
          <cell r="I360">
            <v>0</v>
          </cell>
          <cell r="M360" t="str">
            <v>X</v>
          </cell>
          <cell r="N360" t="str">
            <v>X</v>
          </cell>
        </row>
        <row r="361">
          <cell r="F361" t="str">
            <v>X</v>
          </cell>
          <cell r="G361" t="str">
            <v>X</v>
          </cell>
          <cell r="I361">
            <v>0</v>
          </cell>
          <cell r="M361" t="str">
            <v>X</v>
          </cell>
          <cell r="N361" t="str">
            <v>X</v>
          </cell>
        </row>
        <row r="362">
          <cell r="F362" t="str">
            <v>X</v>
          </cell>
          <cell r="G362" t="str">
            <v>X</v>
          </cell>
          <cell r="I362">
            <v>0</v>
          </cell>
          <cell r="M362" t="str">
            <v>X</v>
          </cell>
          <cell r="N362" t="str">
            <v>X</v>
          </cell>
        </row>
        <row r="363">
          <cell r="F363" t="str">
            <v>X</v>
          </cell>
          <cell r="G363" t="str">
            <v>X</v>
          </cell>
          <cell r="I363">
            <v>0</v>
          </cell>
          <cell r="M363" t="str">
            <v>X</v>
          </cell>
          <cell r="N363" t="str">
            <v>X</v>
          </cell>
        </row>
        <row r="364">
          <cell r="F364" t="str">
            <v>X</v>
          </cell>
          <cell r="G364" t="str">
            <v>X</v>
          </cell>
          <cell r="I364">
            <v>0</v>
          </cell>
          <cell r="M364" t="str">
            <v>X</v>
          </cell>
          <cell r="N364" t="str">
            <v>X</v>
          </cell>
        </row>
        <row r="365">
          <cell r="F365" t="str">
            <v>X</v>
          </cell>
          <cell r="G365" t="str">
            <v>X</v>
          </cell>
          <cell r="I365">
            <v>0</v>
          </cell>
          <cell r="M365" t="str">
            <v>X</v>
          </cell>
          <cell r="N365" t="str">
            <v>X</v>
          </cell>
        </row>
        <row r="366">
          <cell r="F366" t="str">
            <v>X</v>
          </cell>
          <cell r="G366" t="str">
            <v>X</v>
          </cell>
          <cell r="I366">
            <v>0</v>
          </cell>
          <cell r="M366" t="str">
            <v>X</v>
          </cell>
          <cell r="N366" t="str">
            <v>X</v>
          </cell>
        </row>
        <row r="367">
          <cell r="F367" t="str">
            <v>X</v>
          </cell>
          <cell r="G367" t="str">
            <v>X</v>
          </cell>
          <cell r="I367">
            <v>0</v>
          </cell>
          <cell r="M367" t="str">
            <v>X</v>
          </cell>
          <cell r="N367" t="str">
            <v>X</v>
          </cell>
        </row>
        <row r="368">
          <cell r="F368" t="str">
            <v>X</v>
          </cell>
          <cell r="G368" t="str">
            <v>X</v>
          </cell>
          <cell r="I368">
            <v>0</v>
          </cell>
          <cell r="M368" t="str">
            <v>X</v>
          </cell>
          <cell r="N368" t="str">
            <v>X</v>
          </cell>
        </row>
        <row r="369">
          <cell r="F369" t="str">
            <v>X</v>
          </cell>
          <cell r="G369" t="str">
            <v>X</v>
          </cell>
          <cell r="I369">
            <v>0</v>
          </cell>
          <cell r="M369" t="str">
            <v>X</v>
          </cell>
          <cell r="N369" t="str">
            <v>X</v>
          </cell>
        </row>
        <row r="370">
          <cell r="F370" t="str">
            <v>X</v>
          </cell>
          <cell r="G370" t="str">
            <v>X</v>
          </cell>
          <cell r="I370">
            <v>0</v>
          </cell>
          <cell r="M370" t="str">
            <v>X</v>
          </cell>
          <cell r="N370" t="str">
            <v>X</v>
          </cell>
        </row>
        <row r="371">
          <cell r="F371" t="str">
            <v>X</v>
          </cell>
          <cell r="G371" t="str">
            <v>X</v>
          </cell>
          <cell r="I371">
            <v>0</v>
          </cell>
          <cell r="M371" t="str">
            <v>X</v>
          </cell>
          <cell r="N371" t="str">
            <v>X</v>
          </cell>
        </row>
        <row r="372">
          <cell r="F372" t="str">
            <v>X</v>
          </cell>
          <cell r="G372" t="str">
            <v>X</v>
          </cell>
          <cell r="I372">
            <v>0</v>
          </cell>
          <cell r="M372" t="str">
            <v>X</v>
          </cell>
          <cell r="N372" t="str">
            <v>X</v>
          </cell>
        </row>
        <row r="373">
          <cell r="F373" t="str">
            <v>X</v>
          </cell>
          <cell r="G373" t="str">
            <v>X</v>
          </cell>
          <cell r="I373">
            <v>0</v>
          </cell>
          <cell r="M373" t="str">
            <v>X</v>
          </cell>
          <cell r="N373" t="str">
            <v>X</v>
          </cell>
        </row>
        <row r="374">
          <cell r="F374" t="str">
            <v>X</v>
          </cell>
          <cell r="G374" t="str">
            <v>X</v>
          </cell>
          <cell r="I374">
            <v>0</v>
          </cell>
          <cell r="M374" t="str">
            <v>X</v>
          </cell>
          <cell r="N374" t="str">
            <v>X</v>
          </cell>
        </row>
        <row r="375">
          <cell r="F375" t="str">
            <v>X</v>
          </cell>
          <cell r="G375" t="str">
            <v>X</v>
          </cell>
          <cell r="I375">
            <v>0</v>
          </cell>
          <cell r="M375" t="str">
            <v>X</v>
          </cell>
          <cell r="N375" t="str">
            <v>X</v>
          </cell>
        </row>
        <row r="376">
          <cell r="F376" t="str">
            <v>X</v>
          </cell>
          <cell r="G376" t="str">
            <v>X</v>
          </cell>
          <cell r="I376">
            <v>0</v>
          </cell>
          <cell r="M376" t="str">
            <v>X</v>
          </cell>
          <cell r="N376" t="str">
            <v>X</v>
          </cell>
        </row>
        <row r="377">
          <cell r="F377" t="str">
            <v>X</v>
          </cell>
          <cell r="G377" t="str">
            <v>X</v>
          </cell>
          <cell r="I377">
            <v>0</v>
          </cell>
          <cell r="M377" t="str">
            <v>X</v>
          </cell>
          <cell r="N377" t="str">
            <v>X</v>
          </cell>
        </row>
        <row r="378">
          <cell r="F378" t="str">
            <v>X</v>
          </cell>
          <cell r="G378" t="str">
            <v>X</v>
          </cell>
          <cell r="I378">
            <v>0</v>
          </cell>
          <cell r="M378" t="str">
            <v>X</v>
          </cell>
          <cell r="N378" t="str">
            <v>X</v>
          </cell>
        </row>
        <row r="379">
          <cell r="F379" t="str">
            <v>X</v>
          </cell>
          <cell r="G379" t="str">
            <v>X</v>
          </cell>
          <cell r="I379">
            <v>0</v>
          </cell>
          <cell r="M379" t="str">
            <v>X</v>
          </cell>
          <cell r="N379" t="str">
            <v>X</v>
          </cell>
        </row>
        <row r="380">
          <cell r="F380" t="str">
            <v>X</v>
          </cell>
          <cell r="G380" t="str">
            <v>X</v>
          </cell>
          <cell r="I380">
            <v>0</v>
          </cell>
          <cell r="M380" t="str">
            <v>X</v>
          </cell>
          <cell r="N380" t="str">
            <v>X</v>
          </cell>
        </row>
        <row r="381">
          <cell r="F381" t="str">
            <v>X</v>
          </cell>
          <cell r="G381" t="str">
            <v>X</v>
          </cell>
          <cell r="I381">
            <v>0</v>
          </cell>
          <cell r="M381" t="str">
            <v>X</v>
          </cell>
          <cell r="N381" t="str">
            <v>X</v>
          </cell>
        </row>
        <row r="382">
          <cell r="F382" t="str">
            <v>X</v>
          </cell>
          <cell r="G382" t="str">
            <v>X</v>
          </cell>
          <cell r="I382">
            <v>0</v>
          </cell>
          <cell r="M382" t="str">
            <v>X</v>
          </cell>
          <cell r="N382" t="str">
            <v>X</v>
          </cell>
        </row>
        <row r="383">
          <cell r="F383" t="str">
            <v>X</v>
          </cell>
          <cell r="G383" t="str">
            <v>X</v>
          </cell>
          <cell r="I383">
            <v>0</v>
          </cell>
          <cell r="M383" t="str">
            <v>X</v>
          </cell>
          <cell r="N383" t="str">
            <v>X</v>
          </cell>
        </row>
        <row r="384">
          <cell r="F384" t="str">
            <v>X</v>
          </cell>
          <cell r="G384" t="str">
            <v>X</v>
          </cell>
          <cell r="I384">
            <v>0</v>
          </cell>
          <cell r="M384" t="str">
            <v>X</v>
          </cell>
          <cell r="N384" t="str">
            <v>X</v>
          </cell>
        </row>
        <row r="385">
          <cell r="F385" t="str">
            <v>X</v>
          </cell>
          <cell r="G385" t="str">
            <v>X</v>
          </cell>
          <cell r="I385">
            <v>0</v>
          </cell>
          <cell r="M385" t="str">
            <v>X</v>
          </cell>
          <cell r="N385" t="str">
            <v>X</v>
          </cell>
        </row>
        <row r="386">
          <cell r="F386" t="str">
            <v>X</v>
          </cell>
          <cell r="G386" t="str">
            <v>X</v>
          </cell>
          <cell r="I386">
            <v>0</v>
          </cell>
          <cell r="M386" t="str">
            <v>X</v>
          </cell>
          <cell r="N386" t="str">
            <v>X</v>
          </cell>
        </row>
        <row r="387">
          <cell r="F387" t="str">
            <v>X</v>
          </cell>
          <cell r="G387" t="str">
            <v>X</v>
          </cell>
          <cell r="I387">
            <v>0</v>
          </cell>
          <cell r="M387" t="str">
            <v>X</v>
          </cell>
          <cell r="N387" t="str">
            <v>X</v>
          </cell>
        </row>
        <row r="388">
          <cell r="F388" t="str">
            <v>X</v>
          </cell>
          <cell r="G388" t="str">
            <v>X</v>
          </cell>
          <cell r="I388">
            <v>0</v>
          </cell>
          <cell r="M388" t="str">
            <v>X</v>
          </cell>
          <cell r="N388" t="str">
            <v>X</v>
          </cell>
        </row>
        <row r="389">
          <cell r="F389" t="str">
            <v>X</v>
          </cell>
          <cell r="G389" t="str">
            <v>X</v>
          </cell>
          <cell r="I389">
            <v>0</v>
          </cell>
          <cell r="M389" t="str">
            <v>X</v>
          </cell>
          <cell r="N389" t="str">
            <v>X</v>
          </cell>
        </row>
        <row r="390">
          <cell r="F390" t="str">
            <v>X</v>
          </cell>
          <cell r="G390" t="str">
            <v>X</v>
          </cell>
          <cell r="I390">
            <v>0</v>
          </cell>
          <cell r="M390" t="str">
            <v>X</v>
          </cell>
          <cell r="N390" t="str">
            <v>X</v>
          </cell>
        </row>
        <row r="391">
          <cell r="F391" t="str">
            <v>X</v>
          </cell>
          <cell r="G391" t="str">
            <v>X</v>
          </cell>
          <cell r="I391">
            <v>0</v>
          </cell>
          <cell r="M391" t="str">
            <v>X</v>
          </cell>
          <cell r="N391" t="str">
            <v>X</v>
          </cell>
        </row>
        <row r="392">
          <cell r="F392" t="str">
            <v>X</v>
          </cell>
          <cell r="G392" t="str">
            <v>X</v>
          </cell>
          <cell r="H392">
            <v>0</v>
          </cell>
          <cell r="I392">
            <v>0</v>
          </cell>
          <cell r="M392" t="str">
            <v>X</v>
          </cell>
          <cell r="N392" t="str">
            <v>X</v>
          </cell>
        </row>
        <row r="393">
          <cell r="F393" t="str">
            <v>X</v>
          </cell>
          <cell r="G393" t="str">
            <v>X</v>
          </cell>
          <cell r="I393">
            <v>0</v>
          </cell>
          <cell r="M393" t="str">
            <v>X</v>
          </cell>
          <cell r="N393" t="str">
            <v>X</v>
          </cell>
        </row>
        <row r="394">
          <cell r="F394" t="str">
            <v>X</v>
          </cell>
          <cell r="G394" t="str">
            <v>X</v>
          </cell>
          <cell r="I394">
            <v>0</v>
          </cell>
          <cell r="M394" t="str">
            <v>X</v>
          </cell>
          <cell r="N394" t="str">
            <v>X</v>
          </cell>
        </row>
        <row r="395">
          <cell r="F395" t="str">
            <v>X</v>
          </cell>
          <cell r="G395" t="str">
            <v>X</v>
          </cell>
          <cell r="I395">
            <v>0</v>
          </cell>
          <cell r="M395" t="str">
            <v>X</v>
          </cell>
          <cell r="N395" t="str">
            <v>X</v>
          </cell>
        </row>
        <row r="396">
          <cell r="F396" t="str">
            <v>X</v>
          </cell>
          <cell r="G396" t="str">
            <v>X</v>
          </cell>
          <cell r="I396">
            <v>0</v>
          </cell>
          <cell r="M396" t="str">
            <v>X</v>
          </cell>
          <cell r="N396" t="str">
            <v>X</v>
          </cell>
        </row>
        <row r="397">
          <cell r="F397" t="str">
            <v>X</v>
          </cell>
          <cell r="G397" t="str">
            <v>X</v>
          </cell>
          <cell r="I397">
            <v>0</v>
          </cell>
          <cell r="M397" t="str">
            <v>X</v>
          </cell>
          <cell r="N397" t="str">
            <v>X</v>
          </cell>
        </row>
        <row r="398">
          <cell r="F398" t="str">
            <v>X</v>
          </cell>
          <cell r="G398" t="str">
            <v>X</v>
          </cell>
          <cell r="I398">
            <v>0</v>
          </cell>
          <cell r="M398" t="str">
            <v>X</v>
          </cell>
          <cell r="N398" t="str">
            <v>X</v>
          </cell>
        </row>
        <row r="399">
          <cell r="F399" t="str">
            <v>X</v>
          </cell>
          <cell r="G399" t="str">
            <v>X</v>
          </cell>
          <cell r="I399">
            <v>0</v>
          </cell>
          <cell r="M399" t="str">
            <v>X</v>
          </cell>
          <cell r="N399" t="str">
            <v>X</v>
          </cell>
        </row>
        <row r="400">
          <cell r="F400" t="str">
            <v>X</v>
          </cell>
          <cell r="G400" t="str">
            <v>X</v>
          </cell>
          <cell r="I400">
            <v>0</v>
          </cell>
          <cell r="M400" t="str">
            <v>X</v>
          </cell>
          <cell r="N400" t="str">
            <v>X</v>
          </cell>
        </row>
        <row r="401">
          <cell r="F401" t="str">
            <v>X</v>
          </cell>
          <cell r="G401" t="str">
            <v>X</v>
          </cell>
          <cell r="I401">
            <v>0</v>
          </cell>
          <cell r="M401" t="str">
            <v>X</v>
          </cell>
          <cell r="N401" t="str">
            <v>X</v>
          </cell>
        </row>
        <row r="402">
          <cell r="F402" t="str">
            <v>X</v>
          </cell>
          <cell r="G402" t="str">
            <v>X</v>
          </cell>
          <cell r="I402">
            <v>0</v>
          </cell>
          <cell r="M402" t="str">
            <v>X</v>
          </cell>
          <cell r="N402" t="str">
            <v>X</v>
          </cell>
        </row>
        <row r="403">
          <cell r="F403" t="str">
            <v>X</v>
          </cell>
          <cell r="G403" t="str">
            <v>X</v>
          </cell>
          <cell r="I403">
            <v>0</v>
          </cell>
          <cell r="M403" t="str">
            <v>X</v>
          </cell>
          <cell r="N403" t="str">
            <v>X</v>
          </cell>
        </row>
        <row r="404">
          <cell r="F404" t="str">
            <v>X</v>
          </cell>
          <cell r="G404" t="str">
            <v>X</v>
          </cell>
          <cell r="I404">
            <v>0</v>
          </cell>
          <cell r="M404" t="str">
            <v>X</v>
          </cell>
          <cell r="N404" t="str">
            <v>X</v>
          </cell>
        </row>
        <row r="405">
          <cell r="F405" t="str">
            <v>X</v>
          </cell>
          <cell r="G405" t="str">
            <v>X</v>
          </cell>
          <cell r="I405">
            <v>0</v>
          </cell>
          <cell r="M405" t="str">
            <v>X</v>
          </cell>
          <cell r="N405" t="str">
            <v>X</v>
          </cell>
        </row>
        <row r="406">
          <cell r="F406" t="str">
            <v>X</v>
          </cell>
          <cell r="G406" t="str">
            <v>X</v>
          </cell>
          <cell r="I406">
            <v>0</v>
          </cell>
          <cell r="M406" t="str">
            <v>X</v>
          </cell>
          <cell r="N406" t="str">
            <v>X</v>
          </cell>
        </row>
        <row r="407">
          <cell r="F407" t="str">
            <v>X</v>
          </cell>
          <cell r="G407" t="str">
            <v>X</v>
          </cell>
          <cell r="I407">
            <v>0</v>
          </cell>
          <cell r="M407" t="str">
            <v>X</v>
          </cell>
          <cell r="N407" t="str">
            <v>X</v>
          </cell>
        </row>
        <row r="408">
          <cell r="F408" t="str">
            <v>X</v>
          </cell>
          <cell r="G408" t="str">
            <v>X</v>
          </cell>
          <cell r="I408">
            <v>0</v>
          </cell>
          <cell r="M408" t="str">
            <v>X</v>
          </cell>
          <cell r="N408" t="str">
            <v>X</v>
          </cell>
        </row>
        <row r="409">
          <cell r="F409" t="str">
            <v>X</v>
          </cell>
          <cell r="G409" t="str">
            <v>X</v>
          </cell>
          <cell r="I409">
            <v>0</v>
          </cell>
          <cell r="M409" t="str">
            <v>X</v>
          </cell>
          <cell r="N409" t="str">
            <v>X</v>
          </cell>
        </row>
        <row r="410">
          <cell r="F410" t="str">
            <v>X</v>
          </cell>
          <cell r="G410" t="str">
            <v>X</v>
          </cell>
          <cell r="I410">
            <v>0</v>
          </cell>
          <cell r="M410" t="str">
            <v>X</v>
          </cell>
          <cell r="N410" t="str">
            <v>X</v>
          </cell>
        </row>
        <row r="411">
          <cell r="F411" t="str">
            <v>X</v>
          </cell>
          <cell r="G411" t="str">
            <v>X</v>
          </cell>
          <cell r="I411">
            <v>0</v>
          </cell>
          <cell r="M411" t="str">
            <v>X</v>
          </cell>
          <cell r="N411" t="str">
            <v>X</v>
          </cell>
        </row>
        <row r="412">
          <cell r="F412" t="str">
            <v>X</v>
          </cell>
          <cell r="G412" t="str">
            <v>X</v>
          </cell>
          <cell r="I412">
            <v>0</v>
          </cell>
          <cell r="M412" t="str">
            <v>X</v>
          </cell>
          <cell r="N412" t="str">
            <v>X</v>
          </cell>
        </row>
        <row r="413">
          <cell r="F413" t="str">
            <v>X</v>
          </cell>
          <cell r="G413" t="str">
            <v>X</v>
          </cell>
          <cell r="I413">
            <v>0</v>
          </cell>
          <cell r="M413" t="str">
            <v>X</v>
          </cell>
          <cell r="N413" t="str">
            <v>X</v>
          </cell>
        </row>
        <row r="414">
          <cell r="F414" t="str">
            <v>X</v>
          </cell>
          <cell r="G414" t="str">
            <v>X</v>
          </cell>
          <cell r="I414">
            <v>0</v>
          </cell>
          <cell r="M414" t="str">
            <v>X</v>
          </cell>
          <cell r="N414" t="str">
            <v>X</v>
          </cell>
        </row>
        <row r="415">
          <cell r="F415" t="str">
            <v>X</v>
          </cell>
          <cell r="G415" t="str">
            <v>X</v>
          </cell>
          <cell r="I415">
            <v>0</v>
          </cell>
          <cell r="M415" t="str">
            <v>X</v>
          </cell>
          <cell r="N415" t="str">
            <v>X</v>
          </cell>
        </row>
        <row r="416">
          <cell r="F416" t="str">
            <v>X</v>
          </cell>
          <cell r="G416" t="str">
            <v>X</v>
          </cell>
          <cell r="I416">
            <v>0</v>
          </cell>
          <cell r="M416" t="str">
            <v>X</v>
          </cell>
          <cell r="N416" t="str">
            <v>X</v>
          </cell>
        </row>
        <row r="417">
          <cell r="F417" t="str">
            <v>X</v>
          </cell>
          <cell r="G417" t="str">
            <v>X</v>
          </cell>
          <cell r="I417">
            <v>0</v>
          </cell>
          <cell r="M417" t="str">
            <v>X</v>
          </cell>
          <cell r="N417" t="str">
            <v>X</v>
          </cell>
        </row>
        <row r="418">
          <cell r="F418" t="str">
            <v>X</v>
          </cell>
          <cell r="G418" t="str">
            <v>X</v>
          </cell>
          <cell r="I418">
            <v>0</v>
          </cell>
          <cell r="M418" t="str">
            <v>X</v>
          </cell>
          <cell r="N418" t="str">
            <v>X</v>
          </cell>
        </row>
        <row r="419">
          <cell r="F419" t="str">
            <v>X</v>
          </cell>
          <cell r="G419" t="str">
            <v>X</v>
          </cell>
          <cell r="H419">
            <v>0</v>
          </cell>
          <cell r="I419">
            <v>0</v>
          </cell>
          <cell r="M419" t="str">
            <v>X</v>
          </cell>
          <cell r="N419" t="str">
            <v>X</v>
          </cell>
        </row>
        <row r="420">
          <cell r="F420" t="str">
            <v>X</v>
          </cell>
          <cell r="G420" t="str">
            <v>X</v>
          </cell>
          <cell r="I420">
            <v>0</v>
          </cell>
          <cell r="M420" t="str">
            <v>X</v>
          </cell>
          <cell r="N420" t="str">
            <v>X</v>
          </cell>
        </row>
        <row r="421">
          <cell r="F421" t="str">
            <v>X</v>
          </cell>
          <cell r="G421" t="str">
            <v>X</v>
          </cell>
          <cell r="I421">
            <v>0</v>
          </cell>
          <cell r="M421" t="str">
            <v>X</v>
          </cell>
          <cell r="N421" t="str">
            <v>X</v>
          </cell>
        </row>
        <row r="422">
          <cell r="F422" t="str">
            <v>X</v>
          </cell>
          <cell r="G422" t="str">
            <v>X</v>
          </cell>
          <cell r="I422">
            <v>0</v>
          </cell>
          <cell r="M422" t="str">
            <v>X</v>
          </cell>
          <cell r="N422" t="str">
            <v>X</v>
          </cell>
        </row>
        <row r="423">
          <cell r="F423" t="str">
            <v>X</v>
          </cell>
          <cell r="G423" t="str">
            <v>X</v>
          </cell>
          <cell r="I423">
            <v>0</v>
          </cell>
          <cell r="M423" t="str">
            <v>X</v>
          </cell>
          <cell r="N423" t="str">
            <v>X</v>
          </cell>
        </row>
        <row r="424">
          <cell r="F424" t="str">
            <v>X</v>
          </cell>
          <cell r="G424" t="str">
            <v>X</v>
          </cell>
          <cell r="I424">
            <v>0</v>
          </cell>
          <cell r="M424" t="str">
            <v>X</v>
          </cell>
          <cell r="N424" t="str">
            <v>X</v>
          </cell>
        </row>
        <row r="425">
          <cell r="F425" t="str">
            <v>X</v>
          </cell>
          <cell r="G425" t="str">
            <v>X</v>
          </cell>
          <cell r="I425">
            <v>0</v>
          </cell>
          <cell r="M425" t="str">
            <v>X</v>
          </cell>
          <cell r="N425" t="str">
            <v>X</v>
          </cell>
        </row>
        <row r="426">
          <cell r="F426" t="str">
            <v>X</v>
          </cell>
          <cell r="G426" t="str">
            <v>X</v>
          </cell>
          <cell r="I426">
            <v>0</v>
          </cell>
          <cell r="M426" t="str">
            <v>X</v>
          </cell>
          <cell r="N426" t="str">
            <v>X</v>
          </cell>
        </row>
        <row r="427">
          <cell r="F427" t="str">
            <v>X</v>
          </cell>
          <cell r="G427" t="str">
            <v>X</v>
          </cell>
          <cell r="I427">
            <v>0</v>
          </cell>
          <cell r="M427" t="str">
            <v>X</v>
          </cell>
          <cell r="N427" t="str">
            <v>X</v>
          </cell>
        </row>
        <row r="428">
          <cell r="F428" t="str">
            <v>X</v>
          </cell>
          <cell r="G428" t="str">
            <v>X</v>
          </cell>
          <cell r="I428">
            <v>0</v>
          </cell>
          <cell r="M428" t="str">
            <v>X</v>
          </cell>
          <cell r="N428" t="str">
            <v>X</v>
          </cell>
        </row>
        <row r="429">
          <cell r="F429" t="str">
            <v>X</v>
          </cell>
          <cell r="G429" t="str">
            <v>X</v>
          </cell>
          <cell r="I429">
            <v>0</v>
          </cell>
          <cell r="M429" t="str">
            <v>X</v>
          </cell>
          <cell r="N429" t="str">
            <v>X</v>
          </cell>
        </row>
        <row r="430">
          <cell r="F430" t="str">
            <v>X</v>
          </cell>
          <cell r="G430" t="str">
            <v>X</v>
          </cell>
          <cell r="I430">
            <v>0</v>
          </cell>
          <cell r="M430" t="str">
            <v>X</v>
          </cell>
          <cell r="N430" t="str">
            <v>X</v>
          </cell>
        </row>
        <row r="431">
          <cell r="F431" t="str">
            <v>X</v>
          </cell>
          <cell r="G431" t="str">
            <v>X</v>
          </cell>
          <cell r="I431">
            <v>0</v>
          </cell>
          <cell r="M431" t="str">
            <v>X</v>
          </cell>
          <cell r="N431" t="str">
            <v>X</v>
          </cell>
        </row>
        <row r="432">
          <cell r="F432" t="str">
            <v>X</v>
          </cell>
          <cell r="G432" t="str">
            <v>X</v>
          </cell>
          <cell r="I432">
            <v>0</v>
          </cell>
          <cell r="M432" t="str">
            <v>X</v>
          </cell>
          <cell r="N432" t="str">
            <v>X</v>
          </cell>
        </row>
        <row r="433">
          <cell r="F433" t="str">
            <v>X</v>
          </cell>
          <cell r="G433" t="str">
            <v>X</v>
          </cell>
          <cell r="I433">
            <v>0</v>
          </cell>
          <cell r="M433" t="str">
            <v>X</v>
          </cell>
          <cell r="N433" t="str">
            <v>X</v>
          </cell>
        </row>
        <row r="434">
          <cell r="F434" t="str">
            <v>X</v>
          </cell>
          <cell r="G434" t="str">
            <v>X</v>
          </cell>
          <cell r="I434">
            <v>0</v>
          </cell>
          <cell r="M434" t="str">
            <v>X</v>
          </cell>
          <cell r="N434" t="str">
            <v>X</v>
          </cell>
        </row>
        <row r="435">
          <cell r="F435" t="str">
            <v>X</v>
          </cell>
          <cell r="G435" t="str">
            <v>X</v>
          </cell>
          <cell r="I435">
            <v>0</v>
          </cell>
          <cell r="M435" t="str">
            <v>X</v>
          </cell>
          <cell r="N435" t="str">
            <v>X</v>
          </cell>
        </row>
        <row r="436">
          <cell r="F436" t="str">
            <v>X</v>
          </cell>
          <cell r="G436" t="str">
            <v>X</v>
          </cell>
          <cell r="I436">
            <v>0</v>
          </cell>
          <cell r="M436" t="str">
            <v>X</v>
          </cell>
          <cell r="N436" t="str">
            <v>X</v>
          </cell>
        </row>
        <row r="437">
          <cell r="F437" t="str">
            <v>X</v>
          </cell>
          <cell r="G437" t="str">
            <v>X</v>
          </cell>
          <cell r="I437">
            <v>0</v>
          </cell>
          <cell r="M437" t="str">
            <v>X</v>
          </cell>
          <cell r="N437" t="str">
            <v>X</v>
          </cell>
        </row>
        <row r="438">
          <cell r="F438" t="str">
            <v>X</v>
          </cell>
          <cell r="G438" t="str">
            <v>X</v>
          </cell>
          <cell r="I438">
            <v>0</v>
          </cell>
          <cell r="M438" t="str">
            <v>X</v>
          </cell>
          <cell r="N438" t="str">
            <v>X</v>
          </cell>
        </row>
        <row r="439">
          <cell r="F439" t="str">
            <v>X</v>
          </cell>
          <cell r="G439" t="str">
            <v>X</v>
          </cell>
          <cell r="I439">
            <v>0</v>
          </cell>
          <cell r="M439" t="str">
            <v>X</v>
          </cell>
          <cell r="N439" t="str">
            <v>X</v>
          </cell>
        </row>
        <row r="440">
          <cell r="F440" t="str">
            <v>X</v>
          </cell>
          <cell r="G440" t="str">
            <v>X</v>
          </cell>
          <cell r="I440">
            <v>0</v>
          </cell>
          <cell r="M440" t="str">
            <v>X</v>
          </cell>
          <cell r="N440" t="str">
            <v>X</v>
          </cell>
        </row>
        <row r="441">
          <cell r="F441" t="str">
            <v>X</v>
          </cell>
          <cell r="G441" t="str">
            <v>X</v>
          </cell>
          <cell r="I441">
            <v>0</v>
          </cell>
          <cell r="M441" t="str">
            <v>X</v>
          </cell>
          <cell r="N441" t="str">
            <v>X</v>
          </cell>
        </row>
        <row r="442">
          <cell r="F442" t="str">
            <v>X</v>
          </cell>
          <cell r="G442" t="str">
            <v>X</v>
          </cell>
          <cell r="I442">
            <v>0</v>
          </cell>
          <cell r="M442" t="str">
            <v>X</v>
          </cell>
          <cell r="N442" t="str">
            <v>X</v>
          </cell>
        </row>
        <row r="443">
          <cell r="F443" t="str">
            <v>X</v>
          </cell>
          <cell r="G443" t="str">
            <v>X</v>
          </cell>
          <cell r="I443">
            <v>0</v>
          </cell>
          <cell r="M443" t="str">
            <v>X</v>
          </cell>
          <cell r="N443" t="str">
            <v>X</v>
          </cell>
        </row>
        <row r="444">
          <cell r="F444" t="str">
            <v>X</v>
          </cell>
          <cell r="G444" t="str">
            <v>X</v>
          </cell>
          <cell r="I444">
            <v>0</v>
          </cell>
          <cell r="M444" t="str">
            <v>X</v>
          </cell>
          <cell r="N444" t="str">
            <v>X</v>
          </cell>
        </row>
        <row r="445">
          <cell r="F445" t="str">
            <v>X</v>
          </cell>
          <cell r="G445" t="str">
            <v>X</v>
          </cell>
          <cell r="I445">
            <v>0</v>
          </cell>
          <cell r="M445" t="str">
            <v>X</v>
          </cell>
          <cell r="N445" t="str">
            <v>X</v>
          </cell>
        </row>
        <row r="446">
          <cell r="F446" t="str">
            <v>X</v>
          </cell>
          <cell r="G446" t="str">
            <v>X</v>
          </cell>
          <cell r="I446">
            <v>0</v>
          </cell>
          <cell r="M446" t="str">
            <v>X</v>
          </cell>
          <cell r="N446" t="str">
            <v>X</v>
          </cell>
        </row>
        <row r="447">
          <cell r="F447" t="str">
            <v>X</v>
          </cell>
          <cell r="G447" t="str">
            <v>X</v>
          </cell>
          <cell r="I447">
            <v>0</v>
          </cell>
          <cell r="M447" t="str">
            <v>X</v>
          </cell>
          <cell r="N447" t="str">
            <v>X</v>
          </cell>
        </row>
        <row r="448">
          <cell r="F448" t="str">
            <v>X</v>
          </cell>
          <cell r="G448" t="str">
            <v>X</v>
          </cell>
          <cell r="I448">
            <v>0</v>
          </cell>
          <cell r="M448" t="str">
            <v>X</v>
          </cell>
          <cell r="N448" t="str">
            <v>X</v>
          </cell>
        </row>
        <row r="449">
          <cell r="F449" t="str">
            <v>X</v>
          </cell>
          <cell r="G449" t="str">
            <v>X</v>
          </cell>
          <cell r="I449">
            <v>0</v>
          </cell>
          <cell r="M449" t="str">
            <v>X</v>
          </cell>
          <cell r="N449" t="str">
            <v>X</v>
          </cell>
        </row>
        <row r="450">
          <cell r="F450" t="str">
            <v>X</v>
          </cell>
          <cell r="G450" t="str">
            <v>X</v>
          </cell>
          <cell r="I450">
            <v>0</v>
          </cell>
          <cell r="M450" t="str">
            <v>X</v>
          </cell>
          <cell r="N450" t="str">
            <v>X</v>
          </cell>
        </row>
        <row r="451">
          <cell r="F451" t="str">
            <v>X</v>
          </cell>
          <cell r="G451" t="str">
            <v>X</v>
          </cell>
          <cell r="I451">
            <v>0</v>
          </cell>
          <cell r="M451" t="str">
            <v>X</v>
          </cell>
          <cell r="N451" t="str">
            <v>X</v>
          </cell>
        </row>
        <row r="452">
          <cell r="F452" t="str">
            <v>X</v>
          </cell>
          <cell r="G452" t="str">
            <v>X</v>
          </cell>
          <cell r="I452">
            <v>0</v>
          </cell>
          <cell r="M452" t="str">
            <v>X</v>
          </cell>
          <cell r="N452" t="str">
            <v>X</v>
          </cell>
        </row>
        <row r="453">
          <cell r="F453" t="str">
            <v>X</v>
          </cell>
          <cell r="G453" t="str">
            <v>X</v>
          </cell>
          <cell r="I453">
            <v>0</v>
          </cell>
          <cell r="M453" t="str">
            <v>X</v>
          </cell>
          <cell r="N453" t="str">
            <v>X</v>
          </cell>
        </row>
        <row r="454">
          <cell r="F454" t="str">
            <v>X</v>
          </cell>
          <cell r="G454" t="str">
            <v>X</v>
          </cell>
          <cell r="I454">
            <v>0</v>
          </cell>
          <cell r="M454" t="str">
            <v>X</v>
          </cell>
          <cell r="N454" t="str">
            <v>X</v>
          </cell>
        </row>
        <row r="455">
          <cell r="F455" t="str">
            <v>X</v>
          </cell>
          <cell r="G455" t="str">
            <v>X</v>
          </cell>
          <cell r="I455">
            <v>0</v>
          </cell>
          <cell r="M455" t="str">
            <v>X</v>
          </cell>
          <cell r="N455" t="str">
            <v>X</v>
          </cell>
        </row>
        <row r="456">
          <cell r="F456" t="str">
            <v>X</v>
          </cell>
          <cell r="G456" t="str">
            <v>X</v>
          </cell>
          <cell r="I456">
            <v>0</v>
          </cell>
          <cell r="M456" t="str">
            <v>X</v>
          </cell>
          <cell r="N456" t="str">
            <v>X</v>
          </cell>
        </row>
        <row r="457">
          <cell r="F457" t="str">
            <v>X</v>
          </cell>
          <cell r="G457" t="str">
            <v>X</v>
          </cell>
          <cell r="I457">
            <v>0</v>
          </cell>
          <cell r="M457" t="str">
            <v>X</v>
          </cell>
          <cell r="N457" t="str">
            <v>X</v>
          </cell>
        </row>
        <row r="458">
          <cell r="F458" t="str">
            <v>X</v>
          </cell>
          <cell r="G458" t="str">
            <v>X</v>
          </cell>
          <cell r="I458">
            <v>0</v>
          </cell>
          <cell r="M458" t="str">
            <v>X</v>
          </cell>
          <cell r="N458" t="str">
            <v>X</v>
          </cell>
        </row>
        <row r="459">
          <cell r="F459" t="str">
            <v>X</v>
          </cell>
          <cell r="G459" t="str">
            <v>X</v>
          </cell>
          <cell r="I459">
            <v>0</v>
          </cell>
          <cell r="M459" t="str">
            <v>X</v>
          </cell>
          <cell r="N459" t="str">
            <v>X</v>
          </cell>
        </row>
        <row r="460">
          <cell r="F460" t="str">
            <v>X</v>
          </cell>
          <cell r="G460" t="str">
            <v>X</v>
          </cell>
          <cell r="I460">
            <v>0</v>
          </cell>
          <cell r="M460" t="str">
            <v>X</v>
          </cell>
          <cell r="N460" t="str">
            <v>X</v>
          </cell>
        </row>
        <row r="461">
          <cell r="F461" t="str">
            <v>X</v>
          </cell>
          <cell r="G461" t="str">
            <v>X</v>
          </cell>
          <cell r="I461">
            <v>0</v>
          </cell>
          <cell r="M461" t="str">
            <v>X</v>
          </cell>
          <cell r="N461" t="str">
            <v>X</v>
          </cell>
        </row>
        <row r="462">
          <cell r="F462" t="str">
            <v>X</v>
          </cell>
          <cell r="G462" t="str">
            <v>X</v>
          </cell>
          <cell r="I462">
            <v>0</v>
          </cell>
          <cell r="M462" t="str">
            <v>X</v>
          </cell>
          <cell r="N462" t="str">
            <v>X</v>
          </cell>
        </row>
        <row r="463">
          <cell r="F463" t="str">
            <v>X</v>
          </cell>
          <cell r="G463" t="str">
            <v>X</v>
          </cell>
          <cell r="I463">
            <v>0</v>
          </cell>
          <cell r="M463" t="str">
            <v>X</v>
          </cell>
          <cell r="N463" t="str">
            <v>X</v>
          </cell>
        </row>
        <row r="464">
          <cell r="F464" t="str">
            <v>X</v>
          </cell>
          <cell r="G464" t="str">
            <v>X</v>
          </cell>
          <cell r="I464">
            <v>0</v>
          </cell>
          <cell r="M464" t="str">
            <v>X</v>
          </cell>
          <cell r="N464" t="str">
            <v>X</v>
          </cell>
        </row>
        <row r="465">
          <cell r="F465" t="str">
            <v>X</v>
          </cell>
          <cell r="G465" t="str">
            <v>X</v>
          </cell>
          <cell r="I465">
            <v>0</v>
          </cell>
          <cell r="M465" t="str">
            <v>X</v>
          </cell>
          <cell r="N465" t="str">
            <v>X</v>
          </cell>
        </row>
        <row r="466">
          <cell r="F466" t="str">
            <v>X</v>
          </cell>
          <cell r="G466" t="str">
            <v>X</v>
          </cell>
          <cell r="I466">
            <v>0</v>
          </cell>
          <cell r="M466" t="str">
            <v>X</v>
          </cell>
          <cell r="N466" t="str">
            <v>X</v>
          </cell>
        </row>
        <row r="467">
          <cell r="F467" t="str">
            <v>X</v>
          </cell>
          <cell r="G467" t="str">
            <v>X</v>
          </cell>
          <cell r="I467">
            <v>0</v>
          </cell>
          <cell r="M467" t="str">
            <v>X</v>
          </cell>
          <cell r="N467" t="str">
            <v>X</v>
          </cell>
        </row>
        <row r="468">
          <cell r="F468" t="str">
            <v>X</v>
          </cell>
          <cell r="G468" t="str">
            <v>X</v>
          </cell>
          <cell r="I468">
            <v>0</v>
          </cell>
          <cell r="M468" t="str">
            <v>X</v>
          </cell>
          <cell r="N468" t="str">
            <v>X</v>
          </cell>
        </row>
        <row r="469">
          <cell r="F469" t="str">
            <v>X</v>
          </cell>
          <cell r="G469" t="str">
            <v>X</v>
          </cell>
          <cell r="I469">
            <v>0</v>
          </cell>
          <cell r="M469" t="str">
            <v>X</v>
          </cell>
          <cell r="N469" t="str">
            <v>X</v>
          </cell>
        </row>
        <row r="470">
          <cell r="F470" t="str">
            <v>X</v>
          </cell>
          <cell r="G470" t="str">
            <v>X</v>
          </cell>
          <cell r="I470">
            <v>0</v>
          </cell>
          <cell r="M470" t="str">
            <v>X</v>
          </cell>
          <cell r="N470" t="str">
            <v>X</v>
          </cell>
        </row>
        <row r="471">
          <cell r="F471" t="str">
            <v>X</v>
          </cell>
          <cell r="G471" t="str">
            <v>X</v>
          </cell>
          <cell r="I471">
            <v>0</v>
          </cell>
          <cell r="M471" t="str">
            <v>X</v>
          </cell>
          <cell r="N471" t="str">
            <v>X</v>
          </cell>
        </row>
        <row r="472">
          <cell r="F472" t="str">
            <v>X</v>
          </cell>
          <cell r="G472" t="str">
            <v>X</v>
          </cell>
          <cell r="I472">
            <v>0</v>
          </cell>
          <cell r="M472" t="str">
            <v>X</v>
          </cell>
          <cell r="N472" t="str">
            <v>X</v>
          </cell>
        </row>
        <row r="473">
          <cell r="F473" t="str">
            <v>X</v>
          </cell>
          <cell r="G473" t="str">
            <v>X</v>
          </cell>
          <cell r="I473">
            <v>0</v>
          </cell>
          <cell r="M473" t="str">
            <v>X</v>
          </cell>
          <cell r="N473" t="str">
            <v>X</v>
          </cell>
        </row>
        <row r="474">
          <cell r="F474" t="str">
            <v>X</v>
          </cell>
          <cell r="G474" t="str">
            <v>X</v>
          </cell>
          <cell r="I474">
            <v>0</v>
          </cell>
          <cell r="M474" t="str">
            <v>X</v>
          </cell>
          <cell r="N474" t="str">
            <v>X</v>
          </cell>
        </row>
        <row r="475">
          <cell r="F475" t="str">
            <v>X</v>
          </cell>
          <cell r="G475" t="str">
            <v>X</v>
          </cell>
          <cell r="H475">
            <v>0</v>
          </cell>
          <cell r="I475">
            <v>0</v>
          </cell>
          <cell r="M475" t="str">
            <v>X</v>
          </cell>
          <cell r="N475" t="str">
            <v>X</v>
          </cell>
        </row>
        <row r="476">
          <cell r="F476" t="str">
            <v>X</v>
          </cell>
          <cell r="G476" t="str">
            <v>X</v>
          </cell>
          <cell r="I476">
            <v>0</v>
          </cell>
          <cell r="M476" t="str">
            <v>X</v>
          </cell>
          <cell r="N476" t="str">
            <v>X</v>
          </cell>
        </row>
        <row r="477">
          <cell r="F477" t="str">
            <v>X</v>
          </cell>
          <cell r="G477" t="str">
            <v>X</v>
          </cell>
          <cell r="I477">
            <v>0</v>
          </cell>
          <cell r="M477" t="str">
            <v>X</v>
          </cell>
          <cell r="N477" t="str">
            <v>X</v>
          </cell>
        </row>
        <row r="478">
          <cell r="F478" t="str">
            <v>X</v>
          </cell>
          <cell r="G478" t="str">
            <v>X</v>
          </cell>
          <cell r="I478">
            <v>0</v>
          </cell>
          <cell r="M478" t="str">
            <v>X</v>
          </cell>
          <cell r="N478" t="str">
            <v>X</v>
          </cell>
        </row>
        <row r="479">
          <cell r="F479" t="str">
            <v>X</v>
          </cell>
          <cell r="G479" t="str">
            <v>X</v>
          </cell>
          <cell r="I479">
            <v>0</v>
          </cell>
          <cell r="M479" t="str">
            <v>X</v>
          </cell>
          <cell r="N479" t="str">
            <v>X</v>
          </cell>
        </row>
        <row r="480">
          <cell r="F480" t="str">
            <v>X</v>
          </cell>
          <cell r="G480" t="str">
            <v>X</v>
          </cell>
          <cell r="H480">
            <v>0</v>
          </cell>
          <cell r="I480">
            <v>0</v>
          </cell>
          <cell r="M480" t="str">
            <v>X</v>
          </cell>
          <cell r="N480" t="str">
            <v>X</v>
          </cell>
        </row>
        <row r="481">
          <cell r="F481" t="str">
            <v>X</v>
          </cell>
          <cell r="G481" t="str">
            <v>X</v>
          </cell>
          <cell r="I481">
            <v>0</v>
          </cell>
          <cell r="M481" t="str">
            <v>X</v>
          </cell>
          <cell r="N481" t="str">
            <v>X</v>
          </cell>
        </row>
        <row r="482">
          <cell r="F482" t="str">
            <v>X</v>
          </cell>
          <cell r="G482" t="str">
            <v>X</v>
          </cell>
          <cell r="I482">
            <v>0</v>
          </cell>
          <cell r="M482" t="str">
            <v>X</v>
          </cell>
          <cell r="N482" t="str">
            <v>X</v>
          </cell>
        </row>
        <row r="483">
          <cell r="F483" t="str">
            <v>X</v>
          </cell>
          <cell r="G483" t="str">
            <v>X</v>
          </cell>
          <cell r="I483">
            <v>0</v>
          </cell>
          <cell r="M483" t="str">
            <v>X</v>
          </cell>
          <cell r="N483" t="str">
            <v>X</v>
          </cell>
        </row>
        <row r="484">
          <cell r="F484" t="str">
            <v>X</v>
          </cell>
          <cell r="G484" t="str">
            <v>X</v>
          </cell>
          <cell r="I484">
            <v>0</v>
          </cell>
          <cell r="M484" t="str">
            <v>X</v>
          </cell>
          <cell r="N484" t="str">
            <v>X</v>
          </cell>
        </row>
        <row r="485">
          <cell r="F485" t="str">
            <v>X</v>
          </cell>
          <cell r="G485" t="str">
            <v>X</v>
          </cell>
          <cell r="I485">
            <v>0</v>
          </cell>
          <cell r="M485" t="str">
            <v>X</v>
          </cell>
          <cell r="N485" t="str">
            <v>X</v>
          </cell>
        </row>
        <row r="486">
          <cell r="F486" t="str">
            <v>X</v>
          </cell>
          <cell r="G486" t="str">
            <v>X</v>
          </cell>
          <cell r="I486">
            <v>0</v>
          </cell>
          <cell r="M486" t="str">
            <v>X</v>
          </cell>
          <cell r="N486" t="str">
            <v>X</v>
          </cell>
        </row>
        <row r="487">
          <cell r="F487" t="str">
            <v>X</v>
          </cell>
          <cell r="G487" t="str">
            <v>X</v>
          </cell>
          <cell r="I487">
            <v>0</v>
          </cell>
          <cell r="M487" t="str">
            <v>X</v>
          </cell>
          <cell r="N487" t="str">
            <v>X</v>
          </cell>
        </row>
        <row r="488">
          <cell r="F488" t="str">
            <v>X</v>
          </cell>
          <cell r="G488" t="str">
            <v>X</v>
          </cell>
          <cell r="I488">
            <v>0</v>
          </cell>
          <cell r="M488" t="str">
            <v>X</v>
          </cell>
          <cell r="N488" t="str">
            <v>X</v>
          </cell>
        </row>
        <row r="489">
          <cell r="F489" t="str">
            <v>X</v>
          </cell>
          <cell r="G489" t="str">
            <v>X</v>
          </cell>
          <cell r="I489">
            <v>0</v>
          </cell>
          <cell r="M489" t="str">
            <v>X</v>
          </cell>
          <cell r="N489" t="str">
            <v>X</v>
          </cell>
        </row>
        <row r="490">
          <cell r="F490" t="str">
            <v>X</v>
          </cell>
          <cell r="G490" t="str">
            <v>X</v>
          </cell>
          <cell r="H490">
            <v>0</v>
          </cell>
          <cell r="I490">
            <v>0</v>
          </cell>
          <cell r="M490" t="str">
            <v>X</v>
          </cell>
          <cell r="N490" t="str">
            <v>X</v>
          </cell>
        </row>
        <row r="491">
          <cell r="F491" t="str">
            <v>X</v>
          </cell>
          <cell r="G491" t="str">
            <v>X</v>
          </cell>
          <cell r="I491">
            <v>0</v>
          </cell>
          <cell r="M491" t="str">
            <v>X</v>
          </cell>
          <cell r="N491" t="str">
            <v>X</v>
          </cell>
        </row>
        <row r="492">
          <cell r="F492" t="str">
            <v>X</v>
          </cell>
          <cell r="G492" t="str">
            <v>X</v>
          </cell>
          <cell r="I492">
            <v>0</v>
          </cell>
          <cell r="M492" t="str">
            <v>X</v>
          </cell>
          <cell r="N492" t="str">
            <v>X</v>
          </cell>
        </row>
        <row r="493">
          <cell r="F493" t="str">
            <v>X</v>
          </cell>
          <cell r="G493" t="str">
            <v>X</v>
          </cell>
          <cell r="I493">
            <v>0</v>
          </cell>
          <cell r="M493" t="str">
            <v>X</v>
          </cell>
          <cell r="N493" t="str">
            <v>X</v>
          </cell>
        </row>
        <row r="494">
          <cell r="F494" t="str">
            <v>X</v>
          </cell>
          <cell r="G494" t="str">
            <v>X</v>
          </cell>
          <cell r="I494">
            <v>0</v>
          </cell>
          <cell r="M494" t="str">
            <v>X</v>
          </cell>
          <cell r="N494" t="str">
            <v>X</v>
          </cell>
        </row>
        <row r="495">
          <cell r="F495" t="str">
            <v>X</v>
          </cell>
          <cell r="G495" t="str">
            <v>X</v>
          </cell>
          <cell r="I495">
            <v>0</v>
          </cell>
          <cell r="M495" t="str">
            <v>X</v>
          </cell>
          <cell r="N495" t="str">
            <v>X</v>
          </cell>
        </row>
        <row r="496">
          <cell r="F496" t="str">
            <v>X</v>
          </cell>
          <cell r="G496" t="str">
            <v>X</v>
          </cell>
          <cell r="I496">
            <v>0</v>
          </cell>
          <cell r="M496" t="str">
            <v>X</v>
          </cell>
          <cell r="N496" t="str">
            <v>X</v>
          </cell>
        </row>
        <row r="497">
          <cell r="F497" t="str">
            <v>X</v>
          </cell>
          <cell r="G497" t="str">
            <v>X</v>
          </cell>
          <cell r="I497">
            <v>0</v>
          </cell>
          <cell r="M497" t="str">
            <v>X</v>
          </cell>
          <cell r="N497" t="str">
            <v>X</v>
          </cell>
        </row>
        <row r="498">
          <cell r="F498" t="str">
            <v>X</v>
          </cell>
          <cell r="G498" t="str">
            <v>X</v>
          </cell>
          <cell r="I498">
            <v>0</v>
          </cell>
          <cell r="M498" t="str">
            <v>X</v>
          </cell>
          <cell r="N498" t="str">
            <v>X</v>
          </cell>
        </row>
        <row r="499">
          <cell r="F499" t="str">
            <v>X</v>
          </cell>
          <cell r="G499" t="str">
            <v>X</v>
          </cell>
          <cell r="I499">
            <v>0</v>
          </cell>
          <cell r="M499" t="str">
            <v>X</v>
          </cell>
          <cell r="N499" t="str">
            <v>X</v>
          </cell>
        </row>
        <row r="500">
          <cell r="F500" t="str">
            <v>X</v>
          </cell>
          <cell r="G500" t="str">
            <v>X</v>
          </cell>
          <cell r="H500">
            <v>0</v>
          </cell>
          <cell r="I500">
            <v>0</v>
          </cell>
          <cell r="M500" t="str">
            <v>X</v>
          </cell>
          <cell r="N500" t="str">
            <v>X</v>
          </cell>
        </row>
        <row r="501">
          <cell r="F501" t="str">
            <v>X</v>
          </cell>
          <cell r="G501" t="str">
            <v>X</v>
          </cell>
          <cell r="I501">
            <v>0</v>
          </cell>
          <cell r="M501" t="str">
            <v>X</v>
          </cell>
          <cell r="N501" t="str">
            <v>X</v>
          </cell>
        </row>
        <row r="502">
          <cell r="F502" t="str">
            <v>X</v>
          </cell>
          <cell r="G502" t="str">
            <v>X</v>
          </cell>
          <cell r="I502">
            <v>0</v>
          </cell>
          <cell r="M502" t="str">
            <v>X</v>
          </cell>
          <cell r="N502" t="str">
            <v>X</v>
          </cell>
        </row>
        <row r="503">
          <cell r="F503" t="str">
            <v>X</v>
          </cell>
          <cell r="G503" t="str">
            <v>X</v>
          </cell>
          <cell r="I503">
            <v>0</v>
          </cell>
          <cell r="M503" t="str">
            <v>X</v>
          </cell>
          <cell r="N503" t="str">
            <v>X</v>
          </cell>
        </row>
        <row r="504">
          <cell r="F504" t="str">
            <v>X</v>
          </cell>
          <cell r="G504" t="str">
            <v>X</v>
          </cell>
          <cell r="I504">
            <v>0</v>
          </cell>
          <cell r="M504" t="str">
            <v>X</v>
          </cell>
          <cell r="N504" t="str">
            <v>X</v>
          </cell>
        </row>
        <row r="505">
          <cell r="F505" t="str">
            <v>X</v>
          </cell>
          <cell r="G505" t="str">
            <v>X</v>
          </cell>
          <cell r="I505">
            <v>0</v>
          </cell>
          <cell r="M505" t="str">
            <v>X</v>
          </cell>
          <cell r="N505" t="str">
            <v>X</v>
          </cell>
        </row>
        <row r="506">
          <cell r="F506" t="str">
            <v>X</v>
          </cell>
          <cell r="G506" t="str">
            <v>X</v>
          </cell>
          <cell r="I506">
            <v>0</v>
          </cell>
          <cell r="M506" t="str">
            <v>X</v>
          </cell>
          <cell r="N506" t="str">
            <v>X</v>
          </cell>
        </row>
        <row r="507">
          <cell r="F507" t="str">
            <v>X</v>
          </cell>
          <cell r="G507" t="str">
            <v>X</v>
          </cell>
          <cell r="I507">
            <v>0</v>
          </cell>
          <cell r="M507" t="str">
            <v>X</v>
          </cell>
          <cell r="N507" t="str">
            <v>X</v>
          </cell>
        </row>
        <row r="508">
          <cell r="F508" t="str">
            <v>X</v>
          </cell>
          <cell r="G508" t="str">
            <v>X</v>
          </cell>
          <cell r="I508">
            <v>0</v>
          </cell>
          <cell r="M508" t="str">
            <v>X</v>
          </cell>
          <cell r="N508" t="str">
            <v>X</v>
          </cell>
        </row>
        <row r="509">
          <cell r="F509" t="str">
            <v>X</v>
          </cell>
          <cell r="G509" t="str">
            <v>X</v>
          </cell>
          <cell r="I509">
            <v>0</v>
          </cell>
          <cell r="M509" t="str">
            <v>X</v>
          </cell>
          <cell r="N509" t="str">
            <v>X</v>
          </cell>
        </row>
        <row r="510">
          <cell r="F510" t="str">
            <v>X</v>
          </cell>
          <cell r="G510" t="str">
            <v>X</v>
          </cell>
          <cell r="I510">
            <v>0</v>
          </cell>
          <cell r="M510" t="str">
            <v>X</v>
          </cell>
          <cell r="N510" t="str">
            <v>X</v>
          </cell>
        </row>
        <row r="511">
          <cell r="F511" t="str">
            <v>X</v>
          </cell>
          <cell r="G511" t="str">
            <v>X</v>
          </cell>
          <cell r="I511">
            <v>0</v>
          </cell>
          <cell r="M511" t="str">
            <v>X</v>
          </cell>
          <cell r="N511" t="str">
            <v>X</v>
          </cell>
        </row>
        <row r="512">
          <cell r="F512" t="str">
            <v>X</v>
          </cell>
          <cell r="G512" t="str">
            <v>X</v>
          </cell>
          <cell r="I512">
            <v>0</v>
          </cell>
          <cell r="M512" t="str">
            <v>X</v>
          </cell>
          <cell r="N512" t="str">
            <v>X</v>
          </cell>
        </row>
        <row r="513">
          <cell r="F513" t="str">
            <v>X</v>
          </cell>
          <cell r="G513" t="str">
            <v>X</v>
          </cell>
          <cell r="I513">
            <v>0</v>
          </cell>
          <cell r="M513" t="str">
            <v>X</v>
          </cell>
          <cell r="N513" t="str">
            <v>X</v>
          </cell>
        </row>
        <row r="514">
          <cell r="F514" t="str">
            <v>X</v>
          </cell>
          <cell r="G514" t="str">
            <v>X</v>
          </cell>
          <cell r="I514">
            <v>0</v>
          </cell>
          <cell r="M514" t="str">
            <v>X</v>
          </cell>
          <cell r="N514" t="str">
            <v>X</v>
          </cell>
        </row>
        <row r="515">
          <cell r="F515" t="str">
            <v>X</v>
          </cell>
          <cell r="G515" t="str">
            <v>X</v>
          </cell>
          <cell r="I515">
            <v>0</v>
          </cell>
          <cell r="M515" t="str">
            <v>X</v>
          </cell>
          <cell r="N515" t="str">
            <v>X</v>
          </cell>
        </row>
        <row r="516">
          <cell r="F516" t="str">
            <v>X</v>
          </cell>
          <cell r="G516" t="str">
            <v>X</v>
          </cell>
          <cell r="I516">
            <v>0</v>
          </cell>
          <cell r="M516" t="str">
            <v>X</v>
          </cell>
          <cell r="N516" t="str">
            <v>X</v>
          </cell>
        </row>
        <row r="517">
          <cell r="F517" t="str">
            <v>X</v>
          </cell>
          <cell r="G517" t="str">
            <v>X</v>
          </cell>
          <cell r="I517">
            <v>0</v>
          </cell>
          <cell r="M517" t="str">
            <v>X</v>
          </cell>
          <cell r="N517" t="str">
            <v>X</v>
          </cell>
        </row>
        <row r="518">
          <cell r="F518" t="str">
            <v>X</v>
          </cell>
          <cell r="G518" t="str">
            <v>X</v>
          </cell>
          <cell r="I518">
            <v>0</v>
          </cell>
          <cell r="M518" t="str">
            <v>X</v>
          </cell>
          <cell r="N518" t="str">
            <v>X</v>
          </cell>
        </row>
        <row r="519">
          <cell r="F519" t="str">
            <v>X</v>
          </cell>
          <cell r="G519" t="str">
            <v>X</v>
          </cell>
          <cell r="I519">
            <v>0</v>
          </cell>
          <cell r="M519" t="str">
            <v>X</v>
          </cell>
          <cell r="N519" t="str">
            <v>X</v>
          </cell>
        </row>
        <row r="520">
          <cell r="F520" t="str">
            <v>X</v>
          </cell>
          <cell r="G520" t="str">
            <v>X</v>
          </cell>
          <cell r="I520">
            <v>0</v>
          </cell>
          <cell r="M520" t="str">
            <v>X</v>
          </cell>
          <cell r="N520" t="str">
            <v>X</v>
          </cell>
        </row>
        <row r="521">
          <cell r="F521" t="str">
            <v>X</v>
          </cell>
          <cell r="G521" t="str">
            <v>X</v>
          </cell>
          <cell r="I521">
            <v>0</v>
          </cell>
          <cell r="M521" t="str">
            <v>X</v>
          </cell>
          <cell r="N521" t="str">
            <v>X</v>
          </cell>
        </row>
        <row r="522">
          <cell r="F522" t="str">
            <v>X</v>
          </cell>
          <cell r="G522" t="str">
            <v>X</v>
          </cell>
          <cell r="I522">
            <v>0</v>
          </cell>
          <cell r="M522" t="str">
            <v>X</v>
          </cell>
          <cell r="N522" t="str">
            <v>X</v>
          </cell>
        </row>
        <row r="523">
          <cell r="F523" t="str">
            <v>X</v>
          </cell>
          <cell r="G523" t="str">
            <v>X</v>
          </cell>
          <cell r="I523">
            <v>0</v>
          </cell>
          <cell r="M523" t="str">
            <v>X</v>
          </cell>
          <cell r="N523" t="str">
            <v>X</v>
          </cell>
        </row>
        <row r="524">
          <cell r="F524">
            <v>0</v>
          </cell>
          <cell r="G524" t="str">
            <v>X</v>
          </cell>
          <cell r="H524">
            <v>0</v>
          </cell>
          <cell r="I524">
            <v>0</v>
          </cell>
          <cell r="M524">
            <v>0</v>
          </cell>
          <cell r="N524" t="str">
            <v>X</v>
          </cell>
        </row>
        <row r="525">
          <cell r="F525">
            <v>0</v>
          </cell>
          <cell r="G525" t="str">
            <v>X</v>
          </cell>
          <cell r="H525">
            <v>0</v>
          </cell>
          <cell r="I525">
            <v>0</v>
          </cell>
          <cell r="M525">
            <v>0</v>
          </cell>
          <cell r="N525" t="str">
            <v>X</v>
          </cell>
        </row>
        <row r="526">
          <cell r="G526" t="str">
            <v>X</v>
          </cell>
          <cell r="M526">
            <v>0</v>
          </cell>
          <cell r="N526" t="str">
            <v>X</v>
          </cell>
          <cell r="R526">
            <v>214</v>
          </cell>
          <cell r="S526">
            <v>210</v>
          </cell>
        </row>
        <row r="527">
          <cell r="G527" t="str">
            <v>X</v>
          </cell>
          <cell r="M527">
            <v>0</v>
          </cell>
          <cell r="N527" t="str">
            <v>X</v>
          </cell>
          <cell r="R527">
            <v>214</v>
          </cell>
          <cell r="S527">
            <v>210</v>
          </cell>
        </row>
        <row r="528">
          <cell r="F528">
            <v>0</v>
          </cell>
          <cell r="G528" t="str">
            <v>X</v>
          </cell>
          <cell r="H528">
            <v>0</v>
          </cell>
          <cell r="I528">
            <v>0</v>
          </cell>
          <cell r="M528">
            <v>0</v>
          </cell>
          <cell r="N528" t="str">
            <v>X</v>
          </cell>
        </row>
        <row r="529">
          <cell r="G529" t="str">
            <v>X</v>
          </cell>
          <cell r="M529">
            <v>0</v>
          </cell>
          <cell r="N529" t="str">
            <v>X</v>
          </cell>
          <cell r="R529">
            <v>214</v>
          </cell>
          <cell r="S529">
            <v>210</v>
          </cell>
        </row>
        <row r="530">
          <cell r="G530" t="str">
            <v>X</v>
          </cell>
          <cell r="M530">
            <v>0</v>
          </cell>
          <cell r="N530" t="str">
            <v>X</v>
          </cell>
          <cell r="R530">
            <v>214</v>
          </cell>
          <cell r="S530">
            <v>210</v>
          </cell>
        </row>
        <row r="531">
          <cell r="F531" t="str">
            <v>X</v>
          </cell>
          <cell r="G531">
            <v>0</v>
          </cell>
          <cell r="H531">
            <v>0</v>
          </cell>
          <cell r="I531">
            <v>0</v>
          </cell>
          <cell r="M531" t="str">
            <v>X</v>
          </cell>
          <cell r="N531">
            <v>0</v>
          </cell>
        </row>
        <row r="532">
          <cell r="F532" t="str">
            <v>X</v>
          </cell>
          <cell r="M532" t="str">
            <v>X</v>
          </cell>
          <cell r="N532">
            <v>0</v>
          </cell>
          <cell r="R532">
            <v>214</v>
          </cell>
          <cell r="S532">
            <v>210</v>
          </cell>
        </row>
        <row r="533">
          <cell r="F533" t="str">
            <v>X</v>
          </cell>
          <cell r="M533" t="str">
            <v>X</v>
          </cell>
          <cell r="N533">
            <v>0</v>
          </cell>
          <cell r="R533">
            <v>214</v>
          </cell>
          <cell r="S533">
            <v>210</v>
          </cell>
        </row>
        <row r="534">
          <cell r="G534" t="str">
            <v>X</v>
          </cell>
          <cell r="M534">
            <v>0</v>
          </cell>
          <cell r="N534" t="str">
            <v>X</v>
          </cell>
          <cell r="R534">
            <v>214</v>
          </cell>
          <cell r="S534">
            <v>210</v>
          </cell>
        </row>
        <row r="535">
          <cell r="F535">
            <v>0</v>
          </cell>
          <cell r="G535" t="str">
            <v>X</v>
          </cell>
          <cell r="H535">
            <v>0</v>
          </cell>
          <cell r="I535">
            <v>0</v>
          </cell>
          <cell r="M535">
            <v>0</v>
          </cell>
          <cell r="N535" t="str">
            <v>X</v>
          </cell>
        </row>
        <row r="536">
          <cell r="F536">
            <v>0</v>
          </cell>
          <cell r="G536" t="str">
            <v>X</v>
          </cell>
          <cell r="H536">
            <v>0</v>
          </cell>
          <cell r="I536">
            <v>0</v>
          </cell>
          <cell r="M536">
            <v>0</v>
          </cell>
          <cell r="N536" t="str">
            <v>X</v>
          </cell>
        </row>
        <row r="537">
          <cell r="G537" t="str">
            <v>X</v>
          </cell>
          <cell r="M537">
            <v>0</v>
          </cell>
          <cell r="N537" t="str">
            <v>X</v>
          </cell>
          <cell r="R537">
            <v>213</v>
          </cell>
          <cell r="S537">
            <v>210</v>
          </cell>
        </row>
        <row r="538">
          <cell r="G538" t="str">
            <v>X</v>
          </cell>
          <cell r="M538">
            <v>0</v>
          </cell>
          <cell r="N538" t="str">
            <v>X</v>
          </cell>
          <cell r="R538">
            <v>213</v>
          </cell>
          <cell r="S538">
            <v>210</v>
          </cell>
        </row>
        <row r="539">
          <cell r="F539">
            <v>0</v>
          </cell>
          <cell r="G539" t="str">
            <v>X</v>
          </cell>
          <cell r="H539">
            <v>0</v>
          </cell>
          <cell r="I539">
            <v>0</v>
          </cell>
          <cell r="M539">
            <v>0</v>
          </cell>
          <cell r="N539" t="str">
            <v>X</v>
          </cell>
        </row>
        <row r="540">
          <cell r="G540" t="str">
            <v>X</v>
          </cell>
          <cell r="M540">
            <v>0</v>
          </cell>
          <cell r="N540" t="str">
            <v>X</v>
          </cell>
          <cell r="R540">
            <v>213</v>
          </cell>
          <cell r="S540">
            <v>210</v>
          </cell>
        </row>
        <row r="541">
          <cell r="G541" t="str">
            <v>X</v>
          </cell>
          <cell r="M541">
            <v>0</v>
          </cell>
          <cell r="N541" t="str">
            <v>X</v>
          </cell>
          <cell r="R541">
            <v>213</v>
          </cell>
          <cell r="S541">
            <v>210</v>
          </cell>
        </row>
        <row r="542">
          <cell r="F542">
            <v>0</v>
          </cell>
          <cell r="G542" t="str">
            <v>X</v>
          </cell>
          <cell r="H542">
            <v>0</v>
          </cell>
          <cell r="I542">
            <v>0</v>
          </cell>
          <cell r="M542">
            <v>0</v>
          </cell>
          <cell r="N542" t="str">
            <v>X</v>
          </cell>
        </row>
        <row r="543">
          <cell r="G543" t="str">
            <v>X</v>
          </cell>
          <cell r="M543">
            <v>0</v>
          </cell>
          <cell r="N543" t="str">
            <v>X</v>
          </cell>
          <cell r="R543">
            <v>215</v>
          </cell>
          <cell r="S543">
            <v>210</v>
          </cell>
        </row>
        <row r="544">
          <cell r="G544" t="str">
            <v>X</v>
          </cell>
          <cell r="M544">
            <v>0</v>
          </cell>
          <cell r="N544" t="str">
            <v>X</v>
          </cell>
          <cell r="R544">
            <v>215</v>
          </cell>
          <cell r="S544">
            <v>210</v>
          </cell>
        </row>
        <row r="545">
          <cell r="G545" t="str">
            <v>X</v>
          </cell>
          <cell r="M545">
            <v>0</v>
          </cell>
          <cell r="N545" t="str">
            <v>X</v>
          </cell>
          <cell r="R545">
            <v>213</v>
          </cell>
          <cell r="S545">
            <v>210</v>
          </cell>
        </row>
        <row r="546">
          <cell r="F546">
            <v>0</v>
          </cell>
          <cell r="G546" t="str">
            <v>X</v>
          </cell>
          <cell r="H546">
            <v>0</v>
          </cell>
          <cell r="I546">
            <v>0</v>
          </cell>
          <cell r="M546">
            <v>0</v>
          </cell>
          <cell r="N546" t="str">
            <v>X</v>
          </cell>
        </row>
        <row r="547">
          <cell r="G547" t="str">
            <v>X</v>
          </cell>
          <cell r="M547">
            <v>0</v>
          </cell>
          <cell r="N547" t="str">
            <v>X</v>
          </cell>
          <cell r="S547">
            <v>260</v>
          </cell>
        </row>
        <row r="548">
          <cell r="F548">
            <v>0</v>
          </cell>
          <cell r="G548" t="str">
            <v>X</v>
          </cell>
          <cell r="H548">
            <v>0</v>
          </cell>
          <cell r="I548">
            <v>0</v>
          </cell>
          <cell r="M548">
            <v>0</v>
          </cell>
          <cell r="N548" t="str">
            <v>X</v>
          </cell>
        </row>
        <row r="549">
          <cell r="G549" t="str">
            <v>X</v>
          </cell>
          <cell r="M549">
            <v>0</v>
          </cell>
          <cell r="N549" t="str">
            <v>X</v>
          </cell>
          <cell r="S549">
            <v>260</v>
          </cell>
        </row>
        <row r="550">
          <cell r="G550" t="str">
            <v>X</v>
          </cell>
          <cell r="M550">
            <v>0</v>
          </cell>
          <cell r="N550" t="str">
            <v>X</v>
          </cell>
          <cell r="S550">
            <v>260</v>
          </cell>
        </row>
        <row r="551">
          <cell r="G551" t="str">
            <v>X</v>
          </cell>
          <cell r="M551">
            <v>0</v>
          </cell>
          <cell r="N551" t="str">
            <v>X</v>
          </cell>
          <cell r="S551">
            <v>260</v>
          </cell>
        </row>
        <row r="552">
          <cell r="G552" t="str">
            <v>X</v>
          </cell>
          <cell r="M552">
            <v>0</v>
          </cell>
          <cell r="N552" t="str">
            <v>X</v>
          </cell>
          <cell r="R552">
            <v>270</v>
          </cell>
        </row>
        <row r="553">
          <cell r="G553" t="str">
            <v>X</v>
          </cell>
          <cell r="M553">
            <v>0</v>
          </cell>
          <cell r="N553" t="str">
            <v>X</v>
          </cell>
          <cell r="R553">
            <v>270</v>
          </cell>
        </row>
        <row r="554">
          <cell r="F554">
            <v>0</v>
          </cell>
          <cell r="G554" t="str">
            <v>X</v>
          </cell>
          <cell r="H554">
            <v>0</v>
          </cell>
          <cell r="I554">
            <v>0</v>
          </cell>
          <cell r="M554">
            <v>0</v>
          </cell>
          <cell r="N554" t="str">
            <v>X</v>
          </cell>
        </row>
        <row r="555">
          <cell r="G555" t="str">
            <v>X</v>
          </cell>
          <cell r="M555">
            <v>0</v>
          </cell>
          <cell r="N555" t="str">
            <v>X</v>
          </cell>
          <cell r="S555">
            <v>260</v>
          </cell>
        </row>
        <row r="556">
          <cell r="G556" t="str">
            <v>X</v>
          </cell>
          <cell r="M556">
            <v>0</v>
          </cell>
          <cell r="N556" t="str">
            <v>X</v>
          </cell>
          <cell r="S556">
            <v>260</v>
          </cell>
        </row>
        <row r="557">
          <cell r="G557" t="str">
            <v>X</v>
          </cell>
          <cell r="M557">
            <v>0</v>
          </cell>
          <cell r="N557" t="str">
            <v>X</v>
          </cell>
          <cell r="S557">
            <v>260</v>
          </cell>
        </row>
        <row r="558">
          <cell r="F558">
            <v>0</v>
          </cell>
          <cell r="G558" t="str">
            <v>X</v>
          </cell>
          <cell r="H558">
            <v>0</v>
          </cell>
          <cell r="I558">
            <v>0</v>
          </cell>
          <cell r="M558">
            <v>0</v>
          </cell>
          <cell r="N558" t="str">
            <v>X</v>
          </cell>
        </row>
        <row r="559">
          <cell r="F559">
            <v>0</v>
          </cell>
          <cell r="G559" t="str">
            <v>X</v>
          </cell>
          <cell r="H559">
            <v>0</v>
          </cell>
          <cell r="I559">
            <v>0</v>
          </cell>
          <cell r="M559">
            <v>0</v>
          </cell>
          <cell r="N559" t="str">
            <v>X</v>
          </cell>
        </row>
        <row r="560">
          <cell r="G560" t="str">
            <v>X</v>
          </cell>
          <cell r="M560">
            <v>0</v>
          </cell>
          <cell r="N560" t="str">
            <v>X</v>
          </cell>
          <cell r="S560">
            <v>260</v>
          </cell>
        </row>
        <row r="561">
          <cell r="G561" t="str">
            <v>X</v>
          </cell>
          <cell r="M561">
            <v>0</v>
          </cell>
          <cell r="N561" t="str">
            <v>X</v>
          </cell>
          <cell r="S561">
            <v>260</v>
          </cell>
        </row>
        <row r="562">
          <cell r="G562" t="str">
            <v>X</v>
          </cell>
          <cell r="M562">
            <v>0</v>
          </cell>
          <cell r="N562" t="str">
            <v>X</v>
          </cell>
          <cell r="S562">
            <v>260</v>
          </cell>
        </row>
        <row r="563">
          <cell r="G563" t="str">
            <v>X</v>
          </cell>
          <cell r="M563">
            <v>0</v>
          </cell>
          <cell r="N563" t="str">
            <v>X</v>
          </cell>
          <cell r="S563">
            <v>260</v>
          </cell>
        </row>
        <row r="564">
          <cell r="F564">
            <v>0</v>
          </cell>
          <cell r="G564" t="str">
            <v>X</v>
          </cell>
          <cell r="H564">
            <v>0</v>
          </cell>
          <cell r="I564">
            <v>0</v>
          </cell>
          <cell r="M564">
            <v>0</v>
          </cell>
          <cell r="N564" t="str">
            <v>X</v>
          </cell>
        </row>
        <row r="565">
          <cell r="G565" t="str">
            <v>X</v>
          </cell>
          <cell r="M565">
            <v>0</v>
          </cell>
          <cell r="N565" t="str">
            <v>X</v>
          </cell>
          <cell r="S565">
            <v>260</v>
          </cell>
        </row>
        <row r="566">
          <cell r="G566" t="str">
            <v>X</v>
          </cell>
          <cell r="M566">
            <v>0</v>
          </cell>
          <cell r="N566" t="str">
            <v>X</v>
          </cell>
          <cell r="S566">
            <v>260</v>
          </cell>
        </row>
        <row r="567">
          <cell r="F567">
            <v>0</v>
          </cell>
          <cell r="G567" t="str">
            <v>X</v>
          </cell>
          <cell r="H567">
            <v>0</v>
          </cell>
          <cell r="I567">
            <v>0</v>
          </cell>
          <cell r="M567">
            <v>0</v>
          </cell>
          <cell r="N567" t="str">
            <v>X</v>
          </cell>
        </row>
        <row r="568">
          <cell r="G568" t="str">
            <v>X</v>
          </cell>
          <cell r="M568">
            <v>0</v>
          </cell>
          <cell r="N568" t="str">
            <v>X</v>
          </cell>
          <cell r="S568">
            <v>250</v>
          </cell>
        </row>
        <row r="569">
          <cell r="G569" t="str">
            <v>X</v>
          </cell>
          <cell r="M569">
            <v>0</v>
          </cell>
          <cell r="N569" t="str">
            <v>X</v>
          </cell>
          <cell r="S569">
            <v>250</v>
          </cell>
        </row>
        <row r="570">
          <cell r="G570" t="str">
            <v>X</v>
          </cell>
          <cell r="M570">
            <v>0</v>
          </cell>
          <cell r="N570" t="str">
            <v>X</v>
          </cell>
          <cell r="S570">
            <v>260</v>
          </cell>
        </row>
        <row r="571">
          <cell r="G571" t="str">
            <v>X</v>
          </cell>
          <cell r="M571">
            <v>0</v>
          </cell>
          <cell r="N571" t="str">
            <v>X</v>
          </cell>
          <cell r="S571">
            <v>260</v>
          </cell>
        </row>
        <row r="572">
          <cell r="G572" t="str">
            <v>X</v>
          </cell>
          <cell r="M572">
            <v>0</v>
          </cell>
          <cell r="N572" t="str">
            <v>X</v>
          </cell>
          <cell r="S572">
            <v>260</v>
          </cell>
        </row>
        <row r="573">
          <cell r="G573" t="str">
            <v>X</v>
          </cell>
          <cell r="M573">
            <v>0</v>
          </cell>
          <cell r="N573" t="str">
            <v>X</v>
          </cell>
          <cell r="S573">
            <v>260</v>
          </cell>
        </row>
        <row r="574">
          <cell r="F574">
            <v>0</v>
          </cell>
          <cell r="G574" t="str">
            <v>X</v>
          </cell>
          <cell r="H574">
            <v>0</v>
          </cell>
          <cell r="I574">
            <v>0</v>
          </cell>
          <cell r="M574">
            <v>0</v>
          </cell>
          <cell r="N574" t="str">
            <v>X</v>
          </cell>
        </row>
        <row r="575">
          <cell r="G575" t="str">
            <v>X</v>
          </cell>
          <cell r="M575">
            <v>0</v>
          </cell>
          <cell r="N575" t="str">
            <v>X</v>
          </cell>
          <cell r="S575">
            <v>260</v>
          </cell>
        </row>
        <row r="576">
          <cell r="G576" t="str">
            <v>X</v>
          </cell>
          <cell r="M576">
            <v>0</v>
          </cell>
          <cell r="N576" t="str">
            <v>X</v>
          </cell>
          <cell r="S576">
            <v>260</v>
          </cell>
        </row>
        <row r="577">
          <cell r="G577" t="str">
            <v>X</v>
          </cell>
          <cell r="M577">
            <v>0</v>
          </cell>
          <cell r="N577" t="str">
            <v>X</v>
          </cell>
          <cell r="S577">
            <v>260</v>
          </cell>
        </row>
        <row r="578">
          <cell r="F578">
            <v>0</v>
          </cell>
          <cell r="G578" t="str">
            <v>X</v>
          </cell>
          <cell r="H578">
            <v>0</v>
          </cell>
          <cell r="I578">
            <v>0</v>
          </cell>
          <cell r="M578">
            <v>0</v>
          </cell>
          <cell r="N578" t="str">
            <v>X</v>
          </cell>
        </row>
        <row r="579">
          <cell r="F579">
            <v>0</v>
          </cell>
          <cell r="G579" t="str">
            <v>X</v>
          </cell>
          <cell r="H579">
            <v>0</v>
          </cell>
          <cell r="I579">
            <v>0</v>
          </cell>
          <cell r="M579">
            <v>0</v>
          </cell>
          <cell r="N579" t="str">
            <v>X</v>
          </cell>
        </row>
        <row r="580">
          <cell r="G580" t="str">
            <v>X</v>
          </cell>
          <cell r="M580">
            <v>0</v>
          </cell>
          <cell r="N580" t="str">
            <v>X</v>
          </cell>
          <cell r="S580">
            <v>260</v>
          </cell>
        </row>
        <row r="581">
          <cell r="G581" t="str">
            <v>X</v>
          </cell>
          <cell r="M581">
            <v>0</v>
          </cell>
          <cell r="N581" t="str">
            <v>X</v>
          </cell>
          <cell r="S581">
            <v>260</v>
          </cell>
        </row>
        <row r="582">
          <cell r="G582" t="str">
            <v>X</v>
          </cell>
          <cell r="M582">
            <v>0</v>
          </cell>
          <cell r="N582" t="str">
            <v>X</v>
          </cell>
          <cell r="S582">
            <v>260</v>
          </cell>
        </row>
        <row r="583">
          <cell r="F583">
            <v>0</v>
          </cell>
          <cell r="G583" t="str">
            <v>X</v>
          </cell>
          <cell r="H583">
            <v>0</v>
          </cell>
          <cell r="I583">
            <v>0</v>
          </cell>
          <cell r="M583">
            <v>0</v>
          </cell>
          <cell r="N583" t="str">
            <v>X</v>
          </cell>
        </row>
        <row r="584">
          <cell r="F584">
            <v>0</v>
          </cell>
          <cell r="G584" t="str">
            <v>X</v>
          </cell>
          <cell r="H584">
            <v>0</v>
          </cell>
          <cell r="I584">
            <v>0</v>
          </cell>
          <cell r="M584">
            <v>0</v>
          </cell>
          <cell r="N584" t="str">
            <v>X</v>
          </cell>
        </row>
        <row r="585">
          <cell r="G585" t="str">
            <v>X</v>
          </cell>
          <cell r="M585">
            <v>0</v>
          </cell>
          <cell r="N585" t="str">
            <v>X</v>
          </cell>
          <cell r="R585">
            <v>144</v>
          </cell>
          <cell r="S585">
            <v>140</v>
          </cell>
        </row>
        <row r="586">
          <cell r="G586" t="str">
            <v>X</v>
          </cell>
          <cell r="M586">
            <v>0</v>
          </cell>
          <cell r="N586" t="str">
            <v>X</v>
          </cell>
          <cell r="R586">
            <v>144</v>
          </cell>
          <cell r="S586">
            <v>140</v>
          </cell>
        </row>
        <row r="587">
          <cell r="G587" t="str">
            <v>X</v>
          </cell>
          <cell r="M587">
            <v>0</v>
          </cell>
          <cell r="N587" t="str">
            <v>X</v>
          </cell>
          <cell r="R587">
            <v>144</v>
          </cell>
          <cell r="S587">
            <v>140</v>
          </cell>
        </row>
        <row r="588">
          <cell r="G588" t="str">
            <v>X</v>
          </cell>
          <cell r="M588">
            <v>0</v>
          </cell>
          <cell r="N588" t="str">
            <v>X</v>
          </cell>
          <cell r="R588">
            <v>144</v>
          </cell>
          <cell r="S588">
            <v>140</v>
          </cell>
        </row>
        <row r="589">
          <cell r="G589" t="str">
            <v>X</v>
          </cell>
          <cell r="M589">
            <v>0</v>
          </cell>
          <cell r="N589" t="str">
            <v>X</v>
          </cell>
          <cell r="R589">
            <v>144</v>
          </cell>
          <cell r="S589">
            <v>140</v>
          </cell>
        </row>
        <row r="590">
          <cell r="G590" t="str">
            <v>X</v>
          </cell>
          <cell r="M590">
            <v>0</v>
          </cell>
          <cell r="N590" t="str">
            <v>X</v>
          </cell>
          <cell r="R590">
            <v>144</v>
          </cell>
          <cell r="S590">
            <v>140</v>
          </cell>
        </row>
        <row r="591">
          <cell r="G591" t="str">
            <v>X</v>
          </cell>
          <cell r="M591">
            <v>0</v>
          </cell>
          <cell r="N591" t="str">
            <v>X</v>
          </cell>
          <cell r="R591">
            <v>144</v>
          </cell>
          <cell r="S591">
            <v>140</v>
          </cell>
        </row>
        <row r="592">
          <cell r="F592">
            <v>0</v>
          </cell>
          <cell r="G592" t="str">
            <v>X</v>
          </cell>
          <cell r="H592">
            <v>0</v>
          </cell>
          <cell r="I592">
            <v>0</v>
          </cell>
          <cell r="M592">
            <v>0</v>
          </cell>
          <cell r="N592" t="str">
            <v>X</v>
          </cell>
        </row>
        <row r="593">
          <cell r="G593" t="str">
            <v>X</v>
          </cell>
          <cell r="M593">
            <v>0</v>
          </cell>
          <cell r="N593" t="str">
            <v>X</v>
          </cell>
          <cell r="R593">
            <v>144</v>
          </cell>
          <cell r="S593">
            <v>140</v>
          </cell>
        </row>
        <row r="594">
          <cell r="G594" t="str">
            <v>X</v>
          </cell>
          <cell r="M594">
            <v>0</v>
          </cell>
          <cell r="N594" t="str">
            <v>X</v>
          </cell>
          <cell r="R594">
            <v>144</v>
          </cell>
          <cell r="S594">
            <v>140</v>
          </cell>
        </row>
        <row r="595">
          <cell r="G595" t="str">
            <v>X</v>
          </cell>
          <cell r="M595">
            <v>0</v>
          </cell>
          <cell r="N595" t="str">
            <v>X</v>
          </cell>
          <cell r="R595">
            <v>144</v>
          </cell>
          <cell r="S595">
            <v>140</v>
          </cell>
        </row>
        <row r="596">
          <cell r="G596" t="str">
            <v>X</v>
          </cell>
          <cell r="M596">
            <v>0</v>
          </cell>
          <cell r="N596" t="str">
            <v>X</v>
          </cell>
          <cell r="R596">
            <v>144</v>
          </cell>
          <cell r="S596">
            <v>140</v>
          </cell>
        </row>
        <row r="597">
          <cell r="G597" t="str">
            <v>X</v>
          </cell>
          <cell r="M597">
            <v>0</v>
          </cell>
          <cell r="N597" t="str">
            <v>X</v>
          </cell>
          <cell r="R597">
            <v>144</v>
          </cell>
          <cell r="S597">
            <v>140</v>
          </cell>
        </row>
        <row r="598">
          <cell r="G598" t="str">
            <v>X</v>
          </cell>
          <cell r="M598">
            <v>0</v>
          </cell>
          <cell r="N598" t="str">
            <v>X</v>
          </cell>
          <cell r="R598">
            <v>144</v>
          </cell>
          <cell r="S598">
            <v>140</v>
          </cell>
        </row>
        <row r="599">
          <cell r="F599">
            <v>0</v>
          </cell>
          <cell r="G599" t="str">
            <v>X</v>
          </cell>
          <cell r="H599">
            <v>0</v>
          </cell>
          <cell r="I599">
            <v>0</v>
          </cell>
          <cell r="M599">
            <v>0</v>
          </cell>
          <cell r="N599" t="str">
            <v>X</v>
          </cell>
        </row>
        <row r="600">
          <cell r="G600" t="str">
            <v>X</v>
          </cell>
          <cell r="M600">
            <v>0</v>
          </cell>
          <cell r="N600" t="str">
            <v>X</v>
          </cell>
          <cell r="S600">
            <v>250</v>
          </cell>
        </row>
        <row r="601">
          <cell r="G601" t="str">
            <v>X</v>
          </cell>
          <cell r="M601">
            <v>0</v>
          </cell>
          <cell r="N601" t="str">
            <v>X</v>
          </cell>
          <cell r="S601">
            <v>250</v>
          </cell>
        </row>
        <row r="602">
          <cell r="G602" t="str">
            <v>X</v>
          </cell>
          <cell r="M602">
            <v>0</v>
          </cell>
          <cell r="N602" t="str">
            <v>X</v>
          </cell>
          <cell r="S602">
            <v>250</v>
          </cell>
        </row>
        <row r="603">
          <cell r="G603" t="str">
            <v>X</v>
          </cell>
          <cell r="M603">
            <v>0</v>
          </cell>
          <cell r="N603" t="str">
            <v>X</v>
          </cell>
          <cell r="S603">
            <v>250</v>
          </cell>
        </row>
        <row r="604">
          <cell r="G604" t="str">
            <v>X</v>
          </cell>
          <cell r="M604">
            <v>0</v>
          </cell>
          <cell r="N604" t="str">
            <v>X</v>
          </cell>
          <cell r="S604">
            <v>250</v>
          </cell>
        </row>
        <row r="605">
          <cell r="F605">
            <v>0</v>
          </cell>
          <cell r="G605" t="str">
            <v>X</v>
          </cell>
          <cell r="H605">
            <v>0</v>
          </cell>
          <cell r="I605">
            <v>0</v>
          </cell>
          <cell r="M605">
            <v>0</v>
          </cell>
          <cell r="N605" t="str">
            <v>X</v>
          </cell>
        </row>
        <row r="606">
          <cell r="G606" t="str">
            <v>X</v>
          </cell>
          <cell r="M606">
            <v>0</v>
          </cell>
          <cell r="N606" t="str">
            <v>X</v>
          </cell>
          <cell r="S606">
            <v>250</v>
          </cell>
        </row>
        <row r="607">
          <cell r="G607" t="str">
            <v>X</v>
          </cell>
          <cell r="M607">
            <v>0</v>
          </cell>
          <cell r="N607" t="str">
            <v>X</v>
          </cell>
          <cell r="S607">
            <v>250</v>
          </cell>
        </row>
        <row r="608">
          <cell r="G608" t="str">
            <v>X</v>
          </cell>
          <cell r="M608">
            <v>0</v>
          </cell>
          <cell r="N608" t="str">
            <v>X</v>
          </cell>
          <cell r="S608">
            <v>250</v>
          </cell>
        </row>
        <row r="609">
          <cell r="G609" t="str">
            <v>X</v>
          </cell>
          <cell r="M609">
            <v>0</v>
          </cell>
          <cell r="N609" t="str">
            <v>X</v>
          </cell>
          <cell r="S609">
            <v>250</v>
          </cell>
        </row>
        <row r="610">
          <cell r="G610" t="str">
            <v>X</v>
          </cell>
          <cell r="M610">
            <v>0</v>
          </cell>
          <cell r="N610" t="str">
            <v>X</v>
          </cell>
          <cell r="S610">
            <v>250</v>
          </cell>
        </row>
        <row r="611">
          <cell r="G611" t="str">
            <v>X</v>
          </cell>
          <cell r="M611">
            <v>0</v>
          </cell>
          <cell r="N611" t="str">
            <v>X</v>
          </cell>
          <cell r="S611">
            <v>250</v>
          </cell>
        </row>
        <row r="612">
          <cell r="G612" t="str">
            <v>X</v>
          </cell>
          <cell r="M612">
            <v>0</v>
          </cell>
          <cell r="N612" t="str">
            <v>X</v>
          </cell>
          <cell r="S612">
            <v>250</v>
          </cell>
        </row>
        <row r="613">
          <cell r="F613">
            <v>0</v>
          </cell>
          <cell r="G613" t="str">
            <v>X</v>
          </cell>
          <cell r="H613">
            <v>0</v>
          </cell>
          <cell r="I613">
            <v>0</v>
          </cell>
          <cell r="M613">
            <v>0</v>
          </cell>
          <cell r="N613" t="str">
            <v>X</v>
          </cell>
        </row>
        <row r="614">
          <cell r="G614" t="str">
            <v>X</v>
          </cell>
          <cell r="M614">
            <v>0</v>
          </cell>
          <cell r="N614" t="str">
            <v>X</v>
          </cell>
          <cell r="R614">
            <v>141</v>
          </cell>
          <cell r="S614">
            <v>140</v>
          </cell>
        </row>
        <row r="615">
          <cell r="G615" t="str">
            <v>X</v>
          </cell>
          <cell r="M615">
            <v>0</v>
          </cell>
          <cell r="N615" t="str">
            <v>X</v>
          </cell>
          <cell r="R615">
            <v>142</v>
          </cell>
          <cell r="S615">
            <v>140</v>
          </cell>
        </row>
        <row r="616">
          <cell r="G616" t="str">
            <v>X</v>
          </cell>
          <cell r="M616">
            <v>0</v>
          </cell>
          <cell r="N616" t="str">
            <v>X</v>
          </cell>
          <cell r="R616">
            <v>143</v>
          </cell>
          <cell r="S616">
            <v>140</v>
          </cell>
        </row>
        <row r="617">
          <cell r="F617">
            <v>0</v>
          </cell>
          <cell r="G617" t="str">
            <v>X</v>
          </cell>
          <cell r="H617">
            <v>0</v>
          </cell>
          <cell r="I617">
            <v>0</v>
          </cell>
          <cell r="M617">
            <v>0</v>
          </cell>
          <cell r="N617" t="str">
            <v>X</v>
          </cell>
        </row>
        <row r="618">
          <cell r="G618" t="str">
            <v>X</v>
          </cell>
          <cell r="M618">
            <v>0</v>
          </cell>
          <cell r="N618" t="str">
            <v>X</v>
          </cell>
          <cell r="R618">
            <v>141</v>
          </cell>
          <cell r="S618">
            <v>140</v>
          </cell>
        </row>
        <row r="619">
          <cell r="G619" t="str">
            <v>X</v>
          </cell>
          <cell r="M619">
            <v>0</v>
          </cell>
          <cell r="N619" t="str">
            <v>X</v>
          </cell>
          <cell r="R619">
            <v>142</v>
          </cell>
          <cell r="S619">
            <v>140</v>
          </cell>
        </row>
        <row r="620">
          <cell r="G620" t="str">
            <v>X</v>
          </cell>
          <cell r="M620">
            <v>0</v>
          </cell>
          <cell r="N620" t="str">
            <v>X</v>
          </cell>
          <cell r="R620">
            <v>143</v>
          </cell>
          <cell r="S620">
            <v>140</v>
          </cell>
        </row>
        <row r="621">
          <cell r="F621" t="str">
            <v>X</v>
          </cell>
          <cell r="G621">
            <v>0</v>
          </cell>
          <cell r="H621">
            <v>0</v>
          </cell>
          <cell r="I621">
            <v>0</v>
          </cell>
          <cell r="M621" t="str">
            <v>X</v>
          </cell>
          <cell r="N621">
            <v>0</v>
          </cell>
        </row>
        <row r="622">
          <cell r="F622" t="str">
            <v>X</v>
          </cell>
          <cell r="G622">
            <v>0</v>
          </cell>
          <cell r="H622">
            <v>0</v>
          </cell>
          <cell r="I622">
            <v>0</v>
          </cell>
          <cell r="M622" t="str">
            <v>X</v>
          </cell>
          <cell r="N622">
            <v>0</v>
          </cell>
        </row>
        <row r="623">
          <cell r="F623" t="str">
            <v>X</v>
          </cell>
          <cell r="M623" t="str">
            <v>X</v>
          </cell>
          <cell r="N623">
            <v>0</v>
          </cell>
          <cell r="R623">
            <v>141</v>
          </cell>
          <cell r="S623">
            <v>140</v>
          </cell>
        </row>
        <row r="624">
          <cell r="F624" t="str">
            <v>X</v>
          </cell>
          <cell r="M624" t="str">
            <v>X</v>
          </cell>
          <cell r="N624">
            <v>0</v>
          </cell>
          <cell r="R624">
            <v>142</v>
          </cell>
          <cell r="S624">
            <v>140</v>
          </cell>
        </row>
        <row r="625">
          <cell r="F625" t="str">
            <v>X</v>
          </cell>
          <cell r="M625" t="str">
            <v>X</v>
          </cell>
          <cell r="N625">
            <v>0</v>
          </cell>
          <cell r="R625">
            <v>143</v>
          </cell>
          <cell r="S625">
            <v>140</v>
          </cell>
        </row>
        <row r="626">
          <cell r="F626" t="str">
            <v>X</v>
          </cell>
          <cell r="M626" t="str">
            <v>X</v>
          </cell>
          <cell r="N626">
            <v>0</v>
          </cell>
          <cell r="R626">
            <v>144</v>
          </cell>
          <cell r="S626">
            <v>140</v>
          </cell>
        </row>
        <row r="627">
          <cell r="F627" t="str">
            <v>X</v>
          </cell>
          <cell r="G627">
            <v>0</v>
          </cell>
          <cell r="H627">
            <v>0</v>
          </cell>
          <cell r="I627">
            <v>0</v>
          </cell>
          <cell r="M627" t="str">
            <v>X</v>
          </cell>
          <cell r="N627">
            <v>0</v>
          </cell>
        </row>
        <row r="628">
          <cell r="F628" t="str">
            <v>X</v>
          </cell>
          <cell r="M628" t="str">
            <v>X</v>
          </cell>
          <cell r="N628">
            <v>0</v>
          </cell>
          <cell r="R628">
            <v>141</v>
          </cell>
          <cell r="S628">
            <v>140</v>
          </cell>
        </row>
        <row r="629">
          <cell r="F629" t="str">
            <v>X</v>
          </cell>
          <cell r="M629" t="str">
            <v>X</v>
          </cell>
          <cell r="N629">
            <v>0</v>
          </cell>
          <cell r="R629">
            <v>142</v>
          </cell>
          <cell r="S629">
            <v>140</v>
          </cell>
        </row>
        <row r="630">
          <cell r="F630" t="str">
            <v>X</v>
          </cell>
          <cell r="M630" t="str">
            <v>X</v>
          </cell>
          <cell r="N630">
            <v>0</v>
          </cell>
          <cell r="R630">
            <v>143</v>
          </cell>
          <cell r="S630">
            <v>140</v>
          </cell>
        </row>
        <row r="631">
          <cell r="F631" t="str">
            <v>X</v>
          </cell>
          <cell r="M631" t="str">
            <v>X</v>
          </cell>
          <cell r="N631">
            <v>0</v>
          </cell>
          <cell r="R631">
            <v>144</v>
          </cell>
          <cell r="S631">
            <v>140</v>
          </cell>
        </row>
        <row r="632">
          <cell r="F632" t="str">
            <v>X</v>
          </cell>
          <cell r="M632" t="str">
            <v>X</v>
          </cell>
          <cell r="N632">
            <v>0</v>
          </cell>
          <cell r="S632">
            <v>250</v>
          </cell>
        </row>
        <row r="633">
          <cell r="F633" t="str">
            <v>X</v>
          </cell>
          <cell r="M633" t="str">
            <v>X</v>
          </cell>
          <cell r="N633">
            <v>0</v>
          </cell>
          <cell r="S633">
            <v>250</v>
          </cell>
        </row>
        <row r="634">
          <cell r="F634">
            <v>0</v>
          </cell>
          <cell r="G634">
            <v>0</v>
          </cell>
          <cell r="H634">
            <v>0</v>
          </cell>
          <cell r="I634">
            <v>0</v>
          </cell>
          <cell r="M634">
            <v>0</v>
          </cell>
          <cell r="N634">
            <v>0</v>
          </cell>
        </row>
        <row r="635">
          <cell r="F635">
            <v>0</v>
          </cell>
          <cell r="G635">
            <v>0</v>
          </cell>
          <cell r="H635">
            <v>0</v>
          </cell>
          <cell r="I635">
            <v>0</v>
          </cell>
          <cell r="M635">
            <v>0</v>
          </cell>
          <cell r="N635">
            <v>0</v>
          </cell>
        </row>
        <row r="636">
          <cell r="F636" t="str">
            <v>X</v>
          </cell>
          <cell r="M636" t="str">
            <v>X</v>
          </cell>
          <cell r="N636">
            <v>0</v>
          </cell>
          <cell r="T636">
            <v>620</v>
          </cell>
          <cell r="U636">
            <v>621</v>
          </cell>
        </row>
        <row r="637">
          <cell r="F637" t="str">
            <v>X</v>
          </cell>
          <cell r="M637" t="str">
            <v>X</v>
          </cell>
          <cell r="N637">
            <v>0</v>
          </cell>
          <cell r="T637">
            <v>620</v>
          </cell>
          <cell r="U637">
            <v>621</v>
          </cell>
        </row>
        <row r="638">
          <cell r="G638" t="str">
            <v>X</v>
          </cell>
          <cell r="M638">
            <v>0</v>
          </cell>
          <cell r="N638" t="str">
            <v>X</v>
          </cell>
          <cell r="S638">
            <v>150</v>
          </cell>
        </row>
        <row r="639">
          <cell r="G639" t="str">
            <v>X</v>
          </cell>
          <cell r="M639">
            <v>0</v>
          </cell>
          <cell r="N639" t="str">
            <v>X</v>
          </cell>
          <cell r="S639">
            <v>150</v>
          </cell>
        </row>
        <row r="640">
          <cell r="F640" t="str">
            <v>X</v>
          </cell>
          <cell r="M640" t="str">
            <v>X</v>
          </cell>
          <cell r="N640">
            <v>0</v>
          </cell>
          <cell r="T640">
            <v>620</v>
          </cell>
          <cell r="U640">
            <v>621</v>
          </cell>
        </row>
        <row r="641">
          <cell r="F641" t="str">
            <v>X</v>
          </cell>
          <cell r="M641" t="str">
            <v>X</v>
          </cell>
          <cell r="N641">
            <v>0</v>
          </cell>
          <cell r="T641">
            <v>620</v>
          </cell>
          <cell r="U641">
            <v>621</v>
          </cell>
        </row>
        <row r="642">
          <cell r="F642" t="str">
            <v>X</v>
          </cell>
          <cell r="M642" t="str">
            <v>X</v>
          </cell>
          <cell r="N642">
            <v>0</v>
          </cell>
          <cell r="T642">
            <v>620</v>
          </cell>
          <cell r="U642">
            <v>621</v>
          </cell>
        </row>
        <row r="643">
          <cell r="F643" t="str">
            <v>X</v>
          </cell>
          <cell r="M643" t="str">
            <v>X</v>
          </cell>
          <cell r="N643">
            <v>0</v>
          </cell>
          <cell r="T643">
            <v>620</v>
          </cell>
          <cell r="U643">
            <v>621</v>
          </cell>
        </row>
        <row r="644">
          <cell r="F644" t="str">
            <v>X</v>
          </cell>
          <cell r="M644" t="str">
            <v>X</v>
          </cell>
          <cell r="N644">
            <v>0</v>
          </cell>
          <cell r="T644">
            <v>620</v>
          </cell>
          <cell r="U644">
            <v>621</v>
          </cell>
        </row>
        <row r="645">
          <cell r="F645" t="str">
            <v>X</v>
          </cell>
          <cell r="M645" t="str">
            <v>X</v>
          </cell>
          <cell r="N645">
            <v>0</v>
          </cell>
          <cell r="T645">
            <v>620</v>
          </cell>
          <cell r="U645">
            <v>621</v>
          </cell>
        </row>
        <row r="646">
          <cell r="F646" t="str">
            <v>X</v>
          </cell>
          <cell r="M646" t="str">
            <v>X</v>
          </cell>
          <cell r="N646">
            <v>0</v>
          </cell>
          <cell r="T646">
            <v>620</v>
          </cell>
          <cell r="U646">
            <v>621</v>
          </cell>
        </row>
        <row r="647">
          <cell r="F647" t="str">
            <v>X</v>
          </cell>
          <cell r="M647" t="str">
            <v>X</v>
          </cell>
          <cell r="N647">
            <v>0</v>
          </cell>
          <cell r="T647">
            <v>620</v>
          </cell>
          <cell r="U647">
            <v>621</v>
          </cell>
        </row>
        <row r="648">
          <cell r="F648" t="str">
            <v>X</v>
          </cell>
          <cell r="M648" t="str">
            <v>X</v>
          </cell>
          <cell r="N648">
            <v>0</v>
          </cell>
          <cell r="T648">
            <v>620</v>
          </cell>
          <cell r="U648">
            <v>621</v>
          </cell>
        </row>
        <row r="649">
          <cell r="F649">
            <v>0</v>
          </cell>
          <cell r="G649">
            <v>0</v>
          </cell>
          <cell r="H649">
            <v>0</v>
          </cell>
          <cell r="I649">
            <v>0</v>
          </cell>
          <cell r="M649">
            <v>0</v>
          </cell>
          <cell r="N649">
            <v>0</v>
          </cell>
        </row>
        <row r="650">
          <cell r="F650" t="str">
            <v>X</v>
          </cell>
          <cell r="M650" t="str">
            <v>X</v>
          </cell>
          <cell r="N650">
            <v>0</v>
          </cell>
          <cell r="T650">
            <v>620</v>
          </cell>
          <cell r="U650">
            <v>621</v>
          </cell>
        </row>
        <row r="651">
          <cell r="F651" t="str">
            <v>X</v>
          </cell>
          <cell r="M651" t="str">
            <v>X</v>
          </cell>
          <cell r="N651">
            <v>0</v>
          </cell>
          <cell r="T651">
            <v>620</v>
          </cell>
          <cell r="U651">
            <v>621</v>
          </cell>
        </row>
        <row r="652">
          <cell r="G652" t="str">
            <v>X</v>
          </cell>
          <cell r="M652">
            <v>0</v>
          </cell>
          <cell r="N652" t="str">
            <v>X</v>
          </cell>
          <cell r="S652">
            <v>150</v>
          </cell>
        </row>
        <row r="653">
          <cell r="G653" t="str">
            <v>X</v>
          </cell>
          <cell r="M653">
            <v>0</v>
          </cell>
          <cell r="N653" t="str">
            <v>X</v>
          </cell>
          <cell r="S653">
            <v>150</v>
          </cell>
        </row>
        <row r="654">
          <cell r="F654" t="str">
            <v>X</v>
          </cell>
          <cell r="M654" t="str">
            <v>X</v>
          </cell>
          <cell r="N654">
            <v>0</v>
          </cell>
          <cell r="T654">
            <v>620</v>
          </cell>
          <cell r="U654">
            <v>621</v>
          </cell>
        </row>
        <row r="655">
          <cell r="F655" t="str">
            <v>X</v>
          </cell>
          <cell r="M655" t="str">
            <v>X</v>
          </cell>
          <cell r="N655">
            <v>0</v>
          </cell>
          <cell r="T655">
            <v>620</v>
          </cell>
          <cell r="U655">
            <v>621</v>
          </cell>
        </row>
        <row r="656">
          <cell r="F656" t="str">
            <v>X</v>
          </cell>
          <cell r="M656" t="str">
            <v>X</v>
          </cell>
          <cell r="N656">
            <v>0</v>
          </cell>
          <cell r="T656">
            <v>620</v>
          </cell>
          <cell r="U656">
            <v>621</v>
          </cell>
        </row>
        <row r="657">
          <cell r="F657" t="str">
            <v>X</v>
          </cell>
          <cell r="M657" t="str">
            <v>X</v>
          </cell>
          <cell r="N657">
            <v>0</v>
          </cell>
          <cell r="T657">
            <v>620</v>
          </cell>
          <cell r="U657">
            <v>621</v>
          </cell>
        </row>
        <row r="658">
          <cell r="F658" t="str">
            <v>X</v>
          </cell>
          <cell r="M658" t="str">
            <v>X</v>
          </cell>
          <cell r="N658">
            <v>0</v>
          </cell>
          <cell r="T658">
            <v>620</v>
          </cell>
          <cell r="U658">
            <v>621</v>
          </cell>
        </row>
        <row r="659">
          <cell r="F659" t="str">
            <v>X</v>
          </cell>
          <cell r="M659" t="str">
            <v>X</v>
          </cell>
          <cell r="N659">
            <v>0</v>
          </cell>
          <cell r="T659">
            <v>620</v>
          </cell>
          <cell r="U659">
            <v>621</v>
          </cell>
        </row>
        <row r="660">
          <cell r="F660" t="str">
            <v>X</v>
          </cell>
          <cell r="M660" t="str">
            <v>X</v>
          </cell>
          <cell r="N660">
            <v>0</v>
          </cell>
          <cell r="T660">
            <v>620</v>
          </cell>
          <cell r="U660">
            <v>621</v>
          </cell>
        </row>
        <row r="661">
          <cell r="F661" t="str">
            <v>X</v>
          </cell>
          <cell r="M661" t="str">
            <v>X</v>
          </cell>
          <cell r="N661">
            <v>0</v>
          </cell>
          <cell r="T661">
            <v>620</v>
          </cell>
          <cell r="U661">
            <v>621</v>
          </cell>
        </row>
        <row r="662">
          <cell r="F662">
            <v>0</v>
          </cell>
          <cell r="G662">
            <v>0</v>
          </cell>
          <cell r="H662">
            <v>0</v>
          </cell>
          <cell r="I662">
            <v>0</v>
          </cell>
          <cell r="M662">
            <v>0</v>
          </cell>
          <cell r="N662">
            <v>0</v>
          </cell>
        </row>
        <row r="663">
          <cell r="F663" t="str">
            <v>X</v>
          </cell>
          <cell r="M663" t="str">
            <v>X</v>
          </cell>
          <cell r="N663">
            <v>0</v>
          </cell>
          <cell r="T663">
            <v>620</v>
          </cell>
          <cell r="U663">
            <v>621</v>
          </cell>
        </row>
        <row r="664">
          <cell r="F664" t="str">
            <v>X</v>
          </cell>
          <cell r="M664" t="str">
            <v>X</v>
          </cell>
          <cell r="N664">
            <v>0</v>
          </cell>
          <cell r="T664">
            <v>620</v>
          </cell>
          <cell r="U664">
            <v>621</v>
          </cell>
        </row>
        <row r="665">
          <cell r="G665" t="str">
            <v>X</v>
          </cell>
          <cell r="M665">
            <v>0</v>
          </cell>
          <cell r="N665" t="str">
            <v>X</v>
          </cell>
          <cell r="S665">
            <v>150</v>
          </cell>
        </row>
        <row r="666">
          <cell r="G666" t="str">
            <v>X</v>
          </cell>
          <cell r="M666">
            <v>0</v>
          </cell>
          <cell r="N666" t="str">
            <v>X</v>
          </cell>
          <cell r="S666">
            <v>150</v>
          </cell>
        </row>
        <row r="667">
          <cell r="F667" t="str">
            <v>X</v>
          </cell>
          <cell r="M667" t="str">
            <v>X</v>
          </cell>
          <cell r="N667">
            <v>0</v>
          </cell>
          <cell r="T667">
            <v>620</v>
          </cell>
          <cell r="U667">
            <v>621</v>
          </cell>
        </row>
        <row r="668">
          <cell r="F668" t="str">
            <v>X</v>
          </cell>
          <cell r="M668" t="str">
            <v>X</v>
          </cell>
          <cell r="N668">
            <v>0</v>
          </cell>
          <cell r="T668">
            <v>620</v>
          </cell>
          <cell r="U668">
            <v>621</v>
          </cell>
        </row>
        <row r="669">
          <cell r="F669" t="str">
            <v>X</v>
          </cell>
          <cell r="M669" t="str">
            <v>X</v>
          </cell>
          <cell r="N669">
            <v>0</v>
          </cell>
          <cell r="T669">
            <v>620</v>
          </cell>
          <cell r="U669">
            <v>621</v>
          </cell>
        </row>
        <row r="670">
          <cell r="F670" t="str">
            <v>X</v>
          </cell>
          <cell r="M670" t="str">
            <v>X</v>
          </cell>
          <cell r="N670">
            <v>0</v>
          </cell>
          <cell r="T670">
            <v>620</v>
          </cell>
          <cell r="U670">
            <v>621</v>
          </cell>
        </row>
        <row r="671">
          <cell r="F671" t="str">
            <v>X</v>
          </cell>
          <cell r="M671" t="str">
            <v>X</v>
          </cell>
          <cell r="N671">
            <v>0</v>
          </cell>
          <cell r="T671">
            <v>620</v>
          </cell>
          <cell r="U671">
            <v>621</v>
          </cell>
        </row>
        <row r="672">
          <cell r="F672" t="str">
            <v>X</v>
          </cell>
          <cell r="M672" t="str">
            <v>X</v>
          </cell>
          <cell r="N672">
            <v>0</v>
          </cell>
          <cell r="T672">
            <v>620</v>
          </cell>
          <cell r="U672">
            <v>621</v>
          </cell>
        </row>
        <row r="673">
          <cell r="F673" t="str">
            <v>X</v>
          </cell>
          <cell r="M673" t="str">
            <v>X</v>
          </cell>
          <cell r="N673">
            <v>0</v>
          </cell>
          <cell r="T673">
            <v>620</v>
          </cell>
          <cell r="U673">
            <v>621</v>
          </cell>
        </row>
        <row r="674">
          <cell r="F674" t="str">
            <v>X</v>
          </cell>
          <cell r="M674" t="str">
            <v>X</v>
          </cell>
          <cell r="N674">
            <v>0</v>
          </cell>
          <cell r="T674">
            <v>620</v>
          </cell>
          <cell r="U674">
            <v>621</v>
          </cell>
        </row>
        <row r="675">
          <cell r="F675" t="str">
            <v>X</v>
          </cell>
          <cell r="M675" t="str">
            <v>X</v>
          </cell>
          <cell r="N675">
            <v>0</v>
          </cell>
          <cell r="T675">
            <v>620</v>
          </cell>
          <cell r="U675">
            <v>621</v>
          </cell>
        </row>
        <row r="676">
          <cell r="F676">
            <v>0</v>
          </cell>
          <cell r="G676">
            <v>0</v>
          </cell>
          <cell r="H676">
            <v>0</v>
          </cell>
          <cell r="I676">
            <v>0</v>
          </cell>
          <cell r="M676">
            <v>0</v>
          </cell>
          <cell r="N676">
            <v>0</v>
          </cell>
        </row>
        <row r="677">
          <cell r="F677" t="str">
            <v>X</v>
          </cell>
          <cell r="M677" t="str">
            <v>X</v>
          </cell>
          <cell r="N677">
            <v>0</v>
          </cell>
          <cell r="T677">
            <v>620</v>
          </cell>
          <cell r="U677">
            <v>621</v>
          </cell>
        </row>
        <row r="678">
          <cell r="F678" t="str">
            <v>X</v>
          </cell>
          <cell r="M678" t="str">
            <v>X</v>
          </cell>
          <cell r="N678">
            <v>0</v>
          </cell>
          <cell r="T678">
            <v>620</v>
          </cell>
          <cell r="U678">
            <v>621</v>
          </cell>
        </row>
        <row r="679">
          <cell r="G679" t="str">
            <v>X</v>
          </cell>
          <cell r="M679">
            <v>0</v>
          </cell>
          <cell r="N679" t="str">
            <v>X</v>
          </cell>
          <cell r="R679">
            <v>242</v>
          </cell>
          <cell r="S679">
            <v>240</v>
          </cell>
        </row>
        <row r="680">
          <cell r="G680" t="str">
            <v>X</v>
          </cell>
          <cell r="M680">
            <v>0</v>
          </cell>
          <cell r="N680" t="str">
            <v>X</v>
          </cell>
          <cell r="R680">
            <v>242</v>
          </cell>
          <cell r="S680">
            <v>240</v>
          </cell>
        </row>
        <row r="681">
          <cell r="F681" t="str">
            <v>X</v>
          </cell>
          <cell r="M681" t="str">
            <v>X</v>
          </cell>
          <cell r="N681">
            <v>0</v>
          </cell>
          <cell r="T681">
            <v>620</v>
          </cell>
          <cell r="U681">
            <v>621</v>
          </cell>
        </row>
        <row r="682">
          <cell r="F682" t="str">
            <v>X</v>
          </cell>
          <cell r="M682" t="str">
            <v>X</v>
          </cell>
          <cell r="N682">
            <v>0</v>
          </cell>
          <cell r="T682">
            <v>620</v>
          </cell>
          <cell r="U682">
            <v>621</v>
          </cell>
        </row>
        <row r="683">
          <cell r="F683" t="str">
            <v>X</v>
          </cell>
          <cell r="M683" t="str">
            <v>X</v>
          </cell>
          <cell r="N683">
            <v>0</v>
          </cell>
          <cell r="T683">
            <v>620</v>
          </cell>
          <cell r="U683">
            <v>621</v>
          </cell>
        </row>
        <row r="684">
          <cell r="F684" t="str">
            <v>X</v>
          </cell>
          <cell r="M684" t="str">
            <v>X</v>
          </cell>
          <cell r="N684">
            <v>0</v>
          </cell>
          <cell r="T684">
            <v>620</v>
          </cell>
          <cell r="U684">
            <v>621</v>
          </cell>
        </row>
        <row r="685">
          <cell r="F685" t="str">
            <v>X</v>
          </cell>
          <cell r="M685" t="str">
            <v>X</v>
          </cell>
          <cell r="N685">
            <v>0</v>
          </cell>
          <cell r="T685">
            <v>620</v>
          </cell>
          <cell r="U685">
            <v>621</v>
          </cell>
        </row>
        <row r="686">
          <cell r="F686" t="str">
            <v>X</v>
          </cell>
          <cell r="M686" t="str">
            <v>X</v>
          </cell>
          <cell r="N686">
            <v>0</v>
          </cell>
          <cell r="T686">
            <v>620</v>
          </cell>
          <cell r="U686">
            <v>621</v>
          </cell>
        </row>
        <row r="687">
          <cell r="F687" t="str">
            <v>X</v>
          </cell>
          <cell r="M687" t="str">
            <v>X</v>
          </cell>
          <cell r="N687">
            <v>0</v>
          </cell>
          <cell r="T687">
            <v>620</v>
          </cell>
          <cell r="U687">
            <v>621</v>
          </cell>
        </row>
        <row r="688">
          <cell r="F688" t="str">
            <v>X</v>
          </cell>
          <cell r="M688" t="str">
            <v>X</v>
          </cell>
          <cell r="N688">
            <v>0</v>
          </cell>
          <cell r="T688">
            <v>620</v>
          </cell>
          <cell r="U688">
            <v>621</v>
          </cell>
        </row>
        <row r="689">
          <cell r="F689" t="str">
            <v>X</v>
          </cell>
          <cell r="M689" t="str">
            <v>X</v>
          </cell>
          <cell r="N689">
            <v>0</v>
          </cell>
          <cell r="T689">
            <v>620</v>
          </cell>
          <cell r="U689">
            <v>621</v>
          </cell>
        </row>
        <row r="690">
          <cell r="F690">
            <v>0</v>
          </cell>
          <cell r="G690">
            <v>0</v>
          </cell>
          <cell r="H690">
            <v>0</v>
          </cell>
          <cell r="I690">
            <v>0</v>
          </cell>
          <cell r="M690">
            <v>0</v>
          </cell>
          <cell r="N690">
            <v>0</v>
          </cell>
        </row>
        <row r="691">
          <cell r="F691" t="str">
            <v>X</v>
          </cell>
          <cell r="M691" t="str">
            <v>X</v>
          </cell>
          <cell r="N691">
            <v>0</v>
          </cell>
          <cell r="T691">
            <v>620</v>
          </cell>
          <cell r="U691">
            <v>621</v>
          </cell>
        </row>
        <row r="692">
          <cell r="G692" t="str">
            <v>X</v>
          </cell>
          <cell r="M692">
            <v>0</v>
          </cell>
          <cell r="N692" t="str">
            <v>X</v>
          </cell>
          <cell r="R692">
            <v>242</v>
          </cell>
          <cell r="S692">
            <v>240</v>
          </cell>
        </row>
        <row r="693">
          <cell r="F693" t="str">
            <v>X</v>
          </cell>
          <cell r="M693" t="str">
            <v>X</v>
          </cell>
          <cell r="N693">
            <v>0</v>
          </cell>
          <cell r="T693">
            <v>620</v>
          </cell>
          <cell r="U693">
            <v>621</v>
          </cell>
        </row>
        <row r="694">
          <cell r="F694" t="str">
            <v>X</v>
          </cell>
          <cell r="G694" t="str">
            <v>X</v>
          </cell>
          <cell r="H694" t="str">
            <v>X</v>
          </cell>
          <cell r="I694" t="str">
            <v>X</v>
          </cell>
          <cell r="M694" t="str">
            <v>X</v>
          </cell>
          <cell r="N694" t="str">
            <v>X</v>
          </cell>
        </row>
        <row r="695">
          <cell r="F695">
            <v>0</v>
          </cell>
          <cell r="G695">
            <v>0</v>
          </cell>
          <cell r="H695">
            <v>0</v>
          </cell>
          <cell r="I695">
            <v>0</v>
          </cell>
          <cell r="M695">
            <v>0</v>
          </cell>
          <cell r="N695">
            <v>0</v>
          </cell>
        </row>
        <row r="696">
          <cell r="F696" t="str">
            <v>X</v>
          </cell>
          <cell r="M696" t="str">
            <v>X</v>
          </cell>
          <cell r="N696">
            <v>0</v>
          </cell>
          <cell r="T696">
            <v>620</v>
          </cell>
          <cell r="U696">
            <v>621</v>
          </cell>
        </row>
        <row r="697">
          <cell r="G697" t="str">
            <v>X</v>
          </cell>
          <cell r="M697">
            <v>0</v>
          </cell>
          <cell r="N697" t="str">
            <v>X</v>
          </cell>
          <cell r="R697">
            <v>242</v>
          </cell>
          <cell r="S697">
            <v>240</v>
          </cell>
        </row>
        <row r="698">
          <cell r="F698" t="str">
            <v>X</v>
          </cell>
          <cell r="M698" t="str">
            <v>X</v>
          </cell>
          <cell r="N698">
            <v>0</v>
          </cell>
          <cell r="T698">
            <v>620</v>
          </cell>
          <cell r="U698">
            <v>621</v>
          </cell>
        </row>
        <row r="699">
          <cell r="F699" t="str">
            <v>X</v>
          </cell>
          <cell r="G699" t="str">
            <v>X</v>
          </cell>
          <cell r="H699" t="str">
            <v>X</v>
          </cell>
          <cell r="I699" t="str">
            <v>X</v>
          </cell>
          <cell r="M699" t="str">
            <v>X</v>
          </cell>
          <cell r="N699" t="str">
            <v>X</v>
          </cell>
        </row>
        <row r="700">
          <cell r="F700">
            <v>0</v>
          </cell>
          <cell r="G700">
            <v>0</v>
          </cell>
          <cell r="H700">
            <v>0</v>
          </cell>
          <cell r="I700">
            <v>0</v>
          </cell>
          <cell r="M700">
            <v>0</v>
          </cell>
          <cell r="N700">
            <v>0</v>
          </cell>
        </row>
        <row r="701">
          <cell r="F701" t="str">
            <v>X</v>
          </cell>
          <cell r="M701" t="str">
            <v>X</v>
          </cell>
          <cell r="N701">
            <v>0</v>
          </cell>
          <cell r="T701">
            <v>620</v>
          </cell>
          <cell r="U701">
            <v>621</v>
          </cell>
        </row>
        <row r="702">
          <cell r="G702" t="str">
            <v>X</v>
          </cell>
          <cell r="M702">
            <v>0</v>
          </cell>
          <cell r="N702" t="str">
            <v>X</v>
          </cell>
          <cell r="R702">
            <v>242</v>
          </cell>
          <cell r="S702">
            <v>240</v>
          </cell>
        </row>
        <row r="703">
          <cell r="F703" t="str">
            <v>X</v>
          </cell>
          <cell r="M703" t="str">
            <v>X</v>
          </cell>
          <cell r="N703">
            <v>0</v>
          </cell>
          <cell r="T703">
            <v>620</v>
          </cell>
          <cell r="U703">
            <v>621</v>
          </cell>
        </row>
        <row r="704">
          <cell r="F704" t="str">
            <v>X</v>
          </cell>
          <cell r="M704" t="str">
            <v>X</v>
          </cell>
          <cell r="N704">
            <v>0</v>
          </cell>
          <cell r="T704">
            <v>620</v>
          </cell>
          <cell r="U704">
            <v>621</v>
          </cell>
        </row>
        <row r="705">
          <cell r="F705" t="str">
            <v>X</v>
          </cell>
          <cell r="M705" t="str">
            <v>X</v>
          </cell>
          <cell r="N705">
            <v>0</v>
          </cell>
          <cell r="T705">
            <v>620</v>
          </cell>
          <cell r="U705">
            <v>621</v>
          </cell>
        </row>
        <row r="706">
          <cell r="F706" t="str">
            <v>X</v>
          </cell>
          <cell r="M706" t="str">
            <v>X</v>
          </cell>
          <cell r="N706">
            <v>0</v>
          </cell>
          <cell r="T706">
            <v>620</v>
          </cell>
          <cell r="U706">
            <v>621</v>
          </cell>
        </row>
        <row r="707">
          <cell r="F707">
            <v>0</v>
          </cell>
          <cell r="G707">
            <v>0</v>
          </cell>
          <cell r="H707">
            <v>0</v>
          </cell>
          <cell r="I707">
            <v>0</v>
          </cell>
          <cell r="M707">
            <v>0</v>
          </cell>
          <cell r="N707">
            <v>0</v>
          </cell>
        </row>
        <row r="708">
          <cell r="F708" t="str">
            <v>X</v>
          </cell>
          <cell r="M708" t="str">
            <v>X</v>
          </cell>
          <cell r="N708">
            <v>0</v>
          </cell>
          <cell r="T708">
            <v>620</v>
          </cell>
          <cell r="U708">
            <v>621</v>
          </cell>
        </row>
        <row r="709">
          <cell r="F709" t="str">
            <v>X</v>
          </cell>
          <cell r="M709" t="str">
            <v>X</v>
          </cell>
          <cell r="N709">
            <v>0</v>
          </cell>
          <cell r="T709">
            <v>620</v>
          </cell>
          <cell r="U709">
            <v>621</v>
          </cell>
        </row>
        <row r="710">
          <cell r="G710" t="str">
            <v>X</v>
          </cell>
          <cell r="M710">
            <v>0</v>
          </cell>
          <cell r="N710" t="str">
            <v>X</v>
          </cell>
          <cell r="R710">
            <v>242</v>
          </cell>
          <cell r="S710">
            <v>240</v>
          </cell>
        </row>
        <row r="711">
          <cell r="G711" t="str">
            <v>X</v>
          </cell>
          <cell r="M711">
            <v>0</v>
          </cell>
          <cell r="N711" t="str">
            <v>X</v>
          </cell>
          <cell r="R711">
            <v>242</v>
          </cell>
          <cell r="S711">
            <v>240</v>
          </cell>
        </row>
        <row r="712">
          <cell r="F712" t="str">
            <v>X</v>
          </cell>
          <cell r="M712" t="str">
            <v>X</v>
          </cell>
          <cell r="N712">
            <v>0</v>
          </cell>
          <cell r="T712">
            <v>620</v>
          </cell>
          <cell r="U712">
            <v>621</v>
          </cell>
        </row>
        <row r="713">
          <cell r="F713" t="str">
            <v>X</v>
          </cell>
          <cell r="M713" t="str">
            <v>X</v>
          </cell>
          <cell r="N713">
            <v>0</v>
          </cell>
          <cell r="T713">
            <v>620</v>
          </cell>
          <cell r="U713">
            <v>621</v>
          </cell>
        </row>
        <row r="714">
          <cell r="F714" t="str">
            <v>X</v>
          </cell>
          <cell r="M714" t="str">
            <v>X</v>
          </cell>
          <cell r="N714">
            <v>0</v>
          </cell>
          <cell r="T714">
            <v>620</v>
          </cell>
          <cell r="U714">
            <v>621</v>
          </cell>
        </row>
        <row r="715">
          <cell r="F715" t="str">
            <v>X</v>
          </cell>
          <cell r="M715" t="str">
            <v>X</v>
          </cell>
          <cell r="N715">
            <v>0</v>
          </cell>
          <cell r="T715">
            <v>620</v>
          </cell>
          <cell r="U715">
            <v>621</v>
          </cell>
        </row>
        <row r="716">
          <cell r="F716" t="str">
            <v>X</v>
          </cell>
          <cell r="M716" t="str">
            <v>X</v>
          </cell>
          <cell r="N716">
            <v>0</v>
          </cell>
          <cell r="T716">
            <v>620</v>
          </cell>
          <cell r="U716">
            <v>621</v>
          </cell>
        </row>
        <row r="717">
          <cell r="F717" t="str">
            <v>X</v>
          </cell>
          <cell r="M717" t="str">
            <v>X</v>
          </cell>
          <cell r="N717">
            <v>0</v>
          </cell>
          <cell r="T717">
            <v>620</v>
          </cell>
          <cell r="U717">
            <v>621</v>
          </cell>
        </row>
        <row r="718">
          <cell r="F718" t="str">
            <v>X</v>
          </cell>
          <cell r="M718" t="str">
            <v>X</v>
          </cell>
          <cell r="N718">
            <v>0</v>
          </cell>
          <cell r="T718">
            <v>620</v>
          </cell>
          <cell r="U718">
            <v>621</v>
          </cell>
        </row>
        <row r="719">
          <cell r="F719" t="str">
            <v>X</v>
          </cell>
          <cell r="M719" t="str">
            <v>X</v>
          </cell>
          <cell r="N719">
            <v>0</v>
          </cell>
          <cell r="T719">
            <v>620</v>
          </cell>
          <cell r="U719">
            <v>621</v>
          </cell>
        </row>
        <row r="720">
          <cell r="F720">
            <v>0</v>
          </cell>
          <cell r="G720">
            <v>0</v>
          </cell>
          <cell r="H720">
            <v>0</v>
          </cell>
          <cell r="I720">
            <v>0</v>
          </cell>
          <cell r="M720">
            <v>0</v>
          </cell>
          <cell r="N720">
            <v>0</v>
          </cell>
        </row>
        <row r="721">
          <cell r="F721" t="str">
            <v>X</v>
          </cell>
          <cell r="M721" t="str">
            <v>X</v>
          </cell>
          <cell r="N721">
            <v>0</v>
          </cell>
          <cell r="T721">
            <v>620</v>
          </cell>
          <cell r="U721">
            <v>621</v>
          </cell>
        </row>
        <row r="722">
          <cell r="G722" t="str">
            <v>X</v>
          </cell>
          <cell r="M722">
            <v>0</v>
          </cell>
          <cell r="N722" t="str">
            <v>X</v>
          </cell>
          <cell r="R722">
            <v>242</v>
          </cell>
          <cell r="S722">
            <v>240</v>
          </cell>
        </row>
        <row r="723">
          <cell r="F723" t="str">
            <v>X</v>
          </cell>
          <cell r="M723" t="str">
            <v>X</v>
          </cell>
          <cell r="N723">
            <v>0</v>
          </cell>
          <cell r="T723">
            <v>620</v>
          </cell>
          <cell r="U723">
            <v>621</v>
          </cell>
        </row>
        <row r="724">
          <cell r="F724" t="str">
            <v>X</v>
          </cell>
          <cell r="G724" t="str">
            <v>X</v>
          </cell>
          <cell r="H724" t="str">
            <v>X</v>
          </cell>
          <cell r="I724" t="str">
            <v>X</v>
          </cell>
          <cell r="M724" t="str">
            <v>X</v>
          </cell>
          <cell r="N724" t="str">
            <v>X</v>
          </cell>
        </row>
        <row r="725">
          <cell r="F725">
            <v>0</v>
          </cell>
          <cell r="G725">
            <v>0</v>
          </cell>
          <cell r="H725">
            <v>0</v>
          </cell>
          <cell r="I725">
            <v>0</v>
          </cell>
          <cell r="M725">
            <v>0</v>
          </cell>
          <cell r="N725">
            <v>0</v>
          </cell>
        </row>
        <row r="726">
          <cell r="F726" t="str">
            <v>X</v>
          </cell>
          <cell r="M726" t="str">
            <v>X</v>
          </cell>
          <cell r="N726">
            <v>0</v>
          </cell>
          <cell r="T726">
            <v>620</v>
          </cell>
          <cell r="U726">
            <v>621</v>
          </cell>
        </row>
        <row r="727">
          <cell r="G727" t="str">
            <v>X</v>
          </cell>
          <cell r="M727">
            <v>0</v>
          </cell>
          <cell r="N727" t="str">
            <v>X</v>
          </cell>
          <cell r="R727">
            <v>242</v>
          </cell>
          <cell r="S727">
            <v>240</v>
          </cell>
        </row>
        <row r="728">
          <cell r="F728" t="str">
            <v>X</v>
          </cell>
          <cell r="M728" t="str">
            <v>X</v>
          </cell>
          <cell r="N728">
            <v>0</v>
          </cell>
          <cell r="T728">
            <v>620</v>
          </cell>
          <cell r="U728">
            <v>621</v>
          </cell>
        </row>
        <row r="729">
          <cell r="F729">
            <v>0</v>
          </cell>
          <cell r="G729">
            <v>0</v>
          </cell>
          <cell r="H729">
            <v>0</v>
          </cell>
          <cell r="I729">
            <v>0</v>
          </cell>
          <cell r="M729">
            <v>0</v>
          </cell>
          <cell r="N729">
            <v>0</v>
          </cell>
        </row>
        <row r="730">
          <cell r="F730" t="str">
            <v>X</v>
          </cell>
          <cell r="M730" t="str">
            <v>X</v>
          </cell>
          <cell r="N730">
            <v>0</v>
          </cell>
          <cell r="T730">
            <v>620</v>
          </cell>
          <cell r="U730">
            <v>621</v>
          </cell>
        </row>
        <row r="731">
          <cell r="G731" t="str">
            <v>X</v>
          </cell>
          <cell r="M731">
            <v>0</v>
          </cell>
          <cell r="N731" t="str">
            <v>X</v>
          </cell>
          <cell r="R731">
            <v>242</v>
          </cell>
          <cell r="S731">
            <v>240</v>
          </cell>
        </row>
        <row r="732">
          <cell r="F732" t="str">
            <v>X</v>
          </cell>
          <cell r="M732" t="str">
            <v>X</v>
          </cell>
          <cell r="N732">
            <v>0</v>
          </cell>
          <cell r="T732">
            <v>620</v>
          </cell>
          <cell r="U732">
            <v>621</v>
          </cell>
        </row>
        <row r="733">
          <cell r="F733">
            <v>0</v>
          </cell>
          <cell r="G733">
            <v>0</v>
          </cell>
          <cell r="H733">
            <v>0</v>
          </cell>
          <cell r="I733">
            <v>0</v>
          </cell>
          <cell r="M733">
            <v>0</v>
          </cell>
          <cell r="N733">
            <v>0</v>
          </cell>
        </row>
        <row r="734">
          <cell r="F734" t="str">
            <v>X</v>
          </cell>
          <cell r="M734" t="str">
            <v>X</v>
          </cell>
          <cell r="N734">
            <v>0</v>
          </cell>
          <cell r="T734">
            <v>620</v>
          </cell>
          <cell r="U734">
            <v>621</v>
          </cell>
        </row>
        <row r="735">
          <cell r="G735" t="str">
            <v>X</v>
          </cell>
          <cell r="M735">
            <v>0</v>
          </cell>
          <cell r="N735" t="str">
            <v>X</v>
          </cell>
          <cell r="R735">
            <v>242</v>
          </cell>
          <cell r="S735">
            <v>240</v>
          </cell>
        </row>
        <row r="736">
          <cell r="F736" t="str">
            <v>X</v>
          </cell>
          <cell r="M736" t="str">
            <v>X</v>
          </cell>
          <cell r="N736">
            <v>0</v>
          </cell>
          <cell r="T736">
            <v>620</v>
          </cell>
          <cell r="U736">
            <v>621</v>
          </cell>
        </row>
        <row r="737">
          <cell r="F737">
            <v>0</v>
          </cell>
          <cell r="G737">
            <v>0</v>
          </cell>
          <cell r="H737">
            <v>0</v>
          </cell>
          <cell r="I737">
            <v>0</v>
          </cell>
          <cell r="M737">
            <v>0</v>
          </cell>
          <cell r="N737">
            <v>0</v>
          </cell>
        </row>
        <row r="738">
          <cell r="F738" t="str">
            <v>X</v>
          </cell>
          <cell r="M738" t="str">
            <v>X</v>
          </cell>
          <cell r="N738">
            <v>0</v>
          </cell>
          <cell r="T738">
            <v>620</v>
          </cell>
          <cell r="U738">
            <v>621</v>
          </cell>
        </row>
        <row r="739">
          <cell r="G739" t="str">
            <v>X</v>
          </cell>
          <cell r="M739">
            <v>0</v>
          </cell>
          <cell r="N739" t="str">
            <v>X</v>
          </cell>
          <cell r="R739">
            <v>242</v>
          </cell>
          <cell r="S739">
            <v>240</v>
          </cell>
        </row>
        <row r="740">
          <cell r="F740" t="str">
            <v>X</v>
          </cell>
          <cell r="M740" t="str">
            <v>X</v>
          </cell>
          <cell r="N740">
            <v>0</v>
          </cell>
          <cell r="T740">
            <v>620</v>
          </cell>
          <cell r="U740">
            <v>621</v>
          </cell>
        </row>
        <row r="741">
          <cell r="F741">
            <v>0</v>
          </cell>
          <cell r="G741">
            <v>0</v>
          </cell>
          <cell r="H741">
            <v>0</v>
          </cell>
          <cell r="I741">
            <v>0</v>
          </cell>
          <cell r="M741">
            <v>0</v>
          </cell>
          <cell r="N741">
            <v>0</v>
          </cell>
        </row>
        <row r="742">
          <cell r="F742" t="str">
            <v>X</v>
          </cell>
          <cell r="M742" t="str">
            <v>X</v>
          </cell>
          <cell r="N742">
            <v>0</v>
          </cell>
          <cell r="T742">
            <v>620</v>
          </cell>
          <cell r="U742">
            <v>621</v>
          </cell>
        </row>
        <row r="743">
          <cell r="G743" t="str">
            <v>X</v>
          </cell>
          <cell r="M743">
            <v>0</v>
          </cell>
          <cell r="N743" t="str">
            <v>X</v>
          </cell>
          <cell r="R743">
            <v>242</v>
          </cell>
          <cell r="S743">
            <v>240</v>
          </cell>
        </row>
        <row r="744">
          <cell r="F744" t="str">
            <v>X</v>
          </cell>
          <cell r="M744" t="str">
            <v>X</v>
          </cell>
          <cell r="N744">
            <v>0</v>
          </cell>
          <cell r="T744">
            <v>620</v>
          </cell>
          <cell r="U744">
            <v>621</v>
          </cell>
        </row>
        <row r="745">
          <cell r="F745">
            <v>0</v>
          </cell>
          <cell r="G745">
            <v>0</v>
          </cell>
          <cell r="H745">
            <v>0</v>
          </cell>
          <cell r="I745">
            <v>0</v>
          </cell>
          <cell r="M745">
            <v>0</v>
          </cell>
          <cell r="N745">
            <v>0</v>
          </cell>
        </row>
        <row r="746">
          <cell r="F746" t="str">
            <v>X</v>
          </cell>
          <cell r="M746" t="str">
            <v>X</v>
          </cell>
          <cell r="N746">
            <v>0</v>
          </cell>
          <cell r="T746">
            <v>620</v>
          </cell>
          <cell r="U746">
            <v>621</v>
          </cell>
        </row>
        <row r="747">
          <cell r="G747" t="str">
            <v>X</v>
          </cell>
          <cell r="M747">
            <v>0</v>
          </cell>
          <cell r="N747" t="str">
            <v>X</v>
          </cell>
          <cell r="R747">
            <v>242</v>
          </cell>
          <cell r="S747">
            <v>240</v>
          </cell>
        </row>
        <row r="748">
          <cell r="F748" t="str">
            <v>X</v>
          </cell>
          <cell r="M748" t="str">
            <v>X</v>
          </cell>
          <cell r="N748">
            <v>0</v>
          </cell>
          <cell r="T748">
            <v>620</v>
          </cell>
          <cell r="U748">
            <v>621</v>
          </cell>
        </row>
        <row r="749">
          <cell r="F749">
            <v>0</v>
          </cell>
          <cell r="G749">
            <v>0</v>
          </cell>
          <cell r="H749">
            <v>0</v>
          </cell>
          <cell r="I749">
            <v>0</v>
          </cell>
          <cell r="M749">
            <v>0</v>
          </cell>
          <cell r="N749">
            <v>0</v>
          </cell>
        </row>
        <row r="750">
          <cell r="F750" t="str">
            <v>X</v>
          </cell>
          <cell r="M750" t="str">
            <v>X</v>
          </cell>
          <cell r="N750">
            <v>0</v>
          </cell>
          <cell r="T750">
            <v>620</v>
          </cell>
          <cell r="U750">
            <v>621</v>
          </cell>
        </row>
        <row r="751">
          <cell r="G751" t="str">
            <v>X</v>
          </cell>
          <cell r="M751">
            <v>0</v>
          </cell>
          <cell r="N751" t="str">
            <v>X</v>
          </cell>
          <cell r="R751">
            <v>242</v>
          </cell>
          <cell r="S751">
            <v>240</v>
          </cell>
        </row>
        <row r="752">
          <cell r="F752" t="str">
            <v>X</v>
          </cell>
          <cell r="M752" t="str">
            <v>X</v>
          </cell>
          <cell r="N752">
            <v>0</v>
          </cell>
          <cell r="T752">
            <v>620</v>
          </cell>
          <cell r="U752">
            <v>621</v>
          </cell>
        </row>
        <row r="753">
          <cell r="F753">
            <v>0</v>
          </cell>
          <cell r="G753">
            <v>0</v>
          </cell>
          <cell r="H753">
            <v>0</v>
          </cell>
          <cell r="I753">
            <v>0</v>
          </cell>
          <cell r="M753">
            <v>0</v>
          </cell>
          <cell r="N753">
            <v>0</v>
          </cell>
        </row>
        <row r="754">
          <cell r="F754" t="str">
            <v>X</v>
          </cell>
          <cell r="M754" t="str">
            <v>X</v>
          </cell>
          <cell r="N754">
            <v>0</v>
          </cell>
          <cell r="T754">
            <v>620</v>
          </cell>
          <cell r="U754">
            <v>621</v>
          </cell>
        </row>
        <row r="755">
          <cell r="G755" t="str">
            <v>X</v>
          </cell>
          <cell r="M755">
            <v>0</v>
          </cell>
          <cell r="N755" t="str">
            <v>X</v>
          </cell>
          <cell r="R755">
            <v>242</v>
          </cell>
          <cell r="S755">
            <v>240</v>
          </cell>
        </row>
        <row r="756">
          <cell r="F756" t="str">
            <v>X</v>
          </cell>
          <cell r="M756" t="str">
            <v>X</v>
          </cell>
          <cell r="N756">
            <v>0</v>
          </cell>
          <cell r="T756">
            <v>620</v>
          </cell>
          <cell r="U756">
            <v>621</v>
          </cell>
        </row>
        <row r="757">
          <cell r="F757">
            <v>0</v>
          </cell>
          <cell r="G757">
            <v>0</v>
          </cell>
          <cell r="H757">
            <v>0</v>
          </cell>
          <cell r="I757">
            <v>0</v>
          </cell>
          <cell r="M757">
            <v>0</v>
          </cell>
          <cell r="N757">
            <v>0</v>
          </cell>
        </row>
        <row r="758">
          <cell r="F758" t="str">
            <v>X</v>
          </cell>
          <cell r="M758" t="str">
            <v>X</v>
          </cell>
          <cell r="N758">
            <v>0</v>
          </cell>
          <cell r="T758">
            <v>620</v>
          </cell>
          <cell r="U758">
            <v>621</v>
          </cell>
        </row>
        <row r="759">
          <cell r="G759" t="str">
            <v>X</v>
          </cell>
          <cell r="M759">
            <v>0</v>
          </cell>
          <cell r="N759" t="str">
            <v>X</v>
          </cell>
          <cell r="R759">
            <v>242</v>
          </cell>
          <cell r="S759">
            <v>240</v>
          </cell>
        </row>
        <row r="760">
          <cell r="F760" t="str">
            <v>X</v>
          </cell>
          <cell r="M760" t="str">
            <v>X</v>
          </cell>
          <cell r="N760">
            <v>0</v>
          </cell>
          <cell r="T760">
            <v>620</v>
          </cell>
          <cell r="U760">
            <v>621</v>
          </cell>
        </row>
        <row r="761">
          <cell r="F761">
            <v>0</v>
          </cell>
          <cell r="G761">
            <v>0</v>
          </cell>
          <cell r="H761">
            <v>0</v>
          </cell>
          <cell r="I761">
            <v>0</v>
          </cell>
          <cell r="M761">
            <v>0</v>
          </cell>
          <cell r="N761">
            <v>0</v>
          </cell>
        </row>
        <row r="762">
          <cell r="F762" t="str">
            <v>X</v>
          </cell>
          <cell r="M762" t="str">
            <v>X</v>
          </cell>
          <cell r="N762">
            <v>0</v>
          </cell>
          <cell r="T762">
            <v>620</v>
          </cell>
          <cell r="U762">
            <v>621</v>
          </cell>
        </row>
        <row r="763">
          <cell r="F763" t="str">
            <v>X</v>
          </cell>
          <cell r="M763" t="str">
            <v>X</v>
          </cell>
          <cell r="N763">
            <v>0</v>
          </cell>
          <cell r="T763">
            <v>620</v>
          </cell>
          <cell r="U763">
            <v>621</v>
          </cell>
        </row>
        <row r="764">
          <cell r="F764" t="str">
            <v>X</v>
          </cell>
          <cell r="M764" t="str">
            <v>X</v>
          </cell>
          <cell r="N764">
            <v>0</v>
          </cell>
          <cell r="T764">
            <v>620</v>
          </cell>
          <cell r="U764">
            <v>621</v>
          </cell>
        </row>
        <row r="765">
          <cell r="G765" t="str">
            <v>X</v>
          </cell>
          <cell r="M765">
            <v>0</v>
          </cell>
          <cell r="N765" t="str">
            <v>X</v>
          </cell>
          <cell r="R765">
            <v>242</v>
          </cell>
          <cell r="S765">
            <v>240</v>
          </cell>
        </row>
        <row r="766">
          <cell r="F766">
            <v>0</v>
          </cell>
          <cell r="G766">
            <v>0</v>
          </cell>
          <cell r="H766">
            <v>0</v>
          </cell>
          <cell r="I766">
            <v>0</v>
          </cell>
          <cell r="M766">
            <v>0</v>
          </cell>
          <cell r="N766">
            <v>0</v>
          </cell>
        </row>
        <row r="767">
          <cell r="F767" t="str">
            <v>X</v>
          </cell>
          <cell r="M767" t="str">
            <v>X</v>
          </cell>
          <cell r="N767">
            <v>0</v>
          </cell>
          <cell r="T767">
            <v>620</v>
          </cell>
          <cell r="U767">
            <v>621</v>
          </cell>
        </row>
        <row r="768">
          <cell r="F768" t="str">
            <v>X</v>
          </cell>
          <cell r="M768" t="str">
            <v>X</v>
          </cell>
          <cell r="N768">
            <v>0</v>
          </cell>
          <cell r="T768">
            <v>620</v>
          </cell>
          <cell r="U768">
            <v>621</v>
          </cell>
        </row>
        <row r="769">
          <cell r="G769" t="str">
            <v>X</v>
          </cell>
          <cell r="M769">
            <v>0</v>
          </cell>
          <cell r="N769" t="str">
            <v>X</v>
          </cell>
          <cell r="R769">
            <v>242</v>
          </cell>
          <cell r="S769">
            <v>240</v>
          </cell>
        </row>
        <row r="770">
          <cell r="G770" t="str">
            <v>X</v>
          </cell>
          <cell r="M770">
            <v>0</v>
          </cell>
          <cell r="N770" t="str">
            <v>X</v>
          </cell>
          <cell r="R770">
            <v>242</v>
          </cell>
          <cell r="S770">
            <v>240</v>
          </cell>
        </row>
        <row r="771">
          <cell r="F771" t="str">
            <v>X</v>
          </cell>
          <cell r="M771" t="str">
            <v>X</v>
          </cell>
          <cell r="N771">
            <v>0</v>
          </cell>
          <cell r="T771">
            <v>620</v>
          </cell>
          <cell r="U771">
            <v>621</v>
          </cell>
        </row>
        <row r="772">
          <cell r="F772" t="str">
            <v>X</v>
          </cell>
          <cell r="M772" t="str">
            <v>X</v>
          </cell>
          <cell r="N772">
            <v>0</v>
          </cell>
          <cell r="T772">
            <v>620</v>
          </cell>
          <cell r="U772">
            <v>621</v>
          </cell>
        </row>
        <row r="773">
          <cell r="F773" t="str">
            <v>X</v>
          </cell>
          <cell r="M773" t="str">
            <v>X</v>
          </cell>
          <cell r="N773">
            <v>0</v>
          </cell>
          <cell r="T773">
            <v>620</v>
          </cell>
          <cell r="U773">
            <v>621</v>
          </cell>
        </row>
        <row r="774">
          <cell r="F774" t="str">
            <v>X</v>
          </cell>
          <cell r="M774" t="str">
            <v>X</v>
          </cell>
          <cell r="N774">
            <v>0</v>
          </cell>
          <cell r="T774">
            <v>620</v>
          </cell>
          <cell r="U774">
            <v>621</v>
          </cell>
        </row>
        <row r="775">
          <cell r="F775" t="str">
            <v>X</v>
          </cell>
          <cell r="M775" t="str">
            <v>X</v>
          </cell>
          <cell r="N775">
            <v>0</v>
          </cell>
          <cell r="T775">
            <v>620</v>
          </cell>
          <cell r="U775">
            <v>621</v>
          </cell>
        </row>
        <row r="776">
          <cell r="F776" t="str">
            <v>X</v>
          </cell>
          <cell r="M776" t="str">
            <v>X</v>
          </cell>
          <cell r="N776">
            <v>0</v>
          </cell>
          <cell r="T776">
            <v>620</v>
          </cell>
          <cell r="U776">
            <v>621</v>
          </cell>
        </row>
        <row r="777">
          <cell r="F777" t="str">
            <v>X</v>
          </cell>
          <cell r="M777" t="str">
            <v>X</v>
          </cell>
          <cell r="N777">
            <v>0</v>
          </cell>
          <cell r="T777">
            <v>620</v>
          </cell>
          <cell r="U777">
            <v>621</v>
          </cell>
        </row>
        <row r="778">
          <cell r="F778">
            <v>0</v>
          </cell>
          <cell r="G778">
            <v>0</v>
          </cell>
          <cell r="H778">
            <v>0</v>
          </cell>
          <cell r="I778">
            <v>0</v>
          </cell>
          <cell r="M778">
            <v>0</v>
          </cell>
          <cell r="N778">
            <v>0</v>
          </cell>
        </row>
        <row r="779">
          <cell r="F779" t="str">
            <v>X</v>
          </cell>
          <cell r="M779" t="str">
            <v>X</v>
          </cell>
          <cell r="N779">
            <v>0</v>
          </cell>
          <cell r="T779">
            <v>620</v>
          </cell>
          <cell r="U779">
            <v>621</v>
          </cell>
        </row>
        <row r="780">
          <cell r="G780" t="str">
            <v>X</v>
          </cell>
          <cell r="M780">
            <v>0</v>
          </cell>
          <cell r="N780" t="str">
            <v>X</v>
          </cell>
          <cell r="R780">
            <v>242</v>
          </cell>
          <cell r="S780">
            <v>240</v>
          </cell>
        </row>
        <row r="781">
          <cell r="F781" t="str">
            <v>X</v>
          </cell>
          <cell r="M781" t="str">
            <v>X</v>
          </cell>
          <cell r="N781">
            <v>0</v>
          </cell>
          <cell r="T781">
            <v>620</v>
          </cell>
          <cell r="U781">
            <v>621</v>
          </cell>
        </row>
        <row r="782">
          <cell r="F782" t="str">
            <v>X</v>
          </cell>
          <cell r="M782" t="str">
            <v>X</v>
          </cell>
          <cell r="N782">
            <v>0</v>
          </cell>
          <cell r="T782">
            <v>620</v>
          </cell>
          <cell r="U782">
            <v>621</v>
          </cell>
        </row>
        <row r="783">
          <cell r="F783" t="str">
            <v>X</v>
          </cell>
          <cell r="M783" t="str">
            <v>X</v>
          </cell>
          <cell r="N783">
            <v>0</v>
          </cell>
          <cell r="T783">
            <v>620</v>
          </cell>
          <cell r="U783">
            <v>621</v>
          </cell>
        </row>
        <row r="784">
          <cell r="F784">
            <v>0</v>
          </cell>
          <cell r="G784">
            <v>0</v>
          </cell>
          <cell r="H784">
            <v>0</v>
          </cell>
          <cell r="I784">
            <v>0</v>
          </cell>
          <cell r="M784">
            <v>0</v>
          </cell>
          <cell r="N784">
            <v>0</v>
          </cell>
        </row>
        <row r="785">
          <cell r="F785" t="str">
            <v>X</v>
          </cell>
          <cell r="M785" t="str">
            <v>X</v>
          </cell>
          <cell r="N785">
            <v>0</v>
          </cell>
          <cell r="T785">
            <v>620</v>
          </cell>
          <cell r="U785">
            <v>621</v>
          </cell>
        </row>
        <row r="786">
          <cell r="F786" t="str">
            <v>X</v>
          </cell>
          <cell r="M786" t="str">
            <v>X</v>
          </cell>
          <cell r="N786">
            <v>0</v>
          </cell>
          <cell r="T786">
            <v>620</v>
          </cell>
          <cell r="U786">
            <v>621</v>
          </cell>
        </row>
        <row r="787">
          <cell r="G787" t="str">
            <v>X</v>
          </cell>
          <cell r="M787">
            <v>0</v>
          </cell>
          <cell r="N787" t="str">
            <v>X</v>
          </cell>
          <cell r="R787">
            <v>242</v>
          </cell>
          <cell r="S787">
            <v>240</v>
          </cell>
        </row>
        <row r="788">
          <cell r="G788" t="str">
            <v>X</v>
          </cell>
          <cell r="M788">
            <v>0</v>
          </cell>
          <cell r="N788" t="str">
            <v>X</v>
          </cell>
          <cell r="R788">
            <v>242</v>
          </cell>
          <cell r="S788">
            <v>240</v>
          </cell>
        </row>
        <row r="789">
          <cell r="F789" t="str">
            <v>X</v>
          </cell>
          <cell r="M789" t="str">
            <v>X</v>
          </cell>
          <cell r="N789">
            <v>0</v>
          </cell>
          <cell r="T789">
            <v>620</v>
          </cell>
          <cell r="U789">
            <v>621</v>
          </cell>
        </row>
        <row r="790">
          <cell r="F790" t="str">
            <v>X</v>
          </cell>
          <cell r="M790" t="str">
            <v>X</v>
          </cell>
          <cell r="N790">
            <v>0</v>
          </cell>
          <cell r="T790">
            <v>620</v>
          </cell>
          <cell r="U790">
            <v>621</v>
          </cell>
        </row>
        <row r="791">
          <cell r="F791" t="str">
            <v>X</v>
          </cell>
          <cell r="M791" t="str">
            <v>X</v>
          </cell>
          <cell r="N791">
            <v>0</v>
          </cell>
          <cell r="T791">
            <v>620</v>
          </cell>
          <cell r="U791">
            <v>621</v>
          </cell>
        </row>
        <row r="792">
          <cell r="F792" t="str">
            <v>X</v>
          </cell>
          <cell r="M792" t="str">
            <v>X</v>
          </cell>
          <cell r="N792">
            <v>0</v>
          </cell>
          <cell r="T792">
            <v>620</v>
          </cell>
          <cell r="U792">
            <v>621</v>
          </cell>
        </row>
        <row r="793">
          <cell r="F793" t="str">
            <v>X</v>
          </cell>
          <cell r="M793" t="str">
            <v>X</v>
          </cell>
          <cell r="N793">
            <v>0</v>
          </cell>
          <cell r="T793">
            <v>620</v>
          </cell>
          <cell r="U793">
            <v>621</v>
          </cell>
        </row>
        <row r="794">
          <cell r="F794" t="str">
            <v>X</v>
          </cell>
          <cell r="M794" t="str">
            <v>X</v>
          </cell>
          <cell r="N794">
            <v>0</v>
          </cell>
          <cell r="T794">
            <v>620</v>
          </cell>
          <cell r="U794">
            <v>621</v>
          </cell>
        </row>
        <row r="795">
          <cell r="F795" t="str">
            <v>X</v>
          </cell>
          <cell r="M795" t="str">
            <v>X</v>
          </cell>
          <cell r="N795">
            <v>0</v>
          </cell>
          <cell r="T795">
            <v>620</v>
          </cell>
          <cell r="U795">
            <v>621</v>
          </cell>
        </row>
        <row r="796">
          <cell r="F796" t="str">
            <v>X</v>
          </cell>
          <cell r="M796" t="str">
            <v>X</v>
          </cell>
          <cell r="N796">
            <v>0</v>
          </cell>
          <cell r="T796">
            <v>620</v>
          </cell>
          <cell r="U796">
            <v>621</v>
          </cell>
        </row>
        <row r="797">
          <cell r="F797" t="str">
            <v>X</v>
          </cell>
          <cell r="M797" t="str">
            <v>X</v>
          </cell>
          <cell r="N797">
            <v>0</v>
          </cell>
          <cell r="T797">
            <v>620</v>
          </cell>
          <cell r="U797">
            <v>621</v>
          </cell>
        </row>
        <row r="798">
          <cell r="F798">
            <v>0</v>
          </cell>
          <cell r="G798">
            <v>0</v>
          </cell>
          <cell r="H798">
            <v>0</v>
          </cell>
          <cell r="I798">
            <v>0</v>
          </cell>
          <cell r="M798">
            <v>0</v>
          </cell>
          <cell r="N798">
            <v>0</v>
          </cell>
        </row>
        <row r="799">
          <cell r="F799" t="str">
            <v>X</v>
          </cell>
          <cell r="M799" t="str">
            <v>X</v>
          </cell>
          <cell r="N799">
            <v>0</v>
          </cell>
          <cell r="T799">
            <v>620</v>
          </cell>
          <cell r="U799">
            <v>621</v>
          </cell>
        </row>
        <row r="800">
          <cell r="F800" t="str">
            <v>X</v>
          </cell>
          <cell r="M800" t="str">
            <v>X</v>
          </cell>
          <cell r="N800">
            <v>0</v>
          </cell>
          <cell r="T800">
            <v>620</v>
          </cell>
          <cell r="U800">
            <v>621</v>
          </cell>
        </row>
        <row r="801">
          <cell r="G801" t="str">
            <v>X</v>
          </cell>
          <cell r="M801">
            <v>0</v>
          </cell>
          <cell r="N801" t="str">
            <v>X</v>
          </cell>
          <cell r="R801">
            <v>242</v>
          </cell>
          <cell r="S801">
            <v>240</v>
          </cell>
        </row>
        <row r="802">
          <cell r="G802" t="str">
            <v>X</v>
          </cell>
          <cell r="M802">
            <v>0</v>
          </cell>
          <cell r="N802" t="str">
            <v>X</v>
          </cell>
          <cell r="R802">
            <v>242</v>
          </cell>
          <cell r="S802">
            <v>240</v>
          </cell>
        </row>
        <row r="803">
          <cell r="F803" t="str">
            <v>X</v>
          </cell>
          <cell r="M803" t="str">
            <v>X</v>
          </cell>
          <cell r="N803">
            <v>0</v>
          </cell>
          <cell r="T803">
            <v>620</v>
          </cell>
          <cell r="U803">
            <v>621</v>
          </cell>
        </row>
        <row r="804">
          <cell r="F804" t="str">
            <v>X</v>
          </cell>
          <cell r="M804" t="str">
            <v>X</v>
          </cell>
          <cell r="N804">
            <v>0</v>
          </cell>
          <cell r="T804">
            <v>620</v>
          </cell>
          <cell r="U804">
            <v>621</v>
          </cell>
        </row>
        <row r="805">
          <cell r="F805" t="str">
            <v>X</v>
          </cell>
          <cell r="M805" t="str">
            <v>X</v>
          </cell>
          <cell r="N805">
            <v>0</v>
          </cell>
          <cell r="T805">
            <v>620</v>
          </cell>
          <cell r="U805">
            <v>621</v>
          </cell>
        </row>
        <row r="806">
          <cell r="F806" t="str">
            <v>X</v>
          </cell>
          <cell r="M806" t="str">
            <v>X</v>
          </cell>
          <cell r="N806">
            <v>0</v>
          </cell>
          <cell r="T806">
            <v>620</v>
          </cell>
          <cell r="U806">
            <v>621</v>
          </cell>
        </row>
        <row r="807">
          <cell r="F807" t="str">
            <v>X</v>
          </cell>
          <cell r="M807" t="str">
            <v>X</v>
          </cell>
          <cell r="N807">
            <v>0</v>
          </cell>
          <cell r="T807">
            <v>620</v>
          </cell>
          <cell r="U807">
            <v>621</v>
          </cell>
        </row>
        <row r="808">
          <cell r="F808" t="str">
            <v>X</v>
          </cell>
          <cell r="M808" t="str">
            <v>X</v>
          </cell>
          <cell r="N808">
            <v>0</v>
          </cell>
          <cell r="T808">
            <v>620</v>
          </cell>
          <cell r="U808">
            <v>621</v>
          </cell>
        </row>
        <row r="809">
          <cell r="F809" t="str">
            <v>X</v>
          </cell>
          <cell r="M809" t="str">
            <v>X</v>
          </cell>
          <cell r="N809">
            <v>0</v>
          </cell>
          <cell r="T809">
            <v>620</v>
          </cell>
          <cell r="U809">
            <v>621</v>
          </cell>
        </row>
        <row r="810">
          <cell r="F810" t="str">
            <v>X</v>
          </cell>
          <cell r="M810" t="str">
            <v>X</v>
          </cell>
          <cell r="N810">
            <v>0</v>
          </cell>
          <cell r="T810">
            <v>620</v>
          </cell>
          <cell r="U810">
            <v>621</v>
          </cell>
        </row>
        <row r="811">
          <cell r="F811" t="str">
            <v>X</v>
          </cell>
          <cell r="M811" t="str">
            <v>X</v>
          </cell>
          <cell r="N811">
            <v>0</v>
          </cell>
          <cell r="T811">
            <v>620</v>
          </cell>
          <cell r="U811">
            <v>621</v>
          </cell>
        </row>
        <row r="812">
          <cell r="F812">
            <v>0</v>
          </cell>
          <cell r="G812">
            <v>0</v>
          </cell>
          <cell r="H812">
            <v>0</v>
          </cell>
          <cell r="I812">
            <v>0</v>
          </cell>
          <cell r="M812">
            <v>0</v>
          </cell>
          <cell r="N812">
            <v>0</v>
          </cell>
        </row>
        <row r="813">
          <cell r="F813" t="str">
            <v>X</v>
          </cell>
          <cell r="M813" t="str">
            <v>X</v>
          </cell>
          <cell r="N813">
            <v>0</v>
          </cell>
          <cell r="T813">
            <v>620</v>
          </cell>
          <cell r="U813">
            <v>621</v>
          </cell>
        </row>
        <row r="814">
          <cell r="F814" t="str">
            <v>X</v>
          </cell>
          <cell r="M814" t="str">
            <v>X</v>
          </cell>
          <cell r="N814">
            <v>0</v>
          </cell>
          <cell r="T814">
            <v>620</v>
          </cell>
          <cell r="U814">
            <v>621</v>
          </cell>
        </row>
        <row r="815">
          <cell r="G815" t="str">
            <v>X</v>
          </cell>
          <cell r="M815">
            <v>0</v>
          </cell>
          <cell r="N815" t="str">
            <v>X</v>
          </cell>
          <cell r="S815">
            <v>150</v>
          </cell>
        </row>
        <row r="816">
          <cell r="G816" t="str">
            <v>X</v>
          </cell>
          <cell r="M816">
            <v>0</v>
          </cell>
          <cell r="N816" t="str">
            <v>X</v>
          </cell>
          <cell r="S816">
            <v>150</v>
          </cell>
        </row>
        <row r="817">
          <cell r="F817" t="str">
            <v>X</v>
          </cell>
          <cell r="M817" t="str">
            <v>X</v>
          </cell>
          <cell r="N817">
            <v>0</v>
          </cell>
          <cell r="T817">
            <v>620</v>
          </cell>
          <cell r="U817">
            <v>621</v>
          </cell>
        </row>
        <row r="818">
          <cell r="F818" t="str">
            <v>X</v>
          </cell>
          <cell r="M818" t="str">
            <v>X</v>
          </cell>
          <cell r="N818">
            <v>0</v>
          </cell>
          <cell r="T818">
            <v>620</v>
          </cell>
          <cell r="U818">
            <v>621</v>
          </cell>
        </row>
        <row r="819">
          <cell r="F819" t="str">
            <v>X</v>
          </cell>
          <cell r="M819" t="str">
            <v>X</v>
          </cell>
          <cell r="N819">
            <v>0</v>
          </cell>
          <cell r="T819">
            <v>620</v>
          </cell>
          <cell r="U819">
            <v>621</v>
          </cell>
        </row>
        <row r="820">
          <cell r="F820" t="str">
            <v>X</v>
          </cell>
          <cell r="M820" t="str">
            <v>X</v>
          </cell>
          <cell r="N820">
            <v>0</v>
          </cell>
          <cell r="T820">
            <v>620</v>
          </cell>
          <cell r="U820">
            <v>621</v>
          </cell>
        </row>
        <row r="821">
          <cell r="F821" t="str">
            <v>X</v>
          </cell>
          <cell r="M821" t="str">
            <v>X</v>
          </cell>
          <cell r="N821">
            <v>0</v>
          </cell>
          <cell r="T821">
            <v>620</v>
          </cell>
          <cell r="U821">
            <v>621</v>
          </cell>
        </row>
        <row r="822">
          <cell r="F822" t="str">
            <v>X</v>
          </cell>
          <cell r="M822" t="str">
            <v>X</v>
          </cell>
          <cell r="N822">
            <v>0</v>
          </cell>
          <cell r="T822">
            <v>620</v>
          </cell>
          <cell r="U822">
            <v>621</v>
          </cell>
        </row>
        <row r="823">
          <cell r="F823" t="str">
            <v>X</v>
          </cell>
          <cell r="M823" t="str">
            <v>X</v>
          </cell>
          <cell r="N823">
            <v>0</v>
          </cell>
          <cell r="T823">
            <v>620</v>
          </cell>
          <cell r="U823">
            <v>621</v>
          </cell>
        </row>
        <row r="824">
          <cell r="F824" t="str">
            <v>X</v>
          </cell>
          <cell r="M824" t="str">
            <v>X</v>
          </cell>
          <cell r="N824">
            <v>0</v>
          </cell>
          <cell r="T824">
            <v>620</v>
          </cell>
          <cell r="U824">
            <v>621</v>
          </cell>
        </row>
        <row r="825">
          <cell r="F825" t="str">
            <v>X</v>
          </cell>
          <cell r="M825" t="str">
            <v>X</v>
          </cell>
          <cell r="N825">
            <v>0</v>
          </cell>
          <cell r="T825">
            <v>620</v>
          </cell>
          <cell r="U825">
            <v>621</v>
          </cell>
        </row>
        <row r="826">
          <cell r="F826">
            <v>0</v>
          </cell>
          <cell r="G826">
            <v>0</v>
          </cell>
          <cell r="H826">
            <v>0</v>
          </cell>
          <cell r="I826">
            <v>0</v>
          </cell>
          <cell r="M826">
            <v>0</v>
          </cell>
          <cell r="N826">
            <v>0</v>
          </cell>
        </row>
        <row r="827">
          <cell r="F827" t="str">
            <v>X</v>
          </cell>
          <cell r="M827" t="str">
            <v>X</v>
          </cell>
          <cell r="N827">
            <v>0</v>
          </cell>
          <cell r="T827">
            <v>620</v>
          </cell>
          <cell r="U827">
            <v>621</v>
          </cell>
        </row>
        <row r="828">
          <cell r="F828" t="str">
            <v>X</v>
          </cell>
          <cell r="M828" t="str">
            <v>X</v>
          </cell>
          <cell r="N828">
            <v>0</v>
          </cell>
          <cell r="T828">
            <v>620</v>
          </cell>
          <cell r="U828">
            <v>621</v>
          </cell>
        </row>
        <row r="829">
          <cell r="R829">
            <v>243</v>
          </cell>
          <cell r="S829">
            <v>240</v>
          </cell>
          <cell r="T829">
            <v>620</v>
          </cell>
          <cell r="U829">
            <v>621</v>
          </cell>
        </row>
        <row r="830">
          <cell r="F830">
            <v>0</v>
          </cell>
          <cell r="G830">
            <v>0</v>
          </cell>
          <cell r="H830">
            <v>0</v>
          </cell>
          <cell r="I830">
            <v>0</v>
          </cell>
          <cell r="M830">
            <v>0</v>
          </cell>
          <cell r="N830">
            <v>0</v>
          </cell>
        </row>
        <row r="831">
          <cell r="F831" t="str">
            <v>X</v>
          </cell>
          <cell r="M831" t="str">
            <v>X</v>
          </cell>
          <cell r="N831">
            <v>0</v>
          </cell>
          <cell r="T831">
            <v>620</v>
          </cell>
          <cell r="U831">
            <v>621</v>
          </cell>
        </row>
        <row r="832">
          <cell r="G832" t="str">
            <v>X</v>
          </cell>
          <cell r="M832">
            <v>0</v>
          </cell>
          <cell r="N832" t="str">
            <v>X</v>
          </cell>
          <cell r="R832">
            <v>242</v>
          </cell>
          <cell r="S832">
            <v>240</v>
          </cell>
        </row>
        <row r="833">
          <cell r="F833" t="str">
            <v>X</v>
          </cell>
          <cell r="M833" t="str">
            <v>X</v>
          </cell>
          <cell r="N833">
            <v>0</v>
          </cell>
          <cell r="T833">
            <v>620</v>
          </cell>
          <cell r="U833">
            <v>621</v>
          </cell>
        </row>
        <row r="834">
          <cell r="F834">
            <v>0</v>
          </cell>
          <cell r="G834">
            <v>0</v>
          </cell>
          <cell r="H834">
            <v>0</v>
          </cell>
          <cell r="I834">
            <v>0</v>
          </cell>
          <cell r="M834">
            <v>0</v>
          </cell>
          <cell r="N834">
            <v>0</v>
          </cell>
        </row>
        <row r="835">
          <cell r="F835" t="str">
            <v>X</v>
          </cell>
          <cell r="M835" t="str">
            <v>X</v>
          </cell>
          <cell r="N835">
            <v>0</v>
          </cell>
          <cell r="T835">
            <v>520</v>
          </cell>
        </row>
        <row r="836">
          <cell r="F836" t="str">
            <v>X</v>
          </cell>
          <cell r="M836" t="str">
            <v>X</v>
          </cell>
          <cell r="N836">
            <v>0</v>
          </cell>
          <cell r="T836">
            <v>520</v>
          </cell>
        </row>
        <row r="837">
          <cell r="G837" t="str">
            <v>X</v>
          </cell>
          <cell r="M837">
            <v>0</v>
          </cell>
          <cell r="N837" t="str">
            <v>X</v>
          </cell>
          <cell r="S837">
            <v>150</v>
          </cell>
        </row>
        <row r="838">
          <cell r="G838" t="str">
            <v>X</v>
          </cell>
          <cell r="M838">
            <v>0</v>
          </cell>
          <cell r="N838" t="str">
            <v>X</v>
          </cell>
          <cell r="S838">
            <v>150</v>
          </cell>
        </row>
        <row r="839">
          <cell r="F839" t="str">
            <v>X</v>
          </cell>
          <cell r="M839" t="str">
            <v>X</v>
          </cell>
          <cell r="N839">
            <v>0</v>
          </cell>
          <cell r="T839">
            <v>520</v>
          </cell>
        </row>
        <row r="840">
          <cell r="F840" t="str">
            <v>X</v>
          </cell>
          <cell r="M840" t="str">
            <v>X</v>
          </cell>
          <cell r="N840">
            <v>0</v>
          </cell>
          <cell r="T840">
            <v>520</v>
          </cell>
        </row>
        <row r="841">
          <cell r="F841" t="str">
            <v>X</v>
          </cell>
          <cell r="M841" t="str">
            <v>X</v>
          </cell>
          <cell r="N841">
            <v>0</v>
          </cell>
          <cell r="T841">
            <v>520</v>
          </cell>
        </row>
        <row r="842">
          <cell r="F842" t="str">
            <v>X</v>
          </cell>
          <cell r="M842" t="str">
            <v>X</v>
          </cell>
          <cell r="N842">
            <v>0</v>
          </cell>
          <cell r="T842">
            <v>520</v>
          </cell>
        </row>
        <row r="843">
          <cell r="F843">
            <v>0</v>
          </cell>
          <cell r="G843">
            <v>0</v>
          </cell>
          <cell r="H843">
            <v>0</v>
          </cell>
          <cell r="I843">
            <v>0</v>
          </cell>
          <cell r="M843">
            <v>0</v>
          </cell>
          <cell r="N843">
            <v>0</v>
          </cell>
        </row>
        <row r="844">
          <cell r="F844" t="str">
            <v>X</v>
          </cell>
          <cell r="M844" t="str">
            <v>X</v>
          </cell>
          <cell r="N844">
            <v>0</v>
          </cell>
          <cell r="T844">
            <v>520</v>
          </cell>
        </row>
        <row r="845">
          <cell r="F845" t="str">
            <v>X</v>
          </cell>
          <cell r="M845" t="str">
            <v>X</v>
          </cell>
          <cell r="N845">
            <v>0</v>
          </cell>
          <cell r="T845">
            <v>520</v>
          </cell>
        </row>
        <row r="846">
          <cell r="G846" t="str">
            <v>X</v>
          </cell>
          <cell r="M846">
            <v>0</v>
          </cell>
          <cell r="N846" t="str">
            <v>X</v>
          </cell>
          <cell r="S846">
            <v>150</v>
          </cell>
        </row>
        <row r="847">
          <cell r="G847" t="str">
            <v>X</v>
          </cell>
          <cell r="M847">
            <v>0</v>
          </cell>
          <cell r="N847" t="str">
            <v>X</v>
          </cell>
          <cell r="S847">
            <v>150</v>
          </cell>
        </row>
        <row r="848">
          <cell r="F848" t="str">
            <v>X</v>
          </cell>
          <cell r="M848" t="str">
            <v>X</v>
          </cell>
          <cell r="N848">
            <v>0</v>
          </cell>
          <cell r="T848">
            <v>520</v>
          </cell>
        </row>
        <row r="849">
          <cell r="F849" t="str">
            <v>X</v>
          </cell>
          <cell r="M849" t="str">
            <v>X</v>
          </cell>
          <cell r="N849">
            <v>0</v>
          </cell>
          <cell r="T849">
            <v>520</v>
          </cell>
        </row>
        <row r="850">
          <cell r="F850" t="str">
            <v>X</v>
          </cell>
          <cell r="M850" t="str">
            <v>X</v>
          </cell>
          <cell r="N850">
            <v>0</v>
          </cell>
          <cell r="T850">
            <v>520</v>
          </cell>
        </row>
        <row r="851">
          <cell r="F851" t="str">
            <v>X</v>
          </cell>
          <cell r="M851" t="str">
            <v>X</v>
          </cell>
          <cell r="N851">
            <v>0</v>
          </cell>
          <cell r="T851">
            <v>520</v>
          </cell>
        </row>
        <row r="852">
          <cell r="F852">
            <v>0</v>
          </cell>
          <cell r="G852">
            <v>0</v>
          </cell>
          <cell r="H852">
            <v>0</v>
          </cell>
          <cell r="I852">
            <v>0</v>
          </cell>
          <cell r="M852">
            <v>0</v>
          </cell>
          <cell r="N852">
            <v>0</v>
          </cell>
        </row>
        <row r="853">
          <cell r="F853" t="str">
            <v>X</v>
          </cell>
          <cell r="M853" t="str">
            <v>X</v>
          </cell>
          <cell r="N853">
            <v>0</v>
          </cell>
          <cell r="T853">
            <v>520</v>
          </cell>
        </row>
        <row r="854">
          <cell r="F854" t="str">
            <v>X</v>
          </cell>
          <cell r="M854" t="str">
            <v>X</v>
          </cell>
          <cell r="N854">
            <v>0</v>
          </cell>
          <cell r="T854">
            <v>520</v>
          </cell>
        </row>
        <row r="855">
          <cell r="G855" t="str">
            <v>X</v>
          </cell>
          <cell r="M855">
            <v>0</v>
          </cell>
          <cell r="N855" t="str">
            <v>X</v>
          </cell>
          <cell r="S855">
            <v>150</v>
          </cell>
        </row>
        <row r="856">
          <cell r="G856" t="str">
            <v>X</v>
          </cell>
          <cell r="M856">
            <v>0</v>
          </cell>
          <cell r="N856" t="str">
            <v>X</v>
          </cell>
          <cell r="S856">
            <v>150</v>
          </cell>
        </row>
        <row r="857">
          <cell r="F857" t="str">
            <v>X</v>
          </cell>
          <cell r="M857" t="str">
            <v>X</v>
          </cell>
          <cell r="N857">
            <v>0</v>
          </cell>
          <cell r="T857">
            <v>520</v>
          </cell>
        </row>
        <row r="858">
          <cell r="F858" t="str">
            <v>X</v>
          </cell>
          <cell r="M858" t="str">
            <v>X</v>
          </cell>
          <cell r="N858">
            <v>0</v>
          </cell>
          <cell r="T858">
            <v>520</v>
          </cell>
        </row>
        <row r="859">
          <cell r="F859" t="str">
            <v>X</v>
          </cell>
          <cell r="M859" t="str">
            <v>X</v>
          </cell>
          <cell r="N859">
            <v>0</v>
          </cell>
          <cell r="T859">
            <v>520</v>
          </cell>
        </row>
        <row r="860">
          <cell r="F860" t="str">
            <v>X</v>
          </cell>
          <cell r="M860" t="str">
            <v>X</v>
          </cell>
          <cell r="N860">
            <v>0</v>
          </cell>
          <cell r="T860">
            <v>520</v>
          </cell>
        </row>
        <row r="861">
          <cell r="F861">
            <v>0</v>
          </cell>
          <cell r="G861">
            <v>0</v>
          </cell>
          <cell r="H861">
            <v>0</v>
          </cell>
          <cell r="I861">
            <v>0</v>
          </cell>
          <cell r="M861">
            <v>0</v>
          </cell>
          <cell r="N861">
            <v>0</v>
          </cell>
        </row>
        <row r="862">
          <cell r="F862" t="str">
            <v>X</v>
          </cell>
          <cell r="M862" t="str">
            <v>X</v>
          </cell>
          <cell r="N862">
            <v>0</v>
          </cell>
          <cell r="T862">
            <v>520</v>
          </cell>
        </row>
        <row r="863">
          <cell r="F863" t="str">
            <v>X</v>
          </cell>
          <cell r="M863" t="str">
            <v>X</v>
          </cell>
          <cell r="N863">
            <v>0</v>
          </cell>
          <cell r="T863">
            <v>520</v>
          </cell>
        </row>
        <row r="864">
          <cell r="G864" t="str">
            <v>X</v>
          </cell>
          <cell r="M864">
            <v>0</v>
          </cell>
          <cell r="N864" t="str">
            <v>X</v>
          </cell>
          <cell r="S864">
            <v>150</v>
          </cell>
        </row>
        <row r="865">
          <cell r="G865" t="str">
            <v>X</v>
          </cell>
          <cell r="M865">
            <v>0</v>
          </cell>
          <cell r="N865" t="str">
            <v>X</v>
          </cell>
          <cell r="S865">
            <v>150</v>
          </cell>
        </row>
        <row r="866">
          <cell r="F866" t="str">
            <v>X</v>
          </cell>
          <cell r="M866" t="str">
            <v>X</v>
          </cell>
          <cell r="N866">
            <v>0</v>
          </cell>
          <cell r="T866">
            <v>520</v>
          </cell>
        </row>
        <row r="867">
          <cell r="F867" t="str">
            <v>X</v>
          </cell>
          <cell r="M867" t="str">
            <v>X</v>
          </cell>
          <cell r="N867">
            <v>0</v>
          </cell>
          <cell r="T867">
            <v>520</v>
          </cell>
        </row>
        <row r="868">
          <cell r="F868" t="str">
            <v>X</v>
          </cell>
          <cell r="M868" t="str">
            <v>X</v>
          </cell>
          <cell r="N868">
            <v>0</v>
          </cell>
          <cell r="T868">
            <v>520</v>
          </cell>
        </row>
        <row r="869">
          <cell r="F869" t="str">
            <v>X</v>
          </cell>
          <cell r="M869" t="str">
            <v>X</v>
          </cell>
          <cell r="N869">
            <v>0</v>
          </cell>
          <cell r="T869">
            <v>520</v>
          </cell>
        </row>
        <row r="870">
          <cell r="F870">
            <v>0</v>
          </cell>
          <cell r="G870">
            <v>0</v>
          </cell>
          <cell r="H870">
            <v>0</v>
          </cell>
          <cell r="I870">
            <v>0</v>
          </cell>
          <cell r="M870">
            <v>0</v>
          </cell>
          <cell r="N870">
            <v>0</v>
          </cell>
        </row>
        <row r="871">
          <cell r="F871" t="str">
            <v>X</v>
          </cell>
          <cell r="M871" t="str">
            <v>X</v>
          </cell>
          <cell r="N871">
            <v>0</v>
          </cell>
          <cell r="T871">
            <v>520</v>
          </cell>
        </row>
        <row r="872">
          <cell r="F872" t="str">
            <v>X</v>
          </cell>
          <cell r="M872" t="str">
            <v>X</v>
          </cell>
          <cell r="N872">
            <v>0</v>
          </cell>
          <cell r="T872">
            <v>520</v>
          </cell>
        </row>
        <row r="873">
          <cell r="G873" t="str">
            <v>X</v>
          </cell>
          <cell r="M873">
            <v>0</v>
          </cell>
          <cell r="N873" t="str">
            <v>X</v>
          </cell>
          <cell r="R873">
            <v>232</v>
          </cell>
          <cell r="S873">
            <v>230</v>
          </cell>
        </row>
        <row r="874">
          <cell r="G874" t="str">
            <v>X</v>
          </cell>
          <cell r="M874">
            <v>0</v>
          </cell>
          <cell r="N874" t="str">
            <v>X</v>
          </cell>
          <cell r="R874">
            <v>232</v>
          </cell>
          <cell r="S874">
            <v>230</v>
          </cell>
        </row>
        <row r="875">
          <cell r="F875" t="str">
            <v>X</v>
          </cell>
          <cell r="M875" t="str">
            <v>X</v>
          </cell>
          <cell r="N875">
            <v>0</v>
          </cell>
          <cell r="T875">
            <v>520</v>
          </cell>
        </row>
        <row r="876">
          <cell r="F876" t="str">
            <v>X</v>
          </cell>
          <cell r="M876" t="str">
            <v>X</v>
          </cell>
          <cell r="N876">
            <v>0</v>
          </cell>
          <cell r="T876">
            <v>520</v>
          </cell>
        </row>
        <row r="877">
          <cell r="F877" t="str">
            <v>X</v>
          </cell>
          <cell r="M877" t="str">
            <v>X</v>
          </cell>
          <cell r="N877">
            <v>0</v>
          </cell>
          <cell r="T877">
            <v>520</v>
          </cell>
        </row>
        <row r="878">
          <cell r="F878" t="str">
            <v>X</v>
          </cell>
          <cell r="M878" t="str">
            <v>X</v>
          </cell>
          <cell r="N878">
            <v>0</v>
          </cell>
          <cell r="T878">
            <v>520</v>
          </cell>
        </row>
        <row r="879">
          <cell r="F879">
            <v>0</v>
          </cell>
          <cell r="G879">
            <v>0</v>
          </cell>
          <cell r="H879">
            <v>0</v>
          </cell>
          <cell r="I879">
            <v>0</v>
          </cell>
          <cell r="M879">
            <v>0</v>
          </cell>
          <cell r="N879">
            <v>0</v>
          </cell>
        </row>
        <row r="880">
          <cell r="F880" t="str">
            <v>X</v>
          </cell>
          <cell r="M880" t="str">
            <v>X</v>
          </cell>
          <cell r="N880">
            <v>0</v>
          </cell>
          <cell r="T880">
            <v>520</v>
          </cell>
        </row>
        <row r="881">
          <cell r="F881" t="str">
            <v>X</v>
          </cell>
          <cell r="M881" t="str">
            <v>X</v>
          </cell>
          <cell r="N881">
            <v>0</v>
          </cell>
          <cell r="T881">
            <v>520</v>
          </cell>
        </row>
        <row r="882">
          <cell r="G882" t="str">
            <v>X</v>
          </cell>
          <cell r="M882">
            <v>0</v>
          </cell>
          <cell r="N882" t="str">
            <v>X</v>
          </cell>
          <cell r="R882">
            <v>232</v>
          </cell>
          <cell r="S882">
            <v>230</v>
          </cell>
        </row>
        <row r="883">
          <cell r="G883" t="str">
            <v>X</v>
          </cell>
          <cell r="M883">
            <v>0</v>
          </cell>
          <cell r="N883" t="str">
            <v>X</v>
          </cell>
          <cell r="R883">
            <v>232</v>
          </cell>
          <cell r="S883">
            <v>230</v>
          </cell>
        </row>
        <row r="884">
          <cell r="F884" t="str">
            <v>X</v>
          </cell>
          <cell r="M884" t="str">
            <v>X</v>
          </cell>
          <cell r="N884">
            <v>0</v>
          </cell>
          <cell r="T884">
            <v>520</v>
          </cell>
        </row>
        <row r="885">
          <cell r="F885" t="str">
            <v>X</v>
          </cell>
          <cell r="M885" t="str">
            <v>X</v>
          </cell>
          <cell r="N885">
            <v>0</v>
          </cell>
          <cell r="T885">
            <v>520</v>
          </cell>
        </row>
        <row r="886">
          <cell r="F886" t="str">
            <v>X</v>
          </cell>
          <cell r="M886" t="str">
            <v>X</v>
          </cell>
          <cell r="N886">
            <v>0</v>
          </cell>
          <cell r="T886">
            <v>520</v>
          </cell>
        </row>
        <row r="887">
          <cell r="F887" t="str">
            <v>X</v>
          </cell>
          <cell r="M887" t="str">
            <v>X</v>
          </cell>
          <cell r="N887">
            <v>0</v>
          </cell>
          <cell r="T887">
            <v>520</v>
          </cell>
        </row>
        <row r="888">
          <cell r="F888">
            <v>0</v>
          </cell>
          <cell r="G888">
            <v>0</v>
          </cell>
          <cell r="H888">
            <v>0</v>
          </cell>
          <cell r="I888">
            <v>0</v>
          </cell>
          <cell r="M888">
            <v>0</v>
          </cell>
          <cell r="N888">
            <v>0</v>
          </cell>
        </row>
        <row r="889">
          <cell r="F889" t="str">
            <v>X</v>
          </cell>
          <cell r="M889" t="str">
            <v>X</v>
          </cell>
          <cell r="N889">
            <v>0</v>
          </cell>
          <cell r="T889">
            <v>520</v>
          </cell>
        </row>
        <row r="890">
          <cell r="F890" t="str">
            <v>X</v>
          </cell>
          <cell r="M890" t="str">
            <v>X</v>
          </cell>
          <cell r="N890">
            <v>0</v>
          </cell>
          <cell r="T890">
            <v>520</v>
          </cell>
        </row>
        <row r="891">
          <cell r="G891" t="str">
            <v>X</v>
          </cell>
          <cell r="M891">
            <v>0</v>
          </cell>
          <cell r="N891" t="str">
            <v>X</v>
          </cell>
          <cell r="R891">
            <v>232</v>
          </cell>
          <cell r="S891">
            <v>230</v>
          </cell>
        </row>
        <row r="892">
          <cell r="G892" t="str">
            <v>X</v>
          </cell>
          <cell r="M892">
            <v>0</v>
          </cell>
          <cell r="N892" t="str">
            <v>X</v>
          </cell>
          <cell r="R892">
            <v>232</v>
          </cell>
          <cell r="S892">
            <v>230</v>
          </cell>
        </row>
        <row r="893">
          <cell r="F893" t="str">
            <v>X</v>
          </cell>
          <cell r="M893" t="str">
            <v>X</v>
          </cell>
          <cell r="N893">
            <v>0</v>
          </cell>
          <cell r="T893">
            <v>520</v>
          </cell>
        </row>
        <row r="894">
          <cell r="F894" t="str">
            <v>X</v>
          </cell>
          <cell r="M894" t="str">
            <v>X</v>
          </cell>
          <cell r="N894">
            <v>0</v>
          </cell>
          <cell r="T894">
            <v>520</v>
          </cell>
        </row>
        <row r="895">
          <cell r="F895" t="str">
            <v>X</v>
          </cell>
          <cell r="M895" t="str">
            <v>X</v>
          </cell>
          <cell r="N895">
            <v>0</v>
          </cell>
          <cell r="T895">
            <v>520</v>
          </cell>
        </row>
        <row r="896">
          <cell r="F896" t="str">
            <v>X</v>
          </cell>
          <cell r="M896" t="str">
            <v>X</v>
          </cell>
          <cell r="N896">
            <v>0</v>
          </cell>
          <cell r="T896">
            <v>520</v>
          </cell>
        </row>
        <row r="897">
          <cell r="F897">
            <v>0</v>
          </cell>
          <cell r="G897">
            <v>0</v>
          </cell>
          <cell r="H897">
            <v>0</v>
          </cell>
          <cell r="I897">
            <v>0</v>
          </cell>
          <cell r="M897">
            <v>0</v>
          </cell>
          <cell r="N897">
            <v>0</v>
          </cell>
        </row>
        <row r="898">
          <cell r="F898" t="str">
            <v>X</v>
          </cell>
          <cell r="M898" t="str">
            <v>X</v>
          </cell>
          <cell r="N898">
            <v>0</v>
          </cell>
          <cell r="T898">
            <v>520</v>
          </cell>
        </row>
        <row r="899">
          <cell r="F899" t="str">
            <v>X</v>
          </cell>
          <cell r="M899" t="str">
            <v>X</v>
          </cell>
          <cell r="N899">
            <v>0</v>
          </cell>
          <cell r="T899">
            <v>520</v>
          </cell>
        </row>
        <row r="900">
          <cell r="G900" t="str">
            <v>X</v>
          </cell>
          <cell r="M900">
            <v>0</v>
          </cell>
          <cell r="N900" t="str">
            <v>X</v>
          </cell>
          <cell r="R900">
            <v>232</v>
          </cell>
          <cell r="S900">
            <v>230</v>
          </cell>
        </row>
        <row r="901">
          <cell r="G901" t="str">
            <v>X</v>
          </cell>
          <cell r="M901">
            <v>0</v>
          </cell>
          <cell r="N901" t="str">
            <v>X</v>
          </cell>
          <cell r="R901">
            <v>232</v>
          </cell>
          <cell r="S901">
            <v>230</v>
          </cell>
        </row>
        <row r="902">
          <cell r="F902" t="str">
            <v>X</v>
          </cell>
          <cell r="M902" t="str">
            <v>X</v>
          </cell>
          <cell r="N902">
            <v>0</v>
          </cell>
          <cell r="T902">
            <v>520</v>
          </cell>
        </row>
        <row r="903">
          <cell r="F903" t="str">
            <v>X</v>
          </cell>
          <cell r="M903" t="str">
            <v>X</v>
          </cell>
          <cell r="N903">
            <v>0</v>
          </cell>
          <cell r="T903">
            <v>520</v>
          </cell>
        </row>
        <row r="904">
          <cell r="F904" t="str">
            <v>X</v>
          </cell>
          <cell r="M904" t="str">
            <v>X</v>
          </cell>
          <cell r="N904">
            <v>0</v>
          </cell>
          <cell r="T904">
            <v>520</v>
          </cell>
        </row>
        <row r="905">
          <cell r="F905" t="str">
            <v>X</v>
          </cell>
          <cell r="M905" t="str">
            <v>X</v>
          </cell>
          <cell r="N905">
            <v>0</v>
          </cell>
          <cell r="T905">
            <v>520</v>
          </cell>
        </row>
        <row r="906">
          <cell r="F906">
            <v>0</v>
          </cell>
          <cell r="G906">
            <v>0</v>
          </cell>
          <cell r="H906">
            <v>0</v>
          </cell>
          <cell r="I906">
            <v>0</v>
          </cell>
          <cell r="M906">
            <v>0</v>
          </cell>
          <cell r="N906">
            <v>0</v>
          </cell>
        </row>
        <row r="907">
          <cell r="F907" t="str">
            <v>X</v>
          </cell>
          <cell r="M907" t="str">
            <v>X</v>
          </cell>
          <cell r="N907">
            <v>0</v>
          </cell>
          <cell r="T907">
            <v>520</v>
          </cell>
        </row>
        <row r="908">
          <cell r="G908" t="str">
            <v>X</v>
          </cell>
          <cell r="M908">
            <v>0</v>
          </cell>
          <cell r="N908" t="str">
            <v>X</v>
          </cell>
          <cell r="R908">
            <v>232</v>
          </cell>
          <cell r="S908">
            <v>230</v>
          </cell>
        </row>
        <row r="909">
          <cell r="F909" t="str">
            <v>X</v>
          </cell>
          <cell r="M909" t="str">
            <v>X</v>
          </cell>
          <cell r="N909">
            <v>0</v>
          </cell>
          <cell r="T909">
            <v>520</v>
          </cell>
        </row>
        <row r="910">
          <cell r="F910" t="str">
            <v>X</v>
          </cell>
          <cell r="M910" t="str">
            <v>X</v>
          </cell>
          <cell r="N910">
            <v>0</v>
          </cell>
          <cell r="T910">
            <v>520</v>
          </cell>
        </row>
        <row r="911">
          <cell r="F911">
            <v>0</v>
          </cell>
          <cell r="G911">
            <v>0</v>
          </cell>
          <cell r="H911">
            <v>0</v>
          </cell>
          <cell r="I911">
            <v>0</v>
          </cell>
          <cell r="M911">
            <v>0</v>
          </cell>
          <cell r="N911">
            <v>0</v>
          </cell>
        </row>
        <row r="912">
          <cell r="F912" t="str">
            <v>X</v>
          </cell>
          <cell r="M912" t="str">
            <v>X</v>
          </cell>
          <cell r="N912">
            <v>0</v>
          </cell>
          <cell r="T912">
            <v>520</v>
          </cell>
        </row>
        <row r="913">
          <cell r="F913" t="str">
            <v>X</v>
          </cell>
          <cell r="M913" t="str">
            <v>X</v>
          </cell>
          <cell r="N913">
            <v>0</v>
          </cell>
          <cell r="T913">
            <v>520</v>
          </cell>
        </row>
        <row r="914">
          <cell r="G914" t="str">
            <v>X</v>
          </cell>
          <cell r="M914">
            <v>0</v>
          </cell>
          <cell r="N914" t="str">
            <v>X</v>
          </cell>
          <cell r="R914">
            <v>232</v>
          </cell>
          <cell r="S914">
            <v>230</v>
          </cell>
        </row>
        <row r="915">
          <cell r="G915" t="str">
            <v>X</v>
          </cell>
          <cell r="M915">
            <v>0</v>
          </cell>
          <cell r="N915" t="str">
            <v>X</v>
          </cell>
          <cell r="R915">
            <v>232</v>
          </cell>
          <cell r="S915">
            <v>230</v>
          </cell>
        </row>
        <row r="916">
          <cell r="F916" t="str">
            <v>X</v>
          </cell>
          <cell r="M916" t="str">
            <v>X</v>
          </cell>
          <cell r="N916">
            <v>0</v>
          </cell>
          <cell r="T916">
            <v>520</v>
          </cell>
        </row>
        <row r="917">
          <cell r="F917" t="str">
            <v>X</v>
          </cell>
          <cell r="M917" t="str">
            <v>X</v>
          </cell>
          <cell r="N917">
            <v>0</v>
          </cell>
          <cell r="T917">
            <v>520</v>
          </cell>
        </row>
        <row r="918">
          <cell r="F918" t="str">
            <v>X</v>
          </cell>
          <cell r="M918" t="str">
            <v>X</v>
          </cell>
          <cell r="N918">
            <v>0</v>
          </cell>
          <cell r="T918">
            <v>520</v>
          </cell>
        </row>
        <row r="919">
          <cell r="F919" t="str">
            <v>X</v>
          </cell>
          <cell r="M919" t="str">
            <v>X</v>
          </cell>
          <cell r="N919">
            <v>0</v>
          </cell>
          <cell r="T919">
            <v>520</v>
          </cell>
        </row>
        <row r="920">
          <cell r="F920">
            <v>0</v>
          </cell>
          <cell r="G920">
            <v>0</v>
          </cell>
          <cell r="H920">
            <v>0</v>
          </cell>
          <cell r="I920">
            <v>0</v>
          </cell>
          <cell r="M920">
            <v>0</v>
          </cell>
          <cell r="N920">
            <v>0</v>
          </cell>
        </row>
        <row r="921">
          <cell r="F921" t="str">
            <v>X</v>
          </cell>
          <cell r="M921" t="str">
            <v>X</v>
          </cell>
          <cell r="N921">
            <v>0</v>
          </cell>
          <cell r="T921">
            <v>520</v>
          </cell>
        </row>
        <row r="922">
          <cell r="F922" t="str">
            <v>X</v>
          </cell>
          <cell r="M922" t="str">
            <v>X</v>
          </cell>
          <cell r="N922">
            <v>0</v>
          </cell>
          <cell r="T922">
            <v>520</v>
          </cell>
        </row>
        <row r="923">
          <cell r="F923" t="str">
            <v>X</v>
          </cell>
          <cell r="M923" t="str">
            <v>X</v>
          </cell>
          <cell r="N923">
            <v>0</v>
          </cell>
          <cell r="T923">
            <v>520</v>
          </cell>
        </row>
        <row r="924">
          <cell r="G924" t="str">
            <v>X</v>
          </cell>
          <cell r="M924">
            <v>0</v>
          </cell>
          <cell r="N924" t="str">
            <v>X</v>
          </cell>
          <cell r="R924">
            <v>232</v>
          </cell>
          <cell r="S924">
            <v>230</v>
          </cell>
        </row>
        <row r="925">
          <cell r="F925">
            <v>0</v>
          </cell>
          <cell r="G925">
            <v>0</v>
          </cell>
          <cell r="H925">
            <v>0</v>
          </cell>
          <cell r="I925">
            <v>0</v>
          </cell>
          <cell r="M925">
            <v>0</v>
          </cell>
          <cell r="N925">
            <v>0</v>
          </cell>
        </row>
        <row r="926">
          <cell r="F926">
            <v>0</v>
          </cell>
          <cell r="G926">
            <v>0</v>
          </cell>
          <cell r="H926">
            <v>0</v>
          </cell>
          <cell r="I926">
            <v>0</v>
          </cell>
          <cell r="M926">
            <v>0</v>
          </cell>
          <cell r="N926">
            <v>0</v>
          </cell>
        </row>
        <row r="927">
          <cell r="G927" t="str">
            <v>X</v>
          </cell>
          <cell r="M927">
            <v>0</v>
          </cell>
          <cell r="N927" t="str">
            <v>X</v>
          </cell>
          <cell r="R927">
            <v>241</v>
          </cell>
          <cell r="S927">
            <v>240</v>
          </cell>
        </row>
        <row r="928">
          <cell r="F928" t="str">
            <v>X</v>
          </cell>
          <cell r="M928" t="str">
            <v>X</v>
          </cell>
          <cell r="N928">
            <v>0</v>
          </cell>
          <cell r="T928">
            <v>620</v>
          </cell>
          <cell r="U928">
            <v>622</v>
          </cell>
        </row>
        <row r="929">
          <cell r="G929" t="str">
            <v>X</v>
          </cell>
          <cell r="M929">
            <v>0</v>
          </cell>
          <cell r="N929" t="str">
            <v>X</v>
          </cell>
          <cell r="R929">
            <v>241</v>
          </cell>
          <cell r="S929">
            <v>240</v>
          </cell>
        </row>
        <row r="930">
          <cell r="F930">
            <v>0</v>
          </cell>
          <cell r="G930" t="str">
            <v>X</v>
          </cell>
          <cell r="H930">
            <v>0</v>
          </cell>
          <cell r="I930">
            <v>0</v>
          </cell>
          <cell r="M930">
            <v>0</v>
          </cell>
          <cell r="N930" t="str">
            <v>X</v>
          </cell>
        </row>
        <row r="931">
          <cell r="G931" t="str">
            <v>X</v>
          </cell>
          <cell r="M931">
            <v>0</v>
          </cell>
          <cell r="N931" t="str">
            <v>X</v>
          </cell>
          <cell r="R931">
            <v>241</v>
          </cell>
          <cell r="S931">
            <v>240</v>
          </cell>
        </row>
        <row r="932">
          <cell r="G932" t="str">
            <v>X</v>
          </cell>
          <cell r="M932">
            <v>0</v>
          </cell>
          <cell r="N932" t="str">
            <v>X</v>
          </cell>
          <cell r="R932">
            <v>241</v>
          </cell>
          <cell r="S932">
            <v>240</v>
          </cell>
        </row>
        <row r="933">
          <cell r="F933">
            <v>0</v>
          </cell>
          <cell r="G933">
            <v>0</v>
          </cell>
          <cell r="H933">
            <v>0</v>
          </cell>
          <cell r="I933">
            <v>0</v>
          </cell>
          <cell r="M933">
            <v>0</v>
          </cell>
          <cell r="N933">
            <v>0</v>
          </cell>
        </row>
        <row r="934">
          <cell r="G934" t="str">
            <v>X</v>
          </cell>
          <cell r="M934">
            <v>0</v>
          </cell>
          <cell r="N934" t="str">
            <v>X</v>
          </cell>
          <cell r="R934">
            <v>241</v>
          </cell>
          <cell r="S934">
            <v>240</v>
          </cell>
        </row>
        <row r="935">
          <cell r="F935" t="str">
            <v>X</v>
          </cell>
          <cell r="M935" t="str">
            <v>X</v>
          </cell>
          <cell r="N935">
            <v>0</v>
          </cell>
          <cell r="T935">
            <v>620</v>
          </cell>
          <cell r="U935">
            <v>622</v>
          </cell>
        </row>
        <row r="936">
          <cell r="G936" t="str">
            <v>X</v>
          </cell>
          <cell r="M936">
            <v>0</v>
          </cell>
          <cell r="N936" t="str">
            <v>X</v>
          </cell>
          <cell r="R936">
            <v>241</v>
          </cell>
          <cell r="S936">
            <v>240</v>
          </cell>
        </row>
        <row r="937">
          <cell r="G937" t="str">
            <v>X</v>
          </cell>
          <cell r="M937">
            <v>0</v>
          </cell>
          <cell r="N937" t="str">
            <v>X</v>
          </cell>
          <cell r="R937">
            <v>241</v>
          </cell>
          <cell r="S937">
            <v>240</v>
          </cell>
        </row>
        <row r="938">
          <cell r="F938">
            <v>0</v>
          </cell>
          <cell r="G938">
            <v>0</v>
          </cell>
          <cell r="H938">
            <v>0</v>
          </cell>
          <cell r="I938">
            <v>0</v>
          </cell>
          <cell r="M938">
            <v>0</v>
          </cell>
          <cell r="N938">
            <v>0</v>
          </cell>
        </row>
        <row r="939">
          <cell r="G939" t="str">
            <v>X</v>
          </cell>
          <cell r="M939">
            <v>0</v>
          </cell>
          <cell r="N939" t="str">
            <v>X</v>
          </cell>
          <cell r="R939">
            <v>241</v>
          </cell>
          <cell r="S939">
            <v>240</v>
          </cell>
        </row>
        <row r="940">
          <cell r="F940" t="str">
            <v>X</v>
          </cell>
          <cell r="M940" t="str">
            <v>X</v>
          </cell>
          <cell r="N940">
            <v>0</v>
          </cell>
          <cell r="T940">
            <v>620</v>
          </cell>
          <cell r="U940">
            <v>622</v>
          </cell>
        </row>
        <row r="941">
          <cell r="G941" t="str">
            <v>X</v>
          </cell>
          <cell r="M941">
            <v>0</v>
          </cell>
          <cell r="N941" t="str">
            <v>X</v>
          </cell>
          <cell r="R941">
            <v>241</v>
          </cell>
          <cell r="S941">
            <v>240</v>
          </cell>
        </row>
        <row r="942">
          <cell r="G942" t="str">
            <v>X</v>
          </cell>
          <cell r="M942">
            <v>0</v>
          </cell>
          <cell r="N942" t="str">
            <v>X</v>
          </cell>
          <cell r="R942">
            <v>241</v>
          </cell>
          <cell r="S942">
            <v>240</v>
          </cell>
        </row>
        <row r="943">
          <cell r="F943">
            <v>0</v>
          </cell>
          <cell r="G943">
            <v>0</v>
          </cell>
          <cell r="H943">
            <v>0</v>
          </cell>
          <cell r="I943">
            <v>0</v>
          </cell>
          <cell r="M943">
            <v>0</v>
          </cell>
          <cell r="N943">
            <v>0</v>
          </cell>
        </row>
        <row r="944">
          <cell r="G944" t="str">
            <v>X</v>
          </cell>
          <cell r="M944">
            <v>0</v>
          </cell>
          <cell r="N944" t="str">
            <v>X</v>
          </cell>
          <cell r="R944">
            <v>241</v>
          </cell>
          <cell r="S944">
            <v>240</v>
          </cell>
        </row>
        <row r="945">
          <cell r="F945" t="str">
            <v>X</v>
          </cell>
          <cell r="M945" t="str">
            <v>X</v>
          </cell>
          <cell r="N945">
            <v>0</v>
          </cell>
          <cell r="T945">
            <v>620</v>
          </cell>
          <cell r="U945">
            <v>622</v>
          </cell>
        </row>
        <row r="946">
          <cell r="G946" t="str">
            <v>X</v>
          </cell>
          <cell r="M946">
            <v>0</v>
          </cell>
          <cell r="N946" t="str">
            <v>X</v>
          </cell>
          <cell r="R946">
            <v>241</v>
          </cell>
          <cell r="S946">
            <v>240</v>
          </cell>
        </row>
        <row r="947">
          <cell r="G947" t="str">
            <v>X</v>
          </cell>
          <cell r="M947">
            <v>0</v>
          </cell>
          <cell r="N947" t="str">
            <v>X</v>
          </cell>
          <cell r="R947">
            <v>241</v>
          </cell>
          <cell r="S947">
            <v>240</v>
          </cell>
        </row>
        <row r="948">
          <cell r="G948" t="str">
            <v>X</v>
          </cell>
          <cell r="M948">
            <v>0</v>
          </cell>
          <cell r="N948" t="str">
            <v>X</v>
          </cell>
          <cell r="R948">
            <v>241</v>
          </cell>
          <cell r="S948">
            <v>240</v>
          </cell>
        </row>
        <row r="949">
          <cell r="F949">
            <v>0</v>
          </cell>
          <cell r="G949" t="str">
            <v>X</v>
          </cell>
          <cell r="H949">
            <v>0</v>
          </cell>
          <cell r="I949">
            <v>0</v>
          </cell>
          <cell r="M949">
            <v>0</v>
          </cell>
          <cell r="N949" t="str">
            <v>X</v>
          </cell>
        </row>
        <row r="950">
          <cell r="G950" t="str">
            <v>X</v>
          </cell>
          <cell r="M950">
            <v>0</v>
          </cell>
          <cell r="N950" t="str">
            <v>X</v>
          </cell>
          <cell r="R950">
            <v>231</v>
          </cell>
          <cell r="S950">
            <v>230</v>
          </cell>
        </row>
        <row r="951">
          <cell r="F951" t="str">
            <v>X</v>
          </cell>
          <cell r="G951" t="str">
            <v>X</v>
          </cell>
          <cell r="H951" t="str">
            <v>X</v>
          </cell>
          <cell r="I951" t="str">
            <v>X</v>
          </cell>
          <cell r="M951" t="str">
            <v>X</v>
          </cell>
          <cell r="N951" t="str">
            <v>X</v>
          </cell>
          <cell r="S951" t="str">
            <v xml:space="preserve"> счет введен ошибочно, должен быть заблокирован</v>
          </cell>
        </row>
        <row r="952">
          <cell r="F952" t="str">
            <v>X</v>
          </cell>
          <cell r="G952" t="str">
            <v>X</v>
          </cell>
          <cell r="H952" t="str">
            <v>X</v>
          </cell>
          <cell r="I952" t="str">
            <v>X</v>
          </cell>
          <cell r="M952" t="str">
            <v>X</v>
          </cell>
          <cell r="N952" t="str">
            <v>X</v>
          </cell>
          <cell r="S952" t="str">
            <v xml:space="preserve"> счет введен ошибочно, должен быть заблокирован</v>
          </cell>
        </row>
        <row r="953">
          <cell r="G953" t="str">
            <v>X</v>
          </cell>
          <cell r="M953">
            <v>0</v>
          </cell>
          <cell r="N953" t="str">
            <v>X</v>
          </cell>
          <cell r="R953">
            <v>231</v>
          </cell>
          <cell r="S953">
            <v>230</v>
          </cell>
        </row>
        <row r="954">
          <cell r="G954" t="str">
            <v>X</v>
          </cell>
          <cell r="M954">
            <v>0</v>
          </cell>
          <cell r="N954" t="str">
            <v>X</v>
          </cell>
          <cell r="R954">
            <v>231</v>
          </cell>
          <cell r="S954">
            <v>230</v>
          </cell>
        </row>
        <row r="955">
          <cell r="F955">
            <v>0</v>
          </cell>
          <cell r="G955">
            <v>0</v>
          </cell>
          <cell r="H955">
            <v>0</v>
          </cell>
          <cell r="I955">
            <v>0</v>
          </cell>
          <cell r="M955">
            <v>0</v>
          </cell>
          <cell r="N955">
            <v>0</v>
          </cell>
        </row>
        <row r="956">
          <cell r="G956" t="str">
            <v>X</v>
          </cell>
          <cell r="M956">
            <v>0</v>
          </cell>
          <cell r="N956" t="str">
            <v>X</v>
          </cell>
          <cell r="R956">
            <v>241</v>
          </cell>
          <cell r="S956">
            <v>240</v>
          </cell>
        </row>
        <row r="957">
          <cell r="F957" t="str">
            <v>X</v>
          </cell>
          <cell r="M957" t="str">
            <v>X</v>
          </cell>
          <cell r="N957">
            <v>0</v>
          </cell>
          <cell r="T957">
            <v>620</v>
          </cell>
          <cell r="U957">
            <v>622</v>
          </cell>
        </row>
        <row r="958">
          <cell r="G958" t="str">
            <v>X</v>
          </cell>
          <cell r="M958">
            <v>0</v>
          </cell>
          <cell r="N958" t="str">
            <v>X</v>
          </cell>
          <cell r="R958">
            <v>241</v>
          </cell>
          <cell r="S958">
            <v>240</v>
          </cell>
        </row>
        <row r="959">
          <cell r="G959" t="str">
            <v>X</v>
          </cell>
          <cell r="M959">
            <v>0</v>
          </cell>
          <cell r="N959" t="str">
            <v>X</v>
          </cell>
          <cell r="R959">
            <v>241</v>
          </cell>
          <cell r="S959">
            <v>240</v>
          </cell>
        </row>
        <row r="960">
          <cell r="G960" t="str">
            <v>X</v>
          </cell>
          <cell r="M960">
            <v>0</v>
          </cell>
          <cell r="N960" t="str">
            <v>X</v>
          </cell>
          <cell r="R960">
            <v>231</v>
          </cell>
          <cell r="S960">
            <v>230</v>
          </cell>
        </row>
        <row r="961">
          <cell r="G961" t="str">
            <v>X</v>
          </cell>
          <cell r="M961">
            <v>0</v>
          </cell>
          <cell r="N961" t="str">
            <v>X</v>
          </cell>
          <cell r="R961">
            <v>241</v>
          </cell>
          <cell r="S961">
            <v>240</v>
          </cell>
        </row>
        <row r="962">
          <cell r="G962" t="str">
            <v>X</v>
          </cell>
          <cell r="M962">
            <v>0</v>
          </cell>
          <cell r="N962" t="str">
            <v>X</v>
          </cell>
          <cell r="R962">
            <v>231</v>
          </cell>
          <cell r="S962">
            <v>230</v>
          </cell>
        </row>
        <row r="963">
          <cell r="F963">
            <v>0</v>
          </cell>
          <cell r="G963" t="str">
            <v>X</v>
          </cell>
          <cell r="H963">
            <v>0</v>
          </cell>
          <cell r="I963">
            <v>0</v>
          </cell>
          <cell r="M963">
            <v>0</v>
          </cell>
          <cell r="N963" t="str">
            <v>X</v>
          </cell>
        </row>
        <row r="964">
          <cell r="G964" t="str">
            <v>X</v>
          </cell>
          <cell r="M964">
            <v>0</v>
          </cell>
          <cell r="N964" t="str">
            <v>X</v>
          </cell>
          <cell r="R964">
            <v>241</v>
          </cell>
          <cell r="S964">
            <v>240</v>
          </cell>
        </row>
        <row r="965">
          <cell r="G965" t="str">
            <v>X</v>
          </cell>
          <cell r="M965">
            <v>0</v>
          </cell>
          <cell r="N965" t="str">
            <v>X</v>
          </cell>
          <cell r="R965">
            <v>241</v>
          </cell>
          <cell r="S965">
            <v>240</v>
          </cell>
        </row>
        <row r="966">
          <cell r="F966">
            <v>0</v>
          </cell>
          <cell r="G966">
            <v>0</v>
          </cell>
          <cell r="H966">
            <v>0</v>
          </cell>
          <cell r="I966">
            <v>0</v>
          </cell>
          <cell r="M966">
            <v>0</v>
          </cell>
          <cell r="N966">
            <v>0</v>
          </cell>
        </row>
        <row r="967">
          <cell r="G967" t="str">
            <v>X</v>
          </cell>
          <cell r="M967">
            <v>0</v>
          </cell>
          <cell r="N967" t="str">
            <v>X</v>
          </cell>
          <cell r="R967">
            <v>241</v>
          </cell>
          <cell r="S967">
            <v>240</v>
          </cell>
        </row>
        <row r="968">
          <cell r="F968" t="str">
            <v>X</v>
          </cell>
          <cell r="M968" t="str">
            <v>X</v>
          </cell>
          <cell r="N968">
            <v>0</v>
          </cell>
          <cell r="T968">
            <v>620</v>
          </cell>
          <cell r="U968">
            <v>622</v>
          </cell>
        </row>
        <row r="969">
          <cell r="G969" t="str">
            <v>X</v>
          </cell>
          <cell r="M969">
            <v>0</v>
          </cell>
          <cell r="N969" t="str">
            <v>X</v>
          </cell>
          <cell r="R969">
            <v>241</v>
          </cell>
          <cell r="S969">
            <v>240</v>
          </cell>
        </row>
        <row r="970">
          <cell r="G970" t="str">
            <v>X</v>
          </cell>
          <cell r="M970">
            <v>0</v>
          </cell>
          <cell r="N970" t="str">
            <v>X</v>
          </cell>
          <cell r="R970">
            <v>241</v>
          </cell>
          <cell r="S970">
            <v>240</v>
          </cell>
        </row>
        <row r="971">
          <cell r="G971" t="str">
            <v>X</v>
          </cell>
          <cell r="M971">
            <v>0</v>
          </cell>
          <cell r="N971" t="str">
            <v>X</v>
          </cell>
          <cell r="R971">
            <v>231</v>
          </cell>
          <cell r="S971">
            <v>230</v>
          </cell>
        </row>
        <row r="972">
          <cell r="G972" t="str">
            <v>X</v>
          </cell>
          <cell r="M972">
            <v>0</v>
          </cell>
          <cell r="N972" t="str">
            <v>X</v>
          </cell>
          <cell r="R972">
            <v>241</v>
          </cell>
          <cell r="S972">
            <v>240</v>
          </cell>
        </row>
        <row r="973">
          <cell r="G973" t="str">
            <v>X</v>
          </cell>
          <cell r="M973">
            <v>0</v>
          </cell>
          <cell r="N973" t="str">
            <v>X</v>
          </cell>
          <cell r="R973">
            <v>231</v>
          </cell>
          <cell r="S973">
            <v>230</v>
          </cell>
        </row>
        <row r="974">
          <cell r="F974">
            <v>0</v>
          </cell>
          <cell r="G974">
            <v>0</v>
          </cell>
          <cell r="H974">
            <v>0</v>
          </cell>
          <cell r="I974">
            <v>0</v>
          </cell>
          <cell r="M974">
            <v>0</v>
          </cell>
          <cell r="N974">
            <v>0</v>
          </cell>
        </row>
        <row r="975">
          <cell r="G975" t="str">
            <v>X</v>
          </cell>
          <cell r="M975">
            <v>0</v>
          </cell>
          <cell r="N975" t="str">
            <v>X</v>
          </cell>
          <cell r="R975">
            <v>241</v>
          </cell>
          <cell r="S975">
            <v>240</v>
          </cell>
        </row>
        <row r="976">
          <cell r="F976" t="str">
            <v>X</v>
          </cell>
          <cell r="M976" t="str">
            <v>X</v>
          </cell>
          <cell r="N976">
            <v>0</v>
          </cell>
          <cell r="T976">
            <v>620</v>
          </cell>
          <cell r="U976">
            <v>622</v>
          </cell>
        </row>
        <row r="977">
          <cell r="G977" t="str">
            <v>X</v>
          </cell>
          <cell r="M977">
            <v>0</v>
          </cell>
          <cell r="N977" t="str">
            <v>X</v>
          </cell>
          <cell r="R977">
            <v>241</v>
          </cell>
          <cell r="S977">
            <v>240</v>
          </cell>
        </row>
        <row r="978">
          <cell r="G978" t="str">
            <v>X</v>
          </cell>
          <cell r="M978">
            <v>0</v>
          </cell>
          <cell r="N978" t="str">
            <v>X</v>
          </cell>
          <cell r="R978">
            <v>241</v>
          </cell>
          <cell r="S978">
            <v>240</v>
          </cell>
        </row>
        <row r="979">
          <cell r="G979" t="str">
            <v>X</v>
          </cell>
          <cell r="M979">
            <v>0</v>
          </cell>
          <cell r="N979" t="str">
            <v>X</v>
          </cell>
          <cell r="R979">
            <v>231</v>
          </cell>
          <cell r="S979">
            <v>230</v>
          </cell>
        </row>
        <row r="980">
          <cell r="G980" t="str">
            <v>X</v>
          </cell>
          <cell r="M980">
            <v>0</v>
          </cell>
          <cell r="N980" t="str">
            <v>X</v>
          </cell>
          <cell r="R980">
            <v>241</v>
          </cell>
          <cell r="S980">
            <v>240</v>
          </cell>
        </row>
        <row r="981">
          <cell r="G981" t="str">
            <v>X</v>
          </cell>
          <cell r="M981">
            <v>0</v>
          </cell>
          <cell r="N981" t="str">
            <v>X</v>
          </cell>
          <cell r="R981">
            <v>231</v>
          </cell>
          <cell r="S981">
            <v>230</v>
          </cell>
        </row>
        <row r="982">
          <cell r="F982">
            <v>0</v>
          </cell>
          <cell r="G982">
            <v>0</v>
          </cell>
          <cell r="H982">
            <v>0</v>
          </cell>
          <cell r="I982">
            <v>0</v>
          </cell>
          <cell r="M982">
            <v>0</v>
          </cell>
          <cell r="N982">
            <v>0</v>
          </cell>
        </row>
        <row r="983">
          <cell r="G983" t="str">
            <v>X</v>
          </cell>
          <cell r="M983">
            <v>0</v>
          </cell>
          <cell r="N983" t="str">
            <v>X</v>
          </cell>
          <cell r="R983">
            <v>241</v>
          </cell>
          <cell r="S983">
            <v>240</v>
          </cell>
        </row>
        <row r="984">
          <cell r="F984" t="str">
            <v>X</v>
          </cell>
          <cell r="M984" t="str">
            <v>X</v>
          </cell>
          <cell r="N984">
            <v>0</v>
          </cell>
          <cell r="T984">
            <v>620</v>
          </cell>
          <cell r="U984">
            <v>622</v>
          </cell>
        </row>
        <row r="985">
          <cell r="G985" t="str">
            <v>X</v>
          </cell>
          <cell r="M985">
            <v>0</v>
          </cell>
          <cell r="N985" t="str">
            <v>X</v>
          </cell>
          <cell r="R985">
            <v>241</v>
          </cell>
          <cell r="S985">
            <v>240</v>
          </cell>
        </row>
        <row r="986">
          <cell r="F986">
            <v>0</v>
          </cell>
          <cell r="G986">
            <v>0</v>
          </cell>
          <cell r="H986">
            <v>0</v>
          </cell>
          <cell r="I986">
            <v>0</v>
          </cell>
          <cell r="M986">
            <v>0</v>
          </cell>
          <cell r="N986">
            <v>0</v>
          </cell>
        </row>
        <row r="987">
          <cell r="G987" t="str">
            <v>X</v>
          </cell>
          <cell r="M987">
            <v>0</v>
          </cell>
          <cell r="N987" t="str">
            <v>X</v>
          </cell>
          <cell r="R987">
            <v>241</v>
          </cell>
          <cell r="S987">
            <v>240</v>
          </cell>
        </row>
        <row r="988">
          <cell r="F988" t="str">
            <v>X</v>
          </cell>
          <cell r="M988" t="str">
            <v>X</v>
          </cell>
          <cell r="N988">
            <v>0</v>
          </cell>
          <cell r="T988">
            <v>620</v>
          </cell>
          <cell r="U988">
            <v>622</v>
          </cell>
        </row>
        <row r="989">
          <cell r="G989" t="str">
            <v>X</v>
          </cell>
          <cell r="M989">
            <v>0</v>
          </cell>
          <cell r="N989" t="str">
            <v>X</v>
          </cell>
          <cell r="R989">
            <v>241</v>
          </cell>
          <cell r="S989">
            <v>240</v>
          </cell>
        </row>
        <row r="990">
          <cell r="G990" t="str">
            <v>X</v>
          </cell>
          <cell r="M990">
            <v>0</v>
          </cell>
          <cell r="N990" t="str">
            <v>X</v>
          </cell>
          <cell r="R990">
            <v>241</v>
          </cell>
          <cell r="S990">
            <v>240</v>
          </cell>
        </row>
        <row r="991">
          <cell r="F991">
            <v>0</v>
          </cell>
          <cell r="G991">
            <v>0</v>
          </cell>
          <cell r="H991">
            <v>0</v>
          </cell>
          <cell r="I991">
            <v>0</v>
          </cell>
          <cell r="M991">
            <v>0</v>
          </cell>
          <cell r="N991">
            <v>0</v>
          </cell>
        </row>
        <row r="992">
          <cell r="G992" t="str">
            <v>X</v>
          </cell>
          <cell r="M992">
            <v>0</v>
          </cell>
          <cell r="N992" t="str">
            <v>X</v>
          </cell>
          <cell r="R992">
            <v>241</v>
          </cell>
          <cell r="S992">
            <v>240</v>
          </cell>
        </row>
        <row r="993">
          <cell r="F993" t="str">
            <v>X</v>
          </cell>
          <cell r="M993" t="str">
            <v>X</v>
          </cell>
          <cell r="N993">
            <v>0</v>
          </cell>
          <cell r="T993">
            <v>620</v>
          </cell>
          <cell r="U993">
            <v>622</v>
          </cell>
        </row>
        <row r="994">
          <cell r="G994" t="str">
            <v>X</v>
          </cell>
          <cell r="M994">
            <v>0</v>
          </cell>
          <cell r="N994" t="str">
            <v>X</v>
          </cell>
          <cell r="R994">
            <v>241</v>
          </cell>
          <cell r="S994">
            <v>240</v>
          </cell>
        </row>
        <row r="995">
          <cell r="F995" t="str">
            <v>Х</v>
          </cell>
          <cell r="G995">
            <v>0</v>
          </cell>
          <cell r="H995">
            <v>0</v>
          </cell>
          <cell r="I995">
            <v>0</v>
          </cell>
          <cell r="M995" t="str">
            <v>Х</v>
          </cell>
          <cell r="N995">
            <v>0</v>
          </cell>
        </row>
        <row r="996">
          <cell r="F996" t="str">
            <v>Х</v>
          </cell>
          <cell r="M996" t="str">
            <v>Х</v>
          </cell>
          <cell r="N996">
            <v>0</v>
          </cell>
          <cell r="R996">
            <v>241</v>
          </cell>
          <cell r="S996">
            <v>240</v>
          </cell>
        </row>
        <row r="997">
          <cell r="F997" t="str">
            <v>Х</v>
          </cell>
          <cell r="M997" t="str">
            <v>Х</v>
          </cell>
          <cell r="N997">
            <v>0</v>
          </cell>
          <cell r="R997">
            <v>241</v>
          </cell>
          <cell r="S997">
            <v>240</v>
          </cell>
        </row>
        <row r="998">
          <cell r="F998" t="str">
            <v>Х</v>
          </cell>
          <cell r="M998" t="str">
            <v>Х</v>
          </cell>
          <cell r="N998">
            <v>0</v>
          </cell>
          <cell r="R998">
            <v>241</v>
          </cell>
          <cell r="S998">
            <v>240</v>
          </cell>
        </row>
        <row r="999">
          <cell r="F999" t="str">
            <v>Х</v>
          </cell>
          <cell r="M999" t="str">
            <v>Х</v>
          </cell>
          <cell r="N999">
            <v>0</v>
          </cell>
          <cell r="R999">
            <v>241</v>
          </cell>
          <cell r="S999">
            <v>240</v>
          </cell>
        </row>
        <row r="1000">
          <cell r="F1000" t="str">
            <v>Х</v>
          </cell>
          <cell r="M1000" t="str">
            <v>Х</v>
          </cell>
          <cell r="N1000">
            <v>0</v>
          </cell>
          <cell r="R1000">
            <v>241</v>
          </cell>
          <cell r="S1000">
            <v>240</v>
          </cell>
        </row>
        <row r="1001">
          <cell r="F1001" t="str">
            <v>Х</v>
          </cell>
          <cell r="M1001" t="str">
            <v>Х</v>
          </cell>
          <cell r="N1001">
            <v>0</v>
          </cell>
          <cell r="R1001">
            <v>241</v>
          </cell>
          <cell r="S1001">
            <v>240</v>
          </cell>
        </row>
        <row r="1002">
          <cell r="F1002" t="str">
            <v>Х</v>
          </cell>
          <cell r="G1002" t="str">
            <v>Х</v>
          </cell>
          <cell r="H1002" t="str">
            <v>Х</v>
          </cell>
          <cell r="I1002" t="str">
            <v>Х</v>
          </cell>
          <cell r="M1002" t="str">
            <v>Х</v>
          </cell>
          <cell r="N1002" t="str">
            <v>Х</v>
          </cell>
          <cell r="S1002" t="str">
            <v xml:space="preserve"> счет введен ошибочно, должен быть заблокирован</v>
          </cell>
        </row>
        <row r="1003">
          <cell r="F1003" t="str">
            <v>Х</v>
          </cell>
          <cell r="M1003" t="str">
            <v>Х</v>
          </cell>
          <cell r="N1003">
            <v>0</v>
          </cell>
          <cell r="R1003">
            <v>241</v>
          </cell>
          <cell r="S1003">
            <v>240</v>
          </cell>
        </row>
        <row r="1004">
          <cell r="F1004" t="str">
            <v>Х</v>
          </cell>
          <cell r="M1004" t="str">
            <v>Х</v>
          </cell>
          <cell r="N1004">
            <v>0</v>
          </cell>
          <cell r="R1004">
            <v>241</v>
          </cell>
          <cell r="S1004">
            <v>240</v>
          </cell>
        </row>
        <row r="1005">
          <cell r="F1005" t="str">
            <v>Х</v>
          </cell>
          <cell r="M1005" t="str">
            <v>Х</v>
          </cell>
          <cell r="N1005">
            <v>0</v>
          </cell>
          <cell r="R1005">
            <v>241</v>
          </cell>
          <cell r="S1005">
            <v>240</v>
          </cell>
        </row>
        <row r="1006">
          <cell r="F1006" t="str">
            <v>Х</v>
          </cell>
          <cell r="M1006" t="str">
            <v>Х</v>
          </cell>
          <cell r="N1006">
            <v>0</v>
          </cell>
          <cell r="R1006">
            <v>241</v>
          </cell>
          <cell r="S1006">
            <v>240</v>
          </cell>
        </row>
        <row r="1007">
          <cell r="F1007" t="str">
            <v>Х</v>
          </cell>
          <cell r="M1007" t="str">
            <v>Х</v>
          </cell>
          <cell r="N1007">
            <v>0</v>
          </cell>
          <cell r="R1007">
            <v>241</v>
          </cell>
          <cell r="S1007">
            <v>240</v>
          </cell>
        </row>
        <row r="1008">
          <cell r="F1008" t="str">
            <v>Х</v>
          </cell>
          <cell r="M1008" t="str">
            <v>Х</v>
          </cell>
          <cell r="N1008">
            <v>0</v>
          </cell>
          <cell r="R1008">
            <v>241</v>
          </cell>
          <cell r="S1008">
            <v>240</v>
          </cell>
        </row>
        <row r="1009">
          <cell r="F1009" t="str">
            <v>X</v>
          </cell>
          <cell r="G1009">
            <v>0</v>
          </cell>
          <cell r="H1009">
            <v>0</v>
          </cell>
          <cell r="I1009">
            <v>0</v>
          </cell>
          <cell r="M1009" t="str">
            <v>X</v>
          </cell>
          <cell r="N1009">
            <v>0</v>
          </cell>
        </row>
        <row r="1010">
          <cell r="F1010" t="str">
            <v>X</v>
          </cell>
          <cell r="G1010">
            <v>0</v>
          </cell>
          <cell r="H1010">
            <v>0</v>
          </cell>
          <cell r="I1010">
            <v>0</v>
          </cell>
          <cell r="M1010" t="str">
            <v>X</v>
          </cell>
          <cell r="N1010">
            <v>0</v>
          </cell>
        </row>
        <row r="1011">
          <cell r="F1011" t="str">
            <v>X</v>
          </cell>
          <cell r="M1011" t="str">
            <v>X</v>
          </cell>
          <cell r="N1011">
            <v>0</v>
          </cell>
          <cell r="T1011">
            <v>610</v>
          </cell>
          <cell r="U1011">
            <v>611</v>
          </cell>
        </row>
        <row r="1012">
          <cell r="F1012" t="str">
            <v>X</v>
          </cell>
          <cell r="M1012" t="str">
            <v>X</v>
          </cell>
          <cell r="N1012">
            <v>0</v>
          </cell>
          <cell r="T1012">
            <v>610</v>
          </cell>
          <cell r="U1012">
            <v>611</v>
          </cell>
        </row>
        <row r="1013">
          <cell r="F1013" t="str">
            <v>Х</v>
          </cell>
          <cell r="M1013" t="str">
            <v>Х</v>
          </cell>
          <cell r="N1013">
            <v>0</v>
          </cell>
          <cell r="T1013">
            <v>610</v>
          </cell>
          <cell r="U1013">
            <v>611</v>
          </cell>
        </row>
        <row r="1014">
          <cell r="F1014" t="str">
            <v>Х</v>
          </cell>
          <cell r="M1014" t="str">
            <v>Х</v>
          </cell>
          <cell r="N1014">
            <v>0</v>
          </cell>
          <cell r="T1014">
            <v>610</v>
          </cell>
          <cell r="U1014">
            <v>611</v>
          </cell>
        </row>
        <row r="1015">
          <cell r="F1015" t="str">
            <v>X</v>
          </cell>
          <cell r="G1015">
            <v>0</v>
          </cell>
          <cell r="H1015">
            <v>0</v>
          </cell>
          <cell r="I1015">
            <v>0</v>
          </cell>
          <cell r="M1015" t="str">
            <v>X</v>
          </cell>
          <cell r="N1015">
            <v>0</v>
          </cell>
        </row>
        <row r="1016">
          <cell r="F1016" t="str">
            <v>X</v>
          </cell>
          <cell r="M1016" t="str">
            <v>X</v>
          </cell>
          <cell r="N1016">
            <v>0</v>
          </cell>
          <cell r="T1016">
            <v>610</v>
          </cell>
          <cell r="U1016">
            <v>611</v>
          </cell>
        </row>
        <row r="1017">
          <cell r="F1017" t="str">
            <v>X</v>
          </cell>
          <cell r="M1017" t="str">
            <v>X</v>
          </cell>
          <cell r="N1017">
            <v>0</v>
          </cell>
          <cell r="T1017">
            <v>610</v>
          </cell>
          <cell r="U1017">
            <v>611</v>
          </cell>
        </row>
        <row r="1018">
          <cell r="F1018" t="str">
            <v>Х</v>
          </cell>
          <cell r="M1018" t="str">
            <v>Х</v>
          </cell>
          <cell r="N1018">
            <v>0</v>
          </cell>
          <cell r="T1018">
            <v>610</v>
          </cell>
          <cell r="U1018">
            <v>611</v>
          </cell>
        </row>
        <row r="1019">
          <cell r="F1019" t="str">
            <v>Х</v>
          </cell>
          <cell r="M1019" t="str">
            <v>Х</v>
          </cell>
          <cell r="N1019">
            <v>0</v>
          </cell>
          <cell r="T1019">
            <v>610</v>
          </cell>
          <cell r="U1019">
            <v>611</v>
          </cell>
        </row>
        <row r="1020">
          <cell r="F1020" t="str">
            <v>X</v>
          </cell>
          <cell r="G1020">
            <v>0</v>
          </cell>
          <cell r="H1020">
            <v>0</v>
          </cell>
          <cell r="I1020">
            <v>0</v>
          </cell>
          <cell r="M1020" t="str">
            <v>X</v>
          </cell>
          <cell r="N1020">
            <v>0</v>
          </cell>
        </row>
        <row r="1021">
          <cell r="F1021" t="str">
            <v>X</v>
          </cell>
          <cell r="M1021" t="str">
            <v>X</v>
          </cell>
          <cell r="N1021">
            <v>0</v>
          </cell>
          <cell r="T1021">
            <v>610</v>
          </cell>
          <cell r="U1021">
            <v>612</v>
          </cell>
        </row>
        <row r="1022">
          <cell r="F1022" t="str">
            <v>X</v>
          </cell>
          <cell r="M1022" t="str">
            <v>X</v>
          </cell>
          <cell r="N1022">
            <v>0</v>
          </cell>
          <cell r="T1022">
            <v>610</v>
          </cell>
          <cell r="U1022">
            <v>612</v>
          </cell>
        </row>
        <row r="1023">
          <cell r="F1023" t="str">
            <v>Х</v>
          </cell>
          <cell r="M1023" t="str">
            <v>Х</v>
          </cell>
          <cell r="N1023">
            <v>0</v>
          </cell>
          <cell r="T1023">
            <v>610</v>
          </cell>
          <cell r="U1023">
            <v>612</v>
          </cell>
        </row>
        <row r="1024">
          <cell r="F1024" t="str">
            <v>Х</v>
          </cell>
          <cell r="M1024" t="str">
            <v>Х</v>
          </cell>
          <cell r="N1024">
            <v>0</v>
          </cell>
          <cell r="T1024">
            <v>610</v>
          </cell>
          <cell r="U1024">
            <v>612</v>
          </cell>
        </row>
        <row r="1025">
          <cell r="F1025" t="str">
            <v>X</v>
          </cell>
          <cell r="G1025">
            <v>0</v>
          </cell>
          <cell r="H1025">
            <v>0</v>
          </cell>
          <cell r="I1025">
            <v>0</v>
          </cell>
          <cell r="M1025" t="str">
            <v>X</v>
          </cell>
          <cell r="N1025">
            <v>0</v>
          </cell>
        </row>
        <row r="1026">
          <cell r="F1026" t="str">
            <v>X</v>
          </cell>
          <cell r="M1026" t="str">
            <v>X</v>
          </cell>
          <cell r="N1026">
            <v>0</v>
          </cell>
          <cell r="T1026">
            <v>610</v>
          </cell>
          <cell r="U1026">
            <v>612</v>
          </cell>
        </row>
        <row r="1027">
          <cell r="F1027" t="str">
            <v>X</v>
          </cell>
          <cell r="M1027" t="str">
            <v>X</v>
          </cell>
          <cell r="N1027">
            <v>0</v>
          </cell>
          <cell r="T1027">
            <v>610</v>
          </cell>
          <cell r="U1027">
            <v>612</v>
          </cell>
        </row>
        <row r="1028">
          <cell r="F1028" t="str">
            <v>Х</v>
          </cell>
          <cell r="M1028" t="str">
            <v>Х</v>
          </cell>
          <cell r="N1028">
            <v>0</v>
          </cell>
          <cell r="T1028">
            <v>610</v>
          </cell>
          <cell r="U1028">
            <v>612</v>
          </cell>
        </row>
        <row r="1029">
          <cell r="F1029" t="str">
            <v>Х</v>
          </cell>
          <cell r="M1029" t="str">
            <v>Х</v>
          </cell>
          <cell r="N1029">
            <v>0</v>
          </cell>
          <cell r="T1029">
            <v>610</v>
          </cell>
          <cell r="U1029">
            <v>612</v>
          </cell>
        </row>
        <row r="1030">
          <cell r="F1030" t="str">
            <v>X</v>
          </cell>
          <cell r="G1030">
            <v>0</v>
          </cell>
          <cell r="H1030">
            <v>0</v>
          </cell>
          <cell r="I1030">
            <v>0</v>
          </cell>
          <cell r="M1030" t="str">
            <v>X</v>
          </cell>
          <cell r="N1030">
            <v>0</v>
          </cell>
        </row>
        <row r="1031">
          <cell r="F1031" t="str">
            <v>Х</v>
          </cell>
          <cell r="M1031" t="str">
            <v>Х</v>
          </cell>
          <cell r="N1031">
            <v>0</v>
          </cell>
          <cell r="T1031">
            <v>610</v>
          </cell>
          <cell r="U1031">
            <v>612</v>
          </cell>
        </row>
        <row r="1032">
          <cell r="F1032" t="str">
            <v>Х</v>
          </cell>
          <cell r="M1032" t="str">
            <v>Х</v>
          </cell>
          <cell r="N1032">
            <v>0</v>
          </cell>
          <cell r="T1032">
            <v>610</v>
          </cell>
          <cell r="U1032">
            <v>612</v>
          </cell>
        </row>
        <row r="1033">
          <cell r="F1033" t="str">
            <v>Х</v>
          </cell>
          <cell r="M1033" t="str">
            <v>Х</v>
          </cell>
          <cell r="N1033">
            <v>0</v>
          </cell>
          <cell r="T1033">
            <v>610</v>
          </cell>
          <cell r="U1033">
            <v>612</v>
          </cell>
        </row>
        <row r="1034">
          <cell r="F1034" t="str">
            <v>X</v>
          </cell>
          <cell r="G1034">
            <v>0</v>
          </cell>
          <cell r="H1034">
            <v>0</v>
          </cell>
          <cell r="I1034">
            <v>0</v>
          </cell>
          <cell r="M1034" t="str">
            <v>X</v>
          </cell>
          <cell r="N1034">
            <v>0</v>
          </cell>
        </row>
        <row r="1035">
          <cell r="F1035" t="str">
            <v>Х</v>
          </cell>
          <cell r="M1035" t="str">
            <v>Х</v>
          </cell>
          <cell r="N1035">
            <v>0</v>
          </cell>
          <cell r="T1035">
            <v>610</v>
          </cell>
          <cell r="U1035">
            <v>612</v>
          </cell>
        </row>
        <row r="1036">
          <cell r="F1036" t="str">
            <v>Х</v>
          </cell>
          <cell r="M1036" t="str">
            <v>Х</v>
          </cell>
          <cell r="N1036">
            <v>0</v>
          </cell>
          <cell r="T1036">
            <v>610</v>
          </cell>
          <cell r="U1036">
            <v>612</v>
          </cell>
        </row>
        <row r="1037">
          <cell r="F1037" t="str">
            <v>Х</v>
          </cell>
          <cell r="M1037" t="str">
            <v>Х</v>
          </cell>
          <cell r="N1037">
            <v>0</v>
          </cell>
          <cell r="T1037">
            <v>610</v>
          </cell>
          <cell r="U1037">
            <v>612</v>
          </cell>
        </row>
        <row r="1038">
          <cell r="F1038" t="str">
            <v>X</v>
          </cell>
          <cell r="G1038">
            <v>0</v>
          </cell>
          <cell r="H1038">
            <v>0</v>
          </cell>
          <cell r="I1038">
            <v>0</v>
          </cell>
          <cell r="M1038" t="str">
            <v>X</v>
          </cell>
          <cell r="N1038">
            <v>0</v>
          </cell>
        </row>
        <row r="1039">
          <cell r="F1039" t="str">
            <v>Х</v>
          </cell>
          <cell r="M1039" t="str">
            <v>Х</v>
          </cell>
          <cell r="N1039">
            <v>0</v>
          </cell>
          <cell r="T1039">
            <v>610</v>
          </cell>
          <cell r="U1039">
            <v>612</v>
          </cell>
        </row>
        <row r="1040">
          <cell r="F1040" t="str">
            <v>Х</v>
          </cell>
          <cell r="M1040" t="str">
            <v>Х</v>
          </cell>
          <cell r="N1040">
            <v>0</v>
          </cell>
          <cell r="T1040">
            <v>610</v>
          </cell>
          <cell r="U1040">
            <v>612</v>
          </cell>
        </row>
        <row r="1041">
          <cell r="F1041" t="str">
            <v>Х</v>
          </cell>
          <cell r="M1041" t="str">
            <v>Х</v>
          </cell>
          <cell r="N1041">
            <v>0</v>
          </cell>
          <cell r="T1041">
            <v>610</v>
          </cell>
          <cell r="U1041">
            <v>612</v>
          </cell>
        </row>
        <row r="1042">
          <cell r="F1042" t="str">
            <v>X</v>
          </cell>
          <cell r="G1042">
            <v>0</v>
          </cell>
          <cell r="H1042">
            <v>0</v>
          </cell>
          <cell r="I1042">
            <v>0</v>
          </cell>
          <cell r="M1042" t="str">
            <v>X</v>
          </cell>
          <cell r="N1042">
            <v>0</v>
          </cell>
        </row>
        <row r="1043">
          <cell r="F1043" t="str">
            <v>Х</v>
          </cell>
          <cell r="M1043" t="str">
            <v>Х</v>
          </cell>
          <cell r="N1043">
            <v>0</v>
          </cell>
          <cell r="T1043">
            <v>610</v>
          </cell>
          <cell r="U1043">
            <v>612</v>
          </cell>
        </row>
        <row r="1044">
          <cell r="F1044" t="str">
            <v>Х</v>
          </cell>
          <cell r="M1044" t="str">
            <v>Х</v>
          </cell>
          <cell r="N1044">
            <v>0</v>
          </cell>
          <cell r="T1044">
            <v>610</v>
          </cell>
          <cell r="U1044">
            <v>612</v>
          </cell>
        </row>
        <row r="1045">
          <cell r="F1045" t="str">
            <v>Х</v>
          </cell>
          <cell r="M1045" t="str">
            <v>Х</v>
          </cell>
          <cell r="N1045">
            <v>0</v>
          </cell>
          <cell r="T1045">
            <v>610</v>
          </cell>
          <cell r="U1045">
            <v>612</v>
          </cell>
        </row>
        <row r="1046">
          <cell r="F1046" t="str">
            <v>X</v>
          </cell>
          <cell r="G1046">
            <v>0</v>
          </cell>
          <cell r="H1046">
            <v>0</v>
          </cell>
          <cell r="I1046">
            <v>0</v>
          </cell>
          <cell r="M1046" t="str">
            <v>X</v>
          </cell>
          <cell r="N1046">
            <v>0</v>
          </cell>
        </row>
        <row r="1047">
          <cell r="F1047" t="str">
            <v>Х</v>
          </cell>
          <cell r="M1047" t="str">
            <v>Х</v>
          </cell>
          <cell r="N1047">
            <v>0</v>
          </cell>
          <cell r="T1047">
            <v>610</v>
          </cell>
          <cell r="U1047">
            <v>612</v>
          </cell>
        </row>
        <row r="1048">
          <cell r="F1048" t="str">
            <v>Х</v>
          </cell>
          <cell r="M1048" t="str">
            <v>Х</v>
          </cell>
          <cell r="N1048">
            <v>0</v>
          </cell>
          <cell r="T1048">
            <v>610</v>
          </cell>
          <cell r="U1048">
            <v>612</v>
          </cell>
        </row>
        <row r="1049">
          <cell r="F1049" t="str">
            <v>Х</v>
          </cell>
          <cell r="M1049" t="str">
            <v>Х</v>
          </cell>
          <cell r="N1049">
            <v>0</v>
          </cell>
          <cell r="T1049">
            <v>610</v>
          </cell>
          <cell r="U1049">
            <v>612</v>
          </cell>
        </row>
        <row r="1050">
          <cell r="F1050" t="str">
            <v>Х</v>
          </cell>
          <cell r="M1050" t="str">
            <v>Х</v>
          </cell>
          <cell r="N1050">
            <v>0</v>
          </cell>
          <cell r="T1050">
            <v>610</v>
          </cell>
          <cell r="U1050">
            <v>612</v>
          </cell>
        </row>
        <row r="1051">
          <cell r="F1051" t="str">
            <v>X</v>
          </cell>
          <cell r="G1051">
            <v>0</v>
          </cell>
          <cell r="H1051">
            <v>0</v>
          </cell>
          <cell r="I1051">
            <v>0</v>
          </cell>
          <cell r="M1051" t="str">
            <v>X</v>
          </cell>
          <cell r="N1051">
            <v>0</v>
          </cell>
        </row>
        <row r="1052">
          <cell r="F1052" t="str">
            <v>Х</v>
          </cell>
          <cell r="M1052" t="str">
            <v>Х</v>
          </cell>
          <cell r="N1052">
            <v>0</v>
          </cell>
          <cell r="T1052">
            <v>610</v>
          </cell>
          <cell r="U1052">
            <v>612</v>
          </cell>
        </row>
        <row r="1053">
          <cell r="F1053" t="str">
            <v>Х</v>
          </cell>
          <cell r="M1053" t="str">
            <v>Х</v>
          </cell>
          <cell r="N1053">
            <v>0</v>
          </cell>
          <cell r="T1053">
            <v>610</v>
          </cell>
          <cell r="U1053">
            <v>612</v>
          </cell>
        </row>
        <row r="1054">
          <cell r="F1054" t="str">
            <v>Х</v>
          </cell>
          <cell r="M1054" t="str">
            <v>Х</v>
          </cell>
          <cell r="N1054">
            <v>0</v>
          </cell>
          <cell r="T1054">
            <v>610</v>
          </cell>
          <cell r="U1054">
            <v>612</v>
          </cell>
        </row>
        <row r="1055">
          <cell r="F1055" t="str">
            <v>Х</v>
          </cell>
          <cell r="M1055" t="str">
            <v>Х</v>
          </cell>
          <cell r="N1055">
            <v>0</v>
          </cell>
          <cell r="T1055">
            <v>610</v>
          </cell>
          <cell r="U1055">
            <v>612</v>
          </cell>
        </row>
        <row r="1056">
          <cell r="F1056" t="str">
            <v>X</v>
          </cell>
          <cell r="G1056">
            <v>0</v>
          </cell>
          <cell r="H1056">
            <v>0</v>
          </cell>
          <cell r="I1056">
            <v>0</v>
          </cell>
          <cell r="M1056" t="str">
            <v>X</v>
          </cell>
          <cell r="N1056">
            <v>0</v>
          </cell>
        </row>
        <row r="1057">
          <cell r="F1057" t="str">
            <v>X</v>
          </cell>
          <cell r="G1057">
            <v>0</v>
          </cell>
          <cell r="H1057">
            <v>0</v>
          </cell>
          <cell r="I1057">
            <v>0</v>
          </cell>
          <cell r="M1057" t="str">
            <v>X</v>
          </cell>
          <cell r="N1057">
            <v>0</v>
          </cell>
        </row>
        <row r="1058">
          <cell r="F1058" t="str">
            <v>X</v>
          </cell>
          <cell r="M1058" t="str">
            <v>X</v>
          </cell>
          <cell r="N1058">
            <v>0</v>
          </cell>
          <cell r="T1058">
            <v>510</v>
          </cell>
          <cell r="U1058">
            <v>511</v>
          </cell>
        </row>
        <row r="1059">
          <cell r="F1059" t="str">
            <v>Х</v>
          </cell>
          <cell r="M1059" t="str">
            <v>Х</v>
          </cell>
          <cell r="N1059">
            <v>0</v>
          </cell>
          <cell r="T1059">
            <v>510</v>
          </cell>
          <cell r="U1059">
            <v>511</v>
          </cell>
        </row>
        <row r="1060">
          <cell r="F1060" t="str">
            <v>X</v>
          </cell>
          <cell r="G1060">
            <v>0</v>
          </cell>
          <cell r="H1060">
            <v>0</v>
          </cell>
          <cell r="I1060">
            <v>0</v>
          </cell>
          <cell r="M1060" t="str">
            <v>X</v>
          </cell>
          <cell r="N1060">
            <v>0</v>
          </cell>
        </row>
        <row r="1061">
          <cell r="F1061" t="str">
            <v>X</v>
          </cell>
          <cell r="M1061" t="str">
            <v>X</v>
          </cell>
          <cell r="N1061">
            <v>0</v>
          </cell>
          <cell r="T1061">
            <v>510</v>
          </cell>
          <cell r="U1061">
            <v>511</v>
          </cell>
        </row>
        <row r="1062">
          <cell r="F1062" t="str">
            <v>Х</v>
          </cell>
          <cell r="M1062" t="str">
            <v>Х</v>
          </cell>
          <cell r="N1062">
            <v>0</v>
          </cell>
          <cell r="T1062">
            <v>510</v>
          </cell>
          <cell r="U1062">
            <v>511</v>
          </cell>
        </row>
        <row r="1063">
          <cell r="F1063" t="str">
            <v>X</v>
          </cell>
          <cell r="G1063">
            <v>0</v>
          </cell>
          <cell r="H1063">
            <v>0</v>
          </cell>
          <cell r="I1063">
            <v>0</v>
          </cell>
          <cell r="M1063" t="str">
            <v>X</v>
          </cell>
          <cell r="N1063">
            <v>0</v>
          </cell>
        </row>
        <row r="1064">
          <cell r="F1064" t="str">
            <v>X</v>
          </cell>
          <cell r="M1064" t="str">
            <v>X</v>
          </cell>
          <cell r="N1064">
            <v>0</v>
          </cell>
          <cell r="T1064">
            <v>510</v>
          </cell>
          <cell r="U1064">
            <v>512</v>
          </cell>
        </row>
        <row r="1065">
          <cell r="F1065" t="str">
            <v>Х</v>
          </cell>
          <cell r="M1065" t="str">
            <v>Х</v>
          </cell>
          <cell r="N1065">
            <v>0</v>
          </cell>
          <cell r="T1065">
            <v>510</v>
          </cell>
          <cell r="U1065">
            <v>512</v>
          </cell>
        </row>
        <row r="1066">
          <cell r="F1066" t="str">
            <v>X</v>
          </cell>
          <cell r="G1066">
            <v>0</v>
          </cell>
          <cell r="H1066">
            <v>0</v>
          </cell>
          <cell r="I1066">
            <v>0</v>
          </cell>
          <cell r="M1066" t="str">
            <v>X</v>
          </cell>
          <cell r="N1066">
            <v>0</v>
          </cell>
        </row>
        <row r="1067">
          <cell r="F1067" t="str">
            <v>X</v>
          </cell>
          <cell r="M1067" t="str">
            <v>X</v>
          </cell>
          <cell r="N1067">
            <v>0</v>
          </cell>
          <cell r="T1067">
            <v>510</v>
          </cell>
          <cell r="U1067">
            <v>512</v>
          </cell>
        </row>
        <row r="1068">
          <cell r="F1068" t="str">
            <v>Х</v>
          </cell>
          <cell r="M1068" t="str">
            <v>Х</v>
          </cell>
          <cell r="N1068">
            <v>0</v>
          </cell>
          <cell r="T1068">
            <v>510</v>
          </cell>
          <cell r="U1068">
            <v>512</v>
          </cell>
        </row>
        <row r="1069">
          <cell r="F1069" t="str">
            <v>X</v>
          </cell>
          <cell r="G1069">
            <v>0</v>
          </cell>
          <cell r="H1069">
            <v>0</v>
          </cell>
          <cell r="I1069">
            <v>0</v>
          </cell>
          <cell r="M1069" t="str">
            <v>X</v>
          </cell>
          <cell r="N1069">
            <v>0</v>
          </cell>
        </row>
        <row r="1070">
          <cell r="F1070" t="str">
            <v>Х</v>
          </cell>
          <cell r="M1070" t="str">
            <v>Х</v>
          </cell>
          <cell r="N1070">
            <v>0</v>
          </cell>
          <cell r="T1070">
            <v>510</v>
          </cell>
          <cell r="U1070">
            <v>512</v>
          </cell>
        </row>
        <row r="1071">
          <cell r="F1071" t="str">
            <v>Х</v>
          </cell>
          <cell r="M1071" t="str">
            <v>Х</v>
          </cell>
          <cell r="N1071">
            <v>0</v>
          </cell>
          <cell r="T1071">
            <v>510</v>
          </cell>
          <cell r="U1071">
            <v>512</v>
          </cell>
        </row>
        <row r="1072">
          <cell r="F1072" t="str">
            <v>X</v>
          </cell>
          <cell r="G1072">
            <v>0</v>
          </cell>
          <cell r="H1072">
            <v>0</v>
          </cell>
          <cell r="I1072">
            <v>0</v>
          </cell>
          <cell r="M1072" t="str">
            <v>X</v>
          </cell>
          <cell r="N1072">
            <v>0</v>
          </cell>
        </row>
        <row r="1073">
          <cell r="F1073" t="str">
            <v>Х</v>
          </cell>
          <cell r="M1073" t="str">
            <v>Х</v>
          </cell>
          <cell r="N1073">
            <v>0</v>
          </cell>
          <cell r="T1073">
            <v>510</v>
          </cell>
          <cell r="U1073">
            <v>512</v>
          </cell>
        </row>
        <row r="1074">
          <cell r="F1074" t="str">
            <v>Х</v>
          </cell>
          <cell r="M1074" t="str">
            <v>Х</v>
          </cell>
          <cell r="N1074">
            <v>0</v>
          </cell>
          <cell r="T1074">
            <v>510</v>
          </cell>
          <cell r="U1074">
            <v>512</v>
          </cell>
        </row>
        <row r="1075">
          <cell r="F1075" t="str">
            <v>X</v>
          </cell>
          <cell r="G1075">
            <v>0</v>
          </cell>
          <cell r="H1075">
            <v>0</v>
          </cell>
          <cell r="I1075">
            <v>0</v>
          </cell>
          <cell r="M1075" t="str">
            <v>X</v>
          </cell>
          <cell r="N1075">
            <v>0</v>
          </cell>
        </row>
        <row r="1076">
          <cell r="F1076" t="str">
            <v>Х</v>
          </cell>
          <cell r="M1076" t="str">
            <v>Х</v>
          </cell>
          <cell r="N1076">
            <v>0</v>
          </cell>
          <cell r="T1076">
            <v>510</v>
          </cell>
          <cell r="U1076">
            <v>512</v>
          </cell>
        </row>
        <row r="1077">
          <cell r="F1077" t="str">
            <v>Х</v>
          </cell>
          <cell r="M1077" t="str">
            <v>Х</v>
          </cell>
          <cell r="N1077">
            <v>0</v>
          </cell>
          <cell r="T1077">
            <v>510</v>
          </cell>
          <cell r="U1077">
            <v>512</v>
          </cell>
        </row>
        <row r="1078">
          <cell r="F1078" t="str">
            <v>X</v>
          </cell>
          <cell r="G1078">
            <v>0</v>
          </cell>
          <cell r="H1078">
            <v>0</v>
          </cell>
          <cell r="I1078">
            <v>0</v>
          </cell>
          <cell r="M1078" t="str">
            <v>X</v>
          </cell>
          <cell r="N1078">
            <v>0</v>
          </cell>
        </row>
        <row r="1079">
          <cell r="F1079" t="str">
            <v>Х</v>
          </cell>
          <cell r="M1079" t="str">
            <v>Х</v>
          </cell>
          <cell r="N1079">
            <v>0</v>
          </cell>
          <cell r="T1079">
            <v>510</v>
          </cell>
          <cell r="U1079">
            <v>512</v>
          </cell>
        </row>
        <row r="1080">
          <cell r="F1080" t="str">
            <v>Х</v>
          </cell>
          <cell r="M1080" t="str">
            <v>Х</v>
          </cell>
          <cell r="N1080">
            <v>0</v>
          </cell>
          <cell r="T1080">
            <v>510</v>
          </cell>
          <cell r="U1080">
            <v>512</v>
          </cell>
        </row>
        <row r="1081">
          <cell r="F1081" t="str">
            <v>X</v>
          </cell>
          <cell r="G1081">
            <v>0</v>
          </cell>
          <cell r="H1081">
            <v>0</v>
          </cell>
          <cell r="I1081">
            <v>0</v>
          </cell>
          <cell r="M1081" t="str">
            <v>X</v>
          </cell>
          <cell r="N1081">
            <v>0</v>
          </cell>
        </row>
        <row r="1082">
          <cell r="F1082" t="str">
            <v>Х</v>
          </cell>
          <cell r="M1082" t="str">
            <v>Х</v>
          </cell>
          <cell r="N1082">
            <v>0</v>
          </cell>
          <cell r="T1082">
            <v>510</v>
          </cell>
          <cell r="U1082">
            <v>512</v>
          </cell>
        </row>
        <row r="1083">
          <cell r="F1083" t="str">
            <v>Х</v>
          </cell>
          <cell r="M1083" t="str">
            <v>Х</v>
          </cell>
          <cell r="N1083">
            <v>0</v>
          </cell>
          <cell r="T1083">
            <v>510</v>
          </cell>
          <cell r="U1083">
            <v>512</v>
          </cell>
        </row>
        <row r="1084">
          <cell r="F1084" t="str">
            <v>X</v>
          </cell>
          <cell r="G1084">
            <v>0</v>
          </cell>
          <cell r="H1084">
            <v>0</v>
          </cell>
          <cell r="I1084">
            <v>0</v>
          </cell>
          <cell r="M1084" t="str">
            <v>X</v>
          </cell>
          <cell r="N1084">
            <v>0</v>
          </cell>
        </row>
        <row r="1085">
          <cell r="F1085" t="str">
            <v>Х</v>
          </cell>
          <cell r="M1085" t="str">
            <v>Х</v>
          </cell>
          <cell r="N1085">
            <v>0</v>
          </cell>
          <cell r="T1085">
            <v>510</v>
          </cell>
          <cell r="U1085">
            <v>512</v>
          </cell>
        </row>
        <row r="1086">
          <cell r="F1086" t="str">
            <v>Х</v>
          </cell>
          <cell r="M1086" t="str">
            <v>Х</v>
          </cell>
          <cell r="N1086">
            <v>0</v>
          </cell>
          <cell r="T1086">
            <v>510</v>
          </cell>
          <cell r="U1086">
            <v>512</v>
          </cell>
        </row>
        <row r="1087">
          <cell r="F1087">
            <v>0</v>
          </cell>
          <cell r="G1087">
            <v>0</v>
          </cell>
          <cell r="H1087">
            <v>0</v>
          </cell>
          <cell r="I1087">
            <v>0</v>
          </cell>
          <cell r="M1087">
            <v>0</v>
          </cell>
          <cell r="N1087">
            <v>0</v>
          </cell>
        </row>
        <row r="1088">
          <cell r="F1088">
            <v>0</v>
          </cell>
          <cell r="G1088">
            <v>0</v>
          </cell>
          <cell r="H1088">
            <v>0</v>
          </cell>
          <cell r="I1088">
            <v>0</v>
          </cell>
          <cell r="M1088">
            <v>0</v>
          </cell>
          <cell r="N1088">
            <v>0</v>
          </cell>
        </row>
        <row r="1089">
          <cell r="R1089">
            <v>243</v>
          </cell>
          <cell r="S1089">
            <v>240</v>
          </cell>
          <cell r="T1089">
            <v>620</v>
          </cell>
          <cell r="U1089">
            <v>625</v>
          </cell>
        </row>
        <row r="1090">
          <cell r="F1090" t="str">
            <v>Х</v>
          </cell>
          <cell r="M1090" t="str">
            <v>Х</v>
          </cell>
          <cell r="N1090">
            <v>0</v>
          </cell>
          <cell r="T1090">
            <v>520</v>
          </cell>
        </row>
        <row r="1091">
          <cell r="F1091">
            <v>0</v>
          </cell>
          <cell r="G1091">
            <v>0</v>
          </cell>
          <cell r="H1091">
            <v>0</v>
          </cell>
          <cell r="I1091">
            <v>0</v>
          </cell>
          <cell r="M1091">
            <v>0</v>
          </cell>
          <cell r="N1091">
            <v>0</v>
          </cell>
        </row>
        <row r="1092">
          <cell r="R1092">
            <v>243</v>
          </cell>
          <cell r="S1092">
            <v>240</v>
          </cell>
          <cell r="T1092">
            <v>620</v>
          </cell>
          <cell r="U1092">
            <v>625</v>
          </cell>
        </row>
        <row r="1093">
          <cell r="R1093">
            <v>243</v>
          </cell>
          <cell r="S1093">
            <v>240</v>
          </cell>
          <cell r="T1093">
            <v>620</v>
          </cell>
          <cell r="U1093">
            <v>625</v>
          </cell>
        </row>
        <row r="1094">
          <cell r="R1094">
            <v>243</v>
          </cell>
          <cell r="S1094">
            <v>240</v>
          </cell>
          <cell r="T1094">
            <v>620</v>
          </cell>
          <cell r="U1094">
            <v>625</v>
          </cell>
        </row>
        <row r="1095">
          <cell r="R1095">
            <v>243</v>
          </cell>
          <cell r="S1095">
            <v>240</v>
          </cell>
          <cell r="T1095">
            <v>620</v>
          </cell>
          <cell r="U1095">
            <v>625</v>
          </cell>
        </row>
        <row r="1096">
          <cell r="F1096" t="str">
            <v>Х</v>
          </cell>
          <cell r="M1096" t="str">
            <v>Х</v>
          </cell>
          <cell r="N1096">
            <v>0</v>
          </cell>
          <cell r="T1096">
            <v>520</v>
          </cell>
        </row>
        <row r="1097">
          <cell r="F1097" t="str">
            <v>Х</v>
          </cell>
          <cell r="M1097" t="str">
            <v>Х</v>
          </cell>
          <cell r="N1097">
            <v>0</v>
          </cell>
          <cell r="T1097">
            <v>520</v>
          </cell>
        </row>
        <row r="1098">
          <cell r="F1098" t="str">
            <v>Х</v>
          </cell>
          <cell r="M1098" t="str">
            <v>Х</v>
          </cell>
          <cell r="N1098">
            <v>0</v>
          </cell>
          <cell r="T1098">
            <v>520</v>
          </cell>
        </row>
        <row r="1099">
          <cell r="F1099" t="str">
            <v>Х</v>
          </cell>
          <cell r="G1099" t="str">
            <v>Х</v>
          </cell>
          <cell r="M1099" t="str">
            <v>Х</v>
          </cell>
          <cell r="N1099" t="str">
            <v>Х</v>
          </cell>
        </row>
        <row r="1100">
          <cell r="F1100">
            <v>0</v>
          </cell>
          <cell r="G1100">
            <v>0</v>
          </cell>
          <cell r="H1100">
            <v>0</v>
          </cell>
          <cell r="I1100">
            <v>0</v>
          </cell>
          <cell r="M1100">
            <v>0</v>
          </cell>
          <cell r="N1100">
            <v>0</v>
          </cell>
        </row>
        <row r="1101">
          <cell r="R1101">
            <v>243</v>
          </cell>
          <cell r="S1101">
            <v>240</v>
          </cell>
          <cell r="T1101">
            <v>620</v>
          </cell>
          <cell r="U1101">
            <v>625</v>
          </cell>
        </row>
        <row r="1102">
          <cell r="R1102">
            <v>243</v>
          </cell>
          <cell r="S1102">
            <v>240</v>
          </cell>
          <cell r="T1102">
            <v>620</v>
          </cell>
          <cell r="U1102">
            <v>625</v>
          </cell>
        </row>
        <row r="1103">
          <cell r="F1103">
            <v>0</v>
          </cell>
          <cell r="G1103">
            <v>0</v>
          </cell>
          <cell r="H1103">
            <v>0</v>
          </cell>
          <cell r="I1103">
            <v>0</v>
          </cell>
          <cell r="M1103">
            <v>0</v>
          </cell>
          <cell r="N1103">
            <v>0</v>
          </cell>
        </row>
        <row r="1104">
          <cell r="R1104">
            <v>243</v>
          </cell>
          <cell r="S1104">
            <v>240</v>
          </cell>
          <cell r="T1104">
            <v>620</v>
          </cell>
          <cell r="U1104">
            <v>625</v>
          </cell>
        </row>
        <row r="1105">
          <cell r="R1105">
            <v>243</v>
          </cell>
          <cell r="S1105">
            <v>240</v>
          </cell>
          <cell r="T1105">
            <v>620</v>
          </cell>
          <cell r="U1105">
            <v>625</v>
          </cell>
        </row>
        <row r="1106">
          <cell r="F1106">
            <v>0</v>
          </cell>
          <cell r="G1106">
            <v>0</v>
          </cell>
          <cell r="H1106">
            <v>0</v>
          </cell>
          <cell r="I1106">
            <v>0</v>
          </cell>
          <cell r="M1106">
            <v>0</v>
          </cell>
          <cell r="N1106">
            <v>0</v>
          </cell>
        </row>
        <row r="1107">
          <cell r="R1107">
            <v>243</v>
          </cell>
          <cell r="S1107">
            <v>240</v>
          </cell>
          <cell r="T1107">
            <v>620</v>
          </cell>
          <cell r="U1107">
            <v>625</v>
          </cell>
        </row>
        <row r="1108">
          <cell r="R1108">
            <v>243</v>
          </cell>
          <cell r="S1108">
            <v>240</v>
          </cell>
          <cell r="T1108">
            <v>620</v>
          </cell>
          <cell r="U1108">
            <v>625</v>
          </cell>
        </row>
        <row r="1109">
          <cell r="F1109">
            <v>0</v>
          </cell>
          <cell r="G1109">
            <v>0</v>
          </cell>
          <cell r="H1109">
            <v>0</v>
          </cell>
          <cell r="I1109">
            <v>0</v>
          </cell>
          <cell r="M1109">
            <v>0</v>
          </cell>
          <cell r="N1109">
            <v>0</v>
          </cell>
        </row>
        <row r="1110">
          <cell r="R1110">
            <v>243</v>
          </cell>
          <cell r="S1110">
            <v>240</v>
          </cell>
          <cell r="T1110">
            <v>620</v>
          </cell>
          <cell r="U1110">
            <v>625</v>
          </cell>
        </row>
        <row r="1111">
          <cell r="R1111">
            <v>243</v>
          </cell>
          <cell r="S1111">
            <v>240</v>
          </cell>
          <cell r="T1111">
            <v>620</v>
          </cell>
          <cell r="U1111">
            <v>625</v>
          </cell>
        </row>
        <row r="1112">
          <cell r="R1112">
            <v>243</v>
          </cell>
          <cell r="S1112">
            <v>240</v>
          </cell>
          <cell r="T1112">
            <v>620</v>
          </cell>
          <cell r="U1112">
            <v>625</v>
          </cell>
        </row>
        <row r="1113">
          <cell r="R1113">
            <v>243</v>
          </cell>
          <cell r="S1113">
            <v>240</v>
          </cell>
          <cell r="T1113">
            <v>620</v>
          </cell>
          <cell r="U1113">
            <v>625</v>
          </cell>
        </row>
        <row r="1114">
          <cell r="R1114">
            <v>243</v>
          </cell>
          <cell r="S1114">
            <v>240</v>
          </cell>
          <cell r="T1114">
            <v>620</v>
          </cell>
          <cell r="U1114">
            <v>625</v>
          </cell>
        </row>
        <row r="1115">
          <cell r="R1115">
            <v>243</v>
          </cell>
          <cell r="S1115">
            <v>240</v>
          </cell>
          <cell r="T1115">
            <v>620</v>
          </cell>
          <cell r="U1115">
            <v>625</v>
          </cell>
        </row>
        <row r="1116">
          <cell r="R1116">
            <v>243</v>
          </cell>
          <cell r="S1116">
            <v>240</v>
          </cell>
          <cell r="T1116">
            <v>620</v>
          </cell>
          <cell r="U1116">
            <v>625</v>
          </cell>
        </row>
        <row r="1117">
          <cell r="R1117">
            <v>243</v>
          </cell>
          <cell r="S1117">
            <v>240</v>
          </cell>
          <cell r="T1117">
            <v>620</v>
          </cell>
          <cell r="U1117">
            <v>625</v>
          </cell>
        </row>
        <row r="1118">
          <cell r="R1118">
            <v>243</v>
          </cell>
          <cell r="S1118">
            <v>240</v>
          </cell>
          <cell r="T1118">
            <v>620</v>
          </cell>
          <cell r="U1118">
            <v>625</v>
          </cell>
        </row>
        <row r="1119">
          <cell r="F1119">
            <v>0</v>
          </cell>
          <cell r="G1119">
            <v>0</v>
          </cell>
          <cell r="H1119">
            <v>0</v>
          </cell>
          <cell r="I1119">
            <v>0</v>
          </cell>
          <cell r="M1119">
            <v>0</v>
          </cell>
          <cell r="N1119">
            <v>0</v>
          </cell>
        </row>
        <row r="1120">
          <cell r="R1120">
            <v>243</v>
          </cell>
          <cell r="S1120">
            <v>240</v>
          </cell>
          <cell r="T1120">
            <v>620</v>
          </cell>
          <cell r="U1120">
            <v>625</v>
          </cell>
        </row>
        <row r="1121">
          <cell r="R1121">
            <v>243</v>
          </cell>
          <cell r="S1121">
            <v>240</v>
          </cell>
          <cell r="T1121">
            <v>620</v>
          </cell>
          <cell r="U1121">
            <v>625</v>
          </cell>
        </row>
        <row r="1122">
          <cell r="R1122">
            <v>243</v>
          </cell>
          <cell r="S1122">
            <v>240</v>
          </cell>
          <cell r="T1122">
            <v>620</v>
          </cell>
          <cell r="U1122">
            <v>625</v>
          </cell>
        </row>
        <row r="1123">
          <cell r="F1123">
            <v>0</v>
          </cell>
          <cell r="G1123">
            <v>0</v>
          </cell>
          <cell r="H1123">
            <v>0</v>
          </cell>
          <cell r="I1123">
            <v>0</v>
          </cell>
          <cell r="M1123">
            <v>0</v>
          </cell>
          <cell r="N1123">
            <v>0</v>
          </cell>
        </row>
        <row r="1124">
          <cell r="R1124">
            <v>243</v>
          </cell>
          <cell r="S1124">
            <v>240</v>
          </cell>
          <cell r="T1124">
            <v>620</v>
          </cell>
          <cell r="U1124">
            <v>625</v>
          </cell>
        </row>
        <row r="1125">
          <cell r="R1125">
            <v>243</v>
          </cell>
          <cell r="S1125">
            <v>240</v>
          </cell>
          <cell r="T1125">
            <v>620</v>
          </cell>
          <cell r="U1125">
            <v>625</v>
          </cell>
        </row>
        <row r="1126">
          <cell r="R1126">
            <v>243</v>
          </cell>
          <cell r="S1126">
            <v>240</v>
          </cell>
          <cell r="T1126">
            <v>620</v>
          </cell>
          <cell r="U1126">
            <v>625</v>
          </cell>
        </row>
        <row r="1127">
          <cell r="R1127">
            <v>243</v>
          </cell>
          <cell r="S1127">
            <v>240</v>
          </cell>
          <cell r="T1127">
            <v>620</v>
          </cell>
          <cell r="U1127">
            <v>625</v>
          </cell>
        </row>
        <row r="1128">
          <cell r="R1128">
            <v>243</v>
          </cell>
          <cell r="S1128">
            <v>240</v>
          </cell>
          <cell r="T1128">
            <v>620</v>
          </cell>
          <cell r="U1128">
            <v>625</v>
          </cell>
        </row>
        <row r="1129">
          <cell r="R1129">
            <v>243</v>
          </cell>
          <cell r="S1129">
            <v>240</v>
          </cell>
          <cell r="T1129">
            <v>620</v>
          </cell>
          <cell r="U1129">
            <v>625</v>
          </cell>
        </row>
        <row r="1130">
          <cell r="F1130">
            <v>0</v>
          </cell>
          <cell r="G1130">
            <v>0</v>
          </cell>
          <cell r="H1130">
            <v>0</v>
          </cell>
          <cell r="I1130">
            <v>0</v>
          </cell>
          <cell r="M1130">
            <v>0</v>
          </cell>
          <cell r="N1130">
            <v>0</v>
          </cell>
        </row>
        <row r="1131">
          <cell r="R1131">
            <v>243</v>
          </cell>
          <cell r="S1131">
            <v>240</v>
          </cell>
          <cell r="T1131">
            <v>620</v>
          </cell>
          <cell r="U1131">
            <v>625</v>
          </cell>
        </row>
        <row r="1132">
          <cell r="R1132">
            <v>243</v>
          </cell>
          <cell r="S1132">
            <v>240</v>
          </cell>
          <cell r="T1132">
            <v>620</v>
          </cell>
          <cell r="U1132">
            <v>625</v>
          </cell>
        </row>
        <row r="1133">
          <cell r="R1133">
            <v>243</v>
          </cell>
          <cell r="S1133">
            <v>240</v>
          </cell>
          <cell r="T1133">
            <v>620</v>
          </cell>
          <cell r="U1133">
            <v>625</v>
          </cell>
        </row>
        <row r="1134">
          <cell r="R1134">
            <v>243</v>
          </cell>
          <cell r="S1134">
            <v>240</v>
          </cell>
          <cell r="T1134">
            <v>620</v>
          </cell>
          <cell r="U1134">
            <v>625</v>
          </cell>
        </row>
        <row r="1135">
          <cell r="R1135">
            <v>243</v>
          </cell>
          <cell r="S1135">
            <v>240</v>
          </cell>
          <cell r="T1135">
            <v>620</v>
          </cell>
          <cell r="U1135">
            <v>625</v>
          </cell>
        </row>
        <row r="1136">
          <cell r="R1136">
            <v>243</v>
          </cell>
          <cell r="S1136">
            <v>240</v>
          </cell>
          <cell r="T1136">
            <v>620</v>
          </cell>
          <cell r="U1136">
            <v>625</v>
          </cell>
        </row>
        <row r="1137">
          <cell r="F1137" t="str">
            <v>Х</v>
          </cell>
          <cell r="M1137" t="str">
            <v>Х</v>
          </cell>
          <cell r="N1137">
            <v>0</v>
          </cell>
          <cell r="T1137">
            <v>520</v>
          </cell>
        </row>
        <row r="1138">
          <cell r="F1138">
            <v>0</v>
          </cell>
          <cell r="G1138">
            <v>0</v>
          </cell>
          <cell r="H1138">
            <v>0</v>
          </cell>
          <cell r="I1138">
            <v>0</v>
          </cell>
          <cell r="M1138">
            <v>0</v>
          </cell>
          <cell r="N1138">
            <v>0</v>
          </cell>
        </row>
        <row r="1139">
          <cell r="F1139">
            <v>0</v>
          </cell>
          <cell r="G1139">
            <v>0</v>
          </cell>
          <cell r="H1139">
            <v>0</v>
          </cell>
          <cell r="I1139">
            <v>0</v>
          </cell>
          <cell r="M1139">
            <v>0</v>
          </cell>
          <cell r="N1139">
            <v>0</v>
          </cell>
        </row>
        <row r="1140">
          <cell r="R1140">
            <v>243</v>
          </cell>
          <cell r="S1140">
            <v>240</v>
          </cell>
          <cell r="T1140">
            <v>620</v>
          </cell>
          <cell r="U1140">
            <v>624</v>
          </cell>
        </row>
        <row r="1141">
          <cell r="R1141">
            <v>243</v>
          </cell>
          <cell r="S1141">
            <v>240</v>
          </cell>
          <cell r="T1141">
            <v>620</v>
          </cell>
          <cell r="U1141">
            <v>624</v>
          </cell>
        </row>
        <row r="1142">
          <cell r="R1142">
            <v>243</v>
          </cell>
          <cell r="S1142">
            <v>240</v>
          </cell>
          <cell r="T1142">
            <v>620</v>
          </cell>
          <cell r="U1142">
            <v>624</v>
          </cell>
        </row>
        <row r="1143">
          <cell r="R1143">
            <v>243</v>
          </cell>
          <cell r="S1143">
            <v>240</v>
          </cell>
          <cell r="T1143">
            <v>620</v>
          </cell>
          <cell r="U1143">
            <v>624</v>
          </cell>
        </row>
        <row r="1144">
          <cell r="R1144">
            <v>243</v>
          </cell>
          <cell r="S1144">
            <v>240</v>
          </cell>
          <cell r="T1144">
            <v>620</v>
          </cell>
          <cell r="U1144">
            <v>624</v>
          </cell>
        </row>
        <row r="1145">
          <cell r="R1145">
            <v>243</v>
          </cell>
          <cell r="S1145">
            <v>240</v>
          </cell>
          <cell r="T1145">
            <v>620</v>
          </cell>
          <cell r="U1145">
            <v>624</v>
          </cell>
        </row>
        <row r="1146">
          <cell r="R1146">
            <v>243</v>
          </cell>
          <cell r="S1146">
            <v>240</v>
          </cell>
          <cell r="T1146">
            <v>620</v>
          </cell>
          <cell r="U1146">
            <v>624</v>
          </cell>
        </row>
        <row r="1147">
          <cell r="F1147">
            <v>0</v>
          </cell>
          <cell r="G1147">
            <v>0</v>
          </cell>
          <cell r="H1147">
            <v>0</v>
          </cell>
          <cell r="I1147">
            <v>0</v>
          </cell>
          <cell r="M1147">
            <v>0</v>
          </cell>
          <cell r="N1147">
            <v>0</v>
          </cell>
        </row>
        <row r="1148">
          <cell r="R1148">
            <v>243</v>
          </cell>
          <cell r="S1148">
            <v>240</v>
          </cell>
          <cell r="T1148">
            <v>620</v>
          </cell>
          <cell r="U1148">
            <v>623</v>
          </cell>
        </row>
        <row r="1149">
          <cell r="R1149">
            <v>243</v>
          </cell>
          <cell r="S1149">
            <v>240</v>
          </cell>
          <cell r="T1149">
            <v>620</v>
          </cell>
          <cell r="U1149">
            <v>623</v>
          </cell>
        </row>
        <row r="1150">
          <cell r="R1150">
            <v>243</v>
          </cell>
          <cell r="S1150">
            <v>240</v>
          </cell>
          <cell r="T1150">
            <v>620</v>
          </cell>
          <cell r="U1150">
            <v>623</v>
          </cell>
        </row>
        <row r="1151">
          <cell r="F1151">
            <v>0</v>
          </cell>
          <cell r="G1151">
            <v>0</v>
          </cell>
          <cell r="H1151">
            <v>0</v>
          </cell>
          <cell r="I1151">
            <v>0</v>
          </cell>
          <cell r="M1151">
            <v>0</v>
          </cell>
          <cell r="N1151">
            <v>0</v>
          </cell>
        </row>
        <row r="1152">
          <cell r="F1152">
            <v>0</v>
          </cell>
          <cell r="G1152">
            <v>0</v>
          </cell>
          <cell r="H1152">
            <v>0</v>
          </cell>
          <cell r="I1152">
            <v>0</v>
          </cell>
          <cell r="M1152">
            <v>0</v>
          </cell>
          <cell r="N1152">
            <v>0</v>
          </cell>
        </row>
        <row r="1153">
          <cell r="R1153">
            <v>243</v>
          </cell>
          <cell r="S1153">
            <v>240</v>
          </cell>
          <cell r="T1153">
            <v>620</v>
          </cell>
          <cell r="U1153">
            <v>626</v>
          </cell>
        </row>
        <row r="1154">
          <cell r="R1154">
            <v>243</v>
          </cell>
          <cell r="S1154">
            <v>240</v>
          </cell>
          <cell r="T1154">
            <v>620</v>
          </cell>
          <cell r="U1154">
            <v>626</v>
          </cell>
        </row>
        <row r="1155">
          <cell r="R1155">
            <v>243</v>
          </cell>
          <cell r="S1155">
            <v>240</v>
          </cell>
          <cell r="T1155">
            <v>620</v>
          </cell>
          <cell r="U1155">
            <v>626</v>
          </cell>
        </row>
        <row r="1156">
          <cell r="R1156">
            <v>243</v>
          </cell>
          <cell r="S1156">
            <v>240</v>
          </cell>
          <cell r="T1156">
            <v>620</v>
          </cell>
          <cell r="U1156">
            <v>626</v>
          </cell>
        </row>
        <row r="1157">
          <cell r="F1157">
            <v>0</v>
          </cell>
          <cell r="G1157">
            <v>0</v>
          </cell>
          <cell r="H1157">
            <v>0</v>
          </cell>
          <cell r="I1157">
            <v>0</v>
          </cell>
          <cell r="M1157">
            <v>0</v>
          </cell>
          <cell r="N1157">
            <v>0</v>
          </cell>
        </row>
        <row r="1158">
          <cell r="F1158">
            <v>0</v>
          </cell>
          <cell r="G1158" t="str">
            <v>X</v>
          </cell>
          <cell r="H1158">
            <v>0</v>
          </cell>
          <cell r="I1158">
            <v>0</v>
          </cell>
          <cell r="M1158">
            <v>0</v>
          </cell>
          <cell r="N1158" t="str">
            <v>X</v>
          </cell>
        </row>
        <row r="1159">
          <cell r="G1159" t="str">
            <v>X</v>
          </cell>
          <cell r="M1159">
            <v>0</v>
          </cell>
          <cell r="N1159" t="str">
            <v>X</v>
          </cell>
          <cell r="R1159">
            <v>233</v>
          </cell>
          <cell r="S1159">
            <v>230</v>
          </cell>
        </row>
        <row r="1160">
          <cell r="G1160" t="str">
            <v>X</v>
          </cell>
          <cell r="M1160">
            <v>0</v>
          </cell>
          <cell r="N1160" t="str">
            <v>X</v>
          </cell>
          <cell r="R1160">
            <v>243</v>
          </cell>
          <cell r="S1160">
            <v>240</v>
          </cell>
        </row>
        <row r="1161">
          <cell r="G1161" t="str">
            <v>X</v>
          </cell>
          <cell r="M1161">
            <v>0</v>
          </cell>
          <cell r="N1161" t="str">
            <v>X</v>
          </cell>
          <cell r="R1161">
            <v>243</v>
          </cell>
          <cell r="S1161">
            <v>240</v>
          </cell>
        </row>
        <row r="1162">
          <cell r="G1162" t="str">
            <v>X</v>
          </cell>
          <cell r="M1162">
            <v>0</v>
          </cell>
          <cell r="N1162" t="str">
            <v>X</v>
          </cell>
          <cell r="R1162">
            <v>243</v>
          </cell>
          <cell r="S1162">
            <v>240</v>
          </cell>
        </row>
        <row r="1163">
          <cell r="R1163">
            <v>243</v>
          </cell>
          <cell r="S1163">
            <v>240</v>
          </cell>
          <cell r="T1163">
            <v>620</v>
          </cell>
          <cell r="U1163">
            <v>626</v>
          </cell>
        </row>
        <row r="1164">
          <cell r="R1164">
            <v>243</v>
          </cell>
          <cell r="S1164">
            <v>240</v>
          </cell>
          <cell r="T1164">
            <v>620</v>
          </cell>
          <cell r="U1164">
            <v>626</v>
          </cell>
        </row>
        <row r="1165">
          <cell r="F1165" t="str">
            <v>X</v>
          </cell>
          <cell r="G1165">
            <v>0</v>
          </cell>
          <cell r="H1165">
            <v>0</v>
          </cell>
          <cell r="I1165">
            <v>0</v>
          </cell>
          <cell r="M1165" t="str">
            <v>X</v>
          </cell>
          <cell r="N1165">
            <v>0</v>
          </cell>
        </row>
        <row r="1166">
          <cell r="F1166" t="str">
            <v>X</v>
          </cell>
          <cell r="M1166" t="str">
            <v>X</v>
          </cell>
          <cell r="N1166">
            <v>0</v>
          </cell>
          <cell r="T1166">
            <v>630</v>
          </cell>
        </row>
        <row r="1167">
          <cell r="F1167" t="str">
            <v>X</v>
          </cell>
          <cell r="G1167">
            <v>0</v>
          </cell>
          <cell r="H1167">
            <v>0</v>
          </cell>
          <cell r="I1167">
            <v>0</v>
          </cell>
          <cell r="M1167" t="str">
            <v>X</v>
          </cell>
          <cell r="N1167">
            <v>0</v>
          </cell>
        </row>
        <row r="1168">
          <cell r="F1168" t="str">
            <v>X</v>
          </cell>
          <cell r="M1168" t="str">
            <v>X</v>
          </cell>
          <cell r="N1168">
            <v>0</v>
          </cell>
          <cell r="T1168">
            <v>630</v>
          </cell>
        </row>
        <row r="1169">
          <cell r="F1169" t="str">
            <v>X</v>
          </cell>
          <cell r="M1169" t="str">
            <v>X</v>
          </cell>
          <cell r="N1169">
            <v>0</v>
          </cell>
          <cell r="T1169">
            <v>630</v>
          </cell>
        </row>
        <row r="1170">
          <cell r="F1170">
            <v>0</v>
          </cell>
          <cell r="G1170">
            <v>0</v>
          </cell>
          <cell r="H1170">
            <v>0</v>
          </cell>
          <cell r="I1170">
            <v>0</v>
          </cell>
          <cell r="M1170">
            <v>0</v>
          </cell>
          <cell r="N1170">
            <v>0</v>
          </cell>
        </row>
        <row r="1171">
          <cell r="R1171">
            <v>243</v>
          </cell>
          <cell r="S1171">
            <v>240</v>
          </cell>
          <cell r="T1171">
            <v>620</v>
          </cell>
          <cell r="U1171">
            <v>626</v>
          </cell>
        </row>
        <row r="1172">
          <cell r="F1172" t="str">
            <v>X</v>
          </cell>
          <cell r="G1172">
            <v>0</v>
          </cell>
          <cell r="H1172">
            <v>0</v>
          </cell>
          <cell r="I1172">
            <v>0</v>
          </cell>
          <cell r="M1172" t="str">
            <v>X</v>
          </cell>
          <cell r="N1172">
            <v>0</v>
          </cell>
        </row>
        <row r="1173">
          <cell r="F1173" t="str">
            <v>X</v>
          </cell>
          <cell r="M1173" t="str">
            <v>X</v>
          </cell>
          <cell r="N1173">
            <v>0</v>
          </cell>
          <cell r="T1173">
            <v>620</v>
          </cell>
          <cell r="U1173">
            <v>626</v>
          </cell>
        </row>
        <row r="1174">
          <cell r="F1174" t="str">
            <v>X</v>
          </cell>
          <cell r="M1174" t="str">
            <v>X</v>
          </cell>
          <cell r="N1174">
            <v>0</v>
          </cell>
          <cell r="T1174">
            <v>620</v>
          </cell>
          <cell r="U1174">
            <v>626</v>
          </cell>
        </row>
        <row r="1175">
          <cell r="F1175" t="str">
            <v>X</v>
          </cell>
          <cell r="G1175">
            <v>0</v>
          </cell>
          <cell r="H1175">
            <v>0</v>
          </cell>
          <cell r="I1175">
            <v>0</v>
          </cell>
          <cell r="M1175" t="str">
            <v>X</v>
          </cell>
          <cell r="N1175">
            <v>0</v>
          </cell>
        </row>
        <row r="1176">
          <cell r="F1176" t="str">
            <v>X</v>
          </cell>
          <cell r="M1176" t="str">
            <v>X</v>
          </cell>
          <cell r="N1176">
            <v>0</v>
          </cell>
          <cell r="T1176">
            <v>620</v>
          </cell>
          <cell r="U1176">
            <v>626</v>
          </cell>
        </row>
        <row r="1177">
          <cell r="F1177" t="str">
            <v>X</v>
          </cell>
          <cell r="M1177" t="str">
            <v>X</v>
          </cell>
          <cell r="N1177">
            <v>0</v>
          </cell>
          <cell r="T1177">
            <v>620</v>
          </cell>
          <cell r="U1177">
            <v>626</v>
          </cell>
        </row>
        <row r="1178">
          <cell r="R1178">
            <v>243</v>
          </cell>
          <cell r="S1178">
            <v>240</v>
          </cell>
          <cell r="T1178">
            <v>620</v>
          </cell>
          <cell r="U1178">
            <v>626</v>
          </cell>
        </row>
        <row r="1179">
          <cell r="F1179">
            <v>0</v>
          </cell>
          <cell r="G1179">
            <v>0</v>
          </cell>
          <cell r="H1179">
            <v>0</v>
          </cell>
          <cell r="I1179">
            <v>0</v>
          </cell>
          <cell r="M1179">
            <v>0</v>
          </cell>
          <cell r="N1179">
            <v>0</v>
          </cell>
        </row>
        <row r="1180">
          <cell r="R1180">
            <v>243</v>
          </cell>
          <cell r="S1180">
            <v>240</v>
          </cell>
          <cell r="T1180">
            <v>620</v>
          </cell>
          <cell r="U1180">
            <v>626</v>
          </cell>
        </row>
        <row r="1181">
          <cell r="R1181">
            <v>243</v>
          </cell>
          <cell r="S1181">
            <v>240</v>
          </cell>
          <cell r="T1181">
            <v>620</v>
          </cell>
          <cell r="U1181">
            <v>626</v>
          </cell>
        </row>
        <row r="1182">
          <cell r="R1182">
            <v>243</v>
          </cell>
          <cell r="S1182">
            <v>240</v>
          </cell>
          <cell r="T1182">
            <v>620</v>
          </cell>
          <cell r="U1182">
            <v>626</v>
          </cell>
        </row>
        <row r="1183">
          <cell r="F1183">
            <v>0</v>
          </cell>
          <cell r="G1183">
            <v>0</v>
          </cell>
          <cell r="H1183">
            <v>0</v>
          </cell>
          <cell r="I1183">
            <v>0</v>
          </cell>
          <cell r="M1183">
            <v>0</v>
          </cell>
          <cell r="N1183">
            <v>0</v>
          </cell>
        </row>
        <row r="1184">
          <cell r="R1184">
            <v>243</v>
          </cell>
          <cell r="S1184">
            <v>240</v>
          </cell>
          <cell r="T1184">
            <v>620</v>
          </cell>
          <cell r="U1184">
            <v>626</v>
          </cell>
        </row>
        <row r="1185">
          <cell r="R1185">
            <v>243</v>
          </cell>
          <cell r="S1185">
            <v>240</v>
          </cell>
          <cell r="T1185">
            <v>620</v>
          </cell>
          <cell r="U1185">
            <v>626</v>
          </cell>
        </row>
        <row r="1186">
          <cell r="F1186">
            <v>0</v>
          </cell>
          <cell r="G1186" t="str">
            <v>X</v>
          </cell>
          <cell r="H1186">
            <v>0</v>
          </cell>
          <cell r="I1186">
            <v>0</v>
          </cell>
          <cell r="M1186">
            <v>0</v>
          </cell>
          <cell r="N1186" t="str">
            <v>X</v>
          </cell>
        </row>
        <row r="1187">
          <cell r="G1187" t="str">
            <v>X</v>
          </cell>
          <cell r="M1187">
            <v>0</v>
          </cell>
          <cell r="N1187" t="str">
            <v>X</v>
          </cell>
          <cell r="R1187">
            <v>243</v>
          </cell>
          <cell r="S1187">
            <v>240</v>
          </cell>
        </row>
        <row r="1188">
          <cell r="G1188" t="str">
            <v>X</v>
          </cell>
          <cell r="M1188">
            <v>0</v>
          </cell>
          <cell r="N1188" t="str">
            <v>X</v>
          </cell>
          <cell r="R1188">
            <v>243</v>
          </cell>
          <cell r="S1188">
            <v>240</v>
          </cell>
        </row>
        <row r="1189">
          <cell r="G1189" t="str">
            <v>X</v>
          </cell>
          <cell r="M1189">
            <v>0</v>
          </cell>
          <cell r="N1189" t="str">
            <v>X</v>
          </cell>
          <cell r="R1189">
            <v>243</v>
          </cell>
          <cell r="S1189">
            <v>240</v>
          </cell>
        </row>
        <row r="1190">
          <cell r="F1190">
            <v>0</v>
          </cell>
          <cell r="G1190" t="str">
            <v>X</v>
          </cell>
          <cell r="H1190">
            <v>0</v>
          </cell>
          <cell r="I1190">
            <v>0</v>
          </cell>
          <cell r="M1190">
            <v>0</v>
          </cell>
          <cell r="N1190" t="str">
            <v>X</v>
          </cell>
        </row>
        <row r="1191">
          <cell r="G1191" t="str">
            <v>X</v>
          </cell>
          <cell r="M1191">
            <v>0</v>
          </cell>
          <cell r="N1191" t="str">
            <v>X</v>
          </cell>
          <cell r="R1191">
            <v>243</v>
          </cell>
          <cell r="S1191">
            <v>240</v>
          </cell>
        </row>
        <row r="1192">
          <cell r="G1192" t="str">
            <v>X</v>
          </cell>
          <cell r="M1192">
            <v>0</v>
          </cell>
          <cell r="N1192" t="str">
            <v>X</v>
          </cell>
          <cell r="R1192">
            <v>243</v>
          </cell>
          <cell r="S1192">
            <v>240</v>
          </cell>
        </row>
        <row r="1193">
          <cell r="G1193" t="str">
            <v>X</v>
          </cell>
          <cell r="M1193">
            <v>0</v>
          </cell>
          <cell r="N1193" t="str">
            <v>X</v>
          </cell>
          <cell r="R1193">
            <v>243</v>
          </cell>
          <cell r="S1193">
            <v>240</v>
          </cell>
        </row>
        <row r="1194">
          <cell r="F1194">
            <v>0</v>
          </cell>
          <cell r="G1194">
            <v>0</v>
          </cell>
          <cell r="H1194">
            <v>0</v>
          </cell>
          <cell r="I1194">
            <v>0</v>
          </cell>
          <cell r="M1194">
            <v>0</v>
          </cell>
          <cell r="N1194">
            <v>0</v>
          </cell>
        </row>
        <row r="1195">
          <cell r="R1195">
            <v>243</v>
          </cell>
          <cell r="S1195">
            <v>240</v>
          </cell>
          <cell r="T1195">
            <v>620</v>
          </cell>
          <cell r="U1195">
            <v>626</v>
          </cell>
        </row>
        <row r="1196">
          <cell r="R1196">
            <v>243</v>
          </cell>
          <cell r="S1196">
            <v>240</v>
          </cell>
          <cell r="T1196">
            <v>620</v>
          </cell>
          <cell r="U1196">
            <v>626</v>
          </cell>
        </row>
        <row r="1197">
          <cell r="R1197">
            <v>243</v>
          </cell>
          <cell r="S1197">
            <v>240</v>
          </cell>
          <cell r="T1197">
            <v>620</v>
          </cell>
          <cell r="U1197">
            <v>626</v>
          </cell>
        </row>
        <row r="1198">
          <cell r="F1198">
            <v>0</v>
          </cell>
          <cell r="G1198" t="str">
            <v>X</v>
          </cell>
          <cell r="H1198">
            <v>0</v>
          </cell>
          <cell r="I1198">
            <v>0</v>
          </cell>
          <cell r="M1198">
            <v>0</v>
          </cell>
          <cell r="N1198" t="str">
            <v>X</v>
          </cell>
        </row>
        <row r="1199">
          <cell r="G1199" t="str">
            <v>X</v>
          </cell>
          <cell r="M1199">
            <v>0</v>
          </cell>
          <cell r="N1199" t="str">
            <v>X</v>
          </cell>
          <cell r="R1199">
            <v>243</v>
          </cell>
          <cell r="S1199">
            <v>240</v>
          </cell>
        </row>
        <row r="1200">
          <cell r="G1200" t="str">
            <v>X</v>
          </cell>
          <cell r="M1200">
            <v>0</v>
          </cell>
          <cell r="N1200" t="str">
            <v>X</v>
          </cell>
          <cell r="R1200">
            <v>243</v>
          </cell>
          <cell r="S1200">
            <v>240</v>
          </cell>
        </row>
        <row r="1201">
          <cell r="G1201" t="str">
            <v>X</v>
          </cell>
          <cell r="M1201">
            <v>0</v>
          </cell>
          <cell r="N1201" t="str">
            <v>X</v>
          </cell>
          <cell r="R1201">
            <v>243</v>
          </cell>
          <cell r="S1201">
            <v>240</v>
          </cell>
        </row>
        <row r="1202">
          <cell r="G1202" t="str">
            <v>X</v>
          </cell>
          <cell r="M1202">
            <v>0</v>
          </cell>
          <cell r="N1202" t="str">
            <v>X</v>
          </cell>
          <cell r="R1202">
            <v>243</v>
          </cell>
          <cell r="S1202">
            <v>240</v>
          </cell>
        </row>
        <row r="1203">
          <cell r="G1203" t="str">
            <v>X</v>
          </cell>
          <cell r="M1203">
            <v>0</v>
          </cell>
          <cell r="N1203" t="str">
            <v>X</v>
          </cell>
          <cell r="R1203">
            <v>243</v>
          </cell>
          <cell r="S1203">
            <v>240</v>
          </cell>
        </row>
        <row r="1204">
          <cell r="G1204" t="str">
            <v>X</v>
          </cell>
          <cell r="M1204">
            <v>0</v>
          </cell>
          <cell r="N1204" t="str">
            <v>X</v>
          </cell>
          <cell r="R1204">
            <v>243</v>
          </cell>
          <cell r="S1204">
            <v>240</v>
          </cell>
        </row>
        <row r="1205">
          <cell r="G1205" t="str">
            <v>X</v>
          </cell>
          <cell r="M1205">
            <v>0</v>
          </cell>
          <cell r="N1205" t="str">
            <v>X</v>
          </cell>
          <cell r="R1205">
            <v>243</v>
          </cell>
          <cell r="S1205">
            <v>240</v>
          </cell>
        </row>
        <row r="1206">
          <cell r="G1206" t="str">
            <v>X</v>
          </cell>
          <cell r="M1206">
            <v>0</v>
          </cell>
          <cell r="N1206" t="str">
            <v>X</v>
          </cell>
          <cell r="R1206">
            <v>243</v>
          </cell>
          <cell r="S1206">
            <v>240</v>
          </cell>
        </row>
        <row r="1207">
          <cell r="F1207">
            <v>0</v>
          </cell>
          <cell r="G1207">
            <v>0</v>
          </cell>
          <cell r="H1207">
            <v>0</v>
          </cell>
          <cell r="I1207">
            <v>0</v>
          </cell>
          <cell r="M1207">
            <v>0</v>
          </cell>
          <cell r="N1207">
            <v>0</v>
          </cell>
        </row>
        <row r="1208">
          <cell r="R1208">
            <v>243</v>
          </cell>
          <cell r="S1208">
            <v>240</v>
          </cell>
          <cell r="T1208">
            <v>620</v>
          </cell>
          <cell r="U1208">
            <v>626</v>
          </cell>
        </row>
        <row r="1209">
          <cell r="R1209">
            <v>243</v>
          </cell>
          <cell r="S1209">
            <v>240</v>
          </cell>
          <cell r="T1209">
            <v>620</v>
          </cell>
          <cell r="U1209">
            <v>626</v>
          </cell>
        </row>
        <row r="1210">
          <cell r="R1210">
            <v>243</v>
          </cell>
          <cell r="S1210">
            <v>240</v>
          </cell>
          <cell r="T1210">
            <v>620</v>
          </cell>
          <cell r="U1210">
            <v>626</v>
          </cell>
        </row>
        <row r="1211">
          <cell r="F1211">
            <v>0</v>
          </cell>
          <cell r="G1211">
            <v>0</v>
          </cell>
          <cell r="H1211">
            <v>0</v>
          </cell>
          <cell r="I1211">
            <v>0</v>
          </cell>
          <cell r="M1211">
            <v>0</v>
          </cell>
          <cell r="N1211">
            <v>0</v>
          </cell>
        </row>
        <row r="1212">
          <cell r="R1212">
            <v>243</v>
          </cell>
          <cell r="S1212">
            <v>240</v>
          </cell>
          <cell r="T1212">
            <v>620</v>
          </cell>
          <cell r="U1212">
            <v>626</v>
          </cell>
        </row>
        <row r="1213">
          <cell r="R1213">
            <v>243</v>
          </cell>
          <cell r="S1213">
            <v>240</v>
          </cell>
          <cell r="T1213">
            <v>620</v>
          </cell>
          <cell r="U1213">
            <v>626</v>
          </cell>
        </row>
        <row r="1214">
          <cell r="F1214">
            <v>0</v>
          </cell>
          <cell r="G1214">
            <v>0</v>
          </cell>
          <cell r="H1214">
            <v>0</v>
          </cell>
          <cell r="I1214">
            <v>0</v>
          </cell>
          <cell r="M1214">
            <v>0</v>
          </cell>
          <cell r="N1214">
            <v>0</v>
          </cell>
        </row>
        <row r="1215">
          <cell r="R1215">
            <v>243</v>
          </cell>
          <cell r="S1215">
            <v>240</v>
          </cell>
          <cell r="T1215">
            <v>620</v>
          </cell>
          <cell r="U1215">
            <v>626</v>
          </cell>
        </row>
        <row r="1216">
          <cell r="R1216">
            <v>243</v>
          </cell>
          <cell r="S1216">
            <v>240</v>
          </cell>
          <cell r="T1216">
            <v>620</v>
          </cell>
          <cell r="U1216">
            <v>626</v>
          </cell>
        </row>
        <row r="1217">
          <cell r="F1217">
            <v>0</v>
          </cell>
          <cell r="G1217">
            <v>0</v>
          </cell>
          <cell r="H1217">
            <v>0</v>
          </cell>
          <cell r="I1217">
            <v>0</v>
          </cell>
          <cell r="M1217">
            <v>0</v>
          </cell>
          <cell r="N1217">
            <v>0</v>
          </cell>
        </row>
        <row r="1218">
          <cell r="F1218" t="str">
            <v>Х</v>
          </cell>
          <cell r="G1218" t="str">
            <v>Х</v>
          </cell>
          <cell r="M1218" t="str">
            <v>Х</v>
          </cell>
          <cell r="N1218" t="str">
            <v>Х</v>
          </cell>
        </row>
        <row r="1219">
          <cell r="F1219" t="str">
            <v>Х</v>
          </cell>
          <cell r="G1219" t="str">
            <v>Х</v>
          </cell>
          <cell r="M1219" t="str">
            <v>Х</v>
          </cell>
          <cell r="N1219" t="str">
            <v>Х</v>
          </cell>
        </row>
        <row r="1220">
          <cell r="F1220" t="str">
            <v>Х</v>
          </cell>
          <cell r="G1220" t="str">
            <v>Х</v>
          </cell>
          <cell r="M1220" t="str">
            <v>Х</v>
          </cell>
          <cell r="N1220" t="str">
            <v>Х</v>
          </cell>
        </row>
        <row r="1221">
          <cell r="R1221">
            <v>243</v>
          </cell>
          <cell r="S1221">
            <v>240</v>
          </cell>
          <cell r="T1221">
            <v>620</v>
          </cell>
          <cell r="U1221">
            <v>626</v>
          </cell>
        </row>
        <row r="1222">
          <cell r="F1222">
            <v>0</v>
          </cell>
          <cell r="G1222">
            <v>0</v>
          </cell>
          <cell r="H1222">
            <v>0</v>
          </cell>
          <cell r="I1222">
            <v>0</v>
          </cell>
          <cell r="M1222">
            <v>0</v>
          </cell>
          <cell r="N1222">
            <v>0</v>
          </cell>
        </row>
        <row r="1223">
          <cell r="R1223">
            <v>243</v>
          </cell>
          <cell r="S1223">
            <v>240</v>
          </cell>
          <cell r="T1223">
            <v>620</v>
          </cell>
          <cell r="U1223">
            <v>626</v>
          </cell>
        </row>
        <row r="1224">
          <cell r="R1224">
            <v>243</v>
          </cell>
          <cell r="S1224">
            <v>240</v>
          </cell>
          <cell r="T1224">
            <v>620</v>
          </cell>
          <cell r="U1224">
            <v>626</v>
          </cell>
        </row>
        <row r="1225">
          <cell r="R1225">
            <v>243</v>
          </cell>
          <cell r="S1225">
            <v>240</v>
          </cell>
          <cell r="T1225">
            <v>620</v>
          </cell>
          <cell r="U1225">
            <v>626</v>
          </cell>
        </row>
        <row r="1226">
          <cell r="R1226">
            <v>243</v>
          </cell>
          <cell r="S1226">
            <v>240</v>
          </cell>
          <cell r="T1226">
            <v>620</v>
          </cell>
          <cell r="U1226">
            <v>626</v>
          </cell>
        </row>
        <row r="1227">
          <cell r="R1227">
            <v>243</v>
          </cell>
          <cell r="S1227">
            <v>240</v>
          </cell>
          <cell r="T1227">
            <v>620</v>
          </cell>
          <cell r="U1227">
            <v>626</v>
          </cell>
        </row>
        <row r="1228">
          <cell r="R1228">
            <v>243</v>
          </cell>
          <cell r="S1228">
            <v>240</v>
          </cell>
          <cell r="T1228">
            <v>620</v>
          </cell>
          <cell r="U1228">
            <v>626</v>
          </cell>
        </row>
        <row r="1229">
          <cell r="R1229">
            <v>243</v>
          </cell>
          <cell r="S1229">
            <v>240</v>
          </cell>
          <cell r="T1229">
            <v>620</v>
          </cell>
          <cell r="U1229">
            <v>626</v>
          </cell>
        </row>
        <row r="1230">
          <cell r="R1230">
            <v>243</v>
          </cell>
          <cell r="S1230">
            <v>240</v>
          </cell>
          <cell r="T1230">
            <v>620</v>
          </cell>
          <cell r="U1230">
            <v>626</v>
          </cell>
        </row>
        <row r="1231">
          <cell r="R1231">
            <v>243</v>
          </cell>
          <cell r="S1231">
            <v>240</v>
          </cell>
          <cell r="T1231">
            <v>620</v>
          </cell>
          <cell r="U1231">
            <v>626</v>
          </cell>
        </row>
        <row r="1232">
          <cell r="F1232">
            <v>0</v>
          </cell>
          <cell r="G1232">
            <v>0</v>
          </cell>
          <cell r="H1232">
            <v>0</v>
          </cell>
          <cell r="I1232">
            <v>0</v>
          </cell>
          <cell r="M1232">
            <v>0</v>
          </cell>
          <cell r="N1232">
            <v>0</v>
          </cell>
        </row>
        <row r="1233">
          <cell r="R1233">
            <v>243</v>
          </cell>
          <cell r="S1233">
            <v>240</v>
          </cell>
          <cell r="T1233">
            <v>620</v>
          </cell>
          <cell r="U1233">
            <v>626</v>
          </cell>
        </row>
        <row r="1234">
          <cell r="R1234">
            <v>243</v>
          </cell>
          <cell r="S1234">
            <v>240</v>
          </cell>
          <cell r="T1234">
            <v>620</v>
          </cell>
          <cell r="U1234">
            <v>626</v>
          </cell>
        </row>
        <row r="1235">
          <cell r="R1235">
            <v>243</v>
          </cell>
          <cell r="S1235">
            <v>240</v>
          </cell>
          <cell r="T1235">
            <v>620</v>
          </cell>
          <cell r="U1235">
            <v>626</v>
          </cell>
        </row>
        <row r="1236">
          <cell r="F1236" t="str">
            <v>X</v>
          </cell>
          <cell r="G1236">
            <v>0</v>
          </cell>
          <cell r="H1236">
            <v>0</v>
          </cell>
          <cell r="I1236">
            <v>0</v>
          </cell>
          <cell r="M1236" t="str">
            <v>X</v>
          </cell>
          <cell r="N1236">
            <v>0</v>
          </cell>
        </row>
        <row r="1237">
          <cell r="F1237" t="str">
            <v>X</v>
          </cell>
          <cell r="M1237" t="str">
            <v>X</v>
          </cell>
          <cell r="N1237">
            <v>0</v>
          </cell>
          <cell r="T1237">
            <v>620</v>
          </cell>
          <cell r="U1237">
            <v>626</v>
          </cell>
        </row>
        <row r="1238">
          <cell r="F1238" t="str">
            <v>X</v>
          </cell>
          <cell r="M1238" t="str">
            <v>X</v>
          </cell>
          <cell r="N1238">
            <v>0</v>
          </cell>
          <cell r="T1238">
            <v>620</v>
          </cell>
          <cell r="U1238">
            <v>626</v>
          </cell>
        </row>
        <row r="1239">
          <cell r="F1239" t="str">
            <v>X</v>
          </cell>
          <cell r="M1239" t="str">
            <v>X</v>
          </cell>
          <cell r="N1239">
            <v>0</v>
          </cell>
          <cell r="T1239">
            <v>620</v>
          </cell>
          <cell r="U1239">
            <v>626</v>
          </cell>
        </row>
        <row r="1240">
          <cell r="F1240">
            <v>0</v>
          </cell>
          <cell r="G1240" t="str">
            <v>X</v>
          </cell>
          <cell r="H1240">
            <v>0</v>
          </cell>
          <cell r="I1240">
            <v>0</v>
          </cell>
          <cell r="M1240">
            <v>0</v>
          </cell>
          <cell r="N1240" t="str">
            <v>X</v>
          </cell>
        </row>
        <row r="1241">
          <cell r="G1241" t="str">
            <v>X</v>
          </cell>
          <cell r="M1241">
            <v>0</v>
          </cell>
          <cell r="N1241" t="str">
            <v>X</v>
          </cell>
          <cell r="R1241">
            <v>243</v>
          </cell>
          <cell r="S1241">
            <v>240</v>
          </cell>
        </row>
        <row r="1242">
          <cell r="G1242" t="str">
            <v>X</v>
          </cell>
          <cell r="M1242">
            <v>0</v>
          </cell>
          <cell r="N1242" t="str">
            <v>X</v>
          </cell>
          <cell r="R1242">
            <v>243</v>
          </cell>
          <cell r="S1242">
            <v>240</v>
          </cell>
        </row>
        <row r="1243">
          <cell r="G1243" t="str">
            <v>X</v>
          </cell>
          <cell r="M1243">
            <v>0</v>
          </cell>
          <cell r="N1243" t="str">
            <v>X</v>
          </cell>
          <cell r="R1243">
            <v>243</v>
          </cell>
          <cell r="S1243">
            <v>240</v>
          </cell>
        </row>
        <row r="1244">
          <cell r="R1244">
            <v>243</v>
          </cell>
          <cell r="S1244">
            <v>240</v>
          </cell>
          <cell r="T1244">
            <v>620</v>
          </cell>
          <cell r="U1244">
            <v>626</v>
          </cell>
        </row>
        <row r="1245">
          <cell r="F1245">
            <v>0</v>
          </cell>
          <cell r="G1245">
            <v>0</v>
          </cell>
          <cell r="H1245">
            <v>0</v>
          </cell>
          <cell r="I1245">
            <v>0</v>
          </cell>
          <cell r="M1245">
            <v>0</v>
          </cell>
          <cell r="N1245">
            <v>0</v>
          </cell>
        </row>
        <row r="1246">
          <cell r="R1246">
            <v>243</v>
          </cell>
          <cell r="S1246">
            <v>240</v>
          </cell>
          <cell r="T1246">
            <v>620</v>
          </cell>
          <cell r="U1246">
            <v>626</v>
          </cell>
        </row>
        <row r="1247">
          <cell r="R1247">
            <v>243</v>
          </cell>
          <cell r="S1247">
            <v>240</v>
          </cell>
          <cell r="T1247">
            <v>620</v>
          </cell>
          <cell r="U1247">
            <v>626</v>
          </cell>
        </row>
        <row r="1248">
          <cell r="R1248">
            <v>243</v>
          </cell>
          <cell r="S1248">
            <v>240</v>
          </cell>
          <cell r="T1248">
            <v>620</v>
          </cell>
          <cell r="U1248">
            <v>626</v>
          </cell>
        </row>
        <row r="1249">
          <cell r="R1249">
            <v>243</v>
          </cell>
          <cell r="S1249">
            <v>240</v>
          </cell>
          <cell r="T1249">
            <v>620</v>
          </cell>
          <cell r="U1249">
            <v>626</v>
          </cell>
        </row>
        <row r="1250">
          <cell r="F1250">
            <v>0</v>
          </cell>
          <cell r="G1250">
            <v>0</v>
          </cell>
          <cell r="H1250">
            <v>0</v>
          </cell>
          <cell r="I1250">
            <v>0</v>
          </cell>
          <cell r="M1250">
            <v>0</v>
          </cell>
          <cell r="N1250">
            <v>0</v>
          </cell>
        </row>
        <row r="1251">
          <cell r="R1251">
            <v>243</v>
          </cell>
          <cell r="S1251">
            <v>240</v>
          </cell>
          <cell r="T1251">
            <v>620</v>
          </cell>
          <cell r="U1251">
            <v>626</v>
          </cell>
        </row>
        <row r="1252">
          <cell r="R1252">
            <v>243</v>
          </cell>
          <cell r="S1252">
            <v>240</v>
          </cell>
          <cell r="T1252">
            <v>620</v>
          </cell>
          <cell r="U1252">
            <v>626</v>
          </cell>
        </row>
        <row r="1253">
          <cell r="R1253">
            <v>243</v>
          </cell>
          <cell r="S1253">
            <v>240</v>
          </cell>
          <cell r="T1253">
            <v>620</v>
          </cell>
          <cell r="U1253">
            <v>626</v>
          </cell>
        </row>
        <row r="1254">
          <cell r="F1254" t="str">
            <v>X</v>
          </cell>
          <cell r="M1254" t="str">
            <v>X</v>
          </cell>
          <cell r="N1254">
            <v>0</v>
          </cell>
          <cell r="T1254">
            <v>515</v>
          </cell>
        </row>
        <row r="1255">
          <cell r="G1255" t="str">
            <v>X</v>
          </cell>
          <cell r="M1255">
            <v>0</v>
          </cell>
          <cell r="N1255" t="str">
            <v>X</v>
          </cell>
          <cell r="S1255">
            <v>145</v>
          </cell>
        </row>
        <row r="1256">
          <cell r="F1256">
            <v>0</v>
          </cell>
          <cell r="G1256">
            <v>0</v>
          </cell>
          <cell r="H1256">
            <v>0</v>
          </cell>
          <cell r="I1256">
            <v>0</v>
          </cell>
          <cell r="M1256">
            <v>0</v>
          </cell>
          <cell r="N1256">
            <v>0</v>
          </cell>
        </row>
        <row r="1257">
          <cell r="R1257">
            <v>243</v>
          </cell>
          <cell r="S1257">
            <v>240</v>
          </cell>
          <cell r="T1257">
            <v>620</v>
          </cell>
          <cell r="U1257">
            <v>626</v>
          </cell>
        </row>
        <row r="1258">
          <cell r="R1258">
            <v>243</v>
          </cell>
          <cell r="S1258">
            <v>240</v>
          </cell>
          <cell r="T1258">
            <v>620</v>
          </cell>
          <cell r="U1258">
            <v>626</v>
          </cell>
        </row>
        <row r="1259">
          <cell r="F1259">
            <v>0</v>
          </cell>
          <cell r="G1259">
            <v>0</v>
          </cell>
          <cell r="H1259">
            <v>0</v>
          </cell>
          <cell r="I1259">
            <v>0</v>
          </cell>
          <cell r="M1259">
            <v>0</v>
          </cell>
          <cell r="N1259">
            <v>0</v>
          </cell>
        </row>
        <row r="1260">
          <cell r="F1260">
            <v>0</v>
          </cell>
          <cell r="G1260">
            <v>0</v>
          </cell>
          <cell r="H1260">
            <v>0</v>
          </cell>
          <cell r="I1260">
            <v>0</v>
          </cell>
          <cell r="M1260">
            <v>0</v>
          </cell>
          <cell r="N1260">
            <v>0</v>
          </cell>
          <cell r="R1260">
            <v>497</v>
          </cell>
          <cell r="U1260">
            <v>497</v>
          </cell>
        </row>
        <row r="1267">
          <cell r="F1267">
            <v>0</v>
          </cell>
          <cell r="G1267">
            <v>0</v>
          </cell>
          <cell r="H1267">
            <v>0</v>
          </cell>
          <cell r="I1267">
            <v>0</v>
          </cell>
          <cell r="M1267">
            <v>0</v>
          </cell>
          <cell r="N1267">
            <v>0</v>
          </cell>
          <cell r="R1267">
            <v>497</v>
          </cell>
          <cell r="U1267">
            <v>497</v>
          </cell>
        </row>
        <row r="1272">
          <cell r="R1272">
            <v>497</v>
          </cell>
          <cell r="U1272">
            <v>497</v>
          </cell>
        </row>
        <row r="1273">
          <cell r="R1273">
            <v>497</v>
          </cell>
          <cell r="U1273">
            <v>497</v>
          </cell>
        </row>
        <row r="1274">
          <cell r="R1274">
            <v>497</v>
          </cell>
          <cell r="U1274">
            <v>497</v>
          </cell>
        </row>
        <row r="1275">
          <cell r="R1275">
            <v>497</v>
          </cell>
          <cell r="U1275">
            <v>497</v>
          </cell>
        </row>
        <row r="1276">
          <cell r="R1276">
            <v>497</v>
          </cell>
          <cell r="U1276">
            <v>497</v>
          </cell>
        </row>
        <row r="1277">
          <cell r="R1277">
            <v>497</v>
          </cell>
          <cell r="U1277">
            <v>497</v>
          </cell>
        </row>
        <row r="1278">
          <cell r="F1278">
            <v>0</v>
          </cell>
          <cell r="G1278">
            <v>0</v>
          </cell>
          <cell r="H1278">
            <v>0</v>
          </cell>
          <cell r="I1278">
            <v>0</v>
          </cell>
          <cell r="M1278">
            <v>0</v>
          </cell>
          <cell r="N1278">
            <v>0</v>
          </cell>
          <cell r="R1278">
            <v>497</v>
          </cell>
          <cell r="U1278">
            <v>497</v>
          </cell>
        </row>
        <row r="1285">
          <cell r="F1285">
            <v>0</v>
          </cell>
          <cell r="G1285">
            <v>0</v>
          </cell>
          <cell r="H1285">
            <v>0</v>
          </cell>
          <cell r="I1285">
            <v>0</v>
          </cell>
          <cell r="M1285">
            <v>0</v>
          </cell>
          <cell r="N1285">
            <v>0</v>
          </cell>
          <cell r="R1285">
            <v>497</v>
          </cell>
          <cell r="U1285">
            <v>497</v>
          </cell>
        </row>
        <row r="1292">
          <cell r="F1292">
            <v>0</v>
          </cell>
          <cell r="G1292">
            <v>0</v>
          </cell>
          <cell r="H1292">
            <v>0</v>
          </cell>
          <cell r="I1292">
            <v>0</v>
          </cell>
          <cell r="M1292">
            <v>0</v>
          </cell>
          <cell r="N1292">
            <v>0</v>
          </cell>
          <cell r="R1292">
            <v>497</v>
          </cell>
          <cell r="U1292">
            <v>497</v>
          </cell>
        </row>
        <row r="1297">
          <cell r="R1297">
            <v>497</v>
          </cell>
          <cell r="U1297">
            <v>497</v>
          </cell>
        </row>
        <row r="1298">
          <cell r="R1298">
            <v>497</v>
          </cell>
          <cell r="U1298">
            <v>497</v>
          </cell>
        </row>
        <row r="1299">
          <cell r="R1299">
            <v>497</v>
          </cell>
          <cell r="U1299">
            <v>497</v>
          </cell>
        </row>
        <row r="1300">
          <cell r="R1300">
            <v>497</v>
          </cell>
          <cell r="U1300">
            <v>497</v>
          </cell>
        </row>
        <row r="1301">
          <cell r="R1301">
            <v>497</v>
          </cell>
          <cell r="U1301">
            <v>497</v>
          </cell>
        </row>
        <row r="1302">
          <cell r="R1302">
            <v>497</v>
          </cell>
          <cell r="U1302">
            <v>497</v>
          </cell>
        </row>
        <row r="1303">
          <cell r="R1303">
            <v>497</v>
          </cell>
          <cell r="U1303">
            <v>497</v>
          </cell>
        </row>
        <row r="1304">
          <cell r="F1304" t="str">
            <v>X</v>
          </cell>
          <cell r="G1304">
            <v>0</v>
          </cell>
          <cell r="H1304">
            <v>0</v>
          </cell>
          <cell r="I1304">
            <v>0</v>
          </cell>
          <cell r="M1304" t="str">
            <v>X</v>
          </cell>
          <cell r="N1304">
            <v>0</v>
          </cell>
        </row>
        <row r="1305">
          <cell r="F1305" t="str">
            <v>X</v>
          </cell>
          <cell r="M1305" t="str">
            <v>X</v>
          </cell>
          <cell r="N1305">
            <v>0</v>
          </cell>
          <cell r="U1305">
            <v>410</v>
          </cell>
        </row>
        <row r="1306">
          <cell r="F1306" t="str">
            <v>X</v>
          </cell>
          <cell r="M1306" t="str">
            <v>X</v>
          </cell>
          <cell r="N1306">
            <v>0</v>
          </cell>
          <cell r="U1306">
            <v>410</v>
          </cell>
        </row>
        <row r="1307">
          <cell r="F1307" t="str">
            <v>X</v>
          </cell>
          <cell r="M1307" t="str">
            <v>X</v>
          </cell>
          <cell r="N1307">
            <v>0</v>
          </cell>
          <cell r="U1307">
            <v>410</v>
          </cell>
        </row>
        <row r="1308">
          <cell r="F1308">
            <v>0</v>
          </cell>
          <cell r="G1308">
            <v>0</v>
          </cell>
          <cell r="H1308">
            <v>0</v>
          </cell>
          <cell r="I1308">
            <v>0</v>
          </cell>
          <cell r="M1308">
            <v>0</v>
          </cell>
          <cell r="N1308">
            <v>0</v>
          </cell>
        </row>
        <row r="1309">
          <cell r="G1309" t="str">
            <v>X</v>
          </cell>
          <cell r="M1309">
            <v>0</v>
          </cell>
          <cell r="N1309" t="str">
            <v>X</v>
          </cell>
          <cell r="S1309">
            <v>440</v>
          </cell>
        </row>
        <row r="1310">
          <cell r="F1310" t="str">
            <v>X</v>
          </cell>
          <cell r="G1310" t="str">
            <v>X</v>
          </cell>
          <cell r="H1310" t="str">
            <v>X</v>
          </cell>
          <cell r="I1310" t="str">
            <v>X</v>
          </cell>
          <cell r="M1310" t="str">
            <v>X</v>
          </cell>
          <cell r="N1310" t="str">
            <v>X</v>
          </cell>
        </row>
        <row r="1311">
          <cell r="F1311" t="str">
            <v>X</v>
          </cell>
          <cell r="G1311">
            <v>0</v>
          </cell>
          <cell r="H1311">
            <v>0</v>
          </cell>
          <cell r="I1311">
            <v>0</v>
          </cell>
          <cell r="M1311" t="str">
            <v>X</v>
          </cell>
          <cell r="N1311">
            <v>0</v>
          </cell>
        </row>
        <row r="1312">
          <cell r="F1312" t="str">
            <v>X</v>
          </cell>
          <cell r="M1312" t="str">
            <v>X</v>
          </cell>
          <cell r="N1312">
            <v>0</v>
          </cell>
          <cell r="T1312">
            <v>430</v>
          </cell>
        </row>
        <row r="1313">
          <cell r="F1313" t="str">
            <v>X</v>
          </cell>
          <cell r="M1313" t="str">
            <v>X</v>
          </cell>
          <cell r="N1313">
            <v>0</v>
          </cell>
          <cell r="T1313">
            <v>430</v>
          </cell>
        </row>
        <row r="1314">
          <cell r="F1314" t="str">
            <v>X</v>
          </cell>
          <cell r="G1314">
            <v>0</v>
          </cell>
          <cell r="H1314">
            <v>0</v>
          </cell>
          <cell r="I1314">
            <v>0</v>
          </cell>
          <cell r="M1314" t="str">
            <v>X</v>
          </cell>
          <cell r="N1314">
            <v>0</v>
          </cell>
        </row>
        <row r="1315">
          <cell r="F1315" t="str">
            <v>X</v>
          </cell>
          <cell r="M1315" t="str">
            <v>X</v>
          </cell>
          <cell r="N1315">
            <v>0</v>
          </cell>
          <cell r="U1315">
            <v>420</v>
          </cell>
        </row>
        <row r="1316">
          <cell r="F1316" t="str">
            <v>X</v>
          </cell>
          <cell r="M1316" t="str">
            <v>X</v>
          </cell>
          <cell r="N1316">
            <v>0</v>
          </cell>
          <cell r="U1316">
            <v>420</v>
          </cell>
        </row>
        <row r="1317">
          <cell r="F1317" t="str">
            <v>X</v>
          </cell>
          <cell r="M1317" t="str">
            <v>X</v>
          </cell>
          <cell r="N1317">
            <v>0</v>
          </cell>
          <cell r="U1317">
            <v>420</v>
          </cell>
        </row>
        <row r="1318">
          <cell r="F1318" t="str">
            <v>X</v>
          </cell>
          <cell r="M1318" t="str">
            <v>X</v>
          </cell>
          <cell r="N1318">
            <v>0</v>
          </cell>
          <cell r="U1318">
            <v>420</v>
          </cell>
        </row>
        <row r="1319">
          <cell r="F1319">
            <v>0</v>
          </cell>
          <cell r="G1319">
            <v>0</v>
          </cell>
          <cell r="H1319">
            <v>0</v>
          </cell>
          <cell r="I1319">
            <v>0</v>
          </cell>
          <cell r="M1319">
            <v>0</v>
          </cell>
          <cell r="N1319">
            <v>0</v>
          </cell>
        </row>
        <row r="1320">
          <cell r="S1320">
            <v>470</v>
          </cell>
          <cell r="T1320">
            <v>470</v>
          </cell>
          <cell r="W1320">
            <v>190</v>
          </cell>
        </row>
        <row r="1321">
          <cell r="S1321">
            <v>460</v>
          </cell>
          <cell r="T1321">
            <v>460</v>
          </cell>
        </row>
        <row r="1322">
          <cell r="F1322" t="str">
            <v>X</v>
          </cell>
          <cell r="M1322" t="str">
            <v>X</v>
          </cell>
          <cell r="N1322">
            <v>0</v>
          </cell>
          <cell r="T1322">
            <v>460</v>
          </cell>
        </row>
        <row r="1323">
          <cell r="F1323">
            <v>0</v>
          </cell>
          <cell r="G1323" t="str">
            <v>X</v>
          </cell>
          <cell r="H1323">
            <v>0</v>
          </cell>
          <cell r="I1323" t="str">
            <v>X</v>
          </cell>
          <cell r="M1323">
            <v>0</v>
          </cell>
          <cell r="N1323" t="str">
            <v>X</v>
          </cell>
        </row>
        <row r="1324">
          <cell r="G1324" t="str">
            <v>X</v>
          </cell>
          <cell r="I1324" t="str">
            <v>X</v>
          </cell>
          <cell r="M1324">
            <v>0</v>
          </cell>
          <cell r="N1324" t="str">
            <v>X</v>
          </cell>
          <cell r="T1324">
            <v>460</v>
          </cell>
        </row>
        <row r="1325">
          <cell r="G1325" t="str">
            <v>X</v>
          </cell>
          <cell r="I1325" t="str">
            <v>X</v>
          </cell>
          <cell r="M1325">
            <v>0</v>
          </cell>
          <cell r="N1325" t="str">
            <v>X</v>
          </cell>
          <cell r="T1325">
            <v>460</v>
          </cell>
        </row>
        <row r="1326">
          <cell r="F1326" t="str">
            <v>X</v>
          </cell>
          <cell r="G1326">
            <v>0</v>
          </cell>
          <cell r="H1326">
            <v>0</v>
          </cell>
          <cell r="I1326">
            <v>0</v>
          </cell>
          <cell r="M1326" t="str">
            <v>X</v>
          </cell>
          <cell r="N1326">
            <v>0</v>
          </cell>
        </row>
        <row r="1327">
          <cell r="F1327" t="str">
            <v>X</v>
          </cell>
          <cell r="G1327">
            <v>0</v>
          </cell>
          <cell r="H1327">
            <v>0</v>
          </cell>
          <cell r="I1327">
            <v>0</v>
          </cell>
          <cell r="M1327" t="str">
            <v>X</v>
          </cell>
          <cell r="N1327">
            <v>0</v>
          </cell>
        </row>
        <row r="1328">
          <cell r="F1328" t="str">
            <v>X</v>
          </cell>
          <cell r="M1328" t="str">
            <v>X</v>
          </cell>
          <cell r="N1328">
            <v>0</v>
          </cell>
          <cell r="T1328">
            <v>640</v>
          </cell>
        </row>
        <row r="1329">
          <cell r="F1329" t="str">
            <v>X</v>
          </cell>
          <cell r="M1329" t="str">
            <v>X</v>
          </cell>
          <cell r="N1329">
            <v>0</v>
          </cell>
          <cell r="T1329">
            <v>640</v>
          </cell>
        </row>
        <row r="1330">
          <cell r="F1330" t="str">
            <v>X</v>
          </cell>
          <cell r="M1330" t="str">
            <v>X</v>
          </cell>
          <cell r="N1330">
            <v>0</v>
          </cell>
          <cell r="T1330">
            <v>640</v>
          </cell>
        </row>
        <row r="1331">
          <cell r="F1331" t="str">
            <v>X</v>
          </cell>
          <cell r="M1331" t="str">
            <v>X</v>
          </cell>
          <cell r="N1331">
            <v>0</v>
          </cell>
          <cell r="T1331">
            <v>640</v>
          </cell>
        </row>
        <row r="1332">
          <cell r="F1332" t="str">
            <v>X</v>
          </cell>
          <cell r="M1332" t="str">
            <v>X</v>
          </cell>
          <cell r="N1332">
            <v>0</v>
          </cell>
          <cell r="T1332">
            <v>640</v>
          </cell>
        </row>
        <row r="1333">
          <cell r="F1333" t="str">
            <v>X</v>
          </cell>
          <cell r="G1333">
            <v>0</v>
          </cell>
          <cell r="H1333">
            <v>0</v>
          </cell>
          <cell r="I1333">
            <v>0</v>
          </cell>
          <cell r="M1333" t="str">
            <v>X</v>
          </cell>
          <cell r="N1333">
            <v>0</v>
          </cell>
        </row>
        <row r="1334">
          <cell r="F1334" t="str">
            <v>X</v>
          </cell>
          <cell r="M1334" t="str">
            <v>X</v>
          </cell>
          <cell r="N1334">
            <v>0</v>
          </cell>
          <cell r="T1334">
            <v>640</v>
          </cell>
        </row>
        <row r="1335">
          <cell r="F1335" t="str">
            <v>X</v>
          </cell>
          <cell r="M1335" t="str">
            <v>X</v>
          </cell>
          <cell r="N1335">
            <v>0</v>
          </cell>
          <cell r="T1335">
            <v>640</v>
          </cell>
        </row>
        <row r="1336">
          <cell r="F1336" t="str">
            <v>X</v>
          </cell>
          <cell r="M1336" t="str">
            <v>X</v>
          </cell>
          <cell r="N1336">
            <v>0</v>
          </cell>
          <cell r="T1336">
            <v>640</v>
          </cell>
        </row>
        <row r="1337">
          <cell r="F1337" t="str">
            <v>X</v>
          </cell>
          <cell r="G1337" t="str">
            <v>X</v>
          </cell>
          <cell r="H1337">
            <v>0</v>
          </cell>
          <cell r="I1337">
            <v>0</v>
          </cell>
          <cell r="M1337">
            <v>0</v>
          </cell>
          <cell r="N1337">
            <v>0</v>
          </cell>
        </row>
        <row r="1338">
          <cell r="F1338" t="str">
            <v>X</v>
          </cell>
          <cell r="G1338" t="str">
            <v>X</v>
          </cell>
          <cell r="H1338">
            <v>0</v>
          </cell>
          <cell r="I1338">
            <v>0</v>
          </cell>
          <cell r="M1338" t="str">
            <v>X</v>
          </cell>
          <cell r="N1338">
            <v>0</v>
          </cell>
          <cell r="W1338" t="str">
            <v>010</v>
          </cell>
        </row>
        <row r="1339">
          <cell r="F1339" t="str">
            <v>X</v>
          </cell>
          <cell r="G1339" t="str">
            <v>X</v>
          </cell>
          <cell r="H1339">
            <v>0</v>
          </cell>
          <cell r="M1339" t="str">
            <v>X</v>
          </cell>
          <cell r="N1339">
            <v>0</v>
          </cell>
          <cell r="W1339" t="str">
            <v>011</v>
          </cell>
        </row>
        <row r="1340">
          <cell r="F1340" t="str">
            <v>X</v>
          </cell>
          <cell r="G1340" t="str">
            <v>X</v>
          </cell>
          <cell r="H1340">
            <v>0</v>
          </cell>
          <cell r="M1340" t="str">
            <v>X</v>
          </cell>
          <cell r="N1340">
            <v>0</v>
          </cell>
          <cell r="W1340" t="str">
            <v>011</v>
          </cell>
        </row>
        <row r="1341">
          <cell r="F1341" t="str">
            <v>X</v>
          </cell>
          <cell r="G1341" t="str">
            <v>X</v>
          </cell>
          <cell r="H1341">
            <v>0</v>
          </cell>
          <cell r="M1341" t="str">
            <v>X</v>
          </cell>
          <cell r="N1341">
            <v>0</v>
          </cell>
          <cell r="W1341" t="str">
            <v>011</v>
          </cell>
        </row>
        <row r="1342">
          <cell r="F1342" t="str">
            <v>X</v>
          </cell>
          <cell r="G1342" t="str">
            <v>X</v>
          </cell>
          <cell r="H1342">
            <v>0</v>
          </cell>
          <cell r="M1342" t="str">
            <v>X</v>
          </cell>
          <cell r="N1342">
            <v>0</v>
          </cell>
          <cell r="W1342" t="str">
            <v>011</v>
          </cell>
        </row>
        <row r="1343">
          <cell r="F1343" t="str">
            <v>X</v>
          </cell>
          <cell r="G1343" t="str">
            <v>X</v>
          </cell>
          <cell r="H1343">
            <v>0</v>
          </cell>
          <cell r="M1343" t="str">
            <v>X</v>
          </cell>
          <cell r="N1343">
            <v>0</v>
          </cell>
          <cell r="W1343" t="str">
            <v>011</v>
          </cell>
        </row>
        <row r="1344">
          <cell r="F1344" t="str">
            <v>X</v>
          </cell>
          <cell r="G1344" t="str">
            <v>X</v>
          </cell>
          <cell r="H1344">
            <v>0</v>
          </cell>
          <cell r="M1344" t="str">
            <v>X</v>
          </cell>
          <cell r="N1344">
            <v>0</v>
          </cell>
          <cell r="W1344" t="str">
            <v>011</v>
          </cell>
        </row>
        <row r="1345">
          <cell r="F1345" t="str">
            <v>X</v>
          </cell>
          <cell r="G1345" t="str">
            <v>X</v>
          </cell>
          <cell r="H1345">
            <v>0</v>
          </cell>
          <cell r="M1345" t="str">
            <v>X</v>
          </cell>
          <cell r="N1345">
            <v>0</v>
          </cell>
          <cell r="W1345" t="str">
            <v>011</v>
          </cell>
        </row>
        <row r="1346">
          <cell r="F1346" t="str">
            <v>X</v>
          </cell>
          <cell r="G1346" t="str">
            <v>X</v>
          </cell>
          <cell r="H1346">
            <v>0</v>
          </cell>
          <cell r="M1346" t="str">
            <v>X</v>
          </cell>
          <cell r="N1346">
            <v>0</v>
          </cell>
          <cell r="W1346" t="str">
            <v>011</v>
          </cell>
        </row>
        <row r="1347">
          <cell r="F1347" t="str">
            <v>X</v>
          </cell>
          <cell r="G1347" t="str">
            <v>X</v>
          </cell>
          <cell r="H1347">
            <v>0</v>
          </cell>
          <cell r="M1347" t="str">
            <v>X</v>
          </cell>
          <cell r="N1347">
            <v>0</v>
          </cell>
          <cell r="W1347" t="str">
            <v>011</v>
          </cell>
        </row>
        <row r="1348">
          <cell r="F1348" t="str">
            <v>X</v>
          </cell>
          <cell r="G1348" t="str">
            <v>X</v>
          </cell>
          <cell r="H1348">
            <v>0</v>
          </cell>
          <cell r="M1348" t="str">
            <v>X</v>
          </cell>
          <cell r="N1348">
            <v>0</v>
          </cell>
          <cell r="W1348" t="str">
            <v>011</v>
          </cell>
        </row>
        <row r="1349">
          <cell r="F1349" t="str">
            <v>X</v>
          </cell>
          <cell r="G1349" t="str">
            <v>X</v>
          </cell>
          <cell r="H1349">
            <v>0</v>
          </cell>
          <cell r="M1349" t="str">
            <v>X</v>
          </cell>
          <cell r="N1349">
            <v>0</v>
          </cell>
          <cell r="W1349" t="str">
            <v>011</v>
          </cell>
        </row>
        <row r="1350">
          <cell r="F1350" t="str">
            <v>X</v>
          </cell>
          <cell r="G1350" t="str">
            <v>X</v>
          </cell>
          <cell r="H1350">
            <v>0</v>
          </cell>
          <cell r="M1350" t="str">
            <v>X</v>
          </cell>
          <cell r="N1350">
            <v>0</v>
          </cell>
          <cell r="W1350" t="str">
            <v>011</v>
          </cell>
        </row>
        <row r="1351">
          <cell r="F1351" t="str">
            <v>X</v>
          </cell>
          <cell r="G1351" t="str">
            <v>X</v>
          </cell>
          <cell r="H1351">
            <v>0</v>
          </cell>
          <cell r="M1351" t="str">
            <v>X</v>
          </cell>
          <cell r="N1351">
            <v>0</v>
          </cell>
          <cell r="W1351" t="str">
            <v>011</v>
          </cell>
        </row>
        <row r="1352">
          <cell r="F1352" t="str">
            <v>X</v>
          </cell>
          <cell r="G1352" t="str">
            <v>X</v>
          </cell>
          <cell r="H1352">
            <v>0</v>
          </cell>
          <cell r="M1352" t="str">
            <v>X</v>
          </cell>
          <cell r="N1352">
            <v>0</v>
          </cell>
          <cell r="W1352" t="str">
            <v>011</v>
          </cell>
        </row>
        <row r="1353">
          <cell r="F1353" t="str">
            <v>X</v>
          </cell>
          <cell r="G1353" t="str">
            <v>X</v>
          </cell>
          <cell r="H1353">
            <v>0</v>
          </cell>
          <cell r="M1353" t="str">
            <v>X</v>
          </cell>
          <cell r="N1353">
            <v>0</v>
          </cell>
          <cell r="W1353" t="str">
            <v>011</v>
          </cell>
        </row>
        <row r="1354">
          <cell r="F1354" t="str">
            <v>X</v>
          </cell>
          <cell r="G1354" t="str">
            <v>X</v>
          </cell>
          <cell r="H1354">
            <v>0</v>
          </cell>
          <cell r="M1354" t="str">
            <v>X</v>
          </cell>
          <cell r="N1354">
            <v>0</v>
          </cell>
          <cell r="W1354" t="str">
            <v>011</v>
          </cell>
        </row>
        <row r="1355">
          <cell r="F1355" t="str">
            <v>X</v>
          </cell>
          <cell r="G1355" t="str">
            <v>X</v>
          </cell>
          <cell r="H1355">
            <v>0</v>
          </cell>
          <cell r="M1355" t="str">
            <v>X</v>
          </cell>
          <cell r="N1355">
            <v>0</v>
          </cell>
          <cell r="W1355" t="str">
            <v>011</v>
          </cell>
        </row>
        <row r="1356">
          <cell r="F1356" t="str">
            <v>X</v>
          </cell>
          <cell r="G1356" t="str">
            <v>X</v>
          </cell>
          <cell r="H1356">
            <v>0</v>
          </cell>
          <cell r="M1356" t="str">
            <v>X</v>
          </cell>
          <cell r="N1356">
            <v>0</v>
          </cell>
          <cell r="W1356" t="str">
            <v>011</v>
          </cell>
        </row>
        <row r="1357">
          <cell r="F1357" t="str">
            <v>X</v>
          </cell>
          <cell r="G1357" t="str">
            <v>X</v>
          </cell>
          <cell r="H1357">
            <v>0</v>
          </cell>
          <cell r="M1357" t="str">
            <v>X</v>
          </cell>
          <cell r="N1357">
            <v>0</v>
          </cell>
          <cell r="W1357" t="str">
            <v>011</v>
          </cell>
        </row>
        <row r="1358">
          <cell r="F1358" t="str">
            <v>X</v>
          </cell>
          <cell r="G1358" t="str">
            <v>X</v>
          </cell>
          <cell r="H1358">
            <v>0</v>
          </cell>
          <cell r="M1358" t="str">
            <v>X</v>
          </cell>
          <cell r="N1358">
            <v>0</v>
          </cell>
          <cell r="W1358" t="str">
            <v>011</v>
          </cell>
        </row>
        <row r="1359">
          <cell r="F1359" t="str">
            <v>X</v>
          </cell>
          <cell r="G1359" t="str">
            <v>X</v>
          </cell>
          <cell r="H1359">
            <v>0</v>
          </cell>
          <cell r="M1359" t="str">
            <v>X</v>
          </cell>
          <cell r="N1359">
            <v>0</v>
          </cell>
          <cell r="W1359" t="str">
            <v>011</v>
          </cell>
        </row>
        <row r="1360">
          <cell r="F1360" t="str">
            <v>X</v>
          </cell>
          <cell r="G1360" t="str">
            <v>X</v>
          </cell>
          <cell r="H1360">
            <v>0</v>
          </cell>
          <cell r="M1360" t="str">
            <v>X</v>
          </cell>
          <cell r="N1360">
            <v>0</v>
          </cell>
          <cell r="W1360" t="str">
            <v>011</v>
          </cell>
        </row>
        <row r="1361">
          <cell r="F1361" t="str">
            <v>X</v>
          </cell>
          <cell r="G1361" t="str">
            <v>X</v>
          </cell>
          <cell r="H1361">
            <v>0</v>
          </cell>
          <cell r="M1361" t="str">
            <v>X</v>
          </cell>
          <cell r="N1361">
            <v>0</v>
          </cell>
          <cell r="W1361" t="str">
            <v>011</v>
          </cell>
        </row>
        <row r="1362">
          <cell r="F1362" t="str">
            <v>X</v>
          </cell>
          <cell r="G1362" t="str">
            <v>X</v>
          </cell>
          <cell r="H1362">
            <v>0</v>
          </cell>
          <cell r="M1362" t="str">
            <v>X</v>
          </cell>
          <cell r="N1362">
            <v>0</v>
          </cell>
          <cell r="W1362" t="str">
            <v>011</v>
          </cell>
        </row>
        <row r="1363">
          <cell r="F1363" t="str">
            <v>X</v>
          </cell>
          <cell r="G1363" t="str">
            <v>X</v>
          </cell>
          <cell r="H1363">
            <v>0</v>
          </cell>
          <cell r="M1363" t="str">
            <v>X</v>
          </cell>
          <cell r="N1363">
            <v>0</v>
          </cell>
          <cell r="W1363" t="str">
            <v>011</v>
          </cell>
        </row>
        <row r="1364">
          <cell r="F1364" t="str">
            <v>X</v>
          </cell>
          <cell r="G1364" t="str">
            <v>X</v>
          </cell>
          <cell r="H1364">
            <v>0</v>
          </cell>
          <cell r="M1364" t="str">
            <v>X</v>
          </cell>
          <cell r="N1364">
            <v>0</v>
          </cell>
          <cell r="W1364" t="str">
            <v>011</v>
          </cell>
        </row>
        <row r="1365">
          <cell r="F1365" t="str">
            <v>X</v>
          </cell>
          <cell r="G1365" t="str">
            <v>X</v>
          </cell>
          <cell r="H1365">
            <v>0</v>
          </cell>
          <cell r="M1365" t="str">
            <v>X</v>
          </cell>
          <cell r="N1365">
            <v>0</v>
          </cell>
          <cell r="W1365" t="str">
            <v>011</v>
          </cell>
        </row>
        <row r="1366">
          <cell r="F1366" t="str">
            <v>X</v>
          </cell>
          <cell r="G1366" t="str">
            <v>X</v>
          </cell>
          <cell r="H1366">
            <v>0</v>
          </cell>
          <cell r="M1366" t="str">
            <v>X</v>
          </cell>
          <cell r="N1366">
            <v>0</v>
          </cell>
          <cell r="W1366" t="str">
            <v>011</v>
          </cell>
        </row>
        <row r="1367">
          <cell r="F1367" t="str">
            <v>X</v>
          </cell>
          <cell r="G1367" t="str">
            <v>X</v>
          </cell>
          <cell r="H1367">
            <v>0</v>
          </cell>
          <cell r="M1367" t="str">
            <v>X</v>
          </cell>
          <cell r="N1367">
            <v>0</v>
          </cell>
          <cell r="W1367" t="str">
            <v>011</v>
          </cell>
        </row>
        <row r="1368">
          <cell r="F1368" t="str">
            <v>X</v>
          </cell>
          <cell r="G1368" t="str">
            <v>X</v>
          </cell>
          <cell r="H1368">
            <v>0</v>
          </cell>
          <cell r="M1368" t="str">
            <v>X</v>
          </cell>
          <cell r="N1368">
            <v>0</v>
          </cell>
          <cell r="W1368" t="str">
            <v>011</v>
          </cell>
        </row>
        <row r="1369">
          <cell r="F1369" t="str">
            <v>X</v>
          </cell>
          <cell r="G1369" t="str">
            <v>X</v>
          </cell>
          <cell r="H1369">
            <v>0</v>
          </cell>
          <cell r="M1369" t="str">
            <v>X</v>
          </cell>
          <cell r="N1369">
            <v>0</v>
          </cell>
          <cell r="W1369" t="str">
            <v>011</v>
          </cell>
        </row>
        <row r="1370">
          <cell r="F1370" t="str">
            <v>X</v>
          </cell>
          <cell r="G1370" t="str">
            <v>X</v>
          </cell>
          <cell r="H1370">
            <v>0</v>
          </cell>
          <cell r="M1370" t="str">
            <v>X</v>
          </cell>
          <cell r="N1370">
            <v>0</v>
          </cell>
          <cell r="W1370" t="str">
            <v>011</v>
          </cell>
        </row>
        <row r="1371">
          <cell r="F1371" t="str">
            <v>X</v>
          </cell>
          <cell r="G1371" t="str">
            <v>X</v>
          </cell>
          <cell r="H1371">
            <v>0</v>
          </cell>
          <cell r="M1371" t="str">
            <v>X</v>
          </cell>
          <cell r="N1371">
            <v>0</v>
          </cell>
          <cell r="W1371" t="str">
            <v>011</v>
          </cell>
        </row>
        <row r="1372">
          <cell r="F1372" t="str">
            <v>X</v>
          </cell>
          <cell r="G1372" t="str">
            <v>X</v>
          </cell>
          <cell r="H1372">
            <v>0</v>
          </cell>
          <cell r="M1372" t="str">
            <v>X</v>
          </cell>
          <cell r="N1372">
            <v>0</v>
          </cell>
          <cell r="W1372" t="str">
            <v>011</v>
          </cell>
        </row>
        <row r="1373">
          <cell r="F1373" t="str">
            <v>X</v>
          </cell>
          <cell r="G1373" t="str">
            <v>X</v>
          </cell>
          <cell r="H1373">
            <v>0</v>
          </cell>
          <cell r="M1373" t="str">
            <v>X</v>
          </cell>
          <cell r="N1373">
            <v>0</v>
          </cell>
          <cell r="W1373" t="str">
            <v>011</v>
          </cell>
        </row>
        <row r="1374">
          <cell r="F1374" t="str">
            <v>X</v>
          </cell>
          <cell r="G1374" t="str">
            <v>X</v>
          </cell>
          <cell r="H1374">
            <v>0</v>
          </cell>
          <cell r="M1374" t="str">
            <v>X</v>
          </cell>
          <cell r="N1374">
            <v>0</v>
          </cell>
          <cell r="W1374" t="str">
            <v>011</v>
          </cell>
        </row>
        <row r="1375">
          <cell r="F1375" t="str">
            <v>X</v>
          </cell>
          <cell r="G1375" t="str">
            <v>X</v>
          </cell>
          <cell r="H1375">
            <v>0</v>
          </cell>
          <cell r="M1375" t="str">
            <v>X</v>
          </cell>
          <cell r="N1375">
            <v>0</v>
          </cell>
          <cell r="W1375" t="str">
            <v>011</v>
          </cell>
        </row>
        <row r="1376">
          <cell r="F1376" t="str">
            <v>X</v>
          </cell>
          <cell r="G1376" t="str">
            <v>X</v>
          </cell>
          <cell r="H1376">
            <v>0</v>
          </cell>
          <cell r="M1376" t="str">
            <v>X</v>
          </cell>
          <cell r="N1376">
            <v>0</v>
          </cell>
          <cell r="W1376" t="str">
            <v>011</v>
          </cell>
        </row>
        <row r="1377">
          <cell r="F1377" t="str">
            <v>X</v>
          </cell>
          <cell r="G1377" t="str">
            <v>X</v>
          </cell>
          <cell r="H1377">
            <v>0</v>
          </cell>
          <cell r="M1377" t="str">
            <v>X</v>
          </cell>
          <cell r="N1377">
            <v>0</v>
          </cell>
          <cell r="W1377" t="str">
            <v>011</v>
          </cell>
        </row>
        <row r="1378">
          <cell r="F1378" t="str">
            <v>X</v>
          </cell>
          <cell r="G1378" t="str">
            <v>X</v>
          </cell>
          <cell r="H1378">
            <v>0</v>
          </cell>
          <cell r="M1378" t="str">
            <v>X</v>
          </cell>
          <cell r="N1378">
            <v>0</v>
          </cell>
          <cell r="W1378" t="str">
            <v>011</v>
          </cell>
        </row>
        <row r="1379">
          <cell r="F1379" t="str">
            <v>X</v>
          </cell>
          <cell r="G1379" t="str">
            <v>X</v>
          </cell>
          <cell r="H1379">
            <v>0</v>
          </cell>
          <cell r="M1379" t="str">
            <v>X</v>
          </cell>
          <cell r="N1379">
            <v>0</v>
          </cell>
          <cell r="W1379" t="str">
            <v>011</v>
          </cell>
        </row>
        <row r="1380">
          <cell r="F1380" t="str">
            <v>X</v>
          </cell>
          <cell r="G1380" t="str">
            <v>X</v>
          </cell>
          <cell r="H1380">
            <v>0</v>
          </cell>
          <cell r="M1380" t="str">
            <v>X</v>
          </cell>
          <cell r="N1380">
            <v>0</v>
          </cell>
          <cell r="W1380" t="str">
            <v>011</v>
          </cell>
        </row>
        <row r="1381">
          <cell r="F1381" t="str">
            <v>X</v>
          </cell>
          <cell r="G1381" t="str">
            <v>X</v>
          </cell>
          <cell r="H1381">
            <v>0</v>
          </cell>
          <cell r="M1381" t="str">
            <v>X</v>
          </cell>
          <cell r="N1381">
            <v>0</v>
          </cell>
          <cell r="W1381" t="str">
            <v>011</v>
          </cell>
        </row>
        <row r="1382">
          <cell r="F1382" t="str">
            <v>X</v>
          </cell>
          <cell r="G1382" t="str">
            <v>X</v>
          </cell>
          <cell r="H1382">
            <v>0</v>
          </cell>
          <cell r="M1382" t="str">
            <v>X</v>
          </cell>
          <cell r="N1382">
            <v>0</v>
          </cell>
          <cell r="W1382" t="str">
            <v>011</v>
          </cell>
        </row>
        <row r="1383">
          <cell r="F1383" t="str">
            <v>X</v>
          </cell>
          <cell r="G1383" t="str">
            <v>X</v>
          </cell>
          <cell r="H1383">
            <v>0</v>
          </cell>
          <cell r="M1383" t="str">
            <v>X</v>
          </cell>
          <cell r="N1383">
            <v>0</v>
          </cell>
          <cell r="W1383" t="str">
            <v>011</v>
          </cell>
        </row>
        <row r="1384">
          <cell r="F1384" t="str">
            <v>X</v>
          </cell>
          <cell r="G1384" t="str">
            <v>X</v>
          </cell>
          <cell r="H1384">
            <v>0</v>
          </cell>
          <cell r="M1384" t="str">
            <v>X</v>
          </cell>
          <cell r="N1384">
            <v>0</v>
          </cell>
          <cell r="W1384" t="str">
            <v>011</v>
          </cell>
        </row>
        <row r="1385">
          <cell r="F1385" t="str">
            <v>X</v>
          </cell>
          <cell r="G1385" t="str">
            <v>X</v>
          </cell>
          <cell r="H1385">
            <v>0</v>
          </cell>
          <cell r="M1385" t="str">
            <v>X</v>
          </cell>
          <cell r="N1385">
            <v>0</v>
          </cell>
          <cell r="W1385" t="str">
            <v>011</v>
          </cell>
        </row>
        <row r="1386">
          <cell r="F1386" t="str">
            <v>X</v>
          </cell>
          <cell r="G1386" t="str">
            <v>X</v>
          </cell>
          <cell r="H1386">
            <v>0</v>
          </cell>
          <cell r="M1386" t="str">
            <v>X</v>
          </cell>
          <cell r="N1386">
            <v>0</v>
          </cell>
          <cell r="W1386" t="str">
            <v>011</v>
          </cell>
        </row>
        <row r="1387">
          <cell r="F1387" t="str">
            <v>X</v>
          </cell>
          <cell r="G1387" t="str">
            <v>X</v>
          </cell>
          <cell r="H1387">
            <v>0</v>
          </cell>
          <cell r="M1387" t="str">
            <v>X</v>
          </cell>
          <cell r="N1387">
            <v>0</v>
          </cell>
          <cell r="W1387" t="str">
            <v>011</v>
          </cell>
        </row>
        <row r="1388">
          <cell r="F1388" t="str">
            <v>X</v>
          </cell>
          <cell r="G1388" t="str">
            <v>X</v>
          </cell>
          <cell r="H1388">
            <v>0</v>
          </cell>
          <cell r="M1388" t="str">
            <v>X</v>
          </cell>
          <cell r="N1388">
            <v>0</v>
          </cell>
          <cell r="W1388" t="str">
            <v>011</v>
          </cell>
        </row>
        <row r="1389">
          <cell r="F1389" t="str">
            <v>X</v>
          </cell>
          <cell r="G1389" t="str">
            <v>X</v>
          </cell>
          <cell r="H1389">
            <v>0</v>
          </cell>
          <cell r="M1389" t="str">
            <v>X</v>
          </cell>
          <cell r="N1389">
            <v>0</v>
          </cell>
          <cell r="W1389" t="str">
            <v>011</v>
          </cell>
        </row>
        <row r="1390">
          <cell r="F1390" t="str">
            <v>X</v>
          </cell>
          <cell r="G1390" t="str">
            <v>X</v>
          </cell>
          <cell r="H1390">
            <v>0</v>
          </cell>
          <cell r="M1390" t="str">
            <v>X</v>
          </cell>
          <cell r="N1390">
            <v>0</v>
          </cell>
          <cell r="W1390" t="str">
            <v>011</v>
          </cell>
        </row>
        <row r="1391">
          <cell r="F1391" t="str">
            <v>X</v>
          </cell>
          <cell r="G1391" t="str">
            <v>X</v>
          </cell>
          <cell r="H1391">
            <v>0</v>
          </cell>
          <cell r="M1391" t="str">
            <v>X</v>
          </cell>
          <cell r="N1391">
            <v>0</v>
          </cell>
          <cell r="W1391" t="str">
            <v>011</v>
          </cell>
        </row>
        <row r="1392">
          <cell r="F1392" t="str">
            <v>X</v>
          </cell>
          <cell r="G1392" t="str">
            <v>X</v>
          </cell>
          <cell r="H1392">
            <v>0</v>
          </cell>
          <cell r="M1392" t="str">
            <v>X</v>
          </cell>
          <cell r="N1392">
            <v>0</v>
          </cell>
          <cell r="W1392" t="str">
            <v>011</v>
          </cell>
        </row>
        <row r="1393">
          <cell r="F1393" t="str">
            <v>X</v>
          </cell>
          <cell r="G1393" t="str">
            <v>X</v>
          </cell>
          <cell r="H1393">
            <v>0</v>
          </cell>
          <cell r="M1393" t="str">
            <v>X</v>
          </cell>
          <cell r="N1393">
            <v>0</v>
          </cell>
          <cell r="W1393" t="str">
            <v>011</v>
          </cell>
        </row>
        <row r="1394">
          <cell r="F1394" t="str">
            <v>X</v>
          </cell>
          <cell r="G1394" t="str">
            <v>X</v>
          </cell>
          <cell r="H1394">
            <v>0</v>
          </cell>
          <cell r="M1394" t="str">
            <v>X</v>
          </cell>
          <cell r="N1394">
            <v>0</v>
          </cell>
          <cell r="W1394" t="str">
            <v>011</v>
          </cell>
        </row>
        <row r="1395">
          <cell r="F1395" t="str">
            <v>X</v>
          </cell>
          <cell r="G1395" t="str">
            <v>X</v>
          </cell>
          <cell r="H1395">
            <v>0</v>
          </cell>
          <cell r="M1395" t="str">
            <v>X</v>
          </cell>
          <cell r="N1395">
            <v>0</v>
          </cell>
          <cell r="W1395" t="str">
            <v>011</v>
          </cell>
        </row>
        <row r="1396">
          <cell r="F1396" t="str">
            <v>X</v>
          </cell>
          <cell r="G1396" t="str">
            <v>X</v>
          </cell>
          <cell r="H1396">
            <v>0</v>
          </cell>
          <cell r="M1396" t="str">
            <v>X</v>
          </cell>
          <cell r="N1396">
            <v>0</v>
          </cell>
          <cell r="W1396" t="str">
            <v>011</v>
          </cell>
        </row>
        <row r="1397">
          <cell r="F1397" t="str">
            <v>X</v>
          </cell>
          <cell r="G1397" t="str">
            <v>X</v>
          </cell>
          <cell r="H1397">
            <v>0</v>
          </cell>
          <cell r="M1397" t="str">
            <v>X</v>
          </cell>
          <cell r="N1397">
            <v>0</v>
          </cell>
          <cell r="W1397" t="str">
            <v>011</v>
          </cell>
        </row>
        <row r="1398">
          <cell r="F1398" t="str">
            <v>X</v>
          </cell>
          <cell r="G1398" t="str">
            <v>X</v>
          </cell>
          <cell r="H1398">
            <v>0</v>
          </cell>
          <cell r="M1398" t="str">
            <v>X</v>
          </cell>
          <cell r="N1398">
            <v>0</v>
          </cell>
          <cell r="W1398" t="str">
            <v>011</v>
          </cell>
        </row>
        <row r="1399">
          <cell r="F1399" t="str">
            <v>X</v>
          </cell>
          <cell r="G1399" t="str">
            <v>X</v>
          </cell>
          <cell r="H1399">
            <v>0</v>
          </cell>
          <cell r="M1399" t="str">
            <v>X</v>
          </cell>
          <cell r="N1399">
            <v>0</v>
          </cell>
          <cell r="W1399" t="str">
            <v>011</v>
          </cell>
        </row>
        <row r="1400">
          <cell r="F1400" t="str">
            <v>X</v>
          </cell>
          <cell r="G1400" t="str">
            <v>X</v>
          </cell>
          <cell r="H1400">
            <v>0</v>
          </cell>
          <cell r="I1400">
            <v>0</v>
          </cell>
          <cell r="M1400">
            <v>0</v>
          </cell>
          <cell r="N1400" t="str">
            <v>X</v>
          </cell>
          <cell r="W1400" t="str">
            <v>020</v>
          </cell>
        </row>
        <row r="1401">
          <cell r="F1401" t="str">
            <v>X</v>
          </cell>
          <cell r="G1401" t="str">
            <v>X</v>
          </cell>
          <cell r="I1401">
            <v>0</v>
          </cell>
          <cell r="M1401">
            <v>0</v>
          </cell>
          <cell r="N1401" t="str">
            <v>X</v>
          </cell>
          <cell r="W1401" t="str">
            <v>021</v>
          </cell>
        </row>
        <row r="1402">
          <cell r="F1402" t="str">
            <v>X</v>
          </cell>
          <cell r="G1402" t="str">
            <v>X</v>
          </cell>
          <cell r="I1402">
            <v>0</v>
          </cell>
          <cell r="M1402">
            <v>0</v>
          </cell>
          <cell r="N1402" t="str">
            <v>X</v>
          </cell>
          <cell r="W1402" t="str">
            <v>021</v>
          </cell>
        </row>
        <row r="1403">
          <cell r="F1403" t="str">
            <v>X</v>
          </cell>
          <cell r="G1403" t="str">
            <v>X</v>
          </cell>
          <cell r="I1403">
            <v>0</v>
          </cell>
          <cell r="M1403">
            <v>0</v>
          </cell>
          <cell r="N1403" t="str">
            <v>X</v>
          </cell>
          <cell r="W1403" t="str">
            <v>021</v>
          </cell>
        </row>
        <row r="1404">
          <cell r="F1404" t="str">
            <v>X</v>
          </cell>
          <cell r="G1404" t="str">
            <v>X</v>
          </cell>
          <cell r="I1404">
            <v>0</v>
          </cell>
          <cell r="M1404">
            <v>0</v>
          </cell>
          <cell r="N1404" t="str">
            <v>X</v>
          </cell>
          <cell r="W1404" t="str">
            <v>021</v>
          </cell>
        </row>
        <row r="1405">
          <cell r="F1405" t="str">
            <v>X</v>
          </cell>
          <cell r="G1405" t="str">
            <v>X</v>
          </cell>
          <cell r="I1405">
            <v>0</v>
          </cell>
          <cell r="M1405">
            <v>0</v>
          </cell>
          <cell r="N1405" t="str">
            <v>X</v>
          </cell>
          <cell r="W1405" t="str">
            <v>021</v>
          </cell>
        </row>
        <row r="1406">
          <cell r="F1406" t="str">
            <v>X</v>
          </cell>
          <cell r="G1406" t="str">
            <v>X</v>
          </cell>
          <cell r="I1406">
            <v>0</v>
          </cell>
          <cell r="M1406">
            <v>0</v>
          </cell>
          <cell r="N1406" t="str">
            <v>X</v>
          </cell>
          <cell r="W1406" t="str">
            <v>021</v>
          </cell>
        </row>
        <row r="1407">
          <cell r="F1407" t="str">
            <v>X</v>
          </cell>
          <cell r="G1407" t="str">
            <v>X</v>
          </cell>
          <cell r="I1407">
            <v>0</v>
          </cell>
          <cell r="M1407">
            <v>0</v>
          </cell>
          <cell r="N1407" t="str">
            <v>X</v>
          </cell>
          <cell r="W1407" t="str">
            <v>021</v>
          </cell>
        </row>
        <row r="1408">
          <cell r="F1408" t="str">
            <v>X</v>
          </cell>
          <cell r="G1408" t="str">
            <v>X</v>
          </cell>
          <cell r="I1408">
            <v>0</v>
          </cell>
          <cell r="M1408">
            <v>0</v>
          </cell>
          <cell r="N1408" t="str">
            <v>X</v>
          </cell>
          <cell r="W1408" t="str">
            <v>021</v>
          </cell>
        </row>
        <row r="1409">
          <cell r="F1409" t="str">
            <v>X</v>
          </cell>
          <cell r="G1409" t="str">
            <v>X</v>
          </cell>
          <cell r="I1409">
            <v>0</v>
          </cell>
          <cell r="M1409">
            <v>0</v>
          </cell>
          <cell r="N1409" t="str">
            <v>X</v>
          </cell>
          <cell r="W1409" t="str">
            <v>021</v>
          </cell>
        </row>
        <row r="1410">
          <cell r="F1410" t="str">
            <v>X</v>
          </cell>
          <cell r="G1410" t="str">
            <v>X</v>
          </cell>
          <cell r="I1410">
            <v>0</v>
          </cell>
          <cell r="M1410">
            <v>0</v>
          </cell>
          <cell r="N1410" t="str">
            <v>X</v>
          </cell>
          <cell r="W1410" t="str">
            <v>021</v>
          </cell>
        </row>
        <row r="1411">
          <cell r="F1411" t="str">
            <v>X</v>
          </cell>
          <cell r="G1411" t="str">
            <v>X</v>
          </cell>
          <cell r="I1411">
            <v>0</v>
          </cell>
          <cell r="M1411">
            <v>0</v>
          </cell>
          <cell r="N1411" t="str">
            <v>X</v>
          </cell>
          <cell r="W1411" t="str">
            <v>021</v>
          </cell>
        </row>
        <row r="1412">
          <cell r="F1412" t="str">
            <v>X</v>
          </cell>
          <cell r="G1412" t="str">
            <v>X</v>
          </cell>
          <cell r="I1412">
            <v>0</v>
          </cell>
          <cell r="M1412">
            <v>0</v>
          </cell>
          <cell r="N1412" t="str">
            <v>X</v>
          </cell>
          <cell r="W1412" t="str">
            <v>021</v>
          </cell>
        </row>
        <row r="1413">
          <cell r="F1413" t="str">
            <v>X</v>
          </cell>
          <cell r="G1413" t="str">
            <v>X</v>
          </cell>
          <cell r="I1413">
            <v>0</v>
          </cell>
          <cell r="M1413">
            <v>0</v>
          </cell>
          <cell r="N1413" t="str">
            <v>X</v>
          </cell>
          <cell r="W1413" t="str">
            <v>021</v>
          </cell>
        </row>
        <row r="1414">
          <cell r="F1414" t="str">
            <v>X</v>
          </cell>
          <cell r="G1414" t="str">
            <v>X</v>
          </cell>
          <cell r="I1414">
            <v>0</v>
          </cell>
          <cell r="M1414">
            <v>0</v>
          </cell>
          <cell r="N1414" t="str">
            <v>X</v>
          </cell>
          <cell r="W1414" t="str">
            <v>021</v>
          </cell>
        </row>
        <row r="1415">
          <cell r="F1415" t="str">
            <v>X</v>
          </cell>
          <cell r="G1415" t="str">
            <v>X</v>
          </cell>
          <cell r="I1415">
            <v>0</v>
          </cell>
          <cell r="M1415">
            <v>0</v>
          </cell>
          <cell r="N1415" t="str">
            <v>X</v>
          </cell>
          <cell r="W1415" t="str">
            <v>021</v>
          </cell>
        </row>
        <row r="1416">
          <cell r="F1416" t="str">
            <v>X</v>
          </cell>
          <cell r="G1416" t="str">
            <v>X</v>
          </cell>
          <cell r="I1416">
            <v>0</v>
          </cell>
          <cell r="M1416">
            <v>0</v>
          </cell>
          <cell r="N1416" t="str">
            <v>X</v>
          </cell>
          <cell r="W1416" t="str">
            <v>021</v>
          </cell>
        </row>
        <row r="1417">
          <cell r="F1417" t="str">
            <v>X</v>
          </cell>
          <cell r="G1417" t="str">
            <v>X</v>
          </cell>
          <cell r="I1417">
            <v>0</v>
          </cell>
          <cell r="M1417">
            <v>0</v>
          </cell>
          <cell r="N1417" t="str">
            <v>X</v>
          </cell>
          <cell r="W1417" t="str">
            <v>021</v>
          </cell>
        </row>
        <row r="1418">
          <cell r="F1418" t="str">
            <v>X</v>
          </cell>
          <cell r="G1418" t="str">
            <v>X</v>
          </cell>
          <cell r="I1418">
            <v>0</v>
          </cell>
          <cell r="M1418">
            <v>0</v>
          </cell>
          <cell r="N1418" t="str">
            <v>X</v>
          </cell>
          <cell r="W1418" t="str">
            <v>021</v>
          </cell>
        </row>
        <row r="1419">
          <cell r="F1419" t="str">
            <v>X</v>
          </cell>
          <cell r="G1419" t="str">
            <v>X</v>
          </cell>
          <cell r="I1419">
            <v>0</v>
          </cell>
          <cell r="M1419">
            <v>0</v>
          </cell>
          <cell r="N1419" t="str">
            <v>X</v>
          </cell>
          <cell r="W1419" t="str">
            <v>021</v>
          </cell>
        </row>
        <row r="1420">
          <cell r="F1420" t="str">
            <v>X</v>
          </cell>
          <cell r="G1420" t="str">
            <v>X</v>
          </cell>
          <cell r="I1420">
            <v>0</v>
          </cell>
          <cell r="M1420">
            <v>0</v>
          </cell>
          <cell r="N1420" t="str">
            <v>X</v>
          </cell>
          <cell r="W1420" t="str">
            <v>021</v>
          </cell>
        </row>
        <row r="1421">
          <cell r="F1421" t="str">
            <v>X</v>
          </cell>
          <cell r="G1421" t="str">
            <v>X</v>
          </cell>
          <cell r="I1421">
            <v>0</v>
          </cell>
          <cell r="M1421">
            <v>0</v>
          </cell>
          <cell r="N1421" t="str">
            <v>X</v>
          </cell>
          <cell r="W1421" t="str">
            <v>021</v>
          </cell>
        </row>
        <row r="1422">
          <cell r="F1422" t="str">
            <v>X</v>
          </cell>
          <cell r="G1422" t="str">
            <v>X</v>
          </cell>
          <cell r="I1422">
            <v>0</v>
          </cell>
          <cell r="M1422">
            <v>0</v>
          </cell>
          <cell r="N1422" t="str">
            <v>X</v>
          </cell>
          <cell r="W1422" t="str">
            <v>021</v>
          </cell>
        </row>
        <row r="1423">
          <cell r="F1423" t="str">
            <v>X</v>
          </cell>
          <cell r="G1423" t="str">
            <v>X</v>
          </cell>
          <cell r="I1423">
            <v>0</v>
          </cell>
          <cell r="M1423">
            <v>0</v>
          </cell>
          <cell r="N1423" t="str">
            <v>X</v>
          </cell>
          <cell r="W1423" t="str">
            <v>021</v>
          </cell>
        </row>
        <row r="1424">
          <cell r="F1424" t="str">
            <v>X</v>
          </cell>
          <cell r="G1424" t="str">
            <v>X</v>
          </cell>
          <cell r="I1424">
            <v>0</v>
          </cell>
          <cell r="M1424">
            <v>0</v>
          </cell>
          <cell r="N1424" t="str">
            <v>X</v>
          </cell>
          <cell r="W1424" t="str">
            <v>021</v>
          </cell>
        </row>
        <row r="1425">
          <cell r="F1425" t="str">
            <v>X</v>
          </cell>
          <cell r="G1425" t="str">
            <v>X</v>
          </cell>
          <cell r="I1425">
            <v>0</v>
          </cell>
          <cell r="M1425">
            <v>0</v>
          </cell>
          <cell r="N1425" t="str">
            <v>X</v>
          </cell>
          <cell r="W1425" t="str">
            <v>021</v>
          </cell>
        </row>
        <row r="1426">
          <cell r="F1426" t="str">
            <v>X</v>
          </cell>
          <cell r="G1426" t="str">
            <v>X</v>
          </cell>
          <cell r="I1426">
            <v>0</v>
          </cell>
          <cell r="M1426">
            <v>0</v>
          </cell>
          <cell r="N1426" t="str">
            <v>X</v>
          </cell>
          <cell r="W1426" t="str">
            <v>021</v>
          </cell>
        </row>
        <row r="1427">
          <cell r="F1427" t="str">
            <v>X</v>
          </cell>
          <cell r="G1427" t="str">
            <v>X</v>
          </cell>
          <cell r="I1427">
            <v>0</v>
          </cell>
          <cell r="M1427">
            <v>0</v>
          </cell>
          <cell r="N1427" t="str">
            <v>X</v>
          </cell>
          <cell r="W1427" t="str">
            <v>021</v>
          </cell>
        </row>
        <row r="1428">
          <cell r="F1428" t="str">
            <v>X</v>
          </cell>
          <cell r="G1428" t="str">
            <v>X</v>
          </cell>
          <cell r="I1428">
            <v>0</v>
          </cell>
          <cell r="M1428">
            <v>0</v>
          </cell>
          <cell r="N1428" t="str">
            <v>X</v>
          </cell>
          <cell r="W1428" t="str">
            <v>021</v>
          </cell>
        </row>
        <row r="1429">
          <cell r="F1429" t="str">
            <v>X</v>
          </cell>
          <cell r="G1429" t="str">
            <v>X</v>
          </cell>
          <cell r="I1429">
            <v>0</v>
          </cell>
          <cell r="M1429">
            <v>0</v>
          </cell>
          <cell r="N1429" t="str">
            <v>X</v>
          </cell>
          <cell r="W1429" t="str">
            <v>021</v>
          </cell>
        </row>
        <row r="1430">
          <cell r="F1430" t="str">
            <v>X</v>
          </cell>
          <cell r="G1430" t="str">
            <v>X</v>
          </cell>
          <cell r="I1430">
            <v>0</v>
          </cell>
          <cell r="M1430">
            <v>0</v>
          </cell>
          <cell r="N1430" t="str">
            <v>X</v>
          </cell>
          <cell r="W1430" t="str">
            <v>021</v>
          </cell>
        </row>
        <row r="1431">
          <cell r="F1431" t="str">
            <v>X</v>
          </cell>
          <cell r="G1431" t="str">
            <v>X</v>
          </cell>
          <cell r="I1431">
            <v>0</v>
          </cell>
          <cell r="M1431">
            <v>0</v>
          </cell>
          <cell r="N1431" t="str">
            <v>X</v>
          </cell>
          <cell r="W1431" t="str">
            <v>021</v>
          </cell>
        </row>
        <row r="1432">
          <cell r="F1432" t="str">
            <v>X</v>
          </cell>
          <cell r="G1432" t="str">
            <v>X</v>
          </cell>
          <cell r="I1432">
            <v>0</v>
          </cell>
          <cell r="M1432">
            <v>0</v>
          </cell>
          <cell r="N1432" t="str">
            <v>X</v>
          </cell>
          <cell r="W1432" t="str">
            <v>021</v>
          </cell>
        </row>
        <row r="1433">
          <cell r="F1433" t="str">
            <v>X</v>
          </cell>
          <cell r="G1433" t="str">
            <v>X</v>
          </cell>
          <cell r="I1433">
            <v>0</v>
          </cell>
          <cell r="M1433">
            <v>0</v>
          </cell>
          <cell r="N1433" t="str">
            <v>X</v>
          </cell>
          <cell r="W1433" t="str">
            <v>021</v>
          </cell>
        </row>
        <row r="1434">
          <cell r="F1434" t="str">
            <v>X</v>
          </cell>
          <cell r="G1434" t="str">
            <v>X</v>
          </cell>
          <cell r="I1434">
            <v>0</v>
          </cell>
          <cell r="M1434">
            <v>0</v>
          </cell>
          <cell r="N1434" t="str">
            <v>X</v>
          </cell>
          <cell r="W1434" t="str">
            <v>021</v>
          </cell>
        </row>
        <row r="1435">
          <cell r="F1435" t="str">
            <v>X</v>
          </cell>
          <cell r="G1435" t="str">
            <v>X</v>
          </cell>
          <cell r="I1435">
            <v>0</v>
          </cell>
          <cell r="M1435">
            <v>0</v>
          </cell>
          <cell r="N1435" t="str">
            <v>X</v>
          </cell>
          <cell r="W1435" t="str">
            <v>021</v>
          </cell>
        </row>
        <row r="1436">
          <cell r="F1436" t="str">
            <v>X</v>
          </cell>
          <cell r="G1436" t="str">
            <v>X</v>
          </cell>
          <cell r="H1436">
            <v>0</v>
          </cell>
          <cell r="I1436">
            <v>0</v>
          </cell>
          <cell r="M1436" t="str">
            <v>X</v>
          </cell>
          <cell r="N1436">
            <v>0</v>
          </cell>
          <cell r="W1436" t="str">
            <v>010</v>
          </cell>
        </row>
        <row r="1437">
          <cell r="F1437" t="str">
            <v>X</v>
          </cell>
          <cell r="G1437" t="str">
            <v>X</v>
          </cell>
          <cell r="H1437">
            <v>0</v>
          </cell>
          <cell r="M1437" t="str">
            <v>X</v>
          </cell>
          <cell r="N1437">
            <v>0</v>
          </cell>
        </row>
        <row r="1438">
          <cell r="F1438" t="str">
            <v>X</v>
          </cell>
          <cell r="G1438" t="str">
            <v>X</v>
          </cell>
          <cell r="H1438">
            <v>0</v>
          </cell>
          <cell r="M1438" t="str">
            <v>X</v>
          </cell>
          <cell r="N1438">
            <v>0</v>
          </cell>
        </row>
        <row r="1439">
          <cell r="F1439" t="str">
            <v>X</v>
          </cell>
          <cell r="G1439" t="str">
            <v>X</v>
          </cell>
          <cell r="H1439">
            <v>0</v>
          </cell>
          <cell r="M1439" t="str">
            <v>X</v>
          </cell>
          <cell r="N1439">
            <v>0</v>
          </cell>
        </row>
        <row r="1440">
          <cell r="F1440" t="str">
            <v>X</v>
          </cell>
          <cell r="G1440" t="str">
            <v>X</v>
          </cell>
          <cell r="H1440">
            <v>0</v>
          </cell>
          <cell r="M1440" t="str">
            <v>X</v>
          </cell>
          <cell r="N1440">
            <v>0</v>
          </cell>
        </row>
        <row r="1441">
          <cell r="F1441" t="str">
            <v>X</v>
          </cell>
          <cell r="G1441" t="str">
            <v>X</v>
          </cell>
          <cell r="H1441">
            <v>0</v>
          </cell>
          <cell r="M1441" t="str">
            <v>X</v>
          </cell>
          <cell r="N1441">
            <v>0</v>
          </cell>
        </row>
        <row r="1442">
          <cell r="F1442" t="str">
            <v>X</v>
          </cell>
          <cell r="G1442" t="str">
            <v>X</v>
          </cell>
          <cell r="H1442">
            <v>0</v>
          </cell>
          <cell r="M1442" t="str">
            <v>X</v>
          </cell>
          <cell r="N1442">
            <v>0</v>
          </cell>
        </row>
        <row r="1443">
          <cell r="F1443" t="str">
            <v>X</v>
          </cell>
          <cell r="G1443" t="str">
            <v>X</v>
          </cell>
          <cell r="H1443">
            <v>0</v>
          </cell>
          <cell r="M1443" t="str">
            <v>X</v>
          </cell>
          <cell r="N1443">
            <v>0</v>
          </cell>
        </row>
        <row r="1444">
          <cell r="F1444" t="str">
            <v>X</v>
          </cell>
          <cell r="G1444" t="str">
            <v>X</v>
          </cell>
          <cell r="H1444">
            <v>0</v>
          </cell>
          <cell r="M1444" t="str">
            <v>X</v>
          </cell>
          <cell r="N1444">
            <v>0</v>
          </cell>
        </row>
        <row r="1445">
          <cell r="F1445" t="str">
            <v>X</v>
          </cell>
          <cell r="G1445" t="str">
            <v>X</v>
          </cell>
          <cell r="H1445">
            <v>0</v>
          </cell>
          <cell r="M1445" t="str">
            <v>X</v>
          </cell>
          <cell r="N1445">
            <v>0</v>
          </cell>
        </row>
        <row r="1446">
          <cell r="F1446" t="str">
            <v>X</v>
          </cell>
          <cell r="G1446" t="str">
            <v>X</v>
          </cell>
          <cell r="H1446">
            <v>0</v>
          </cell>
          <cell r="M1446" t="str">
            <v>X</v>
          </cell>
          <cell r="N1446">
            <v>0</v>
          </cell>
        </row>
        <row r="1447">
          <cell r="F1447" t="str">
            <v>X</v>
          </cell>
          <cell r="G1447" t="str">
            <v>X</v>
          </cell>
          <cell r="H1447">
            <v>0</v>
          </cell>
          <cell r="M1447" t="str">
            <v>X</v>
          </cell>
          <cell r="N1447">
            <v>0</v>
          </cell>
        </row>
        <row r="1448">
          <cell r="F1448" t="str">
            <v>X</v>
          </cell>
          <cell r="G1448" t="str">
            <v>X</v>
          </cell>
          <cell r="H1448">
            <v>0</v>
          </cell>
          <cell r="M1448" t="str">
            <v>X</v>
          </cell>
          <cell r="N1448">
            <v>0</v>
          </cell>
        </row>
        <row r="1449">
          <cell r="F1449" t="str">
            <v>X</v>
          </cell>
          <cell r="G1449" t="str">
            <v>X</v>
          </cell>
          <cell r="H1449">
            <v>0</v>
          </cell>
          <cell r="M1449" t="str">
            <v>X</v>
          </cell>
          <cell r="N1449">
            <v>0</v>
          </cell>
        </row>
        <row r="1450">
          <cell r="F1450" t="str">
            <v>X</v>
          </cell>
          <cell r="G1450" t="str">
            <v>X</v>
          </cell>
          <cell r="H1450">
            <v>0</v>
          </cell>
          <cell r="M1450" t="str">
            <v>X</v>
          </cell>
          <cell r="N1450">
            <v>0</v>
          </cell>
        </row>
        <row r="1451">
          <cell r="F1451" t="str">
            <v>X</v>
          </cell>
          <cell r="G1451" t="str">
            <v>X</v>
          </cell>
          <cell r="H1451">
            <v>0</v>
          </cell>
          <cell r="M1451" t="str">
            <v>X</v>
          </cell>
          <cell r="N1451">
            <v>0</v>
          </cell>
        </row>
        <row r="1452">
          <cell r="F1452" t="str">
            <v>X</v>
          </cell>
          <cell r="G1452" t="str">
            <v>X</v>
          </cell>
          <cell r="H1452">
            <v>0</v>
          </cell>
          <cell r="M1452" t="str">
            <v>X</v>
          </cell>
          <cell r="N1452">
            <v>0</v>
          </cell>
        </row>
        <row r="1453">
          <cell r="F1453" t="str">
            <v>X</v>
          </cell>
          <cell r="G1453" t="str">
            <v>X</v>
          </cell>
          <cell r="H1453">
            <v>0</v>
          </cell>
          <cell r="M1453" t="str">
            <v>X</v>
          </cell>
          <cell r="N1453">
            <v>0</v>
          </cell>
        </row>
        <row r="1454">
          <cell r="F1454" t="str">
            <v>X</v>
          </cell>
          <cell r="G1454" t="str">
            <v>X</v>
          </cell>
          <cell r="H1454">
            <v>0</v>
          </cell>
          <cell r="M1454" t="str">
            <v>X</v>
          </cell>
          <cell r="N1454">
            <v>0</v>
          </cell>
        </row>
        <row r="1455">
          <cell r="F1455" t="str">
            <v>X</v>
          </cell>
          <cell r="G1455" t="str">
            <v>X</v>
          </cell>
          <cell r="H1455">
            <v>0</v>
          </cell>
          <cell r="M1455" t="str">
            <v>X</v>
          </cell>
          <cell r="N1455">
            <v>0</v>
          </cell>
        </row>
        <row r="1456">
          <cell r="F1456" t="str">
            <v>X</v>
          </cell>
          <cell r="G1456" t="str">
            <v>X</v>
          </cell>
          <cell r="H1456">
            <v>0</v>
          </cell>
          <cell r="M1456" t="str">
            <v>X</v>
          </cell>
          <cell r="N1456">
            <v>0</v>
          </cell>
        </row>
        <row r="1457">
          <cell r="F1457" t="str">
            <v>X</v>
          </cell>
          <cell r="G1457" t="str">
            <v>X</v>
          </cell>
          <cell r="H1457">
            <v>0</v>
          </cell>
          <cell r="M1457" t="str">
            <v>X</v>
          </cell>
          <cell r="N1457">
            <v>0</v>
          </cell>
        </row>
        <row r="1458">
          <cell r="F1458" t="str">
            <v>X</v>
          </cell>
          <cell r="G1458" t="str">
            <v>X</v>
          </cell>
          <cell r="H1458">
            <v>0</v>
          </cell>
          <cell r="M1458" t="str">
            <v>X</v>
          </cell>
          <cell r="N1458">
            <v>0</v>
          </cell>
        </row>
        <row r="1459">
          <cell r="F1459" t="str">
            <v>X</v>
          </cell>
          <cell r="G1459" t="str">
            <v>X</v>
          </cell>
          <cell r="H1459">
            <v>0</v>
          </cell>
          <cell r="M1459" t="str">
            <v>X</v>
          </cell>
          <cell r="N1459">
            <v>0</v>
          </cell>
        </row>
        <row r="1460">
          <cell r="F1460" t="str">
            <v>X</v>
          </cell>
          <cell r="G1460" t="str">
            <v>X</v>
          </cell>
          <cell r="H1460">
            <v>0</v>
          </cell>
          <cell r="M1460" t="str">
            <v>X</v>
          </cell>
          <cell r="N1460">
            <v>0</v>
          </cell>
        </row>
        <row r="1461">
          <cell r="F1461" t="str">
            <v>X</v>
          </cell>
          <cell r="G1461" t="str">
            <v>X</v>
          </cell>
          <cell r="H1461">
            <v>0</v>
          </cell>
          <cell r="M1461" t="str">
            <v>X</v>
          </cell>
          <cell r="N1461">
            <v>0</v>
          </cell>
        </row>
        <row r="1462">
          <cell r="F1462" t="str">
            <v>X</v>
          </cell>
          <cell r="G1462" t="str">
            <v>X</v>
          </cell>
          <cell r="H1462">
            <v>0</v>
          </cell>
          <cell r="M1462" t="str">
            <v>X</v>
          </cell>
          <cell r="N1462">
            <v>0</v>
          </cell>
        </row>
        <row r="1463">
          <cell r="F1463" t="str">
            <v>X</v>
          </cell>
          <cell r="G1463" t="str">
            <v>X</v>
          </cell>
          <cell r="H1463">
            <v>0</v>
          </cell>
          <cell r="M1463" t="str">
            <v>X</v>
          </cell>
          <cell r="N1463">
            <v>0</v>
          </cell>
        </row>
        <row r="1464">
          <cell r="F1464" t="str">
            <v>X</v>
          </cell>
          <cell r="G1464" t="str">
            <v>X</v>
          </cell>
          <cell r="H1464">
            <v>0</v>
          </cell>
          <cell r="I1464">
            <v>0</v>
          </cell>
          <cell r="M1464">
            <v>0</v>
          </cell>
          <cell r="N1464" t="str">
            <v>X</v>
          </cell>
          <cell r="W1464" t="str">
            <v>020</v>
          </cell>
        </row>
        <row r="1465">
          <cell r="F1465" t="str">
            <v>X</v>
          </cell>
          <cell r="G1465" t="str">
            <v>X</v>
          </cell>
          <cell r="I1465">
            <v>0</v>
          </cell>
          <cell r="M1465">
            <v>0</v>
          </cell>
          <cell r="N1465" t="str">
            <v>X</v>
          </cell>
        </row>
        <row r="1466">
          <cell r="F1466" t="str">
            <v>X</v>
          </cell>
          <cell r="G1466" t="str">
            <v>X</v>
          </cell>
          <cell r="I1466">
            <v>0</v>
          </cell>
          <cell r="M1466">
            <v>0</v>
          </cell>
          <cell r="N1466" t="str">
            <v>X</v>
          </cell>
        </row>
        <row r="1467">
          <cell r="F1467" t="str">
            <v>X</v>
          </cell>
          <cell r="G1467" t="str">
            <v>X</v>
          </cell>
          <cell r="I1467">
            <v>0</v>
          </cell>
          <cell r="M1467">
            <v>0</v>
          </cell>
          <cell r="N1467" t="str">
            <v>X</v>
          </cell>
        </row>
        <row r="1468">
          <cell r="F1468" t="str">
            <v>X</v>
          </cell>
          <cell r="G1468" t="str">
            <v>X</v>
          </cell>
          <cell r="I1468">
            <v>0</v>
          </cell>
          <cell r="M1468">
            <v>0</v>
          </cell>
          <cell r="N1468" t="str">
            <v>X</v>
          </cell>
        </row>
        <row r="1469">
          <cell r="F1469" t="str">
            <v>X</v>
          </cell>
          <cell r="G1469" t="str">
            <v>X</v>
          </cell>
          <cell r="I1469">
            <v>0</v>
          </cell>
          <cell r="M1469">
            <v>0</v>
          </cell>
          <cell r="N1469" t="str">
            <v>X</v>
          </cell>
        </row>
        <row r="1470">
          <cell r="F1470" t="str">
            <v>X</v>
          </cell>
          <cell r="G1470" t="str">
            <v>X</v>
          </cell>
          <cell r="I1470">
            <v>0</v>
          </cell>
          <cell r="M1470">
            <v>0</v>
          </cell>
          <cell r="N1470" t="str">
            <v>X</v>
          </cell>
        </row>
        <row r="1471">
          <cell r="F1471" t="str">
            <v>X</v>
          </cell>
          <cell r="G1471" t="str">
            <v>X</v>
          </cell>
          <cell r="I1471">
            <v>0</v>
          </cell>
          <cell r="M1471">
            <v>0</v>
          </cell>
          <cell r="N1471" t="str">
            <v>X</v>
          </cell>
        </row>
        <row r="1472">
          <cell r="F1472" t="str">
            <v>X</v>
          </cell>
          <cell r="G1472" t="str">
            <v>X</v>
          </cell>
          <cell r="I1472">
            <v>0</v>
          </cell>
          <cell r="M1472">
            <v>0</v>
          </cell>
          <cell r="N1472" t="str">
            <v>X</v>
          </cell>
        </row>
        <row r="1473">
          <cell r="F1473" t="str">
            <v>X</v>
          </cell>
          <cell r="G1473" t="str">
            <v>X</v>
          </cell>
          <cell r="I1473">
            <v>0</v>
          </cell>
          <cell r="M1473">
            <v>0</v>
          </cell>
          <cell r="N1473" t="str">
            <v>X</v>
          </cell>
        </row>
        <row r="1474">
          <cell r="F1474" t="str">
            <v>X</v>
          </cell>
          <cell r="G1474" t="str">
            <v>X</v>
          </cell>
          <cell r="I1474">
            <v>0</v>
          </cell>
          <cell r="M1474">
            <v>0</v>
          </cell>
          <cell r="N1474" t="str">
            <v>X</v>
          </cell>
        </row>
        <row r="1475">
          <cell r="F1475" t="str">
            <v>X</v>
          </cell>
          <cell r="G1475" t="str">
            <v>X</v>
          </cell>
          <cell r="I1475">
            <v>0</v>
          </cell>
          <cell r="M1475">
            <v>0</v>
          </cell>
          <cell r="N1475" t="str">
            <v>X</v>
          </cell>
        </row>
        <row r="1476">
          <cell r="F1476" t="str">
            <v>X</v>
          </cell>
          <cell r="G1476" t="str">
            <v>X</v>
          </cell>
          <cell r="I1476">
            <v>0</v>
          </cell>
          <cell r="M1476">
            <v>0</v>
          </cell>
          <cell r="N1476" t="str">
            <v>X</v>
          </cell>
        </row>
        <row r="1477">
          <cell r="F1477" t="str">
            <v>X</v>
          </cell>
          <cell r="G1477" t="str">
            <v>X</v>
          </cell>
          <cell r="I1477">
            <v>0</v>
          </cell>
          <cell r="M1477">
            <v>0</v>
          </cell>
          <cell r="N1477" t="str">
            <v>X</v>
          </cell>
        </row>
        <row r="1478">
          <cell r="F1478" t="str">
            <v>X</v>
          </cell>
          <cell r="G1478" t="str">
            <v>X</v>
          </cell>
          <cell r="I1478">
            <v>0</v>
          </cell>
          <cell r="M1478">
            <v>0</v>
          </cell>
          <cell r="N1478" t="str">
            <v>X</v>
          </cell>
        </row>
        <row r="1479">
          <cell r="F1479" t="str">
            <v>X</v>
          </cell>
          <cell r="G1479" t="str">
            <v>X</v>
          </cell>
          <cell r="I1479">
            <v>0</v>
          </cell>
          <cell r="M1479">
            <v>0</v>
          </cell>
          <cell r="N1479" t="str">
            <v>X</v>
          </cell>
        </row>
        <row r="1480">
          <cell r="F1480" t="str">
            <v>X</v>
          </cell>
          <cell r="G1480" t="str">
            <v>X</v>
          </cell>
          <cell r="I1480">
            <v>0</v>
          </cell>
          <cell r="M1480">
            <v>0</v>
          </cell>
          <cell r="N1480" t="str">
            <v>X</v>
          </cell>
        </row>
        <row r="1481">
          <cell r="F1481" t="str">
            <v>X</v>
          </cell>
          <cell r="G1481" t="str">
            <v>X</v>
          </cell>
          <cell r="I1481">
            <v>0</v>
          </cell>
          <cell r="M1481">
            <v>0</v>
          </cell>
          <cell r="N1481" t="str">
            <v>X</v>
          </cell>
        </row>
        <row r="1482">
          <cell r="F1482" t="str">
            <v>X</v>
          </cell>
          <cell r="G1482" t="str">
            <v>X</v>
          </cell>
          <cell r="I1482">
            <v>0</v>
          </cell>
          <cell r="M1482">
            <v>0</v>
          </cell>
          <cell r="N1482" t="str">
            <v>X</v>
          </cell>
        </row>
        <row r="1483">
          <cell r="F1483" t="str">
            <v>X</v>
          </cell>
          <cell r="G1483" t="str">
            <v>X</v>
          </cell>
          <cell r="I1483">
            <v>0</v>
          </cell>
          <cell r="M1483">
            <v>0</v>
          </cell>
          <cell r="N1483" t="str">
            <v>X</v>
          </cell>
        </row>
        <row r="1484">
          <cell r="F1484" t="str">
            <v>X</v>
          </cell>
          <cell r="G1484" t="str">
            <v>X</v>
          </cell>
          <cell r="I1484">
            <v>0</v>
          </cell>
          <cell r="M1484">
            <v>0</v>
          </cell>
          <cell r="N1484" t="str">
            <v>X</v>
          </cell>
        </row>
        <row r="1485">
          <cell r="F1485" t="str">
            <v>X</v>
          </cell>
          <cell r="G1485" t="str">
            <v>X</v>
          </cell>
          <cell r="I1485">
            <v>0</v>
          </cell>
          <cell r="M1485">
            <v>0</v>
          </cell>
          <cell r="N1485" t="str">
            <v>X</v>
          </cell>
        </row>
        <row r="1486">
          <cell r="F1486" t="str">
            <v>X</v>
          </cell>
          <cell r="G1486" t="str">
            <v>X</v>
          </cell>
          <cell r="I1486">
            <v>0</v>
          </cell>
          <cell r="M1486">
            <v>0</v>
          </cell>
          <cell r="N1486" t="str">
            <v>X</v>
          </cell>
        </row>
        <row r="1487">
          <cell r="F1487" t="str">
            <v>X</v>
          </cell>
          <cell r="G1487" t="str">
            <v>X</v>
          </cell>
          <cell r="I1487">
            <v>0</v>
          </cell>
          <cell r="M1487">
            <v>0</v>
          </cell>
          <cell r="N1487" t="str">
            <v>X</v>
          </cell>
        </row>
        <row r="1488">
          <cell r="F1488" t="str">
            <v>X</v>
          </cell>
          <cell r="G1488" t="str">
            <v>X</v>
          </cell>
          <cell r="I1488">
            <v>0</v>
          </cell>
          <cell r="M1488">
            <v>0</v>
          </cell>
          <cell r="N1488" t="str">
            <v>X</v>
          </cell>
        </row>
        <row r="1489">
          <cell r="F1489" t="str">
            <v>X</v>
          </cell>
          <cell r="G1489" t="str">
            <v>X</v>
          </cell>
          <cell r="I1489">
            <v>0</v>
          </cell>
          <cell r="M1489">
            <v>0</v>
          </cell>
          <cell r="N1489" t="str">
            <v>X</v>
          </cell>
        </row>
        <row r="1490">
          <cell r="F1490" t="str">
            <v>X</v>
          </cell>
          <cell r="G1490" t="str">
            <v>X</v>
          </cell>
          <cell r="I1490">
            <v>0</v>
          </cell>
          <cell r="M1490">
            <v>0</v>
          </cell>
          <cell r="N1490" t="str">
            <v>X</v>
          </cell>
        </row>
        <row r="1491">
          <cell r="F1491" t="str">
            <v>X</v>
          </cell>
          <cell r="G1491" t="str">
            <v>X</v>
          </cell>
          <cell r="I1491">
            <v>0</v>
          </cell>
          <cell r="M1491">
            <v>0</v>
          </cell>
          <cell r="N1491" t="str">
            <v>X</v>
          </cell>
        </row>
        <row r="1492">
          <cell r="F1492" t="str">
            <v>X</v>
          </cell>
          <cell r="G1492" t="str">
            <v>X</v>
          </cell>
          <cell r="I1492">
            <v>0</v>
          </cell>
          <cell r="M1492">
            <v>0</v>
          </cell>
          <cell r="N1492" t="str">
            <v>X</v>
          </cell>
        </row>
        <row r="1493">
          <cell r="F1493" t="str">
            <v>X</v>
          </cell>
          <cell r="G1493" t="str">
            <v>X</v>
          </cell>
          <cell r="I1493">
            <v>0</v>
          </cell>
          <cell r="M1493">
            <v>0</v>
          </cell>
          <cell r="N1493" t="str">
            <v>X</v>
          </cell>
        </row>
        <row r="1494">
          <cell r="F1494" t="str">
            <v>X</v>
          </cell>
          <cell r="G1494" t="str">
            <v>X</v>
          </cell>
          <cell r="I1494">
            <v>0</v>
          </cell>
          <cell r="M1494">
            <v>0</v>
          </cell>
          <cell r="N1494" t="str">
            <v>X</v>
          </cell>
        </row>
        <row r="1495">
          <cell r="F1495" t="str">
            <v>X</v>
          </cell>
          <cell r="G1495" t="str">
            <v>X</v>
          </cell>
          <cell r="I1495">
            <v>0</v>
          </cell>
          <cell r="M1495">
            <v>0</v>
          </cell>
          <cell r="N1495" t="str">
            <v>X</v>
          </cell>
        </row>
        <row r="1496">
          <cell r="F1496" t="str">
            <v>X</v>
          </cell>
          <cell r="G1496" t="str">
            <v>X</v>
          </cell>
          <cell r="H1496">
            <v>0</v>
          </cell>
          <cell r="I1496">
            <v>0</v>
          </cell>
          <cell r="M1496">
            <v>0</v>
          </cell>
          <cell r="N1496">
            <v>0</v>
          </cell>
          <cell r="W1496" t="str">
            <v>010</v>
          </cell>
        </row>
        <row r="1497">
          <cell r="F1497" t="str">
            <v>X</v>
          </cell>
          <cell r="G1497" t="str">
            <v>X</v>
          </cell>
          <cell r="I1497">
            <v>0</v>
          </cell>
          <cell r="M1497">
            <v>0</v>
          </cell>
          <cell r="N1497" t="str">
            <v>X</v>
          </cell>
          <cell r="W1497" t="str">
            <v>011</v>
          </cell>
        </row>
        <row r="1498">
          <cell r="F1498" t="str">
            <v>X</v>
          </cell>
          <cell r="G1498" t="str">
            <v>X</v>
          </cell>
          <cell r="I1498">
            <v>0</v>
          </cell>
          <cell r="M1498">
            <v>0</v>
          </cell>
          <cell r="N1498" t="str">
            <v>X</v>
          </cell>
          <cell r="W1498" t="str">
            <v>011</v>
          </cell>
        </row>
        <row r="1499">
          <cell r="F1499" t="str">
            <v>X</v>
          </cell>
          <cell r="G1499" t="str">
            <v>X</v>
          </cell>
          <cell r="I1499">
            <v>0</v>
          </cell>
          <cell r="M1499">
            <v>0</v>
          </cell>
          <cell r="N1499" t="str">
            <v>X</v>
          </cell>
          <cell r="W1499" t="str">
            <v>011</v>
          </cell>
        </row>
        <row r="1500">
          <cell r="F1500" t="str">
            <v>X</v>
          </cell>
          <cell r="G1500" t="str">
            <v>X</v>
          </cell>
          <cell r="I1500">
            <v>0</v>
          </cell>
          <cell r="M1500">
            <v>0</v>
          </cell>
          <cell r="N1500" t="str">
            <v>X</v>
          </cell>
          <cell r="W1500" t="str">
            <v>011</v>
          </cell>
        </row>
        <row r="1501">
          <cell r="F1501" t="str">
            <v>X</v>
          </cell>
          <cell r="G1501" t="str">
            <v>X</v>
          </cell>
          <cell r="I1501">
            <v>0</v>
          </cell>
          <cell r="M1501">
            <v>0</v>
          </cell>
          <cell r="N1501" t="str">
            <v>X</v>
          </cell>
          <cell r="W1501" t="str">
            <v>011</v>
          </cell>
        </row>
        <row r="1502">
          <cell r="F1502" t="str">
            <v>X</v>
          </cell>
          <cell r="G1502" t="str">
            <v>X</v>
          </cell>
          <cell r="I1502">
            <v>0</v>
          </cell>
          <cell r="M1502">
            <v>0</v>
          </cell>
          <cell r="N1502" t="str">
            <v>X</v>
          </cell>
          <cell r="W1502" t="str">
            <v>011</v>
          </cell>
        </row>
        <row r="1503">
          <cell r="F1503" t="str">
            <v>X</v>
          </cell>
          <cell r="G1503" t="str">
            <v>X</v>
          </cell>
          <cell r="I1503">
            <v>0</v>
          </cell>
          <cell r="M1503">
            <v>0</v>
          </cell>
          <cell r="N1503" t="str">
            <v>X</v>
          </cell>
          <cell r="W1503" t="str">
            <v>011</v>
          </cell>
        </row>
        <row r="1504">
          <cell r="F1504" t="str">
            <v>X</v>
          </cell>
          <cell r="G1504" t="str">
            <v>X</v>
          </cell>
          <cell r="I1504">
            <v>0</v>
          </cell>
          <cell r="M1504">
            <v>0</v>
          </cell>
          <cell r="N1504" t="str">
            <v>X</v>
          </cell>
          <cell r="W1504" t="str">
            <v>011</v>
          </cell>
        </row>
        <row r="1505">
          <cell r="F1505" t="str">
            <v>X</v>
          </cell>
          <cell r="G1505" t="str">
            <v>X</v>
          </cell>
          <cell r="I1505">
            <v>0</v>
          </cell>
          <cell r="M1505">
            <v>0</v>
          </cell>
          <cell r="N1505" t="str">
            <v>X</v>
          </cell>
          <cell r="W1505" t="str">
            <v>011</v>
          </cell>
        </row>
        <row r="1506">
          <cell r="F1506" t="str">
            <v>X</v>
          </cell>
          <cell r="G1506" t="str">
            <v>X</v>
          </cell>
          <cell r="I1506">
            <v>0</v>
          </cell>
          <cell r="M1506">
            <v>0</v>
          </cell>
          <cell r="N1506" t="str">
            <v>X</v>
          </cell>
          <cell r="W1506" t="str">
            <v>011</v>
          </cell>
        </row>
        <row r="1507">
          <cell r="F1507" t="str">
            <v>X</v>
          </cell>
          <cell r="G1507" t="str">
            <v>X</v>
          </cell>
          <cell r="I1507">
            <v>0</v>
          </cell>
          <cell r="M1507">
            <v>0</v>
          </cell>
          <cell r="N1507" t="str">
            <v>X</v>
          </cell>
          <cell r="W1507" t="str">
            <v>011</v>
          </cell>
        </row>
        <row r="1508">
          <cell r="F1508" t="str">
            <v>X</v>
          </cell>
          <cell r="G1508" t="str">
            <v>X</v>
          </cell>
          <cell r="I1508">
            <v>0</v>
          </cell>
          <cell r="M1508">
            <v>0</v>
          </cell>
          <cell r="N1508" t="str">
            <v>X</v>
          </cell>
          <cell r="W1508" t="str">
            <v>011</v>
          </cell>
        </row>
        <row r="1509">
          <cell r="F1509" t="str">
            <v>X</v>
          </cell>
          <cell r="G1509" t="str">
            <v>X</v>
          </cell>
          <cell r="I1509">
            <v>0</v>
          </cell>
          <cell r="M1509">
            <v>0</v>
          </cell>
          <cell r="N1509" t="str">
            <v>X</v>
          </cell>
          <cell r="W1509" t="str">
            <v>011</v>
          </cell>
        </row>
        <row r="1510">
          <cell r="F1510" t="str">
            <v>X</v>
          </cell>
          <cell r="G1510" t="str">
            <v>X</v>
          </cell>
          <cell r="I1510">
            <v>0</v>
          </cell>
          <cell r="M1510">
            <v>0</v>
          </cell>
          <cell r="N1510" t="str">
            <v>X</v>
          </cell>
          <cell r="W1510" t="str">
            <v>011</v>
          </cell>
        </row>
        <row r="1511">
          <cell r="F1511" t="str">
            <v>X</v>
          </cell>
          <cell r="G1511" t="str">
            <v>X</v>
          </cell>
          <cell r="I1511">
            <v>0</v>
          </cell>
          <cell r="M1511">
            <v>0</v>
          </cell>
          <cell r="N1511" t="str">
            <v>X</v>
          </cell>
          <cell r="W1511" t="str">
            <v>011</v>
          </cell>
        </row>
        <row r="1512">
          <cell r="F1512" t="str">
            <v>X</v>
          </cell>
          <cell r="G1512" t="str">
            <v>X</v>
          </cell>
          <cell r="I1512">
            <v>0</v>
          </cell>
          <cell r="M1512">
            <v>0</v>
          </cell>
          <cell r="N1512" t="str">
            <v>X</v>
          </cell>
          <cell r="W1512" t="str">
            <v>011</v>
          </cell>
        </row>
        <row r="1513">
          <cell r="F1513" t="str">
            <v>X</v>
          </cell>
          <cell r="G1513" t="str">
            <v>X</v>
          </cell>
          <cell r="I1513">
            <v>0</v>
          </cell>
          <cell r="M1513">
            <v>0</v>
          </cell>
          <cell r="N1513" t="str">
            <v>X</v>
          </cell>
          <cell r="W1513" t="str">
            <v>011</v>
          </cell>
        </row>
        <row r="1514">
          <cell r="F1514" t="str">
            <v>X</v>
          </cell>
          <cell r="G1514" t="str">
            <v>X</v>
          </cell>
          <cell r="I1514">
            <v>0</v>
          </cell>
          <cell r="M1514">
            <v>0</v>
          </cell>
          <cell r="N1514" t="str">
            <v>X</v>
          </cell>
          <cell r="W1514" t="str">
            <v>011</v>
          </cell>
        </row>
        <row r="1515">
          <cell r="F1515" t="str">
            <v>X</v>
          </cell>
          <cell r="G1515" t="str">
            <v>X</v>
          </cell>
          <cell r="I1515">
            <v>0</v>
          </cell>
          <cell r="M1515">
            <v>0</v>
          </cell>
          <cell r="N1515" t="str">
            <v>X</v>
          </cell>
          <cell r="W1515" t="str">
            <v>011</v>
          </cell>
        </row>
        <row r="1516">
          <cell r="F1516" t="str">
            <v>X</v>
          </cell>
          <cell r="G1516" t="str">
            <v>X</v>
          </cell>
          <cell r="I1516">
            <v>0</v>
          </cell>
          <cell r="M1516">
            <v>0</v>
          </cell>
          <cell r="N1516" t="str">
            <v>X</v>
          </cell>
          <cell r="W1516" t="str">
            <v>011</v>
          </cell>
        </row>
        <row r="1517">
          <cell r="F1517" t="str">
            <v>X</v>
          </cell>
          <cell r="G1517" t="str">
            <v>X</v>
          </cell>
          <cell r="I1517">
            <v>0</v>
          </cell>
          <cell r="M1517">
            <v>0</v>
          </cell>
          <cell r="N1517" t="str">
            <v>X</v>
          </cell>
          <cell r="W1517" t="str">
            <v>011</v>
          </cell>
        </row>
        <row r="1518">
          <cell r="F1518" t="str">
            <v>X</v>
          </cell>
          <cell r="G1518" t="str">
            <v>X</v>
          </cell>
          <cell r="I1518">
            <v>0</v>
          </cell>
          <cell r="M1518">
            <v>0</v>
          </cell>
          <cell r="N1518" t="str">
            <v>X</v>
          </cell>
          <cell r="W1518" t="str">
            <v>011</v>
          </cell>
        </row>
        <row r="1519">
          <cell r="F1519" t="str">
            <v>X</v>
          </cell>
          <cell r="G1519" t="str">
            <v>X</v>
          </cell>
          <cell r="I1519">
            <v>0</v>
          </cell>
          <cell r="M1519">
            <v>0</v>
          </cell>
          <cell r="N1519" t="str">
            <v>X</v>
          </cell>
          <cell r="W1519" t="str">
            <v>011</v>
          </cell>
        </row>
        <row r="1520">
          <cell r="F1520" t="str">
            <v>X</v>
          </cell>
          <cell r="G1520" t="str">
            <v>X</v>
          </cell>
          <cell r="I1520">
            <v>0</v>
          </cell>
          <cell r="M1520">
            <v>0</v>
          </cell>
          <cell r="N1520" t="str">
            <v>X</v>
          </cell>
          <cell r="W1520" t="str">
            <v>011</v>
          </cell>
        </row>
        <row r="1521">
          <cell r="F1521" t="str">
            <v>X</v>
          </cell>
          <cell r="G1521" t="str">
            <v>X</v>
          </cell>
          <cell r="I1521">
            <v>0</v>
          </cell>
          <cell r="M1521">
            <v>0</v>
          </cell>
          <cell r="N1521" t="str">
            <v>X</v>
          </cell>
          <cell r="W1521" t="str">
            <v>011</v>
          </cell>
        </row>
        <row r="1522">
          <cell r="F1522" t="str">
            <v>X</v>
          </cell>
          <cell r="G1522" t="str">
            <v>X</v>
          </cell>
          <cell r="I1522">
            <v>0</v>
          </cell>
          <cell r="M1522">
            <v>0</v>
          </cell>
          <cell r="N1522" t="str">
            <v>X</v>
          </cell>
          <cell r="W1522" t="str">
            <v>011</v>
          </cell>
        </row>
        <row r="1523">
          <cell r="F1523" t="str">
            <v>X</v>
          </cell>
          <cell r="G1523" t="str">
            <v>X</v>
          </cell>
          <cell r="I1523">
            <v>0</v>
          </cell>
          <cell r="M1523">
            <v>0</v>
          </cell>
          <cell r="N1523" t="str">
            <v>X</v>
          </cell>
          <cell r="W1523" t="str">
            <v>011</v>
          </cell>
        </row>
        <row r="1524">
          <cell r="F1524" t="str">
            <v>X</v>
          </cell>
          <cell r="G1524" t="str">
            <v>X</v>
          </cell>
          <cell r="I1524">
            <v>0</v>
          </cell>
          <cell r="M1524">
            <v>0</v>
          </cell>
          <cell r="N1524" t="str">
            <v>X</v>
          </cell>
          <cell r="W1524" t="str">
            <v>011</v>
          </cell>
        </row>
        <row r="1525">
          <cell r="F1525" t="str">
            <v>X</v>
          </cell>
          <cell r="G1525" t="str">
            <v>X</v>
          </cell>
          <cell r="I1525">
            <v>0</v>
          </cell>
          <cell r="M1525">
            <v>0</v>
          </cell>
          <cell r="N1525" t="str">
            <v>X</v>
          </cell>
          <cell r="W1525" t="str">
            <v>011</v>
          </cell>
        </row>
        <row r="1526">
          <cell r="F1526" t="str">
            <v>X</v>
          </cell>
          <cell r="G1526" t="str">
            <v>X</v>
          </cell>
          <cell r="I1526">
            <v>0</v>
          </cell>
          <cell r="M1526">
            <v>0</v>
          </cell>
          <cell r="N1526" t="str">
            <v>X</v>
          </cell>
          <cell r="W1526" t="str">
            <v>011</v>
          </cell>
        </row>
        <row r="1527">
          <cell r="F1527" t="str">
            <v>X</v>
          </cell>
          <cell r="G1527" t="str">
            <v>X</v>
          </cell>
          <cell r="I1527">
            <v>0</v>
          </cell>
          <cell r="M1527">
            <v>0</v>
          </cell>
          <cell r="N1527" t="str">
            <v>X</v>
          </cell>
          <cell r="W1527" t="str">
            <v>011</v>
          </cell>
        </row>
        <row r="1528">
          <cell r="F1528" t="str">
            <v>X</v>
          </cell>
          <cell r="G1528" t="str">
            <v>X</v>
          </cell>
          <cell r="I1528">
            <v>0</v>
          </cell>
          <cell r="M1528">
            <v>0</v>
          </cell>
          <cell r="N1528" t="str">
            <v>X</v>
          </cell>
          <cell r="W1528" t="str">
            <v>011</v>
          </cell>
        </row>
        <row r="1529">
          <cell r="F1529" t="str">
            <v>X</v>
          </cell>
          <cell r="G1529" t="str">
            <v>X</v>
          </cell>
          <cell r="I1529">
            <v>0</v>
          </cell>
          <cell r="M1529">
            <v>0</v>
          </cell>
          <cell r="N1529" t="str">
            <v>X</v>
          </cell>
          <cell r="W1529" t="str">
            <v>011</v>
          </cell>
        </row>
        <row r="1530">
          <cell r="F1530" t="str">
            <v>X</v>
          </cell>
          <cell r="G1530" t="str">
            <v>X</v>
          </cell>
          <cell r="I1530">
            <v>0</v>
          </cell>
          <cell r="M1530">
            <v>0</v>
          </cell>
          <cell r="N1530" t="str">
            <v>X</v>
          </cell>
          <cell r="W1530" t="str">
            <v>011</v>
          </cell>
        </row>
        <row r="1531">
          <cell r="F1531" t="str">
            <v>X</v>
          </cell>
          <cell r="G1531" t="str">
            <v>X</v>
          </cell>
          <cell r="I1531">
            <v>0</v>
          </cell>
          <cell r="M1531">
            <v>0</v>
          </cell>
          <cell r="N1531" t="str">
            <v>X</v>
          </cell>
          <cell r="W1531" t="str">
            <v>011</v>
          </cell>
        </row>
        <row r="1532">
          <cell r="F1532" t="str">
            <v>X</v>
          </cell>
          <cell r="G1532" t="str">
            <v>X</v>
          </cell>
          <cell r="I1532">
            <v>0</v>
          </cell>
          <cell r="M1532">
            <v>0</v>
          </cell>
          <cell r="N1532" t="str">
            <v>X</v>
          </cell>
          <cell r="W1532" t="str">
            <v>011</v>
          </cell>
        </row>
        <row r="1533">
          <cell r="F1533" t="str">
            <v>X</v>
          </cell>
          <cell r="G1533" t="str">
            <v>X</v>
          </cell>
          <cell r="I1533">
            <v>0</v>
          </cell>
          <cell r="M1533">
            <v>0</v>
          </cell>
          <cell r="N1533" t="str">
            <v>X</v>
          </cell>
          <cell r="W1533" t="str">
            <v>011</v>
          </cell>
        </row>
        <row r="1534">
          <cell r="F1534" t="str">
            <v>X</v>
          </cell>
          <cell r="G1534" t="str">
            <v>X</v>
          </cell>
          <cell r="I1534">
            <v>0</v>
          </cell>
          <cell r="M1534">
            <v>0</v>
          </cell>
          <cell r="N1534" t="str">
            <v>X</v>
          </cell>
          <cell r="W1534" t="str">
            <v>011</v>
          </cell>
        </row>
        <row r="1535">
          <cell r="F1535" t="str">
            <v>X</v>
          </cell>
          <cell r="G1535" t="str">
            <v>X</v>
          </cell>
          <cell r="I1535">
            <v>0</v>
          </cell>
          <cell r="M1535">
            <v>0</v>
          </cell>
          <cell r="N1535" t="str">
            <v>X</v>
          </cell>
          <cell r="W1535" t="str">
            <v>011</v>
          </cell>
        </row>
        <row r="1536">
          <cell r="F1536" t="str">
            <v>X</v>
          </cell>
          <cell r="G1536" t="str">
            <v>X</v>
          </cell>
          <cell r="I1536">
            <v>0</v>
          </cell>
          <cell r="M1536">
            <v>0</v>
          </cell>
          <cell r="N1536" t="str">
            <v>X</v>
          </cell>
          <cell r="W1536" t="str">
            <v>011</v>
          </cell>
        </row>
        <row r="1537">
          <cell r="F1537" t="str">
            <v>X</v>
          </cell>
          <cell r="G1537" t="str">
            <v>X</v>
          </cell>
          <cell r="I1537">
            <v>0</v>
          </cell>
          <cell r="M1537">
            <v>0</v>
          </cell>
          <cell r="N1537" t="str">
            <v>X</v>
          </cell>
          <cell r="W1537" t="str">
            <v>011</v>
          </cell>
        </row>
        <row r="1538">
          <cell r="F1538" t="str">
            <v>X</v>
          </cell>
          <cell r="G1538" t="str">
            <v>X</v>
          </cell>
          <cell r="I1538">
            <v>0</v>
          </cell>
          <cell r="M1538">
            <v>0</v>
          </cell>
          <cell r="N1538" t="str">
            <v>X</v>
          </cell>
          <cell r="W1538" t="str">
            <v>011</v>
          </cell>
        </row>
        <row r="1539">
          <cell r="F1539" t="str">
            <v>X</v>
          </cell>
          <cell r="G1539" t="str">
            <v>X</v>
          </cell>
          <cell r="I1539">
            <v>0</v>
          </cell>
          <cell r="M1539">
            <v>0</v>
          </cell>
          <cell r="N1539" t="str">
            <v>X</v>
          </cell>
          <cell r="W1539" t="str">
            <v>011</v>
          </cell>
        </row>
        <row r="1540">
          <cell r="F1540" t="str">
            <v>X</v>
          </cell>
          <cell r="G1540" t="str">
            <v>X</v>
          </cell>
          <cell r="I1540">
            <v>0</v>
          </cell>
          <cell r="M1540">
            <v>0</v>
          </cell>
          <cell r="N1540" t="str">
            <v>X</v>
          </cell>
          <cell r="W1540" t="str">
            <v>011</v>
          </cell>
        </row>
        <row r="1541">
          <cell r="F1541" t="str">
            <v>X</v>
          </cell>
          <cell r="G1541" t="str">
            <v>X</v>
          </cell>
          <cell r="I1541">
            <v>0</v>
          </cell>
          <cell r="M1541">
            <v>0</v>
          </cell>
          <cell r="N1541" t="str">
            <v>X</v>
          </cell>
          <cell r="W1541" t="str">
            <v>011</v>
          </cell>
        </row>
        <row r="1542">
          <cell r="F1542" t="str">
            <v>X</v>
          </cell>
          <cell r="G1542" t="str">
            <v>X</v>
          </cell>
          <cell r="I1542">
            <v>0</v>
          </cell>
          <cell r="M1542">
            <v>0</v>
          </cell>
          <cell r="N1542" t="str">
            <v>X</v>
          </cell>
          <cell r="W1542" t="str">
            <v>011</v>
          </cell>
        </row>
        <row r="1543">
          <cell r="F1543" t="str">
            <v>X</v>
          </cell>
          <cell r="G1543" t="str">
            <v>X</v>
          </cell>
          <cell r="I1543">
            <v>0</v>
          </cell>
          <cell r="M1543">
            <v>0</v>
          </cell>
          <cell r="N1543" t="str">
            <v>X</v>
          </cell>
          <cell r="W1543" t="str">
            <v>011</v>
          </cell>
        </row>
        <row r="1544">
          <cell r="F1544" t="str">
            <v>X</v>
          </cell>
          <cell r="G1544" t="str">
            <v>X</v>
          </cell>
          <cell r="I1544">
            <v>0</v>
          </cell>
          <cell r="M1544">
            <v>0</v>
          </cell>
          <cell r="N1544" t="str">
            <v>X</v>
          </cell>
          <cell r="W1544" t="str">
            <v>011</v>
          </cell>
        </row>
        <row r="1545">
          <cell r="F1545" t="str">
            <v>X</v>
          </cell>
          <cell r="G1545" t="str">
            <v>X</v>
          </cell>
          <cell r="I1545">
            <v>0</v>
          </cell>
          <cell r="M1545">
            <v>0</v>
          </cell>
          <cell r="N1545" t="str">
            <v>X</v>
          </cell>
          <cell r="W1545" t="str">
            <v>011</v>
          </cell>
        </row>
        <row r="1546">
          <cell r="F1546" t="str">
            <v>X</v>
          </cell>
          <cell r="G1546" t="str">
            <v>X</v>
          </cell>
          <cell r="I1546">
            <v>0</v>
          </cell>
          <cell r="M1546">
            <v>0</v>
          </cell>
          <cell r="N1546" t="str">
            <v>X</v>
          </cell>
          <cell r="W1546" t="str">
            <v>011</v>
          </cell>
        </row>
        <row r="1547">
          <cell r="F1547" t="str">
            <v>X</v>
          </cell>
          <cell r="G1547" t="str">
            <v>X</v>
          </cell>
          <cell r="I1547">
            <v>0</v>
          </cell>
          <cell r="M1547">
            <v>0</v>
          </cell>
          <cell r="N1547" t="str">
            <v>X</v>
          </cell>
          <cell r="W1547" t="str">
            <v>011</v>
          </cell>
        </row>
        <row r="1548">
          <cell r="F1548" t="str">
            <v>X</v>
          </cell>
          <cell r="G1548" t="str">
            <v>X</v>
          </cell>
          <cell r="I1548">
            <v>0</v>
          </cell>
          <cell r="M1548">
            <v>0</v>
          </cell>
          <cell r="N1548" t="str">
            <v>X</v>
          </cell>
          <cell r="W1548" t="str">
            <v>011</v>
          </cell>
        </row>
        <row r="1549">
          <cell r="F1549" t="str">
            <v>X</v>
          </cell>
          <cell r="G1549" t="str">
            <v>X</v>
          </cell>
          <cell r="I1549">
            <v>0</v>
          </cell>
          <cell r="M1549">
            <v>0</v>
          </cell>
          <cell r="N1549" t="str">
            <v>X</v>
          </cell>
          <cell r="W1549" t="str">
            <v>011</v>
          </cell>
        </row>
        <row r="1550">
          <cell r="F1550" t="str">
            <v>X</v>
          </cell>
          <cell r="G1550" t="str">
            <v>X</v>
          </cell>
          <cell r="I1550">
            <v>0</v>
          </cell>
          <cell r="M1550">
            <v>0</v>
          </cell>
          <cell r="N1550" t="str">
            <v>X</v>
          </cell>
          <cell r="W1550" t="str">
            <v>011</v>
          </cell>
        </row>
        <row r="1551">
          <cell r="F1551" t="str">
            <v>X</v>
          </cell>
          <cell r="G1551" t="str">
            <v>X</v>
          </cell>
          <cell r="I1551">
            <v>0</v>
          </cell>
          <cell r="M1551">
            <v>0</v>
          </cell>
          <cell r="N1551" t="str">
            <v>X</v>
          </cell>
          <cell r="W1551" t="str">
            <v>011</v>
          </cell>
        </row>
        <row r="1552">
          <cell r="F1552" t="str">
            <v>X</v>
          </cell>
          <cell r="G1552" t="str">
            <v>X</v>
          </cell>
          <cell r="I1552">
            <v>0</v>
          </cell>
          <cell r="M1552">
            <v>0</v>
          </cell>
          <cell r="N1552" t="str">
            <v>X</v>
          </cell>
          <cell r="W1552" t="str">
            <v>011</v>
          </cell>
        </row>
        <row r="1553">
          <cell r="F1553" t="str">
            <v>X</v>
          </cell>
          <cell r="G1553" t="str">
            <v>X</v>
          </cell>
          <cell r="I1553">
            <v>0</v>
          </cell>
          <cell r="M1553">
            <v>0</v>
          </cell>
          <cell r="N1553" t="str">
            <v>X</v>
          </cell>
          <cell r="W1553" t="str">
            <v>011</v>
          </cell>
        </row>
        <row r="1554">
          <cell r="F1554" t="str">
            <v>X</v>
          </cell>
          <cell r="G1554" t="str">
            <v>X</v>
          </cell>
          <cell r="I1554">
            <v>0</v>
          </cell>
          <cell r="M1554">
            <v>0</v>
          </cell>
          <cell r="N1554" t="str">
            <v>X</v>
          </cell>
          <cell r="W1554" t="str">
            <v>011</v>
          </cell>
        </row>
        <row r="1555">
          <cell r="F1555" t="str">
            <v>X</v>
          </cell>
          <cell r="G1555" t="str">
            <v>X</v>
          </cell>
          <cell r="I1555">
            <v>0</v>
          </cell>
          <cell r="M1555">
            <v>0</v>
          </cell>
          <cell r="N1555" t="str">
            <v>X</v>
          </cell>
          <cell r="W1555" t="str">
            <v>011</v>
          </cell>
        </row>
        <row r="1556">
          <cell r="F1556" t="str">
            <v>X</v>
          </cell>
          <cell r="G1556" t="str">
            <v>X</v>
          </cell>
          <cell r="I1556">
            <v>0</v>
          </cell>
          <cell r="M1556">
            <v>0</v>
          </cell>
          <cell r="N1556" t="str">
            <v>X</v>
          </cell>
          <cell r="W1556" t="str">
            <v>011</v>
          </cell>
        </row>
        <row r="1557">
          <cell r="F1557" t="str">
            <v>X</v>
          </cell>
          <cell r="G1557" t="str">
            <v>X</v>
          </cell>
          <cell r="I1557">
            <v>0</v>
          </cell>
          <cell r="M1557">
            <v>0</v>
          </cell>
          <cell r="N1557" t="str">
            <v>X</v>
          </cell>
          <cell r="W1557" t="str">
            <v>011</v>
          </cell>
        </row>
        <row r="1558">
          <cell r="F1558" t="str">
            <v>X</v>
          </cell>
          <cell r="G1558" t="str">
            <v>X</v>
          </cell>
          <cell r="H1558">
            <v>0</v>
          </cell>
          <cell r="I1558">
            <v>0</v>
          </cell>
          <cell r="M1558">
            <v>0</v>
          </cell>
          <cell r="N1558" t="str">
            <v>X</v>
          </cell>
          <cell r="W1558" t="str">
            <v>010</v>
          </cell>
        </row>
        <row r="1559">
          <cell r="F1559" t="str">
            <v>X</v>
          </cell>
          <cell r="G1559" t="str">
            <v>X</v>
          </cell>
          <cell r="I1559">
            <v>0</v>
          </cell>
          <cell r="M1559">
            <v>0</v>
          </cell>
          <cell r="N1559" t="str">
            <v>X</v>
          </cell>
        </row>
        <row r="1560">
          <cell r="F1560" t="str">
            <v>X</v>
          </cell>
          <cell r="G1560" t="str">
            <v>X</v>
          </cell>
          <cell r="I1560">
            <v>0</v>
          </cell>
          <cell r="M1560">
            <v>0</v>
          </cell>
          <cell r="N1560" t="str">
            <v>X</v>
          </cell>
        </row>
        <row r="1561">
          <cell r="F1561" t="str">
            <v>X</v>
          </cell>
          <cell r="G1561" t="str">
            <v>X</v>
          </cell>
          <cell r="I1561">
            <v>0</v>
          </cell>
          <cell r="M1561">
            <v>0</v>
          </cell>
          <cell r="N1561" t="str">
            <v>X</v>
          </cell>
        </row>
        <row r="1562">
          <cell r="F1562" t="str">
            <v>X</v>
          </cell>
          <cell r="G1562" t="str">
            <v>X</v>
          </cell>
          <cell r="I1562">
            <v>0</v>
          </cell>
          <cell r="M1562">
            <v>0</v>
          </cell>
          <cell r="N1562" t="str">
            <v>X</v>
          </cell>
        </row>
        <row r="1563">
          <cell r="F1563" t="str">
            <v>X</v>
          </cell>
          <cell r="G1563" t="str">
            <v>X</v>
          </cell>
          <cell r="I1563">
            <v>0</v>
          </cell>
          <cell r="M1563">
            <v>0</v>
          </cell>
          <cell r="N1563" t="str">
            <v>X</v>
          </cell>
        </row>
        <row r="1564">
          <cell r="F1564" t="str">
            <v>X</v>
          </cell>
          <cell r="G1564" t="str">
            <v>X</v>
          </cell>
          <cell r="I1564">
            <v>0</v>
          </cell>
          <cell r="M1564">
            <v>0</v>
          </cell>
          <cell r="N1564" t="str">
            <v>X</v>
          </cell>
        </row>
        <row r="1565">
          <cell r="F1565" t="str">
            <v>X</v>
          </cell>
          <cell r="G1565" t="str">
            <v>X</v>
          </cell>
          <cell r="I1565">
            <v>0</v>
          </cell>
          <cell r="M1565">
            <v>0</v>
          </cell>
          <cell r="N1565" t="str">
            <v>X</v>
          </cell>
        </row>
        <row r="1566">
          <cell r="F1566" t="str">
            <v>X</v>
          </cell>
          <cell r="G1566" t="str">
            <v>X</v>
          </cell>
          <cell r="I1566">
            <v>0</v>
          </cell>
          <cell r="M1566">
            <v>0</v>
          </cell>
          <cell r="N1566" t="str">
            <v>X</v>
          </cell>
        </row>
        <row r="1567">
          <cell r="F1567" t="str">
            <v>X</v>
          </cell>
          <cell r="G1567" t="str">
            <v>X</v>
          </cell>
          <cell r="I1567">
            <v>0</v>
          </cell>
          <cell r="M1567">
            <v>0</v>
          </cell>
          <cell r="N1567" t="str">
            <v>X</v>
          </cell>
        </row>
        <row r="1568">
          <cell r="F1568" t="str">
            <v>X</v>
          </cell>
          <cell r="G1568" t="str">
            <v>X</v>
          </cell>
          <cell r="I1568">
            <v>0</v>
          </cell>
          <cell r="M1568">
            <v>0</v>
          </cell>
          <cell r="N1568" t="str">
            <v>X</v>
          </cell>
        </row>
        <row r="1569">
          <cell r="F1569" t="str">
            <v>X</v>
          </cell>
          <cell r="G1569" t="str">
            <v>X</v>
          </cell>
          <cell r="I1569">
            <v>0</v>
          </cell>
          <cell r="M1569">
            <v>0</v>
          </cell>
          <cell r="N1569" t="str">
            <v>X</v>
          </cell>
        </row>
        <row r="1570">
          <cell r="F1570" t="str">
            <v>X</v>
          </cell>
          <cell r="G1570" t="str">
            <v>X</v>
          </cell>
          <cell r="I1570">
            <v>0</v>
          </cell>
          <cell r="M1570">
            <v>0</v>
          </cell>
          <cell r="N1570" t="str">
            <v>X</v>
          </cell>
        </row>
        <row r="1571">
          <cell r="F1571" t="str">
            <v>X</v>
          </cell>
          <cell r="G1571" t="str">
            <v>X</v>
          </cell>
          <cell r="I1571">
            <v>0</v>
          </cell>
          <cell r="M1571">
            <v>0</v>
          </cell>
          <cell r="N1571" t="str">
            <v>X</v>
          </cell>
        </row>
        <row r="1572">
          <cell r="F1572" t="str">
            <v>X</v>
          </cell>
          <cell r="G1572" t="str">
            <v>X</v>
          </cell>
          <cell r="I1572">
            <v>0</v>
          </cell>
          <cell r="M1572">
            <v>0</v>
          </cell>
          <cell r="N1572" t="str">
            <v>X</v>
          </cell>
        </row>
        <row r="1573">
          <cell r="F1573" t="str">
            <v>X</v>
          </cell>
          <cell r="G1573" t="str">
            <v>X</v>
          </cell>
          <cell r="I1573">
            <v>0</v>
          </cell>
          <cell r="M1573">
            <v>0</v>
          </cell>
          <cell r="N1573" t="str">
            <v>X</v>
          </cell>
        </row>
        <row r="1574">
          <cell r="F1574" t="str">
            <v>X</v>
          </cell>
          <cell r="G1574" t="str">
            <v>X</v>
          </cell>
          <cell r="I1574">
            <v>0</v>
          </cell>
          <cell r="M1574">
            <v>0</v>
          </cell>
          <cell r="N1574" t="str">
            <v>X</v>
          </cell>
        </row>
        <row r="1575">
          <cell r="F1575" t="str">
            <v>X</v>
          </cell>
          <cell r="G1575" t="str">
            <v>X</v>
          </cell>
          <cell r="I1575">
            <v>0</v>
          </cell>
          <cell r="M1575">
            <v>0</v>
          </cell>
          <cell r="N1575" t="str">
            <v>X</v>
          </cell>
        </row>
        <row r="1576">
          <cell r="F1576" t="str">
            <v>X</v>
          </cell>
          <cell r="G1576" t="str">
            <v>X</v>
          </cell>
          <cell r="I1576">
            <v>0</v>
          </cell>
          <cell r="M1576">
            <v>0</v>
          </cell>
          <cell r="N1576" t="str">
            <v>X</v>
          </cell>
        </row>
        <row r="1577">
          <cell r="F1577" t="str">
            <v>X</v>
          </cell>
          <cell r="G1577" t="str">
            <v>X</v>
          </cell>
          <cell r="I1577">
            <v>0</v>
          </cell>
          <cell r="M1577">
            <v>0</v>
          </cell>
          <cell r="N1577" t="str">
            <v>X</v>
          </cell>
        </row>
        <row r="1578">
          <cell r="F1578" t="str">
            <v>X</v>
          </cell>
          <cell r="G1578" t="str">
            <v>X</v>
          </cell>
          <cell r="I1578">
            <v>0</v>
          </cell>
          <cell r="M1578">
            <v>0</v>
          </cell>
          <cell r="N1578" t="str">
            <v>X</v>
          </cell>
        </row>
        <row r="1579">
          <cell r="F1579" t="str">
            <v>X</v>
          </cell>
          <cell r="G1579" t="str">
            <v>X</v>
          </cell>
          <cell r="I1579">
            <v>0</v>
          </cell>
          <cell r="M1579">
            <v>0</v>
          </cell>
          <cell r="N1579" t="str">
            <v>X</v>
          </cell>
        </row>
        <row r="1580">
          <cell r="F1580" t="str">
            <v>X</v>
          </cell>
          <cell r="G1580" t="str">
            <v>X</v>
          </cell>
          <cell r="I1580">
            <v>0</v>
          </cell>
          <cell r="M1580">
            <v>0</v>
          </cell>
          <cell r="N1580" t="str">
            <v>X</v>
          </cell>
        </row>
        <row r="1581">
          <cell r="F1581" t="str">
            <v>X</v>
          </cell>
          <cell r="G1581" t="str">
            <v>X</v>
          </cell>
          <cell r="I1581">
            <v>0</v>
          </cell>
          <cell r="M1581">
            <v>0</v>
          </cell>
          <cell r="N1581" t="str">
            <v>X</v>
          </cell>
        </row>
        <row r="1582">
          <cell r="F1582" t="str">
            <v>X</v>
          </cell>
          <cell r="G1582" t="str">
            <v>X</v>
          </cell>
          <cell r="I1582">
            <v>0</v>
          </cell>
          <cell r="M1582">
            <v>0</v>
          </cell>
          <cell r="N1582" t="str">
            <v>X</v>
          </cell>
        </row>
        <row r="1583">
          <cell r="F1583" t="str">
            <v>X</v>
          </cell>
          <cell r="G1583" t="str">
            <v>X</v>
          </cell>
          <cell r="I1583">
            <v>0</v>
          </cell>
          <cell r="M1583">
            <v>0</v>
          </cell>
          <cell r="N1583" t="str">
            <v>X</v>
          </cell>
        </row>
        <row r="1584">
          <cell r="F1584" t="str">
            <v>X</v>
          </cell>
          <cell r="G1584" t="str">
            <v>X</v>
          </cell>
          <cell r="I1584">
            <v>0</v>
          </cell>
          <cell r="M1584">
            <v>0</v>
          </cell>
          <cell r="N1584" t="str">
            <v>X</v>
          </cell>
        </row>
        <row r="1585">
          <cell r="F1585" t="str">
            <v>X</v>
          </cell>
          <cell r="G1585" t="str">
            <v>X</v>
          </cell>
          <cell r="H1585">
            <v>0</v>
          </cell>
          <cell r="I1585">
            <v>0</v>
          </cell>
          <cell r="M1585">
            <v>0</v>
          </cell>
          <cell r="N1585" t="str">
            <v>X</v>
          </cell>
          <cell r="W1585" t="str">
            <v>010</v>
          </cell>
        </row>
        <row r="1586">
          <cell r="F1586" t="str">
            <v>X</v>
          </cell>
          <cell r="G1586" t="str">
            <v>X</v>
          </cell>
          <cell r="I1586">
            <v>0</v>
          </cell>
          <cell r="M1586">
            <v>0</v>
          </cell>
          <cell r="N1586" t="str">
            <v>X</v>
          </cell>
          <cell r="W1586" t="str">
            <v>011</v>
          </cell>
        </row>
        <row r="1587">
          <cell r="F1587" t="str">
            <v>X</v>
          </cell>
          <cell r="G1587" t="str">
            <v>X</v>
          </cell>
          <cell r="I1587">
            <v>0</v>
          </cell>
          <cell r="M1587">
            <v>0</v>
          </cell>
          <cell r="N1587" t="str">
            <v>X</v>
          </cell>
          <cell r="W1587" t="str">
            <v>011</v>
          </cell>
        </row>
        <row r="1588">
          <cell r="F1588" t="str">
            <v>X</v>
          </cell>
          <cell r="G1588" t="str">
            <v>X</v>
          </cell>
          <cell r="I1588">
            <v>0</v>
          </cell>
          <cell r="M1588">
            <v>0</v>
          </cell>
          <cell r="N1588" t="str">
            <v>X</v>
          </cell>
          <cell r="W1588" t="str">
            <v>011</v>
          </cell>
        </row>
        <row r="1589">
          <cell r="F1589" t="str">
            <v>X</v>
          </cell>
          <cell r="G1589" t="str">
            <v>X</v>
          </cell>
          <cell r="I1589">
            <v>0</v>
          </cell>
          <cell r="M1589">
            <v>0</v>
          </cell>
          <cell r="N1589" t="str">
            <v>X</v>
          </cell>
          <cell r="W1589" t="str">
            <v>011</v>
          </cell>
        </row>
        <row r="1590">
          <cell r="F1590" t="str">
            <v>X</v>
          </cell>
          <cell r="G1590" t="str">
            <v>X</v>
          </cell>
          <cell r="I1590">
            <v>0</v>
          </cell>
          <cell r="M1590">
            <v>0</v>
          </cell>
          <cell r="N1590" t="str">
            <v>X</v>
          </cell>
          <cell r="W1590" t="str">
            <v>011</v>
          </cell>
        </row>
        <row r="1591">
          <cell r="F1591" t="str">
            <v>X</v>
          </cell>
          <cell r="G1591" t="str">
            <v>X</v>
          </cell>
          <cell r="I1591">
            <v>0</v>
          </cell>
          <cell r="M1591">
            <v>0</v>
          </cell>
          <cell r="N1591" t="str">
            <v>X</v>
          </cell>
          <cell r="W1591" t="str">
            <v>011</v>
          </cell>
        </row>
        <row r="1592">
          <cell r="F1592" t="str">
            <v>X</v>
          </cell>
          <cell r="G1592" t="str">
            <v>X</v>
          </cell>
          <cell r="I1592">
            <v>0</v>
          </cell>
          <cell r="M1592">
            <v>0</v>
          </cell>
          <cell r="N1592" t="str">
            <v>X</v>
          </cell>
          <cell r="W1592" t="str">
            <v>011</v>
          </cell>
        </row>
        <row r="1593">
          <cell r="F1593" t="str">
            <v>X</v>
          </cell>
          <cell r="G1593" t="str">
            <v>X</v>
          </cell>
          <cell r="I1593">
            <v>0</v>
          </cell>
          <cell r="M1593">
            <v>0</v>
          </cell>
          <cell r="N1593" t="str">
            <v>X</v>
          </cell>
          <cell r="W1593" t="str">
            <v>011</v>
          </cell>
        </row>
        <row r="1594">
          <cell r="F1594" t="str">
            <v>X</v>
          </cell>
          <cell r="G1594" t="str">
            <v>X</v>
          </cell>
          <cell r="I1594">
            <v>0</v>
          </cell>
          <cell r="M1594">
            <v>0</v>
          </cell>
          <cell r="N1594" t="str">
            <v>X</v>
          </cell>
          <cell r="W1594" t="str">
            <v>011</v>
          </cell>
        </row>
        <row r="1595">
          <cell r="F1595" t="str">
            <v>X</v>
          </cell>
          <cell r="G1595" t="str">
            <v>X</v>
          </cell>
          <cell r="I1595">
            <v>0</v>
          </cell>
          <cell r="M1595">
            <v>0</v>
          </cell>
          <cell r="N1595" t="str">
            <v>X</v>
          </cell>
          <cell r="W1595" t="str">
            <v>011</v>
          </cell>
        </row>
        <row r="1596">
          <cell r="F1596" t="str">
            <v>X</v>
          </cell>
          <cell r="G1596" t="str">
            <v>X</v>
          </cell>
          <cell r="I1596">
            <v>0</v>
          </cell>
          <cell r="M1596">
            <v>0</v>
          </cell>
          <cell r="N1596" t="str">
            <v>X</v>
          </cell>
          <cell r="W1596" t="str">
            <v>011</v>
          </cell>
        </row>
        <row r="1597">
          <cell r="F1597" t="str">
            <v>X</v>
          </cell>
          <cell r="G1597" t="str">
            <v>X</v>
          </cell>
          <cell r="I1597">
            <v>0</v>
          </cell>
          <cell r="M1597">
            <v>0</v>
          </cell>
          <cell r="N1597" t="str">
            <v>X</v>
          </cell>
          <cell r="W1597" t="str">
            <v>011</v>
          </cell>
        </row>
        <row r="1598">
          <cell r="F1598" t="str">
            <v>X</v>
          </cell>
          <cell r="G1598" t="str">
            <v>X</v>
          </cell>
          <cell r="I1598">
            <v>0</v>
          </cell>
          <cell r="M1598">
            <v>0</v>
          </cell>
          <cell r="N1598" t="str">
            <v>X</v>
          </cell>
          <cell r="W1598" t="str">
            <v>011</v>
          </cell>
        </row>
        <row r="1599">
          <cell r="F1599" t="str">
            <v>X</v>
          </cell>
          <cell r="G1599" t="str">
            <v>X</v>
          </cell>
          <cell r="I1599">
            <v>0</v>
          </cell>
          <cell r="M1599">
            <v>0</v>
          </cell>
          <cell r="N1599" t="str">
            <v>X</v>
          </cell>
          <cell r="W1599" t="str">
            <v>011</v>
          </cell>
        </row>
        <row r="1600">
          <cell r="F1600" t="str">
            <v>X</v>
          </cell>
          <cell r="G1600" t="str">
            <v>X</v>
          </cell>
          <cell r="I1600">
            <v>0</v>
          </cell>
          <cell r="M1600">
            <v>0</v>
          </cell>
          <cell r="N1600" t="str">
            <v>X</v>
          </cell>
          <cell r="W1600" t="str">
            <v>011</v>
          </cell>
        </row>
        <row r="1601">
          <cell r="F1601" t="str">
            <v>X</v>
          </cell>
          <cell r="G1601" t="str">
            <v>X</v>
          </cell>
          <cell r="I1601">
            <v>0</v>
          </cell>
          <cell r="M1601">
            <v>0</v>
          </cell>
          <cell r="N1601" t="str">
            <v>X</v>
          </cell>
          <cell r="W1601" t="str">
            <v>011</v>
          </cell>
        </row>
        <row r="1602">
          <cell r="F1602" t="str">
            <v>X</v>
          </cell>
          <cell r="G1602" t="str">
            <v>X</v>
          </cell>
          <cell r="I1602">
            <v>0</v>
          </cell>
          <cell r="M1602">
            <v>0</v>
          </cell>
          <cell r="N1602" t="str">
            <v>X</v>
          </cell>
          <cell r="W1602" t="str">
            <v>011</v>
          </cell>
        </row>
        <row r="1603">
          <cell r="F1603" t="str">
            <v>X</v>
          </cell>
          <cell r="G1603" t="str">
            <v>X</v>
          </cell>
          <cell r="I1603">
            <v>0</v>
          </cell>
          <cell r="M1603">
            <v>0</v>
          </cell>
          <cell r="N1603" t="str">
            <v>X</v>
          </cell>
          <cell r="W1603" t="str">
            <v>011</v>
          </cell>
        </row>
        <row r="1604">
          <cell r="F1604" t="str">
            <v>X</v>
          </cell>
          <cell r="G1604" t="str">
            <v>X</v>
          </cell>
          <cell r="I1604">
            <v>0</v>
          </cell>
          <cell r="M1604">
            <v>0</v>
          </cell>
          <cell r="N1604" t="str">
            <v>X</v>
          </cell>
          <cell r="W1604" t="str">
            <v>011</v>
          </cell>
        </row>
        <row r="1605">
          <cell r="F1605" t="str">
            <v>X</v>
          </cell>
          <cell r="G1605" t="str">
            <v>X</v>
          </cell>
          <cell r="I1605">
            <v>0</v>
          </cell>
          <cell r="M1605">
            <v>0</v>
          </cell>
          <cell r="N1605" t="str">
            <v>X</v>
          </cell>
          <cell r="W1605" t="str">
            <v>011</v>
          </cell>
        </row>
        <row r="1606">
          <cell r="F1606" t="str">
            <v>X</v>
          </cell>
          <cell r="G1606" t="str">
            <v>X</v>
          </cell>
          <cell r="I1606">
            <v>0</v>
          </cell>
          <cell r="M1606">
            <v>0</v>
          </cell>
          <cell r="N1606" t="str">
            <v>X</v>
          </cell>
          <cell r="W1606" t="str">
            <v>011</v>
          </cell>
        </row>
        <row r="1607">
          <cell r="F1607" t="str">
            <v>X</v>
          </cell>
          <cell r="G1607" t="str">
            <v>X</v>
          </cell>
          <cell r="I1607">
            <v>0</v>
          </cell>
          <cell r="M1607">
            <v>0</v>
          </cell>
          <cell r="N1607" t="str">
            <v>X</v>
          </cell>
          <cell r="W1607" t="str">
            <v>011</v>
          </cell>
        </row>
        <row r="1608">
          <cell r="F1608" t="str">
            <v>X</v>
          </cell>
          <cell r="G1608" t="str">
            <v>X</v>
          </cell>
          <cell r="I1608">
            <v>0</v>
          </cell>
          <cell r="M1608">
            <v>0</v>
          </cell>
          <cell r="N1608" t="str">
            <v>X</v>
          </cell>
          <cell r="W1608" t="str">
            <v>011</v>
          </cell>
        </row>
        <row r="1609">
          <cell r="F1609" t="str">
            <v>X</v>
          </cell>
          <cell r="G1609" t="str">
            <v>X</v>
          </cell>
          <cell r="I1609">
            <v>0</v>
          </cell>
          <cell r="M1609">
            <v>0</v>
          </cell>
          <cell r="N1609" t="str">
            <v>X</v>
          </cell>
          <cell r="W1609" t="str">
            <v>011</v>
          </cell>
        </row>
        <row r="1610">
          <cell r="F1610" t="str">
            <v>X</v>
          </cell>
          <cell r="G1610" t="str">
            <v>X</v>
          </cell>
          <cell r="I1610">
            <v>0</v>
          </cell>
          <cell r="M1610">
            <v>0</v>
          </cell>
          <cell r="N1610" t="str">
            <v>X</v>
          </cell>
          <cell r="W1610" t="str">
            <v>011</v>
          </cell>
        </row>
        <row r="1611">
          <cell r="F1611" t="str">
            <v>X</v>
          </cell>
          <cell r="G1611" t="str">
            <v>X</v>
          </cell>
          <cell r="I1611">
            <v>0</v>
          </cell>
          <cell r="M1611">
            <v>0</v>
          </cell>
          <cell r="N1611" t="str">
            <v>X</v>
          </cell>
          <cell r="W1611" t="str">
            <v>011</v>
          </cell>
        </row>
        <row r="1612">
          <cell r="F1612" t="str">
            <v>X</v>
          </cell>
          <cell r="G1612" t="str">
            <v>X</v>
          </cell>
          <cell r="I1612">
            <v>0</v>
          </cell>
          <cell r="M1612">
            <v>0</v>
          </cell>
          <cell r="N1612" t="str">
            <v>X</v>
          </cell>
          <cell r="W1612" t="str">
            <v>011</v>
          </cell>
        </row>
        <row r="1613">
          <cell r="F1613" t="str">
            <v>X</v>
          </cell>
          <cell r="G1613" t="str">
            <v>X</v>
          </cell>
          <cell r="I1613">
            <v>0</v>
          </cell>
          <cell r="M1613">
            <v>0</v>
          </cell>
          <cell r="N1613" t="str">
            <v>X</v>
          </cell>
          <cell r="W1613" t="str">
            <v>011</v>
          </cell>
        </row>
        <row r="1614">
          <cell r="F1614" t="str">
            <v>X</v>
          </cell>
          <cell r="G1614" t="str">
            <v>X</v>
          </cell>
          <cell r="I1614">
            <v>0</v>
          </cell>
          <cell r="M1614">
            <v>0</v>
          </cell>
          <cell r="N1614" t="str">
            <v>X</v>
          </cell>
          <cell r="W1614" t="str">
            <v>011</v>
          </cell>
        </row>
        <row r="1615">
          <cell r="F1615" t="str">
            <v>X</v>
          </cell>
          <cell r="G1615" t="str">
            <v>X</v>
          </cell>
          <cell r="I1615">
            <v>0</v>
          </cell>
          <cell r="M1615">
            <v>0</v>
          </cell>
          <cell r="N1615" t="str">
            <v>X</v>
          </cell>
          <cell r="W1615" t="str">
            <v>011</v>
          </cell>
        </row>
        <row r="1616">
          <cell r="F1616" t="str">
            <v>X</v>
          </cell>
          <cell r="G1616" t="str">
            <v>X</v>
          </cell>
          <cell r="I1616">
            <v>0</v>
          </cell>
          <cell r="M1616">
            <v>0</v>
          </cell>
          <cell r="N1616" t="str">
            <v>X</v>
          </cell>
          <cell r="W1616" t="str">
            <v>011</v>
          </cell>
        </row>
        <row r="1617">
          <cell r="F1617" t="str">
            <v>X</v>
          </cell>
          <cell r="G1617" t="str">
            <v>X</v>
          </cell>
          <cell r="I1617">
            <v>0</v>
          </cell>
          <cell r="M1617">
            <v>0</v>
          </cell>
          <cell r="N1617" t="str">
            <v>X</v>
          </cell>
          <cell r="W1617" t="str">
            <v>011</v>
          </cell>
        </row>
        <row r="1618">
          <cell r="F1618" t="str">
            <v>X</v>
          </cell>
          <cell r="G1618" t="str">
            <v>X</v>
          </cell>
          <cell r="I1618">
            <v>0</v>
          </cell>
          <cell r="M1618">
            <v>0</v>
          </cell>
          <cell r="N1618" t="str">
            <v>X</v>
          </cell>
          <cell r="W1618" t="str">
            <v>011</v>
          </cell>
        </row>
        <row r="1619">
          <cell r="F1619" t="str">
            <v>X</v>
          </cell>
          <cell r="G1619" t="str">
            <v>X</v>
          </cell>
          <cell r="I1619">
            <v>0</v>
          </cell>
          <cell r="M1619">
            <v>0</v>
          </cell>
          <cell r="N1619" t="str">
            <v>X</v>
          </cell>
          <cell r="W1619" t="str">
            <v>011</v>
          </cell>
        </row>
        <row r="1620">
          <cell r="F1620" t="str">
            <v>X</v>
          </cell>
          <cell r="G1620" t="str">
            <v>X</v>
          </cell>
          <cell r="I1620">
            <v>0</v>
          </cell>
          <cell r="M1620">
            <v>0</v>
          </cell>
          <cell r="N1620" t="str">
            <v>X</v>
          </cell>
          <cell r="W1620" t="str">
            <v>011</v>
          </cell>
        </row>
        <row r="1621">
          <cell r="F1621" t="str">
            <v>X</v>
          </cell>
          <cell r="G1621" t="str">
            <v>X</v>
          </cell>
          <cell r="I1621">
            <v>0</v>
          </cell>
          <cell r="M1621">
            <v>0</v>
          </cell>
          <cell r="N1621" t="str">
            <v>X</v>
          </cell>
          <cell r="W1621" t="str">
            <v>011</v>
          </cell>
        </row>
        <row r="1622">
          <cell r="F1622" t="str">
            <v>X</v>
          </cell>
          <cell r="G1622" t="str">
            <v>X</v>
          </cell>
          <cell r="I1622">
            <v>0</v>
          </cell>
          <cell r="M1622">
            <v>0</v>
          </cell>
          <cell r="N1622" t="str">
            <v>X</v>
          </cell>
          <cell r="W1622" t="str">
            <v>011</v>
          </cell>
        </row>
        <row r="1623">
          <cell r="F1623" t="str">
            <v>X</v>
          </cell>
          <cell r="G1623" t="str">
            <v>X</v>
          </cell>
          <cell r="I1623">
            <v>0</v>
          </cell>
          <cell r="M1623">
            <v>0</v>
          </cell>
          <cell r="N1623" t="str">
            <v>X</v>
          </cell>
          <cell r="W1623" t="str">
            <v>011</v>
          </cell>
        </row>
        <row r="1624">
          <cell r="F1624" t="str">
            <v>X</v>
          </cell>
          <cell r="G1624" t="str">
            <v>X</v>
          </cell>
          <cell r="I1624">
            <v>0</v>
          </cell>
          <cell r="M1624">
            <v>0</v>
          </cell>
          <cell r="N1624" t="str">
            <v>X</v>
          </cell>
          <cell r="W1624" t="str">
            <v>011</v>
          </cell>
        </row>
        <row r="1625">
          <cell r="F1625" t="str">
            <v>X</v>
          </cell>
          <cell r="G1625" t="str">
            <v>X</v>
          </cell>
          <cell r="I1625">
            <v>0</v>
          </cell>
          <cell r="M1625">
            <v>0</v>
          </cell>
          <cell r="N1625" t="str">
            <v>X</v>
          </cell>
          <cell r="W1625" t="str">
            <v>011</v>
          </cell>
        </row>
        <row r="1626">
          <cell r="F1626" t="str">
            <v>X</v>
          </cell>
          <cell r="G1626" t="str">
            <v>X</v>
          </cell>
          <cell r="H1626">
            <v>0</v>
          </cell>
          <cell r="I1626">
            <v>0</v>
          </cell>
          <cell r="M1626">
            <v>0</v>
          </cell>
          <cell r="N1626" t="str">
            <v>X</v>
          </cell>
          <cell r="W1626" t="str">
            <v>010</v>
          </cell>
        </row>
        <row r="1627">
          <cell r="F1627" t="str">
            <v>X</v>
          </cell>
          <cell r="G1627" t="str">
            <v>X</v>
          </cell>
          <cell r="I1627">
            <v>0</v>
          </cell>
          <cell r="M1627">
            <v>0</v>
          </cell>
          <cell r="N1627" t="str">
            <v>X</v>
          </cell>
        </row>
        <row r="1628">
          <cell r="F1628" t="str">
            <v>X</v>
          </cell>
          <cell r="G1628" t="str">
            <v>X</v>
          </cell>
          <cell r="I1628">
            <v>0</v>
          </cell>
          <cell r="M1628">
            <v>0</v>
          </cell>
          <cell r="N1628" t="str">
            <v>X</v>
          </cell>
        </row>
        <row r="1629">
          <cell r="F1629" t="str">
            <v>X</v>
          </cell>
          <cell r="G1629" t="str">
            <v>X</v>
          </cell>
          <cell r="I1629">
            <v>0</v>
          </cell>
          <cell r="M1629">
            <v>0</v>
          </cell>
          <cell r="N1629" t="str">
            <v>X</v>
          </cell>
        </row>
        <row r="1630">
          <cell r="F1630" t="str">
            <v>X</v>
          </cell>
          <cell r="G1630" t="str">
            <v>X</v>
          </cell>
          <cell r="I1630">
            <v>0</v>
          </cell>
          <cell r="M1630">
            <v>0</v>
          </cell>
          <cell r="N1630" t="str">
            <v>X</v>
          </cell>
        </row>
        <row r="1631">
          <cell r="F1631" t="str">
            <v>X</v>
          </cell>
          <cell r="G1631" t="str">
            <v>X</v>
          </cell>
          <cell r="I1631">
            <v>0</v>
          </cell>
          <cell r="M1631">
            <v>0</v>
          </cell>
          <cell r="N1631" t="str">
            <v>X</v>
          </cell>
        </row>
        <row r="1632">
          <cell r="F1632" t="str">
            <v>X</v>
          </cell>
          <cell r="G1632" t="str">
            <v>X</v>
          </cell>
          <cell r="I1632">
            <v>0</v>
          </cell>
          <cell r="M1632">
            <v>0</v>
          </cell>
          <cell r="N1632" t="str">
            <v>X</v>
          </cell>
        </row>
        <row r="1633">
          <cell r="F1633" t="str">
            <v>X</v>
          </cell>
          <cell r="G1633" t="str">
            <v>X</v>
          </cell>
          <cell r="I1633">
            <v>0</v>
          </cell>
          <cell r="M1633">
            <v>0</v>
          </cell>
          <cell r="N1633" t="str">
            <v>X</v>
          </cell>
        </row>
        <row r="1634">
          <cell r="F1634" t="str">
            <v>X</v>
          </cell>
          <cell r="G1634" t="str">
            <v>X</v>
          </cell>
          <cell r="I1634">
            <v>0</v>
          </cell>
          <cell r="M1634">
            <v>0</v>
          </cell>
          <cell r="N1634" t="str">
            <v>X</v>
          </cell>
        </row>
        <row r="1635">
          <cell r="F1635" t="str">
            <v>X</v>
          </cell>
          <cell r="G1635" t="str">
            <v>X</v>
          </cell>
          <cell r="I1635">
            <v>0</v>
          </cell>
          <cell r="M1635">
            <v>0</v>
          </cell>
          <cell r="N1635" t="str">
            <v>X</v>
          </cell>
        </row>
        <row r="1636">
          <cell r="F1636" t="str">
            <v>X</v>
          </cell>
          <cell r="G1636" t="str">
            <v>X</v>
          </cell>
          <cell r="I1636">
            <v>0</v>
          </cell>
          <cell r="M1636">
            <v>0</v>
          </cell>
          <cell r="N1636" t="str">
            <v>X</v>
          </cell>
        </row>
        <row r="1637">
          <cell r="F1637" t="str">
            <v>X</v>
          </cell>
          <cell r="G1637" t="str">
            <v>X</v>
          </cell>
          <cell r="I1637">
            <v>0</v>
          </cell>
          <cell r="M1637">
            <v>0</v>
          </cell>
          <cell r="N1637" t="str">
            <v>X</v>
          </cell>
        </row>
        <row r="1638">
          <cell r="F1638" t="str">
            <v>X</v>
          </cell>
          <cell r="G1638" t="str">
            <v>X</v>
          </cell>
          <cell r="I1638">
            <v>0</v>
          </cell>
          <cell r="M1638">
            <v>0</v>
          </cell>
          <cell r="N1638" t="str">
            <v>X</v>
          </cell>
        </row>
        <row r="1639">
          <cell r="F1639" t="str">
            <v>X</v>
          </cell>
          <cell r="G1639" t="str">
            <v>X</v>
          </cell>
          <cell r="I1639">
            <v>0</v>
          </cell>
          <cell r="M1639">
            <v>0</v>
          </cell>
          <cell r="N1639" t="str">
            <v>X</v>
          </cell>
        </row>
        <row r="1640">
          <cell r="F1640" t="str">
            <v>X</v>
          </cell>
          <cell r="G1640" t="str">
            <v>X</v>
          </cell>
          <cell r="I1640">
            <v>0</v>
          </cell>
          <cell r="M1640">
            <v>0</v>
          </cell>
          <cell r="N1640" t="str">
            <v>X</v>
          </cell>
        </row>
        <row r="1641">
          <cell r="F1641" t="str">
            <v>X</v>
          </cell>
          <cell r="G1641" t="str">
            <v>X</v>
          </cell>
          <cell r="I1641">
            <v>0</v>
          </cell>
          <cell r="M1641">
            <v>0</v>
          </cell>
          <cell r="N1641" t="str">
            <v>X</v>
          </cell>
        </row>
        <row r="1642">
          <cell r="F1642" t="str">
            <v>X</v>
          </cell>
          <cell r="G1642" t="str">
            <v>X</v>
          </cell>
          <cell r="I1642">
            <v>0</v>
          </cell>
          <cell r="M1642">
            <v>0</v>
          </cell>
          <cell r="N1642" t="str">
            <v>X</v>
          </cell>
        </row>
        <row r="1643">
          <cell r="F1643" t="str">
            <v>X</v>
          </cell>
          <cell r="G1643" t="str">
            <v>X</v>
          </cell>
          <cell r="I1643">
            <v>0</v>
          </cell>
          <cell r="M1643">
            <v>0</v>
          </cell>
          <cell r="N1643" t="str">
            <v>X</v>
          </cell>
        </row>
        <row r="1644">
          <cell r="F1644" t="str">
            <v>X</v>
          </cell>
          <cell r="G1644" t="str">
            <v>X</v>
          </cell>
          <cell r="I1644">
            <v>0</v>
          </cell>
          <cell r="M1644">
            <v>0</v>
          </cell>
          <cell r="N1644" t="str">
            <v>X</v>
          </cell>
        </row>
        <row r="1645">
          <cell r="F1645" t="str">
            <v>X</v>
          </cell>
          <cell r="G1645" t="str">
            <v>X</v>
          </cell>
          <cell r="I1645">
            <v>0</v>
          </cell>
          <cell r="M1645">
            <v>0</v>
          </cell>
          <cell r="N1645" t="str">
            <v>X</v>
          </cell>
        </row>
        <row r="1646">
          <cell r="F1646" t="str">
            <v>X</v>
          </cell>
          <cell r="G1646" t="str">
            <v>X</v>
          </cell>
          <cell r="I1646">
            <v>0</v>
          </cell>
          <cell r="M1646">
            <v>0</v>
          </cell>
          <cell r="N1646" t="str">
            <v>X</v>
          </cell>
        </row>
        <row r="1647">
          <cell r="F1647" t="str">
            <v>X</v>
          </cell>
          <cell r="G1647" t="str">
            <v>X</v>
          </cell>
          <cell r="I1647">
            <v>0</v>
          </cell>
          <cell r="M1647">
            <v>0</v>
          </cell>
          <cell r="N1647" t="str">
            <v>X</v>
          </cell>
        </row>
        <row r="1648">
          <cell r="F1648" t="str">
            <v>X</v>
          </cell>
          <cell r="G1648" t="str">
            <v>X</v>
          </cell>
          <cell r="I1648">
            <v>0</v>
          </cell>
          <cell r="M1648">
            <v>0</v>
          </cell>
          <cell r="N1648" t="str">
            <v>X</v>
          </cell>
        </row>
        <row r="1649">
          <cell r="F1649" t="str">
            <v>X</v>
          </cell>
          <cell r="G1649" t="str">
            <v>X</v>
          </cell>
          <cell r="I1649">
            <v>0</v>
          </cell>
          <cell r="M1649">
            <v>0</v>
          </cell>
          <cell r="N1649" t="str">
            <v>X</v>
          </cell>
        </row>
        <row r="1650">
          <cell r="F1650" t="str">
            <v>X</v>
          </cell>
          <cell r="G1650" t="str">
            <v>X</v>
          </cell>
          <cell r="I1650">
            <v>0</v>
          </cell>
          <cell r="M1650">
            <v>0</v>
          </cell>
          <cell r="N1650" t="str">
            <v>X</v>
          </cell>
        </row>
        <row r="1651">
          <cell r="F1651" t="str">
            <v>X</v>
          </cell>
          <cell r="G1651" t="str">
            <v>X</v>
          </cell>
          <cell r="I1651">
            <v>0</v>
          </cell>
          <cell r="M1651">
            <v>0</v>
          </cell>
          <cell r="N1651" t="str">
            <v>X</v>
          </cell>
        </row>
        <row r="1652">
          <cell r="F1652" t="str">
            <v>X</v>
          </cell>
          <cell r="G1652" t="str">
            <v>X</v>
          </cell>
          <cell r="H1652">
            <v>0</v>
          </cell>
          <cell r="I1652">
            <v>0</v>
          </cell>
          <cell r="M1652">
            <v>0</v>
          </cell>
          <cell r="N1652">
            <v>0</v>
          </cell>
        </row>
        <row r="1653">
          <cell r="F1653" t="str">
            <v>X</v>
          </cell>
          <cell r="G1653" t="str">
            <v>X</v>
          </cell>
          <cell r="H1653">
            <v>0</v>
          </cell>
          <cell r="I1653">
            <v>0</v>
          </cell>
          <cell r="M1653">
            <v>0</v>
          </cell>
          <cell r="N1653">
            <v>0</v>
          </cell>
        </row>
        <row r="1654">
          <cell r="F1654" t="str">
            <v>X</v>
          </cell>
          <cell r="G1654" t="str">
            <v>X</v>
          </cell>
          <cell r="H1654">
            <v>0</v>
          </cell>
          <cell r="I1654">
            <v>0</v>
          </cell>
          <cell r="M1654">
            <v>0</v>
          </cell>
          <cell r="N1654">
            <v>0</v>
          </cell>
        </row>
        <row r="1655">
          <cell r="F1655" t="str">
            <v>X</v>
          </cell>
          <cell r="G1655" t="str">
            <v>X</v>
          </cell>
          <cell r="H1655">
            <v>0</v>
          </cell>
          <cell r="I1655">
            <v>0</v>
          </cell>
          <cell r="M1655">
            <v>0</v>
          </cell>
          <cell r="N1655">
            <v>0</v>
          </cell>
        </row>
        <row r="1656">
          <cell r="F1656" t="str">
            <v>X</v>
          </cell>
          <cell r="G1656" t="str">
            <v>X</v>
          </cell>
          <cell r="H1656">
            <v>0</v>
          </cell>
          <cell r="I1656">
            <v>0</v>
          </cell>
          <cell r="M1656">
            <v>0</v>
          </cell>
          <cell r="N1656">
            <v>0</v>
          </cell>
        </row>
        <row r="1657">
          <cell r="F1657" t="str">
            <v>X</v>
          </cell>
          <cell r="G1657" t="str">
            <v>X</v>
          </cell>
          <cell r="H1657">
            <v>0</v>
          </cell>
          <cell r="I1657">
            <v>0</v>
          </cell>
          <cell r="M1657">
            <v>0</v>
          </cell>
          <cell r="N1657">
            <v>0</v>
          </cell>
        </row>
        <row r="1658">
          <cell r="F1658" t="str">
            <v>X</v>
          </cell>
          <cell r="G1658" t="str">
            <v>X</v>
          </cell>
          <cell r="H1658">
            <v>0</v>
          </cell>
          <cell r="I1658">
            <v>0</v>
          </cell>
          <cell r="M1658">
            <v>0</v>
          </cell>
          <cell r="N1658">
            <v>0</v>
          </cell>
        </row>
        <row r="1659">
          <cell r="F1659" t="str">
            <v>X</v>
          </cell>
          <cell r="G1659" t="str">
            <v>X</v>
          </cell>
          <cell r="H1659">
            <v>0</v>
          </cell>
          <cell r="I1659">
            <v>0</v>
          </cell>
          <cell r="M1659">
            <v>0</v>
          </cell>
          <cell r="N1659">
            <v>0</v>
          </cell>
        </row>
        <row r="1660">
          <cell r="F1660" t="str">
            <v>X</v>
          </cell>
          <cell r="G1660" t="str">
            <v>X</v>
          </cell>
          <cell r="H1660">
            <v>0</v>
          </cell>
          <cell r="I1660">
            <v>0</v>
          </cell>
          <cell r="M1660">
            <v>0</v>
          </cell>
          <cell r="N1660">
            <v>0</v>
          </cell>
        </row>
        <row r="1661">
          <cell r="F1661" t="str">
            <v>X</v>
          </cell>
          <cell r="G1661" t="str">
            <v>X</v>
          </cell>
          <cell r="H1661">
            <v>0</v>
          </cell>
          <cell r="I1661">
            <v>0</v>
          </cell>
          <cell r="M1661">
            <v>0</v>
          </cell>
          <cell r="N1661">
            <v>0</v>
          </cell>
        </row>
        <row r="1662">
          <cell r="F1662" t="str">
            <v>X</v>
          </cell>
          <cell r="G1662" t="str">
            <v>X</v>
          </cell>
          <cell r="H1662">
            <v>0</v>
          </cell>
          <cell r="I1662">
            <v>0</v>
          </cell>
          <cell r="M1662">
            <v>0</v>
          </cell>
          <cell r="N1662">
            <v>0</v>
          </cell>
        </row>
        <row r="1663">
          <cell r="F1663" t="str">
            <v>X</v>
          </cell>
          <cell r="G1663" t="str">
            <v>X</v>
          </cell>
          <cell r="H1663">
            <v>0</v>
          </cell>
          <cell r="I1663">
            <v>0</v>
          </cell>
          <cell r="M1663">
            <v>0</v>
          </cell>
          <cell r="N1663">
            <v>0</v>
          </cell>
        </row>
        <row r="1664">
          <cell r="F1664" t="str">
            <v>X</v>
          </cell>
          <cell r="G1664" t="str">
            <v>X</v>
          </cell>
          <cell r="H1664">
            <v>0</v>
          </cell>
          <cell r="I1664">
            <v>0</v>
          </cell>
          <cell r="M1664">
            <v>0</v>
          </cell>
          <cell r="N1664">
            <v>0</v>
          </cell>
        </row>
        <row r="1665">
          <cell r="F1665" t="str">
            <v>X</v>
          </cell>
          <cell r="G1665" t="str">
            <v>X</v>
          </cell>
          <cell r="H1665">
            <v>0</v>
          </cell>
          <cell r="I1665">
            <v>0</v>
          </cell>
          <cell r="M1665">
            <v>0</v>
          </cell>
          <cell r="N1665">
            <v>0</v>
          </cell>
        </row>
        <row r="1666">
          <cell r="F1666" t="str">
            <v>X</v>
          </cell>
          <cell r="G1666" t="str">
            <v>X</v>
          </cell>
          <cell r="H1666">
            <v>0</v>
          </cell>
          <cell r="I1666">
            <v>0</v>
          </cell>
          <cell r="M1666">
            <v>0</v>
          </cell>
          <cell r="N1666">
            <v>0</v>
          </cell>
        </row>
        <row r="1667">
          <cell r="F1667" t="str">
            <v>X</v>
          </cell>
          <cell r="G1667" t="str">
            <v>X</v>
          </cell>
          <cell r="H1667">
            <v>0</v>
          </cell>
          <cell r="I1667">
            <v>0</v>
          </cell>
          <cell r="M1667">
            <v>0</v>
          </cell>
          <cell r="N1667">
            <v>0</v>
          </cell>
        </row>
        <row r="1668">
          <cell r="F1668" t="str">
            <v>X</v>
          </cell>
          <cell r="G1668" t="str">
            <v>X</v>
          </cell>
          <cell r="H1668">
            <v>0</v>
          </cell>
          <cell r="I1668">
            <v>0</v>
          </cell>
          <cell r="M1668">
            <v>0</v>
          </cell>
          <cell r="N1668">
            <v>0</v>
          </cell>
        </row>
        <row r="1669">
          <cell r="F1669" t="str">
            <v>X</v>
          </cell>
          <cell r="G1669" t="str">
            <v>X</v>
          </cell>
          <cell r="H1669">
            <v>0</v>
          </cell>
          <cell r="I1669">
            <v>0</v>
          </cell>
          <cell r="M1669">
            <v>0</v>
          </cell>
          <cell r="N1669">
            <v>0</v>
          </cell>
        </row>
        <row r="1670">
          <cell r="F1670" t="str">
            <v>X</v>
          </cell>
          <cell r="G1670" t="str">
            <v>X</v>
          </cell>
          <cell r="H1670">
            <v>0</v>
          </cell>
          <cell r="I1670">
            <v>0</v>
          </cell>
          <cell r="M1670">
            <v>0</v>
          </cell>
          <cell r="N1670">
            <v>0</v>
          </cell>
        </row>
        <row r="1671">
          <cell r="F1671" t="str">
            <v>X</v>
          </cell>
          <cell r="G1671" t="str">
            <v>X</v>
          </cell>
          <cell r="H1671">
            <v>0</v>
          </cell>
          <cell r="I1671">
            <v>0</v>
          </cell>
          <cell r="M1671">
            <v>0</v>
          </cell>
          <cell r="N1671">
            <v>0</v>
          </cell>
        </row>
        <row r="1672">
          <cell r="F1672" t="str">
            <v>X</v>
          </cell>
          <cell r="G1672" t="str">
            <v>X</v>
          </cell>
          <cell r="H1672">
            <v>0</v>
          </cell>
          <cell r="I1672">
            <v>0</v>
          </cell>
          <cell r="M1672">
            <v>0</v>
          </cell>
          <cell r="N1672">
            <v>0</v>
          </cell>
        </row>
        <row r="1673">
          <cell r="F1673" t="str">
            <v>X</v>
          </cell>
          <cell r="G1673" t="str">
            <v>X</v>
          </cell>
          <cell r="H1673">
            <v>0</v>
          </cell>
          <cell r="I1673">
            <v>0</v>
          </cell>
          <cell r="M1673">
            <v>0</v>
          </cell>
          <cell r="N1673">
            <v>0</v>
          </cell>
        </row>
        <row r="1674">
          <cell r="F1674" t="str">
            <v>X</v>
          </cell>
          <cell r="G1674" t="str">
            <v>X</v>
          </cell>
          <cell r="H1674">
            <v>0</v>
          </cell>
          <cell r="I1674">
            <v>0</v>
          </cell>
          <cell r="M1674">
            <v>0</v>
          </cell>
          <cell r="N1674">
            <v>0</v>
          </cell>
        </row>
        <row r="1675">
          <cell r="F1675" t="str">
            <v>X</v>
          </cell>
          <cell r="G1675" t="str">
            <v>X</v>
          </cell>
          <cell r="H1675">
            <v>0</v>
          </cell>
          <cell r="I1675">
            <v>0</v>
          </cell>
          <cell r="M1675">
            <v>0</v>
          </cell>
          <cell r="N1675">
            <v>0</v>
          </cell>
        </row>
        <row r="1676">
          <cell r="F1676" t="str">
            <v>X</v>
          </cell>
          <cell r="G1676" t="str">
            <v>X</v>
          </cell>
          <cell r="H1676">
            <v>0</v>
          </cell>
          <cell r="I1676">
            <v>0</v>
          </cell>
          <cell r="M1676">
            <v>0</v>
          </cell>
          <cell r="N1676">
            <v>0</v>
          </cell>
        </row>
        <row r="1677">
          <cell r="F1677" t="str">
            <v>X</v>
          </cell>
          <cell r="G1677" t="str">
            <v>X</v>
          </cell>
          <cell r="H1677">
            <v>0</v>
          </cell>
          <cell r="I1677">
            <v>0</v>
          </cell>
          <cell r="M1677">
            <v>0</v>
          </cell>
          <cell r="N1677">
            <v>0</v>
          </cell>
        </row>
        <row r="1678">
          <cell r="F1678" t="str">
            <v>X</v>
          </cell>
          <cell r="G1678" t="str">
            <v>X</v>
          </cell>
          <cell r="H1678">
            <v>0</v>
          </cell>
          <cell r="I1678">
            <v>0</v>
          </cell>
          <cell r="M1678">
            <v>0</v>
          </cell>
          <cell r="N1678">
            <v>0</v>
          </cell>
        </row>
        <row r="1679">
          <cell r="F1679" t="str">
            <v>X</v>
          </cell>
          <cell r="G1679" t="str">
            <v>X</v>
          </cell>
          <cell r="H1679">
            <v>0</v>
          </cell>
          <cell r="I1679">
            <v>0</v>
          </cell>
          <cell r="M1679">
            <v>0</v>
          </cell>
          <cell r="N1679">
            <v>0</v>
          </cell>
        </row>
        <row r="1680">
          <cell r="F1680" t="str">
            <v>X</v>
          </cell>
          <cell r="G1680" t="str">
            <v>X</v>
          </cell>
          <cell r="H1680">
            <v>0</v>
          </cell>
          <cell r="I1680">
            <v>0</v>
          </cell>
          <cell r="M1680">
            <v>0</v>
          </cell>
          <cell r="N1680">
            <v>0</v>
          </cell>
        </row>
        <row r="1681">
          <cell r="F1681" t="str">
            <v>X</v>
          </cell>
          <cell r="G1681" t="str">
            <v>X</v>
          </cell>
          <cell r="H1681">
            <v>0</v>
          </cell>
          <cell r="I1681">
            <v>0</v>
          </cell>
          <cell r="M1681">
            <v>0</v>
          </cell>
          <cell r="N1681">
            <v>0</v>
          </cell>
        </row>
        <row r="1682">
          <cell r="F1682" t="str">
            <v>X</v>
          </cell>
          <cell r="G1682" t="str">
            <v>X</v>
          </cell>
          <cell r="H1682">
            <v>0</v>
          </cell>
          <cell r="I1682">
            <v>0</v>
          </cell>
          <cell r="M1682">
            <v>0</v>
          </cell>
          <cell r="N1682">
            <v>0</v>
          </cell>
        </row>
        <row r="1683">
          <cell r="F1683" t="str">
            <v>X</v>
          </cell>
          <cell r="G1683" t="str">
            <v>X</v>
          </cell>
          <cell r="H1683">
            <v>0</v>
          </cell>
          <cell r="I1683">
            <v>0</v>
          </cell>
          <cell r="M1683">
            <v>0</v>
          </cell>
          <cell r="N1683">
            <v>0</v>
          </cell>
        </row>
        <row r="1684">
          <cell r="F1684" t="str">
            <v>X</v>
          </cell>
          <cell r="G1684" t="str">
            <v>X</v>
          </cell>
          <cell r="H1684">
            <v>0</v>
          </cell>
          <cell r="I1684">
            <v>0</v>
          </cell>
          <cell r="M1684">
            <v>0</v>
          </cell>
          <cell r="N1684">
            <v>0</v>
          </cell>
        </row>
        <row r="1685">
          <cell r="F1685" t="str">
            <v>X</v>
          </cell>
          <cell r="G1685" t="str">
            <v>X</v>
          </cell>
          <cell r="H1685">
            <v>0</v>
          </cell>
          <cell r="I1685">
            <v>0</v>
          </cell>
          <cell r="M1685">
            <v>0</v>
          </cell>
          <cell r="N1685">
            <v>0</v>
          </cell>
        </row>
        <row r="1686">
          <cell r="F1686" t="str">
            <v>X</v>
          </cell>
          <cell r="G1686" t="str">
            <v>X</v>
          </cell>
          <cell r="H1686">
            <v>0</v>
          </cell>
          <cell r="I1686">
            <v>0</v>
          </cell>
          <cell r="M1686">
            <v>0</v>
          </cell>
          <cell r="N1686">
            <v>0</v>
          </cell>
        </row>
        <row r="1687">
          <cell r="F1687" t="str">
            <v>X</v>
          </cell>
          <cell r="G1687" t="str">
            <v>X</v>
          </cell>
          <cell r="H1687">
            <v>0</v>
          </cell>
          <cell r="I1687">
            <v>0</v>
          </cell>
          <cell r="M1687">
            <v>0</v>
          </cell>
          <cell r="N1687">
            <v>0</v>
          </cell>
        </row>
        <row r="1688">
          <cell r="F1688" t="str">
            <v>X</v>
          </cell>
          <cell r="G1688" t="str">
            <v>X</v>
          </cell>
          <cell r="H1688">
            <v>0</v>
          </cell>
          <cell r="I1688">
            <v>0</v>
          </cell>
          <cell r="M1688">
            <v>0</v>
          </cell>
          <cell r="N1688">
            <v>0</v>
          </cell>
        </row>
        <row r="1689">
          <cell r="F1689" t="str">
            <v>X</v>
          </cell>
          <cell r="G1689" t="str">
            <v>X</v>
          </cell>
          <cell r="H1689">
            <v>0</v>
          </cell>
          <cell r="I1689">
            <v>0</v>
          </cell>
          <cell r="M1689">
            <v>0</v>
          </cell>
          <cell r="N1689">
            <v>0</v>
          </cell>
        </row>
        <row r="1690">
          <cell r="F1690" t="str">
            <v>X</v>
          </cell>
          <cell r="G1690" t="str">
            <v>X</v>
          </cell>
          <cell r="H1690">
            <v>0</v>
          </cell>
          <cell r="I1690">
            <v>0</v>
          </cell>
          <cell r="M1690">
            <v>0</v>
          </cell>
          <cell r="N1690">
            <v>0</v>
          </cell>
        </row>
        <row r="1691">
          <cell r="F1691" t="str">
            <v>X</v>
          </cell>
          <cell r="G1691" t="str">
            <v>X</v>
          </cell>
          <cell r="H1691">
            <v>0</v>
          </cell>
          <cell r="I1691">
            <v>0</v>
          </cell>
          <cell r="M1691">
            <v>0</v>
          </cell>
          <cell r="N1691">
            <v>0</v>
          </cell>
        </row>
        <row r="1692">
          <cell r="F1692" t="str">
            <v>X</v>
          </cell>
          <cell r="G1692" t="str">
            <v>X</v>
          </cell>
          <cell r="H1692">
            <v>0</v>
          </cell>
          <cell r="I1692">
            <v>0</v>
          </cell>
          <cell r="M1692">
            <v>0</v>
          </cell>
          <cell r="N1692">
            <v>0</v>
          </cell>
        </row>
        <row r="1693">
          <cell r="F1693" t="str">
            <v>X</v>
          </cell>
          <cell r="G1693" t="str">
            <v>X</v>
          </cell>
          <cell r="H1693">
            <v>0</v>
          </cell>
          <cell r="I1693">
            <v>0</v>
          </cell>
          <cell r="M1693">
            <v>0</v>
          </cell>
          <cell r="N1693">
            <v>0</v>
          </cell>
        </row>
        <row r="1694">
          <cell r="F1694" t="str">
            <v>X</v>
          </cell>
          <cell r="G1694" t="str">
            <v>X</v>
          </cell>
          <cell r="H1694">
            <v>0</v>
          </cell>
          <cell r="I1694">
            <v>0</v>
          </cell>
          <cell r="M1694">
            <v>0</v>
          </cell>
          <cell r="N1694">
            <v>0</v>
          </cell>
        </row>
        <row r="1695">
          <cell r="F1695" t="str">
            <v>X</v>
          </cell>
          <cell r="G1695" t="str">
            <v>X</v>
          </cell>
          <cell r="H1695">
            <v>0</v>
          </cell>
          <cell r="I1695">
            <v>0</v>
          </cell>
          <cell r="M1695">
            <v>0</v>
          </cell>
          <cell r="N1695">
            <v>0</v>
          </cell>
        </row>
        <row r="1696">
          <cell r="F1696" t="str">
            <v>X</v>
          </cell>
          <cell r="G1696" t="str">
            <v>X</v>
          </cell>
          <cell r="H1696">
            <v>0</v>
          </cell>
          <cell r="I1696">
            <v>0</v>
          </cell>
          <cell r="M1696">
            <v>0</v>
          </cell>
          <cell r="N1696">
            <v>0</v>
          </cell>
        </row>
        <row r="1697">
          <cell r="F1697" t="str">
            <v>X</v>
          </cell>
          <cell r="G1697" t="str">
            <v>X</v>
          </cell>
          <cell r="H1697">
            <v>0</v>
          </cell>
          <cell r="I1697">
            <v>0</v>
          </cell>
          <cell r="M1697">
            <v>0</v>
          </cell>
          <cell r="N1697">
            <v>0</v>
          </cell>
        </row>
        <row r="1698">
          <cell r="F1698" t="str">
            <v>X</v>
          </cell>
          <cell r="G1698" t="str">
            <v>X</v>
          </cell>
          <cell r="H1698">
            <v>0</v>
          </cell>
          <cell r="I1698">
            <v>0</v>
          </cell>
          <cell r="M1698">
            <v>0</v>
          </cell>
          <cell r="N1698">
            <v>0</v>
          </cell>
        </row>
        <row r="1699">
          <cell r="F1699" t="str">
            <v>X</v>
          </cell>
          <cell r="G1699" t="str">
            <v>X</v>
          </cell>
          <cell r="H1699">
            <v>0</v>
          </cell>
          <cell r="I1699">
            <v>0</v>
          </cell>
          <cell r="M1699">
            <v>0</v>
          </cell>
          <cell r="N1699">
            <v>0</v>
          </cell>
        </row>
        <row r="1700">
          <cell r="F1700" t="str">
            <v>X</v>
          </cell>
          <cell r="G1700" t="str">
            <v>X</v>
          </cell>
          <cell r="H1700">
            <v>0</v>
          </cell>
          <cell r="I1700">
            <v>0</v>
          </cell>
          <cell r="M1700">
            <v>0</v>
          </cell>
          <cell r="N1700">
            <v>0</v>
          </cell>
        </row>
        <row r="1701">
          <cell r="F1701" t="str">
            <v>X</v>
          </cell>
          <cell r="G1701" t="str">
            <v>X</v>
          </cell>
          <cell r="H1701">
            <v>0</v>
          </cell>
          <cell r="I1701">
            <v>0</v>
          </cell>
          <cell r="M1701">
            <v>0</v>
          </cell>
          <cell r="N1701">
            <v>0</v>
          </cell>
        </row>
        <row r="1702">
          <cell r="F1702" t="str">
            <v>X</v>
          </cell>
          <cell r="G1702" t="str">
            <v>X</v>
          </cell>
          <cell r="H1702">
            <v>0</v>
          </cell>
          <cell r="I1702">
            <v>0</v>
          </cell>
          <cell r="M1702">
            <v>0</v>
          </cell>
          <cell r="N1702">
            <v>0</v>
          </cell>
        </row>
        <row r="1703">
          <cell r="F1703" t="str">
            <v>X</v>
          </cell>
          <cell r="G1703" t="str">
            <v>X</v>
          </cell>
          <cell r="H1703">
            <v>0</v>
          </cell>
          <cell r="I1703">
            <v>0</v>
          </cell>
          <cell r="M1703">
            <v>0</v>
          </cell>
          <cell r="N1703">
            <v>0</v>
          </cell>
        </row>
        <row r="1704">
          <cell r="F1704" t="str">
            <v>X</v>
          </cell>
          <cell r="G1704" t="str">
            <v>X</v>
          </cell>
          <cell r="H1704">
            <v>0</v>
          </cell>
          <cell r="I1704">
            <v>0</v>
          </cell>
          <cell r="M1704">
            <v>0</v>
          </cell>
          <cell r="N1704">
            <v>0</v>
          </cell>
        </row>
        <row r="1705">
          <cell r="F1705" t="str">
            <v>X</v>
          </cell>
          <cell r="G1705" t="str">
            <v>X</v>
          </cell>
          <cell r="H1705">
            <v>0</v>
          </cell>
          <cell r="I1705">
            <v>0</v>
          </cell>
          <cell r="M1705">
            <v>0</v>
          </cell>
          <cell r="N1705">
            <v>0</v>
          </cell>
        </row>
        <row r="1706">
          <cell r="F1706" t="str">
            <v>X</v>
          </cell>
          <cell r="G1706" t="str">
            <v>X</v>
          </cell>
          <cell r="H1706">
            <v>0</v>
          </cell>
          <cell r="I1706">
            <v>0</v>
          </cell>
          <cell r="M1706">
            <v>0</v>
          </cell>
          <cell r="N1706">
            <v>0</v>
          </cell>
        </row>
        <row r="1707">
          <cell r="F1707" t="str">
            <v>X</v>
          </cell>
          <cell r="G1707" t="str">
            <v>X</v>
          </cell>
          <cell r="H1707">
            <v>0</v>
          </cell>
          <cell r="I1707">
            <v>0</v>
          </cell>
          <cell r="M1707">
            <v>0</v>
          </cell>
          <cell r="N1707">
            <v>0</v>
          </cell>
        </row>
        <row r="1708">
          <cell r="F1708" t="str">
            <v>X</v>
          </cell>
          <cell r="G1708" t="str">
            <v>X</v>
          </cell>
          <cell r="H1708">
            <v>0</v>
          </cell>
          <cell r="I1708">
            <v>0</v>
          </cell>
          <cell r="M1708">
            <v>0</v>
          </cell>
          <cell r="N1708">
            <v>0</v>
          </cell>
        </row>
        <row r="1709">
          <cell r="F1709" t="str">
            <v>X</v>
          </cell>
          <cell r="G1709" t="str">
            <v>X</v>
          </cell>
          <cell r="H1709">
            <v>0</v>
          </cell>
          <cell r="I1709">
            <v>0</v>
          </cell>
          <cell r="M1709">
            <v>0</v>
          </cell>
          <cell r="N1709">
            <v>0</v>
          </cell>
        </row>
        <row r="1710">
          <cell r="F1710" t="str">
            <v>X</v>
          </cell>
          <cell r="G1710" t="str">
            <v>X</v>
          </cell>
          <cell r="H1710">
            <v>0</v>
          </cell>
          <cell r="I1710">
            <v>0</v>
          </cell>
          <cell r="M1710" t="str">
            <v>X</v>
          </cell>
          <cell r="N1710">
            <v>0</v>
          </cell>
          <cell r="W1710" t="str">
            <v>010</v>
          </cell>
        </row>
        <row r="1711">
          <cell r="F1711" t="str">
            <v>X</v>
          </cell>
          <cell r="G1711" t="str">
            <v>X</v>
          </cell>
          <cell r="H1711">
            <v>0</v>
          </cell>
          <cell r="I1711">
            <v>0</v>
          </cell>
          <cell r="M1711" t="str">
            <v>X</v>
          </cell>
          <cell r="N1711">
            <v>0</v>
          </cell>
        </row>
        <row r="1712">
          <cell r="F1712" t="str">
            <v>X</v>
          </cell>
          <cell r="G1712" t="str">
            <v>X</v>
          </cell>
          <cell r="H1712">
            <v>0</v>
          </cell>
          <cell r="I1712">
            <v>0</v>
          </cell>
          <cell r="M1712" t="str">
            <v>X</v>
          </cell>
          <cell r="N1712">
            <v>0</v>
          </cell>
        </row>
        <row r="1713">
          <cell r="F1713" t="str">
            <v>X</v>
          </cell>
          <cell r="G1713" t="str">
            <v>X</v>
          </cell>
          <cell r="H1713">
            <v>0</v>
          </cell>
          <cell r="M1713" t="str">
            <v>X</v>
          </cell>
          <cell r="N1713">
            <v>0</v>
          </cell>
          <cell r="W1713" t="str">
            <v>011</v>
          </cell>
        </row>
        <row r="1714">
          <cell r="F1714" t="str">
            <v>X</v>
          </cell>
          <cell r="G1714" t="str">
            <v>X</v>
          </cell>
          <cell r="H1714">
            <v>0</v>
          </cell>
          <cell r="M1714" t="str">
            <v>X</v>
          </cell>
          <cell r="N1714">
            <v>0</v>
          </cell>
          <cell r="W1714" t="str">
            <v>011</v>
          </cell>
        </row>
        <row r="1715">
          <cell r="F1715" t="str">
            <v>X</v>
          </cell>
          <cell r="G1715" t="str">
            <v>X</v>
          </cell>
          <cell r="H1715">
            <v>0</v>
          </cell>
          <cell r="I1715">
            <v>0</v>
          </cell>
          <cell r="M1715" t="str">
            <v>X</v>
          </cell>
          <cell r="N1715">
            <v>0</v>
          </cell>
        </row>
        <row r="1716">
          <cell r="F1716" t="str">
            <v>X</v>
          </cell>
          <cell r="G1716" t="str">
            <v>X</v>
          </cell>
          <cell r="H1716">
            <v>0</v>
          </cell>
          <cell r="M1716" t="str">
            <v>X</v>
          </cell>
          <cell r="N1716">
            <v>0</v>
          </cell>
          <cell r="W1716" t="str">
            <v>011</v>
          </cell>
        </row>
        <row r="1717">
          <cell r="F1717" t="str">
            <v>X</v>
          </cell>
          <cell r="G1717" t="str">
            <v>X</v>
          </cell>
          <cell r="H1717">
            <v>0</v>
          </cell>
          <cell r="M1717" t="str">
            <v>X</v>
          </cell>
          <cell r="N1717">
            <v>0</v>
          </cell>
          <cell r="W1717" t="str">
            <v>011</v>
          </cell>
        </row>
        <row r="1718">
          <cell r="F1718" t="str">
            <v>X</v>
          </cell>
          <cell r="G1718" t="str">
            <v>X</v>
          </cell>
          <cell r="H1718">
            <v>0</v>
          </cell>
          <cell r="I1718">
            <v>0</v>
          </cell>
          <cell r="M1718" t="str">
            <v>X</v>
          </cell>
          <cell r="N1718">
            <v>0</v>
          </cell>
        </row>
        <row r="1719">
          <cell r="F1719" t="str">
            <v>X</v>
          </cell>
          <cell r="G1719" t="str">
            <v>X</v>
          </cell>
          <cell r="H1719">
            <v>0</v>
          </cell>
          <cell r="M1719" t="str">
            <v>X</v>
          </cell>
          <cell r="N1719">
            <v>0</v>
          </cell>
          <cell r="W1719" t="str">
            <v>011</v>
          </cell>
        </row>
        <row r="1720">
          <cell r="F1720" t="str">
            <v>X</v>
          </cell>
          <cell r="G1720" t="str">
            <v>X</v>
          </cell>
          <cell r="H1720">
            <v>0</v>
          </cell>
          <cell r="M1720" t="str">
            <v>X</v>
          </cell>
          <cell r="N1720">
            <v>0</v>
          </cell>
          <cell r="W1720" t="str">
            <v>011</v>
          </cell>
        </row>
        <row r="1721">
          <cell r="F1721" t="str">
            <v>X</v>
          </cell>
          <cell r="G1721" t="str">
            <v>X</v>
          </cell>
          <cell r="H1721">
            <v>0</v>
          </cell>
          <cell r="M1721" t="str">
            <v>X</v>
          </cell>
          <cell r="N1721">
            <v>0</v>
          </cell>
          <cell r="W1721" t="str">
            <v>011</v>
          </cell>
        </row>
        <row r="1722">
          <cell r="F1722" t="str">
            <v>X</v>
          </cell>
          <cell r="G1722" t="str">
            <v>X</v>
          </cell>
          <cell r="H1722">
            <v>0</v>
          </cell>
          <cell r="M1722" t="str">
            <v>X</v>
          </cell>
          <cell r="N1722">
            <v>0</v>
          </cell>
          <cell r="W1722" t="str">
            <v>011</v>
          </cell>
        </row>
        <row r="1723">
          <cell r="F1723" t="str">
            <v>X</v>
          </cell>
          <cell r="G1723" t="str">
            <v>X</v>
          </cell>
          <cell r="H1723">
            <v>0</v>
          </cell>
          <cell r="M1723" t="str">
            <v>X</v>
          </cell>
          <cell r="N1723">
            <v>0</v>
          </cell>
          <cell r="W1723" t="str">
            <v>011</v>
          </cell>
        </row>
        <row r="1724">
          <cell r="F1724" t="str">
            <v>X</v>
          </cell>
          <cell r="G1724" t="str">
            <v>X</v>
          </cell>
          <cell r="H1724">
            <v>0</v>
          </cell>
          <cell r="M1724" t="str">
            <v>X</v>
          </cell>
          <cell r="N1724">
            <v>0</v>
          </cell>
          <cell r="W1724" t="str">
            <v>011</v>
          </cell>
        </row>
        <row r="1725">
          <cell r="F1725" t="str">
            <v>X</v>
          </cell>
          <cell r="G1725" t="str">
            <v>X</v>
          </cell>
          <cell r="H1725">
            <v>0</v>
          </cell>
          <cell r="M1725" t="str">
            <v>X</v>
          </cell>
          <cell r="N1725">
            <v>0</v>
          </cell>
          <cell r="W1725" t="str">
            <v>011</v>
          </cell>
        </row>
        <row r="1726">
          <cell r="F1726" t="str">
            <v>X</v>
          </cell>
          <cell r="G1726" t="str">
            <v>X</v>
          </cell>
          <cell r="H1726">
            <v>0</v>
          </cell>
          <cell r="M1726" t="str">
            <v>X</v>
          </cell>
          <cell r="N1726">
            <v>0</v>
          </cell>
          <cell r="W1726" t="str">
            <v>011</v>
          </cell>
        </row>
        <row r="1727">
          <cell r="F1727" t="str">
            <v>X</v>
          </cell>
          <cell r="G1727" t="str">
            <v>X</v>
          </cell>
          <cell r="H1727">
            <v>0</v>
          </cell>
          <cell r="I1727">
            <v>0</v>
          </cell>
          <cell r="M1727" t="str">
            <v>X</v>
          </cell>
          <cell r="N1727">
            <v>0</v>
          </cell>
        </row>
        <row r="1728">
          <cell r="F1728" t="str">
            <v>X</v>
          </cell>
          <cell r="G1728" t="str">
            <v>X</v>
          </cell>
          <cell r="H1728">
            <v>0</v>
          </cell>
          <cell r="M1728" t="str">
            <v>X</v>
          </cell>
          <cell r="N1728">
            <v>0</v>
          </cell>
          <cell r="W1728" t="str">
            <v>011</v>
          </cell>
        </row>
        <row r="1729">
          <cell r="F1729" t="str">
            <v>X</v>
          </cell>
          <cell r="G1729" t="str">
            <v>X</v>
          </cell>
          <cell r="H1729">
            <v>0</v>
          </cell>
          <cell r="M1729" t="str">
            <v>X</v>
          </cell>
          <cell r="N1729">
            <v>0</v>
          </cell>
          <cell r="W1729" t="str">
            <v>011</v>
          </cell>
        </row>
        <row r="1730">
          <cell r="F1730" t="str">
            <v>X</v>
          </cell>
          <cell r="G1730" t="str">
            <v>X</v>
          </cell>
          <cell r="H1730">
            <v>0</v>
          </cell>
          <cell r="M1730" t="str">
            <v>X</v>
          </cell>
          <cell r="N1730">
            <v>0</v>
          </cell>
          <cell r="W1730" t="str">
            <v>011</v>
          </cell>
        </row>
        <row r="1731">
          <cell r="F1731" t="str">
            <v>X</v>
          </cell>
          <cell r="G1731" t="str">
            <v>X</v>
          </cell>
          <cell r="H1731">
            <v>0</v>
          </cell>
          <cell r="M1731" t="str">
            <v>X</v>
          </cell>
          <cell r="N1731">
            <v>0</v>
          </cell>
          <cell r="W1731" t="str">
            <v>011</v>
          </cell>
        </row>
        <row r="1732">
          <cell r="F1732" t="str">
            <v>X</v>
          </cell>
          <cell r="G1732" t="str">
            <v>X</v>
          </cell>
          <cell r="H1732">
            <v>0</v>
          </cell>
          <cell r="M1732" t="str">
            <v>X</v>
          </cell>
          <cell r="N1732">
            <v>0</v>
          </cell>
          <cell r="W1732" t="str">
            <v>011</v>
          </cell>
        </row>
        <row r="1733">
          <cell r="F1733" t="str">
            <v>X</v>
          </cell>
          <cell r="G1733" t="str">
            <v>X</v>
          </cell>
          <cell r="H1733">
            <v>0</v>
          </cell>
          <cell r="M1733" t="str">
            <v>X</v>
          </cell>
          <cell r="N1733">
            <v>0</v>
          </cell>
          <cell r="W1733" t="str">
            <v>011</v>
          </cell>
        </row>
        <row r="1734">
          <cell r="F1734" t="str">
            <v>X</v>
          </cell>
          <cell r="G1734" t="str">
            <v>X</v>
          </cell>
          <cell r="H1734">
            <v>0</v>
          </cell>
          <cell r="M1734" t="str">
            <v>X</v>
          </cell>
          <cell r="N1734">
            <v>0</v>
          </cell>
          <cell r="W1734" t="str">
            <v>011</v>
          </cell>
        </row>
        <row r="1735">
          <cell r="F1735" t="str">
            <v>X</v>
          </cell>
          <cell r="G1735" t="str">
            <v>X</v>
          </cell>
          <cell r="H1735">
            <v>0</v>
          </cell>
          <cell r="I1735">
            <v>0</v>
          </cell>
          <cell r="M1735" t="str">
            <v>X</v>
          </cell>
          <cell r="N1735">
            <v>0</v>
          </cell>
        </row>
        <row r="1736">
          <cell r="F1736" t="str">
            <v>X</v>
          </cell>
          <cell r="G1736" t="str">
            <v>X</v>
          </cell>
          <cell r="H1736">
            <v>0</v>
          </cell>
          <cell r="M1736" t="str">
            <v>X</v>
          </cell>
          <cell r="N1736">
            <v>0</v>
          </cell>
          <cell r="W1736" t="str">
            <v>011</v>
          </cell>
        </row>
        <row r="1737">
          <cell r="F1737" t="str">
            <v>X</v>
          </cell>
          <cell r="G1737" t="str">
            <v>X</v>
          </cell>
          <cell r="H1737">
            <v>0</v>
          </cell>
          <cell r="M1737" t="str">
            <v>X</v>
          </cell>
          <cell r="N1737">
            <v>0</v>
          </cell>
          <cell r="W1737" t="str">
            <v>011</v>
          </cell>
        </row>
        <row r="1738">
          <cell r="F1738" t="str">
            <v>X</v>
          </cell>
          <cell r="G1738" t="str">
            <v>X</v>
          </cell>
          <cell r="H1738">
            <v>0</v>
          </cell>
          <cell r="M1738" t="str">
            <v>X</v>
          </cell>
          <cell r="N1738">
            <v>0</v>
          </cell>
          <cell r="W1738" t="str">
            <v>011</v>
          </cell>
        </row>
        <row r="1739">
          <cell r="F1739" t="str">
            <v>X</v>
          </cell>
          <cell r="G1739" t="str">
            <v>X</v>
          </cell>
          <cell r="H1739">
            <v>0</v>
          </cell>
          <cell r="I1739">
            <v>0</v>
          </cell>
          <cell r="M1739" t="str">
            <v>X</v>
          </cell>
          <cell r="N1739">
            <v>0</v>
          </cell>
        </row>
        <row r="1740">
          <cell r="F1740" t="str">
            <v>X</v>
          </cell>
          <cell r="G1740" t="str">
            <v>X</v>
          </cell>
          <cell r="H1740">
            <v>0</v>
          </cell>
          <cell r="M1740" t="str">
            <v>X</v>
          </cell>
          <cell r="N1740">
            <v>0</v>
          </cell>
          <cell r="W1740" t="str">
            <v>011</v>
          </cell>
        </row>
        <row r="1741">
          <cell r="F1741" t="str">
            <v>X</v>
          </cell>
          <cell r="G1741" t="str">
            <v>X</v>
          </cell>
          <cell r="H1741">
            <v>0</v>
          </cell>
          <cell r="M1741" t="str">
            <v>X</v>
          </cell>
          <cell r="N1741">
            <v>0</v>
          </cell>
          <cell r="W1741" t="str">
            <v>011</v>
          </cell>
        </row>
        <row r="1742">
          <cell r="F1742" t="str">
            <v>X</v>
          </cell>
          <cell r="G1742" t="str">
            <v>X</v>
          </cell>
          <cell r="H1742">
            <v>0</v>
          </cell>
          <cell r="M1742" t="str">
            <v>X</v>
          </cell>
          <cell r="N1742">
            <v>0</v>
          </cell>
          <cell r="W1742" t="str">
            <v>011</v>
          </cell>
        </row>
        <row r="1743">
          <cell r="F1743" t="str">
            <v>X</v>
          </cell>
          <cell r="G1743" t="str">
            <v>X</v>
          </cell>
          <cell r="H1743">
            <v>0</v>
          </cell>
          <cell r="M1743" t="str">
            <v>X</v>
          </cell>
          <cell r="N1743">
            <v>0</v>
          </cell>
          <cell r="W1743" t="str">
            <v>011</v>
          </cell>
        </row>
        <row r="1744">
          <cell r="F1744" t="str">
            <v>X</v>
          </cell>
          <cell r="G1744" t="str">
            <v>X</v>
          </cell>
          <cell r="H1744">
            <v>0</v>
          </cell>
          <cell r="M1744" t="str">
            <v>X</v>
          </cell>
          <cell r="N1744">
            <v>0</v>
          </cell>
          <cell r="W1744" t="str">
            <v>011</v>
          </cell>
        </row>
        <row r="1745">
          <cell r="F1745" t="str">
            <v>X</v>
          </cell>
          <cell r="G1745" t="str">
            <v>X</v>
          </cell>
          <cell r="H1745">
            <v>0</v>
          </cell>
          <cell r="I1745">
            <v>0</v>
          </cell>
          <cell r="M1745" t="str">
            <v>X</v>
          </cell>
          <cell r="N1745">
            <v>0</v>
          </cell>
        </row>
        <row r="1746">
          <cell r="F1746" t="str">
            <v>X</v>
          </cell>
          <cell r="G1746" t="str">
            <v>X</v>
          </cell>
          <cell r="H1746">
            <v>0</v>
          </cell>
          <cell r="M1746" t="str">
            <v>X</v>
          </cell>
          <cell r="N1746">
            <v>0</v>
          </cell>
          <cell r="W1746" t="str">
            <v>011</v>
          </cell>
        </row>
        <row r="1747">
          <cell r="F1747" t="str">
            <v>X</v>
          </cell>
          <cell r="G1747" t="str">
            <v>X</v>
          </cell>
          <cell r="H1747">
            <v>0</v>
          </cell>
          <cell r="M1747" t="str">
            <v>X</v>
          </cell>
          <cell r="N1747">
            <v>0</v>
          </cell>
          <cell r="W1747" t="str">
            <v>011</v>
          </cell>
        </row>
        <row r="1748">
          <cell r="F1748" t="str">
            <v>X</v>
          </cell>
          <cell r="G1748" t="str">
            <v>X</v>
          </cell>
          <cell r="H1748">
            <v>0</v>
          </cell>
          <cell r="I1748">
            <v>0</v>
          </cell>
          <cell r="M1748" t="str">
            <v>X</v>
          </cell>
          <cell r="N1748">
            <v>0</v>
          </cell>
        </row>
        <row r="1749">
          <cell r="F1749" t="str">
            <v>X</v>
          </cell>
          <cell r="G1749" t="str">
            <v>X</v>
          </cell>
          <cell r="H1749">
            <v>0</v>
          </cell>
          <cell r="M1749" t="str">
            <v>X</v>
          </cell>
          <cell r="N1749">
            <v>0</v>
          </cell>
          <cell r="W1749" t="str">
            <v>011</v>
          </cell>
        </row>
        <row r="1750">
          <cell r="F1750" t="str">
            <v>X</v>
          </cell>
          <cell r="G1750" t="str">
            <v>X</v>
          </cell>
          <cell r="H1750">
            <v>0</v>
          </cell>
          <cell r="M1750" t="str">
            <v>X</v>
          </cell>
          <cell r="N1750">
            <v>0</v>
          </cell>
          <cell r="W1750" t="str">
            <v>011</v>
          </cell>
        </row>
        <row r="1751">
          <cell r="F1751" t="str">
            <v>X</v>
          </cell>
          <cell r="G1751" t="str">
            <v>X</v>
          </cell>
          <cell r="H1751">
            <v>0</v>
          </cell>
          <cell r="M1751" t="str">
            <v>X</v>
          </cell>
          <cell r="N1751">
            <v>0</v>
          </cell>
          <cell r="W1751" t="str">
            <v>011</v>
          </cell>
        </row>
        <row r="1752">
          <cell r="F1752" t="str">
            <v>X</v>
          </cell>
          <cell r="G1752" t="str">
            <v>X</v>
          </cell>
          <cell r="H1752">
            <v>0</v>
          </cell>
          <cell r="M1752" t="str">
            <v>X</v>
          </cell>
          <cell r="N1752">
            <v>0</v>
          </cell>
          <cell r="W1752" t="str">
            <v>011</v>
          </cell>
        </row>
        <row r="1753">
          <cell r="F1753" t="str">
            <v>X</v>
          </cell>
          <cell r="G1753" t="str">
            <v>X</v>
          </cell>
          <cell r="H1753">
            <v>0</v>
          </cell>
          <cell r="M1753" t="str">
            <v>X</v>
          </cell>
          <cell r="N1753">
            <v>0</v>
          </cell>
          <cell r="W1753" t="str">
            <v>011</v>
          </cell>
        </row>
        <row r="1754">
          <cell r="F1754" t="str">
            <v>X</v>
          </cell>
          <cell r="G1754" t="str">
            <v>X</v>
          </cell>
          <cell r="H1754">
            <v>0</v>
          </cell>
          <cell r="M1754" t="str">
            <v>X</v>
          </cell>
          <cell r="N1754">
            <v>0</v>
          </cell>
          <cell r="W1754" t="str">
            <v>011</v>
          </cell>
        </row>
        <row r="1755">
          <cell r="F1755" t="str">
            <v>X</v>
          </cell>
          <cell r="G1755" t="str">
            <v>X</v>
          </cell>
          <cell r="H1755">
            <v>0</v>
          </cell>
          <cell r="M1755" t="str">
            <v>X</v>
          </cell>
          <cell r="N1755">
            <v>0</v>
          </cell>
          <cell r="W1755" t="str">
            <v>011</v>
          </cell>
        </row>
        <row r="1756">
          <cell r="F1756" t="str">
            <v>X</v>
          </cell>
          <cell r="G1756" t="str">
            <v>X</v>
          </cell>
          <cell r="H1756">
            <v>0</v>
          </cell>
          <cell r="M1756" t="str">
            <v>X</v>
          </cell>
          <cell r="N1756">
            <v>0</v>
          </cell>
          <cell r="W1756" t="str">
            <v>011</v>
          </cell>
        </row>
        <row r="1757">
          <cell r="F1757" t="str">
            <v>X</v>
          </cell>
          <cell r="G1757" t="str">
            <v>X</v>
          </cell>
          <cell r="H1757">
            <v>0</v>
          </cell>
          <cell r="M1757" t="str">
            <v>X</v>
          </cell>
          <cell r="N1757">
            <v>0</v>
          </cell>
          <cell r="W1757" t="str">
            <v>011</v>
          </cell>
        </row>
        <row r="1758">
          <cell r="F1758" t="str">
            <v>X</v>
          </cell>
          <cell r="G1758" t="str">
            <v>X</v>
          </cell>
          <cell r="H1758">
            <v>0</v>
          </cell>
          <cell r="I1758">
            <v>0</v>
          </cell>
          <cell r="M1758">
            <v>0</v>
          </cell>
          <cell r="N1758" t="str">
            <v>X</v>
          </cell>
          <cell r="W1758" t="str">
            <v>020</v>
          </cell>
        </row>
        <row r="1759">
          <cell r="F1759" t="str">
            <v>X</v>
          </cell>
          <cell r="G1759" t="str">
            <v>X</v>
          </cell>
          <cell r="H1759">
            <v>0</v>
          </cell>
          <cell r="I1759">
            <v>0</v>
          </cell>
          <cell r="M1759">
            <v>0</v>
          </cell>
          <cell r="N1759" t="str">
            <v>X</v>
          </cell>
        </row>
        <row r="1760">
          <cell r="F1760" t="str">
            <v>X</v>
          </cell>
          <cell r="G1760" t="str">
            <v>X</v>
          </cell>
          <cell r="H1760">
            <v>0</v>
          </cell>
          <cell r="I1760">
            <v>0</v>
          </cell>
          <cell r="M1760">
            <v>0</v>
          </cell>
          <cell r="N1760" t="str">
            <v>X</v>
          </cell>
        </row>
        <row r="1761">
          <cell r="F1761" t="str">
            <v>X</v>
          </cell>
          <cell r="G1761" t="str">
            <v>X</v>
          </cell>
          <cell r="I1761">
            <v>0</v>
          </cell>
          <cell r="M1761">
            <v>0</v>
          </cell>
          <cell r="N1761" t="str">
            <v>X</v>
          </cell>
          <cell r="W1761" t="str">
            <v>021</v>
          </cell>
        </row>
        <row r="1762">
          <cell r="F1762" t="str">
            <v>X</v>
          </cell>
          <cell r="G1762" t="str">
            <v>X</v>
          </cell>
          <cell r="I1762">
            <v>0</v>
          </cell>
          <cell r="M1762">
            <v>0</v>
          </cell>
          <cell r="N1762" t="str">
            <v>X</v>
          </cell>
          <cell r="W1762" t="str">
            <v>021</v>
          </cell>
        </row>
        <row r="1763">
          <cell r="F1763" t="str">
            <v>X</v>
          </cell>
          <cell r="G1763" t="str">
            <v>X</v>
          </cell>
          <cell r="H1763">
            <v>0</v>
          </cell>
          <cell r="I1763">
            <v>0</v>
          </cell>
          <cell r="M1763">
            <v>0</v>
          </cell>
          <cell r="N1763" t="str">
            <v>X</v>
          </cell>
        </row>
        <row r="1764">
          <cell r="F1764" t="str">
            <v>X</v>
          </cell>
          <cell r="G1764" t="str">
            <v>X</v>
          </cell>
          <cell r="I1764">
            <v>0</v>
          </cell>
          <cell r="M1764">
            <v>0</v>
          </cell>
          <cell r="N1764" t="str">
            <v>X</v>
          </cell>
          <cell r="W1764" t="str">
            <v>021</v>
          </cell>
        </row>
        <row r="1765">
          <cell r="F1765" t="str">
            <v>X</v>
          </cell>
          <cell r="G1765" t="str">
            <v>X</v>
          </cell>
          <cell r="I1765">
            <v>0</v>
          </cell>
          <cell r="M1765">
            <v>0</v>
          </cell>
          <cell r="N1765" t="str">
            <v>X</v>
          </cell>
          <cell r="W1765" t="str">
            <v>021</v>
          </cell>
        </row>
        <row r="1766">
          <cell r="F1766" t="str">
            <v>X</v>
          </cell>
          <cell r="G1766" t="str">
            <v>X</v>
          </cell>
          <cell r="H1766">
            <v>0</v>
          </cell>
          <cell r="I1766">
            <v>0</v>
          </cell>
          <cell r="M1766">
            <v>0</v>
          </cell>
          <cell r="N1766" t="str">
            <v>X</v>
          </cell>
        </row>
        <row r="1767">
          <cell r="F1767" t="str">
            <v>X</v>
          </cell>
          <cell r="G1767" t="str">
            <v>X</v>
          </cell>
          <cell r="I1767">
            <v>0</v>
          </cell>
          <cell r="M1767">
            <v>0</v>
          </cell>
          <cell r="N1767" t="str">
            <v>X</v>
          </cell>
          <cell r="W1767" t="str">
            <v>021</v>
          </cell>
        </row>
        <row r="1768">
          <cell r="F1768" t="str">
            <v>X</v>
          </cell>
          <cell r="G1768" t="str">
            <v>X</v>
          </cell>
          <cell r="I1768">
            <v>0</v>
          </cell>
          <cell r="M1768">
            <v>0</v>
          </cell>
          <cell r="N1768" t="str">
            <v>X</v>
          </cell>
          <cell r="W1768" t="str">
            <v>021</v>
          </cell>
        </row>
        <row r="1769">
          <cell r="F1769" t="str">
            <v>X</v>
          </cell>
          <cell r="G1769" t="str">
            <v>X</v>
          </cell>
          <cell r="I1769">
            <v>0</v>
          </cell>
          <cell r="M1769">
            <v>0</v>
          </cell>
          <cell r="N1769" t="str">
            <v>X</v>
          </cell>
          <cell r="W1769" t="str">
            <v>021</v>
          </cell>
        </row>
        <row r="1770">
          <cell r="F1770" t="str">
            <v>X</v>
          </cell>
          <cell r="G1770" t="str">
            <v>X</v>
          </cell>
          <cell r="I1770">
            <v>0</v>
          </cell>
          <cell r="M1770">
            <v>0</v>
          </cell>
          <cell r="N1770" t="str">
            <v>X</v>
          </cell>
          <cell r="W1770" t="str">
            <v>021</v>
          </cell>
        </row>
        <row r="1771">
          <cell r="F1771" t="str">
            <v>X</v>
          </cell>
          <cell r="G1771" t="str">
            <v>X</v>
          </cell>
          <cell r="I1771">
            <v>0</v>
          </cell>
          <cell r="M1771">
            <v>0</v>
          </cell>
          <cell r="N1771" t="str">
            <v>X</v>
          </cell>
          <cell r="W1771" t="str">
            <v>021</v>
          </cell>
        </row>
        <row r="1772">
          <cell r="F1772" t="str">
            <v>X</v>
          </cell>
          <cell r="G1772" t="str">
            <v>X</v>
          </cell>
          <cell r="I1772">
            <v>0</v>
          </cell>
          <cell r="M1772">
            <v>0</v>
          </cell>
          <cell r="N1772" t="str">
            <v>X</v>
          </cell>
          <cell r="W1772" t="str">
            <v>021</v>
          </cell>
        </row>
        <row r="1773">
          <cell r="F1773" t="str">
            <v>X</v>
          </cell>
          <cell r="G1773" t="str">
            <v>X</v>
          </cell>
          <cell r="I1773">
            <v>0</v>
          </cell>
          <cell r="M1773">
            <v>0</v>
          </cell>
          <cell r="N1773" t="str">
            <v>X</v>
          </cell>
          <cell r="W1773" t="str">
            <v>021</v>
          </cell>
        </row>
        <row r="1774">
          <cell r="F1774" t="str">
            <v>X</v>
          </cell>
          <cell r="G1774" t="str">
            <v>X</v>
          </cell>
          <cell r="I1774">
            <v>0</v>
          </cell>
          <cell r="M1774">
            <v>0</v>
          </cell>
          <cell r="N1774" t="str">
            <v>X</v>
          </cell>
          <cell r="W1774" t="str">
            <v>021</v>
          </cell>
        </row>
        <row r="1775">
          <cell r="F1775" t="str">
            <v>X</v>
          </cell>
          <cell r="G1775" t="str">
            <v>X</v>
          </cell>
          <cell r="H1775">
            <v>0</v>
          </cell>
          <cell r="I1775">
            <v>0</v>
          </cell>
          <cell r="M1775">
            <v>0</v>
          </cell>
          <cell r="N1775" t="str">
            <v>X</v>
          </cell>
        </row>
        <row r="1776">
          <cell r="F1776" t="str">
            <v>X</v>
          </cell>
          <cell r="G1776" t="str">
            <v>X</v>
          </cell>
          <cell r="I1776">
            <v>0</v>
          </cell>
          <cell r="M1776">
            <v>0</v>
          </cell>
          <cell r="N1776" t="str">
            <v>X</v>
          </cell>
          <cell r="W1776" t="str">
            <v>021</v>
          </cell>
        </row>
        <row r="1777">
          <cell r="F1777" t="str">
            <v>X</v>
          </cell>
          <cell r="G1777" t="str">
            <v>X</v>
          </cell>
          <cell r="I1777">
            <v>0</v>
          </cell>
          <cell r="M1777">
            <v>0</v>
          </cell>
          <cell r="N1777" t="str">
            <v>X</v>
          </cell>
          <cell r="W1777" t="str">
            <v>021</v>
          </cell>
        </row>
        <row r="1778">
          <cell r="F1778" t="str">
            <v>X</v>
          </cell>
          <cell r="G1778" t="str">
            <v>X</v>
          </cell>
          <cell r="I1778">
            <v>0</v>
          </cell>
          <cell r="M1778">
            <v>0</v>
          </cell>
          <cell r="N1778" t="str">
            <v>X</v>
          </cell>
          <cell r="W1778" t="str">
            <v>021</v>
          </cell>
        </row>
        <row r="1779">
          <cell r="F1779" t="str">
            <v>X</v>
          </cell>
          <cell r="G1779" t="str">
            <v>X</v>
          </cell>
          <cell r="I1779">
            <v>0</v>
          </cell>
          <cell r="M1779">
            <v>0</v>
          </cell>
          <cell r="N1779" t="str">
            <v>X</v>
          </cell>
          <cell r="W1779" t="str">
            <v>021</v>
          </cell>
        </row>
        <row r="1780">
          <cell r="F1780" t="str">
            <v>X</v>
          </cell>
          <cell r="G1780" t="str">
            <v>X</v>
          </cell>
          <cell r="I1780">
            <v>0</v>
          </cell>
          <cell r="M1780">
            <v>0</v>
          </cell>
          <cell r="N1780" t="str">
            <v>X</v>
          </cell>
          <cell r="W1780" t="str">
            <v>021</v>
          </cell>
        </row>
        <row r="1781">
          <cell r="F1781" t="str">
            <v>X</v>
          </cell>
          <cell r="G1781" t="str">
            <v>X</v>
          </cell>
          <cell r="I1781">
            <v>0</v>
          </cell>
          <cell r="M1781">
            <v>0</v>
          </cell>
          <cell r="N1781" t="str">
            <v>X</v>
          </cell>
          <cell r="W1781" t="str">
            <v>021</v>
          </cell>
        </row>
        <row r="1782">
          <cell r="F1782" t="str">
            <v>X</v>
          </cell>
          <cell r="G1782" t="str">
            <v>X</v>
          </cell>
          <cell r="I1782">
            <v>0</v>
          </cell>
          <cell r="M1782">
            <v>0</v>
          </cell>
          <cell r="N1782" t="str">
            <v>X</v>
          </cell>
          <cell r="W1782" t="str">
            <v>021</v>
          </cell>
        </row>
        <row r="1783">
          <cell r="F1783" t="str">
            <v>X</v>
          </cell>
          <cell r="G1783" t="str">
            <v>X</v>
          </cell>
          <cell r="H1783">
            <v>0</v>
          </cell>
          <cell r="I1783">
            <v>0</v>
          </cell>
          <cell r="M1783">
            <v>0</v>
          </cell>
          <cell r="N1783" t="str">
            <v>X</v>
          </cell>
        </row>
        <row r="1784">
          <cell r="F1784" t="str">
            <v>X</v>
          </cell>
          <cell r="G1784" t="str">
            <v>X</v>
          </cell>
          <cell r="I1784">
            <v>0</v>
          </cell>
          <cell r="M1784">
            <v>0</v>
          </cell>
          <cell r="N1784" t="str">
            <v>X</v>
          </cell>
          <cell r="W1784" t="str">
            <v>021</v>
          </cell>
        </row>
        <row r="1785">
          <cell r="F1785" t="str">
            <v>X</v>
          </cell>
          <cell r="G1785" t="str">
            <v>X</v>
          </cell>
          <cell r="I1785">
            <v>0</v>
          </cell>
          <cell r="M1785">
            <v>0</v>
          </cell>
          <cell r="N1785" t="str">
            <v>X</v>
          </cell>
          <cell r="W1785" t="str">
            <v>021</v>
          </cell>
        </row>
        <row r="1786">
          <cell r="F1786" t="str">
            <v>X</v>
          </cell>
          <cell r="G1786" t="str">
            <v>X</v>
          </cell>
          <cell r="I1786">
            <v>0</v>
          </cell>
          <cell r="M1786">
            <v>0</v>
          </cell>
          <cell r="N1786" t="str">
            <v>X</v>
          </cell>
          <cell r="W1786" t="str">
            <v>021</v>
          </cell>
        </row>
        <row r="1787">
          <cell r="F1787" t="str">
            <v>X</v>
          </cell>
          <cell r="G1787" t="str">
            <v>X</v>
          </cell>
          <cell r="H1787">
            <v>0</v>
          </cell>
          <cell r="I1787">
            <v>0</v>
          </cell>
          <cell r="M1787">
            <v>0</v>
          </cell>
          <cell r="N1787" t="str">
            <v>X</v>
          </cell>
        </row>
        <row r="1788">
          <cell r="F1788" t="str">
            <v>X</v>
          </cell>
          <cell r="G1788" t="str">
            <v>X</v>
          </cell>
          <cell r="I1788">
            <v>0</v>
          </cell>
          <cell r="M1788">
            <v>0</v>
          </cell>
          <cell r="N1788" t="str">
            <v>X</v>
          </cell>
          <cell r="W1788" t="str">
            <v>021</v>
          </cell>
        </row>
        <row r="1789">
          <cell r="F1789" t="str">
            <v>X</v>
          </cell>
          <cell r="G1789" t="str">
            <v>X</v>
          </cell>
          <cell r="I1789">
            <v>0</v>
          </cell>
          <cell r="M1789">
            <v>0</v>
          </cell>
          <cell r="N1789" t="str">
            <v>X</v>
          </cell>
          <cell r="W1789" t="str">
            <v>021</v>
          </cell>
        </row>
        <row r="1790">
          <cell r="F1790" t="str">
            <v>X</v>
          </cell>
          <cell r="G1790" t="str">
            <v>X</v>
          </cell>
          <cell r="I1790">
            <v>0</v>
          </cell>
          <cell r="M1790">
            <v>0</v>
          </cell>
          <cell r="N1790" t="str">
            <v>X</v>
          </cell>
          <cell r="W1790" t="str">
            <v>021</v>
          </cell>
        </row>
        <row r="1791">
          <cell r="F1791" t="str">
            <v>X</v>
          </cell>
          <cell r="G1791" t="str">
            <v>X</v>
          </cell>
          <cell r="I1791">
            <v>0</v>
          </cell>
          <cell r="M1791">
            <v>0</v>
          </cell>
          <cell r="N1791" t="str">
            <v>X</v>
          </cell>
          <cell r="W1791" t="str">
            <v>021</v>
          </cell>
        </row>
        <row r="1792">
          <cell r="F1792" t="str">
            <v>X</v>
          </cell>
          <cell r="G1792" t="str">
            <v>X</v>
          </cell>
          <cell r="I1792">
            <v>0</v>
          </cell>
          <cell r="M1792">
            <v>0</v>
          </cell>
          <cell r="N1792" t="str">
            <v>X</v>
          </cell>
          <cell r="W1792" t="str">
            <v>021</v>
          </cell>
        </row>
        <row r="1793">
          <cell r="F1793" t="str">
            <v>X</v>
          </cell>
          <cell r="G1793" t="str">
            <v>X</v>
          </cell>
          <cell r="H1793">
            <v>0</v>
          </cell>
          <cell r="I1793">
            <v>0</v>
          </cell>
          <cell r="M1793">
            <v>0</v>
          </cell>
          <cell r="N1793" t="str">
            <v>X</v>
          </cell>
        </row>
        <row r="1794">
          <cell r="F1794" t="str">
            <v>X</v>
          </cell>
          <cell r="G1794" t="str">
            <v>X</v>
          </cell>
          <cell r="I1794">
            <v>0</v>
          </cell>
          <cell r="M1794">
            <v>0</v>
          </cell>
          <cell r="N1794" t="str">
            <v>X</v>
          </cell>
          <cell r="W1794" t="str">
            <v>021</v>
          </cell>
        </row>
        <row r="1795">
          <cell r="F1795" t="str">
            <v>X</v>
          </cell>
          <cell r="G1795" t="str">
            <v>X</v>
          </cell>
          <cell r="I1795">
            <v>0</v>
          </cell>
          <cell r="M1795">
            <v>0</v>
          </cell>
          <cell r="N1795" t="str">
            <v>X</v>
          </cell>
          <cell r="W1795" t="str">
            <v>021</v>
          </cell>
        </row>
        <row r="1796">
          <cell r="F1796" t="str">
            <v>X</v>
          </cell>
          <cell r="G1796" t="str">
            <v>X</v>
          </cell>
          <cell r="H1796">
            <v>0</v>
          </cell>
          <cell r="I1796">
            <v>0</v>
          </cell>
          <cell r="M1796">
            <v>0</v>
          </cell>
          <cell r="N1796" t="str">
            <v>X</v>
          </cell>
        </row>
        <row r="1797">
          <cell r="F1797" t="str">
            <v>X</v>
          </cell>
          <cell r="G1797" t="str">
            <v>X</v>
          </cell>
          <cell r="I1797">
            <v>0</v>
          </cell>
          <cell r="M1797">
            <v>0</v>
          </cell>
          <cell r="N1797" t="str">
            <v>X</v>
          </cell>
          <cell r="W1797" t="str">
            <v>021</v>
          </cell>
        </row>
        <row r="1798">
          <cell r="F1798" t="str">
            <v>X</v>
          </cell>
          <cell r="G1798" t="str">
            <v>X</v>
          </cell>
          <cell r="I1798">
            <v>0</v>
          </cell>
          <cell r="M1798">
            <v>0</v>
          </cell>
          <cell r="N1798" t="str">
            <v>X</v>
          </cell>
          <cell r="W1798" t="str">
            <v>021</v>
          </cell>
        </row>
        <row r="1799">
          <cell r="F1799" t="str">
            <v>X</v>
          </cell>
          <cell r="G1799" t="str">
            <v>X</v>
          </cell>
          <cell r="I1799">
            <v>0</v>
          </cell>
          <cell r="M1799">
            <v>0</v>
          </cell>
          <cell r="N1799" t="str">
            <v>X</v>
          </cell>
          <cell r="W1799" t="str">
            <v>021</v>
          </cell>
        </row>
        <row r="1800">
          <cell r="F1800" t="str">
            <v>X</v>
          </cell>
          <cell r="G1800" t="str">
            <v>X</v>
          </cell>
          <cell r="I1800">
            <v>0</v>
          </cell>
          <cell r="M1800">
            <v>0</v>
          </cell>
          <cell r="N1800" t="str">
            <v>X</v>
          </cell>
          <cell r="W1800" t="str">
            <v>021</v>
          </cell>
        </row>
        <row r="1801">
          <cell r="F1801" t="str">
            <v>X</v>
          </cell>
          <cell r="G1801" t="str">
            <v>X</v>
          </cell>
          <cell r="I1801">
            <v>0</v>
          </cell>
          <cell r="M1801">
            <v>0</v>
          </cell>
          <cell r="N1801" t="str">
            <v>X</v>
          </cell>
          <cell r="W1801" t="str">
            <v>021</v>
          </cell>
        </row>
        <row r="1802">
          <cell r="F1802" t="str">
            <v>X</v>
          </cell>
          <cell r="G1802" t="str">
            <v>X</v>
          </cell>
          <cell r="I1802">
            <v>0</v>
          </cell>
          <cell r="M1802">
            <v>0</v>
          </cell>
          <cell r="N1802" t="str">
            <v>X</v>
          </cell>
          <cell r="W1802" t="str">
            <v>021</v>
          </cell>
        </row>
        <row r="1803">
          <cell r="F1803" t="str">
            <v>X</v>
          </cell>
          <cell r="G1803" t="str">
            <v>X</v>
          </cell>
          <cell r="I1803">
            <v>0</v>
          </cell>
          <cell r="M1803">
            <v>0</v>
          </cell>
          <cell r="N1803" t="str">
            <v>X</v>
          </cell>
          <cell r="W1803" t="str">
            <v>021</v>
          </cell>
        </row>
        <row r="1804">
          <cell r="F1804" t="str">
            <v>X</v>
          </cell>
          <cell r="G1804" t="str">
            <v>X</v>
          </cell>
          <cell r="I1804">
            <v>0</v>
          </cell>
          <cell r="M1804">
            <v>0</v>
          </cell>
          <cell r="N1804" t="str">
            <v>X</v>
          </cell>
          <cell r="W1804" t="str">
            <v>021</v>
          </cell>
        </row>
        <row r="1805">
          <cell r="F1805" t="str">
            <v>X</v>
          </cell>
          <cell r="G1805" t="str">
            <v>X</v>
          </cell>
          <cell r="I1805">
            <v>0</v>
          </cell>
          <cell r="M1805">
            <v>0</v>
          </cell>
          <cell r="N1805" t="str">
            <v>X</v>
          </cell>
          <cell r="W1805" t="str">
            <v>021</v>
          </cell>
        </row>
        <row r="1806">
          <cell r="F1806" t="str">
            <v>X</v>
          </cell>
          <cell r="G1806" t="str">
            <v>X</v>
          </cell>
          <cell r="H1806">
            <v>0</v>
          </cell>
          <cell r="I1806">
            <v>0</v>
          </cell>
          <cell r="M1806">
            <v>0</v>
          </cell>
          <cell r="N1806">
            <v>0</v>
          </cell>
          <cell r="W1806" t="str">
            <v>010</v>
          </cell>
        </row>
        <row r="1807">
          <cell r="F1807" t="str">
            <v>X</v>
          </cell>
          <cell r="G1807" t="str">
            <v>X</v>
          </cell>
          <cell r="H1807">
            <v>0</v>
          </cell>
          <cell r="I1807">
            <v>0</v>
          </cell>
          <cell r="M1807">
            <v>0</v>
          </cell>
          <cell r="N1807" t="str">
            <v>X</v>
          </cell>
        </row>
        <row r="1808">
          <cell r="F1808" t="str">
            <v>X</v>
          </cell>
          <cell r="G1808" t="str">
            <v>X</v>
          </cell>
          <cell r="H1808">
            <v>0</v>
          </cell>
          <cell r="I1808">
            <v>0</v>
          </cell>
          <cell r="M1808">
            <v>0</v>
          </cell>
          <cell r="N1808" t="str">
            <v>X</v>
          </cell>
        </row>
        <row r="1809">
          <cell r="F1809" t="str">
            <v>X</v>
          </cell>
          <cell r="G1809" t="str">
            <v>X</v>
          </cell>
          <cell r="I1809">
            <v>0</v>
          </cell>
          <cell r="M1809">
            <v>0</v>
          </cell>
          <cell r="N1809" t="str">
            <v>X</v>
          </cell>
          <cell r="W1809" t="str">
            <v>011</v>
          </cell>
        </row>
        <row r="1810">
          <cell r="F1810" t="str">
            <v>X</v>
          </cell>
          <cell r="G1810" t="str">
            <v>X</v>
          </cell>
          <cell r="I1810">
            <v>0</v>
          </cell>
          <cell r="M1810">
            <v>0</v>
          </cell>
          <cell r="N1810" t="str">
            <v>X</v>
          </cell>
          <cell r="W1810" t="str">
            <v>011</v>
          </cell>
        </row>
        <row r="1811">
          <cell r="F1811" t="str">
            <v>X</v>
          </cell>
          <cell r="G1811" t="str">
            <v>X</v>
          </cell>
          <cell r="H1811">
            <v>0</v>
          </cell>
          <cell r="I1811">
            <v>0</v>
          </cell>
          <cell r="M1811">
            <v>0</v>
          </cell>
          <cell r="N1811" t="str">
            <v>X</v>
          </cell>
        </row>
        <row r="1812">
          <cell r="F1812" t="str">
            <v>X</v>
          </cell>
          <cell r="G1812" t="str">
            <v>X</v>
          </cell>
          <cell r="I1812">
            <v>0</v>
          </cell>
          <cell r="M1812">
            <v>0</v>
          </cell>
          <cell r="N1812" t="str">
            <v>X</v>
          </cell>
          <cell r="W1812" t="str">
            <v>011</v>
          </cell>
        </row>
        <row r="1813">
          <cell r="F1813" t="str">
            <v>X</v>
          </cell>
          <cell r="G1813" t="str">
            <v>X</v>
          </cell>
          <cell r="I1813">
            <v>0</v>
          </cell>
          <cell r="M1813">
            <v>0</v>
          </cell>
          <cell r="N1813" t="str">
            <v>X</v>
          </cell>
          <cell r="W1813" t="str">
            <v>011</v>
          </cell>
        </row>
        <row r="1814">
          <cell r="F1814" t="str">
            <v>X</v>
          </cell>
          <cell r="G1814" t="str">
            <v>X</v>
          </cell>
          <cell r="H1814">
            <v>0</v>
          </cell>
          <cell r="I1814">
            <v>0</v>
          </cell>
          <cell r="M1814">
            <v>0</v>
          </cell>
          <cell r="N1814" t="str">
            <v>X</v>
          </cell>
        </row>
        <row r="1815">
          <cell r="F1815" t="str">
            <v>X</v>
          </cell>
          <cell r="G1815" t="str">
            <v>X</v>
          </cell>
          <cell r="I1815">
            <v>0</v>
          </cell>
          <cell r="M1815">
            <v>0</v>
          </cell>
          <cell r="N1815" t="str">
            <v>X</v>
          </cell>
          <cell r="W1815" t="str">
            <v>011</v>
          </cell>
        </row>
        <row r="1816">
          <cell r="F1816" t="str">
            <v>X</v>
          </cell>
          <cell r="G1816" t="str">
            <v>X</v>
          </cell>
          <cell r="I1816">
            <v>0</v>
          </cell>
          <cell r="M1816">
            <v>0</v>
          </cell>
          <cell r="N1816" t="str">
            <v>X</v>
          </cell>
          <cell r="W1816" t="str">
            <v>011</v>
          </cell>
        </row>
        <row r="1817">
          <cell r="F1817" t="str">
            <v>X</v>
          </cell>
          <cell r="G1817" t="str">
            <v>X</v>
          </cell>
          <cell r="I1817">
            <v>0</v>
          </cell>
          <cell r="M1817">
            <v>0</v>
          </cell>
          <cell r="N1817" t="str">
            <v>X</v>
          </cell>
          <cell r="W1817" t="str">
            <v>011</v>
          </cell>
        </row>
        <row r="1818">
          <cell r="F1818" t="str">
            <v>X</v>
          </cell>
          <cell r="G1818" t="str">
            <v>X</v>
          </cell>
          <cell r="I1818">
            <v>0</v>
          </cell>
          <cell r="M1818">
            <v>0</v>
          </cell>
          <cell r="N1818" t="str">
            <v>X</v>
          </cell>
          <cell r="W1818" t="str">
            <v>011</v>
          </cell>
        </row>
        <row r="1819">
          <cell r="F1819" t="str">
            <v>X</v>
          </cell>
          <cell r="G1819" t="str">
            <v>X</v>
          </cell>
          <cell r="I1819">
            <v>0</v>
          </cell>
          <cell r="M1819">
            <v>0</v>
          </cell>
          <cell r="N1819" t="str">
            <v>X</v>
          </cell>
          <cell r="W1819" t="str">
            <v>011</v>
          </cell>
        </row>
        <row r="1820">
          <cell r="F1820" t="str">
            <v>X</v>
          </cell>
          <cell r="G1820" t="str">
            <v>X</v>
          </cell>
          <cell r="I1820">
            <v>0</v>
          </cell>
          <cell r="M1820">
            <v>0</v>
          </cell>
          <cell r="N1820" t="str">
            <v>X</v>
          </cell>
          <cell r="W1820" t="str">
            <v>011</v>
          </cell>
        </row>
        <row r="1821">
          <cell r="F1821" t="str">
            <v>X</v>
          </cell>
          <cell r="G1821" t="str">
            <v>X</v>
          </cell>
          <cell r="I1821">
            <v>0</v>
          </cell>
          <cell r="M1821">
            <v>0</v>
          </cell>
          <cell r="N1821" t="str">
            <v>X</v>
          </cell>
          <cell r="W1821" t="str">
            <v>011</v>
          </cell>
        </row>
        <row r="1822">
          <cell r="F1822" t="str">
            <v>X</v>
          </cell>
          <cell r="G1822" t="str">
            <v>X</v>
          </cell>
          <cell r="I1822">
            <v>0</v>
          </cell>
          <cell r="M1822">
            <v>0</v>
          </cell>
          <cell r="N1822" t="str">
            <v>X</v>
          </cell>
          <cell r="W1822" t="str">
            <v>011</v>
          </cell>
        </row>
        <row r="1823">
          <cell r="F1823" t="str">
            <v>X</v>
          </cell>
          <cell r="G1823" t="str">
            <v>X</v>
          </cell>
          <cell r="H1823">
            <v>0</v>
          </cell>
          <cell r="I1823">
            <v>0</v>
          </cell>
          <cell r="M1823">
            <v>0</v>
          </cell>
          <cell r="N1823" t="str">
            <v>X</v>
          </cell>
        </row>
        <row r="1824">
          <cell r="F1824" t="str">
            <v>X</v>
          </cell>
          <cell r="G1824" t="str">
            <v>X</v>
          </cell>
          <cell r="I1824">
            <v>0</v>
          </cell>
          <cell r="M1824">
            <v>0</v>
          </cell>
          <cell r="N1824" t="str">
            <v>X</v>
          </cell>
          <cell r="W1824" t="str">
            <v>011</v>
          </cell>
        </row>
        <row r="1825">
          <cell r="F1825" t="str">
            <v>X</v>
          </cell>
          <cell r="G1825" t="str">
            <v>X</v>
          </cell>
          <cell r="I1825">
            <v>0</v>
          </cell>
          <cell r="M1825">
            <v>0</v>
          </cell>
          <cell r="N1825" t="str">
            <v>X</v>
          </cell>
          <cell r="W1825" t="str">
            <v>011</v>
          </cell>
        </row>
        <row r="1826">
          <cell r="F1826" t="str">
            <v>X</v>
          </cell>
          <cell r="G1826" t="str">
            <v>X</v>
          </cell>
          <cell r="I1826">
            <v>0</v>
          </cell>
          <cell r="M1826">
            <v>0</v>
          </cell>
          <cell r="N1826" t="str">
            <v>X</v>
          </cell>
          <cell r="W1826" t="str">
            <v>011</v>
          </cell>
        </row>
        <row r="1827">
          <cell r="F1827" t="str">
            <v>X</v>
          </cell>
          <cell r="G1827" t="str">
            <v>X</v>
          </cell>
          <cell r="I1827">
            <v>0</v>
          </cell>
          <cell r="M1827">
            <v>0</v>
          </cell>
          <cell r="N1827" t="str">
            <v>X</v>
          </cell>
          <cell r="W1827" t="str">
            <v>011</v>
          </cell>
        </row>
        <row r="1828">
          <cell r="F1828" t="str">
            <v>X</v>
          </cell>
          <cell r="G1828" t="str">
            <v>X</v>
          </cell>
          <cell r="I1828">
            <v>0</v>
          </cell>
          <cell r="M1828">
            <v>0</v>
          </cell>
          <cell r="N1828" t="str">
            <v>X</v>
          </cell>
          <cell r="W1828" t="str">
            <v>011</v>
          </cell>
        </row>
        <row r="1829">
          <cell r="F1829" t="str">
            <v>X</v>
          </cell>
          <cell r="G1829" t="str">
            <v>X</v>
          </cell>
          <cell r="I1829">
            <v>0</v>
          </cell>
          <cell r="M1829">
            <v>0</v>
          </cell>
          <cell r="N1829" t="str">
            <v>X</v>
          </cell>
          <cell r="W1829" t="str">
            <v>011</v>
          </cell>
        </row>
        <row r="1830">
          <cell r="F1830" t="str">
            <v>X</v>
          </cell>
          <cell r="G1830" t="str">
            <v>X</v>
          </cell>
          <cell r="I1830">
            <v>0</v>
          </cell>
          <cell r="M1830">
            <v>0</v>
          </cell>
          <cell r="N1830" t="str">
            <v>X</v>
          </cell>
          <cell r="W1830" t="str">
            <v>011</v>
          </cell>
        </row>
        <row r="1831">
          <cell r="F1831" t="str">
            <v>X</v>
          </cell>
          <cell r="G1831" t="str">
            <v>X</v>
          </cell>
          <cell r="H1831">
            <v>0</v>
          </cell>
          <cell r="I1831">
            <v>0</v>
          </cell>
          <cell r="M1831">
            <v>0</v>
          </cell>
          <cell r="N1831" t="str">
            <v>X</v>
          </cell>
        </row>
        <row r="1832">
          <cell r="F1832" t="str">
            <v>X</v>
          </cell>
          <cell r="G1832" t="str">
            <v>X</v>
          </cell>
          <cell r="I1832">
            <v>0</v>
          </cell>
          <cell r="M1832">
            <v>0</v>
          </cell>
          <cell r="N1832" t="str">
            <v>X</v>
          </cell>
          <cell r="W1832" t="str">
            <v>011</v>
          </cell>
        </row>
        <row r="1833">
          <cell r="F1833" t="str">
            <v>X</v>
          </cell>
          <cell r="G1833" t="str">
            <v>X</v>
          </cell>
          <cell r="I1833">
            <v>0</v>
          </cell>
          <cell r="M1833">
            <v>0</v>
          </cell>
          <cell r="N1833" t="str">
            <v>X</v>
          </cell>
          <cell r="W1833" t="str">
            <v>011</v>
          </cell>
        </row>
        <row r="1834">
          <cell r="F1834" t="str">
            <v>X</v>
          </cell>
          <cell r="G1834" t="str">
            <v>X</v>
          </cell>
          <cell r="I1834">
            <v>0</v>
          </cell>
          <cell r="M1834">
            <v>0</v>
          </cell>
          <cell r="N1834" t="str">
            <v>X</v>
          </cell>
          <cell r="W1834" t="str">
            <v>011</v>
          </cell>
        </row>
        <row r="1835">
          <cell r="F1835" t="str">
            <v>X</v>
          </cell>
          <cell r="G1835" t="str">
            <v>X</v>
          </cell>
          <cell r="H1835">
            <v>0</v>
          </cell>
          <cell r="I1835">
            <v>0</v>
          </cell>
          <cell r="M1835">
            <v>0</v>
          </cell>
          <cell r="N1835" t="str">
            <v>X</v>
          </cell>
        </row>
        <row r="1836">
          <cell r="F1836" t="str">
            <v>X</v>
          </cell>
          <cell r="G1836" t="str">
            <v>X</v>
          </cell>
          <cell r="I1836">
            <v>0</v>
          </cell>
          <cell r="M1836">
            <v>0</v>
          </cell>
          <cell r="N1836" t="str">
            <v>X</v>
          </cell>
          <cell r="W1836" t="str">
            <v>011</v>
          </cell>
        </row>
        <row r="1837">
          <cell r="F1837" t="str">
            <v>X</v>
          </cell>
          <cell r="G1837" t="str">
            <v>X</v>
          </cell>
          <cell r="I1837">
            <v>0</v>
          </cell>
          <cell r="M1837">
            <v>0</v>
          </cell>
          <cell r="N1837" t="str">
            <v>X</v>
          </cell>
          <cell r="W1837" t="str">
            <v>011</v>
          </cell>
        </row>
        <row r="1838">
          <cell r="F1838" t="str">
            <v>X</v>
          </cell>
          <cell r="G1838" t="str">
            <v>X</v>
          </cell>
          <cell r="I1838">
            <v>0</v>
          </cell>
          <cell r="M1838">
            <v>0</v>
          </cell>
          <cell r="N1838" t="str">
            <v>X</v>
          </cell>
          <cell r="W1838" t="str">
            <v>011</v>
          </cell>
        </row>
        <row r="1839">
          <cell r="F1839" t="str">
            <v>X</v>
          </cell>
          <cell r="G1839" t="str">
            <v>X</v>
          </cell>
          <cell r="I1839">
            <v>0</v>
          </cell>
          <cell r="M1839">
            <v>0</v>
          </cell>
          <cell r="N1839" t="str">
            <v>X</v>
          </cell>
          <cell r="W1839" t="str">
            <v>011</v>
          </cell>
        </row>
        <row r="1840">
          <cell r="F1840" t="str">
            <v>X</v>
          </cell>
          <cell r="G1840" t="str">
            <v>X</v>
          </cell>
          <cell r="I1840">
            <v>0</v>
          </cell>
          <cell r="M1840">
            <v>0</v>
          </cell>
          <cell r="N1840" t="str">
            <v>X</v>
          </cell>
          <cell r="W1840" t="str">
            <v>011</v>
          </cell>
        </row>
        <row r="1841">
          <cell r="F1841" t="str">
            <v>X</v>
          </cell>
          <cell r="G1841" t="str">
            <v>X</v>
          </cell>
          <cell r="H1841">
            <v>0</v>
          </cell>
          <cell r="I1841">
            <v>0</v>
          </cell>
          <cell r="M1841">
            <v>0</v>
          </cell>
          <cell r="N1841" t="str">
            <v>X</v>
          </cell>
        </row>
        <row r="1842">
          <cell r="F1842" t="str">
            <v>X</v>
          </cell>
          <cell r="G1842" t="str">
            <v>X</v>
          </cell>
          <cell r="I1842">
            <v>0</v>
          </cell>
          <cell r="M1842">
            <v>0</v>
          </cell>
          <cell r="N1842" t="str">
            <v>X</v>
          </cell>
          <cell r="W1842" t="str">
            <v>011</v>
          </cell>
        </row>
        <row r="1843">
          <cell r="F1843" t="str">
            <v>X</v>
          </cell>
          <cell r="G1843" t="str">
            <v>X</v>
          </cell>
          <cell r="I1843">
            <v>0</v>
          </cell>
          <cell r="M1843">
            <v>0</v>
          </cell>
          <cell r="N1843" t="str">
            <v>X</v>
          </cell>
          <cell r="W1843" t="str">
            <v>011</v>
          </cell>
        </row>
        <row r="1844">
          <cell r="F1844" t="str">
            <v>X</v>
          </cell>
          <cell r="G1844" t="str">
            <v>X</v>
          </cell>
          <cell r="H1844">
            <v>0</v>
          </cell>
          <cell r="I1844">
            <v>0</v>
          </cell>
          <cell r="M1844">
            <v>0</v>
          </cell>
          <cell r="N1844" t="str">
            <v>X</v>
          </cell>
        </row>
        <row r="1845">
          <cell r="F1845" t="str">
            <v>X</v>
          </cell>
          <cell r="G1845" t="str">
            <v>X</v>
          </cell>
          <cell r="I1845">
            <v>0</v>
          </cell>
          <cell r="M1845">
            <v>0</v>
          </cell>
          <cell r="N1845" t="str">
            <v>X</v>
          </cell>
          <cell r="W1845" t="str">
            <v>011</v>
          </cell>
        </row>
        <row r="1846">
          <cell r="F1846" t="str">
            <v>X</v>
          </cell>
          <cell r="G1846" t="str">
            <v>X</v>
          </cell>
          <cell r="I1846">
            <v>0</v>
          </cell>
          <cell r="M1846">
            <v>0</v>
          </cell>
          <cell r="N1846" t="str">
            <v>X</v>
          </cell>
          <cell r="W1846" t="str">
            <v>011</v>
          </cell>
        </row>
        <row r="1847">
          <cell r="F1847" t="str">
            <v>X</v>
          </cell>
          <cell r="G1847" t="str">
            <v>X</v>
          </cell>
          <cell r="I1847">
            <v>0</v>
          </cell>
          <cell r="M1847">
            <v>0</v>
          </cell>
          <cell r="N1847" t="str">
            <v>X</v>
          </cell>
          <cell r="W1847" t="str">
            <v>011</v>
          </cell>
        </row>
        <row r="1848">
          <cell r="F1848" t="str">
            <v>X</v>
          </cell>
          <cell r="G1848" t="str">
            <v>X</v>
          </cell>
          <cell r="I1848">
            <v>0</v>
          </cell>
          <cell r="M1848">
            <v>0</v>
          </cell>
          <cell r="N1848" t="str">
            <v>X</v>
          </cell>
          <cell r="W1848" t="str">
            <v>011</v>
          </cell>
        </row>
        <row r="1849">
          <cell r="F1849" t="str">
            <v>X</v>
          </cell>
          <cell r="G1849" t="str">
            <v>X</v>
          </cell>
          <cell r="I1849">
            <v>0</v>
          </cell>
          <cell r="M1849">
            <v>0</v>
          </cell>
          <cell r="N1849" t="str">
            <v>X</v>
          </cell>
          <cell r="W1849" t="str">
            <v>011</v>
          </cell>
        </row>
        <row r="1850">
          <cell r="F1850" t="str">
            <v>X</v>
          </cell>
          <cell r="G1850" t="str">
            <v>X</v>
          </cell>
          <cell r="I1850">
            <v>0</v>
          </cell>
          <cell r="M1850">
            <v>0</v>
          </cell>
          <cell r="N1850" t="str">
            <v>X</v>
          </cell>
          <cell r="W1850" t="str">
            <v>011</v>
          </cell>
        </row>
        <row r="1851">
          <cell r="F1851" t="str">
            <v>X</v>
          </cell>
          <cell r="G1851" t="str">
            <v>X</v>
          </cell>
          <cell r="I1851">
            <v>0</v>
          </cell>
          <cell r="M1851">
            <v>0</v>
          </cell>
          <cell r="N1851" t="str">
            <v>X</v>
          </cell>
          <cell r="W1851" t="str">
            <v>011</v>
          </cell>
        </row>
        <row r="1852">
          <cell r="F1852" t="str">
            <v>X</v>
          </cell>
          <cell r="G1852" t="str">
            <v>X</v>
          </cell>
          <cell r="I1852">
            <v>0</v>
          </cell>
          <cell r="M1852">
            <v>0</v>
          </cell>
          <cell r="N1852" t="str">
            <v>X</v>
          </cell>
          <cell r="W1852" t="str">
            <v>011</v>
          </cell>
        </row>
        <row r="1853">
          <cell r="F1853" t="str">
            <v>X</v>
          </cell>
          <cell r="G1853" t="str">
            <v>X</v>
          </cell>
          <cell r="I1853">
            <v>0</v>
          </cell>
          <cell r="M1853">
            <v>0</v>
          </cell>
          <cell r="N1853" t="str">
            <v>X</v>
          </cell>
          <cell r="W1853" t="str">
            <v>011</v>
          </cell>
        </row>
        <row r="1854">
          <cell r="F1854" t="str">
            <v>X</v>
          </cell>
          <cell r="G1854" t="str">
            <v>X</v>
          </cell>
          <cell r="H1854">
            <v>0</v>
          </cell>
          <cell r="I1854">
            <v>0</v>
          </cell>
          <cell r="M1854">
            <v>0</v>
          </cell>
          <cell r="N1854" t="str">
            <v>X</v>
          </cell>
          <cell r="W1854" t="str">
            <v>010</v>
          </cell>
        </row>
        <row r="1855">
          <cell r="F1855" t="str">
            <v>X</v>
          </cell>
          <cell r="G1855" t="str">
            <v>X</v>
          </cell>
          <cell r="H1855">
            <v>0</v>
          </cell>
          <cell r="I1855">
            <v>0</v>
          </cell>
          <cell r="M1855">
            <v>0</v>
          </cell>
          <cell r="N1855" t="str">
            <v>X</v>
          </cell>
        </row>
        <row r="1856">
          <cell r="F1856" t="str">
            <v>X</v>
          </cell>
          <cell r="G1856" t="str">
            <v>X</v>
          </cell>
          <cell r="H1856">
            <v>0</v>
          </cell>
          <cell r="I1856">
            <v>0</v>
          </cell>
          <cell r="M1856">
            <v>0</v>
          </cell>
          <cell r="N1856" t="str">
            <v>X</v>
          </cell>
        </row>
        <row r="1857">
          <cell r="F1857" t="str">
            <v>X</v>
          </cell>
          <cell r="G1857" t="str">
            <v>X</v>
          </cell>
          <cell r="I1857">
            <v>0</v>
          </cell>
          <cell r="M1857">
            <v>0</v>
          </cell>
          <cell r="N1857" t="str">
            <v>X</v>
          </cell>
          <cell r="W1857" t="str">
            <v>011</v>
          </cell>
        </row>
        <row r="1858">
          <cell r="F1858" t="str">
            <v>X</v>
          </cell>
          <cell r="G1858" t="str">
            <v>X</v>
          </cell>
          <cell r="I1858">
            <v>0</v>
          </cell>
          <cell r="M1858">
            <v>0</v>
          </cell>
          <cell r="N1858" t="str">
            <v>X</v>
          </cell>
          <cell r="W1858" t="str">
            <v>011</v>
          </cell>
        </row>
        <row r="1859">
          <cell r="F1859" t="str">
            <v>X</v>
          </cell>
          <cell r="G1859" t="str">
            <v>X</v>
          </cell>
          <cell r="H1859">
            <v>0</v>
          </cell>
          <cell r="I1859">
            <v>0</v>
          </cell>
          <cell r="M1859">
            <v>0</v>
          </cell>
          <cell r="N1859" t="str">
            <v>X</v>
          </cell>
        </row>
        <row r="1860">
          <cell r="F1860" t="str">
            <v>X</v>
          </cell>
          <cell r="G1860" t="str">
            <v>X</v>
          </cell>
          <cell r="I1860">
            <v>0</v>
          </cell>
          <cell r="M1860">
            <v>0</v>
          </cell>
          <cell r="N1860" t="str">
            <v>X</v>
          </cell>
          <cell r="W1860" t="str">
            <v>011</v>
          </cell>
        </row>
        <row r="1861">
          <cell r="F1861" t="str">
            <v>X</v>
          </cell>
          <cell r="G1861" t="str">
            <v>X</v>
          </cell>
          <cell r="I1861">
            <v>0</v>
          </cell>
          <cell r="M1861">
            <v>0</v>
          </cell>
          <cell r="N1861" t="str">
            <v>X</v>
          </cell>
          <cell r="W1861" t="str">
            <v>011</v>
          </cell>
        </row>
        <row r="1862">
          <cell r="F1862" t="str">
            <v>X</v>
          </cell>
          <cell r="G1862" t="str">
            <v>X</v>
          </cell>
          <cell r="H1862">
            <v>0</v>
          </cell>
          <cell r="I1862">
            <v>0</v>
          </cell>
          <cell r="M1862">
            <v>0</v>
          </cell>
          <cell r="N1862" t="str">
            <v>X</v>
          </cell>
        </row>
        <row r="1863">
          <cell r="F1863" t="str">
            <v>X</v>
          </cell>
          <cell r="G1863" t="str">
            <v>X</v>
          </cell>
          <cell r="I1863">
            <v>0</v>
          </cell>
          <cell r="M1863">
            <v>0</v>
          </cell>
          <cell r="N1863" t="str">
            <v>X</v>
          </cell>
          <cell r="W1863" t="str">
            <v>011</v>
          </cell>
        </row>
        <row r="1864">
          <cell r="F1864" t="str">
            <v>X</v>
          </cell>
          <cell r="G1864" t="str">
            <v>X</v>
          </cell>
          <cell r="I1864">
            <v>0</v>
          </cell>
          <cell r="M1864">
            <v>0</v>
          </cell>
          <cell r="N1864" t="str">
            <v>X</v>
          </cell>
          <cell r="W1864" t="str">
            <v>011</v>
          </cell>
        </row>
        <row r="1865">
          <cell r="F1865" t="str">
            <v>X</v>
          </cell>
          <cell r="G1865" t="str">
            <v>X</v>
          </cell>
          <cell r="I1865">
            <v>0</v>
          </cell>
          <cell r="M1865">
            <v>0</v>
          </cell>
          <cell r="N1865" t="str">
            <v>X</v>
          </cell>
          <cell r="W1865" t="str">
            <v>011</v>
          </cell>
        </row>
        <row r="1866">
          <cell r="F1866" t="str">
            <v>X</v>
          </cell>
          <cell r="G1866" t="str">
            <v>X</v>
          </cell>
          <cell r="I1866">
            <v>0</v>
          </cell>
          <cell r="M1866">
            <v>0</v>
          </cell>
          <cell r="N1866" t="str">
            <v>X</v>
          </cell>
          <cell r="W1866" t="str">
            <v>011</v>
          </cell>
        </row>
        <row r="1867">
          <cell r="F1867" t="str">
            <v>X</v>
          </cell>
          <cell r="G1867" t="str">
            <v>X</v>
          </cell>
          <cell r="I1867">
            <v>0</v>
          </cell>
          <cell r="M1867">
            <v>0</v>
          </cell>
          <cell r="N1867" t="str">
            <v>X</v>
          </cell>
          <cell r="W1867" t="str">
            <v>011</v>
          </cell>
        </row>
        <row r="1868">
          <cell r="F1868" t="str">
            <v>X</v>
          </cell>
          <cell r="G1868" t="str">
            <v>X</v>
          </cell>
          <cell r="I1868">
            <v>0</v>
          </cell>
          <cell r="M1868">
            <v>0</v>
          </cell>
          <cell r="N1868" t="str">
            <v>X</v>
          </cell>
          <cell r="W1868" t="str">
            <v>011</v>
          </cell>
        </row>
        <row r="1869">
          <cell r="F1869" t="str">
            <v>X</v>
          </cell>
          <cell r="G1869" t="str">
            <v>X</v>
          </cell>
          <cell r="I1869">
            <v>0</v>
          </cell>
          <cell r="M1869">
            <v>0</v>
          </cell>
          <cell r="N1869" t="str">
            <v>X</v>
          </cell>
          <cell r="W1869" t="str">
            <v>011</v>
          </cell>
        </row>
        <row r="1870">
          <cell r="F1870" t="str">
            <v>X</v>
          </cell>
          <cell r="G1870" t="str">
            <v>X</v>
          </cell>
          <cell r="I1870">
            <v>0</v>
          </cell>
          <cell r="M1870">
            <v>0</v>
          </cell>
          <cell r="N1870" t="str">
            <v>X</v>
          </cell>
          <cell r="W1870" t="str">
            <v>011</v>
          </cell>
        </row>
        <row r="1871">
          <cell r="F1871" t="str">
            <v>X</v>
          </cell>
          <cell r="G1871" t="str">
            <v>X</v>
          </cell>
          <cell r="H1871">
            <v>0</v>
          </cell>
          <cell r="I1871">
            <v>0</v>
          </cell>
          <cell r="M1871">
            <v>0</v>
          </cell>
          <cell r="N1871" t="str">
            <v>X</v>
          </cell>
        </row>
        <row r="1872">
          <cell r="F1872" t="str">
            <v>X</v>
          </cell>
          <cell r="G1872" t="str">
            <v>X</v>
          </cell>
          <cell r="I1872">
            <v>0</v>
          </cell>
          <cell r="M1872">
            <v>0</v>
          </cell>
          <cell r="N1872" t="str">
            <v>X</v>
          </cell>
          <cell r="W1872" t="str">
            <v>011</v>
          </cell>
        </row>
        <row r="1873">
          <cell r="F1873" t="str">
            <v>X</v>
          </cell>
          <cell r="G1873" t="str">
            <v>X</v>
          </cell>
          <cell r="I1873">
            <v>0</v>
          </cell>
          <cell r="M1873">
            <v>0</v>
          </cell>
          <cell r="N1873" t="str">
            <v>X</v>
          </cell>
          <cell r="W1873" t="str">
            <v>011</v>
          </cell>
        </row>
        <row r="1874">
          <cell r="F1874" t="str">
            <v>X</v>
          </cell>
          <cell r="G1874" t="str">
            <v>X</v>
          </cell>
          <cell r="I1874">
            <v>0</v>
          </cell>
          <cell r="M1874">
            <v>0</v>
          </cell>
          <cell r="N1874" t="str">
            <v>X</v>
          </cell>
          <cell r="W1874" t="str">
            <v>011</v>
          </cell>
        </row>
        <row r="1875">
          <cell r="F1875" t="str">
            <v>X</v>
          </cell>
          <cell r="G1875" t="str">
            <v>X</v>
          </cell>
          <cell r="I1875">
            <v>0</v>
          </cell>
          <cell r="M1875">
            <v>0</v>
          </cell>
          <cell r="N1875" t="str">
            <v>X</v>
          </cell>
          <cell r="W1875" t="str">
            <v>011</v>
          </cell>
        </row>
        <row r="1876">
          <cell r="F1876" t="str">
            <v>X</v>
          </cell>
          <cell r="G1876" t="str">
            <v>X</v>
          </cell>
          <cell r="I1876">
            <v>0</v>
          </cell>
          <cell r="M1876">
            <v>0</v>
          </cell>
          <cell r="N1876" t="str">
            <v>X</v>
          </cell>
          <cell r="W1876" t="str">
            <v>011</v>
          </cell>
        </row>
        <row r="1877">
          <cell r="F1877" t="str">
            <v>X</v>
          </cell>
          <cell r="G1877" t="str">
            <v>X</v>
          </cell>
          <cell r="I1877">
            <v>0</v>
          </cell>
          <cell r="M1877">
            <v>0</v>
          </cell>
          <cell r="N1877" t="str">
            <v>X</v>
          </cell>
          <cell r="W1877" t="str">
            <v>011</v>
          </cell>
        </row>
        <row r="1878">
          <cell r="F1878" t="str">
            <v>X</v>
          </cell>
          <cell r="G1878" t="str">
            <v>X</v>
          </cell>
          <cell r="I1878">
            <v>0</v>
          </cell>
          <cell r="M1878">
            <v>0</v>
          </cell>
          <cell r="N1878" t="str">
            <v>X</v>
          </cell>
          <cell r="W1878" t="str">
            <v>011</v>
          </cell>
        </row>
        <row r="1879">
          <cell r="F1879" t="str">
            <v>X</v>
          </cell>
          <cell r="G1879" t="str">
            <v>X</v>
          </cell>
          <cell r="H1879">
            <v>0</v>
          </cell>
          <cell r="I1879">
            <v>0</v>
          </cell>
          <cell r="M1879">
            <v>0</v>
          </cell>
          <cell r="N1879" t="str">
            <v>X</v>
          </cell>
        </row>
        <row r="1880">
          <cell r="F1880" t="str">
            <v>X</v>
          </cell>
          <cell r="G1880" t="str">
            <v>X</v>
          </cell>
          <cell r="I1880">
            <v>0</v>
          </cell>
          <cell r="M1880">
            <v>0</v>
          </cell>
          <cell r="N1880" t="str">
            <v>X</v>
          </cell>
          <cell r="W1880" t="str">
            <v>011</v>
          </cell>
        </row>
        <row r="1881">
          <cell r="F1881" t="str">
            <v>X</v>
          </cell>
          <cell r="G1881" t="str">
            <v>X</v>
          </cell>
          <cell r="I1881">
            <v>0</v>
          </cell>
          <cell r="M1881">
            <v>0</v>
          </cell>
          <cell r="N1881" t="str">
            <v>X</v>
          </cell>
          <cell r="W1881" t="str">
            <v>011</v>
          </cell>
        </row>
        <row r="1882">
          <cell r="F1882" t="str">
            <v>X</v>
          </cell>
          <cell r="G1882" t="str">
            <v>X</v>
          </cell>
          <cell r="I1882">
            <v>0</v>
          </cell>
          <cell r="M1882">
            <v>0</v>
          </cell>
          <cell r="N1882" t="str">
            <v>X</v>
          </cell>
          <cell r="W1882" t="str">
            <v>011</v>
          </cell>
        </row>
        <row r="1883">
          <cell r="F1883" t="str">
            <v>X</v>
          </cell>
          <cell r="G1883" t="str">
            <v>X</v>
          </cell>
          <cell r="H1883">
            <v>0</v>
          </cell>
          <cell r="I1883">
            <v>0</v>
          </cell>
          <cell r="M1883">
            <v>0</v>
          </cell>
          <cell r="N1883" t="str">
            <v>X</v>
          </cell>
        </row>
        <row r="1884">
          <cell r="F1884" t="str">
            <v>X</v>
          </cell>
          <cell r="G1884" t="str">
            <v>X</v>
          </cell>
          <cell r="I1884">
            <v>0</v>
          </cell>
          <cell r="M1884">
            <v>0</v>
          </cell>
          <cell r="N1884" t="str">
            <v>X</v>
          </cell>
          <cell r="W1884" t="str">
            <v>011</v>
          </cell>
        </row>
        <row r="1885">
          <cell r="F1885" t="str">
            <v>X</v>
          </cell>
          <cell r="G1885" t="str">
            <v>X</v>
          </cell>
          <cell r="I1885">
            <v>0</v>
          </cell>
          <cell r="M1885">
            <v>0</v>
          </cell>
          <cell r="N1885" t="str">
            <v>X</v>
          </cell>
          <cell r="W1885" t="str">
            <v>011</v>
          </cell>
        </row>
        <row r="1886">
          <cell r="F1886" t="str">
            <v>X</v>
          </cell>
          <cell r="G1886" t="str">
            <v>X</v>
          </cell>
          <cell r="I1886">
            <v>0</v>
          </cell>
          <cell r="M1886">
            <v>0</v>
          </cell>
          <cell r="N1886" t="str">
            <v>X</v>
          </cell>
          <cell r="W1886" t="str">
            <v>011</v>
          </cell>
        </row>
        <row r="1887">
          <cell r="F1887" t="str">
            <v>X</v>
          </cell>
          <cell r="G1887" t="str">
            <v>X</v>
          </cell>
          <cell r="I1887">
            <v>0</v>
          </cell>
          <cell r="M1887">
            <v>0</v>
          </cell>
          <cell r="N1887" t="str">
            <v>X</v>
          </cell>
          <cell r="W1887" t="str">
            <v>011</v>
          </cell>
        </row>
        <row r="1888">
          <cell r="F1888" t="str">
            <v>X</v>
          </cell>
          <cell r="G1888" t="str">
            <v>X</v>
          </cell>
          <cell r="I1888">
            <v>0</v>
          </cell>
          <cell r="M1888">
            <v>0</v>
          </cell>
          <cell r="N1888" t="str">
            <v>X</v>
          </cell>
          <cell r="W1888" t="str">
            <v>011</v>
          </cell>
        </row>
        <row r="1889">
          <cell r="F1889" t="str">
            <v>X</v>
          </cell>
          <cell r="G1889" t="str">
            <v>X</v>
          </cell>
          <cell r="H1889">
            <v>0</v>
          </cell>
          <cell r="I1889">
            <v>0</v>
          </cell>
          <cell r="M1889">
            <v>0</v>
          </cell>
          <cell r="N1889" t="str">
            <v>X</v>
          </cell>
        </row>
        <row r="1890">
          <cell r="F1890" t="str">
            <v>X</v>
          </cell>
          <cell r="G1890" t="str">
            <v>X</v>
          </cell>
          <cell r="I1890">
            <v>0</v>
          </cell>
          <cell r="M1890">
            <v>0</v>
          </cell>
          <cell r="N1890" t="str">
            <v>X</v>
          </cell>
          <cell r="W1890" t="str">
            <v>011</v>
          </cell>
        </row>
        <row r="1891">
          <cell r="F1891" t="str">
            <v>X</v>
          </cell>
          <cell r="G1891" t="str">
            <v>X</v>
          </cell>
          <cell r="I1891">
            <v>0</v>
          </cell>
          <cell r="M1891">
            <v>0</v>
          </cell>
          <cell r="N1891" t="str">
            <v>X</v>
          </cell>
          <cell r="W1891" t="str">
            <v>011</v>
          </cell>
        </row>
        <row r="1892">
          <cell r="F1892" t="str">
            <v>X</v>
          </cell>
          <cell r="G1892" t="str">
            <v>X</v>
          </cell>
          <cell r="H1892">
            <v>0</v>
          </cell>
          <cell r="I1892">
            <v>0</v>
          </cell>
          <cell r="M1892">
            <v>0</v>
          </cell>
          <cell r="N1892" t="str">
            <v>X</v>
          </cell>
        </row>
        <row r="1893">
          <cell r="F1893" t="str">
            <v>X</v>
          </cell>
          <cell r="G1893" t="str">
            <v>X</v>
          </cell>
          <cell r="I1893">
            <v>0</v>
          </cell>
          <cell r="M1893">
            <v>0</v>
          </cell>
          <cell r="N1893" t="str">
            <v>X</v>
          </cell>
          <cell r="W1893" t="str">
            <v>011</v>
          </cell>
        </row>
        <row r="1894">
          <cell r="F1894" t="str">
            <v>X</v>
          </cell>
          <cell r="G1894" t="str">
            <v>X</v>
          </cell>
          <cell r="I1894">
            <v>0</v>
          </cell>
          <cell r="M1894">
            <v>0</v>
          </cell>
          <cell r="N1894" t="str">
            <v>X</v>
          </cell>
          <cell r="W1894" t="str">
            <v>011</v>
          </cell>
        </row>
        <row r="1895">
          <cell r="F1895" t="str">
            <v>X</v>
          </cell>
          <cell r="G1895" t="str">
            <v>X</v>
          </cell>
          <cell r="I1895">
            <v>0</v>
          </cell>
          <cell r="M1895">
            <v>0</v>
          </cell>
          <cell r="N1895" t="str">
            <v>X</v>
          </cell>
          <cell r="W1895" t="str">
            <v>011</v>
          </cell>
        </row>
        <row r="1896">
          <cell r="F1896" t="str">
            <v>X</v>
          </cell>
          <cell r="G1896" t="str">
            <v>X</v>
          </cell>
          <cell r="I1896">
            <v>0</v>
          </cell>
          <cell r="M1896">
            <v>0</v>
          </cell>
          <cell r="N1896" t="str">
            <v>X</v>
          </cell>
          <cell r="W1896" t="str">
            <v>011</v>
          </cell>
        </row>
        <row r="1897">
          <cell r="F1897" t="str">
            <v>X</v>
          </cell>
          <cell r="G1897" t="str">
            <v>X</v>
          </cell>
          <cell r="I1897">
            <v>0</v>
          </cell>
          <cell r="M1897">
            <v>0</v>
          </cell>
          <cell r="N1897" t="str">
            <v>X</v>
          </cell>
          <cell r="W1897" t="str">
            <v>011</v>
          </cell>
        </row>
        <row r="1898">
          <cell r="F1898" t="str">
            <v>X</v>
          </cell>
          <cell r="G1898" t="str">
            <v>X</v>
          </cell>
          <cell r="I1898">
            <v>0</v>
          </cell>
          <cell r="M1898">
            <v>0</v>
          </cell>
          <cell r="N1898" t="str">
            <v>X</v>
          </cell>
          <cell r="W1898" t="str">
            <v>011</v>
          </cell>
        </row>
        <row r="1899">
          <cell r="F1899" t="str">
            <v>X</v>
          </cell>
          <cell r="G1899" t="str">
            <v>X</v>
          </cell>
          <cell r="I1899">
            <v>0</v>
          </cell>
          <cell r="M1899">
            <v>0</v>
          </cell>
          <cell r="N1899" t="str">
            <v>X</v>
          </cell>
          <cell r="W1899" t="str">
            <v>011</v>
          </cell>
        </row>
        <row r="1900">
          <cell r="F1900" t="str">
            <v>X</v>
          </cell>
          <cell r="G1900" t="str">
            <v>X</v>
          </cell>
          <cell r="I1900">
            <v>0</v>
          </cell>
          <cell r="M1900">
            <v>0</v>
          </cell>
          <cell r="N1900" t="str">
            <v>X</v>
          </cell>
          <cell r="W1900" t="str">
            <v>011</v>
          </cell>
        </row>
        <row r="1901">
          <cell r="F1901" t="str">
            <v>X</v>
          </cell>
          <cell r="G1901" t="str">
            <v>X</v>
          </cell>
          <cell r="I1901">
            <v>0</v>
          </cell>
          <cell r="M1901">
            <v>0</v>
          </cell>
          <cell r="N1901" t="str">
            <v>X</v>
          </cell>
          <cell r="W1901" t="str">
            <v>011</v>
          </cell>
        </row>
        <row r="1902">
          <cell r="F1902" t="str">
            <v>X</v>
          </cell>
          <cell r="G1902" t="str">
            <v>X</v>
          </cell>
          <cell r="H1902">
            <v>0</v>
          </cell>
          <cell r="I1902">
            <v>0</v>
          </cell>
          <cell r="M1902">
            <v>0</v>
          </cell>
          <cell r="N1902">
            <v>0</v>
          </cell>
        </row>
        <row r="1903">
          <cell r="F1903" t="str">
            <v>X</v>
          </cell>
          <cell r="G1903" t="str">
            <v>X</v>
          </cell>
          <cell r="H1903">
            <v>0</v>
          </cell>
          <cell r="I1903">
            <v>0</v>
          </cell>
          <cell r="M1903">
            <v>0</v>
          </cell>
          <cell r="N1903">
            <v>0</v>
          </cell>
        </row>
        <row r="1904">
          <cell r="F1904" t="str">
            <v>X</v>
          </cell>
          <cell r="G1904" t="str">
            <v>X</v>
          </cell>
          <cell r="H1904">
            <v>0</v>
          </cell>
          <cell r="I1904">
            <v>0</v>
          </cell>
          <cell r="M1904">
            <v>0</v>
          </cell>
          <cell r="N1904">
            <v>0</v>
          </cell>
        </row>
        <row r="1905">
          <cell r="F1905" t="str">
            <v>X</v>
          </cell>
          <cell r="G1905" t="str">
            <v>X</v>
          </cell>
          <cell r="H1905">
            <v>0</v>
          </cell>
          <cell r="I1905">
            <v>0</v>
          </cell>
          <cell r="M1905">
            <v>0</v>
          </cell>
          <cell r="N1905">
            <v>0</v>
          </cell>
        </row>
        <row r="1906">
          <cell r="F1906" t="str">
            <v>X</v>
          </cell>
          <cell r="G1906" t="str">
            <v>X</v>
          </cell>
          <cell r="H1906">
            <v>0</v>
          </cell>
          <cell r="I1906">
            <v>0</v>
          </cell>
          <cell r="M1906">
            <v>0</v>
          </cell>
          <cell r="N1906">
            <v>0</v>
          </cell>
        </row>
        <row r="1907">
          <cell r="F1907" t="str">
            <v>X</v>
          </cell>
          <cell r="G1907" t="str">
            <v>X</v>
          </cell>
          <cell r="H1907">
            <v>0</v>
          </cell>
          <cell r="I1907">
            <v>0</v>
          </cell>
          <cell r="M1907">
            <v>0</v>
          </cell>
          <cell r="N1907">
            <v>0</v>
          </cell>
        </row>
        <row r="1908">
          <cell r="F1908" t="str">
            <v>X</v>
          </cell>
          <cell r="G1908" t="str">
            <v>X</v>
          </cell>
          <cell r="H1908">
            <v>0</v>
          </cell>
          <cell r="I1908">
            <v>0</v>
          </cell>
          <cell r="M1908">
            <v>0</v>
          </cell>
          <cell r="N1908">
            <v>0</v>
          </cell>
        </row>
        <row r="1909">
          <cell r="F1909" t="str">
            <v>X</v>
          </cell>
          <cell r="G1909" t="str">
            <v>X</v>
          </cell>
          <cell r="H1909">
            <v>0</v>
          </cell>
          <cell r="I1909">
            <v>0</v>
          </cell>
          <cell r="M1909">
            <v>0</v>
          </cell>
          <cell r="N1909">
            <v>0</v>
          </cell>
        </row>
        <row r="1910">
          <cell r="F1910" t="str">
            <v>X</v>
          </cell>
          <cell r="G1910" t="str">
            <v>X</v>
          </cell>
          <cell r="H1910">
            <v>0</v>
          </cell>
          <cell r="I1910">
            <v>0</v>
          </cell>
          <cell r="M1910">
            <v>0</v>
          </cell>
          <cell r="N1910">
            <v>0</v>
          </cell>
        </row>
        <row r="1911">
          <cell r="F1911" t="str">
            <v>X</v>
          </cell>
          <cell r="G1911" t="str">
            <v>X</v>
          </cell>
          <cell r="H1911">
            <v>0</v>
          </cell>
          <cell r="I1911">
            <v>0</v>
          </cell>
          <cell r="M1911">
            <v>0</v>
          </cell>
          <cell r="N1911">
            <v>0</v>
          </cell>
        </row>
        <row r="1912">
          <cell r="F1912" t="str">
            <v>X</v>
          </cell>
          <cell r="G1912" t="str">
            <v>X</v>
          </cell>
          <cell r="H1912">
            <v>0</v>
          </cell>
          <cell r="I1912">
            <v>0</v>
          </cell>
          <cell r="M1912">
            <v>0</v>
          </cell>
          <cell r="N1912">
            <v>0</v>
          </cell>
        </row>
        <row r="1913">
          <cell r="F1913" t="str">
            <v>X</v>
          </cell>
          <cell r="G1913" t="str">
            <v>X</v>
          </cell>
          <cell r="H1913">
            <v>0</v>
          </cell>
          <cell r="I1913">
            <v>0</v>
          </cell>
          <cell r="M1913">
            <v>0</v>
          </cell>
          <cell r="N1913">
            <v>0</v>
          </cell>
        </row>
        <row r="1914">
          <cell r="F1914" t="str">
            <v>X</v>
          </cell>
          <cell r="G1914" t="str">
            <v>X</v>
          </cell>
          <cell r="H1914">
            <v>0</v>
          </cell>
          <cell r="I1914">
            <v>0</v>
          </cell>
          <cell r="M1914">
            <v>0</v>
          </cell>
          <cell r="N1914">
            <v>0</v>
          </cell>
        </row>
        <row r="1915">
          <cell r="F1915" t="str">
            <v>X</v>
          </cell>
          <cell r="G1915" t="str">
            <v>X</v>
          </cell>
          <cell r="H1915">
            <v>0</v>
          </cell>
          <cell r="I1915">
            <v>0</v>
          </cell>
          <cell r="M1915">
            <v>0</v>
          </cell>
          <cell r="N1915">
            <v>0</v>
          </cell>
        </row>
        <row r="1916">
          <cell r="F1916" t="str">
            <v>X</v>
          </cell>
          <cell r="G1916" t="str">
            <v>X</v>
          </cell>
          <cell r="H1916">
            <v>0</v>
          </cell>
          <cell r="I1916">
            <v>0</v>
          </cell>
          <cell r="M1916">
            <v>0</v>
          </cell>
          <cell r="N1916">
            <v>0</v>
          </cell>
        </row>
        <row r="1917">
          <cell r="F1917" t="str">
            <v>X</v>
          </cell>
          <cell r="G1917" t="str">
            <v>X</v>
          </cell>
          <cell r="H1917">
            <v>0</v>
          </cell>
          <cell r="I1917">
            <v>0</v>
          </cell>
          <cell r="M1917">
            <v>0</v>
          </cell>
          <cell r="N1917">
            <v>0</v>
          </cell>
        </row>
        <row r="1918">
          <cell r="F1918" t="str">
            <v>X</v>
          </cell>
          <cell r="G1918" t="str">
            <v>X</v>
          </cell>
          <cell r="H1918">
            <v>0</v>
          </cell>
          <cell r="I1918">
            <v>0</v>
          </cell>
          <cell r="M1918">
            <v>0</v>
          </cell>
          <cell r="N1918">
            <v>0</v>
          </cell>
        </row>
        <row r="1919">
          <cell r="F1919" t="str">
            <v>X</v>
          </cell>
          <cell r="G1919" t="str">
            <v>X</v>
          </cell>
          <cell r="H1919">
            <v>0</v>
          </cell>
          <cell r="I1919">
            <v>0</v>
          </cell>
          <cell r="M1919">
            <v>0</v>
          </cell>
          <cell r="N1919">
            <v>0</v>
          </cell>
        </row>
        <row r="1920">
          <cell r="F1920" t="str">
            <v>X</v>
          </cell>
          <cell r="G1920" t="str">
            <v>X</v>
          </cell>
          <cell r="H1920">
            <v>0</v>
          </cell>
          <cell r="I1920">
            <v>0</v>
          </cell>
          <cell r="M1920">
            <v>0</v>
          </cell>
          <cell r="N1920">
            <v>0</v>
          </cell>
        </row>
        <row r="1921">
          <cell r="F1921" t="str">
            <v>X</v>
          </cell>
          <cell r="G1921" t="str">
            <v>X</v>
          </cell>
          <cell r="H1921">
            <v>0</v>
          </cell>
          <cell r="I1921">
            <v>0</v>
          </cell>
          <cell r="M1921">
            <v>0</v>
          </cell>
          <cell r="N1921">
            <v>0</v>
          </cell>
        </row>
        <row r="1922">
          <cell r="F1922" t="str">
            <v>X</v>
          </cell>
          <cell r="G1922" t="str">
            <v>X</v>
          </cell>
          <cell r="H1922">
            <v>0</v>
          </cell>
          <cell r="I1922">
            <v>0</v>
          </cell>
          <cell r="M1922">
            <v>0</v>
          </cell>
          <cell r="N1922">
            <v>0</v>
          </cell>
        </row>
        <row r="1923">
          <cell r="F1923" t="str">
            <v>X</v>
          </cell>
          <cell r="G1923" t="str">
            <v>X</v>
          </cell>
          <cell r="H1923">
            <v>0</v>
          </cell>
          <cell r="I1923">
            <v>0</v>
          </cell>
          <cell r="M1923">
            <v>0</v>
          </cell>
          <cell r="N1923">
            <v>0</v>
          </cell>
        </row>
        <row r="1924">
          <cell r="F1924" t="str">
            <v>X</v>
          </cell>
          <cell r="G1924" t="str">
            <v>X</v>
          </cell>
          <cell r="H1924">
            <v>0</v>
          </cell>
          <cell r="I1924">
            <v>0</v>
          </cell>
          <cell r="M1924">
            <v>0</v>
          </cell>
          <cell r="N1924">
            <v>0</v>
          </cell>
        </row>
        <row r="1925">
          <cell r="F1925" t="str">
            <v>X</v>
          </cell>
          <cell r="G1925" t="str">
            <v>X</v>
          </cell>
          <cell r="H1925">
            <v>0</v>
          </cell>
          <cell r="I1925">
            <v>0</v>
          </cell>
          <cell r="M1925">
            <v>0</v>
          </cell>
          <cell r="N1925">
            <v>0</v>
          </cell>
        </row>
        <row r="1926">
          <cell r="F1926" t="str">
            <v>X</v>
          </cell>
          <cell r="G1926" t="str">
            <v>X</v>
          </cell>
          <cell r="H1926">
            <v>0</v>
          </cell>
          <cell r="I1926">
            <v>0</v>
          </cell>
          <cell r="M1926">
            <v>0</v>
          </cell>
          <cell r="N1926">
            <v>0</v>
          </cell>
        </row>
        <row r="1927">
          <cell r="F1927" t="str">
            <v>X</v>
          </cell>
          <cell r="G1927" t="str">
            <v>X</v>
          </cell>
          <cell r="H1927">
            <v>0</v>
          </cell>
          <cell r="I1927">
            <v>0</v>
          </cell>
          <cell r="M1927">
            <v>0</v>
          </cell>
          <cell r="N1927">
            <v>0</v>
          </cell>
        </row>
        <row r="1928">
          <cell r="F1928" t="str">
            <v>X</v>
          </cell>
          <cell r="G1928" t="str">
            <v>X</v>
          </cell>
          <cell r="H1928">
            <v>0</v>
          </cell>
          <cell r="I1928">
            <v>0</v>
          </cell>
          <cell r="M1928">
            <v>0</v>
          </cell>
          <cell r="N1928">
            <v>0</v>
          </cell>
        </row>
        <row r="1929">
          <cell r="F1929" t="str">
            <v>X</v>
          </cell>
          <cell r="G1929" t="str">
            <v>X</v>
          </cell>
          <cell r="H1929">
            <v>0</v>
          </cell>
          <cell r="I1929">
            <v>0</v>
          </cell>
          <cell r="M1929">
            <v>0</v>
          </cell>
          <cell r="N1929">
            <v>0</v>
          </cell>
        </row>
        <row r="1930">
          <cell r="F1930" t="str">
            <v>X</v>
          </cell>
          <cell r="G1930" t="str">
            <v>X</v>
          </cell>
          <cell r="H1930">
            <v>0</v>
          </cell>
          <cell r="I1930">
            <v>0</v>
          </cell>
          <cell r="M1930">
            <v>0</v>
          </cell>
          <cell r="N1930">
            <v>0</v>
          </cell>
        </row>
        <row r="1931">
          <cell r="F1931" t="str">
            <v>X</v>
          </cell>
          <cell r="G1931" t="str">
            <v>X</v>
          </cell>
          <cell r="H1931">
            <v>0</v>
          </cell>
          <cell r="I1931">
            <v>0</v>
          </cell>
          <cell r="M1931">
            <v>0</v>
          </cell>
          <cell r="N1931">
            <v>0</v>
          </cell>
        </row>
        <row r="1932">
          <cell r="F1932" t="str">
            <v>X</v>
          </cell>
          <cell r="G1932" t="str">
            <v>X</v>
          </cell>
          <cell r="H1932">
            <v>0</v>
          </cell>
          <cell r="I1932">
            <v>0</v>
          </cell>
          <cell r="M1932">
            <v>0</v>
          </cell>
          <cell r="N1932">
            <v>0</v>
          </cell>
        </row>
        <row r="1933">
          <cell r="F1933" t="str">
            <v>X</v>
          </cell>
          <cell r="G1933" t="str">
            <v>X</v>
          </cell>
          <cell r="H1933">
            <v>0</v>
          </cell>
          <cell r="I1933">
            <v>0</v>
          </cell>
          <cell r="M1933">
            <v>0</v>
          </cell>
          <cell r="N1933">
            <v>0</v>
          </cell>
        </row>
        <row r="1934">
          <cell r="F1934" t="str">
            <v>X</v>
          </cell>
          <cell r="G1934" t="str">
            <v>X</v>
          </cell>
          <cell r="H1934">
            <v>0</v>
          </cell>
          <cell r="I1934">
            <v>0</v>
          </cell>
          <cell r="M1934">
            <v>0</v>
          </cell>
          <cell r="N1934">
            <v>0</v>
          </cell>
        </row>
        <row r="1935">
          <cell r="F1935" t="str">
            <v>X</v>
          </cell>
          <cell r="G1935" t="str">
            <v>X</v>
          </cell>
          <cell r="H1935">
            <v>0</v>
          </cell>
          <cell r="I1935">
            <v>0</v>
          </cell>
          <cell r="M1935">
            <v>0</v>
          </cell>
          <cell r="N1935">
            <v>0</v>
          </cell>
        </row>
        <row r="1936">
          <cell r="F1936" t="str">
            <v>X</v>
          </cell>
          <cell r="G1936" t="str">
            <v>X</v>
          </cell>
          <cell r="H1936">
            <v>0</v>
          </cell>
          <cell r="I1936">
            <v>0</v>
          </cell>
          <cell r="M1936">
            <v>0</v>
          </cell>
          <cell r="N1936">
            <v>0</v>
          </cell>
        </row>
        <row r="1937">
          <cell r="F1937" t="str">
            <v>X</v>
          </cell>
          <cell r="G1937" t="str">
            <v>X</v>
          </cell>
          <cell r="H1937">
            <v>0</v>
          </cell>
          <cell r="I1937">
            <v>0</v>
          </cell>
          <cell r="M1937">
            <v>0</v>
          </cell>
          <cell r="N1937">
            <v>0</v>
          </cell>
        </row>
        <row r="1938">
          <cell r="F1938" t="str">
            <v>X</v>
          </cell>
          <cell r="G1938" t="str">
            <v>X</v>
          </cell>
          <cell r="H1938">
            <v>0</v>
          </cell>
          <cell r="I1938">
            <v>0</v>
          </cell>
          <cell r="M1938">
            <v>0</v>
          </cell>
          <cell r="N1938">
            <v>0</v>
          </cell>
        </row>
        <row r="1939">
          <cell r="F1939" t="str">
            <v>X</v>
          </cell>
          <cell r="G1939" t="str">
            <v>X</v>
          </cell>
          <cell r="H1939">
            <v>0</v>
          </cell>
          <cell r="I1939">
            <v>0</v>
          </cell>
          <cell r="M1939">
            <v>0</v>
          </cell>
          <cell r="N1939">
            <v>0</v>
          </cell>
        </row>
        <row r="1940">
          <cell r="F1940" t="str">
            <v>X</v>
          </cell>
          <cell r="G1940" t="str">
            <v>X</v>
          </cell>
          <cell r="H1940">
            <v>0</v>
          </cell>
          <cell r="I1940">
            <v>0</v>
          </cell>
          <cell r="M1940">
            <v>0</v>
          </cell>
          <cell r="N1940">
            <v>0</v>
          </cell>
        </row>
        <row r="1941">
          <cell r="F1941" t="str">
            <v>X</v>
          </cell>
          <cell r="G1941" t="str">
            <v>X</v>
          </cell>
          <cell r="H1941">
            <v>0</v>
          </cell>
          <cell r="I1941">
            <v>0</v>
          </cell>
          <cell r="M1941">
            <v>0</v>
          </cell>
          <cell r="N1941">
            <v>0</v>
          </cell>
        </row>
        <row r="1942">
          <cell r="F1942" t="str">
            <v>X</v>
          </cell>
          <cell r="G1942" t="str">
            <v>X</v>
          </cell>
          <cell r="H1942">
            <v>0</v>
          </cell>
          <cell r="I1942">
            <v>0</v>
          </cell>
          <cell r="M1942">
            <v>0</v>
          </cell>
          <cell r="N1942">
            <v>0</v>
          </cell>
        </row>
        <row r="1943">
          <cell r="F1943" t="str">
            <v>X</v>
          </cell>
          <cell r="G1943" t="str">
            <v>X</v>
          </cell>
          <cell r="H1943">
            <v>0</v>
          </cell>
          <cell r="I1943">
            <v>0</v>
          </cell>
          <cell r="M1943">
            <v>0</v>
          </cell>
          <cell r="N1943">
            <v>0</v>
          </cell>
        </row>
        <row r="1944">
          <cell r="F1944" t="str">
            <v>X</v>
          </cell>
          <cell r="G1944" t="str">
            <v>X</v>
          </cell>
          <cell r="H1944">
            <v>0</v>
          </cell>
          <cell r="I1944">
            <v>0</v>
          </cell>
          <cell r="M1944">
            <v>0</v>
          </cell>
          <cell r="N1944">
            <v>0</v>
          </cell>
        </row>
        <row r="1945">
          <cell r="F1945" t="str">
            <v>X</v>
          </cell>
          <cell r="G1945" t="str">
            <v>X</v>
          </cell>
          <cell r="H1945">
            <v>0</v>
          </cell>
          <cell r="I1945">
            <v>0</v>
          </cell>
          <cell r="M1945">
            <v>0</v>
          </cell>
          <cell r="N1945">
            <v>0</v>
          </cell>
        </row>
        <row r="1946">
          <cell r="F1946" t="str">
            <v>X</v>
          </cell>
          <cell r="G1946" t="str">
            <v>X</v>
          </cell>
          <cell r="H1946">
            <v>0</v>
          </cell>
          <cell r="I1946">
            <v>0</v>
          </cell>
          <cell r="M1946">
            <v>0</v>
          </cell>
          <cell r="N1946">
            <v>0</v>
          </cell>
        </row>
        <row r="1947">
          <cell r="F1947" t="str">
            <v>X</v>
          </cell>
          <cell r="G1947" t="str">
            <v>X</v>
          </cell>
          <cell r="H1947">
            <v>0</v>
          </cell>
          <cell r="I1947">
            <v>0</v>
          </cell>
          <cell r="M1947">
            <v>0</v>
          </cell>
          <cell r="N1947">
            <v>0</v>
          </cell>
        </row>
        <row r="1948">
          <cell r="F1948" t="str">
            <v>X</v>
          </cell>
          <cell r="G1948" t="str">
            <v>X</v>
          </cell>
          <cell r="H1948">
            <v>0</v>
          </cell>
          <cell r="I1948">
            <v>0</v>
          </cell>
          <cell r="M1948">
            <v>0</v>
          </cell>
          <cell r="N1948">
            <v>0</v>
          </cell>
        </row>
        <row r="1949">
          <cell r="F1949" t="str">
            <v>X</v>
          </cell>
          <cell r="G1949" t="str">
            <v>X</v>
          </cell>
          <cell r="H1949">
            <v>0</v>
          </cell>
          <cell r="I1949">
            <v>0</v>
          </cell>
          <cell r="M1949">
            <v>0</v>
          </cell>
          <cell r="N1949">
            <v>0</v>
          </cell>
        </row>
        <row r="1950">
          <cell r="F1950" t="str">
            <v>X</v>
          </cell>
          <cell r="G1950" t="str">
            <v>X</v>
          </cell>
          <cell r="H1950">
            <v>0</v>
          </cell>
          <cell r="I1950">
            <v>0</v>
          </cell>
          <cell r="M1950">
            <v>0</v>
          </cell>
          <cell r="N1950">
            <v>0</v>
          </cell>
        </row>
        <row r="1951">
          <cell r="F1951" t="str">
            <v>X</v>
          </cell>
          <cell r="G1951" t="str">
            <v>X</v>
          </cell>
          <cell r="H1951">
            <v>0</v>
          </cell>
          <cell r="I1951">
            <v>0</v>
          </cell>
          <cell r="M1951" t="str">
            <v>X</v>
          </cell>
          <cell r="N1951">
            <v>0</v>
          </cell>
        </row>
        <row r="1952">
          <cell r="F1952" t="str">
            <v>X</v>
          </cell>
          <cell r="G1952" t="str">
            <v>X</v>
          </cell>
          <cell r="H1952">
            <v>0</v>
          </cell>
          <cell r="M1952" t="str">
            <v>X</v>
          </cell>
          <cell r="N1952">
            <v>0</v>
          </cell>
          <cell r="W1952" t="str">
            <v>080</v>
          </cell>
        </row>
        <row r="1953">
          <cell r="F1953" t="str">
            <v>X</v>
          </cell>
          <cell r="G1953" t="str">
            <v>X</v>
          </cell>
          <cell r="H1953">
            <v>0</v>
          </cell>
          <cell r="M1953" t="str">
            <v>X</v>
          </cell>
          <cell r="N1953">
            <v>0</v>
          </cell>
          <cell r="W1953" t="str">
            <v>080</v>
          </cell>
        </row>
        <row r="1954">
          <cell r="F1954" t="str">
            <v>X</v>
          </cell>
          <cell r="G1954" t="str">
            <v>X</v>
          </cell>
          <cell r="H1954">
            <v>0</v>
          </cell>
          <cell r="M1954" t="str">
            <v>X</v>
          </cell>
          <cell r="N1954">
            <v>0</v>
          </cell>
          <cell r="W1954" t="str">
            <v>090к</v>
          </cell>
        </row>
        <row r="1955">
          <cell r="F1955" t="str">
            <v>X</v>
          </cell>
          <cell r="G1955" t="str">
            <v>X</v>
          </cell>
          <cell r="H1955">
            <v>0</v>
          </cell>
          <cell r="M1955" t="str">
            <v>X</v>
          </cell>
          <cell r="N1955">
            <v>0</v>
          </cell>
          <cell r="W1955" t="str">
            <v>090к</v>
          </cell>
        </row>
        <row r="1956">
          <cell r="F1956" t="str">
            <v>X</v>
          </cell>
          <cell r="G1956" t="str">
            <v>X</v>
          </cell>
          <cell r="H1956">
            <v>0</v>
          </cell>
          <cell r="M1956" t="str">
            <v>X</v>
          </cell>
          <cell r="N1956">
            <v>0</v>
          </cell>
          <cell r="W1956" t="str">
            <v>060</v>
          </cell>
        </row>
        <row r="1957">
          <cell r="F1957" t="str">
            <v>X</v>
          </cell>
          <cell r="G1957" t="str">
            <v>X</v>
          </cell>
          <cell r="H1957">
            <v>0</v>
          </cell>
          <cell r="M1957" t="str">
            <v>X</v>
          </cell>
          <cell r="N1957">
            <v>0</v>
          </cell>
          <cell r="W1957" t="str">
            <v>090к</v>
          </cell>
        </row>
        <row r="1958">
          <cell r="F1958" t="str">
            <v>X</v>
          </cell>
          <cell r="G1958" t="str">
            <v>X</v>
          </cell>
          <cell r="H1958">
            <v>0</v>
          </cell>
          <cell r="M1958" t="str">
            <v>X</v>
          </cell>
          <cell r="N1958">
            <v>0</v>
          </cell>
          <cell r="W1958" t="str">
            <v>090к</v>
          </cell>
        </row>
        <row r="1959">
          <cell r="F1959" t="str">
            <v>X</v>
          </cell>
          <cell r="G1959" t="str">
            <v>X</v>
          </cell>
          <cell r="H1959">
            <v>0</v>
          </cell>
          <cell r="M1959" t="str">
            <v>X</v>
          </cell>
          <cell r="N1959">
            <v>0</v>
          </cell>
          <cell r="W1959" t="str">
            <v>090к</v>
          </cell>
        </row>
        <row r="1960">
          <cell r="F1960" t="str">
            <v>X</v>
          </cell>
          <cell r="G1960" t="str">
            <v>X</v>
          </cell>
          <cell r="H1960">
            <v>0</v>
          </cell>
          <cell r="M1960" t="str">
            <v>X</v>
          </cell>
          <cell r="N1960">
            <v>0</v>
          </cell>
          <cell r="W1960" t="str">
            <v>090к</v>
          </cell>
        </row>
        <row r="1961">
          <cell r="F1961" t="str">
            <v>X</v>
          </cell>
          <cell r="G1961" t="str">
            <v>X</v>
          </cell>
          <cell r="H1961">
            <v>0</v>
          </cell>
          <cell r="M1961" t="str">
            <v>X</v>
          </cell>
          <cell r="N1961">
            <v>0</v>
          </cell>
          <cell r="W1961" t="str">
            <v>090к</v>
          </cell>
        </row>
        <row r="1962">
          <cell r="F1962" t="str">
            <v>X</v>
          </cell>
          <cell r="G1962" t="str">
            <v>X</v>
          </cell>
          <cell r="H1962">
            <v>0</v>
          </cell>
          <cell r="M1962" t="str">
            <v>X</v>
          </cell>
          <cell r="N1962">
            <v>0</v>
          </cell>
          <cell r="W1962" t="str">
            <v>090к</v>
          </cell>
        </row>
        <row r="1963">
          <cell r="F1963" t="str">
            <v>X</v>
          </cell>
          <cell r="G1963" t="str">
            <v>X</v>
          </cell>
          <cell r="H1963">
            <v>0</v>
          </cell>
          <cell r="M1963" t="str">
            <v>X</v>
          </cell>
          <cell r="N1963">
            <v>0</v>
          </cell>
          <cell r="W1963" t="str">
            <v>090к</v>
          </cell>
        </row>
        <row r="1964">
          <cell r="F1964" t="str">
            <v>X</v>
          </cell>
          <cell r="G1964" t="str">
            <v>X</v>
          </cell>
          <cell r="H1964">
            <v>0</v>
          </cell>
          <cell r="M1964" t="str">
            <v>X</v>
          </cell>
          <cell r="N1964">
            <v>0</v>
          </cell>
          <cell r="W1964" t="str">
            <v>090к</v>
          </cell>
        </row>
        <row r="1965">
          <cell r="F1965" t="str">
            <v>X</v>
          </cell>
          <cell r="G1965" t="str">
            <v>X</v>
          </cell>
          <cell r="H1965">
            <v>0</v>
          </cell>
          <cell r="M1965" t="str">
            <v>X</v>
          </cell>
          <cell r="N1965">
            <v>0</v>
          </cell>
          <cell r="W1965" t="str">
            <v>090к</v>
          </cell>
        </row>
        <row r="1966">
          <cell r="F1966" t="str">
            <v>X</v>
          </cell>
          <cell r="G1966" t="str">
            <v>X</v>
          </cell>
          <cell r="H1966">
            <v>0</v>
          </cell>
          <cell r="I1966">
            <v>0</v>
          </cell>
          <cell r="M1966">
            <v>0</v>
          </cell>
          <cell r="N1966" t="str">
            <v>X</v>
          </cell>
        </row>
        <row r="1967">
          <cell r="F1967" t="str">
            <v>X</v>
          </cell>
          <cell r="G1967" t="str">
            <v>X</v>
          </cell>
          <cell r="I1967">
            <v>0</v>
          </cell>
          <cell r="M1967">
            <v>0</v>
          </cell>
          <cell r="N1967" t="str">
            <v>X</v>
          </cell>
          <cell r="W1967" t="str">
            <v>100</v>
          </cell>
        </row>
        <row r="1968">
          <cell r="F1968" t="str">
            <v>X</v>
          </cell>
          <cell r="G1968" t="str">
            <v>X</v>
          </cell>
          <cell r="I1968">
            <v>0</v>
          </cell>
          <cell r="M1968">
            <v>0</v>
          </cell>
          <cell r="N1968" t="str">
            <v>X</v>
          </cell>
          <cell r="W1968" t="str">
            <v>100</v>
          </cell>
        </row>
        <row r="1969">
          <cell r="F1969" t="str">
            <v>X</v>
          </cell>
          <cell r="G1969" t="str">
            <v>X</v>
          </cell>
          <cell r="I1969">
            <v>0</v>
          </cell>
          <cell r="M1969">
            <v>0</v>
          </cell>
          <cell r="N1969" t="str">
            <v>X</v>
          </cell>
          <cell r="W1969" t="str">
            <v>100</v>
          </cell>
        </row>
        <row r="1970">
          <cell r="F1970" t="str">
            <v>X</v>
          </cell>
          <cell r="G1970" t="str">
            <v>X</v>
          </cell>
          <cell r="I1970">
            <v>0</v>
          </cell>
          <cell r="M1970">
            <v>0</v>
          </cell>
          <cell r="N1970" t="str">
            <v>X</v>
          </cell>
          <cell r="W1970" t="str">
            <v>100</v>
          </cell>
        </row>
        <row r="1971">
          <cell r="F1971" t="str">
            <v>X</v>
          </cell>
          <cell r="G1971" t="str">
            <v>X</v>
          </cell>
          <cell r="I1971">
            <v>0</v>
          </cell>
          <cell r="M1971">
            <v>0</v>
          </cell>
          <cell r="N1971" t="str">
            <v>X</v>
          </cell>
          <cell r="W1971" t="str">
            <v>070</v>
          </cell>
        </row>
        <row r="1972">
          <cell r="F1972" t="str">
            <v>X</v>
          </cell>
          <cell r="G1972" t="str">
            <v>X</v>
          </cell>
          <cell r="I1972">
            <v>0</v>
          </cell>
          <cell r="M1972">
            <v>0</v>
          </cell>
          <cell r="N1972" t="str">
            <v>X</v>
          </cell>
          <cell r="W1972" t="str">
            <v>100</v>
          </cell>
        </row>
        <row r="1973">
          <cell r="F1973" t="str">
            <v>X</v>
          </cell>
          <cell r="G1973" t="str">
            <v>X</v>
          </cell>
          <cell r="I1973">
            <v>0</v>
          </cell>
          <cell r="M1973">
            <v>0</v>
          </cell>
          <cell r="N1973" t="str">
            <v>X</v>
          </cell>
          <cell r="W1973" t="str">
            <v>100</v>
          </cell>
        </row>
        <row r="1974">
          <cell r="F1974" t="str">
            <v>X</v>
          </cell>
          <cell r="G1974" t="str">
            <v>X</v>
          </cell>
          <cell r="I1974">
            <v>0</v>
          </cell>
          <cell r="M1974">
            <v>0</v>
          </cell>
          <cell r="N1974" t="str">
            <v>X</v>
          </cell>
          <cell r="W1974" t="str">
            <v>100</v>
          </cell>
        </row>
        <row r="1975">
          <cell r="F1975" t="str">
            <v>X</v>
          </cell>
          <cell r="G1975" t="str">
            <v>X</v>
          </cell>
          <cell r="I1975">
            <v>0</v>
          </cell>
          <cell r="M1975">
            <v>0</v>
          </cell>
          <cell r="N1975" t="str">
            <v>X</v>
          </cell>
          <cell r="W1975" t="str">
            <v>100</v>
          </cell>
        </row>
        <row r="1976">
          <cell r="F1976" t="str">
            <v>X</v>
          </cell>
          <cell r="G1976" t="str">
            <v>X</v>
          </cell>
          <cell r="I1976">
            <v>0</v>
          </cell>
          <cell r="M1976">
            <v>0</v>
          </cell>
          <cell r="N1976" t="str">
            <v>X</v>
          </cell>
          <cell r="W1976" t="str">
            <v>100</v>
          </cell>
        </row>
        <row r="1977">
          <cell r="F1977" t="str">
            <v>X</v>
          </cell>
          <cell r="G1977" t="str">
            <v>X</v>
          </cell>
          <cell r="I1977">
            <v>0</v>
          </cell>
          <cell r="M1977">
            <v>0</v>
          </cell>
          <cell r="N1977" t="str">
            <v>X</v>
          </cell>
          <cell r="W1977" t="str">
            <v>100</v>
          </cell>
        </row>
        <row r="1978">
          <cell r="F1978" t="str">
            <v>X</v>
          </cell>
          <cell r="G1978" t="str">
            <v>X</v>
          </cell>
          <cell r="I1978">
            <v>0</v>
          </cell>
          <cell r="M1978">
            <v>0</v>
          </cell>
          <cell r="N1978" t="str">
            <v>X</v>
          </cell>
          <cell r="W1978" t="str">
            <v>100</v>
          </cell>
        </row>
        <row r="1979">
          <cell r="F1979" t="str">
            <v>X</v>
          </cell>
          <cell r="G1979" t="str">
            <v>X</v>
          </cell>
          <cell r="I1979">
            <v>0</v>
          </cell>
          <cell r="M1979">
            <v>0</v>
          </cell>
          <cell r="N1979" t="str">
            <v>X</v>
          </cell>
          <cell r="W1979" t="str">
            <v>100</v>
          </cell>
        </row>
        <row r="1980">
          <cell r="F1980" t="str">
            <v>X</v>
          </cell>
          <cell r="G1980" t="str">
            <v>X</v>
          </cell>
          <cell r="I1980">
            <v>0</v>
          </cell>
          <cell r="M1980">
            <v>0</v>
          </cell>
          <cell r="N1980" t="str">
            <v>X</v>
          </cell>
          <cell r="W1980" t="str">
            <v>100</v>
          </cell>
        </row>
        <row r="1981">
          <cell r="F1981" t="str">
            <v>X</v>
          </cell>
          <cell r="G1981" t="str">
            <v>X</v>
          </cell>
          <cell r="I1981">
            <v>0</v>
          </cell>
          <cell r="M1981">
            <v>0</v>
          </cell>
          <cell r="N1981" t="str">
            <v>X</v>
          </cell>
          <cell r="W1981" t="str">
            <v>100</v>
          </cell>
        </row>
        <row r="1982">
          <cell r="F1982" t="str">
            <v>X</v>
          </cell>
          <cell r="G1982" t="str">
            <v>X</v>
          </cell>
          <cell r="I1982">
            <v>0</v>
          </cell>
          <cell r="M1982">
            <v>0</v>
          </cell>
          <cell r="N1982" t="str">
            <v>X</v>
          </cell>
          <cell r="W1982" t="str">
            <v>100</v>
          </cell>
        </row>
        <row r="1983">
          <cell r="F1983" t="str">
            <v>X</v>
          </cell>
          <cell r="G1983" t="str">
            <v>X</v>
          </cell>
          <cell r="I1983">
            <v>0</v>
          </cell>
          <cell r="M1983">
            <v>0</v>
          </cell>
          <cell r="N1983" t="str">
            <v>X</v>
          </cell>
          <cell r="W1983" t="str">
            <v>100</v>
          </cell>
        </row>
        <row r="1984">
          <cell r="F1984" t="str">
            <v>X</v>
          </cell>
          <cell r="G1984" t="str">
            <v>X</v>
          </cell>
          <cell r="I1984">
            <v>0</v>
          </cell>
          <cell r="M1984">
            <v>0</v>
          </cell>
          <cell r="N1984" t="str">
            <v>X</v>
          </cell>
          <cell r="W1984" t="str">
            <v>100</v>
          </cell>
        </row>
        <row r="1985">
          <cell r="F1985" t="str">
            <v>X</v>
          </cell>
          <cell r="G1985" t="str">
            <v>X</v>
          </cell>
          <cell r="I1985">
            <v>0</v>
          </cell>
          <cell r="M1985">
            <v>0</v>
          </cell>
          <cell r="N1985" t="str">
            <v>X</v>
          </cell>
          <cell r="W1985" t="str">
            <v>100</v>
          </cell>
        </row>
        <row r="1986">
          <cell r="F1986" t="str">
            <v>X</v>
          </cell>
          <cell r="G1986" t="str">
            <v>X</v>
          </cell>
          <cell r="I1986">
            <v>0</v>
          </cell>
          <cell r="M1986">
            <v>0</v>
          </cell>
          <cell r="N1986" t="str">
            <v>X</v>
          </cell>
          <cell r="W1986" t="str">
            <v>100</v>
          </cell>
        </row>
        <row r="1987">
          <cell r="F1987" t="str">
            <v>X</v>
          </cell>
          <cell r="G1987" t="str">
            <v>X</v>
          </cell>
          <cell r="I1987">
            <v>0</v>
          </cell>
          <cell r="M1987">
            <v>0</v>
          </cell>
          <cell r="N1987" t="str">
            <v>X</v>
          </cell>
          <cell r="W1987" t="str">
            <v>100</v>
          </cell>
        </row>
        <row r="1988">
          <cell r="F1988" t="str">
            <v>X</v>
          </cell>
          <cell r="G1988" t="str">
            <v>X</v>
          </cell>
          <cell r="I1988">
            <v>0</v>
          </cell>
          <cell r="M1988">
            <v>0</v>
          </cell>
          <cell r="N1988" t="str">
            <v>X</v>
          </cell>
          <cell r="W1988" t="str">
            <v>100</v>
          </cell>
        </row>
        <row r="1989">
          <cell r="F1989" t="str">
            <v>X</v>
          </cell>
          <cell r="G1989" t="str">
            <v>X</v>
          </cell>
          <cell r="I1989">
            <v>0</v>
          </cell>
          <cell r="M1989">
            <v>0</v>
          </cell>
          <cell r="N1989" t="str">
            <v>X</v>
          </cell>
          <cell r="W1989" t="str">
            <v>100</v>
          </cell>
        </row>
        <row r="1990">
          <cell r="F1990" t="str">
            <v>X</v>
          </cell>
          <cell r="G1990" t="str">
            <v>X</v>
          </cell>
          <cell r="I1990">
            <v>0</v>
          </cell>
          <cell r="M1990">
            <v>0</v>
          </cell>
          <cell r="N1990" t="str">
            <v>X</v>
          </cell>
          <cell r="W1990" t="str">
            <v>100</v>
          </cell>
        </row>
        <row r="1991">
          <cell r="F1991" t="str">
            <v>X</v>
          </cell>
          <cell r="G1991" t="str">
            <v>X</v>
          </cell>
          <cell r="I1991">
            <v>0</v>
          </cell>
          <cell r="M1991">
            <v>0</v>
          </cell>
          <cell r="N1991" t="str">
            <v>X</v>
          </cell>
          <cell r="W1991" t="str">
            <v>100</v>
          </cell>
        </row>
        <row r="1992">
          <cell r="F1992" t="str">
            <v>X</v>
          </cell>
          <cell r="G1992" t="str">
            <v>X</v>
          </cell>
          <cell r="I1992">
            <v>0</v>
          </cell>
          <cell r="M1992">
            <v>0</v>
          </cell>
          <cell r="N1992" t="str">
            <v>X</v>
          </cell>
          <cell r="W1992" t="str">
            <v>100</v>
          </cell>
        </row>
        <row r="1993">
          <cell r="F1993" t="str">
            <v>X</v>
          </cell>
          <cell r="G1993" t="str">
            <v>X</v>
          </cell>
          <cell r="I1993">
            <v>0</v>
          </cell>
          <cell r="M1993">
            <v>0</v>
          </cell>
          <cell r="N1993" t="str">
            <v>X</v>
          </cell>
          <cell r="W1993" t="str">
            <v>090д</v>
          </cell>
        </row>
        <row r="1994">
          <cell r="F1994" t="str">
            <v>X</v>
          </cell>
          <cell r="G1994" t="str">
            <v>X</v>
          </cell>
          <cell r="I1994">
            <v>0</v>
          </cell>
          <cell r="M1994">
            <v>0</v>
          </cell>
          <cell r="N1994" t="str">
            <v>X</v>
          </cell>
          <cell r="W1994" t="str">
            <v>090д</v>
          </cell>
        </row>
        <row r="1995">
          <cell r="F1995" t="str">
            <v>X</v>
          </cell>
          <cell r="G1995" t="str">
            <v>X</v>
          </cell>
          <cell r="I1995">
            <v>0</v>
          </cell>
          <cell r="M1995">
            <v>0</v>
          </cell>
          <cell r="N1995" t="str">
            <v>X</v>
          </cell>
          <cell r="W1995" t="str">
            <v>090д</v>
          </cell>
        </row>
        <row r="1996">
          <cell r="F1996" t="str">
            <v>X</v>
          </cell>
          <cell r="G1996" t="str">
            <v>X</v>
          </cell>
          <cell r="I1996">
            <v>0</v>
          </cell>
          <cell r="M1996">
            <v>0</v>
          </cell>
          <cell r="N1996" t="str">
            <v>X</v>
          </cell>
          <cell r="W1996" t="str">
            <v>090д</v>
          </cell>
        </row>
        <row r="1997">
          <cell r="F1997" t="str">
            <v>X</v>
          </cell>
          <cell r="G1997" t="str">
            <v>X</v>
          </cell>
          <cell r="I1997">
            <v>0</v>
          </cell>
          <cell r="M1997">
            <v>0</v>
          </cell>
          <cell r="N1997" t="str">
            <v>X</v>
          </cell>
          <cell r="W1997" t="str">
            <v>090д</v>
          </cell>
        </row>
        <row r="1998">
          <cell r="F1998" t="str">
            <v>X</v>
          </cell>
          <cell r="G1998" t="str">
            <v>X</v>
          </cell>
          <cell r="H1998">
            <v>0</v>
          </cell>
          <cell r="I1998">
            <v>0</v>
          </cell>
          <cell r="M1998">
            <v>0</v>
          </cell>
          <cell r="N1998" t="str">
            <v>X</v>
          </cell>
        </row>
        <row r="1999">
          <cell r="F1999" t="str">
            <v>X</v>
          </cell>
          <cell r="G1999" t="str">
            <v>X</v>
          </cell>
          <cell r="I1999">
            <v>0</v>
          </cell>
          <cell r="M1999">
            <v>0</v>
          </cell>
          <cell r="N1999" t="str">
            <v>X</v>
          </cell>
          <cell r="W1999" t="str">
            <v>100</v>
          </cell>
        </row>
        <row r="2000">
          <cell r="F2000" t="str">
            <v>X</v>
          </cell>
          <cell r="G2000" t="str">
            <v>X</v>
          </cell>
          <cell r="I2000">
            <v>0</v>
          </cell>
          <cell r="M2000">
            <v>0</v>
          </cell>
          <cell r="N2000" t="str">
            <v>X</v>
          </cell>
          <cell r="W2000" t="str">
            <v>100</v>
          </cell>
        </row>
        <row r="2001">
          <cell r="F2001" t="str">
            <v>X</v>
          </cell>
          <cell r="G2001" t="str">
            <v>X</v>
          </cell>
          <cell r="I2001">
            <v>0</v>
          </cell>
          <cell r="M2001">
            <v>0</v>
          </cell>
          <cell r="N2001" t="str">
            <v>X</v>
          </cell>
          <cell r="W2001" t="str">
            <v>100</v>
          </cell>
        </row>
        <row r="2002">
          <cell r="F2002" t="str">
            <v>X</v>
          </cell>
          <cell r="G2002" t="str">
            <v>X</v>
          </cell>
          <cell r="I2002">
            <v>0</v>
          </cell>
          <cell r="M2002">
            <v>0</v>
          </cell>
          <cell r="N2002" t="str">
            <v>X</v>
          </cell>
          <cell r="W2002" t="str">
            <v>100</v>
          </cell>
        </row>
        <row r="2003">
          <cell r="F2003" t="str">
            <v>X</v>
          </cell>
          <cell r="G2003" t="str">
            <v>X</v>
          </cell>
          <cell r="I2003">
            <v>0</v>
          </cell>
          <cell r="M2003">
            <v>0</v>
          </cell>
          <cell r="N2003" t="str">
            <v>X</v>
          </cell>
          <cell r="W2003" t="str">
            <v>100</v>
          </cell>
        </row>
        <row r="2004">
          <cell r="F2004" t="str">
            <v>X</v>
          </cell>
          <cell r="G2004" t="str">
            <v>X</v>
          </cell>
          <cell r="H2004">
            <v>0</v>
          </cell>
          <cell r="I2004">
            <v>0</v>
          </cell>
          <cell r="M2004">
            <v>0</v>
          </cell>
          <cell r="N2004" t="str">
            <v>X</v>
          </cell>
        </row>
        <row r="2005">
          <cell r="F2005" t="str">
            <v>X</v>
          </cell>
          <cell r="G2005" t="str">
            <v>X</v>
          </cell>
          <cell r="I2005">
            <v>0</v>
          </cell>
          <cell r="M2005">
            <v>0</v>
          </cell>
          <cell r="N2005" t="str">
            <v>X</v>
          </cell>
          <cell r="W2005" t="str">
            <v>100</v>
          </cell>
        </row>
        <row r="2006">
          <cell r="F2006" t="str">
            <v>X</v>
          </cell>
          <cell r="G2006" t="str">
            <v>X</v>
          </cell>
          <cell r="H2006">
            <v>0</v>
          </cell>
          <cell r="I2006">
            <v>0</v>
          </cell>
          <cell r="M2006" t="str">
            <v>X</v>
          </cell>
          <cell r="N2006">
            <v>0</v>
          </cell>
        </row>
        <row r="2007">
          <cell r="F2007" t="str">
            <v>X</v>
          </cell>
          <cell r="G2007" t="str">
            <v>X</v>
          </cell>
          <cell r="H2007">
            <v>0</v>
          </cell>
          <cell r="M2007" t="str">
            <v>X</v>
          </cell>
          <cell r="N2007">
            <v>0</v>
          </cell>
          <cell r="W2007">
            <v>120</v>
          </cell>
        </row>
        <row r="2008">
          <cell r="F2008" t="str">
            <v>X</v>
          </cell>
          <cell r="G2008" t="str">
            <v>X</v>
          </cell>
          <cell r="H2008">
            <v>0</v>
          </cell>
          <cell r="M2008" t="str">
            <v>X</v>
          </cell>
          <cell r="N2008">
            <v>0</v>
          </cell>
          <cell r="W2008">
            <v>120</v>
          </cell>
        </row>
        <row r="2009">
          <cell r="F2009" t="str">
            <v>X</v>
          </cell>
          <cell r="G2009" t="str">
            <v>X</v>
          </cell>
          <cell r="H2009">
            <v>0</v>
          </cell>
          <cell r="M2009" t="str">
            <v>X</v>
          </cell>
          <cell r="N2009">
            <v>0</v>
          </cell>
          <cell r="W2009">
            <v>120</v>
          </cell>
        </row>
        <row r="2010">
          <cell r="F2010" t="str">
            <v>X</v>
          </cell>
          <cell r="G2010" t="str">
            <v>X</v>
          </cell>
          <cell r="H2010">
            <v>0</v>
          </cell>
          <cell r="M2010" t="str">
            <v>X</v>
          </cell>
          <cell r="N2010">
            <v>0</v>
          </cell>
          <cell r="W2010">
            <v>120</v>
          </cell>
        </row>
        <row r="2011">
          <cell r="F2011" t="str">
            <v>X</v>
          </cell>
          <cell r="G2011" t="str">
            <v>X</v>
          </cell>
          <cell r="H2011">
            <v>0</v>
          </cell>
          <cell r="M2011" t="str">
            <v>X</v>
          </cell>
          <cell r="N2011">
            <v>0</v>
          </cell>
          <cell r="W2011">
            <v>120</v>
          </cell>
        </row>
        <row r="2012">
          <cell r="F2012" t="str">
            <v>X</v>
          </cell>
          <cell r="G2012" t="str">
            <v>X</v>
          </cell>
          <cell r="H2012">
            <v>0</v>
          </cell>
          <cell r="M2012" t="str">
            <v>X</v>
          </cell>
          <cell r="N2012">
            <v>0</v>
          </cell>
          <cell r="W2012">
            <v>120</v>
          </cell>
        </row>
        <row r="2013">
          <cell r="F2013" t="str">
            <v>X</v>
          </cell>
          <cell r="G2013" t="str">
            <v>X</v>
          </cell>
          <cell r="H2013">
            <v>0</v>
          </cell>
          <cell r="M2013" t="str">
            <v>X</v>
          </cell>
          <cell r="N2013">
            <v>0</v>
          </cell>
          <cell r="W2013">
            <v>120</v>
          </cell>
        </row>
        <row r="2014">
          <cell r="F2014" t="str">
            <v>X</v>
          </cell>
          <cell r="G2014" t="str">
            <v>X</v>
          </cell>
          <cell r="H2014">
            <v>0</v>
          </cell>
          <cell r="M2014" t="str">
            <v>X</v>
          </cell>
          <cell r="N2014">
            <v>0</v>
          </cell>
          <cell r="W2014">
            <v>120</v>
          </cell>
        </row>
        <row r="2015">
          <cell r="F2015" t="str">
            <v>X</v>
          </cell>
          <cell r="G2015" t="str">
            <v>X</v>
          </cell>
          <cell r="H2015">
            <v>0</v>
          </cell>
          <cell r="M2015" t="str">
            <v>X</v>
          </cell>
          <cell r="N2015">
            <v>0</v>
          </cell>
          <cell r="W2015">
            <v>120</v>
          </cell>
        </row>
        <row r="2016">
          <cell r="F2016" t="str">
            <v>X</v>
          </cell>
          <cell r="G2016" t="str">
            <v>X</v>
          </cell>
          <cell r="H2016">
            <v>0</v>
          </cell>
          <cell r="M2016" t="str">
            <v>X</v>
          </cell>
          <cell r="N2016">
            <v>0</v>
          </cell>
          <cell r="W2016">
            <v>120</v>
          </cell>
        </row>
        <row r="2017">
          <cell r="F2017" t="str">
            <v>X</v>
          </cell>
          <cell r="G2017" t="str">
            <v>X</v>
          </cell>
          <cell r="H2017">
            <v>0</v>
          </cell>
          <cell r="I2017">
            <v>0</v>
          </cell>
          <cell r="M2017">
            <v>0</v>
          </cell>
          <cell r="N2017" t="str">
            <v>X</v>
          </cell>
        </row>
        <row r="2018">
          <cell r="F2018" t="str">
            <v>X</v>
          </cell>
          <cell r="G2018" t="str">
            <v>X</v>
          </cell>
          <cell r="I2018">
            <v>0</v>
          </cell>
          <cell r="M2018">
            <v>0</v>
          </cell>
          <cell r="N2018" t="str">
            <v>X</v>
          </cell>
          <cell r="W2018">
            <v>130</v>
          </cell>
        </row>
        <row r="2019">
          <cell r="F2019" t="str">
            <v>X</v>
          </cell>
          <cell r="G2019" t="str">
            <v>X</v>
          </cell>
          <cell r="I2019">
            <v>0</v>
          </cell>
          <cell r="M2019">
            <v>0</v>
          </cell>
          <cell r="N2019" t="str">
            <v>X</v>
          </cell>
          <cell r="W2019">
            <v>130</v>
          </cell>
        </row>
        <row r="2020">
          <cell r="F2020" t="str">
            <v>X</v>
          </cell>
          <cell r="G2020" t="str">
            <v>X</v>
          </cell>
          <cell r="I2020">
            <v>0</v>
          </cell>
          <cell r="M2020">
            <v>0</v>
          </cell>
          <cell r="N2020" t="str">
            <v>X</v>
          </cell>
          <cell r="W2020">
            <v>130</v>
          </cell>
        </row>
        <row r="2021">
          <cell r="F2021" t="str">
            <v>X</v>
          </cell>
          <cell r="G2021" t="str">
            <v>X</v>
          </cell>
          <cell r="I2021">
            <v>0</v>
          </cell>
          <cell r="M2021">
            <v>0</v>
          </cell>
          <cell r="N2021" t="str">
            <v>X</v>
          </cell>
          <cell r="W2021">
            <v>130</v>
          </cell>
        </row>
        <row r="2022">
          <cell r="F2022" t="str">
            <v>X</v>
          </cell>
          <cell r="G2022" t="str">
            <v>X</v>
          </cell>
          <cell r="I2022">
            <v>0</v>
          </cell>
          <cell r="M2022">
            <v>0</v>
          </cell>
          <cell r="N2022" t="str">
            <v>X</v>
          </cell>
          <cell r="W2022">
            <v>130</v>
          </cell>
        </row>
        <row r="2023">
          <cell r="F2023" t="str">
            <v>X</v>
          </cell>
          <cell r="G2023" t="str">
            <v>X</v>
          </cell>
          <cell r="I2023">
            <v>0</v>
          </cell>
          <cell r="M2023">
            <v>0</v>
          </cell>
          <cell r="N2023" t="str">
            <v>X</v>
          </cell>
          <cell r="W2023">
            <v>130</v>
          </cell>
        </row>
        <row r="2024">
          <cell r="F2024" t="str">
            <v>X</v>
          </cell>
          <cell r="G2024" t="str">
            <v>X</v>
          </cell>
          <cell r="I2024">
            <v>0</v>
          </cell>
          <cell r="M2024">
            <v>0</v>
          </cell>
          <cell r="N2024" t="str">
            <v>X</v>
          </cell>
          <cell r="W2024">
            <v>130</v>
          </cell>
        </row>
        <row r="2025">
          <cell r="F2025" t="str">
            <v>X</v>
          </cell>
          <cell r="G2025" t="str">
            <v>X</v>
          </cell>
          <cell r="I2025">
            <v>0</v>
          </cell>
          <cell r="M2025">
            <v>0</v>
          </cell>
          <cell r="N2025" t="str">
            <v>X</v>
          </cell>
          <cell r="W2025">
            <v>130</v>
          </cell>
        </row>
        <row r="2026">
          <cell r="F2026" t="str">
            <v>X</v>
          </cell>
          <cell r="G2026" t="str">
            <v>X</v>
          </cell>
          <cell r="I2026">
            <v>0</v>
          </cell>
          <cell r="M2026">
            <v>0</v>
          </cell>
          <cell r="N2026" t="str">
            <v>X</v>
          </cell>
          <cell r="W2026">
            <v>130</v>
          </cell>
        </row>
        <row r="2027">
          <cell r="F2027" t="str">
            <v>X</v>
          </cell>
          <cell r="G2027" t="str">
            <v>X</v>
          </cell>
          <cell r="I2027">
            <v>0</v>
          </cell>
          <cell r="M2027">
            <v>0</v>
          </cell>
          <cell r="N2027" t="str">
            <v>X</v>
          </cell>
          <cell r="W2027">
            <v>130</v>
          </cell>
        </row>
        <row r="2028">
          <cell r="F2028" t="str">
            <v>X</v>
          </cell>
          <cell r="G2028" t="str">
            <v>X</v>
          </cell>
          <cell r="I2028">
            <v>0</v>
          </cell>
          <cell r="M2028">
            <v>0</v>
          </cell>
          <cell r="N2028" t="str">
            <v>X</v>
          </cell>
          <cell r="W2028">
            <v>130</v>
          </cell>
        </row>
        <row r="2029">
          <cell r="F2029" t="str">
            <v>X</v>
          </cell>
          <cell r="G2029" t="str">
            <v>X</v>
          </cell>
          <cell r="I2029">
            <v>0</v>
          </cell>
          <cell r="M2029">
            <v>0</v>
          </cell>
          <cell r="N2029" t="str">
            <v>X</v>
          </cell>
          <cell r="W2029">
            <v>130</v>
          </cell>
        </row>
        <row r="2030">
          <cell r="F2030" t="str">
            <v>X</v>
          </cell>
          <cell r="G2030" t="str">
            <v>X</v>
          </cell>
          <cell r="I2030">
            <v>0</v>
          </cell>
          <cell r="M2030">
            <v>0</v>
          </cell>
          <cell r="N2030" t="str">
            <v>X</v>
          </cell>
          <cell r="W2030">
            <v>130</v>
          </cell>
        </row>
        <row r="2031">
          <cell r="F2031" t="str">
            <v>X</v>
          </cell>
          <cell r="G2031" t="str">
            <v>X</v>
          </cell>
          <cell r="I2031">
            <v>0</v>
          </cell>
          <cell r="M2031">
            <v>0</v>
          </cell>
          <cell r="N2031" t="str">
            <v>X</v>
          </cell>
          <cell r="W2031">
            <v>130</v>
          </cell>
        </row>
        <row r="2032">
          <cell r="F2032" t="str">
            <v>X</v>
          </cell>
          <cell r="G2032" t="str">
            <v>X</v>
          </cell>
          <cell r="I2032">
            <v>0</v>
          </cell>
          <cell r="M2032">
            <v>0</v>
          </cell>
          <cell r="N2032" t="str">
            <v>X</v>
          </cell>
          <cell r="W2032">
            <v>130</v>
          </cell>
        </row>
        <row r="2033">
          <cell r="F2033" t="str">
            <v>X</v>
          </cell>
          <cell r="G2033" t="str">
            <v>X</v>
          </cell>
          <cell r="I2033">
            <v>0</v>
          </cell>
          <cell r="M2033">
            <v>0</v>
          </cell>
          <cell r="N2033" t="str">
            <v>X</v>
          </cell>
          <cell r="W2033">
            <v>130</v>
          </cell>
        </row>
        <row r="2034">
          <cell r="F2034" t="str">
            <v>X</v>
          </cell>
          <cell r="G2034" t="str">
            <v>X</v>
          </cell>
          <cell r="I2034">
            <v>0</v>
          </cell>
          <cell r="M2034">
            <v>0</v>
          </cell>
          <cell r="N2034" t="str">
            <v>X</v>
          </cell>
          <cell r="W2034">
            <v>130</v>
          </cell>
        </row>
        <row r="2035">
          <cell r="F2035" t="str">
            <v>X</v>
          </cell>
          <cell r="G2035" t="str">
            <v>X</v>
          </cell>
          <cell r="I2035">
            <v>0</v>
          </cell>
          <cell r="M2035">
            <v>0</v>
          </cell>
          <cell r="N2035" t="str">
            <v>X</v>
          </cell>
          <cell r="W2035">
            <v>130</v>
          </cell>
        </row>
        <row r="2036">
          <cell r="F2036" t="str">
            <v>X</v>
          </cell>
          <cell r="G2036" t="str">
            <v>X</v>
          </cell>
          <cell r="I2036">
            <v>0</v>
          </cell>
          <cell r="M2036">
            <v>0</v>
          </cell>
          <cell r="N2036" t="str">
            <v>X</v>
          </cell>
          <cell r="W2036">
            <v>130</v>
          </cell>
        </row>
        <row r="2037">
          <cell r="F2037" t="str">
            <v>X</v>
          </cell>
          <cell r="G2037" t="str">
            <v>X</v>
          </cell>
          <cell r="H2037">
            <v>0</v>
          </cell>
          <cell r="I2037">
            <v>0</v>
          </cell>
          <cell r="M2037">
            <v>0</v>
          </cell>
          <cell r="N2037">
            <v>0</v>
          </cell>
        </row>
        <row r="2038">
          <cell r="F2038" t="str">
            <v>X</v>
          </cell>
          <cell r="G2038" t="str">
            <v>X</v>
          </cell>
          <cell r="H2038">
            <v>0</v>
          </cell>
          <cell r="I2038">
            <v>0</v>
          </cell>
          <cell r="M2038">
            <v>0</v>
          </cell>
          <cell r="N2038">
            <v>0</v>
          </cell>
        </row>
        <row r="2039">
          <cell r="F2039" t="str">
            <v>X</v>
          </cell>
          <cell r="G2039" t="str">
            <v>X</v>
          </cell>
          <cell r="H2039">
            <v>0</v>
          </cell>
          <cell r="I2039">
            <v>0</v>
          </cell>
          <cell r="M2039">
            <v>0</v>
          </cell>
          <cell r="N2039">
            <v>0</v>
          </cell>
        </row>
        <row r="2040">
          <cell r="F2040">
            <v>0</v>
          </cell>
          <cell r="G2040" t="str">
            <v>X</v>
          </cell>
          <cell r="H2040">
            <v>0</v>
          </cell>
          <cell r="I2040">
            <v>0</v>
          </cell>
          <cell r="M2040">
            <v>0</v>
          </cell>
          <cell r="N2040" t="str">
            <v>X</v>
          </cell>
        </row>
        <row r="2041">
          <cell r="G2041" t="str">
            <v>X</v>
          </cell>
          <cell r="M2041">
            <v>0</v>
          </cell>
          <cell r="N2041" t="str">
            <v>X</v>
          </cell>
          <cell r="R2041">
            <v>243</v>
          </cell>
          <cell r="S2041">
            <v>240</v>
          </cell>
        </row>
        <row r="2042">
          <cell r="G2042" t="str">
            <v>X</v>
          </cell>
          <cell r="M2042">
            <v>0</v>
          </cell>
          <cell r="N2042" t="str">
            <v>X</v>
          </cell>
          <cell r="R2042">
            <v>243</v>
          </cell>
          <cell r="S2042">
            <v>240</v>
          </cell>
        </row>
        <row r="2043">
          <cell r="F2043">
            <v>0</v>
          </cell>
          <cell r="G2043" t="str">
            <v>X</v>
          </cell>
          <cell r="H2043">
            <v>0</v>
          </cell>
          <cell r="I2043">
            <v>0</v>
          </cell>
          <cell r="M2043">
            <v>0</v>
          </cell>
          <cell r="N2043" t="str">
            <v>X</v>
          </cell>
        </row>
        <row r="2044">
          <cell r="G2044" t="str">
            <v>X</v>
          </cell>
          <cell r="M2044">
            <v>0</v>
          </cell>
          <cell r="N2044" t="str">
            <v>X</v>
          </cell>
          <cell r="R2044">
            <v>216</v>
          </cell>
          <cell r="S2044">
            <v>210</v>
          </cell>
        </row>
        <row r="2045">
          <cell r="G2045" t="str">
            <v>X</v>
          </cell>
          <cell r="M2045">
            <v>0</v>
          </cell>
          <cell r="N2045" t="str">
            <v>X</v>
          </cell>
          <cell r="R2045">
            <v>216</v>
          </cell>
          <cell r="S2045">
            <v>210</v>
          </cell>
        </row>
        <row r="2046">
          <cell r="G2046" t="str">
            <v>X</v>
          </cell>
          <cell r="M2046">
            <v>0</v>
          </cell>
          <cell r="N2046" t="str">
            <v>X</v>
          </cell>
          <cell r="S2046">
            <v>150</v>
          </cell>
        </row>
        <row r="2047">
          <cell r="G2047" t="str">
            <v>X</v>
          </cell>
          <cell r="M2047">
            <v>0</v>
          </cell>
          <cell r="N2047" t="str">
            <v>X</v>
          </cell>
          <cell r="R2047">
            <v>216</v>
          </cell>
          <cell r="S2047">
            <v>210</v>
          </cell>
        </row>
        <row r="2048">
          <cell r="G2048" t="str">
            <v>X</v>
          </cell>
          <cell r="M2048">
            <v>0</v>
          </cell>
          <cell r="N2048" t="str">
            <v>X</v>
          </cell>
          <cell r="R2048">
            <v>216</v>
          </cell>
          <cell r="S2048">
            <v>210</v>
          </cell>
        </row>
        <row r="2049">
          <cell r="G2049" t="str">
            <v>X</v>
          </cell>
          <cell r="M2049">
            <v>0</v>
          </cell>
          <cell r="N2049" t="str">
            <v>X</v>
          </cell>
          <cell r="S2049">
            <v>150</v>
          </cell>
        </row>
        <row r="2050">
          <cell r="G2050" t="str">
            <v>X</v>
          </cell>
          <cell r="M2050">
            <v>0</v>
          </cell>
          <cell r="N2050" t="str">
            <v>X</v>
          </cell>
          <cell r="R2050">
            <v>216</v>
          </cell>
          <cell r="S2050">
            <v>210</v>
          </cell>
        </row>
        <row r="2051">
          <cell r="G2051" t="str">
            <v>X</v>
          </cell>
          <cell r="M2051">
            <v>0</v>
          </cell>
          <cell r="N2051" t="str">
            <v>X</v>
          </cell>
          <cell r="R2051">
            <v>216</v>
          </cell>
          <cell r="S2051">
            <v>210</v>
          </cell>
        </row>
        <row r="2052">
          <cell r="F2052" t="str">
            <v>X</v>
          </cell>
          <cell r="G2052">
            <v>0</v>
          </cell>
          <cell r="H2052">
            <v>0</v>
          </cell>
          <cell r="I2052">
            <v>0</v>
          </cell>
          <cell r="M2052" t="str">
            <v>X</v>
          </cell>
          <cell r="N2052">
            <v>0</v>
          </cell>
        </row>
        <row r="2053">
          <cell r="F2053" t="str">
            <v>X</v>
          </cell>
          <cell r="M2053" t="str">
            <v>X</v>
          </cell>
          <cell r="N2053">
            <v>0</v>
          </cell>
          <cell r="T2053">
            <v>640</v>
          </cell>
        </row>
        <row r="2054">
          <cell r="F2054" t="str">
            <v>X</v>
          </cell>
          <cell r="G2054">
            <v>0</v>
          </cell>
          <cell r="H2054">
            <v>0</v>
          </cell>
          <cell r="I2054">
            <v>0</v>
          </cell>
          <cell r="M2054" t="str">
            <v>X</v>
          </cell>
          <cell r="N2054">
            <v>0</v>
          </cell>
        </row>
        <row r="2055">
          <cell r="F2055" t="str">
            <v>X</v>
          </cell>
          <cell r="M2055" t="str">
            <v>X</v>
          </cell>
          <cell r="N2055">
            <v>0</v>
          </cell>
          <cell r="T2055">
            <v>640</v>
          </cell>
        </row>
        <row r="2056">
          <cell r="F2056" t="str">
            <v>X</v>
          </cell>
          <cell r="M2056" t="str">
            <v>X</v>
          </cell>
          <cell r="N2056">
            <v>0</v>
          </cell>
          <cell r="T2056">
            <v>640</v>
          </cell>
        </row>
        <row r="2057">
          <cell r="F2057" t="str">
            <v>X</v>
          </cell>
          <cell r="M2057" t="str">
            <v>X</v>
          </cell>
          <cell r="N2057">
            <v>0</v>
          </cell>
          <cell r="T2057">
            <v>640</v>
          </cell>
        </row>
        <row r="2058">
          <cell r="F2058" t="str">
            <v>X</v>
          </cell>
          <cell r="M2058" t="str">
            <v>X</v>
          </cell>
          <cell r="N2058">
            <v>0</v>
          </cell>
          <cell r="T2058">
            <v>640</v>
          </cell>
        </row>
        <row r="2059">
          <cell r="F2059" t="str">
            <v>X</v>
          </cell>
          <cell r="M2059" t="str">
            <v>X</v>
          </cell>
          <cell r="N2059">
            <v>0</v>
          </cell>
          <cell r="T2059">
            <v>640</v>
          </cell>
        </row>
        <row r="2060">
          <cell r="F2060" t="str">
            <v>X</v>
          </cell>
          <cell r="M2060" t="str">
            <v>X</v>
          </cell>
          <cell r="N2060">
            <v>0</v>
          </cell>
          <cell r="T2060">
            <v>640</v>
          </cell>
        </row>
        <row r="2061">
          <cell r="F2061" t="str">
            <v>X</v>
          </cell>
          <cell r="M2061" t="str">
            <v>X</v>
          </cell>
          <cell r="N2061">
            <v>0</v>
          </cell>
          <cell r="T2061">
            <v>640</v>
          </cell>
        </row>
        <row r="2062">
          <cell r="F2062" t="str">
            <v>X</v>
          </cell>
          <cell r="G2062" t="str">
            <v>X</v>
          </cell>
          <cell r="H2062">
            <v>0</v>
          </cell>
          <cell r="I2062">
            <v>0</v>
          </cell>
          <cell r="M2062">
            <v>0</v>
          </cell>
          <cell r="N2062">
            <v>0</v>
          </cell>
          <cell r="S2062">
            <v>470</v>
          </cell>
          <cell r="T2062">
            <v>470</v>
          </cell>
        </row>
        <row r="2063">
          <cell r="F2063" t="str">
            <v>X</v>
          </cell>
          <cell r="G2063" t="str">
            <v>X</v>
          </cell>
          <cell r="H2063">
            <v>0</v>
          </cell>
          <cell r="I2063">
            <v>0</v>
          </cell>
          <cell r="M2063" t="str">
            <v>X</v>
          </cell>
          <cell r="N2063">
            <v>0</v>
          </cell>
        </row>
        <row r="2064">
          <cell r="F2064" t="str">
            <v>X</v>
          </cell>
          <cell r="G2064" t="str">
            <v>X</v>
          </cell>
          <cell r="H2064">
            <v>0</v>
          </cell>
          <cell r="I2064">
            <v>0</v>
          </cell>
          <cell r="M2064">
            <v>0</v>
          </cell>
          <cell r="N2064" t="str">
            <v>X</v>
          </cell>
        </row>
        <row r="2065">
          <cell r="F2065" t="str">
            <v>X</v>
          </cell>
          <cell r="G2065" t="str">
            <v>X</v>
          </cell>
          <cell r="H2065">
            <v>0</v>
          </cell>
          <cell r="I2065">
            <v>0</v>
          </cell>
          <cell r="M2065" t="str">
            <v>X</v>
          </cell>
          <cell r="N2065">
            <v>0</v>
          </cell>
        </row>
        <row r="2066">
          <cell r="F2066" t="str">
            <v>X</v>
          </cell>
          <cell r="G2066" t="str">
            <v>X</v>
          </cell>
          <cell r="H2066">
            <v>0</v>
          </cell>
          <cell r="I2066">
            <v>0</v>
          </cell>
          <cell r="M2066">
            <v>0</v>
          </cell>
          <cell r="N2066" t="str">
            <v>X</v>
          </cell>
        </row>
        <row r="2067">
          <cell r="F2067" t="str">
            <v>X</v>
          </cell>
          <cell r="G2067" t="str">
            <v>X</v>
          </cell>
          <cell r="H2067">
            <v>0</v>
          </cell>
          <cell r="I2067">
            <v>0</v>
          </cell>
          <cell r="M2067" t="str">
            <v>X</v>
          </cell>
          <cell r="N2067">
            <v>0</v>
          </cell>
        </row>
        <row r="2068">
          <cell r="F2068" t="str">
            <v>X</v>
          </cell>
          <cell r="G2068" t="str">
            <v>X</v>
          </cell>
          <cell r="H2068">
            <v>0</v>
          </cell>
          <cell r="I2068">
            <v>0</v>
          </cell>
          <cell r="M2068">
            <v>0</v>
          </cell>
          <cell r="N2068" t="str">
            <v>X</v>
          </cell>
        </row>
        <row r="2069">
          <cell r="F2069" t="str">
            <v>X</v>
          </cell>
          <cell r="G2069" t="str">
            <v>X</v>
          </cell>
          <cell r="H2069">
            <v>0</v>
          </cell>
          <cell r="I2069">
            <v>0</v>
          </cell>
          <cell r="M2069" t="str">
            <v>X</v>
          </cell>
          <cell r="N2069">
            <v>0</v>
          </cell>
        </row>
        <row r="2070">
          <cell r="F2070" t="str">
            <v>X</v>
          </cell>
          <cell r="G2070" t="str">
            <v>X</v>
          </cell>
          <cell r="H2070" t="str">
            <v>X</v>
          </cell>
          <cell r="M2070" t="str">
            <v>X</v>
          </cell>
          <cell r="N2070">
            <v>0</v>
          </cell>
          <cell r="W2070">
            <v>170</v>
          </cell>
        </row>
        <row r="2071">
          <cell r="F2071" t="str">
            <v>X</v>
          </cell>
          <cell r="G2071" t="str">
            <v>X</v>
          </cell>
          <cell r="H2071" t="str">
            <v>X</v>
          </cell>
          <cell r="M2071" t="str">
            <v>X</v>
          </cell>
          <cell r="N2071">
            <v>0</v>
          </cell>
          <cell r="W2071">
            <v>170</v>
          </cell>
        </row>
        <row r="2072">
          <cell r="F2072" t="str">
            <v>X</v>
          </cell>
          <cell r="G2072" t="str">
            <v>X</v>
          </cell>
          <cell r="H2072" t="str">
            <v>X</v>
          </cell>
          <cell r="M2072" t="str">
            <v>X</v>
          </cell>
          <cell r="N2072">
            <v>0</v>
          </cell>
          <cell r="W2072">
            <v>170</v>
          </cell>
        </row>
        <row r="2073">
          <cell r="F2073" t="str">
            <v>X</v>
          </cell>
          <cell r="G2073" t="str">
            <v>X</v>
          </cell>
          <cell r="H2073" t="str">
            <v>X</v>
          </cell>
          <cell r="M2073" t="str">
            <v>X</v>
          </cell>
          <cell r="N2073">
            <v>0</v>
          </cell>
          <cell r="W2073">
            <v>170</v>
          </cell>
        </row>
        <row r="2074">
          <cell r="F2074" t="str">
            <v>X</v>
          </cell>
          <cell r="G2074" t="str">
            <v>X</v>
          </cell>
          <cell r="H2074">
            <v>0</v>
          </cell>
          <cell r="I2074">
            <v>0</v>
          </cell>
          <cell r="M2074">
            <v>0</v>
          </cell>
          <cell r="N2074">
            <v>0</v>
          </cell>
        </row>
        <row r="2075">
          <cell r="F2075" t="str">
            <v>X</v>
          </cell>
          <cell r="G2075" t="str">
            <v>X</v>
          </cell>
          <cell r="I2075" t="str">
            <v>X</v>
          </cell>
          <cell r="M2075">
            <v>0</v>
          </cell>
          <cell r="N2075" t="str">
            <v>X</v>
          </cell>
          <cell r="W2075">
            <v>180</v>
          </cell>
        </row>
        <row r="2076">
          <cell r="F2076" t="str">
            <v>X</v>
          </cell>
          <cell r="G2076" t="str">
            <v>X</v>
          </cell>
          <cell r="I2076" t="str">
            <v>X</v>
          </cell>
          <cell r="M2076">
            <v>0</v>
          </cell>
          <cell r="N2076" t="str">
            <v>X</v>
          </cell>
          <cell r="W2076">
            <v>180</v>
          </cell>
        </row>
        <row r="2077">
          <cell r="F2077" t="str">
            <v>X</v>
          </cell>
          <cell r="G2077" t="str">
            <v>X</v>
          </cell>
          <cell r="I2077" t="str">
            <v>X</v>
          </cell>
          <cell r="M2077">
            <v>0</v>
          </cell>
          <cell r="N2077" t="str">
            <v>X</v>
          </cell>
          <cell r="W2077">
            <v>180</v>
          </cell>
        </row>
        <row r="2078">
          <cell r="F2078" t="str">
            <v>X</v>
          </cell>
          <cell r="G2078" t="str">
            <v>X</v>
          </cell>
          <cell r="M2078">
            <v>0</v>
          </cell>
          <cell r="N2078">
            <v>0</v>
          </cell>
        </row>
        <row r="2079">
          <cell r="F2079" t="str">
            <v>X</v>
          </cell>
          <cell r="G2079" t="str">
            <v>X</v>
          </cell>
          <cell r="H2079">
            <v>0</v>
          </cell>
          <cell r="I2079">
            <v>0</v>
          </cell>
          <cell r="M2079">
            <v>0</v>
          </cell>
          <cell r="N2079">
            <v>0</v>
          </cell>
        </row>
        <row r="2080">
          <cell r="F2080" t="str">
            <v>X</v>
          </cell>
          <cell r="G2080" t="str">
            <v>X</v>
          </cell>
          <cell r="I2080" t="str">
            <v>X</v>
          </cell>
          <cell r="M2080">
            <v>0</v>
          </cell>
          <cell r="N2080" t="str">
            <v>X</v>
          </cell>
          <cell r="W2080">
            <v>130</v>
          </cell>
        </row>
        <row r="2081">
          <cell r="F2081" t="str">
            <v>X</v>
          </cell>
          <cell r="G2081" t="str">
            <v>X</v>
          </cell>
          <cell r="I2081" t="str">
            <v>X</v>
          </cell>
          <cell r="M2081">
            <v>0</v>
          </cell>
          <cell r="N2081" t="str">
            <v>X</v>
          </cell>
          <cell r="W2081">
            <v>130</v>
          </cell>
        </row>
        <row r="2082">
          <cell r="F2082" t="str">
            <v>X</v>
          </cell>
          <cell r="G2082" t="str">
            <v>X</v>
          </cell>
          <cell r="H2082">
            <v>0</v>
          </cell>
          <cell r="I2082">
            <v>0</v>
          </cell>
          <cell r="M2082">
            <v>0</v>
          </cell>
          <cell r="N2082">
            <v>0</v>
          </cell>
        </row>
        <row r="2083">
          <cell r="F2083" t="str">
            <v>X</v>
          </cell>
          <cell r="G2083" t="str">
            <v>X</v>
          </cell>
          <cell r="M2083">
            <v>0</v>
          </cell>
          <cell r="N2083">
            <v>0</v>
          </cell>
          <cell r="W2083">
            <v>201</v>
          </cell>
        </row>
        <row r="2084">
          <cell r="F2084" t="str">
            <v>X</v>
          </cell>
          <cell r="G2084" t="str">
            <v>X</v>
          </cell>
          <cell r="M2084">
            <v>0</v>
          </cell>
          <cell r="N2084">
            <v>0</v>
          </cell>
          <cell r="W2084" t="str">
            <v>202, 203</v>
          </cell>
        </row>
        <row r="2085">
          <cell r="F2085">
            <v>0</v>
          </cell>
          <cell r="G2085" t="str">
            <v>X</v>
          </cell>
          <cell r="H2085">
            <v>0</v>
          </cell>
          <cell r="I2085">
            <v>0</v>
          </cell>
          <cell r="M2085">
            <v>0</v>
          </cell>
          <cell r="N2085" t="str">
            <v>X</v>
          </cell>
        </row>
        <row r="2086">
          <cell r="F2086">
            <v>0</v>
          </cell>
          <cell r="G2086" t="str">
            <v>X</v>
          </cell>
          <cell r="H2086">
            <v>0</v>
          </cell>
          <cell r="I2086">
            <v>0</v>
          </cell>
          <cell r="M2086">
            <v>0</v>
          </cell>
          <cell r="N2086" t="str">
            <v>X</v>
          </cell>
          <cell r="V2086">
            <v>901</v>
          </cell>
        </row>
        <row r="2087">
          <cell r="G2087" t="str">
            <v>X</v>
          </cell>
          <cell r="M2087">
            <v>0</v>
          </cell>
          <cell r="N2087" t="str">
            <v>X</v>
          </cell>
        </row>
        <row r="2088">
          <cell r="G2088" t="str">
            <v>X</v>
          </cell>
          <cell r="M2088">
            <v>0</v>
          </cell>
          <cell r="N2088" t="str">
            <v>X</v>
          </cell>
        </row>
        <row r="2089">
          <cell r="G2089" t="str">
            <v>X</v>
          </cell>
          <cell r="M2089">
            <v>0</v>
          </cell>
          <cell r="N2089" t="str">
            <v>X</v>
          </cell>
          <cell r="V2089">
            <v>911</v>
          </cell>
        </row>
        <row r="2090">
          <cell r="F2090">
            <v>0</v>
          </cell>
          <cell r="G2090" t="str">
            <v>X</v>
          </cell>
          <cell r="H2090">
            <v>0</v>
          </cell>
          <cell r="I2090">
            <v>0</v>
          </cell>
          <cell r="M2090">
            <v>0</v>
          </cell>
          <cell r="N2090" t="str">
            <v>X</v>
          </cell>
        </row>
        <row r="2091">
          <cell r="G2091" t="str">
            <v>X</v>
          </cell>
          <cell r="M2091">
            <v>0</v>
          </cell>
          <cell r="N2091" t="str">
            <v>X</v>
          </cell>
          <cell r="V2091">
            <v>902</v>
          </cell>
        </row>
        <row r="2092">
          <cell r="G2092" t="str">
            <v>X</v>
          </cell>
          <cell r="M2092">
            <v>0</v>
          </cell>
          <cell r="N2092" t="str">
            <v>X</v>
          </cell>
          <cell r="V2092">
            <v>902</v>
          </cell>
        </row>
        <row r="2093">
          <cell r="G2093" t="str">
            <v>X</v>
          </cell>
          <cell r="M2093">
            <v>0</v>
          </cell>
          <cell r="N2093" t="str">
            <v>X</v>
          </cell>
        </row>
        <row r="2094">
          <cell r="G2094" t="str">
            <v>X</v>
          </cell>
          <cell r="M2094">
            <v>0</v>
          </cell>
          <cell r="N2094" t="str">
            <v>X</v>
          </cell>
          <cell r="V2094">
            <v>903</v>
          </cell>
        </row>
        <row r="2095">
          <cell r="G2095" t="str">
            <v>X</v>
          </cell>
          <cell r="M2095">
            <v>0</v>
          </cell>
          <cell r="N2095" t="str">
            <v>X</v>
          </cell>
        </row>
        <row r="2096">
          <cell r="G2096" t="str">
            <v>X</v>
          </cell>
          <cell r="M2096">
            <v>0</v>
          </cell>
          <cell r="N2096" t="str">
            <v>X</v>
          </cell>
        </row>
        <row r="2097">
          <cell r="G2097" t="str">
            <v>X</v>
          </cell>
          <cell r="M2097">
            <v>0</v>
          </cell>
          <cell r="N2097" t="str">
            <v>X</v>
          </cell>
          <cell r="V2097">
            <v>904</v>
          </cell>
        </row>
        <row r="2098">
          <cell r="G2098" t="str">
            <v>X</v>
          </cell>
          <cell r="M2098">
            <v>0</v>
          </cell>
          <cell r="N2098" t="str">
            <v>X</v>
          </cell>
          <cell r="V2098">
            <v>905</v>
          </cell>
        </row>
        <row r="2099">
          <cell r="G2099" t="str">
            <v>X</v>
          </cell>
          <cell r="M2099">
            <v>0</v>
          </cell>
          <cell r="N2099" t="str">
            <v>X</v>
          </cell>
          <cell r="V2099">
            <v>906</v>
          </cell>
        </row>
        <row r="2100">
          <cell r="F2100">
            <v>0</v>
          </cell>
          <cell r="G2100" t="str">
            <v>X</v>
          </cell>
          <cell r="H2100">
            <v>0</v>
          </cell>
          <cell r="I2100">
            <v>0</v>
          </cell>
          <cell r="M2100">
            <v>0</v>
          </cell>
          <cell r="N2100" t="str">
            <v>X</v>
          </cell>
        </row>
        <row r="2101">
          <cell r="G2101" t="str">
            <v>X</v>
          </cell>
          <cell r="M2101">
            <v>0</v>
          </cell>
          <cell r="N2101" t="str">
            <v>X</v>
          </cell>
          <cell r="V2101">
            <v>907</v>
          </cell>
        </row>
        <row r="2102">
          <cell r="G2102" t="str">
            <v>X</v>
          </cell>
          <cell r="M2102">
            <v>0</v>
          </cell>
          <cell r="N2102" t="str">
            <v>X</v>
          </cell>
          <cell r="V2102">
            <v>908</v>
          </cell>
        </row>
        <row r="2103">
          <cell r="G2103" t="str">
            <v>X</v>
          </cell>
          <cell r="M2103">
            <v>0</v>
          </cell>
          <cell r="N2103" t="str">
            <v>X</v>
          </cell>
          <cell r="V2103">
            <v>908</v>
          </cell>
        </row>
        <row r="2104">
          <cell r="F2104">
            <v>0</v>
          </cell>
          <cell r="G2104" t="str">
            <v>X</v>
          </cell>
          <cell r="H2104">
            <v>0</v>
          </cell>
          <cell r="I2104">
            <v>0</v>
          </cell>
          <cell r="M2104">
            <v>0</v>
          </cell>
          <cell r="N2104" t="str">
            <v>X</v>
          </cell>
        </row>
        <row r="2105">
          <cell r="G2105" t="str">
            <v>X</v>
          </cell>
          <cell r="M2105">
            <v>0</v>
          </cell>
          <cell r="N2105" t="str">
            <v>X</v>
          </cell>
        </row>
        <row r="2106">
          <cell r="G2106" t="str">
            <v>X</v>
          </cell>
          <cell r="M2106">
            <v>0</v>
          </cell>
          <cell r="N2106" t="str">
            <v>X</v>
          </cell>
        </row>
        <row r="2107">
          <cell r="F2107">
            <v>0</v>
          </cell>
          <cell r="G2107" t="str">
            <v>X</v>
          </cell>
          <cell r="H2107">
            <v>0</v>
          </cell>
          <cell r="I2107">
            <v>0</v>
          </cell>
          <cell r="M2107">
            <v>0</v>
          </cell>
          <cell r="N2107" t="str">
            <v>X</v>
          </cell>
        </row>
        <row r="2108">
          <cell r="G2108" t="str">
            <v>X</v>
          </cell>
          <cell r="M2108">
            <v>0</v>
          </cell>
          <cell r="N2108" t="str">
            <v>X</v>
          </cell>
        </row>
        <row r="2109">
          <cell r="G2109" t="str">
            <v>X</v>
          </cell>
          <cell r="M2109">
            <v>0</v>
          </cell>
          <cell r="N2109" t="str">
            <v>X</v>
          </cell>
        </row>
        <row r="2110">
          <cell r="G2110" t="str">
            <v>X</v>
          </cell>
          <cell r="M2110">
            <v>0</v>
          </cell>
          <cell r="N2110" t="str">
            <v>X</v>
          </cell>
        </row>
        <row r="2111">
          <cell r="F2111">
            <v>0</v>
          </cell>
          <cell r="G2111" t="str">
            <v>X</v>
          </cell>
          <cell r="H2111">
            <v>0</v>
          </cell>
          <cell r="I2111">
            <v>0</v>
          </cell>
          <cell r="M2111">
            <v>0</v>
          </cell>
          <cell r="N2111" t="str">
            <v>X</v>
          </cell>
        </row>
        <row r="2112">
          <cell r="G2112" t="str">
            <v>X</v>
          </cell>
          <cell r="M2112">
            <v>0</v>
          </cell>
          <cell r="N2112" t="str">
            <v>X</v>
          </cell>
          <cell r="V2112">
            <v>909</v>
          </cell>
        </row>
        <row r="2113">
          <cell r="G2113" t="str">
            <v>X</v>
          </cell>
          <cell r="M2113">
            <v>0</v>
          </cell>
          <cell r="N2113" t="str">
            <v>X</v>
          </cell>
          <cell r="V2113">
            <v>909</v>
          </cell>
        </row>
        <row r="2114">
          <cell r="G2114" t="str">
            <v>X</v>
          </cell>
          <cell r="M2114">
            <v>0</v>
          </cell>
          <cell r="N2114" t="str">
            <v>X</v>
          </cell>
          <cell r="V2114">
            <v>909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ies as of 03.20"/>
    </sheet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1"/>
      <sheetName val="8.1 (Пример заполнения)"/>
      <sheetName val="8.1 (Example)"/>
      <sheetName val="свод"/>
      <sheetName val="справочник"/>
      <sheetName val="свод ИБ 2015 г."/>
      <sheetName val="8.1 (для свода)"/>
      <sheetName val="Анализ"/>
      <sheetName val="ожидаемое 2014 г."/>
    </sheetNames>
    <sheetDataSet>
      <sheetData sheetId="0"/>
      <sheetData sheetId="1"/>
      <sheetData sheetId="2"/>
      <sheetData sheetId="3"/>
      <sheetData sheetId="4"/>
      <sheetData sheetId="5"/>
      <sheetData sheetId="6"/>
      <sheetData sheetId="7"/>
      <sheetData sheetId="8"/>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Гр5(о)"/>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итульный лист"/>
      <sheetName val="Main"/>
      <sheetName val="БДР"/>
      <sheetName val="БДДС"/>
      <sheetName val="Баланс"/>
      <sheetName val="БР-1"/>
      <sheetName val="БР-2"/>
      <sheetName val="БП-1"/>
      <sheetName val="БП-2"/>
      <sheetName val="БП-3"/>
      <sheetName val="БСС-1"/>
      <sheetName val="БСС-2"/>
      <sheetName val="БОТ"/>
      <sheetName val="БКР"/>
      <sheetName val="БУР"/>
      <sheetName val="БН-1"/>
      <sheetName val="БН-2"/>
      <sheetName val="БСФ-2"/>
      <sheetName val="ПЦ"/>
      <sheetName val="КСС-УОФ"/>
      <sheetName val="КСС-кокс"/>
      <sheetName val="КСС-смола"/>
      <sheetName val="КСС-СПЦ"/>
      <sheetName val="КСС-оч.газа"/>
      <sheetName val="РПП-УОФ"/>
      <sheetName val="РПП-кокс"/>
      <sheetName val="РПП-смола"/>
      <sheetName val="РПП-спц"/>
      <sheetName val="РПП-оч.к.г."/>
      <sheetName val="БРМ-1"/>
      <sheetName val="БРМ-2"/>
      <sheetName val="ТМЦ на капремонт"/>
      <sheetName val="ТМЦ на текущий ремонт"/>
      <sheetName val="Расчёт цены к-та"/>
      <sheetName val="Пр.прогр."/>
      <sheetName val="Баланс газа"/>
      <sheetName val="Грузооборот"/>
      <sheetName val="ТП пр-во"/>
      <sheetName val="ТП отгр"/>
      <sheetName val="Движение пр-ции"/>
      <sheetName val="план поступ."/>
      <sheetName val="расчёт налогов"/>
      <sheetName val="св.вед."/>
      <sheetName val="Расшифровка по прочим"/>
      <sheetName val="сырьё"/>
      <sheetName val="зарплата"/>
      <sheetName val="платежи"/>
      <sheetName val="ОМТС"/>
      <sheetName val="ОГМ"/>
      <sheetName val="Оборудование"/>
      <sheetName val="ОГЭ"/>
      <sheetName val="ЖДЦ"/>
      <sheetName val="АТЦ"/>
      <sheetName val="ОПБиОТ"/>
      <sheetName val="ЛООС"/>
      <sheetName val="энергоресурсы"/>
      <sheetName val="ТехПД"/>
      <sheetName val="Связь"/>
      <sheetName val="АТП"/>
      <sheetName val="Услуги страхов."/>
      <sheetName val="ЦОП"/>
      <sheetName val="соц нужды"/>
      <sheetName val="СБ"/>
      <sheetName val="ОПК"/>
      <sheetName val="АХО"/>
      <sheetName val="Медпункт"/>
      <sheetName val="ПТО"/>
      <sheetName val="Юридическая служба"/>
      <sheetName val="Консультац.услуги"/>
      <sheetName val="Пом.Ген.директора"/>
      <sheetName val="Орг.тех.меропр."/>
      <sheetName val="БР_1"/>
      <sheetName val="БР_2"/>
      <sheetName val="БП_1"/>
      <sheetName val="БП_2"/>
      <sheetName val="БП_3"/>
      <sheetName val="БСС_1"/>
      <sheetName val="БСС_2"/>
      <sheetName val="БН_1"/>
      <sheetName val="БН_2"/>
      <sheetName val="БСФ_2"/>
      <sheetName val="БРМ_1"/>
      <sheetName val="#REF"/>
      <sheetName val="Лист1"/>
    </sheetNames>
    <sheetDataSet>
      <sheetData sheetId="0" refreshError="1"/>
      <sheetData sheetId="1" refreshError="1"/>
      <sheetData sheetId="2" refreshError="1">
        <row r="3">
          <cell r="B3" t="str">
            <v>БДР-1</v>
          </cell>
        </row>
        <row r="41">
          <cell r="B41" t="str">
            <v>БДР-2</v>
          </cell>
        </row>
      </sheetData>
      <sheetData sheetId="3" refreshError="1"/>
      <sheetData sheetId="4" refreshError="1"/>
      <sheetData sheetId="5" refreshError="1">
        <row r="3">
          <cell r="B3" t="str">
            <v>БР-1</v>
          </cell>
        </row>
      </sheetData>
      <sheetData sheetId="6" refreshError="1">
        <row r="3">
          <cell r="B3" t="str">
            <v>БР-2</v>
          </cell>
        </row>
      </sheetData>
      <sheetData sheetId="7" refreshError="1">
        <row r="3">
          <cell r="B3" t="str">
            <v>БП-1</v>
          </cell>
        </row>
      </sheetData>
      <sheetData sheetId="8" refreshError="1">
        <row r="3">
          <cell r="B3" t="str">
            <v>БП-2</v>
          </cell>
        </row>
      </sheetData>
      <sheetData sheetId="9" refreshError="1">
        <row r="3">
          <cell r="B3" t="str">
            <v>БП-3</v>
          </cell>
        </row>
      </sheetData>
      <sheetData sheetId="10" refreshError="1">
        <row r="3">
          <cell r="B3" t="str">
            <v>БСС-1</v>
          </cell>
        </row>
      </sheetData>
      <sheetData sheetId="11" refreshError="1"/>
      <sheetData sheetId="12" refreshError="1"/>
      <sheetData sheetId="13" refreshError="1">
        <row r="1">
          <cell r="B1" t="str">
            <v>Бюджет коммерческих расходов</v>
          </cell>
        </row>
      </sheetData>
      <sheetData sheetId="14" refreshError="1">
        <row r="1">
          <cell r="B1" t="str">
            <v>Бюджет управленческих расходов (общезаводских)</v>
          </cell>
        </row>
      </sheetData>
      <sheetData sheetId="15" refreshError="1">
        <row r="3">
          <cell r="B3" t="str">
            <v>БН-1</v>
          </cell>
        </row>
      </sheetData>
      <sheetData sheetId="16" refreshError="1">
        <row r="3">
          <cell r="B3" t="str">
            <v>БН-2</v>
          </cell>
        </row>
      </sheetData>
      <sheetData sheetId="17" refreshError="1">
        <row r="3">
          <cell r="B3" t="str">
            <v>БСФ-2</v>
          </cell>
        </row>
      </sheetData>
      <sheetData sheetId="18" refreshError="1">
        <row r="1">
          <cell r="C1" t="str">
            <v xml:space="preserve"> Прогноз цен</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3">
          <cell r="B3" t="str">
            <v>БРМ-1</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Выборки с Азота"/>
      <sheetName val="#ССЫЛКА"/>
      <sheetName val="БР-2"/>
      <sheetName val="БСС-2"/>
      <sheetName val="БП-3"/>
      <sheetName val="БСС-1"/>
      <sheetName val="БДР"/>
      <sheetName val="БУР"/>
      <sheetName val="БСФ-2"/>
      <sheetName val="ПЦ"/>
      <sheetName val="БР-1"/>
      <sheetName val="БН-2"/>
      <sheetName val="БН-1"/>
      <sheetName val="БРМ-1"/>
      <sheetName val="БП-1"/>
      <sheetName val="БКР"/>
      <sheetName val="БП-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астройки"/>
      <sheetName val="Перечень листов"/>
      <sheetName val="БДР"/>
      <sheetName val="БДДС"/>
      <sheetName val="Баланс"/>
      <sheetName val="Кредитный портф"/>
      <sheetName val="Инвестиции"/>
      <sheetName val="Выданные займы"/>
      <sheetName val="Форма КЗ"/>
      <sheetName val="График КЗ"/>
      <sheetName val="Оборачиваемость"/>
      <sheetName val="График движения запасов"/>
      <sheetName val="форма ДЗ"/>
      <sheetName val="график ДЗ"/>
      <sheetName val="уровень раб капитала"/>
      <sheetName val="#ССЫЛКА"/>
    </sheetNames>
    <sheetDataSet>
      <sheetData sheetId="0">
        <row r="5">
          <cell r="C5" t="str">
            <v>ООО "ТЛК КЧХК"</v>
          </cell>
        </row>
      </sheetData>
      <sheetData sheetId="1"/>
      <sheetData sheetId="2">
        <row r="4">
          <cell r="C4" t="str">
            <v>По состоянию на:  23.10.08</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итульный лист"/>
      <sheetName val="Main"/>
      <sheetName val="Оглавл."/>
      <sheetName val="Пр.прогр."/>
      <sheetName val="Баланс газа"/>
      <sheetName val="БДР"/>
      <sheetName val="БДДС"/>
      <sheetName val="ВД"/>
      <sheetName val="БР-1"/>
      <sheetName val="БР-1 (ПР)"/>
      <sheetName val="БР-2"/>
      <sheetName val="БР-2 (ПР)"/>
      <sheetName val="ТП пр-во"/>
      <sheetName val="ТП отгр"/>
      <sheetName val="БП-1"/>
      <sheetName val="БП-2"/>
      <sheetName val="БП-3"/>
      <sheetName val="БСС-1"/>
      <sheetName val="св.вед."/>
      <sheetName val="топливо"/>
      <sheetName val="Амортизация"/>
      <sheetName val="Расшифровка по прочим"/>
      <sheetName val="Инициатива"/>
      <sheetName val="БСС-2"/>
      <sheetName val="БОТ"/>
      <sheetName val="БКР"/>
      <sheetName val="БУР"/>
      <sheetName val="БН-1"/>
      <sheetName val="БН-2"/>
      <sheetName val="расчёт налогов"/>
      <sheetName val="БСФ-2"/>
      <sheetName val="ПЦ"/>
      <sheetName val="Лист4"/>
      <sheetName val="Лист5"/>
      <sheetName val="Дав.сырьё"/>
      <sheetName val="КСС-УПЦ"/>
      <sheetName val="КСС-кокс"/>
      <sheetName val="КСС-смола"/>
      <sheetName val="КСС-СПЦ"/>
      <sheetName val="КСС-оч.нафт"/>
      <sheetName val="КСС-оч.газа"/>
      <sheetName val="РПП-УОФ"/>
      <sheetName val="РПП-кокс"/>
      <sheetName val="РПП-смола"/>
      <sheetName val="РПП-спц"/>
      <sheetName val="РПП-оч.нафт"/>
      <sheetName val="РПП-оч.к.г."/>
      <sheetName val="КСС-Машинное отд."/>
      <sheetName val="КСС-Пароснабжение"/>
      <sheetName val="КСС-Водоснабжение"/>
      <sheetName val="КСС-Электроподстанция"/>
      <sheetName val="КСС-Вода питьевая"/>
      <sheetName val="КСС-ЖДЦ"/>
      <sheetName val="КСС-Подъёмн.кран"/>
      <sheetName val="КСС-Груз. атр-т"/>
      <sheetName val="КСС-Трактор"/>
      <sheetName val="КСС-Автобус"/>
      <sheetName val="КСС-Легк.атр-т"/>
      <sheetName val="КСС-РМЦ"/>
      <sheetName val="КСС-СМРЦ"/>
      <sheetName val="КСС-КИП"/>
      <sheetName val="КСС-ЭРУ"/>
      <sheetName val="КСС-Уч.связи"/>
      <sheetName val="КСС-Санбыткорпус"/>
      <sheetName val="КСС-Прачечная"/>
      <sheetName val="КСС-Сапожная"/>
      <sheetName val="БРМ-1"/>
      <sheetName val="БРМ-2"/>
      <sheetName val="ТМЦ на капремонт"/>
      <sheetName val="ТМЦ на текущий ремонт"/>
      <sheetName val="Грузооборот"/>
      <sheetName val="Движение пр-ции"/>
      <sheetName val="Движение пр-ции(передел)"/>
      <sheetName val="план поступ."/>
      <sheetName val="платежи"/>
      <sheetName val="зарплата"/>
      <sheetName val="Сырье"/>
      <sheetName val="Расчёт цены к-та"/>
      <sheetName val="ОМТС"/>
      <sheetName val="ОГМ"/>
      <sheetName val="Оборудование"/>
      <sheetName val="ОГЭ"/>
      <sheetName val="ЖДЦ"/>
      <sheetName val="АТЦ"/>
      <sheetName val="ОПБиОТ"/>
      <sheetName val="ЛООС"/>
      <sheetName val="энергоресурсы"/>
      <sheetName val="Расчёт энергозатрат"/>
      <sheetName val="ТехПД"/>
      <sheetName val="Связь"/>
      <sheetName val="АТП"/>
      <sheetName val="Услуги страхов."/>
      <sheetName val="ЦОП"/>
      <sheetName val="соц нужды"/>
      <sheetName val="СБ"/>
      <sheetName val="ОПК"/>
      <sheetName val="АХО"/>
      <sheetName val="Медпункт"/>
      <sheetName val="ПТО"/>
      <sheetName val="Консультац.услуги"/>
      <sheetName val="Юридическая служба"/>
      <sheetName val="Пом.Ген.директора"/>
      <sheetName val="Бюджет развития"/>
      <sheetName val="Резервн.фонд"/>
      <sheetName val="НИОКР"/>
      <sheetName val="проверка"/>
      <sheetName val="БСС_2"/>
      <sheetName val="Настройк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анные"/>
      <sheetName val="КРЕДИТЫ ПОЛУЧЕННЫЕ"/>
      <sheetName val="ЗАЙМЫ ПОЛУЧЕННЫЕ"/>
      <sheetName val="ЗАЙМЫ ВЫДАННЫЕ"/>
    </sheetNames>
    <sheetDataSet>
      <sheetData sheetId="0" refreshError="1">
        <row r="2">
          <cell r="A2" t="str">
            <v>RUB</v>
          </cell>
          <cell r="B2" t="str">
            <v>долгосрочный</v>
          </cell>
        </row>
        <row r="3">
          <cell r="A3" t="str">
            <v>USD</v>
          </cell>
          <cell r="B3" t="str">
            <v>краткосрочный</v>
          </cell>
        </row>
        <row r="4">
          <cell r="A4" t="str">
            <v>EUR</v>
          </cell>
        </row>
      </sheetData>
      <sheetData sheetId="1"/>
      <sheetData sheetId="2"/>
      <sheetData sheetId="3"/>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ГНОЗ_1"/>
    </sheetNames>
    <sheetDataSet>
      <sheetData sheetId="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_IFRS conversion course - work"/>
      <sheetName val="Справочник"/>
      <sheetName val="БДР"/>
      <sheetName val="БСС-2"/>
    </sheetNames>
    <sheetDataSet>
      <sheetData sheetId="0" refreshError="1"/>
      <sheetData sheetId="1" refreshError="1"/>
      <sheetData sheetId="2" refreshError="1"/>
      <sheetData sheetId="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р"/>
      <sheetName val="2"/>
      <sheetName val="Сводная 2_v2"/>
      <sheetName val="Сводная 2"/>
      <sheetName val="Сводная"/>
      <sheetName val="Сводная_Стратегия"/>
      <sheetName val="Сводная_ФИН"/>
      <sheetName val="Реестр"/>
      <sheetName val="выгрузка"/>
      <sheetName val="Всп"/>
      <sheetName val="база"/>
      <sheetName val="Утв.проект"/>
      <sheetName val="UKK_updated 27.09.2019"/>
      <sheetName val="Поддержание (для СД)"/>
      <sheetName val="Конвейера (для СД)"/>
      <sheetName val="ГШО расчет (для СД)"/>
      <sheetName val="Бюджет соц.УКК (для СД)"/>
      <sheetName val="Электрика"/>
      <sheetName val="Таблица ПК"/>
    </sheetNames>
    <sheetDataSet>
      <sheetData sheetId="0" refreshError="1">
        <row r="2">
          <cell r="A2" t="str">
            <v xml:space="preserve">1. “must do” </v>
          </cell>
          <cell r="B2" t="str">
            <v>На рассмотрении</v>
          </cell>
          <cell r="C2" t="str">
            <v>Новый</v>
          </cell>
          <cell r="D2" t="str">
            <v>Поддержание</v>
          </cell>
          <cell r="E2" t="str">
            <v>ИП создания новых продуктов</v>
          </cell>
          <cell r="F2" t="str">
            <v>С эффектом</v>
          </cell>
          <cell r="G2" t="str">
            <v>Капитальные</v>
          </cell>
          <cell r="H2" t="str">
            <v>НИР</v>
          </cell>
          <cell r="I2" t="str">
            <v>СД</v>
          </cell>
        </row>
        <row r="3">
          <cell r="A3" t="str">
            <v xml:space="preserve">2. “high priority” </v>
          </cell>
          <cell r="B3" t="str">
            <v>Отклонено</v>
          </cell>
          <cell r="C3" t="str">
            <v>Переходящий</v>
          </cell>
          <cell r="D3" t="str">
            <v>Развитие</v>
          </cell>
          <cell r="E3" t="str">
            <v>ИП технического перевооружения</v>
          </cell>
          <cell r="F3" t="str">
            <v>Без эффекта</v>
          </cell>
          <cell r="G3" t="str">
            <v>Капитализируемые</v>
          </cell>
          <cell r="H3" t="str">
            <v>ПИР</v>
          </cell>
          <cell r="I3" t="str">
            <v>ИК</v>
          </cell>
        </row>
        <row r="4">
          <cell r="A4" t="str">
            <v xml:space="preserve">3. “moderate priority ” </v>
          </cell>
          <cell r="B4" t="str">
            <v>Согласовано</v>
          </cell>
          <cell r="D4" t="str">
            <v>Крупные проекты</v>
          </cell>
          <cell r="E4" t="str">
            <v>ИП поддержания действующих мощностей</v>
          </cell>
          <cell r="H4" t="str">
            <v>НИОКР</v>
          </cell>
          <cell r="I4" t="str">
            <v>Глава ГРД</v>
          </cell>
        </row>
        <row r="5">
          <cell r="A5" t="str">
            <v xml:space="preserve">4. “medium priority” </v>
          </cell>
          <cell r="E5" t="str">
            <v>ИП внедрения ИТ и связи</v>
          </cell>
          <cell r="H5" t="str">
            <v>СМР</v>
          </cell>
        </row>
        <row r="6">
          <cell r="A6" t="str">
            <v>5. “lower priority”</v>
          </cell>
          <cell r="E6" t="str">
            <v>ИП развития сбыта и логистики</v>
          </cell>
          <cell r="H6" t="str">
            <v>Оборудование</v>
          </cell>
        </row>
        <row r="7">
          <cell r="E7" t="str">
            <v>Финансовые активы/вложения</v>
          </cell>
          <cell r="H7" t="str">
            <v>Прочее</v>
          </cell>
        </row>
        <row r="8">
          <cell r="E8" t="str">
            <v>Объекты админ.-хозяйственного назначения</v>
          </cell>
          <cell r="H8" t="str">
            <v>Корректировки</v>
          </cell>
        </row>
        <row r="9">
          <cell r="E9" t="str">
            <v>ИП, направленные на улучшение ПБ и экологии</v>
          </cell>
        </row>
        <row r="10">
          <cell r="E10" t="str">
            <v>Проекты по АСУТП</v>
          </cell>
        </row>
        <row r="11">
          <cell r="E11" t="str">
            <v>Поддержание зданий и сооружений</v>
          </cell>
        </row>
        <row r="12">
          <cell r="E12" t="str">
            <v>Прочие</v>
          </cell>
        </row>
        <row r="13">
          <cell r="E13" t="str">
            <v>Геология</v>
          </cell>
        </row>
        <row r="14">
          <cell r="E14" t="str">
            <v>Социальные</v>
          </cell>
        </row>
        <row r="15">
          <cell r="E15" t="str">
            <v>СПИК</v>
          </cell>
        </row>
      </sheetData>
      <sheetData sheetId="1"/>
      <sheetData sheetId="2"/>
      <sheetData sheetId="3"/>
      <sheetData sheetId="4"/>
      <sheetData sheetId="5"/>
      <sheetData sheetId="6"/>
      <sheetData sheetId="7">
        <row r="6">
          <cell r="E6">
            <v>5</v>
          </cell>
        </row>
      </sheetData>
      <sheetData sheetId="8"/>
      <sheetData sheetId="9"/>
      <sheetData sheetId="10"/>
      <sheetData sheetId="11"/>
      <sheetData sheetId="12"/>
      <sheetData sheetId="13"/>
      <sheetData sheetId="14"/>
      <sheetData sheetId="15">
        <row r="49">
          <cell r="K49">
            <v>1769442.5490973676</v>
          </cell>
        </row>
      </sheetData>
      <sheetData sheetId="16"/>
      <sheetData sheetId="17">
        <row r="53">
          <cell r="W53">
            <v>375000</v>
          </cell>
        </row>
      </sheetData>
      <sheetData sheetId="18"/>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итульный лист"/>
      <sheetName val="Main"/>
      <sheetName val="БДР"/>
      <sheetName val="БДДС"/>
      <sheetName val="Баланс"/>
      <sheetName val="БР-1"/>
      <sheetName val="БР-2"/>
      <sheetName val="Лист1"/>
      <sheetName val="Лист2"/>
      <sheetName val="Лист3"/>
      <sheetName val="БП-1"/>
      <sheetName val="БП-2"/>
      <sheetName val="БП-3"/>
      <sheetName val="БСС-1"/>
      <sheetName val="БСС-2"/>
      <sheetName val="БОТ1кв"/>
      <sheetName val="БОТ2 кв"/>
      <sheetName val="БОТ3 кв"/>
      <sheetName val="БОТ4 кв"/>
      <sheetName val="БКР"/>
      <sheetName val="БУР"/>
      <sheetName val="БН-1"/>
      <sheetName val="БН-2"/>
      <sheetName val="БК"/>
      <sheetName val="БСФ-2"/>
      <sheetName val="ПЦ"/>
      <sheetName val="Лист4"/>
      <sheetName val="Лист5"/>
      <sheetName val="КСС-УОФ год"/>
      <sheetName val="КСС-УОФ 1кв"/>
      <sheetName val="КСС-УОФ 2кв"/>
      <sheetName val="КСС-УОФ 3кв"/>
      <sheetName val="КСС-УОФ 4кв "/>
      <sheetName val="КСС-кокс год"/>
      <sheetName val="КСС-кокс 1кв"/>
      <sheetName val="КСС-кокс2 кв"/>
      <sheetName val="КСС-кокс 3кв"/>
      <sheetName val="КСС-кокс 4кв "/>
      <sheetName val="КСС-смола год"/>
      <sheetName val="КСС-смола 1кв"/>
      <sheetName val="КСС-смола 2кв"/>
      <sheetName val="КСС-смола 3кв"/>
      <sheetName val="КСС-смола 4кв "/>
      <sheetName val="КСС-СПЦ год"/>
      <sheetName val="КСС-СПЦ 1кв"/>
      <sheetName val="КСС-СПЦ 2кв"/>
      <sheetName val="КСС-СПЦ 3кв"/>
      <sheetName val="КСС-СПЦ 4кв"/>
      <sheetName val="КСС-оч.нафт год"/>
      <sheetName val="КСС-оч.нафт 1кв"/>
      <sheetName val="КСС-оч.нафт 2кв"/>
      <sheetName val="КСС-оч.нафт 3кв"/>
      <sheetName val="КСС-оч.нафт 4кв"/>
      <sheetName val="КСС-оч.газа год"/>
      <sheetName val="КСС-оч.газа 1кв"/>
      <sheetName val="КСС-оч.газа 2кв"/>
      <sheetName val="КСС-оч.газа 3кв"/>
      <sheetName val="КСС-оч.газа 4кв "/>
      <sheetName val="РПП-УОФ год"/>
      <sheetName val="РПП-УОФ 1кв"/>
      <sheetName val="РПП-УОФ 2кв"/>
      <sheetName val="РПП-УОФ 3кв"/>
      <sheetName val="РПП-УОФ 4кв"/>
      <sheetName val="РПП-кокс год"/>
      <sheetName val="РПП-кокс 1кв"/>
      <sheetName val="РПП-кокс 2кв"/>
      <sheetName val="РПП-кокс 3кв"/>
      <sheetName val="РПП-кокс 4кв "/>
      <sheetName val="РПП-смола год"/>
      <sheetName val="РПП-смола 1кв"/>
      <sheetName val="РПП-смола 2кв"/>
      <sheetName val="РПП-смола 3кв"/>
      <sheetName val="РПП-смола 4кв "/>
      <sheetName val="РПП-спц год"/>
      <sheetName val="РПП-спц 1кв"/>
      <sheetName val="РПП-спц 2кв"/>
      <sheetName val="РПП-спц 3кв"/>
      <sheetName val="РПП-спц 4кв"/>
      <sheetName val="РПП-оч.нафт год"/>
      <sheetName val="РПП-оч.нафт 1кв "/>
      <sheetName val="РПП-оч.нафт 2кв  "/>
      <sheetName val="РПП-оч.нафт 3кв  "/>
      <sheetName val="РПП-оч.нафт 4кв "/>
      <sheetName val="РПП-оч.к.г.год"/>
      <sheetName val="РПП-оч.к.г.1кв"/>
      <sheetName val="РПП-оч.к.г.2кв"/>
      <sheetName val="РПП-оч.к.г.3кв"/>
      <sheetName val="РПП-оч.к.г.4кв"/>
      <sheetName val="КСС-Машинное отд."/>
      <sheetName val="КСС-Пароснабжение"/>
      <sheetName val="КСС-Водоснабжение"/>
      <sheetName val="КСС-Электроподстанция"/>
      <sheetName val="КСС-Вода питьевая"/>
      <sheetName val="КСС-ЖДЦ"/>
      <sheetName val="КСС-Подъёмн.кран"/>
      <sheetName val="КСС-Груз. атр-т"/>
      <sheetName val="КСС-Трактор"/>
      <sheetName val="КСС-Автобус"/>
      <sheetName val="КСС-Легк.атр-т"/>
      <sheetName val="КСС-РМЦ"/>
      <sheetName val="КСС-СМРЦ"/>
      <sheetName val="КСС-Столярн. маст."/>
      <sheetName val="КСС-КИП"/>
      <sheetName val="КСС-ЭРУ"/>
      <sheetName val="КСС-Уч.связи"/>
      <sheetName val="КСС-Санбыткорпус"/>
      <sheetName val="КСС-Прачечная"/>
      <sheetName val="КСС-Сапожная"/>
      <sheetName val="БРМ-1 1кв"/>
      <sheetName val="БРМ-1 2кв"/>
      <sheetName val="БРМ-1 3кв"/>
      <sheetName val="БРМ-1 4кв"/>
      <sheetName val="БРМ-2 1кв"/>
      <sheetName val="БРМ-2 2кв"/>
      <sheetName val="БРМ-2 3кв"/>
      <sheetName val="БРМ-2 4кв"/>
      <sheetName val="ТМЦ-КР1кв"/>
      <sheetName val="ТМЦ-КР 2кв"/>
      <sheetName val="ТМЦ-КР 3кв"/>
      <sheetName val="ТМЦ-КР 4кв"/>
      <sheetName val="ТМЦ-ТР 1кв"/>
      <sheetName val="ТМЦ-ТР 2кв"/>
      <sheetName val="ТМЦ-ТР 3кв"/>
      <sheetName val="ТМЦ-ТР 4кв"/>
      <sheetName val="Пр.прогр."/>
      <sheetName val="Баланс газа"/>
      <sheetName val="Грузооборот 1кв"/>
      <sheetName val="Грузооборот 2кв"/>
      <sheetName val="Грузооборот 3кв"/>
      <sheetName val="Грузооборот 4кв "/>
      <sheetName val="Расчёт энерг.1кв"/>
      <sheetName val="Расчёт энерг.2кв"/>
      <sheetName val="Расчёт энерг.3кв"/>
      <sheetName val="Расчёт энерг.4кв"/>
      <sheetName val="план поступ."/>
      <sheetName val="Движение пр-ции"/>
      <sheetName val="св.вед."/>
      <sheetName val="Расшифровка по прочим"/>
      <sheetName val="Амортизация"/>
      <sheetName val="Расчёт цены к-та"/>
      <sheetName val="платежи"/>
      <sheetName val="сырьё"/>
      <sheetName val="зарплата"/>
      <sheetName val="ОМТС"/>
      <sheetName val="ОГМ"/>
      <sheetName val="Оборудование"/>
      <sheetName val="ОГЭ"/>
      <sheetName val="ЖДЦ"/>
      <sheetName val="АТЦ"/>
      <sheetName val="ОПБиОТ"/>
      <sheetName val="ЛООС"/>
      <sheetName val="энергоресурсы"/>
      <sheetName val="ТехПД"/>
      <sheetName val="Связь"/>
      <sheetName val="АТП"/>
      <sheetName val="Услуги страхов."/>
      <sheetName val="ЦОП"/>
      <sheetName val="соц нужды"/>
      <sheetName val="СБ"/>
      <sheetName val="ОПК"/>
      <sheetName val="АХО"/>
      <sheetName val="Медпункт"/>
      <sheetName val="ПТО"/>
      <sheetName val="Юридическая служба"/>
      <sheetName val="Консультац.услуги"/>
      <sheetName val="Пом.Ген.директора"/>
      <sheetName val="Бюджет развития"/>
      <sheetName val="Финансирование кап влож"/>
      <sheetName val="Анализ исходных данн"/>
      <sheetName val="МО-4"/>
      <sheetName val="Справочни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егистр по 20"/>
      <sheetName val="Регистр по 23"/>
      <sheetName val="Выпуск"/>
      <sheetName val="Таблица"/>
      <sheetName val="Данные"/>
      <sheetName val="Что делать с полуфабрикатами"/>
      <sheetName val="Регистр_по_20"/>
      <sheetName val="Регистр_по_23"/>
      <sheetName val="Что_делать_с_полуфабрикатами"/>
      <sheetName val="Регистр_по_201"/>
      <sheetName val="Регистр_по_231"/>
      <sheetName val="Что_делать_с_полуфабрикатами1"/>
      <sheetName val="ПРОГНОЗ_1"/>
    </sheetNames>
    <sheetDataSet>
      <sheetData sheetId="0" refreshError="1">
        <row r="2">
          <cell r="Q2">
            <v>830</v>
          </cell>
        </row>
        <row r="4">
          <cell r="Q4">
            <v>556.22850000000005</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екущие цены"/>
      <sheetName val="рабочий"/>
      <sheetName val="окраска"/>
      <sheetName val="Огл. Графиков"/>
    </sheetNames>
    <sheetDataSet>
      <sheetData sheetId="0" refreshError="1"/>
      <sheetData sheetId="1" refreshError="1"/>
      <sheetData sheetId="2" refreshError="1"/>
      <sheetData sheetId="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одержание"/>
      <sheetName val="Осн. положения"/>
      <sheetName val="P&amp;L_total"/>
      <sheetName val="CF_Indirect"/>
      <sheetName val="Rec_FCF"/>
      <sheetName val="Баланс"/>
      <sheetName val="Анализ"/>
      <sheetName val="Приложения"/>
      <sheetName val="Осн_ предпол-я"/>
      <sheetName val="Отгрузка, т"/>
      <sheetName val="Цены продаж, руб"/>
      <sheetName val="Выручка, тыс. руб"/>
      <sheetName val="VC, руб"/>
      <sheetName val="Маржа, руб"/>
      <sheetName val="Маржа на объем, тыс. руб"/>
      <sheetName val="Цех 1"/>
      <sheetName val="Цех 2"/>
      <sheetName val="Цех 5"/>
      <sheetName val="Цех 22"/>
      <sheetName val="Цех 76"/>
      <sheetName val="Цех 82"/>
      <sheetName val="Цех 110"/>
      <sheetName val="Цех 144"/>
      <sheetName val="Цех 145"/>
      <sheetName val="Цех 160"/>
      <sheetName val="Цех 200"/>
      <sheetName val="Настройки"/>
      <sheetName val="Расчет потребности сырья"/>
      <sheetName val="Пост. расходы, тыс. руб"/>
      <sheetName val="Справоч-к цен_сырье_пф"/>
      <sheetName val="Deprec, тыс. руб"/>
      <sheetName val="Кредитный портф"/>
      <sheetName val="Выданные займы"/>
      <sheetName val="Chg in WC"/>
      <sheetName val="Capex"/>
      <sheetName val="P&amp;L_Ф-4"/>
      <sheetName val="P&amp;L_экстр"/>
      <sheetName val="P&amp;L_издел"/>
      <sheetName val="P&amp;L_хладоны"/>
      <sheetName val="P&amp;L_HCl"/>
      <sheetName val="P&amp;L_NaOH"/>
      <sheetName val="P&amp;L_KOH"/>
      <sheetName val="P&amp;L_Спец-Ф"/>
      <sheetName val="P&amp;L_Фторхим"/>
      <sheetName val="P&amp;L_Проч"/>
      <sheetName val="P&amp;L_Элегаз"/>
      <sheetName val="P&amp;L_Композ"/>
      <sheetName val="P&amp;L_Хл-113"/>
      <sheetName val="BS"/>
      <sheetName val="Лист1"/>
      <sheetName val="Настройки_"/>
      <sheetName val="Расчетные_норм"/>
      <sheetName val="ВЗП"/>
      <sheetName val="Объемы пр-ва, т"/>
      <sheetName val="Check"/>
      <sheetName val="Check VC"/>
      <sheetName val="План-факт"/>
      <sheetName val="KPI"/>
      <sheetName val="Выход_пф, т"/>
      <sheetName val="Лист2"/>
      <sheetName val="Сравнение 08_09"/>
      <sheetName val="Executive summary"/>
      <sheetName val="P&amp;L_total _USD"/>
      <sheetName val="CF_Indirect_USD"/>
      <sheetName val="BS_USD"/>
      <sheetName val="Chg in WC_USD"/>
      <sheetName val="Кредитный портф_USD"/>
      <sheetName val="P&amp;L_total in RR"/>
      <sheetName val="CF_Indirect in RR"/>
      <sheetName val="BS in RR"/>
      <sheetName val="Chg in WC in RR"/>
      <sheetName val="Кредитный портф in RR"/>
      <sheetName val="Киотский протокол"/>
      <sheetName val="Budg_fixed_cost"/>
      <sheetName val="ФОТ"/>
      <sheetName val="Budg_stuff_cost"/>
      <sheetName val="Budg_maint"/>
      <sheetName val="Сравнение_VC"/>
      <sheetName val="#REF"/>
      <sheetName val="Закупки"/>
      <sheetName val="БДР"/>
    </sheetNames>
    <sheetDataSet>
      <sheetData sheetId="0"/>
      <sheetData sheetId="1"/>
      <sheetData sheetId="2"/>
      <sheetData sheetId="3"/>
      <sheetData sheetId="4"/>
      <sheetData sheetId="5"/>
      <sheetData sheetId="6"/>
      <sheetData sheetId="7"/>
      <sheetData sheetId="8">
        <row r="1">
          <cell r="A1" t="str">
            <v>Цех 2</v>
          </cell>
        </row>
        <row r="5">
          <cell r="D5">
            <v>39783</v>
          </cell>
          <cell r="E5">
            <v>39814</v>
          </cell>
          <cell r="F5">
            <v>39845</v>
          </cell>
          <cell r="G5">
            <v>39873</v>
          </cell>
          <cell r="H5">
            <v>39904</v>
          </cell>
          <cell r="I5">
            <v>39934</v>
          </cell>
          <cell r="J5">
            <v>39965</v>
          </cell>
          <cell r="K5">
            <v>39995</v>
          </cell>
          <cell r="L5">
            <v>40026</v>
          </cell>
          <cell r="M5">
            <v>40057</v>
          </cell>
          <cell r="N5">
            <v>40087</v>
          </cell>
          <cell r="O5">
            <v>40118</v>
          </cell>
          <cell r="P5">
            <v>40148</v>
          </cell>
        </row>
        <row r="215">
          <cell r="E215">
            <v>0</v>
          </cell>
        </row>
        <row r="217">
          <cell r="E217">
            <v>0</v>
          </cell>
        </row>
        <row r="219">
          <cell r="E219">
            <v>0</v>
          </cell>
        </row>
      </sheetData>
      <sheetData sheetId="9">
        <row r="1">
          <cell r="A1" t="str">
            <v>Цех 5</v>
          </cell>
        </row>
      </sheetData>
      <sheetData sheetId="10">
        <row r="1">
          <cell r="A1" t="str">
            <v>Цех 22</v>
          </cell>
        </row>
      </sheetData>
      <sheetData sheetId="11"/>
      <sheetData sheetId="12">
        <row r="1">
          <cell r="A1" t="str">
            <v>Цех 110</v>
          </cell>
        </row>
        <row r="8">
          <cell r="C8" t="str">
            <v>Фтористый водород из шпата 95%</v>
          </cell>
          <cell r="D8">
            <v>4543.2364736</v>
          </cell>
          <cell r="E8">
            <v>4543.5764736000001</v>
          </cell>
          <cell r="F8">
            <v>4543.0904736000002</v>
          </cell>
          <cell r="G8">
            <v>4507.0047689692601</v>
          </cell>
          <cell r="H8">
            <v>4556.7893518552037</v>
          </cell>
          <cell r="I8">
            <v>4555.7743518552043</v>
          </cell>
          <cell r="J8">
            <v>4804.5211042827159</v>
          </cell>
          <cell r="K8">
            <v>4804.5456042827154</v>
          </cell>
          <cell r="L8">
            <v>4805.6846042827146</v>
          </cell>
          <cell r="M8">
            <v>4749.3777497223355</v>
          </cell>
          <cell r="N8">
            <v>4749.893749722336</v>
          </cell>
          <cell r="O8">
            <v>4749.5577497223358</v>
          </cell>
        </row>
        <row r="9">
          <cell r="C9" t="str">
            <v>Фтористый водород из шпата 92А%</v>
          </cell>
          <cell r="D9">
            <v>22494.931073600001</v>
          </cell>
          <cell r="E9">
            <v>20964.0710736</v>
          </cell>
          <cell r="F9">
            <v>20963.585073599999</v>
          </cell>
          <cell r="G9">
            <v>20927.499368969256</v>
          </cell>
          <cell r="H9">
            <v>20977.283951855206</v>
          </cell>
          <cell r="I9">
            <v>20976.268951855203</v>
          </cell>
          <cell r="J9">
            <v>21234.965704282709</v>
          </cell>
          <cell r="K9">
            <v>21234.990204282709</v>
          </cell>
          <cell r="L9">
            <v>21236.129204282715</v>
          </cell>
          <cell r="M9">
            <v>21179.82234972233</v>
          </cell>
          <cell r="N9">
            <v>21180.338349722337</v>
          </cell>
          <cell r="O9">
            <v>21180.00234972233</v>
          </cell>
        </row>
        <row r="10">
          <cell r="C10" t="str">
            <v>Фтористый водород из шпата 90%</v>
          </cell>
          <cell r="D10">
            <v>4749.5088735999998</v>
          </cell>
          <cell r="E10">
            <v>4749.8488735999999</v>
          </cell>
          <cell r="F10">
            <v>4749.3628736000001</v>
          </cell>
          <cell r="G10">
            <v>4713.2771689692609</v>
          </cell>
          <cell r="H10">
            <v>4763.0617518552044</v>
          </cell>
          <cell r="I10">
            <v>4762.046751855205</v>
          </cell>
          <cell r="J10">
            <v>5020.7435042827155</v>
          </cell>
          <cell r="K10">
            <v>5020.7680042827151</v>
          </cell>
          <cell r="L10">
            <v>5021.9070042827143</v>
          </cell>
          <cell r="M10">
            <v>4965.6001497223351</v>
          </cell>
          <cell r="N10">
            <v>4966.1161497223356</v>
          </cell>
          <cell r="O10">
            <v>4965.7801497223354</v>
          </cell>
        </row>
        <row r="11">
          <cell r="C11" t="str">
            <v>Фтористый водород переданный</v>
          </cell>
          <cell r="D11">
            <v>39697.418906518258</v>
          </cell>
          <cell r="E11">
            <v>39692.153633414426</v>
          </cell>
          <cell r="F11">
            <v>39691.532298409402</v>
          </cell>
          <cell r="G11">
            <v>39736.194651013706</v>
          </cell>
          <cell r="H11">
            <v>39732.613199294057</v>
          </cell>
          <cell r="I11">
            <v>41765.780572298776</v>
          </cell>
          <cell r="J11">
            <v>41807.986828675086</v>
          </cell>
          <cell r="K11">
            <v>41800.233386064137</v>
          </cell>
          <cell r="L11">
            <v>41801.820401334677</v>
          </cell>
          <cell r="M11">
            <v>41816.062478926026</v>
          </cell>
          <cell r="N11">
            <v>41813.860117853932</v>
          </cell>
          <cell r="O11">
            <v>41810.841146920458</v>
          </cell>
        </row>
        <row r="12">
          <cell r="C12" t="str">
            <v>Фтористый кальций синтетический в.с.</v>
          </cell>
          <cell r="D12">
            <v>82048.234482150248</v>
          </cell>
          <cell r="E12">
            <v>82067.891426096205</v>
          </cell>
          <cell r="F12">
            <v>82043.061119954713</v>
          </cell>
          <cell r="G12">
            <v>85832.517670610207</v>
          </cell>
          <cell r="H12">
            <v>87163.466100093283</v>
          </cell>
          <cell r="I12">
            <v>88387.445116442119</v>
          </cell>
          <cell r="J12">
            <v>89341.232011841523</v>
          </cell>
          <cell r="K12">
            <v>89335.22904790123</v>
          </cell>
          <cell r="L12">
            <v>89546.695763099749</v>
          </cell>
          <cell r="M12">
            <v>89772.175344676129</v>
          </cell>
          <cell r="N12">
            <v>89789.349142660809</v>
          </cell>
          <cell r="O12">
            <v>89774.774594170594</v>
          </cell>
        </row>
        <row r="13">
          <cell r="C13" t="str">
            <v>Фтористый кальций синтетический 1 с.</v>
          </cell>
          <cell r="D13">
            <v>82048.234482150248</v>
          </cell>
          <cell r="E13">
            <v>82067.891426096205</v>
          </cell>
          <cell r="F13">
            <v>82043.061119954713</v>
          </cell>
          <cell r="G13">
            <v>85832.517670610207</v>
          </cell>
          <cell r="H13">
            <v>87163.466100093283</v>
          </cell>
          <cell r="I13">
            <v>88387.445116442119</v>
          </cell>
          <cell r="J13">
            <v>89341.232011841523</v>
          </cell>
          <cell r="K13">
            <v>89335.22904790123</v>
          </cell>
          <cell r="L13">
            <v>89546.695763099749</v>
          </cell>
          <cell r="M13">
            <v>89772.175344676129</v>
          </cell>
          <cell r="N13">
            <v>89789.349142660809</v>
          </cell>
          <cell r="O13">
            <v>89774.774594170594</v>
          </cell>
        </row>
        <row r="14">
          <cell r="C14" t="str">
            <v>Хлористый аммоний</v>
          </cell>
          <cell r="D14">
            <v>5493.0488800000003</v>
          </cell>
          <cell r="E14">
            <v>5493.1583600000004</v>
          </cell>
          <cell r="F14">
            <v>5493.0424400000002</v>
          </cell>
          <cell r="G14">
            <v>5498.1036199999999</v>
          </cell>
          <cell r="H14">
            <v>5520.1841199999999</v>
          </cell>
          <cell r="I14">
            <v>5520.0746399999998</v>
          </cell>
          <cell r="J14">
            <v>5523.9683800000003</v>
          </cell>
          <cell r="K14">
            <v>5523.9748200000004</v>
          </cell>
          <cell r="L14">
            <v>5524.1358200000004</v>
          </cell>
          <cell r="M14">
            <v>5516.1068400000004</v>
          </cell>
          <cell r="N14">
            <v>5516.2324200000003</v>
          </cell>
          <cell r="O14">
            <v>5516.1648000000005</v>
          </cell>
        </row>
        <row r="15">
          <cell r="D15">
            <v>633339.32321223372</v>
          </cell>
          <cell r="E15">
            <v>633430.12660723121</v>
          </cell>
          <cell r="F15">
            <v>635125.0997863668</v>
          </cell>
          <cell r="G15">
            <v>637575.44905527553</v>
          </cell>
          <cell r="H15">
            <v>653993.28062159242</v>
          </cell>
          <cell r="I15">
            <v>664756.45813086</v>
          </cell>
          <cell r="J15">
            <v>666397.13446718513</v>
          </cell>
          <cell r="K15">
            <v>657385.14207122428</v>
          </cell>
          <cell r="L15">
            <v>657618.82830483746</v>
          </cell>
          <cell r="M15">
            <v>649786.47401607246</v>
          </cell>
          <cell r="N15">
            <v>649966.61720875965</v>
          </cell>
          <cell r="O15">
            <v>649859.76290794695</v>
          </cell>
        </row>
        <row r="16">
          <cell r="C16" t="str">
            <v>Фтор-газ</v>
          </cell>
          <cell r="D16">
            <v>70421.574858521562</v>
          </cell>
          <cell r="E16">
            <v>70429.440152621348</v>
          </cell>
          <cell r="F16">
            <v>70414.241824268756</v>
          </cell>
          <cell r="G16">
            <v>70533.916495004247</v>
          </cell>
          <cell r="H16">
            <v>72155.391130216914</v>
          </cell>
          <cell r="I16">
            <v>74398.938337838554</v>
          </cell>
          <cell r="J16">
            <v>74448.222301642352</v>
          </cell>
          <cell r="K16">
            <v>74440.394586414332</v>
          </cell>
          <cell r="L16">
            <v>74462.421539567134</v>
          </cell>
          <cell r="M16">
            <v>73681.043163231327</v>
          </cell>
          <cell r="N16">
            <v>73694.193696099261</v>
          </cell>
          <cell r="O16">
            <v>73682.433244472544</v>
          </cell>
        </row>
        <row r="17">
          <cell r="C17" t="str">
            <v>Элегаз</v>
          </cell>
          <cell r="D17">
            <v>82199.514294581968</v>
          </cell>
          <cell r="E17">
            <v>82210.203551944302</v>
          </cell>
          <cell r="F17">
            <v>82187.995049495905</v>
          </cell>
          <cell r="G17">
            <v>82919.452820077757</v>
          </cell>
          <cell r="H17">
            <v>84753.092338696108</v>
          </cell>
          <cell r="I17">
            <v>86993.305565263421</v>
          </cell>
          <cell r="J17">
            <v>87614.257774472397</v>
          </cell>
          <cell r="K17">
            <v>87607.15984370574</v>
          </cell>
          <cell r="L17">
            <v>87637.804453507488</v>
          </cell>
          <cell r="M17">
            <v>86500.912695955936</v>
          </cell>
          <cell r="N17">
            <v>86516.934701111357</v>
          </cell>
          <cell r="O17">
            <v>86502.945204805001</v>
          </cell>
        </row>
        <row r="18">
          <cell r="C18" t="str">
            <v>Хладон-218 сырец</v>
          </cell>
          <cell r="D18">
            <v>280470.03721591976</v>
          </cell>
          <cell r="E18">
            <v>280158.38547849742</v>
          </cell>
          <cell r="F18">
            <v>283820.91026690521</v>
          </cell>
          <cell r="G18">
            <v>285477.63653359713</v>
          </cell>
          <cell r="H18">
            <v>288402.46496904729</v>
          </cell>
          <cell r="I18">
            <v>293030.84546207072</v>
          </cell>
          <cell r="J18">
            <v>295210.75518383185</v>
          </cell>
          <cell r="K18">
            <v>296986.18509816198</v>
          </cell>
          <cell r="L18">
            <v>296936.93895192805</v>
          </cell>
          <cell r="M18">
            <v>292775.71572641807</v>
          </cell>
          <cell r="N18">
            <v>293081.11380240746</v>
          </cell>
          <cell r="O18">
            <v>293142.50830686768</v>
          </cell>
        </row>
        <row r="19">
          <cell r="C19" t="str">
            <v>ПФД</v>
          </cell>
          <cell r="D19">
            <v>443631.51084585098</v>
          </cell>
          <cell r="E19">
            <v>443923.17109646846</v>
          </cell>
          <cell r="F19">
            <v>446281.15159997158</v>
          </cell>
          <cell r="G19">
            <v>446953.86138020252</v>
          </cell>
          <cell r="H19">
            <v>456947.71759859246</v>
          </cell>
          <cell r="I19">
            <v>465878.77500007657</v>
          </cell>
          <cell r="J19">
            <v>465856.6124704883</v>
          </cell>
          <cell r="K19">
            <v>467265.32500750531</v>
          </cell>
          <cell r="L19">
            <v>467759.43767895928</v>
          </cell>
          <cell r="M19">
            <v>462792.26341554965</v>
          </cell>
          <cell r="N19">
            <v>463159.22634670325</v>
          </cell>
          <cell r="O19">
            <v>462942.15784836048</v>
          </cell>
        </row>
        <row r="20">
          <cell r="C20" t="str">
            <v>Жидкости Б-1, М-1</v>
          </cell>
          <cell r="D20">
            <v>455989.14194823412</v>
          </cell>
          <cell r="E20">
            <v>456264.61659522325</v>
          </cell>
          <cell r="F20">
            <v>456847.84311464813</v>
          </cell>
          <cell r="G20">
            <v>459771.37433051661</v>
          </cell>
          <cell r="H20">
            <v>470807.125407846</v>
          </cell>
          <cell r="I20">
            <v>479312.1595175704</v>
          </cell>
          <cell r="J20">
            <v>481666.76697640511</v>
          </cell>
          <cell r="K20">
            <v>482125.63888701593</v>
          </cell>
          <cell r="L20">
            <v>482571.54400431184</v>
          </cell>
          <cell r="M20">
            <v>476987.36833660223</v>
          </cell>
          <cell r="N20">
            <v>477319.45541478711</v>
          </cell>
          <cell r="O20">
            <v>477122.38965344289</v>
          </cell>
        </row>
        <row r="21">
          <cell r="C21" t="str">
            <v>Хладон-350</v>
          </cell>
          <cell r="D21">
            <v>872604.87869843189</v>
          </cell>
          <cell r="E21">
            <v>872883.39334224374</v>
          </cell>
          <cell r="F21">
            <v>879725.8607167002</v>
          </cell>
          <cell r="G21">
            <v>880775.15848239243</v>
          </cell>
          <cell r="H21">
            <v>898501.38395732606</v>
          </cell>
          <cell r="I21">
            <v>914302.53533377114</v>
          </cell>
          <cell r="J21">
            <v>914614.59137850639</v>
          </cell>
          <cell r="K21">
            <v>913524.60438202438</v>
          </cell>
          <cell r="L21">
            <v>914093.24934046587</v>
          </cell>
          <cell r="M21">
            <v>905297.86080480972</v>
          </cell>
          <cell r="N21">
            <v>905707.5607177869</v>
          </cell>
          <cell r="O21">
            <v>905452.70003262919</v>
          </cell>
        </row>
        <row r="22">
          <cell r="C22" t="str">
            <v>Жидкость ПФДМЦГ-1</v>
          </cell>
          <cell r="D22">
            <v>5955.4490324974804</v>
          </cell>
          <cell r="E22">
            <v>5955.5926403686917</v>
          </cell>
          <cell r="F22">
            <v>5954.8877220648974</v>
          </cell>
          <cell r="G22">
            <v>5960.9110442940255</v>
          </cell>
          <cell r="H22">
            <v>5974.84091025008</v>
          </cell>
          <cell r="I22">
            <v>6034.4723445630252</v>
          </cell>
          <cell r="J22">
            <v>6040.8219202637238</v>
          </cell>
          <cell r="K22">
            <v>5232.3651338292266</v>
          </cell>
          <cell r="L22">
            <v>5233.2958957416031</v>
          </cell>
          <cell r="M22">
            <v>5223.5370479146104</v>
          </cell>
          <cell r="N22">
            <v>5224.0713992445571</v>
          </cell>
          <cell r="O22">
            <v>5223.6459523224094</v>
          </cell>
        </row>
        <row r="23">
          <cell r="C23" t="str">
            <v>ФУП-НК</v>
          </cell>
          <cell r="D23">
            <v>851347.57943408622</v>
          </cell>
          <cell r="E23">
            <v>851319.04061048536</v>
          </cell>
          <cell r="F23">
            <v>851318.247297075</v>
          </cell>
          <cell r="G23">
            <v>851796.94598001696</v>
          </cell>
          <cell r="H23">
            <v>895742.84452086769</v>
          </cell>
          <cell r="I23">
            <v>904717.0333513543</v>
          </cell>
          <cell r="J23">
            <v>905214.16920656944</v>
          </cell>
          <cell r="K23">
            <v>905182.85834565735</v>
          </cell>
          <cell r="L23">
            <v>905270.96615826851</v>
          </cell>
          <cell r="M23">
            <v>881925.45265292539</v>
          </cell>
          <cell r="N23">
            <v>881978.05478439713</v>
          </cell>
          <cell r="O23">
            <v>881931.0129778902</v>
          </cell>
        </row>
        <row r="24">
          <cell r="C24" t="str">
            <v>Фторуглеродный порошок</v>
          </cell>
          <cell r="D24">
            <v>318162.5197736345</v>
          </cell>
          <cell r="E24">
            <v>318255.10424419417</v>
          </cell>
          <cell r="F24">
            <v>318144.78691883001</v>
          </cell>
          <cell r="G24">
            <v>318393.26639200677</v>
          </cell>
          <cell r="H24">
            <v>334064.62580834707</v>
          </cell>
          <cell r="I24">
            <v>337552.30134054169</v>
          </cell>
          <cell r="J24">
            <v>337642.15568262775</v>
          </cell>
          <cell r="K24">
            <v>337635.63133826293</v>
          </cell>
          <cell r="L24">
            <v>337820.87446330744</v>
          </cell>
          <cell r="M24">
            <v>329529.66906117013</v>
          </cell>
          <cell r="N24">
            <v>329667.70991375879</v>
          </cell>
          <cell r="O24">
            <v>329585.89319115609</v>
          </cell>
        </row>
        <row r="25">
          <cell r="C25" t="str">
            <v>Смазка УПИ</v>
          </cell>
          <cell r="D25">
            <v>541331.61932090356</v>
          </cell>
          <cell r="E25">
            <v>541563.17273258243</v>
          </cell>
          <cell r="F25">
            <v>543268.76075649005</v>
          </cell>
          <cell r="G25">
            <v>546271.49917602027</v>
          </cell>
          <cell r="H25">
            <v>558300.07742504112</v>
          </cell>
          <cell r="I25">
            <v>568875.30402162508</v>
          </cell>
          <cell r="J25">
            <v>571323.76704788324</v>
          </cell>
          <cell r="K25">
            <v>572342.59401478874</v>
          </cell>
          <cell r="L25">
            <v>572733.32338992227</v>
          </cell>
          <cell r="M25">
            <v>566693.40718351037</v>
          </cell>
          <cell r="N25">
            <v>566978.82974127633</v>
          </cell>
          <cell r="O25">
            <v>566802.67957346817</v>
          </cell>
        </row>
        <row r="26">
          <cell r="C26" t="str">
            <v>ППУ</v>
          </cell>
          <cell r="D26">
            <v>2950691.5129909185</v>
          </cell>
          <cell r="E26">
            <v>2950826.4470129856</v>
          </cell>
          <cell r="F26">
            <v>2955000.8877797304</v>
          </cell>
          <cell r="G26">
            <v>2967328.8760819854</v>
          </cell>
          <cell r="H26">
            <v>3038873.4180642376</v>
          </cell>
          <cell r="I26">
            <v>3088585.7320441543</v>
          </cell>
          <cell r="J26">
            <v>3096425.7269083983</v>
          </cell>
          <cell r="K26">
            <v>3017802.4078180022</v>
          </cell>
          <cell r="L26">
            <v>3018325.0095957196</v>
          </cell>
          <cell r="M26">
            <v>2987610.6464744718</v>
          </cell>
          <cell r="N26">
            <v>2987920.5169983911</v>
          </cell>
          <cell r="O26">
            <v>2987648.6434994559</v>
          </cell>
        </row>
        <row r="27">
          <cell r="C27" t="str">
            <v>Бифторид калия</v>
          </cell>
          <cell r="D27">
            <v>41232.979703413803</v>
          </cell>
          <cell r="E27">
            <v>41238.032091510417</v>
          </cell>
          <cell r="F27">
            <v>41229.552384978611</v>
          </cell>
          <cell r="G27">
            <v>43042.028893805589</v>
          </cell>
          <cell r="H27">
            <v>43617.196241919373</v>
          </cell>
          <cell r="I27">
            <v>44719.815868667254</v>
          </cell>
          <cell r="J27">
            <v>45184.702082141324</v>
          </cell>
          <cell r="K27">
            <v>45180.183967992678</v>
          </cell>
          <cell r="L27">
            <v>45195.622847739221</v>
          </cell>
          <cell r="M27">
            <v>45347.234070718339</v>
          </cell>
          <cell r="N27">
            <v>45351.366328824093</v>
          </cell>
          <cell r="O27">
            <v>45346.527687646754</v>
          </cell>
        </row>
        <row r="28">
          <cell r="C28" t="str">
            <v>Смазка КСТ</v>
          </cell>
          <cell r="D28">
            <v>577314.68318819616</v>
          </cell>
          <cell r="E28">
            <v>577529.53587050072</v>
          </cell>
          <cell r="F28">
            <v>580876.57765811414</v>
          </cell>
          <cell r="G28">
            <v>585017.55913017236</v>
          </cell>
          <cell r="H28">
            <v>596889.88829129783</v>
          </cell>
          <cell r="I28">
            <v>607103.26316753298</v>
          </cell>
          <cell r="J28">
            <v>610654.33889187127</v>
          </cell>
          <cell r="K28">
            <v>611558.68325810099</v>
          </cell>
          <cell r="L28">
            <v>611923.6241568987</v>
          </cell>
          <cell r="M28">
            <v>606143.64300836169</v>
          </cell>
          <cell r="N28">
            <v>606409.52668115008</v>
          </cell>
          <cell r="O28">
            <v>606244.66806736053</v>
          </cell>
        </row>
        <row r="29">
          <cell r="C29" t="str">
            <v>Суспензия(F9-100S,F9-200S,F9-200SМ)</v>
          </cell>
          <cell r="D29">
            <v>304621.22583806457</v>
          </cell>
          <cell r="E29">
            <v>304635.12404233753</v>
          </cell>
          <cell r="F29">
            <v>305065.09144131222</v>
          </cell>
          <cell r="G29">
            <v>306334.87423644448</v>
          </cell>
          <cell r="H29">
            <v>313758.96206061647</v>
          </cell>
          <cell r="I29">
            <v>318879.33040054789</v>
          </cell>
          <cell r="J29">
            <v>319686.84987156501</v>
          </cell>
          <cell r="K29">
            <v>311588.64800525422</v>
          </cell>
          <cell r="L29">
            <v>311642.47598835913</v>
          </cell>
          <cell r="M29">
            <v>308448.8965868706</v>
          </cell>
          <cell r="N29">
            <v>308480.8132508343</v>
          </cell>
          <cell r="O29">
            <v>308452.81028044393</v>
          </cell>
        </row>
        <row r="30">
          <cell r="C30" t="str">
            <v>Порошок(F9-10,F9-10М,F9-20,F9-20М,F9-30,F9-30М,F9-40G)</v>
          </cell>
          <cell r="D30">
            <v>3040192.2583806459</v>
          </cell>
          <cell r="E30">
            <v>3040331.2404233753</v>
          </cell>
          <cell r="F30">
            <v>3044630.9144131225</v>
          </cell>
          <cell r="G30">
            <v>3057328.7423644452</v>
          </cell>
          <cell r="H30">
            <v>3131096.6206061649</v>
          </cell>
          <cell r="I30">
            <v>3182300.304005479</v>
          </cell>
          <cell r="J30">
            <v>3190375.4987156503</v>
          </cell>
          <cell r="K30">
            <v>3109393.4800525424</v>
          </cell>
          <cell r="L30">
            <v>3109931.7598835914</v>
          </cell>
          <cell r="M30">
            <v>3078253.9658687059</v>
          </cell>
          <cell r="N30">
            <v>3078573.1325083431</v>
          </cell>
          <cell r="O30">
            <v>3078293.1028044396</v>
          </cell>
        </row>
        <row r="31">
          <cell r="C31" t="str">
            <v>Сдувки ФОС</v>
          </cell>
          <cell r="D31">
            <v>2650.0217283941752</v>
          </cell>
          <cell r="E31">
            <v>2660.4958980480596</v>
          </cell>
          <cell r="F31">
            <v>2648.7954746979844</v>
          </cell>
          <cell r="G31">
            <v>2657.565050045675</v>
          </cell>
          <cell r="H31">
            <v>2759.4057309802065</v>
          </cell>
          <cell r="I31">
            <v>2749.506654329236</v>
          </cell>
          <cell r="J31">
            <v>2743.8915355836471</v>
          </cell>
          <cell r="K31">
            <v>2744.4786135471049</v>
          </cell>
          <cell r="L31">
            <v>2759.7320911156066</v>
          </cell>
          <cell r="M31">
            <v>2699.9238964200781</v>
          </cell>
          <cell r="N31">
            <v>2711.6936128464195</v>
          </cell>
          <cell r="O31">
            <v>2705.3369030682006</v>
          </cell>
        </row>
        <row r="32">
          <cell r="C32" t="str">
            <v>Термообезвреживание</v>
          </cell>
          <cell r="D32">
            <v>5503.8803493893938</v>
          </cell>
          <cell r="E32">
            <v>5505.4139129466612</v>
          </cell>
          <cell r="F32">
            <v>5503.1204943837538</v>
          </cell>
          <cell r="G32">
            <v>5701.8263782258191</v>
          </cell>
          <cell r="H32">
            <v>6005.9245114300575</v>
          </cell>
          <cell r="I32">
            <v>6004.3024359625906</v>
          </cell>
          <cell r="J32">
            <v>6083.2779194656778</v>
          </cell>
          <cell r="K32">
            <v>6083.2367939518044</v>
          </cell>
          <cell r="L32">
            <v>6088.2099831018495</v>
          </cell>
          <cell r="M32">
            <v>5965.8880332098288</v>
          </cell>
          <cell r="N32">
            <v>5967.0071865182963</v>
          </cell>
          <cell r="O32">
            <v>5966.0273468309697</v>
          </cell>
        </row>
        <row r="33">
          <cell r="C33" t="str">
            <v>Жидкость ГЖН</v>
          </cell>
          <cell r="D33">
            <v>555787.43021852046</v>
          </cell>
          <cell r="E33">
            <v>556053.86923382757</v>
          </cell>
          <cell r="F33">
            <v>559332.17124181357</v>
          </cell>
          <cell r="G33">
            <v>560092.58822570648</v>
          </cell>
          <cell r="H33">
            <v>573228.07161578769</v>
          </cell>
          <cell r="I33">
            <v>584178.32150413143</v>
          </cell>
          <cell r="J33">
            <v>584362.01454196637</v>
          </cell>
          <cell r="K33">
            <v>586238.68213527824</v>
          </cell>
          <cell r="L33">
            <v>586752.61906456971</v>
          </cell>
          <cell r="M33">
            <v>580279.10426245781</v>
          </cell>
          <cell r="N33">
            <v>580657.90267319256</v>
          </cell>
          <cell r="O33">
            <v>580430.24976838566</v>
          </cell>
        </row>
        <row r="34">
          <cell r="D34">
            <v>19125.898534</v>
          </cell>
          <cell r="E34">
            <v>19126.612534</v>
          </cell>
          <cell r="F34">
            <v>19125.812880999998</v>
          </cell>
          <cell r="G34">
            <v>19127.172246999999</v>
          </cell>
          <cell r="H34">
            <v>20730.023795000001</v>
          </cell>
          <cell r="I34">
            <v>20729.178835999999</v>
          </cell>
          <cell r="J34">
            <v>20730.144650000002</v>
          </cell>
          <cell r="K34">
            <v>20730.18665</v>
          </cell>
          <cell r="L34">
            <v>20731.454915000002</v>
          </cell>
          <cell r="M34">
            <v>20717.029084999998</v>
          </cell>
          <cell r="N34">
            <v>20717.891738000002</v>
          </cell>
          <cell r="O34">
            <v>22277.407084999999</v>
          </cell>
        </row>
        <row r="35">
          <cell r="C35" t="str">
            <v>Кислород жидкий</v>
          </cell>
          <cell r="D35">
            <v>792.46399999999994</v>
          </cell>
          <cell r="E35">
            <v>792.46399999999994</v>
          </cell>
          <cell r="F35">
            <v>792.37599999999998</v>
          </cell>
          <cell r="G35">
            <v>794.31200000000001</v>
          </cell>
          <cell r="H35">
            <v>852.92000000000007</v>
          </cell>
          <cell r="I35">
            <v>852.65600000000006</v>
          </cell>
          <cell r="J35">
            <v>856</v>
          </cell>
          <cell r="K35">
            <v>856</v>
          </cell>
          <cell r="L35">
            <v>856.44</v>
          </cell>
          <cell r="M35">
            <v>825.16</v>
          </cell>
          <cell r="N35">
            <v>825.24799999999993</v>
          </cell>
          <cell r="O35">
            <v>825.16</v>
          </cell>
        </row>
        <row r="36">
          <cell r="C36" t="str">
            <v>Азот жидкий</v>
          </cell>
          <cell r="D36">
            <v>860.14</v>
          </cell>
          <cell r="E36">
            <v>860.14</v>
          </cell>
          <cell r="F36">
            <v>860.01</v>
          </cell>
          <cell r="G36">
            <v>862.87</v>
          </cell>
          <cell r="H36">
            <v>925.05000000000007</v>
          </cell>
          <cell r="I36">
            <v>924.66000000000008</v>
          </cell>
          <cell r="J36">
            <v>929.6</v>
          </cell>
          <cell r="K36">
            <v>929.6</v>
          </cell>
          <cell r="L36">
            <v>930.25</v>
          </cell>
          <cell r="M36">
            <v>897.35</v>
          </cell>
          <cell r="N36">
            <v>897.48</v>
          </cell>
          <cell r="O36">
            <v>897.35</v>
          </cell>
        </row>
        <row r="37">
          <cell r="C37" t="str">
            <v>Ацетилен</v>
          </cell>
          <cell r="D37">
            <v>93974.27</v>
          </cell>
          <cell r="E37">
            <v>93977.84</v>
          </cell>
          <cell r="F37">
            <v>93974.06</v>
          </cell>
          <cell r="G37">
            <v>93976.054999999993</v>
          </cell>
          <cell r="H37">
            <v>101869.33</v>
          </cell>
          <cell r="I37">
            <v>101865.76</v>
          </cell>
          <cell r="J37">
            <v>101862.295</v>
          </cell>
          <cell r="K37">
            <v>101862.50499999999</v>
          </cell>
          <cell r="L37">
            <v>101867.75499999999</v>
          </cell>
          <cell r="M37">
            <v>101859.91</v>
          </cell>
          <cell r="N37">
            <v>101864.005</v>
          </cell>
          <cell r="O37">
            <v>109661.8</v>
          </cell>
        </row>
        <row r="38">
          <cell r="C38" t="str">
            <v>Азот газообразный</v>
          </cell>
          <cell r="D38">
            <v>1.3993099999999998</v>
          </cell>
          <cell r="E38">
            <v>1.3993099999999998</v>
          </cell>
          <cell r="F38">
            <v>1.3991649999999998</v>
          </cell>
          <cell r="G38">
            <v>1.4023549999999998</v>
          </cell>
          <cell r="H38">
            <v>1.5062749999999998</v>
          </cell>
          <cell r="I38">
            <v>1.5058399999999998</v>
          </cell>
          <cell r="J38">
            <v>1.51135</v>
          </cell>
          <cell r="K38">
            <v>1.51135</v>
          </cell>
          <cell r="L38">
            <v>1.5120749999999998</v>
          </cell>
          <cell r="M38">
            <v>1.4565249999999998</v>
          </cell>
          <cell r="N38">
            <v>1.4566699999999999</v>
          </cell>
          <cell r="O38">
            <v>1.4565249999999998</v>
          </cell>
        </row>
        <row r="39">
          <cell r="C39" t="str">
            <v>Кислород газообразный</v>
          </cell>
          <cell r="D39">
            <v>1.21936</v>
          </cell>
          <cell r="E39">
            <v>1.21936</v>
          </cell>
          <cell r="F39">
            <v>1.2192399999999999</v>
          </cell>
          <cell r="G39">
            <v>1.2218799999999999</v>
          </cell>
          <cell r="H39">
            <v>1.3126999999999998</v>
          </cell>
          <cell r="I39">
            <v>1.3123399999999998</v>
          </cell>
          <cell r="J39">
            <v>1.3169</v>
          </cell>
          <cell r="K39">
            <v>1.3169</v>
          </cell>
          <cell r="L39">
            <v>1.3174999999999999</v>
          </cell>
          <cell r="M39">
            <v>1.2688999999999999</v>
          </cell>
          <cell r="N39">
            <v>1.26902</v>
          </cell>
          <cell r="O39">
            <v>1.2688999999999999</v>
          </cell>
        </row>
        <row r="40">
          <cell r="D40">
            <v>487728.69153849961</v>
          </cell>
          <cell r="E40">
            <v>487567.19236750994</v>
          </cell>
          <cell r="F40">
            <v>487680.4531441938</v>
          </cell>
          <cell r="G40">
            <v>492787.04621494655</v>
          </cell>
          <cell r="H40">
            <v>495561.14035232714</v>
          </cell>
          <cell r="I40">
            <v>497623.77647929266</v>
          </cell>
          <cell r="J40">
            <v>507583.76561727998</v>
          </cell>
          <cell r="K40">
            <v>507676.37853518181</v>
          </cell>
          <cell r="L40">
            <v>507795.94061278604</v>
          </cell>
          <cell r="M40">
            <v>494657.7446631979</v>
          </cell>
          <cell r="N40">
            <v>494866.04548718815</v>
          </cell>
          <cell r="O40">
            <v>494850.89639550028</v>
          </cell>
        </row>
        <row r="41">
          <cell r="C41" t="str">
            <v>Мономер-6 из М-4 марка 1</v>
          </cell>
          <cell r="D41">
            <v>185082.60925642264</v>
          </cell>
          <cell r="E41">
            <v>184772.2255010895</v>
          </cell>
          <cell r="F41">
            <v>184849.8948028028</v>
          </cell>
          <cell r="G41">
            <v>186392.48036881597</v>
          </cell>
          <cell r="H41">
            <v>187106.45200959808</v>
          </cell>
          <cell r="I41">
            <v>190635.27594599364</v>
          </cell>
          <cell r="J41">
            <v>192799.58460760349</v>
          </cell>
          <cell r="K41">
            <v>192685.94132766229</v>
          </cell>
          <cell r="L41">
            <v>192602.89775141963</v>
          </cell>
          <cell r="M41">
            <v>189621.79102795283</v>
          </cell>
          <cell r="N41">
            <v>189878.2744869602</v>
          </cell>
          <cell r="O41">
            <v>189951.65749228079</v>
          </cell>
        </row>
        <row r="42">
          <cell r="C42" t="str">
            <v>Мономер-6 из М-4 марка 2</v>
          </cell>
          <cell r="D42">
            <v>185082.60925642264</v>
          </cell>
          <cell r="E42">
            <v>184772.2255010895</v>
          </cell>
          <cell r="F42">
            <v>184849.8948028028</v>
          </cell>
          <cell r="G42">
            <v>186392.48036881597</v>
          </cell>
          <cell r="H42">
            <v>187106.45200959808</v>
          </cell>
          <cell r="I42">
            <v>190635.27594599364</v>
          </cell>
          <cell r="J42">
            <v>192799.58460760349</v>
          </cell>
          <cell r="K42">
            <v>192685.94132766229</v>
          </cell>
          <cell r="L42">
            <v>192602.89775141963</v>
          </cell>
          <cell r="M42">
            <v>189621.79102795283</v>
          </cell>
          <cell r="N42">
            <v>189878.2744869602</v>
          </cell>
          <cell r="O42">
            <v>189951.65749228079</v>
          </cell>
        </row>
        <row r="43">
          <cell r="C43" t="str">
            <v>Мономер-6 технический 1 с.</v>
          </cell>
          <cell r="D43">
            <v>172296.18873155428</v>
          </cell>
          <cell r="E43">
            <v>172004.36723691583</v>
          </cell>
          <cell r="F43">
            <v>172077.72425998704</v>
          </cell>
          <cell r="G43">
            <v>173467.65496995641</v>
          </cell>
          <cell r="H43">
            <v>174166.82661616057</v>
          </cell>
          <cell r="I43">
            <v>177468.8193385764</v>
          </cell>
          <cell r="J43">
            <v>179364.31232489055</v>
          </cell>
          <cell r="K43">
            <v>179257.47525371949</v>
          </cell>
          <cell r="L43">
            <v>179179.32754415384</v>
          </cell>
          <cell r="M43">
            <v>176528.83080693055</v>
          </cell>
          <cell r="N43">
            <v>176768.28398699418</v>
          </cell>
          <cell r="O43">
            <v>176837.29284426075</v>
          </cell>
        </row>
        <row r="44">
          <cell r="C44" t="str">
            <v>Мономер-6 возвр.ректифиц.</v>
          </cell>
          <cell r="D44">
            <v>138823.87738271535</v>
          </cell>
          <cell r="E44">
            <v>138835.87671843846</v>
          </cell>
          <cell r="F44">
            <v>138820.3363797584</v>
          </cell>
          <cell r="G44">
            <v>139570.35204003652</v>
          </cell>
          <cell r="H44">
            <v>139643.20458478417</v>
          </cell>
          <cell r="I44">
            <v>139626.04532346339</v>
          </cell>
          <cell r="J44">
            <v>140836.15322846692</v>
          </cell>
          <cell r="K44">
            <v>140838.5028908377</v>
          </cell>
          <cell r="L44">
            <v>140861.54567289248</v>
          </cell>
          <cell r="M44">
            <v>139256.49911713606</v>
          </cell>
          <cell r="N44">
            <v>139269.93489027713</v>
          </cell>
          <cell r="O44">
            <v>139261.58952245457</v>
          </cell>
        </row>
        <row r="45">
          <cell r="C45" t="str">
            <v>Окись М-6 из сдувок М-4</v>
          </cell>
          <cell r="D45">
            <v>435381.94721138966</v>
          </cell>
          <cell r="E45">
            <v>435354.07991333032</v>
          </cell>
          <cell r="F45">
            <v>435231.5725560686</v>
          </cell>
          <cell r="G45">
            <v>438087.88989846222</v>
          </cell>
          <cell r="H45">
            <v>440343.20116532617</v>
          </cell>
          <cell r="I45">
            <v>440585.43324689515</v>
          </cell>
          <cell r="J45">
            <v>445357.7540434539</v>
          </cell>
          <cell r="K45">
            <v>445365.363366996</v>
          </cell>
          <cell r="L45">
            <v>445498.04323018808</v>
          </cell>
          <cell r="M45">
            <v>438234.24617482227</v>
          </cell>
          <cell r="N45">
            <v>438294.76476378372</v>
          </cell>
          <cell r="O45">
            <v>438253.02451092907</v>
          </cell>
        </row>
        <row r="46">
          <cell r="C46" t="str">
            <v>Окись М-6 из  М-4</v>
          </cell>
          <cell r="D46">
            <v>558338.92749545095</v>
          </cell>
          <cell r="E46">
            <v>557453.52117518208</v>
          </cell>
          <cell r="F46">
            <v>557578.97396136669</v>
          </cell>
          <cell r="G46">
            <v>562534.39525301545</v>
          </cell>
          <cell r="H46">
            <v>566495.00081533112</v>
          </cell>
          <cell r="I46">
            <v>576169.67570282554</v>
          </cell>
          <cell r="J46">
            <v>583467.78051195724</v>
          </cell>
          <cell r="K46">
            <v>583166.84710894944</v>
          </cell>
          <cell r="L46">
            <v>583017.22175907041</v>
          </cell>
          <cell r="M46">
            <v>572109.99465759494</v>
          </cell>
          <cell r="N46">
            <v>572816.9975909607</v>
          </cell>
          <cell r="O46">
            <v>572992.67731066677</v>
          </cell>
        </row>
        <row r="47">
          <cell r="C47" t="str">
            <v>Димер М-О6</v>
          </cell>
          <cell r="D47">
            <v>708648.36691576114</v>
          </cell>
          <cell r="E47">
            <v>708615.3740595089</v>
          </cell>
          <cell r="F47">
            <v>708346.68562510598</v>
          </cell>
          <cell r="G47">
            <v>714845.31460976775</v>
          </cell>
          <cell r="H47">
            <v>719094.75570565683</v>
          </cell>
          <cell r="I47">
            <v>719469.2213014157</v>
          </cell>
          <cell r="J47">
            <v>731818.5483538832</v>
          </cell>
          <cell r="K47">
            <v>731848.44819723652</v>
          </cell>
          <cell r="L47">
            <v>732118.11377051007</v>
          </cell>
          <cell r="M47">
            <v>714666.42748870421</v>
          </cell>
          <cell r="N47">
            <v>714795.31247224461</v>
          </cell>
          <cell r="O47">
            <v>714705.06760867382</v>
          </cell>
        </row>
        <row r="48">
          <cell r="C48" t="str">
            <v>Тример М-О6</v>
          </cell>
          <cell r="D48">
            <v>723907.52870590682</v>
          </cell>
          <cell r="E48">
            <v>723886.30160830729</v>
          </cell>
          <cell r="F48">
            <v>723619.01875765645</v>
          </cell>
          <cell r="G48">
            <v>730813.46835862589</v>
          </cell>
          <cell r="H48">
            <v>734986.49743115169</v>
          </cell>
          <cell r="I48">
            <v>735344.6249431849</v>
          </cell>
          <cell r="J48">
            <v>748865.12996429205</v>
          </cell>
          <cell r="K48">
            <v>748897.22785855911</v>
          </cell>
          <cell r="L48">
            <v>749171.01149261987</v>
          </cell>
          <cell r="M48">
            <v>730260.13007820223</v>
          </cell>
          <cell r="N48">
            <v>730391.2171510841</v>
          </cell>
          <cell r="O48">
            <v>730299.20503196889</v>
          </cell>
        </row>
        <row r="49">
          <cell r="C49" t="str">
            <v>Кислота димера</v>
          </cell>
          <cell r="D49">
            <v>1324484.4561024152</v>
          </cell>
          <cell r="E49">
            <v>1324521.219274289</v>
          </cell>
          <cell r="F49">
            <v>1323890.3014180493</v>
          </cell>
          <cell r="G49">
            <v>1342131.0330895742</v>
          </cell>
          <cell r="H49">
            <v>1349778.84721333</v>
          </cell>
          <cell r="I49">
            <v>1350370.8887438071</v>
          </cell>
          <cell r="J49">
            <v>1387575.9620145385</v>
          </cell>
          <cell r="K49">
            <v>1387682.5018158639</v>
          </cell>
          <cell r="L49">
            <v>1388293.2793323812</v>
          </cell>
          <cell r="M49">
            <v>1339165.7799981022</v>
          </cell>
          <cell r="N49">
            <v>1339475.9960378329</v>
          </cell>
          <cell r="O49">
            <v>1339256.2536341785</v>
          </cell>
        </row>
        <row r="50">
          <cell r="C50" t="str">
            <v>Кислота тримера</v>
          </cell>
          <cell r="D50">
            <v>1269934.6182750724</v>
          </cell>
          <cell r="E50">
            <v>1269979.0259464155</v>
          </cell>
          <cell r="F50">
            <v>1269396.2458676195</v>
          </cell>
          <cell r="G50">
            <v>1287441.8676267706</v>
          </cell>
          <cell r="H50">
            <v>1294597.8584035558</v>
          </cell>
          <cell r="I50">
            <v>1295130.9724404963</v>
          </cell>
          <cell r="J50">
            <v>1331255.3977558045</v>
          </cell>
          <cell r="K50">
            <v>1331355.3244542566</v>
          </cell>
          <cell r="L50">
            <v>1331931.624310706</v>
          </cell>
          <cell r="M50">
            <v>1284164.5813924284</v>
          </cell>
          <cell r="N50">
            <v>1284455.052276752</v>
          </cell>
          <cell r="O50">
            <v>1284248.8467505833</v>
          </cell>
        </row>
        <row r="51">
          <cell r="C51" t="str">
            <v>Мономер - 100</v>
          </cell>
          <cell r="D51">
            <v>1736585.2730813141</v>
          </cell>
          <cell r="E51">
            <v>1736563.9697266025</v>
          </cell>
          <cell r="F51">
            <v>1735885.3456973529</v>
          </cell>
          <cell r="G51">
            <v>1752625.4731001388</v>
          </cell>
          <cell r="H51">
            <v>1762502.6011783336</v>
          </cell>
          <cell r="I51">
            <v>1763313.7182850342</v>
          </cell>
          <cell r="J51">
            <v>1802623.1624865041</v>
          </cell>
          <cell r="K51">
            <v>1802715.6831460716</v>
          </cell>
          <cell r="L51">
            <v>1803377.3402273601</v>
          </cell>
          <cell r="M51">
            <v>1757641.8082809427</v>
          </cell>
          <cell r="N51">
            <v>1757973.5882046169</v>
          </cell>
          <cell r="O51">
            <v>1757742.0981336075</v>
          </cell>
        </row>
        <row r="52">
          <cell r="C52" t="str">
            <v>Хладон 318 технический 1с.</v>
          </cell>
          <cell r="D52">
            <v>174647.94096931658</v>
          </cell>
          <cell r="E52">
            <v>174351.92511194537</v>
          </cell>
          <cell r="F52">
            <v>174436.55858803925</v>
          </cell>
          <cell r="G52">
            <v>175877.88706838136</v>
          </cell>
          <cell r="H52">
            <v>176427.0677313148</v>
          </cell>
          <cell r="I52">
            <v>179835.26124704184</v>
          </cell>
          <cell r="J52">
            <v>181675.96968340676</v>
          </cell>
          <cell r="K52">
            <v>181565.00229265456</v>
          </cell>
          <cell r="L52">
            <v>181477.94864324341</v>
          </cell>
          <cell r="M52">
            <v>178869.89719619998</v>
          </cell>
          <cell r="N52">
            <v>179115.06275435598</v>
          </cell>
          <cell r="O52">
            <v>179188.33830077038</v>
          </cell>
        </row>
        <row r="53">
          <cell r="C53" t="str">
            <v>Хладон 318 технический 2с.</v>
          </cell>
          <cell r="D53">
            <v>119627.67823950804</v>
          </cell>
          <cell r="E53">
            <v>119418.54655896634</v>
          </cell>
          <cell r="F53">
            <v>119479.18334679019</v>
          </cell>
          <cell r="G53">
            <v>120404.55469075619</v>
          </cell>
          <cell r="H53">
            <v>120778.95007254404</v>
          </cell>
          <cell r="I53">
            <v>123167.08998224337</v>
          </cell>
          <cell r="J53">
            <v>124316.80322318315</v>
          </cell>
          <cell r="K53">
            <v>124238.81827481223</v>
          </cell>
          <cell r="L53">
            <v>124175.5952364245</v>
          </cell>
          <cell r="M53">
            <v>122533.92899765483</v>
          </cell>
          <cell r="N53">
            <v>122704.06899451767</v>
          </cell>
          <cell r="O53">
            <v>122756.25616470471</v>
          </cell>
        </row>
        <row r="54">
          <cell r="C54" t="str">
            <v>Хладон 318 из кубовых</v>
          </cell>
          <cell r="D54">
            <v>129944.93869135766</v>
          </cell>
          <cell r="E54">
            <v>129949.12835921922</v>
          </cell>
          <cell r="F54">
            <v>129943.99818987919</v>
          </cell>
          <cell r="G54">
            <v>130130.14602001826</v>
          </cell>
          <cell r="H54">
            <v>130172.53229239209</v>
          </cell>
          <cell r="I54">
            <v>130166.02266173169</v>
          </cell>
          <cell r="J54">
            <v>130411.57661423346</v>
          </cell>
          <cell r="K54">
            <v>130411.84144541885</v>
          </cell>
          <cell r="L54">
            <v>130420.25283644625</v>
          </cell>
          <cell r="M54">
            <v>130058.52955856803</v>
          </cell>
          <cell r="N54">
            <v>130063.68744513857</v>
          </cell>
          <cell r="O54">
            <v>130060.69476122728</v>
          </cell>
        </row>
        <row r="55">
          <cell r="C55" t="str">
            <v>Хладон-218</v>
          </cell>
          <cell r="D55">
            <v>334102.41105756687</v>
          </cell>
          <cell r="E55">
            <v>333754.63268497924</v>
          </cell>
          <cell r="F55">
            <v>337952.85612814565</v>
          </cell>
          <cell r="G55">
            <v>340286.2267711435</v>
          </cell>
          <cell r="H55">
            <v>343850.58057405142</v>
          </cell>
          <cell r="I55">
            <v>349168.60827953066</v>
          </cell>
          <cell r="J55">
            <v>352770.06219174416</v>
          </cell>
          <cell r="K55">
            <v>354816.35965491831</v>
          </cell>
          <cell r="L55">
            <v>354771.01960838458</v>
          </cell>
          <cell r="M55">
            <v>348609.74166984385</v>
          </cell>
          <cell r="N55">
            <v>348969.2399146955</v>
          </cell>
          <cell r="O55">
            <v>349034.26508835808</v>
          </cell>
        </row>
        <row r="56">
          <cell r="C56" t="str">
            <v>Хладон - 23 из сдувок х-22</v>
          </cell>
          <cell r="D56">
            <v>42319.24104816818</v>
          </cell>
          <cell r="E56">
            <v>42360.041738839987</v>
          </cell>
          <cell r="F56">
            <v>42306.36148315126</v>
          </cell>
          <cell r="G56">
            <v>44244.479134677458</v>
          </cell>
          <cell r="H56">
            <v>45235.573534290175</v>
          </cell>
          <cell r="I56">
            <v>45223.307307887771</v>
          </cell>
          <cell r="J56">
            <v>49346.233758397037</v>
          </cell>
          <cell r="K56">
            <v>49363.910381855414</v>
          </cell>
          <cell r="L56">
            <v>49410.229949305547</v>
          </cell>
          <cell r="M56">
            <v>44611.264099629494</v>
          </cell>
          <cell r="N56">
            <v>44639.82155955489</v>
          </cell>
          <cell r="O56">
            <v>44619.282040492908</v>
          </cell>
        </row>
        <row r="57">
          <cell r="C57" t="str">
            <v>Хладон - 22 розлив (баллоны)</v>
          </cell>
          <cell r="D57">
            <v>52179.143734151476</v>
          </cell>
          <cell r="E57">
            <v>52049.80913254898</v>
          </cell>
          <cell r="F57">
            <v>51902.751586718172</v>
          </cell>
          <cell r="G57">
            <v>52134.082285133998</v>
          </cell>
          <cell r="H57">
            <v>52252.984652142673</v>
          </cell>
          <cell r="I57">
            <v>53293.959451853341</v>
          </cell>
          <cell r="J57">
            <v>53640.000123797327</v>
          </cell>
          <cell r="K57">
            <v>53603.246300616949</v>
          </cell>
          <cell r="L57">
            <v>53622.641300839037</v>
          </cell>
          <cell r="M57">
            <v>53226.417701699473</v>
          </cell>
          <cell r="N57">
            <v>53233.196265468163</v>
          </cell>
          <cell r="O57">
            <v>53307.032036069068</v>
          </cell>
        </row>
        <row r="58">
          <cell r="D58">
            <v>128762.72002118092</v>
          </cell>
          <cell r="E58">
            <v>128728.91236237031</v>
          </cell>
          <cell r="F58">
            <v>128612.88897865947</v>
          </cell>
          <cell r="G58">
            <v>129881.21252001687</v>
          </cell>
          <cell r="H58">
            <v>130232.41011831064</v>
          </cell>
          <cell r="I58">
            <v>133275.26465788906</v>
          </cell>
          <cell r="J58">
            <v>134398.71433565408</v>
          </cell>
          <cell r="K58">
            <v>134269.49144371125</v>
          </cell>
          <cell r="L58">
            <v>134645.16365647785</v>
          </cell>
          <cell r="M58">
            <v>132365.52475377329</v>
          </cell>
          <cell r="N58">
            <v>132466.78999794417</v>
          </cell>
          <cell r="O58">
            <v>132528.61500145416</v>
          </cell>
        </row>
        <row r="59">
          <cell r="C59" t="str">
            <v>Хладон-22</v>
          </cell>
          <cell r="D59">
            <v>51662.518548664826</v>
          </cell>
          <cell r="E59">
            <v>51534.46448767226</v>
          </cell>
          <cell r="F59">
            <v>51388.862957146703</v>
          </cell>
          <cell r="G59">
            <v>51617.903252607917</v>
          </cell>
          <cell r="H59">
            <v>51735.628368458092</v>
          </cell>
          <cell r="I59">
            <v>52766.296486983505</v>
          </cell>
          <cell r="J59">
            <v>53108.91101366072</v>
          </cell>
          <cell r="K59">
            <v>53072.521089719754</v>
          </cell>
          <cell r="L59">
            <v>53091.724060236673</v>
          </cell>
          <cell r="M59">
            <v>52699.423467029177</v>
          </cell>
          <cell r="N59">
            <v>52706.134916305113</v>
          </cell>
          <cell r="O59">
            <v>52779.239639672342</v>
          </cell>
        </row>
        <row r="60">
          <cell r="C60" t="str">
            <v>Мономер-4</v>
          </cell>
          <cell r="D60">
            <v>110428.30524868329</v>
          </cell>
          <cell r="E60">
            <v>110230.0126417368</v>
          </cell>
          <cell r="F60">
            <v>110290.11542815749</v>
          </cell>
          <cell r="G60">
            <v>111103.44398859574</v>
          </cell>
          <cell r="H60">
            <v>111304.16393437523</v>
          </cell>
          <cell r="I60">
            <v>113578.4660741721</v>
          </cell>
          <cell r="J60">
            <v>114576.12282712926</v>
          </cell>
          <cell r="K60">
            <v>114501.79073942795</v>
          </cell>
          <cell r="L60">
            <v>114438.76207265779</v>
          </cell>
          <cell r="M60">
            <v>113089.26221022231</v>
          </cell>
          <cell r="N60">
            <v>113250.14499966023</v>
          </cell>
          <cell r="O60">
            <v>113300.64648020027</v>
          </cell>
        </row>
        <row r="61">
          <cell r="C61" t="str">
            <v>Фторопласт-4</v>
          </cell>
          <cell r="D61">
            <v>121756.75950739619</v>
          </cell>
          <cell r="E61">
            <v>121734.92167397324</v>
          </cell>
          <cell r="F61">
            <v>121622.88650854996</v>
          </cell>
          <cell r="G61">
            <v>122899.74970746055</v>
          </cell>
          <cell r="H61">
            <v>123162.14008006822</v>
          </cell>
          <cell r="I61">
            <v>126225.43713518982</v>
          </cell>
          <cell r="J61">
            <v>127395.6370752777</v>
          </cell>
          <cell r="K61">
            <v>127268.2430069432</v>
          </cell>
          <cell r="L61">
            <v>127670.13248732375</v>
          </cell>
          <cell r="M61">
            <v>125300.53808350454</v>
          </cell>
          <cell r="N61">
            <v>125403.09581774221</v>
          </cell>
          <cell r="O61">
            <v>125462.80638833162</v>
          </cell>
        </row>
        <row r="62">
          <cell r="C62" t="str">
            <v xml:space="preserve">Фторопласт-4 "С" </v>
          </cell>
          <cell r="D62">
            <v>121756.75950739619</v>
          </cell>
          <cell r="E62">
            <v>121734.92167397324</v>
          </cell>
          <cell r="F62">
            <v>121622.88650854996</v>
          </cell>
          <cell r="G62">
            <v>122899.74970746055</v>
          </cell>
          <cell r="H62">
            <v>123162.14008006822</v>
          </cell>
          <cell r="I62">
            <v>126225.43713518982</v>
          </cell>
          <cell r="J62">
            <v>127395.6370752777</v>
          </cell>
          <cell r="K62">
            <v>127268.2430069432</v>
          </cell>
          <cell r="L62">
            <v>127670.13248732375</v>
          </cell>
          <cell r="M62">
            <v>125300.53808350454</v>
          </cell>
          <cell r="N62">
            <v>125403.09581774221</v>
          </cell>
          <cell r="O62">
            <v>125462.80638833162</v>
          </cell>
        </row>
        <row r="63">
          <cell r="C63" t="str">
            <v xml:space="preserve"> Фторопласт-4 "П"</v>
          </cell>
          <cell r="D63">
            <v>121756.75950739619</v>
          </cell>
          <cell r="E63">
            <v>121734.92167397324</v>
          </cell>
          <cell r="F63">
            <v>121622.88650854996</v>
          </cell>
          <cell r="G63">
            <v>122899.74970746055</v>
          </cell>
          <cell r="H63">
            <v>123162.14008006822</v>
          </cell>
          <cell r="I63">
            <v>126225.43713518982</v>
          </cell>
          <cell r="J63">
            <v>127395.6370752777</v>
          </cell>
          <cell r="K63">
            <v>127268.2430069432</v>
          </cell>
          <cell r="L63">
            <v>127670.13248732375</v>
          </cell>
          <cell r="M63">
            <v>125300.53808350454</v>
          </cell>
          <cell r="N63">
            <v>125403.09581774221</v>
          </cell>
          <cell r="O63">
            <v>125462.80638833162</v>
          </cell>
        </row>
        <row r="64">
          <cell r="C64" t="str">
            <v>Фторопласт-4 "ПН"</v>
          </cell>
          <cell r="D64">
            <v>121756.75950739619</v>
          </cell>
          <cell r="E64">
            <v>121734.92167397324</v>
          </cell>
          <cell r="F64">
            <v>121622.88650854996</v>
          </cell>
          <cell r="G64">
            <v>122899.74970746055</v>
          </cell>
          <cell r="H64">
            <v>123162.14008006822</v>
          </cell>
          <cell r="I64">
            <v>126225.43713518982</v>
          </cell>
          <cell r="J64">
            <v>127395.6370752777</v>
          </cell>
          <cell r="K64">
            <v>127268.2430069432</v>
          </cell>
          <cell r="L64">
            <v>127670.13248732375</v>
          </cell>
          <cell r="M64">
            <v>125300.53808350454</v>
          </cell>
          <cell r="N64">
            <v>125403.09581774221</v>
          </cell>
          <cell r="O64">
            <v>125462.80638833162</v>
          </cell>
        </row>
        <row r="65">
          <cell r="C65" t="str">
            <v>Фторопласт-4 "О"</v>
          </cell>
          <cell r="D65">
            <v>121756.75950739619</v>
          </cell>
          <cell r="E65">
            <v>121734.92167397324</v>
          </cell>
          <cell r="F65">
            <v>121622.88650854996</v>
          </cell>
          <cell r="G65">
            <v>122899.74970746055</v>
          </cell>
          <cell r="H65">
            <v>123162.14008006822</v>
          </cell>
          <cell r="I65">
            <v>126225.43713518982</v>
          </cell>
          <cell r="J65">
            <v>127395.6370752777</v>
          </cell>
          <cell r="K65">
            <v>127268.2430069432</v>
          </cell>
          <cell r="L65">
            <v>127670.13248732375</v>
          </cell>
          <cell r="M65">
            <v>125300.53808350454</v>
          </cell>
          <cell r="N65">
            <v>125403.09581774221</v>
          </cell>
          <cell r="O65">
            <v>125462.80638833162</v>
          </cell>
        </row>
        <row r="66">
          <cell r="C66" t="str">
            <v>Фторопласт-4 "Т"</v>
          </cell>
          <cell r="D66">
            <v>121756.75950739619</v>
          </cell>
          <cell r="E66">
            <v>121734.92167397324</v>
          </cell>
          <cell r="F66">
            <v>121622.88650854996</v>
          </cell>
          <cell r="G66">
            <v>122899.74970746055</v>
          </cell>
          <cell r="H66">
            <v>123162.14008006822</v>
          </cell>
          <cell r="I66">
            <v>126225.43713518982</v>
          </cell>
          <cell r="J66">
            <v>127395.6370752777</v>
          </cell>
          <cell r="K66">
            <v>127268.2430069432</v>
          </cell>
          <cell r="L66">
            <v>127670.13248732375</v>
          </cell>
          <cell r="M66">
            <v>125300.53808350454</v>
          </cell>
          <cell r="N66">
            <v>125403.09581774221</v>
          </cell>
          <cell r="O66">
            <v>125462.80638833162</v>
          </cell>
        </row>
        <row r="67">
          <cell r="C67" t="str">
            <v>Фторопласт-4 "Н"</v>
          </cell>
          <cell r="D67">
            <v>121756.75950739619</v>
          </cell>
          <cell r="E67">
            <v>121734.92167397324</v>
          </cell>
          <cell r="F67">
            <v>121622.88650854996</v>
          </cell>
          <cell r="G67">
            <v>122899.74970746055</v>
          </cell>
          <cell r="H67">
            <v>123162.14008006822</v>
          </cell>
          <cell r="I67">
            <v>126225.43713518982</v>
          </cell>
          <cell r="J67">
            <v>127395.6370752777</v>
          </cell>
          <cell r="K67">
            <v>127268.2430069432</v>
          </cell>
          <cell r="L67">
            <v>127670.13248732375</v>
          </cell>
          <cell r="M67">
            <v>125300.53808350454</v>
          </cell>
          <cell r="N67">
            <v>125403.09581774221</v>
          </cell>
          <cell r="O67">
            <v>125462.80638833162</v>
          </cell>
        </row>
        <row r="68">
          <cell r="C68" t="str">
            <v>Фторопласт-4 "К"</v>
          </cell>
          <cell r="D68">
            <v>121756.75950739619</v>
          </cell>
          <cell r="E68">
            <v>121734.92167397324</v>
          </cell>
          <cell r="F68">
            <v>121622.88650854996</v>
          </cell>
          <cell r="G68">
            <v>122899.74970746055</v>
          </cell>
          <cell r="H68">
            <v>123162.14008006822</v>
          </cell>
          <cell r="I68">
            <v>126225.43713518982</v>
          </cell>
          <cell r="J68">
            <v>127395.6370752777</v>
          </cell>
          <cell r="K68">
            <v>127268.2430069432</v>
          </cell>
          <cell r="L68">
            <v>127670.13248732375</v>
          </cell>
          <cell r="M68">
            <v>125300.53808350454</v>
          </cell>
          <cell r="N68">
            <v>125403.09581774221</v>
          </cell>
          <cell r="O68">
            <v>125462.80638833162</v>
          </cell>
        </row>
        <row r="69">
          <cell r="C69" t="str">
            <v>Фторопласт-4 "ПН-90"</v>
          </cell>
          <cell r="D69">
            <v>121896.06770739619</v>
          </cell>
          <cell r="E69">
            <v>121869.05577397323</v>
          </cell>
          <cell r="F69">
            <v>121762.03000854996</v>
          </cell>
          <cell r="G69">
            <v>123035.03220746055</v>
          </cell>
          <cell r="H69">
            <v>123318.81918006821</v>
          </cell>
          <cell r="I69">
            <v>126362.19193518981</v>
          </cell>
          <cell r="J69">
            <v>127540.55687527772</v>
          </cell>
          <cell r="K69">
            <v>127414.4339069432</v>
          </cell>
          <cell r="L69">
            <v>127803.06968732375</v>
          </cell>
          <cell r="M69">
            <v>125432.87528350453</v>
          </cell>
          <cell r="N69">
            <v>125536.9484177422</v>
          </cell>
          <cell r="O69">
            <v>125596.50378833161</v>
          </cell>
        </row>
        <row r="70">
          <cell r="C70" t="str">
            <v>Фторопласт-4 Н/М</v>
          </cell>
          <cell r="D70">
            <v>121146.68550739618</v>
          </cell>
          <cell r="E70">
            <v>121105.56567397325</v>
          </cell>
          <cell r="F70">
            <v>121012.05250854995</v>
          </cell>
          <cell r="G70">
            <v>122278.39570746056</v>
          </cell>
          <cell r="H70">
            <v>122521.87808006821</v>
          </cell>
          <cell r="I70">
            <v>125504.13513518982</v>
          </cell>
          <cell r="J70">
            <v>126715.5850752777</v>
          </cell>
          <cell r="K70">
            <v>126593.39100694319</v>
          </cell>
          <cell r="L70">
            <v>126944.28048732373</v>
          </cell>
          <cell r="M70">
            <v>124622.27208350453</v>
          </cell>
          <cell r="N70">
            <v>124732.46981774221</v>
          </cell>
          <cell r="O70">
            <v>124790.70038833162</v>
          </cell>
        </row>
        <row r="71">
          <cell r="C71" t="str">
            <v>Фторопласт-4 "А"</v>
          </cell>
          <cell r="D71">
            <v>134138.13467734223</v>
          </cell>
          <cell r="E71">
            <v>134132.90399429839</v>
          </cell>
          <cell r="F71">
            <v>134000.27710720629</v>
          </cell>
          <cell r="G71">
            <v>135469.367395037</v>
          </cell>
          <cell r="H71">
            <v>136143.07413033521</v>
          </cell>
          <cell r="I71">
            <v>139394.20243755597</v>
          </cell>
          <cell r="J71">
            <v>140723.23286605382</v>
          </cell>
          <cell r="K71">
            <v>140586.72150472482</v>
          </cell>
          <cell r="L71">
            <v>141050.2747870161</v>
          </cell>
          <cell r="M71">
            <v>138287.11578212213</v>
          </cell>
          <cell r="N71">
            <v>138385.0174990799</v>
          </cell>
          <cell r="O71">
            <v>138448.499840793</v>
          </cell>
        </row>
        <row r="72">
          <cell r="C72" t="str">
            <v>Фторопласт-4 модифицированный</v>
          </cell>
          <cell r="D72">
            <v>133106.76280926855</v>
          </cell>
          <cell r="E72">
            <v>133124.4498512914</v>
          </cell>
          <cell r="F72">
            <v>132967.86223816883</v>
          </cell>
          <cell r="G72">
            <v>134198.44561666474</v>
          </cell>
          <cell r="H72">
            <v>134558.19334825364</v>
          </cell>
          <cell r="I72">
            <v>137868.03084454342</v>
          </cell>
          <cell r="J72">
            <v>138926.1940812156</v>
          </cell>
          <cell r="K72">
            <v>138785.68098189868</v>
          </cell>
          <cell r="L72">
            <v>139303.89500234969</v>
          </cell>
          <cell r="M72">
            <v>136888.893942375</v>
          </cell>
          <cell r="N72">
            <v>136981.32052875648</v>
          </cell>
          <cell r="O72">
            <v>137044.06568748481</v>
          </cell>
        </row>
        <row r="73">
          <cell r="C73" t="str">
            <v>Фторопласт-4 модифицированный "М"</v>
          </cell>
          <cell r="D73">
            <v>133106.76280926855</v>
          </cell>
          <cell r="E73">
            <v>133124.4498512914</v>
          </cell>
          <cell r="F73">
            <v>132967.86223816883</v>
          </cell>
          <cell r="G73">
            <v>134198.44561666474</v>
          </cell>
          <cell r="H73">
            <v>134558.19334825364</v>
          </cell>
          <cell r="I73">
            <v>137868.03084454342</v>
          </cell>
          <cell r="J73">
            <v>138926.1940812156</v>
          </cell>
          <cell r="K73">
            <v>138785.68098189868</v>
          </cell>
          <cell r="L73">
            <v>139303.89500234969</v>
          </cell>
          <cell r="M73">
            <v>136888.893942375</v>
          </cell>
          <cell r="N73">
            <v>136981.32052875648</v>
          </cell>
          <cell r="O73">
            <v>137044.06568748481</v>
          </cell>
        </row>
        <row r="74">
          <cell r="C74" t="str">
            <v>Фторопласт-4 модифицированный "ПН-М"</v>
          </cell>
          <cell r="D74">
            <v>133106.76280926855</v>
          </cell>
          <cell r="E74">
            <v>133124.4498512914</v>
          </cell>
          <cell r="F74">
            <v>132967.86223816883</v>
          </cell>
          <cell r="G74">
            <v>134198.44561666474</v>
          </cell>
          <cell r="H74">
            <v>134558.19334825364</v>
          </cell>
          <cell r="I74">
            <v>137868.03084454342</v>
          </cell>
          <cell r="J74">
            <v>138926.1940812156</v>
          </cell>
          <cell r="K74">
            <v>138785.68098189868</v>
          </cell>
          <cell r="L74">
            <v>139303.89500234969</v>
          </cell>
          <cell r="M74">
            <v>136888.893942375</v>
          </cell>
          <cell r="N74">
            <v>136981.32052875648</v>
          </cell>
          <cell r="O74">
            <v>137044.06568748481</v>
          </cell>
        </row>
        <row r="75">
          <cell r="C75" t="str">
            <v>Фторопласт-4 модифицированный "МЛ"</v>
          </cell>
          <cell r="D75">
            <v>133106.76280926855</v>
          </cell>
          <cell r="E75">
            <v>133124.4498512914</v>
          </cell>
          <cell r="F75">
            <v>132967.86223816883</v>
          </cell>
          <cell r="G75">
            <v>134198.44561666474</v>
          </cell>
          <cell r="H75">
            <v>134558.19334825364</v>
          </cell>
          <cell r="I75">
            <v>137868.03084454342</v>
          </cell>
          <cell r="J75">
            <v>138926.1940812156</v>
          </cell>
          <cell r="K75">
            <v>138785.68098189868</v>
          </cell>
          <cell r="L75">
            <v>139303.89500234969</v>
          </cell>
          <cell r="M75">
            <v>136888.893942375</v>
          </cell>
          <cell r="N75">
            <v>136981.32052875648</v>
          </cell>
          <cell r="O75">
            <v>137044.06568748481</v>
          </cell>
        </row>
        <row r="76">
          <cell r="C76" t="str">
            <v>Фторопласт-4 модифицированный "МО"</v>
          </cell>
          <cell r="D76">
            <v>133106.76280926855</v>
          </cell>
          <cell r="E76">
            <v>133124.4498512914</v>
          </cell>
          <cell r="F76">
            <v>132967.86223816883</v>
          </cell>
          <cell r="G76">
            <v>134198.44561666474</v>
          </cell>
          <cell r="H76">
            <v>134558.19334825364</v>
          </cell>
          <cell r="I76">
            <v>137868.03084454342</v>
          </cell>
          <cell r="J76">
            <v>138926.1940812156</v>
          </cell>
          <cell r="K76">
            <v>138785.68098189868</v>
          </cell>
          <cell r="L76">
            <v>139303.89500234969</v>
          </cell>
          <cell r="M76">
            <v>136888.893942375</v>
          </cell>
          <cell r="N76">
            <v>136981.32052875648</v>
          </cell>
          <cell r="O76">
            <v>137044.06568748481</v>
          </cell>
        </row>
        <row r="77">
          <cell r="C77" t="str">
            <v>Фторопласт-4 модифицированный "МТ"</v>
          </cell>
          <cell r="D77">
            <v>133106.76280926855</v>
          </cell>
          <cell r="E77">
            <v>133124.4498512914</v>
          </cell>
          <cell r="F77">
            <v>132967.86223816883</v>
          </cell>
          <cell r="G77">
            <v>134198.44561666474</v>
          </cell>
          <cell r="H77">
            <v>134558.19334825364</v>
          </cell>
          <cell r="I77">
            <v>137868.03084454342</v>
          </cell>
          <cell r="J77">
            <v>138926.1940812156</v>
          </cell>
          <cell r="K77">
            <v>138785.68098189868</v>
          </cell>
          <cell r="L77">
            <v>139303.89500234969</v>
          </cell>
          <cell r="M77">
            <v>136888.893942375</v>
          </cell>
          <cell r="N77">
            <v>136981.32052875648</v>
          </cell>
          <cell r="O77">
            <v>137044.06568748481</v>
          </cell>
        </row>
        <row r="78">
          <cell r="C78" t="str">
            <v>Фторопласт-4 модифицированный "МН"</v>
          </cell>
          <cell r="D78">
            <v>133106.76280926855</v>
          </cell>
          <cell r="E78">
            <v>133124.4498512914</v>
          </cell>
          <cell r="F78">
            <v>132967.86223816883</v>
          </cell>
          <cell r="G78">
            <v>134198.44561666474</v>
          </cell>
          <cell r="H78">
            <v>134558.19334825364</v>
          </cell>
          <cell r="I78">
            <v>137868.03084454342</v>
          </cell>
          <cell r="J78">
            <v>138926.1940812156</v>
          </cell>
          <cell r="K78">
            <v>138785.68098189868</v>
          </cell>
          <cell r="L78">
            <v>139303.89500234969</v>
          </cell>
          <cell r="M78">
            <v>136888.893942375</v>
          </cell>
          <cell r="N78">
            <v>136981.32052875648</v>
          </cell>
          <cell r="O78">
            <v>137044.06568748481</v>
          </cell>
        </row>
        <row r="79">
          <cell r="C79" t="str">
            <v>Фторопласт-4 "НТД-2"</v>
          </cell>
          <cell r="D79">
            <v>258943.99303126649</v>
          </cell>
          <cell r="E79">
            <v>258684.63468729684</v>
          </cell>
          <cell r="F79">
            <v>258659.20280665744</v>
          </cell>
          <cell r="G79">
            <v>261414.2033928544</v>
          </cell>
          <cell r="H79">
            <v>262652.57471289701</v>
          </cell>
          <cell r="I79">
            <v>266295.55275325628</v>
          </cell>
          <cell r="J79">
            <v>268060.13722060458</v>
          </cell>
          <cell r="K79">
            <v>267844.75114134059</v>
          </cell>
          <cell r="L79">
            <v>267732.00077643857</v>
          </cell>
          <cell r="M79">
            <v>264918.50873819465</v>
          </cell>
          <cell r="N79">
            <v>265097.86406306556</v>
          </cell>
          <cell r="O79">
            <v>265174.4139741612</v>
          </cell>
        </row>
        <row r="80">
          <cell r="D80">
            <v>4629.106435172801</v>
          </cell>
          <cell r="E80">
            <v>4626.9734675277832</v>
          </cell>
          <cell r="F80">
            <v>4623.9143029486222</v>
          </cell>
          <cell r="G80">
            <v>4877.6338347879655</v>
          </cell>
          <cell r="H80">
            <v>5023.1465285054755</v>
          </cell>
          <cell r="I80">
            <v>5026.8571254165481</v>
          </cell>
          <cell r="J80">
            <v>5089.5668441252528</v>
          </cell>
          <cell r="K80">
            <v>5089.3808831257847</v>
          </cell>
          <cell r="L80">
            <v>5092.7178027853488</v>
          </cell>
          <cell r="M80">
            <v>5075.5073360189353</v>
          </cell>
          <cell r="N80">
            <v>5076.2016480512766</v>
          </cell>
          <cell r="O80">
            <v>5075.6201487619892</v>
          </cell>
        </row>
        <row r="81">
          <cell r="C81" t="str">
            <v>Натр едкий</v>
          </cell>
          <cell r="D81">
            <v>4961.086419708764</v>
          </cell>
          <cell r="E81">
            <v>4944.7949024030013</v>
          </cell>
          <cell r="F81">
            <v>4929.7737348992305</v>
          </cell>
          <cell r="G81">
            <v>4963.2525022837508</v>
          </cell>
          <cell r="H81">
            <v>5340.2865490102986</v>
          </cell>
          <cell r="I81">
            <v>5355.3327164617958</v>
          </cell>
          <cell r="J81">
            <v>5359.5767791823737</v>
          </cell>
          <cell r="K81">
            <v>5358.9306773552316</v>
          </cell>
          <cell r="L81">
            <v>5371.60455578033</v>
          </cell>
          <cell r="M81">
            <v>5156.1948210039254</v>
          </cell>
          <cell r="N81">
            <v>5159.6806423209791</v>
          </cell>
          <cell r="O81">
            <v>5156.8451534100432</v>
          </cell>
        </row>
        <row r="82">
          <cell r="C82" t="str">
            <v>Калий едкий</v>
          </cell>
          <cell r="D82">
            <v>19430.01686736742</v>
          </cell>
          <cell r="E82">
            <v>19433.936411833278</v>
          </cell>
          <cell r="F82">
            <v>19430.056179796917</v>
          </cell>
          <cell r="G82">
            <v>21662.179727822735</v>
          </cell>
          <cell r="H82">
            <v>21999.681392875726</v>
          </cell>
          <cell r="I82">
            <v>22011.517949532383</v>
          </cell>
          <cell r="J82">
            <v>22569.911493320964</v>
          </cell>
          <cell r="K82">
            <v>22569.147424397554</v>
          </cell>
          <cell r="L82">
            <v>22578.624788773115</v>
          </cell>
          <cell r="M82">
            <v>22967.100415122863</v>
          </cell>
          <cell r="N82">
            <v>22966.927331478713</v>
          </cell>
          <cell r="O82">
            <v>22966.591835387128</v>
          </cell>
        </row>
        <row r="83">
          <cell r="C83" t="str">
            <v>Хлор жидкий</v>
          </cell>
          <cell r="D83">
            <v>6552.361404927191</v>
          </cell>
          <cell r="E83">
            <v>6548.3803256007504</v>
          </cell>
          <cell r="F83">
            <v>6544.5278337248074</v>
          </cell>
          <cell r="G83">
            <v>6552.9488255709375</v>
          </cell>
          <cell r="H83">
            <v>6848.2778372525754</v>
          </cell>
          <cell r="I83">
            <v>6851.9475791154491</v>
          </cell>
          <cell r="J83">
            <v>6852.9194947955939</v>
          </cell>
          <cell r="K83">
            <v>6852.7633693388079</v>
          </cell>
          <cell r="L83">
            <v>6856.066838945083</v>
          </cell>
          <cell r="M83">
            <v>6692.5521052509821</v>
          </cell>
          <cell r="N83">
            <v>6693.5288605802443</v>
          </cell>
          <cell r="O83">
            <v>6692.7632883525102</v>
          </cell>
        </row>
        <row r="84">
          <cell r="C84" t="str">
            <v>Хлор испаренный</v>
          </cell>
          <cell r="D84">
            <v>6845.8712119518259</v>
          </cell>
          <cell r="E84">
            <v>6841.938227228753</v>
          </cell>
          <cell r="F84">
            <v>6837.9944728934306</v>
          </cell>
          <cell r="G84">
            <v>6846.4955696987918</v>
          </cell>
          <cell r="H84">
            <v>7143.131226438838</v>
          </cell>
          <cell r="I84">
            <v>7146.7513170110251</v>
          </cell>
          <cell r="J84">
            <v>7147.6620922695711</v>
          </cell>
          <cell r="K84">
            <v>7147.5091861855008</v>
          </cell>
          <cell r="L84">
            <v>7150.929173139808</v>
          </cell>
          <cell r="M84">
            <v>6986.6988657772363</v>
          </cell>
          <cell r="N84">
            <v>6987.7585048831443</v>
          </cell>
          <cell r="O84">
            <v>6986.9471047942725</v>
          </cell>
        </row>
        <row r="85">
          <cell r="C85" t="str">
            <v>Соляная кислота "А"</v>
          </cell>
          <cell r="D85">
            <v>1310.0339999999999</v>
          </cell>
          <cell r="E85">
            <v>1310.2380000000001</v>
          </cell>
          <cell r="F85">
            <v>1310.0219999999999</v>
          </cell>
          <cell r="G85">
            <v>1310.136</v>
          </cell>
          <cell r="H85">
            <v>1311.1660000000002</v>
          </cell>
          <cell r="I85">
            <v>1310.9620000000002</v>
          </cell>
          <cell r="J85">
            <v>1310.7640000000001</v>
          </cell>
          <cell r="K85">
            <v>1310.7760000000001</v>
          </cell>
          <cell r="L85">
            <v>1311.0760000000002</v>
          </cell>
          <cell r="M85">
            <v>1310.5419999999999</v>
          </cell>
          <cell r="N85">
            <v>1310.7760000000001</v>
          </cell>
          <cell r="O85">
            <v>1310.6500000000001</v>
          </cell>
        </row>
        <row r="86">
          <cell r="C86" t="str">
            <v>Соляная кислота "Б"</v>
          </cell>
          <cell r="D86">
            <v>1213.2560000000001</v>
          </cell>
          <cell r="E86">
            <v>1213.732</v>
          </cell>
          <cell r="F86">
            <v>1213.2280000000001</v>
          </cell>
          <cell r="G86">
            <v>1213.4939999999999</v>
          </cell>
          <cell r="H86">
            <v>1213.8440000000003</v>
          </cell>
          <cell r="I86">
            <v>1213.3680000000002</v>
          </cell>
          <cell r="J86">
            <v>1212.9060000000002</v>
          </cell>
          <cell r="K86">
            <v>1212.9340000000002</v>
          </cell>
          <cell r="L86">
            <v>1213.6340000000002</v>
          </cell>
          <cell r="M86">
            <v>1213.508</v>
          </cell>
          <cell r="N86">
            <v>1214.0540000000001</v>
          </cell>
          <cell r="O86">
            <v>1213.76</v>
          </cell>
        </row>
        <row r="87">
          <cell r="C87" t="str">
            <v>Вода обессоленная 1м³</v>
          </cell>
          <cell r="D87">
            <v>5.9301462000000003</v>
          </cell>
          <cell r="E87">
            <v>5.9368402842556183</v>
          </cell>
          <cell r="F87">
            <v>5.9315208232223862</v>
          </cell>
          <cell r="G87">
            <v>5.9641643154764949</v>
          </cell>
          <cell r="H87">
            <v>6.0842825718504532</v>
          </cell>
          <cell r="I87">
            <v>6.0904922282860881</v>
          </cell>
          <cell r="J87">
            <v>6.1319361587571422</v>
          </cell>
          <cell r="K87">
            <v>6.1314074549726669</v>
          </cell>
          <cell r="L87">
            <v>6.1369350298118395</v>
          </cell>
          <cell r="M87">
            <v>6.0855570154063141</v>
          </cell>
          <cell r="N87">
            <v>6.0866341984095618</v>
          </cell>
          <cell r="O87">
            <v>6.084958913954047</v>
          </cell>
        </row>
        <row r="88">
          <cell r="C88" t="str">
            <v xml:space="preserve">Серная кислота 100%  </v>
          </cell>
          <cell r="D88">
            <v>1312.6120000000001</v>
          </cell>
          <cell r="E88">
            <v>1312.7139999999999</v>
          </cell>
          <cell r="F88">
            <v>1312.606</v>
          </cell>
          <cell r="G88">
            <v>1312.663</v>
          </cell>
          <cell r="H88">
            <v>1313.9480000000001</v>
          </cell>
          <cell r="I88">
            <v>1313.8460000000002</v>
          </cell>
          <cell r="J88">
            <v>1313.7470000000003</v>
          </cell>
          <cell r="K88">
            <v>1313.7530000000002</v>
          </cell>
          <cell r="L88">
            <v>1313.9030000000002</v>
          </cell>
          <cell r="M88">
            <v>1313.2160000000001</v>
          </cell>
          <cell r="N88">
            <v>1313.3330000000001</v>
          </cell>
          <cell r="O88">
            <v>1313.27</v>
          </cell>
        </row>
        <row r="89">
          <cell r="C89" t="str">
            <v xml:space="preserve">Стоки ртутные  </v>
          </cell>
          <cell r="D89">
            <v>30.789866400000005</v>
          </cell>
          <cell r="E89">
            <v>31.090500400000003</v>
          </cell>
          <cell r="F89">
            <v>31.088984400000001</v>
          </cell>
          <cell r="G89">
            <v>31.570723400000002</v>
          </cell>
          <cell r="H89">
            <v>31.899468400000003</v>
          </cell>
          <cell r="I89">
            <v>31.898074400000006</v>
          </cell>
          <cell r="J89">
            <v>32.4828014</v>
          </cell>
          <cell r="K89">
            <v>32.482883399999992</v>
          </cell>
          <cell r="L89">
            <v>32.484933400000003</v>
          </cell>
          <cell r="M89">
            <v>33.668260000000004</v>
          </cell>
          <cell r="N89">
            <v>33.669859000000002</v>
          </cell>
          <cell r="O89">
            <v>33.668998000000002</v>
          </cell>
        </row>
        <row r="90">
          <cell r="D90">
            <v>5416.0534385634064</v>
          </cell>
          <cell r="E90">
            <v>5415.9505423352975</v>
          </cell>
          <cell r="F90">
            <v>5418.077581731226</v>
          </cell>
          <cell r="G90">
            <v>5454.7421598437813</v>
          </cell>
          <cell r="H90">
            <v>5481.7601894375384</v>
          </cell>
          <cell r="I90">
            <v>5482.8350091493103</v>
          </cell>
          <cell r="J90">
            <v>5510.4303939397778</v>
          </cell>
          <cell r="K90">
            <v>5510.0727239989092</v>
          </cell>
          <cell r="L90">
            <v>5512.4417876160005</v>
          </cell>
          <cell r="M90">
            <v>5470.7591691387934</v>
          </cell>
          <cell r="N90">
            <v>5470.4936742130521</v>
          </cell>
          <cell r="O90">
            <v>5469.7006860343045</v>
          </cell>
        </row>
        <row r="91">
          <cell r="C91" t="str">
            <v>Хлористый кальций п/фабрикат</v>
          </cell>
          <cell r="D91">
            <v>512.05119722217171</v>
          </cell>
          <cell r="E91">
            <v>511.82770773233801</v>
          </cell>
          <cell r="F91">
            <v>511.90870395608215</v>
          </cell>
          <cell r="G91">
            <v>520.29709908649409</v>
          </cell>
          <cell r="H91">
            <v>519.31044697800655</v>
          </cell>
          <cell r="I91">
            <v>519.6990004347158</v>
          </cell>
          <cell r="J91">
            <v>525.65735710556578</v>
          </cell>
          <cell r="K91">
            <v>525.46531638860029</v>
          </cell>
          <cell r="L91">
            <v>525.79306402668669</v>
          </cell>
          <cell r="M91">
            <v>525.98890099958612</v>
          </cell>
          <cell r="N91">
            <v>525.78217095131538</v>
          </cell>
          <cell r="O91">
            <v>525.49198093660584</v>
          </cell>
        </row>
        <row r="92">
          <cell r="C92" t="str">
            <v>Хлористый кальций жидкий ГОСТ</v>
          </cell>
          <cell r="D92">
            <v>512.3591972221717</v>
          </cell>
          <cell r="E92">
            <v>512.13570773233801</v>
          </cell>
          <cell r="F92">
            <v>512.21670395608214</v>
          </cell>
          <cell r="G92">
            <v>520.60509908649408</v>
          </cell>
          <cell r="H92">
            <v>519.6426469780065</v>
          </cell>
          <cell r="I92">
            <v>520.03120043471574</v>
          </cell>
          <cell r="J92">
            <v>525.98955710556572</v>
          </cell>
          <cell r="K92">
            <v>525.79751638860023</v>
          </cell>
          <cell r="L92">
            <v>526.12526402668664</v>
          </cell>
          <cell r="M92">
            <v>526.30790099958608</v>
          </cell>
          <cell r="N92">
            <v>526.10117095131534</v>
          </cell>
          <cell r="O92">
            <v>525.8109809366058</v>
          </cell>
        </row>
        <row r="93">
          <cell r="C93" t="str">
            <v>Хлористый кальций жидкий марка "Л"</v>
          </cell>
          <cell r="D93">
            <v>516.83059722217172</v>
          </cell>
          <cell r="E93">
            <v>516.61250773233803</v>
          </cell>
          <cell r="F93">
            <v>516.68790395608221</v>
          </cell>
          <cell r="G93">
            <v>525.19819908649401</v>
          </cell>
          <cell r="H93">
            <v>524.19904697800655</v>
          </cell>
          <cell r="I93">
            <v>524.58420043471585</v>
          </cell>
          <cell r="J93">
            <v>530.66125710556582</v>
          </cell>
          <cell r="K93">
            <v>530.46941638860028</v>
          </cell>
          <cell r="L93">
            <v>530.80216402668668</v>
          </cell>
          <cell r="M93">
            <v>531.09910099958608</v>
          </cell>
          <cell r="N93">
            <v>530.89627095131539</v>
          </cell>
          <cell r="O93">
            <v>530.60398093660581</v>
          </cell>
        </row>
        <row r="94">
          <cell r="C94" t="str">
            <v>Хлористый кальций сухой 90%</v>
          </cell>
          <cell r="D94">
            <v>2782.2307133993031</v>
          </cell>
          <cell r="E94">
            <v>2783.1546276644003</v>
          </cell>
          <cell r="F94">
            <v>2781.8271172417926</v>
          </cell>
          <cell r="G94">
            <v>2811.7917788621367</v>
          </cell>
          <cell r="H94">
            <v>2811.2777579183639</v>
          </cell>
          <cell r="I94">
            <v>2812.3237945920864</v>
          </cell>
          <cell r="J94">
            <v>2839.7675077583667</v>
          </cell>
          <cell r="K94">
            <v>2839.2300598215425</v>
          </cell>
          <cell r="L94">
            <v>2840.2210789274795</v>
          </cell>
          <cell r="M94">
            <v>2826.1533607971492</v>
          </cell>
          <cell r="N94">
            <v>2825.6256998713638</v>
          </cell>
          <cell r="O94">
            <v>2824.7803880599854</v>
          </cell>
        </row>
        <row r="95">
          <cell r="C95" t="str">
            <v>Хлористый кальций гранулированный</v>
          </cell>
          <cell r="D95">
            <v>2982.7935931659622</v>
          </cell>
          <cell r="E95">
            <v>2983.3334495009735</v>
          </cell>
          <cell r="F95">
            <v>2982.4688772363033</v>
          </cell>
          <cell r="G95">
            <v>3012.4866420878993</v>
          </cell>
          <cell r="H95">
            <v>3024.1783899996803</v>
          </cell>
          <cell r="I95">
            <v>3026.0242885682887</v>
          </cell>
          <cell r="J95">
            <v>3052.0060329626181</v>
          </cell>
          <cell r="K95">
            <v>3051.1623752853034</v>
          </cell>
          <cell r="L95">
            <v>3051.961504957223</v>
          </cell>
          <cell r="M95">
            <v>3033.9404149860561</v>
          </cell>
          <cell r="N95">
            <v>3033.3137227339062</v>
          </cell>
          <cell r="O95">
            <v>3032.3790254155983</v>
          </cell>
        </row>
        <row r="96">
          <cell r="C96" t="str">
            <v>Хлороформ "Ф"</v>
          </cell>
          <cell r="D96">
            <v>21205.259726974728</v>
          </cell>
          <cell r="E96">
            <v>21209.016564091828</v>
          </cell>
          <cell r="F96">
            <v>21207.959556709509</v>
          </cell>
          <cell r="G96">
            <v>21356.404926256717</v>
          </cell>
          <cell r="H96">
            <v>21436.560818211477</v>
          </cell>
          <cell r="I96">
            <v>21435.046089366668</v>
          </cell>
          <cell r="J96">
            <v>21512.443535949507</v>
          </cell>
          <cell r="K96">
            <v>21512.468188816481</v>
          </cell>
          <cell r="L96">
            <v>21521.276847810663</v>
          </cell>
          <cell r="M96">
            <v>21316.096417033288</v>
          </cell>
          <cell r="N96">
            <v>21317.211662303089</v>
          </cell>
          <cell r="O96">
            <v>21315.443544608694</v>
          </cell>
        </row>
        <row r="97">
          <cell r="C97" t="str">
            <v>Известь обожженная</v>
          </cell>
          <cell r="D97">
            <v>2923.6918600000004</v>
          </cell>
          <cell r="E97">
            <v>2921.9331200000006</v>
          </cell>
          <cell r="F97">
            <v>2922.6810800000003</v>
          </cell>
          <cell r="G97">
            <v>2974.7874899999997</v>
          </cell>
          <cell r="H97">
            <v>2969.6573400000007</v>
          </cell>
          <cell r="I97">
            <v>2971.5840800000001</v>
          </cell>
          <cell r="J97">
            <v>3006.98621</v>
          </cell>
          <cell r="K97">
            <v>3005.9599900000003</v>
          </cell>
          <cell r="L97">
            <v>3008.2974899999999</v>
          </cell>
          <cell r="M97">
            <v>3010.7203800000002</v>
          </cell>
          <cell r="N97">
            <v>3009.4305900000004</v>
          </cell>
          <cell r="O97">
            <v>3007.5744000000004</v>
          </cell>
        </row>
        <row r="98">
          <cell r="C98" t="str">
            <v>Известковое  молоко</v>
          </cell>
          <cell r="D98">
            <v>324.83396625930629</v>
          </cell>
          <cell r="E98">
            <v>324.6742410604345</v>
          </cell>
          <cell r="F98">
            <v>324.74838142645865</v>
          </cell>
          <cell r="G98">
            <v>330.51746343923151</v>
          </cell>
          <cell r="H98">
            <v>330.13489629084972</v>
          </cell>
          <cell r="I98">
            <v>330.51616724046971</v>
          </cell>
          <cell r="J98">
            <v>334.50508435371665</v>
          </cell>
          <cell r="K98">
            <v>334.3254062721121</v>
          </cell>
          <cell r="L98">
            <v>334.53755296152707</v>
          </cell>
          <cell r="M98">
            <v>334.42397155296067</v>
          </cell>
          <cell r="N98">
            <v>334.28142412612652</v>
          </cell>
          <cell r="O98">
            <v>334.06066640758149</v>
          </cell>
        </row>
        <row r="99">
          <cell r="C99" t="str">
            <v>Хлористый кальций модифицированный</v>
          </cell>
          <cell r="D99">
            <v>724.55272961106778</v>
          </cell>
          <cell r="E99">
            <v>724.36222864981073</v>
          </cell>
          <cell r="F99">
            <v>751.18008540223059</v>
          </cell>
          <cell r="G99">
            <v>758.39505521438502</v>
          </cell>
          <cell r="H99">
            <v>757.96028440108557</v>
          </cell>
          <cell r="I99">
            <v>758.29274037385562</v>
          </cell>
          <cell r="J99">
            <v>763.41527711078652</v>
          </cell>
          <cell r="K99">
            <v>763.25022209419626</v>
          </cell>
          <cell r="L99">
            <v>763.53458506295055</v>
          </cell>
          <cell r="M99">
            <v>763.47755485964399</v>
          </cell>
          <cell r="N99">
            <v>763.30171701813117</v>
          </cell>
          <cell r="O99">
            <v>763.05110360548099</v>
          </cell>
        </row>
        <row r="100">
          <cell r="C100" t="str">
            <v>Хлороформ Х</v>
          </cell>
          <cell r="D100">
            <v>21675.930804557178</v>
          </cell>
          <cell r="E100">
            <v>21672.455269188511</v>
          </cell>
          <cell r="F100">
            <v>21669.097407427722</v>
          </cell>
          <cell r="G100">
            <v>21736.937845317963</v>
          </cell>
          <cell r="H100">
            <v>21924.680266619907</v>
          </cell>
          <cell r="I100">
            <v>21930.248530047586</v>
          </cell>
          <cell r="J100">
            <v>22012.872119946092</v>
          </cell>
          <cell r="K100">
            <v>22012.598748533659</v>
          </cell>
          <cell r="L100">
            <v>22021.868324360101</v>
          </cell>
          <cell r="M100">
            <v>21839.383689160077</v>
          </cell>
          <cell r="N100">
            <v>21838.992313223953</v>
          </cell>
          <cell r="O100">
            <v>21837.810789435891</v>
          </cell>
        </row>
        <row r="101">
          <cell r="D101">
            <v>76215.120353705715</v>
          </cell>
          <cell r="E101">
            <v>76182.862071247611</v>
          </cell>
          <cell r="F101">
            <v>76159.217055230416</v>
          </cell>
          <cell r="G101">
            <v>76489.781991206357</v>
          </cell>
          <cell r="H101">
            <v>76645.581263376356</v>
          </cell>
          <cell r="I101">
            <v>77738.376973788618</v>
          </cell>
          <cell r="J101">
            <v>78103.246393360052</v>
          </cell>
          <cell r="K101">
            <v>74001.480536937626</v>
          </cell>
          <cell r="L101">
            <v>74008.572543214177</v>
          </cell>
          <cell r="M101">
            <v>73871.757608737258</v>
          </cell>
          <cell r="N101">
            <v>73888.885126349909</v>
          </cell>
          <cell r="O101">
            <v>73898.788985365201</v>
          </cell>
        </row>
        <row r="102">
          <cell r="C102" t="str">
            <v>Хладон-142</v>
          </cell>
          <cell r="D102">
            <v>54152.725415268556</v>
          </cell>
          <cell r="E102">
            <v>54151.890898660109</v>
          </cell>
          <cell r="F102">
            <v>54148.703346589864</v>
          </cell>
          <cell r="G102">
            <v>54196.310047585219</v>
          </cell>
          <cell r="H102">
            <v>54203.807393155068</v>
          </cell>
          <cell r="I102">
            <v>55279.618890364043</v>
          </cell>
          <cell r="J102">
            <v>55353.13033156062</v>
          </cell>
          <cell r="K102">
            <v>55349.314438838453</v>
          </cell>
          <cell r="L102">
            <v>55353.609508378766</v>
          </cell>
          <cell r="M102">
            <v>55294.055205071876</v>
          </cell>
          <cell r="N102">
            <v>55295.401355951326</v>
          </cell>
          <cell r="O102">
            <v>55292.375156089467</v>
          </cell>
        </row>
        <row r="103">
          <cell r="C103" t="str">
            <v>МОНОМЕР-2</v>
          </cell>
          <cell r="D103">
            <v>112987.56162874025</v>
          </cell>
          <cell r="E103">
            <v>112993.46335432427</v>
          </cell>
          <cell r="F103">
            <v>112978.09730774901</v>
          </cell>
          <cell r="G103">
            <v>113184.08749581498</v>
          </cell>
          <cell r="H103">
            <v>113528.37800811314</v>
          </cell>
          <cell r="I103">
            <v>115630.29301215924</v>
          </cell>
          <cell r="J103">
            <v>115999.99456222166</v>
          </cell>
          <cell r="K103">
            <v>115993.68334434782</v>
          </cell>
          <cell r="L103">
            <v>116013.35133209376</v>
          </cell>
          <cell r="M103">
            <v>115440.76629318195</v>
          </cell>
          <cell r="N103">
            <v>115451.71995115333</v>
          </cell>
          <cell r="O103">
            <v>115441.07805415695</v>
          </cell>
        </row>
        <row r="104">
          <cell r="C104" t="str">
            <v>МОНОМЕР-3</v>
          </cell>
          <cell r="D104">
            <v>161899.96281126884</v>
          </cell>
          <cell r="E104">
            <v>161900.60903235598</v>
          </cell>
          <cell r="F104">
            <v>161881.45881773412</v>
          </cell>
          <cell r="G104">
            <v>162283.48096624992</v>
          </cell>
          <cell r="H104">
            <v>162627.84282648476</v>
          </cell>
          <cell r="I104">
            <v>164400.44356885657</v>
          </cell>
          <cell r="J104">
            <v>164683.90530689468</v>
          </cell>
          <cell r="K104">
            <v>144242.75036612834</v>
          </cell>
          <cell r="L104">
            <v>144267.00662534914</v>
          </cell>
          <cell r="M104">
            <v>144018.93852304333</v>
          </cell>
          <cell r="N104">
            <v>144031.16372869813</v>
          </cell>
          <cell r="O104">
            <v>144020.34814283761</v>
          </cell>
        </row>
        <row r="105">
          <cell r="C105" t="str">
            <v>МОНОМЕР-3 (розлив)</v>
          </cell>
          <cell r="D105">
            <v>163702.65003938152</v>
          </cell>
          <cell r="E105">
            <v>163704.01892267953</v>
          </cell>
          <cell r="F105">
            <v>163683.91040591145</v>
          </cell>
          <cell r="G105">
            <v>164091.67477591243</v>
          </cell>
          <cell r="H105">
            <v>164442.03905474959</v>
          </cell>
          <cell r="I105">
            <v>166231.67840454515</v>
          </cell>
          <cell r="J105">
            <v>166521.20075996363</v>
          </cell>
          <cell r="K105">
            <v>145875.69206978963</v>
          </cell>
          <cell r="L105">
            <v>145901.22229160264</v>
          </cell>
          <cell r="M105">
            <v>145644.98150827375</v>
          </cell>
          <cell r="N105">
            <v>145658.1341659851</v>
          </cell>
          <cell r="O105">
            <v>145646.77282426599</v>
          </cell>
        </row>
        <row r="106">
          <cell r="C106" t="str">
            <v>МОНОМЕР-4 (розлив)</v>
          </cell>
          <cell r="D106">
            <v>111773.84830117013</v>
          </cell>
          <cell r="E106">
            <v>111576.63276815417</v>
          </cell>
          <cell r="F106">
            <v>111634.09658243906</v>
          </cell>
          <cell r="G106">
            <v>112457.26842848171</v>
          </cell>
          <cell r="H106">
            <v>112661.58557371897</v>
          </cell>
          <cell r="I106">
            <v>114955.57073491381</v>
          </cell>
          <cell r="J106">
            <v>115960.23405540055</v>
          </cell>
          <cell r="K106">
            <v>115885.33864682223</v>
          </cell>
          <cell r="L106">
            <v>115826.17969338437</v>
          </cell>
          <cell r="M106">
            <v>114462.73483232454</v>
          </cell>
          <cell r="N106">
            <v>114628.73644965683</v>
          </cell>
          <cell r="O106">
            <v>114677.85294500228</v>
          </cell>
        </row>
        <row r="107">
          <cell r="C107" t="str">
            <v>CМЕСЬ ХЛАДОНОВ ПР</v>
          </cell>
          <cell r="D107">
            <v>54763.211915523076</v>
          </cell>
          <cell r="E107">
            <v>54711.937265689929</v>
          </cell>
          <cell r="F107">
            <v>54649.736039064235</v>
          </cell>
          <cell r="G107">
            <v>54799.526446333184</v>
          </cell>
          <cell r="H107">
            <v>54850.544699050115</v>
          </cell>
          <cell r="I107">
            <v>55923.275200350392</v>
          </cell>
          <cell r="J107">
            <v>56167.425062784569</v>
          </cell>
          <cell r="K107">
            <v>56150.606149027961</v>
          </cell>
          <cell r="L107">
            <v>56162.518444506903</v>
          </cell>
          <cell r="M107">
            <v>55895.140579240651</v>
          </cell>
          <cell r="N107">
            <v>55899.779668233881</v>
          </cell>
          <cell r="O107">
            <v>55926.888699281873</v>
          </cell>
        </row>
        <row r="108">
          <cell r="C108" t="str">
            <v>CМЕСЬ ХЛАДОНОВ 40:60</v>
          </cell>
          <cell r="D108">
            <v>54277.336742202329</v>
          </cell>
          <cell r="E108">
            <v>54200.618183492363</v>
          </cell>
          <cell r="F108">
            <v>54109.931161175598</v>
          </cell>
          <cell r="G108">
            <v>54297.225887337721</v>
          </cell>
          <cell r="H108">
            <v>54370.300694110731</v>
          </cell>
          <cell r="I108">
            <v>55433.985519674279</v>
          </cell>
          <cell r="J108">
            <v>55733.607999204592</v>
          </cell>
          <cell r="K108">
            <v>55710.274479204214</v>
          </cell>
          <cell r="L108">
            <v>55725.183754878482</v>
          </cell>
          <cell r="M108">
            <v>55389.004631632117</v>
          </cell>
          <cell r="N108">
            <v>55394.719780304637</v>
          </cell>
          <cell r="O108">
            <v>55437.051995998438</v>
          </cell>
        </row>
        <row r="109">
          <cell r="C109" t="str">
            <v xml:space="preserve">ХЛАДОН-22 (розлив) </v>
          </cell>
          <cell r="D109">
            <v>52064.518741408152</v>
          </cell>
          <cell r="E109">
            <v>51936.540610110613</v>
          </cell>
          <cell r="F109">
            <v>51789.444271932436</v>
          </cell>
          <cell r="G109">
            <v>52021.351768870947</v>
          </cell>
          <cell r="H109">
            <v>52142.224310300378</v>
          </cell>
          <cell r="I109">
            <v>53177.35836941842</v>
          </cell>
          <cell r="J109">
            <v>53524.911968729022</v>
          </cell>
          <cell r="K109">
            <v>53488.397895168346</v>
          </cell>
          <cell r="L109">
            <v>53508.728280537849</v>
          </cell>
          <cell r="M109">
            <v>53108.774184364309</v>
          </cell>
          <cell r="N109">
            <v>53116.324390886635</v>
          </cell>
          <cell r="O109">
            <v>53189.357037870701</v>
          </cell>
        </row>
        <row r="110">
          <cell r="C110" t="str">
            <v>ХЛАДОН-113</v>
          </cell>
          <cell r="D110">
            <v>39322.834125322319</v>
          </cell>
          <cell r="E110">
            <v>39319.863155931722</v>
          </cell>
          <cell r="F110">
            <v>39313.414961062925</v>
          </cell>
          <cell r="G110">
            <v>39353.5040741923</v>
          </cell>
          <cell r="H110">
            <v>39513.609368762198</v>
          </cell>
          <cell r="I110">
            <v>40449.034547993077</v>
          </cell>
          <cell r="J110">
            <v>40482.350937254407</v>
          </cell>
          <cell r="K110">
            <v>40478.826470005923</v>
          </cell>
          <cell r="L110">
            <v>40486.484390482139</v>
          </cell>
          <cell r="M110">
            <v>40383.610045636859</v>
          </cell>
          <cell r="N110">
            <v>40386.597218372597</v>
          </cell>
          <cell r="O110">
            <v>40382.841954813419</v>
          </cell>
        </row>
        <row r="111">
          <cell r="C111" t="str">
            <v>ХЛАДОН-113 (розлив)</v>
          </cell>
          <cell r="D111">
            <v>40502.519149081993</v>
          </cell>
          <cell r="E111">
            <v>40499.459050609672</v>
          </cell>
          <cell r="F111">
            <v>40492.817409894815</v>
          </cell>
          <cell r="G111">
            <v>40534.109196418067</v>
          </cell>
          <cell r="H111">
            <v>40699.017649825066</v>
          </cell>
          <cell r="I111">
            <v>41662.505584432867</v>
          </cell>
          <cell r="J111">
            <v>41696.821465372042</v>
          </cell>
          <cell r="K111">
            <v>41693.191264106099</v>
          </cell>
          <cell r="L111">
            <v>41701.078922196604</v>
          </cell>
          <cell r="M111">
            <v>41595.118347005962</v>
          </cell>
          <cell r="N111">
            <v>41598.195134923779</v>
          </cell>
          <cell r="O111">
            <v>41594.327213457822</v>
          </cell>
        </row>
        <row r="112">
          <cell r="C112" t="str">
            <v>ЦИНК ХЛОРИСТЫЙ 50%</v>
          </cell>
          <cell r="D112">
            <v>743.22</v>
          </cell>
          <cell r="E112">
            <v>743.22</v>
          </cell>
          <cell r="F112">
            <v>743.22</v>
          </cell>
          <cell r="G112">
            <v>743.22</v>
          </cell>
          <cell r="H112">
            <v>744.87</v>
          </cell>
          <cell r="I112">
            <v>744.87</v>
          </cell>
          <cell r="J112">
            <v>744.87</v>
          </cell>
          <cell r="K112">
            <v>744.87</v>
          </cell>
          <cell r="L112">
            <v>744.87</v>
          </cell>
          <cell r="M112">
            <v>743.97</v>
          </cell>
          <cell r="N112">
            <v>743.97</v>
          </cell>
          <cell r="O112">
            <v>743.97</v>
          </cell>
        </row>
        <row r="113">
          <cell r="C113" t="str">
            <v>Кислота соляная ингибированная</v>
          </cell>
          <cell r="D113">
            <v>415.76472000000007</v>
          </cell>
          <cell r="E113">
            <v>415.77424000000008</v>
          </cell>
          <cell r="F113">
            <v>415.76416000000006</v>
          </cell>
          <cell r="G113">
            <v>418.66948000000002</v>
          </cell>
          <cell r="H113">
            <v>418.71717999999998</v>
          </cell>
          <cell r="I113">
            <v>418.70765999999998</v>
          </cell>
          <cell r="J113">
            <v>421.83042</v>
          </cell>
          <cell r="K113">
            <v>421.83098000000001</v>
          </cell>
          <cell r="L113">
            <v>421.84497999999996</v>
          </cell>
          <cell r="M113">
            <v>425.06826000000001</v>
          </cell>
          <cell r="N113">
            <v>425.07918000000001</v>
          </cell>
          <cell r="O113">
            <v>425.07330000000002</v>
          </cell>
        </row>
        <row r="114">
          <cell r="C114" t="str">
            <v>Сурьма пятихлористая</v>
          </cell>
          <cell r="D114">
            <v>102976.55071256337</v>
          </cell>
          <cell r="E114">
            <v>102974.18870808417</v>
          </cell>
          <cell r="F114">
            <v>102970.68986837441</v>
          </cell>
          <cell r="G114">
            <v>104938.298423812</v>
          </cell>
          <cell r="H114">
            <v>105150.38272399729</v>
          </cell>
          <cell r="I114">
            <v>105152.48924907233</v>
          </cell>
          <cell r="J114">
            <v>107150.72823238053</v>
          </cell>
          <cell r="K114">
            <v>107150.6487371034</v>
          </cell>
          <cell r="L114">
            <v>107154.01946675566</v>
          </cell>
          <cell r="M114">
            <v>109071.70315425411</v>
          </cell>
          <cell r="N114">
            <v>109073.14275984142</v>
          </cell>
          <cell r="O114">
            <v>109072.18942489009</v>
          </cell>
        </row>
        <row r="115">
          <cell r="C115" t="str">
            <v>Хладон-123</v>
          </cell>
          <cell r="D115">
            <v>117428.9806499496</v>
          </cell>
          <cell r="E115">
            <v>117431.85280737383</v>
          </cell>
          <cell r="F115">
            <v>117417.75444129795</v>
          </cell>
          <cell r="G115">
            <v>117538.22088588051</v>
          </cell>
          <cell r="H115">
            <v>117684.81820500159</v>
          </cell>
          <cell r="I115">
            <v>118877.44689126049</v>
          </cell>
          <cell r="J115">
            <v>119004.43840527446</v>
          </cell>
          <cell r="K115">
            <v>102835.30267658451</v>
          </cell>
          <cell r="L115">
            <v>102853.91791483204</v>
          </cell>
          <cell r="M115">
            <v>102730.7409582922</v>
          </cell>
          <cell r="N115">
            <v>102741.42798489114</v>
          </cell>
          <cell r="O115">
            <v>102732.91904644818</v>
          </cell>
        </row>
        <row r="116">
          <cell r="D116">
            <v>480802.22582778824</v>
          </cell>
          <cell r="E116">
            <v>480777.26995948999</v>
          </cell>
          <cell r="F116">
            <v>480690.33033661626</v>
          </cell>
          <cell r="G116">
            <v>487240.92237455904</v>
          </cell>
          <cell r="H116">
            <v>487967.77064600686</v>
          </cell>
          <cell r="I116">
            <v>491802.50551075925</v>
          </cell>
          <cell r="J116">
            <v>494123.50489296205</v>
          </cell>
          <cell r="K116">
            <v>492810.46806003322</v>
          </cell>
          <cell r="L116">
            <v>493230.69825631991</v>
          </cell>
          <cell r="M116">
            <v>490251.49558641849</v>
          </cell>
          <cell r="N116">
            <v>490379.23201006791</v>
          </cell>
          <cell r="O116">
            <v>490384.35660518234</v>
          </cell>
        </row>
        <row r="117">
          <cell r="C117" t="str">
            <v>Фторкаучук СКФ-26</v>
          </cell>
          <cell r="D117">
            <v>184933.1684715983</v>
          </cell>
          <cell r="E117">
            <v>185056.9986640251</v>
          </cell>
          <cell r="F117">
            <v>184811.67480275102</v>
          </cell>
          <cell r="G117">
            <v>186114.45862230993</v>
          </cell>
          <cell r="H117">
            <v>186650.37433603907</v>
          </cell>
          <cell r="I117">
            <v>190853.17982523367</v>
          </cell>
          <cell r="J117">
            <v>192076.07257317466</v>
          </cell>
          <cell r="K117">
            <v>191943.68369580084</v>
          </cell>
          <cell r="L117">
            <v>192636.05214329387</v>
          </cell>
          <cell r="M117">
            <v>189785.53743293404</v>
          </cell>
          <cell r="N117">
            <v>189836.78199038096</v>
          </cell>
          <cell r="O117">
            <v>189879.59621324448</v>
          </cell>
        </row>
        <row r="118">
          <cell r="C118" t="str">
            <v>Фторкаучук СКФ-26 НМ</v>
          </cell>
          <cell r="D118">
            <v>232608.27349350395</v>
          </cell>
          <cell r="E118">
            <v>232500.02962401675</v>
          </cell>
          <cell r="F118">
            <v>232439.4938456016</v>
          </cell>
          <cell r="G118">
            <v>233909.23822558171</v>
          </cell>
          <cell r="H118">
            <v>234839.22841186545</v>
          </cell>
          <cell r="I118">
            <v>239365.64255574968</v>
          </cell>
          <cell r="J118">
            <v>241341.80468726964</v>
          </cell>
          <cell r="K118">
            <v>241234.45934688524</v>
          </cell>
          <cell r="L118">
            <v>241452.22680021921</v>
          </cell>
          <cell r="M118">
            <v>238343.71332597916</v>
          </cell>
          <cell r="N118">
            <v>238509.58317485481</v>
          </cell>
          <cell r="O118">
            <v>238551.67193333904</v>
          </cell>
        </row>
        <row r="119">
          <cell r="C119" t="str">
            <v>Фторкаучук СКФ-26 ОНМ</v>
          </cell>
          <cell r="D119">
            <v>233876.42049350397</v>
          </cell>
          <cell r="E119">
            <v>233787.28262401678</v>
          </cell>
          <cell r="F119">
            <v>233707.26284560157</v>
          </cell>
          <cell r="G119">
            <v>235303.63822558173</v>
          </cell>
          <cell r="H119">
            <v>236201.00241186545</v>
          </cell>
          <cell r="I119">
            <v>240785.90455574967</v>
          </cell>
          <cell r="J119">
            <v>243039.55668726962</v>
          </cell>
          <cell r="K119">
            <v>242929.83534688529</v>
          </cell>
          <cell r="L119">
            <v>243190.86480021928</v>
          </cell>
          <cell r="M119">
            <v>239727.7613259792</v>
          </cell>
          <cell r="N119">
            <v>239891.86717485485</v>
          </cell>
          <cell r="O119">
            <v>239932.60793333905</v>
          </cell>
        </row>
        <row r="120">
          <cell r="C120" t="str">
            <v>Фторкаучук СКФ-32</v>
          </cell>
          <cell r="D120">
            <v>168361.07776008942</v>
          </cell>
          <cell r="E120">
            <v>168576.58324001587</v>
          </cell>
          <cell r="F120">
            <v>168349.59597529285</v>
          </cell>
          <cell r="G120">
            <v>168944.83834039743</v>
          </cell>
          <cell r="H120">
            <v>169292.34598734468</v>
          </cell>
          <cell r="I120">
            <v>172280.28747113075</v>
          </cell>
          <cell r="J120">
            <v>172483.60384954594</v>
          </cell>
          <cell r="K120">
            <v>160982.53365691809</v>
          </cell>
          <cell r="L120">
            <v>161542.73363723073</v>
          </cell>
          <cell r="M120">
            <v>160489.85990228117</v>
          </cell>
          <cell r="N120">
            <v>160445.72522492177</v>
          </cell>
          <cell r="O120">
            <v>160437.81373614341</v>
          </cell>
        </row>
        <row r="121">
          <cell r="C121" t="str">
            <v>Фторкаучук СКФ-264</v>
          </cell>
          <cell r="D121">
            <v>270684.10379632661</v>
          </cell>
          <cell r="E121">
            <v>270795.03627282637</v>
          </cell>
          <cell r="F121">
            <v>270508.91726499685</v>
          </cell>
          <cell r="G121">
            <v>272351.66307837114</v>
          </cell>
          <cell r="H121">
            <v>273483.8992588906</v>
          </cell>
          <cell r="I121">
            <v>279042.89186657325</v>
          </cell>
          <cell r="J121">
            <v>281039.72383330658</v>
          </cell>
          <cell r="K121">
            <v>280874.0934889692</v>
          </cell>
          <cell r="L121">
            <v>281640.01969040587</v>
          </cell>
          <cell r="M121">
            <v>277499.62352558807</v>
          </cell>
          <cell r="N121">
            <v>277627.67752197618</v>
          </cell>
          <cell r="O121">
            <v>277338.03568898927</v>
          </cell>
        </row>
        <row r="122">
          <cell r="C122" t="str">
            <v>Фторкаучук СКФ-264 В</v>
          </cell>
          <cell r="D122">
            <v>256377.85932191845</v>
          </cell>
          <cell r="E122">
            <v>256461.19854151024</v>
          </cell>
          <cell r="F122">
            <v>256198.1810599555</v>
          </cell>
          <cell r="G122">
            <v>257980.88052713242</v>
          </cell>
          <cell r="H122">
            <v>259010.22227791071</v>
          </cell>
          <cell r="I122">
            <v>264451.25304862024</v>
          </cell>
          <cell r="J122">
            <v>266327.54589331558</v>
          </cell>
          <cell r="K122">
            <v>266159.49929738633</v>
          </cell>
          <cell r="L122">
            <v>266919.07146991597</v>
          </cell>
          <cell r="M122">
            <v>262985.45921116479</v>
          </cell>
          <cell r="N122">
            <v>263117.4006801389</v>
          </cell>
          <cell r="O122">
            <v>262831.62565710797</v>
          </cell>
        </row>
        <row r="123">
          <cell r="C123" t="str">
            <v>Фторопласт Ф-4 Д порошок</v>
          </cell>
          <cell r="D123">
            <v>155698.74780469225</v>
          </cell>
          <cell r="E123">
            <v>155639.4012504</v>
          </cell>
          <cell r="F123">
            <v>155559.25805540229</v>
          </cell>
          <cell r="G123">
            <v>156916.86332462478</v>
          </cell>
          <cell r="H123">
            <v>157607.88280001766</v>
          </cell>
          <cell r="I123">
            <v>160817.28653497135</v>
          </cell>
          <cell r="J123">
            <v>162292.88416529645</v>
          </cell>
          <cell r="K123">
            <v>162168.22706745155</v>
          </cell>
          <cell r="L123">
            <v>162549.40264130131</v>
          </cell>
          <cell r="M123">
            <v>160445.81962680627</v>
          </cell>
          <cell r="N123">
            <v>160579.48329566335</v>
          </cell>
          <cell r="O123">
            <v>160641.22626150856</v>
          </cell>
        </row>
        <row r="124">
          <cell r="C124" t="str">
            <v>Фторопласт-4Д м. Ш</v>
          </cell>
          <cell r="D124">
            <v>155698.74780469225</v>
          </cell>
          <cell r="E124">
            <v>155639.4012504</v>
          </cell>
          <cell r="F124">
            <v>155559.25805540229</v>
          </cell>
          <cell r="G124">
            <v>156916.86332462478</v>
          </cell>
          <cell r="H124">
            <v>157607.88280001766</v>
          </cell>
          <cell r="I124">
            <v>160817.28653497135</v>
          </cell>
          <cell r="J124">
            <v>162292.88416529645</v>
          </cell>
          <cell r="K124">
            <v>162168.22706745155</v>
          </cell>
          <cell r="L124">
            <v>162549.40264130131</v>
          </cell>
          <cell r="M124">
            <v>160445.81962680627</v>
          </cell>
          <cell r="N124">
            <v>160579.48329566335</v>
          </cell>
          <cell r="O124">
            <v>160641.22626150856</v>
          </cell>
        </row>
        <row r="125">
          <cell r="C125" t="str">
            <v>Фторопласт-4Д м. Л</v>
          </cell>
          <cell r="D125">
            <v>155698.74780469225</v>
          </cell>
          <cell r="E125">
            <v>155639.4012504</v>
          </cell>
          <cell r="F125">
            <v>155559.25805540229</v>
          </cell>
          <cell r="G125">
            <v>156916.86332462478</v>
          </cell>
          <cell r="H125">
            <v>157607.88280001766</v>
          </cell>
          <cell r="I125">
            <v>160817.28653497135</v>
          </cell>
          <cell r="J125">
            <v>162292.88416529645</v>
          </cell>
          <cell r="K125">
            <v>162168.22706745155</v>
          </cell>
          <cell r="L125">
            <v>162549.40264130131</v>
          </cell>
          <cell r="M125">
            <v>160445.81962680627</v>
          </cell>
          <cell r="N125">
            <v>160579.48329566335</v>
          </cell>
          <cell r="O125">
            <v>160641.22626150856</v>
          </cell>
        </row>
        <row r="126">
          <cell r="C126" t="str">
            <v>Фторопласт-4Д м. Э</v>
          </cell>
          <cell r="D126">
            <v>155698.74780469225</v>
          </cell>
          <cell r="E126">
            <v>155639.4012504</v>
          </cell>
          <cell r="F126">
            <v>155559.25805540229</v>
          </cell>
          <cell r="G126">
            <v>156916.86332462478</v>
          </cell>
          <cell r="H126">
            <v>157607.88280001766</v>
          </cell>
          <cell r="I126">
            <v>160817.28653497135</v>
          </cell>
          <cell r="J126">
            <v>162292.88416529645</v>
          </cell>
          <cell r="K126">
            <v>162168.22706745155</v>
          </cell>
          <cell r="L126">
            <v>162549.40264130131</v>
          </cell>
          <cell r="M126">
            <v>160445.81962680627</v>
          </cell>
          <cell r="N126">
            <v>160579.48329566335</v>
          </cell>
          <cell r="O126">
            <v>160641.22626150856</v>
          </cell>
        </row>
        <row r="127">
          <cell r="C127" t="str">
            <v>Фторопласт-4Д м. Т</v>
          </cell>
          <cell r="D127">
            <v>155698.74780469225</v>
          </cell>
          <cell r="E127">
            <v>155639.4012504</v>
          </cell>
          <cell r="F127">
            <v>155559.25805540229</v>
          </cell>
          <cell r="G127">
            <v>156916.86332462478</v>
          </cell>
          <cell r="H127">
            <v>157607.88280001766</v>
          </cell>
          <cell r="I127">
            <v>160817.28653497135</v>
          </cell>
          <cell r="J127">
            <v>162292.88416529645</v>
          </cell>
          <cell r="K127">
            <v>162168.22706745155</v>
          </cell>
          <cell r="L127">
            <v>162549.40264130131</v>
          </cell>
          <cell r="M127">
            <v>160445.81962680627</v>
          </cell>
          <cell r="N127">
            <v>160579.48329566335</v>
          </cell>
          <cell r="O127">
            <v>160641.22626150856</v>
          </cell>
        </row>
        <row r="128">
          <cell r="C128" t="str">
            <v>Фторопласт-4Д м. У</v>
          </cell>
          <cell r="D128">
            <v>155698.74780469225</v>
          </cell>
          <cell r="E128">
            <v>155639.4012504</v>
          </cell>
          <cell r="F128">
            <v>155559.25805540229</v>
          </cell>
          <cell r="G128">
            <v>156916.86332462478</v>
          </cell>
          <cell r="H128">
            <v>157607.88280001766</v>
          </cell>
          <cell r="I128">
            <v>160817.28653497135</v>
          </cell>
          <cell r="J128">
            <v>162292.88416529645</v>
          </cell>
          <cell r="K128">
            <v>162168.22706745155</v>
          </cell>
          <cell r="L128">
            <v>162549.40264130131</v>
          </cell>
          <cell r="M128">
            <v>160445.81962680627</v>
          </cell>
          <cell r="N128">
            <v>160579.48329566335</v>
          </cell>
          <cell r="O128">
            <v>160641.22626150856</v>
          </cell>
        </row>
        <row r="129">
          <cell r="C129" t="str">
            <v>Фторопласт Ф-4 Д суспензия</v>
          </cell>
          <cell r="D129">
            <v>172026.02219185911</v>
          </cell>
          <cell r="E129">
            <v>171806.86357581764</v>
          </cell>
          <cell r="F129">
            <v>171852.03386729513</v>
          </cell>
          <cell r="G129">
            <v>173705.25979895028</v>
          </cell>
          <cell r="H129">
            <v>174140.60277336201</v>
          </cell>
          <cell r="I129">
            <v>177011.55963980392</v>
          </cell>
          <cell r="J129">
            <v>179540.59336674967</v>
          </cell>
          <cell r="K129">
            <v>179445.68568039138</v>
          </cell>
          <cell r="L129">
            <v>179426.45920775287</v>
          </cell>
          <cell r="M129">
            <v>178038.71705845435</v>
          </cell>
          <cell r="N129">
            <v>178247.8180554533</v>
          </cell>
          <cell r="O129">
            <v>178303.05704527066</v>
          </cell>
        </row>
        <row r="130">
          <cell r="C130" t="str">
            <v>Фторопласт Ф-4 МД суспензия</v>
          </cell>
          <cell r="D130">
            <v>251322.87758731152</v>
          </cell>
          <cell r="E130">
            <v>251070.95300111509</v>
          </cell>
          <cell r="F130">
            <v>251089.63293567509</v>
          </cell>
          <cell r="G130">
            <v>253419.80247162984</v>
          </cell>
          <cell r="H130">
            <v>254231.74198024935</v>
          </cell>
          <cell r="I130">
            <v>257827.63753140898</v>
          </cell>
          <cell r="J130">
            <v>263510.9923032939</v>
          </cell>
          <cell r="K130">
            <v>263394.77994002373</v>
          </cell>
          <cell r="L130">
            <v>263427.64700716193</v>
          </cell>
          <cell r="M130">
            <v>259897.54345585822</v>
          </cell>
          <cell r="N130">
            <v>260167.50765072604</v>
          </cell>
          <cell r="O130">
            <v>260226.0237965977</v>
          </cell>
        </row>
        <row r="131">
          <cell r="C131" t="str">
            <v>Фторопласт Ф-40 порошок</v>
          </cell>
          <cell r="D131">
            <v>107426.64363903851</v>
          </cell>
          <cell r="E131">
            <v>107428.82256222145</v>
          </cell>
          <cell r="F131">
            <v>107317.17074407116</v>
          </cell>
          <cell r="G131">
            <v>108167.2717519654</v>
          </cell>
          <cell r="H131">
            <v>108423.47600057632</v>
          </cell>
          <cell r="I131">
            <v>110902.17012185737</v>
          </cell>
          <cell r="J131">
            <v>111776.49077644334</v>
          </cell>
          <cell r="K131">
            <v>111676.3519759636</v>
          </cell>
          <cell r="L131">
            <v>112043.78858831585</v>
          </cell>
          <cell r="M131">
            <v>110557.52046052986</v>
          </cell>
          <cell r="N131">
            <v>110648.52627139013</v>
          </cell>
          <cell r="O131">
            <v>110691.45525698581</v>
          </cell>
        </row>
        <row r="132">
          <cell r="C132" t="str">
            <v>Фторопласт Ф-40 гранулы</v>
          </cell>
          <cell r="D132">
            <v>119090.24225738083</v>
          </cell>
          <cell r="E132">
            <v>119094.40191595473</v>
          </cell>
          <cell r="F132">
            <v>118974.20098871544</v>
          </cell>
          <cell r="G132">
            <v>119937.55805708333</v>
          </cell>
          <cell r="H132">
            <v>120458.43456061091</v>
          </cell>
          <cell r="I132">
            <v>123085.85032916882</v>
          </cell>
          <cell r="J132">
            <v>124072.58022302995</v>
          </cell>
          <cell r="K132">
            <v>123966.43309452142</v>
          </cell>
          <cell r="L132">
            <v>124355.9159036148</v>
          </cell>
          <cell r="M132">
            <v>122674.67168816166</v>
          </cell>
          <cell r="N132">
            <v>122771.13784767354</v>
          </cell>
          <cell r="O132">
            <v>122816.64257240496</v>
          </cell>
        </row>
        <row r="133">
          <cell r="C133" t="str">
            <v>Фторопласт Ф-4 МБ порошок</v>
          </cell>
          <cell r="D133">
            <v>262008.4159584484</v>
          </cell>
          <cell r="E133">
            <v>261729.99503967556</v>
          </cell>
          <cell r="F133">
            <v>261797.43505982921</v>
          </cell>
          <cell r="G133">
            <v>264566.95963898371</v>
          </cell>
          <cell r="H133">
            <v>265156.28918783693</v>
          </cell>
          <cell r="I133">
            <v>268608.77245885332</v>
          </cell>
          <cell r="J133">
            <v>271216.35676602123</v>
          </cell>
          <cell r="K133">
            <v>271109.53011698968</v>
          </cell>
          <cell r="L133">
            <v>271041.95871278323</v>
          </cell>
          <cell r="M133">
            <v>268362.36991935206</v>
          </cell>
          <cell r="N133">
            <v>268611.90540945629</v>
          </cell>
          <cell r="O133">
            <v>268676.09857433528</v>
          </cell>
        </row>
        <row r="134">
          <cell r="C134" t="str">
            <v>Фторопласт Ф-4 МБ гранулы</v>
          </cell>
          <cell r="D134">
            <v>286102.9509159553</v>
          </cell>
          <cell r="E134">
            <v>285809.1547420561</v>
          </cell>
          <cell r="F134">
            <v>285879.31116341893</v>
          </cell>
          <cell r="G134">
            <v>288856.72721732274</v>
          </cell>
          <cell r="H134">
            <v>289708.65653910721</v>
          </cell>
          <cell r="I134">
            <v>293368.2888063846</v>
          </cell>
          <cell r="J134">
            <v>296383.93817198253</v>
          </cell>
          <cell r="K134">
            <v>296270.70192400913</v>
          </cell>
          <cell r="L134">
            <v>296199.07623555028</v>
          </cell>
          <cell r="M134">
            <v>293253.17211451317</v>
          </cell>
          <cell r="N134">
            <v>293517.6797340237</v>
          </cell>
          <cell r="O134">
            <v>293585.72448879539</v>
          </cell>
        </row>
        <row r="135">
          <cell r="C135" t="str">
            <v>Фторопласт Ф-42 порошок</v>
          </cell>
          <cell r="D135">
            <v>129201.13352109965</v>
          </cell>
          <cell r="E135">
            <v>129234.01847948028</v>
          </cell>
          <cell r="F135">
            <v>129142.60914030303</v>
          </cell>
          <cell r="G135">
            <v>129766.00660793461</v>
          </cell>
          <cell r="H135">
            <v>130304.7452735718</v>
          </cell>
          <cell r="I135">
            <v>133015.98978774151</v>
          </cell>
          <cell r="J135">
            <v>133537.44383675372</v>
          </cell>
          <cell r="K135">
            <v>133478.18600816553</v>
          </cell>
          <cell r="L135">
            <v>133738.74361411264</v>
          </cell>
          <cell r="M135">
            <v>132587.34784389936</v>
          </cell>
          <cell r="N135">
            <v>132634.56052881392</v>
          </cell>
          <cell r="O135">
            <v>132647.6429097837</v>
          </cell>
        </row>
        <row r="136">
          <cell r="C136" t="str">
            <v>Фторопласт Ф-40М порошок</v>
          </cell>
          <cell r="D136">
            <v>123033.26425496738</v>
          </cell>
          <cell r="E136">
            <v>123060.3154221227</v>
          </cell>
          <cell r="F136">
            <v>122910.68181291931</v>
          </cell>
          <cell r="G136">
            <v>123906.50228095148</v>
          </cell>
          <cell r="H136">
            <v>124209.42531568876</v>
          </cell>
          <cell r="I136">
            <v>127082.17027145394</v>
          </cell>
          <cell r="J136">
            <v>128090.91820900081</v>
          </cell>
          <cell r="K136">
            <v>127972.45737970824</v>
          </cell>
          <cell r="L136">
            <v>128450.66311061977</v>
          </cell>
          <cell r="M136">
            <v>126628.10160647136</v>
          </cell>
          <cell r="N136">
            <v>126717.70841904763</v>
          </cell>
          <cell r="O136">
            <v>126768.00192918761</v>
          </cell>
        </row>
        <row r="137">
          <cell r="C137" t="str">
            <v>Фторопласт Ф-40М гранулы</v>
          </cell>
          <cell r="D137">
            <v>140174.12068046411</v>
          </cell>
          <cell r="E137">
            <v>140205.57696433496</v>
          </cell>
          <cell r="F137">
            <v>140039.27999421125</v>
          </cell>
          <cell r="G137">
            <v>141189.95250904662</v>
          </cell>
          <cell r="H137">
            <v>141761.76784725764</v>
          </cell>
          <cell r="I137">
            <v>144921.78729859935</v>
          </cell>
          <cell r="J137">
            <v>146084.51002990091</v>
          </cell>
          <cell r="K137">
            <v>145954.20311767908</v>
          </cell>
          <cell r="L137">
            <v>146480.22942168175</v>
          </cell>
          <cell r="M137">
            <v>144371.01176711853</v>
          </cell>
          <cell r="N137">
            <v>144469.57926095242</v>
          </cell>
          <cell r="O137">
            <v>144524.90212210637</v>
          </cell>
        </row>
        <row r="138">
          <cell r="C138" t="str">
            <v>Фторопласт Ф-2 М порошок</v>
          </cell>
          <cell r="D138">
            <v>146936.78845212609</v>
          </cell>
          <cell r="E138">
            <v>147032.9547254238</v>
          </cell>
          <cell r="F138">
            <v>146916.84096593593</v>
          </cell>
          <cell r="G138">
            <v>147403.08880879049</v>
          </cell>
          <cell r="H138">
            <v>147939.56463896873</v>
          </cell>
          <cell r="I138">
            <v>150892.50571918348</v>
          </cell>
          <cell r="J138">
            <v>151296.05520233244</v>
          </cell>
          <cell r="K138">
            <v>151256.94958743732</v>
          </cell>
          <cell r="L138">
            <v>151544.67796668466</v>
          </cell>
          <cell r="M138">
            <v>150623.26499796161</v>
          </cell>
          <cell r="N138">
            <v>150624.5718204173</v>
          </cell>
          <cell r="O138">
            <v>150617.72592514998</v>
          </cell>
        </row>
        <row r="139">
          <cell r="C139" t="str">
            <v>Фторопласт Ф-2 М гранулы</v>
          </cell>
          <cell r="D139">
            <v>186381.60671994498</v>
          </cell>
          <cell r="E139">
            <v>186500.69793423734</v>
          </cell>
          <cell r="F139">
            <v>186358.6671108263</v>
          </cell>
          <cell r="G139">
            <v>186985.05213010905</v>
          </cell>
          <cell r="H139">
            <v>188662.99933481403</v>
          </cell>
          <cell r="I139">
            <v>192058.88157706099</v>
          </cell>
          <cell r="J139">
            <v>192618.4634826823</v>
          </cell>
          <cell r="K139">
            <v>192573.4920255529</v>
          </cell>
          <cell r="L139">
            <v>192904.37966168733</v>
          </cell>
          <cell r="M139">
            <v>191216.75474765582</v>
          </cell>
          <cell r="N139">
            <v>191218.25759347988</v>
          </cell>
          <cell r="O139">
            <v>191210.38481392246</v>
          </cell>
        </row>
        <row r="140">
          <cell r="C140" t="str">
            <v>Фторопласт Ф-32Л</v>
          </cell>
          <cell r="D140">
            <v>220369.84509999515</v>
          </cell>
          <cell r="E140">
            <v>220528.4097116933</v>
          </cell>
          <cell r="F140">
            <v>220352.05201370077</v>
          </cell>
          <cell r="G140">
            <v>221097.13457615202</v>
          </cell>
          <cell r="H140">
            <v>221572.51663463408</v>
          </cell>
          <cell r="I140">
            <v>224499.62169908499</v>
          </cell>
          <cell r="J140">
            <v>224722.10914853134</v>
          </cell>
          <cell r="K140">
            <v>201175.65285400531</v>
          </cell>
          <cell r="L140">
            <v>201608.1618586469</v>
          </cell>
          <cell r="M140">
            <v>200938.3737454059</v>
          </cell>
          <cell r="N140">
            <v>200911.3607109056</v>
          </cell>
          <cell r="O140">
            <v>200900.55799777899</v>
          </cell>
        </row>
        <row r="141">
          <cell r="C141" t="str">
            <v>Фторопласт Ф-4 ДМ порошок</v>
          </cell>
          <cell r="D141">
            <v>175963.39944833203</v>
          </cell>
          <cell r="E141">
            <v>175888.83908986108</v>
          </cell>
          <cell r="F141">
            <v>175806.54384074171</v>
          </cell>
          <cell r="G141">
            <v>177399.42051741667</v>
          </cell>
          <cell r="H141">
            <v>178283.11206626586</v>
          </cell>
          <cell r="I141">
            <v>181823.08316329622</v>
          </cell>
          <cell r="J141">
            <v>183493.72976177392</v>
          </cell>
          <cell r="K141">
            <v>183357.00176634445</v>
          </cell>
          <cell r="L141">
            <v>183756.34854187764</v>
          </cell>
          <cell r="M141">
            <v>181454.90475223496</v>
          </cell>
          <cell r="N141">
            <v>181605.85841544537</v>
          </cell>
          <cell r="O141">
            <v>181674.49250601904</v>
          </cell>
        </row>
        <row r="142">
          <cell r="C142" t="str">
            <v>Фторкаучук СКФ-26/2-10</v>
          </cell>
          <cell r="D142">
            <v>230371.19506340622</v>
          </cell>
          <cell r="E142">
            <v>230543.96792716207</v>
          </cell>
          <cell r="F142">
            <v>230240.2264935842</v>
          </cell>
          <cell r="G142">
            <v>231807.37353982689</v>
          </cell>
          <cell r="H142">
            <v>232752.97111373034</v>
          </cell>
          <cell r="I142">
            <v>237600.31617257709</v>
          </cell>
          <cell r="J142">
            <v>239302.53644156567</v>
          </cell>
          <cell r="K142">
            <v>239160.42031443503</v>
          </cell>
          <cell r="L142">
            <v>239943.64116235406</v>
          </cell>
          <cell r="M142">
            <v>236292.32369221799</v>
          </cell>
          <cell r="N142">
            <v>236368.79899982753</v>
          </cell>
          <cell r="O142">
            <v>236064.08823555565</v>
          </cell>
        </row>
        <row r="143">
          <cell r="C143" t="str">
            <v>Фторкаучук СКФ-264 латекс</v>
          </cell>
          <cell r="D143">
            <v>237021.30198616756</v>
          </cell>
          <cell r="E143">
            <v>236892.87732597769</v>
          </cell>
          <cell r="F143">
            <v>236846.92737505544</v>
          </cell>
          <cell r="G143">
            <v>238234.15254779733</v>
          </cell>
          <cell r="H143">
            <v>239126.19455495646</v>
          </cell>
          <cell r="I143">
            <v>243661.42257278983</v>
          </cell>
          <cell r="J143">
            <v>245497.9906809605</v>
          </cell>
          <cell r="K143">
            <v>245392.55466157544</v>
          </cell>
          <cell r="L143">
            <v>245567.20250622288</v>
          </cell>
          <cell r="M143">
            <v>242581.92723051179</v>
          </cell>
          <cell r="N143">
            <v>242770.7421002865</v>
          </cell>
          <cell r="O143">
            <v>242809.1170469046</v>
          </cell>
        </row>
        <row r="144">
          <cell r="C144" t="str">
            <v>ДАП-Ц</v>
          </cell>
          <cell r="D144">
            <v>8572951.6179425605</v>
          </cell>
          <cell r="E144">
            <v>8573124.0223349202</v>
          </cell>
          <cell r="F144">
            <v>8573614.6435585823</v>
          </cell>
          <cell r="G144">
            <v>8723648.48946964</v>
          </cell>
          <cell r="H144">
            <v>8724816.4915926084</v>
          </cell>
          <cell r="I144">
            <v>8733345.1189444382</v>
          </cell>
          <cell r="J144">
            <v>8755288.3839113936</v>
          </cell>
          <cell r="K144">
            <v>8755340.4992080387</v>
          </cell>
          <cell r="L144">
            <v>8757278.5863634739</v>
          </cell>
          <cell r="M144">
            <v>8736770.178915469</v>
          </cell>
          <cell r="N144">
            <v>8736916.2674338128</v>
          </cell>
          <cell r="O144">
            <v>8736795.4813977759</v>
          </cell>
        </row>
        <row r="145">
          <cell r="C145" t="str">
            <v>Фторопласт-4 ДПТ</v>
          </cell>
          <cell r="D145">
            <v>301849.73312170821</v>
          </cell>
          <cell r="E145">
            <v>301575.42160434194</v>
          </cell>
          <cell r="F145">
            <v>301510.64857039374</v>
          </cell>
          <cell r="G145">
            <v>303790.09997148934</v>
          </cell>
          <cell r="H145">
            <v>304391.98983593809</v>
          </cell>
          <cell r="I145">
            <v>310884.60518543026</v>
          </cell>
          <cell r="J145">
            <v>313082.93706782314</v>
          </cell>
          <cell r="K145">
            <v>312845.20684856991</v>
          </cell>
          <cell r="L145">
            <v>313245.38518164452</v>
          </cell>
          <cell r="M145">
            <v>309538.31552555581</v>
          </cell>
          <cell r="N145">
            <v>309889.51249915059</v>
          </cell>
          <cell r="O145">
            <v>310016.23620050069</v>
          </cell>
        </row>
        <row r="146">
          <cell r="D146">
            <v>7721.7232648632544</v>
          </cell>
          <cell r="E146">
            <v>7722.1203865590069</v>
          </cell>
          <cell r="F146">
            <v>7720.2553488764879</v>
          </cell>
          <cell r="G146">
            <v>7760.9768083871622</v>
          </cell>
          <cell r="H146">
            <v>7827.8203218123072</v>
          </cell>
          <cell r="I146">
            <v>7827.7673264036248</v>
          </cell>
          <cell r="J146">
            <v>7869.0319985074984</v>
          </cell>
          <cell r="K146">
            <v>7869.1210369621867</v>
          </cell>
          <cell r="L146">
            <v>7872.6692225787165</v>
          </cell>
          <cell r="M146">
            <v>7782.0578465617409</v>
          </cell>
          <cell r="N146">
            <v>7783.1645143774822</v>
          </cell>
          <cell r="O146">
            <v>7782.2348388658456</v>
          </cell>
        </row>
        <row r="147">
          <cell r="C147" t="str">
            <v>Хлороформ "С"</v>
          </cell>
          <cell r="D147">
            <v>19973.236139650911</v>
          </cell>
          <cell r="E147">
            <v>19976.903564040065</v>
          </cell>
          <cell r="F147">
            <v>19976.441065780371</v>
          </cell>
          <cell r="G147">
            <v>20116.414954714597</v>
          </cell>
          <cell r="H147">
            <v>20188.590111739897</v>
          </cell>
          <cell r="I147">
            <v>20187.313330012857</v>
          </cell>
          <cell r="J147">
            <v>20257.070266682083</v>
          </cell>
          <cell r="K147">
            <v>20257.096921567088</v>
          </cell>
          <cell r="L147">
            <v>20264.753530414499</v>
          </cell>
          <cell r="M147">
            <v>20070.456712388412</v>
          </cell>
          <cell r="N147">
            <v>20071.244253655324</v>
          </cell>
          <cell r="O147">
            <v>20069.750534515137</v>
          </cell>
        </row>
        <row r="148">
          <cell r="C148" t="str">
            <v>Хлороформ "Х" сырец</v>
          </cell>
          <cell r="D148">
            <v>19590.130226020407</v>
          </cell>
          <cell r="E148">
            <v>19586.901533411274</v>
          </cell>
          <cell r="F148">
            <v>19584.320035204979</v>
          </cell>
          <cell r="G148">
            <v>19644.013561010674</v>
          </cell>
          <cell r="H148">
            <v>19813.661366201624</v>
          </cell>
          <cell r="I148">
            <v>19819.072445405789</v>
          </cell>
          <cell r="J148">
            <v>19891.133678952498</v>
          </cell>
          <cell r="K148">
            <v>19890.880292239224</v>
          </cell>
          <cell r="L148">
            <v>19898.664725670667</v>
          </cell>
          <cell r="M148">
            <v>19732.575917779453</v>
          </cell>
          <cell r="N148">
            <v>19731.911942006373</v>
          </cell>
          <cell r="O148">
            <v>19731.028987833019</v>
          </cell>
        </row>
        <row r="149">
          <cell r="C149" t="str">
            <v>Хлорэтил</v>
          </cell>
          <cell r="D149">
            <v>3363.9797214611872</v>
          </cell>
          <cell r="E149">
            <v>3366.2667214611874</v>
          </cell>
          <cell r="F149">
            <v>3363.8717214611875</v>
          </cell>
          <cell r="G149">
            <v>3367.6057214611874</v>
          </cell>
          <cell r="H149">
            <v>3419.9677214611866</v>
          </cell>
          <cell r="I149">
            <v>3418.1317214611868</v>
          </cell>
          <cell r="J149">
            <v>3422.2187214611868</v>
          </cell>
          <cell r="K149">
            <v>3422.3267214611869</v>
          </cell>
          <cell r="L149">
            <v>3425.0267214611868</v>
          </cell>
          <cell r="M149">
            <v>3391.362721461187</v>
          </cell>
          <cell r="N149">
            <v>3393.4687214611872</v>
          </cell>
          <cell r="O149">
            <v>3392.3347214611872</v>
          </cell>
        </row>
        <row r="150">
          <cell r="C150" t="str">
            <v>Ингибированная соляная кислота</v>
          </cell>
          <cell r="D150">
            <v>620.20472000000007</v>
          </cell>
          <cell r="E150">
            <v>620.21424000000002</v>
          </cell>
          <cell r="F150">
            <v>620.20416</v>
          </cell>
          <cell r="G150">
            <v>630.55948000000001</v>
          </cell>
          <cell r="H150">
            <v>630.70067999999992</v>
          </cell>
          <cell r="I150">
            <v>630.69115999999997</v>
          </cell>
          <cell r="J150">
            <v>641.41991999999993</v>
          </cell>
          <cell r="K150">
            <v>641.42048</v>
          </cell>
          <cell r="L150">
            <v>641.43448000000001</v>
          </cell>
          <cell r="M150">
            <v>652.49955999999986</v>
          </cell>
          <cell r="N150">
            <v>652.5104799999998</v>
          </cell>
          <cell r="O150">
            <v>652.50459999999987</v>
          </cell>
        </row>
        <row r="151">
          <cell r="C151" t="str">
            <v>Ингибированная соляная кислота в мелкую тару</v>
          </cell>
          <cell r="D151">
            <v>620.20472000000007</v>
          </cell>
          <cell r="E151">
            <v>620.21424000000002</v>
          </cell>
          <cell r="F151">
            <v>620.20416</v>
          </cell>
          <cell r="G151">
            <v>630.55948000000001</v>
          </cell>
          <cell r="H151">
            <v>630.70067999999992</v>
          </cell>
          <cell r="I151">
            <v>630.69115999999997</v>
          </cell>
          <cell r="J151">
            <v>641.41991999999993</v>
          </cell>
          <cell r="K151">
            <v>641.42048</v>
          </cell>
          <cell r="L151">
            <v>641.43448000000001</v>
          </cell>
          <cell r="M151">
            <v>652.49955999999986</v>
          </cell>
          <cell r="N151">
            <v>652.5104799999998</v>
          </cell>
          <cell r="O151">
            <v>652.50459999999987</v>
          </cell>
        </row>
        <row r="152">
          <cell r="C152" t="str">
            <v>Формиат натрия очищенный</v>
          </cell>
          <cell r="D152">
            <v>471.57896419708766</v>
          </cell>
          <cell r="E152">
            <v>475.0310490240301</v>
          </cell>
          <cell r="F152">
            <v>471.05433734899225</v>
          </cell>
          <cell r="G152">
            <v>474.19292502283753</v>
          </cell>
          <cell r="H152">
            <v>471.91876549010294</v>
          </cell>
          <cell r="I152">
            <v>468.49072716461797</v>
          </cell>
          <cell r="J152">
            <v>466.26916779182375</v>
          </cell>
          <cell r="K152">
            <v>466.47280677355235</v>
          </cell>
          <cell r="L152">
            <v>471.85724555780331</v>
          </cell>
          <cell r="M152">
            <v>471.92714821003926</v>
          </cell>
          <cell r="N152">
            <v>476.05850642320985</v>
          </cell>
          <cell r="O152">
            <v>473.82365153410046</v>
          </cell>
        </row>
        <row r="153">
          <cell r="C153" t="str">
            <v>Глубинное захоронение</v>
          </cell>
          <cell r="D153">
            <v>472.53418518252585</v>
          </cell>
          <cell r="E153">
            <v>472.03609414418008</v>
          </cell>
          <cell r="F153">
            <v>470.59842409395389</v>
          </cell>
          <cell r="G153">
            <v>540.43235013702497</v>
          </cell>
          <cell r="H153">
            <v>563.29169294061796</v>
          </cell>
          <cell r="I153">
            <v>563.54646298770774</v>
          </cell>
          <cell r="J153">
            <v>572.73570675094231</v>
          </cell>
          <cell r="K153">
            <v>572.72594064131385</v>
          </cell>
          <cell r="L153">
            <v>574.40837334681976</v>
          </cell>
          <cell r="M153">
            <v>486.42808926023554</v>
          </cell>
          <cell r="N153">
            <v>487.21223853925875</v>
          </cell>
          <cell r="O153">
            <v>486.7191092046026</v>
          </cell>
        </row>
        <row r="154">
          <cell r="C154" t="str">
            <v>Хлораль</v>
          </cell>
          <cell r="D154">
            <v>13453.120512773912</v>
          </cell>
          <cell r="E154">
            <v>13452.675247254736</v>
          </cell>
          <cell r="F154">
            <v>13452.040692229621</v>
          </cell>
          <cell r="G154">
            <v>13461.355635251157</v>
          </cell>
          <cell r="H154">
            <v>13472.869956652958</v>
          </cell>
          <cell r="I154">
            <v>13472.749861676506</v>
          </cell>
          <cell r="J154">
            <v>13486.565923558122</v>
          </cell>
          <cell r="K154">
            <v>13486.555780503306</v>
          </cell>
          <cell r="L154">
            <v>13487.808596856059</v>
          </cell>
          <cell r="M154">
            <v>13472.565524812764</v>
          </cell>
          <cell r="N154">
            <v>13472.966679452276</v>
          </cell>
          <cell r="O154">
            <v>13472.660994784947</v>
          </cell>
        </row>
        <row r="155">
          <cell r="C155" t="str">
            <v>Хлороформ-М</v>
          </cell>
          <cell r="D155">
            <v>9898.3026576970369</v>
          </cell>
          <cell r="E155">
            <v>9897.2267452314591</v>
          </cell>
          <cell r="F155">
            <v>9893.0385055769748</v>
          </cell>
          <cell r="G155">
            <v>9946.8893472150503</v>
          </cell>
          <cell r="H155">
            <v>10156.547720123059</v>
          </cell>
          <cell r="I155">
            <v>10157.17799744635</v>
          </cell>
          <cell r="J155">
            <v>10274.10114277136</v>
          </cell>
          <cell r="K155">
            <v>10274.533475621847</v>
          </cell>
          <cell r="L155">
            <v>10279.601173206816</v>
          </cell>
          <cell r="M155">
            <v>10035.099235284728</v>
          </cell>
          <cell r="N155">
            <v>10037.061610970304</v>
          </cell>
          <cell r="O155">
            <v>10035.548020335593</v>
          </cell>
        </row>
        <row r="156">
          <cell r="C156" t="str">
            <v>Метиленхлорид</v>
          </cell>
          <cell r="D156">
            <v>8753.9408016494708</v>
          </cell>
          <cell r="E156">
            <v>8753.7344310231274</v>
          </cell>
          <cell r="F156">
            <v>8750.7803870688022</v>
          </cell>
          <cell r="G156">
            <v>8797.7446290590851</v>
          </cell>
          <cell r="H156">
            <v>8929.9545235136266</v>
          </cell>
          <cell r="I156">
            <v>8929.808397881221</v>
          </cell>
          <cell r="J156">
            <v>9037.3855371069549</v>
          </cell>
          <cell r="K156">
            <v>9037.7774708143425</v>
          </cell>
          <cell r="L156">
            <v>9041.7028992733067</v>
          </cell>
          <cell r="M156">
            <v>8855.1639964206024</v>
          </cell>
          <cell r="N156">
            <v>8856.7002312668956</v>
          </cell>
          <cell r="O156">
            <v>8855.4731689898836</v>
          </cell>
        </row>
        <row r="157">
          <cell r="D157">
            <v>164245.91730864978</v>
          </cell>
          <cell r="E157">
            <v>163787.40514075995</v>
          </cell>
          <cell r="F157">
            <v>163737.6491416069</v>
          </cell>
          <cell r="G157">
            <v>164591.84671376512</v>
          </cell>
          <cell r="H157">
            <v>165571.46634102234</v>
          </cell>
          <cell r="I157">
            <v>167963.3502224538</v>
          </cell>
          <cell r="J157">
            <v>169939.6918606387</v>
          </cell>
          <cell r="K157">
            <v>169714.49435878271</v>
          </cell>
          <cell r="L157">
            <v>169844.18587434822</v>
          </cell>
          <cell r="M157">
            <v>167424.59372062099</v>
          </cell>
          <cell r="N157">
            <v>167465.5300239535</v>
          </cell>
          <cell r="O157">
            <v>167484.22515225798</v>
          </cell>
        </row>
        <row r="158">
          <cell r="C158" t="str">
            <v>Изделия -Ф4</v>
          </cell>
          <cell r="D158">
            <v>130840.72609015503</v>
          </cell>
          <cell r="E158">
            <v>130820.8039325623</v>
          </cell>
          <cell r="F158">
            <v>130702.0275363492</v>
          </cell>
          <cell r="G158">
            <v>132026.11094722163</v>
          </cell>
          <cell r="H158">
            <v>132668.43498287059</v>
          </cell>
          <cell r="I158">
            <v>135836.56743492145</v>
          </cell>
          <cell r="J158">
            <v>137047.51437291241</v>
          </cell>
          <cell r="K158">
            <v>136915.80151218618</v>
          </cell>
          <cell r="L158">
            <v>137335.25712438006</v>
          </cell>
          <cell r="M158">
            <v>134678.0969164272</v>
          </cell>
          <cell r="N158">
            <v>134786.9741713632</v>
          </cell>
          <cell r="O158">
            <v>134847.30461192323</v>
          </cell>
        </row>
        <row r="159">
          <cell r="C159" t="str">
            <v>Фторопласт-ТГ-1,2</v>
          </cell>
          <cell r="D159">
            <v>129730.38624218461</v>
          </cell>
          <cell r="E159">
            <v>129690.34273525821</v>
          </cell>
          <cell r="F159">
            <v>129590.36255638339</v>
          </cell>
          <cell r="G159">
            <v>130945.62314005151</v>
          </cell>
          <cell r="H159">
            <v>131418.65132519088</v>
          </cell>
          <cell r="I159">
            <v>134514.83640546221</v>
          </cell>
          <cell r="J159">
            <v>135810.32289321354</v>
          </cell>
          <cell r="K159">
            <v>135683.50325621397</v>
          </cell>
          <cell r="L159">
            <v>136051.57742632934</v>
          </cell>
          <cell r="M159">
            <v>133546.18069476122</v>
          </cell>
          <cell r="N159">
            <v>133663.40614063418</v>
          </cell>
          <cell r="O159">
            <v>133722.43770347655</v>
          </cell>
        </row>
        <row r="160">
          <cell r="C160" t="str">
            <v>Фторопласт-ПН40</v>
          </cell>
          <cell r="D160">
            <v>127557.68006444056</v>
          </cell>
          <cell r="E160">
            <v>127538.39120401707</v>
          </cell>
          <cell r="F160">
            <v>127422.86382760125</v>
          </cell>
          <cell r="G160">
            <v>128745.11820570531</v>
          </cell>
          <cell r="H160">
            <v>129327.03292054862</v>
          </cell>
          <cell r="I160">
            <v>132406.32975800097</v>
          </cell>
          <cell r="J160">
            <v>133618.54089772937</v>
          </cell>
          <cell r="K160">
            <v>133490.52246498485</v>
          </cell>
          <cell r="L160">
            <v>133898.3232822477</v>
          </cell>
          <cell r="M160">
            <v>131366.84131200556</v>
          </cell>
          <cell r="N160">
            <v>131472.74439264869</v>
          </cell>
          <cell r="O160">
            <v>131531.34322666164</v>
          </cell>
        </row>
        <row r="161">
          <cell r="C161" t="str">
            <v>Заготовки-Ф4К20</v>
          </cell>
          <cell r="D161">
            <v>108486.07039113883</v>
          </cell>
          <cell r="E161">
            <v>108470.62498939778</v>
          </cell>
          <cell r="F161">
            <v>108374.81580209645</v>
          </cell>
          <cell r="G161">
            <v>109437.14225719224</v>
          </cell>
          <cell r="H161">
            <v>110025.6762664566</v>
          </cell>
          <cell r="I161">
            <v>112565.83282220752</v>
          </cell>
          <cell r="J161">
            <v>113536.88877248048</v>
          </cell>
          <cell r="K161">
            <v>113431.29169576285</v>
          </cell>
          <cell r="L161">
            <v>113768.3599644787</v>
          </cell>
          <cell r="M161">
            <v>111596.96660930876</v>
          </cell>
          <cell r="N161">
            <v>111684.81952872603</v>
          </cell>
          <cell r="O161">
            <v>111732.90930231524</v>
          </cell>
        </row>
        <row r="162">
          <cell r="C162" t="str">
            <v>Заготовки-Ф4К15М5</v>
          </cell>
          <cell r="D162">
            <v>199403.83039113879</v>
          </cell>
          <cell r="E162">
            <v>199388.38498939777</v>
          </cell>
          <cell r="F162">
            <v>199292.57580209643</v>
          </cell>
          <cell r="G162">
            <v>200354.90225719224</v>
          </cell>
          <cell r="H162">
            <v>200943.43626645661</v>
          </cell>
          <cell r="I162">
            <v>203483.59282220752</v>
          </cell>
          <cell r="J162">
            <v>213729.26877248049</v>
          </cell>
          <cell r="K162">
            <v>213623.67169576284</v>
          </cell>
          <cell r="L162">
            <v>213960.73996447871</v>
          </cell>
          <cell r="M162">
            <v>211789.34660930876</v>
          </cell>
          <cell r="N162">
            <v>211877.19952872605</v>
          </cell>
          <cell r="O162">
            <v>211925.28930231524</v>
          </cell>
        </row>
        <row r="163">
          <cell r="C163" t="str">
            <v>Лист строганный-Ф4</v>
          </cell>
          <cell r="D163">
            <v>169954.24052513277</v>
          </cell>
          <cell r="E163">
            <v>169927.00269334335</v>
          </cell>
          <cell r="F163">
            <v>169770.69451671344</v>
          </cell>
          <cell r="G163">
            <v>171522.52709922096</v>
          </cell>
          <cell r="H163">
            <v>172252.75190969347</v>
          </cell>
          <cell r="I163">
            <v>176447.08887521006</v>
          </cell>
          <cell r="J163">
            <v>178050.05279313045</v>
          </cell>
          <cell r="K163">
            <v>177875.66291951219</v>
          </cell>
          <cell r="L163">
            <v>178429.75150763354</v>
          </cell>
          <cell r="M163">
            <v>174978.77717440124</v>
          </cell>
          <cell r="N163">
            <v>175122.01127030686</v>
          </cell>
          <cell r="O163">
            <v>175202.34475201435</v>
          </cell>
        </row>
        <row r="164">
          <cell r="C164" t="str">
            <v>Вибролист-Ф4</v>
          </cell>
          <cell r="D164">
            <v>161781.26735961504</v>
          </cell>
          <cell r="E164">
            <v>161755.55817616521</v>
          </cell>
          <cell r="F164">
            <v>161607.09246111495</v>
          </cell>
          <cell r="G164">
            <v>163269.54461969872</v>
          </cell>
          <cell r="H164">
            <v>163981.40210408869</v>
          </cell>
          <cell r="I164">
            <v>167961.30827574676</v>
          </cell>
          <cell r="J164">
            <v>169482.358197861</v>
          </cell>
          <cell r="K164">
            <v>169316.88590902614</v>
          </cell>
          <cell r="L164">
            <v>169842.84223352085</v>
          </cell>
          <cell r="M164">
            <v>166557.73950855591</v>
          </cell>
          <cell r="N164">
            <v>166693.7945630649</v>
          </cell>
          <cell r="O164">
            <v>166769.94830483114</v>
          </cell>
        </row>
        <row r="165">
          <cell r="C165" t="str">
            <v>Трубы-Ф4 экструзионные</v>
          </cell>
          <cell r="D165">
            <v>144249.94521034844</v>
          </cell>
          <cell r="E165">
            <v>144209.57844040255</v>
          </cell>
          <cell r="F165">
            <v>144098.92974811216</v>
          </cell>
          <cell r="G165">
            <v>145566.06487555537</v>
          </cell>
          <cell r="H165">
            <v>146443.92017458018</v>
          </cell>
          <cell r="I165">
            <v>149768.88913587187</v>
          </cell>
          <cell r="J165">
            <v>151174.62711020454</v>
          </cell>
          <cell r="K165">
            <v>151038.43600043</v>
          </cell>
          <cell r="L165">
            <v>151439.36573330403</v>
          </cell>
          <cell r="M165">
            <v>148544.9342468683</v>
          </cell>
          <cell r="N165">
            <v>148674.03160118175</v>
          </cell>
          <cell r="O165">
            <v>148735.67053123729</v>
          </cell>
        </row>
        <row r="166">
          <cell r="C166" t="str">
            <v>Стержни-Ф4 экструз.экспорт</v>
          </cell>
          <cell r="D166">
            <v>153729.45456475447</v>
          </cell>
          <cell r="E166">
            <v>153686.0444882822</v>
          </cell>
          <cell r="F166">
            <v>153567.79730239729</v>
          </cell>
          <cell r="G166">
            <v>155137.93223419928</v>
          </cell>
          <cell r="H166">
            <v>156051.73767529469</v>
          </cell>
          <cell r="I166">
            <v>159612.01670268702</v>
          </cell>
          <cell r="J166">
            <v>161116.21165008878</v>
          </cell>
          <cell r="K166">
            <v>160970.38224790225</v>
          </cell>
          <cell r="L166">
            <v>161399.28561770506</v>
          </cell>
          <cell r="M166">
            <v>158314.44397967018</v>
          </cell>
          <cell r="N166">
            <v>158452.45046786996</v>
          </cell>
          <cell r="O166">
            <v>158518.57579670154</v>
          </cell>
        </row>
        <row r="167">
          <cell r="C167" t="str">
            <v>СКЛ 45-200 мк окрашен.</v>
          </cell>
          <cell r="D167">
            <v>337896.11864889995</v>
          </cell>
          <cell r="E167">
            <v>338126.89786695095</v>
          </cell>
          <cell r="F167">
            <v>338317.43412333744</v>
          </cell>
          <cell r="G167">
            <v>338363.91472770355</v>
          </cell>
          <cell r="H167">
            <v>341979.45435359335</v>
          </cell>
          <cell r="I167">
            <v>344887.62714751484</v>
          </cell>
          <cell r="J167">
            <v>348069.71215946571</v>
          </cell>
          <cell r="K167">
            <v>346989.31005379325</v>
          </cell>
          <cell r="L167">
            <v>345977.15708443319</v>
          </cell>
          <cell r="M167">
            <v>340534.91814737098</v>
          </cell>
          <cell r="N167">
            <v>340296.03971802315</v>
          </cell>
          <cell r="O167">
            <v>340153.66062130308</v>
          </cell>
        </row>
        <row r="168">
          <cell r="C168" t="str">
            <v>СКЛ 45-200 мк неокрашен.</v>
          </cell>
          <cell r="D168">
            <v>333113.92864889995</v>
          </cell>
          <cell r="E168">
            <v>333344.70786695095</v>
          </cell>
          <cell r="F168">
            <v>333535.24412333744</v>
          </cell>
          <cell r="G168">
            <v>333581.72472770355</v>
          </cell>
          <cell r="H168">
            <v>337197.26435359335</v>
          </cell>
          <cell r="I168">
            <v>340105.43714751484</v>
          </cell>
          <cell r="J168">
            <v>343202.21215946571</v>
          </cell>
          <cell r="K168">
            <v>342121.81005379325</v>
          </cell>
          <cell r="L168">
            <v>341109.65708443319</v>
          </cell>
          <cell r="M168">
            <v>335667.41814737098</v>
          </cell>
          <cell r="N168">
            <v>335428.53971802315</v>
          </cell>
          <cell r="O168">
            <v>335286.16062130308</v>
          </cell>
        </row>
        <row r="169">
          <cell r="C169" t="str">
            <v>Лента ФУМ-1</v>
          </cell>
          <cell r="D169">
            <v>202831.8</v>
          </cell>
          <cell r="E169">
            <v>202834.48</v>
          </cell>
          <cell r="F169">
            <v>202831.66</v>
          </cell>
          <cell r="G169">
            <v>202834.19</v>
          </cell>
          <cell r="H169">
            <v>203204.94</v>
          </cell>
          <cell r="I169">
            <v>203202.56</v>
          </cell>
          <cell r="J169">
            <v>204654.1</v>
          </cell>
          <cell r="K169">
            <v>204654.24</v>
          </cell>
          <cell r="L169">
            <v>204657.74</v>
          </cell>
          <cell r="M169">
            <v>204478.86000000002</v>
          </cell>
          <cell r="N169">
            <v>204481.59000000003</v>
          </cell>
          <cell r="O169">
            <v>204480.12000000002</v>
          </cell>
        </row>
        <row r="170">
          <cell r="C170" t="str">
            <v>Лента ФУМ-2</v>
          </cell>
          <cell r="D170">
            <v>314535.00644889992</v>
          </cell>
          <cell r="E170">
            <v>305631.0827834754</v>
          </cell>
          <cell r="F170">
            <v>305724.9409116687</v>
          </cell>
          <cell r="G170">
            <v>305749.44621385174</v>
          </cell>
          <cell r="H170">
            <v>307742.59102679661</v>
          </cell>
          <cell r="I170">
            <v>309195.48742375738</v>
          </cell>
          <cell r="J170">
            <v>311658.87992973288</v>
          </cell>
          <cell r="K170">
            <v>311118.74887689663</v>
          </cell>
          <cell r="L170">
            <v>310614.42239221663</v>
          </cell>
          <cell r="M170">
            <v>307794.69792368542</v>
          </cell>
          <cell r="N170">
            <v>307676.62370901153</v>
          </cell>
          <cell r="O170">
            <v>307604.69916065154</v>
          </cell>
        </row>
        <row r="171">
          <cell r="C171" t="str">
            <v>Лента ФУМ-3</v>
          </cell>
          <cell r="D171">
            <v>28228.899999999998</v>
          </cell>
          <cell r="E171">
            <v>28231.579999999998</v>
          </cell>
          <cell r="F171">
            <v>28228.76</v>
          </cell>
          <cell r="G171">
            <v>28231.289999999997</v>
          </cell>
          <cell r="H171">
            <v>28602.039999999997</v>
          </cell>
          <cell r="I171">
            <v>28599.66</v>
          </cell>
          <cell r="J171">
            <v>30594.309999999998</v>
          </cell>
          <cell r="K171">
            <v>30594.449999999997</v>
          </cell>
          <cell r="L171">
            <v>30597.949999999997</v>
          </cell>
          <cell r="M171">
            <v>30422.78</v>
          </cell>
          <cell r="N171">
            <v>30425.51</v>
          </cell>
          <cell r="O171">
            <v>30424.04</v>
          </cell>
        </row>
        <row r="172">
          <cell r="C172" t="str">
            <v>Жгут ФУМ"В"</v>
          </cell>
          <cell r="D172">
            <v>191554.09999999998</v>
          </cell>
          <cell r="E172">
            <v>191556.78</v>
          </cell>
          <cell r="F172">
            <v>191553.96</v>
          </cell>
          <cell r="G172">
            <v>191556.49</v>
          </cell>
          <cell r="H172">
            <v>191927.24</v>
          </cell>
          <cell r="I172">
            <v>191924.86</v>
          </cell>
          <cell r="J172">
            <v>192983.31</v>
          </cell>
          <cell r="K172">
            <v>192983.44999999998</v>
          </cell>
          <cell r="L172">
            <v>192986.94999999998</v>
          </cell>
          <cell r="M172">
            <v>192811.78</v>
          </cell>
          <cell r="N172">
            <v>192814.51</v>
          </cell>
          <cell r="O172">
            <v>192813.04</v>
          </cell>
        </row>
        <row r="173">
          <cell r="C173" t="str">
            <v>Изделия-Ф40 прессов.</v>
          </cell>
          <cell r="D173">
            <v>117795.45582099044</v>
          </cell>
          <cell r="E173">
            <v>117800.42369033254</v>
          </cell>
          <cell r="F173">
            <v>117680.36928127472</v>
          </cell>
          <cell r="G173">
            <v>118575.50533956366</v>
          </cell>
          <cell r="H173">
            <v>119215.26980060514</v>
          </cell>
          <cell r="I173">
            <v>121815.51862795024</v>
          </cell>
          <cell r="J173">
            <v>122733.34531526551</v>
          </cell>
          <cell r="K173">
            <v>122628.33957476178</v>
          </cell>
          <cell r="L173">
            <v>123017.64801773164</v>
          </cell>
          <cell r="M173">
            <v>121252.43648355638</v>
          </cell>
          <cell r="N173">
            <v>121350.72258495964</v>
          </cell>
          <cell r="O173">
            <v>121394.3280198351</v>
          </cell>
        </row>
        <row r="174">
          <cell r="C174" t="str">
            <v>Фторопласт-4 ПН-40 компаунд</v>
          </cell>
          <cell r="D174">
            <v>129109.36922887398</v>
          </cell>
          <cell r="E174">
            <v>129090.27690895132</v>
          </cell>
          <cell r="F174">
            <v>128975.7578490243</v>
          </cell>
          <cell r="G174">
            <v>130286.52045833817</v>
          </cell>
          <cell r="H174">
            <v>130866.07365982801</v>
          </cell>
          <cell r="I174">
            <v>133917.80082378426</v>
          </cell>
          <cell r="J174">
            <v>135119.4801640519</v>
          </cell>
          <cell r="K174">
            <v>134992.60827792238</v>
          </cell>
          <cell r="L174">
            <v>135396.79208986176</v>
          </cell>
          <cell r="M174">
            <v>132886.63646925404</v>
          </cell>
          <cell r="N174">
            <v>132991.616530289</v>
          </cell>
          <cell r="O174">
            <v>133049.67796916663</v>
          </cell>
        </row>
        <row r="175">
          <cell r="C175" t="str">
            <v>Фторопласт-4  ТМ  (ПН-20)</v>
          </cell>
          <cell r="D175">
            <v>129109.36922887398</v>
          </cell>
          <cell r="E175">
            <v>129090.27690895132</v>
          </cell>
          <cell r="F175">
            <v>128975.7578490243</v>
          </cell>
          <cell r="G175">
            <v>130286.52045833817</v>
          </cell>
          <cell r="H175">
            <v>130866.07365982801</v>
          </cell>
          <cell r="I175">
            <v>133917.80082378426</v>
          </cell>
          <cell r="J175">
            <v>135119.4801640519</v>
          </cell>
          <cell r="K175">
            <v>134992.60827792238</v>
          </cell>
          <cell r="L175">
            <v>135396.79208986176</v>
          </cell>
          <cell r="M175">
            <v>132886.63646925404</v>
          </cell>
          <cell r="N175">
            <v>132991.616530289</v>
          </cell>
          <cell r="O175">
            <v>133049.67796916663</v>
          </cell>
        </row>
        <row r="176">
          <cell r="C176" t="str">
            <v>Изделия вторичные</v>
          </cell>
          <cell r="D176">
            <v>10764.779999999999</v>
          </cell>
          <cell r="E176">
            <v>10767.46</v>
          </cell>
          <cell r="F176">
            <v>10764.29</v>
          </cell>
          <cell r="G176">
            <v>10774.52</v>
          </cell>
          <cell r="H176">
            <v>11143.87</v>
          </cell>
          <cell r="I176">
            <v>11140.440000000002</v>
          </cell>
          <cell r="J176">
            <v>11153.53</v>
          </cell>
          <cell r="K176">
            <v>11153.670000000002</v>
          </cell>
          <cell r="L176">
            <v>11158.920000000002</v>
          </cell>
          <cell r="M176">
            <v>10957.79</v>
          </cell>
          <cell r="N176">
            <v>10960.87</v>
          </cell>
          <cell r="O176">
            <v>10959.050000000001</v>
          </cell>
        </row>
        <row r="177">
          <cell r="D177">
            <v>185675.09185343143</v>
          </cell>
          <cell r="E177">
            <v>185599.17622518993</v>
          </cell>
          <cell r="F177">
            <v>185737.43669220424</v>
          </cell>
          <cell r="G177">
            <v>187370.83899165792</v>
          </cell>
          <cell r="H177">
            <v>189521.00864697123</v>
          </cell>
          <cell r="I177">
            <v>191687.52503123169</v>
          </cell>
          <cell r="J177">
            <v>193315.47103533475</v>
          </cell>
          <cell r="K177">
            <v>191979.85044434312</v>
          </cell>
          <cell r="L177">
            <v>192103.26986223541</v>
          </cell>
          <cell r="M177">
            <v>189475.21982800291</v>
          </cell>
          <cell r="N177">
            <v>189537.28700096987</v>
          </cell>
          <cell r="O177">
            <v>189676.01493544175</v>
          </cell>
        </row>
      </sheetData>
      <sheetData sheetId="13">
        <row r="1">
          <cell r="A1" t="str">
            <v>Цех 144</v>
          </cell>
        </row>
      </sheetData>
      <sheetData sheetId="14"/>
      <sheetData sheetId="15">
        <row r="1">
          <cell r="A1" t="str">
            <v>Цех 1</v>
          </cell>
        </row>
      </sheetData>
      <sheetData sheetId="16">
        <row r="1">
          <cell r="A1" t="str">
            <v>Цех 2</v>
          </cell>
        </row>
      </sheetData>
      <sheetData sheetId="17">
        <row r="1">
          <cell r="A1" t="str">
            <v>Цех 5</v>
          </cell>
        </row>
      </sheetData>
      <sheetData sheetId="18">
        <row r="1">
          <cell r="A1" t="str">
            <v>Цех 22</v>
          </cell>
        </row>
      </sheetData>
      <sheetData sheetId="19">
        <row r="1">
          <cell r="A1" t="str">
            <v>Цех 76</v>
          </cell>
        </row>
      </sheetData>
      <sheetData sheetId="20">
        <row r="1">
          <cell r="A1" t="str">
            <v>Цех 82</v>
          </cell>
        </row>
      </sheetData>
      <sheetData sheetId="21">
        <row r="1">
          <cell r="A1" t="str">
            <v>Цех 110</v>
          </cell>
        </row>
      </sheetData>
      <sheetData sheetId="22">
        <row r="1">
          <cell r="A1" t="str">
            <v>Цех 144</v>
          </cell>
        </row>
      </sheetData>
      <sheetData sheetId="23">
        <row r="1">
          <cell r="A1" t="str">
            <v>Цех 145</v>
          </cell>
        </row>
      </sheetData>
      <sheetData sheetId="24">
        <row r="1">
          <cell r="A1" t="str">
            <v>Цех 1</v>
          </cell>
        </row>
      </sheetData>
      <sheetData sheetId="25">
        <row r="1">
          <cell r="A1" t="str">
            <v>Цех 2</v>
          </cell>
        </row>
      </sheetData>
      <sheetData sheetId="26">
        <row r="1">
          <cell r="A1" t="str">
            <v>Цех 5</v>
          </cell>
        </row>
      </sheetData>
      <sheetData sheetId="27">
        <row r="1">
          <cell r="A1" t="str">
            <v>Цех 22</v>
          </cell>
        </row>
      </sheetData>
      <sheetData sheetId="28">
        <row r="1">
          <cell r="A1" t="str">
            <v>Цех 76</v>
          </cell>
        </row>
      </sheetData>
      <sheetData sheetId="29">
        <row r="1">
          <cell r="A1" t="str">
            <v>Цех 82</v>
          </cell>
        </row>
      </sheetData>
      <sheetData sheetId="30">
        <row r="1">
          <cell r="A1" t="str">
            <v>Цех 110</v>
          </cell>
        </row>
      </sheetData>
      <sheetData sheetId="31">
        <row r="1">
          <cell r="A1" t="str">
            <v>Цех 144</v>
          </cell>
        </row>
      </sheetData>
      <sheetData sheetId="32">
        <row r="1">
          <cell r="A1" t="str">
            <v>Цех 145</v>
          </cell>
        </row>
      </sheetData>
      <sheetData sheetId="33">
        <row r="1">
          <cell r="A1" t="str">
            <v>Цех 160</v>
          </cell>
        </row>
      </sheetData>
      <sheetData sheetId="34">
        <row r="1">
          <cell r="A1" t="str">
            <v>Цех 200</v>
          </cell>
        </row>
      </sheetData>
      <sheetData sheetId="35"/>
      <sheetData sheetId="36">
        <row r="19">
          <cell r="FP19">
            <v>9775.3079587829161</v>
          </cell>
        </row>
      </sheetData>
      <sheetData sheetId="37"/>
      <sheetData sheetId="38">
        <row r="8">
          <cell r="A8" t="str">
            <v>OC-1</v>
          </cell>
        </row>
      </sheetData>
      <sheetData sheetId="39"/>
      <sheetData sheetId="40"/>
      <sheetData sheetId="41"/>
      <sheetData sheetId="42"/>
      <sheetData sheetId="43"/>
      <sheetData sheetId="44">
        <row r="5">
          <cell r="C5" t="str">
            <v xml:space="preserve">ООО "Завод Полимеров КЧХК" </v>
          </cell>
        </row>
      </sheetData>
      <sheetData sheetId="45"/>
      <sheetData sheetId="46"/>
      <sheetData sheetId="47"/>
      <sheetData sheetId="48"/>
      <sheetData sheetId="49"/>
      <sheetData sheetId="50">
        <row r="5">
          <cell r="C5" t="str">
            <v xml:space="preserve">ООО "Завод Полимеров КЧХК" </v>
          </cell>
        </row>
      </sheetData>
      <sheetData sheetId="51"/>
      <sheetData sheetId="52"/>
      <sheetData sheetId="53"/>
      <sheetData sheetId="54"/>
      <sheetData sheetId="55">
        <row r="5">
          <cell r="C5" t="str">
            <v xml:space="preserve">ООО "Завод Полимеров КЧХК" </v>
          </cell>
        </row>
      </sheetData>
      <sheetData sheetId="56"/>
      <sheetData sheetId="57"/>
      <sheetData sheetId="58"/>
      <sheetData sheetId="59"/>
      <sheetData sheetId="60"/>
      <sheetData sheetId="61"/>
      <sheetData sheetId="62"/>
      <sheetData sheetId="63"/>
      <sheetData sheetId="64"/>
      <sheetData sheetId="65"/>
      <sheetData sheetId="66"/>
      <sheetData sheetId="67"/>
      <sheetData sheetId="68">
        <row r="1">
          <cell r="A1" t="str">
            <v>Цех 2</v>
          </cell>
        </row>
      </sheetData>
      <sheetData sheetId="69">
        <row r="14">
          <cell r="C14" t="str">
            <v>Фтористый водород из шпата 95%</v>
          </cell>
        </row>
      </sheetData>
      <sheetData sheetId="70">
        <row r="14">
          <cell r="C14" t="str">
            <v>Фтористый водород из шпата 95%</v>
          </cell>
        </row>
      </sheetData>
      <sheetData sheetId="71">
        <row r="1">
          <cell r="A1" t="str">
            <v>Цех 110</v>
          </cell>
        </row>
      </sheetData>
      <sheetData sheetId="72"/>
      <sheetData sheetId="73"/>
      <sheetData sheetId="74"/>
      <sheetData sheetId="75"/>
      <sheetData sheetId="76"/>
      <sheetData sheetId="77"/>
      <sheetData sheetId="78" refreshError="1"/>
      <sheetData sheetId="79" refreshError="1"/>
      <sheetData sheetId="8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RAS)"/>
      <sheetName val="DCF USD"/>
      <sheetName val="DCF"/>
      <sheetName val="BS"/>
      <sheetName val="P&amp;L"/>
      <sheetName val="P&amp;L (RAS)"/>
      <sheetName val="CFS"/>
      <sheetName val="Other Assumptions"/>
      <sheetName val="Revenue and Expenses Assumption"/>
      <sheetName val="Expenses"/>
      <sheetName val="Revenues"/>
      <sheetName val="CapEx"/>
      <sheetName val="Debt Schedule"/>
      <sheetName val="WACC"/>
      <sheetName val="Graph"/>
      <sheetName val="BS _RAS_"/>
      <sheetName val="Справочник"/>
      <sheetName val="свод"/>
      <sheetName val="Лист1"/>
      <sheetName val="БДР"/>
      <sheetName val="Journals"/>
      <sheetName val="БСС-2"/>
    </sheetNames>
    <sheetDataSet>
      <sheetData sheetId="0" refreshError="1">
        <row r="2">
          <cell r="A2">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
    </sheet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гнозы_кварт"/>
      <sheetName val="БДР"/>
      <sheetName val="Смета "/>
      <sheetName val="ГВС и О"/>
      <sheetName val="з_пл"/>
      <sheetName val="#ССЫЛКА"/>
      <sheetName val="Регистр по 20"/>
      <sheetName val="comps"/>
      <sheetName val="Lots1127"/>
      <sheetName val="Inf"/>
      <sheetName val="PagD"/>
      <sheetName val="цена реал-ии"/>
      <sheetName val="Смета_"/>
      <sheetName val="ГВС_и_О"/>
      <sheetName val="Регистр_по_20"/>
      <sheetName val="цена_реал-ии"/>
      <sheetName val="ИД"/>
      <sheetName val="коэф"/>
      <sheetName val="tariffs"/>
      <sheetName val=" "/>
      <sheetName val="отгр ГОК"/>
      <sheetName val="#REF"/>
      <sheetName val="Условия"/>
      <sheetName val="Данные"/>
      <sheetName val="цены"/>
      <sheetName val="mutual"/>
      <sheetName val="Inventories as of 03.20"/>
    </sheetNames>
    <sheetDataSet>
      <sheetData sheetId="0" refreshError="1"/>
      <sheetData sheetId="1"/>
      <sheetData sheetId="2"/>
      <sheetData sheetId="3"/>
      <sheetData sheetId="4"/>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График"/>
      <sheetName val="Модель"/>
    </sheetNames>
    <sheetDataSet>
      <sheetData sheetId="0" refreshError="1"/>
      <sheetData sheetId="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О"/>
      <sheetName val="Разное"/>
      <sheetName val="Пояснения"/>
      <sheetName val="План. РН"/>
      <sheetName val="Остатки"/>
      <sheetName val="План"/>
      <sheetName val="Вспомогат"/>
      <sheetName val="Потр в энерг"/>
      <sheetName val="Лимиты"/>
      <sheetName val="BS (RAS)"/>
      <sheetName val="условия"/>
      <sheetName val="Исходные"/>
    </sheetNames>
    <sheetDataSet>
      <sheetData sheetId="0" refreshError="1"/>
      <sheetData sheetId="1">
        <row r="2">
          <cell r="A2" t="str">
            <v>Прутки из никеля и кремнистого никеля марка НП</v>
          </cell>
        </row>
        <row r="3">
          <cell r="A3" t="str">
            <v>Медь стружка</v>
          </cell>
        </row>
        <row r="5">
          <cell r="A5" t="str">
            <v>Графит малозольный</v>
          </cell>
        </row>
        <row r="6">
          <cell r="A6" t="str">
            <v>Графит измельченный</v>
          </cell>
        </row>
        <row r="7">
          <cell r="A7" t="str">
            <v>Графит искуственный зернистый</v>
          </cell>
        </row>
        <row r="9">
          <cell r="A9" t="str">
            <v>Магний фтористый модифицированный (МФМ), марка Б</v>
          </cell>
        </row>
        <row r="10">
          <cell r="A10" t="str">
            <v>Катализатор ГИПХ 55</v>
          </cell>
        </row>
      </sheetData>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k"/>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главление"/>
      <sheetName val="Классиф_"/>
      <sheetName val="Классиф"/>
      <sheetName val="ОСВ"/>
      <sheetName val="таблица_реорг"/>
      <sheetName val="ОВ (счет 79)"/>
      <sheetName val="F01"/>
      <sheetName val="F02"/>
      <sheetName val="ОС"/>
      <sheetName val="НА"/>
      <sheetName val="ДЗ"/>
      <sheetName val="Капитал"/>
      <sheetName val="КЗ"/>
      <sheetName val="Налоги"/>
      <sheetName val="КВ"/>
      <sheetName val="ТМЦ"/>
      <sheetName val="Расходы"/>
      <sheetName val="Доходы"/>
      <sheetName val="ФВ"/>
      <sheetName val="Расходы_ДВАЭА"/>
      <sheetName val="ДС_МСБУ"/>
      <sheetName val="Внутрихолд"/>
      <sheetName val="Доп инфо"/>
      <sheetName val="Налоговая декларация"/>
      <sheetName val="ДИ"/>
      <sheetName val="Фин_коэф"/>
      <sheetName val="Форма №2 бюджет"/>
      <sheetName val="Пояснительная записка"/>
      <sheetName val="F03"/>
      <sheetName val="F04"/>
      <sheetName val="F05"/>
      <sheetName val="CHART_IAS"/>
      <sheetName val="OUTPUT"/>
      <sheetName val="ЗС"/>
      <sheetName val="НАЛ.97г.пр.Нат."/>
      <sheetName val="Регистр по 20"/>
      <sheetName val="GAAP"/>
      <sheetName val="Информация"/>
      <sheetName val="прогнозы_кварт"/>
      <sheetName val="ОВ_(счет_79)"/>
      <sheetName val="Доп_инфо"/>
      <sheetName val="Налоговая_декларация"/>
      <sheetName val="Форма_№2_бюджет"/>
      <sheetName val="Пояснительная_записка"/>
      <sheetName val="НАЛ_97г_пр_Нат_"/>
      <sheetName val="ОВ_(счет_79)1"/>
      <sheetName val="Доп_инфо1"/>
      <sheetName val="Налоговая_декларация1"/>
      <sheetName val="Форма_№2_бюджет1"/>
      <sheetName val="Пояснительная_записка1"/>
      <sheetName val="НАЛ_97г_пр_Нат_1"/>
    </sheetNames>
    <sheetDataSet>
      <sheetData sheetId="0" refreshError="1">
        <row r="8">
          <cell r="AC8">
            <v>10000</v>
          </cell>
        </row>
        <row r="44">
          <cell r="E44" t="e">
            <v>#VALUE!</v>
          </cell>
        </row>
      </sheetData>
      <sheetData sheetId="1" refreshError="1">
        <row r="90">
          <cell r="B90" t="str">
            <v>LIBOR</v>
          </cell>
        </row>
        <row r="91">
          <cell r="B91" t="str">
            <v>STIBOR</v>
          </cell>
        </row>
        <row r="92">
          <cell r="B92" t="str">
            <v>FIBOR</v>
          </cell>
        </row>
        <row r="93">
          <cell r="B93" t="str">
            <v>EURIBOR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Д"/>
      <sheetName val="Июль план"/>
      <sheetName val="Баланс ПФ"/>
      <sheetName val="Движ п ф"/>
      <sheetName val="ФОТ"/>
      <sheetName val="Сметы"/>
      <sheetName val="Калькуляции ПФ "/>
      <sheetName val="Распред по переделам"/>
      <sheetName val="Распр.усл.пост.расходов"/>
      <sheetName val="Рентабельность"/>
      <sheetName val="Калькуляции ГП"/>
      <sheetName val="Расчет себестоимости остатков "/>
      <sheetName val="Сводный БДР (по элем)"/>
      <sheetName val="Лист1"/>
      <sheetName val="БДР НВТИ (по статьям)"/>
      <sheetName val="цены"/>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d_01"/>
      <sheetName val="gen_cr_01"/>
      <sheetName val="Лист3"/>
    </sheetNames>
    <sheetDataSet>
      <sheetData sheetId="0" refreshError="1"/>
      <sheetData sheetId="1" refreshError="1"/>
      <sheetData sheetId="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Пр-во"/>
      <sheetName val="Проект"/>
      <sheetName val="SPR"/>
    </sheetNames>
    <sheetDataSet>
      <sheetData sheetId="0" refreshError="1"/>
      <sheetData sheetId="1" refreshError="1"/>
      <sheetData sheetId="2"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sheetNames>
    <sheetDataSet>
      <sheetData sheetId="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гр ГОК"/>
      <sheetName val="пр-во ГОК"/>
      <sheetName val="БДР Пр-во ГОК"/>
      <sheetName val="отгрузки с З."/>
      <sheetName val="фин рез ГОК"/>
      <sheetName val=" Сводка натЯнварь 02"/>
      <sheetName val="Сводка январь"/>
      <sheetName val="БДР план"/>
      <sheetName val="БДР янв. ф. оконч."/>
      <sheetName val="БДР факт"/>
      <sheetName val="АХР ТД янв.02"/>
      <sheetName val="БДР"/>
      <sheetName val="ИД"/>
      <sheetName val="Показ.Эфф.Инвест."/>
      <sheetName val="отгр_ГОК"/>
      <sheetName val="пр-во_ГОК"/>
      <sheetName val="БДР_Пр-во_ГОК"/>
      <sheetName val="отгрузки_с_З_"/>
      <sheetName val="фин_рез_ГОК"/>
      <sheetName val="_Сводка_натЯнварь_02"/>
      <sheetName val="Сводка_январь"/>
      <sheetName val="БДР_план"/>
      <sheetName val="БДР_янв__ф__оконч_"/>
      <sheetName val="БДР_факт"/>
      <sheetName val="АХР_ТД_янв_02"/>
      <sheetName val="Показ_Эфф_Инвест_"/>
      <sheetName val="отгр_ГОК1"/>
      <sheetName val="пр-во_ГОК1"/>
      <sheetName val="БДР_Пр-во_ГОК1"/>
      <sheetName val="отгрузки_с_З_1"/>
      <sheetName val="фин_рез_ГОК1"/>
      <sheetName val="_Сводка_натЯнварь_021"/>
      <sheetName val="Сводка_январь1"/>
      <sheetName val="БДР_план1"/>
      <sheetName val="БДР_янв__ф__оконч_1"/>
      <sheetName val="БДР_факт1"/>
      <sheetName val="АХР_ТД_янв_021"/>
      <sheetName val="Показ_Эфф_Инвест_1"/>
      <sheetName val="цены_азот"/>
      <sheetName val="цены"/>
      <sheetName val="mutual"/>
      <sheetName val="ГОК фин рез январь"/>
      <sheetName val="МСФО"/>
      <sheetName val="Lots1127"/>
      <sheetName val="Master Inputs Start here"/>
      <sheetName val="Model"/>
      <sheetName val="Лист2"/>
      <sheetName val="план"/>
      <sheetName val="Курсы"/>
      <sheetName val="d_pok"/>
      <sheetName val="Осущ.затраты"/>
      <sheetName val="Условия"/>
      <sheetName val="отгр_ГОК2"/>
      <sheetName val="пр-во_ГОК2"/>
      <sheetName val="БДР_Пр-во_ГОК2"/>
      <sheetName val="отгрузки_с_З_2"/>
      <sheetName val="фин_рез_ГОК2"/>
      <sheetName val="_Сводка_натЯнварь_022"/>
      <sheetName val="Сводка_январь2"/>
      <sheetName val="БДР_план2"/>
      <sheetName val="БДР_янв__ф__оконч_2"/>
      <sheetName val="БДР_факт2"/>
      <sheetName val="АХР_ТД_янв_022"/>
      <sheetName val="Показ_Эфф_Инвест_2"/>
      <sheetName val="Осущ_затраты"/>
      <sheetName val="ГОК_фин_рез_январь"/>
      <sheetName val="Master_Inputs_Start_here"/>
      <sheetName val="отгр_ГОК3"/>
      <sheetName val="пр-во_ГОК3"/>
      <sheetName val="БДР_Пр-во_ГОК3"/>
      <sheetName val="отгрузки_с_З_3"/>
      <sheetName val="фин_рез_ГОК3"/>
      <sheetName val="_Сводка_натЯнварь_023"/>
      <sheetName val="Сводка_январь3"/>
      <sheetName val="БДР_план3"/>
      <sheetName val="БДР_янв__ф__оконч_3"/>
      <sheetName val="БДР_факт3"/>
      <sheetName val="АХР_ТД_янв_023"/>
      <sheetName val="Показ_Эфф_Инвест_3"/>
      <sheetName val="Осущ_затраты1"/>
      <sheetName val="ГОК_фин_рез_январь1"/>
      <sheetName val="Master_Inputs_Start_here1"/>
      <sheetName val="cash-flow (V)"/>
      <sheetName val="Лист3"/>
    </sheetNames>
    <sheetDataSet>
      <sheetData sheetId="0" refreshError="1">
        <row r="4">
          <cell r="A4">
            <v>30.69</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ow r="4">
          <cell r="A4">
            <v>30.69</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лассиф"/>
      <sheetName val="ОСВ"/>
      <sheetName val="Внутрихолд"/>
      <sheetName val="Классиф_"/>
      <sheetName val="Оглавление"/>
      <sheetName val="таблица_реорг"/>
      <sheetName val="ОВ (счет 79)"/>
      <sheetName val="F01"/>
      <sheetName val="F02"/>
      <sheetName val="ОС"/>
      <sheetName val="НА"/>
      <sheetName val="ДЗ"/>
      <sheetName val="Капитал"/>
      <sheetName val="КЗ"/>
      <sheetName val="Налоги"/>
      <sheetName val="КВ"/>
      <sheetName val="ТМЦ"/>
      <sheetName val="Расходы"/>
      <sheetName val="Доходы"/>
      <sheetName val="ФВ"/>
      <sheetName val="Расходы_ДВАЭА"/>
      <sheetName val="ДС_МСБУ"/>
      <sheetName val="Доп инфо"/>
      <sheetName val="Налоговая декларация"/>
      <sheetName val="ДИ"/>
      <sheetName val="Фин_коэф"/>
      <sheetName val="Форма №2 бюджет"/>
      <sheetName val="Пояснительная записка"/>
      <sheetName val="F03"/>
      <sheetName val="F04"/>
      <sheetName val="F05"/>
      <sheetName val="CHART_IAS"/>
      <sheetName val="OUTPUT"/>
      <sheetName val="GAAP"/>
      <sheetName val="ЗС"/>
      <sheetName val="НАЛ.97г.пр.Нат."/>
      <sheetName val="Регистр по 20"/>
      <sheetName val="Информация"/>
      <sheetName val="ОВ_(счет_79)"/>
      <sheetName val="Доп_инфо"/>
      <sheetName val="Налоговая_декларация"/>
      <sheetName val="Форма_№2_бюджет"/>
      <sheetName val="Пояснительная_записка"/>
      <sheetName val="ОВ_(счет_79)1"/>
      <sheetName val="Доп_инфо1"/>
      <sheetName val="Налоговая_декларация1"/>
      <sheetName val="Форма_№2_бюджет1"/>
      <sheetName val="Пояснительная_записка1"/>
      <sheetName val="прогнозы_кварт"/>
    </sheetNames>
    <sheetDataSet>
      <sheetData sheetId="0" refreshError="1">
        <row r="94">
          <cell r="A94">
            <v>600103</v>
          </cell>
        </row>
        <row r="95">
          <cell r="A95">
            <v>600104</v>
          </cell>
        </row>
        <row r="96">
          <cell r="A96">
            <v>600203</v>
          </cell>
        </row>
        <row r="97">
          <cell r="A97">
            <v>600204</v>
          </cell>
        </row>
        <row r="98">
          <cell r="A98">
            <v>600303</v>
          </cell>
        </row>
        <row r="99">
          <cell r="A99">
            <v>600304</v>
          </cell>
        </row>
        <row r="100">
          <cell r="A100">
            <v>600403</v>
          </cell>
        </row>
        <row r="101">
          <cell r="A101">
            <v>600404</v>
          </cell>
        </row>
        <row r="102">
          <cell r="A102">
            <v>600503</v>
          </cell>
        </row>
        <row r="103">
          <cell r="A103">
            <v>600603</v>
          </cell>
        </row>
        <row r="104">
          <cell r="A104">
            <v>600703</v>
          </cell>
        </row>
        <row r="105">
          <cell r="A105">
            <v>600803</v>
          </cell>
        </row>
        <row r="106">
          <cell r="A106">
            <v>600903</v>
          </cell>
        </row>
        <row r="107">
          <cell r="A107">
            <v>600904</v>
          </cell>
        </row>
        <row r="108">
          <cell r="A108">
            <v>601003</v>
          </cell>
        </row>
        <row r="109">
          <cell r="A109">
            <v>601103</v>
          </cell>
        </row>
        <row r="110">
          <cell r="A110">
            <v>601222</v>
          </cell>
        </row>
        <row r="111">
          <cell r="A111">
            <v>601223</v>
          </cell>
        </row>
        <row r="112">
          <cell r="A112">
            <v>601303</v>
          </cell>
        </row>
        <row r="113">
          <cell r="A113">
            <v>601304</v>
          </cell>
        </row>
        <row r="114">
          <cell r="A114">
            <v>620101</v>
          </cell>
        </row>
        <row r="115">
          <cell r="A115">
            <v>620103</v>
          </cell>
        </row>
        <row r="116">
          <cell r="A116" t="str">
            <v>620201д</v>
          </cell>
        </row>
        <row r="117">
          <cell r="A117" t="str">
            <v>620201к</v>
          </cell>
        </row>
        <row r="118">
          <cell r="A118">
            <v>620203</v>
          </cell>
        </row>
        <row r="119">
          <cell r="A119">
            <v>620301</v>
          </cell>
        </row>
        <row r="120">
          <cell r="A120">
            <v>620303</v>
          </cell>
        </row>
        <row r="121">
          <cell r="A121" t="str">
            <v>620304д</v>
          </cell>
        </row>
        <row r="122">
          <cell r="A122" t="str">
            <v>620304к</v>
          </cell>
        </row>
        <row r="123">
          <cell r="A123">
            <v>620305</v>
          </cell>
        </row>
        <row r="124">
          <cell r="A124">
            <v>620401</v>
          </cell>
        </row>
        <row r="125">
          <cell r="A125">
            <v>620403</v>
          </cell>
        </row>
        <row r="126">
          <cell r="A126" t="str">
            <v>620404д</v>
          </cell>
        </row>
        <row r="127">
          <cell r="A127" t="str">
            <v>620404к</v>
          </cell>
        </row>
        <row r="128">
          <cell r="A128">
            <v>620405</v>
          </cell>
        </row>
        <row r="129">
          <cell r="A129">
            <v>620501</v>
          </cell>
        </row>
        <row r="130">
          <cell r="A130">
            <v>620501</v>
          </cell>
        </row>
        <row r="131">
          <cell r="A131">
            <v>620503</v>
          </cell>
        </row>
        <row r="132">
          <cell r="A132">
            <v>620504</v>
          </cell>
        </row>
        <row r="133">
          <cell r="A133">
            <v>620603</v>
          </cell>
        </row>
        <row r="134">
          <cell r="A134">
            <v>620701</v>
          </cell>
        </row>
        <row r="135">
          <cell r="A135">
            <v>620703</v>
          </cell>
        </row>
        <row r="136">
          <cell r="A136" t="str">
            <v>620704д</v>
          </cell>
        </row>
        <row r="137">
          <cell r="A137" t="str">
            <v>620704к</v>
          </cell>
        </row>
        <row r="138">
          <cell r="A138">
            <v>620705</v>
          </cell>
        </row>
        <row r="139">
          <cell r="A139">
            <v>620801</v>
          </cell>
        </row>
        <row r="140">
          <cell r="A140">
            <v>620802</v>
          </cell>
        </row>
        <row r="141">
          <cell r="A141">
            <v>750100</v>
          </cell>
        </row>
        <row r="142">
          <cell r="A142" t="str">
            <v>710000д</v>
          </cell>
        </row>
        <row r="143">
          <cell r="A143" t="str">
            <v>710000к</v>
          </cell>
        </row>
        <row r="144">
          <cell r="A144" t="str">
            <v>730000д</v>
          </cell>
        </row>
        <row r="145">
          <cell r="A145" t="str">
            <v>730000к</v>
          </cell>
        </row>
        <row r="146">
          <cell r="A146" t="str">
            <v>760100д</v>
          </cell>
        </row>
        <row r="147">
          <cell r="A147" t="str">
            <v>760100к</v>
          </cell>
        </row>
        <row r="148">
          <cell r="A148" t="str">
            <v>760200д</v>
          </cell>
        </row>
        <row r="149">
          <cell r="A149" t="str">
            <v>760200к</v>
          </cell>
        </row>
        <row r="150">
          <cell r="A150" t="str">
            <v>760300д</v>
          </cell>
        </row>
        <row r="151">
          <cell r="A151" t="str">
            <v>760300к</v>
          </cell>
        </row>
        <row r="152">
          <cell r="A152" t="str">
            <v>760400д</v>
          </cell>
        </row>
        <row r="153">
          <cell r="A153" t="str">
            <v>760400к</v>
          </cell>
        </row>
        <row r="154">
          <cell r="A154" t="str">
            <v>760500д</v>
          </cell>
        </row>
        <row r="155">
          <cell r="A155" t="str">
            <v>760500к</v>
          </cell>
        </row>
        <row r="156">
          <cell r="A156" t="str">
            <v>760600д</v>
          </cell>
        </row>
        <row r="157">
          <cell r="A157" t="str">
            <v>760600к</v>
          </cell>
        </row>
        <row r="158">
          <cell r="A158" t="str">
            <v>760700д</v>
          </cell>
        </row>
        <row r="159">
          <cell r="A159" t="str">
            <v>760700к</v>
          </cell>
        </row>
        <row r="160">
          <cell r="A160" t="str">
            <v>760800д</v>
          </cell>
        </row>
        <row r="161">
          <cell r="A161" t="str">
            <v>760800к</v>
          </cell>
        </row>
        <row r="162">
          <cell r="A162" t="str">
            <v>760900д</v>
          </cell>
        </row>
        <row r="163">
          <cell r="A163" t="str">
            <v>760900к</v>
          </cell>
        </row>
        <row r="164">
          <cell r="A164" t="str">
            <v>761000д</v>
          </cell>
        </row>
        <row r="165">
          <cell r="A165" t="str">
            <v>761000к</v>
          </cell>
        </row>
        <row r="166">
          <cell r="A166" t="str">
            <v>761101д</v>
          </cell>
        </row>
        <row r="167">
          <cell r="A167" t="str">
            <v>761101к</v>
          </cell>
        </row>
        <row r="168">
          <cell r="A168" t="str">
            <v>761102д</v>
          </cell>
        </row>
        <row r="169">
          <cell r="A169" t="str">
            <v>761102к</v>
          </cell>
        </row>
        <row r="170">
          <cell r="A170" t="str">
            <v>761201д</v>
          </cell>
        </row>
        <row r="171">
          <cell r="A171" t="str">
            <v>761201к</v>
          </cell>
        </row>
        <row r="172">
          <cell r="A172" t="str">
            <v>761202д</v>
          </cell>
        </row>
        <row r="173">
          <cell r="A173" t="str">
            <v>761202к</v>
          </cell>
        </row>
        <row r="174">
          <cell r="A174" t="str">
            <v>761203д</v>
          </cell>
        </row>
        <row r="175">
          <cell r="A175" t="str">
            <v>761203к</v>
          </cell>
        </row>
        <row r="176">
          <cell r="A176" t="str">
            <v>761300д</v>
          </cell>
        </row>
        <row r="177">
          <cell r="A177" t="str">
            <v>761300к</v>
          </cell>
        </row>
        <row r="178">
          <cell r="A178" t="str">
            <v>761400д</v>
          </cell>
        </row>
        <row r="179">
          <cell r="A179" t="str">
            <v>761400к</v>
          </cell>
        </row>
        <row r="180">
          <cell r="A180" t="str">
            <v>761500д</v>
          </cell>
        </row>
        <row r="181">
          <cell r="A181" t="str">
            <v>761500к</v>
          </cell>
        </row>
        <row r="182">
          <cell r="A182" t="str">
            <v>761600д</v>
          </cell>
        </row>
        <row r="183">
          <cell r="A183" t="str">
            <v>761600к</v>
          </cell>
        </row>
        <row r="184">
          <cell r="A184" t="str">
            <v>761701д</v>
          </cell>
        </row>
        <row r="185">
          <cell r="A185" t="str">
            <v>761701к</v>
          </cell>
        </row>
        <row r="186">
          <cell r="A186" t="str">
            <v>761702д</v>
          </cell>
        </row>
        <row r="187">
          <cell r="A187" t="str">
            <v>761702к</v>
          </cell>
        </row>
        <row r="188">
          <cell r="A188" t="str">
            <v>761703д</v>
          </cell>
        </row>
        <row r="189">
          <cell r="A189" t="str">
            <v>761703к</v>
          </cell>
        </row>
        <row r="190">
          <cell r="A190" t="str">
            <v>761704д</v>
          </cell>
        </row>
        <row r="191">
          <cell r="A191" t="str">
            <v>761704к</v>
          </cell>
        </row>
        <row r="192">
          <cell r="A192" t="str">
            <v>761705д</v>
          </cell>
        </row>
        <row r="193">
          <cell r="A193" t="str">
            <v>761705к</v>
          </cell>
        </row>
        <row r="194">
          <cell r="A194" t="str">
            <v>761706д</v>
          </cell>
        </row>
        <row r="195">
          <cell r="A195" t="str">
            <v>761706к</v>
          </cell>
        </row>
        <row r="196">
          <cell r="A196" t="str">
            <v>761707д</v>
          </cell>
        </row>
        <row r="197">
          <cell r="A197" t="str">
            <v>761707к</v>
          </cell>
        </row>
        <row r="198">
          <cell r="A198" t="str">
            <v>761708д</v>
          </cell>
        </row>
        <row r="199">
          <cell r="A199" t="str">
            <v>761708к</v>
          </cell>
        </row>
        <row r="200">
          <cell r="A200" t="str">
            <v>761801д</v>
          </cell>
        </row>
        <row r="201">
          <cell r="A201" t="str">
            <v>761801к</v>
          </cell>
        </row>
        <row r="202">
          <cell r="A202" t="str">
            <v>761802д</v>
          </cell>
        </row>
        <row r="203">
          <cell r="A203" t="str">
            <v>761802к</v>
          </cell>
        </row>
        <row r="204">
          <cell r="A204" t="str">
            <v>761803д</v>
          </cell>
        </row>
        <row r="205">
          <cell r="A205" t="str">
            <v>761803к</v>
          </cell>
        </row>
        <row r="206">
          <cell r="A206" t="str">
            <v>762000д</v>
          </cell>
        </row>
        <row r="207">
          <cell r="A207" t="str">
            <v>762000к</v>
          </cell>
        </row>
        <row r="208">
          <cell r="A208" t="str">
            <v>762100д</v>
          </cell>
        </row>
        <row r="209">
          <cell r="A209" t="str">
            <v>762100к</v>
          </cell>
        </row>
        <row r="210">
          <cell r="A210" t="str">
            <v>762200д</v>
          </cell>
        </row>
        <row r="211">
          <cell r="A211" t="str">
            <v>762200к</v>
          </cell>
        </row>
      </sheetData>
      <sheetData sheetId="1" refreshError="1">
        <row r="8">
          <cell r="F8">
            <v>0</v>
          </cell>
          <cell r="AC8">
            <v>10000</v>
          </cell>
        </row>
        <row r="9">
          <cell r="AC9">
            <v>10100</v>
          </cell>
        </row>
        <row r="10">
          <cell r="AC10">
            <v>10200</v>
          </cell>
        </row>
        <row r="11">
          <cell r="AC11">
            <v>20000</v>
          </cell>
        </row>
        <row r="12">
          <cell r="AC12">
            <v>30000</v>
          </cell>
        </row>
        <row r="13">
          <cell r="AC13">
            <v>30100</v>
          </cell>
        </row>
        <row r="14">
          <cell r="AC14">
            <v>30200</v>
          </cell>
        </row>
        <row r="15">
          <cell r="AC15">
            <v>40000</v>
          </cell>
        </row>
        <row r="16">
          <cell r="AC16">
            <v>40100</v>
          </cell>
        </row>
        <row r="17">
          <cell r="AC17">
            <v>40200</v>
          </cell>
        </row>
        <row r="18">
          <cell r="AC18">
            <v>40300</v>
          </cell>
        </row>
        <row r="19">
          <cell r="AC19">
            <v>40400</v>
          </cell>
        </row>
        <row r="20">
          <cell r="AC20">
            <v>40500</v>
          </cell>
        </row>
        <row r="21">
          <cell r="AC21">
            <v>40600</v>
          </cell>
        </row>
        <row r="22">
          <cell r="AC22">
            <v>50000</v>
          </cell>
        </row>
        <row r="23">
          <cell r="AC23">
            <v>50100</v>
          </cell>
        </row>
        <row r="24">
          <cell r="AC24">
            <v>50200</v>
          </cell>
        </row>
        <row r="25">
          <cell r="AC25">
            <v>50300</v>
          </cell>
        </row>
        <row r="26">
          <cell r="AC26">
            <v>50500</v>
          </cell>
        </row>
        <row r="27">
          <cell r="AC27">
            <v>70000</v>
          </cell>
        </row>
        <row r="28">
          <cell r="AC28">
            <v>70100</v>
          </cell>
        </row>
        <row r="29">
          <cell r="AC29">
            <v>70101</v>
          </cell>
        </row>
        <row r="30">
          <cell r="AC30">
            <v>70102</v>
          </cell>
        </row>
        <row r="31">
          <cell r="AC31">
            <v>70200</v>
          </cell>
        </row>
        <row r="32">
          <cell r="AC32">
            <v>70201</v>
          </cell>
        </row>
        <row r="33">
          <cell r="AC33">
            <v>70202</v>
          </cell>
        </row>
        <row r="34">
          <cell r="AC34">
            <v>70300</v>
          </cell>
        </row>
        <row r="35">
          <cell r="AC35">
            <v>70301</v>
          </cell>
        </row>
        <row r="36">
          <cell r="AC36">
            <v>70302</v>
          </cell>
        </row>
        <row r="37">
          <cell r="AC37">
            <v>70400</v>
          </cell>
        </row>
        <row r="38">
          <cell r="AC38">
            <v>70401</v>
          </cell>
        </row>
        <row r="39">
          <cell r="AC39">
            <v>70402</v>
          </cell>
        </row>
        <row r="40">
          <cell r="AC40">
            <v>80000</v>
          </cell>
        </row>
        <row r="41">
          <cell r="AC41">
            <v>80100</v>
          </cell>
        </row>
        <row r="42">
          <cell r="AC42">
            <v>80200</v>
          </cell>
        </row>
        <row r="43">
          <cell r="AC43">
            <v>80300</v>
          </cell>
        </row>
        <row r="44">
          <cell r="AC44">
            <v>80301</v>
          </cell>
        </row>
        <row r="45">
          <cell r="AC45">
            <v>80302</v>
          </cell>
        </row>
        <row r="46">
          <cell r="AC46">
            <v>80303</v>
          </cell>
        </row>
        <row r="47">
          <cell r="AC47">
            <v>80304</v>
          </cell>
        </row>
        <row r="48">
          <cell r="AC48">
            <v>80305</v>
          </cell>
        </row>
        <row r="49">
          <cell r="AC49">
            <v>80306</v>
          </cell>
        </row>
        <row r="50">
          <cell r="AC50">
            <v>80307</v>
          </cell>
        </row>
        <row r="51">
          <cell r="AC51">
            <v>80400</v>
          </cell>
        </row>
        <row r="52">
          <cell r="AC52">
            <v>80401</v>
          </cell>
        </row>
        <row r="53">
          <cell r="AC53">
            <v>80402</v>
          </cell>
        </row>
        <row r="54">
          <cell r="AC54">
            <v>80403</v>
          </cell>
        </row>
        <row r="55">
          <cell r="AC55">
            <v>80404</v>
          </cell>
        </row>
        <row r="56">
          <cell r="AC56">
            <v>80405</v>
          </cell>
        </row>
        <row r="57">
          <cell r="AC57">
            <v>80406</v>
          </cell>
        </row>
        <row r="58">
          <cell r="AC58">
            <v>80407</v>
          </cell>
        </row>
        <row r="59">
          <cell r="AC59">
            <v>80500</v>
          </cell>
        </row>
        <row r="60">
          <cell r="AC60">
            <v>80600</v>
          </cell>
        </row>
        <row r="61">
          <cell r="AC61">
            <v>80700</v>
          </cell>
        </row>
        <row r="62">
          <cell r="AC62">
            <v>80800</v>
          </cell>
        </row>
        <row r="63">
          <cell r="AC63">
            <v>80900</v>
          </cell>
        </row>
        <row r="64">
          <cell r="AC64">
            <v>81000</v>
          </cell>
        </row>
        <row r="65">
          <cell r="AC65">
            <v>81100</v>
          </cell>
        </row>
        <row r="66">
          <cell r="AC66">
            <v>81300</v>
          </cell>
        </row>
        <row r="67">
          <cell r="AC67">
            <v>81400</v>
          </cell>
        </row>
        <row r="68">
          <cell r="AC68">
            <v>81500</v>
          </cell>
        </row>
        <row r="69">
          <cell r="AC69">
            <v>82100</v>
          </cell>
        </row>
        <row r="70">
          <cell r="AC70">
            <v>82200</v>
          </cell>
        </row>
        <row r="71">
          <cell r="AC71">
            <v>82300</v>
          </cell>
        </row>
        <row r="72">
          <cell r="AC72">
            <v>82301</v>
          </cell>
        </row>
        <row r="73">
          <cell r="AC73">
            <v>82302</v>
          </cell>
        </row>
        <row r="74">
          <cell r="AC74">
            <v>82303</v>
          </cell>
        </row>
        <row r="75">
          <cell r="AC75">
            <v>82304</v>
          </cell>
        </row>
        <row r="76">
          <cell r="AC76">
            <v>82305</v>
          </cell>
        </row>
        <row r="77">
          <cell r="AC77">
            <v>82306</v>
          </cell>
        </row>
        <row r="78">
          <cell r="AC78">
            <v>82307</v>
          </cell>
        </row>
        <row r="79">
          <cell r="AC79">
            <v>82400</v>
          </cell>
        </row>
        <row r="80">
          <cell r="AC80">
            <v>82401</v>
          </cell>
        </row>
        <row r="81">
          <cell r="AC81">
            <v>82402</v>
          </cell>
        </row>
        <row r="82">
          <cell r="AC82">
            <v>82403</v>
          </cell>
        </row>
        <row r="83">
          <cell r="AC83">
            <v>82404</v>
          </cell>
        </row>
        <row r="84">
          <cell r="AC84">
            <v>82405</v>
          </cell>
        </row>
        <row r="85">
          <cell r="AC85">
            <v>82406</v>
          </cell>
        </row>
        <row r="86">
          <cell r="AC86">
            <v>82407</v>
          </cell>
        </row>
        <row r="87">
          <cell r="AC87">
            <v>82500</v>
          </cell>
        </row>
        <row r="88">
          <cell r="AC88">
            <v>82600</v>
          </cell>
        </row>
        <row r="89">
          <cell r="AC89">
            <v>82700</v>
          </cell>
        </row>
        <row r="90">
          <cell r="AC90">
            <v>82800</v>
          </cell>
        </row>
        <row r="91">
          <cell r="AC91">
            <v>82900</v>
          </cell>
        </row>
        <row r="92">
          <cell r="AC92">
            <v>83000</v>
          </cell>
        </row>
        <row r="93">
          <cell r="AC93">
            <v>83100</v>
          </cell>
        </row>
        <row r="94">
          <cell r="AC94">
            <v>83500</v>
          </cell>
        </row>
        <row r="95">
          <cell r="AC95">
            <v>100000</v>
          </cell>
        </row>
        <row r="96">
          <cell r="AC96">
            <v>100100</v>
          </cell>
        </row>
        <row r="97">
          <cell r="AC97">
            <v>100101</v>
          </cell>
        </row>
        <row r="98">
          <cell r="AC98">
            <v>100102</v>
          </cell>
        </row>
        <row r="99">
          <cell r="AC99">
            <v>100200</v>
          </cell>
        </row>
        <row r="100">
          <cell r="AC100">
            <v>100300</v>
          </cell>
        </row>
        <row r="101">
          <cell r="AC101">
            <v>100500</v>
          </cell>
        </row>
        <row r="102">
          <cell r="AC102">
            <v>100600</v>
          </cell>
        </row>
        <row r="103">
          <cell r="AC103">
            <v>100700</v>
          </cell>
        </row>
        <row r="104">
          <cell r="AC104">
            <v>100800</v>
          </cell>
        </row>
        <row r="105">
          <cell r="AC105">
            <v>100801</v>
          </cell>
        </row>
        <row r="106">
          <cell r="AC106">
            <v>100802</v>
          </cell>
        </row>
        <row r="107">
          <cell r="AC107">
            <v>100803</v>
          </cell>
        </row>
        <row r="108">
          <cell r="AC108">
            <v>100900</v>
          </cell>
        </row>
        <row r="109">
          <cell r="AC109">
            <v>100901</v>
          </cell>
        </row>
        <row r="110">
          <cell r="AC110">
            <v>100902</v>
          </cell>
        </row>
        <row r="111">
          <cell r="AC111">
            <v>100903</v>
          </cell>
        </row>
        <row r="112">
          <cell r="AC112">
            <v>101000</v>
          </cell>
        </row>
        <row r="113">
          <cell r="AC113">
            <v>101100</v>
          </cell>
        </row>
        <row r="114">
          <cell r="AC114">
            <v>110000</v>
          </cell>
        </row>
        <row r="115">
          <cell r="AC115">
            <v>140000</v>
          </cell>
        </row>
        <row r="116">
          <cell r="AC116">
            <v>140100</v>
          </cell>
        </row>
        <row r="117">
          <cell r="AC117">
            <v>140200</v>
          </cell>
        </row>
        <row r="118">
          <cell r="AC118">
            <v>140300</v>
          </cell>
        </row>
        <row r="119">
          <cell r="AC119">
            <v>150000</v>
          </cell>
        </row>
        <row r="120">
          <cell r="AC120">
            <v>150100</v>
          </cell>
        </row>
        <row r="121">
          <cell r="AC121">
            <v>150101</v>
          </cell>
        </row>
        <row r="122">
          <cell r="AC122">
            <v>150102</v>
          </cell>
        </row>
        <row r="123">
          <cell r="AC123">
            <v>150200</v>
          </cell>
        </row>
        <row r="124">
          <cell r="AC124">
            <v>150300</v>
          </cell>
        </row>
        <row r="125">
          <cell r="AC125">
            <v>150500</v>
          </cell>
        </row>
        <row r="126">
          <cell r="AC126">
            <v>150600</v>
          </cell>
        </row>
        <row r="127">
          <cell r="AC127">
            <v>150800</v>
          </cell>
        </row>
        <row r="128">
          <cell r="AC128">
            <v>150900</v>
          </cell>
        </row>
        <row r="129">
          <cell r="AC129">
            <v>150901</v>
          </cell>
        </row>
        <row r="130">
          <cell r="AC130">
            <v>150902</v>
          </cell>
        </row>
        <row r="131">
          <cell r="AC131">
            <v>150903</v>
          </cell>
        </row>
        <row r="132">
          <cell r="AC132">
            <v>151000</v>
          </cell>
        </row>
        <row r="133">
          <cell r="AC133">
            <v>151001</v>
          </cell>
        </row>
        <row r="134">
          <cell r="AC134">
            <v>151002</v>
          </cell>
        </row>
        <row r="135">
          <cell r="AC135">
            <v>160000</v>
          </cell>
        </row>
        <row r="136">
          <cell r="AC136">
            <v>160100</v>
          </cell>
        </row>
        <row r="137">
          <cell r="AC137">
            <v>160101</v>
          </cell>
        </row>
        <row r="138">
          <cell r="AC138">
            <v>160102</v>
          </cell>
        </row>
        <row r="139">
          <cell r="AC139">
            <v>160200</v>
          </cell>
        </row>
        <row r="140">
          <cell r="AC140">
            <v>160300</v>
          </cell>
        </row>
        <row r="141">
          <cell r="AC141">
            <v>160500</v>
          </cell>
        </row>
        <row r="142">
          <cell r="AC142">
            <v>160600</v>
          </cell>
        </row>
        <row r="143">
          <cell r="AC143">
            <v>160800</v>
          </cell>
        </row>
        <row r="144">
          <cell r="AC144">
            <v>160900</v>
          </cell>
        </row>
        <row r="145">
          <cell r="AC145">
            <v>160901</v>
          </cell>
        </row>
        <row r="146">
          <cell r="AC146">
            <v>160902</v>
          </cell>
        </row>
        <row r="147">
          <cell r="AC147">
            <v>160903</v>
          </cell>
        </row>
        <row r="148">
          <cell r="AC148">
            <v>161000</v>
          </cell>
        </row>
        <row r="149">
          <cell r="AC149">
            <v>161001</v>
          </cell>
        </row>
        <row r="150">
          <cell r="AC150">
            <v>161002</v>
          </cell>
        </row>
        <row r="151">
          <cell r="AC151">
            <v>190000</v>
          </cell>
        </row>
        <row r="152">
          <cell r="AC152">
            <v>190100</v>
          </cell>
        </row>
        <row r="153">
          <cell r="AC153">
            <v>190200</v>
          </cell>
        </row>
        <row r="154">
          <cell r="AC154">
            <v>190300</v>
          </cell>
        </row>
        <row r="155">
          <cell r="AC155">
            <v>190400</v>
          </cell>
        </row>
        <row r="156">
          <cell r="AC156">
            <v>190500</v>
          </cell>
        </row>
        <row r="157">
          <cell r="AC157">
            <v>190600</v>
          </cell>
        </row>
        <row r="158">
          <cell r="AC158">
            <v>190700</v>
          </cell>
        </row>
        <row r="159">
          <cell r="AC159">
            <v>190800</v>
          </cell>
        </row>
        <row r="160">
          <cell r="AC160">
            <v>190900</v>
          </cell>
        </row>
        <row r="161">
          <cell r="AC161">
            <v>191000</v>
          </cell>
        </row>
        <row r="162">
          <cell r="AC162">
            <v>191001</v>
          </cell>
        </row>
        <row r="163">
          <cell r="AC163">
            <v>191002</v>
          </cell>
        </row>
        <row r="164">
          <cell r="AC164">
            <v>191100</v>
          </cell>
        </row>
        <row r="165">
          <cell r="AC165">
            <v>191101</v>
          </cell>
        </row>
        <row r="166">
          <cell r="AC166">
            <v>191102</v>
          </cell>
        </row>
        <row r="167">
          <cell r="AC167">
            <v>191500</v>
          </cell>
        </row>
        <row r="168">
          <cell r="AC168">
            <v>191501</v>
          </cell>
        </row>
        <row r="169">
          <cell r="AC169">
            <v>191502</v>
          </cell>
        </row>
        <row r="170">
          <cell r="AC170">
            <v>191503</v>
          </cell>
        </row>
        <row r="171">
          <cell r="AC171">
            <v>191504</v>
          </cell>
        </row>
        <row r="172">
          <cell r="AC172">
            <v>191505</v>
          </cell>
        </row>
        <row r="173">
          <cell r="AC173">
            <v>191506</v>
          </cell>
        </row>
        <row r="174">
          <cell r="AC174">
            <v>191507</v>
          </cell>
        </row>
        <row r="175">
          <cell r="AC175">
            <v>191508</v>
          </cell>
        </row>
        <row r="176">
          <cell r="AC176">
            <v>191509</v>
          </cell>
        </row>
        <row r="177">
          <cell r="AC177">
            <v>191510</v>
          </cell>
        </row>
        <row r="178">
          <cell r="AC178">
            <v>191511</v>
          </cell>
        </row>
        <row r="179">
          <cell r="AC179">
            <v>200000</v>
          </cell>
        </row>
        <row r="180">
          <cell r="AC180">
            <v>200100</v>
          </cell>
        </row>
        <row r="181">
          <cell r="AC181">
            <v>200200</v>
          </cell>
        </row>
        <row r="182">
          <cell r="AC182">
            <v>200400</v>
          </cell>
        </row>
        <row r="183">
          <cell r="AC183">
            <v>200500</v>
          </cell>
        </row>
        <row r="184">
          <cell r="AC184">
            <v>200600</v>
          </cell>
        </row>
        <row r="185">
          <cell r="AC185">
            <v>200700</v>
          </cell>
        </row>
        <row r="186">
          <cell r="AC186">
            <v>200800</v>
          </cell>
        </row>
        <row r="187">
          <cell r="AC187">
            <v>201000</v>
          </cell>
        </row>
        <row r="188">
          <cell r="AC188">
            <v>201100</v>
          </cell>
        </row>
        <row r="189">
          <cell r="AC189">
            <v>201200</v>
          </cell>
        </row>
        <row r="190">
          <cell r="AC190">
            <v>201300</v>
          </cell>
        </row>
        <row r="191">
          <cell r="AC191">
            <v>201400</v>
          </cell>
        </row>
        <row r="192">
          <cell r="AC192">
            <v>201500</v>
          </cell>
        </row>
        <row r="193">
          <cell r="AC193">
            <v>201600</v>
          </cell>
        </row>
        <row r="194">
          <cell r="AC194">
            <v>201700</v>
          </cell>
        </row>
        <row r="195">
          <cell r="AC195">
            <v>201800</v>
          </cell>
        </row>
        <row r="196">
          <cell r="AC196">
            <v>201900</v>
          </cell>
        </row>
        <row r="197">
          <cell r="AC197">
            <v>202000</v>
          </cell>
        </row>
        <row r="198">
          <cell r="AC198">
            <v>202100</v>
          </cell>
        </row>
        <row r="199">
          <cell r="AC199">
            <v>202200</v>
          </cell>
        </row>
        <row r="200">
          <cell r="AC200">
            <v>202300</v>
          </cell>
        </row>
        <row r="201">
          <cell r="AC201">
            <v>202400</v>
          </cell>
        </row>
        <row r="202">
          <cell r="AC202">
            <v>202500</v>
          </cell>
        </row>
        <row r="203">
          <cell r="AC203">
            <v>202600</v>
          </cell>
        </row>
        <row r="204">
          <cell r="AC204">
            <v>202700</v>
          </cell>
        </row>
        <row r="205">
          <cell r="AC205">
            <v>202800</v>
          </cell>
        </row>
        <row r="206">
          <cell r="AC206">
            <v>202900</v>
          </cell>
        </row>
        <row r="207">
          <cell r="AC207">
            <v>203000</v>
          </cell>
        </row>
        <row r="208">
          <cell r="AC208">
            <v>203100</v>
          </cell>
        </row>
        <row r="209">
          <cell r="AC209">
            <v>230000</v>
          </cell>
        </row>
        <row r="210">
          <cell r="AC210">
            <v>230100</v>
          </cell>
        </row>
        <row r="211">
          <cell r="AC211">
            <v>230200</v>
          </cell>
        </row>
        <row r="212">
          <cell r="AC212">
            <v>230300</v>
          </cell>
        </row>
        <row r="213">
          <cell r="AC213">
            <v>230400</v>
          </cell>
        </row>
        <row r="214">
          <cell r="AC214">
            <v>230401</v>
          </cell>
        </row>
        <row r="215">
          <cell r="AC215">
            <v>230500</v>
          </cell>
        </row>
        <row r="216">
          <cell r="AC216">
            <v>230600</v>
          </cell>
        </row>
        <row r="217">
          <cell r="AC217">
            <v>230700</v>
          </cell>
        </row>
        <row r="218">
          <cell r="AC218">
            <v>230701</v>
          </cell>
        </row>
        <row r="219">
          <cell r="AC219">
            <v>230800</v>
          </cell>
        </row>
        <row r="220">
          <cell r="AC220">
            <v>230900</v>
          </cell>
        </row>
        <row r="221">
          <cell r="AC221">
            <v>231000</v>
          </cell>
        </row>
        <row r="222">
          <cell r="AC222">
            <v>231100</v>
          </cell>
        </row>
        <row r="223">
          <cell r="AC223">
            <v>231200</v>
          </cell>
        </row>
        <row r="224">
          <cell r="AC224">
            <v>232200</v>
          </cell>
        </row>
        <row r="225">
          <cell r="AC225">
            <v>280000</v>
          </cell>
        </row>
        <row r="226">
          <cell r="AC226">
            <v>290000</v>
          </cell>
        </row>
        <row r="227">
          <cell r="AC227">
            <v>290100</v>
          </cell>
        </row>
        <row r="228">
          <cell r="AC228">
            <v>290200</v>
          </cell>
        </row>
        <row r="229">
          <cell r="AC229">
            <v>290300</v>
          </cell>
        </row>
        <row r="230">
          <cell r="AC230">
            <v>290400</v>
          </cell>
        </row>
        <row r="231">
          <cell r="AC231">
            <v>290500</v>
          </cell>
        </row>
        <row r="232">
          <cell r="AC232">
            <v>290600</v>
          </cell>
        </row>
        <row r="233">
          <cell r="AC233">
            <v>290700</v>
          </cell>
        </row>
        <row r="234">
          <cell r="AC234">
            <v>290800</v>
          </cell>
        </row>
        <row r="235">
          <cell r="AC235">
            <v>290900</v>
          </cell>
        </row>
        <row r="236">
          <cell r="AC236">
            <v>292200</v>
          </cell>
        </row>
        <row r="237">
          <cell r="AC237">
            <v>300000</v>
          </cell>
        </row>
        <row r="238">
          <cell r="AC238">
            <v>300100</v>
          </cell>
        </row>
        <row r="239">
          <cell r="AC239">
            <v>300101</v>
          </cell>
        </row>
        <row r="240">
          <cell r="AC240">
            <v>300102</v>
          </cell>
        </row>
        <row r="241">
          <cell r="AC241">
            <v>300103</v>
          </cell>
        </row>
        <row r="242">
          <cell r="AC242">
            <v>300104</v>
          </cell>
        </row>
        <row r="243">
          <cell r="AC243">
            <v>300105</v>
          </cell>
        </row>
        <row r="244">
          <cell r="AC244">
            <v>300106</v>
          </cell>
        </row>
        <row r="245">
          <cell r="AC245">
            <v>300107</v>
          </cell>
        </row>
        <row r="246">
          <cell r="AC246">
            <v>300108</v>
          </cell>
        </row>
        <row r="247">
          <cell r="AC247">
            <v>300109</v>
          </cell>
        </row>
        <row r="248">
          <cell r="AC248">
            <v>300110</v>
          </cell>
        </row>
        <row r="249">
          <cell r="AC249">
            <v>300111</v>
          </cell>
        </row>
        <row r="250">
          <cell r="AC250">
            <v>300112</v>
          </cell>
        </row>
        <row r="251">
          <cell r="AC251">
            <v>300113</v>
          </cell>
        </row>
        <row r="252">
          <cell r="AC252">
            <v>300114</v>
          </cell>
        </row>
        <row r="253">
          <cell r="AC253">
            <v>300115</v>
          </cell>
        </row>
        <row r="254">
          <cell r="AC254">
            <v>300116</v>
          </cell>
        </row>
        <row r="255">
          <cell r="AC255">
            <v>300117</v>
          </cell>
        </row>
        <row r="256">
          <cell r="AC256">
            <v>300118</v>
          </cell>
        </row>
        <row r="257">
          <cell r="AC257">
            <v>300119</v>
          </cell>
        </row>
        <row r="258">
          <cell r="AC258">
            <v>300120</v>
          </cell>
        </row>
        <row r="259">
          <cell r="AC259">
            <v>300121</v>
          </cell>
        </row>
        <row r="260">
          <cell r="AC260">
            <v>300122</v>
          </cell>
        </row>
        <row r="261">
          <cell r="AC261">
            <v>300123</v>
          </cell>
        </row>
        <row r="262">
          <cell r="AC262">
            <v>300124</v>
          </cell>
        </row>
        <row r="263">
          <cell r="AC263">
            <v>300125</v>
          </cell>
        </row>
        <row r="264">
          <cell r="AC264">
            <v>300200</v>
          </cell>
        </row>
        <row r="265">
          <cell r="AC265">
            <v>300201</v>
          </cell>
        </row>
        <row r="266">
          <cell r="AC266">
            <v>300202</v>
          </cell>
        </row>
        <row r="267">
          <cell r="AC267">
            <v>300203</v>
          </cell>
        </row>
        <row r="268">
          <cell r="AC268">
            <v>300204</v>
          </cell>
        </row>
        <row r="269">
          <cell r="AC269">
            <v>300205</v>
          </cell>
        </row>
        <row r="270">
          <cell r="AC270">
            <v>300206</v>
          </cell>
        </row>
        <row r="271">
          <cell r="AC271">
            <v>300207</v>
          </cell>
        </row>
        <row r="272">
          <cell r="AC272">
            <v>300208</v>
          </cell>
        </row>
        <row r="273">
          <cell r="AC273">
            <v>300209</v>
          </cell>
        </row>
        <row r="274">
          <cell r="AC274">
            <v>300210</v>
          </cell>
        </row>
        <row r="275">
          <cell r="AC275">
            <v>300211</v>
          </cell>
        </row>
        <row r="276">
          <cell r="AC276">
            <v>300212</v>
          </cell>
        </row>
        <row r="277">
          <cell r="AC277">
            <v>300213</v>
          </cell>
        </row>
        <row r="278">
          <cell r="AC278">
            <v>300214</v>
          </cell>
        </row>
        <row r="279">
          <cell r="AC279">
            <v>300215</v>
          </cell>
        </row>
        <row r="280">
          <cell r="AC280">
            <v>300216</v>
          </cell>
        </row>
        <row r="281">
          <cell r="AC281">
            <v>300217</v>
          </cell>
        </row>
        <row r="282">
          <cell r="AC282">
            <v>300218</v>
          </cell>
        </row>
        <row r="283">
          <cell r="AC283">
            <v>300219</v>
          </cell>
        </row>
        <row r="284">
          <cell r="AC284">
            <v>300220</v>
          </cell>
        </row>
        <row r="285">
          <cell r="AC285">
            <v>300221</v>
          </cell>
        </row>
        <row r="286">
          <cell r="AC286">
            <v>300222</v>
          </cell>
        </row>
        <row r="287">
          <cell r="AC287">
            <v>300223</v>
          </cell>
        </row>
        <row r="288">
          <cell r="AC288">
            <v>300224</v>
          </cell>
        </row>
        <row r="289">
          <cell r="AC289">
            <v>300225</v>
          </cell>
        </row>
        <row r="290">
          <cell r="AC290">
            <v>300226</v>
          </cell>
        </row>
        <row r="291">
          <cell r="AC291">
            <v>300227</v>
          </cell>
        </row>
        <row r="292">
          <cell r="AC292">
            <v>300228</v>
          </cell>
        </row>
        <row r="293">
          <cell r="AC293">
            <v>300229</v>
          </cell>
        </row>
        <row r="294">
          <cell r="AC294">
            <v>300230</v>
          </cell>
        </row>
        <row r="295">
          <cell r="AC295">
            <v>300231</v>
          </cell>
        </row>
        <row r="296">
          <cell r="AC296">
            <v>300232</v>
          </cell>
        </row>
        <row r="297">
          <cell r="AC297">
            <v>300233</v>
          </cell>
        </row>
        <row r="298">
          <cell r="AC298">
            <v>300234</v>
          </cell>
        </row>
        <row r="299">
          <cell r="AC299">
            <v>300235</v>
          </cell>
        </row>
        <row r="300">
          <cell r="AC300">
            <v>300236</v>
          </cell>
        </row>
        <row r="301">
          <cell r="AC301">
            <v>300237</v>
          </cell>
        </row>
        <row r="302">
          <cell r="AC302">
            <v>300238</v>
          </cell>
        </row>
        <row r="303">
          <cell r="AC303">
            <v>300239</v>
          </cell>
        </row>
        <row r="304">
          <cell r="AC304">
            <v>300240</v>
          </cell>
        </row>
        <row r="305">
          <cell r="AC305">
            <v>300241</v>
          </cell>
        </row>
        <row r="306">
          <cell r="AC306">
            <v>300242</v>
          </cell>
        </row>
        <row r="307">
          <cell r="AC307">
            <v>300243</v>
          </cell>
        </row>
        <row r="308">
          <cell r="AC308">
            <v>300244</v>
          </cell>
        </row>
        <row r="309">
          <cell r="AC309">
            <v>300245</v>
          </cell>
        </row>
        <row r="310">
          <cell r="AC310">
            <v>300246</v>
          </cell>
        </row>
        <row r="311">
          <cell r="AC311">
            <v>300247</v>
          </cell>
        </row>
        <row r="312">
          <cell r="AC312">
            <v>310000</v>
          </cell>
        </row>
        <row r="313">
          <cell r="AC313">
            <v>310100</v>
          </cell>
        </row>
        <row r="314">
          <cell r="AC314">
            <v>310200</v>
          </cell>
        </row>
        <row r="315">
          <cell r="AC315">
            <v>310300</v>
          </cell>
        </row>
        <row r="316">
          <cell r="AC316">
            <v>310400</v>
          </cell>
        </row>
        <row r="317">
          <cell r="AC317">
            <v>320000</v>
          </cell>
        </row>
        <row r="318">
          <cell r="AC318">
            <v>320100</v>
          </cell>
        </row>
        <row r="319">
          <cell r="AC319">
            <v>320200</v>
          </cell>
        </row>
        <row r="320">
          <cell r="AC320">
            <v>320300</v>
          </cell>
        </row>
        <row r="321">
          <cell r="AC321">
            <v>320400</v>
          </cell>
        </row>
        <row r="322">
          <cell r="AC322">
            <v>320500</v>
          </cell>
        </row>
        <row r="323">
          <cell r="AC323">
            <v>320600</v>
          </cell>
        </row>
        <row r="324">
          <cell r="AC324">
            <v>320700</v>
          </cell>
        </row>
        <row r="325">
          <cell r="AC325">
            <v>320800</v>
          </cell>
        </row>
        <row r="326">
          <cell r="AC326">
            <v>330000</v>
          </cell>
        </row>
        <row r="327">
          <cell r="AC327">
            <v>330100</v>
          </cell>
        </row>
        <row r="328">
          <cell r="AC328">
            <v>330200</v>
          </cell>
        </row>
        <row r="329">
          <cell r="AC329">
            <v>330300</v>
          </cell>
        </row>
        <row r="330">
          <cell r="AC330">
            <v>330400</v>
          </cell>
        </row>
        <row r="331">
          <cell r="AC331">
            <v>330500</v>
          </cell>
        </row>
        <row r="332">
          <cell r="AC332">
            <v>330600</v>
          </cell>
        </row>
        <row r="333">
          <cell r="AC333">
            <v>330700</v>
          </cell>
        </row>
        <row r="334">
          <cell r="AC334">
            <v>330800</v>
          </cell>
        </row>
        <row r="335">
          <cell r="AC335">
            <v>330900</v>
          </cell>
        </row>
        <row r="336">
          <cell r="AC336">
            <v>331000</v>
          </cell>
        </row>
        <row r="337">
          <cell r="AC337">
            <v>331001</v>
          </cell>
        </row>
        <row r="338">
          <cell r="AC338">
            <v>331002</v>
          </cell>
        </row>
        <row r="339">
          <cell r="AC339">
            <v>331100</v>
          </cell>
        </row>
        <row r="340">
          <cell r="AC340">
            <v>331200</v>
          </cell>
        </row>
        <row r="341">
          <cell r="AC341">
            <v>331300</v>
          </cell>
        </row>
        <row r="342">
          <cell r="AC342">
            <v>331400</v>
          </cell>
        </row>
        <row r="343">
          <cell r="AC343">
            <v>331500</v>
          </cell>
        </row>
        <row r="344">
          <cell r="AC344">
            <v>331600</v>
          </cell>
        </row>
        <row r="345">
          <cell r="AC345">
            <v>331700</v>
          </cell>
        </row>
        <row r="346">
          <cell r="AC346">
            <v>331800</v>
          </cell>
        </row>
        <row r="347">
          <cell r="AC347">
            <v>331900</v>
          </cell>
        </row>
        <row r="348">
          <cell r="AC348">
            <v>332000</v>
          </cell>
        </row>
        <row r="349">
          <cell r="AC349">
            <v>332100</v>
          </cell>
        </row>
        <row r="350">
          <cell r="AC350">
            <v>332200</v>
          </cell>
        </row>
        <row r="351">
          <cell r="AC351">
            <v>332300</v>
          </cell>
        </row>
        <row r="352">
          <cell r="AC352">
            <v>332400</v>
          </cell>
        </row>
        <row r="353">
          <cell r="AC353">
            <v>332500</v>
          </cell>
        </row>
        <row r="354">
          <cell r="AC354">
            <v>332600</v>
          </cell>
        </row>
        <row r="355">
          <cell r="AC355">
            <v>332700</v>
          </cell>
        </row>
        <row r="356">
          <cell r="AC356">
            <v>332800</v>
          </cell>
        </row>
        <row r="357">
          <cell r="AC357">
            <v>332900</v>
          </cell>
        </row>
        <row r="358">
          <cell r="AC358">
            <v>333000</v>
          </cell>
        </row>
        <row r="359">
          <cell r="AC359">
            <v>333100</v>
          </cell>
        </row>
        <row r="360">
          <cell r="AC360">
            <v>410000</v>
          </cell>
        </row>
        <row r="361">
          <cell r="AC361">
            <v>410100</v>
          </cell>
        </row>
        <row r="362">
          <cell r="AC362">
            <v>410101</v>
          </cell>
        </row>
        <row r="363">
          <cell r="AC363">
            <v>410102</v>
          </cell>
        </row>
        <row r="364">
          <cell r="AC364">
            <v>410200</v>
          </cell>
        </row>
        <row r="365">
          <cell r="AC365">
            <v>410201</v>
          </cell>
        </row>
        <row r="366">
          <cell r="AC366">
            <v>410202</v>
          </cell>
        </row>
        <row r="367">
          <cell r="AC367">
            <v>420000</v>
          </cell>
        </row>
        <row r="368">
          <cell r="AC368">
            <v>420201</v>
          </cell>
        </row>
        <row r="369">
          <cell r="AC369">
            <v>420202</v>
          </cell>
        </row>
        <row r="370">
          <cell r="AC370">
            <v>430000</v>
          </cell>
        </row>
        <row r="371">
          <cell r="AC371">
            <v>440000</v>
          </cell>
        </row>
        <row r="372">
          <cell r="AC372">
            <v>440100</v>
          </cell>
        </row>
        <row r="373">
          <cell r="AC373">
            <v>440101</v>
          </cell>
        </row>
        <row r="374">
          <cell r="AC374">
            <v>440102</v>
          </cell>
        </row>
        <row r="375">
          <cell r="AC375">
            <v>440200</v>
          </cell>
        </row>
        <row r="376">
          <cell r="AC376">
            <v>440201</v>
          </cell>
        </row>
        <row r="377">
          <cell r="AC377">
            <v>440202</v>
          </cell>
        </row>
        <row r="378">
          <cell r="AC378">
            <v>450000</v>
          </cell>
        </row>
        <row r="379">
          <cell r="AC379">
            <v>450100</v>
          </cell>
        </row>
        <row r="380">
          <cell r="AC380">
            <v>450200</v>
          </cell>
        </row>
        <row r="381">
          <cell r="AC381">
            <v>460000</v>
          </cell>
        </row>
        <row r="382">
          <cell r="AC382">
            <v>500000</v>
          </cell>
        </row>
        <row r="383">
          <cell r="AC383">
            <v>500100</v>
          </cell>
        </row>
        <row r="384">
          <cell r="AC384">
            <v>500200</v>
          </cell>
        </row>
        <row r="385">
          <cell r="AC385">
            <v>500201</v>
          </cell>
        </row>
        <row r="386">
          <cell r="AC386">
            <v>500202</v>
          </cell>
        </row>
        <row r="387">
          <cell r="AC387">
            <v>500300</v>
          </cell>
        </row>
        <row r="388">
          <cell r="AC388">
            <v>500400</v>
          </cell>
        </row>
        <row r="389">
          <cell r="AC389">
            <v>500500</v>
          </cell>
        </row>
        <row r="390">
          <cell r="AC390">
            <v>510000</v>
          </cell>
        </row>
        <row r="391">
          <cell r="AC391">
            <v>510100</v>
          </cell>
        </row>
        <row r="392">
          <cell r="AC392">
            <v>510200</v>
          </cell>
        </row>
        <row r="393">
          <cell r="AC393">
            <v>510300</v>
          </cell>
        </row>
        <row r="394">
          <cell r="AC394">
            <v>520000</v>
          </cell>
        </row>
        <row r="395">
          <cell r="AC395">
            <v>520100</v>
          </cell>
        </row>
        <row r="396">
          <cell r="AC396">
            <v>520101</v>
          </cell>
        </row>
        <row r="397">
          <cell r="AC397">
            <v>520102</v>
          </cell>
        </row>
        <row r="398">
          <cell r="AC398">
            <v>520103</v>
          </cell>
        </row>
        <row r="399">
          <cell r="AC399">
            <v>520200</v>
          </cell>
        </row>
        <row r="400">
          <cell r="AC400">
            <v>550000</v>
          </cell>
        </row>
        <row r="401">
          <cell r="AC401">
            <v>550100</v>
          </cell>
        </row>
        <row r="402">
          <cell r="AC402">
            <v>550200</v>
          </cell>
        </row>
        <row r="403">
          <cell r="AC403">
            <v>550300</v>
          </cell>
        </row>
        <row r="404">
          <cell r="AC404">
            <v>550301</v>
          </cell>
        </row>
        <row r="405">
          <cell r="AC405">
            <v>550302</v>
          </cell>
        </row>
        <row r="406">
          <cell r="AC406">
            <v>550400</v>
          </cell>
        </row>
        <row r="407">
          <cell r="AC407">
            <v>550500</v>
          </cell>
        </row>
        <row r="408">
          <cell r="AC408">
            <v>550600</v>
          </cell>
        </row>
        <row r="409">
          <cell r="AC409">
            <v>550700</v>
          </cell>
        </row>
        <row r="410">
          <cell r="AC410">
            <v>570000</v>
          </cell>
        </row>
        <row r="411">
          <cell r="AC411">
            <v>570100</v>
          </cell>
        </row>
        <row r="412">
          <cell r="AC412">
            <v>570101</v>
          </cell>
        </row>
        <row r="413">
          <cell r="AC413">
            <v>570102</v>
          </cell>
        </row>
        <row r="414">
          <cell r="AC414">
            <v>570200</v>
          </cell>
        </row>
        <row r="415">
          <cell r="AC415">
            <v>580000</v>
          </cell>
        </row>
        <row r="416">
          <cell r="AC416">
            <v>580100</v>
          </cell>
        </row>
        <row r="417">
          <cell r="AC417">
            <v>580101</v>
          </cell>
        </row>
        <row r="418">
          <cell r="AC418">
            <v>580102</v>
          </cell>
        </row>
        <row r="419">
          <cell r="AC419">
            <v>580103</v>
          </cell>
        </row>
        <row r="420">
          <cell r="AC420">
            <v>580104</v>
          </cell>
        </row>
        <row r="421">
          <cell r="AC421">
            <v>580105</v>
          </cell>
        </row>
        <row r="422">
          <cell r="AC422">
            <v>580106</v>
          </cell>
        </row>
        <row r="423">
          <cell r="AC423">
            <v>580107</v>
          </cell>
        </row>
        <row r="424">
          <cell r="AC424">
            <v>580108</v>
          </cell>
        </row>
        <row r="425">
          <cell r="AC425">
            <v>580200</v>
          </cell>
        </row>
        <row r="426">
          <cell r="AC426">
            <v>580201</v>
          </cell>
        </row>
        <row r="427">
          <cell r="AC427">
            <v>580202</v>
          </cell>
        </row>
        <row r="428">
          <cell r="AC428">
            <v>580203</v>
          </cell>
        </row>
        <row r="429">
          <cell r="AC429">
            <v>580204</v>
          </cell>
        </row>
        <row r="430">
          <cell r="AC430">
            <v>580208</v>
          </cell>
        </row>
        <row r="431">
          <cell r="AC431">
            <v>590000</v>
          </cell>
        </row>
        <row r="432">
          <cell r="AC432">
            <v>590100</v>
          </cell>
        </row>
        <row r="433">
          <cell r="AC433">
            <v>590101</v>
          </cell>
        </row>
        <row r="434">
          <cell r="AC434">
            <v>590102</v>
          </cell>
        </row>
        <row r="435">
          <cell r="AC435">
            <v>590103</v>
          </cell>
        </row>
        <row r="436">
          <cell r="AC436">
            <v>590104</v>
          </cell>
        </row>
        <row r="437">
          <cell r="AC437">
            <v>590200</v>
          </cell>
        </row>
        <row r="438">
          <cell r="AC438">
            <v>600000</v>
          </cell>
        </row>
        <row r="439">
          <cell r="AC439">
            <v>600100</v>
          </cell>
        </row>
        <row r="440">
          <cell r="AC440">
            <v>600101</v>
          </cell>
        </row>
        <row r="441">
          <cell r="AC441">
            <v>600102</v>
          </cell>
        </row>
        <row r="442">
          <cell r="AC442">
            <v>600103</v>
          </cell>
        </row>
        <row r="443">
          <cell r="AC443">
            <v>600104</v>
          </cell>
        </row>
        <row r="444">
          <cell r="AC444">
            <v>600105</v>
          </cell>
        </row>
        <row r="445">
          <cell r="AC445">
            <v>600106</v>
          </cell>
        </row>
        <row r="446">
          <cell r="AC446">
            <v>600107</v>
          </cell>
        </row>
        <row r="447">
          <cell r="AC447">
            <v>600108</v>
          </cell>
        </row>
        <row r="448">
          <cell r="AC448">
            <v>600109</v>
          </cell>
        </row>
        <row r="449">
          <cell r="AC449">
            <v>600200</v>
          </cell>
        </row>
        <row r="450">
          <cell r="AC450">
            <v>600201</v>
          </cell>
        </row>
        <row r="451">
          <cell r="AC451">
            <v>600202</v>
          </cell>
        </row>
        <row r="452">
          <cell r="AC452">
            <v>600203</v>
          </cell>
        </row>
        <row r="453">
          <cell r="AC453">
            <v>600204</v>
          </cell>
        </row>
        <row r="454">
          <cell r="AC454">
            <v>600205</v>
          </cell>
        </row>
        <row r="455">
          <cell r="AC455">
            <v>600206</v>
          </cell>
        </row>
        <row r="456">
          <cell r="AC456">
            <v>600300</v>
          </cell>
        </row>
        <row r="457">
          <cell r="AC457">
            <v>600301</v>
          </cell>
        </row>
        <row r="458">
          <cell r="AC458">
            <v>600302</v>
          </cell>
        </row>
        <row r="459">
          <cell r="AC459">
            <v>600303</v>
          </cell>
        </row>
        <row r="460">
          <cell r="AC460">
            <v>600304</v>
          </cell>
        </row>
        <row r="461">
          <cell r="AC461">
            <v>600305</v>
          </cell>
        </row>
        <row r="462">
          <cell r="AC462">
            <v>600306</v>
          </cell>
        </row>
        <row r="463">
          <cell r="AC463">
            <v>600307</v>
          </cell>
        </row>
        <row r="464">
          <cell r="AC464">
            <v>600308</v>
          </cell>
        </row>
        <row r="465">
          <cell r="AC465">
            <v>600309</v>
          </cell>
        </row>
        <row r="466">
          <cell r="AC466">
            <v>600400</v>
          </cell>
        </row>
        <row r="467">
          <cell r="AC467">
            <v>600401</v>
          </cell>
        </row>
        <row r="468">
          <cell r="AC468">
            <v>600402</v>
          </cell>
        </row>
        <row r="469">
          <cell r="AC469">
            <v>600403</v>
          </cell>
        </row>
        <row r="470">
          <cell r="AC470">
            <v>600404</v>
          </cell>
        </row>
        <row r="471">
          <cell r="AC471">
            <v>600405</v>
          </cell>
        </row>
        <row r="472">
          <cell r="AC472">
            <v>600406</v>
          </cell>
        </row>
        <row r="473">
          <cell r="AC473">
            <v>600407</v>
          </cell>
        </row>
        <row r="474">
          <cell r="AC474">
            <v>600408</v>
          </cell>
        </row>
        <row r="475">
          <cell r="AC475">
            <v>600409</v>
          </cell>
        </row>
        <row r="476">
          <cell r="AC476">
            <v>600500</v>
          </cell>
        </row>
        <row r="477">
          <cell r="AC477">
            <v>600501</v>
          </cell>
        </row>
        <row r="478">
          <cell r="AC478">
            <v>600503</v>
          </cell>
        </row>
        <row r="479">
          <cell r="AC479">
            <v>600505</v>
          </cell>
        </row>
        <row r="480">
          <cell r="AC480">
            <v>600600</v>
          </cell>
        </row>
        <row r="481">
          <cell r="AC481">
            <v>600601</v>
          </cell>
        </row>
        <row r="482">
          <cell r="AC482">
            <v>600603</v>
          </cell>
        </row>
        <row r="483">
          <cell r="AC483">
            <v>600605</v>
          </cell>
        </row>
        <row r="484">
          <cell r="AC484">
            <v>600700</v>
          </cell>
        </row>
        <row r="485">
          <cell r="AC485">
            <v>600701</v>
          </cell>
        </row>
        <row r="486">
          <cell r="AC486">
            <v>600703</v>
          </cell>
        </row>
        <row r="487">
          <cell r="AC487">
            <v>600705</v>
          </cell>
        </row>
        <row r="488">
          <cell r="AC488">
            <v>600800</v>
          </cell>
        </row>
        <row r="489">
          <cell r="AC489">
            <v>600801</v>
          </cell>
        </row>
        <row r="490">
          <cell r="AC490">
            <v>600803</v>
          </cell>
        </row>
        <row r="491">
          <cell r="AC491">
            <v>600805</v>
          </cell>
        </row>
        <row r="492">
          <cell r="AC492">
            <v>600900</v>
          </cell>
        </row>
        <row r="493">
          <cell r="AC493">
            <v>600901</v>
          </cell>
        </row>
        <row r="494">
          <cell r="AC494">
            <v>600902</v>
          </cell>
        </row>
        <row r="495">
          <cell r="AC495">
            <v>600903</v>
          </cell>
        </row>
        <row r="496">
          <cell r="AC496">
            <v>600904</v>
          </cell>
        </row>
        <row r="497">
          <cell r="AC497">
            <v>600905</v>
          </cell>
        </row>
        <row r="498">
          <cell r="AC498">
            <v>600906</v>
          </cell>
        </row>
        <row r="499">
          <cell r="AC499">
            <v>601000</v>
          </cell>
        </row>
        <row r="500">
          <cell r="AC500">
            <v>601001</v>
          </cell>
        </row>
        <row r="501">
          <cell r="AC501">
            <v>601003</v>
          </cell>
        </row>
        <row r="502">
          <cell r="AC502">
            <v>601100</v>
          </cell>
        </row>
        <row r="503">
          <cell r="AC503">
            <v>601101</v>
          </cell>
        </row>
        <row r="504">
          <cell r="AC504">
            <v>601103</v>
          </cell>
        </row>
        <row r="505">
          <cell r="AC505">
            <v>601105</v>
          </cell>
        </row>
        <row r="506">
          <cell r="AC506">
            <v>601200</v>
          </cell>
        </row>
        <row r="507">
          <cell r="AC507">
            <v>601201</v>
          </cell>
        </row>
        <row r="508">
          <cell r="AC508">
            <v>601202</v>
          </cell>
        </row>
        <row r="509">
          <cell r="AC509">
            <v>601203</v>
          </cell>
        </row>
        <row r="510">
          <cell r="AC510">
            <v>601204</v>
          </cell>
        </row>
        <row r="511">
          <cell r="AC511">
            <v>601205</v>
          </cell>
        </row>
        <row r="512">
          <cell r="AC512">
            <v>601206</v>
          </cell>
        </row>
        <row r="513">
          <cell r="AC513">
            <v>601207</v>
          </cell>
        </row>
        <row r="514">
          <cell r="AC514">
            <v>601208</v>
          </cell>
        </row>
        <row r="515">
          <cell r="AC515">
            <v>601209</v>
          </cell>
        </row>
        <row r="516">
          <cell r="AC516">
            <v>601211</v>
          </cell>
        </row>
        <row r="517">
          <cell r="AC517">
            <v>601213</v>
          </cell>
        </row>
        <row r="518">
          <cell r="AC518">
            <v>601215</v>
          </cell>
        </row>
        <row r="519">
          <cell r="AC519">
            <v>601217</v>
          </cell>
        </row>
        <row r="520">
          <cell r="AC520">
            <v>601218</v>
          </cell>
        </row>
        <row r="521">
          <cell r="AC521">
            <v>601219</v>
          </cell>
        </row>
        <row r="522">
          <cell r="AC522">
            <v>601220</v>
          </cell>
        </row>
        <row r="523">
          <cell r="AC523">
            <v>601221</v>
          </cell>
        </row>
        <row r="524">
          <cell r="AC524">
            <v>601222</v>
          </cell>
        </row>
        <row r="525">
          <cell r="AC525">
            <v>601223</v>
          </cell>
        </row>
        <row r="526">
          <cell r="AC526">
            <v>601224</v>
          </cell>
        </row>
        <row r="527">
          <cell r="AC527">
            <v>601300</v>
          </cell>
        </row>
        <row r="528">
          <cell r="AC528">
            <v>601301</v>
          </cell>
        </row>
        <row r="529">
          <cell r="AC529">
            <v>601302</v>
          </cell>
        </row>
        <row r="530">
          <cell r="AC530">
            <v>601303</v>
          </cell>
        </row>
        <row r="531">
          <cell r="AC531">
            <v>601304</v>
          </cell>
        </row>
        <row r="532">
          <cell r="AC532">
            <v>601305</v>
          </cell>
        </row>
        <row r="533">
          <cell r="AC533">
            <v>601306</v>
          </cell>
        </row>
        <row r="534">
          <cell r="AC534">
            <v>620000</v>
          </cell>
        </row>
        <row r="535">
          <cell r="AC535">
            <v>620100</v>
          </cell>
        </row>
        <row r="536">
          <cell r="AC536">
            <v>620101</v>
          </cell>
        </row>
        <row r="537">
          <cell r="AC537">
            <v>620102</v>
          </cell>
        </row>
        <row r="538">
          <cell r="AC538">
            <v>620103</v>
          </cell>
        </row>
        <row r="539">
          <cell r="AC539">
            <v>620200</v>
          </cell>
        </row>
        <row r="540">
          <cell r="AC540">
            <v>620201</v>
          </cell>
        </row>
        <row r="541">
          <cell r="AC541">
            <v>620202</v>
          </cell>
        </row>
        <row r="542">
          <cell r="AC542">
            <v>620203</v>
          </cell>
        </row>
        <row r="543">
          <cell r="AC543">
            <v>620300</v>
          </cell>
        </row>
        <row r="544">
          <cell r="AC544">
            <v>620301</v>
          </cell>
        </row>
        <row r="545">
          <cell r="AC545">
            <v>620302</v>
          </cell>
        </row>
        <row r="546">
          <cell r="AC546">
            <v>620303</v>
          </cell>
        </row>
        <row r="547">
          <cell r="AC547">
            <v>620304</v>
          </cell>
        </row>
        <row r="548">
          <cell r="AC548">
            <v>620305</v>
          </cell>
        </row>
        <row r="549">
          <cell r="AC549">
            <v>620400</v>
          </cell>
        </row>
        <row r="550">
          <cell r="AC550">
            <v>620401</v>
          </cell>
        </row>
        <row r="551">
          <cell r="AC551">
            <v>620402</v>
          </cell>
        </row>
        <row r="552">
          <cell r="AC552">
            <v>620403</v>
          </cell>
        </row>
        <row r="553">
          <cell r="AC553">
            <v>620404</v>
          </cell>
        </row>
        <row r="554">
          <cell r="AC554">
            <v>620405</v>
          </cell>
        </row>
        <row r="555">
          <cell r="AC555">
            <v>620500</v>
          </cell>
        </row>
        <row r="556">
          <cell r="AC556">
            <v>620501</v>
          </cell>
        </row>
        <row r="557">
          <cell r="AC557">
            <v>620502</v>
          </cell>
        </row>
        <row r="558">
          <cell r="AC558">
            <v>620503</v>
          </cell>
        </row>
        <row r="559">
          <cell r="AC559">
            <v>620504</v>
          </cell>
        </row>
        <row r="560">
          <cell r="AC560">
            <v>620600</v>
          </cell>
        </row>
        <row r="561">
          <cell r="AC561">
            <v>620601</v>
          </cell>
        </row>
        <row r="562">
          <cell r="AC562">
            <v>620602</v>
          </cell>
        </row>
        <row r="563">
          <cell r="AC563">
            <v>620603</v>
          </cell>
        </row>
        <row r="564">
          <cell r="AC564">
            <v>620604</v>
          </cell>
        </row>
        <row r="565">
          <cell r="AC565">
            <v>620700</v>
          </cell>
        </row>
        <row r="566">
          <cell r="AC566">
            <v>620701</v>
          </cell>
        </row>
        <row r="567">
          <cell r="AC567">
            <v>620702</v>
          </cell>
        </row>
        <row r="568">
          <cell r="AC568">
            <v>620703</v>
          </cell>
        </row>
        <row r="569">
          <cell r="AC569">
            <v>620704</v>
          </cell>
        </row>
        <row r="570">
          <cell r="AC570">
            <v>620705</v>
          </cell>
        </row>
        <row r="571">
          <cell r="AC571">
            <v>620800</v>
          </cell>
        </row>
        <row r="572">
          <cell r="AC572">
            <v>620801</v>
          </cell>
        </row>
        <row r="573">
          <cell r="AC573">
            <v>620802</v>
          </cell>
        </row>
        <row r="574">
          <cell r="AC574">
            <v>630000</v>
          </cell>
        </row>
        <row r="575">
          <cell r="AC575">
            <v>630100</v>
          </cell>
        </row>
        <row r="576">
          <cell r="AC576">
            <v>630200</v>
          </cell>
        </row>
        <row r="577">
          <cell r="AC577">
            <v>630300</v>
          </cell>
        </row>
        <row r="578">
          <cell r="AC578">
            <v>630400</v>
          </cell>
        </row>
        <row r="579">
          <cell r="AC579">
            <v>630500</v>
          </cell>
        </row>
        <row r="580">
          <cell r="AC580">
            <v>630600</v>
          </cell>
        </row>
        <row r="581">
          <cell r="AC581">
            <v>630800</v>
          </cell>
        </row>
        <row r="582">
          <cell r="AC582">
            <v>660000</v>
          </cell>
        </row>
        <row r="583">
          <cell r="AC583">
            <v>660100</v>
          </cell>
        </row>
        <row r="584">
          <cell r="AC584">
            <v>660101</v>
          </cell>
        </row>
        <row r="585">
          <cell r="AC585">
            <v>660102</v>
          </cell>
        </row>
        <row r="586">
          <cell r="AC586">
            <v>660200</v>
          </cell>
        </row>
        <row r="587">
          <cell r="AC587">
            <v>660201</v>
          </cell>
        </row>
        <row r="588">
          <cell r="AC588">
            <v>660202</v>
          </cell>
        </row>
        <row r="589">
          <cell r="AC589">
            <v>660300</v>
          </cell>
        </row>
        <row r="590">
          <cell r="AC590">
            <v>660301</v>
          </cell>
        </row>
        <row r="591">
          <cell r="AC591">
            <v>660302</v>
          </cell>
        </row>
        <row r="592">
          <cell r="AC592">
            <v>660400</v>
          </cell>
        </row>
        <row r="593">
          <cell r="AC593">
            <v>660401</v>
          </cell>
        </row>
        <row r="594">
          <cell r="AC594">
            <v>660402</v>
          </cell>
        </row>
        <row r="595">
          <cell r="AC595">
            <v>660500</v>
          </cell>
        </row>
        <row r="596">
          <cell r="AC596">
            <v>660600</v>
          </cell>
        </row>
        <row r="597">
          <cell r="AC597">
            <v>660900</v>
          </cell>
        </row>
        <row r="598">
          <cell r="AC598">
            <v>661000</v>
          </cell>
        </row>
        <row r="599">
          <cell r="AC599">
            <v>670000</v>
          </cell>
        </row>
        <row r="600">
          <cell r="AC600">
            <v>670100</v>
          </cell>
        </row>
        <row r="601">
          <cell r="AC601">
            <v>670101</v>
          </cell>
        </row>
        <row r="602">
          <cell r="AC602">
            <v>670102</v>
          </cell>
        </row>
        <row r="603">
          <cell r="AC603">
            <v>670103</v>
          </cell>
        </row>
        <row r="604">
          <cell r="AC604">
            <v>670200</v>
          </cell>
        </row>
        <row r="605">
          <cell r="AC605">
            <v>670201</v>
          </cell>
        </row>
        <row r="606">
          <cell r="AC606">
            <v>670202</v>
          </cell>
        </row>
        <row r="607">
          <cell r="AC607">
            <v>670203</v>
          </cell>
        </row>
        <row r="608">
          <cell r="AC608">
            <v>670300</v>
          </cell>
        </row>
        <row r="609">
          <cell r="AC609">
            <v>670301</v>
          </cell>
        </row>
        <row r="610">
          <cell r="AC610">
            <v>670302</v>
          </cell>
        </row>
        <row r="611">
          <cell r="AC611">
            <v>670303</v>
          </cell>
        </row>
        <row r="612">
          <cell r="AC612">
            <v>670400</v>
          </cell>
        </row>
        <row r="613">
          <cell r="AC613">
            <v>670401</v>
          </cell>
        </row>
        <row r="614">
          <cell r="AC614">
            <v>670402</v>
          </cell>
        </row>
        <row r="615">
          <cell r="AC615">
            <v>670403</v>
          </cell>
        </row>
        <row r="616">
          <cell r="AC616">
            <v>670500</v>
          </cell>
        </row>
        <row r="617">
          <cell r="AC617">
            <v>670600</v>
          </cell>
        </row>
        <row r="618">
          <cell r="AC618">
            <v>670900</v>
          </cell>
        </row>
        <row r="619">
          <cell r="AC619">
            <v>671000</v>
          </cell>
        </row>
        <row r="620">
          <cell r="AC620">
            <v>680000</v>
          </cell>
        </row>
        <row r="621">
          <cell r="AC621">
            <v>680100</v>
          </cell>
        </row>
        <row r="622">
          <cell r="AC622">
            <v>680200</v>
          </cell>
        </row>
        <row r="623">
          <cell r="AC623">
            <v>680201</v>
          </cell>
        </row>
        <row r="624">
          <cell r="AC624">
            <v>680202</v>
          </cell>
        </row>
        <row r="625">
          <cell r="AC625">
            <v>680203</v>
          </cell>
        </row>
        <row r="626">
          <cell r="AC626">
            <v>680204</v>
          </cell>
        </row>
        <row r="627">
          <cell r="AC627">
            <v>680300</v>
          </cell>
        </row>
        <row r="628">
          <cell r="AC628">
            <v>680400</v>
          </cell>
        </row>
        <row r="629">
          <cell r="AC629">
            <v>680401</v>
          </cell>
        </row>
        <row r="630">
          <cell r="AC630">
            <v>680402</v>
          </cell>
        </row>
        <row r="631">
          <cell r="AC631">
            <v>680500</v>
          </cell>
        </row>
        <row r="632">
          <cell r="AC632">
            <v>680501</v>
          </cell>
        </row>
        <row r="633">
          <cell r="AC633">
            <v>680502</v>
          </cell>
        </row>
        <row r="634">
          <cell r="AC634">
            <v>680600</v>
          </cell>
        </row>
        <row r="635">
          <cell r="AC635">
            <v>680601</v>
          </cell>
        </row>
        <row r="636">
          <cell r="AC636">
            <v>680602</v>
          </cell>
        </row>
        <row r="637">
          <cell r="AC637">
            <v>680700</v>
          </cell>
        </row>
        <row r="638">
          <cell r="AC638">
            <v>680701</v>
          </cell>
        </row>
        <row r="639">
          <cell r="AC639">
            <v>680702</v>
          </cell>
        </row>
        <row r="640">
          <cell r="AC640">
            <v>680703</v>
          </cell>
        </row>
        <row r="641">
          <cell r="AC641">
            <v>680704</v>
          </cell>
        </row>
        <row r="642">
          <cell r="AC642">
            <v>680705</v>
          </cell>
        </row>
        <row r="643">
          <cell r="AC643">
            <v>680706</v>
          </cell>
        </row>
        <row r="644">
          <cell r="AC644">
            <v>680707</v>
          </cell>
        </row>
        <row r="645">
          <cell r="AC645">
            <v>680708</v>
          </cell>
        </row>
        <row r="646">
          <cell r="AC646">
            <v>680709</v>
          </cell>
        </row>
        <row r="647">
          <cell r="AC647">
            <v>680800</v>
          </cell>
        </row>
        <row r="648">
          <cell r="AC648">
            <v>680801</v>
          </cell>
        </row>
        <row r="649">
          <cell r="AC649">
            <v>680802</v>
          </cell>
        </row>
        <row r="650">
          <cell r="AC650">
            <v>680900</v>
          </cell>
        </row>
        <row r="651">
          <cell r="AC651">
            <v>680901</v>
          </cell>
        </row>
        <row r="652">
          <cell r="AC652">
            <v>680902</v>
          </cell>
        </row>
        <row r="653">
          <cell r="AC653">
            <v>680903</v>
          </cell>
        </row>
        <row r="654">
          <cell r="AC654">
            <v>681000</v>
          </cell>
        </row>
        <row r="655">
          <cell r="AC655">
            <v>681001</v>
          </cell>
        </row>
        <row r="656">
          <cell r="AC656">
            <v>681002</v>
          </cell>
        </row>
        <row r="657">
          <cell r="AC657">
            <v>681100</v>
          </cell>
        </row>
        <row r="658">
          <cell r="AC658">
            <v>681300</v>
          </cell>
        </row>
        <row r="659">
          <cell r="AC659">
            <v>681400</v>
          </cell>
        </row>
        <row r="660">
          <cell r="AC660">
            <v>681600</v>
          </cell>
        </row>
        <row r="661">
          <cell r="AC661">
            <v>681700</v>
          </cell>
        </row>
        <row r="662">
          <cell r="AC662">
            <v>681701</v>
          </cell>
        </row>
        <row r="663">
          <cell r="AC663">
            <v>681703</v>
          </cell>
        </row>
        <row r="664">
          <cell r="AC664">
            <v>681704</v>
          </cell>
        </row>
        <row r="665">
          <cell r="AC665">
            <v>681705</v>
          </cell>
        </row>
        <row r="666">
          <cell r="AC666">
            <v>681706</v>
          </cell>
        </row>
        <row r="667">
          <cell r="AC667">
            <v>681800</v>
          </cell>
        </row>
        <row r="668">
          <cell r="AC668">
            <v>690000</v>
          </cell>
        </row>
        <row r="669">
          <cell r="AC669">
            <v>690100</v>
          </cell>
        </row>
        <row r="670">
          <cell r="AC670">
            <v>690200</v>
          </cell>
        </row>
        <row r="671">
          <cell r="AC671">
            <v>690300</v>
          </cell>
        </row>
        <row r="672">
          <cell r="AC672">
            <v>690400</v>
          </cell>
        </row>
        <row r="673">
          <cell r="AC673">
            <v>690500</v>
          </cell>
        </row>
        <row r="674">
          <cell r="AC674" t="str">
            <v>690600</v>
          </cell>
        </row>
        <row r="675">
          <cell r="AC675">
            <v>690601</v>
          </cell>
        </row>
        <row r="676">
          <cell r="AC676">
            <v>690602</v>
          </cell>
        </row>
        <row r="677">
          <cell r="AC677">
            <v>700000</v>
          </cell>
        </row>
        <row r="678">
          <cell r="AC678">
            <v>700100</v>
          </cell>
        </row>
        <row r="679">
          <cell r="AC679">
            <v>700200</v>
          </cell>
        </row>
        <row r="680">
          <cell r="AC680">
            <v>700300</v>
          </cell>
        </row>
        <row r="681">
          <cell r="AC681">
            <v>710000</v>
          </cell>
        </row>
        <row r="682">
          <cell r="AC682">
            <v>710100</v>
          </cell>
        </row>
        <row r="683">
          <cell r="AC683">
            <v>710101</v>
          </cell>
        </row>
        <row r="684">
          <cell r="AC684">
            <v>710102</v>
          </cell>
        </row>
        <row r="685">
          <cell r="AC685">
            <v>710103</v>
          </cell>
        </row>
        <row r="686">
          <cell r="AC686">
            <v>710200</v>
          </cell>
        </row>
        <row r="687">
          <cell r="AC687">
            <v>730000</v>
          </cell>
        </row>
        <row r="688">
          <cell r="AC688">
            <v>730100</v>
          </cell>
        </row>
        <row r="689">
          <cell r="AC689">
            <v>730200</v>
          </cell>
        </row>
        <row r="690">
          <cell r="AC690">
            <v>730300</v>
          </cell>
        </row>
        <row r="691">
          <cell r="AC691">
            <v>730400</v>
          </cell>
        </row>
        <row r="692">
          <cell r="AC692">
            <v>750000</v>
          </cell>
        </row>
        <row r="693">
          <cell r="AC693">
            <v>750100</v>
          </cell>
        </row>
        <row r="694">
          <cell r="AC694">
            <v>750200</v>
          </cell>
        </row>
        <row r="695">
          <cell r="AC695">
            <v>750201</v>
          </cell>
        </row>
        <row r="696">
          <cell r="AC696">
            <v>750202</v>
          </cell>
        </row>
        <row r="697">
          <cell r="AC697">
            <v>760000</v>
          </cell>
        </row>
        <row r="698">
          <cell r="AC698">
            <v>760100</v>
          </cell>
        </row>
        <row r="699">
          <cell r="AC699">
            <v>760200</v>
          </cell>
        </row>
        <row r="700">
          <cell r="AC700">
            <v>760300</v>
          </cell>
        </row>
        <row r="701">
          <cell r="AC701">
            <v>760301</v>
          </cell>
        </row>
        <row r="702">
          <cell r="AC702">
            <v>760302</v>
          </cell>
        </row>
        <row r="703">
          <cell r="AC703">
            <v>760400</v>
          </cell>
        </row>
        <row r="704">
          <cell r="AC704">
            <v>760500</v>
          </cell>
        </row>
        <row r="705">
          <cell r="AC705">
            <v>760600</v>
          </cell>
        </row>
        <row r="706">
          <cell r="AC706">
            <v>760601</v>
          </cell>
        </row>
        <row r="707">
          <cell r="AC707">
            <v>760602</v>
          </cell>
        </row>
        <row r="708">
          <cell r="AC708">
            <v>760700</v>
          </cell>
        </row>
        <row r="709">
          <cell r="AC709">
            <v>760701</v>
          </cell>
        </row>
        <row r="710">
          <cell r="AC710">
            <v>760702</v>
          </cell>
        </row>
        <row r="711">
          <cell r="AC711">
            <v>760800</v>
          </cell>
        </row>
        <row r="712">
          <cell r="AC712">
            <v>760801</v>
          </cell>
        </row>
        <row r="713">
          <cell r="AC713">
            <v>760802</v>
          </cell>
        </row>
        <row r="714">
          <cell r="AC714">
            <v>760803</v>
          </cell>
        </row>
        <row r="715">
          <cell r="AC715">
            <v>760900</v>
          </cell>
        </row>
        <row r="716">
          <cell r="AC716">
            <v>760901</v>
          </cell>
        </row>
        <row r="717">
          <cell r="AC717">
            <v>760902</v>
          </cell>
        </row>
        <row r="718">
          <cell r="AC718">
            <v>760903</v>
          </cell>
        </row>
        <row r="719">
          <cell r="AC719">
            <v>761000</v>
          </cell>
        </row>
        <row r="720">
          <cell r="AC720">
            <v>761001</v>
          </cell>
        </row>
        <row r="721">
          <cell r="AC721">
            <v>761002</v>
          </cell>
        </row>
        <row r="722">
          <cell r="AC722">
            <v>761003</v>
          </cell>
        </row>
        <row r="723">
          <cell r="AC723">
            <v>761100</v>
          </cell>
        </row>
        <row r="724">
          <cell r="AC724">
            <v>761101</v>
          </cell>
        </row>
        <row r="725">
          <cell r="AC725">
            <v>761102</v>
          </cell>
        </row>
        <row r="726">
          <cell r="AC726">
            <v>761200</v>
          </cell>
        </row>
        <row r="727">
          <cell r="AC727">
            <v>761201</v>
          </cell>
        </row>
        <row r="728">
          <cell r="AC728">
            <v>761202</v>
          </cell>
        </row>
        <row r="729">
          <cell r="AC729">
            <v>761203</v>
          </cell>
        </row>
        <row r="730">
          <cell r="AC730">
            <v>761300</v>
          </cell>
        </row>
        <row r="731">
          <cell r="AC731">
            <v>761301</v>
          </cell>
        </row>
        <row r="732">
          <cell r="AC732">
            <v>761302</v>
          </cell>
        </row>
        <row r="733">
          <cell r="AC733">
            <v>761400</v>
          </cell>
        </row>
        <row r="734">
          <cell r="AC734">
            <v>761401</v>
          </cell>
        </row>
        <row r="735">
          <cell r="AC735">
            <v>761402</v>
          </cell>
        </row>
        <row r="736">
          <cell r="AC736">
            <v>761500</v>
          </cell>
        </row>
        <row r="737">
          <cell r="AC737">
            <v>761600</v>
          </cell>
        </row>
        <row r="738">
          <cell r="AC738">
            <v>761700</v>
          </cell>
        </row>
        <row r="739">
          <cell r="AC739">
            <v>761701</v>
          </cell>
        </row>
        <row r="740">
          <cell r="AC740">
            <v>761702</v>
          </cell>
        </row>
        <row r="741">
          <cell r="AC741">
            <v>761703</v>
          </cell>
        </row>
        <row r="742">
          <cell r="AC742">
            <v>761704</v>
          </cell>
        </row>
        <row r="743">
          <cell r="AC743">
            <v>761705</v>
          </cell>
        </row>
        <row r="744">
          <cell r="AC744">
            <v>761706</v>
          </cell>
        </row>
        <row r="745">
          <cell r="AC745">
            <v>761707</v>
          </cell>
        </row>
        <row r="746">
          <cell r="AC746">
            <v>761708</v>
          </cell>
        </row>
        <row r="747">
          <cell r="AC747">
            <v>761800</v>
          </cell>
        </row>
        <row r="748">
          <cell r="AC748">
            <v>761801</v>
          </cell>
        </row>
        <row r="749">
          <cell r="AC749">
            <v>761802</v>
          </cell>
        </row>
        <row r="750">
          <cell r="AC750">
            <v>761803</v>
          </cell>
        </row>
        <row r="751">
          <cell r="AC751">
            <v>761900</v>
          </cell>
        </row>
        <row r="752">
          <cell r="AC752">
            <v>761901</v>
          </cell>
        </row>
        <row r="753">
          <cell r="AC753">
            <v>761902</v>
          </cell>
        </row>
        <row r="754">
          <cell r="AC754">
            <v>761903</v>
          </cell>
        </row>
        <row r="755">
          <cell r="AC755">
            <v>762000</v>
          </cell>
        </row>
        <row r="756">
          <cell r="AC756">
            <v>762100</v>
          </cell>
        </row>
        <row r="757">
          <cell r="AC757">
            <v>762200</v>
          </cell>
        </row>
        <row r="758">
          <cell r="AC758">
            <v>790000</v>
          </cell>
        </row>
        <row r="759">
          <cell r="AC759">
            <v>790100</v>
          </cell>
        </row>
        <row r="760">
          <cell r="AC760">
            <v>790101</v>
          </cell>
        </row>
        <row r="761">
          <cell r="AC761">
            <v>790102</v>
          </cell>
        </row>
        <row r="762">
          <cell r="AC762">
            <v>790103</v>
          </cell>
        </row>
        <row r="763">
          <cell r="AC763">
            <v>790104</v>
          </cell>
        </row>
        <row r="764">
          <cell r="AC764">
            <v>790105</v>
          </cell>
        </row>
        <row r="765">
          <cell r="AC765">
            <v>790106</v>
          </cell>
        </row>
        <row r="766">
          <cell r="AC766">
            <v>790200</v>
          </cell>
        </row>
        <row r="767">
          <cell r="AC767">
            <v>790201</v>
          </cell>
        </row>
        <row r="768">
          <cell r="AC768">
            <v>790202</v>
          </cell>
        </row>
        <row r="769">
          <cell r="AC769">
            <v>790203</v>
          </cell>
        </row>
        <row r="770">
          <cell r="AC770">
            <v>790204</v>
          </cell>
        </row>
        <row r="771">
          <cell r="AC771">
            <v>790300</v>
          </cell>
        </row>
        <row r="772">
          <cell r="AC772">
            <v>790400</v>
          </cell>
        </row>
        <row r="773">
          <cell r="AC773">
            <v>790500</v>
          </cell>
        </row>
        <row r="774">
          <cell r="AC774">
            <v>790600</v>
          </cell>
        </row>
        <row r="775">
          <cell r="AC775">
            <v>790700</v>
          </cell>
        </row>
        <row r="776">
          <cell r="AC776">
            <v>790800</v>
          </cell>
        </row>
        <row r="777">
          <cell r="AC777">
            <v>800000</v>
          </cell>
        </row>
        <row r="778">
          <cell r="AC778">
            <v>800100</v>
          </cell>
        </row>
        <row r="779">
          <cell r="AC779">
            <v>800200</v>
          </cell>
        </row>
        <row r="780">
          <cell r="AC780">
            <v>800300</v>
          </cell>
        </row>
        <row r="781">
          <cell r="AC781">
            <v>810000</v>
          </cell>
        </row>
        <row r="782">
          <cell r="AC782">
            <v>820000</v>
          </cell>
        </row>
        <row r="783">
          <cell r="AC783">
            <v>830000</v>
          </cell>
        </row>
        <row r="784">
          <cell r="AC784">
            <v>830100</v>
          </cell>
        </row>
        <row r="785">
          <cell r="AC785">
            <v>830200</v>
          </cell>
        </row>
        <row r="786">
          <cell r="AC786">
            <v>830300</v>
          </cell>
        </row>
        <row r="787">
          <cell r="AC787">
            <v>830500</v>
          </cell>
        </row>
        <row r="788">
          <cell r="AC788">
            <v>840000</v>
          </cell>
        </row>
        <row r="789">
          <cell r="AC789">
            <v>840100</v>
          </cell>
        </row>
        <row r="790">
          <cell r="AC790">
            <v>840200</v>
          </cell>
        </row>
        <row r="791">
          <cell r="AC791">
            <v>840300</v>
          </cell>
        </row>
        <row r="792">
          <cell r="AC792">
            <v>840400</v>
          </cell>
        </row>
        <row r="793">
          <cell r="AC793">
            <v>840500</v>
          </cell>
        </row>
        <row r="794">
          <cell r="AC794">
            <v>860000</v>
          </cell>
        </row>
        <row r="795">
          <cell r="AC795">
            <v>860100</v>
          </cell>
        </row>
        <row r="796">
          <cell r="AC796">
            <v>860101</v>
          </cell>
        </row>
        <row r="797">
          <cell r="AC797">
            <v>860102</v>
          </cell>
        </row>
        <row r="798">
          <cell r="AC798">
            <v>860103</v>
          </cell>
        </row>
        <row r="799">
          <cell r="AC799">
            <v>860200</v>
          </cell>
        </row>
        <row r="800">
          <cell r="AC800">
            <v>900000</v>
          </cell>
        </row>
        <row r="801">
          <cell r="AC801">
            <v>900100</v>
          </cell>
        </row>
        <row r="802">
          <cell r="AC802">
            <v>900101</v>
          </cell>
        </row>
        <row r="803">
          <cell r="AC803">
            <v>900102</v>
          </cell>
        </row>
        <row r="804">
          <cell r="AC804">
            <v>900103</v>
          </cell>
        </row>
        <row r="805">
          <cell r="AC805">
            <v>900104</v>
          </cell>
        </row>
        <row r="806">
          <cell r="AC806">
            <v>900105</v>
          </cell>
        </row>
        <row r="807">
          <cell r="AC807">
            <v>900106</v>
          </cell>
        </row>
        <row r="808">
          <cell r="AC808">
            <v>900107</v>
          </cell>
        </row>
        <row r="809">
          <cell r="AC809">
            <v>900108</v>
          </cell>
        </row>
        <row r="810">
          <cell r="AC810">
            <v>900109</v>
          </cell>
        </row>
        <row r="811">
          <cell r="AC811">
            <v>900110</v>
          </cell>
        </row>
        <row r="812">
          <cell r="AC812">
            <v>900111</v>
          </cell>
        </row>
        <row r="813">
          <cell r="AC813">
            <v>900112</v>
          </cell>
        </row>
        <row r="814">
          <cell r="AC814">
            <v>900113</v>
          </cell>
        </row>
        <row r="815">
          <cell r="AC815">
            <v>900114</v>
          </cell>
        </row>
        <row r="816">
          <cell r="AC816">
            <v>900115</v>
          </cell>
        </row>
        <row r="817">
          <cell r="AC817">
            <v>900116</v>
          </cell>
        </row>
        <row r="818">
          <cell r="AC818">
            <v>900117</v>
          </cell>
        </row>
        <row r="819">
          <cell r="AC819">
            <v>900118</v>
          </cell>
        </row>
        <row r="820">
          <cell r="AC820">
            <v>900119</v>
          </cell>
        </row>
        <row r="821">
          <cell r="AC821">
            <v>900120</v>
          </cell>
        </row>
        <row r="822">
          <cell r="AC822">
            <v>900121</v>
          </cell>
        </row>
        <row r="823">
          <cell r="AC823">
            <v>900122</v>
          </cell>
        </row>
        <row r="824">
          <cell r="AC824">
            <v>900123</v>
          </cell>
        </row>
        <row r="825">
          <cell r="AC825">
            <v>900124</v>
          </cell>
        </row>
        <row r="826">
          <cell r="AC826">
            <v>900125</v>
          </cell>
        </row>
        <row r="827">
          <cell r="AC827">
            <v>900126</v>
          </cell>
        </row>
        <row r="828">
          <cell r="AC828">
            <v>900127</v>
          </cell>
        </row>
        <row r="829">
          <cell r="AC829">
            <v>900128</v>
          </cell>
        </row>
        <row r="830">
          <cell r="AC830">
            <v>900129</v>
          </cell>
        </row>
        <row r="831">
          <cell r="AC831">
            <v>900130</v>
          </cell>
        </row>
        <row r="832">
          <cell r="AC832">
            <v>900131</v>
          </cell>
        </row>
        <row r="833">
          <cell r="AC833">
            <v>900132</v>
          </cell>
        </row>
        <row r="834">
          <cell r="AC834">
            <v>900133</v>
          </cell>
        </row>
        <row r="835">
          <cell r="AC835">
            <v>900134</v>
          </cell>
        </row>
        <row r="836">
          <cell r="AC836">
            <v>900135</v>
          </cell>
        </row>
        <row r="837">
          <cell r="AC837">
            <v>900136</v>
          </cell>
        </row>
        <row r="838">
          <cell r="AC838">
            <v>900137</v>
          </cell>
        </row>
        <row r="839">
          <cell r="AC839">
            <v>900138</v>
          </cell>
        </row>
        <row r="840">
          <cell r="AC840">
            <v>900200</v>
          </cell>
        </row>
        <row r="841">
          <cell r="AC841">
            <v>900201</v>
          </cell>
        </row>
        <row r="842">
          <cell r="AC842">
            <v>900202</v>
          </cell>
        </row>
        <row r="843">
          <cell r="AC843">
            <v>900204</v>
          </cell>
        </row>
        <row r="844">
          <cell r="AC844">
            <v>900205</v>
          </cell>
        </row>
        <row r="845">
          <cell r="AC845">
            <v>900206</v>
          </cell>
        </row>
        <row r="846">
          <cell r="AC846">
            <v>900207</v>
          </cell>
        </row>
        <row r="847">
          <cell r="AC847">
            <v>900208</v>
          </cell>
        </row>
        <row r="848">
          <cell r="AC848">
            <v>900210</v>
          </cell>
        </row>
        <row r="849">
          <cell r="AC849">
            <v>900211</v>
          </cell>
        </row>
        <row r="850">
          <cell r="AC850">
            <v>900212</v>
          </cell>
        </row>
        <row r="851">
          <cell r="AC851">
            <v>900213</v>
          </cell>
        </row>
        <row r="852">
          <cell r="AC852">
            <v>900214</v>
          </cell>
        </row>
        <row r="853">
          <cell r="AC853">
            <v>900215</v>
          </cell>
        </row>
        <row r="854">
          <cell r="AC854">
            <v>900216</v>
          </cell>
        </row>
        <row r="855">
          <cell r="AC855">
            <v>900217</v>
          </cell>
        </row>
        <row r="856">
          <cell r="AC856">
            <v>900218</v>
          </cell>
        </row>
        <row r="857">
          <cell r="AC857">
            <v>900219</v>
          </cell>
        </row>
        <row r="858">
          <cell r="AC858">
            <v>900220</v>
          </cell>
        </row>
        <row r="859">
          <cell r="AC859">
            <v>900221</v>
          </cell>
        </row>
        <row r="860">
          <cell r="AC860">
            <v>900222</v>
          </cell>
        </row>
        <row r="861">
          <cell r="AC861">
            <v>900223</v>
          </cell>
        </row>
        <row r="862">
          <cell r="AC862">
            <v>900224</v>
          </cell>
        </row>
        <row r="863">
          <cell r="AC863">
            <v>900225</v>
          </cell>
        </row>
        <row r="864">
          <cell r="AC864">
            <v>900226</v>
          </cell>
        </row>
        <row r="865">
          <cell r="AC865">
            <v>900227</v>
          </cell>
        </row>
        <row r="866">
          <cell r="AC866">
            <v>900228</v>
          </cell>
        </row>
        <row r="867">
          <cell r="AC867">
            <v>900229</v>
          </cell>
        </row>
        <row r="868">
          <cell r="AC868">
            <v>900230</v>
          </cell>
        </row>
        <row r="869">
          <cell r="AC869">
            <v>900231</v>
          </cell>
        </row>
        <row r="870">
          <cell r="AC870">
            <v>900300</v>
          </cell>
        </row>
        <row r="871">
          <cell r="AC871">
            <v>900301</v>
          </cell>
        </row>
        <row r="872">
          <cell r="AC872">
            <v>900302</v>
          </cell>
        </row>
        <row r="873">
          <cell r="AC873">
            <v>900303</v>
          </cell>
        </row>
        <row r="874">
          <cell r="AC874">
            <v>900304</v>
          </cell>
        </row>
        <row r="875">
          <cell r="AC875">
            <v>900305</v>
          </cell>
        </row>
        <row r="876">
          <cell r="AC876">
            <v>900306</v>
          </cell>
        </row>
        <row r="877">
          <cell r="AC877">
            <v>900307</v>
          </cell>
        </row>
        <row r="878">
          <cell r="AC878">
            <v>900308</v>
          </cell>
        </row>
        <row r="879">
          <cell r="AC879">
            <v>900309</v>
          </cell>
        </row>
        <row r="880">
          <cell r="AC880">
            <v>900310</v>
          </cell>
        </row>
        <row r="881">
          <cell r="AC881">
            <v>900311</v>
          </cell>
        </row>
        <row r="882">
          <cell r="AC882">
            <v>900312</v>
          </cell>
        </row>
        <row r="883">
          <cell r="AC883">
            <v>900313</v>
          </cell>
        </row>
        <row r="884">
          <cell r="AC884">
            <v>900314</v>
          </cell>
        </row>
        <row r="885">
          <cell r="AC885">
            <v>900315</v>
          </cell>
        </row>
        <row r="886">
          <cell r="AC886">
            <v>900316</v>
          </cell>
        </row>
        <row r="887">
          <cell r="AC887">
            <v>900317</v>
          </cell>
        </row>
        <row r="888">
          <cell r="AC888">
            <v>900318</v>
          </cell>
        </row>
        <row r="889">
          <cell r="AC889">
            <v>900319</v>
          </cell>
        </row>
        <row r="890">
          <cell r="AC890">
            <v>900320</v>
          </cell>
        </row>
        <row r="891">
          <cell r="AC891">
            <v>900321</v>
          </cell>
        </row>
        <row r="892">
          <cell r="AC892">
            <v>900322</v>
          </cell>
        </row>
        <row r="893">
          <cell r="AC893">
            <v>900400</v>
          </cell>
        </row>
        <row r="894">
          <cell r="AC894">
            <v>900401</v>
          </cell>
        </row>
        <row r="895">
          <cell r="AC895">
            <v>900402</v>
          </cell>
        </row>
        <row r="896">
          <cell r="AC896">
            <v>900403</v>
          </cell>
        </row>
        <row r="897">
          <cell r="AC897">
            <v>900404</v>
          </cell>
        </row>
        <row r="898">
          <cell r="AC898">
            <v>900405</v>
          </cell>
        </row>
        <row r="899">
          <cell r="AC899">
            <v>900406</v>
          </cell>
        </row>
        <row r="900">
          <cell r="AC900">
            <v>900407</v>
          </cell>
        </row>
        <row r="901">
          <cell r="AC901">
            <v>900408</v>
          </cell>
        </row>
        <row r="902">
          <cell r="AC902">
            <v>900409</v>
          </cell>
        </row>
        <row r="903">
          <cell r="AC903">
            <v>900410</v>
          </cell>
        </row>
        <row r="904">
          <cell r="AC904">
            <v>900411</v>
          </cell>
        </row>
        <row r="905">
          <cell r="AC905">
            <v>900412</v>
          </cell>
        </row>
        <row r="906">
          <cell r="AC906">
            <v>900413</v>
          </cell>
        </row>
        <row r="907">
          <cell r="AC907">
            <v>900414</v>
          </cell>
        </row>
        <row r="908">
          <cell r="AC908">
            <v>900415</v>
          </cell>
        </row>
        <row r="909">
          <cell r="AC909">
            <v>900416</v>
          </cell>
        </row>
        <row r="910">
          <cell r="AC910">
            <v>900417</v>
          </cell>
        </row>
        <row r="911">
          <cell r="AC911">
            <v>900418</v>
          </cell>
        </row>
        <row r="912">
          <cell r="AC912">
            <v>900419</v>
          </cell>
        </row>
        <row r="913">
          <cell r="AC913">
            <v>900420</v>
          </cell>
        </row>
        <row r="914">
          <cell r="AC914">
            <v>900421</v>
          </cell>
        </row>
        <row r="915">
          <cell r="AC915">
            <v>900422</v>
          </cell>
        </row>
        <row r="916">
          <cell r="AC916">
            <v>900500</v>
          </cell>
        </row>
        <row r="917">
          <cell r="AC917">
            <v>900501</v>
          </cell>
        </row>
        <row r="918">
          <cell r="AC918">
            <v>900502</v>
          </cell>
        </row>
        <row r="919">
          <cell r="AC919">
            <v>900503</v>
          </cell>
        </row>
        <row r="920">
          <cell r="AC920">
            <v>900504</v>
          </cell>
        </row>
        <row r="921">
          <cell r="AC921">
            <v>900505</v>
          </cell>
        </row>
        <row r="922">
          <cell r="AC922">
            <v>900506</v>
          </cell>
        </row>
        <row r="923">
          <cell r="AC923">
            <v>900507</v>
          </cell>
        </row>
        <row r="924">
          <cell r="AC924">
            <v>900508</v>
          </cell>
        </row>
        <row r="925">
          <cell r="AC925">
            <v>900509</v>
          </cell>
        </row>
        <row r="926">
          <cell r="AC926">
            <v>900510</v>
          </cell>
        </row>
        <row r="927">
          <cell r="AC927">
            <v>900511</v>
          </cell>
        </row>
        <row r="928">
          <cell r="AC928">
            <v>900512</v>
          </cell>
        </row>
        <row r="929">
          <cell r="AC929">
            <v>900513</v>
          </cell>
        </row>
        <row r="930">
          <cell r="AC930">
            <v>900514</v>
          </cell>
        </row>
        <row r="931">
          <cell r="AC931">
            <v>900515</v>
          </cell>
        </row>
        <row r="932">
          <cell r="AC932">
            <v>900516</v>
          </cell>
        </row>
        <row r="933">
          <cell r="AC933">
            <v>900517</v>
          </cell>
        </row>
        <row r="934">
          <cell r="AC934">
            <v>900518</v>
          </cell>
        </row>
        <row r="935">
          <cell r="AC935">
            <v>900519</v>
          </cell>
        </row>
        <row r="936">
          <cell r="AC936">
            <v>900520</v>
          </cell>
        </row>
        <row r="937">
          <cell r="AC937">
            <v>900521</v>
          </cell>
        </row>
        <row r="938">
          <cell r="AC938">
            <v>900522</v>
          </cell>
        </row>
        <row r="939">
          <cell r="AC939">
            <v>900523</v>
          </cell>
        </row>
        <row r="940">
          <cell r="AC940">
            <v>900524</v>
          </cell>
        </row>
        <row r="941">
          <cell r="AC941">
            <v>900525</v>
          </cell>
        </row>
        <row r="942">
          <cell r="AC942">
            <v>900526</v>
          </cell>
        </row>
        <row r="943">
          <cell r="AC943">
            <v>900527</v>
          </cell>
        </row>
        <row r="944">
          <cell r="AC944">
            <v>900528</v>
          </cell>
        </row>
        <row r="945">
          <cell r="AC945">
            <v>900529</v>
          </cell>
        </row>
        <row r="946">
          <cell r="AC946">
            <v>900530</v>
          </cell>
        </row>
        <row r="947">
          <cell r="AC947">
            <v>900531</v>
          </cell>
        </row>
        <row r="948">
          <cell r="AC948">
            <v>900532</v>
          </cell>
        </row>
        <row r="949">
          <cell r="AC949">
            <v>900533</v>
          </cell>
        </row>
        <row r="950">
          <cell r="AC950">
            <v>900534</v>
          </cell>
        </row>
        <row r="951">
          <cell r="AC951">
            <v>900535</v>
          </cell>
        </row>
        <row r="952">
          <cell r="AC952">
            <v>900536</v>
          </cell>
        </row>
        <row r="953">
          <cell r="AC953">
            <v>900537</v>
          </cell>
        </row>
        <row r="954">
          <cell r="AC954">
            <v>900538</v>
          </cell>
        </row>
        <row r="955">
          <cell r="AC955">
            <v>900600</v>
          </cell>
        </row>
        <row r="956">
          <cell r="AC956">
            <v>900601</v>
          </cell>
        </row>
        <row r="957">
          <cell r="AC957">
            <v>900602</v>
          </cell>
        </row>
        <row r="958">
          <cell r="AC958">
            <v>900603</v>
          </cell>
        </row>
        <row r="959">
          <cell r="AC959">
            <v>900604</v>
          </cell>
        </row>
        <row r="960">
          <cell r="AC960">
            <v>900605</v>
          </cell>
        </row>
        <row r="961">
          <cell r="AC961">
            <v>900606</v>
          </cell>
        </row>
        <row r="962">
          <cell r="AC962">
            <v>900607</v>
          </cell>
        </row>
        <row r="963">
          <cell r="AC963">
            <v>900608</v>
          </cell>
        </row>
        <row r="964">
          <cell r="AC964">
            <v>900609</v>
          </cell>
        </row>
        <row r="965">
          <cell r="AC965">
            <v>900610</v>
          </cell>
        </row>
        <row r="966">
          <cell r="AC966">
            <v>900611</v>
          </cell>
        </row>
        <row r="967">
          <cell r="AC967">
            <v>900612</v>
          </cell>
        </row>
        <row r="968">
          <cell r="AC968">
            <v>900613</v>
          </cell>
        </row>
        <row r="969">
          <cell r="AC969">
            <v>900614</v>
          </cell>
        </row>
        <row r="970">
          <cell r="AC970">
            <v>900615</v>
          </cell>
        </row>
        <row r="971">
          <cell r="AC971">
            <v>900616</v>
          </cell>
        </row>
        <row r="972">
          <cell r="AC972">
            <v>900617</v>
          </cell>
        </row>
        <row r="973">
          <cell r="AC973">
            <v>900618</v>
          </cell>
        </row>
        <row r="974">
          <cell r="AC974">
            <v>900619</v>
          </cell>
        </row>
        <row r="975">
          <cell r="AC975">
            <v>900620</v>
          </cell>
        </row>
        <row r="976">
          <cell r="AC976">
            <v>900621</v>
          </cell>
        </row>
        <row r="977">
          <cell r="AC977">
            <v>900622</v>
          </cell>
        </row>
        <row r="978">
          <cell r="AC978">
            <v>900700</v>
          </cell>
        </row>
        <row r="979">
          <cell r="AC979">
            <v>900701</v>
          </cell>
        </row>
        <row r="980">
          <cell r="AC980">
            <v>900702</v>
          </cell>
        </row>
        <row r="981">
          <cell r="AC981">
            <v>900703</v>
          </cell>
        </row>
        <row r="982">
          <cell r="AC982">
            <v>900704</v>
          </cell>
        </row>
        <row r="983">
          <cell r="AC983">
            <v>900705</v>
          </cell>
        </row>
        <row r="984">
          <cell r="AC984">
            <v>900706</v>
          </cell>
        </row>
        <row r="985">
          <cell r="AC985">
            <v>900707</v>
          </cell>
        </row>
        <row r="986">
          <cell r="AC986">
            <v>900708</v>
          </cell>
        </row>
        <row r="987">
          <cell r="AC987">
            <v>900709</v>
          </cell>
        </row>
        <row r="988">
          <cell r="AC988">
            <v>900710</v>
          </cell>
        </row>
        <row r="989">
          <cell r="AC989">
            <v>900711</v>
          </cell>
        </row>
        <row r="990">
          <cell r="AC990">
            <v>900712</v>
          </cell>
        </row>
        <row r="991">
          <cell r="AC991">
            <v>900713</v>
          </cell>
        </row>
        <row r="992">
          <cell r="AC992">
            <v>900714</v>
          </cell>
        </row>
        <row r="993">
          <cell r="AC993">
            <v>900715</v>
          </cell>
        </row>
        <row r="994">
          <cell r="AC994">
            <v>900716</v>
          </cell>
        </row>
        <row r="995">
          <cell r="AC995">
            <v>900717</v>
          </cell>
        </row>
        <row r="996">
          <cell r="AC996">
            <v>900718</v>
          </cell>
        </row>
        <row r="997">
          <cell r="AC997">
            <v>900719</v>
          </cell>
        </row>
        <row r="998">
          <cell r="AC998">
            <v>900720</v>
          </cell>
        </row>
        <row r="999">
          <cell r="AC999">
            <v>900721</v>
          </cell>
        </row>
        <row r="1000">
          <cell r="AC1000">
            <v>900722</v>
          </cell>
        </row>
        <row r="1001">
          <cell r="AC1001">
            <v>900723</v>
          </cell>
        </row>
        <row r="1002">
          <cell r="AC1002">
            <v>900724</v>
          </cell>
        </row>
        <row r="1003">
          <cell r="AC1003">
            <v>900725</v>
          </cell>
        </row>
        <row r="1004">
          <cell r="AC1004">
            <v>900726</v>
          </cell>
        </row>
        <row r="1005">
          <cell r="AC1005">
            <v>900727</v>
          </cell>
        </row>
        <row r="1006">
          <cell r="AC1006">
            <v>900728</v>
          </cell>
        </row>
        <row r="1007">
          <cell r="AC1007">
            <v>900729</v>
          </cell>
        </row>
        <row r="1008">
          <cell r="AC1008">
            <v>900730</v>
          </cell>
        </row>
        <row r="1009">
          <cell r="AC1009">
            <v>900731</v>
          </cell>
        </row>
        <row r="1010">
          <cell r="AC1010">
            <v>900732</v>
          </cell>
        </row>
        <row r="1011">
          <cell r="AC1011">
            <v>900733</v>
          </cell>
        </row>
        <row r="1012">
          <cell r="AC1012">
            <v>900734</v>
          </cell>
        </row>
        <row r="1013">
          <cell r="AC1013">
            <v>900735</v>
          </cell>
        </row>
        <row r="1014">
          <cell r="AC1014">
            <v>900736</v>
          </cell>
        </row>
        <row r="1015">
          <cell r="AC1015">
            <v>900737</v>
          </cell>
        </row>
        <row r="1016">
          <cell r="AC1016">
            <v>900738</v>
          </cell>
        </row>
        <row r="1017">
          <cell r="AC1017">
            <v>900800</v>
          </cell>
        </row>
        <row r="1018">
          <cell r="AC1018">
            <v>900801</v>
          </cell>
        </row>
        <row r="1019">
          <cell r="AC1019">
            <v>900802</v>
          </cell>
        </row>
        <row r="1020">
          <cell r="AC1020">
            <v>900803</v>
          </cell>
        </row>
        <row r="1021">
          <cell r="AC1021">
            <v>900804</v>
          </cell>
        </row>
        <row r="1022">
          <cell r="AC1022">
            <v>900805</v>
          </cell>
        </row>
        <row r="1023">
          <cell r="AC1023">
            <v>900806</v>
          </cell>
        </row>
        <row r="1024">
          <cell r="AC1024">
            <v>900807</v>
          </cell>
        </row>
        <row r="1025">
          <cell r="AC1025">
            <v>900808</v>
          </cell>
        </row>
        <row r="1026">
          <cell r="AC1026">
            <v>900809</v>
          </cell>
        </row>
        <row r="1027">
          <cell r="AC1027">
            <v>900810</v>
          </cell>
        </row>
        <row r="1028">
          <cell r="AC1028">
            <v>900811</v>
          </cell>
        </row>
        <row r="1029">
          <cell r="AC1029">
            <v>900812</v>
          </cell>
        </row>
        <row r="1030">
          <cell r="AC1030">
            <v>900813</v>
          </cell>
        </row>
        <row r="1031">
          <cell r="AC1031">
            <v>900814</v>
          </cell>
        </row>
        <row r="1032">
          <cell r="AC1032">
            <v>900815</v>
          </cell>
        </row>
        <row r="1033">
          <cell r="AC1033">
            <v>900816</v>
          </cell>
        </row>
        <row r="1034">
          <cell r="AC1034">
            <v>900817</v>
          </cell>
        </row>
        <row r="1035">
          <cell r="AC1035">
            <v>900818</v>
          </cell>
        </row>
        <row r="1036">
          <cell r="AC1036">
            <v>900819</v>
          </cell>
        </row>
        <row r="1037">
          <cell r="AC1037">
            <v>900820</v>
          </cell>
        </row>
        <row r="1038">
          <cell r="AC1038">
            <v>900821</v>
          </cell>
        </row>
        <row r="1039">
          <cell r="AC1039">
            <v>900822</v>
          </cell>
        </row>
        <row r="1040">
          <cell r="AC1040">
            <v>900900</v>
          </cell>
        </row>
        <row r="1041">
          <cell r="AC1041">
            <v>900901</v>
          </cell>
        </row>
        <row r="1042">
          <cell r="AC1042">
            <v>900902</v>
          </cell>
        </row>
        <row r="1043">
          <cell r="AC1043">
            <v>900904</v>
          </cell>
        </row>
        <row r="1044">
          <cell r="AC1044">
            <v>900905</v>
          </cell>
        </row>
        <row r="1045">
          <cell r="AC1045">
            <v>900906</v>
          </cell>
        </row>
        <row r="1046">
          <cell r="AC1046">
            <v>900907</v>
          </cell>
        </row>
        <row r="1047">
          <cell r="AC1047">
            <v>900908</v>
          </cell>
        </row>
        <row r="1048">
          <cell r="AC1048">
            <v>900910</v>
          </cell>
        </row>
        <row r="1049">
          <cell r="AC1049">
            <v>900911</v>
          </cell>
        </row>
        <row r="1050">
          <cell r="AC1050">
            <v>900912</v>
          </cell>
        </row>
        <row r="1051">
          <cell r="AC1051">
            <v>900913</v>
          </cell>
        </row>
        <row r="1052">
          <cell r="AC1052">
            <v>900914</v>
          </cell>
        </row>
        <row r="1053">
          <cell r="AC1053">
            <v>900915</v>
          </cell>
        </row>
        <row r="1054">
          <cell r="AC1054">
            <v>900916</v>
          </cell>
        </row>
        <row r="1055">
          <cell r="AC1055">
            <v>900917</v>
          </cell>
        </row>
        <row r="1056">
          <cell r="AC1056">
            <v>900918</v>
          </cell>
        </row>
        <row r="1057">
          <cell r="AC1057">
            <v>900919</v>
          </cell>
        </row>
        <row r="1058">
          <cell r="AC1058">
            <v>900920</v>
          </cell>
        </row>
        <row r="1059">
          <cell r="AC1059">
            <v>900921</v>
          </cell>
        </row>
        <row r="1060">
          <cell r="AC1060">
            <v>900922</v>
          </cell>
        </row>
        <row r="1061">
          <cell r="AC1061">
            <v>900923</v>
          </cell>
        </row>
        <row r="1062">
          <cell r="AC1062">
            <v>900924</v>
          </cell>
        </row>
        <row r="1063">
          <cell r="AC1063">
            <v>900925</v>
          </cell>
        </row>
        <row r="1064">
          <cell r="AC1064">
            <v>900926</v>
          </cell>
        </row>
        <row r="1065">
          <cell r="AC1065">
            <v>900927</v>
          </cell>
        </row>
        <row r="1066">
          <cell r="AC1066">
            <v>900928</v>
          </cell>
        </row>
        <row r="1067">
          <cell r="AC1067">
            <v>900929</v>
          </cell>
        </row>
        <row r="1068">
          <cell r="AC1068">
            <v>900930</v>
          </cell>
        </row>
        <row r="1069">
          <cell r="AC1069">
            <v>900931</v>
          </cell>
        </row>
        <row r="1070">
          <cell r="AC1070">
            <v>901000</v>
          </cell>
        </row>
        <row r="1071">
          <cell r="AC1071">
            <v>901001</v>
          </cell>
        </row>
        <row r="1072">
          <cell r="AC1072">
            <v>901002</v>
          </cell>
        </row>
        <row r="1073">
          <cell r="AC1073">
            <v>901003</v>
          </cell>
        </row>
        <row r="1074">
          <cell r="AC1074">
            <v>901004</v>
          </cell>
        </row>
        <row r="1075">
          <cell r="AC1075">
            <v>901005</v>
          </cell>
        </row>
        <row r="1076">
          <cell r="AC1076">
            <v>901006</v>
          </cell>
        </row>
        <row r="1077">
          <cell r="AC1077">
            <v>901007</v>
          </cell>
        </row>
        <row r="1078">
          <cell r="AC1078">
            <v>901008</v>
          </cell>
        </row>
        <row r="1079">
          <cell r="AC1079">
            <v>901009</v>
          </cell>
        </row>
        <row r="1080">
          <cell r="AC1080">
            <v>901010</v>
          </cell>
        </row>
        <row r="1081">
          <cell r="AC1081">
            <v>901011</v>
          </cell>
        </row>
        <row r="1082">
          <cell r="AC1082">
            <v>901012</v>
          </cell>
        </row>
        <row r="1083">
          <cell r="AC1083">
            <v>901013</v>
          </cell>
        </row>
        <row r="1084">
          <cell r="AC1084">
            <v>901014</v>
          </cell>
        </row>
        <row r="1085">
          <cell r="AC1085">
            <v>901015</v>
          </cell>
        </row>
        <row r="1086">
          <cell r="AC1086">
            <v>901016</v>
          </cell>
        </row>
        <row r="1087">
          <cell r="AC1087">
            <v>901017</v>
          </cell>
        </row>
        <row r="1088">
          <cell r="AC1088">
            <v>901018</v>
          </cell>
        </row>
        <row r="1089">
          <cell r="AC1089">
            <v>901019</v>
          </cell>
        </row>
        <row r="1090">
          <cell r="AC1090">
            <v>901020</v>
          </cell>
        </row>
        <row r="1091">
          <cell r="AC1091">
            <v>901021</v>
          </cell>
        </row>
        <row r="1092">
          <cell r="AC1092">
            <v>901022</v>
          </cell>
        </row>
        <row r="1093">
          <cell r="AC1093">
            <v>910000</v>
          </cell>
        </row>
        <row r="1094">
          <cell r="AC1094">
            <v>910100</v>
          </cell>
        </row>
        <row r="1095">
          <cell r="AC1095">
            <v>910101</v>
          </cell>
        </row>
        <row r="1096">
          <cell r="AC1096">
            <v>910102</v>
          </cell>
        </row>
        <row r="1097">
          <cell r="AC1097">
            <v>910103</v>
          </cell>
        </row>
        <row r="1098">
          <cell r="AC1098">
            <v>910104</v>
          </cell>
        </row>
        <row r="1099">
          <cell r="AC1099">
            <v>910105</v>
          </cell>
        </row>
        <row r="1100">
          <cell r="AC1100">
            <v>910107</v>
          </cell>
        </row>
        <row r="1101">
          <cell r="AC1101">
            <v>910108</v>
          </cell>
        </row>
        <row r="1102">
          <cell r="AC1102">
            <v>910109</v>
          </cell>
        </row>
        <row r="1103">
          <cell r="AC1103">
            <v>910110</v>
          </cell>
        </row>
        <row r="1104">
          <cell r="AC1104">
            <v>910111</v>
          </cell>
        </row>
        <row r="1105">
          <cell r="AC1105">
            <v>910112</v>
          </cell>
        </row>
        <row r="1106">
          <cell r="AC1106">
            <v>910124</v>
          </cell>
        </row>
        <row r="1107">
          <cell r="AC1107">
            <v>910200</v>
          </cell>
        </row>
        <row r="1108">
          <cell r="AC1108">
            <v>910201</v>
          </cell>
        </row>
        <row r="1109">
          <cell r="AC1109">
            <v>910202</v>
          </cell>
        </row>
        <row r="1110">
          <cell r="AC1110">
            <v>910203</v>
          </cell>
        </row>
        <row r="1111">
          <cell r="AC1111">
            <v>910204</v>
          </cell>
        </row>
        <row r="1112">
          <cell r="AC1112">
            <v>910205</v>
          </cell>
        </row>
        <row r="1113">
          <cell r="AC1113">
            <v>910207</v>
          </cell>
        </row>
        <row r="1114">
          <cell r="AC1114">
            <v>910208</v>
          </cell>
        </row>
        <row r="1115">
          <cell r="AC1115">
            <v>910209</v>
          </cell>
        </row>
        <row r="1116">
          <cell r="AC1116">
            <v>910210</v>
          </cell>
        </row>
        <row r="1117">
          <cell r="AC1117">
            <v>910211</v>
          </cell>
        </row>
        <row r="1118">
          <cell r="AC1118">
            <v>910212</v>
          </cell>
        </row>
        <row r="1119">
          <cell r="AC1119">
            <v>910213</v>
          </cell>
        </row>
        <row r="1120">
          <cell r="AC1120">
            <v>910214</v>
          </cell>
        </row>
        <row r="1121">
          <cell r="AC1121">
            <v>910215</v>
          </cell>
        </row>
        <row r="1122">
          <cell r="AC1122">
            <v>910216</v>
          </cell>
        </row>
        <row r="1123">
          <cell r="AC1123">
            <v>910217</v>
          </cell>
        </row>
        <row r="1124">
          <cell r="AC1124">
            <v>910218</v>
          </cell>
        </row>
        <row r="1125">
          <cell r="AC1125">
            <v>910219</v>
          </cell>
        </row>
        <row r="1126">
          <cell r="AC1126">
            <v>910220</v>
          </cell>
        </row>
        <row r="1127">
          <cell r="AC1127">
            <v>910221</v>
          </cell>
        </row>
        <row r="1128">
          <cell r="AC1128">
            <v>910222</v>
          </cell>
        </row>
        <row r="1129">
          <cell r="AC1129">
            <v>910223</v>
          </cell>
        </row>
        <row r="1130">
          <cell r="AC1130">
            <v>910300</v>
          </cell>
        </row>
        <row r="1131">
          <cell r="AC1131">
            <v>910303</v>
          </cell>
        </row>
        <row r="1132">
          <cell r="AC1132">
            <v>910305</v>
          </cell>
        </row>
        <row r="1133">
          <cell r="AC1133">
            <v>910307</v>
          </cell>
        </row>
        <row r="1134">
          <cell r="AC1134">
            <v>910309</v>
          </cell>
        </row>
        <row r="1135">
          <cell r="AC1135">
            <v>910311</v>
          </cell>
        </row>
        <row r="1136">
          <cell r="AC1136">
            <v>910400</v>
          </cell>
        </row>
        <row r="1137">
          <cell r="AC1137">
            <v>910402</v>
          </cell>
        </row>
        <row r="1138">
          <cell r="AC1138">
            <v>910500</v>
          </cell>
        </row>
        <row r="1139">
          <cell r="AC1139">
            <v>910501</v>
          </cell>
        </row>
        <row r="1140">
          <cell r="AC1140">
            <v>910502</v>
          </cell>
        </row>
        <row r="1141">
          <cell r="AC1141">
            <v>910503</v>
          </cell>
        </row>
        <row r="1142">
          <cell r="AC1142">
            <v>910504</v>
          </cell>
        </row>
        <row r="1143">
          <cell r="AC1143">
            <v>910505</v>
          </cell>
        </row>
        <row r="1144">
          <cell r="AC1144">
            <v>910506</v>
          </cell>
        </row>
        <row r="1145">
          <cell r="AC1145">
            <v>910507</v>
          </cell>
        </row>
        <row r="1146">
          <cell r="AC1146">
            <v>910508</v>
          </cell>
        </row>
        <row r="1147">
          <cell r="AC1147">
            <v>910509</v>
          </cell>
        </row>
        <row r="1148">
          <cell r="AC1148">
            <v>910519</v>
          </cell>
        </row>
        <row r="1149">
          <cell r="AC1149">
            <v>910600</v>
          </cell>
        </row>
        <row r="1150">
          <cell r="AC1150">
            <v>910601</v>
          </cell>
        </row>
        <row r="1151">
          <cell r="AC1151">
            <v>910602</v>
          </cell>
        </row>
        <row r="1152">
          <cell r="AC1152">
            <v>910603</v>
          </cell>
        </row>
        <row r="1153">
          <cell r="AC1153">
            <v>910604</v>
          </cell>
        </row>
        <row r="1154">
          <cell r="AC1154">
            <v>910605</v>
          </cell>
        </row>
        <row r="1155">
          <cell r="AC1155">
            <v>910606</v>
          </cell>
        </row>
        <row r="1156">
          <cell r="AC1156">
            <v>910607</v>
          </cell>
        </row>
        <row r="1157">
          <cell r="AC1157">
            <v>910608</v>
          </cell>
        </row>
        <row r="1158">
          <cell r="AC1158">
            <v>910609</v>
          </cell>
        </row>
        <row r="1159">
          <cell r="AC1159">
            <v>910610</v>
          </cell>
        </row>
        <row r="1160">
          <cell r="AC1160">
            <v>910611</v>
          </cell>
        </row>
        <row r="1161">
          <cell r="AC1161">
            <v>910612</v>
          </cell>
        </row>
        <row r="1162">
          <cell r="AC1162">
            <v>910613</v>
          </cell>
        </row>
        <row r="1163">
          <cell r="AC1163">
            <v>910614</v>
          </cell>
        </row>
        <row r="1164">
          <cell r="AC1164">
            <v>910615</v>
          </cell>
        </row>
        <row r="1165">
          <cell r="AC1165">
            <v>910616</v>
          </cell>
        </row>
        <row r="1166">
          <cell r="AC1166">
            <v>910617</v>
          </cell>
        </row>
        <row r="1167">
          <cell r="AC1167">
            <v>910618</v>
          </cell>
        </row>
        <row r="1168">
          <cell r="AC1168">
            <v>910619</v>
          </cell>
        </row>
        <row r="1169">
          <cell r="AC1169">
            <v>910900</v>
          </cell>
        </row>
        <row r="1170">
          <cell r="AC1170">
            <v>910901</v>
          </cell>
        </row>
        <row r="1171">
          <cell r="AC1171">
            <v>910902</v>
          </cell>
        </row>
        <row r="1172">
          <cell r="AC1172">
            <v>940000</v>
          </cell>
        </row>
        <row r="1173">
          <cell r="AC1173">
            <v>940100</v>
          </cell>
        </row>
        <row r="1174">
          <cell r="AC1174">
            <v>940200</v>
          </cell>
        </row>
        <row r="1175">
          <cell r="AC1175">
            <v>970000</v>
          </cell>
        </row>
        <row r="1176">
          <cell r="AC1176">
            <v>970100</v>
          </cell>
        </row>
        <row r="1177">
          <cell r="AC1177">
            <v>970200</v>
          </cell>
        </row>
        <row r="1178">
          <cell r="AC1178">
            <v>970300</v>
          </cell>
        </row>
        <row r="1179">
          <cell r="AC1179">
            <v>970400</v>
          </cell>
        </row>
        <row r="1180">
          <cell r="AC1180">
            <v>970500</v>
          </cell>
        </row>
        <row r="1181">
          <cell r="AC1181">
            <v>970600</v>
          </cell>
        </row>
        <row r="1182">
          <cell r="AC1182">
            <v>970700</v>
          </cell>
        </row>
        <row r="1183">
          <cell r="AC1183">
            <v>970800</v>
          </cell>
        </row>
        <row r="1184">
          <cell r="AC1184">
            <v>980000</v>
          </cell>
        </row>
        <row r="1185">
          <cell r="AC1185">
            <v>980100</v>
          </cell>
        </row>
        <row r="1186">
          <cell r="AC1186">
            <v>980200</v>
          </cell>
        </row>
        <row r="1187">
          <cell r="AC1187">
            <v>980300</v>
          </cell>
        </row>
        <row r="1188">
          <cell r="AC1188">
            <v>980400</v>
          </cell>
        </row>
        <row r="1189">
          <cell r="AC1189">
            <v>980500</v>
          </cell>
        </row>
        <row r="1190">
          <cell r="AC1190">
            <v>980600</v>
          </cell>
        </row>
        <row r="1191">
          <cell r="AC1191">
            <v>980700</v>
          </cell>
        </row>
        <row r="1192">
          <cell r="AC1192">
            <v>990000</v>
          </cell>
        </row>
        <row r="1193">
          <cell r="AC1193">
            <v>990100</v>
          </cell>
        </row>
        <row r="1194">
          <cell r="AC1194">
            <v>990200</v>
          </cell>
        </row>
        <row r="1195">
          <cell r="AC1195">
            <v>990300</v>
          </cell>
        </row>
        <row r="1196">
          <cell r="AC1196">
            <v>990400</v>
          </cell>
        </row>
        <row r="1197">
          <cell r="AC1197">
            <v>990500</v>
          </cell>
        </row>
        <row r="1198">
          <cell r="AC1198">
            <v>990600</v>
          </cell>
        </row>
        <row r="1199">
          <cell r="AC1199">
            <v>990700</v>
          </cell>
        </row>
        <row r="1200">
          <cell r="AC1200">
            <v>990701</v>
          </cell>
        </row>
        <row r="1201">
          <cell r="AC1201">
            <v>990702</v>
          </cell>
        </row>
        <row r="1202">
          <cell r="AC1202">
            <v>990703</v>
          </cell>
        </row>
        <row r="1203">
          <cell r="AC1203">
            <v>990704</v>
          </cell>
        </row>
        <row r="1204">
          <cell r="AC1204">
            <v>990800</v>
          </cell>
        </row>
        <row r="1205">
          <cell r="AC1205">
            <v>990801</v>
          </cell>
        </row>
        <row r="1206">
          <cell r="AC1206">
            <v>990802</v>
          </cell>
        </row>
        <row r="1207">
          <cell r="AC1207">
            <v>990803</v>
          </cell>
        </row>
        <row r="1208">
          <cell r="AC1208">
            <v>990804</v>
          </cell>
        </row>
        <row r="1209">
          <cell r="AC1209">
            <v>990805</v>
          </cell>
        </row>
        <row r="1210">
          <cell r="AC1210">
            <v>990900</v>
          </cell>
        </row>
        <row r="1211">
          <cell r="AC1211">
            <v>991000</v>
          </cell>
        </row>
        <row r="1212">
          <cell r="AC1212">
            <v>991001</v>
          </cell>
        </row>
        <row r="1213">
          <cell r="AC1213">
            <v>991002</v>
          </cell>
        </row>
        <row r="1214">
          <cell r="AC1214">
            <v>991100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Азот"/>
      <sheetName val="Азот янв утв"/>
      <sheetName val="Азот фев утв"/>
      <sheetName val="Разное"/>
    </sheetNames>
    <sheetDataSet>
      <sheetData sheetId="0" refreshError="1"/>
      <sheetData sheetId="1" refreshError="1">
        <row r="1">
          <cell r="C1">
            <v>24.49</v>
          </cell>
        </row>
        <row r="2">
          <cell r="C2">
            <v>1.47</v>
          </cell>
        </row>
      </sheetData>
      <sheetData sheetId="2" refreshError="1">
        <row r="3">
          <cell r="G3">
            <v>24.467500000000001</v>
          </cell>
        </row>
        <row r="4">
          <cell r="I4">
            <v>35.931100000000001</v>
          </cell>
        </row>
      </sheetData>
      <sheetData sheetId="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XM"/>
      <sheetName val="norm01"/>
      <sheetName val="prod"/>
      <sheetName val="prod1"/>
      <sheetName val="cen"/>
      <sheetName val="pl"/>
      <sheetName val="справочник норм"/>
      <sheetName val="затраты"/>
      <sheetName val="нормы1"/>
      <sheetName val="ПФ"/>
      <sheetName val="БДР$"/>
      <sheetName val="$БДДС"/>
      <sheetName val="БДДС"/>
      <sheetName val="БДР"/>
      <sheetName val="Сравнение"/>
      <sheetName val="ТП"/>
      <sheetName val="катал"/>
      <sheetName val="2002"/>
      <sheetName val="ПАУ"/>
      <sheetName val="ПОС"/>
      <sheetName val="Оглавление"/>
      <sheetName val="Классиф_"/>
      <sheetName val="20 "/>
      <sheetName val="Input+Output"/>
      <sheetName val="цены"/>
      <sheetName val="ограничения"/>
      <sheetName val="G_ORDER"/>
      <sheetName val="18-2"/>
      <sheetName val="Позиция"/>
      <sheetName val="control_panel"/>
      <sheetName val="Tier1"/>
      <sheetName val="Цеховые"/>
      <sheetName val="справочник_норм"/>
      <sheetName val="20_"/>
      <sheetName val="Лист3"/>
      <sheetName val="ОСВ"/>
      <sheetName val="список"/>
      <sheetName val="ПГ день"/>
      <sheetName val="Summary"/>
      <sheetName val="Scenarijai"/>
      <sheetName val="3 - Conversion costs"/>
      <sheetName val="2 - Prices &amp; Other assmpt"/>
      <sheetName val="Working - NoPrint"/>
      <sheetName val="справочник_норм1"/>
      <sheetName val="20_1"/>
      <sheetName val="ограничения_азот"/>
      <sheetName val="20USD"/>
      <sheetName val="точн2"/>
      <sheetName val="Форма1"/>
      <sheetName val="Форма2"/>
      <sheetName val="Титул"/>
      <sheetName val="Balance Sheet"/>
      <sheetName val="Смета"/>
      <sheetName val="Допущения"/>
      <sheetName val="прогнозы_кварт"/>
      <sheetName val="Списки"/>
      <sheetName val="Идекс Госкомстат"/>
      <sheetName val="ИнвестицииСвод"/>
      <sheetName val="отгр ГОК"/>
      <sheetName val="курс"/>
      <sheetName val="Консолидированный"/>
      <sheetName val="Balance"/>
      <sheetName val="CST нов"/>
      <sheetName val="TasAt"/>
      <sheetName val="DATA"/>
      <sheetName val="справочник_норм2"/>
      <sheetName val="20_2"/>
      <sheetName val="ПГ_день"/>
      <sheetName val="3_-_Conversion_costs"/>
      <sheetName val="2_-_Prices_&amp;_Other_assmpt"/>
      <sheetName val="Working_-_NoPrint"/>
      <sheetName val="Balance_Sheet"/>
      <sheetName val="Идекс_Госкомстат"/>
      <sheetName val="отгр_ГОК"/>
      <sheetName val="CST_нов"/>
      <sheetName val="справочник_норм3"/>
      <sheetName val="20_3"/>
      <sheetName val="ПГ_день1"/>
      <sheetName val="3_-_Conversion_costs1"/>
      <sheetName val="2_-_Prices_&amp;_Other_assmpt1"/>
      <sheetName val="Working_-_NoPrint1"/>
      <sheetName val="Balance_Sheet1"/>
      <sheetName val="Идекс_Госкомстат1"/>
      <sheetName val="отгр_ГОК1"/>
      <sheetName val="CST_нов1"/>
      <sheetName val="card_01"/>
      <sheetName val="справочник_норм4"/>
      <sheetName val="20_4"/>
      <sheetName val="ПГ_день2"/>
      <sheetName val="3_-_Conversion_costs2"/>
      <sheetName val="2_-_Prices_&amp;_Other_assmpt2"/>
      <sheetName val="Working_-_NoPrint2"/>
      <sheetName val="Balance_Sheet2"/>
      <sheetName val="Идекс_Госкомстат2"/>
      <sheetName val="отгр_ГОК2"/>
      <sheetName val="CST_нов2"/>
      <sheetName val="Finprog"/>
      <sheetName val="Cashflow"/>
      <sheetName val="ЧМЗ Budget"/>
      <sheetName val="Гр5(о)"/>
      <sheetName val=" "/>
      <sheetName val="НАК 2008г"/>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row r="5">
          <cell r="E5">
            <v>30.5</v>
          </cell>
        </row>
      </sheetData>
      <sheetData sheetId="14"/>
      <sheetData sheetId="15"/>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гр ГОК"/>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2"/>
      <sheetName val="прикид3кв Вариант3"/>
      <sheetName val="Моженина"/>
      <sheetName val="обслуживание"/>
      <sheetName val="прикид3кв"/>
      <sheetName val="курс"/>
      <sheetName val="Моженина2"/>
      <sheetName val="Пл."/>
      <sheetName val="2 кв"/>
      <sheetName val="Азот янв утв"/>
      <sheetName val="Азот фев утв"/>
      <sheetName val="прикид3кв_Вариант3"/>
      <sheetName val="Пл_"/>
      <sheetName val="2_кв"/>
      <sheetName val="Азот_янв_утв"/>
      <sheetName val="Азот_фев_утв"/>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jai"/>
      <sheetName val="3 - Conversion costs"/>
      <sheetName val="2 - Prices &amp; Other assmpt"/>
      <sheetName val="Working - NoPrint"/>
    </sheetNames>
    <sheetDataSet>
      <sheetData sheetId="0" refreshError="1"/>
      <sheetData sheetId="1" refreshError="1"/>
      <sheetData sheetId="2" refreshError="1"/>
      <sheetData sheetId="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 val="RAR Forms1&amp;2"/>
      <sheetName val="P&amp;L Support"/>
      <sheetName val="Tier1"/>
      <sheetName val="DT Reconciliation"/>
      <sheetName val="Adj14,15,25"/>
      <sheetName val="FA-dislosure"/>
      <sheetName val="PP&amp;E-workings"/>
      <sheetName val="Conpack#2"/>
      <sheetName val="Conpack#4"/>
      <sheetName val="Adj7,8,9,10 RJE2"/>
      <sheetName val="Adj2,3,4,RJE3"/>
      <sheetName val="Adj6, RJE9"/>
      <sheetName val="Adj11, RJE7,8"/>
      <sheetName val="Adj12"/>
      <sheetName val="Adj16"/>
      <sheetName val="Adj19"/>
      <sheetName val="Adj18"/>
      <sheetName val="Adj20"/>
      <sheetName val="Adj21"/>
      <sheetName val="Adj22"/>
      <sheetName val="Adj23"/>
      <sheetName val="Adj24"/>
      <sheetName val="RJE4"/>
      <sheetName val="RJE5"/>
      <sheetName val="RJE6"/>
      <sheetName val="RAR Forms1&amp;"/>
      <sheetName val="RAR Forms1"/>
      <sheetName val="RAR Forms"/>
      <sheetName val="RAR Form"/>
      <sheetName val="RAR For"/>
      <sheetName val="RAR Fo"/>
      <sheetName val="RAR F"/>
      <sheetName val="RAR "/>
      <sheetName val="RAR"/>
      <sheetName val="RA"/>
      <sheetName val="R"/>
      <sheetName val=""/>
    </sheetNames>
    <sheetDataSet>
      <sheetData sheetId="0" refreshError="1"/>
      <sheetData sheetId="1" refreshError="1"/>
      <sheetData sheetId="2" refreshError="1"/>
      <sheetData sheetId="3" refreshError="1">
        <row r="4">
          <cell r="B4">
            <v>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ДР"/>
      <sheetName val="20 "/>
    </sheetNames>
    <sheetDataSet>
      <sheetData sheetId="0" refreshError="1"/>
      <sheetData sheetId="1"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XM"/>
      <sheetName val="norm01"/>
      <sheetName val="prod"/>
      <sheetName val="prod1"/>
      <sheetName val="cen"/>
      <sheetName val="pl"/>
      <sheetName val="справочник норм"/>
      <sheetName val="затраты"/>
      <sheetName val="нормы1"/>
      <sheetName val="ПФ"/>
      <sheetName val="БДР$"/>
      <sheetName val="$БДДС"/>
      <sheetName val="БДДС"/>
      <sheetName val="БДР"/>
      <sheetName val="Сравнение"/>
      <sheetName val="ТП"/>
      <sheetName val="катал"/>
      <sheetName val="2002"/>
      <sheetName val="ПАУ"/>
      <sheetName val="ПОС"/>
      <sheetName val="цены"/>
      <sheetName val="ограничения"/>
      <sheetName val="G_ORDER"/>
      <sheetName val="Оглавление"/>
      <sheetName val="Классиф_"/>
      <sheetName val="20 "/>
      <sheetName val="Input+Output"/>
      <sheetName val="18-2"/>
      <sheetName val="Позиция"/>
      <sheetName val="справочник_норм"/>
      <sheetName val="20_"/>
      <sheetName val="Tier1"/>
      <sheetName val="Лист3"/>
      <sheetName val="control_panel"/>
      <sheetName val="Цеховые"/>
      <sheetName val="ОСВ"/>
      <sheetName val="Scenarijai"/>
      <sheetName val="3 - Conversion costs"/>
      <sheetName val="2 - Prices &amp; Other assmpt"/>
      <sheetName val="Working - NoPrint"/>
      <sheetName val="20USD"/>
      <sheetName val="список"/>
      <sheetName val="ПГ день"/>
      <sheetName val="Summary"/>
      <sheetName val="справочник_норм1"/>
      <sheetName val="20_1"/>
      <sheetName val="точн2"/>
      <sheetName val="ограничения_азот"/>
      <sheetName val="Форма1"/>
      <sheetName val="Форма2"/>
      <sheetName val="Титул"/>
      <sheetName val="Balance Sheet"/>
      <sheetName val="Смета"/>
      <sheetName val="Допущения"/>
      <sheetName val="прогнозы_кварт"/>
      <sheetName val="Списки"/>
      <sheetName val="Идекс Госкомстат"/>
      <sheetName val="ИнвестицииСвод"/>
      <sheetName val="отгр ГОК"/>
      <sheetName val="курс"/>
      <sheetName val="Консолидированный"/>
      <sheetName val="Balance"/>
      <sheetName val="CST нов"/>
      <sheetName val="TasAt"/>
      <sheetName val="DATA"/>
      <sheetName val="справочник_норм2"/>
      <sheetName val="20_2"/>
      <sheetName val="ПГ_день"/>
      <sheetName val="3_-_Conversion_costs"/>
      <sheetName val="2_-_Prices_&amp;_Other_assmpt"/>
      <sheetName val="Working_-_NoPrint"/>
      <sheetName val="Balance_Sheet"/>
      <sheetName val="Идекс_Госкомстат"/>
      <sheetName val="отгр_ГОК"/>
      <sheetName val="CST_нов"/>
      <sheetName val="справочник_норм3"/>
      <sheetName val="20_3"/>
      <sheetName val="ПГ_день1"/>
      <sheetName val="3_-_Conversion_costs1"/>
      <sheetName val="2_-_Prices_&amp;_Other_assmpt1"/>
      <sheetName val="Working_-_NoPrint1"/>
      <sheetName val="Balance_Sheet1"/>
      <sheetName val="Идекс_Госкомстат1"/>
      <sheetName val="отгр_ГОК1"/>
      <sheetName val="CST_нов1"/>
      <sheetName val="card_01"/>
      <sheetName val="справочник_норм4"/>
      <sheetName val="20_4"/>
      <sheetName val="ПГ_день2"/>
      <sheetName val="3_-_Conversion_costs2"/>
      <sheetName val="2_-_Prices_&amp;_Other_assmpt2"/>
      <sheetName val="Working_-_NoPrint2"/>
      <sheetName val="Balance_Sheet2"/>
      <sheetName val="Идекс_Госкомстат2"/>
      <sheetName val="отгр_ГОК2"/>
      <sheetName val="CST_нов2"/>
      <sheetName val="Finprog"/>
      <sheetName val="Cashflow"/>
      <sheetName val="ЧМЗ Budget"/>
      <sheetName val="Гр5(о)"/>
      <sheetName val=" "/>
      <sheetName val="НАК 2008г"/>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5">
          <cell r="E5">
            <v>30.5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оменклатура"/>
    </sheetNames>
    <sheetDataSet>
      <sheetData sheetId="0"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Записка"/>
      <sheetName val="Титульный лист"/>
      <sheetName val="Main"/>
      <sheetName val="БДР"/>
      <sheetName val="БДДС"/>
      <sheetName val="Баланс"/>
      <sheetName val="БР-1"/>
      <sheetName val="БР-2"/>
      <sheetName val="Лист1"/>
      <sheetName val="Лист2"/>
      <sheetName val="Лист3"/>
      <sheetName val="ТП пр-во"/>
      <sheetName val="ТП отгр"/>
      <sheetName val="БП-1"/>
      <sheetName val="БП-2"/>
      <sheetName val="БП-3"/>
      <sheetName val="БСС-1"/>
      <sheetName val="БСС-2"/>
      <sheetName val="БОТ"/>
      <sheetName val="БКР"/>
      <sheetName val="БУР"/>
      <sheetName val="БН-1"/>
      <sheetName val="БН-2"/>
      <sheetName val="БСФ-2"/>
      <sheetName val="ПЦ"/>
      <sheetName val="Лист4"/>
      <sheetName val="Лист5"/>
      <sheetName val="КСС-УОФ"/>
      <sheetName val="КСС-кокс"/>
      <sheetName val="КСС-смола"/>
      <sheetName val="КСС-СПЦ"/>
      <sheetName val="КСС-оч.нафт"/>
      <sheetName val="КСС-оч.газа"/>
      <sheetName val="РПП-УОФ"/>
      <sheetName val="РПП-кокс"/>
      <sheetName val="РПП-смола"/>
      <sheetName val="РПП-спц"/>
      <sheetName val="РПП-оч.к.г."/>
      <sheetName val="КСС-Машинное отд."/>
      <sheetName val="КСС-Пароснабжение"/>
      <sheetName val="КСС-Водоснабжение"/>
      <sheetName val="КСС-Электроподстанция"/>
      <sheetName val="КСС-Вода питьевая"/>
      <sheetName val="КСС-ЖДЦ"/>
      <sheetName val="КСС-Подъёмн.кран"/>
      <sheetName val="КСС-Груз. атр-т"/>
      <sheetName val="КСС-Трактор"/>
      <sheetName val="КСС-Автобус"/>
      <sheetName val="КСС-Легк.атр-т"/>
      <sheetName val="КСС-РМЦ"/>
      <sheetName val="КСС-СМРЦ"/>
      <sheetName val="КСС-Столярн. маст."/>
      <sheetName val="КСС-КИП"/>
      <sheetName val="КСС-ЭРУ"/>
      <sheetName val="КСС-Уч.связи"/>
      <sheetName val="КСС-Санбыткорпус"/>
      <sheetName val="КСС-Прачечная"/>
      <sheetName val="КСС-Сапожная"/>
      <sheetName val="БРМ-1"/>
      <sheetName val="БРМ-2"/>
      <sheetName val="ТМЦ на капремонт"/>
      <sheetName val="ТМЦ на текущий ремонт"/>
      <sheetName val="Пр.прогр."/>
      <sheetName val="Баланс газа"/>
      <sheetName val="Расчёт цены к-та"/>
      <sheetName val="Расчёт энергозатрат"/>
      <sheetName val="Грузооборот"/>
      <sheetName val="Движение пр-ции"/>
      <sheetName val="план поступ."/>
      <sheetName val="св.вед."/>
      <sheetName val="Расшифровка по прочим"/>
      <sheetName val="Амортизация"/>
      <sheetName val="расчёт налогов"/>
      <sheetName val="платежи"/>
      <sheetName val="зарплата"/>
      <sheetName val="Сырье"/>
      <sheetName val="ОМТС"/>
      <sheetName val="ОГМ"/>
      <sheetName val="Оборудование"/>
      <sheetName val="ОГЭ"/>
      <sheetName val="ЖДЦ"/>
      <sheetName val="АТЦ"/>
      <sheetName val="ОПБиОТ"/>
      <sheetName val="ЛООС"/>
      <sheetName val="энергоресурсы"/>
      <sheetName val="ТехПД"/>
      <sheetName val="Связь"/>
      <sheetName val="АТП"/>
      <sheetName val="Услуги страхов."/>
      <sheetName val="ЦОП"/>
      <sheetName val="соц нужды"/>
      <sheetName val="СБ"/>
      <sheetName val="ОПК"/>
      <sheetName val="АХО"/>
      <sheetName val="Медпункт"/>
      <sheetName val="ПТО"/>
      <sheetName val="Консультац.услуги"/>
      <sheetName val="Юридическая служба"/>
      <sheetName val="Пом.Ген.директора"/>
      <sheetName val="Бюджет развития"/>
      <sheetName val="Финансирование кап влож"/>
      <sheetName val="БСС_2"/>
      <sheetName val="обслуживание"/>
      <sheetName val="Номенклатур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N сжатый"/>
    </sheetNames>
    <definedNames>
      <definedName name="F01_2" sheetId="0"/>
      <definedName name="ззз" sheetId="0"/>
      <definedName name="Построение_жука" sheetId="0"/>
      <definedName name="таня" sheetId="0"/>
    </definedNames>
    <sheetDataSet>
      <sheetData sheetId="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цены"/>
      <sheetName val="ограничения"/>
    </sheetNames>
    <sheetDataSet>
      <sheetData sheetId="0" refreshError="1"/>
      <sheetData sheetId="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цены"/>
    </sheetNames>
    <sheetDataSet>
      <sheetData sheetId="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изводство"/>
      <sheetName val="условия"/>
      <sheetName val="реализация"/>
      <sheetName val="цена реал-ии"/>
      <sheetName val="Выручка"/>
      <sheetName val="с-ть нормы"/>
      <sheetName val="себестоимость"/>
      <sheetName val="с-сть концентратов"/>
      <sheetName val="Ср месячный БДДС"/>
      <sheetName val="БДДС ср мес"/>
      <sheetName val="Усл ср мес"/>
      <sheetName val="БДР ср мес"/>
      <sheetName val="БДР ГОК и ТД"/>
      <sheetName val="БДР"/>
      <sheetName val="БДДС"/>
      <sheetName val="Оборудование лизинг"/>
      <sheetName val="ЛИЗИНГ ПЛАТЕЖИ"/>
      <sheetName val="Оборудование"/>
      <sheetName val="пр пр-во"/>
      <sheetName val="неосн д-ть"/>
      <sheetName val="себестоимость хв"/>
      <sheetName val="полная с ст-ть"/>
      <sheetName val="с-сть консолид"/>
      <sheetName val="кап строй"/>
      <sheetName val="кап ремонт "/>
      <sheetName val="тариф тр"/>
      <sheetName val="транспорт"/>
      <sheetName val="недра"/>
      <sheetName val="общ"/>
      <sheetName val="ВМСБ"/>
      <sheetName val="распр налогов"/>
      <sheetName val="реализация (2)"/>
      <sheetName val="цена реал-ии (2)"/>
      <sheetName val="Выручка (2)"/>
      <sheetName val="ср мес АК РФ"/>
      <sheetName val="БДР свод"/>
      <sheetName val="БДР экс"/>
      <sheetName val="БДР внутр"/>
      <sheetName val="БДДС в"/>
      <sheetName val="БДДС э"/>
      <sheetName val="БДДС свод"/>
      <sheetName val="#REF"/>
      <sheetName val="коэф"/>
      <sheetName val="Итого М. (2)"/>
      <sheetName val="цена_реал-ии"/>
      <sheetName val="с-ть_нормы"/>
      <sheetName val="с-сть_концентратов"/>
      <sheetName val="Ср_месячный_БДДС"/>
      <sheetName val="БДДС_ср_мес"/>
      <sheetName val="Усл_ср_мес"/>
      <sheetName val="БДР_ср_мес"/>
      <sheetName val="БДР_ГОК_и_ТД"/>
      <sheetName val="Оборудование_лизинг"/>
      <sheetName val="ЛИЗИНГ_ПЛАТЕЖИ"/>
      <sheetName val="пр_пр-во"/>
      <sheetName val="неосн_д-ть"/>
      <sheetName val="себестоимость_хв"/>
      <sheetName val="полная_с_ст-ть"/>
      <sheetName val="с-сть_консолид"/>
      <sheetName val="кап_строй"/>
      <sheetName val="кап_ремонт_"/>
      <sheetName val="тариф_тр"/>
      <sheetName val="распр_налогов"/>
      <sheetName val="реализация_(2)"/>
      <sheetName val="цена_реал-ии_(2)"/>
      <sheetName val="Выручка_(2)"/>
      <sheetName val="ср_мес_АК_РФ"/>
      <sheetName val="БДР_свод"/>
      <sheetName val="БДР_экс"/>
      <sheetName val="БДР_внутр"/>
      <sheetName val="БДДС_в"/>
      <sheetName val="БДДС_э"/>
      <sheetName val="БДДС_свод"/>
      <sheetName val="Итого_М__(2)"/>
      <sheetName val="11-05-1"/>
      <sheetName val="Номенклатура"/>
      <sheetName val="СИС-Имена и ссылки"/>
      <sheetName val="списки"/>
      <sheetName val="Итог Лена"/>
      <sheetName val="Консолидированный"/>
      <sheetName val="Номенклату_x0000__x0000_"/>
      <sheetName val="цена_реал-ии1"/>
      <sheetName val="с-ть_нормы1"/>
      <sheetName val="с-сть_концентратов1"/>
      <sheetName val="Ср_месячный_БДДС1"/>
      <sheetName val="БДДС_ср_мес1"/>
      <sheetName val="Усл_ср_мес1"/>
      <sheetName val="БДР_ср_мес1"/>
      <sheetName val="БДР_ГОК_и_ТД1"/>
      <sheetName val="Оборудование_лизинг1"/>
      <sheetName val="ЛИЗИНГ_ПЛАТЕЖИ1"/>
      <sheetName val="пр_пр-во1"/>
      <sheetName val="неосн_д-ть1"/>
      <sheetName val="себестоимость_хв1"/>
      <sheetName val="полная_с_ст-ть1"/>
      <sheetName val="с-сть_консолид1"/>
      <sheetName val="кап_строй1"/>
      <sheetName val="кап_ремонт_1"/>
      <sheetName val="тариф_тр1"/>
      <sheetName val="распр_налогов1"/>
      <sheetName val="реализация_(2)1"/>
      <sheetName val="цена_реал-ии_(2)1"/>
      <sheetName val="Выручка_(2)1"/>
      <sheetName val="ср_мес_АК_РФ1"/>
      <sheetName val="БДР_свод1"/>
      <sheetName val="БДР_экс1"/>
      <sheetName val="БДР_внутр1"/>
      <sheetName val="БДДС_в1"/>
      <sheetName val="БДДС_э1"/>
      <sheetName val="БДДС_свод1"/>
      <sheetName val="Итого_М__(2)1"/>
      <sheetName val="СИС-Имена_и_ссылки"/>
      <sheetName val="Итог_Лена"/>
      <sheetName val="цена_реал-ии2"/>
      <sheetName val="с-ть_нормы2"/>
      <sheetName val="с-сть_концентратов2"/>
      <sheetName val="Ср_месячный_БДДС2"/>
      <sheetName val="БДДС_ср_мес2"/>
      <sheetName val="Усл_ср_мес2"/>
      <sheetName val="БДР_ср_мес2"/>
      <sheetName val="БДР_ГОК_и_ТД2"/>
      <sheetName val="Оборудование_лизинг2"/>
      <sheetName val="ЛИЗИНГ_ПЛАТЕЖИ2"/>
      <sheetName val="пр_пр-во2"/>
      <sheetName val="неосн_д-ть2"/>
      <sheetName val="себестоимость_хв2"/>
      <sheetName val="полная_с_ст-ть2"/>
      <sheetName val="с-сть_консолид2"/>
      <sheetName val="кап_строй2"/>
      <sheetName val="кап_ремонт_2"/>
      <sheetName val="тариф_тр2"/>
      <sheetName val="распр_налогов2"/>
      <sheetName val="реализация_(2)2"/>
      <sheetName val="цена_реал-ии_(2)2"/>
      <sheetName val="Выручка_(2)2"/>
      <sheetName val="ср_мес_АК_РФ2"/>
      <sheetName val="БДР_свод2"/>
      <sheetName val="БДР_экс2"/>
      <sheetName val="БДР_внутр2"/>
      <sheetName val="БДДС_в2"/>
      <sheetName val="БДДС_э2"/>
      <sheetName val="БДДС_свод2"/>
      <sheetName val="Итого_М__(2)2"/>
      <sheetName val="СИС-Имена_и_ссылки1"/>
      <sheetName val="Итог_Лена1"/>
      <sheetName val="Номенклату"/>
      <sheetName val="цена_реал-ии3"/>
      <sheetName val="с-ть_нормы3"/>
      <sheetName val="с-сть_концентратов3"/>
      <sheetName val="Ср_месячный_БДДС3"/>
      <sheetName val="БДДС_ср_мес3"/>
      <sheetName val="Усл_ср_мес3"/>
      <sheetName val="БДР_ср_мес3"/>
      <sheetName val="БДР_ГОК_и_ТД3"/>
      <sheetName val="Оборудование_лизинг3"/>
      <sheetName val="ЛИЗИНГ_ПЛАТЕЖИ3"/>
      <sheetName val="пр_пр-во3"/>
      <sheetName val="неосн_д-ть3"/>
      <sheetName val="себестоимость_хв3"/>
      <sheetName val="полная_с_ст-ть3"/>
      <sheetName val="с-сть_консолид3"/>
      <sheetName val="кап_строй3"/>
      <sheetName val="кап_ремонт_3"/>
      <sheetName val="тариф_тр3"/>
      <sheetName val="распр_налогов3"/>
      <sheetName val="реализация_(2)3"/>
      <sheetName val="цена_реал-ии_(2)3"/>
      <sheetName val="Выручка_(2)3"/>
      <sheetName val="ср_мес_АК_РФ3"/>
      <sheetName val="БДР_свод3"/>
      <sheetName val="БДР_экс3"/>
      <sheetName val="БДР_внутр3"/>
      <sheetName val="БДДС_в3"/>
      <sheetName val="БДДС_э3"/>
      <sheetName val="БДДС_свод3"/>
      <sheetName val="Итого_М__(2)3"/>
      <sheetName val="СИС-Имена_и_ссылки2"/>
      <sheetName val="Итог_Лена2"/>
      <sheetName val="Исходные"/>
      <sheetName val="БСС-2"/>
    </sheetNames>
    <sheetDataSet>
      <sheetData sheetId="0" refreshError="1"/>
      <sheetData sheetId="1" refreshError="1">
        <row r="37">
          <cell r="B37">
            <v>1.2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sheetNames>
    <sheetDataSet>
      <sheetData sheetId="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цена реал-ии"/>
      <sheetName val="условия"/>
      <sheetName val="производство"/>
      <sheetName val="Выручка"/>
      <sheetName val="с-ть нормы"/>
      <sheetName val="пр руда хв"/>
      <sheetName val="пр мат"/>
      <sheetName val="цена реал_ии"/>
      <sheetName val="отгр ГОК"/>
      <sheetName val="цена реал-ии (2)"/>
      <sheetName val="1"/>
      <sheetName val="трансформация 2006"/>
      <sheetName val="1а"/>
      <sheetName val="коэф"/>
      <sheetName val="сред_регион_индекс НЕДВ"/>
      <sheetName val="регион_экон_по КС"/>
      <sheetName val="#ССЫЛКА"/>
      <sheetName val="цена_реал-ии"/>
      <sheetName val="с-ть_нормы"/>
      <sheetName val="пр_руда_хв"/>
      <sheetName val="пр_мат"/>
      <sheetName val="цена_реал_ии"/>
      <sheetName val="отгр_ГОК"/>
      <sheetName val="цена_реал-ии_(2)"/>
      <sheetName val="трансформация_2006"/>
      <sheetName val="сред_регион_индекс_НЕДВ"/>
      <sheetName val="регион_экон_по_КС"/>
      <sheetName val="цена_реал-ии1"/>
      <sheetName val="с-ть_нормы1"/>
      <sheetName val="пр_руда_хв1"/>
      <sheetName val="пр_мат1"/>
      <sheetName val="цена_реал_ии1"/>
      <sheetName val="отгр_ГОК1"/>
      <sheetName val="цена_реал-ии_(2)1"/>
      <sheetName val="трансформация_20061"/>
      <sheetName val="сред_регион_индекс_НЕДВ1"/>
      <sheetName val="регион_экон_по_КС1"/>
      <sheetName val="ИД"/>
      <sheetName val="Итого М. (2)"/>
      <sheetName val="11-05-1"/>
      <sheetName val="BILL"/>
      <sheetName val="ф1-00"/>
      <sheetName val="ф1-99"/>
      <sheetName val="ф2-00"/>
      <sheetName val="ф2-01"/>
      <sheetName val="ф1-98"/>
      <sheetName val="ф2-98"/>
      <sheetName val="ф2-99"/>
      <sheetName val=""/>
      <sheetName val="цена реал_ии _2_"/>
      <sheetName val="KEY"/>
      <sheetName val="Форма1"/>
      <sheetName val="Лист2"/>
      <sheetName val="МЕТАЛЛ"/>
      <sheetName val="Исходные_данные"/>
      <sheetName val="Курс"/>
      <sheetName val="Курсы"/>
      <sheetName val="ограничения_азот"/>
      <sheetName val="цены_азот"/>
      <sheetName val="цена_реал-ии2"/>
      <sheetName val="с-ть_нормы2"/>
      <sheetName val="пр_руда_хв2"/>
      <sheetName val="пр_мат2"/>
      <sheetName val="цена_реал_ии2"/>
      <sheetName val="отгр_ГОК2"/>
      <sheetName val="цена_реал-ии_(2)2"/>
      <sheetName val="трансформация_20062"/>
      <sheetName val="сред_регион_индекс_НЕДВ2"/>
      <sheetName val="регион_экон_по_КС2"/>
      <sheetName val="Итого_М__(2)"/>
      <sheetName val="цена_реал_ии__2_"/>
      <sheetName val="цена_реал-ии3"/>
      <sheetName val="с-ть_нормы3"/>
      <sheetName val="пр_руда_хв3"/>
      <sheetName val="пр_мат3"/>
      <sheetName val="цена_реал_ии3"/>
      <sheetName val="отгр_ГОК3"/>
      <sheetName val="цена_реал-ии_(2)3"/>
      <sheetName val="трансформация_20063"/>
      <sheetName val="сред_регион_индекс_НЕДВ3"/>
      <sheetName val="регион_экон_по_КС3"/>
      <sheetName val="Итого_М__(2)1"/>
      <sheetName val="цена_реал_ии__2_1"/>
      <sheetName val="Bendra"/>
      <sheetName val="cash-flow (V)"/>
      <sheetName val="БДР"/>
      <sheetName val="Sensitivites"/>
      <sheetName val="цена_реал-ии4"/>
      <sheetName val="с-ть_нормы4"/>
      <sheetName val="пр_руда_хв4"/>
      <sheetName val="пр_мат4"/>
      <sheetName val="цена_реал_ии4"/>
      <sheetName val="цена_реал-ии_(2)4"/>
      <sheetName val="сред_регион_индекс_НЕДВ4"/>
      <sheetName val="регион_экон_по_КС4"/>
      <sheetName val="отгр_ГОК4"/>
      <sheetName val="трансформация_20064"/>
      <sheetName val="Итого_М__(2)2"/>
      <sheetName val="цена_реал_ии__2_2"/>
      <sheetName val="cash-flow_(V)"/>
      <sheetName val="Консолидированный"/>
      <sheetName val="Лист6"/>
      <sheetName val="Справочник статей затрат_"/>
      <sheetName val="мсн"/>
      <sheetName val="11_05_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онсолидированный"/>
    </sheetNames>
    <sheetDataSet>
      <sheetData sheetId="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_во _ отгрузка"/>
      <sheetName val="СВОД"/>
      <sheetName val="Галоген"/>
      <sheetName val="ЗМУ"/>
      <sheetName val="БДДС"/>
      <sheetName val="пр-во - отгрузка"/>
      <sheetName val="ЗП"/>
      <sheetName val="для БДДС"/>
      <sheetName val="Лист1"/>
      <sheetName val="Links"/>
      <sheetName val="Консолидированный"/>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гр ГОК"/>
    </sheetNames>
    <sheetDataSet>
      <sheetData sheetId="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USD"/>
      <sheetName val="2.4USD"/>
      <sheetName val="цены_объемы (БП)"/>
      <sheetName val="СНГ"/>
      <sheetName val="20 "/>
      <sheetName val="5"/>
      <sheetName val="отгр Энисса"/>
      <sheetName val="2,4"/>
      <sheetName val="ТД расчет(эксп)"/>
      <sheetName val="2.4"/>
      <sheetName val="Пр_НевАзот"/>
      <sheetName val="6.2."/>
      <sheetName val="Расх. нормы"/>
      <sheetName val="7.2"/>
      <sheetName val="7.3"/>
      <sheetName val="7.4."/>
      <sheetName val="8.4 "/>
      <sheetName val="9.1 "/>
      <sheetName val="9.2 "/>
      <sheetName val="9.3 "/>
      <sheetName val="9.4 "/>
      <sheetName val="11"/>
      <sheetName val="РиУ нетовар"/>
      <sheetName val="сравнение"/>
      <sheetName val="цены_объемы"/>
      <sheetName val="ТД расчет (вн.р.)"/>
      <sheetName val="нал."/>
      <sheetName val="отгр ГОК"/>
      <sheetName val="Консолидированный"/>
      <sheetName val="2_4USD"/>
      <sheetName val="цены_объемы_(БП)"/>
      <sheetName val="20_"/>
      <sheetName val="отгр_Энисса"/>
      <sheetName val="ТД_расчет(эксп)"/>
      <sheetName val="2_4"/>
      <sheetName val="6_2_"/>
      <sheetName val="Расх__нормы"/>
      <sheetName val="7_2"/>
      <sheetName val="7_3"/>
      <sheetName val="7_4_"/>
      <sheetName val="8_4_"/>
      <sheetName val="9_1_"/>
      <sheetName val="9_2_"/>
      <sheetName val="9_3_"/>
      <sheetName val="9_4_"/>
      <sheetName val="РиУ_нетовар"/>
      <sheetName val="ТД_расчет_(вн_р_)"/>
      <sheetName val="нал_"/>
      <sheetName val="отгр_ГОК"/>
      <sheetName val="БДР"/>
      <sheetName val="2_4USD1"/>
      <sheetName val="цены_объемы_(БП)1"/>
      <sheetName val="20_1"/>
      <sheetName val="отгр_Энисса1"/>
      <sheetName val="ТД_расчет(эксп)1"/>
      <sheetName val="2_41"/>
      <sheetName val="6_2_1"/>
      <sheetName val="Расх__нормы1"/>
      <sheetName val="7_21"/>
      <sheetName val="7_31"/>
      <sheetName val="7_4_1"/>
      <sheetName val="8_4_1"/>
      <sheetName val="9_1_1"/>
      <sheetName val="9_2_1"/>
      <sheetName val="9_3_1"/>
      <sheetName val="9_4_1"/>
      <sheetName val="РиУ_нетовар1"/>
      <sheetName val="ТД_расчет_(вн_р_)1"/>
      <sheetName val="нал_1"/>
      <sheetName val="отгр_ГОК1"/>
      <sheetName val="TasAt"/>
      <sheetName val="2_4USD2"/>
      <sheetName val="цены_объемы_(БП)2"/>
      <sheetName val="20_2"/>
      <sheetName val="отгр_Энисса2"/>
      <sheetName val="ТД_расчет(эксп)2"/>
      <sheetName val="2_42"/>
      <sheetName val="6_2_2"/>
      <sheetName val="Расх__нормы2"/>
      <sheetName val="7_22"/>
      <sheetName val="7_32"/>
      <sheetName val="7_4_2"/>
      <sheetName val="8_4_2"/>
      <sheetName val="9_1_2"/>
      <sheetName val="9_2_2"/>
      <sheetName val="9_3_2"/>
      <sheetName val="9_4_2"/>
      <sheetName val="РиУ_нетовар2"/>
      <sheetName val="ТД_расчет_(вн_р_)2"/>
      <sheetName val="нал_2"/>
      <sheetName val="отгр_ГОК2"/>
      <sheetName val="2_4USD3"/>
      <sheetName val="цены_объемы_(БП)3"/>
      <sheetName val="20_3"/>
      <sheetName val="отгр_Энисса3"/>
      <sheetName val="ТД_расчет(эксп)3"/>
      <sheetName val="2_43"/>
      <sheetName val="6_2_3"/>
      <sheetName val="Расх__нормы3"/>
      <sheetName val="7_23"/>
      <sheetName val="7_33"/>
      <sheetName val="7_4_3"/>
      <sheetName val="8_4_3"/>
      <sheetName val="9_1_3"/>
      <sheetName val="9_2_3"/>
      <sheetName val="9_3_3"/>
      <sheetName val="9_4_3"/>
      <sheetName val="РиУ_нетовар3"/>
      <sheetName val="ТД_расчет_(вн_р_)3"/>
      <sheetName val="нал_3"/>
      <sheetName val="отгр_ГОК3"/>
      <sheetName val="Inf"/>
      <sheetName val="2_4USD4"/>
      <sheetName val="цены_объемы_(БП)4"/>
      <sheetName val="20_4"/>
      <sheetName val="отгр_Энисса4"/>
      <sheetName val="ТД_расчет(эксп)4"/>
      <sheetName val="2_44"/>
      <sheetName val="6_2_4"/>
      <sheetName val="Расх__нормы4"/>
      <sheetName val="7_24"/>
      <sheetName val="7_34"/>
      <sheetName val="7_4_4"/>
      <sheetName val="8_4_4"/>
      <sheetName val="9_1_4"/>
      <sheetName val="9_2_4"/>
      <sheetName val="9_3_4"/>
      <sheetName val="9_4_4"/>
      <sheetName val="РиУ_нетовар4"/>
      <sheetName val="ТД_расчет_(вн_р_)4"/>
      <sheetName val="нал_4"/>
      <sheetName val="отгр_ГОК4"/>
      <sheetName val="ц_вспом"/>
      <sheetName val="ПРОГНОЗ_1"/>
    </sheetNames>
    <sheetDataSet>
      <sheetData sheetId="0" refreshError="1">
        <row r="6">
          <cell r="C6">
            <v>28.5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тог Антиснег11.01"/>
    </sheetNames>
    <sheetDataSet>
      <sheetData sheetId="0"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ДР_база"/>
      <sheetName val="БДР_УКОР"/>
      <sheetName val="БДР_СВОД"/>
      <sheetName val="БДР НАК кальк"/>
      <sheetName val="БДР_продукт"/>
      <sheetName val="Итог Антиснег11.01"/>
      <sheetName val="БДР_НАК_кальк"/>
      <sheetName val="Итог_Антиснег11_01"/>
      <sheetName val="БДР_НАК_кальк1"/>
      <sheetName val="Итог_Антиснег11_011"/>
      <sheetName val="БДР"/>
      <sheetName val="Курс"/>
      <sheetName val="Итог Антиснег11_01"/>
      <sheetName val="ИнвестицииСвод"/>
      <sheetName val="20USD"/>
      <sheetName val="БДР_НАК_кальк2"/>
      <sheetName val="Итог_Антиснег11_012"/>
      <sheetName val="Итог_Антиснег11_013"/>
      <sheetName val="БДР_НАК_кальк3"/>
      <sheetName val="Итог_Антиснег11_014"/>
      <sheetName val="Итог_Антиснег11_015"/>
      <sheetName val="vols"/>
      <sheetName val="БДР_НАК_кальк4"/>
      <sheetName val="Итог_Антиснег11_016"/>
      <sheetName val="Итог_Антиснег11_017"/>
      <sheetName val="ПРОГНОЗ_1"/>
      <sheetName val="прогнозы_кварт"/>
    </sheetNames>
    <sheetDataSet>
      <sheetData sheetId="0" refreshError="1">
        <row r="4">
          <cell r="F4">
            <v>28.5</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refreshError="1"/>
      <sheetData sheetId="22"/>
      <sheetData sheetId="23"/>
      <sheetData sheetId="24"/>
      <sheetData sheetId="25" refreshError="1"/>
      <sheetData sheetId="26"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сходные"/>
      <sheetName val="Экспорт"/>
      <sheetName val="Лист2"/>
      <sheetName val="База"/>
      <sheetName val="Отчет отгрузка"/>
      <sheetName val="Отчет оплата"/>
      <sheetName val="Отчет дебиторка"/>
      <sheetName val="Отчет прибыль"/>
      <sheetName val="Отчет отгрузка по операторам"/>
      <sheetName val="Отчет оплата по операторам"/>
      <sheetName val="Отчет дебиторка по операторам"/>
      <sheetName val="Отчет прибыль по операторам"/>
      <sheetName val="ПЭБ-1-01-Ф"/>
      <sheetName val="ПЭБ-1-02-Ф "/>
      <sheetName val="ПЭБ-1-03-Ф (январь)"/>
      <sheetName val="ПЭБ-1-04-Ф"/>
      <sheetName val="ПЭБ-1-05-Ф"/>
      <sheetName val="ПЭБ-1-06-ф"/>
      <sheetName val="ПЭБ-1-06-Ф(январь)"/>
      <sheetName val="ПЭБ-1-07-Ф"/>
      <sheetName val="ПЭБ-1-08-Ф"/>
      <sheetName val="ПЭБ-1-09-Ф (янв)"/>
      <sheetName val="ПЭБ -1-11-Ф "/>
      <sheetName val="ПЭБ-2-01-Ф"/>
      <sheetName val="ПЭБ -2-02-Ф"/>
      <sheetName val="ПЭБ-2-04-Ф"/>
      <sheetName val="ПЭБ-2-08-Ф"/>
      <sheetName val="ПЭБ-3-01-Ф"/>
      <sheetName val="Курс"/>
      <sheetName val="12. Бюджет капвложений"/>
      <sheetName val="11. Перечень инвестпроектов"/>
      <sheetName val="направления"/>
      <sheetName val="Содержание"/>
      <sheetName val="Лист1"/>
      <sheetName val="списки"/>
      <sheetName val="Macro"/>
      <sheetName val="Номенклатура"/>
      <sheetName val="OS01_6OZ"/>
      <sheetName val="реестр"/>
      <sheetName val="МБП"/>
      <sheetName val="6110_01_"/>
      <sheetName val="6110.01+"/>
      <sheetName val="Программа"/>
      <sheetName val="реестр отгрузка"/>
      <sheetName val="0"/>
      <sheetName val="Инвестиционный план"/>
      <sheetName val="БДР СУЭК 1 кв"/>
      <sheetName val="Отчет_отгрузка"/>
      <sheetName val="Отчет_оплата"/>
      <sheetName val="Отчет_дебиторка"/>
      <sheetName val="Отчет_прибыль"/>
      <sheetName val="Отчет_отгрузка_по_операторам"/>
      <sheetName val="Отчет_оплата_по_операторам"/>
      <sheetName val="Отчет_дебиторка_по_операторам"/>
      <sheetName val="Отчет_прибыль_по_операторам"/>
      <sheetName val="ПЭБ-1-02-Ф_"/>
      <sheetName val="ПЭБ-1-03-Ф_(январь)"/>
      <sheetName val="ПЭБ-1-09-Ф_(янв)"/>
      <sheetName val="ПЭБ_-1-11-Ф_"/>
      <sheetName val="ПЭБ_-2-02-Ф"/>
      <sheetName val="8210.06-2="/>
      <sheetName val="ОСВ"/>
      <sheetName val="ИД"/>
      <sheetName val="Сводная форма"/>
      <sheetName val="прочие денежные 2012 ГП"/>
      <sheetName val="Спр. - Код льготы"/>
      <sheetName val="Спр. - Страна прзвд."/>
      <sheetName val="ПЭБ-1-03-Ф_(янв_x0000_рь)"/>
      <sheetName val="Справочники"/>
      <sheetName val="матер"/>
      <sheetName val="ввод"/>
      <sheetName val="[Сентябрь рабочий 2002.xls_x001c_ПЭБ-"/>
      <sheetName val=""/>
      <sheetName val="[Сентябрь рабочий 2002.xlsMПЭБ-"/>
      <sheetName val="свод19."/>
      <sheetName val="Предприятие"/>
      <sheetName val="Служебный"/>
      <sheetName val="СПР"/>
      <sheetName val="Статьи_2011"/>
      <sheetName val="Статьи ПЭТ"/>
      <sheetName val="отгр ГОК"/>
      <sheetName val="НаНачалоОП"/>
      <sheetName val="DMA"/>
      <sheetName val="пр-во - отгрузка"/>
      <sheetName val="СВОД"/>
      <sheetName val="Ф-3"/>
      <sheetName val="VAT"/>
      <sheetName val="Other taxes"/>
      <sheetName val="VAT reconciliation"/>
      <sheetName val="Tickmarks"/>
      <sheetName val="1"/>
      <sheetName val="Отчет_отгрузка1"/>
      <sheetName val="Отчет_оплата1"/>
      <sheetName val="Отчет_дебиторка1"/>
      <sheetName val="Отчет_прибыль1"/>
      <sheetName val="Отчет_отгрузка_по_операторам1"/>
      <sheetName val="Отчет_оплата_по_операторам1"/>
      <sheetName val="Отчет_дебиторка_по_операторам1"/>
      <sheetName val="Отчет_прибыль_по_операторам1"/>
      <sheetName val="ПЭБ-1-02-Ф_1"/>
      <sheetName val="ПЭБ-1-03-Ф_(январь)1"/>
      <sheetName val="ПЭБ-1-09-Ф_(янв)1"/>
      <sheetName val="ПЭБ_-1-11-Ф_1"/>
      <sheetName val="ПЭБ_-2-02-Ф1"/>
      <sheetName val="12__Бюджет_капвложений"/>
      <sheetName val="11__Перечень_инвестпроектов"/>
      <sheetName val="6110_01+"/>
      <sheetName val="реестр_отгрузка"/>
      <sheetName val="Инвестиционный_план"/>
      <sheetName val="БДР_СУЭК_1_кв"/>
      <sheetName val="8210_06-2="/>
      <sheetName val="Сводная_форма"/>
      <sheetName val="прочие_денежные_2012_ГП"/>
      <sheetName val="Спр__-_Код_льготы"/>
      <sheetName val="Спр__-_Страна_прзвд_"/>
      <sheetName val="ставки"/>
      <sheetName val="молоко"/>
      <sheetName val="Эффект база"/>
      <sheetName val="Info"/>
      <sheetName val="Расчет ЛП Москва"/>
      <sheetName val="Расчет ЛП Нсб"/>
      <sheetName val="Соки Россия $"/>
      <sheetName val="ПЭБ-1-03-Ф_(янв"/>
      <sheetName val="Лист4"/>
      <sheetName val="форма секвест"/>
      <sheetName val="assump"/>
      <sheetName val="Свд"/>
      <sheetName val="Наим."/>
      <sheetName val="Гост"/>
      <sheetName val="Типовые назначения платежа"/>
      <sheetName val="План-факт"/>
      <sheetName val="ПЭБ-1-03-Ф_(янв?рь)"/>
      <sheetName val="КФ нормы"/>
      <sheetName val="PPM91005"/>
      <sheetName val="МСЦ"/>
      <sheetName val="СводЕАХ"/>
      <sheetName val="Потребность в прибыли"/>
      <sheetName val="1 Общая информация"/>
      <sheetName val="[Сентябрь рабочий 2002.xls ПЭБ-"/>
      <sheetName val="Ведомость расчета амортизации"/>
      <sheetName val="ОСВ расчетов"/>
      <sheetName val="Отчет_отгрузка2"/>
      <sheetName val="Отчет_оплата2"/>
      <sheetName val="Отчет_дебиторка2"/>
      <sheetName val="Отчет_прибыль2"/>
      <sheetName val="Отчет_отгрузка_по_операторам2"/>
      <sheetName val="Отчет_оплата_по_операторам2"/>
      <sheetName val="Отчет_дебиторка_по_операторам2"/>
      <sheetName val="Отчет_прибыль_по_операторам2"/>
      <sheetName val="ПЭБ-1-02-Ф_2"/>
      <sheetName val="ПЭБ-1-03-Ф_(январь)2"/>
      <sheetName val="ПЭБ-1-09-Ф_(янв)2"/>
      <sheetName val="ПЭБ_-1-11-Ф_2"/>
      <sheetName val="ПЭБ_-2-02-Ф2"/>
      <sheetName val="12__Бюджет_капвложений1"/>
      <sheetName val="11__Перечень_инвестпроектов1"/>
      <sheetName val="6110_01+1"/>
      <sheetName val="реестр_отгрузка1"/>
      <sheetName val="Инвестиционный_план1"/>
      <sheetName val="БДР_СУЭК_1_кв1"/>
      <sheetName val="прочие_денежные_2012_ГП1"/>
      <sheetName val="8210_06-2=1"/>
      <sheetName val="Сводная_форма1"/>
      <sheetName val="Спр__-_Код_льготы1"/>
      <sheetName val="Спр__-_Страна_прзвд_1"/>
      <sheetName val="[Сентябрь_рабочий_2002_xlsПЭБ-"/>
      <sheetName val="[Сентябрь_рабочий_2002_xlsMПЭБ-"/>
      <sheetName val="свод19_"/>
      <sheetName val="Статьи_ПЭТ"/>
      <sheetName val="отгр_ГОК"/>
      <sheetName val="пр-во_-_отгрузка"/>
      <sheetName val="Other_taxes"/>
      <sheetName val="VAT_reconciliation"/>
      <sheetName val="форма_секвест"/>
      <sheetName val="Эффект_база"/>
      <sheetName val="Расчет_ЛП_Москва"/>
      <sheetName val="Расчет_ЛП_Нсб"/>
      <sheetName val="Соки_Россия_$"/>
      <sheetName val="Наим_"/>
      <sheetName val="Типовые_назначения_платежа"/>
      <sheetName val="КФ_нормы"/>
      <sheetName val="расчетная"/>
      <sheetName val="Лист7"/>
      <sheetName val="Сентябрь рабочий 2002"/>
      <sheetName val="справка"/>
      <sheetName val="СпецФункции"/>
      <sheetName val="Показ.Эфф.Инвест."/>
      <sheetName val="20_Кредиты краткосрочные"/>
      <sheetName val="21_Займы краткосрочные"/>
      <sheetName val="26_Прочие кредиторы"/>
      <sheetName val="14_Торговые дебиторы"/>
      <sheetName val="Курс $"/>
      <sheetName val="справочник"/>
      <sheetName val="31_12_01"/>
      <sheetName val="Tier1"/>
      <sheetName val="Taxes rec for 12m inc 90% envir"/>
      <sheetName val="Tier 31.03.09"/>
      <sheetName val="Коммерческие расходы"/>
      <sheetName val="РОД7"/>
      <sheetName val="РОД4"/>
      <sheetName val="РОД2"/>
      <sheetName val="Сентябрь_рабочий_2002"/>
      <sheetName val="Показ_Эфф_Инвест_"/>
      <sheetName val="20_Кредиты_краткосрочные"/>
      <sheetName val="21_Займы_краткосрочные"/>
      <sheetName val="26_Прочие_кредиторы"/>
      <sheetName val="14_Торговые_дебиторы"/>
      <sheetName val="Курс_$"/>
      <sheetName val="Taxes_rec_for_12m_inc_90%_envir"/>
      <sheetName val="Tier_31_03_09"/>
      <sheetName val="Коммерческие_расходы"/>
      <sheetName val="Контрагенты"/>
      <sheetName val="Факт"/>
      <sheetName val="макро"/>
      <sheetName val="Cost structure"/>
      <sheetName val="XLR_NoRangeSheet"/>
      <sheetName val="Общий КЗ"/>
      <sheetName val="общие данные"/>
      <sheetName val="A2-1"/>
      <sheetName val="5960.02"/>
      <sheetName val="44.0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sheetNames>
    <sheetDataSet>
      <sheetData sheetId="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sheetNames>
    <sheetDataSet>
      <sheetData sheetId="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АЛ.97г.пр.Нат."/>
      <sheetName val="НАЛ_97г_пр_Нат_"/>
      <sheetName val="PLAN97N"/>
      <sheetName val="ф.2 стр.030"/>
      <sheetName val="s"/>
      <sheetName val="Потребность"/>
      <sheetName val="гов нояб"/>
      <sheetName val="свин нояб"/>
      <sheetName val="Tier1"/>
      <sheetName val="Данные"/>
      <sheetName val="Исходные_данные"/>
      <sheetName val="Свод"/>
      <sheetName val="жд "/>
      <sheetName val="Курс"/>
      <sheetName val="30"/>
      <sheetName val="28"/>
      <sheetName val="18-2"/>
      <sheetName val="16"/>
      <sheetName val="Параметры"/>
      <sheetName val="справочник"/>
      <sheetName val="Индексы"/>
      <sheetName val="Программа(М)"/>
      <sheetName val="12июля"/>
      <sheetName val="Регистр по 20"/>
      <sheetName val="Консолидированный"/>
      <sheetName val="НАЛ_97г_пр_Нат_1"/>
      <sheetName val="ф_2_стр_030"/>
      <sheetName val="гов_нояб"/>
      <sheetName val="свин_нояб"/>
      <sheetName val="жд_"/>
      <sheetName val="Регистр_по_20"/>
      <sheetName val="НАЛ_97г_пр_Нат_2"/>
      <sheetName val="ф_2_стр_0301"/>
      <sheetName val="гов_нояб1"/>
      <sheetName val="свин_нояб1"/>
      <sheetName val="жд_1"/>
      <sheetName val="Регистр_по_201"/>
      <sheetName val="Выход продуктов"/>
      <sheetName val="Исх"/>
      <sheetName val="ОПиУ-ТрГр2"/>
      <sheetName val="INFO"/>
    </sheetNames>
    <sheetDataSet>
      <sheetData sheetId="0" refreshError="1">
        <row r="2">
          <cell r="K2" t="str">
            <v>Форма 16п-1.1</v>
          </cell>
          <cell r="L2" t="str">
            <v xml:space="preserve">                                                                         УТВЕРЖДАЮ :</v>
          </cell>
          <cell r="M2" t="str">
            <v xml:space="preserve">                                                                         УТВЕРЖДАЮ :</v>
          </cell>
          <cell r="N2" t="str">
            <v xml:space="preserve">                                                                         УТВЕРЖДАЮ :</v>
          </cell>
          <cell r="O2" t="str">
            <v>Форма 16п-1.3</v>
          </cell>
          <cell r="P2" t="str">
            <v xml:space="preserve">                                                                         УТВЕРЖДАЮ :</v>
          </cell>
          <cell r="Q2" t="str">
            <v>Форма 16п-1.4</v>
          </cell>
          <cell r="R2" t="str">
            <v xml:space="preserve">                                                                         УТВЕРЖДАЮ :</v>
          </cell>
          <cell r="S2" t="str">
            <v>Форма 16п-1</v>
          </cell>
          <cell r="T2" t="str">
            <v xml:space="preserve">                                                                         УТВЕРЖДАЮ :</v>
          </cell>
          <cell r="V2">
            <v>0</v>
          </cell>
          <cell r="W2" t="str">
            <v>Форма 16п-1.2</v>
          </cell>
          <cell r="X2">
            <v>0</v>
          </cell>
          <cell r="Y2" t="str">
            <v xml:space="preserve">                                                                         УТВЕРЖДАЮ :</v>
          </cell>
          <cell r="Z2">
            <v>0</v>
          </cell>
          <cell r="AA2">
            <v>0</v>
          </cell>
          <cell r="AB2">
            <v>0</v>
          </cell>
          <cell r="AC2">
            <v>0</v>
          </cell>
          <cell r="AD2">
            <v>0</v>
          </cell>
          <cell r="AE2">
            <v>0</v>
          </cell>
          <cell r="AF2">
            <v>0</v>
          </cell>
          <cell r="AH2">
            <v>0</v>
          </cell>
          <cell r="AI2" t="str">
            <v>Форма 16п-1.3</v>
          </cell>
          <cell r="AJ2">
            <v>0</v>
          </cell>
          <cell r="AK2" t="str">
            <v xml:space="preserve">                                                                         УТВЕРЖДАЮ :</v>
          </cell>
          <cell r="AL2">
            <v>0</v>
          </cell>
          <cell r="AM2">
            <v>0</v>
          </cell>
          <cell r="AN2">
            <v>0</v>
          </cell>
          <cell r="AO2">
            <v>0</v>
          </cell>
          <cell r="AP2">
            <v>0</v>
          </cell>
          <cell r="AQ2">
            <v>0</v>
          </cell>
          <cell r="AR2">
            <v>0</v>
          </cell>
          <cell r="AT2">
            <v>0</v>
          </cell>
          <cell r="AU2" t="str">
            <v>Форма 16п-1.4</v>
          </cell>
          <cell r="AV2">
            <v>0</v>
          </cell>
          <cell r="AW2" t="str">
            <v xml:space="preserve">                                                                         УТВЕРЖДАЮ :</v>
          </cell>
          <cell r="AX2">
            <v>0</v>
          </cell>
          <cell r="AY2">
            <v>0</v>
          </cell>
          <cell r="AZ2">
            <v>0</v>
          </cell>
          <cell r="BA2">
            <v>0</v>
          </cell>
          <cell r="BB2">
            <v>0</v>
          </cell>
          <cell r="BC2">
            <v>0</v>
          </cell>
          <cell r="BD2">
            <v>0</v>
          </cell>
        </row>
        <row r="3">
          <cell r="M3" t="str">
            <v xml:space="preserve">                                                                         Генеральный директор</v>
          </cell>
          <cell r="N3" t="str">
            <v xml:space="preserve">                                                                         Генеральный директор</v>
          </cell>
          <cell r="O3" t="str">
            <v xml:space="preserve">                                                                         Генеральный директор</v>
          </cell>
          <cell r="P3" t="str">
            <v xml:space="preserve">                                                                         Генеральный директор</v>
          </cell>
          <cell r="Q3" t="str">
            <v xml:space="preserve">                                                                         Генеральный директор</v>
          </cell>
          <cell r="R3">
            <v>0</v>
          </cell>
          <cell r="S3">
            <v>0</v>
          </cell>
          <cell r="T3">
            <v>0</v>
          </cell>
          <cell r="V3">
            <v>0</v>
          </cell>
          <cell r="W3">
            <v>0</v>
          </cell>
          <cell r="X3">
            <v>0</v>
          </cell>
          <cell r="Y3" t="str">
            <v xml:space="preserve">                                                                         Генеральный директор</v>
          </cell>
          <cell r="Z3">
            <v>0</v>
          </cell>
          <cell r="AA3">
            <v>0</v>
          </cell>
          <cell r="AB3">
            <v>0</v>
          </cell>
          <cell r="AC3">
            <v>0</v>
          </cell>
          <cell r="AD3">
            <v>0</v>
          </cell>
          <cell r="AE3">
            <v>0</v>
          </cell>
          <cell r="AF3">
            <v>0</v>
          </cell>
          <cell r="AH3">
            <v>0</v>
          </cell>
          <cell r="AI3">
            <v>0</v>
          </cell>
          <cell r="AJ3">
            <v>0</v>
          </cell>
          <cell r="AK3" t="str">
            <v xml:space="preserve">                                                                         Генеральный директор</v>
          </cell>
          <cell r="AL3">
            <v>0</v>
          </cell>
          <cell r="AM3">
            <v>0</v>
          </cell>
          <cell r="AN3">
            <v>0</v>
          </cell>
          <cell r="AO3">
            <v>0</v>
          </cell>
          <cell r="AP3">
            <v>0</v>
          </cell>
          <cell r="AQ3">
            <v>0</v>
          </cell>
          <cell r="AR3">
            <v>0</v>
          </cell>
          <cell r="AT3">
            <v>0</v>
          </cell>
          <cell r="AU3">
            <v>0</v>
          </cell>
          <cell r="AV3">
            <v>0</v>
          </cell>
          <cell r="AW3" t="str">
            <v xml:space="preserve">                                                                         Генеральный директор</v>
          </cell>
          <cell r="AX3">
            <v>0</v>
          </cell>
          <cell r="AY3">
            <v>0</v>
          </cell>
          <cell r="AZ3">
            <v>0</v>
          </cell>
          <cell r="BA3">
            <v>0</v>
          </cell>
          <cell r="BB3">
            <v>0</v>
          </cell>
          <cell r="BC3">
            <v>0</v>
          </cell>
          <cell r="BD3">
            <v>0</v>
          </cell>
        </row>
        <row r="4">
          <cell r="M4" t="str">
            <v xml:space="preserve">                                                                         РАО "Норильский никель"</v>
          </cell>
          <cell r="N4" t="str">
            <v xml:space="preserve">                                                                         РАО "Норильский никель"</v>
          </cell>
          <cell r="O4" t="str">
            <v xml:space="preserve">                                                                         РАО "Норильский никель"</v>
          </cell>
          <cell r="P4" t="str">
            <v xml:space="preserve">                                                                         РАО "Норильский никель"</v>
          </cell>
          <cell r="Q4" t="str">
            <v xml:space="preserve">                                                                         РАО "Норильский никель"</v>
          </cell>
          <cell r="R4">
            <v>0</v>
          </cell>
          <cell r="S4">
            <v>0</v>
          </cell>
          <cell r="T4">
            <v>0</v>
          </cell>
          <cell r="V4">
            <v>0</v>
          </cell>
          <cell r="W4">
            <v>0</v>
          </cell>
          <cell r="X4">
            <v>0</v>
          </cell>
          <cell r="Y4" t="str">
            <v xml:space="preserve">                                                                         РАО "Норильский никель"</v>
          </cell>
          <cell r="Z4">
            <v>0</v>
          </cell>
          <cell r="AA4">
            <v>0</v>
          </cell>
          <cell r="AB4">
            <v>0</v>
          </cell>
          <cell r="AC4">
            <v>0</v>
          </cell>
          <cell r="AD4">
            <v>0</v>
          </cell>
          <cell r="AE4">
            <v>0</v>
          </cell>
          <cell r="AF4">
            <v>0</v>
          </cell>
          <cell r="AH4">
            <v>0</v>
          </cell>
          <cell r="AI4">
            <v>0</v>
          </cell>
          <cell r="AJ4">
            <v>0</v>
          </cell>
          <cell r="AK4" t="str">
            <v xml:space="preserve">                                                                         РАО "Норильский никель"</v>
          </cell>
          <cell r="AL4">
            <v>0</v>
          </cell>
          <cell r="AM4">
            <v>0</v>
          </cell>
          <cell r="AN4">
            <v>0</v>
          </cell>
          <cell r="AO4">
            <v>0</v>
          </cell>
          <cell r="AP4">
            <v>0</v>
          </cell>
          <cell r="AQ4">
            <v>0</v>
          </cell>
          <cell r="AR4">
            <v>0</v>
          </cell>
          <cell r="AT4">
            <v>0</v>
          </cell>
          <cell r="AU4">
            <v>0</v>
          </cell>
          <cell r="AV4">
            <v>0</v>
          </cell>
          <cell r="AW4" t="str">
            <v xml:space="preserve">                                                                         РАО "Норильский никель"</v>
          </cell>
          <cell r="AX4">
            <v>0</v>
          </cell>
          <cell r="AY4">
            <v>0</v>
          </cell>
          <cell r="AZ4">
            <v>0</v>
          </cell>
          <cell r="BA4">
            <v>0</v>
          </cell>
          <cell r="BB4">
            <v>0</v>
          </cell>
          <cell r="BC4">
            <v>0</v>
          </cell>
          <cell r="BD4">
            <v>0</v>
          </cell>
        </row>
        <row r="6">
          <cell r="M6" t="str">
            <v xml:space="preserve">                                                                                           А.Г.Хлопонин</v>
          </cell>
          <cell r="N6" t="str">
            <v xml:space="preserve">                                                                                           А.Г.Хлопонин</v>
          </cell>
          <cell r="O6" t="str">
            <v xml:space="preserve">                                                                                           А.Г.Хлопонин</v>
          </cell>
          <cell r="P6" t="str">
            <v xml:space="preserve">                                                                                           А.Г.Хлопонин</v>
          </cell>
          <cell r="Q6" t="str">
            <v xml:space="preserve">                                                                                           А.Г.Хлопонин</v>
          </cell>
          <cell r="R6">
            <v>0</v>
          </cell>
          <cell r="S6">
            <v>0</v>
          </cell>
          <cell r="T6">
            <v>0</v>
          </cell>
          <cell r="V6">
            <v>0</v>
          </cell>
          <cell r="W6">
            <v>0</v>
          </cell>
          <cell r="X6">
            <v>0</v>
          </cell>
          <cell r="Y6" t="str">
            <v xml:space="preserve">                                                                                           А.Г.Хлопонин</v>
          </cell>
          <cell r="Z6">
            <v>0</v>
          </cell>
          <cell r="AA6">
            <v>0</v>
          </cell>
          <cell r="AB6">
            <v>0</v>
          </cell>
          <cell r="AC6">
            <v>0</v>
          </cell>
          <cell r="AD6">
            <v>0</v>
          </cell>
          <cell r="AE6">
            <v>0</v>
          </cell>
          <cell r="AF6">
            <v>0</v>
          </cell>
          <cell r="AH6">
            <v>0</v>
          </cell>
          <cell r="AI6">
            <v>0</v>
          </cell>
          <cell r="AJ6">
            <v>0</v>
          </cell>
          <cell r="AK6" t="str">
            <v xml:space="preserve">                                                                                           А.Г.Хлопонин</v>
          </cell>
          <cell r="AL6">
            <v>0</v>
          </cell>
          <cell r="AM6">
            <v>0</v>
          </cell>
          <cell r="AN6">
            <v>0</v>
          </cell>
          <cell r="AO6">
            <v>0</v>
          </cell>
          <cell r="AP6">
            <v>0</v>
          </cell>
          <cell r="AQ6">
            <v>0</v>
          </cell>
          <cell r="AR6">
            <v>0</v>
          </cell>
          <cell r="AT6">
            <v>0</v>
          </cell>
          <cell r="AU6">
            <v>0</v>
          </cell>
          <cell r="AV6">
            <v>0</v>
          </cell>
          <cell r="AW6" t="str">
            <v xml:space="preserve">                                                                                           А.Г.Хлопонин</v>
          </cell>
          <cell r="AX6">
            <v>0</v>
          </cell>
          <cell r="AY6">
            <v>0</v>
          </cell>
          <cell r="AZ6">
            <v>0</v>
          </cell>
          <cell r="BA6">
            <v>0</v>
          </cell>
          <cell r="BB6">
            <v>0</v>
          </cell>
          <cell r="BC6">
            <v>0</v>
          </cell>
          <cell r="BD6">
            <v>0</v>
          </cell>
        </row>
        <row r="7">
          <cell r="M7" t="str">
            <v xml:space="preserve">                                                                         "     "                    1997 г.</v>
          </cell>
          <cell r="N7" t="str">
            <v xml:space="preserve">                                                                         "     "                    1997 г.</v>
          </cell>
          <cell r="O7" t="str">
            <v xml:space="preserve">                                                                         "     "                    1997 г.</v>
          </cell>
          <cell r="P7" t="str">
            <v xml:space="preserve">                                                                         "     "                    1997 г.</v>
          </cell>
          <cell r="Q7" t="str">
            <v xml:space="preserve">                                                                         "     "                    1997 г.</v>
          </cell>
          <cell r="R7">
            <v>0</v>
          </cell>
          <cell r="S7">
            <v>0</v>
          </cell>
          <cell r="T7">
            <v>0</v>
          </cell>
          <cell r="V7">
            <v>0</v>
          </cell>
          <cell r="W7">
            <v>0</v>
          </cell>
          <cell r="X7">
            <v>0</v>
          </cell>
          <cell r="Y7" t="str">
            <v xml:space="preserve">                                                                         "     "                    1997 г.</v>
          </cell>
          <cell r="Z7">
            <v>0</v>
          </cell>
          <cell r="AA7">
            <v>0</v>
          </cell>
          <cell r="AB7">
            <v>0</v>
          </cell>
          <cell r="AC7">
            <v>0</v>
          </cell>
          <cell r="AD7">
            <v>0</v>
          </cell>
          <cell r="AE7">
            <v>0</v>
          </cell>
          <cell r="AF7">
            <v>0</v>
          </cell>
          <cell r="AH7">
            <v>0</v>
          </cell>
          <cell r="AI7">
            <v>0</v>
          </cell>
          <cell r="AJ7">
            <v>0</v>
          </cell>
          <cell r="AK7" t="str">
            <v xml:space="preserve">                                                                         "     "                    1997 г.</v>
          </cell>
          <cell r="AL7">
            <v>0</v>
          </cell>
          <cell r="AM7">
            <v>0</v>
          </cell>
          <cell r="AN7">
            <v>0</v>
          </cell>
          <cell r="AO7">
            <v>0</v>
          </cell>
          <cell r="AP7">
            <v>0</v>
          </cell>
          <cell r="AQ7">
            <v>0</v>
          </cell>
          <cell r="AR7">
            <v>0</v>
          </cell>
          <cell r="AT7">
            <v>0</v>
          </cell>
          <cell r="AU7">
            <v>0</v>
          </cell>
          <cell r="AV7">
            <v>0</v>
          </cell>
          <cell r="AW7" t="str">
            <v xml:space="preserve">                                                                         "     "                    1997 г.</v>
          </cell>
          <cell r="AX7">
            <v>0</v>
          </cell>
          <cell r="AY7">
            <v>0</v>
          </cell>
          <cell r="AZ7">
            <v>0</v>
          </cell>
          <cell r="BA7">
            <v>0</v>
          </cell>
          <cell r="BB7">
            <v>0</v>
          </cell>
          <cell r="BC7">
            <v>0</v>
          </cell>
          <cell r="BD7">
            <v>0</v>
          </cell>
        </row>
        <row r="8">
          <cell r="J8" t="str">
            <v xml:space="preserve"> </v>
          </cell>
          <cell r="K8" t="str">
            <v xml:space="preserve"> </v>
          </cell>
          <cell r="L8" t="str">
            <v xml:space="preserve"> </v>
          </cell>
          <cell r="M8" t="str">
            <v xml:space="preserve"> </v>
          </cell>
          <cell r="N8" t="str">
            <v xml:space="preserve"> </v>
          </cell>
          <cell r="O8">
            <v>0</v>
          </cell>
          <cell r="P8">
            <v>0</v>
          </cell>
          <cell r="Q8">
            <v>0</v>
          </cell>
          <cell r="R8">
            <v>0</v>
          </cell>
          <cell r="S8">
            <v>0</v>
          </cell>
          <cell r="T8">
            <v>0</v>
          </cell>
          <cell r="V8" t="str">
            <v xml:space="preserve"> </v>
          </cell>
          <cell r="W8">
            <v>0</v>
          </cell>
          <cell r="X8">
            <v>0</v>
          </cell>
          <cell r="Y8">
            <v>0</v>
          </cell>
          <cell r="Z8">
            <v>0</v>
          </cell>
          <cell r="AA8">
            <v>0</v>
          </cell>
          <cell r="AB8">
            <v>0</v>
          </cell>
          <cell r="AC8">
            <v>0</v>
          </cell>
          <cell r="AD8">
            <v>0</v>
          </cell>
          <cell r="AE8">
            <v>0</v>
          </cell>
          <cell r="AF8">
            <v>0</v>
          </cell>
          <cell r="AH8" t="str">
            <v xml:space="preserve"> </v>
          </cell>
          <cell r="AI8">
            <v>0</v>
          </cell>
          <cell r="AJ8">
            <v>0</v>
          </cell>
          <cell r="AK8">
            <v>0</v>
          </cell>
          <cell r="AL8">
            <v>0</v>
          </cell>
          <cell r="AM8">
            <v>0</v>
          </cell>
          <cell r="AN8">
            <v>0</v>
          </cell>
          <cell r="AO8">
            <v>0</v>
          </cell>
          <cell r="AP8">
            <v>0</v>
          </cell>
          <cell r="AQ8">
            <v>0</v>
          </cell>
          <cell r="AR8">
            <v>0</v>
          </cell>
          <cell r="AT8" t="str">
            <v xml:space="preserve"> </v>
          </cell>
          <cell r="AU8">
            <v>0</v>
          </cell>
          <cell r="AV8">
            <v>0</v>
          </cell>
          <cell r="AW8">
            <v>0</v>
          </cell>
          <cell r="AX8">
            <v>0</v>
          </cell>
          <cell r="AY8">
            <v>0</v>
          </cell>
          <cell r="AZ8">
            <v>0</v>
          </cell>
          <cell r="BA8">
            <v>0</v>
          </cell>
          <cell r="BB8">
            <v>0</v>
          </cell>
          <cell r="BC8">
            <v>0</v>
          </cell>
          <cell r="BD8">
            <v>0</v>
          </cell>
        </row>
        <row r="9">
          <cell r="J9" t="str">
            <v xml:space="preserve">                                      Распределение платежей в бюджеты и отчислений во внебюджетные фонды</v>
          </cell>
          <cell r="K9" t="str">
            <v xml:space="preserve">                                      Распределение платежей в бюджеты и отчислений во внебюджетные фонды</v>
          </cell>
          <cell r="L9" t="str">
            <v xml:space="preserve">                                      Распределение платежей в бюджеты и отчислений во внебюджетные фонды</v>
          </cell>
          <cell r="M9" t="str">
            <v xml:space="preserve">                                      Распределение платежей в бюджеты и отчислений во внебюджетные фонды</v>
          </cell>
          <cell r="N9" t="str">
            <v xml:space="preserve">                                      Распределение платежей в бюджеты и отчислений во внебюджетные фонды</v>
          </cell>
          <cell r="O9">
            <v>0</v>
          </cell>
          <cell r="P9">
            <v>0</v>
          </cell>
          <cell r="Q9">
            <v>0</v>
          </cell>
          <cell r="R9">
            <v>0</v>
          </cell>
          <cell r="S9">
            <v>0</v>
          </cell>
          <cell r="T9">
            <v>0</v>
          </cell>
          <cell r="V9" t="str">
            <v xml:space="preserve">                                      Распределение платежей в бюджеты и отчислений во внебюджетные фонды</v>
          </cell>
          <cell r="W9">
            <v>0</v>
          </cell>
          <cell r="X9">
            <v>0</v>
          </cell>
          <cell r="Y9">
            <v>0</v>
          </cell>
          <cell r="Z9">
            <v>0</v>
          </cell>
          <cell r="AA9">
            <v>0</v>
          </cell>
          <cell r="AB9">
            <v>0</v>
          </cell>
          <cell r="AC9">
            <v>0</v>
          </cell>
          <cell r="AD9">
            <v>0</v>
          </cell>
          <cell r="AE9">
            <v>0</v>
          </cell>
          <cell r="AF9">
            <v>0</v>
          </cell>
          <cell r="AH9" t="str">
            <v xml:space="preserve">                                      Распределение платежей в бюджеты и отчислений во внебюджетные фонды</v>
          </cell>
          <cell r="AI9">
            <v>0</v>
          </cell>
          <cell r="AJ9">
            <v>0</v>
          </cell>
          <cell r="AK9">
            <v>0</v>
          </cell>
          <cell r="AL9">
            <v>0</v>
          </cell>
          <cell r="AM9">
            <v>0</v>
          </cell>
          <cell r="AN9">
            <v>0</v>
          </cell>
          <cell r="AO9">
            <v>0</v>
          </cell>
          <cell r="AP9">
            <v>0</v>
          </cell>
          <cell r="AQ9">
            <v>0</v>
          </cell>
          <cell r="AR9">
            <v>0</v>
          </cell>
          <cell r="AT9" t="str">
            <v xml:space="preserve">                                      Распределение платежей в бюджеты и отчислений во внебюджетные фонды</v>
          </cell>
          <cell r="AU9">
            <v>0</v>
          </cell>
          <cell r="AV9">
            <v>0</v>
          </cell>
          <cell r="AW9">
            <v>0</v>
          </cell>
          <cell r="AX9">
            <v>0</v>
          </cell>
          <cell r="AY9">
            <v>0</v>
          </cell>
          <cell r="AZ9">
            <v>0</v>
          </cell>
          <cell r="BA9">
            <v>0</v>
          </cell>
          <cell r="BB9">
            <v>0</v>
          </cell>
          <cell r="BC9">
            <v>0</v>
          </cell>
          <cell r="BD9">
            <v>0</v>
          </cell>
        </row>
        <row r="10">
          <cell r="J10" t="str">
            <v xml:space="preserve">                                                                   по АО "Норильский комбинат" на 1 квартал 1997 год</v>
          </cell>
          <cell r="K10" t="str">
            <v xml:space="preserve">                                                                   по АО "Норильский комбинат" на 2 квартал 1997 год</v>
          </cell>
          <cell r="L10" t="str">
            <v xml:space="preserve">                                                                   по АО "Норильский комбинат" на 3 квартал 1997 год</v>
          </cell>
          <cell r="M10" t="str">
            <v xml:space="preserve">                                                                   по АО "Норильский комбинат" на 4 квартал 1997 год</v>
          </cell>
          <cell r="N10" t="str">
            <v xml:space="preserve">                                                                   по АО "Норильский комбинат" на 1997 год</v>
          </cell>
          <cell r="O10">
            <v>0</v>
          </cell>
          <cell r="P10">
            <v>0</v>
          </cell>
          <cell r="Q10">
            <v>0</v>
          </cell>
          <cell r="R10">
            <v>0</v>
          </cell>
          <cell r="S10">
            <v>0</v>
          </cell>
          <cell r="T10">
            <v>0</v>
          </cell>
          <cell r="V10" t="str">
            <v xml:space="preserve">                                                                   по АО "Норильский комбинат" на 2 квартал 1997 год</v>
          </cell>
          <cell r="W10">
            <v>0</v>
          </cell>
          <cell r="X10">
            <v>0</v>
          </cell>
          <cell r="Y10">
            <v>0</v>
          </cell>
          <cell r="Z10">
            <v>0</v>
          </cell>
          <cell r="AA10">
            <v>0</v>
          </cell>
          <cell r="AB10">
            <v>0</v>
          </cell>
          <cell r="AC10">
            <v>0</v>
          </cell>
          <cell r="AD10">
            <v>0</v>
          </cell>
          <cell r="AE10">
            <v>0</v>
          </cell>
          <cell r="AF10">
            <v>0</v>
          </cell>
          <cell r="AH10" t="str">
            <v xml:space="preserve">                                                                   по АО "Норильский комбинат" на 3 квартал 1997 год</v>
          </cell>
          <cell r="AI10">
            <v>0</v>
          </cell>
          <cell r="AJ10">
            <v>0</v>
          </cell>
          <cell r="AK10">
            <v>0</v>
          </cell>
          <cell r="AL10">
            <v>0</v>
          </cell>
          <cell r="AM10">
            <v>0</v>
          </cell>
          <cell r="AN10">
            <v>0</v>
          </cell>
          <cell r="AO10">
            <v>0</v>
          </cell>
          <cell r="AP10">
            <v>0</v>
          </cell>
          <cell r="AQ10">
            <v>0</v>
          </cell>
          <cell r="AR10">
            <v>0</v>
          </cell>
          <cell r="AT10" t="str">
            <v xml:space="preserve">                                                                   по АО "Норильский комбинат" на 4 квартал 1997 год</v>
          </cell>
          <cell r="AU10">
            <v>0</v>
          </cell>
          <cell r="AV10">
            <v>0</v>
          </cell>
          <cell r="AW10">
            <v>0</v>
          </cell>
          <cell r="AX10">
            <v>0</v>
          </cell>
          <cell r="AY10">
            <v>0</v>
          </cell>
          <cell r="AZ10">
            <v>0</v>
          </cell>
          <cell r="BA10">
            <v>0</v>
          </cell>
          <cell r="BB10">
            <v>0</v>
          </cell>
          <cell r="BC10">
            <v>0</v>
          </cell>
          <cell r="BD10">
            <v>0</v>
          </cell>
        </row>
        <row r="12">
          <cell r="L12" t="str">
            <v xml:space="preserve"> Федеральный бюджет</v>
          </cell>
          <cell r="M12" t="str">
            <v xml:space="preserve">  Краевой бюджет</v>
          </cell>
          <cell r="N12" t="str">
            <v xml:space="preserve">  Краевой бюджет</v>
          </cell>
          <cell r="O12" t="str">
            <v xml:space="preserve">     Бюджет ТАО</v>
          </cell>
          <cell r="P12" t="str">
            <v xml:space="preserve">  Городской бюджет</v>
          </cell>
          <cell r="Q12" t="str">
            <v xml:space="preserve"> Федеральный бюджет</v>
          </cell>
          <cell r="R12" t="str">
            <v xml:space="preserve">     Бюджет ТАО</v>
          </cell>
          <cell r="S12" t="str">
            <v xml:space="preserve">  Городской бюджет</v>
          </cell>
          <cell r="T12" t="str">
            <v>Остается</v>
          </cell>
          <cell r="V12" t="str">
            <v xml:space="preserve"> Федеральный бюджет</v>
          </cell>
          <cell r="W12" t="str">
            <v xml:space="preserve">  Краевой бюджет</v>
          </cell>
          <cell r="X12" t="str">
            <v xml:space="preserve"> Федеральный бюджет</v>
          </cell>
          <cell r="Y12" t="str">
            <v xml:space="preserve">     Бюджет ТАО</v>
          </cell>
          <cell r="Z12" t="str">
            <v xml:space="preserve">  Краевой бюджет</v>
          </cell>
          <cell r="AA12" t="str">
            <v xml:space="preserve"> Федеральный бюджет</v>
          </cell>
          <cell r="AB12" t="str">
            <v xml:space="preserve">  Городской бюджет</v>
          </cell>
          <cell r="AC12" t="str">
            <v xml:space="preserve">  Городской бюджет</v>
          </cell>
          <cell r="AD12" t="str">
            <v xml:space="preserve">     Бюджет ТАО</v>
          </cell>
          <cell r="AE12" t="str">
            <v>Остается</v>
          </cell>
          <cell r="AF12" t="str">
            <v>Остается</v>
          </cell>
          <cell r="AH12" t="str">
            <v xml:space="preserve">  Городской бюджет</v>
          </cell>
          <cell r="AI12" t="str">
            <v xml:space="preserve">     Бюджет ТАО</v>
          </cell>
          <cell r="AJ12" t="str">
            <v xml:space="preserve"> Федеральный бюджет</v>
          </cell>
          <cell r="AK12">
            <v>0</v>
          </cell>
          <cell r="AL12" t="str">
            <v xml:space="preserve">  Краевой бюджет</v>
          </cell>
          <cell r="AM12">
            <v>0</v>
          </cell>
          <cell r="AN12" t="str">
            <v xml:space="preserve">  Городской бюджет</v>
          </cell>
          <cell r="AO12">
            <v>0</v>
          </cell>
          <cell r="AP12" t="str">
            <v xml:space="preserve">     Бюджет ТАО</v>
          </cell>
          <cell r="AQ12">
            <v>0</v>
          </cell>
          <cell r="AR12" t="str">
            <v>Остается</v>
          </cell>
          <cell r="AT12">
            <v>0</v>
          </cell>
          <cell r="AU12">
            <v>0</v>
          </cell>
          <cell r="AV12" t="str">
            <v xml:space="preserve"> Федеральный бюджет</v>
          </cell>
          <cell r="AW12">
            <v>0</v>
          </cell>
          <cell r="AX12" t="str">
            <v xml:space="preserve">  Краевой бюджет</v>
          </cell>
          <cell r="AY12">
            <v>0</v>
          </cell>
          <cell r="AZ12" t="str">
            <v xml:space="preserve">  Городской бюджет</v>
          </cell>
          <cell r="BA12">
            <v>0</v>
          </cell>
          <cell r="BB12" t="str">
            <v xml:space="preserve">     Бюджет ТАО</v>
          </cell>
          <cell r="BC12">
            <v>0</v>
          </cell>
          <cell r="BD12" t="str">
            <v>Остается</v>
          </cell>
        </row>
        <row r="13">
          <cell r="J13" t="str">
            <v>N</v>
          </cell>
          <cell r="K13" t="str">
            <v>Наименование</v>
          </cell>
          <cell r="L13" t="str">
            <v xml:space="preserve"> </v>
          </cell>
          <cell r="M13" t="str">
            <v>в распоря-</v>
          </cell>
          <cell r="N13" t="str">
            <v>N</v>
          </cell>
          <cell r="O13" t="str">
            <v>Наименование</v>
          </cell>
          <cell r="P13" t="str">
            <v xml:space="preserve"> </v>
          </cell>
          <cell r="Q13" t="str">
            <v>в распоря-</v>
          </cell>
          <cell r="R13" t="str">
            <v>N</v>
          </cell>
          <cell r="S13" t="str">
            <v>Наименование</v>
          </cell>
          <cell r="T13" t="str">
            <v>в распоря-</v>
          </cell>
          <cell r="V13" t="str">
            <v>N</v>
          </cell>
          <cell r="W13" t="str">
            <v>Наименование</v>
          </cell>
          <cell r="X13" t="str">
            <v xml:space="preserve"> </v>
          </cell>
          <cell r="Y13" t="str">
            <v>в распоря-</v>
          </cell>
          <cell r="Z13" t="str">
            <v>N</v>
          </cell>
          <cell r="AA13" t="str">
            <v>Наименование</v>
          </cell>
          <cell r="AB13" t="str">
            <v xml:space="preserve"> </v>
          </cell>
          <cell r="AC13" t="str">
            <v>в распоря-</v>
          </cell>
          <cell r="AD13">
            <v>0</v>
          </cell>
          <cell r="AE13">
            <v>0</v>
          </cell>
          <cell r="AF13" t="str">
            <v>в распоря-</v>
          </cell>
          <cell r="AH13" t="str">
            <v>N</v>
          </cell>
          <cell r="AI13" t="str">
            <v>Наименование</v>
          </cell>
          <cell r="AJ13" t="str">
            <v xml:space="preserve"> </v>
          </cell>
          <cell r="AK13">
            <v>0</v>
          </cell>
          <cell r="AL13">
            <v>0</v>
          </cell>
          <cell r="AM13">
            <v>0</v>
          </cell>
          <cell r="AN13">
            <v>0</v>
          </cell>
          <cell r="AO13">
            <v>0</v>
          </cell>
          <cell r="AP13">
            <v>0</v>
          </cell>
          <cell r="AQ13">
            <v>0</v>
          </cell>
          <cell r="AR13" t="str">
            <v>в распоря-</v>
          </cell>
          <cell r="AT13" t="str">
            <v>N</v>
          </cell>
          <cell r="AU13" t="str">
            <v>Наименование</v>
          </cell>
          <cell r="AV13" t="str">
            <v xml:space="preserve"> </v>
          </cell>
          <cell r="AW13">
            <v>0</v>
          </cell>
          <cell r="AX13">
            <v>0</v>
          </cell>
          <cell r="AY13">
            <v>0</v>
          </cell>
          <cell r="AZ13">
            <v>0</v>
          </cell>
          <cell r="BA13">
            <v>0</v>
          </cell>
          <cell r="BB13">
            <v>0</v>
          </cell>
          <cell r="BC13">
            <v>0</v>
          </cell>
          <cell r="BD13" t="str">
            <v>в распоря-</v>
          </cell>
        </row>
        <row r="14">
          <cell r="J14" t="str">
            <v>п/п</v>
          </cell>
          <cell r="K14" t="str">
            <v>%</v>
          </cell>
          <cell r="L14" t="str">
            <v>%</v>
          </cell>
          <cell r="M14" t="str">
            <v>млн. руб.</v>
          </cell>
          <cell r="N14" t="str">
            <v>%</v>
          </cell>
          <cell r="O14" t="str">
            <v>млн. руб.</v>
          </cell>
          <cell r="P14" t="str">
            <v>%</v>
          </cell>
          <cell r="Q14" t="str">
            <v>млн. руб.</v>
          </cell>
          <cell r="R14" t="str">
            <v>%</v>
          </cell>
          <cell r="S14" t="str">
            <v>млн. руб.</v>
          </cell>
          <cell r="T14" t="str">
            <v>жении АО</v>
          </cell>
          <cell r="V14" t="str">
            <v>п/п</v>
          </cell>
          <cell r="W14" t="str">
            <v>%</v>
          </cell>
          <cell r="X14" t="str">
            <v>%</v>
          </cell>
          <cell r="Y14" t="str">
            <v>млн. руб.</v>
          </cell>
          <cell r="Z14" t="str">
            <v>%</v>
          </cell>
          <cell r="AA14" t="str">
            <v>млн. руб.</v>
          </cell>
          <cell r="AB14" t="str">
            <v>%</v>
          </cell>
          <cell r="AC14" t="str">
            <v>млн. руб.</v>
          </cell>
          <cell r="AD14" t="str">
            <v>%</v>
          </cell>
          <cell r="AE14" t="str">
            <v>млн. руб.</v>
          </cell>
          <cell r="AF14" t="str">
            <v>жении АО</v>
          </cell>
          <cell r="AH14" t="str">
            <v>п/п</v>
          </cell>
          <cell r="AI14" t="str">
            <v>%</v>
          </cell>
          <cell r="AJ14" t="str">
            <v>%</v>
          </cell>
          <cell r="AK14" t="str">
            <v>млн. руб.</v>
          </cell>
          <cell r="AL14" t="str">
            <v>%</v>
          </cell>
          <cell r="AM14" t="str">
            <v>млн. руб.</v>
          </cell>
          <cell r="AN14" t="str">
            <v>%</v>
          </cell>
          <cell r="AO14" t="str">
            <v>млн. руб.</v>
          </cell>
          <cell r="AP14" t="str">
            <v>%</v>
          </cell>
          <cell r="AQ14" t="str">
            <v>млн. руб.</v>
          </cell>
          <cell r="AR14" t="str">
            <v>жении АО</v>
          </cell>
          <cell r="AT14" t="str">
            <v>п/п</v>
          </cell>
          <cell r="AU14" t="str">
            <v>%</v>
          </cell>
          <cell r="AV14" t="str">
            <v>%</v>
          </cell>
          <cell r="AW14" t="str">
            <v>млн. руб.</v>
          </cell>
          <cell r="AX14" t="str">
            <v>%</v>
          </cell>
          <cell r="AY14" t="str">
            <v>млн. руб.</v>
          </cell>
          <cell r="AZ14" t="str">
            <v>%</v>
          </cell>
          <cell r="BA14" t="str">
            <v>млн. руб.</v>
          </cell>
          <cell r="BB14" t="str">
            <v>%</v>
          </cell>
          <cell r="BC14" t="str">
            <v>млн. руб.</v>
          </cell>
          <cell r="BD14" t="str">
            <v>жении АО</v>
          </cell>
        </row>
        <row r="15">
          <cell r="L15" t="str">
            <v>отчисл.</v>
          </cell>
          <cell r="M15" t="str">
            <v>отчисл.</v>
          </cell>
          <cell r="N15" t="str">
            <v>отчисл.</v>
          </cell>
          <cell r="O15" t="str">
            <v>отчисл.</v>
          </cell>
          <cell r="P15" t="str">
            <v>отчисл.</v>
          </cell>
          <cell r="Q15" t="str">
            <v>отчисл.</v>
          </cell>
          <cell r="R15" t="str">
            <v>отчисл.</v>
          </cell>
          <cell r="S15" t="str">
            <v>отчисл.</v>
          </cell>
          <cell r="T15" t="str">
            <v>млн.руб</v>
          </cell>
          <cell r="V15" t="str">
            <v>отчисл.</v>
          </cell>
          <cell r="W15" t="str">
            <v>отчисл.</v>
          </cell>
          <cell r="X15" t="str">
            <v>отчисл.</v>
          </cell>
          <cell r="Y15" t="str">
            <v>отчисл.</v>
          </cell>
          <cell r="Z15" t="str">
            <v>отчисл.</v>
          </cell>
          <cell r="AA15" t="str">
            <v>отчисл.</v>
          </cell>
          <cell r="AB15" t="str">
            <v>отчисл.</v>
          </cell>
          <cell r="AC15" t="str">
            <v>отчисл.</v>
          </cell>
          <cell r="AD15" t="str">
            <v>отчисл.</v>
          </cell>
          <cell r="AE15" t="str">
            <v>млн.руб</v>
          </cell>
          <cell r="AF15" t="str">
            <v>млн.руб</v>
          </cell>
          <cell r="AH15" t="str">
            <v>отчисл.</v>
          </cell>
          <cell r="AI15" t="str">
            <v>отчисл.</v>
          </cell>
          <cell r="AJ15" t="str">
            <v>отчисл.</v>
          </cell>
          <cell r="AK15">
            <v>0</v>
          </cell>
          <cell r="AL15" t="str">
            <v>отчисл.</v>
          </cell>
          <cell r="AM15">
            <v>0</v>
          </cell>
          <cell r="AN15" t="str">
            <v>отчисл.</v>
          </cell>
          <cell r="AO15">
            <v>0</v>
          </cell>
          <cell r="AP15" t="str">
            <v>отчисл.</v>
          </cell>
          <cell r="AQ15">
            <v>0</v>
          </cell>
          <cell r="AR15" t="str">
            <v>млн.руб</v>
          </cell>
          <cell r="AT15">
            <v>0</v>
          </cell>
          <cell r="AU15">
            <v>0</v>
          </cell>
          <cell r="AV15" t="str">
            <v>отчисл.</v>
          </cell>
          <cell r="AW15">
            <v>0</v>
          </cell>
          <cell r="AX15" t="str">
            <v>отчисл.</v>
          </cell>
          <cell r="AY15">
            <v>0</v>
          </cell>
          <cell r="AZ15" t="str">
            <v>отчисл.</v>
          </cell>
          <cell r="BA15">
            <v>0</v>
          </cell>
          <cell r="BB15" t="str">
            <v>отчисл.</v>
          </cell>
          <cell r="BC15">
            <v>0</v>
          </cell>
          <cell r="BD15" t="str">
            <v>млн.руб</v>
          </cell>
        </row>
        <row r="16">
          <cell r="J16">
            <v>1</v>
          </cell>
          <cell r="K16">
            <v>2</v>
          </cell>
          <cell r="L16">
            <v>3</v>
          </cell>
          <cell r="M16">
            <v>4</v>
          </cell>
          <cell r="N16">
            <v>5</v>
          </cell>
          <cell r="O16">
            <v>6</v>
          </cell>
          <cell r="P16">
            <v>7</v>
          </cell>
          <cell r="Q16">
            <v>6</v>
          </cell>
          <cell r="R16">
            <v>9</v>
          </cell>
          <cell r="S16">
            <v>10</v>
          </cell>
          <cell r="T16">
            <v>11</v>
          </cell>
          <cell r="V16">
            <v>1</v>
          </cell>
          <cell r="W16">
            <v>2</v>
          </cell>
          <cell r="X16">
            <v>3</v>
          </cell>
          <cell r="Y16">
            <v>4</v>
          </cell>
          <cell r="Z16">
            <v>5</v>
          </cell>
          <cell r="AA16">
            <v>6</v>
          </cell>
          <cell r="AB16">
            <v>7</v>
          </cell>
          <cell r="AC16">
            <v>6</v>
          </cell>
          <cell r="AD16">
            <v>9</v>
          </cell>
          <cell r="AE16">
            <v>10</v>
          </cell>
          <cell r="AF16">
            <v>11</v>
          </cell>
          <cell r="AH16">
            <v>1</v>
          </cell>
          <cell r="AI16">
            <v>2</v>
          </cell>
          <cell r="AJ16">
            <v>3</v>
          </cell>
          <cell r="AK16">
            <v>4</v>
          </cell>
          <cell r="AL16">
            <v>5</v>
          </cell>
          <cell r="AM16">
            <v>6</v>
          </cell>
          <cell r="AN16">
            <v>7</v>
          </cell>
          <cell r="AO16">
            <v>6</v>
          </cell>
          <cell r="AP16">
            <v>9</v>
          </cell>
          <cell r="AQ16">
            <v>10</v>
          </cell>
          <cell r="AR16">
            <v>11</v>
          </cell>
          <cell r="AT16">
            <v>1</v>
          </cell>
          <cell r="AU16">
            <v>2</v>
          </cell>
          <cell r="AV16">
            <v>3</v>
          </cell>
          <cell r="AW16">
            <v>4</v>
          </cell>
          <cell r="AX16">
            <v>5</v>
          </cell>
          <cell r="AY16">
            <v>6</v>
          </cell>
          <cell r="AZ16">
            <v>7</v>
          </cell>
          <cell r="BA16">
            <v>6</v>
          </cell>
          <cell r="BB16">
            <v>9</v>
          </cell>
          <cell r="BC16">
            <v>10</v>
          </cell>
          <cell r="BD16">
            <v>11</v>
          </cell>
        </row>
        <row r="17">
          <cell r="J17" t="str">
            <v>1.</v>
          </cell>
          <cell r="K17" t="str">
            <v>Платежи в бюджеты</v>
          </cell>
          <cell r="L17" t="str">
            <v>1.</v>
          </cell>
          <cell r="M17" t="str">
            <v>Платежи в бюджеты</v>
          </cell>
          <cell r="N17" t="str">
            <v>1.</v>
          </cell>
          <cell r="O17" t="str">
            <v>Платежи в бюджеты</v>
          </cell>
          <cell r="P17" t="str">
            <v>1.</v>
          </cell>
          <cell r="Q17" t="str">
            <v>Платежи в бюджеты</v>
          </cell>
          <cell r="R17" t="str">
            <v>1.</v>
          </cell>
          <cell r="S17" t="str">
            <v>Платежи в бюджеты</v>
          </cell>
          <cell r="T17">
            <v>0</v>
          </cell>
          <cell r="V17" t="str">
            <v>1.</v>
          </cell>
          <cell r="W17" t="str">
            <v>Платежи в бюджеты</v>
          </cell>
          <cell r="X17">
            <v>0</v>
          </cell>
          <cell r="Y17">
            <v>0</v>
          </cell>
          <cell r="Z17">
            <v>0</v>
          </cell>
          <cell r="AA17">
            <v>0</v>
          </cell>
          <cell r="AB17">
            <v>0</v>
          </cell>
          <cell r="AC17">
            <v>0</v>
          </cell>
          <cell r="AD17">
            <v>0</v>
          </cell>
          <cell r="AE17">
            <v>0</v>
          </cell>
          <cell r="AF17">
            <v>0</v>
          </cell>
          <cell r="AH17" t="str">
            <v>1.</v>
          </cell>
          <cell r="AI17" t="str">
            <v>Платежи в бюджеты</v>
          </cell>
          <cell r="AJ17">
            <v>0</v>
          </cell>
          <cell r="AK17">
            <v>0</v>
          </cell>
          <cell r="AL17">
            <v>0</v>
          </cell>
          <cell r="AM17">
            <v>0</v>
          </cell>
          <cell r="AN17">
            <v>0</v>
          </cell>
          <cell r="AO17">
            <v>0</v>
          </cell>
          <cell r="AP17">
            <v>0</v>
          </cell>
          <cell r="AQ17">
            <v>0</v>
          </cell>
          <cell r="AR17">
            <v>0</v>
          </cell>
          <cell r="AT17" t="str">
            <v>1.</v>
          </cell>
          <cell r="AU17" t="str">
            <v>Платежи в бюджеты</v>
          </cell>
          <cell r="AV17">
            <v>0</v>
          </cell>
          <cell r="AW17">
            <v>0</v>
          </cell>
          <cell r="AX17">
            <v>0</v>
          </cell>
          <cell r="AY17">
            <v>0</v>
          </cell>
          <cell r="AZ17">
            <v>0</v>
          </cell>
          <cell r="BA17">
            <v>0</v>
          </cell>
          <cell r="BB17">
            <v>0</v>
          </cell>
          <cell r="BC17">
            <v>0</v>
          </cell>
          <cell r="BD17">
            <v>0</v>
          </cell>
        </row>
        <row r="19">
          <cell r="J19" t="str">
            <v>1.1</v>
          </cell>
          <cell r="K19" t="str">
            <v>Плата за землю</v>
          </cell>
          <cell r="L19">
            <v>0</v>
          </cell>
          <cell r="M19">
            <v>0</v>
          </cell>
          <cell r="N19">
            <v>100</v>
          </cell>
          <cell r="O19">
            <v>0</v>
          </cell>
          <cell r="P19">
            <v>100</v>
          </cell>
          <cell r="Q19">
            <v>6800</v>
          </cell>
          <cell r="R19" t="str">
            <v>Плата за землю</v>
          </cell>
          <cell r="S19">
            <v>0</v>
          </cell>
          <cell r="T19">
            <v>0</v>
          </cell>
          <cell r="V19" t="str">
            <v>1.1</v>
          </cell>
          <cell r="W19" t="str">
            <v>Плата за землю</v>
          </cell>
          <cell r="X19" t="str">
            <v>1.1</v>
          </cell>
          <cell r="Y19">
            <v>0</v>
          </cell>
          <cell r="Z19">
            <v>0</v>
          </cell>
          <cell r="AA19">
            <v>0</v>
          </cell>
          <cell r="AB19">
            <v>100</v>
          </cell>
          <cell r="AC19">
            <v>6800</v>
          </cell>
          <cell r="AD19">
            <v>0</v>
          </cell>
          <cell r="AE19">
            <v>0</v>
          </cell>
          <cell r="AF19" t="str">
            <v>Плата за землю</v>
          </cell>
          <cell r="AH19" t="str">
            <v>1.1</v>
          </cell>
          <cell r="AI19" t="str">
            <v>Плата за землю</v>
          </cell>
          <cell r="AJ19">
            <v>6964</v>
          </cell>
          <cell r="AK19">
            <v>0</v>
          </cell>
          <cell r="AL19" t="str">
            <v>1.1</v>
          </cell>
          <cell r="AM19">
            <v>0</v>
          </cell>
          <cell r="AN19">
            <v>100</v>
          </cell>
          <cell r="AO19">
            <v>6800</v>
          </cell>
          <cell r="AP19">
            <v>100</v>
          </cell>
          <cell r="AQ19">
            <v>0</v>
          </cell>
          <cell r="AR19">
            <v>0</v>
          </cell>
          <cell r="AT19" t="str">
            <v>1.1</v>
          </cell>
          <cell r="AU19" t="str">
            <v>Плата за землю</v>
          </cell>
          <cell r="AV19">
            <v>0</v>
          </cell>
          <cell r="AW19">
            <v>0</v>
          </cell>
          <cell r="AX19">
            <v>0</v>
          </cell>
          <cell r="AY19">
            <v>0</v>
          </cell>
          <cell r="AZ19">
            <v>100</v>
          </cell>
          <cell r="BA19">
            <v>6964</v>
          </cell>
          <cell r="BB19">
            <v>0</v>
          </cell>
          <cell r="BC19">
            <v>0</v>
          </cell>
          <cell r="BD19">
            <v>0</v>
          </cell>
        </row>
        <row r="20">
          <cell r="J20" t="str">
            <v>1.2</v>
          </cell>
          <cell r="K20" t="str">
            <v>Плата за воду</v>
          </cell>
          <cell r="L20">
            <v>0</v>
          </cell>
          <cell r="M20">
            <v>0</v>
          </cell>
          <cell r="N20">
            <v>100</v>
          </cell>
          <cell r="O20">
            <v>0</v>
          </cell>
          <cell r="P20">
            <v>100</v>
          </cell>
          <cell r="Q20">
            <v>3264</v>
          </cell>
          <cell r="R20" t="str">
            <v>Плата за воду</v>
          </cell>
          <cell r="S20">
            <v>0</v>
          </cell>
          <cell r="T20">
            <v>0</v>
          </cell>
          <cell r="V20" t="str">
            <v>1.2</v>
          </cell>
          <cell r="W20" t="str">
            <v>Плата за воду</v>
          </cell>
          <cell r="X20" t="str">
            <v>1.2</v>
          </cell>
          <cell r="Y20">
            <v>0</v>
          </cell>
          <cell r="Z20">
            <v>0</v>
          </cell>
          <cell r="AA20">
            <v>0</v>
          </cell>
          <cell r="AB20">
            <v>100</v>
          </cell>
          <cell r="AC20">
            <v>3378</v>
          </cell>
          <cell r="AD20">
            <v>0</v>
          </cell>
          <cell r="AE20">
            <v>0</v>
          </cell>
          <cell r="AF20" t="str">
            <v>Плата за воду</v>
          </cell>
          <cell r="AH20" t="str">
            <v>1.2</v>
          </cell>
          <cell r="AI20" t="str">
            <v>Плата за воду</v>
          </cell>
          <cell r="AJ20">
            <v>3563</v>
          </cell>
          <cell r="AK20">
            <v>0</v>
          </cell>
          <cell r="AL20" t="str">
            <v>1.2</v>
          </cell>
          <cell r="AM20">
            <v>0</v>
          </cell>
          <cell r="AN20">
            <v>100</v>
          </cell>
          <cell r="AO20">
            <v>3785</v>
          </cell>
          <cell r="AP20">
            <v>100</v>
          </cell>
          <cell r="AQ20">
            <v>0</v>
          </cell>
          <cell r="AR20">
            <v>0</v>
          </cell>
          <cell r="AT20" t="str">
            <v>1.2</v>
          </cell>
          <cell r="AU20" t="str">
            <v>Плата за воду</v>
          </cell>
          <cell r="AV20">
            <v>0</v>
          </cell>
          <cell r="AW20">
            <v>0</v>
          </cell>
          <cell r="AX20">
            <v>0</v>
          </cell>
          <cell r="AY20">
            <v>0</v>
          </cell>
          <cell r="AZ20">
            <v>100</v>
          </cell>
          <cell r="BA20">
            <v>3563</v>
          </cell>
          <cell r="BB20">
            <v>0</v>
          </cell>
          <cell r="BC20">
            <v>0</v>
          </cell>
          <cell r="BD20">
            <v>0</v>
          </cell>
        </row>
        <row r="21">
          <cell r="J21" t="str">
            <v>1.3</v>
          </cell>
          <cell r="K21" t="str">
            <v>Плата за недра</v>
          </cell>
          <cell r="L21">
            <v>25</v>
          </cell>
          <cell r="M21">
            <v>12028</v>
          </cell>
          <cell r="N21">
            <v>12.5</v>
          </cell>
          <cell r="O21">
            <v>6014</v>
          </cell>
          <cell r="P21">
            <v>50</v>
          </cell>
          <cell r="Q21">
            <v>24056</v>
          </cell>
          <cell r="R21">
            <v>12.5</v>
          </cell>
          <cell r="S21">
            <v>6014</v>
          </cell>
          <cell r="T21" t="str">
            <v>1.3</v>
          </cell>
          <cell r="V21" t="str">
            <v>1.3</v>
          </cell>
          <cell r="W21" t="str">
            <v>Плата за недра</v>
          </cell>
          <cell r="X21">
            <v>25</v>
          </cell>
          <cell r="Y21">
            <v>11528.5</v>
          </cell>
          <cell r="Z21">
            <v>12.5</v>
          </cell>
          <cell r="AA21">
            <v>5764.25</v>
          </cell>
          <cell r="AB21">
            <v>50</v>
          </cell>
          <cell r="AC21">
            <v>23057</v>
          </cell>
          <cell r="AD21">
            <v>12.5</v>
          </cell>
          <cell r="AE21">
            <v>5764.25</v>
          </cell>
          <cell r="AF21">
            <v>25</v>
          </cell>
          <cell r="AH21" t="str">
            <v>1.3</v>
          </cell>
          <cell r="AI21" t="str">
            <v>Плата за недра</v>
          </cell>
          <cell r="AJ21">
            <v>25</v>
          </cell>
          <cell r="AK21">
            <v>11783.75</v>
          </cell>
          <cell r="AL21">
            <v>12.5</v>
          </cell>
          <cell r="AM21">
            <v>5891.875</v>
          </cell>
          <cell r="AN21">
            <v>50</v>
          </cell>
          <cell r="AO21">
            <v>23567.5</v>
          </cell>
          <cell r="AP21">
            <v>12.5</v>
          </cell>
          <cell r="AQ21">
            <v>5891.875</v>
          </cell>
          <cell r="AR21">
            <v>12.5</v>
          </cell>
          <cell r="AT21" t="str">
            <v>1.3</v>
          </cell>
          <cell r="AU21" t="str">
            <v>Плата за недра</v>
          </cell>
          <cell r="AV21">
            <v>25</v>
          </cell>
          <cell r="AW21">
            <v>12843.5</v>
          </cell>
          <cell r="AX21">
            <v>12.5</v>
          </cell>
          <cell r="AY21">
            <v>6421.75</v>
          </cell>
          <cell r="AZ21">
            <v>50</v>
          </cell>
          <cell r="BA21">
            <v>25687</v>
          </cell>
          <cell r="BB21">
            <v>12.5</v>
          </cell>
          <cell r="BC21">
            <v>6421.75</v>
          </cell>
          <cell r="BD21">
            <v>50</v>
          </cell>
        </row>
        <row r="22">
          <cell r="J22" t="str">
            <v>1.4</v>
          </cell>
          <cell r="K22" t="str">
            <v>Подоходный налог</v>
          </cell>
          <cell r="L22">
            <v>10</v>
          </cell>
          <cell r="M22">
            <v>11948.5</v>
          </cell>
          <cell r="N22">
            <v>45</v>
          </cell>
          <cell r="O22">
            <v>53768.25</v>
          </cell>
          <cell r="P22">
            <v>45</v>
          </cell>
          <cell r="Q22">
            <v>53768.25</v>
          </cell>
          <cell r="R22">
            <v>0</v>
          </cell>
          <cell r="S22">
            <v>0</v>
          </cell>
          <cell r="T22" t="str">
            <v>Подоходный налог</v>
          </cell>
          <cell r="V22" t="str">
            <v>1.4</v>
          </cell>
          <cell r="W22" t="str">
            <v>Подоходный налог</v>
          </cell>
          <cell r="X22">
            <v>10</v>
          </cell>
          <cell r="Y22">
            <v>11523</v>
          </cell>
          <cell r="Z22">
            <v>45</v>
          </cell>
          <cell r="AA22">
            <v>51853.5</v>
          </cell>
          <cell r="AB22">
            <v>45</v>
          </cell>
          <cell r="AC22">
            <v>51853.5</v>
          </cell>
          <cell r="AD22">
            <v>10</v>
          </cell>
          <cell r="AE22">
            <v>0</v>
          </cell>
          <cell r="AF22">
            <v>45</v>
          </cell>
          <cell r="AH22" t="str">
            <v>1.4</v>
          </cell>
          <cell r="AI22" t="str">
            <v>Подоходный налог</v>
          </cell>
          <cell r="AJ22">
            <v>10</v>
          </cell>
          <cell r="AK22">
            <v>11201</v>
          </cell>
          <cell r="AL22">
            <v>45</v>
          </cell>
          <cell r="AM22">
            <v>50404.5</v>
          </cell>
          <cell r="AN22">
            <v>45</v>
          </cell>
          <cell r="AO22">
            <v>50404.5</v>
          </cell>
          <cell r="AP22">
            <v>48593.25</v>
          </cell>
          <cell r="AQ22">
            <v>0</v>
          </cell>
          <cell r="AR22">
            <v>48593.25</v>
          </cell>
          <cell r="AT22" t="str">
            <v>1.4</v>
          </cell>
          <cell r="AU22" t="str">
            <v>Подоходный налог</v>
          </cell>
          <cell r="AV22">
            <v>10</v>
          </cell>
          <cell r="AW22">
            <v>10798.5</v>
          </cell>
          <cell r="AX22">
            <v>45</v>
          </cell>
          <cell r="AY22">
            <v>48593.25</v>
          </cell>
          <cell r="AZ22">
            <v>45</v>
          </cell>
          <cell r="BA22">
            <v>48593.25</v>
          </cell>
          <cell r="BB22">
            <v>0</v>
          </cell>
          <cell r="BC22">
            <v>0</v>
          </cell>
          <cell r="BD22">
            <v>0</v>
          </cell>
        </row>
        <row r="23">
          <cell r="J23" t="str">
            <v>1.5</v>
          </cell>
          <cell r="K23" t="str">
            <v>Транспортный налог</v>
          </cell>
          <cell r="L23">
            <v>0</v>
          </cell>
          <cell r="M23">
            <v>0</v>
          </cell>
          <cell r="N23">
            <v>100</v>
          </cell>
          <cell r="O23">
            <v>0</v>
          </cell>
          <cell r="P23">
            <v>100</v>
          </cell>
          <cell r="Q23">
            <v>10390</v>
          </cell>
          <cell r="R23" t="str">
            <v>Транспортный налог</v>
          </cell>
          <cell r="S23">
            <v>0</v>
          </cell>
          <cell r="T23">
            <v>0</v>
          </cell>
          <cell r="V23" t="str">
            <v>1.5</v>
          </cell>
          <cell r="W23" t="str">
            <v>Транспортный налог</v>
          </cell>
          <cell r="X23" t="str">
            <v>1.5</v>
          </cell>
          <cell r="Y23">
            <v>0</v>
          </cell>
          <cell r="Z23">
            <v>0</v>
          </cell>
          <cell r="AA23">
            <v>0</v>
          </cell>
          <cell r="AB23">
            <v>100</v>
          </cell>
          <cell r="AC23">
            <v>10020</v>
          </cell>
          <cell r="AD23">
            <v>0</v>
          </cell>
          <cell r="AE23">
            <v>0</v>
          </cell>
          <cell r="AF23" t="str">
            <v>Транспортный налог</v>
          </cell>
          <cell r="AH23" t="str">
            <v>1.5</v>
          </cell>
          <cell r="AI23" t="str">
            <v>Транспортный налог</v>
          </cell>
          <cell r="AJ23">
            <v>9390</v>
          </cell>
          <cell r="AK23">
            <v>0</v>
          </cell>
          <cell r="AL23" t="str">
            <v>1.5</v>
          </cell>
          <cell r="AM23">
            <v>0</v>
          </cell>
          <cell r="AN23">
            <v>100</v>
          </cell>
          <cell r="AO23">
            <v>9740</v>
          </cell>
          <cell r="AP23">
            <v>100</v>
          </cell>
          <cell r="AQ23">
            <v>0</v>
          </cell>
          <cell r="AR23">
            <v>0</v>
          </cell>
          <cell r="AT23" t="str">
            <v>1.5</v>
          </cell>
          <cell r="AU23" t="str">
            <v>Транспортный налог</v>
          </cell>
          <cell r="AV23">
            <v>0</v>
          </cell>
          <cell r="AW23">
            <v>0</v>
          </cell>
          <cell r="AX23">
            <v>0</v>
          </cell>
          <cell r="AY23">
            <v>0</v>
          </cell>
          <cell r="AZ23">
            <v>100</v>
          </cell>
          <cell r="BA23">
            <v>9390</v>
          </cell>
          <cell r="BB23">
            <v>0</v>
          </cell>
          <cell r="BC23">
            <v>0</v>
          </cell>
          <cell r="BD23">
            <v>0</v>
          </cell>
        </row>
        <row r="24">
          <cell r="J24" t="str">
            <v>1.6</v>
          </cell>
          <cell r="K24" t="str">
            <v>Налог на имущество</v>
          </cell>
          <cell r="L24">
            <v>0</v>
          </cell>
          <cell r="M24">
            <v>0</v>
          </cell>
          <cell r="N24">
            <v>50</v>
          </cell>
          <cell r="O24">
            <v>90000</v>
          </cell>
          <cell r="P24">
            <v>50</v>
          </cell>
          <cell r="Q24">
            <v>90000</v>
          </cell>
          <cell r="R24" t="str">
            <v>1.6</v>
          </cell>
          <cell r="S24">
            <v>0</v>
          </cell>
          <cell r="T24">
            <v>0</v>
          </cell>
          <cell r="V24" t="str">
            <v>1.6</v>
          </cell>
          <cell r="W24" t="str">
            <v>Налог на имущество</v>
          </cell>
          <cell r="X24">
            <v>90000</v>
          </cell>
          <cell r="Y24">
            <v>0</v>
          </cell>
          <cell r="Z24">
            <v>50</v>
          </cell>
          <cell r="AA24">
            <v>90000</v>
          </cell>
          <cell r="AB24">
            <v>50</v>
          </cell>
          <cell r="AC24">
            <v>90000</v>
          </cell>
          <cell r="AD24">
            <v>90000</v>
          </cell>
          <cell r="AE24">
            <v>0</v>
          </cell>
          <cell r="AF24">
            <v>90000</v>
          </cell>
          <cell r="AH24" t="str">
            <v>1.6</v>
          </cell>
          <cell r="AI24" t="str">
            <v>Налог на имущество</v>
          </cell>
          <cell r="AJ24">
            <v>0</v>
          </cell>
          <cell r="AK24">
            <v>0</v>
          </cell>
          <cell r="AL24">
            <v>50</v>
          </cell>
          <cell r="AM24">
            <v>90000</v>
          </cell>
          <cell r="AN24">
            <v>50</v>
          </cell>
          <cell r="AO24">
            <v>90000</v>
          </cell>
          <cell r="AP24" t="str">
            <v>1.6</v>
          </cell>
          <cell r="AQ24">
            <v>0</v>
          </cell>
          <cell r="AR24">
            <v>0</v>
          </cell>
          <cell r="AT24" t="str">
            <v>1.6</v>
          </cell>
          <cell r="AU24" t="str">
            <v>Налог на имущество</v>
          </cell>
          <cell r="AV24">
            <v>360000</v>
          </cell>
          <cell r="AW24">
            <v>0</v>
          </cell>
          <cell r="AX24">
            <v>50</v>
          </cell>
          <cell r="AY24">
            <v>90000</v>
          </cell>
          <cell r="AZ24">
            <v>50</v>
          </cell>
          <cell r="BA24">
            <v>90000</v>
          </cell>
          <cell r="BB24">
            <v>0</v>
          </cell>
          <cell r="BC24">
            <v>0</v>
          </cell>
          <cell r="BD24">
            <v>0</v>
          </cell>
        </row>
        <row r="25">
          <cell r="J25" t="str">
            <v>1.7</v>
          </cell>
          <cell r="K25" t="str">
            <v>Налог на милицию</v>
          </cell>
          <cell r="L25">
            <v>0</v>
          </cell>
          <cell r="M25">
            <v>0</v>
          </cell>
          <cell r="N25">
            <v>100</v>
          </cell>
          <cell r="O25">
            <v>0</v>
          </cell>
          <cell r="P25">
            <v>100</v>
          </cell>
          <cell r="Q25">
            <v>701</v>
          </cell>
          <cell r="R25" t="str">
            <v>Налог на милицию</v>
          </cell>
          <cell r="S25">
            <v>0</v>
          </cell>
          <cell r="T25">
            <v>0</v>
          </cell>
          <cell r="V25" t="str">
            <v>1.7</v>
          </cell>
          <cell r="W25" t="str">
            <v>Налог на милицию</v>
          </cell>
          <cell r="X25" t="str">
            <v>1.7</v>
          </cell>
          <cell r="Y25">
            <v>0</v>
          </cell>
          <cell r="Z25">
            <v>0</v>
          </cell>
          <cell r="AA25">
            <v>0</v>
          </cell>
          <cell r="AB25">
            <v>100</v>
          </cell>
          <cell r="AC25">
            <v>653</v>
          </cell>
          <cell r="AD25">
            <v>0</v>
          </cell>
          <cell r="AE25">
            <v>0</v>
          </cell>
          <cell r="AF25" t="str">
            <v>Налог на милицию</v>
          </cell>
          <cell r="AH25" t="str">
            <v>1.7</v>
          </cell>
          <cell r="AI25" t="str">
            <v>Налог на милицию</v>
          </cell>
          <cell r="AJ25">
            <v>587</v>
          </cell>
          <cell r="AK25">
            <v>0</v>
          </cell>
          <cell r="AL25" t="str">
            <v>1.7</v>
          </cell>
          <cell r="AM25">
            <v>0</v>
          </cell>
          <cell r="AN25">
            <v>100</v>
          </cell>
          <cell r="AO25">
            <v>593</v>
          </cell>
          <cell r="AP25">
            <v>100</v>
          </cell>
          <cell r="AQ25">
            <v>0</v>
          </cell>
          <cell r="AR25">
            <v>0</v>
          </cell>
          <cell r="AT25" t="str">
            <v>1.7</v>
          </cell>
          <cell r="AU25" t="str">
            <v>Налог на милицию</v>
          </cell>
          <cell r="AV25">
            <v>0</v>
          </cell>
          <cell r="AW25">
            <v>0</v>
          </cell>
          <cell r="AX25">
            <v>0</v>
          </cell>
          <cell r="AY25">
            <v>0</v>
          </cell>
          <cell r="AZ25">
            <v>100</v>
          </cell>
          <cell r="BA25">
            <v>587</v>
          </cell>
          <cell r="BB25">
            <v>0</v>
          </cell>
          <cell r="BC25">
            <v>0</v>
          </cell>
          <cell r="BD25">
            <v>0</v>
          </cell>
        </row>
        <row r="26">
          <cell r="J26" t="str">
            <v>1.8</v>
          </cell>
          <cell r="K26" t="str">
            <v>Налог на образование</v>
          </cell>
          <cell r="L26">
            <v>0</v>
          </cell>
          <cell r="M26">
            <v>0</v>
          </cell>
          <cell r="N26">
            <v>100</v>
          </cell>
          <cell r="O26">
            <v>10390</v>
          </cell>
          <cell r="P26">
            <v>0</v>
          </cell>
          <cell r="Q26">
            <v>0</v>
          </cell>
          <cell r="R26" t="str">
            <v>Налог на образование</v>
          </cell>
          <cell r="S26">
            <v>0</v>
          </cell>
          <cell r="T26">
            <v>100</v>
          </cell>
          <cell r="V26" t="str">
            <v>1.8</v>
          </cell>
          <cell r="W26" t="str">
            <v>Налог на образование</v>
          </cell>
          <cell r="X26" t="str">
            <v>1.8</v>
          </cell>
          <cell r="Y26">
            <v>0</v>
          </cell>
          <cell r="Z26">
            <v>100</v>
          </cell>
          <cell r="AA26">
            <v>10020</v>
          </cell>
          <cell r="AB26">
            <v>9740</v>
          </cell>
          <cell r="AC26">
            <v>0</v>
          </cell>
          <cell r="AD26">
            <v>0</v>
          </cell>
          <cell r="AE26">
            <v>0</v>
          </cell>
          <cell r="AF26" t="str">
            <v>Налог на образование</v>
          </cell>
          <cell r="AH26" t="str">
            <v>1.8</v>
          </cell>
          <cell r="AI26" t="str">
            <v>Налог на образование</v>
          </cell>
          <cell r="AJ26">
            <v>0</v>
          </cell>
          <cell r="AK26">
            <v>0</v>
          </cell>
          <cell r="AL26">
            <v>100</v>
          </cell>
          <cell r="AM26">
            <v>9740</v>
          </cell>
          <cell r="AN26">
            <v>0</v>
          </cell>
          <cell r="AO26">
            <v>0</v>
          </cell>
          <cell r="AP26">
            <v>39540</v>
          </cell>
          <cell r="AQ26">
            <v>0</v>
          </cell>
          <cell r="AR26">
            <v>0</v>
          </cell>
          <cell r="AT26" t="str">
            <v>1.8</v>
          </cell>
          <cell r="AU26" t="str">
            <v>Налог на образование</v>
          </cell>
          <cell r="AV26">
            <v>0</v>
          </cell>
          <cell r="AW26">
            <v>0</v>
          </cell>
          <cell r="AX26">
            <v>100</v>
          </cell>
          <cell r="AY26">
            <v>9390</v>
          </cell>
          <cell r="AZ26">
            <v>0</v>
          </cell>
          <cell r="BA26">
            <v>0</v>
          </cell>
          <cell r="BB26">
            <v>0</v>
          </cell>
          <cell r="BC26">
            <v>0</v>
          </cell>
          <cell r="BD26">
            <v>0</v>
          </cell>
        </row>
        <row r="27">
          <cell r="J27" t="str">
            <v>1.9</v>
          </cell>
          <cell r="K27" t="str">
            <v>Налог на прибыль</v>
          </cell>
          <cell r="L27">
            <v>37.14</v>
          </cell>
          <cell r="M27">
            <v>25144.151400000002</v>
          </cell>
          <cell r="N27">
            <v>54.29</v>
          </cell>
          <cell r="O27">
            <v>36754.872900000002</v>
          </cell>
          <cell r="P27">
            <v>8.57</v>
          </cell>
          <cell r="Q27">
            <v>5801.9757000000009</v>
          </cell>
          <cell r="R27">
            <v>0</v>
          </cell>
          <cell r="S27">
            <v>0</v>
          </cell>
          <cell r="T27" t="str">
            <v>Налог на прибыль</v>
          </cell>
          <cell r="V27" t="str">
            <v>1.9</v>
          </cell>
          <cell r="W27" t="str">
            <v>Налог на прибыль</v>
          </cell>
          <cell r="X27">
            <v>37.14</v>
          </cell>
          <cell r="Y27">
            <v>52576.126799999998</v>
          </cell>
          <cell r="Z27">
            <v>54.29</v>
          </cell>
          <cell r="AA27">
            <v>76854.0098</v>
          </cell>
          <cell r="AB27">
            <v>8.57</v>
          </cell>
          <cell r="AC27">
            <v>12131.8634</v>
          </cell>
          <cell r="AD27">
            <v>37.14</v>
          </cell>
          <cell r="AE27">
            <v>0</v>
          </cell>
          <cell r="AF27">
            <v>54.29</v>
          </cell>
          <cell r="AH27" t="str">
            <v>1.9</v>
          </cell>
          <cell r="AI27" t="str">
            <v>Налог на прибыль</v>
          </cell>
          <cell r="AJ27">
            <v>37.14</v>
          </cell>
          <cell r="AK27">
            <v>84789.505799999999</v>
          </cell>
          <cell r="AL27">
            <v>54.29</v>
          </cell>
          <cell r="AM27">
            <v>123942.44129999999</v>
          </cell>
          <cell r="AN27">
            <v>8.57</v>
          </cell>
          <cell r="AO27">
            <v>19565.052899999999</v>
          </cell>
          <cell r="AP27">
            <v>81820.458999999988</v>
          </cell>
          <cell r="AQ27">
            <v>0</v>
          </cell>
          <cell r="AR27">
            <v>12915.847</v>
          </cell>
          <cell r="AT27" t="str">
            <v>1.9</v>
          </cell>
          <cell r="AU27" t="str">
            <v>Налог на прибыль</v>
          </cell>
          <cell r="AV27">
            <v>37.14</v>
          </cell>
          <cell r="AW27">
            <v>55973.694000000003</v>
          </cell>
          <cell r="AX27">
            <v>54.29</v>
          </cell>
          <cell r="AY27">
            <v>81820.458999999988</v>
          </cell>
          <cell r="AZ27">
            <v>8.57</v>
          </cell>
          <cell r="BA27">
            <v>12915.847</v>
          </cell>
          <cell r="BB27">
            <v>0</v>
          </cell>
          <cell r="BC27">
            <v>0</v>
          </cell>
          <cell r="BD27">
            <v>0</v>
          </cell>
        </row>
        <row r="28">
          <cell r="J28" t="str">
            <v>1.10</v>
          </cell>
          <cell r="K28" t="str">
            <v>НДС</v>
          </cell>
          <cell r="L28">
            <v>75</v>
          </cell>
          <cell r="M28">
            <v>-21.75</v>
          </cell>
          <cell r="N28">
            <v>19</v>
          </cell>
          <cell r="O28">
            <v>-5.51</v>
          </cell>
          <cell r="P28">
            <v>6</v>
          </cell>
          <cell r="Q28">
            <v>-1.74</v>
          </cell>
          <cell r="R28">
            <v>0</v>
          </cell>
          <cell r="S28">
            <v>0</v>
          </cell>
          <cell r="T28" t="str">
            <v>НДС</v>
          </cell>
          <cell r="V28" t="str">
            <v>1.10</v>
          </cell>
          <cell r="W28" t="str">
            <v>НДС</v>
          </cell>
          <cell r="X28">
            <v>75</v>
          </cell>
          <cell r="Y28">
            <v>-12.75</v>
          </cell>
          <cell r="Z28">
            <v>19</v>
          </cell>
          <cell r="AA28">
            <v>-3.23</v>
          </cell>
          <cell r="AB28">
            <v>6</v>
          </cell>
          <cell r="AC28">
            <v>-1.02</v>
          </cell>
          <cell r="AD28">
            <v>75</v>
          </cell>
          <cell r="AE28">
            <v>0</v>
          </cell>
          <cell r="AF28">
            <v>19</v>
          </cell>
          <cell r="AH28" t="str">
            <v>1.10</v>
          </cell>
          <cell r="AI28" t="str">
            <v>НДС</v>
          </cell>
          <cell r="AJ28">
            <v>75</v>
          </cell>
          <cell r="AK28">
            <v>-32.25</v>
          </cell>
          <cell r="AL28">
            <v>19</v>
          </cell>
          <cell r="AM28">
            <v>-8.17</v>
          </cell>
          <cell r="AN28">
            <v>6</v>
          </cell>
          <cell r="AO28">
            <v>-2.58</v>
          </cell>
          <cell r="AP28">
            <v>-5.51</v>
          </cell>
          <cell r="AQ28">
            <v>0</v>
          </cell>
          <cell r="AR28">
            <v>-1.74</v>
          </cell>
          <cell r="AT28" t="str">
            <v>1.10</v>
          </cell>
          <cell r="AU28" t="str">
            <v>НДС</v>
          </cell>
          <cell r="AV28">
            <v>75</v>
          </cell>
          <cell r="AW28">
            <v>-21.75</v>
          </cell>
          <cell r="AX28">
            <v>19</v>
          </cell>
          <cell r="AY28">
            <v>-5.51</v>
          </cell>
          <cell r="AZ28">
            <v>6</v>
          </cell>
          <cell r="BA28">
            <v>-1.74</v>
          </cell>
          <cell r="BB28">
            <v>0</v>
          </cell>
          <cell r="BC28">
            <v>0</v>
          </cell>
          <cell r="BD28">
            <v>0</v>
          </cell>
        </row>
        <row r="29">
          <cell r="J29" t="str">
            <v>1.11</v>
          </cell>
          <cell r="K29" t="str">
            <v>Акцизы</v>
          </cell>
          <cell r="L29">
            <v>0</v>
          </cell>
          <cell r="M29">
            <v>0</v>
          </cell>
          <cell r="N29">
            <v>0</v>
          </cell>
          <cell r="O29">
            <v>0</v>
          </cell>
          <cell r="P29" t="str">
            <v>1.11</v>
          </cell>
          <cell r="Q29">
            <v>0</v>
          </cell>
          <cell r="R29">
            <v>0</v>
          </cell>
          <cell r="S29">
            <v>0</v>
          </cell>
          <cell r="T29">
            <v>0</v>
          </cell>
          <cell r="V29" t="str">
            <v>1.11</v>
          </cell>
          <cell r="W29" t="str">
            <v>Акцизы</v>
          </cell>
          <cell r="X29">
            <v>0</v>
          </cell>
          <cell r="Y29">
            <v>0</v>
          </cell>
          <cell r="Z29">
            <v>0</v>
          </cell>
          <cell r="AA29">
            <v>0</v>
          </cell>
          <cell r="AB29" t="str">
            <v>1.11</v>
          </cell>
          <cell r="AC29">
            <v>0</v>
          </cell>
          <cell r="AD29">
            <v>0</v>
          </cell>
          <cell r="AE29">
            <v>0</v>
          </cell>
          <cell r="AF29">
            <v>0</v>
          </cell>
          <cell r="AH29" t="str">
            <v>1.11</v>
          </cell>
          <cell r="AI29" t="str">
            <v>Акцизы</v>
          </cell>
          <cell r="AJ29">
            <v>0</v>
          </cell>
          <cell r="AK29">
            <v>0</v>
          </cell>
          <cell r="AL29">
            <v>0</v>
          </cell>
          <cell r="AM29">
            <v>0</v>
          </cell>
          <cell r="AN29">
            <v>0</v>
          </cell>
          <cell r="AO29">
            <v>0</v>
          </cell>
          <cell r="AP29">
            <v>0</v>
          </cell>
          <cell r="AQ29">
            <v>0</v>
          </cell>
          <cell r="AR29">
            <v>0</v>
          </cell>
          <cell r="AT29" t="str">
            <v>1.11</v>
          </cell>
          <cell r="AU29" t="str">
            <v>Акцизы</v>
          </cell>
          <cell r="AV29">
            <v>0</v>
          </cell>
          <cell r="AW29">
            <v>0</v>
          </cell>
          <cell r="AX29">
            <v>0</v>
          </cell>
          <cell r="AY29">
            <v>0</v>
          </cell>
          <cell r="AZ29">
            <v>0</v>
          </cell>
          <cell r="BA29">
            <v>0</v>
          </cell>
          <cell r="BB29">
            <v>0</v>
          </cell>
          <cell r="BC29">
            <v>0</v>
          </cell>
          <cell r="BD29">
            <v>0</v>
          </cell>
        </row>
        <row r="30">
          <cell r="J30" t="str">
            <v>1.12</v>
          </cell>
          <cell r="K30" t="str">
            <v>Экологические платежи</v>
          </cell>
          <cell r="L30">
            <v>100</v>
          </cell>
          <cell r="M30">
            <v>7951</v>
          </cell>
          <cell r="N30">
            <v>0</v>
          </cell>
          <cell r="O30">
            <v>0</v>
          </cell>
          <cell r="P30">
            <v>0</v>
          </cell>
          <cell r="Q30">
            <v>0</v>
          </cell>
          <cell r="R30" t="str">
            <v>Экологические платежи</v>
          </cell>
          <cell r="S30">
            <v>0</v>
          </cell>
          <cell r="T30">
            <v>8039</v>
          </cell>
          <cell r="V30" t="str">
            <v>1.12</v>
          </cell>
          <cell r="W30" t="str">
            <v>Экологические платежи</v>
          </cell>
          <cell r="X30">
            <v>100</v>
          </cell>
          <cell r="Y30">
            <v>8039</v>
          </cell>
          <cell r="Z30">
            <v>100</v>
          </cell>
          <cell r="AA30">
            <v>0</v>
          </cell>
          <cell r="AB30">
            <v>0</v>
          </cell>
          <cell r="AC30">
            <v>0</v>
          </cell>
          <cell r="AD30">
            <v>0</v>
          </cell>
          <cell r="AE30">
            <v>0</v>
          </cell>
          <cell r="AF30" t="str">
            <v>Экологические платежи</v>
          </cell>
          <cell r="AH30" t="str">
            <v>1.12</v>
          </cell>
          <cell r="AI30" t="str">
            <v>Экологические платежи</v>
          </cell>
          <cell r="AJ30">
            <v>100</v>
          </cell>
          <cell r="AK30">
            <v>8127</v>
          </cell>
          <cell r="AL30" t="str">
            <v>1.12</v>
          </cell>
          <cell r="AM30">
            <v>0</v>
          </cell>
          <cell r="AN30">
            <v>100</v>
          </cell>
          <cell r="AO30">
            <v>0</v>
          </cell>
          <cell r="AP30">
            <v>0</v>
          </cell>
          <cell r="AQ30">
            <v>0</v>
          </cell>
          <cell r="AR30">
            <v>0</v>
          </cell>
          <cell r="AT30" t="str">
            <v>1.12</v>
          </cell>
          <cell r="AU30" t="str">
            <v>Экологические платежи</v>
          </cell>
          <cell r="AV30">
            <v>100</v>
          </cell>
          <cell r="AW30">
            <v>8127</v>
          </cell>
          <cell r="AX30">
            <v>0</v>
          </cell>
          <cell r="AY30">
            <v>0</v>
          </cell>
          <cell r="AZ30">
            <v>0</v>
          </cell>
          <cell r="BA30">
            <v>0</v>
          </cell>
          <cell r="BB30">
            <v>0</v>
          </cell>
          <cell r="BC30">
            <v>0</v>
          </cell>
          <cell r="BD30">
            <v>0</v>
          </cell>
        </row>
        <row r="31">
          <cell r="J31" t="str">
            <v>1.13</v>
          </cell>
          <cell r="K31" t="str">
            <v xml:space="preserve">Налог на содержание </v>
          </cell>
          <cell r="L31">
            <v>0</v>
          </cell>
          <cell r="M31">
            <v>0</v>
          </cell>
          <cell r="N31">
            <v>0</v>
          </cell>
          <cell r="O31">
            <v>0</v>
          </cell>
          <cell r="P31" t="str">
            <v>1.13</v>
          </cell>
          <cell r="Q31">
            <v>0</v>
          </cell>
          <cell r="R31">
            <v>0</v>
          </cell>
          <cell r="S31">
            <v>0</v>
          </cell>
          <cell r="T31">
            <v>0</v>
          </cell>
          <cell r="V31" t="str">
            <v>1.13</v>
          </cell>
          <cell r="W31" t="str">
            <v xml:space="preserve">Налог на содержание </v>
          </cell>
          <cell r="X31">
            <v>0</v>
          </cell>
          <cell r="Y31">
            <v>0</v>
          </cell>
          <cell r="Z31">
            <v>0</v>
          </cell>
          <cell r="AA31">
            <v>0</v>
          </cell>
          <cell r="AB31" t="str">
            <v>1.13</v>
          </cell>
          <cell r="AC31">
            <v>0</v>
          </cell>
          <cell r="AD31">
            <v>0</v>
          </cell>
          <cell r="AE31">
            <v>0</v>
          </cell>
          <cell r="AF31">
            <v>0</v>
          </cell>
          <cell r="AH31" t="str">
            <v>1.13</v>
          </cell>
          <cell r="AI31" t="str">
            <v xml:space="preserve">Налог на содержание </v>
          </cell>
          <cell r="AJ31">
            <v>0</v>
          </cell>
          <cell r="AK31">
            <v>0</v>
          </cell>
          <cell r="AL31">
            <v>0</v>
          </cell>
          <cell r="AM31">
            <v>0</v>
          </cell>
          <cell r="AN31">
            <v>0</v>
          </cell>
          <cell r="AO31">
            <v>0</v>
          </cell>
          <cell r="AP31">
            <v>0</v>
          </cell>
          <cell r="AQ31">
            <v>0</v>
          </cell>
          <cell r="AR31">
            <v>0</v>
          </cell>
          <cell r="AT31" t="str">
            <v>1.13</v>
          </cell>
          <cell r="AU31" t="str">
            <v xml:space="preserve">Налог на содержание </v>
          </cell>
          <cell r="AV31">
            <v>0</v>
          </cell>
          <cell r="AW31">
            <v>0</v>
          </cell>
          <cell r="AX31">
            <v>0</v>
          </cell>
          <cell r="AY31">
            <v>0</v>
          </cell>
          <cell r="AZ31">
            <v>0</v>
          </cell>
          <cell r="BA31">
            <v>0</v>
          </cell>
          <cell r="BB31">
            <v>0</v>
          </cell>
          <cell r="BC31">
            <v>0</v>
          </cell>
          <cell r="BD31">
            <v>0</v>
          </cell>
        </row>
        <row r="32">
          <cell r="K32" t="str">
            <v>жилого фонда</v>
          </cell>
          <cell r="L32">
            <v>0</v>
          </cell>
          <cell r="M32">
            <v>0</v>
          </cell>
          <cell r="N32">
            <v>0</v>
          </cell>
          <cell r="O32">
            <v>0</v>
          </cell>
          <cell r="P32" t="str">
            <v>жилого фонда</v>
          </cell>
          <cell r="Q32">
            <v>0</v>
          </cell>
          <cell r="R32">
            <v>0</v>
          </cell>
          <cell r="S32">
            <v>0</v>
          </cell>
          <cell r="T32">
            <v>0</v>
          </cell>
          <cell r="V32">
            <v>0</v>
          </cell>
          <cell r="W32" t="str">
            <v>жилого фонда</v>
          </cell>
          <cell r="X32">
            <v>0</v>
          </cell>
          <cell r="Y32">
            <v>0</v>
          </cell>
          <cell r="Z32" t="str">
            <v>жилого фонда</v>
          </cell>
          <cell r="AA32">
            <v>0</v>
          </cell>
          <cell r="AB32">
            <v>0</v>
          </cell>
          <cell r="AC32">
            <v>0</v>
          </cell>
          <cell r="AD32">
            <v>0</v>
          </cell>
          <cell r="AE32">
            <v>0</v>
          </cell>
          <cell r="AF32">
            <v>0</v>
          </cell>
          <cell r="AH32">
            <v>0</v>
          </cell>
          <cell r="AI32" t="str">
            <v>жилого фонда</v>
          </cell>
          <cell r="AJ32">
            <v>0</v>
          </cell>
          <cell r="AK32">
            <v>0</v>
          </cell>
          <cell r="AL32">
            <v>0</v>
          </cell>
          <cell r="AM32">
            <v>0</v>
          </cell>
          <cell r="AN32">
            <v>0</v>
          </cell>
          <cell r="AO32">
            <v>0</v>
          </cell>
          <cell r="AP32">
            <v>0</v>
          </cell>
          <cell r="AQ32">
            <v>0</v>
          </cell>
          <cell r="AR32">
            <v>0</v>
          </cell>
          <cell r="AT32">
            <v>0</v>
          </cell>
          <cell r="AU32" t="str">
            <v>жилого фонда</v>
          </cell>
          <cell r="AV32">
            <v>0</v>
          </cell>
          <cell r="AW32">
            <v>0</v>
          </cell>
          <cell r="AX32">
            <v>0</v>
          </cell>
          <cell r="AY32">
            <v>0</v>
          </cell>
          <cell r="AZ32">
            <v>0</v>
          </cell>
          <cell r="BA32">
            <v>0</v>
          </cell>
          <cell r="BB32">
            <v>0</v>
          </cell>
          <cell r="BC32">
            <v>0</v>
          </cell>
          <cell r="BD32">
            <v>0</v>
          </cell>
        </row>
        <row r="33">
          <cell r="J33" t="str">
            <v>1.14</v>
          </cell>
          <cell r="K33" t="str">
            <v>Налог на операции с</v>
          </cell>
          <cell r="L33">
            <v>0</v>
          </cell>
          <cell r="M33">
            <v>0</v>
          </cell>
          <cell r="N33">
            <v>0</v>
          </cell>
          <cell r="O33">
            <v>0</v>
          </cell>
          <cell r="P33" t="str">
            <v>1.14</v>
          </cell>
          <cell r="Q33">
            <v>0</v>
          </cell>
          <cell r="R33">
            <v>0</v>
          </cell>
          <cell r="S33">
            <v>0</v>
          </cell>
          <cell r="T33">
            <v>0</v>
          </cell>
          <cell r="V33" t="str">
            <v>1.14</v>
          </cell>
          <cell r="W33" t="str">
            <v>Налог на операции с</v>
          </cell>
          <cell r="X33">
            <v>0</v>
          </cell>
          <cell r="Y33">
            <v>0</v>
          </cell>
          <cell r="Z33">
            <v>0</v>
          </cell>
          <cell r="AA33">
            <v>0</v>
          </cell>
          <cell r="AB33" t="str">
            <v>1.14</v>
          </cell>
          <cell r="AC33">
            <v>0</v>
          </cell>
          <cell r="AD33">
            <v>0</v>
          </cell>
          <cell r="AE33">
            <v>0</v>
          </cell>
          <cell r="AF33">
            <v>0</v>
          </cell>
          <cell r="AH33" t="str">
            <v>1.14</v>
          </cell>
          <cell r="AI33" t="str">
            <v>Налог на операции с</v>
          </cell>
          <cell r="AJ33">
            <v>0</v>
          </cell>
          <cell r="AK33">
            <v>0</v>
          </cell>
          <cell r="AL33">
            <v>0</v>
          </cell>
          <cell r="AM33">
            <v>0</v>
          </cell>
          <cell r="AN33">
            <v>0</v>
          </cell>
          <cell r="AO33">
            <v>0</v>
          </cell>
          <cell r="AP33">
            <v>0</v>
          </cell>
          <cell r="AQ33">
            <v>0</v>
          </cell>
          <cell r="AR33">
            <v>0</v>
          </cell>
          <cell r="AT33" t="str">
            <v>1.14</v>
          </cell>
          <cell r="AU33" t="str">
            <v>Налог на операции с</v>
          </cell>
          <cell r="AV33">
            <v>0</v>
          </cell>
          <cell r="AW33">
            <v>0</v>
          </cell>
          <cell r="AX33">
            <v>0</v>
          </cell>
          <cell r="AY33">
            <v>0</v>
          </cell>
          <cell r="AZ33">
            <v>0</v>
          </cell>
          <cell r="BA33">
            <v>0</v>
          </cell>
          <cell r="BB33">
            <v>0</v>
          </cell>
          <cell r="BC33">
            <v>0</v>
          </cell>
          <cell r="BD33">
            <v>0</v>
          </cell>
        </row>
        <row r="34">
          <cell r="K34" t="str">
            <v>ценными бумагами</v>
          </cell>
          <cell r="L34" t="str">
            <v>ценными бумагами</v>
          </cell>
          <cell r="M34" t="str">
            <v>ценными бумагами</v>
          </cell>
          <cell r="N34" t="str">
            <v>ценными бумагами</v>
          </cell>
          <cell r="O34" t="str">
            <v>ценными бумагами</v>
          </cell>
          <cell r="P34">
            <v>0</v>
          </cell>
          <cell r="Q34">
            <v>0</v>
          </cell>
          <cell r="R34">
            <v>0</v>
          </cell>
          <cell r="S34">
            <v>0</v>
          </cell>
          <cell r="T34">
            <v>0</v>
          </cell>
          <cell r="V34">
            <v>0</v>
          </cell>
          <cell r="W34" t="str">
            <v>ценными бумагами</v>
          </cell>
          <cell r="X34">
            <v>0</v>
          </cell>
          <cell r="Y34">
            <v>0</v>
          </cell>
          <cell r="Z34">
            <v>0</v>
          </cell>
          <cell r="AA34">
            <v>0</v>
          </cell>
          <cell r="AB34">
            <v>0</v>
          </cell>
          <cell r="AC34">
            <v>0</v>
          </cell>
          <cell r="AD34">
            <v>0</v>
          </cell>
          <cell r="AE34">
            <v>0</v>
          </cell>
          <cell r="AF34">
            <v>0</v>
          </cell>
          <cell r="AH34">
            <v>0</v>
          </cell>
          <cell r="AI34" t="str">
            <v>ценными бумагами</v>
          </cell>
          <cell r="AJ34">
            <v>0</v>
          </cell>
          <cell r="AK34">
            <v>0</v>
          </cell>
          <cell r="AL34">
            <v>0</v>
          </cell>
          <cell r="AM34">
            <v>0</v>
          </cell>
          <cell r="AN34">
            <v>0</v>
          </cell>
          <cell r="AO34">
            <v>0</v>
          </cell>
          <cell r="AP34">
            <v>0</v>
          </cell>
          <cell r="AQ34">
            <v>0</v>
          </cell>
          <cell r="AR34">
            <v>0</v>
          </cell>
          <cell r="AT34">
            <v>0</v>
          </cell>
          <cell r="AU34" t="str">
            <v>ценными бумагами</v>
          </cell>
          <cell r="AV34">
            <v>0</v>
          </cell>
          <cell r="AW34">
            <v>0</v>
          </cell>
          <cell r="AX34">
            <v>0</v>
          </cell>
          <cell r="AY34">
            <v>0</v>
          </cell>
          <cell r="AZ34">
            <v>0</v>
          </cell>
          <cell r="BA34">
            <v>0</v>
          </cell>
          <cell r="BB34">
            <v>0</v>
          </cell>
          <cell r="BC34">
            <v>0</v>
          </cell>
          <cell r="BD34">
            <v>0</v>
          </cell>
        </row>
        <row r="36">
          <cell r="K36" t="str">
            <v>ИТОГО по п.1</v>
          </cell>
          <cell r="L36">
            <v>57049.901400000002</v>
          </cell>
          <cell r="M36">
            <v>57049.901400000002</v>
          </cell>
          <cell r="N36">
            <v>194779.48570000002</v>
          </cell>
          <cell r="O36">
            <v>196921.61290000001</v>
          </cell>
          <cell r="P36" t="str">
            <v>ИТОГО по п.1</v>
          </cell>
          <cell r="Q36">
            <v>194779.48570000002</v>
          </cell>
          <cell r="R36">
            <v>234488.52979999999</v>
          </cell>
          <cell r="S36">
            <v>6014</v>
          </cell>
          <cell r="T36">
            <v>5764.25</v>
          </cell>
          <cell r="V36">
            <v>115869.0058</v>
          </cell>
          <cell r="W36" t="str">
            <v>ИТОГО по п.1</v>
          </cell>
          <cell r="X36">
            <v>204452.47290000002</v>
          </cell>
          <cell r="Y36">
            <v>83653.876799999998</v>
          </cell>
          <cell r="Z36" t="str">
            <v>ИТОГО по п.1</v>
          </cell>
          <cell r="AA36">
            <v>234488.52979999999</v>
          </cell>
          <cell r="AB36">
            <v>236219.94899999996</v>
          </cell>
          <cell r="AC36">
            <v>197892.34340000001</v>
          </cell>
          <cell r="AD36">
            <v>6421.75</v>
          </cell>
          <cell r="AE36">
            <v>5764.25</v>
          </cell>
          <cell r="AF36">
            <v>344293.728</v>
          </cell>
          <cell r="AH36">
            <v>794822.6590000001</v>
          </cell>
          <cell r="AI36" t="str">
            <v>ИТОГО по п.1</v>
          </cell>
          <cell r="AJ36">
            <v>0</v>
          </cell>
          <cell r="AK36">
            <v>115869.0058</v>
          </cell>
          <cell r="AL36">
            <v>0</v>
          </cell>
          <cell r="AM36">
            <v>279970.64630000002</v>
          </cell>
          <cell r="AN36">
            <v>0</v>
          </cell>
          <cell r="AO36">
            <v>204452.47290000002</v>
          </cell>
          <cell r="AP36">
            <v>0</v>
          </cell>
          <cell r="AQ36">
            <v>5891.875</v>
          </cell>
          <cell r="AR36">
            <v>0</v>
          </cell>
          <cell r="AT36">
            <v>0</v>
          </cell>
          <cell r="AU36" t="str">
            <v>ИТОГО по п.1</v>
          </cell>
          <cell r="AV36">
            <v>0</v>
          </cell>
          <cell r="AW36">
            <v>87720.944000000003</v>
          </cell>
          <cell r="AX36">
            <v>0</v>
          </cell>
          <cell r="AY36">
            <v>236219.94899999996</v>
          </cell>
          <cell r="AZ36">
            <v>0</v>
          </cell>
          <cell r="BA36">
            <v>197698.35700000002</v>
          </cell>
          <cell r="BB36">
            <v>0</v>
          </cell>
          <cell r="BC36">
            <v>6421.75</v>
          </cell>
          <cell r="BD36">
            <v>0</v>
          </cell>
        </row>
        <row r="38">
          <cell r="J38" t="str">
            <v>2.</v>
          </cell>
          <cell r="K38" t="str">
            <v xml:space="preserve">Отчисления во </v>
          </cell>
          <cell r="L38" t="str">
            <v>2.</v>
          </cell>
          <cell r="M38" t="str">
            <v xml:space="preserve">Отчисления во </v>
          </cell>
          <cell r="N38" t="str">
            <v>2.</v>
          </cell>
          <cell r="O38" t="str">
            <v xml:space="preserve">Отчисления во </v>
          </cell>
          <cell r="P38" t="str">
            <v>2.</v>
          </cell>
          <cell r="Q38" t="str">
            <v xml:space="preserve">Отчисления во </v>
          </cell>
          <cell r="R38" t="str">
            <v>2.</v>
          </cell>
          <cell r="S38" t="str">
            <v xml:space="preserve">Отчисления во </v>
          </cell>
          <cell r="T38">
            <v>0</v>
          </cell>
          <cell r="V38" t="str">
            <v>2.</v>
          </cell>
          <cell r="W38" t="str">
            <v xml:space="preserve">Отчисления во </v>
          </cell>
          <cell r="X38">
            <v>0</v>
          </cell>
          <cell r="Y38">
            <v>0</v>
          </cell>
          <cell r="Z38">
            <v>0</v>
          </cell>
          <cell r="AA38">
            <v>0</v>
          </cell>
          <cell r="AB38">
            <v>0</v>
          </cell>
          <cell r="AC38">
            <v>0</v>
          </cell>
          <cell r="AD38">
            <v>0</v>
          </cell>
          <cell r="AE38">
            <v>0</v>
          </cell>
          <cell r="AF38">
            <v>0</v>
          </cell>
          <cell r="AH38" t="str">
            <v>2.</v>
          </cell>
          <cell r="AI38" t="str">
            <v xml:space="preserve">Отчисления во </v>
          </cell>
          <cell r="AJ38">
            <v>0</v>
          </cell>
          <cell r="AK38">
            <v>0</v>
          </cell>
          <cell r="AL38">
            <v>0</v>
          </cell>
          <cell r="AM38">
            <v>0</v>
          </cell>
          <cell r="AN38">
            <v>0</v>
          </cell>
          <cell r="AO38">
            <v>0</v>
          </cell>
          <cell r="AP38">
            <v>0</v>
          </cell>
          <cell r="AQ38">
            <v>0</v>
          </cell>
          <cell r="AR38">
            <v>0</v>
          </cell>
          <cell r="AT38" t="str">
            <v>2.</v>
          </cell>
          <cell r="AU38" t="str">
            <v xml:space="preserve">Отчисления во </v>
          </cell>
          <cell r="AV38">
            <v>0</v>
          </cell>
          <cell r="AW38">
            <v>0</v>
          </cell>
          <cell r="AX38">
            <v>0</v>
          </cell>
          <cell r="AY38">
            <v>0</v>
          </cell>
          <cell r="AZ38">
            <v>0</v>
          </cell>
          <cell r="BA38">
            <v>0</v>
          </cell>
          <cell r="BB38">
            <v>0</v>
          </cell>
          <cell r="BC38">
            <v>0</v>
          </cell>
          <cell r="BD38">
            <v>0</v>
          </cell>
        </row>
        <row r="39">
          <cell r="K39" t="str">
            <v>внебюджетные фонды</v>
          </cell>
          <cell r="L39" t="str">
            <v>внебюджетные фонды</v>
          </cell>
          <cell r="M39" t="str">
            <v>внебюджетные фонды</v>
          </cell>
          <cell r="N39" t="str">
            <v>внебюджетные фонды</v>
          </cell>
          <cell r="O39" t="str">
            <v>внебюджетные фонды</v>
          </cell>
          <cell r="P39">
            <v>0</v>
          </cell>
          <cell r="Q39">
            <v>0</v>
          </cell>
          <cell r="R39">
            <v>0</v>
          </cell>
          <cell r="S39">
            <v>0</v>
          </cell>
          <cell r="T39">
            <v>0</v>
          </cell>
          <cell r="V39">
            <v>0</v>
          </cell>
          <cell r="W39" t="str">
            <v>внебюджетные фонды</v>
          </cell>
          <cell r="X39">
            <v>0</v>
          </cell>
          <cell r="Y39">
            <v>0</v>
          </cell>
          <cell r="Z39">
            <v>0</v>
          </cell>
          <cell r="AA39">
            <v>0</v>
          </cell>
          <cell r="AB39">
            <v>0</v>
          </cell>
          <cell r="AC39">
            <v>0</v>
          </cell>
          <cell r="AD39">
            <v>0</v>
          </cell>
          <cell r="AE39">
            <v>0</v>
          </cell>
          <cell r="AF39">
            <v>0</v>
          </cell>
          <cell r="AH39">
            <v>0</v>
          </cell>
          <cell r="AI39" t="str">
            <v>внебюджетные фонды</v>
          </cell>
          <cell r="AJ39">
            <v>0</v>
          </cell>
          <cell r="AK39">
            <v>0</v>
          </cell>
          <cell r="AL39">
            <v>0</v>
          </cell>
          <cell r="AM39">
            <v>0</v>
          </cell>
          <cell r="AN39">
            <v>0</v>
          </cell>
          <cell r="AO39">
            <v>0</v>
          </cell>
          <cell r="AP39">
            <v>0</v>
          </cell>
          <cell r="AQ39">
            <v>0</v>
          </cell>
          <cell r="AR39">
            <v>0</v>
          </cell>
          <cell r="AT39">
            <v>0</v>
          </cell>
          <cell r="AU39" t="str">
            <v>внебюджетные фонды</v>
          </cell>
          <cell r="AV39">
            <v>0</v>
          </cell>
          <cell r="AW39">
            <v>0</v>
          </cell>
          <cell r="AX39">
            <v>0</v>
          </cell>
          <cell r="AY39">
            <v>0</v>
          </cell>
          <cell r="AZ39">
            <v>0</v>
          </cell>
          <cell r="BA39">
            <v>0</v>
          </cell>
          <cell r="BB39">
            <v>0</v>
          </cell>
          <cell r="BC39">
            <v>0</v>
          </cell>
          <cell r="BD39">
            <v>0</v>
          </cell>
        </row>
        <row r="41">
          <cell r="J41" t="str">
            <v>2.1</v>
          </cell>
          <cell r="K41" t="str">
            <v>ВМСБ</v>
          </cell>
          <cell r="L41">
            <v>100</v>
          </cell>
          <cell r="M41">
            <v>23380</v>
          </cell>
          <cell r="N41">
            <v>0</v>
          </cell>
          <cell r="O41">
            <v>0</v>
          </cell>
          <cell r="P41">
            <v>0</v>
          </cell>
          <cell r="Q41">
            <v>0</v>
          </cell>
          <cell r="R41" t="str">
            <v>2.1</v>
          </cell>
          <cell r="S41">
            <v>0</v>
          </cell>
          <cell r="T41">
            <v>54555</v>
          </cell>
          <cell r="V41" t="str">
            <v>2.1</v>
          </cell>
          <cell r="W41" t="str">
            <v>ВМСБ</v>
          </cell>
          <cell r="X41">
            <v>100</v>
          </cell>
          <cell r="Y41">
            <v>22010</v>
          </cell>
          <cell r="Z41" t="str">
            <v>2.1</v>
          </cell>
          <cell r="AA41">
            <v>0</v>
          </cell>
          <cell r="AB41">
            <v>100</v>
          </cell>
          <cell r="AC41">
            <v>0</v>
          </cell>
          <cell r="AD41">
            <v>0</v>
          </cell>
          <cell r="AE41">
            <v>0</v>
          </cell>
          <cell r="AF41">
            <v>51355</v>
          </cell>
          <cell r="AH41" t="str">
            <v>2.1</v>
          </cell>
          <cell r="AI41" t="str">
            <v>ВМСБ</v>
          </cell>
          <cell r="AJ41">
            <v>100</v>
          </cell>
          <cell r="AK41">
            <v>22516</v>
          </cell>
          <cell r="AL41">
            <v>0</v>
          </cell>
          <cell r="AM41">
            <v>0</v>
          </cell>
          <cell r="AN41">
            <v>0</v>
          </cell>
          <cell r="AO41">
            <v>0</v>
          </cell>
          <cell r="AP41" t="str">
            <v>2.1</v>
          </cell>
          <cell r="AQ41">
            <v>0</v>
          </cell>
          <cell r="AR41">
            <v>52539</v>
          </cell>
          <cell r="AT41" t="str">
            <v>2.1</v>
          </cell>
          <cell r="AU41" t="str">
            <v>ВМСБ</v>
          </cell>
          <cell r="AV41">
            <v>100</v>
          </cell>
          <cell r="AW41">
            <v>25131</v>
          </cell>
          <cell r="AX41">
            <v>0</v>
          </cell>
          <cell r="AY41">
            <v>0</v>
          </cell>
          <cell r="AZ41">
            <v>0</v>
          </cell>
          <cell r="BA41">
            <v>0</v>
          </cell>
          <cell r="BB41">
            <v>0</v>
          </cell>
          <cell r="BC41">
            <v>0</v>
          </cell>
          <cell r="BD41">
            <v>58639</v>
          </cell>
        </row>
        <row r="42">
          <cell r="J42" t="str">
            <v>2.2</v>
          </cell>
          <cell r="K42" t="str">
            <v>Пенсионный фонд</v>
          </cell>
          <cell r="L42">
            <v>0</v>
          </cell>
          <cell r="M42">
            <v>0</v>
          </cell>
          <cell r="N42">
            <v>100</v>
          </cell>
          <cell r="O42">
            <v>290920</v>
          </cell>
          <cell r="P42">
            <v>0</v>
          </cell>
          <cell r="Q42">
            <v>0</v>
          </cell>
          <cell r="R42" t="str">
            <v>Пенсионный фонд</v>
          </cell>
          <cell r="S42">
            <v>0</v>
          </cell>
          <cell r="T42">
            <v>100</v>
          </cell>
          <cell r="V42" t="str">
            <v>2.2</v>
          </cell>
          <cell r="W42" t="str">
            <v>Пенсионный фонд</v>
          </cell>
          <cell r="X42" t="str">
            <v>2.2</v>
          </cell>
          <cell r="Y42">
            <v>0</v>
          </cell>
          <cell r="Z42">
            <v>100</v>
          </cell>
          <cell r="AA42">
            <v>280560</v>
          </cell>
          <cell r="AB42">
            <v>272720</v>
          </cell>
          <cell r="AC42">
            <v>0</v>
          </cell>
          <cell r="AD42">
            <v>0</v>
          </cell>
          <cell r="AE42">
            <v>0</v>
          </cell>
          <cell r="AF42" t="str">
            <v>Пенсионный фонд</v>
          </cell>
          <cell r="AH42" t="str">
            <v>2.2</v>
          </cell>
          <cell r="AI42" t="str">
            <v>Пенсионный фонд</v>
          </cell>
          <cell r="AJ42">
            <v>0</v>
          </cell>
          <cell r="AK42">
            <v>0</v>
          </cell>
          <cell r="AL42">
            <v>100</v>
          </cell>
          <cell r="AM42">
            <v>272720</v>
          </cell>
          <cell r="AN42">
            <v>0</v>
          </cell>
          <cell r="AO42">
            <v>0</v>
          </cell>
          <cell r="AP42">
            <v>1107120</v>
          </cell>
          <cell r="AQ42">
            <v>0</v>
          </cell>
          <cell r="AR42">
            <v>0</v>
          </cell>
          <cell r="AT42" t="str">
            <v>2.2</v>
          </cell>
          <cell r="AU42" t="str">
            <v>Пенсионный фонд</v>
          </cell>
          <cell r="AV42">
            <v>0</v>
          </cell>
          <cell r="AW42">
            <v>0</v>
          </cell>
          <cell r="AX42">
            <v>100</v>
          </cell>
          <cell r="AY42">
            <v>262920</v>
          </cell>
          <cell r="AZ42">
            <v>0</v>
          </cell>
          <cell r="BA42">
            <v>0</v>
          </cell>
          <cell r="BB42">
            <v>0</v>
          </cell>
          <cell r="BC42">
            <v>0</v>
          </cell>
          <cell r="BD42">
            <v>0</v>
          </cell>
        </row>
        <row r="43">
          <cell r="J43" t="str">
            <v>2.3</v>
          </cell>
          <cell r="K43" t="str">
            <v xml:space="preserve">Фонд социального </v>
          </cell>
          <cell r="L43">
            <v>0</v>
          </cell>
          <cell r="M43">
            <v>0</v>
          </cell>
          <cell r="N43">
            <v>0</v>
          </cell>
          <cell r="O43">
            <v>0</v>
          </cell>
          <cell r="P43" t="str">
            <v>2.3</v>
          </cell>
          <cell r="Q43">
            <v>0</v>
          </cell>
          <cell r="R43">
            <v>0</v>
          </cell>
          <cell r="S43">
            <v>0</v>
          </cell>
          <cell r="T43">
            <v>0</v>
          </cell>
          <cell r="V43" t="str">
            <v>2.3</v>
          </cell>
          <cell r="W43" t="str">
            <v xml:space="preserve">Фонд социального </v>
          </cell>
          <cell r="X43">
            <v>0</v>
          </cell>
          <cell r="Y43">
            <v>0</v>
          </cell>
          <cell r="Z43">
            <v>0</v>
          </cell>
          <cell r="AA43">
            <v>0</v>
          </cell>
          <cell r="AB43" t="str">
            <v>2.3</v>
          </cell>
          <cell r="AC43">
            <v>0</v>
          </cell>
          <cell r="AD43">
            <v>0</v>
          </cell>
          <cell r="AE43">
            <v>0</v>
          </cell>
          <cell r="AF43">
            <v>0</v>
          </cell>
          <cell r="AH43" t="str">
            <v>2.3</v>
          </cell>
          <cell r="AI43" t="str">
            <v xml:space="preserve">Фонд социального </v>
          </cell>
          <cell r="AJ43">
            <v>0</v>
          </cell>
          <cell r="AK43">
            <v>0</v>
          </cell>
          <cell r="AL43">
            <v>0</v>
          </cell>
          <cell r="AM43">
            <v>0</v>
          </cell>
          <cell r="AN43">
            <v>0</v>
          </cell>
          <cell r="AO43">
            <v>0</v>
          </cell>
          <cell r="AP43">
            <v>0</v>
          </cell>
          <cell r="AQ43">
            <v>0</v>
          </cell>
          <cell r="AR43">
            <v>0</v>
          </cell>
          <cell r="AT43" t="str">
            <v>2.3</v>
          </cell>
          <cell r="AU43" t="str">
            <v xml:space="preserve">Фонд социального </v>
          </cell>
          <cell r="AV43">
            <v>0</v>
          </cell>
          <cell r="AW43">
            <v>0</v>
          </cell>
          <cell r="AX43">
            <v>0</v>
          </cell>
          <cell r="AY43">
            <v>0</v>
          </cell>
          <cell r="AZ43">
            <v>0</v>
          </cell>
          <cell r="BA43">
            <v>0</v>
          </cell>
          <cell r="BB43">
            <v>0</v>
          </cell>
          <cell r="BC43">
            <v>0</v>
          </cell>
          <cell r="BD43">
            <v>0</v>
          </cell>
        </row>
        <row r="44">
          <cell r="K44" t="str">
            <v>страхования</v>
          </cell>
          <cell r="L44">
            <v>0</v>
          </cell>
          <cell r="M44">
            <v>0</v>
          </cell>
          <cell r="N44">
            <v>8</v>
          </cell>
          <cell r="O44">
            <v>4488.4799999999959</v>
          </cell>
          <cell r="P44">
            <v>0</v>
          </cell>
          <cell r="Q44">
            <v>0</v>
          </cell>
          <cell r="R44" t="str">
            <v>страхования</v>
          </cell>
          <cell r="S44">
            <v>0</v>
          </cell>
          <cell r="T44">
            <v>51617.520000000004</v>
          </cell>
          <cell r="V44">
            <v>0</v>
          </cell>
          <cell r="W44" t="str">
            <v>страхования</v>
          </cell>
          <cell r="X44">
            <v>49779.360000000001</v>
          </cell>
          <cell r="Y44">
            <v>0</v>
          </cell>
          <cell r="Z44">
            <v>8</v>
          </cell>
          <cell r="AA44">
            <v>4328.6399999999994</v>
          </cell>
          <cell r="AB44">
            <v>4207.68</v>
          </cell>
          <cell r="AC44">
            <v>0</v>
          </cell>
          <cell r="AD44">
            <v>0</v>
          </cell>
          <cell r="AE44">
            <v>0</v>
          </cell>
          <cell r="AF44">
            <v>49779.360000000001</v>
          </cell>
          <cell r="AH44">
            <v>8</v>
          </cell>
          <cell r="AI44" t="str">
            <v>страхования</v>
          </cell>
          <cell r="AJ44">
            <v>0</v>
          </cell>
          <cell r="AK44">
            <v>0</v>
          </cell>
          <cell r="AL44">
            <v>8</v>
          </cell>
          <cell r="AM44">
            <v>4207.68</v>
          </cell>
          <cell r="AN44">
            <v>0</v>
          </cell>
          <cell r="AO44">
            <v>0</v>
          </cell>
          <cell r="AP44">
            <v>17081.279999999992</v>
          </cell>
          <cell r="AQ44">
            <v>0</v>
          </cell>
          <cell r="AR44">
            <v>48388.32</v>
          </cell>
          <cell r="AT44">
            <v>0</v>
          </cell>
          <cell r="AU44" t="str">
            <v>страхования</v>
          </cell>
          <cell r="AV44">
            <v>0</v>
          </cell>
          <cell r="AW44">
            <v>0</v>
          </cell>
          <cell r="AX44">
            <v>8</v>
          </cell>
          <cell r="AY44">
            <v>4056.4799999999959</v>
          </cell>
          <cell r="AZ44">
            <v>0</v>
          </cell>
          <cell r="BA44">
            <v>0</v>
          </cell>
          <cell r="BB44">
            <v>0</v>
          </cell>
          <cell r="BC44">
            <v>0</v>
          </cell>
          <cell r="BD44">
            <v>46649.520000000004</v>
          </cell>
        </row>
        <row r="45">
          <cell r="J45" t="str">
            <v>2.4</v>
          </cell>
          <cell r="K45" t="str">
            <v>Фонд занятости</v>
          </cell>
          <cell r="L45">
            <v>0</v>
          </cell>
          <cell r="M45">
            <v>0</v>
          </cell>
          <cell r="N45">
            <v>100</v>
          </cell>
          <cell r="O45">
            <v>15585</v>
          </cell>
          <cell r="P45">
            <v>0</v>
          </cell>
          <cell r="Q45">
            <v>0</v>
          </cell>
          <cell r="R45" t="str">
            <v>Фонд занятости</v>
          </cell>
          <cell r="S45">
            <v>0</v>
          </cell>
          <cell r="T45">
            <v>100</v>
          </cell>
          <cell r="V45" t="str">
            <v>2.4</v>
          </cell>
          <cell r="W45" t="str">
            <v>Фонд занятости</v>
          </cell>
          <cell r="X45" t="str">
            <v>2.4</v>
          </cell>
          <cell r="Y45">
            <v>0</v>
          </cell>
          <cell r="Z45">
            <v>100</v>
          </cell>
          <cell r="AA45">
            <v>15030</v>
          </cell>
          <cell r="AB45">
            <v>14610</v>
          </cell>
          <cell r="AC45">
            <v>0</v>
          </cell>
          <cell r="AD45">
            <v>0</v>
          </cell>
          <cell r="AE45">
            <v>0</v>
          </cell>
          <cell r="AF45" t="str">
            <v>Фонд занятости</v>
          </cell>
          <cell r="AH45" t="str">
            <v>2.4</v>
          </cell>
          <cell r="AI45" t="str">
            <v>Фонд занятости</v>
          </cell>
          <cell r="AJ45">
            <v>0</v>
          </cell>
          <cell r="AK45">
            <v>0</v>
          </cell>
          <cell r="AL45">
            <v>100</v>
          </cell>
          <cell r="AM45">
            <v>14610</v>
          </cell>
          <cell r="AN45">
            <v>0</v>
          </cell>
          <cell r="AO45">
            <v>0</v>
          </cell>
          <cell r="AP45">
            <v>59310</v>
          </cell>
          <cell r="AQ45">
            <v>0</v>
          </cell>
          <cell r="AR45">
            <v>0</v>
          </cell>
          <cell r="AT45" t="str">
            <v>2.4</v>
          </cell>
          <cell r="AU45" t="str">
            <v>Фонд занятости</v>
          </cell>
          <cell r="AV45">
            <v>0</v>
          </cell>
          <cell r="AW45">
            <v>0</v>
          </cell>
          <cell r="AX45">
            <v>100</v>
          </cell>
          <cell r="AY45">
            <v>14085</v>
          </cell>
          <cell r="AZ45">
            <v>0</v>
          </cell>
          <cell r="BA45">
            <v>0</v>
          </cell>
          <cell r="BB45">
            <v>0</v>
          </cell>
          <cell r="BC45">
            <v>0</v>
          </cell>
          <cell r="BD45">
            <v>0</v>
          </cell>
        </row>
        <row r="46">
          <cell r="J46" t="str">
            <v>2.5</v>
          </cell>
          <cell r="K46" t="str">
            <v>Фонд медицинского</v>
          </cell>
          <cell r="L46">
            <v>0</v>
          </cell>
          <cell r="M46">
            <v>0</v>
          </cell>
          <cell r="N46">
            <v>0</v>
          </cell>
          <cell r="O46">
            <v>0</v>
          </cell>
          <cell r="P46" t="str">
            <v>2.5</v>
          </cell>
          <cell r="Q46">
            <v>0</v>
          </cell>
          <cell r="R46">
            <v>0</v>
          </cell>
          <cell r="S46">
            <v>0</v>
          </cell>
          <cell r="T46">
            <v>0</v>
          </cell>
          <cell r="V46" t="str">
            <v>2.5</v>
          </cell>
          <cell r="W46" t="str">
            <v>Фонд медицинского</v>
          </cell>
          <cell r="X46">
            <v>0</v>
          </cell>
          <cell r="Y46">
            <v>0</v>
          </cell>
          <cell r="Z46">
            <v>0</v>
          </cell>
          <cell r="AA46">
            <v>0</v>
          </cell>
          <cell r="AB46" t="str">
            <v>2.5</v>
          </cell>
          <cell r="AC46">
            <v>0</v>
          </cell>
          <cell r="AD46">
            <v>0</v>
          </cell>
          <cell r="AE46">
            <v>0</v>
          </cell>
          <cell r="AF46">
            <v>0</v>
          </cell>
          <cell r="AH46" t="str">
            <v>2.5</v>
          </cell>
          <cell r="AI46" t="str">
            <v>Фонд медицинского</v>
          </cell>
          <cell r="AJ46">
            <v>0</v>
          </cell>
          <cell r="AK46">
            <v>0</v>
          </cell>
          <cell r="AL46">
            <v>0</v>
          </cell>
          <cell r="AM46">
            <v>0</v>
          </cell>
          <cell r="AN46">
            <v>0</v>
          </cell>
          <cell r="AO46">
            <v>0</v>
          </cell>
          <cell r="AP46">
            <v>0</v>
          </cell>
          <cell r="AQ46">
            <v>0</v>
          </cell>
          <cell r="AR46">
            <v>0</v>
          </cell>
          <cell r="AT46" t="str">
            <v>2.5</v>
          </cell>
          <cell r="AU46" t="str">
            <v>Фонд медицинского</v>
          </cell>
          <cell r="AV46">
            <v>0</v>
          </cell>
          <cell r="AW46">
            <v>0</v>
          </cell>
          <cell r="AX46">
            <v>0</v>
          </cell>
          <cell r="AY46">
            <v>0</v>
          </cell>
          <cell r="AZ46">
            <v>0</v>
          </cell>
          <cell r="BA46">
            <v>0</v>
          </cell>
          <cell r="BB46">
            <v>0</v>
          </cell>
          <cell r="BC46">
            <v>0</v>
          </cell>
          <cell r="BD46">
            <v>0</v>
          </cell>
        </row>
        <row r="47">
          <cell r="K47" t="str">
            <v>страхования</v>
          </cell>
          <cell r="L47">
            <v>6</v>
          </cell>
          <cell r="M47">
            <v>2244.2399999999998</v>
          </cell>
          <cell r="N47">
            <v>94</v>
          </cell>
          <cell r="O47">
            <v>35159.760000000002</v>
          </cell>
          <cell r="P47">
            <v>0</v>
          </cell>
          <cell r="Q47">
            <v>0</v>
          </cell>
          <cell r="R47" t="str">
            <v>страхования</v>
          </cell>
          <cell r="S47">
            <v>0</v>
          </cell>
          <cell r="T47">
            <v>2164.3200000000002</v>
          </cell>
          <cell r="V47">
            <v>33907.68</v>
          </cell>
          <cell r="W47" t="str">
            <v>страхования</v>
          </cell>
          <cell r="X47">
            <v>6</v>
          </cell>
          <cell r="Y47">
            <v>2164.3200000000002</v>
          </cell>
          <cell r="Z47">
            <v>94</v>
          </cell>
          <cell r="AA47">
            <v>33907.68</v>
          </cell>
          <cell r="AB47">
            <v>94</v>
          </cell>
          <cell r="AC47">
            <v>0</v>
          </cell>
          <cell r="AD47">
            <v>0</v>
          </cell>
          <cell r="AE47">
            <v>0</v>
          </cell>
          <cell r="AF47" t="str">
            <v>страхования</v>
          </cell>
          <cell r="AH47">
            <v>2028.24</v>
          </cell>
          <cell r="AI47" t="str">
            <v>страхования</v>
          </cell>
          <cell r="AJ47">
            <v>6</v>
          </cell>
          <cell r="AK47">
            <v>2103.84</v>
          </cell>
          <cell r="AL47">
            <v>94</v>
          </cell>
          <cell r="AM47">
            <v>32960.160000000003</v>
          </cell>
          <cell r="AN47">
            <v>6</v>
          </cell>
          <cell r="AO47">
            <v>0</v>
          </cell>
          <cell r="AP47">
            <v>94</v>
          </cell>
          <cell r="AQ47">
            <v>0</v>
          </cell>
          <cell r="AR47">
            <v>0</v>
          </cell>
          <cell r="AT47">
            <v>0</v>
          </cell>
          <cell r="AU47" t="str">
            <v>страхования</v>
          </cell>
          <cell r="AV47">
            <v>6</v>
          </cell>
          <cell r="AW47">
            <v>2028.24</v>
          </cell>
          <cell r="AX47">
            <v>94</v>
          </cell>
          <cell r="AY47">
            <v>31775.759999999998</v>
          </cell>
          <cell r="AZ47">
            <v>0</v>
          </cell>
          <cell r="BA47">
            <v>0</v>
          </cell>
          <cell r="BB47">
            <v>0</v>
          </cell>
          <cell r="BC47">
            <v>0</v>
          </cell>
          <cell r="BD47">
            <v>0</v>
          </cell>
        </row>
        <row r="48">
          <cell r="J48" t="str">
            <v>2.6</v>
          </cell>
          <cell r="K48" t="str">
            <v>Дорожный фонд</v>
          </cell>
          <cell r="L48">
            <v>0</v>
          </cell>
          <cell r="M48">
            <v>0</v>
          </cell>
          <cell r="N48">
            <v>40</v>
          </cell>
          <cell r="O48">
            <v>21558</v>
          </cell>
          <cell r="P48">
            <v>60</v>
          </cell>
          <cell r="Q48">
            <v>0</v>
          </cell>
          <cell r="R48">
            <v>60</v>
          </cell>
          <cell r="S48">
            <v>23092</v>
          </cell>
          <cell r="T48">
            <v>37226</v>
          </cell>
          <cell r="V48" t="str">
            <v>2.6</v>
          </cell>
          <cell r="W48" t="str">
            <v>Дорожный фонд</v>
          </cell>
          <cell r="X48">
            <v>0</v>
          </cell>
          <cell r="Y48">
            <v>0</v>
          </cell>
          <cell r="Z48">
            <v>40</v>
          </cell>
          <cell r="AA48">
            <v>12252</v>
          </cell>
          <cell r="AB48" t="str">
            <v>2.6</v>
          </cell>
          <cell r="AC48">
            <v>0</v>
          </cell>
          <cell r="AD48">
            <v>60</v>
          </cell>
          <cell r="AE48">
            <v>26012</v>
          </cell>
          <cell r="AF48">
            <v>38979</v>
          </cell>
          <cell r="AH48" t="str">
            <v>2.6</v>
          </cell>
          <cell r="AI48" t="str">
            <v>Дорожный фонд</v>
          </cell>
          <cell r="AJ48">
            <v>53893</v>
          </cell>
          <cell r="AK48">
            <v>0</v>
          </cell>
          <cell r="AL48">
            <v>40</v>
          </cell>
          <cell r="AM48">
            <v>21358</v>
          </cell>
          <cell r="AN48">
            <v>40</v>
          </cell>
          <cell r="AO48">
            <v>0</v>
          </cell>
          <cell r="AP48">
            <v>60</v>
          </cell>
          <cell r="AQ48">
            <v>27452</v>
          </cell>
          <cell r="AR48">
            <v>53893</v>
          </cell>
          <cell r="AT48" t="str">
            <v>2.6</v>
          </cell>
          <cell r="AU48" t="str">
            <v>Дорожный фонд</v>
          </cell>
          <cell r="AV48">
            <v>0</v>
          </cell>
          <cell r="AW48">
            <v>0</v>
          </cell>
          <cell r="AX48">
            <v>40</v>
          </cell>
          <cell r="AY48">
            <v>20878</v>
          </cell>
          <cell r="AZ48">
            <v>60</v>
          </cell>
          <cell r="BA48">
            <v>0</v>
          </cell>
          <cell r="BB48">
            <v>60</v>
          </cell>
          <cell r="BC48">
            <v>30558</v>
          </cell>
          <cell r="BD48">
            <v>43692</v>
          </cell>
        </row>
        <row r="49">
          <cell r="J49" t="str">
            <v>2.7</v>
          </cell>
          <cell r="K49" t="str">
            <v>Экологический фонд</v>
          </cell>
          <cell r="L49">
            <v>10</v>
          </cell>
          <cell r="M49">
            <v>4455.3999999999996</v>
          </cell>
          <cell r="N49">
            <v>0</v>
          </cell>
          <cell r="O49">
            <v>0</v>
          </cell>
          <cell r="P49">
            <v>60</v>
          </cell>
          <cell r="Q49">
            <v>26732.400000000001</v>
          </cell>
          <cell r="R49">
            <v>30</v>
          </cell>
          <cell r="S49">
            <v>13366.2</v>
          </cell>
          <cell r="T49">
            <v>27000</v>
          </cell>
          <cell r="V49" t="str">
            <v>2.7</v>
          </cell>
          <cell r="W49" t="str">
            <v>Экологический фонд</v>
          </cell>
          <cell r="X49">
            <v>10</v>
          </cell>
          <cell r="Y49">
            <v>4034.9</v>
          </cell>
          <cell r="Z49">
            <v>24209.4</v>
          </cell>
          <cell r="AA49">
            <v>0</v>
          </cell>
          <cell r="AB49">
            <v>60</v>
          </cell>
          <cell r="AC49">
            <v>24209.4</v>
          </cell>
          <cell r="AD49">
            <v>30</v>
          </cell>
          <cell r="AE49">
            <v>12104.7</v>
          </cell>
          <cell r="AF49">
            <v>32000</v>
          </cell>
          <cell r="AH49" t="str">
            <v>2.7</v>
          </cell>
          <cell r="AI49" t="str">
            <v>Экологический фонд</v>
          </cell>
          <cell r="AJ49">
            <v>10</v>
          </cell>
          <cell r="AK49">
            <v>3814.5</v>
          </cell>
          <cell r="AL49">
            <v>11443.5</v>
          </cell>
          <cell r="AM49">
            <v>0</v>
          </cell>
          <cell r="AN49">
            <v>60</v>
          </cell>
          <cell r="AO49">
            <v>22887</v>
          </cell>
          <cell r="AP49">
            <v>30</v>
          </cell>
          <cell r="AQ49">
            <v>11443.5</v>
          </cell>
          <cell r="AR49">
            <v>35000</v>
          </cell>
          <cell r="AT49" t="str">
            <v>2.7</v>
          </cell>
          <cell r="AU49" t="str">
            <v>Экологический фонд</v>
          </cell>
          <cell r="AV49">
            <v>10</v>
          </cell>
          <cell r="AW49">
            <v>3564.5</v>
          </cell>
          <cell r="AX49" t="str">
            <v>2.7</v>
          </cell>
          <cell r="AY49">
            <v>0</v>
          </cell>
          <cell r="AZ49">
            <v>60</v>
          </cell>
          <cell r="BA49">
            <v>21387</v>
          </cell>
          <cell r="BB49">
            <v>30</v>
          </cell>
          <cell r="BC49">
            <v>10693.5</v>
          </cell>
          <cell r="BD49">
            <v>37500</v>
          </cell>
        </row>
        <row r="51">
          <cell r="K51" t="str">
            <v>ИТОГО по п.2</v>
          </cell>
          <cell r="L51">
            <v>30079.64</v>
          </cell>
          <cell r="M51">
            <v>30079.64</v>
          </cell>
          <cell r="N51">
            <v>26732.400000000001</v>
          </cell>
          <cell r="O51">
            <v>367711.24</v>
          </cell>
          <cell r="P51">
            <v>170398.52000000002</v>
          </cell>
          <cell r="Q51">
            <v>26732.400000000001</v>
          </cell>
          <cell r="R51">
            <v>28209.22</v>
          </cell>
          <cell r="S51">
            <v>36458.199999999997</v>
          </cell>
          <cell r="T51">
            <v>170398.52000000002</v>
          </cell>
          <cell r="V51">
            <v>172113.36</v>
          </cell>
          <cell r="W51" t="str">
            <v>ИТОГО по п.2</v>
          </cell>
          <cell r="X51">
            <v>28434.34</v>
          </cell>
          <cell r="Y51">
            <v>28209.22</v>
          </cell>
          <cell r="Z51">
            <v>22887</v>
          </cell>
          <cell r="AA51">
            <v>346078.32</v>
          </cell>
          <cell r="AB51">
            <v>189820.32</v>
          </cell>
          <cell r="AC51">
            <v>24209.4</v>
          </cell>
          <cell r="AD51">
            <v>30723.74</v>
          </cell>
          <cell r="AE51">
            <v>38116.699999999997</v>
          </cell>
          <cell r="AF51">
            <v>172113.36</v>
          </cell>
          <cell r="AH51">
            <v>186480.52000000002</v>
          </cell>
          <cell r="AI51" t="str">
            <v>ИТОГО по п.2</v>
          </cell>
          <cell r="AJ51">
            <v>117446.94</v>
          </cell>
          <cell r="AK51">
            <v>28434.34</v>
          </cell>
          <cell r="AL51">
            <v>95215.8</v>
          </cell>
          <cell r="AM51">
            <v>345855.83999999997</v>
          </cell>
          <cell r="AN51">
            <v>718812.72</v>
          </cell>
          <cell r="AO51">
            <v>22887</v>
          </cell>
          <cell r="AP51">
            <v>0</v>
          </cell>
          <cell r="AQ51">
            <v>38895.5</v>
          </cell>
          <cell r="AR51">
            <v>189820.32</v>
          </cell>
          <cell r="AT51">
            <v>0</v>
          </cell>
          <cell r="AU51" t="str">
            <v>ИТОГО по п.2</v>
          </cell>
          <cell r="AV51">
            <v>0</v>
          </cell>
          <cell r="AW51">
            <v>30723.74</v>
          </cell>
          <cell r="AX51">
            <v>0</v>
          </cell>
          <cell r="AY51">
            <v>333715.24</v>
          </cell>
          <cell r="AZ51">
            <v>0</v>
          </cell>
          <cell r="BA51">
            <v>21387</v>
          </cell>
          <cell r="BB51">
            <v>0</v>
          </cell>
          <cell r="BC51">
            <v>41251.5</v>
          </cell>
          <cell r="BD51">
            <v>186480.52000000002</v>
          </cell>
        </row>
        <row r="53">
          <cell r="J53" t="str">
            <v xml:space="preserve"> </v>
          </cell>
          <cell r="K53" t="str">
            <v xml:space="preserve">ВСЕГО </v>
          </cell>
          <cell r="L53">
            <v>87129.541400000002</v>
          </cell>
          <cell r="M53">
            <v>87129.541400000002</v>
          </cell>
          <cell r="N53">
            <v>221511.88570000001</v>
          </cell>
          <cell r="O53">
            <v>564632.85290000006</v>
          </cell>
          <cell r="P53">
            <v>170398.52000000002</v>
          </cell>
          <cell r="Q53">
            <v>221511.88570000001</v>
          </cell>
          <cell r="R53" t="str">
            <v xml:space="preserve">ВСЕГО </v>
          </cell>
          <cell r="S53">
            <v>42472.2</v>
          </cell>
          <cell r="T53">
            <v>170398.52000000002</v>
          </cell>
          <cell r="V53" t="str">
            <v xml:space="preserve"> </v>
          </cell>
          <cell r="W53" t="str">
            <v xml:space="preserve">ВСЕГО </v>
          </cell>
          <cell r="X53" t="str">
            <v xml:space="preserve"> </v>
          </cell>
          <cell r="Y53">
            <v>111863.0968</v>
          </cell>
          <cell r="Z53">
            <v>144303.34580000001</v>
          </cell>
          <cell r="AA53">
            <v>580566.84979999997</v>
          </cell>
          <cell r="AB53">
            <v>227339.47290000002</v>
          </cell>
          <cell r="AC53">
            <v>222101.74340000001</v>
          </cell>
          <cell r="AD53">
            <v>189820.32</v>
          </cell>
          <cell r="AE53">
            <v>43880.95</v>
          </cell>
          <cell r="AF53">
            <v>172113.36</v>
          </cell>
          <cell r="AH53" t="str">
            <v xml:space="preserve"> </v>
          </cell>
          <cell r="AI53" t="str">
            <v xml:space="preserve">ВСЕГО </v>
          </cell>
          <cell r="AJ53">
            <v>47673.25</v>
          </cell>
          <cell r="AK53">
            <v>144303.34580000001</v>
          </cell>
          <cell r="AL53" t="str">
            <v xml:space="preserve"> </v>
          </cell>
          <cell r="AM53">
            <v>625826.48629999999</v>
          </cell>
          <cell r="AN53">
            <v>461740.66800000001</v>
          </cell>
          <cell r="AO53">
            <v>227339.47290000002</v>
          </cell>
          <cell r="AP53">
            <v>890038.45900000003</v>
          </cell>
          <cell r="AQ53">
            <v>44787.375</v>
          </cell>
          <cell r="AR53">
            <v>189820.32</v>
          </cell>
          <cell r="AT53" t="str">
            <v xml:space="preserve"> </v>
          </cell>
          <cell r="AU53" t="str">
            <v xml:space="preserve">ВСЕГО </v>
          </cell>
          <cell r="AV53">
            <v>0</v>
          </cell>
          <cell r="AW53">
            <v>118444.68400000001</v>
          </cell>
          <cell r="AX53">
            <v>0</v>
          </cell>
          <cell r="AY53">
            <v>569935.18900000001</v>
          </cell>
          <cell r="AZ53">
            <v>0</v>
          </cell>
          <cell r="BA53">
            <v>219085.35700000002</v>
          </cell>
          <cell r="BB53">
            <v>0</v>
          </cell>
          <cell r="BC53">
            <v>47673.25</v>
          </cell>
          <cell r="BD53">
            <v>186480.52000000002</v>
          </cell>
        </row>
        <row r="55">
          <cell r="K55" t="str">
            <v>в т. ч. без подоходного налога</v>
          </cell>
          <cell r="L55">
            <v>75181.041400000002</v>
          </cell>
          <cell r="M55">
            <v>75181.041400000002</v>
          </cell>
          <cell r="N55">
            <v>167743.63570000001</v>
          </cell>
          <cell r="O55">
            <v>510864.60290000006</v>
          </cell>
          <cell r="P55">
            <v>170398.52000000002</v>
          </cell>
          <cell r="Q55">
            <v>167743.63570000001</v>
          </cell>
          <cell r="R55">
            <v>100340.0968</v>
          </cell>
          <cell r="S55">
            <v>42472.2</v>
          </cell>
          <cell r="T55">
            <v>170398.52000000002</v>
          </cell>
          <cell r="V55">
            <v>172113.36</v>
          </cell>
          <cell r="W55" t="str">
            <v>в т. ч. без подоходного налога</v>
          </cell>
          <cell r="X55">
            <v>133102.34580000001</v>
          </cell>
          <cell r="Y55">
            <v>100340.0968</v>
          </cell>
          <cell r="Z55">
            <v>176934.97290000002</v>
          </cell>
          <cell r="AA55">
            <v>528713.34979999997</v>
          </cell>
          <cell r="AB55">
            <v>189820.32</v>
          </cell>
          <cell r="AC55">
            <v>170248.24340000001</v>
          </cell>
          <cell r="AD55">
            <v>107646.18400000001</v>
          </cell>
          <cell r="AE55">
            <v>43880.95</v>
          </cell>
          <cell r="AF55">
            <v>172113.36</v>
          </cell>
          <cell r="AH55">
            <v>186480.52000000002</v>
          </cell>
          <cell r="AI55" t="str">
            <v>в т. ч. без подоходного налога</v>
          </cell>
          <cell r="AJ55">
            <v>416269.66800000001</v>
          </cell>
          <cell r="AK55">
            <v>133102.34580000001</v>
          </cell>
          <cell r="AL55">
            <v>685418.95900000003</v>
          </cell>
          <cell r="AM55">
            <v>575421.98629999999</v>
          </cell>
          <cell r="AN55">
            <v>718812.72</v>
          </cell>
          <cell r="AO55">
            <v>176934.97290000002</v>
          </cell>
          <cell r="AP55">
            <v>0</v>
          </cell>
          <cell r="AQ55">
            <v>44787.375</v>
          </cell>
          <cell r="AR55">
            <v>189820.32</v>
          </cell>
          <cell r="AT55">
            <v>0</v>
          </cell>
          <cell r="AU55" t="str">
            <v>в т. ч. без подоходного налога</v>
          </cell>
          <cell r="AV55">
            <v>0</v>
          </cell>
          <cell r="AW55">
            <v>107646.18400000001</v>
          </cell>
          <cell r="AX55">
            <v>0</v>
          </cell>
          <cell r="AY55">
            <v>521341.93900000001</v>
          </cell>
          <cell r="AZ55">
            <v>0</v>
          </cell>
          <cell r="BA55">
            <v>170492.10700000002</v>
          </cell>
          <cell r="BB55">
            <v>0</v>
          </cell>
          <cell r="BC55">
            <v>47673.25</v>
          </cell>
          <cell r="BD55">
            <v>186480.52000000002</v>
          </cell>
        </row>
        <row r="59">
          <cell r="L59" t="str">
            <v xml:space="preserve">          Генеральный директор</v>
          </cell>
          <cell r="M59" t="str">
            <v xml:space="preserve">          Генеральный директор</v>
          </cell>
          <cell r="N59" t="str">
            <v xml:space="preserve">          Генеральный директор</v>
          </cell>
          <cell r="O59" t="str">
            <v xml:space="preserve">          Генеральный директор</v>
          </cell>
          <cell r="P59" t="str">
            <v xml:space="preserve">          Генеральный директор</v>
          </cell>
          <cell r="Q59">
            <v>0</v>
          </cell>
          <cell r="R59">
            <v>0</v>
          </cell>
          <cell r="S59">
            <v>0</v>
          </cell>
          <cell r="T59">
            <v>0</v>
          </cell>
          <cell r="V59">
            <v>0</v>
          </cell>
          <cell r="W59">
            <v>0</v>
          </cell>
          <cell r="X59" t="str">
            <v xml:space="preserve">          Генеральный директор</v>
          </cell>
          <cell r="Y59">
            <v>0</v>
          </cell>
          <cell r="Z59">
            <v>0</v>
          </cell>
          <cell r="AA59">
            <v>0</v>
          </cell>
          <cell r="AB59">
            <v>0</v>
          </cell>
          <cell r="AC59">
            <v>0</v>
          </cell>
          <cell r="AD59">
            <v>0</v>
          </cell>
          <cell r="AE59">
            <v>0</v>
          </cell>
          <cell r="AF59">
            <v>0</v>
          </cell>
          <cell r="AH59">
            <v>0</v>
          </cell>
          <cell r="AI59">
            <v>0</v>
          </cell>
          <cell r="AJ59" t="str">
            <v xml:space="preserve">          Генеральный директор</v>
          </cell>
          <cell r="AK59">
            <v>0</v>
          </cell>
          <cell r="AL59">
            <v>0</v>
          </cell>
          <cell r="AM59">
            <v>0</v>
          </cell>
          <cell r="AN59">
            <v>0</v>
          </cell>
          <cell r="AO59">
            <v>0</v>
          </cell>
          <cell r="AP59">
            <v>0</v>
          </cell>
          <cell r="AQ59">
            <v>0</v>
          </cell>
          <cell r="AR59">
            <v>0</v>
          </cell>
          <cell r="AT59">
            <v>0</v>
          </cell>
          <cell r="AU59">
            <v>0</v>
          </cell>
          <cell r="AV59" t="str">
            <v xml:space="preserve">          Генеральный директор</v>
          </cell>
          <cell r="AW59">
            <v>0</v>
          </cell>
          <cell r="AX59">
            <v>0</v>
          </cell>
          <cell r="AY59">
            <v>0</v>
          </cell>
          <cell r="AZ59">
            <v>0</v>
          </cell>
          <cell r="BA59">
            <v>0</v>
          </cell>
          <cell r="BB59">
            <v>0</v>
          </cell>
          <cell r="BC59">
            <v>0</v>
          </cell>
          <cell r="BD59">
            <v>0</v>
          </cell>
        </row>
        <row r="60">
          <cell r="L60" t="str">
            <v xml:space="preserve">          АО "Норильский комбинат"                                            Н.П.Абрамов</v>
          </cell>
          <cell r="M60" t="str">
            <v xml:space="preserve">          АО "Норильский комбинат"                                            Н.П.Абрамов</v>
          </cell>
          <cell r="N60" t="str">
            <v xml:space="preserve">          АО "Норильский комбинат"                                            Н.П.Абрамов</v>
          </cell>
          <cell r="O60" t="str">
            <v xml:space="preserve">          АО "Норильский комбинат"                                            Н.П.Абрамов</v>
          </cell>
          <cell r="P60" t="str">
            <v xml:space="preserve">          АО "Норильский комбинат"                                            Н.П.Абрамов</v>
          </cell>
          <cell r="Q60">
            <v>0</v>
          </cell>
          <cell r="R60">
            <v>0</v>
          </cell>
          <cell r="S60">
            <v>0</v>
          </cell>
          <cell r="T60">
            <v>0</v>
          </cell>
          <cell r="V60">
            <v>0</v>
          </cell>
          <cell r="W60">
            <v>0</v>
          </cell>
          <cell r="X60" t="str">
            <v xml:space="preserve">          АО "Норильский комбинат"                                            Н.П.Абрамов</v>
          </cell>
          <cell r="Y60">
            <v>0</v>
          </cell>
          <cell r="Z60">
            <v>0</v>
          </cell>
          <cell r="AA60">
            <v>0</v>
          </cell>
          <cell r="AB60">
            <v>0</v>
          </cell>
          <cell r="AC60">
            <v>0</v>
          </cell>
          <cell r="AD60">
            <v>0</v>
          </cell>
          <cell r="AE60">
            <v>0</v>
          </cell>
          <cell r="AF60">
            <v>0</v>
          </cell>
          <cell r="AH60">
            <v>0</v>
          </cell>
          <cell r="AI60">
            <v>0</v>
          </cell>
          <cell r="AJ60" t="str">
            <v xml:space="preserve">          АО "Норильский комбинат"                                            Н.П.Абрамов</v>
          </cell>
          <cell r="AK60">
            <v>0</v>
          </cell>
          <cell r="AL60">
            <v>0</v>
          </cell>
          <cell r="AM60">
            <v>0</v>
          </cell>
          <cell r="AN60">
            <v>0</v>
          </cell>
          <cell r="AO60">
            <v>0</v>
          </cell>
          <cell r="AP60">
            <v>0</v>
          </cell>
          <cell r="AQ60">
            <v>0</v>
          </cell>
          <cell r="AR60">
            <v>0</v>
          </cell>
          <cell r="AT60">
            <v>0</v>
          </cell>
          <cell r="AU60">
            <v>0</v>
          </cell>
          <cell r="AV60" t="str">
            <v xml:space="preserve">          АО "Норильский комбинат"                                            Н.П.Абрамов</v>
          </cell>
          <cell r="AW60">
            <v>0</v>
          </cell>
          <cell r="AX60">
            <v>0</v>
          </cell>
          <cell r="AY60">
            <v>0</v>
          </cell>
          <cell r="AZ60">
            <v>0</v>
          </cell>
          <cell r="BA60">
            <v>0</v>
          </cell>
          <cell r="BB60">
            <v>0</v>
          </cell>
          <cell r="BC60">
            <v>0</v>
          </cell>
          <cell r="BD60">
            <v>0</v>
          </cell>
        </row>
        <row r="64">
          <cell r="K64" t="str">
            <v xml:space="preserve">         </v>
          </cell>
          <cell r="L64" t="str">
            <v xml:space="preserve">         </v>
          </cell>
          <cell r="M64" t="str">
            <v xml:space="preserve">         </v>
          </cell>
          <cell r="N64" t="str">
            <v xml:space="preserve">         </v>
          </cell>
          <cell r="O64" t="str">
            <v xml:space="preserve">         </v>
          </cell>
          <cell r="P64">
            <v>0</v>
          </cell>
          <cell r="Q64">
            <v>0</v>
          </cell>
          <cell r="R64">
            <v>0</v>
          </cell>
          <cell r="S64">
            <v>0</v>
          </cell>
          <cell r="T64">
            <v>0</v>
          </cell>
          <cell r="V64">
            <v>0</v>
          </cell>
          <cell r="W64" t="str">
            <v xml:space="preserve">         </v>
          </cell>
          <cell r="X64">
            <v>0</v>
          </cell>
          <cell r="Y64">
            <v>0</v>
          </cell>
          <cell r="Z64">
            <v>0</v>
          </cell>
          <cell r="AA64">
            <v>0</v>
          </cell>
          <cell r="AB64">
            <v>0</v>
          </cell>
          <cell r="AC64">
            <v>0</v>
          </cell>
          <cell r="AD64">
            <v>0</v>
          </cell>
          <cell r="AE64">
            <v>0</v>
          </cell>
          <cell r="AF64">
            <v>0</v>
          </cell>
          <cell r="AH64">
            <v>0</v>
          </cell>
          <cell r="AI64" t="str">
            <v xml:space="preserve">         </v>
          </cell>
          <cell r="AJ64">
            <v>0</v>
          </cell>
          <cell r="AK64">
            <v>0</v>
          </cell>
          <cell r="AL64">
            <v>0</v>
          </cell>
          <cell r="AM64">
            <v>0</v>
          </cell>
          <cell r="AN64">
            <v>0</v>
          </cell>
          <cell r="AO64">
            <v>0</v>
          </cell>
          <cell r="AP64">
            <v>0</v>
          </cell>
          <cell r="AQ64">
            <v>0</v>
          </cell>
          <cell r="AR64">
            <v>0</v>
          </cell>
          <cell r="AT64">
            <v>0</v>
          </cell>
          <cell r="AU64" t="str">
            <v xml:space="preserve">         </v>
          </cell>
          <cell r="AV64">
            <v>0</v>
          </cell>
          <cell r="AW64">
            <v>0</v>
          </cell>
          <cell r="AX64">
            <v>0</v>
          </cell>
          <cell r="AY64">
            <v>0</v>
          </cell>
          <cell r="AZ64">
            <v>0</v>
          </cell>
          <cell r="BA64">
            <v>0</v>
          </cell>
          <cell r="BB64">
            <v>0</v>
          </cell>
          <cell r="BC64">
            <v>0</v>
          </cell>
          <cell r="BD64">
            <v>0</v>
          </cell>
        </row>
        <row r="65">
          <cell r="K65" t="str">
            <v xml:space="preserve">                                                               СОГЛАСОВАНО :</v>
          </cell>
          <cell r="L65" t="str">
            <v xml:space="preserve">                                                               СОГЛАСОВАНО :</v>
          </cell>
          <cell r="M65" t="str">
            <v xml:space="preserve">                                                               СОГЛАСОВАНО :</v>
          </cell>
          <cell r="N65" t="str">
            <v xml:space="preserve">                                                               СОГЛАСОВАНО :</v>
          </cell>
          <cell r="O65" t="str">
            <v xml:space="preserve">                                                               СОГЛАСОВАНО :</v>
          </cell>
          <cell r="P65">
            <v>0</v>
          </cell>
          <cell r="Q65">
            <v>0</v>
          </cell>
          <cell r="R65">
            <v>0</v>
          </cell>
          <cell r="S65">
            <v>0</v>
          </cell>
          <cell r="T65">
            <v>0</v>
          </cell>
          <cell r="V65">
            <v>0</v>
          </cell>
          <cell r="W65" t="str">
            <v xml:space="preserve">                                                               СОГЛАСОВАНО :</v>
          </cell>
          <cell r="X65">
            <v>0</v>
          </cell>
          <cell r="Y65">
            <v>0</v>
          </cell>
          <cell r="Z65">
            <v>0</v>
          </cell>
          <cell r="AA65">
            <v>0</v>
          </cell>
          <cell r="AB65">
            <v>0</v>
          </cell>
          <cell r="AC65">
            <v>0</v>
          </cell>
          <cell r="AD65">
            <v>0</v>
          </cell>
          <cell r="AE65">
            <v>0</v>
          </cell>
          <cell r="AF65">
            <v>0</v>
          </cell>
          <cell r="AH65">
            <v>0</v>
          </cell>
          <cell r="AI65" t="str">
            <v xml:space="preserve">                                                               СОГЛАСОВАНО :</v>
          </cell>
          <cell r="AJ65">
            <v>0</v>
          </cell>
          <cell r="AK65">
            <v>0</v>
          </cell>
          <cell r="AL65">
            <v>0</v>
          </cell>
          <cell r="AM65">
            <v>0</v>
          </cell>
          <cell r="AN65">
            <v>0</v>
          </cell>
          <cell r="AO65">
            <v>0</v>
          </cell>
          <cell r="AP65">
            <v>0</v>
          </cell>
          <cell r="AQ65">
            <v>0</v>
          </cell>
          <cell r="AR65">
            <v>0</v>
          </cell>
          <cell r="AT65">
            <v>0</v>
          </cell>
          <cell r="AU65" t="str">
            <v xml:space="preserve">                                                               СОГЛАСОВАНО :</v>
          </cell>
          <cell r="AV65">
            <v>0</v>
          </cell>
          <cell r="AW65">
            <v>0</v>
          </cell>
          <cell r="AX65">
            <v>0</v>
          </cell>
          <cell r="AY65">
            <v>0</v>
          </cell>
          <cell r="AZ65">
            <v>0</v>
          </cell>
          <cell r="BA65">
            <v>0</v>
          </cell>
          <cell r="BB65">
            <v>0</v>
          </cell>
          <cell r="BC65">
            <v>0</v>
          </cell>
          <cell r="BD65">
            <v>0</v>
          </cell>
        </row>
        <row r="66">
          <cell r="K66" t="str">
            <v xml:space="preserve">         Директор РАО по экономике</v>
          </cell>
          <cell r="L66" t="str">
            <v xml:space="preserve">         Директор РАО по финансам</v>
          </cell>
          <cell r="M66" t="str">
            <v xml:space="preserve">         Директор РАО по экономике</v>
          </cell>
          <cell r="N66" t="str">
            <v xml:space="preserve">         Директор РАО по финансам</v>
          </cell>
          <cell r="O66" t="str">
            <v xml:space="preserve">         Директор РАО по финансам</v>
          </cell>
          <cell r="P66" t="str">
            <v xml:space="preserve">         Директор РАО по финансам</v>
          </cell>
          <cell r="Q66" t="str">
            <v xml:space="preserve">         Директор РАО по экономике</v>
          </cell>
          <cell r="R66" t="str">
            <v xml:space="preserve">         Директор РАО по финансам</v>
          </cell>
          <cell r="S66" t="str">
            <v xml:space="preserve">         Директор РАО по экономике</v>
          </cell>
          <cell r="T66" t="str">
            <v xml:space="preserve">         Директор РАО по финансам</v>
          </cell>
          <cell r="V66">
            <v>0</v>
          </cell>
          <cell r="W66" t="str">
            <v xml:space="preserve">         Директор РАО по экономике</v>
          </cell>
          <cell r="X66">
            <v>0</v>
          </cell>
          <cell r="Y66">
            <v>0</v>
          </cell>
          <cell r="Z66">
            <v>0</v>
          </cell>
          <cell r="AA66" t="str">
            <v xml:space="preserve">         Директор РАО по финансам</v>
          </cell>
          <cell r="AB66">
            <v>0</v>
          </cell>
          <cell r="AC66">
            <v>0</v>
          </cell>
          <cell r="AD66">
            <v>0</v>
          </cell>
          <cell r="AE66">
            <v>0</v>
          </cell>
          <cell r="AF66">
            <v>0</v>
          </cell>
          <cell r="AH66">
            <v>0</v>
          </cell>
          <cell r="AI66" t="str">
            <v xml:space="preserve">         Директор РАО по экономике</v>
          </cell>
          <cell r="AJ66">
            <v>0</v>
          </cell>
          <cell r="AK66">
            <v>0</v>
          </cell>
          <cell r="AL66">
            <v>0</v>
          </cell>
          <cell r="AM66" t="str">
            <v xml:space="preserve">         Директор РАО по финансам</v>
          </cell>
          <cell r="AN66">
            <v>0</v>
          </cell>
          <cell r="AO66">
            <v>0</v>
          </cell>
          <cell r="AP66">
            <v>0</v>
          </cell>
          <cell r="AQ66">
            <v>0</v>
          </cell>
          <cell r="AR66">
            <v>0</v>
          </cell>
          <cell r="AT66">
            <v>0</v>
          </cell>
          <cell r="AU66" t="str">
            <v xml:space="preserve">         Директор РАО по экономике</v>
          </cell>
          <cell r="AV66">
            <v>0</v>
          </cell>
          <cell r="AW66">
            <v>0</v>
          </cell>
          <cell r="AX66">
            <v>0</v>
          </cell>
          <cell r="AY66" t="str">
            <v xml:space="preserve">         Директор РАО по финансам</v>
          </cell>
          <cell r="AZ66">
            <v>0</v>
          </cell>
          <cell r="BA66">
            <v>0</v>
          </cell>
          <cell r="BB66">
            <v>0</v>
          </cell>
          <cell r="BC66">
            <v>0</v>
          </cell>
          <cell r="BD66">
            <v>0</v>
          </cell>
        </row>
        <row r="68">
          <cell r="L68" t="str">
            <v xml:space="preserve">                      Ж.И.Розенберг</v>
          </cell>
          <cell r="M68" t="str">
            <v xml:space="preserve">               Т.Л.Хлыстова</v>
          </cell>
          <cell r="N68" t="str">
            <v xml:space="preserve">                      Ж.И.Розенберг</v>
          </cell>
          <cell r="O68" t="str">
            <v xml:space="preserve">               Т.Л.Хлыстова</v>
          </cell>
          <cell r="P68" t="str">
            <v xml:space="preserve">               Т.Л.Хлыстова</v>
          </cell>
          <cell r="Q68" t="str">
            <v xml:space="preserve">               Т.Л.Хлыстова</v>
          </cell>
          <cell r="R68" t="str">
            <v xml:space="preserve">                      Ж.И.Розенберг</v>
          </cell>
          <cell r="S68" t="str">
            <v xml:space="preserve">               Т.Л.Хлыстова</v>
          </cell>
          <cell r="T68" t="str">
            <v xml:space="preserve">                      Ж.И.Розенберг</v>
          </cell>
          <cell r="V68">
            <v>0</v>
          </cell>
          <cell r="W68">
            <v>0</v>
          </cell>
          <cell r="X68" t="str">
            <v xml:space="preserve">                      Ж.И.Розенберг</v>
          </cell>
          <cell r="Y68">
            <v>0</v>
          </cell>
          <cell r="Z68">
            <v>0</v>
          </cell>
          <cell r="AA68">
            <v>0</v>
          </cell>
          <cell r="AB68" t="str">
            <v xml:space="preserve">               Т.Л.Хлыстова</v>
          </cell>
          <cell r="AC68">
            <v>0</v>
          </cell>
          <cell r="AD68">
            <v>0</v>
          </cell>
          <cell r="AE68">
            <v>0</v>
          </cell>
          <cell r="AF68">
            <v>0</v>
          </cell>
          <cell r="AH68">
            <v>0</v>
          </cell>
          <cell r="AI68">
            <v>0</v>
          </cell>
          <cell r="AJ68" t="str">
            <v xml:space="preserve">                      Ж.И.Розенберг</v>
          </cell>
          <cell r="AK68">
            <v>0</v>
          </cell>
          <cell r="AL68">
            <v>0</v>
          </cell>
          <cell r="AM68">
            <v>0</v>
          </cell>
          <cell r="AN68" t="str">
            <v xml:space="preserve">               Т.Л.Хлыстова</v>
          </cell>
          <cell r="AO68">
            <v>0</v>
          </cell>
          <cell r="AP68">
            <v>0</v>
          </cell>
          <cell r="AQ68">
            <v>0</v>
          </cell>
          <cell r="AR68">
            <v>0</v>
          </cell>
          <cell r="AT68">
            <v>0</v>
          </cell>
          <cell r="AU68">
            <v>0</v>
          </cell>
          <cell r="AV68" t="str">
            <v xml:space="preserve">                      Ж.И.Розенберг</v>
          </cell>
          <cell r="AW68">
            <v>0</v>
          </cell>
          <cell r="AX68">
            <v>0</v>
          </cell>
          <cell r="AY68">
            <v>0</v>
          </cell>
          <cell r="AZ68" t="str">
            <v xml:space="preserve">               Т.Л.Хлыстова</v>
          </cell>
          <cell r="BA68">
            <v>0</v>
          </cell>
          <cell r="BB68">
            <v>0</v>
          </cell>
          <cell r="BC68">
            <v>0</v>
          </cell>
          <cell r="BD68">
            <v>0</v>
          </cell>
        </row>
        <row r="69">
          <cell r="L69" t="str">
            <v>"     "                        1997 год</v>
          </cell>
          <cell r="M69" t="str">
            <v xml:space="preserve">        "     "                        1997 год</v>
          </cell>
          <cell r="N69" t="str">
            <v>"     "                        1997 год</v>
          </cell>
          <cell r="O69" t="str">
            <v xml:space="preserve">        "     "                        1997 год</v>
          </cell>
          <cell r="P69" t="str">
            <v>"     "                        1997 год</v>
          </cell>
          <cell r="Q69" t="str">
            <v xml:space="preserve">        "     "                        1997 год</v>
          </cell>
          <cell r="R69" t="str">
            <v>"     "                        1997 год</v>
          </cell>
          <cell r="S69" t="str">
            <v xml:space="preserve">        "     "                        1997 год</v>
          </cell>
          <cell r="T69" t="str">
            <v>"     "                        1997 год</v>
          </cell>
          <cell r="V69">
            <v>0</v>
          </cell>
          <cell r="W69">
            <v>0</v>
          </cell>
          <cell r="X69" t="str">
            <v>"     "                        1997 год</v>
          </cell>
          <cell r="Y69">
            <v>0</v>
          </cell>
          <cell r="Z69">
            <v>0</v>
          </cell>
          <cell r="AA69" t="str">
            <v xml:space="preserve">        "     "                        1997 год</v>
          </cell>
          <cell r="AB69">
            <v>0</v>
          </cell>
          <cell r="AC69">
            <v>0</v>
          </cell>
          <cell r="AD69">
            <v>0</v>
          </cell>
          <cell r="AE69">
            <v>0</v>
          </cell>
          <cell r="AF69">
            <v>0</v>
          </cell>
          <cell r="AH69">
            <v>0</v>
          </cell>
          <cell r="AI69">
            <v>0</v>
          </cell>
          <cell r="AJ69" t="str">
            <v>"     "                        1997 год</v>
          </cell>
          <cell r="AK69">
            <v>0</v>
          </cell>
          <cell r="AL69">
            <v>0</v>
          </cell>
          <cell r="AM69" t="str">
            <v xml:space="preserve">        "     "                        1997 год</v>
          </cell>
          <cell r="AN69">
            <v>0</v>
          </cell>
          <cell r="AO69">
            <v>0</v>
          </cell>
          <cell r="AP69">
            <v>0</v>
          </cell>
          <cell r="AQ69">
            <v>0</v>
          </cell>
          <cell r="AR69">
            <v>0</v>
          </cell>
          <cell r="AT69">
            <v>0</v>
          </cell>
          <cell r="AU69">
            <v>0</v>
          </cell>
          <cell r="AV69" t="str">
            <v>"     "                        1997 год</v>
          </cell>
          <cell r="AW69">
            <v>0</v>
          </cell>
          <cell r="AX69">
            <v>0</v>
          </cell>
          <cell r="AY69" t="str">
            <v xml:space="preserve">        "     "                        1997 год</v>
          </cell>
          <cell r="AZ69">
            <v>0</v>
          </cell>
          <cell r="BA69">
            <v>0</v>
          </cell>
          <cell r="BB69">
            <v>0</v>
          </cell>
          <cell r="BC69">
            <v>0</v>
          </cell>
          <cell r="BD69">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того М. (2)"/>
    </sheetNames>
    <sheetDataSet>
      <sheetData sheetId="0"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оэф"/>
      <sheetName val="порт"/>
      <sheetName val="транс"/>
      <sheetName val="объем ф1"/>
      <sheetName val="цены конеч ф2"/>
      <sheetName val="тарифы по доставке общ"/>
      <sheetName val="ф 3!"/>
      <sheetName val="Ф 4!"/>
      <sheetName val="Ф 5!"/>
      <sheetName val="формирование цен"/>
      <sheetName val="Итого М. (2)"/>
      <sheetName val="отгр ГОК"/>
      <sheetName val="цена реал-ии"/>
      <sheetName val="Курс"/>
      <sheetName val="ИД"/>
      <sheetName val="объем_ф1"/>
      <sheetName val="цены_конеч_ф2"/>
      <sheetName val="тарифы_по_доставке_общ"/>
      <sheetName val="ф_3!"/>
      <sheetName val="Ф_4!"/>
      <sheetName val="Ф_5!"/>
      <sheetName val="формирование_цен"/>
      <sheetName val="Итого_М__(2)"/>
      <sheetName val="отгр_ГОК"/>
      <sheetName val="цена_реал-ии"/>
      <sheetName val="объем_ф11"/>
      <sheetName val="цены_конеч_ф21"/>
      <sheetName val="тарифы_по_доставке_общ1"/>
      <sheetName val="ф_3!1"/>
      <sheetName val="Ф_4!1"/>
      <sheetName val="Ф_5!1"/>
      <sheetName val="формирование_цен1"/>
      <sheetName val="Итого_М__(2)1"/>
      <sheetName val="отгр_ГОК1"/>
      <sheetName val="цена_реал-ии1"/>
      <sheetName val="Inventories as of 03.20"/>
      <sheetName val="Итого М_ _2_"/>
      <sheetName val="Консолидированный"/>
      <sheetName val="объем_ф12"/>
      <sheetName val="цены_конеч_ф22"/>
      <sheetName val="тарифы_по_доставке_общ2"/>
      <sheetName val="ф_3!2"/>
      <sheetName val="Ф_4!2"/>
      <sheetName val="Ф_5!2"/>
      <sheetName val="формирование_цен2"/>
      <sheetName val="Итого_М__(2)2"/>
      <sheetName val="отгр_ГОК2"/>
      <sheetName val="цена_реал-ии2"/>
      <sheetName val="Inventories_as_of_03_20"/>
      <sheetName val="Итого_М___2_"/>
      <sheetName val="объем_ф13"/>
      <sheetName val="цены_конеч_ф23"/>
      <sheetName val="тарифы_по_доставке_общ3"/>
      <sheetName val="ф_3!3"/>
      <sheetName val="Ф_4!3"/>
      <sheetName val="Ф_5!3"/>
      <sheetName val="формирование_цен3"/>
      <sheetName val="Итого_М__(2)3"/>
      <sheetName val="отгр_ГОК3"/>
      <sheetName val="цена_реал-ии3"/>
      <sheetName val="Inventories_as_of_03_201"/>
      <sheetName val="Итого_М___2_1"/>
      <sheetName val="Итог Антиснег11.01"/>
      <sheetName val="текущие цены"/>
      <sheetName val="объем_ф14"/>
      <sheetName val="цены_конеч_ф24"/>
      <sheetName val="тарифы_по_доставке_общ4"/>
      <sheetName val="ф_3!4"/>
      <sheetName val="Ф_4!4"/>
      <sheetName val="Ф_5!4"/>
      <sheetName val="формирование_цен4"/>
      <sheetName val="Итого_М__(2)4"/>
      <sheetName val="отгр_ГОК4"/>
      <sheetName val="цена_реал-ии4"/>
      <sheetName val="Inventories_as_of_03_202"/>
      <sheetName val="Итого_М___2_2"/>
      <sheetName val="Итог_Антиснег11_01"/>
      <sheetName val="текущие_цены"/>
      <sheetName val="20 "/>
      <sheetName val="цены"/>
      <sheetName val="ограничения"/>
      <sheetName val="БДР"/>
      <sheetName val="справочник"/>
      <sheetName val="список"/>
    </sheetNames>
    <sheetDataSet>
      <sheetData sheetId="0" refreshError="1">
        <row r="3">
          <cell r="B3">
            <v>0.12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р месячный БДДС"/>
      <sheetName val="БДР ГОК и ТД"/>
      <sheetName val="БДР"/>
      <sheetName val="БДДС"/>
      <sheetName val="условия"/>
      <sheetName val="производство"/>
      <sheetName val="реализация"/>
      <sheetName val="цена реал-ии"/>
      <sheetName val="Выручка"/>
      <sheetName val="Оборудование лизинг"/>
      <sheetName val="ЛИЗИНГ ПЛАТЕЖИ"/>
      <sheetName val="Оборудование"/>
      <sheetName val="пр пр-во"/>
      <sheetName val="неосн д-ть"/>
      <sheetName val="себестоимость"/>
      <sheetName val="себестоимость хв"/>
      <sheetName val="полная с ст-ть"/>
      <sheetName val="с-сть консолид"/>
      <sheetName val="кап строй"/>
      <sheetName val="кап ремонт "/>
      <sheetName val="тариф тр"/>
      <sheetName val="транспорт"/>
      <sheetName val="коэф-ты"/>
      <sheetName val="с-сть концентратов"/>
      <sheetName val="недра"/>
      <sheetName val="общ"/>
      <sheetName val="ВМСБ"/>
      <sheetName val="Налоги"/>
      <sheetName val="распр налогов"/>
      <sheetName val="реализация (2)"/>
      <sheetName val="цена реал-ии (2)"/>
      <sheetName val="Выручка (2)"/>
      <sheetName val="ср мес АК РФ"/>
      <sheetName val="БДР свод"/>
      <sheetName val="БДР экс"/>
      <sheetName val="БДР внутр"/>
      <sheetName val="БДДС в"/>
      <sheetName val="БДДС э"/>
      <sheetName val="БДДС свод"/>
      <sheetName val="с-ть нормы"/>
      <sheetName val="ценареал_ии"/>
      <sheetName val="цена реал_ии"/>
      <sheetName val="Штаты"/>
      <sheetName val="Лист1"/>
      <sheetName val="гр.общ"/>
      <sheetName val="TB_2002"/>
      <sheetName val="Исходные_данные"/>
      <sheetName val="стр.145 рос. исп"/>
      <sheetName val="Итого М. (2)"/>
      <sheetName val="цена реал_ии _2_"/>
      <sheetName val="отгр ГОК"/>
      <sheetName val="ОСВ"/>
      <sheetName val="ценареал_ии_2_"/>
      <sheetName val="коэф"/>
      <sheetName val="Консолидированный"/>
      <sheetName val="ограничения_азот"/>
      <sheetName val="цены_азот"/>
      <sheetName val="5960.02"/>
      <sheetName val="СпрБюд"/>
      <sheetName val="СИС-Имена и ссылки"/>
      <sheetName val="Коэф_выр-ки"/>
      <sheetName val="Коэф_затрат"/>
      <sheetName val="Код"/>
      <sheetName val="Служба"/>
      <sheetName val="ЦФО"/>
      <sheetName val="Ср_месячный_БДДС"/>
      <sheetName val="БДР_ГОК_и_ТД"/>
      <sheetName val="с-ть_нормы"/>
      <sheetName val="цена_реал-ии"/>
      <sheetName val="Оборудование_лизинг"/>
      <sheetName val="ЛИЗИНГ_ПЛАТЕЖИ"/>
      <sheetName val="пр_пр-во"/>
      <sheetName val="неосн_д-ть"/>
      <sheetName val="себестоимость_хв"/>
      <sheetName val="полная_с_ст-ть"/>
      <sheetName val="с-сть_консолид"/>
      <sheetName val="кап_строй"/>
      <sheetName val="кап_ремонт_"/>
      <sheetName val="тариф_тр"/>
      <sheetName val="с-сть_концентратов"/>
      <sheetName val="распр_налогов"/>
      <sheetName val="реализация_(2)"/>
      <sheetName val="цена_реал-ии_(2)"/>
      <sheetName val="Выручка_(2)"/>
      <sheetName val="ср_мес_АК_РФ"/>
      <sheetName val="БДР_свод"/>
      <sheetName val="БДР_экс"/>
      <sheetName val="БДР_внутр"/>
      <sheetName val="БДДС_в"/>
      <sheetName val="БДДС_э"/>
      <sheetName val="БДДС_свод"/>
      <sheetName val="цена_реал_ии__2_"/>
      <sheetName val="Итого_М__(2)"/>
      <sheetName val="гр_общ"/>
      <sheetName val="цена_реал_ии"/>
      <sheetName val="отгр_ГОК"/>
      <sheetName val="стр_145_рос__исп"/>
      <sheetName val="Ср_месячный_БДДС1"/>
      <sheetName val="БДР_ГОК_и_ТД1"/>
      <sheetName val="с-ть_нормы1"/>
      <sheetName val="цена_реал-ии1"/>
      <sheetName val="Оборудование_лизинг1"/>
      <sheetName val="ЛИЗИНГ_ПЛАТЕЖИ1"/>
      <sheetName val="пр_пр-во1"/>
      <sheetName val="неосн_д-ть1"/>
      <sheetName val="себестоимость_хв1"/>
      <sheetName val="полная_с_ст-ть1"/>
      <sheetName val="с-сть_консолид1"/>
      <sheetName val="кап_строй1"/>
      <sheetName val="кап_ремонт_1"/>
      <sheetName val="тариф_тр1"/>
      <sheetName val="с-сть_концентратов1"/>
      <sheetName val="распр_налогов1"/>
      <sheetName val="реализация_(2)1"/>
      <sheetName val="цена_реал-ии_(2)1"/>
      <sheetName val="Выручка_(2)1"/>
      <sheetName val="ср_мес_АК_РФ1"/>
      <sheetName val="БДР_свод1"/>
      <sheetName val="БДР_экс1"/>
      <sheetName val="БДР_внутр1"/>
      <sheetName val="БДДС_в1"/>
      <sheetName val="БДДС_э1"/>
      <sheetName val="БДДС_свод1"/>
      <sheetName val="цена_реал_ии__2_1"/>
      <sheetName val="Итого_М__(2)1"/>
      <sheetName val="гр_общ1"/>
      <sheetName val="цена_реал_ии1"/>
      <sheetName val="отгр_ГОК1"/>
      <sheetName val="стр_145_рос__исп1"/>
      <sheetName val="цена_реал_ииࠈI_x0000__x0000__x0001_"/>
      <sheetName val="Итог Лена"/>
      <sheetName val=""/>
      <sheetName val="цена_реал_ииࠈI??_x0001_"/>
      <sheetName val="цены"/>
      <sheetName val="ограничения"/>
      <sheetName val="коэф пересч _дата ист_дата оц"/>
      <sheetName val="сред_регион_индекс НЕДВ"/>
      <sheetName val="регион_экон_по КС"/>
      <sheetName val="ИнвестицииСвод"/>
      <sheetName val="Курс"/>
      <sheetName val="Bendra"/>
      <sheetName val="TasAt"/>
      <sheetName val="цена_реал_ииࠈI"/>
      <sheetName val="Ср_месячный_БДДС2"/>
      <sheetName val="БДР_ГОК_и_ТД2"/>
      <sheetName val="цена_реал-ии2"/>
      <sheetName val="Оборудование_лизинг2"/>
      <sheetName val="ЛИЗИНГ_ПЛАТЕЖИ2"/>
      <sheetName val="пр_пр-во2"/>
      <sheetName val="неосн_д-ть2"/>
      <sheetName val="себестоимость_хв2"/>
      <sheetName val="полная_с_ст-ть2"/>
      <sheetName val="с-сть_консолид2"/>
      <sheetName val="кап_строй2"/>
      <sheetName val="кап_ремонт_2"/>
      <sheetName val="тариф_тр2"/>
      <sheetName val="с-сть_концентратов2"/>
      <sheetName val="распр_налогов2"/>
      <sheetName val="реализация_(2)2"/>
      <sheetName val="цена_реал-ии_(2)2"/>
      <sheetName val="Выручка_(2)2"/>
      <sheetName val="ср_мес_АК_РФ2"/>
      <sheetName val="БДР_свод2"/>
      <sheetName val="БДР_экс2"/>
      <sheetName val="БДР_внутр2"/>
      <sheetName val="БДДС_в2"/>
      <sheetName val="БДДС_э2"/>
      <sheetName val="БДДС_свод2"/>
      <sheetName val="с-ть_нормы2"/>
      <sheetName val="цена_реал_ии2"/>
      <sheetName val="гр_общ2"/>
      <sheetName val="стр_145_рос__исп2"/>
      <sheetName val="Итого_М__(2)2"/>
      <sheetName val="цена_реал_ии__2_2"/>
      <sheetName val="отгр_ГОК2"/>
      <sheetName val="5960_02"/>
      <sheetName val="СИС-Имена_и_ссылки"/>
      <sheetName val="Итог_Лена"/>
      <sheetName val="цена_реал_ииࠈI??"/>
      <sheetName val="Ср_месячный_БДДС3"/>
      <sheetName val="БДР_ГОК_и_ТД3"/>
      <sheetName val="цена_реал-ии3"/>
      <sheetName val="Оборудование_лизинг3"/>
      <sheetName val="ЛИЗИНГ_ПЛАТЕЖИ3"/>
      <sheetName val="пр_пр-во3"/>
      <sheetName val="неосн_д-ть3"/>
      <sheetName val="себестоимость_хв3"/>
      <sheetName val="полная_с_ст-ть3"/>
      <sheetName val="с-сть_консолид3"/>
      <sheetName val="кап_строй3"/>
      <sheetName val="кап_ремонт_3"/>
      <sheetName val="тариф_тр3"/>
      <sheetName val="с-сть_концентратов3"/>
      <sheetName val="распр_налогов3"/>
      <sheetName val="реализация_(2)3"/>
      <sheetName val="цена_реал-ии_(2)3"/>
      <sheetName val="Выручка_(2)3"/>
      <sheetName val="ср_мес_АК_РФ3"/>
      <sheetName val="БДР_свод3"/>
      <sheetName val="БДР_экс3"/>
      <sheetName val="БДР_внутр3"/>
      <sheetName val="БДДС_в3"/>
      <sheetName val="БДДС_э3"/>
      <sheetName val="БДДС_свод3"/>
      <sheetName val="с-ть_нормы3"/>
      <sheetName val="цена_реал_ии3"/>
      <sheetName val="гр_общ3"/>
      <sheetName val="стр_145_рос__исп3"/>
      <sheetName val="Итого_М__(2)3"/>
      <sheetName val="цена_реал_ии__2_3"/>
      <sheetName val="отгр_ГОК3"/>
      <sheetName val="5960_021"/>
      <sheetName val="СИС-Имена_и_ссылки1"/>
      <sheetName val="Итог_Лена1"/>
      <sheetName val="коэф_пересч__дата_ист_дата_оц"/>
      <sheetName val="сред_регион_индекс_НЕДВ"/>
      <sheetName val="регион_экон_по_КС"/>
      <sheetName val="коэф_пересч__дата_ист_дата_оц1"/>
      <sheetName val="сред_регион_индекс_НЕДВ1"/>
      <sheetName val="регион_экон_по_КС1"/>
      <sheetName val="цена_реал_ииࠈI_x0000__x0000_ "/>
      <sheetName val="цена_реал_ииࠈI?? "/>
      <sheetName val="Ср_месячный_БДДС4"/>
      <sheetName val="БДР_ГОК_и_ТД4"/>
      <sheetName val="с-ть_нормы4"/>
      <sheetName val="цена_реал-ии4"/>
      <sheetName val="Оборудование_лизинг4"/>
      <sheetName val="ЛИЗИНГ_ПЛАТЕЖИ4"/>
      <sheetName val="пр_пр-во4"/>
      <sheetName val="неосн_д-ть4"/>
      <sheetName val="себестоимость_хв4"/>
      <sheetName val="полная_с_ст-ть4"/>
      <sheetName val="с-сть_консолид4"/>
      <sheetName val="кап_строй4"/>
      <sheetName val="кап_ремонт_4"/>
      <sheetName val="тариф_тр4"/>
      <sheetName val="с-сть_концентратов4"/>
      <sheetName val="распр_налогов4"/>
      <sheetName val="реализация_(2)4"/>
      <sheetName val="цена_реал-ии_(2)4"/>
      <sheetName val="Выручка_(2)4"/>
      <sheetName val="ср_мес_АК_РФ4"/>
      <sheetName val="БДР_свод4"/>
      <sheetName val="БДР_экс4"/>
      <sheetName val="БДР_внутр4"/>
      <sheetName val="БДДС_в4"/>
      <sheetName val="БДДС_э4"/>
      <sheetName val="БДДС_свод4"/>
      <sheetName val="цена_реал_ии__2_4"/>
      <sheetName val="Итого_М__(2)4"/>
      <sheetName val="гр_общ4"/>
      <sheetName val="цена_реал_ии4"/>
      <sheetName val="отгр_ГОК4"/>
      <sheetName val="стр_145_рос__исп4"/>
      <sheetName val="Итог_Лена2"/>
      <sheetName val="5960_022"/>
      <sheetName val="СИС-Имена_и_ссылки2"/>
      <sheetName val="коэф_пересч__дата_ист_дата_оц2"/>
      <sheetName val="сред_регион_индекс_НЕДВ2"/>
      <sheetName val="регион_экон_по_КС2"/>
      <sheetName val="цена_реал_ииࠈI_"/>
      <sheetName val="цена_реал_ииࠈI??_"/>
      <sheetName val="Финансовые показатели"/>
      <sheetName val="справочник статей"/>
      <sheetName val="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4">
          <cell r="E74">
            <v>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74">
          <cell r="E74">
            <v>1</v>
          </cell>
        </row>
      </sheetData>
      <sheetData sheetId="43">
        <row r="74">
          <cell r="E74">
            <v>1</v>
          </cell>
        </row>
      </sheetData>
      <sheetData sheetId="44">
        <row r="74">
          <cell r="E74">
            <v>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ow r="74">
          <cell r="E74">
            <v>1</v>
          </cell>
        </row>
      </sheetData>
      <sheetData sheetId="66">
        <row r="74">
          <cell r="E74">
            <v>1</v>
          </cell>
        </row>
      </sheetData>
      <sheetData sheetId="67">
        <row r="74">
          <cell r="E74">
            <v>1</v>
          </cell>
        </row>
      </sheetData>
      <sheetData sheetId="68">
        <row r="74">
          <cell r="E74">
            <v>1</v>
          </cell>
        </row>
      </sheetData>
      <sheetData sheetId="69">
        <row r="74">
          <cell r="E74">
            <v>1</v>
          </cell>
        </row>
      </sheetData>
      <sheetData sheetId="70">
        <row r="74">
          <cell r="E74">
            <v>1</v>
          </cell>
        </row>
      </sheetData>
      <sheetData sheetId="71">
        <row r="74">
          <cell r="E74">
            <v>1</v>
          </cell>
        </row>
      </sheetData>
      <sheetData sheetId="72">
        <row r="74">
          <cell r="E74">
            <v>1</v>
          </cell>
        </row>
      </sheetData>
      <sheetData sheetId="73">
        <row r="74">
          <cell r="E74">
            <v>1</v>
          </cell>
        </row>
      </sheetData>
      <sheetData sheetId="74">
        <row r="74">
          <cell r="E74">
            <v>1</v>
          </cell>
        </row>
      </sheetData>
      <sheetData sheetId="75">
        <row r="74">
          <cell r="E74">
            <v>1</v>
          </cell>
        </row>
      </sheetData>
      <sheetData sheetId="76">
        <row r="74">
          <cell r="E74">
            <v>1</v>
          </cell>
        </row>
      </sheetData>
      <sheetData sheetId="77">
        <row r="74">
          <cell r="E74">
            <v>1</v>
          </cell>
        </row>
      </sheetData>
      <sheetData sheetId="78">
        <row r="74">
          <cell r="E74">
            <v>1</v>
          </cell>
        </row>
      </sheetData>
      <sheetData sheetId="79">
        <row r="74">
          <cell r="E74">
            <v>1</v>
          </cell>
        </row>
      </sheetData>
      <sheetData sheetId="80">
        <row r="74">
          <cell r="E74">
            <v>1</v>
          </cell>
        </row>
      </sheetData>
      <sheetData sheetId="81">
        <row r="74">
          <cell r="E74">
            <v>1</v>
          </cell>
        </row>
      </sheetData>
      <sheetData sheetId="82">
        <row r="74">
          <cell r="E74">
            <v>1</v>
          </cell>
        </row>
      </sheetData>
      <sheetData sheetId="83">
        <row r="74">
          <cell r="E74">
            <v>1</v>
          </cell>
        </row>
      </sheetData>
      <sheetData sheetId="84">
        <row r="74">
          <cell r="E74">
            <v>1</v>
          </cell>
        </row>
      </sheetData>
      <sheetData sheetId="85">
        <row r="74">
          <cell r="E74">
            <v>1</v>
          </cell>
        </row>
      </sheetData>
      <sheetData sheetId="86">
        <row r="74">
          <cell r="E74">
            <v>1</v>
          </cell>
        </row>
      </sheetData>
      <sheetData sheetId="87">
        <row r="74">
          <cell r="E74">
            <v>1</v>
          </cell>
        </row>
      </sheetData>
      <sheetData sheetId="88">
        <row r="74">
          <cell r="E74">
            <v>1</v>
          </cell>
        </row>
      </sheetData>
      <sheetData sheetId="89">
        <row r="74">
          <cell r="E74">
            <v>1</v>
          </cell>
        </row>
      </sheetData>
      <sheetData sheetId="90">
        <row r="74">
          <cell r="E74">
            <v>1</v>
          </cell>
        </row>
      </sheetData>
      <sheetData sheetId="91">
        <row r="74">
          <cell r="E74">
            <v>1</v>
          </cell>
        </row>
      </sheetData>
      <sheetData sheetId="92">
        <row r="74">
          <cell r="E74">
            <v>1</v>
          </cell>
        </row>
      </sheetData>
      <sheetData sheetId="93">
        <row r="74">
          <cell r="E74">
            <v>1</v>
          </cell>
        </row>
      </sheetData>
      <sheetData sheetId="94">
        <row r="74">
          <cell r="E74">
            <v>1</v>
          </cell>
        </row>
      </sheetData>
      <sheetData sheetId="95">
        <row r="74">
          <cell r="E74">
            <v>1</v>
          </cell>
        </row>
      </sheetData>
      <sheetData sheetId="96">
        <row r="74">
          <cell r="E74">
            <v>1</v>
          </cell>
        </row>
      </sheetData>
      <sheetData sheetId="97">
        <row r="74">
          <cell r="E74">
            <v>1</v>
          </cell>
        </row>
      </sheetData>
      <sheetData sheetId="98">
        <row r="74">
          <cell r="E74">
            <v>1</v>
          </cell>
        </row>
      </sheetData>
      <sheetData sheetId="99">
        <row r="74">
          <cell r="E74">
            <v>1</v>
          </cell>
        </row>
      </sheetData>
      <sheetData sheetId="100">
        <row r="74">
          <cell r="E74">
            <v>1</v>
          </cell>
        </row>
      </sheetData>
      <sheetData sheetId="101">
        <row r="74">
          <cell r="E74">
            <v>1</v>
          </cell>
        </row>
      </sheetData>
      <sheetData sheetId="102">
        <row r="74">
          <cell r="E74">
            <v>1</v>
          </cell>
        </row>
      </sheetData>
      <sheetData sheetId="103">
        <row r="74">
          <cell r="E74">
            <v>1</v>
          </cell>
        </row>
      </sheetData>
      <sheetData sheetId="104">
        <row r="74">
          <cell r="E74">
            <v>1</v>
          </cell>
        </row>
      </sheetData>
      <sheetData sheetId="105">
        <row r="74">
          <cell r="E74">
            <v>1</v>
          </cell>
        </row>
      </sheetData>
      <sheetData sheetId="106">
        <row r="74">
          <cell r="E74">
            <v>1</v>
          </cell>
        </row>
      </sheetData>
      <sheetData sheetId="107">
        <row r="74">
          <cell r="E74">
            <v>1</v>
          </cell>
        </row>
      </sheetData>
      <sheetData sheetId="108">
        <row r="74">
          <cell r="E74">
            <v>1</v>
          </cell>
        </row>
      </sheetData>
      <sheetData sheetId="109">
        <row r="74">
          <cell r="E74">
            <v>1</v>
          </cell>
        </row>
      </sheetData>
      <sheetData sheetId="110">
        <row r="74">
          <cell r="E74">
            <v>1</v>
          </cell>
        </row>
      </sheetData>
      <sheetData sheetId="111">
        <row r="74">
          <cell r="E74">
            <v>1</v>
          </cell>
        </row>
      </sheetData>
      <sheetData sheetId="112">
        <row r="74">
          <cell r="E74">
            <v>1</v>
          </cell>
        </row>
      </sheetData>
      <sheetData sheetId="113">
        <row r="74">
          <cell r="E74">
            <v>1</v>
          </cell>
        </row>
      </sheetData>
      <sheetData sheetId="114">
        <row r="74">
          <cell r="E74">
            <v>1</v>
          </cell>
        </row>
      </sheetData>
      <sheetData sheetId="115">
        <row r="74">
          <cell r="E74">
            <v>1</v>
          </cell>
        </row>
      </sheetData>
      <sheetData sheetId="116">
        <row r="74">
          <cell r="E74">
            <v>1</v>
          </cell>
        </row>
      </sheetData>
      <sheetData sheetId="117">
        <row r="74">
          <cell r="E74">
            <v>1</v>
          </cell>
        </row>
      </sheetData>
      <sheetData sheetId="118">
        <row r="74">
          <cell r="E74">
            <v>1</v>
          </cell>
        </row>
      </sheetData>
      <sheetData sheetId="119">
        <row r="74">
          <cell r="E74">
            <v>1</v>
          </cell>
        </row>
      </sheetData>
      <sheetData sheetId="120">
        <row r="74">
          <cell r="E74">
            <v>1</v>
          </cell>
        </row>
      </sheetData>
      <sheetData sheetId="121">
        <row r="74">
          <cell r="E74">
            <v>1</v>
          </cell>
        </row>
      </sheetData>
      <sheetData sheetId="122">
        <row r="74">
          <cell r="E74">
            <v>1</v>
          </cell>
        </row>
      </sheetData>
      <sheetData sheetId="123">
        <row r="74">
          <cell r="E74">
            <v>1</v>
          </cell>
        </row>
      </sheetData>
      <sheetData sheetId="124">
        <row r="74">
          <cell r="E74">
            <v>1</v>
          </cell>
        </row>
      </sheetData>
      <sheetData sheetId="125">
        <row r="74">
          <cell r="E74">
            <v>1</v>
          </cell>
        </row>
      </sheetData>
      <sheetData sheetId="126">
        <row r="74">
          <cell r="E74">
            <v>1</v>
          </cell>
        </row>
      </sheetData>
      <sheetData sheetId="127">
        <row r="74">
          <cell r="E74">
            <v>1</v>
          </cell>
        </row>
      </sheetData>
      <sheetData sheetId="128">
        <row r="74">
          <cell r="E74">
            <v>1</v>
          </cell>
        </row>
      </sheetData>
      <sheetData sheetId="129" refreshError="1"/>
      <sheetData sheetId="130" refreshError="1"/>
      <sheetData sheetId="131" refreshError="1"/>
      <sheetData sheetId="132" refreshError="1"/>
      <sheetData sheetId="133">
        <row r="74">
          <cell r="E74">
            <v>1</v>
          </cell>
        </row>
      </sheetData>
      <sheetData sheetId="134">
        <row r="74">
          <cell r="E74">
            <v>1</v>
          </cell>
        </row>
      </sheetData>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row r="74">
          <cell r="E74">
            <v>1</v>
          </cell>
        </row>
      </sheetData>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row r="74">
          <cell r="E74">
            <v>1</v>
          </cell>
        </row>
      </sheetData>
      <sheetData sheetId="170">
        <row r="74">
          <cell r="E74">
            <v>1</v>
          </cell>
        </row>
      </sheetData>
      <sheetData sheetId="171"/>
      <sheetData sheetId="172"/>
      <sheetData sheetId="173">
        <row r="74">
          <cell r="E74">
            <v>1</v>
          </cell>
        </row>
      </sheetData>
      <sheetData sheetId="174"/>
      <sheetData sheetId="175"/>
      <sheetData sheetId="176"/>
      <sheetData sheetId="177"/>
      <sheetData sheetId="178"/>
      <sheetData sheetId="179"/>
      <sheetData sheetId="180"/>
      <sheetData sheetId="181">
        <row r="74">
          <cell r="E74">
            <v>1</v>
          </cell>
        </row>
      </sheetData>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ow r="74">
          <cell r="E74">
            <v>1</v>
          </cell>
        </row>
      </sheetData>
      <sheetData sheetId="206">
        <row r="74">
          <cell r="E74">
            <v>1</v>
          </cell>
        </row>
      </sheetData>
      <sheetData sheetId="207"/>
      <sheetData sheetId="208"/>
      <sheetData sheetId="209">
        <row r="74">
          <cell r="E74">
            <v>1</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row r="74">
          <cell r="E74">
            <v>1</v>
          </cell>
        </row>
      </sheetData>
      <sheetData sheetId="223">
        <row r="74">
          <cell r="E74">
            <v>1</v>
          </cell>
        </row>
      </sheetData>
      <sheetData sheetId="224">
        <row r="74">
          <cell r="E74">
            <v>1</v>
          </cell>
        </row>
      </sheetData>
      <sheetData sheetId="225">
        <row r="74">
          <cell r="E74">
            <v>1</v>
          </cell>
        </row>
      </sheetData>
      <sheetData sheetId="226">
        <row r="74">
          <cell r="E74">
            <v>1</v>
          </cell>
        </row>
      </sheetData>
      <sheetData sheetId="227">
        <row r="74">
          <cell r="E74">
            <v>1</v>
          </cell>
        </row>
      </sheetData>
      <sheetData sheetId="228">
        <row r="74">
          <cell r="E74">
            <v>1</v>
          </cell>
        </row>
      </sheetData>
      <sheetData sheetId="229">
        <row r="74">
          <cell r="E74">
            <v>1</v>
          </cell>
        </row>
      </sheetData>
      <sheetData sheetId="230">
        <row r="74">
          <cell r="E74">
            <v>1</v>
          </cell>
        </row>
      </sheetData>
      <sheetData sheetId="231">
        <row r="74">
          <cell r="E74">
            <v>1</v>
          </cell>
        </row>
      </sheetData>
      <sheetData sheetId="232">
        <row r="74">
          <cell r="E74">
            <v>1</v>
          </cell>
        </row>
      </sheetData>
      <sheetData sheetId="233">
        <row r="74">
          <cell r="E74">
            <v>1</v>
          </cell>
        </row>
      </sheetData>
      <sheetData sheetId="234">
        <row r="74">
          <cell r="E74">
            <v>1</v>
          </cell>
        </row>
      </sheetData>
      <sheetData sheetId="235">
        <row r="74">
          <cell r="E74">
            <v>1</v>
          </cell>
        </row>
      </sheetData>
      <sheetData sheetId="236">
        <row r="74">
          <cell r="E74">
            <v>1</v>
          </cell>
        </row>
      </sheetData>
      <sheetData sheetId="237">
        <row r="74">
          <cell r="E74">
            <v>1</v>
          </cell>
        </row>
      </sheetData>
      <sheetData sheetId="238">
        <row r="74">
          <cell r="E74">
            <v>1</v>
          </cell>
        </row>
      </sheetData>
      <sheetData sheetId="239">
        <row r="74">
          <cell r="E74">
            <v>1</v>
          </cell>
        </row>
      </sheetData>
      <sheetData sheetId="240">
        <row r="74">
          <cell r="E74">
            <v>1</v>
          </cell>
        </row>
      </sheetData>
      <sheetData sheetId="241">
        <row r="74">
          <cell r="E74">
            <v>1</v>
          </cell>
        </row>
      </sheetData>
      <sheetData sheetId="242">
        <row r="74">
          <cell r="E74">
            <v>1</v>
          </cell>
        </row>
      </sheetData>
      <sheetData sheetId="243">
        <row r="74">
          <cell r="E74">
            <v>1</v>
          </cell>
        </row>
      </sheetData>
      <sheetData sheetId="244">
        <row r="74">
          <cell r="E74">
            <v>1</v>
          </cell>
        </row>
      </sheetData>
      <sheetData sheetId="245">
        <row r="74">
          <cell r="E74">
            <v>1</v>
          </cell>
        </row>
      </sheetData>
      <sheetData sheetId="246">
        <row r="74">
          <cell r="E74">
            <v>1</v>
          </cell>
        </row>
      </sheetData>
      <sheetData sheetId="247">
        <row r="74">
          <cell r="E74">
            <v>1</v>
          </cell>
        </row>
      </sheetData>
      <sheetData sheetId="248">
        <row r="74">
          <cell r="E74">
            <v>1</v>
          </cell>
        </row>
      </sheetData>
      <sheetData sheetId="249"/>
      <sheetData sheetId="250">
        <row r="74">
          <cell r="E74">
            <v>1</v>
          </cell>
        </row>
      </sheetData>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sheetName val="8.1"/>
      <sheetName val="8.1 образец заполнения"/>
      <sheetName val="условия"/>
      <sheetName val="цена реал-ии"/>
    </sheetNames>
    <sheetDataSet>
      <sheetData sheetId="0" refreshError="1">
        <row r="1">
          <cell r="A1" t="str">
            <v>ДЛЯ ПРОЕКТОВ (КРОМЕ КАЛИЙНЫХ)</v>
          </cell>
        </row>
        <row r="2">
          <cell r="A2" t="str">
            <v>Логистические проекты</v>
          </cell>
        </row>
        <row r="3">
          <cell r="A3" t="str">
            <v>Разработка месторождений</v>
          </cell>
        </row>
        <row r="4">
          <cell r="A4" t="str">
            <v>Инвестиции в развитие дистрибуторской сети</v>
          </cell>
        </row>
        <row r="5">
          <cell r="A5" t="str">
            <v>Инвестиции в РСС</v>
          </cell>
        </row>
        <row r="6">
          <cell r="A6" t="str">
            <v>НИОКР и ПИР</v>
          </cell>
        </row>
        <row r="7">
          <cell r="A7" t="str">
            <v>Проекты на тех. развитие</v>
          </cell>
        </row>
        <row r="8">
          <cell r="A8" t="str">
            <v xml:space="preserve">Проекты по энергосбережению  </v>
          </cell>
        </row>
        <row r="9">
          <cell r="A9" t="str">
            <v>Проекты по промбезопасности и экологии</v>
          </cell>
        </row>
        <row r="10">
          <cell r="A10" t="str">
            <v>Замена физически изношенного оборудования</v>
          </cell>
        </row>
        <row r="11">
          <cell r="A11" t="str">
            <v>Проекты по автоматизации (АСУТП, АСОДУ, КИПиА, пр.)</v>
          </cell>
        </row>
        <row r="12">
          <cell r="A12" t="str">
            <v>Прочие инвестиции ТД</v>
          </cell>
        </row>
        <row r="13">
          <cell r="A13" t="str">
            <v>Инвестиции по ДЗ</v>
          </cell>
        </row>
        <row r="14">
          <cell r="A14" t="str">
            <v>Инвестиции по АД</v>
          </cell>
        </row>
        <row r="15">
          <cell r="A15" t="str">
            <v>Инвестиции Дирекции по общим вопросам</v>
          </cell>
        </row>
        <row r="16">
          <cell r="A16" t="str">
            <v>Инвестиции Дирекции по ИТ</v>
          </cell>
        </row>
        <row r="17">
          <cell r="A17" t="str">
            <v>Инвестиции УРНП</v>
          </cell>
        </row>
        <row r="18">
          <cell r="A18" t="str">
            <v>Приобретение долей</v>
          </cell>
        </row>
        <row r="20">
          <cell r="A20" t="str">
            <v>КАЛИЙНЫЕ ПРОЕКТЫ</v>
          </cell>
        </row>
        <row r="21">
          <cell r="A21" t="str">
            <v>Подготовительные работы</v>
          </cell>
        </row>
        <row r="22">
          <cell r="A22" t="str">
            <v>Проектная документация</v>
          </cell>
        </row>
        <row r="23">
          <cell r="A23" t="str">
            <v>Рабочая документация</v>
          </cell>
        </row>
        <row r="24">
          <cell r="A24" t="str">
            <v>Объекты пром. инфраструктуры ГОКа</v>
          </cell>
        </row>
        <row r="25">
          <cell r="A25" t="str">
            <v>Клетевой ствол</v>
          </cell>
        </row>
        <row r="26">
          <cell r="A26" t="str">
            <v>Скиповой ствол</v>
          </cell>
        </row>
        <row r="27">
          <cell r="A27" t="str">
            <v>Обогатительная фабрика</v>
          </cell>
        </row>
        <row r="28">
          <cell r="A28" t="str">
            <v>Социальная инфраструктура</v>
          </cell>
        </row>
        <row r="29">
          <cell r="A29" t="str">
            <v>Прочее</v>
          </cell>
        </row>
      </sheetData>
      <sheetData sheetId="1">
        <row r="1">
          <cell r="A1" t="str">
            <v>ДЛЯ ПРОЕКТОВ (КРОМЕ КАЛИЙНЫХ)</v>
          </cell>
        </row>
      </sheetData>
      <sheetData sheetId="2">
        <row r="1">
          <cell r="A1" t="str">
            <v>ДЛЯ ПРОЕКТОВ (КРОМЕ КАЛИЙНЫХ)</v>
          </cell>
        </row>
      </sheetData>
      <sheetData sheetId="3" refreshError="1"/>
      <sheetData sheetId="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гр ГОК"/>
    </sheetNames>
    <sheetDataSet>
      <sheetData sheetId="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граничения_азот"/>
      <sheetName val="цены_азот"/>
      <sheetName val="коэф_азот"/>
      <sheetName val="схема_азот"/>
      <sheetName val="расчет_азот(оптим)"/>
      <sheetName val="расчет_азот(огран)"/>
      <sheetName val="цены_хлор"/>
      <sheetName val="ограничения-хлор"/>
      <sheetName val="коэф_хлор"/>
      <sheetName val="схема_орг-хлор"/>
      <sheetName val="расчет_хлор(оптим)"/>
      <sheetName val="расчет_хлор(огран)"/>
      <sheetName val="ПТД-2м"/>
      <sheetName val="ПТД-3м"/>
      <sheetName val="ПТД-3ом"/>
      <sheetName val="сравнение"/>
      <sheetName val="ПТД-3см"/>
      <sheetName val="Лист1"/>
      <sheetName val="отгр ГОК"/>
      <sheetName val="условия"/>
      <sheetName val="цена реал-ии (2)"/>
      <sheetName val="отгр_ГОК"/>
      <sheetName val="цена_реал-ии_(2)"/>
      <sheetName val="цены"/>
      <sheetName val="цена реал-ии"/>
      <sheetName val="Итого М. (2)"/>
      <sheetName val="БДР"/>
      <sheetName val="ограничения"/>
      <sheetName val="цена реал_ии"/>
      <sheetName val="2008"/>
      <sheetName val="отгр_ГОК1"/>
      <sheetName val="отгр_ГОК2"/>
      <sheetName val="цена_реал-ии_(2)1"/>
      <sheetName val="цена_реал-ии"/>
      <sheetName val="Итого_М__(2)"/>
      <sheetName val="цена_реал_ии"/>
      <sheetName val="Итог Антиснег11.01"/>
      <sheetName val="20USD"/>
      <sheetName val="список"/>
    </sheetNames>
    <sheetDataSet>
      <sheetData sheetId="0" refreshError="1">
        <row r="2">
          <cell r="D2">
            <v>28</v>
          </cell>
        </row>
        <row r="3">
          <cell r="C3">
            <v>31</v>
          </cell>
        </row>
      </sheetData>
      <sheetData sheetId="1" refreshError="1">
        <row r="2">
          <cell r="D2">
            <v>28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анные"/>
      <sheetName val="Оборотно-сальдовый баланс"/>
      <sheetName val="Аналитическая справка"/>
      <sheetName val="Оборотная ведомость"/>
      <sheetName val="Исходные_данные"/>
      <sheetName val="ограничения_азот"/>
      <sheetName val="цены_азот"/>
      <sheetName val="G_ORDER"/>
    </sheetNames>
    <sheetDataSet>
      <sheetData sheetId="0" refreshError="1"/>
      <sheetData sheetId="1" refreshError="1"/>
      <sheetData sheetId="2" refreshError="1"/>
      <sheetData sheetId="3" refreshError="1"/>
      <sheetData sheetId="4" refreshError="1">
        <row r="4">
          <cell r="B4">
            <v>38169</v>
          </cell>
        </row>
        <row r="5">
          <cell r="B5">
            <v>38533</v>
          </cell>
        </row>
      </sheetData>
      <sheetData sheetId="5" refreshError="1"/>
      <sheetData sheetId="6" refreshError="1"/>
      <sheetData sheetId="7"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_2002"/>
      <sheetName val="Исходные_данные"/>
    </sheetNames>
    <sheetDataSet>
      <sheetData sheetId="0" refreshError="1"/>
      <sheetData sheetId="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 val="DATA"/>
      <sheetName val="Лист1"/>
      <sheetName val="Лист2"/>
      <sheetName val="год(отг)"/>
      <sheetName val="год(опл)"/>
      <sheetName val="бланк"/>
      <sheetName val="Лист4"/>
      <sheetName val="Лист7"/>
      <sheetName val="Лист8"/>
      <sheetName val="Лист9"/>
      <sheetName val="Лист10"/>
      <sheetName val="Лист11"/>
      <sheetName val="Лист12"/>
      <sheetName val="Лист13"/>
      <sheetName val="Лист14"/>
      <sheetName val="Лист15"/>
      <sheetName val="Лист16"/>
      <sheetName val="Cost Allocation"/>
      <sheetName val="OTCGOD99"/>
      <sheetName val="база"/>
      <sheetName val="июнь9"/>
      <sheetName val="БДР"/>
      <sheetName val="Presentation Output"/>
      <sheetName val="Исходные"/>
      <sheetName val="cus_HK1033"/>
      <sheetName val="цены"/>
      <sheetName val="Client"/>
      <sheetName val="1п"/>
      <sheetName val="Формы"/>
      <sheetName val="sal0512"/>
      <sheetName val="PROM_270899"/>
      <sheetName val="Table"/>
      <sheetName val="СпецФункции"/>
      <sheetName val="BD_60"/>
      <sheetName val="BD_62"/>
      <sheetName val="BD_76"/>
      <sheetName val="FA"/>
      <sheetName val="LTI_MOV"/>
      <sheetName val="INTANG"/>
      <sheetName val="прочие"/>
      <sheetName val="цена реал-ии"/>
      <sheetName val="Assumptions"/>
      <sheetName val="Inf"/>
      <sheetName val="PagD"/>
      <sheetName val="Inputs Sheet"/>
      <sheetName val="Ввод данных Эл. 1"/>
      <sheetName val="Расчет тарифов и выручки"/>
      <sheetName val="HBS"/>
      <sheetName val="HIS"/>
      <sheetName val="HIS initial"/>
      <sheetName val="Assets"/>
      <sheetName val="Liab"/>
      <sheetName val="AAM"/>
      <sheetName val="FRA"/>
      <sheetName val="Проект"/>
      <sheetName val="Scenar"/>
      <sheetName val="Макро"/>
      <sheetName val="Сводная табл."/>
      <sheetName val="Ввод да_xdf40_@_x0000__x0000__x0001_ࠀл. 1"/>
      <sheetName val="Расчет тарифов䰐Ἣ᠀嫺뱶Ἢ伎_x0000_开_x0004_"/>
      <sheetName val="comps"/>
      <sheetName val="ЭЛЗ"/>
      <sheetName val="коэф"/>
      <sheetName val="МБП"/>
      <sheetName val="OS01_6OZ"/>
      <sheetName val="MAIN"/>
      <sheetName val="БДДС"/>
      <sheetName val="Инфо"/>
      <sheetName val="ГрупЛист"/>
      <sheetName val="Информация"/>
      <sheetName val="Info"/>
      <sheetName val="списки"/>
      <sheetName val="Russian BS97"/>
      <sheetName val="Tier 1 кв 2009"/>
      <sheetName val="Депозит"/>
      <sheetName val="Кредиты кратк"/>
      <sheetName val="PROM_281099"/>
      <sheetName val="Ввод да_xdf40_@??_x0001_ࠀл. 1"/>
      <sheetName val="Расчет тарифов䰐Ἣ᠀嫺뱶Ἢ伎?开_x0004_"/>
      <sheetName val="Cost_Allocation"/>
      <sheetName val="С.11"/>
      <sheetName val="Выручка"/>
      <sheetName val="ДП_СК"/>
      <sheetName val="Допущения (общие)"/>
      <sheetName val="АО и НИ"/>
      <sheetName val="Налоги"/>
      <sheetName val="Ставка"/>
      <sheetName val="Январь"/>
      <sheetName val="Сводный_КП"/>
      <sheetName val="Исходные данные"/>
      <sheetName val="Ввод да_xdf40_@"/>
      <sheetName val="Расчет тарифов䰐Ἣ᠀嫺뱶Ἢ伎"/>
      <sheetName val="EurotoolsXRates"/>
      <sheetName val="Register 12 m"/>
      <sheetName val="Константы"/>
      <sheetName val="Lists"/>
      <sheetName val="Приложение"/>
      <sheetName val="TasAt"/>
      <sheetName val="Cost_Allocation1"/>
      <sheetName val="Presentation_Output"/>
      <sheetName val="цена_реал-ии"/>
      <sheetName val="Inputs_Sheet"/>
      <sheetName val="Ввод_данных_Эл__1"/>
      <sheetName val="Расчет_тарифов_и_выручки"/>
      <sheetName val="HIS_initial"/>
      <sheetName val="Сводная_табл_"/>
      <sheetName val="Ввод_да@ࠀл__1"/>
      <sheetName val="Расчет_тарифов䰐Ἣ᠀嫺뱶Ἢ伎开"/>
      <sheetName val="Russian_BS97"/>
      <sheetName val="Tier_1_кв_2009"/>
      <sheetName val="Кредиты_кратк"/>
      <sheetName val="Ввод_да@??ࠀл__1"/>
      <sheetName val="Расчет_тарифов䰐Ἣ᠀嫺뱶Ἢ伎?开"/>
      <sheetName val="С_11"/>
      <sheetName val="Допущения_(общие)"/>
      <sheetName val="АО_и_НИ"/>
      <sheetName val="Исходные_данные"/>
      <sheetName val="Register_12_m"/>
      <sheetName val="Ввод_да@"/>
      <sheetName val="Расчет_тарифов䰐Ἣ᠀嫺뱶Ἢ伎"/>
      <sheetName val="Cost_Allocation2"/>
      <sheetName val="Presentation_Output1"/>
      <sheetName val="цена_реал-ии1"/>
      <sheetName val="Inputs_Sheet1"/>
      <sheetName val="Ввод_данных_Эл__11"/>
      <sheetName val="Расчет_тарифов_и_выручки1"/>
      <sheetName val="HIS_initial1"/>
      <sheetName val="Сводная_табл_1"/>
      <sheetName val="Russian_BS971"/>
      <sheetName val="Tier_1_кв_20091"/>
      <sheetName val="Кредиты_кратк1"/>
      <sheetName val="С_111"/>
      <sheetName val="Допущения_(общие)1"/>
      <sheetName val="АО_и_НИ1"/>
      <sheetName val="Исходные_данные1"/>
      <sheetName val="Register_12_m1"/>
      <sheetName val="Расчет_тарифов䰐Ἣ᠀嫺뱶Ἢ伎1"/>
      <sheetName val="Проводки'02"/>
      <sheetName val="УрРасч"/>
      <sheetName val="АКРасч"/>
      <sheetName val="Справочник"/>
      <sheetName val="Master Inputs Start here"/>
      <sheetName val="Balance Sheet"/>
      <sheetName val="Закупки"/>
      <sheetName val="Сводная по цехам"/>
      <sheetName val="Справочная информация"/>
      <sheetName val="Содержани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7"/>
      <sheetName val="Лист5"/>
      <sheetName val="Лист3"/>
      <sheetName val="Лист2"/>
      <sheetName val="финплан2,3кв"/>
      <sheetName val="отделы"/>
      <sheetName val="Лист1"/>
      <sheetName val="Лист4"/>
      <sheetName val="Лист8"/>
      <sheetName val="Лист6"/>
      <sheetName val="изм"/>
      <sheetName val="ТЭП старая"/>
      <sheetName val="Исходные_данные"/>
      <sheetName val="Курс $"/>
      <sheetName val="Исходные"/>
      <sheetName val="26_Прочие кредиторы"/>
      <sheetName val="14_Торговые дебиторы"/>
      <sheetName val="20_Кредиты краткосрочные"/>
      <sheetName val="цена реал-ии"/>
      <sheetName val="TB_2002"/>
      <sheetName val="21_Займы краткосрочные"/>
      <sheetName val="справка"/>
      <sheetName val="13_OD краткосрочная"/>
      <sheetName val="Номенклатура"/>
      <sheetName val="Tier1"/>
      <sheetName val="Конст"/>
      <sheetName val="Customer source'09 "/>
      <sheetName val="Условия"/>
      <sheetName val="ЗКЛ"/>
      <sheetName val="БюджJUNE2003"/>
      <sheetName val="ввод данных"/>
      <sheetName val="цены_азот"/>
      <sheetName val="цены"/>
      <sheetName val="ТЭП_старая"/>
      <sheetName val="Курс_$"/>
      <sheetName val="26_Прочие_кредиторы"/>
      <sheetName val="14_Торговые_дебиторы"/>
      <sheetName val="20_Кредиты_краткосрочные"/>
      <sheetName val="цена_реал-ии"/>
      <sheetName val="21_Займы_краткосрочные"/>
      <sheetName val="13_OD_краткосрочная"/>
      <sheetName val="Customer_source'09_"/>
      <sheetName val="ввод_данных"/>
      <sheetName val="ТЭП_старая1"/>
      <sheetName val="Курс_$1"/>
      <sheetName val="26_Прочие_кредиторы1"/>
      <sheetName val="14_Торговые_дебиторы1"/>
      <sheetName val="20_Кредиты_краткосрочные1"/>
      <sheetName val="цена_реал-ии1"/>
      <sheetName val="21_Займы_краткосрочные1"/>
      <sheetName val="13_OD_краткосрочная1"/>
      <sheetName val="Customer_source'09_1"/>
      <sheetName val="ввод_данных1"/>
    </sheetNames>
    <sheetDataSet>
      <sheetData sheetId="0" refreshError="1">
        <row r="60">
          <cell r="D60">
            <v>36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цены"/>
      <sheetName val="Апрель  план"/>
      <sheetName val="ИД"/>
      <sheetName val="Баланс ПФ"/>
      <sheetName val="Движ п ф"/>
      <sheetName val="ФОТ"/>
      <sheetName val="Сметы"/>
      <sheetName val="Калькуляц ПФ II кв."/>
      <sheetName val="Копия Калькуляции ПФ II кв."/>
      <sheetName val="Калькуляции ПФ III кв."/>
      <sheetName val="Калькуляции ПФ IV кв."/>
      <sheetName val="Калькуляции ПФ годовые"/>
      <sheetName val="Распред по переделам"/>
      <sheetName val="Распр.усл.пост.расходов"/>
      <sheetName val="Рентабельность"/>
      <sheetName val="Калькуляции ГП"/>
      <sheetName val="Расчет себестоимости остатков "/>
      <sheetName val="Сводный БДР"/>
      <sheetName val="БДР ПСД"/>
      <sheetName val="Условия"/>
      <sheetName val="цены_азот"/>
      <sheetName val="Лист7"/>
      <sheetName val="Дт-Кт"/>
      <sheetName val="пр-во - отгрузка"/>
      <sheetName val="СВОД"/>
      <sheetName val="цена реал-ии"/>
      <sheetName val="ограничения_азот"/>
      <sheetName val="Апрель__план"/>
      <sheetName val="Баланс_ПФ"/>
      <sheetName val="Движ_п_ф"/>
      <sheetName val="Калькуляц_ПФ_II_кв_"/>
      <sheetName val="Копия_Калькуляции_ПФ_II_кв_"/>
      <sheetName val="Калькуляции_ПФ_III_кв_"/>
      <sheetName val="Калькуляции_ПФ_IV_кв_"/>
      <sheetName val="Калькуляции_ПФ_годовые"/>
      <sheetName val="Распред_по_переделам"/>
      <sheetName val="Распр_усл_пост_расходов"/>
      <sheetName val="Калькуляции_ГП"/>
      <sheetName val="Расчет_себестоимости_остатков_"/>
      <sheetName val="Сводный_БДР"/>
      <sheetName val="БДР_ПСД"/>
      <sheetName val="пр-во_-_отгрузка"/>
      <sheetName val="цена_реал-ии"/>
      <sheetName val="Апрель__план1"/>
      <sheetName val="Баланс_ПФ1"/>
      <sheetName val="Движ_п_ф1"/>
      <sheetName val="Калькуляц_ПФ_II_кв_1"/>
      <sheetName val="Копия_Калькуляции_ПФ_II_кв_1"/>
      <sheetName val="Калькуляции_ПФ_III_кв_1"/>
      <sheetName val="Калькуляции_ПФ_IV_кв_1"/>
      <sheetName val="Калькуляции_ПФ_годовые1"/>
      <sheetName val="Распред_по_переделам1"/>
      <sheetName val="Распр_усл_пост_расходов1"/>
      <sheetName val="Калькуляции_ГП1"/>
      <sheetName val="Расчет_себестоимости_остатков_1"/>
      <sheetName val="Сводный_БДР1"/>
      <sheetName val="БДР_ПСД1"/>
      <sheetName val="пр-во_-_отгрузка1"/>
      <sheetName val="цена_реал-ии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Д"/>
      <sheetName val="цены"/>
    </sheetNames>
    <sheetDataSet>
      <sheetData sheetId="0" refreshError="1"/>
      <sheetData sheetId="1"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онсолидированный"/>
      <sheetName val="Новомосковский ф-л"/>
      <sheetName val="Невинномысский ф-л"/>
      <sheetName val="Белореченский ф-л"/>
      <sheetName val="Ф-л в г.Ростове-на Дону"/>
      <sheetName val="Кингисепский ф-л "/>
      <sheetName val="Ковдорский ф-л"/>
      <sheetName val="Ф-л в г.Санкт Петербург"/>
      <sheetName val="Ф-л в г.Краснодаре"/>
      <sheetName val="Ф-л в г.Новороссийске"/>
      <sheetName val="Ф-л в г.Туапсе"/>
      <sheetName val="Транзит-Код"/>
      <sheetName val="МОСКВА"/>
      <sheetName val="Свод"/>
      <sheetName val="БДР"/>
      <sheetName val="Общая"/>
      <sheetName val="цены"/>
      <sheetName val="ограничения"/>
      <sheetName val="G_ORDER"/>
      <sheetName val="справки к раз.2"/>
      <sheetName val="Новомосковский_ф-л"/>
      <sheetName val="Невинномысский_ф-л"/>
      <sheetName val="Белореченский_ф-л"/>
      <sheetName val="Ф-л_в_г_Ростове-на_Дону"/>
      <sheetName val="Кингисепский_ф-л_"/>
      <sheetName val="Ковдорский_ф-л"/>
      <sheetName val="Ф-л_в_г_Санкт_Петербург"/>
      <sheetName val="Ф-л_в_г_Краснодаре"/>
      <sheetName val="Ф-л_в_г_Новороссийске"/>
      <sheetName val="Ф-л_в_г_Туапсе"/>
      <sheetName val="О␱щая"/>
      <sheetName val="цена реал-ии"/>
      <sheetName val="условия"/>
      <sheetName val="Исходные"/>
      <sheetName val="11-05-1"/>
      <sheetName val="BDR02"/>
      <sheetName val="Номенклатура"/>
      <sheetName val="Руководители фил-ов"/>
      <sheetName val=""/>
      <sheetName val="Списки"/>
      <sheetName val="ИнвестицииСвод"/>
      <sheetName val="infl_rates"/>
      <sheetName val="отгр ГОК"/>
      <sheetName val="Monte-Carlo Data"/>
      <sheetName val="Other software VCR"/>
      <sheetName val="Идекс Госкомстат"/>
      <sheetName val="Коды расх"/>
      <sheetName val="Изменения"/>
      <sheetName val="Кингисеппский ф-л "/>
      <sheetName val="tasat"/>
      <sheetName val="Новомосковский_ф-л1"/>
      <sheetName val="Невинномысский_ф-л1"/>
      <sheetName val="Белореченский_ф-л1"/>
      <sheetName val="Ф-л_в_г_Ростове-на_Дону1"/>
      <sheetName val="Кингисепский_ф-л_1"/>
      <sheetName val="Ковдорский_ф-л1"/>
      <sheetName val="Ф-л_в_г_Санкт_Петербург1"/>
      <sheetName val="Ф-л_в_г_Краснодаре1"/>
      <sheetName val="Ф-л_в_г_Новороссийске1"/>
      <sheetName val="Ф-л_в_г_Туапсе1"/>
      <sheetName val="Новомосковский_ф-л2"/>
      <sheetName val="Невинномысский_ф-л2"/>
      <sheetName val="Белореченский_ф-л2"/>
      <sheetName val="Ф-л_в_г_Ростове-на_Дону2"/>
      <sheetName val="Кингисепский_ф-л_2"/>
      <sheetName val="Ковдорский_ф-л2"/>
      <sheetName val="Ф-л_в_г_Санкт_Петербург2"/>
      <sheetName val="Ф-л_в_г_Краснодаре2"/>
      <sheetName val="Ф-л_в_г_Новороссийске2"/>
      <sheetName val="Ф-л_в_г_Туапсе2"/>
    </sheetNames>
    <sheetDataSet>
      <sheetData sheetId="0" refreshError="1">
        <row r="7">
          <cell r="M7">
            <v>30.5</v>
          </cell>
        </row>
      </sheetData>
      <sheetData sheetId="1">
        <row r="7">
          <cell r="M7">
            <v>30.5</v>
          </cell>
        </row>
      </sheetData>
      <sheetData sheetId="2">
        <row r="7">
          <cell r="M7">
            <v>30.5</v>
          </cell>
        </row>
      </sheetData>
      <sheetData sheetId="3">
        <row r="7">
          <cell r="M7">
            <v>30.5</v>
          </cell>
        </row>
      </sheetData>
      <sheetData sheetId="4">
        <row r="7">
          <cell r="M7">
            <v>30.5</v>
          </cell>
        </row>
      </sheetData>
      <sheetData sheetId="5">
        <row r="7">
          <cell r="M7">
            <v>30.5</v>
          </cell>
        </row>
      </sheetData>
      <sheetData sheetId="6">
        <row r="7">
          <cell r="M7">
            <v>30.5</v>
          </cell>
        </row>
      </sheetData>
      <sheetData sheetId="7">
        <row r="7">
          <cell r="M7">
            <v>30.5</v>
          </cell>
        </row>
      </sheetData>
      <sheetData sheetId="8">
        <row r="7">
          <cell r="M7">
            <v>30.5</v>
          </cell>
        </row>
      </sheetData>
      <sheetData sheetId="9">
        <row r="7">
          <cell r="M7">
            <v>30.5</v>
          </cell>
        </row>
      </sheetData>
      <sheetData sheetId="10">
        <row r="7">
          <cell r="M7">
            <v>30.5</v>
          </cell>
        </row>
      </sheetData>
      <sheetData sheetId="11">
        <row r="7">
          <cell r="M7">
            <v>30.5</v>
          </cell>
        </row>
      </sheetData>
      <sheetData sheetId="12">
        <row r="7">
          <cell r="M7">
            <v>30.5</v>
          </cell>
        </row>
      </sheetData>
      <sheetData sheetId="13"/>
      <sheetData sheetId="14"/>
      <sheetData sheetId="15"/>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гр ГОК"/>
    </sheetNames>
    <sheetDataSet>
      <sheetData sheetId="0"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ГНОЗ_1"/>
    </sheetNames>
    <sheetDataSet>
      <sheetData sheetId="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_HK1033"/>
      <sheetName val="Каталог"/>
      <sheetName val="Лист1"/>
      <sheetName val="Товарный баланс 2001г."/>
      <sheetName val="Себест-ть факт за 2001г."/>
      <sheetName val="Факт прочие расходы 2001г."/>
      <sheetName val="Расход элэн 2001г."/>
      <sheetName val="Расход ВМ 2001 г."/>
      <sheetName val="Расход ГСМ 2001г."/>
      <sheetName val="Расход запчастей за 2001 год"/>
      <sheetName val="План. потребн. запчастей 2001г"/>
      <sheetName val="Расход канатов 2001г."/>
      <sheetName val="расчет потреб.в канатах октябрь"/>
      <sheetName val="Потреб. в канатах 2001г."/>
      <sheetName val="Потреб. в ЗУБЬЯХ на 2001г."/>
      <sheetName val="Расход прочих мат.2001г"/>
      <sheetName val="План. потребно. на 2001 год"/>
      <sheetName val="Лист2"/>
      <sheetName val="Лист2 (2)"/>
      <sheetName val="Лист2 (3)"/>
      <sheetName val="Лист3"/>
      <sheetName val="Расш. вспом. мат. 1 и 2кв."/>
      <sheetName val="расш. вспом. мат. 2кв."/>
      <sheetName val="расш. вспом. мат.3кв."/>
      <sheetName val="ГСМ 2001г ак№2"/>
      <sheetName val="ГСМ 2001г почас"/>
      <sheetName val="ГСМ 2001г. ПТЦ"/>
      <sheetName val="ГСМ 2001г.ТБУ"/>
      <sheetName val="ГСМ 2001г. БР"/>
      <sheetName val="ГСМ 2001г ак№1"/>
      <sheetName val="ГСМ РМУ на2001г."/>
      <sheetName val="Сводная таблица ГСМ 2001г"/>
      <sheetName val="Лист4"/>
      <sheetName val="Лист5"/>
      <sheetName val="с-ть 2001 год"/>
      <sheetName val="Прогн. с-ть 2001г. 1и2 кв."/>
      <sheetName val=". с-ть 2001г. 2 кв."/>
      <sheetName val="Прогн. с-ть 2001 3 и 4 кв."/>
      <sheetName val="Прогн. с-ть 2001 3кв.01г."/>
      <sheetName val="Расчет элэн бланк"/>
      <sheetName val="Прогноз прочих 2001-2005г"/>
      <sheetName val="Лист7"/>
      <sheetName val="Расчет ВМ 3кв"/>
      <sheetName val="Лист8"/>
      <sheetName val="Промуслуги за м-ц"/>
      <sheetName val="Бланк пром услуг"/>
      <sheetName val="Бланк пром услуг2кв"/>
      <sheetName val="Пром услуги проект 2001"/>
      <sheetName val="Пром услуги проект 3кв 01 г."/>
      <sheetName val="Прочие  ден. бланк"/>
      <sheetName val="Прочие  ден. 2001 г."/>
      <sheetName val="Прочие  ден. 3 ,4 кв2001 г."/>
      <sheetName val="Лист13"/>
      <sheetName val="Лист14"/>
      <sheetName val="Пр. денеж. за1 и2 кв.2001г."/>
      <sheetName val="Пр. денеж. за2 кв.2001г."/>
      <sheetName val="Пр. денеж.на 3 кв.2001г."/>
      <sheetName val="СЕБ. 2001,2002"/>
      <sheetName val="прочие денеж.2002"/>
      <sheetName val="услуги пром.хар.2002"/>
      <sheetName val="расшиф.вспомог.матер.2002"/>
      <sheetName val="ВВ Эл.энергия2002"/>
      <sheetName val="черновик"/>
      <sheetName val="СЕБ. 2002"/>
      <sheetName val="канцелярские расчет"/>
      <sheetName val="прочие ден.2002"/>
      <sheetName val="услуги 2002"/>
      <sheetName val="электроэн.2002"/>
      <sheetName val="вспом.2002"/>
      <sheetName val=".ВВ 2002"/>
      <sheetName val="расчет расхода матер.2002"/>
      <sheetName val="Лист15 (2)"/>
      <sheetName val="Лист15 (3)"/>
      <sheetName val="Вспом.мат. на 1,2 кв.2001г."/>
      <sheetName val="Вспом.мат. на2 кв.2001г."/>
      <sheetName val="Лист16"/>
      <sheetName val="Налоги 2001 год по мес"/>
      <sheetName val="Налоги 2001 год "/>
      <sheetName val="Лист17"/>
      <sheetName val="Лист18"/>
      <sheetName val="спец.одежда 2001"/>
      <sheetName val=""/>
      <sheetName val="ЗП"/>
      <sheetName val="зар.пл"/>
      <sheetName val="прочие"/>
      <sheetName val="внепроиз-е"/>
      <sheetName val="ВВ"/>
      <sheetName val="Эл.,топл"/>
      <sheetName val="с-ть2л"/>
      <sheetName val="с-ть1л"/>
      <sheetName val="Калькуляция"/>
      <sheetName val="3кв03 с увл цены 5%"/>
      <sheetName val="АнализГод "/>
      <sheetName val="Анализ"/>
      <sheetName val="Диагр"/>
      <sheetName val="КвПлан"/>
      <sheetName val="Прогноз"/>
      <sheetName val="Прогн."/>
      <sheetName val="ФинВвод"/>
      <sheetName val="Лист9"/>
      <sheetName val="Лист10"/>
      <sheetName val="Лист11"/>
      <sheetName val="Лист12"/>
      <sheetName val="Лист15"/>
      <sheetName val="Лист19"/>
      <sheetName val="Лист20"/>
      <sheetName val="Лист21"/>
      <sheetName val="Лист22"/>
      <sheetName val="Лист23"/>
      <sheetName val="Лист24"/>
      <sheetName val="Лист25"/>
      <sheetName val="3П-ФБ"/>
      <sheetName val="#ССЫЛКА"/>
      <sheetName val="[себестоимость.xls滤Лист1"/>
      <sheetName val="янв"/>
      <sheetName val="февр"/>
      <sheetName val="март"/>
      <sheetName val="2кв."/>
      <sheetName val="3кв."/>
      <sheetName val="4кв."/>
      <sheetName val="ед.пос песион"/>
      <sheetName val="День шах"/>
      <sheetName val="8-еМар"/>
      <sheetName val="мат.пом"/>
      <sheetName val="Пут.курорт"/>
      <sheetName val="Отдых д."/>
      <sheetName val="хоз товар м.п"/>
      <sheetName val="хоз товар"/>
      <sheetName val="моющие сред м.п"/>
      <sheetName val="мою сред.столов"/>
      <sheetName val="Использ прибыли"/>
      <sheetName val="Соц. льготы"/>
      <sheetName val="Столовая"/>
      <sheetName val="Здрав "/>
      <sheetName val="Соц. льготы (2)"/>
      <sheetName val="ПЭБ-1-01-Ф"/>
      <sheetName val="ПЭБ-1-02-Ф "/>
      <sheetName val="ПЭБ-1-03-Ф (январь)"/>
      <sheetName val="ПЭБ-1-04-Ф"/>
      <sheetName val="ПЭБ-1-05-Ф"/>
      <sheetName val="ПЭБ-1-06-ф"/>
      <sheetName val="ПЭБ-1-06-Ф(январь)"/>
      <sheetName val="ПЭБ-1-07-Ф"/>
      <sheetName val="ПЭБ-1-08-Ф"/>
      <sheetName val="ПЭБ-1-09-Ф (янв)"/>
      <sheetName val="ПЭБ -1-11-Ф "/>
      <sheetName val="ПЭБ-2-01-Ф"/>
      <sheetName val="ПЭБ -2-02-Ф"/>
      <sheetName val="ПЭБ-2-04-Ф"/>
      <sheetName val="ПЭБ-2-08-Ф"/>
      <sheetName val="ПЭБ-3-01-Ф"/>
      <sheetName val="#REF"/>
      <sheetName val="год неточ"/>
      <sheetName val="1 кв неточ"/>
      <sheetName val="2 кв неточ "/>
      <sheetName val=" 3 кв"/>
      <sheetName val=" 4 кв "/>
      <sheetName val="срав с бюдж"/>
      <sheetName val="Ра흁ет элэн бланк"/>
      <sheetName val="СЕБ. 2001,20㬰"/>
      <sheetName val="раѢиф.вспомог.матер.2002"/>
      <sheetName val="год 䌽䐀точ"/>
      <sheetName val="1 кв "/>
      <sheetName val="2 кв "/>
      <sheetName val="3 кв "/>
      <sheetName val="4 кв "/>
      <sheetName val="2007 год "/>
      <sheetName val="затраты переноса план"/>
      <sheetName val="1 квартал"/>
      <sheetName val="январь"/>
      <sheetName val="февраль"/>
      <sheetName val="2 кв"/>
      <sheetName val="апрель"/>
      <sheetName val="май"/>
      <sheetName val="июнь"/>
      <sheetName val="3 кв"/>
      <sheetName val="июль"/>
      <sheetName val="август"/>
      <sheetName val="сентябрь"/>
      <sheetName val=" 4 квартал"/>
      <sheetName val="октябрь"/>
      <sheetName val="ноябрь"/>
      <sheetName val="декабрь"/>
      <sheetName val="Себестоимость"/>
      <sheetName val="Служебный"/>
      <sheetName val="1.411.1"/>
      <sheetName val="DATA"/>
      <sheetName val="Ввод данных"/>
      <sheetName val="Закупки"/>
      <sheetName val="жд "/>
      <sheetName val="Курс"/>
      <sheetName val="Номенклатура"/>
      <sheetName val="Данные"/>
      <sheetName val="ПТУ_ППП"/>
      <sheetName val="ставки"/>
      <sheetName val="! Потребление ИФА"/>
      <sheetName val="Себестоимость Органика"/>
      <sheetName val="Метанол"/>
      <sheetName val="Уксусная кислота"/>
      <sheetName val="Себестоимость Азотные"/>
      <sheetName val="ВозмещениеИнвестиций"/>
      <sheetName val="Аммиак"/>
      <sheetName val="Карбамид"/>
      <sheetName val="Селитра"/>
      <sheetName val="КАС"/>
      <sheetName val="Фрахты"/>
      <sheetName val="ГАЗ"/>
      <sheetName val="Себестоимость Органика (1)"/>
      <sheetName val="Себестоимость Азотные (1)"/>
      <sheetName val="Domestic gas price and el calcs"/>
      <sheetName val="Gas tariff calculation"/>
      <sheetName val="Формула Газа"/>
      <sheetName val="comps"/>
      <sheetName val="Test"/>
      <sheetName val="!_Потребление_ИФА"/>
      <sheetName val="Себестоимость_Органика"/>
      <sheetName val="Уксусная_кислота"/>
      <sheetName val="Себестоимость_Азотные"/>
      <sheetName val="Себестоимость_Органика_(1)"/>
      <sheetName val="Себестоимость_Азотные_(1)"/>
      <sheetName val="Domestic_gas_price_and_el_calcs"/>
      <sheetName val="Gas_tariff_calculation"/>
      <sheetName val="Формула_Газа"/>
      <sheetName val="передел наш"/>
      <sheetName val="аммофос"/>
      <sheetName val="суперфосфат"/>
      <sheetName val="ДАФ"/>
      <sheetName val="аммофоска"/>
      <sheetName val="ДФФ"/>
      <sheetName val="ПСК"/>
      <sheetName val="ЭФК"/>
      <sheetName val="СЗ-процессинг"/>
      <sheetName val="Нормативы"/>
      <sheetName val="Параметры"/>
      <sheetName val="СЗ-собственная деятельность"/>
      <sheetName val="Свд"/>
      <sheetName val="ОПР  октябрь"/>
      <sheetName val="ОПР 10 мес"/>
      <sheetName val="реестр отгрузка"/>
      <sheetName val="Классиф"/>
      <sheetName val="ОСВ"/>
      <sheetName val="Natl Consult Reg."/>
      <sheetName val="Проводки'02"/>
      <sheetName val="УрРасч"/>
      <sheetName val="АКРасч"/>
      <sheetName val="16пКГМК(по оплате)"/>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refreshError="1"/>
      <sheetData sheetId="243" refreshError="1"/>
      <sheetData sheetId="244" refreshError="1"/>
      <sheetData sheetId="2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ямым"/>
      <sheetName val="прямым (факт)"/>
      <sheetName val="Статьи"/>
      <sheetName val="За год"/>
      <sheetName val="январь"/>
      <sheetName val="февраль"/>
      <sheetName val="март"/>
      <sheetName val="Апрель"/>
      <sheetName val="цена реал-ии"/>
    </sheetNames>
    <sheetDataSet>
      <sheetData sheetId="0" refreshError="1"/>
      <sheetData sheetId="1" refreshError="1"/>
      <sheetData sheetId="2" refreshError="1"/>
      <sheetData sheetId="3" refreshError="1"/>
      <sheetData sheetId="4">
        <row r="4">
          <cell r="P4" t="str">
            <v>Код</v>
          </cell>
        </row>
      </sheetData>
      <sheetData sheetId="5">
        <row r="4">
          <cell r="P4" t="str">
            <v>Код</v>
          </cell>
        </row>
      </sheetData>
      <sheetData sheetId="6">
        <row r="4">
          <cell r="P4" t="str">
            <v>Код</v>
          </cell>
          <cell r="Q4" t="str">
            <v>Расшифровка</v>
          </cell>
          <cell r="R4" t="str">
            <v>Приход</v>
          </cell>
          <cell r="S4" t="str">
            <v>Расход</v>
          </cell>
        </row>
        <row r="5">
          <cell r="P5" t="str">
            <v>ВР01</v>
          </cell>
          <cell r="Q5" t="str">
            <v>Выручка от реализации</v>
          </cell>
          <cell r="R5">
            <v>200000</v>
          </cell>
          <cell r="S5">
            <v>44500</v>
          </cell>
        </row>
        <row r="6">
          <cell r="P6" t="str">
            <v>ВТ01</v>
          </cell>
          <cell r="Q6" t="str">
            <v>Выручка от тестирования</v>
          </cell>
          <cell r="R6">
            <v>0</v>
          </cell>
          <cell r="S6">
            <v>0</v>
          </cell>
        </row>
        <row r="7">
          <cell r="P7" t="str">
            <v>ВП01</v>
          </cell>
          <cell r="Q7" t="str">
            <v>Прочая выручка</v>
          </cell>
          <cell r="R7">
            <v>0</v>
          </cell>
          <cell r="S7">
            <v>0</v>
          </cell>
        </row>
        <row r="8">
          <cell r="P8" t="str">
            <v>Би01</v>
          </cell>
          <cell r="Q8" t="str">
            <v>Битум</v>
          </cell>
          <cell r="R8">
            <v>0</v>
          </cell>
          <cell r="S8">
            <v>63319.02</v>
          </cell>
        </row>
        <row r="9">
          <cell r="P9" t="str">
            <v>Ще01</v>
          </cell>
          <cell r="Q9" t="str">
            <v>Щебень</v>
          </cell>
          <cell r="R9">
            <v>0</v>
          </cell>
          <cell r="S9">
            <v>1494882</v>
          </cell>
        </row>
        <row r="10">
          <cell r="P10" t="str">
            <v>Пе01</v>
          </cell>
          <cell r="Q10" t="str">
            <v>Песок</v>
          </cell>
          <cell r="R10">
            <v>0</v>
          </cell>
          <cell r="S10">
            <v>0</v>
          </cell>
        </row>
        <row r="11">
          <cell r="P11" t="str">
            <v>До01</v>
          </cell>
          <cell r="Q11" t="str">
            <v>Добавки</v>
          </cell>
          <cell r="R11">
            <v>0</v>
          </cell>
          <cell r="S11">
            <v>0</v>
          </cell>
        </row>
        <row r="12">
          <cell r="P12" t="str">
            <v>На01</v>
          </cell>
          <cell r="Q12" t="str">
            <v>Наполнитель</v>
          </cell>
          <cell r="R12">
            <v>0</v>
          </cell>
          <cell r="S12">
            <v>48000</v>
          </cell>
        </row>
        <row r="13">
          <cell r="P13" t="str">
            <v>Вес1</v>
          </cell>
          <cell r="Q13" t="str">
            <v>Затраты на тестирование и взвешивание</v>
          </cell>
          <cell r="R13">
            <v>0</v>
          </cell>
          <cell r="S13">
            <v>6409.25</v>
          </cell>
        </row>
        <row r="14">
          <cell r="P14" t="str">
            <v>ГСМ1</v>
          </cell>
          <cell r="Q14" t="str">
            <v>Горючие и смазочные материалы</v>
          </cell>
          <cell r="R14">
            <v>0</v>
          </cell>
          <cell r="S14">
            <v>32518</v>
          </cell>
        </row>
        <row r="15">
          <cell r="P15" t="str">
            <v>Эл01</v>
          </cell>
          <cell r="Q15" t="str">
            <v>Электричество</v>
          </cell>
          <cell r="R15">
            <v>0</v>
          </cell>
          <cell r="S15">
            <v>0</v>
          </cell>
        </row>
        <row r="16">
          <cell r="P16" t="str">
            <v>Тр01</v>
          </cell>
          <cell r="Q16" t="str">
            <v>Транспорт</v>
          </cell>
          <cell r="R16">
            <v>0</v>
          </cell>
          <cell r="S16">
            <v>3000</v>
          </cell>
        </row>
        <row r="17">
          <cell r="P17" t="str">
            <v>Рем1</v>
          </cell>
          <cell r="Q17" t="str">
            <v>Ремонт и обслуживание</v>
          </cell>
          <cell r="R17">
            <v>0</v>
          </cell>
          <cell r="S17">
            <v>124040.41</v>
          </cell>
        </row>
        <row r="18">
          <cell r="P18" t="str">
            <v>Пер1</v>
          </cell>
          <cell r="Q18" t="str">
            <v>Прочие переменные затраты</v>
          </cell>
          <cell r="R18">
            <v>0</v>
          </cell>
          <cell r="S18">
            <v>30346</v>
          </cell>
        </row>
        <row r="19">
          <cell r="P19" t="str">
            <v>Зп01</v>
          </cell>
          <cell r="Q19" t="str">
            <v>Оплата труда</v>
          </cell>
          <cell r="R19">
            <v>0</v>
          </cell>
          <cell r="S19">
            <v>191268.35</v>
          </cell>
        </row>
        <row r="20">
          <cell r="P20" t="str">
            <v>Змк1</v>
          </cell>
          <cell r="Q20" t="str">
            <v>Затраты на машину компании</v>
          </cell>
          <cell r="R20">
            <v>0</v>
          </cell>
          <cell r="S20">
            <v>0</v>
          </cell>
        </row>
        <row r="21">
          <cell r="P21" t="str">
            <v>Сп01</v>
          </cell>
          <cell r="Q21" t="str">
            <v>Спецодежда</v>
          </cell>
          <cell r="R21">
            <v>0</v>
          </cell>
          <cell r="S21">
            <v>3760.03</v>
          </cell>
        </row>
        <row r="22">
          <cell r="P22" t="str">
            <v>Стр1</v>
          </cell>
          <cell r="Q22" t="str">
            <v>Страхование</v>
          </cell>
          <cell r="R22">
            <v>0</v>
          </cell>
          <cell r="S22">
            <v>0</v>
          </cell>
        </row>
        <row r="23">
          <cell r="P23" t="str">
            <v>Зем1</v>
          </cell>
          <cell r="Q23" t="str">
            <v>Затраты на землю</v>
          </cell>
          <cell r="R23">
            <v>0</v>
          </cell>
          <cell r="S23">
            <v>0</v>
          </cell>
        </row>
        <row r="24">
          <cell r="P24" t="str">
            <v>Охр1</v>
          </cell>
          <cell r="Q24" t="str">
            <v>Охрана</v>
          </cell>
          <cell r="R24">
            <v>0</v>
          </cell>
          <cell r="S24">
            <v>15000</v>
          </cell>
        </row>
        <row r="25">
          <cell r="P25" t="str">
            <v>Прет</v>
          </cell>
          <cell r="Q25" t="str">
            <v>Претензии и гарантии</v>
          </cell>
          <cell r="R25">
            <v>0</v>
          </cell>
          <cell r="S25">
            <v>0</v>
          </cell>
        </row>
        <row r="26">
          <cell r="P26" t="str">
            <v>Пос1</v>
          </cell>
          <cell r="Q26" t="str">
            <v>Прочие постоянные затраты</v>
          </cell>
          <cell r="R26">
            <v>0</v>
          </cell>
          <cell r="S26">
            <v>3157.4500000000012</v>
          </cell>
        </row>
        <row r="27">
          <cell r="P27" t="str">
            <v>ЗпМ1</v>
          </cell>
          <cell r="Q27" t="str">
            <v>Оплата труда менеджеров</v>
          </cell>
          <cell r="R27">
            <v>0</v>
          </cell>
          <cell r="S27">
            <v>0</v>
          </cell>
        </row>
        <row r="28">
          <cell r="P28" t="str">
            <v>КмР1</v>
          </cell>
          <cell r="Q28" t="str">
            <v>Командировочные расходы</v>
          </cell>
          <cell r="R28">
            <v>0</v>
          </cell>
          <cell r="S28">
            <v>1880</v>
          </cell>
        </row>
        <row r="29">
          <cell r="P29" t="str">
            <v>ПрР1</v>
          </cell>
          <cell r="Q29" t="str">
            <v>Представительские расходы</v>
          </cell>
          <cell r="R29">
            <v>0</v>
          </cell>
          <cell r="S29">
            <v>0</v>
          </cell>
        </row>
        <row r="30">
          <cell r="P30" t="str">
            <v>Оф01</v>
          </cell>
          <cell r="Q30" t="str">
            <v>Затраты на офис</v>
          </cell>
          <cell r="R30">
            <v>0</v>
          </cell>
          <cell r="S30">
            <v>56051.32</v>
          </cell>
        </row>
        <row r="31">
          <cell r="P31" t="str">
            <v>Кон1</v>
          </cell>
          <cell r="Q31" t="str">
            <v>Консультационные услуги</v>
          </cell>
          <cell r="R31">
            <v>0</v>
          </cell>
          <cell r="S31">
            <v>0</v>
          </cell>
        </row>
        <row r="32">
          <cell r="P32" t="str">
            <v>Мак1</v>
          </cell>
          <cell r="Q32" t="str">
            <v>Затраты на маркетинг и реализацию продукции</v>
          </cell>
          <cell r="R32">
            <v>0</v>
          </cell>
          <cell r="S32">
            <v>0</v>
          </cell>
        </row>
        <row r="33">
          <cell r="P33" t="str">
            <v>ФинД1</v>
          </cell>
          <cell r="Q33" t="str">
            <v xml:space="preserve">Финансовые доходы </v>
          </cell>
          <cell r="R33">
            <v>2004034.09</v>
          </cell>
          <cell r="S33">
            <v>0</v>
          </cell>
        </row>
        <row r="34">
          <cell r="P34" t="str">
            <v>ФпрД</v>
          </cell>
          <cell r="Q34" t="str">
            <v>по видам</v>
          </cell>
          <cell r="R34">
            <v>0</v>
          </cell>
          <cell r="S34">
            <v>0</v>
          </cell>
        </row>
        <row r="35">
          <cell r="P35" t="str">
            <v>ФинР1</v>
          </cell>
          <cell r="Q35" t="str">
            <v>Финансовые расходы</v>
          </cell>
          <cell r="R35">
            <v>0</v>
          </cell>
          <cell r="S35">
            <v>200000</v>
          </cell>
        </row>
        <row r="36">
          <cell r="P36" t="str">
            <v>ФпрР</v>
          </cell>
          <cell r="Q36" t="str">
            <v>по видам</v>
          </cell>
          <cell r="R36">
            <v>0</v>
          </cell>
          <cell r="S36">
            <v>0</v>
          </cell>
        </row>
        <row r="37">
          <cell r="P37" t="str">
            <v>Инв1</v>
          </cell>
          <cell r="Q37" t="str">
            <v>Инвестиции</v>
          </cell>
          <cell r="R37">
            <v>0</v>
          </cell>
          <cell r="S37">
            <v>476328.75000000006</v>
          </cell>
        </row>
        <row r="38">
          <cell r="R38">
            <v>0</v>
          </cell>
          <cell r="S38">
            <v>0</v>
          </cell>
        </row>
        <row r="39">
          <cell r="R39">
            <v>0</v>
          </cell>
          <cell r="S39">
            <v>0</v>
          </cell>
        </row>
        <row r="40">
          <cell r="R40">
            <v>0</v>
          </cell>
          <cell r="S40">
            <v>0</v>
          </cell>
        </row>
        <row r="41">
          <cell r="R41">
            <v>0</v>
          </cell>
          <cell r="S41">
            <v>0</v>
          </cell>
        </row>
        <row r="42">
          <cell r="R42">
            <v>0</v>
          </cell>
          <cell r="S42">
            <v>0</v>
          </cell>
        </row>
        <row r="43">
          <cell r="R43">
            <v>0</v>
          </cell>
          <cell r="S43">
            <v>0</v>
          </cell>
        </row>
        <row r="44">
          <cell r="R44">
            <v>0</v>
          </cell>
          <cell r="S44">
            <v>0</v>
          </cell>
        </row>
        <row r="45">
          <cell r="R45">
            <v>0</v>
          </cell>
          <cell r="S45">
            <v>0</v>
          </cell>
        </row>
        <row r="46">
          <cell r="R46">
            <v>0</v>
          </cell>
          <cell r="S46">
            <v>0</v>
          </cell>
        </row>
        <row r="47">
          <cell r="R47">
            <v>0</v>
          </cell>
          <cell r="S47">
            <v>0</v>
          </cell>
        </row>
        <row r="48">
          <cell r="R48">
            <v>0</v>
          </cell>
          <cell r="S48">
            <v>0</v>
          </cell>
        </row>
        <row r="49">
          <cell r="R49">
            <v>0</v>
          </cell>
          <cell r="S49">
            <v>0</v>
          </cell>
        </row>
        <row r="50">
          <cell r="R50">
            <v>0</v>
          </cell>
          <cell r="S50">
            <v>0</v>
          </cell>
        </row>
        <row r="51">
          <cell r="R51">
            <v>0</v>
          </cell>
          <cell r="S51">
            <v>0</v>
          </cell>
        </row>
        <row r="52">
          <cell r="R52">
            <v>0</v>
          </cell>
          <cell r="S52">
            <v>0</v>
          </cell>
        </row>
        <row r="53">
          <cell r="R53">
            <v>0</v>
          </cell>
          <cell r="S53">
            <v>0</v>
          </cell>
        </row>
        <row r="54">
          <cell r="R54">
            <v>0</v>
          </cell>
          <cell r="S54">
            <v>0</v>
          </cell>
        </row>
        <row r="55">
          <cell r="R55">
            <v>0</v>
          </cell>
          <cell r="S55">
            <v>0</v>
          </cell>
        </row>
        <row r="56">
          <cell r="R56">
            <v>0</v>
          </cell>
          <cell r="S56">
            <v>0</v>
          </cell>
        </row>
        <row r="57">
          <cell r="R57">
            <v>0</v>
          </cell>
          <cell r="S57">
            <v>0</v>
          </cell>
        </row>
        <row r="58">
          <cell r="R58">
            <v>0</v>
          </cell>
          <cell r="S58">
            <v>0</v>
          </cell>
        </row>
        <row r="59">
          <cell r="P59" t="str">
            <v>ИТОГО</v>
          </cell>
          <cell r="R59">
            <v>2204034.09</v>
          </cell>
          <cell r="S59">
            <v>2794460.58</v>
          </cell>
        </row>
      </sheetData>
      <sheetData sheetId="7"/>
      <sheetData sheetId="8"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цены"/>
    </sheetNames>
    <sheetDataSet>
      <sheetData sheetId="0"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Гр5(о)"/>
    </sheetNames>
    <sheetDataSet>
      <sheetData sheetId="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МБП"/>
      <sheetName val="Счет06"/>
      <sheetName val="МБП (2)"/>
      <sheetName val="цены"/>
      <sheetName val="Гр5(о)"/>
      <sheetName val="Москва"/>
      <sheetName val="Общий"/>
      <sheetName val="1"/>
      <sheetName val="трансформация 2006"/>
      <sheetName val="1а"/>
      <sheetName val="списки"/>
      <sheetName val="Лист7"/>
      <sheetName val="УАЗПЕР2Д"/>
      <sheetName val="МБП_(2)"/>
      <sheetName val="МБП_(2)1"/>
      <sheetName val="Main"/>
      <sheetName val="Исходные_данные"/>
      <sheetName val="справк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01_6OZ"/>
      <sheetName val="Лист1"/>
      <sheetName val="Лист2"/>
      <sheetName val="Лист4"/>
      <sheetName val="Лист8"/>
      <sheetName val="Лист6"/>
      <sheetName val="Лист5"/>
      <sheetName val="Лист3"/>
      <sheetName val="Регистр нал"/>
      <sheetName val="МБП"/>
      <sheetName val="Adj2002"/>
      <sheetName val="Приложение 3"/>
      <sheetName val="ИсходныеПроекты"/>
      <sheetName val="Вычисления"/>
      <sheetName val="Справочники"/>
      <sheetName val="Содержание"/>
      <sheetName val="1"/>
      <sheetName val="трансформация 2006"/>
      <sheetName val="1а"/>
      <sheetName val="Регистр_нал"/>
      <sheetName val="Приложение_3"/>
      <sheetName val="Регистр_нал1"/>
      <sheetName val="Приложение_31"/>
      <sheetName val="Регулярные_поездки"/>
      <sheetName val="Лист 1"/>
      <sheetName val="План"/>
      <sheetName val="МСФО"/>
      <sheetName val="РСБУ_МСФО"/>
      <sheetName val="ОКВЭД_свод"/>
      <sheetName val="KF"/>
      <sheetName val="Capex PER CITY"/>
      <sheetName val="Штат (2)"/>
      <sheetName val="TIC"/>
    </sheetNames>
    <sheetDataSet>
      <sheetData sheetId="0" refreshError="1">
        <row r="3">
          <cell r="A3" t="str">
            <v xml:space="preserve"> N |</v>
          </cell>
          <cell r="B3" t="str">
            <v xml:space="preserve">  Наименование</v>
          </cell>
          <cell r="C3" t="str">
            <v xml:space="preserve">   N  </v>
          </cell>
          <cell r="D3" t="str">
            <v xml:space="preserve">  Остаток </v>
          </cell>
          <cell r="E3" t="str">
            <v xml:space="preserve">  Износ  </v>
          </cell>
          <cell r="F3" t="str">
            <v xml:space="preserve">   %  </v>
          </cell>
          <cell r="G3" t="str">
            <v xml:space="preserve">  Приход  </v>
          </cell>
          <cell r="H3" t="str">
            <v xml:space="preserve">  Расход </v>
          </cell>
          <cell r="I3" t="str">
            <v xml:space="preserve">  Остаток </v>
          </cell>
          <cell r="J3" t="str">
            <v xml:space="preserve">  Шифр </v>
          </cell>
          <cell r="K3" t="str">
            <v xml:space="preserve">   %  </v>
          </cell>
          <cell r="L3" t="str">
            <v xml:space="preserve">  Износ </v>
          </cell>
          <cell r="M3" t="str">
            <v xml:space="preserve">  Износ  </v>
          </cell>
          <cell r="N3" t="str">
            <v xml:space="preserve">  Год  </v>
          </cell>
        </row>
        <row r="4">
          <cell r="A4" t="str">
            <v xml:space="preserve"> п |</v>
          </cell>
          <cell r="B4" t="str">
            <v>основных</v>
          </cell>
          <cell r="C4" t="str">
            <v>инв.</v>
          </cell>
          <cell r="D4" t="str">
            <v xml:space="preserve">     на   </v>
          </cell>
          <cell r="E4" t="str">
            <v xml:space="preserve"> фактич. </v>
          </cell>
          <cell r="F4" t="str">
            <v xml:space="preserve">         </v>
          </cell>
          <cell r="G4" t="str">
            <v xml:space="preserve">     на   </v>
          </cell>
          <cell r="H4" t="str">
            <v xml:space="preserve">         </v>
          </cell>
          <cell r="I4" t="str">
            <v xml:space="preserve">     на   </v>
          </cell>
          <cell r="J4" t="str">
            <v xml:space="preserve"> аморт.</v>
          </cell>
          <cell r="K4" t="str">
            <v>амо</v>
          </cell>
          <cell r="L4" t="str">
            <v xml:space="preserve">   за   </v>
          </cell>
          <cell r="M4" t="str">
            <v xml:space="preserve"> фактич. </v>
          </cell>
          <cell r="N4" t="str">
            <v>вып.</v>
          </cell>
        </row>
        <row r="5">
          <cell r="A5" t="str">
            <v xml:space="preserve"> / |</v>
          </cell>
          <cell r="B5" t="str">
            <v>средств</v>
          </cell>
          <cell r="C5" t="str">
            <v>01.03.02</v>
          </cell>
          <cell r="D5" t="str">
            <v>01.03.02</v>
          </cell>
          <cell r="E5" t="str">
            <v xml:space="preserve">    на   </v>
          </cell>
          <cell r="F5" t="str">
            <v>из-</v>
          </cell>
          <cell r="G5" t="str">
            <v>01.04.02</v>
          </cell>
          <cell r="H5" t="str">
            <v xml:space="preserve">         </v>
          </cell>
          <cell r="I5" t="str">
            <v>01.04.02</v>
          </cell>
          <cell r="J5" t="str">
            <v xml:space="preserve">    на   </v>
          </cell>
          <cell r="K5" t="str">
            <v>рти</v>
          </cell>
          <cell r="L5" t="str">
            <v xml:space="preserve">  месяц </v>
          </cell>
          <cell r="M5" t="str">
            <v xml:space="preserve">    на   </v>
          </cell>
          <cell r="N5" t="str">
            <v xml:space="preserve">       </v>
          </cell>
          <cell r="O5" t="str">
            <v>Счет</v>
          </cell>
        </row>
        <row r="6">
          <cell r="A6" t="str">
            <v xml:space="preserve"> п |</v>
          </cell>
          <cell r="B6" t="str">
            <v xml:space="preserve">                          |</v>
          </cell>
          <cell r="C6" t="str">
            <v xml:space="preserve">      </v>
          </cell>
          <cell r="D6" t="str">
            <v xml:space="preserve">          |</v>
          </cell>
          <cell r="E6" t="str">
            <v>01.04.02</v>
          </cell>
          <cell r="F6" t="str">
            <v>носа</v>
          </cell>
          <cell r="G6" t="str">
            <v xml:space="preserve">         </v>
          </cell>
          <cell r="H6" t="str">
            <v xml:space="preserve">         </v>
          </cell>
          <cell r="I6" t="str">
            <v>апрель</v>
          </cell>
          <cell r="J6" t="str">
            <v>01.05.02</v>
          </cell>
          <cell r="K6" t="str">
            <v>за</v>
          </cell>
          <cell r="L6" t="str">
            <v>апрель</v>
          </cell>
          <cell r="M6" t="str">
            <v>01.05.02</v>
          </cell>
          <cell r="N6" t="str">
            <v xml:space="preserve">       </v>
          </cell>
        </row>
        <row r="7">
          <cell r="K7" t="str">
            <v>ции</v>
          </cell>
        </row>
        <row r="8">
          <cell r="A8">
            <v>1</v>
          </cell>
          <cell r="B8">
            <v>2</v>
          </cell>
          <cell r="C8">
            <v>3</v>
          </cell>
          <cell r="D8">
            <v>4</v>
          </cell>
          <cell r="E8">
            <v>5</v>
          </cell>
          <cell r="F8">
            <v>6</v>
          </cell>
          <cell r="G8">
            <v>7</v>
          </cell>
          <cell r="H8">
            <v>8</v>
          </cell>
          <cell r="I8">
            <v>9</v>
          </cell>
          <cell r="J8">
            <v>10</v>
          </cell>
          <cell r="K8">
            <v>11</v>
          </cell>
          <cell r="L8">
            <v>12</v>
          </cell>
          <cell r="M8">
            <v>13</v>
          </cell>
          <cell r="N8">
            <v>14</v>
          </cell>
          <cell r="O8">
            <v>15</v>
          </cell>
          <cell r="P8" t="str">
            <v>Анадырь</v>
          </cell>
        </row>
        <row r="10">
          <cell r="A10">
            <v>1</v>
          </cell>
        </row>
        <row r="11">
          <cell r="A11">
            <v>2</v>
          </cell>
        </row>
        <row r="12">
          <cell r="A12">
            <v>3</v>
          </cell>
        </row>
        <row r="13">
          <cell r="A13">
            <v>4</v>
          </cell>
        </row>
        <row r="14">
          <cell r="A14">
            <v>5</v>
          </cell>
        </row>
        <row r="15">
          <cell r="A15">
            <v>6</v>
          </cell>
        </row>
        <row r="16">
          <cell r="A16">
            <v>7</v>
          </cell>
        </row>
        <row r="17">
          <cell r="A17">
            <v>8</v>
          </cell>
        </row>
        <row r="19">
          <cell r="A19">
            <v>9</v>
          </cell>
        </row>
        <row r="21">
          <cell r="A21">
            <v>10</v>
          </cell>
        </row>
        <row r="22">
          <cell r="A22">
            <v>11</v>
          </cell>
        </row>
        <row r="23">
          <cell r="A23">
            <v>12</v>
          </cell>
        </row>
        <row r="24">
          <cell r="A24">
            <v>13</v>
          </cell>
        </row>
        <row r="25">
          <cell r="A25">
            <v>14</v>
          </cell>
        </row>
        <row r="26">
          <cell r="A26">
            <v>15</v>
          </cell>
        </row>
        <row r="27">
          <cell r="A27">
            <v>16</v>
          </cell>
        </row>
        <row r="28">
          <cell r="A28">
            <v>17</v>
          </cell>
        </row>
        <row r="29">
          <cell r="A29">
            <v>18</v>
          </cell>
        </row>
        <row r="30">
          <cell r="A30">
            <v>19</v>
          </cell>
        </row>
        <row r="31">
          <cell r="A31">
            <v>20</v>
          </cell>
        </row>
        <row r="32">
          <cell r="A32">
            <v>21</v>
          </cell>
        </row>
        <row r="33">
          <cell r="A33">
            <v>22</v>
          </cell>
        </row>
        <row r="34">
          <cell r="A34">
            <v>23</v>
          </cell>
        </row>
        <row r="35">
          <cell r="A35">
            <v>24</v>
          </cell>
        </row>
        <row r="36">
          <cell r="A36">
            <v>25</v>
          </cell>
        </row>
        <row r="37">
          <cell r="A37">
            <v>26</v>
          </cell>
        </row>
        <row r="38">
          <cell r="A38">
            <v>27</v>
          </cell>
        </row>
        <row r="39">
          <cell r="A39">
            <v>28</v>
          </cell>
        </row>
        <row r="40">
          <cell r="A40">
            <v>29</v>
          </cell>
        </row>
        <row r="41">
          <cell r="A41">
            <v>30</v>
          </cell>
        </row>
        <row r="42">
          <cell r="A42">
            <v>31</v>
          </cell>
        </row>
        <row r="43">
          <cell r="A43">
            <v>32</v>
          </cell>
        </row>
        <row r="44">
          <cell r="A44">
            <v>33</v>
          </cell>
        </row>
        <row r="45">
          <cell r="A45">
            <v>34</v>
          </cell>
        </row>
        <row r="46">
          <cell r="A46">
            <v>35</v>
          </cell>
        </row>
        <row r="47">
          <cell r="A47">
            <v>1</v>
          </cell>
        </row>
        <row r="48">
          <cell r="A48">
            <v>2</v>
          </cell>
        </row>
        <row r="49">
          <cell r="A49">
            <v>3</v>
          </cell>
        </row>
        <row r="50">
          <cell r="A50">
            <v>4</v>
          </cell>
        </row>
        <row r="51">
          <cell r="A51">
            <v>5</v>
          </cell>
        </row>
        <row r="52">
          <cell r="A52">
            <v>6</v>
          </cell>
        </row>
        <row r="53">
          <cell r="A53">
            <v>7</v>
          </cell>
        </row>
        <row r="54">
          <cell r="A54">
            <v>8</v>
          </cell>
        </row>
        <row r="55">
          <cell r="A55">
            <v>9</v>
          </cell>
        </row>
        <row r="56">
          <cell r="A56">
            <v>10</v>
          </cell>
        </row>
        <row r="57">
          <cell r="A57">
            <v>11</v>
          </cell>
        </row>
        <row r="58">
          <cell r="A58">
            <v>12</v>
          </cell>
        </row>
        <row r="59">
          <cell r="A59">
            <v>13</v>
          </cell>
        </row>
        <row r="60">
          <cell r="A60">
            <v>14</v>
          </cell>
        </row>
        <row r="61">
          <cell r="A61">
            <v>15</v>
          </cell>
        </row>
        <row r="62">
          <cell r="A62">
            <v>16</v>
          </cell>
        </row>
        <row r="63">
          <cell r="A63">
            <v>17</v>
          </cell>
        </row>
        <row r="64">
          <cell r="A64">
            <v>18</v>
          </cell>
        </row>
        <row r="65">
          <cell r="A65">
            <v>19</v>
          </cell>
        </row>
        <row r="66">
          <cell r="A66">
            <v>20</v>
          </cell>
        </row>
        <row r="67">
          <cell r="A67">
            <v>21</v>
          </cell>
        </row>
        <row r="68">
          <cell r="A68">
            <v>22</v>
          </cell>
        </row>
        <row r="69">
          <cell r="A69">
            <v>23</v>
          </cell>
        </row>
        <row r="70">
          <cell r="A70">
            <v>24</v>
          </cell>
        </row>
        <row r="71">
          <cell r="A71">
            <v>25</v>
          </cell>
        </row>
        <row r="72">
          <cell r="A72">
            <v>26</v>
          </cell>
        </row>
        <row r="73">
          <cell r="A73">
            <v>27</v>
          </cell>
        </row>
        <row r="74">
          <cell r="A74">
            <v>28</v>
          </cell>
        </row>
        <row r="75">
          <cell r="A75">
            <v>29</v>
          </cell>
        </row>
        <row r="76">
          <cell r="A76">
            <v>30</v>
          </cell>
        </row>
        <row r="77">
          <cell r="A77">
            <v>31</v>
          </cell>
        </row>
        <row r="78">
          <cell r="A78">
            <v>32</v>
          </cell>
        </row>
        <row r="79">
          <cell r="A79">
            <v>33</v>
          </cell>
        </row>
        <row r="80">
          <cell r="A80">
            <v>34</v>
          </cell>
        </row>
        <row r="81">
          <cell r="A81">
            <v>1</v>
          </cell>
        </row>
        <row r="82">
          <cell r="A82">
            <v>2</v>
          </cell>
        </row>
        <row r="83">
          <cell r="A83">
            <v>3</v>
          </cell>
        </row>
        <row r="84">
          <cell r="A84">
            <v>4</v>
          </cell>
        </row>
        <row r="85">
          <cell r="A85">
            <v>5</v>
          </cell>
        </row>
        <row r="86">
          <cell r="A86">
            <v>6</v>
          </cell>
        </row>
        <row r="87">
          <cell r="A87">
            <v>7</v>
          </cell>
        </row>
        <row r="88">
          <cell r="A88">
            <v>8</v>
          </cell>
        </row>
        <row r="89">
          <cell r="A89">
            <v>9</v>
          </cell>
        </row>
        <row r="90">
          <cell r="A90">
            <v>10</v>
          </cell>
        </row>
        <row r="91">
          <cell r="A91">
            <v>11</v>
          </cell>
        </row>
        <row r="92">
          <cell r="A92">
            <v>12</v>
          </cell>
        </row>
        <row r="93">
          <cell r="A93">
            <v>13</v>
          </cell>
        </row>
        <row r="94">
          <cell r="A94">
            <v>14</v>
          </cell>
        </row>
        <row r="95">
          <cell r="A95">
            <v>15</v>
          </cell>
        </row>
        <row r="96">
          <cell r="A96">
            <v>16</v>
          </cell>
        </row>
        <row r="97">
          <cell r="A97">
            <v>17</v>
          </cell>
        </row>
        <row r="98">
          <cell r="A98">
            <v>18</v>
          </cell>
        </row>
        <row r="99">
          <cell r="A99">
            <v>19</v>
          </cell>
        </row>
        <row r="100">
          <cell r="A100">
            <v>20</v>
          </cell>
        </row>
        <row r="101">
          <cell r="A101">
            <v>21</v>
          </cell>
        </row>
        <row r="102">
          <cell r="A102">
            <v>22</v>
          </cell>
        </row>
        <row r="103">
          <cell r="A103">
            <v>23</v>
          </cell>
        </row>
        <row r="104">
          <cell r="A104">
            <v>24</v>
          </cell>
        </row>
        <row r="105">
          <cell r="A105">
            <v>25</v>
          </cell>
        </row>
        <row r="106">
          <cell r="A106">
            <v>26</v>
          </cell>
        </row>
        <row r="107">
          <cell r="A107">
            <v>27</v>
          </cell>
        </row>
        <row r="108">
          <cell r="A108">
            <v>28</v>
          </cell>
        </row>
        <row r="109">
          <cell r="A109">
            <v>29</v>
          </cell>
        </row>
        <row r="111">
          <cell r="A111">
            <v>30</v>
          </cell>
        </row>
        <row r="112">
          <cell r="A112">
            <v>31</v>
          </cell>
        </row>
        <row r="113">
          <cell r="A113">
            <v>32</v>
          </cell>
        </row>
        <row r="114">
          <cell r="A114">
            <v>33</v>
          </cell>
        </row>
        <row r="115">
          <cell r="A115">
            <v>34</v>
          </cell>
        </row>
        <row r="116">
          <cell r="A116">
            <v>35</v>
          </cell>
        </row>
        <row r="117">
          <cell r="A117">
            <v>36</v>
          </cell>
        </row>
        <row r="118">
          <cell r="A118">
            <v>37</v>
          </cell>
        </row>
        <row r="119">
          <cell r="A119">
            <v>38</v>
          </cell>
        </row>
        <row r="120">
          <cell r="A120">
            <v>39</v>
          </cell>
        </row>
        <row r="121">
          <cell r="A121">
            <v>40</v>
          </cell>
        </row>
        <row r="122">
          <cell r="A122">
            <v>41</v>
          </cell>
        </row>
        <row r="123">
          <cell r="A123">
            <v>42</v>
          </cell>
        </row>
        <row r="124">
          <cell r="A124">
            <v>43</v>
          </cell>
        </row>
        <row r="125">
          <cell r="A125">
            <v>44</v>
          </cell>
        </row>
        <row r="126">
          <cell r="A126">
            <v>45</v>
          </cell>
        </row>
        <row r="127">
          <cell r="A127">
            <v>46</v>
          </cell>
        </row>
        <row r="128">
          <cell r="A128">
            <v>47</v>
          </cell>
        </row>
        <row r="129">
          <cell r="A129">
            <v>48</v>
          </cell>
        </row>
        <row r="130">
          <cell r="A130">
            <v>49</v>
          </cell>
        </row>
        <row r="131">
          <cell r="A131">
            <v>50</v>
          </cell>
        </row>
        <row r="132">
          <cell r="A132">
            <v>51</v>
          </cell>
        </row>
        <row r="133">
          <cell r="A133">
            <v>52</v>
          </cell>
        </row>
        <row r="134">
          <cell r="A134">
            <v>53</v>
          </cell>
        </row>
        <row r="135">
          <cell r="A135">
            <v>54</v>
          </cell>
        </row>
        <row r="136">
          <cell r="A136">
            <v>55</v>
          </cell>
        </row>
        <row r="137">
          <cell r="A137">
            <v>56</v>
          </cell>
        </row>
        <row r="138">
          <cell r="A138">
            <v>57</v>
          </cell>
        </row>
        <row r="139">
          <cell r="A139">
            <v>58</v>
          </cell>
        </row>
        <row r="140">
          <cell r="A140">
            <v>59</v>
          </cell>
        </row>
        <row r="141">
          <cell r="A141">
            <v>60</v>
          </cell>
        </row>
        <row r="142">
          <cell r="A142">
            <v>61</v>
          </cell>
        </row>
        <row r="143">
          <cell r="A143">
            <v>62</v>
          </cell>
        </row>
        <row r="144">
          <cell r="A144">
            <v>63</v>
          </cell>
        </row>
        <row r="145">
          <cell r="A145">
            <v>64</v>
          </cell>
        </row>
        <row r="146">
          <cell r="A146">
            <v>65</v>
          </cell>
        </row>
        <row r="147">
          <cell r="A147">
            <v>66</v>
          </cell>
        </row>
        <row r="148">
          <cell r="A148">
            <v>67</v>
          </cell>
        </row>
        <row r="149">
          <cell r="A149">
            <v>68</v>
          </cell>
        </row>
        <row r="150">
          <cell r="A150">
            <v>69</v>
          </cell>
        </row>
        <row r="151">
          <cell r="A151">
            <v>70</v>
          </cell>
        </row>
        <row r="152">
          <cell r="A152">
            <v>71</v>
          </cell>
        </row>
        <row r="153">
          <cell r="A153">
            <v>72</v>
          </cell>
        </row>
        <row r="154">
          <cell r="A154">
            <v>73</v>
          </cell>
        </row>
        <row r="155">
          <cell r="A155">
            <v>74</v>
          </cell>
        </row>
        <row r="156">
          <cell r="A156">
            <v>75</v>
          </cell>
        </row>
        <row r="157">
          <cell r="A157">
            <v>76</v>
          </cell>
        </row>
        <row r="158">
          <cell r="A158">
            <v>77</v>
          </cell>
        </row>
        <row r="159">
          <cell r="A159">
            <v>78</v>
          </cell>
        </row>
        <row r="160">
          <cell r="A160">
            <v>79</v>
          </cell>
        </row>
        <row r="161">
          <cell r="A161">
            <v>80</v>
          </cell>
        </row>
        <row r="162">
          <cell r="A162">
            <v>81</v>
          </cell>
        </row>
        <row r="163">
          <cell r="A163">
            <v>82</v>
          </cell>
        </row>
        <row r="164">
          <cell r="A164">
            <v>83</v>
          </cell>
        </row>
        <row r="165">
          <cell r="A165">
            <v>84</v>
          </cell>
        </row>
        <row r="166">
          <cell r="A166">
            <v>85</v>
          </cell>
        </row>
        <row r="167">
          <cell r="A167">
            <v>86</v>
          </cell>
        </row>
        <row r="168">
          <cell r="A168">
            <v>87</v>
          </cell>
        </row>
        <row r="169">
          <cell r="A169">
            <v>88</v>
          </cell>
        </row>
        <row r="170">
          <cell r="A170">
            <v>89</v>
          </cell>
        </row>
        <row r="171">
          <cell r="A171">
            <v>90</v>
          </cell>
        </row>
        <row r="172">
          <cell r="A172">
            <v>91</v>
          </cell>
        </row>
        <row r="173">
          <cell r="A173">
            <v>92</v>
          </cell>
        </row>
        <row r="174">
          <cell r="A174">
            <v>93</v>
          </cell>
        </row>
        <row r="175">
          <cell r="A175">
            <v>94</v>
          </cell>
        </row>
        <row r="176">
          <cell r="A176">
            <v>95</v>
          </cell>
        </row>
        <row r="177">
          <cell r="A177">
            <v>96</v>
          </cell>
        </row>
        <row r="178">
          <cell r="A178">
            <v>97</v>
          </cell>
        </row>
        <row r="179">
          <cell r="A179">
            <v>98</v>
          </cell>
        </row>
        <row r="180">
          <cell r="A180">
            <v>99</v>
          </cell>
        </row>
        <row r="181">
          <cell r="A181">
            <v>100</v>
          </cell>
        </row>
        <row r="182">
          <cell r="A182">
            <v>101</v>
          </cell>
        </row>
        <row r="183">
          <cell r="A183">
            <v>102</v>
          </cell>
        </row>
        <row r="184">
          <cell r="A184">
            <v>103</v>
          </cell>
        </row>
        <row r="185">
          <cell r="A185">
            <v>104</v>
          </cell>
        </row>
        <row r="186">
          <cell r="A186">
            <v>105</v>
          </cell>
        </row>
        <row r="187">
          <cell r="A187">
            <v>106</v>
          </cell>
        </row>
        <row r="188">
          <cell r="A188">
            <v>107</v>
          </cell>
        </row>
        <row r="189">
          <cell r="A189">
            <v>108</v>
          </cell>
        </row>
        <row r="190">
          <cell r="A190">
            <v>109</v>
          </cell>
        </row>
        <row r="191">
          <cell r="A191">
            <v>110</v>
          </cell>
        </row>
        <row r="192">
          <cell r="A192">
            <v>111</v>
          </cell>
        </row>
        <row r="193">
          <cell r="A193">
            <v>112</v>
          </cell>
        </row>
        <row r="194">
          <cell r="A194">
            <v>113</v>
          </cell>
        </row>
        <row r="195">
          <cell r="A195">
            <v>114</v>
          </cell>
        </row>
        <row r="196">
          <cell r="A196">
            <v>115</v>
          </cell>
        </row>
        <row r="197">
          <cell r="A197">
            <v>116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M91005"/>
      <sheetName val="12. Бюджет капвложений"/>
      <sheetName val="11. Перечень инвестпроектов"/>
    </sheetNames>
    <sheetDataSet>
      <sheetData sheetId="0"/>
      <sheetData sheetId="1" refreshError="1"/>
      <sheetData sheetId="2"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M91005"/>
    </sheetNames>
    <sheetDataSet>
      <sheetData sheetId="0"/>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es rec for 12m inc 90% envir"/>
      <sheetName val="Balance mat"/>
      <sheetName val="reconc tax for December"/>
      <sheetName val="Загрязнение окр среды"/>
      <sheetName val="Taxes rec for 12m excl 90%envir"/>
      <sheetName val="Лист1"/>
      <sheetName val="Taxes rec for 12m inc 90_ envir"/>
      <sheetName val="TasAt"/>
    </sheetNames>
    <sheetDataSet>
      <sheetData sheetId="0"/>
      <sheetData sheetId="1"/>
      <sheetData sheetId="2"/>
      <sheetData sheetId="3"/>
      <sheetData sheetId="4"/>
      <sheetData sheetId="5"/>
      <sheetData sheetId="6"/>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сходные"/>
    </sheetNames>
    <sheetDataSet>
      <sheetData sheetId="0"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s>
    <sheetDataSet>
      <sheetData sheetId="0"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D"/>
      <sheetName val="Inf"/>
    </sheetNames>
    <sheetDataSet>
      <sheetData sheetId="0" refreshError="1"/>
      <sheetData sheetId="1"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TEM_PINV01"/>
      <sheetName val=" Нормы ORACLE  "/>
      <sheetName val="SEGMENT"/>
      <sheetName val="CATEGORIES"/>
      <sheetName val="Инструкция"/>
      <sheetName val="нев"/>
      <sheetName val="нев1"/>
      <sheetName val="цены"/>
      <sheetName val="коэф"/>
      <sheetName val="OS01_6OZ"/>
      <sheetName val="gen_cr_01"/>
      <sheetName val="card_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
      <sheetName val="2.4"/>
      <sheetName val="6.3"/>
      <sheetName val="7.2"/>
      <sheetName val="7.3"/>
      <sheetName val="7.4"/>
      <sheetName val="7.6"/>
      <sheetName val="Форма 8.4-1"/>
      <sheetName val="Форма 8.4-2"/>
      <sheetName val="Форма 8.4-3"/>
      <sheetName val="Форма 8.4-4"/>
      <sheetName val="Форма 8.4-год"/>
      <sheetName val="16.m1252"/>
      <sheetName val="16.np2020"/>
      <sheetName val="16.npk161616"/>
      <sheetName val="16.ск"/>
      <sheetName val="16.эфк47"/>
      <sheetName val="16.эфк27"/>
      <sheetName val="16.эфк52"/>
      <sheetName val="изв.молоко"/>
      <sheetName val="аммиак"/>
      <sheetName val="16.ЭР"/>
      <sheetName val="Кальк.ТЭЦ"/>
      <sheetName val="16.ВИК"/>
      <sheetName val="Отгр"/>
      <sheetName val="Комм"/>
      <sheetName val="Остатки"/>
      <sheetName val="ФОТ"/>
      <sheetName val="АМ"/>
      <sheetName val="14.УСО"/>
      <sheetName val="ПР"/>
      <sheetName val="БДР (мод2008)"/>
      <sheetName val="СВОД"/>
      <sheetName val="РАСПР"/>
      <sheetName val="РАСПР (2)"/>
      <sheetName val="Производство"/>
      <sheetName val="&lt;&gt;"/>
      <sheetName val="ЭЛЗ"/>
      <sheetName val="МВЗ"/>
      <sheetName val="&gt;"/>
      <sheetName val="БЭ"/>
      <sheetName val="ЦСМУ"/>
      <sheetName val="СКЦ"/>
      <sheetName val="ЦЭФК.ЦФО"/>
      <sheetName val="ВИК"/>
      <sheetName val="ТЭЦ.ЦЭС"/>
      <sheetName val="АТЦ"/>
      <sheetName val="ЖДЦ"/>
      <sheetName val="КИП"/>
      <sheetName val="ОПР"/>
      <sheetName val="ОЗР"/>
      <sheetName val="Непро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 val="DATA"/>
    </sheetNames>
    <sheetDataSet>
      <sheetData sheetId="0" refreshError="1"/>
      <sheetData sheetId="1"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главление"/>
      <sheetName val="Проверки"/>
      <sheetName val="ОСВ"/>
      <sheetName val="F01"/>
      <sheetName val="F02"/>
      <sheetName val="№1"/>
      <sheetName val="№2"/>
      <sheetName val="№3"/>
      <sheetName val="№4"/>
      <sheetName val="№5"/>
      <sheetName val="№6"/>
      <sheetName val="№7 "/>
      <sheetName val="№8 "/>
      <sheetName val="№9"/>
      <sheetName val="№10.1"/>
      <sheetName val="№10.2"/>
      <sheetName val="№10.3_спр"/>
      <sheetName val="№10.4_спр"/>
      <sheetName val="№11.1"/>
      <sheetName val="№11.2"/>
      <sheetName val="№12 "/>
      <sheetName val="N12_спр"/>
      <sheetName val="№13"/>
      <sheetName val="№14"/>
      <sheetName val="№15"/>
      <sheetName val="№16"/>
      <sheetName val="МБП"/>
      <sheetName val="Лист3"/>
      <sheetName val="ЭЛЗ"/>
    </sheetNames>
    <sheetDataSet>
      <sheetData sheetId="0" refreshError="1"/>
      <sheetData sheetId="1" refreshError="1"/>
      <sheetData sheetId="2" refreshError="1">
        <row r="16">
          <cell r="M16">
            <v>120</v>
          </cell>
        </row>
        <row r="17">
          <cell r="M17">
            <v>122</v>
          </cell>
        </row>
        <row r="18">
          <cell r="M18">
            <v>135</v>
          </cell>
        </row>
        <row r="19">
          <cell r="M19">
            <v>122</v>
          </cell>
        </row>
        <row r="26">
          <cell r="M26">
            <v>110</v>
          </cell>
        </row>
        <row r="55">
          <cell r="M55">
            <v>211</v>
          </cell>
        </row>
        <row r="150">
          <cell r="M150">
            <v>144</v>
          </cell>
        </row>
        <row r="152">
          <cell r="M152">
            <v>621</v>
          </cell>
        </row>
        <row r="153">
          <cell r="M153">
            <v>621</v>
          </cell>
        </row>
        <row r="159">
          <cell r="M159">
            <v>625</v>
          </cell>
        </row>
        <row r="161">
          <cell r="M161">
            <v>241</v>
          </cell>
        </row>
        <row r="162">
          <cell r="M162">
            <v>240</v>
          </cell>
        </row>
        <row r="163">
          <cell r="M163">
            <v>240</v>
          </cell>
        </row>
        <row r="165">
          <cell r="M165">
            <v>611</v>
          </cell>
        </row>
        <row r="166">
          <cell r="M166">
            <v>612</v>
          </cell>
        </row>
        <row r="167">
          <cell r="M167">
            <v>612</v>
          </cell>
        </row>
        <row r="168">
          <cell r="M168">
            <v>510</v>
          </cell>
        </row>
        <row r="172">
          <cell r="M172">
            <v>624</v>
          </cell>
        </row>
        <row r="203">
          <cell r="M203">
            <v>623</v>
          </cell>
        </row>
        <row r="211">
          <cell r="M211">
            <v>622</v>
          </cell>
        </row>
        <row r="212">
          <cell r="M212">
            <v>625</v>
          </cell>
        </row>
        <row r="214">
          <cell r="M214">
            <v>625</v>
          </cell>
        </row>
        <row r="215">
          <cell r="M215">
            <v>625</v>
          </cell>
        </row>
        <row r="216">
          <cell r="M216">
            <v>625</v>
          </cell>
        </row>
        <row r="219">
          <cell r="M219">
            <v>630</v>
          </cell>
        </row>
        <row r="220">
          <cell r="M220">
            <v>630</v>
          </cell>
        </row>
        <row r="222">
          <cell r="M222">
            <v>625</v>
          </cell>
        </row>
        <row r="223">
          <cell r="M223">
            <v>625</v>
          </cell>
        </row>
        <row r="224">
          <cell r="M224">
            <v>625</v>
          </cell>
        </row>
        <row r="225">
          <cell r="M225">
            <v>625</v>
          </cell>
        </row>
        <row r="226">
          <cell r="M226">
            <v>625</v>
          </cell>
        </row>
        <row r="227">
          <cell r="M227">
            <v>625</v>
          </cell>
        </row>
        <row r="228">
          <cell r="M228">
            <v>625</v>
          </cell>
        </row>
        <row r="229">
          <cell r="M229">
            <v>625</v>
          </cell>
        </row>
        <row r="230">
          <cell r="M230">
            <v>625</v>
          </cell>
        </row>
        <row r="231">
          <cell r="M231">
            <v>625</v>
          </cell>
        </row>
        <row r="232">
          <cell r="M232">
            <v>625</v>
          </cell>
        </row>
        <row r="233">
          <cell r="M233">
            <v>625</v>
          </cell>
        </row>
        <row r="234">
          <cell r="M234">
            <v>625</v>
          </cell>
        </row>
        <row r="235">
          <cell r="M235">
            <v>625</v>
          </cell>
        </row>
        <row r="236">
          <cell r="M236">
            <v>625</v>
          </cell>
        </row>
        <row r="237">
          <cell r="M237">
            <v>625</v>
          </cell>
        </row>
        <row r="238">
          <cell r="M238">
            <v>625</v>
          </cell>
        </row>
        <row r="239">
          <cell r="M239">
            <v>625</v>
          </cell>
        </row>
        <row r="240">
          <cell r="M240">
            <v>625</v>
          </cell>
        </row>
        <row r="241">
          <cell r="M241">
            <v>625</v>
          </cell>
        </row>
        <row r="242">
          <cell r="M242">
            <v>515</v>
          </cell>
        </row>
        <row r="250">
          <cell r="M250">
            <v>410</v>
          </cell>
        </row>
        <row r="252">
          <cell r="M252">
            <v>430</v>
          </cell>
        </row>
        <row r="253">
          <cell r="M253">
            <v>420</v>
          </cell>
        </row>
        <row r="258">
          <cell r="M258">
            <v>460</v>
          </cell>
        </row>
        <row r="259">
          <cell r="M259">
            <v>460</v>
          </cell>
        </row>
        <row r="260">
          <cell r="M260">
            <v>460</v>
          </cell>
        </row>
        <row r="261">
          <cell r="M261">
            <v>460</v>
          </cell>
        </row>
        <row r="262">
          <cell r="M262">
            <v>460</v>
          </cell>
        </row>
        <row r="263">
          <cell r="M263">
            <v>460</v>
          </cell>
        </row>
        <row r="280">
          <cell r="M280">
            <v>625</v>
          </cell>
        </row>
        <row r="282">
          <cell r="M282">
            <v>640</v>
          </cell>
        </row>
        <row r="294">
          <cell r="M294">
            <v>470</v>
          </cell>
        </row>
        <row r="295">
          <cell r="M295">
            <v>470</v>
          </cell>
        </row>
        <row r="296">
          <cell r="M296">
            <v>470</v>
          </cell>
        </row>
        <row r="297">
          <cell r="M297">
            <v>470</v>
          </cell>
        </row>
        <row r="298">
          <cell r="M298">
            <v>470</v>
          </cell>
        </row>
        <row r="299">
          <cell r="M299">
            <v>470</v>
          </cell>
        </row>
        <row r="300">
          <cell r="M300">
            <v>470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Цеховые"/>
      <sheetName val="Сегменты"/>
    </sheetNames>
    <sheetDataSet>
      <sheetData sheetId="0" refreshError="1"/>
      <sheetData sheetId="1"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XM"/>
      <sheetName val="norm01"/>
      <sheetName val="prod"/>
      <sheetName val="prod1"/>
      <sheetName val="cen"/>
      <sheetName val="pl"/>
      <sheetName val="справочник норм"/>
      <sheetName val="затраты"/>
      <sheetName val="нормы1"/>
      <sheetName val="ПФ"/>
      <sheetName val="БДР$"/>
      <sheetName val="$БДДС"/>
      <sheetName val="БДДС"/>
      <sheetName val="БДР"/>
      <sheetName val="Сравнение"/>
      <sheetName val="ТП"/>
      <sheetName val="катал"/>
      <sheetName val="2002"/>
      <sheetName val="ПАУ"/>
      <sheetName val="ПОС"/>
      <sheetName val="цены"/>
      <sheetName val="ограничения"/>
      <sheetName val="G_ORDER"/>
      <sheetName val="Оглавление"/>
      <sheetName val="Классиф_"/>
      <sheetName val="20 "/>
      <sheetName val="Input+Output"/>
      <sheetName val="18-2"/>
      <sheetName val="Позиция"/>
      <sheetName val="справочник_норм"/>
      <sheetName val="20_"/>
      <sheetName val="Tier1"/>
      <sheetName val="Лист3"/>
      <sheetName val="control_panel"/>
      <sheetName val="Цеховые"/>
      <sheetName val="ОСВ"/>
      <sheetName val="Scenarijai"/>
      <sheetName val="3 - Conversion costs"/>
      <sheetName val="2 - Prices &amp; Other assmpt"/>
      <sheetName val="Working - NoPrint"/>
      <sheetName val="20USD"/>
      <sheetName val="список"/>
      <sheetName val="ПГ день"/>
      <sheetName val="Summary"/>
      <sheetName val="справочник_норм1"/>
      <sheetName val="20_1"/>
      <sheetName val="точн2"/>
      <sheetName val="ограничения_азот"/>
      <sheetName val="Форма1"/>
      <sheetName val="Форма2"/>
      <sheetName val="Титул"/>
      <sheetName val="Balance Sheet"/>
      <sheetName val="Смета"/>
      <sheetName val="Допущения"/>
      <sheetName val="прогнозы_кварт"/>
      <sheetName val="Списки"/>
      <sheetName val="Идекс Госкомстат"/>
      <sheetName val="ИнвестицииСвод"/>
      <sheetName val="отгр ГОК"/>
      <sheetName val="курс"/>
      <sheetName val="Консолидированный"/>
      <sheetName val="Balance"/>
      <sheetName val="CST нов"/>
      <sheetName val="Tas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5">
          <cell r="E5">
            <v>30.5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гр ГОК"/>
    </sheetNames>
    <sheetDataSet>
      <sheetData sheetId="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Записка"/>
      <sheetName val="Титульный лист"/>
      <sheetName val="Main"/>
      <sheetName val="БДР"/>
      <sheetName val="БДДС"/>
      <sheetName val="Баланс"/>
      <sheetName val="БР-1"/>
      <sheetName val="БР-2"/>
      <sheetName val="Лист1"/>
      <sheetName val="Лист2"/>
      <sheetName val="Лист3"/>
      <sheetName val="ТП пр-во"/>
      <sheetName val="ТП отгр"/>
      <sheetName val="БП-1"/>
      <sheetName val="БП-2"/>
      <sheetName val="БП-3"/>
      <sheetName val="БСС-1"/>
      <sheetName val="БСС-2"/>
      <sheetName val="БОТ"/>
      <sheetName val="БКР"/>
      <sheetName val="БУР"/>
      <sheetName val="БН-1"/>
      <sheetName val="БН-2"/>
      <sheetName val="БСФ-2"/>
      <sheetName val="ПЦ"/>
      <sheetName val="Лист4"/>
      <sheetName val="Лист5"/>
      <sheetName val="КСС-УОФ"/>
      <sheetName val="КСС-кокс"/>
      <sheetName val="КСС-смола"/>
      <sheetName val="КСС-СПЦ"/>
      <sheetName val="КСС-оч.газа"/>
      <sheetName val="РПП-УОФ"/>
      <sheetName val="РПП-кокс"/>
      <sheetName val="РПП-смола"/>
      <sheetName val="РПП-спц"/>
      <sheetName val="РПП-оч.к.г."/>
      <sheetName val="КСС-Машинное отд."/>
      <sheetName val="КСС-Пароснабжение"/>
      <sheetName val="КСС-Водоснабжение"/>
      <sheetName val="КСС-Электроподстанция"/>
      <sheetName val="КСС-Вода питьевая"/>
      <sheetName val="КСС-ЖДЦ"/>
      <sheetName val="КСС-Подъёмн.кран"/>
      <sheetName val="КСС-Груз. атр-т"/>
      <sheetName val="КСС-Трактор"/>
      <sheetName val="КСС-Автобус"/>
      <sheetName val="КСС-Легк.атр-т"/>
      <sheetName val="КСС-РМЦ"/>
      <sheetName val="КСС-СМРЦ"/>
      <sheetName val="КСС-Столярн. маст."/>
      <sheetName val="КСС-КИП"/>
      <sheetName val="КСС-ЭРУ"/>
      <sheetName val="КСС-Уч.связи"/>
      <sheetName val="КСС-Санбыткорпус"/>
      <sheetName val="КСС-Прачечная"/>
      <sheetName val="КСС-Сапожная"/>
      <sheetName val="БРМ-1"/>
      <sheetName val="БРМ-2"/>
      <sheetName val="ТМЦ на капремонт"/>
      <sheetName val="ТМЦ на текущий ремонт"/>
      <sheetName val="Пр.прогр."/>
      <sheetName val="Баланс газа"/>
      <sheetName val="Расчёт цены к-та"/>
      <sheetName val="Расчёт энергозатрат"/>
      <sheetName val="Грузооборот"/>
      <sheetName val="Движение пр-ции"/>
      <sheetName val="план поступ."/>
      <sheetName val="св.вед."/>
      <sheetName val="Расшифровка по прочим"/>
      <sheetName val="Амортизация"/>
      <sheetName val="расчёт налогов"/>
      <sheetName val="платежи"/>
      <sheetName val="зарплата"/>
      <sheetName val="Сырье"/>
      <sheetName val="ОМТС"/>
      <sheetName val="ОГМ"/>
      <sheetName val="Оборудование"/>
      <sheetName val="ОГЭ"/>
      <sheetName val="ЖДЦ"/>
      <sheetName val="АТЦ"/>
      <sheetName val="ОПБиОТ"/>
      <sheetName val="ЛООС"/>
      <sheetName val="энергоресурсы"/>
      <sheetName val="ТехПД"/>
      <sheetName val="Связь"/>
      <sheetName val="АТП"/>
      <sheetName val="Услуги страхов."/>
      <sheetName val="ЦОП"/>
      <sheetName val="соц нужды"/>
      <sheetName val="СБ"/>
      <sheetName val="ОПК"/>
      <sheetName val="АХО"/>
      <sheetName val="Медпункт"/>
      <sheetName val="ПТО"/>
      <sheetName val="Консультац.услуги"/>
      <sheetName val="Юридическая служба"/>
      <sheetName val="Пом.Ген.директора"/>
      <sheetName val="Бюджет развития"/>
      <sheetName val="Финансирование кап влож"/>
      <sheetName val="БСС_2"/>
      <sheetName val="PPM91005"/>
      <sheetName val="направления"/>
      <sheetName val="Исходные"/>
      <sheetName val="Номенклатур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равочник техники и ОС"/>
    </sheetNames>
    <sheetDataSet>
      <sheetData sheetId="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форм"/>
    </sheetNames>
    <sheetDataSet>
      <sheetData sheetId="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одписи"/>
      <sheetName val="доход"/>
      <sheetName val="расход"/>
      <sheetName val="По рангам"/>
      <sheetName val="Критерии"/>
      <sheetName val="забаланс"/>
      <sheetName val="расход (5)"/>
      <sheetName val="Сильвинит"/>
      <sheetName val="РД-О проекте"/>
      <sheetName val="РД-Аудит раскрытий"/>
      <sheetName val="BS (RAS)"/>
      <sheetName val="Док+Исх"/>
      <sheetName val="3.ЗАТРАТЫ"/>
      <sheetName val="Метод остатка"/>
      <sheetName val="НФИк"/>
      <sheetName val="Промка"/>
      <sheetName val="Признак статьи"/>
      <sheetName val="Инвест.проекты"/>
      <sheetName val="_tmpData"/>
      <sheetName val="анализ"/>
      <sheetName val="Осн_данные"/>
    </sheetNames>
    <sheetDataSet>
      <sheetData sheetId="0">
        <row r="5">
          <cell r="A5" t="str">
            <v>А</v>
          </cell>
        </row>
      </sheetData>
      <sheetData sheetId="1"/>
      <sheetData sheetId="2" refreshError="1">
        <row r="5">
          <cell r="A5" t="str">
            <v>А</v>
          </cell>
          <cell r="B5" t="str">
            <v>Б</v>
          </cell>
          <cell r="C5" t="str">
            <v>В</v>
          </cell>
          <cell r="D5" t="str">
            <v>Г</v>
          </cell>
          <cell r="E5" t="str">
            <v>Д</v>
          </cell>
          <cell r="F5" t="str">
            <v>Е</v>
          </cell>
          <cell r="G5" t="str">
            <v>Ж</v>
          </cell>
          <cell r="H5" t="str">
            <v>З</v>
          </cell>
          <cell r="J5" t="str">
            <v>И</v>
          </cell>
          <cell r="K5" t="str">
            <v>К</v>
          </cell>
          <cell r="L5" t="str">
            <v>Л</v>
          </cell>
          <cell r="M5" t="str">
            <v>М</v>
          </cell>
          <cell r="N5" t="str">
            <v>Н</v>
          </cell>
          <cell r="O5" t="str">
            <v>О</v>
          </cell>
          <cell r="P5" t="str">
            <v>П</v>
          </cell>
          <cell r="Q5" t="str">
            <v>Р</v>
          </cell>
          <cell r="R5" t="str">
            <v>С</v>
          </cell>
          <cell r="S5" t="str">
            <v>Т</v>
          </cell>
          <cell r="T5" t="str">
            <v>У</v>
          </cell>
          <cell r="U5" t="str">
            <v>Ф</v>
          </cell>
          <cell r="V5" t="str">
            <v>Х</v>
          </cell>
          <cell r="W5" t="str">
            <v>Ц</v>
          </cell>
          <cell r="X5" t="str">
            <v>Ч</v>
          </cell>
          <cell r="Y5" t="str">
            <v>Ш</v>
          </cell>
          <cell r="AA5" t="str">
            <v>Щ</v>
          </cell>
          <cell r="AB5" t="str">
            <v>Ъ</v>
          </cell>
          <cell r="AC5" t="str">
            <v>Ы</v>
          </cell>
          <cell r="AD5" t="str">
            <v>Ь</v>
          </cell>
          <cell r="AE5" t="str">
            <v>Э</v>
          </cell>
          <cell r="AF5" t="str">
            <v>Ю</v>
          </cell>
          <cell r="AG5" t="str">
            <v>Я</v>
          </cell>
          <cell r="AH5" t="str">
            <v>АА</v>
          </cell>
          <cell r="AI5" t="str">
            <v>АБ</v>
          </cell>
          <cell r="AJ5" t="str">
            <v>АВ</v>
          </cell>
          <cell r="AK5" t="str">
            <v>АГ</v>
          </cell>
        </row>
        <row r="6">
          <cell r="A6" t="str">
            <v>1</v>
          </cell>
          <cell r="B6" t="str">
            <v>01</v>
          </cell>
          <cell r="C6" t="str">
            <v>100</v>
          </cell>
          <cell r="E6" t="str">
            <v>Апатит</v>
          </cell>
          <cell r="G6">
            <v>1</v>
          </cell>
          <cell r="H6" t="str">
            <v>ОМТС</v>
          </cell>
          <cell r="J6">
            <v>44100</v>
          </cell>
          <cell r="K6">
            <v>44100</v>
          </cell>
          <cell r="L6">
            <v>0</v>
          </cell>
          <cell r="M6">
            <v>44100</v>
          </cell>
          <cell r="N6">
            <v>44100</v>
          </cell>
          <cell r="P6">
            <v>0</v>
          </cell>
          <cell r="S6" t="e">
            <v>#REF!</v>
          </cell>
          <cell r="U6">
            <v>0</v>
          </cell>
          <cell r="V6">
            <v>0</v>
          </cell>
          <cell r="W6">
            <v>0</v>
          </cell>
          <cell r="X6">
            <v>0</v>
          </cell>
          <cell r="AB6">
            <v>0</v>
          </cell>
          <cell r="AE6" t="e">
            <v>#REF!</v>
          </cell>
          <cell r="AF6">
            <v>-44100</v>
          </cell>
          <cell r="AG6">
            <v>-44100</v>
          </cell>
          <cell r="AH6">
            <v>0</v>
          </cell>
          <cell r="AI6">
            <v>0</v>
          </cell>
          <cell r="AJ6">
            <v>0</v>
          </cell>
          <cell r="AK6" t="str">
            <v>x</v>
          </cell>
        </row>
        <row r="7">
          <cell r="C7" t="str">
            <v>100 Всего</v>
          </cell>
          <cell r="E7" t="str">
            <v>Апатит</v>
          </cell>
          <cell r="J7">
            <v>44100</v>
          </cell>
          <cell r="K7">
            <v>44100</v>
          </cell>
          <cell r="L7">
            <v>0</v>
          </cell>
          <cell r="M7">
            <v>44100</v>
          </cell>
          <cell r="N7">
            <v>44100</v>
          </cell>
          <cell r="O7">
            <v>0</v>
          </cell>
          <cell r="P7">
            <v>0</v>
          </cell>
          <cell r="Q7">
            <v>0</v>
          </cell>
          <cell r="R7">
            <v>0</v>
          </cell>
        </row>
        <row r="8">
          <cell r="A8" t="str">
            <v>1</v>
          </cell>
          <cell r="B8" t="str">
            <v>01</v>
          </cell>
          <cell r="C8" t="str">
            <v>200</v>
          </cell>
          <cell r="E8" t="str">
            <v xml:space="preserve">Шпат плавиковый </v>
          </cell>
          <cell r="G8">
            <v>1</v>
          </cell>
          <cell r="H8" t="str">
            <v>ОМТС</v>
          </cell>
          <cell r="J8">
            <v>8092</v>
          </cell>
          <cell r="K8">
            <v>8092</v>
          </cell>
          <cell r="L8">
            <v>0</v>
          </cell>
          <cell r="M8">
            <v>8092</v>
          </cell>
          <cell r="N8">
            <v>8092</v>
          </cell>
          <cell r="P8">
            <v>0</v>
          </cell>
          <cell r="S8" t="e">
            <v>#REF!</v>
          </cell>
          <cell r="U8">
            <v>0</v>
          </cell>
          <cell r="V8">
            <v>0</v>
          </cell>
          <cell r="W8">
            <v>0</v>
          </cell>
          <cell r="X8">
            <v>0</v>
          </cell>
          <cell r="AB8">
            <v>0</v>
          </cell>
          <cell r="AE8" t="e">
            <v>#REF!</v>
          </cell>
          <cell r="AF8">
            <v>-8092</v>
          </cell>
          <cell r="AG8">
            <v>-8092</v>
          </cell>
          <cell r="AH8">
            <v>0</v>
          </cell>
          <cell r="AI8">
            <v>0</v>
          </cell>
          <cell r="AJ8">
            <v>0</v>
          </cell>
          <cell r="AK8" t="str">
            <v>x</v>
          </cell>
        </row>
        <row r="9">
          <cell r="C9" t="str">
            <v>200 Всего</v>
          </cell>
          <cell r="E9" t="str">
            <v xml:space="preserve">Шпат плавиковый </v>
          </cell>
          <cell r="J9">
            <v>8092</v>
          </cell>
          <cell r="K9">
            <v>8092</v>
          </cell>
          <cell r="L9">
            <v>0</v>
          </cell>
          <cell r="M9">
            <v>8092</v>
          </cell>
          <cell r="N9">
            <v>8092</v>
          </cell>
          <cell r="O9">
            <v>0</v>
          </cell>
          <cell r="P9">
            <v>0</v>
          </cell>
          <cell r="Q9">
            <v>0</v>
          </cell>
          <cell r="R9">
            <v>0</v>
          </cell>
        </row>
        <row r="10">
          <cell r="A10" t="str">
            <v>1</v>
          </cell>
          <cell r="B10" t="str">
            <v>01</v>
          </cell>
          <cell r="C10" t="str">
            <v>300</v>
          </cell>
          <cell r="E10" t="str">
            <v xml:space="preserve">Соль поваренная </v>
          </cell>
          <cell r="G10">
            <v>1</v>
          </cell>
          <cell r="H10" t="str">
            <v>ОМТС</v>
          </cell>
          <cell r="J10">
            <v>4500</v>
          </cell>
          <cell r="K10">
            <v>4500</v>
          </cell>
          <cell r="L10">
            <v>0</v>
          </cell>
          <cell r="M10">
            <v>0</v>
          </cell>
          <cell r="P10">
            <v>4500</v>
          </cell>
          <cell r="Q10">
            <v>4500</v>
          </cell>
          <cell r="S10" t="e">
            <v>#REF!</v>
          </cell>
          <cell r="U10">
            <v>0</v>
          </cell>
          <cell r="V10">
            <v>0</v>
          </cell>
          <cell r="W10">
            <v>0</v>
          </cell>
          <cell r="X10">
            <v>0</v>
          </cell>
          <cell r="AB10">
            <v>0</v>
          </cell>
          <cell r="AE10" t="e">
            <v>#REF!</v>
          </cell>
          <cell r="AF10">
            <v>-4500</v>
          </cell>
          <cell r="AG10">
            <v>-4500</v>
          </cell>
          <cell r="AH10">
            <v>0</v>
          </cell>
          <cell r="AI10">
            <v>0</v>
          </cell>
          <cell r="AJ10">
            <v>0</v>
          </cell>
          <cell r="AK10" t="str">
            <v>x</v>
          </cell>
        </row>
        <row r="11">
          <cell r="C11" t="str">
            <v>300 Всего</v>
          </cell>
          <cell r="E11" t="str">
            <v xml:space="preserve">Соль поваренная </v>
          </cell>
          <cell r="J11">
            <v>4500</v>
          </cell>
          <cell r="K11">
            <v>4500</v>
          </cell>
          <cell r="L11">
            <v>0</v>
          </cell>
          <cell r="M11">
            <v>0</v>
          </cell>
          <cell r="N11">
            <v>0</v>
          </cell>
          <cell r="O11">
            <v>0</v>
          </cell>
          <cell r="P11">
            <v>4500</v>
          </cell>
          <cell r="Q11">
            <v>4500</v>
          </cell>
          <cell r="R11">
            <v>0</v>
          </cell>
        </row>
        <row r="12">
          <cell r="A12" t="str">
            <v>1</v>
          </cell>
          <cell r="B12" t="str">
            <v>01</v>
          </cell>
          <cell r="C12" t="str">
            <v>400</v>
          </cell>
          <cell r="E12" t="str">
            <v xml:space="preserve">Спирт </v>
          </cell>
          <cell r="G12">
            <v>1</v>
          </cell>
          <cell r="H12" t="str">
            <v>ОМТС</v>
          </cell>
          <cell r="J12">
            <v>10353</v>
          </cell>
          <cell r="K12">
            <v>10353</v>
          </cell>
          <cell r="L12">
            <v>0</v>
          </cell>
          <cell r="M12">
            <v>10353</v>
          </cell>
          <cell r="N12">
            <v>10353</v>
          </cell>
          <cell r="P12">
            <v>0</v>
          </cell>
          <cell r="S12" t="e">
            <v>#REF!</v>
          </cell>
          <cell r="U12">
            <v>0</v>
          </cell>
          <cell r="V12">
            <v>0</v>
          </cell>
          <cell r="W12">
            <v>0</v>
          </cell>
          <cell r="X12">
            <v>0</v>
          </cell>
          <cell r="AB12">
            <v>0</v>
          </cell>
          <cell r="AE12" t="e">
            <v>#REF!</v>
          </cell>
          <cell r="AF12">
            <v>-10353</v>
          </cell>
          <cell r="AG12">
            <v>-10353</v>
          </cell>
          <cell r="AH12">
            <v>0</v>
          </cell>
          <cell r="AI12">
            <v>0</v>
          </cell>
          <cell r="AJ12">
            <v>0</v>
          </cell>
          <cell r="AK12" t="str">
            <v>x</v>
          </cell>
        </row>
        <row r="13">
          <cell r="C13" t="str">
            <v>400 Всего</v>
          </cell>
          <cell r="E13" t="str">
            <v xml:space="preserve">Спирт </v>
          </cell>
          <cell r="J13">
            <v>10353</v>
          </cell>
          <cell r="K13">
            <v>10353</v>
          </cell>
          <cell r="L13">
            <v>0</v>
          </cell>
          <cell r="M13">
            <v>10353</v>
          </cell>
          <cell r="N13">
            <v>10353</v>
          </cell>
          <cell r="O13">
            <v>0</v>
          </cell>
          <cell r="P13">
            <v>0</v>
          </cell>
          <cell r="Q13">
            <v>0</v>
          </cell>
          <cell r="R13">
            <v>0</v>
          </cell>
        </row>
        <row r="14">
          <cell r="A14" t="str">
            <v>1</v>
          </cell>
          <cell r="B14" t="str">
            <v>01</v>
          </cell>
          <cell r="C14" t="str">
            <v>500</v>
          </cell>
          <cell r="D14" t="str">
            <v>501</v>
          </cell>
          <cell r="E14" t="str">
            <v>Олеум технический</v>
          </cell>
          <cell r="G14">
            <v>1</v>
          </cell>
          <cell r="H14" t="str">
            <v>ОМТС</v>
          </cell>
          <cell r="J14">
            <v>1824</v>
          </cell>
          <cell r="K14">
            <v>0</v>
          </cell>
          <cell r="L14">
            <v>1824</v>
          </cell>
          <cell r="M14">
            <v>1824</v>
          </cell>
          <cell r="O14">
            <v>1824</v>
          </cell>
          <cell r="P14">
            <v>0</v>
          </cell>
          <cell r="S14" t="e">
            <v>#REF!</v>
          </cell>
          <cell r="U14">
            <v>0</v>
          </cell>
          <cell r="V14">
            <v>0</v>
          </cell>
          <cell r="W14">
            <v>0</v>
          </cell>
          <cell r="X14">
            <v>0</v>
          </cell>
          <cell r="AB14">
            <v>0</v>
          </cell>
          <cell r="AE14" t="e">
            <v>#REF!</v>
          </cell>
          <cell r="AF14">
            <v>-1824</v>
          </cell>
          <cell r="AG14">
            <v>0</v>
          </cell>
          <cell r="AH14">
            <v>-1824</v>
          </cell>
          <cell r="AI14">
            <v>0</v>
          </cell>
          <cell r="AJ14" t="str">
            <v>x</v>
          </cell>
          <cell r="AK14">
            <v>0</v>
          </cell>
        </row>
        <row r="15">
          <cell r="A15" t="str">
            <v>1</v>
          </cell>
          <cell r="B15" t="str">
            <v>01</v>
          </cell>
          <cell r="C15" t="str">
            <v>500</v>
          </cell>
          <cell r="D15" t="str">
            <v>502</v>
          </cell>
          <cell r="E15" t="str">
            <v>Масло купоросное</v>
          </cell>
          <cell r="G15">
            <v>1</v>
          </cell>
          <cell r="H15" t="str">
            <v>ОМТС</v>
          </cell>
          <cell r="J15">
            <v>799</v>
          </cell>
          <cell r="K15">
            <v>0</v>
          </cell>
          <cell r="L15">
            <v>799</v>
          </cell>
          <cell r="M15">
            <v>799</v>
          </cell>
          <cell r="O15">
            <v>799</v>
          </cell>
          <cell r="P15">
            <v>0</v>
          </cell>
          <cell r="S15" t="e">
            <v>#REF!</v>
          </cell>
          <cell r="U15">
            <v>0</v>
          </cell>
          <cell r="V15">
            <v>0</v>
          </cell>
          <cell r="W15">
            <v>0</v>
          </cell>
          <cell r="X15">
            <v>0</v>
          </cell>
          <cell r="AB15">
            <v>0</v>
          </cell>
          <cell r="AE15" t="e">
            <v>#REF!</v>
          </cell>
          <cell r="AF15">
            <v>-799</v>
          </cell>
          <cell r="AG15">
            <v>0</v>
          </cell>
          <cell r="AH15">
            <v>-799</v>
          </cell>
          <cell r="AI15">
            <v>0</v>
          </cell>
          <cell r="AJ15" t="str">
            <v>x</v>
          </cell>
          <cell r="AK15">
            <v>0</v>
          </cell>
        </row>
        <row r="16">
          <cell r="C16" t="str">
            <v>500 Всего</v>
          </cell>
          <cell r="E16" t="str">
            <v>Олеум и масло купоросное</v>
          </cell>
          <cell r="J16">
            <v>2623</v>
          </cell>
          <cell r="K16">
            <v>0</v>
          </cell>
          <cell r="L16">
            <v>2623</v>
          </cell>
          <cell r="M16">
            <v>2623</v>
          </cell>
          <cell r="N16">
            <v>0</v>
          </cell>
          <cell r="O16">
            <v>2623</v>
          </cell>
          <cell r="P16">
            <v>0</v>
          </cell>
          <cell r="Q16">
            <v>0</v>
          </cell>
          <cell r="R16">
            <v>0</v>
          </cell>
        </row>
        <row r="17">
          <cell r="A17" t="str">
            <v>1</v>
          </cell>
          <cell r="B17" t="str">
            <v>01</v>
          </cell>
          <cell r="C17" t="str">
            <v>600</v>
          </cell>
          <cell r="E17" t="str">
            <v>Хлороформ</v>
          </cell>
          <cell r="G17">
            <v>1</v>
          </cell>
          <cell r="H17" t="str">
            <v>ОМТС</v>
          </cell>
          <cell r="J17">
            <v>0</v>
          </cell>
          <cell r="K17">
            <v>0</v>
          </cell>
          <cell r="L17">
            <v>0</v>
          </cell>
          <cell r="M17">
            <v>0</v>
          </cell>
          <cell r="P17">
            <v>0</v>
          </cell>
          <cell r="S17" t="e">
            <v>#REF!</v>
          </cell>
          <cell r="U17">
            <v>0</v>
          </cell>
          <cell r="V17">
            <v>0</v>
          </cell>
          <cell r="W17">
            <v>0</v>
          </cell>
          <cell r="X17">
            <v>0</v>
          </cell>
          <cell r="AB17">
            <v>0</v>
          </cell>
          <cell r="AE17" t="e">
            <v>#REF!</v>
          </cell>
          <cell r="AF17">
            <v>0</v>
          </cell>
          <cell r="AG17">
            <v>0</v>
          </cell>
          <cell r="AH17">
            <v>0</v>
          </cell>
          <cell r="AI17" t="str">
            <v>x</v>
          </cell>
          <cell r="AJ17" t="str">
            <v>x</v>
          </cell>
          <cell r="AK17" t="str">
            <v>x</v>
          </cell>
        </row>
        <row r="18">
          <cell r="C18" t="str">
            <v>600 Всего</v>
          </cell>
          <cell r="E18" t="str">
            <v>Хлороформ</v>
          </cell>
          <cell r="J18">
            <v>0</v>
          </cell>
          <cell r="K18">
            <v>0</v>
          </cell>
          <cell r="L18">
            <v>0</v>
          </cell>
          <cell r="M18">
            <v>0</v>
          </cell>
          <cell r="N18">
            <v>0</v>
          </cell>
          <cell r="O18">
            <v>0</v>
          </cell>
          <cell r="P18">
            <v>0</v>
          </cell>
          <cell r="Q18">
            <v>0</v>
          </cell>
          <cell r="R18">
            <v>0</v>
          </cell>
        </row>
        <row r="19">
          <cell r="A19" t="str">
            <v>1</v>
          </cell>
          <cell r="B19" t="str">
            <v>01</v>
          </cell>
          <cell r="C19" t="str">
            <v>700</v>
          </cell>
          <cell r="E19" t="str">
            <v xml:space="preserve">Фосфорная кислота </v>
          </cell>
          <cell r="G19">
            <v>1</v>
          </cell>
          <cell r="H19" t="str">
            <v>ОМТС</v>
          </cell>
          <cell r="J19">
            <v>0</v>
          </cell>
          <cell r="K19">
            <v>0</v>
          </cell>
          <cell r="L19">
            <v>0</v>
          </cell>
          <cell r="M19">
            <v>0</v>
          </cell>
          <cell r="P19">
            <v>0</v>
          </cell>
          <cell r="S19" t="e">
            <v>#REF!</v>
          </cell>
          <cell r="U19">
            <v>0</v>
          </cell>
          <cell r="V19">
            <v>0</v>
          </cell>
          <cell r="W19">
            <v>0</v>
          </cell>
          <cell r="X19">
            <v>0</v>
          </cell>
          <cell r="AB19">
            <v>0</v>
          </cell>
          <cell r="AE19" t="e">
            <v>#REF!</v>
          </cell>
          <cell r="AF19">
            <v>0</v>
          </cell>
          <cell r="AG19">
            <v>0</v>
          </cell>
          <cell r="AH19">
            <v>0</v>
          </cell>
          <cell r="AI19" t="str">
            <v>x</v>
          </cell>
          <cell r="AJ19" t="str">
            <v>x</v>
          </cell>
          <cell r="AK19" t="str">
            <v>x</v>
          </cell>
        </row>
        <row r="20">
          <cell r="C20" t="str">
            <v>700 Всего</v>
          </cell>
          <cell r="E20" t="str">
            <v xml:space="preserve">Фосфорная кислота </v>
          </cell>
          <cell r="J20">
            <v>0</v>
          </cell>
          <cell r="K20">
            <v>0</v>
          </cell>
          <cell r="L20">
            <v>0</v>
          </cell>
          <cell r="M20">
            <v>0</v>
          </cell>
          <cell r="N20">
            <v>0</v>
          </cell>
          <cell r="O20">
            <v>0</v>
          </cell>
          <cell r="P20">
            <v>0</v>
          </cell>
          <cell r="Q20">
            <v>0</v>
          </cell>
          <cell r="R20">
            <v>0</v>
          </cell>
        </row>
        <row r="21">
          <cell r="A21" t="str">
            <v>1</v>
          </cell>
          <cell r="B21" t="str">
            <v>01</v>
          </cell>
          <cell r="C21" t="str">
            <v>900</v>
          </cell>
          <cell r="D21" t="str">
            <v>901</v>
          </cell>
          <cell r="E21" t="str">
            <v xml:space="preserve">Карбамид </v>
          </cell>
          <cell r="G21">
            <v>1</v>
          </cell>
          <cell r="H21" t="str">
            <v>ОМТС</v>
          </cell>
          <cell r="J21">
            <v>175</v>
          </cell>
          <cell r="K21">
            <v>175</v>
          </cell>
          <cell r="L21">
            <v>0</v>
          </cell>
          <cell r="M21">
            <v>175</v>
          </cell>
          <cell r="N21">
            <v>175</v>
          </cell>
          <cell r="P21">
            <v>0</v>
          </cell>
          <cell r="S21" t="e">
            <v>#REF!</v>
          </cell>
          <cell r="U21">
            <v>0</v>
          </cell>
          <cell r="V21">
            <v>0</v>
          </cell>
          <cell r="W21">
            <v>0</v>
          </cell>
          <cell r="X21">
            <v>0</v>
          </cell>
          <cell r="AB21">
            <v>0</v>
          </cell>
          <cell r="AE21" t="e">
            <v>#REF!</v>
          </cell>
          <cell r="AF21">
            <v>-175</v>
          </cell>
          <cell r="AG21">
            <v>-175</v>
          </cell>
          <cell r="AH21">
            <v>0</v>
          </cell>
          <cell r="AI21">
            <v>0</v>
          </cell>
          <cell r="AJ21">
            <v>0</v>
          </cell>
          <cell r="AK21" t="str">
            <v>x</v>
          </cell>
        </row>
        <row r="22">
          <cell r="A22" t="str">
            <v>1</v>
          </cell>
          <cell r="B22" t="str">
            <v>01</v>
          </cell>
          <cell r="C22" t="str">
            <v>900</v>
          </cell>
          <cell r="D22" t="str">
            <v>902</v>
          </cell>
          <cell r="E22" t="str">
            <v>Магнезит</v>
          </cell>
          <cell r="G22">
            <v>1</v>
          </cell>
          <cell r="H22" t="str">
            <v>ОМТС</v>
          </cell>
          <cell r="J22">
            <v>728</v>
          </cell>
          <cell r="K22">
            <v>728</v>
          </cell>
          <cell r="L22">
            <v>0</v>
          </cell>
          <cell r="M22">
            <v>728</v>
          </cell>
          <cell r="N22">
            <v>728</v>
          </cell>
          <cell r="P22">
            <v>0</v>
          </cell>
          <cell r="S22" t="e">
            <v>#REF!</v>
          </cell>
          <cell r="U22">
            <v>0</v>
          </cell>
          <cell r="V22">
            <v>0</v>
          </cell>
          <cell r="W22">
            <v>0</v>
          </cell>
          <cell r="X22">
            <v>0</v>
          </cell>
          <cell r="AB22">
            <v>0</v>
          </cell>
          <cell r="AE22" t="e">
            <v>#REF!</v>
          </cell>
          <cell r="AF22">
            <v>-728</v>
          </cell>
          <cell r="AG22">
            <v>-728</v>
          </cell>
          <cell r="AH22">
            <v>0</v>
          </cell>
          <cell r="AI22">
            <v>0</v>
          </cell>
          <cell r="AJ22">
            <v>0</v>
          </cell>
          <cell r="AK22" t="str">
            <v>x</v>
          </cell>
        </row>
        <row r="23">
          <cell r="A23" t="str">
            <v>1</v>
          </cell>
          <cell r="B23" t="str">
            <v>01</v>
          </cell>
          <cell r="C23" t="str">
            <v>900</v>
          </cell>
          <cell r="D23" t="str">
            <v>903</v>
          </cell>
          <cell r="E23" t="str">
            <v>Эмульгатор ОП-7</v>
          </cell>
          <cell r="G23">
            <v>1</v>
          </cell>
          <cell r="H23" t="str">
            <v>ОМТС</v>
          </cell>
          <cell r="J23">
            <v>30</v>
          </cell>
          <cell r="K23">
            <v>30</v>
          </cell>
          <cell r="L23">
            <v>0</v>
          </cell>
          <cell r="M23">
            <v>30</v>
          </cell>
          <cell r="N23">
            <v>30</v>
          </cell>
          <cell r="P23">
            <v>0</v>
          </cell>
          <cell r="S23" t="e">
            <v>#REF!</v>
          </cell>
          <cell r="U23">
            <v>0</v>
          </cell>
          <cell r="V23">
            <v>0</v>
          </cell>
          <cell r="W23">
            <v>0</v>
          </cell>
          <cell r="X23">
            <v>0</v>
          </cell>
          <cell r="AB23">
            <v>0</v>
          </cell>
          <cell r="AE23" t="e">
            <v>#REF!</v>
          </cell>
          <cell r="AF23">
            <v>-30</v>
          </cell>
          <cell r="AG23">
            <v>-30</v>
          </cell>
          <cell r="AH23">
            <v>0</v>
          </cell>
          <cell r="AI23">
            <v>0</v>
          </cell>
          <cell r="AJ23">
            <v>0</v>
          </cell>
          <cell r="AK23" t="str">
            <v>x</v>
          </cell>
        </row>
        <row r="24">
          <cell r="A24" t="str">
            <v>1</v>
          </cell>
          <cell r="B24" t="str">
            <v>01</v>
          </cell>
          <cell r="C24" t="str">
            <v>900</v>
          </cell>
          <cell r="D24" t="str">
            <v>904</v>
          </cell>
          <cell r="E24" t="str">
            <v>Гидросульфат натрия</v>
          </cell>
          <cell r="G24">
            <v>1</v>
          </cell>
          <cell r="H24" t="str">
            <v>ОМТС</v>
          </cell>
          <cell r="J24">
            <v>88</v>
          </cell>
          <cell r="K24">
            <v>88</v>
          </cell>
          <cell r="L24">
            <v>0</v>
          </cell>
          <cell r="M24">
            <v>88</v>
          </cell>
          <cell r="N24">
            <v>88</v>
          </cell>
          <cell r="P24">
            <v>0</v>
          </cell>
          <cell r="S24" t="e">
            <v>#REF!</v>
          </cell>
          <cell r="U24">
            <v>0</v>
          </cell>
          <cell r="V24">
            <v>0</v>
          </cell>
          <cell r="W24">
            <v>0</v>
          </cell>
          <cell r="X24">
            <v>0</v>
          </cell>
          <cell r="AB24">
            <v>0</v>
          </cell>
          <cell r="AE24" t="e">
            <v>#REF!</v>
          </cell>
          <cell r="AF24">
            <v>-88</v>
          </cell>
          <cell r="AG24">
            <v>-88</v>
          </cell>
          <cell r="AH24">
            <v>0</v>
          </cell>
          <cell r="AI24">
            <v>0</v>
          </cell>
          <cell r="AJ24">
            <v>0</v>
          </cell>
          <cell r="AK24" t="str">
            <v>x</v>
          </cell>
        </row>
        <row r="25">
          <cell r="A25" t="str">
            <v>1</v>
          </cell>
          <cell r="B25" t="str">
            <v>01</v>
          </cell>
          <cell r="C25" t="str">
            <v>900</v>
          </cell>
          <cell r="D25" t="str">
            <v>905</v>
          </cell>
          <cell r="E25" t="str">
            <v>Цинковый порошок</v>
          </cell>
          <cell r="G25">
            <v>1</v>
          </cell>
          <cell r="H25" t="str">
            <v>ОМТС</v>
          </cell>
          <cell r="J25">
            <v>1458</v>
          </cell>
          <cell r="K25">
            <v>1458</v>
          </cell>
          <cell r="L25">
            <v>0</v>
          </cell>
          <cell r="M25">
            <v>1458</v>
          </cell>
          <cell r="N25">
            <v>1458</v>
          </cell>
          <cell r="P25">
            <v>0</v>
          </cell>
          <cell r="S25" t="e">
            <v>#REF!</v>
          </cell>
          <cell r="U25">
            <v>0</v>
          </cell>
          <cell r="V25">
            <v>0</v>
          </cell>
          <cell r="W25">
            <v>0</v>
          </cell>
          <cell r="X25">
            <v>0</v>
          </cell>
          <cell r="AB25">
            <v>0</v>
          </cell>
          <cell r="AE25" t="e">
            <v>#REF!</v>
          </cell>
          <cell r="AF25">
            <v>-1458</v>
          </cell>
          <cell r="AG25">
            <v>-1458</v>
          </cell>
          <cell r="AH25">
            <v>0</v>
          </cell>
          <cell r="AI25">
            <v>0</v>
          </cell>
          <cell r="AJ25">
            <v>0</v>
          </cell>
          <cell r="AK25" t="str">
            <v>x</v>
          </cell>
        </row>
        <row r="26">
          <cell r="A26" t="str">
            <v>1</v>
          </cell>
          <cell r="B26" t="str">
            <v>01</v>
          </cell>
          <cell r="C26" t="str">
            <v>900</v>
          </cell>
          <cell r="D26" t="str">
            <v>906</v>
          </cell>
          <cell r="E26" t="str">
            <v>Кокс</v>
          </cell>
          <cell r="G26">
            <v>1</v>
          </cell>
          <cell r="H26" t="str">
            <v>ОМТС</v>
          </cell>
          <cell r="J26">
            <v>100</v>
          </cell>
          <cell r="K26">
            <v>0</v>
          </cell>
          <cell r="L26">
            <v>100</v>
          </cell>
          <cell r="M26">
            <v>0</v>
          </cell>
          <cell r="P26">
            <v>100</v>
          </cell>
          <cell r="R26">
            <v>100</v>
          </cell>
          <cell r="S26" t="e">
            <v>#REF!</v>
          </cell>
          <cell r="U26">
            <v>0</v>
          </cell>
          <cell r="V26">
            <v>0</v>
          </cell>
          <cell r="W26">
            <v>0</v>
          </cell>
          <cell r="X26">
            <v>0</v>
          </cell>
          <cell r="AB26">
            <v>0</v>
          </cell>
          <cell r="AE26" t="e">
            <v>#REF!</v>
          </cell>
          <cell r="AF26">
            <v>-100</v>
          </cell>
          <cell r="AG26">
            <v>0</v>
          </cell>
          <cell r="AH26">
            <v>-100</v>
          </cell>
          <cell r="AI26">
            <v>0</v>
          </cell>
          <cell r="AJ26" t="str">
            <v>x</v>
          </cell>
          <cell r="AK26">
            <v>0</v>
          </cell>
        </row>
        <row r="27">
          <cell r="A27" t="str">
            <v>1</v>
          </cell>
          <cell r="B27" t="str">
            <v>01</v>
          </cell>
          <cell r="C27" t="str">
            <v>900</v>
          </cell>
          <cell r="D27" t="str">
            <v>909</v>
          </cell>
          <cell r="E27" t="str">
            <v>Винилиденхлорид</v>
          </cell>
          <cell r="G27">
            <v>1</v>
          </cell>
          <cell r="H27" t="str">
            <v>ОМТС</v>
          </cell>
          <cell r="J27">
            <v>2681</v>
          </cell>
          <cell r="K27">
            <v>2681</v>
          </cell>
          <cell r="L27">
            <v>0</v>
          </cell>
          <cell r="M27">
            <v>2681</v>
          </cell>
          <cell r="N27">
            <v>2681</v>
          </cell>
          <cell r="P27">
            <v>0</v>
          </cell>
          <cell r="S27" t="e">
            <v>#REF!</v>
          </cell>
          <cell r="U27">
            <v>0</v>
          </cell>
          <cell r="V27">
            <v>0</v>
          </cell>
          <cell r="W27">
            <v>0</v>
          </cell>
          <cell r="X27">
            <v>0</v>
          </cell>
          <cell r="AB27">
            <v>0</v>
          </cell>
          <cell r="AE27" t="e">
            <v>#REF!</v>
          </cell>
          <cell r="AF27">
            <v>-2681</v>
          </cell>
          <cell r="AG27">
            <v>-2681</v>
          </cell>
          <cell r="AH27">
            <v>0</v>
          </cell>
          <cell r="AI27">
            <v>0</v>
          </cell>
          <cell r="AJ27">
            <v>0</v>
          </cell>
          <cell r="AK27" t="str">
            <v>x</v>
          </cell>
        </row>
        <row r="28">
          <cell r="A28" t="str">
            <v>1</v>
          </cell>
          <cell r="B28" t="str">
            <v>01</v>
          </cell>
          <cell r="C28" t="str">
            <v>900</v>
          </cell>
          <cell r="D28" t="str">
            <v>910</v>
          </cell>
          <cell r="E28" t="str">
            <v>Азотная кислота 98%</v>
          </cell>
          <cell r="G28">
            <v>1</v>
          </cell>
          <cell r="H28" t="str">
            <v>ОМТС</v>
          </cell>
          <cell r="J28">
            <v>185</v>
          </cell>
          <cell r="K28">
            <v>78</v>
          </cell>
          <cell r="L28">
            <v>107</v>
          </cell>
          <cell r="M28">
            <v>185</v>
          </cell>
          <cell r="N28">
            <v>78</v>
          </cell>
          <cell r="O28">
            <v>107</v>
          </cell>
          <cell r="P28">
            <v>0</v>
          </cell>
          <cell r="S28" t="e">
            <v>#REF!</v>
          </cell>
          <cell r="U28">
            <v>0</v>
          </cell>
          <cell r="V28">
            <v>0</v>
          </cell>
          <cell r="W28">
            <v>0</v>
          </cell>
          <cell r="X28">
            <v>0</v>
          </cell>
          <cell r="AB28">
            <v>0</v>
          </cell>
          <cell r="AE28" t="e">
            <v>#REF!</v>
          </cell>
          <cell r="AF28">
            <v>-185</v>
          </cell>
          <cell r="AG28">
            <v>-78</v>
          </cell>
          <cell r="AH28">
            <v>-107</v>
          </cell>
          <cell r="AI28">
            <v>0</v>
          </cell>
          <cell r="AJ28">
            <v>0</v>
          </cell>
          <cell r="AK28">
            <v>0</v>
          </cell>
        </row>
        <row r="29">
          <cell r="A29" t="str">
            <v>1</v>
          </cell>
          <cell r="B29" t="str">
            <v>01</v>
          </cell>
          <cell r="C29" t="str">
            <v>900</v>
          </cell>
          <cell r="D29" t="str">
            <v>911</v>
          </cell>
          <cell r="E29" t="str">
            <v>Перхлорэтилен</v>
          </cell>
          <cell r="G29">
            <v>1</v>
          </cell>
          <cell r="H29" t="str">
            <v>ОМТС</v>
          </cell>
          <cell r="J29">
            <v>0</v>
          </cell>
          <cell r="K29">
            <v>0</v>
          </cell>
          <cell r="L29">
            <v>0</v>
          </cell>
          <cell r="M29">
            <v>0</v>
          </cell>
          <cell r="P29">
            <v>0</v>
          </cell>
          <cell r="S29" t="e">
            <v>#REF!</v>
          </cell>
          <cell r="U29">
            <v>0</v>
          </cell>
          <cell r="V29">
            <v>0</v>
          </cell>
          <cell r="W29">
            <v>0</v>
          </cell>
          <cell r="X29">
            <v>0</v>
          </cell>
          <cell r="AB29">
            <v>0</v>
          </cell>
          <cell r="AE29" t="e">
            <v>#REF!</v>
          </cell>
          <cell r="AF29">
            <v>0</v>
          </cell>
          <cell r="AG29">
            <v>0</v>
          </cell>
          <cell r="AH29">
            <v>0</v>
          </cell>
          <cell r="AI29" t="str">
            <v>x</v>
          </cell>
          <cell r="AJ29" t="str">
            <v>x</v>
          </cell>
          <cell r="AK29" t="str">
            <v>x</v>
          </cell>
        </row>
        <row r="30">
          <cell r="A30" t="str">
            <v>1</v>
          </cell>
          <cell r="B30" t="str">
            <v>01</v>
          </cell>
          <cell r="C30" t="str">
            <v>900</v>
          </cell>
          <cell r="D30" t="str">
            <v>912</v>
          </cell>
          <cell r="E30" t="str">
            <v>Сода кальцинированная</v>
          </cell>
          <cell r="G30">
            <v>1</v>
          </cell>
          <cell r="H30" t="str">
            <v>ОМТС</v>
          </cell>
          <cell r="J30">
            <v>600</v>
          </cell>
          <cell r="K30">
            <v>600</v>
          </cell>
          <cell r="L30">
            <v>0</v>
          </cell>
          <cell r="M30">
            <v>600</v>
          </cell>
          <cell r="N30">
            <v>600</v>
          </cell>
          <cell r="P30">
            <v>0</v>
          </cell>
          <cell r="S30" t="e">
            <v>#REF!</v>
          </cell>
          <cell r="U30">
            <v>0</v>
          </cell>
          <cell r="V30">
            <v>0</v>
          </cell>
          <cell r="W30">
            <v>0</v>
          </cell>
          <cell r="X30">
            <v>0</v>
          </cell>
          <cell r="AB30">
            <v>0</v>
          </cell>
          <cell r="AE30" t="e">
            <v>#REF!</v>
          </cell>
          <cell r="AF30">
            <v>-600</v>
          </cell>
          <cell r="AG30">
            <v>-600</v>
          </cell>
          <cell r="AH30">
            <v>0</v>
          </cell>
          <cell r="AI30">
            <v>0</v>
          </cell>
          <cell r="AJ30">
            <v>0</v>
          </cell>
          <cell r="AK30" t="str">
            <v>x</v>
          </cell>
        </row>
        <row r="31">
          <cell r="A31" t="str">
            <v>1</v>
          </cell>
          <cell r="B31" t="str">
            <v>01</v>
          </cell>
          <cell r="C31" t="str">
            <v>900</v>
          </cell>
          <cell r="D31" t="str">
            <v>999</v>
          </cell>
          <cell r="E31" t="str">
            <v>Железный купорос</v>
          </cell>
          <cell r="G31">
            <v>1</v>
          </cell>
          <cell r="H31" t="str">
            <v>ОМТС</v>
          </cell>
          <cell r="J31">
            <v>32</v>
          </cell>
          <cell r="K31">
            <v>32</v>
          </cell>
          <cell r="L31">
            <v>0</v>
          </cell>
          <cell r="M31">
            <v>32</v>
          </cell>
          <cell r="N31">
            <v>32</v>
          </cell>
          <cell r="P31">
            <v>0</v>
          </cell>
          <cell r="S31" t="e">
            <v>#REF!</v>
          </cell>
          <cell r="U31">
            <v>0</v>
          </cell>
          <cell r="V31">
            <v>0</v>
          </cell>
          <cell r="W31">
            <v>0</v>
          </cell>
          <cell r="X31">
            <v>0</v>
          </cell>
          <cell r="AB31">
            <v>0</v>
          </cell>
          <cell r="AE31" t="e">
            <v>#REF!</v>
          </cell>
          <cell r="AF31">
            <v>-32</v>
          </cell>
          <cell r="AG31">
            <v>-32</v>
          </cell>
          <cell r="AH31">
            <v>0</v>
          </cell>
          <cell r="AI31">
            <v>0</v>
          </cell>
          <cell r="AJ31">
            <v>0</v>
          </cell>
          <cell r="AK31" t="str">
            <v>x</v>
          </cell>
        </row>
        <row r="32">
          <cell r="C32" t="str">
            <v>900 Всего</v>
          </cell>
          <cell r="E32" t="str">
            <v>Прочее химическое сырье</v>
          </cell>
          <cell r="J32">
            <v>6077</v>
          </cell>
          <cell r="K32">
            <v>5870</v>
          </cell>
          <cell r="L32">
            <v>207</v>
          </cell>
          <cell r="M32">
            <v>5977</v>
          </cell>
          <cell r="N32">
            <v>5870</v>
          </cell>
          <cell r="O32">
            <v>107</v>
          </cell>
          <cell r="P32">
            <v>100</v>
          </cell>
          <cell r="Q32">
            <v>0</v>
          </cell>
          <cell r="R32">
            <v>100</v>
          </cell>
        </row>
        <row r="33">
          <cell r="B33" t="str">
            <v>01 Всего</v>
          </cell>
          <cell r="E33" t="str">
            <v>Химическое сырье всего</v>
          </cell>
          <cell r="J33">
            <v>75745</v>
          </cell>
          <cell r="K33">
            <v>72915</v>
          </cell>
          <cell r="L33">
            <v>2830</v>
          </cell>
          <cell r="M33">
            <v>71145</v>
          </cell>
          <cell r="N33">
            <v>68415</v>
          </cell>
          <cell r="O33">
            <v>2730</v>
          </cell>
          <cell r="P33">
            <v>4600</v>
          </cell>
          <cell r="Q33">
            <v>4500</v>
          </cell>
          <cell r="R33">
            <v>100</v>
          </cell>
        </row>
        <row r="34">
          <cell r="A34" t="str">
            <v>1</v>
          </cell>
          <cell r="B34" t="str">
            <v>02</v>
          </cell>
          <cell r="C34" t="str">
            <v>100</v>
          </cell>
          <cell r="D34" t="str">
            <v>103</v>
          </cell>
          <cell r="E34" t="str">
            <v>Ионообм.смолы крупные</v>
          </cell>
          <cell r="G34">
            <v>1</v>
          </cell>
          <cell r="H34" t="str">
            <v>ОМТС</v>
          </cell>
          <cell r="J34">
            <v>4783</v>
          </cell>
          <cell r="K34">
            <v>2172</v>
          </cell>
          <cell r="L34">
            <v>2611</v>
          </cell>
          <cell r="M34">
            <v>2172</v>
          </cell>
          <cell r="N34">
            <v>2172</v>
          </cell>
          <cell r="P34">
            <v>2611</v>
          </cell>
          <cell r="R34">
            <v>2611</v>
          </cell>
          <cell r="S34" t="e">
            <v>#REF!</v>
          </cell>
          <cell r="U34">
            <v>0</v>
          </cell>
          <cell r="V34">
            <v>0</v>
          </cell>
          <cell r="W34">
            <v>0</v>
          </cell>
          <cell r="X34">
            <v>0</v>
          </cell>
          <cell r="AB34">
            <v>0</v>
          </cell>
          <cell r="AE34" t="e">
            <v>#REF!</v>
          </cell>
          <cell r="AF34">
            <v>-4783</v>
          </cell>
          <cell r="AG34">
            <v>-2172</v>
          </cell>
          <cell r="AH34">
            <v>-2611</v>
          </cell>
          <cell r="AI34">
            <v>0</v>
          </cell>
          <cell r="AJ34">
            <v>0</v>
          </cell>
          <cell r="AK34">
            <v>0</v>
          </cell>
        </row>
        <row r="35">
          <cell r="C35" t="str">
            <v>100 Всего</v>
          </cell>
          <cell r="E35" t="str">
            <v>Ионообменные смолы</v>
          </cell>
          <cell r="J35">
            <v>4783</v>
          </cell>
          <cell r="K35">
            <v>2172</v>
          </cell>
          <cell r="L35">
            <v>2611</v>
          </cell>
          <cell r="M35">
            <v>2172</v>
          </cell>
          <cell r="N35">
            <v>2172</v>
          </cell>
          <cell r="O35">
            <v>0</v>
          </cell>
          <cell r="P35">
            <v>2611</v>
          </cell>
          <cell r="Q35">
            <v>0</v>
          </cell>
          <cell r="R35">
            <v>2611</v>
          </cell>
        </row>
        <row r="36">
          <cell r="A36" t="str">
            <v>1</v>
          </cell>
          <cell r="B36" t="str">
            <v>02</v>
          </cell>
          <cell r="C36" t="str">
            <v>200</v>
          </cell>
          <cell r="D36" t="str">
            <v>201</v>
          </cell>
          <cell r="E36" t="str">
            <v>Катализаторы, содержащие ДМ</v>
          </cell>
          <cell r="G36">
            <v>1</v>
          </cell>
          <cell r="H36" t="str">
            <v>ОМТС</v>
          </cell>
          <cell r="J36">
            <v>4800</v>
          </cell>
          <cell r="K36">
            <v>4800</v>
          </cell>
          <cell r="L36">
            <v>0</v>
          </cell>
          <cell r="M36">
            <v>4800</v>
          </cell>
          <cell r="N36">
            <v>4800</v>
          </cell>
          <cell r="P36">
            <v>0</v>
          </cell>
          <cell r="S36" t="e">
            <v>#REF!</v>
          </cell>
          <cell r="U36">
            <v>0</v>
          </cell>
          <cell r="V36">
            <v>0</v>
          </cell>
          <cell r="W36">
            <v>0</v>
          </cell>
          <cell r="X36">
            <v>0</v>
          </cell>
          <cell r="AB36">
            <v>0</v>
          </cell>
          <cell r="AE36" t="e">
            <v>#REF!</v>
          </cell>
          <cell r="AF36">
            <v>-4800</v>
          </cell>
          <cell r="AG36">
            <v>-4800</v>
          </cell>
          <cell r="AH36">
            <v>0</v>
          </cell>
          <cell r="AI36">
            <v>0</v>
          </cell>
          <cell r="AJ36">
            <v>0</v>
          </cell>
          <cell r="AK36" t="str">
            <v>x</v>
          </cell>
        </row>
        <row r="37">
          <cell r="A37" t="str">
            <v>1</v>
          </cell>
          <cell r="B37" t="str">
            <v>02</v>
          </cell>
          <cell r="C37" t="str">
            <v>200</v>
          </cell>
          <cell r="D37" t="str">
            <v>202</v>
          </cell>
          <cell r="E37" t="str">
            <v>Катализаторы, не содержащие ДМ</v>
          </cell>
          <cell r="G37">
            <v>1</v>
          </cell>
          <cell r="H37" t="str">
            <v>ОМТС</v>
          </cell>
          <cell r="J37">
            <v>1360</v>
          </cell>
          <cell r="K37">
            <v>1360</v>
          </cell>
          <cell r="L37">
            <v>0</v>
          </cell>
          <cell r="M37">
            <v>1360</v>
          </cell>
          <cell r="N37">
            <v>1360</v>
          </cell>
          <cell r="P37">
            <v>0</v>
          </cell>
          <cell r="S37" t="e">
            <v>#REF!</v>
          </cell>
          <cell r="U37">
            <v>0</v>
          </cell>
          <cell r="V37">
            <v>0</v>
          </cell>
          <cell r="W37">
            <v>0</v>
          </cell>
          <cell r="X37">
            <v>0</v>
          </cell>
          <cell r="AB37">
            <v>0</v>
          </cell>
          <cell r="AE37" t="e">
            <v>#REF!</v>
          </cell>
          <cell r="AF37">
            <v>-1360</v>
          </cell>
          <cell r="AG37">
            <v>-1360</v>
          </cell>
          <cell r="AH37">
            <v>0</v>
          </cell>
          <cell r="AI37">
            <v>0</v>
          </cell>
          <cell r="AJ37">
            <v>0</v>
          </cell>
          <cell r="AK37" t="str">
            <v>x</v>
          </cell>
        </row>
        <row r="38">
          <cell r="C38" t="str">
            <v>200 Всего</v>
          </cell>
          <cell r="E38" t="str">
            <v>Катализаторы</v>
          </cell>
          <cell r="J38">
            <v>6160</v>
          </cell>
          <cell r="K38">
            <v>6160</v>
          </cell>
          <cell r="L38">
            <v>0</v>
          </cell>
          <cell r="M38">
            <v>6160</v>
          </cell>
          <cell r="N38">
            <v>6160</v>
          </cell>
          <cell r="O38">
            <v>0</v>
          </cell>
          <cell r="P38">
            <v>0</v>
          </cell>
          <cell r="Q38">
            <v>0</v>
          </cell>
          <cell r="R38">
            <v>0</v>
          </cell>
        </row>
        <row r="39">
          <cell r="A39" t="str">
            <v>1</v>
          </cell>
          <cell r="B39" t="str">
            <v>02</v>
          </cell>
          <cell r="C39" t="str">
            <v>300</v>
          </cell>
          <cell r="E39" t="str">
            <v xml:space="preserve">Драгметаллы </v>
          </cell>
          <cell r="G39">
            <v>1</v>
          </cell>
          <cell r="H39" t="str">
            <v>ОМТС</v>
          </cell>
          <cell r="J39">
            <v>14000</v>
          </cell>
          <cell r="K39">
            <v>14000</v>
          </cell>
          <cell r="L39">
            <v>0</v>
          </cell>
          <cell r="M39">
            <v>14000</v>
          </cell>
          <cell r="N39">
            <v>14000</v>
          </cell>
          <cell r="P39">
            <v>0</v>
          </cell>
          <cell r="S39" t="e">
            <v>#REF!</v>
          </cell>
          <cell r="U39">
            <v>0</v>
          </cell>
          <cell r="V39">
            <v>0</v>
          </cell>
          <cell r="W39">
            <v>0</v>
          </cell>
          <cell r="X39">
            <v>0</v>
          </cell>
          <cell r="AB39">
            <v>0</v>
          </cell>
          <cell r="AE39" t="e">
            <v>#REF!</v>
          </cell>
          <cell r="AF39">
            <v>-14000</v>
          </cell>
          <cell r="AG39">
            <v>-14000</v>
          </cell>
          <cell r="AH39">
            <v>0</v>
          </cell>
          <cell r="AI39">
            <v>0</v>
          </cell>
          <cell r="AJ39">
            <v>0</v>
          </cell>
          <cell r="AK39" t="str">
            <v>x</v>
          </cell>
        </row>
        <row r="40">
          <cell r="C40" t="str">
            <v>300 Всего</v>
          </cell>
          <cell r="E40" t="str">
            <v xml:space="preserve">Драгметаллы </v>
          </cell>
          <cell r="J40">
            <v>14000</v>
          </cell>
          <cell r="K40">
            <v>14000</v>
          </cell>
          <cell r="L40">
            <v>0</v>
          </cell>
          <cell r="M40">
            <v>14000</v>
          </cell>
          <cell r="N40">
            <v>14000</v>
          </cell>
          <cell r="O40">
            <v>0</v>
          </cell>
          <cell r="P40">
            <v>0</v>
          </cell>
          <cell r="Q40">
            <v>0</v>
          </cell>
          <cell r="R40">
            <v>0</v>
          </cell>
        </row>
        <row r="41">
          <cell r="A41" t="str">
            <v>1</v>
          </cell>
          <cell r="B41" t="str">
            <v>02</v>
          </cell>
          <cell r="C41" t="str">
            <v>400</v>
          </cell>
          <cell r="E41" t="str">
            <v>Аноды</v>
          </cell>
          <cell r="G41">
            <v>1</v>
          </cell>
          <cell r="H41" t="str">
            <v>ОМТС</v>
          </cell>
          <cell r="J41">
            <v>2200</v>
          </cell>
          <cell r="K41">
            <v>2200</v>
          </cell>
          <cell r="L41">
            <v>0</v>
          </cell>
          <cell r="M41">
            <v>2200</v>
          </cell>
          <cell r="N41">
            <v>2200</v>
          </cell>
          <cell r="P41">
            <v>0</v>
          </cell>
          <cell r="S41" t="e">
            <v>#REF!</v>
          </cell>
          <cell r="U41">
            <v>0</v>
          </cell>
          <cell r="V41">
            <v>0</v>
          </cell>
          <cell r="W41">
            <v>0</v>
          </cell>
          <cell r="X41">
            <v>0</v>
          </cell>
          <cell r="AB41">
            <v>0</v>
          </cell>
          <cell r="AE41" t="e">
            <v>#REF!</v>
          </cell>
          <cell r="AF41">
            <v>-2200</v>
          </cell>
          <cell r="AG41">
            <v>-2200</v>
          </cell>
          <cell r="AH41">
            <v>0</v>
          </cell>
          <cell r="AI41">
            <v>0</v>
          </cell>
          <cell r="AJ41">
            <v>0</v>
          </cell>
          <cell r="AK41" t="str">
            <v>x</v>
          </cell>
        </row>
        <row r="42">
          <cell r="C42" t="str">
            <v>400 Всего</v>
          </cell>
          <cell r="E42" t="str">
            <v>Аноды</v>
          </cell>
          <cell r="J42">
            <v>2200</v>
          </cell>
          <cell r="K42">
            <v>2200</v>
          </cell>
          <cell r="L42">
            <v>0</v>
          </cell>
          <cell r="M42">
            <v>2200</v>
          </cell>
          <cell r="N42">
            <v>2200</v>
          </cell>
          <cell r="O42">
            <v>0</v>
          </cell>
          <cell r="P42">
            <v>0</v>
          </cell>
          <cell r="Q42">
            <v>0</v>
          </cell>
          <cell r="R42">
            <v>0</v>
          </cell>
        </row>
        <row r="43">
          <cell r="A43" t="str">
            <v>1</v>
          </cell>
          <cell r="B43" t="str">
            <v>02</v>
          </cell>
          <cell r="C43" t="str">
            <v>500</v>
          </cell>
          <cell r="D43" t="str">
            <v>501</v>
          </cell>
          <cell r="E43" t="str">
            <v>Мешки п/пропиленовые</v>
          </cell>
          <cell r="G43">
            <v>1</v>
          </cell>
          <cell r="H43" t="str">
            <v>ОМТС</v>
          </cell>
          <cell r="J43">
            <v>2640</v>
          </cell>
          <cell r="K43">
            <v>2640</v>
          </cell>
          <cell r="L43">
            <v>0</v>
          </cell>
          <cell r="M43">
            <v>2640</v>
          </cell>
          <cell r="N43">
            <v>2640</v>
          </cell>
          <cell r="P43">
            <v>0</v>
          </cell>
          <cell r="S43" t="e">
            <v>#REF!</v>
          </cell>
          <cell r="U43">
            <v>0</v>
          </cell>
          <cell r="V43">
            <v>0</v>
          </cell>
          <cell r="W43">
            <v>0</v>
          </cell>
          <cell r="X43">
            <v>0</v>
          </cell>
          <cell r="AB43">
            <v>0</v>
          </cell>
          <cell r="AE43" t="e">
            <v>#REF!</v>
          </cell>
          <cell r="AF43">
            <v>-2640</v>
          </cell>
          <cell r="AG43">
            <v>-2640</v>
          </cell>
          <cell r="AH43">
            <v>0</v>
          </cell>
          <cell r="AI43">
            <v>0</v>
          </cell>
          <cell r="AJ43">
            <v>0</v>
          </cell>
          <cell r="AK43" t="str">
            <v>x</v>
          </cell>
        </row>
        <row r="44">
          <cell r="A44" t="str">
            <v>1</v>
          </cell>
          <cell r="B44" t="str">
            <v>02</v>
          </cell>
          <cell r="C44" t="str">
            <v>500</v>
          </cell>
          <cell r="D44" t="str">
            <v>502</v>
          </cell>
          <cell r="E44" t="str">
            <v xml:space="preserve">Мешки п/этиленовые </v>
          </cell>
          <cell r="G44">
            <v>1</v>
          </cell>
          <cell r="H44" t="str">
            <v>ОМТС</v>
          </cell>
          <cell r="J44">
            <v>371</v>
          </cell>
          <cell r="K44">
            <v>371</v>
          </cell>
          <cell r="L44">
            <v>0</v>
          </cell>
          <cell r="M44">
            <v>371</v>
          </cell>
          <cell r="N44">
            <v>371</v>
          </cell>
          <cell r="P44">
            <v>0</v>
          </cell>
          <cell r="S44" t="e">
            <v>#REF!</v>
          </cell>
          <cell r="U44">
            <v>0</v>
          </cell>
          <cell r="V44">
            <v>0</v>
          </cell>
          <cell r="W44">
            <v>0</v>
          </cell>
          <cell r="X44">
            <v>0</v>
          </cell>
          <cell r="AB44">
            <v>0</v>
          </cell>
          <cell r="AE44" t="e">
            <v>#REF!</v>
          </cell>
          <cell r="AF44">
            <v>-371</v>
          </cell>
          <cell r="AG44">
            <v>-371</v>
          </cell>
          <cell r="AH44">
            <v>0</v>
          </cell>
          <cell r="AI44">
            <v>0</v>
          </cell>
          <cell r="AJ44">
            <v>0</v>
          </cell>
          <cell r="AK44" t="str">
            <v>x</v>
          </cell>
        </row>
        <row r="45">
          <cell r="A45" t="str">
            <v>1</v>
          </cell>
          <cell r="B45" t="str">
            <v>02</v>
          </cell>
          <cell r="C45" t="str">
            <v>500</v>
          </cell>
          <cell r="D45" t="str">
            <v>503</v>
          </cell>
          <cell r="E45" t="str">
            <v>Мешки бумажные</v>
          </cell>
          <cell r="G45">
            <v>1</v>
          </cell>
          <cell r="H45" t="str">
            <v>ОМТС</v>
          </cell>
          <cell r="J45">
            <v>462</v>
          </cell>
          <cell r="K45">
            <v>462</v>
          </cell>
          <cell r="L45">
            <v>0</v>
          </cell>
          <cell r="M45">
            <v>462</v>
          </cell>
          <cell r="N45">
            <v>462</v>
          </cell>
          <cell r="P45">
            <v>0</v>
          </cell>
          <cell r="S45" t="e">
            <v>#REF!</v>
          </cell>
          <cell r="U45">
            <v>0</v>
          </cell>
          <cell r="V45">
            <v>0</v>
          </cell>
          <cell r="W45">
            <v>0</v>
          </cell>
          <cell r="X45">
            <v>0</v>
          </cell>
          <cell r="AB45">
            <v>0</v>
          </cell>
          <cell r="AE45" t="e">
            <v>#REF!</v>
          </cell>
          <cell r="AF45">
            <v>-462</v>
          </cell>
          <cell r="AG45">
            <v>-462</v>
          </cell>
          <cell r="AH45">
            <v>0</v>
          </cell>
          <cell r="AI45">
            <v>0</v>
          </cell>
          <cell r="AJ45">
            <v>0</v>
          </cell>
          <cell r="AK45" t="str">
            <v>x</v>
          </cell>
        </row>
        <row r="46">
          <cell r="A46" t="str">
            <v>1</v>
          </cell>
          <cell r="B46" t="str">
            <v>02</v>
          </cell>
          <cell r="C46" t="str">
            <v>500</v>
          </cell>
          <cell r="D46" t="str">
            <v>504</v>
          </cell>
          <cell r="E46" t="str">
            <v>МКР на 1 тн</v>
          </cell>
          <cell r="G46">
            <v>1</v>
          </cell>
          <cell r="H46" t="str">
            <v>ОМТС</v>
          </cell>
          <cell r="J46">
            <v>347</v>
          </cell>
          <cell r="K46">
            <v>347</v>
          </cell>
          <cell r="L46">
            <v>0</v>
          </cell>
          <cell r="M46">
            <v>347</v>
          </cell>
          <cell r="N46">
            <v>347</v>
          </cell>
          <cell r="P46">
            <v>0</v>
          </cell>
          <cell r="S46" t="e">
            <v>#REF!</v>
          </cell>
          <cell r="U46">
            <v>0</v>
          </cell>
          <cell r="V46">
            <v>0</v>
          </cell>
          <cell r="W46">
            <v>0</v>
          </cell>
          <cell r="X46">
            <v>0</v>
          </cell>
          <cell r="AB46">
            <v>0</v>
          </cell>
          <cell r="AE46" t="e">
            <v>#REF!</v>
          </cell>
          <cell r="AF46">
            <v>-347</v>
          </cell>
          <cell r="AG46">
            <v>-347</v>
          </cell>
          <cell r="AH46">
            <v>0</v>
          </cell>
          <cell r="AI46">
            <v>0</v>
          </cell>
          <cell r="AJ46">
            <v>0</v>
          </cell>
          <cell r="AK46" t="str">
            <v>x</v>
          </cell>
        </row>
        <row r="47">
          <cell r="A47" t="str">
            <v>1</v>
          </cell>
          <cell r="B47" t="str">
            <v>02</v>
          </cell>
          <cell r="C47" t="str">
            <v>500</v>
          </cell>
          <cell r="D47" t="str">
            <v>505</v>
          </cell>
          <cell r="E47" t="str">
            <v>Барабаны</v>
          </cell>
          <cell r="G47">
            <v>1</v>
          </cell>
          <cell r="H47" t="str">
            <v>ОМТС</v>
          </cell>
          <cell r="J47">
            <v>240</v>
          </cell>
          <cell r="K47">
            <v>240</v>
          </cell>
          <cell r="L47">
            <v>0</v>
          </cell>
          <cell r="M47">
            <v>240</v>
          </cell>
          <cell r="N47">
            <v>240</v>
          </cell>
          <cell r="P47">
            <v>0</v>
          </cell>
          <cell r="S47" t="e">
            <v>#REF!</v>
          </cell>
          <cell r="U47">
            <v>0</v>
          </cell>
          <cell r="V47">
            <v>0</v>
          </cell>
          <cell r="W47">
            <v>0</v>
          </cell>
          <cell r="X47">
            <v>0</v>
          </cell>
          <cell r="AB47">
            <v>0</v>
          </cell>
          <cell r="AE47" t="e">
            <v>#REF!</v>
          </cell>
          <cell r="AF47">
            <v>-240</v>
          </cell>
          <cell r="AG47">
            <v>-240</v>
          </cell>
          <cell r="AH47">
            <v>0</v>
          </cell>
          <cell r="AI47">
            <v>0</v>
          </cell>
          <cell r="AJ47">
            <v>0</v>
          </cell>
          <cell r="AK47" t="str">
            <v>x</v>
          </cell>
        </row>
        <row r="48">
          <cell r="A48" t="str">
            <v>1</v>
          </cell>
          <cell r="B48" t="str">
            <v>02</v>
          </cell>
          <cell r="C48" t="str">
            <v>500</v>
          </cell>
          <cell r="D48" t="str">
            <v>506</v>
          </cell>
          <cell r="E48" t="str">
            <v>Коробки, гофроящики</v>
          </cell>
          <cell r="G48">
            <v>1</v>
          </cell>
          <cell r="H48" t="str">
            <v>ОМТС</v>
          </cell>
          <cell r="J48">
            <v>220</v>
          </cell>
          <cell r="K48">
            <v>220</v>
          </cell>
          <cell r="L48">
            <v>0</v>
          </cell>
          <cell r="M48">
            <v>220</v>
          </cell>
          <cell r="N48">
            <v>220</v>
          </cell>
          <cell r="P48">
            <v>0</v>
          </cell>
          <cell r="S48" t="e">
            <v>#REF!</v>
          </cell>
          <cell r="U48">
            <v>0</v>
          </cell>
          <cell r="V48">
            <v>0</v>
          </cell>
          <cell r="W48">
            <v>0</v>
          </cell>
          <cell r="X48">
            <v>0</v>
          </cell>
          <cell r="AB48">
            <v>0</v>
          </cell>
          <cell r="AE48" t="e">
            <v>#REF!</v>
          </cell>
          <cell r="AF48">
            <v>-220</v>
          </cell>
          <cell r="AG48">
            <v>-220</v>
          </cell>
          <cell r="AH48">
            <v>0</v>
          </cell>
          <cell r="AI48">
            <v>0</v>
          </cell>
          <cell r="AJ48">
            <v>0</v>
          </cell>
          <cell r="AK48" t="str">
            <v>x</v>
          </cell>
        </row>
        <row r="49">
          <cell r="C49" t="str">
            <v>500 Всего</v>
          </cell>
          <cell r="E49" t="str">
            <v>Упаковка</v>
          </cell>
          <cell r="J49">
            <v>4280</v>
          </cell>
          <cell r="K49">
            <v>4280</v>
          </cell>
          <cell r="L49">
            <v>0</v>
          </cell>
          <cell r="M49">
            <v>4280</v>
          </cell>
          <cell r="N49">
            <v>4280</v>
          </cell>
          <cell r="O49">
            <v>0</v>
          </cell>
          <cell r="P49">
            <v>0</v>
          </cell>
          <cell r="Q49">
            <v>0</v>
          </cell>
          <cell r="R49">
            <v>0</v>
          </cell>
        </row>
        <row r="50">
          <cell r="A50" t="str">
            <v>1</v>
          </cell>
          <cell r="B50" t="str">
            <v>02</v>
          </cell>
          <cell r="C50" t="str">
            <v>600</v>
          </cell>
          <cell r="E50" t="str">
            <v>Ингибитор</v>
          </cell>
          <cell r="G50">
            <v>1</v>
          </cell>
          <cell r="H50" t="str">
            <v>ОМТС</v>
          </cell>
          <cell r="J50">
            <v>384</v>
          </cell>
          <cell r="K50">
            <v>384</v>
          </cell>
          <cell r="L50">
            <v>0</v>
          </cell>
          <cell r="M50">
            <v>384</v>
          </cell>
          <cell r="N50">
            <v>384</v>
          </cell>
          <cell r="P50">
            <v>0</v>
          </cell>
          <cell r="S50" t="e">
            <v>#REF!</v>
          </cell>
          <cell r="U50">
            <v>0</v>
          </cell>
          <cell r="V50">
            <v>0</v>
          </cell>
          <cell r="W50">
            <v>0</v>
          </cell>
          <cell r="X50">
            <v>0</v>
          </cell>
          <cell r="AB50">
            <v>0</v>
          </cell>
          <cell r="AE50" t="e">
            <v>#REF!</v>
          </cell>
          <cell r="AF50">
            <v>-384</v>
          </cell>
          <cell r="AG50">
            <v>-384</v>
          </cell>
          <cell r="AH50">
            <v>0</v>
          </cell>
          <cell r="AI50">
            <v>0</v>
          </cell>
          <cell r="AJ50">
            <v>0</v>
          </cell>
          <cell r="AK50" t="str">
            <v>x</v>
          </cell>
        </row>
        <row r="51">
          <cell r="C51" t="str">
            <v>600 Всего</v>
          </cell>
          <cell r="E51" t="str">
            <v>Ингибитор</v>
          </cell>
          <cell r="J51">
            <v>384</v>
          </cell>
          <cell r="K51">
            <v>384</v>
          </cell>
          <cell r="L51">
            <v>0</v>
          </cell>
          <cell r="M51">
            <v>384</v>
          </cell>
          <cell r="N51">
            <v>384</v>
          </cell>
          <cell r="O51">
            <v>0</v>
          </cell>
          <cell r="P51">
            <v>0</v>
          </cell>
          <cell r="Q51">
            <v>0</v>
          </cell>
          <cell r="R51">
            <v>0</v>
          </cell>
        </row>
        <row r="52">
          <cell r="A52" t="str">
            <v>1</v>
          </cell>
          <cell r="B52" t="str">
            <v>02</v>
          </cell>
          <cell r="C52" t="str">
            <v>700</v>
          </cell>
          <cell r="E52" t="str">
            <v>Моноэтаноламин</v>
          </cell>
          <cell r="G52">
            <v>1</v>
          </cell>
          <cell r="H52" t="str">
            <v>ОМТС</v>
          </cell>
          <cell r="J52">
            <v>1171</v>
          </cell>
          <cell r="K52">
            <v>1171</v>
          </cell>
          <cell r="L52">
            <v>0</v>
          </cell>
          <cell r="M52">
            <v>1171</v>
          </cell>
          <cell r="N52">
            <v>1171</v>
          </cell>
          <cell r="P52">
            <v>0</v>
          </cell>
          <cell r="S52" t="e">
            <v>#REF!</v>
          </cell>
          <cell r="U52">
            <v>0</v>
          </cell>
          <cell r="V52">
            <v>0</v>
          </cell>
          <cell r="W52">
            <v>0</v>
          </cell>
          <cell r="X52">
            <v>0</v>
          </cell>
          <cell r="AB52">
            <v>0</v>
          </cell>
          <cell r="AE52" t="e">
            <v>#REF!</v>
          </cell>
          <cell r="AF52">
            <v>-1171</v>
          </cell>
          <cell r="AG52">
            <v>-1171</v>
          </cell>
          <cell r="AH52">
            <v>0</v>
          </cell>
          <cell r="AI52">
            <v>0</v>
          </cell>
          <cell r="AJ52">
            <v>0</v>
          </cell>
          <cell r="AK52" t="str">
            <v>x</v>
          </cell>
        </row>
        <row r="53">
          <cell r="C53" t="str">
            <v>700 Всего</v>
          </cell>
          <cell r="E53" t="str">
            <v>Моноэтаноламин</v>
          </cell>
          <cell r="J53">
            <v>1171</v>
          </cell>
          <cell r="K53">
            <v>1171</v>
          </cell>
          <cell r="L53">
            <v>0</v>
          </cell>
          <cell r="M53">
            <v>1171</v>
          </cell>
          <cell r="N53">
            <v>1171</v>
          </cell>
          <cell r="O53">
            <v>0</v>
          </cell>
          <cell r="P53">
            <v>0</v>
          </cell>
          <cell r="Q53">
            <v>0</v>
          </cell>
          <cell r="R53">
            <v>0</v>
          </cell>
        </row>
        <row r="54">
          <cell r="A54" t="str">
            <v>1</v>
          </cell>
          <cell r="B54" t="str">
            <v>02</v>
          </cell>
          <cell r="C54" t="str">
            <v>900</v>
          </cell>
          <cell r="E54" t="str">
            <v>Прочие технологические материалы</v>
          </cell>
          <cell r="G54">
            <v>1</v>
          </cell>
          <cell r="H54" t="str">
            <v>ОМТС</v>
          </cell>
          <cell r="J54">
            <v>890</v>
          </cell>
          <cell r="K54">
            <v>890</v>
          </cell>
          <cell r="L54">
            <v>0</v>
          </cell>
          <cell r="M54">
            <v>890</v>
          </cell>
          <cell r="N54">
            <v>890</v>
          </cell>
          <cell r="P54">
            <v>0</v>
          </cell>
          <cell r="S54" t="e">
            <v>#REF!</v>
          </cell>
          <cell r="U54">
            <v>0</v>
          </cell>
          <cell r="V54">
            <v>0</v>
          </cell>
          <cell r="W54">
            <v>0</v>
          </cell>
          <cell r="X54">
            <v>0</v>
          </cell>
          <cell r="AB54">
            <v>0</v>
          </cell>
          <cell r="AE54" t="e">
            <v>#REF!</v>
          </cell>
          <cell r="AF54">
            <v>-890</v>
          </cell>
          <cell r="AG54">
            <v>-890</v>
          </cell>
          <cell r="AH54">
            <v>0</v>
          </cell>
          <cell r="AI54">
            <v>0</v>
          </cell>
          <cell r="AJ54">
            <v>0</v>
          </cell>
          <cell r="AK54" t="str">
            <v>x</v>
          </cell>
        </row>
        <row r="55">
          <cell r="C55" t="str">
            <v>900 Всего</v>
          </cell>
          <cell r="E55" t="str">
            <v>Прочие технологические материалы</v>
          </cell>
          <cell r="J55">
            <v>890</v>
          </cell>
          <cell r="K55">
            <v>890</v>
          </cell>
          <cell r="L55">
            <v>0</v>
          </cell>
          <cell r="M55">
            <v>890</v>
          </cell>
          <cell r="N55">
            <v>890</v>
          </cell>
          <cell r="O55">
            <v>0</v>
          </cell>
          <cell r="P55">
            <v>0</v>
          </cell>
          <cell r="Q55">
            <v>0</v>
          </cell>
          <cell r="R55">
            <v>0</v>
          </cell>
        </row>
        <row r="56">
          <cell r="B56" t="str">
            <v>02 Всего</v>
          </cell>
          <cell r="E56" t="str">
            <v>Вспомогательные материалы технологические всего</v>
          </cell>
          <cell r="J56">
            <v>33868</v>
          </cell>
          <cell r="K56">
            <v>31257</v>
          </cell>
          <cell r="L56">
            <v>2611</v>
          </cell>
          <cell r="M56">
            <v>31257</v>
          </cell>
          <cell r="N56">
            <v>31257</v>
          </cell>
          <cell r="O56">
            <v>0</v>
          </cell>
          <cell r="P56">
            <v>2611</v>
          </cell>
          <cell r="Q56">
            <v>0</v>
          </cell>
          <cell r="R56">
            <v>2611</v>
          </cell>
        </row>
        <row r="57">
          <cell r="A57" t="str">
            <v>1</v>
          </cell>
          <cell r="B57" t="str">
            <v>03</v>
          </cell>
          <cell r="C57" t="str">
            <v>100</v>
          </cell>
          <cell r="E57" t="str">
            <v>Бензин</v>
          </cell>
          <cell r="G57">
            <v>3</v>
          </cell>
          <cell r="H57" t="str">
            <v>ОМТС</v>
          </cell>
          <cell r="J57">
            <v>0</v>
          </cell>
          <cell r="K57">
            <v>0</v>
          </cell>
          <cell r="L57">
            <v>0</v>
          </cell>
          <cell r="M57">
            <v>0</v>
          </cell>
          <cell r="P57">
            <v>0</v>
          </cell>
          <cell r="S57" t="e">
            <v>#REF!</v>
          </cell>
          <cell r="U57">
            <v>0</v>
          </cell>
          <cell r="V57">
            <v>0</v>
          </cell>
          <cell r="W57">
            <v>0</v>
          </cell>
          <cell r="X57">
            <v>0</v>
          </cell>
          <cell r="AB57">
            <v>0</v>
          </cell>
          <cell r="AE57" t="e">
            <v>#REF!</v>
          </cell>
          <cell r="AF57">
            <v>0</v>
          </cell>
          <cell r="AG57">
            <v>0</v>
          </cell>
          <cell r="AH57">
            <v>0</v>
          </cell>
          <cell r="AI57" t="str">
            <v>x</v>
          </cell>
          <cell r="AJ57" t="str">
            <v>x</v>
          </cell>
          <cell r="AK57" t="str">
            <v>x</v>
          </cell>
        </row>
        <row r="58">
          <cell r="C58" t="str">
            <v>100 Всего</v>
          </cell>
          <cell r="E58" t="str">
            <v>Бензин</v>
          </cell>
          <cell r="J58">
            <v>0</v>
          </cell>
          <cell r="K58">
            <v>0</v>
          </cell>
          <cell r="L58">
            <v>0</v>
          </cell>
          <cell r="M58">
            <v>0</v>
          </cell>
          <cell r="N58">
            <v>0</v>
          </cell>
          <cell r="O58">
            <v>0</v>
          </cell>
          <cell r="P58">
            <v>0</v>
          </cell>
          <cell r="Q58">
            <v>0</v>
          </cell>
          <cell r="R58">
            <v>0</v>
          </cell>
        </row>
        <row r="59">
          <cell r="A59" t="str">
            <v>1</v>
          </cell>
          <cell r="B59" t="str">
            <v>03</v>
          </cell>
          <cell r="C59" t="str">
            <v>200</v>
          </cell>
          <cell r="E59" t="str">
            <v>Дизтопливо</v>
          </cell>
          <cell r="G59">
            <v>3</v>
          </cell>
          <cell r="H59" t="str">
            <v>ОМТС</v>
          </cell>
          <cell r="J59">
            <v>0</v>
          </cell>
          <cell r="K59">
            <v>0</v>
          </cell>
          <cell r="L59">
            <v>0</v>
          </cell>
          <cell r="M59">
            <v>0</v>
          </cell>
          <cell r="P59">
            <v>0</v>
          </cell>
          <cell r="S59" t="e">
            <v>#REF!</v>
          </cell>
          <cell r="U59">
            <v>0</v>
          </cell>
          <cell r="V59">
            <v>0</v>
          </cell>
          <cell r="W59">
            <v>0</v>
          </cell>
          <cell r="X59">
            <v>0</v>
          </cell>
          <cell r="AB59">
            <v>0</v>
          </cell>
          <cell r="AE59" t="e">
            <v>#REF!</v>
          </cell>
          <cell r="AF59">
            <v>0</v>
          </cell>
          <cell r="AG59">
            <v>0</v>
          </cell>
          <cell r="AH59">
            <v>0</v>
          </cell>
          <cell r="AI59" t="str">
            <v>x</v>
          </cell>
          <cell r="AJ59" t="str">
            <v>x</v>
          </cell>
          <cell r="AK59" t="str">
            <v>x</v>
          </cell>
        </row>
        <row r="60">
          <cell r="A60" t="str">
            <v>1</v>
          </cell>
          <cell r="B60" t="str">
            <v>03</v>
          </cell>
          <cell r="C60" t="str">
            <v>200</v>
          </cell>
          <cell r="E60" t="str">
            <v xml:space="preserve">Дизтопливо для Пашийского карьера </v>
          </cell>
          <cell r="F60" t="str">
            <v>Пермглавнефтеснаб</v>
          </cell>
          <cell r="G60">
            <v>3</v>
          </cell>
          <cell r="H60" t="str">
            <v>ПЭО з-да полимеров</v>
          </cell>
          <cell r="J60">
            <v>101</v>
          </cell>
          <cell r="K60">
            <v>101</v>
          </cell>
          <cell r="L60">
            <v>0</v>
          </cell>
          <cell r="M60">
            <v>101</v>
          </cell>
          <cell r="N60">
            <v>101</v>
          </cell>
          <cell r="P60">
            <v>0</v>
          </cell>
          <cell r="S60">
            <v>3.8230475150191155E-3</v>
          </cell>
          <cell r="U60">
            <v>0</v>
          </cell>
          <cell r="V60">
            <v>0</v>
          </cell>
          <cell r="W60">
            <v>0</v>
          </cell>
          <cell r="X60">
            <v>0</v>
          </cell>
          <cell r="AB60">
            <v>0</v>
          </cell>
          <cell r="AE60" t="e">
            <v>#REF!</v>
          </cell>
          <cell r="AF60">
            <v>-101</v>
          </cell>
          <cell r="AG60">
            <v>-101</v>
          </cell>
          <cell r="AH60">
            <v>0</v>
          </cell>
          <cell r="AI60">
            <v>0</v>
          </cell>
          <cell r="AJ60">
            <v>0</v>
          </cell>
          <cell r="AK60" t="str">
            <v>x</v>
          </cell>
        </row>
        <row r="61">
          <cell r="C61" t="str">
            <v>200 Всего</v>
          </cell>
          <cell r="E61" t="str">
            <v>Дизтопливо</v>
          </cell>
          <cell r="J61">
            <v>101</v>
          </cell>
          <cell r="K61">
            <v>101</v>
          </cell>
          <cell r="L61">
            <v>0</v>
          </cell>
          <cell r="M61">
            <v>101</v>
          </cell>
          <cell r="N61">
            <v>101</v>
          </cell>
          <cell r="O61">
            <v>0</v>
          </cell>
          <cell r="P61">
            <v>0</v>
          </cell>
          <cell r="Q61">
            <v>0</v>
          </cell>
          <cell r="R61">
            <v>0</v>
          </cell>
        </row>
        <row r="62">
          <cell r="A62" t="str">
            <v>1</v>
          </cell>
          <cell r="B62" t="str">
            <v>03</v>
          </cell>
          <cell r="C62" t="str">
            <v>300</v>
          </cell>
          <cell r="E62" t="str">
            <v>Мазут</v>
          </cell>
          <cell r="G62">
            <v>3</v>
          </cell>
          <cell r="H62" t="str">
            <v>ОМТС</v>
          </cell>
          <cell r="J62">
            <v>0</v>
          </cell>
          <cell r="K62">
            <v>0</v>
          </cell>
          <cell r="L62">
            <v>0</v>
          </cell>
          <cell r="M62">
            <v>0</v>
          </cell>
          <cell r="P62">
            <v>0</v>
          </cell>
          <cell r="S62" t="e">
            <v>#REF!</v>
          </cell>
          <cell r="U62">
            <v>0</v>
          </cell>
          <cell r="V62">
            <v>0</v>
          </cell>
          <cell r="W62">
            <v>0</v>
          </cell>
          <cell r="X62">
            <v>0</v>
          </cell>
          <cell r="AB62">
            <v>0</v>
          </cell>
          <cell r="AE62" t="e">
            <v>#REF!</v>
          </cell>
          <cell r="AF62">
            <v>0</v>
          </cell>
          <cell r="AG62">
            <v>0</v>
          </cell>
          <cell r="AH62">
            <v>0</v>
          </cell>
          <cell r="AI62" t="str">
            <v>x</v>
          </cell>
          <cell r="AJ62" t="str">
            <v>x</v>
          </cell>
          <cell r="AK62" t="str">
            <v>x</v>
          </cell>
        </row>
        <row r="63">
          <cell r="C63" t="str">
            <v>300 Всего</v>
          </cell>
          <cell r="E63" t="str">
            <v>Мазут</v>
          </cell>
          <cell r="J63">
            <v>0</v>
          </cell>
          <cell r="K63">
            <v>0</v>
          </cell>
          <cell r="L63">
            <v>0</v>
          </cell>
          <cell r="M63">
            <v>0</v>
          </cell>
          <cell r="N63">
            <v>0</v>
          </cell>
          <cell r="O63">
            <v>0</v>
          </cell>
          <cell r="P63">
            <v>0</v>
          </cell>
          <cell r="Q63">
            <v>0</v>
          </cell>
          <cell r="R63">
            <v>0</v>
          </cell>
        </row>
        <row r="64">
          <cell r="B64" t="str">
            <v>03 Всего</v>
          </cell>
          <cell r="E64" t="str">
            <v>ГСМ всего</v>
          </cell>
          <cell r="J64">
            <v>101</v>
          </cell>
          <cell r="K64">
            <v>101</v>
          </cell>
          <cell r="L64">
            <v>0</v>
          </cell>
          <cell r="M64">
            <v>101</v>
          </cell>
          <cell r="N64">
            <v>101</v>
          </cell>
          <cell r="O64">
            <v>0</v>
          </cell>
          <cell r="P64">
            <v>0</v>
          </cell>
          <cell r="Q64">
            <v>0</v>
          </cell>
          <cell r="R64">
            <v>0</v>
          </cell>
        </row>
        <row r="65">
          <cell r="A65" t="str">
            <v>1</v>
          </cell>
          <cell r="B65" t="str">
            <v>04</v>
          </cell>
          <cell r="C65" t="str">
            <v>100</v>
          </cell>
          <cell r="E65" t="str">
            <v>Металлопрокат и изделия из него</v>
          </cell>
          <cell r="G65">
            <v>4</v>
          </cell>
          <cell r="H65" t="str">
            <v>ОМТС</v>
          </cell>
          <cell r="J65">
            <v>1000</v>
          </cell>
          <cell r="K65">
            <v>868</v>
          </cell>
          <cell r="L65">
            <v>132</v>
          </cell>
          <cell r="M65">
            <v>1000</v>
          </cell>
          <cell r="N65">
            <v>868</v>
          </cell>
          <cell r="O65">
            <v>132</v>
          </cell>
          <cell r="P65">
            <v>0</v>
          </cell>
          <cell r="S65" t="e">
            <v>#REF!</v>
          </cell>
          <cell r="U65">
            <v>0</v>
          </cell>
          <cell r="V65">
            <v>0</v>
          </cell>
          <cell r="W65">
            <v>0</v>
          </cell>
          <cell r="X65">
            <v>0</v>
          </cell>
          <cell r="AB65">
            <v>0</v>
          </cell>
          <cell r="AE65" t="e">
            <v>#REF!</v>
          </cell>
          <cell r="AF65">
            <v>-1000</v>
          </cell>
          <cell r="AG65">
            <v>-868</v>
          </cell>
          <cell r="AH65">
            <v>-132</v>
          </cell>
          <cell r="AI65">
            <v>0</v>
          </cell>
          <cell r="AJ65">
            <v>0</v>
          </cell>
          <cell r="AK65">
            <v>0</v>
          </cell>
        </row>
        <row r="66">
          <cell r="C66" t="str">
            <v>100 Всего</v>
          </cell>
          <cell r="E66" t="str">
            <v>Металлопрокат и изделия из него</v>
          </cell>
          <cell r="J66">
            <v>1000</v>
          </cell>
          <cell r="K66">
            <v>868</v>
          </cell>
          <cell r="L66">
            <v>132</v>
          </cell>
          <cell r="M66">
            <v>1000</v>
          </cell>
          <cell r="N66">
            <v>868</v>
          </cell>
          <cell r="O66">
            <v>132</v>
          </cell>
          <cell r="P66">
            <v>0</v>
          </cell>
          <cell r="Q66">
            <v>0</v>
          </cell>
          <cell r="R66">
            <v>0</v>
          </cell>
        </row>
        <row r="67">
          <cell r="A67" t="str">
            <v>1</v>
          </cell>
          <cell r="B67" t="str">
            <v>04</v>
          </cell>
          <cell r="C67" t="str">
            <v>200</v>
          </cell>
          <cell r="D67">
            <v>201</v>
          </cell>
          <cell r="E67" t="str">
            <v>Рукавные фильтры для 76 цеха (Импорт)</v>
          </cell>
          <cell r="F67" t="str">
            <v>Jonggenelen</v>
          </cell>
          <cell r="G67">
            <v>4</v>
          </cell>
          <cell r="H67" t="str">
            <v>ОВЭС, УКС</v>
          </cell>
          <cell r="J67">
            <v>118</v>
          </cell>
          <cell r="K67">
            <v>118</v>
          </cell>
          <cell r="L67">
            <v>0</v>
          </cell>
          <cell r="M67">
            <v>118</v>
          </cell>
          <cell r="N67">
            <v>118</v>
          </cell>
          <cell r="P67">
            <v>0</v>
          </cell>
          <cell r="S67" t="e">
            <v>#REF!</v>
          </cell>
          <cell r="U67">
            <v>0</v>
          </cell>
          <cell r="V67">
            <v>0</v>
          </cell>
          <cell r="W67">
            <v>0</v>
          </cell>
          <cell r="X67">
            <v>0</v>
          </cell>
          <cell r="AB67">
            <v>0</v>
          </cell>
          <cell r="AE67" t="e">
            <v>#REF!</v>
          </cell>
          <cell r="AF67">
            <v>-118</v>
          </cell>
          <cell r="AG67">
            <v>-118</v>
          </cell>
          <cell r="AH67">
            <v>0</v>
          </cell>
          <cell r="AI67">
            <v>0</v>
          </cell>
          <cell r="AJ67">
            <v>0</v>
          </cell>
          <cell r="AK67" t="str">
            <v>x</v>
          </cell>
        </row>
        <row r="68">
          <cell r="A68" t="str">
            <v>1</v>
          </cell>
          <cell r="B68" t="str">
            <v>04</v>
          </cell>
          <cell r="C68" t="str">
            <v>200</v>
          </cell>
          <cell r="D68">
            <v>201</v>
          </cell>
          <cell r="E68" t="str">
            <v>Таможенная очистка фильтров для ц.76</v>
          </cell>
          <cell r="G68">
            <v>4</v>
          </cell>
          <cell r="H68" t="str">
            <v>ОВЭС, УКС</v>
          </cell>
          <cell r="J68">
            <v>30.975000000000001</v>
          </cell>
          <cell r="K68">
            <v>30.975000000000001</v>
          </cell>
          <cell r="L68">
            <v>0</v>
          </cell>
          <cell r="M68">
            <v>30.975000000000001</v>
          </cell>
          <cell r="N68">
            <v>30.975000000000001</v>
          </cell>
          <cell r="P68">
            <v>0</v>
          </cell>
          <cell r="S68" t="e">
            <v>#REF!</v>
          </cell>
          <cell r="U68">
            <v>0</v>
          </cell>
          <cell r="V68">
            <v>0</v>
          </cell>
          <cell r="W68">
            <v>0</v>
          </cell>
          <cell r="X68">
            <v>0</v>
          </cell>
          <cell r="AB68">
            <v>0</v>
          </cell>
          <cell r="AE68" t="e">
            <v>#REF!</v>
          </cell>
          <cell r="AF68">
            <v>-30.975000000000001</v>
          </cell>
          <cell r="AG68">
            <v>-30.975000000000001</v>
          </cell>
          <cell r="AH68">
            <v>0</v>
          </cell>
          <cell r="AI68">
            <v>0</v>
          </cell>
          <cell r="AJ68">
            <v>0</v>
          </cell>
          <cell r="AK68" t="str">
            <v>x</v>
          </cell>
        </row>
        <row r="69">
          <cell r="A69" t="str">
            <v>1</v>
          </cell>
          <cell r="B69" t="str">
            <v>04</v>
          </cell>
          <cell r="C69" t="str">
            <v>200</v>
          </cell>
          <cell r="D69">
            <v>201</v>
          </cell>
          <cell r="E69" t="str">
            <v>Материалы и запчасти на ремонты (УКС)</v>
          </cell>
          <cell r="G69">
            <v>4</v>
          </cell>
          <cell r="H69" t="str">
            <v>УКС</v>
          </cell>
          <cell r="J69">
            <v>938</v>
          </cell>
          <cell r="K69">
            <v>938</v>
          </cell>
          <cell r="L69">
            <v>0</v>
          </cell>
          <cell r="M69">
            <v>938</v>
          </cell>
          <cell r="N69">
            <v>938</v>
          </cell>
          <cell r="P69">
            <v>0</v>
          </cell>
          <cell r="S69" t="e">
            <v>#REF!</v>
          </cell>
          <cell r="U69">
            <v>0</v>
          </cell>
          <cell r="V69">
            <v>0</v>
          </cell>
          <cell r="W69">
            <v>0</v>
          </cell>
          <cell r="X69">
            <v>0</v>
          </cell>
          <cell r="AB69">
            <v>0</v>
          </cell>
          <cell r="AE69" t="e">
            <v>#REF!</v>
          </cell>
          <cell r="AF69">
            <v>-938</v>
          </cell>
          <cell r="AG69">
            <v>-938</v>
          </cell>
          <cell r="AH69">
            <v>0</v>
          </cell>
          <cell r="AI69">
            <v>0</v>
          </cell>
          <cell r="AJ69">
            <v>0</v>
          </cell>
          <cell r="AK69" t="str">
            <v>x</v>
          </cell>
        </row>
        <row r="70">
          <cell r="A70" t="str">
            <v>1</v>
          </cell>
          <cell r="B70" t="str">
            <v>04</v>
          </cell>
          <cell r="C70" t="str">
            <v>200</v>
          </cell>
          <cell r="D70">
            <v>202</v>
          </cell>
          <cell r="E70" t="str">
            <v>Материалы на кап.ремонт зданий РСЗ</v>
          </cell>
          <cell r="G70">
            <v>4</v>
          </cell>
          <cell r="H70" t="str">
            <v>ОМТС,РСЗ</v>
          </cell>
          <cell r="J70">
            <v>230</v>
          </cell>
          <cell r="K70">
            <v>230</v>
          </cell>
          <cell r="L70">
            <v>0</v>
          </cell>
          <cell r="M70">
            <v>230</v>
          </cell>
          <cell r="N70">
            <v>230</v>
          </cell>
          <cell r="P70">
            <v>0</v>
          </cell>
          <cell r="S70" t="e">
            <v>#REF!</v>
          </cell>
          <cell r="U70">
            <v>0</v>
          </cell>
          <cell r="V70">
            <v>0</v>
          </cell>
          <cell r="W70">
            <v>0</v>
          </cell>
          <cell r="X70">
            <v>0</v>
          </cell>
          <cell r="AB70">
            <v>0</v>
          </cell>
          <cell r="AE70" t="e">
            <v>#REF!</v>
          </cell>
          <cell r="AF70">
            <v>-230</v>
          </cell>
          <cell r="AG70">
            <v>-230</v>
          </cell>
          <cell r="AH70">
            <v>0</v>
          </cell>
          <cell r="AI70">
            <v>0</v>
          </cell>
          <cell r="AJ70">
            <v>0</v>
          </cell>
          <cell r="AK70" t="str">
            <v>x</v>
          </cell>
        </row>
        <row r="71">
          <cell r="C71" t="str">
            <v>200 Всего</v>
          </cell>
          <cell r="E71" t="str">
            <v>Материалы и запчасти на ремонты (УКС,РСЗ)</v>
          </cell>
          <cell r="J71">
            <v>1316.9749999999999</v>
          </cell>
          <cell r="K71">
            <v>1316.9749999999999</v>
          </cell>
          <cell r="L71">
            <v>0</v>
          </cell>
          <cell r="M71">
            <v>1316.9749999999999</v>
          </cell>
          <cell r="N71">
            <v>1316.9749999999999</v>
          </cell>
          <cell r="O71">
            <v>0</v>
          </cell>
          <cell r="P71">
            <v>0</v>
          </cell>
          <cell r="Q71">
            <v>0</v>
          </cell>
          <cell r="R71">
            <v>0</v>
          </cell>
        </row>
        <row r="72">
          <cell r="A72" t="str">
            <v>1</v>
          </cell>
          <cell r="B72" t="str">
            <v>04</v>
          </cell>
          <cell r="C72" t="str">
            <v>300</v>
          </cell>
          <cell r="E72" t="str">
            <v>Шины для автотранспорта</v>
          </cell>
          <cell r="G72">
            <v>5</v>
          </cell>
          <cell r="H72" t="str">
            <v>УАТ</v>
          </cell>
          <cell r="J72">
            <v>0</v>
          </cell>
          <cell r="K72">
            <v>0</v>
          </cell>
          <cell r="L72">
            <v>0</v>
          </cell>
          <cell r="M72">
            <v>0</v>
          </cell>
          <cell r="P72">
            <v>0</v>
          </cell>
          <cell r="S72" t="e">
            <v>#REF!</v>
          </cell>
          <cell r="U72">
            <v>0</v>
          </cell>
          <cell r="V72">
            <v>0</v>
          </cell>
          <cell r="W72">
            <v>0</v>
          </cell>
          <cell r="X72">
            <v>0</v>
          </cell>
          <cell r="AB72">
            <v>0</v>
          </cell>
          <cell r="AE72" t="e">
            <v>#REF!</v>
          </cell>
          <cell r="AF72">
            <v>0</v>
          </cell>
          <cell r="AG72">
            <v>0</v>
          </cell>
          <cell r="AH72">
            <v>0</v>
          </cell>
          <cell r="AI72" t="str">
            <v>x</v>
          </cell>
          <cell r="AJ72" t="str">
            <v>x</v>
          </cell>
          <cell r="AK72" t="str">
            <v>x</v>
          </cell>
        </row>
        <row r="73">
          <cell r="A73" t="str">
            <v>1</v>
          </cell>
          <cell r="B73" t="str">
            <v>04</v>
          </cell>
          <cell r="C73" t="str">
            <v>300</v>
          </cell>
          <cell r="E73" t="str">
            <v>Ограничитель АСУ ОГП-31</v>
          </cell>
          <cell r="G73">
            <v>5</v>
          </cell>
          <cell r="H73" t="str">
            <v>УАТ</v>
          </cell>
          <cell r="J73">
            <v>0</v>
          </cell>
          <cell r="K73">
            <v>0</v>
          </cell>
          <cell r="L73">
            <v>0</v>
          </cell>
          <cell r="M73">
            <v>0</v>
          </cell>
          <cell r="P73">
            <v>0</v>
          </cell>
          <cell r="S73" t="e">
            <v>#REF!</v>
          </cell>
          <cell r="U73">
            <v>0</v>
          </cell>
          <cell r="V73">
            <v>0</v>
          </cell>
          <cell r="W73">
            <v>0</v>
          </cell>
          <cell r="X73">
            <v>0</v>
          </cell>
          <cell r="AB73">
            <v>0</v>
          </cell>
          <cell r="AE73" t="e">
            <v>#REF!</v>
          </cell>
          <cell r="AF73">
            <v>0</v>
          </cell>
          <cell r="AG73">
            <v>0</v>
          </cell>
          <cell r="AH73">
            <v>0</v>
          </cell>
          <cell r="AI73" t="str">
            <v>x</v>
          </cell>
          <cell r="AJ73" t="str">
            <v>x</v>
          </cell>
          <cell r="AK73" t="str">
            <v>x</v>
          </cell>
        </row>
        <row r="74">
          <cell r="A74" t="str">
            <v>1</v>
          </cell>
          <cell r="B74" t="str">
            <v>04</v>
          </cell>
          <cell r="C74" t="str">
            <v>300</v>
          </cell>
          <cell r="E74" t="str">
            <v>Зап.части для автотранспорта</v>
          </cell>
          <cell r="G74">
            <v>5</v>
          </cell>
          <cell r="H74" t="str">
            <v>УАТ</v>
          </cell>
          <cell r="J74">
            <v>504</v>
          </cell>
          <cell r="K74">
            <v>0</v>
          </cell>
          <cell r="L74">
            <v>504</v>
          </cell>
          <cell r="M74">
            <v>504</v>
          </cell>
          <cell r="O74">
            <v>504</v>
          </cell>
          <cell r="P74">
            <v>0</v>
          </cell>
          <cell r="S74" t="e">
            <v>#REF!</v>
          </cell>
          <cell r="U74">
            <v>0</v>
          </cell>
          <cell r="V74">
            <v>0</v>
          </cell>
          <cell r="W74">
            <v>0</v>
          </cell>
          <cell r="X74">
            <v>0</v>
          </cell>
          <cell r="AB74">
            <v>0</v>
          </cell>
          <cell r="AE74" t="e">
            <v>#REF!</v>
          </cell>
          <cell r="AF74">
            <v>-504</v>
          </cell>
          <cell r="AG74">
            <v>0</v>
          </cell>
          <cell r="AH74">
            <v>-504</v>
          </cell>
          <cell r="AI74">
            <v>0</v>
          </cell>
          <cell r="AJ74" t="str">
            <v>x</v>
          </cell>
          <cell r="AK74">
            <v>0</v>
          </cell>
        </row>
        <row r="75">
          <cell r="C75" t="str">
            <v>400 Всего</v>
          </cell>
          <cell r="E75" t="str">
            <v>Запчасти и комплектующие (УАТ)</v>
          </cell>
          <cell r="J75">
            <v>504</v>
          </cell>
          <cell r="K75">
            <v>0</v>
          </cell>
          <cell r="L75">
            <v>504</v>
          </cell>
          <cell r="M75">
            <v>504</v>
          </cell>
          <cell r="N75">
            <v>0</v>
          </cell>
          <cell r="O75">
            <v>504</v>
          </cell>
          <cell r="P75">
            <v>0</v>
          </cell>
          <cell r="Q75">
            <v>0</v>
          </cell>
          <cell r="R75">
            <v>0</v>
          </cell>
        </row>
        <row r="76">
          <cell r="A76" t="str">
            <v>1</v>
          </cell>
          <cell r="B76" t="str">
            <v>04</v>
          </cell>
          <cell r="C76" t="str">
            <v>900</v>
          </cell>
          <cell r="E76" t="str">
            <v>Трубы риформинга</v>
          </cell>
          <cell r="G76">
            <v>3</v>
          </cell>
          <cell r="J76">
            <v>0</v>
          </cell>
          <cell r="K76">
            <v>0</v>
          </cell>
          <cell r="L76">
            <v>0</v>
          </cell>
          <cell r="M76">
            <v>0</v>
          </cell>
          <cell r="P76">
            <v>0</v>
          </cell>
          <cell r="S76" t="e">
            <v>#REF!</v>
          </cell>
          <cell r="U76">
            <v>0</v>
          </cell>
          <cell r="V76">
            <v>0</v>
          </cell>
          <cell r="W76">
            <v>0</v>
          </cell>
          <cell r="X76">
            <v>0</v>
          </cell>
          <cell r="AB76">
            <v>0</v>
          </cell>
          <cell r="AE76" t="e">
            <v>#REF!</v>
          </cell>
          <cell r="AF76">
            <v>0</v>
          </cell>
          <cell r="AG76">
            <v>0</v>
          </cell>
          <cell r="AH76">
            <v>0</v>
          </cell>
          <cell r="AI76" t="str">
            <v>x</v>
          </cell>
          <cell r="AJ76" t="str">
            <v>x</v>
          </cell>
          <cell r="AK76" t="str">
            <v>x</v>
          </cell>
        </row>
        <row r="77">
          <cell r="C77" t="str">
            <v>900 Всего</v>
          </cell>
          <cell r="E77" t="str">
            <v>Прочие материалы на ремонты</v>
          </cell>
          <cell r="J77">
            <v>0</v>
          </cell>
          <cell r="K77">
            <v>0</v>
          </cell>
          <cell r="L77">
            <v>0</v>
          </cell>
          <cell r="M77">
            <v>0</v>
          </cell>
          <cell r="N77">
            <v>0</v>
          </cell>
          <cell r="O77">
            <v>0</v>
          </cell>
          <cell r="P77">
            <v>0</v>
          </cell>
          <cell r="Q77">
            <v>0</v>
          </cell>
          <cell r="R77">
            <v>0</v>
          </cell>
        </row>
        <row r="78">
          <cell r="B78" t="str">
            <v>04 Всего</v>
          </cell>
          <cell r="E78" t="str">
            <v>Материалы на ремонты всего</v>
          </cell>
          <cell r="J78">
            <v>2820.9749999999999</v>
          </cell>
          <cell r="K78">
            <v>2184.9749999999999</v>
          </cell>
          <cell r="L78">
            <v>636</v>
          </cell>
          <cell r="M78">
            <v>2820.9749999999999</v>
          </cell>
          <cell r="N78">
            <v>2184.9749999999999</v>
          </cell>
          <cell r="O78">
            <v>636</v>
          </cell>
          <cell r="P78">
            <v>0</v>
          </cell>
          <cell r="Q78">
            <v>0</v>
          </cell>
          <cell r="R78">
            <v>0</v>
          </cell>
        </row>
        <row r="79">
          <cell r="A79" t="str">
            <v>1</v>
          </cell>
          <cell r="B79" t="str">
            <v>05</v>
          </cell>
          <cell r="C79" t="str">
            <v>100</v>
          </cell>
          <cell r="E79" t="str">
            <v>Материалы общего назначения ОМТС</v>
          </cell>
          <cell r="G79">
            <v>5</v>
          </cell>
          <cell r="H79" t="str">
            <v>ОМТС</v>
          </cell>
          <cell r="J79">
            <v>3134</v>
          </cell>
          <cell r="K79">
            <v>728</v>
          </cell>
          <cell r="L79">
            <v>2406</v>
          </cell>
          <cell r="M79">
            <v>3134</v>
          </cell>
          <cell r="N79">
            <v>728</v>
          </cell>
          <cell r="O79">
            <v>2406</v>
          </cell>
          <cell r="P79">
            <v>0</v>
          </cell>
          <cell r="Q79">
            <v>0</v>
          </cell>
          <cell r="S79" t="e">
            <v>#REF!</v>
          </cell>
          <cell r="U79">
            <v>0</v>
          </cell>
          <cell r="V79">
            <v>0</v>
          </cell>
          <cell r="W79">
            <v>0</v>
          </cell>
          <cell r="X79">
            <v>0</v>
          </cell>
          <cell r="AB79">
            <v>0</v>
          </cell>
          <cell r="AE79" t="e">
            <v>#REF!</v>
          </cell>
          <cell r="AF79">
            <v>-3134</v>
          </cell>
          <cell r="AG79">
            <v>-728</v>
          </cell>
          <cell r="AH79">
            <v>-2406</v>
          </cell>
          <cell r="AI79">
            <v>0</v>
          </cell>
          <cell r="AJ79">
            <v>0</v>
          </cell>
          <cell r="AK79">
            <v>0</v>
          </cell>
        </row>
        <row r="80">
          <cell r="A80" t="str">
            <v>1</v>
          </cell>
          <cell r="B80" t="str">
            <v>05</v>
          </cell>
          <cell r="C80" t="str">
            <v>100</v>
          </cell>
          <cell r="E80" t="str">
            <v>Запорно-пломбир. устройства для вагонов</v>
          </cell>
          <cell r="G80">
            <v>5</v>
          </cell>
          <cell r="H80" t="str">
            <v>ОМТС</v>
          </cell>
          <cell r="J80">
            <v>0</v>
          </cell>
          <cell r="K80">
            <v>0</v>
          </cell>
          <cell r="L80">
            <v>0</v>
          </cell>
          <cell r="M80">
            <v>0</v>
          </cell>
          <cell r="N80">
            <v>0</v>
          </cell>
          <cell r="P80">
            <v>0</v>
          </cell>
          <cell r="S80" t="e">
            <v>#REF!</v>
          </cell>
          <cell r="U80">
            <v>0</v>
          </cell>
          <cell r="V80">
            <v>0</v>
          </cell>
          <cell r="W80">
            <v>0</v>
          </cell>
          <cell r="X80">
            <v>0</v>
          </cell>
          <cell r="AB80">
            <v>0</v>
          </cell>
          <cell r="AE80" t="e">
            <v>#REF!</v>
          </cell>
          <cell r="AF80">
            <v>0</v>
          </cell>
          <cell r="AG80">
            <v>0</v>
          </cell>
          <cell r="AH80">
            <v>0</v>
          </cell>
          <cell r="AI80" t="str">
            <v>x</v>
          </cell>
          <cell r="AJ80" t="str">
            <v>x</v>
          </cell>
          <cell r="AK80" t="str">
            <v>x</v>
          </cell>
        </row>
        <row r="81">
          <cell r="C81" t="str">
            <v>100 Всего</v>
          </cell>
          <cell r="E81" t="str">
            <v>Материалы общего назначения ОМТС</v>
          </cell>
          <cell r="J81">
            <v>3134</v>
          </cell>
          <cell r="K81">
            <v>728</v>
          </cell>
          <cell r="L81">
            <v>2406</v>
          </cell>
          <cell r="M81">
            <v>3134</v>
          </cell>
          <cell r="N81">
            <v>728</v>
          </cell>
          <cell r="O81">
            <v>2406</v>
          </cell>
          <cell r="P81">
            <v>0</v>
          </cell>
          <cell r="Q81">
            <v>0</v>
          </cell>
          <cell r="R81">
            <v>0</v>
          </cell>
        </row>
        <row r="82">
          <cell r="A82" t="str">
            <v>1</v>
          </cell>
          <cell r="B82" t="str">
            <v>05</v>
          </cell>
          <cell r="C82" t="str">
            <v>200</v>
          </cell>
          <cell r="E82" t="str">
            <v>Хлорид бора</v>
          </cell>
          <cell r="F82" t="str">
            <v>Авиабор</v>
          </cell>
          <cell r="G82">
            <v>6</v>
          </cell>
          <cell r="H82" t="str">
            <v>СКБ МТ</v>
          </cell>
          <cell r="J82">
            <v>120</v>
          </cell>
          <cell r="K82">
            <v>120</v>
          </cell>
          <cell r="L82">
            <v>0</v>
          </cell>
          <cell r="M82">
            <v>120</v>
          </cell>
          <cell r="N82">
            <v>120</v>
          </cell>
          <cell r="P82">
            <v>0</v>
          </cell>
          <cell r="S82" t="e">
            <v>#REF!</v>
          </cell>
          <cell r="U82">
            <v>0</v>
          </cell>
          <cell r="V82">
            <v>0</v>
          </cell>
          <cell r="W82">
            <v>0</v>
          </cell>
          <cell r="X82">
            <v>0</v>
          </cell>
          <cell r="AB82">
            <v>0</v>
          </cell>
          <cell r="AE82" t="e">
            <v>#REF!</v>
          </cell>
          <cell r="AF82">
            <v>-120</v>
          </cell>
          <cell r="AG82">
            <v>-120</v>
          </cell>
          <cell r="AH82">
            <v>0</v>
          </cell>
          <cell r="AI82">
            <v>0</v>
          </cell>
          <cell r="AJ82">
            <v>0</v>
          </cell>
          <cell r="AK82" t="str">
            <v>x</v>
          </cell>
        </row>
        <row r="83">
          <cell r="C83" t="str">
            <v>200 Всего</v>
          </cell>
          <cell r="E83" t="str">
            <v>Материалы для СКБ МТ</v>
          </cell>
          <cell r="J83">
            <v>120</v>
          </cell>
          <cell r="K83">
            <v>120</v>
          </cell>
          <cell r="L83">
            <v>0</v>
          </cell>
          <cell r="M83">
            <v>120</v>
          </cell>
          <cell r="N83">
            <v>120</v>
          </cell>
          <cell r="O83">
            <v>0</v>
          </cell>
          <cell r="P83">
            <v>0</v>
          </cell>
          <cell r="Q83">
            <v>0</v>
          </cell>
          <cell r="R83">
            <v>0</v>
          </cell>
        </row>
        <row r="84">
          <cell r="A84" t="str">
            <v>1</v>
          </cell>
          <cell r="B84" t="str">
            <v>05</v>
          </cell>
          <cell r="C84" t="str">
            <v>300</v>
          </cell>
          <cell r="E84" t="str">
            <v>Приобретение з/частей для ц.13</v>
          </cell>
          <cell r="F84" t="str">
            <v>Кировагроснаб</v>
          </cell>
          <cell r="G84">
            <v>6</v>
          </cell>
          <cell r="H84" t="str">
            <v>Пом.дир. по быту</v>
          </cell>
          <cell r="J84">
            <v>60</v>
          </cell>
          <cell r="K84">
            <v>60</v>
          </cell>
          <cell r="L84">
            <v>0</v>
          </cell>
          <cell r="M84">
            <v>60</v>
          </cell>
          <cell r="N84">
            <v>60</v>
          </cell>
          <cell r="P84">
            <v>0</v>
          </cell>
          <cell r="S84" t="e">
            <v>#REF!</v>
          </cell>
          <cell r="U84">
            <v>0</v>
          </cell>
          <cell r="V84">
            <v>0</v>
          </cell>
          <cell r="W84">
            <v>0</v>
          </cell>
          <cell r="X84">
            <v>0</v>
          </cell>
          <cell r="AB84">
            <v>0</v>
          </cell>
          <cell r="AE84" t="e">
            <v>#REF!</v>
          </cell>
          <cell r="AF84">
            <v>-60</v>
          </cell>
          <cell r="AG84">
            <v>-60</v>
          </cell>
          <cell r="AH84">
            <v>0</v>
          </cell>
          <cell r="AI84">
            <v>0</v>
          </cell>
          <cell r="AJ84">
            <v>0</v>
          </cell>
          <cell r="AK84" t="str">
            <v>x</v>
          </cell>
        </row>
        <row r="85">
          <cell r="A85" t="str">
            <v>1</v>
          </cell>
          <cell r="B85" t="str">
            <v>05</v>
          </cell>
          <cell r="C85" t="str">
            <v>300</v>
          </cell>
          <cell r="E85" t="str">
            <v>Приобретение семян ядохимикатов</v>
          </cell>
          <cell r="G85">
            <v>6</v>
          </cell>
          <cell r="H85" t="str">
            <v>Пом.дир. по быту</v>
          </cell>
          <cell r="J85">
            <v>30</v>
          </cell>
          <cell r="K85">
            <v>30</v>
          </cell>
          <cell r="L85">
            <v>0</v>
          </cell>
          <cell r="M85">
            <v>30</v>
          </cell>
          <cell r="N85">
            <v>30</v>
          </cell>
          <cell r="P85">
            <v>0</v>
          </cell>
          <cell r="S85" t="e">
            <v>#REF!</v>
          </cell>
          <cell r="U85">
            <v>0</v>
          </cell>
          <cell r="V85">
            <v>0</v>
          </cell>
          <cell r="W85">
            <v>0</v>
          </cell>
          <cell r="X85">
            <v>0</v>
          </cell>
          <cell r="AB85">
            <v>0</v>
          </cell>
          <cell r="AE85" t="e">
            <v>#REF!</v>
          </cell>
          <cell r="AF85">
            <v>-30</v>
          </cell>
          <cell r="AG85">
            <v>-30</v>
          </cell>
          <cell r="AH85">
            <v>0</v>
          </cell>
          <cell r="AI85">
            <v>0</v>
          </cell>
          <cell r="AJ85">
            <v>0</v>
          </cell>
          <cell r="AK85" t="str">
            <v>x</v>
          </cell>
        </row>
        <row r="86">
          <cell r="C86" t="str">
            <v>300 Всего</v>
          </cell>
          <cell r="E86" t="str">
            <v>Материалы для ц.13</v>
          </cell>
          <cell r="J86">
            <v>90</v>
          </cell>
          <cell r="K86">
            <v>90</v>
          </cell>
          <cell r="L86">
            <v>0</v>
          </cell>
          <cell r="M86">
            <v>90</v>
          </cell>
          <cell r="N86">
            <v>90</v>
          </cell>
          <cell r="O86">
            <v>0</v>
          </cell>
          <cell r="P86">
            <v>0</v>
          </cell>
          <cell r="Q86">
            <v>0</v>
          </cell>
          <cell r="R86">
            <v>0</v>
          </cell>
        </row>
        <row r="87">
          <cell r="A87" t="str">
            <v>1</v>
          </cell>
          <cell r="B87" t="str">
            <v>05</v>
          </cell>
          <cell r="C87" t="str">
            <v>400</v>
          </cell>
          <cell r="E87" t="str">
            <v>Расходы с/х "Селезеневское"</v>
          </cell>
          <cell r="G87">
            <v>6</v>
          </cell>
          <cell r="H87" t="str">
            <v>Пом.дир. по быту</v>
          </cell>
          <cell r="J87">
            <v>251</v>
          </cell>
          <cell r="K87">
            <v>251</v>
          </cell>
          <cell r="L87">
            <v>0</v>
          </cell>
          <cell r="M87">
            <v>251</v>
          </cell>
          <cell r="N87">
            <v>251</v>
          </cell>
          <cell r="P87">
            <v>0</v>
          </cell>
          <cell r="S87" t="e">
            <v>#REF!</v>
          </cell>
          <cell r="U87">
            <v>0</v>
          </cell>
          <cell r="V87">
            <v>0</v>
          </cell>
          <cell r="W87">
            <v>0</v>
          </cell>
          <cell r="X87">
            <v>0</v>
          </cell>
          <cell r="AB87">
            <v>0</v>
          </cell>
          <cell r="AE87" t="e">
            <v>#REF!</v>
          </cell>
          <cell r="AF87">
            <v>-251</v>
          </cell>
          <cell r="AG87">
            <v>-251</v>
          </cell>
          <cell r="AH87">
            <v>0</v>
          </cell>
          <cell r="AI87">
            <v>0</v>
          </cell>
          <cell r="AJ87">
            <v>0</v>
          </cell>
          <cell r="AK87" t="str">
            <v>x</v>
          </cell>
        </row>
        <row r="88">
          <cell r="C88" t="str">
            <v>400 Всего</v>
          </cell>
          <cell r="E88" t="str">
            <v>Материалы для  с/х "Селезеневское"</v>
          </cell>
          <cell r="J88">
            <v>251</v>
          </cell>
          <cell r="K88">
            <v>251</v>
          </cell>
          <cell r="L88">
            <v>0</v>
          </cell>
          <cell r="M88">
            <v>251</v>
          </cell>
          <cell r="N88">
            <v>251</v>
          </cell>
          <cell r="O88">
            <v>0</v>
          </cell>
          <cell r="P88">
            <v>0</v>
          </cell>
          <cell r="Q88">
            <v>0</v>
          </cell>
          <cell r="R88">
            <v>0</v>
          </cell>
        </row>
        <row r="89">
          <cell r="A89" t="str">
            <v>1</v>
          </cell>
          <cell r="B89" t="str">
            <v>05</v>
          </cell>
          <cell r="C89" t="str">
            <v>500</v>
          </cell>
          <cell r="E89" t="str">
            <v xml:space="preserve">Расходы на приобретение памятных папок, подарков  и т. д. </v>
          </cell>
          <cell r="G89">
            <v>6</v>
          </cell>
          <cell r="H89" t="str">
            <v>Отдел кадров</v>
          </cell>
          <cell r="J89">
            <v>7</v>
          </cell>
          <cell r="K89">
            <v>7</v>
          </cell>
          <cell r="L89">
            <v>0</v>
          </cell>
          <cell r="M89">
            <v>7</v>
          </cell>
          <cell r="N89">
            <v>7</v>
          </cell>
          <cell r="P89">
            <v>0</v>
          </cell>
          <cell r="S89" t="e">
            <v>#REF!</v>
          </cell>
          <cell r="U89">
            <v>0</v>
          </cell>
          <cell r="V89">
            <v>0</v>
          </cell>
          <cell r="W89">
            <v>0</v>
          </cell>
          <cell r="X89">
            <v>0</v>
          </cell>
          <cell r="AB89">
            <v>0</v>
          </cell>
          <cell r="AE89" t="e">
            <v>#REF!</v>
          </cell>
          <cell r="AF89">
            <v>-7</v>
          </cell>
          <cell r="AG89">
            <v>-7</v>
          </cell>
          <cell r="AH89">
            <v>0</v>
          </cell>
          <cell r="AI89">
            <v>0</v>
          </cell>
          <cell r="AJ89">
            <v>0</v>
          </cell>
          <cell r="AK89" t="str">
            <v>x</v>
          </cell>
        </row>
        <row r="90">
          <cell r="C90" t="str">
            <v>500 Всего</v>
          </cell>
          <cell r="E90" t="str">
            <v>Материалы для отдела кадров</v>
          </cell>
          <cell r="J90">
            <v>7</v>
          </cell>
          <cell r="K90">
            <v>7</v>
          </cell>
          <cell r="L90">
            <v>0</v>
          </cell>
          <cell r="M90">
            <v>7</v>
          </cell>
          <cell r="N90">
            <v>7</v>
          </cell>
          <cell r="O90">
            <v>0</v>
          </cell>
          <cell r="P90">
            <v>0</v>
          </cell>
          <cell r="Q90">
            <v>0</v>
          </cell>
          <cell r="R90">
            <v>0</v>
          </cell>
        </row>
        <row r="91">
          <cell r="A91" t="str">
            <v>1</v>
          </cell>
          <cell r="B91" t="str">
            <v>05</v>
          </cell>
          <cell r="C91" t="str">
            <v>600</v>
          </cell>
          <cell r="E91" t="str">
            <v>Приобретение водосчетчика</v>
          </cell>
          <cell r="F91" t="str">
            <v>"Энергосервис"</v>
          </cell>
          <cell r="G91">
            <v>6</v>
          </cell>
          <cell r="H91" t="str">
            <v>Директор по быту</v>
          </cell>
          <cell r="J91">
            <v>2</v>
          </cell>
          <cell r="K91">
            <v>2</v>
          </cell>
          <cell r="L91">
            <v>0</v>
          </cell>
          <cell r="M91">
            <v>2</v>
          </cell>
          <cell r="N91">
            <v>2</v>
          </cell>
          <cell r="P91">
            <v>0</v>
          </cell>
          <cell r="S91" t="e">
            <v>#REF!</v>
          </cell>
          <cell r="U91">
            <v>0</v>
          </cell>
          <cell r="V91">
            <v>0</v>
          </cell>
          <cell r="W91">
            <v>0</v>
          </cell>
          <cell r="X91">
            <v>0</v>
          </cell>
          <cell r="AB91">
            <v>0</v>
          </cell>
          <cell r="AE91" t="e">
            <v>#REF!</v>
          </cell>
          <cell r="AF91">
            <v>-2</v>
          </cell>
          <cell r="AG91">
            <v>-2</v>
          </cell>
          <cell r="AH91">
            <v>0</v>
          </cell>
          <cell r="AI91">
            <v>0</v>
          </cell>
          <cell r="AJ91">
            <v>0</v>
          </cell>
          <cell r="AK91" t="str">
            <v>x</v>
          </cell>
        </row>
        <row r="92">
          <cell r="A92" t="str">
            <v>1</v>
          </cell>
          <cell r="B92" t="str">
            <v>05</v>
          </cell>
          <cell r="C92" t="str">
            <v>600</v>
          </cell>
          <cell r="E92" t="str">
            <v>Приобретение мебели для обеденных залов</v>
          </cell>
          <cell r="G92">
            <v>6</v>
          </cell>
          <cell r="H92" t="str">
            <v>Директор по быту</v>
          </cell>
          <cell r="J92">
            <v>87</v>
          </cell>
          <cell r="K92">
            <v>87</v>
          </cell>
          <cell r="L92">
            <v>0</v>
          </cell>
          <cell r="M92">
            <v>87</v>
          </cell>
          <cell r="N92">
            <v>87</v>
          </cell>
          <cell r="P92">
            <v>0</v>
          </cell>
          <cell r="S92" t="e">
            <v>#REF!</v>
          </cell>
          <cell r="U92">
            <v>0</v>
          </cell>
          <cell r="V92">
            <v>0</v>
          </cell>
          <cell r="W92">
            <v>0</v>
          </cell>
          <cell r="X92">
            <v>0</v>
          </cell>
          <cell r="AB92">
            <v>0</v>
          </cell>
          <cell r="AE92" t="e">
            <v>#REF!</v>
          </cell>
          <cell r="AF92">
            <v>-87</v>
          </cell>
          <cell r="AG92">
            <v>-87</v>
          </cell>
          <cell r="AH92">
            <v>0</v>
          </cell>
          <cell r="AI92">
            <v>0</v>
          </cell>
          <cell r="AJ92">
            <v>0</v>
          </cell>
          <cell r="AK92" t="str">
            <v>x</v>
          </cell>
        </row>
        <row r="93">
          <cell r="C93" t="str">
            <v>600 Всего</v>
          </cell>
          <cell r="E93" t="str">
            <v>Материалы для ОРСа</v>
          </cell>
          <cell r="J93">
            <v>89</v>
          </cell>
          <cell r="K93">
            <v>89</v>
          </cell>
          <cell r="L93">
            <v>0</v>
          </cell>
          <cell r="M93">
            <v>89</v>
          </cell>
          <cell r="N93">
            <v>89</v>
          </cell>
          <cell r="O93">
            <v>0</v>
          </cell>
          <cell r="P93">
            <v>0</v>
          </cell>
          <cell r="Q93">
            <v>0</v>
          </cell>
          <cell r="R93">
            <v>0</v>
          </cell>
        </row>
        <row r="94">
          <cell r="B94" t="str">
            <v>05 Всего</v>
          </cell>
          <cell r="E94" t="str">
            <v>Материалы общего назначения всего</v>
          </cell>
          <cell r="J94">
            <v>3691</v>
          </cell>
          <cell r="K94">
            <v>1285</v>
          </cell>
          <cell r="L94">
            <v>2406</v>
          </cell>
          <cell r="M94">
            <v>3691</v>
          </cell>
          <cell r="N94">
            <v>1285</v>
          </cell>
          <cell r="O94">
            <v>2406</v>
          </cell>
          <cell r="P94">
            <v>0</v>
          </cell>
          <cell r="Q94">
            <v>0</v>
          </cell>
          <cell r="R94">
            <v>0</v>
          </cell>
        </row>
        <row r="95">
          <cell r="E95" t="str">
            <v>Всего сырье и материалы</v>
          </cell>
          <cell r="J95">
            <v>116225.97500000001</v>
          </cell>
          <cell r="K95">
            <v>107742.97500000001</v>
          </cell>
          <cell r="L95">
            <v>8483</v>
          </cell>
          <cell r="M95">
            <v>109014.97500000001</v>
          </cell>
          <cell r="N95">
            <v>103242.97500000001</v>
          </cell>
          <cell r="O95">
            <v>5772</v>
          </cell>
          <cell r="P95">
            <v>7211</v>
          </cell>
          <cell r="Q95">
            <v>4500</v>
          </cell>
          <cell r="R95">
            <v>2711</v>
          </cell>
        </row>
        <row r="96">
          <cell r="A96" t="str">
            <v>2</v>
          </cell>
          <cell r="B96" t="str">
            <v>01</v>
          </cell>
          <cell r="C96" t="str">
            <v>100</v>
          </cell>
          <cell r="E96" t="str">
            <v>Природный газ (лимит) ноябрь</v>
          </cell>
          <cell r="F96" t="str">
            <v>Кироврегионгаз</v>
          </cell>
          <cell r="G96">
            <v>1</v>
          </cell>
          <cell r="H96" t="str">
            <v>ОМТС</v>
          </cell>
          <cell r="J96">
            <v>47778</v>
          </cell>
          <cell r="K96">
            <v>47778</v>
          </cell>
          <cell r="L96">
            <v>0</v>
          </cell>
          <cell r="M96">
            <v>47778</v>
          </cell>
          <cell r="N96">
            <v>47778</v>
          </cell>
          <cell r="P96">
            <v>0</v>
          </cell>
          <cell r="S96" t="e">
            <v>#REF!</v>
          </cell>
          <cell r="U96">
            <v>0</v>
          </cell>
          <cell r="V96">
            <v>0</v>
          </cell>
          <cell r="W96">
            <v>0</v>
          </cell>
          <cell r="X96">
            <v>0</v>
          </cell>
          <cell r="AB96">
            <v>0</v>
          </cell>
          <cell r="AE96" t="e">
            <v>#REF!</v>
          </cell>
          <cell r="AF96">
            <v>-47778</v>
          </cell>
          <cell r="AG96">
            <v>-47778</v>
          </cell>
          <cell r="AH96">
            <v>0</v>
          </cell>
          <cell r="AI96">
            <v>0</v>
          </cell>
          <cell r="AJ96">
            <v>0</v>
          </cell>
          <cell r="AK96" t="str">
            <v>x</v>
          </cell>
        </row>
        <row r="97">
          <cell r="A97" t="str">
            <v>2</v>
          </cell>
          <cell r="B97" t="str">
            <v>01</v>
          </cell>
          <cell r="C97" t="str">
            <v>100</v>
          </cell>
          <cell r="E97" t="str">
            <v>Природный газ (лимит) аванс на декабрь</v>
          </cell>
          <cell r="F97" t="str">
            <v>Кироврегионгаз</v>
          </cell>
          <cell r="H97" t="str">
            <v>ОМТС</v>
          </cell>
          <cell r="J97">
            <v>0</v>
          </cell>
          <cell r="K97">
            <v>0</v>
          </cell>
          <cell r="L97">
            <v>0</v>
          </cell>
          <cell r="M97">
            <v>0</v>
          </cell>
          <cell r="N97">
            <v>0</v>
          </cell>
          <cell r="P97">
            <v>0</v>
          </cell>
          <cell r="S97" t="e">
            <v>#REF!</v>
          </cell>
          <cell r="U97">
            <v>0</v>
          </cell>
          <cell r="V97">
            <v>0</v>
          </cell>
          <cell r="W97">
            <v>0</v>
          </cell>
          <cell r="X97">
            <v>0</v>
          </cell>
          <cell r="AB97">
            <v>0</v>
          </cell>
          <cell r="AE97" t="e">
            <v>#REF!</v>
          </cell>
          <cell r="AF97">
            <v>0</v>
          </cell>
          <cell r="AG97">
            <v>0</v>
          </cell>
          <cell r="AH97">
            <v>0</v>
          </cell>
          <cell r="AI97" t="str">
            <v>x</v>
          </cell>
          <cell r="AJ97" t="str">
            <v>x</v>
          </cell>
          <cell r="AK97" t="str">
            <v>x</v>
          </cell>
        </row>
        <row r="98">
          <cell r="C98" t="str">
            <v>100 Всего</v>
          </cell>
          <cell r="E98" t="str">
            <v>Природный газ (лимит)</v>
          </cell>
          <cell r="J98">
            <v>47778</v>
          </cell>
          <cell r="K98">
            <v>47778</v>
          </cell>
          <cell r="L98">
            <v>0</v>
          </cell>
          <cell r="M98">
            <v>47778</v>
          </cell>
          <cell r="N98">
            <v>47778</v>
          </cell>
          <cell r="O98">
            <v>0</v>
          </cell>
          <cell r="P98">
            <v>0</v>
          </cell>
          <cell r="Q98">
            <v>0</v>
          </cell>
          <cell r="R98">
            <v>0</v>
          </cell>
        </row>
        <row r="99">
          <cell r="A99" t="str">
            <v>2</v>
          </cell>
          <cell r="B99" t="str">
            <v>01</v>
          </cell>
          <cell r="C99" t="str">
            <v>200</v>
          </cell>
          <cell r="E99" t="str">
            <v>Природный газ (доп.лимит)</v>
          </cell>
          <cell r="F99" t="str">
            <v>АХПХ</v>
          </cell>
          <cell r="G99">
            <v>1</v>
          </cell>
          <cell r="H99" t="str">
            <v>ОМТС</v>
          </cell>
          <cell r="J99">
            <v>9467</v>
          </cell>
          <cell r="K99">
            <v>0</v>
          </cell>
          <cell r="L99">
            <v>9467</v>
          </cell>
          <cell r="M99">
            <v>9467</v>
          </cell>
          <cell r="O99">
            <v>9467</v>
          </cell>
          <cell r="P99">
            <v>0</v>
          </cell>
          <cell r="S99" t="e">
            <v>#REF!</v>
          </cell>
          <cell r="U99">
            <v>0</v>
          </cell>
          <cell r="V99">
            <v>0</v>
          </cell>
          <cell r="W99">
            <v>0</v>
          </cell>
          <cell r="X99">
            <v>0</v>
          </cell>
          <cell r="AB99">
            <v>0</v>
          </cell>
          <cell r="AE99" t="e">
            <v>#REF!</v>
          </cell>
          <cell r="AF99">
            <v>-9467</v>
          </cell>
          <cell r="AG99">
            <v>0</v>
          </cell>
          <cell r="AH99">
            <v>-9467</v>
          </cell>
          <cell r="AI99">
            <v>0</v>
          </cell>
          <cell r="AJ99" t="str">
            <v>x</v>
          </cell>
          <cell r="AK99">
            <v>0</v>
          </cell>
        </row>
        <row r="100">
          <cell r="C100" t="str">
            <v>200 Всего</v>
          </cell>
          <cell r="E100" t="str">
            <v>Природный газ (доп.лимит)</v>
          </cell>
          <cell r="J100">
            <v>9467</v>
          </cell>
          <cell r="K100">
            <v>0</v>
          </cell>
          <cell r="L100">
            <v>9467</v>
          </cell>
          <cell r="M100">
            <v>9467</v>
          </cell>
          <cell r="N100">
            <v>0</v>
          </cell>
          <cell r="O100">
            <v>9467</v>
          </cell>
          <cell r="P100">
            <v>0</v>
          </cell>
          <cell r="Q100">
            <v>0</v>
          </cell>
          <cell r="R100">
            <v>0</v>
          </cell>
        </row>
        <row r="101">
          <cell r="A101" t="str">
            <v>2</v>
          </cell>
          <cell r="B101" t="str">
            <v>01</v>
          </cell>
          <cell r="C101" t="str">
            <v>300</v>
          </cell>
          <cell r="E101" t="str">
            <v>Природный газ (транспортировка) "КОГ"</v>
          </cell>
          <cell r="F101" t="str">
            <v>Кировоблгаз</v>
          </cell>
          <cell r="G101">
            <v>2</v>
          </cell>
          <cell r="H101" t="str">
            <v>ОМТС</v>
          </cell>
          <cell r="J101">
            <v>1328.5</v>
          </cell>
          <cell r="K101">
            <v>1328.5</v>
          </cell>
          <cell r="L101">
            <v>0</v>
          </cell>
          <cell r="M101">
            <v>1328.5</v>
          </cell>
          <cell r="N101">
            <v>1328.5</v>
          </cell>
          <cell r="P101">
            <v>0</v>
          </cell>
          <cell r="S101" t="e">
            <v>#REF!</v>
          </cell>
          <cell r="U101">
            <v>0</v>
          </cell>
          <cell r="V101">
            <v>0</v>
          </cell>
          <cell r="W101">
            <v>0</v>
          </cell>
          <cell r="X101">
            <v>0</v>
          </cell>
          <cell r="AB101">
            <v>0</v>
          </cell>
          <cell r="AE101" t="e">
            <v>#REF!</v>
          </cell>
          <cell r="AF101">
            <v>-1328.5</v>
          </cell>
          <cell r="AG101">
            <v>-1328.5</v>
          </cell>
          <cell r="AH101">
            <v>0</v>
          </cell>
          <cell r="AI101">
            <v>0</v>
          </cell>
          <cell r="AJ101">
            <v>0</v>
          </cell>
          <cell r="AK101" t="str">
            <v>x</v>
          </cell>
        </row>
        <row r="102">
          <cell r="A102" t="str">
            <v>2</v>
          </cell>
          <cell r="B102" t="str">
            <v>01</v>
          </cell>
          <cell r="C102" t="str">
            <v>300</v>
          </cell>
          <cell r="E102" t="str">
            <v>Природный газ (транспортировка) "КОГ" аванс</v>
          </cell>
          <cell r="F102" t="str">
            <v>Кировоблгаз</v>
          </cell>
          <cell r="G102">
            <v>2</v>
          </cell>
          <cell r="H102" t="str">
            <v>ОМТС</v>
          </cell>
          <cell r="J102">
            <v>0</v>
          </cell>
          <cell r="K102">
            <v>0</v>
          </cell>
          <cell r="L102">
            <v>0</v>
          </cell>
          <cell r="M102">
            <v>0</v>
          </cell>
          <cell r="N102">
            <v>0</v>
          </cell>
          <cell r="P102">
            <v>0</v>
          </cell>
          <cell r="S102" t="e">
            <v>#REF!</v>
          </cell>
          <cell r="U102">
            <v>0</v>
          </cell>
          <cell r="V102">
            <v>0</v>
          </cell>
          <cell r="W102">
            <v>0</v>
          </cell>
          <cell r="X102">
            <v>0</v>
          </cell>
          <cell r="AB102">
            <v>0</v>
          </cell>
          <cell r="AE102" t="e">
            <v>#REF!</v>
          </cell>
          <cell r="AF102">
            <v>0</v>
          </cell>
          <cell r="AG102">
            <v>0</v>
          </cell>
          <cell r="AH102">
            <v>0</v>
          </cell>
          <cell r="AI102" t="str">
            <v>x</v>
          </cell>
          <cell r="AJ102" t="str">
            <v>x</v>
          </cell>
          <cell r="AK102" t="str">
            <v>x</v>
          </cell>
        </row>
        <row r="103">
          <cell r="A103" t="str">
            <v>2</v>
          </cell>
          <cell r="B103" t="str">
            <v>01</v>
          </cell>
          <cell r="C103" t="str">
            <v>300</v>
          </cell>
          <cell r="E103" t="str">
            <v>Природный газ (транспортировка) "КГИ"</v>
          </cell>
          <cell r="F103" t="str">
            <v>Кировгазинвест</v>
          </cell>
          <cell r="G103">
            <v>2</v>
          </cell>
          <cell r="H103" t="str">
            <v>ОМТС</v>
          </cell>
          <cell r="J103">
            <v>0</v>
          </cell>
          <cell r="K103">
            <v>0</v>
          </cell>
          <cell r="L103">
            <v>0</v>
          </cell>
          <cell r="M103">
            <v>0</v>
          </cell>
          <cell r="P103">
            <v>0</v>
          </cell>
          <cell r="S103" t="e">
            <v>#REF!</v>
          </cell>
          <cell r="U103">
            <v>0</v>
          </cell>
          <cell r="V103">
            <v>0</v>
          </cell>
          <cell r="W103">
            <v>0</v>
          </cell>
          <cell r="X103">
            <v>0</v>
          </cell>
          <cell r="AB103">
            <v>0</v>
          </cell>
          <cell r="AE103" t="e">
            <v>#REF!</v>
          </cell>
          <cell r="AF103">
            <v>0</v>
          </cell>
          <cell r="AG103">
            <v>0</v>
          </cell>
          <cell r="AH103">
            <v>0</v>
          </cell>
          <cell r="AI103" t="str">
            <v>x</v>
          </cell>
          <cell r="AJ103" t="str">
            <v>x</v>
          </cell>
          <cell r="AK103" t="str">
            <v>x</v>
          </cell>
        </row>
        <row r="104">
          <cell r="C104" t="str">
            <v>300 Всего</v>
          </cell>
          <cell r="E104" t="str">
            <v>Природный газ (транспортировка)</v>
          </cell>
          <cell r="J104">
            <v>1328.5</v>
          </cell>
          <cell r="K104">
            <v>1328.5</v>
          </cell>
          <cell r="L104">
            <v>0</v>
          </cell>
          <cell r="M104">
            <v>1328.5</v>
          </cell>
          <cell r="N104">
            <v>1328.5</v>
          </cell>
          <cell r="O104">
            <v>0</v>
          </cell>
          <cell r="P104">
            <v>0</v>
          </cell>
          <cell r="Q104">
            <v>0</v>
          </cell>
          <cell r="R104">
            <v>0</v>
          </cell>
        </row>
        <row r="105">
          <cell r="A105" t="str">
            <v>2</v>
          </cell>
          <cell r="B105" t="str">
            <v>01</v>
          </cell>
          <cell r="C105" t="str">
            <v>900</v>
          </cell>
          <cell r="E105" t="str">
            <v>Газ природный для Пашийского карьера</v>
          </cell>
          <cell r="F105" t="str">
            <v>МРГ - Уралгазсервис</v>
          </cell>
          <cell r="G105">
            <v>1</v>
          </cell>
          <cell r="H105" t="str">
            <v>ПЭО з-да полимеров</v>
          </cell>
          <cell r="J105">
            <v>17</v>
          </cell>
          <cell r="K105">
            <v>17</v>
          </cell>
          <cell r="L105">
            <v>0</v>
          </cell>
          <cell r="M105">
            <v>17</v>
          </cell>
          <cell r="N105">
            <v>17</v>
          </cell>
          <cell r="P105">
            <v>0</v>
          </cell>
          <cell r="S105" t="e">
            <v>#REF!</v>
          </cell>
          <cell r="U105">
            <v>0</v>
          </cell>
          <cell r="V105">
            <v>0</v>
          </cell>
          <cell r="W105">
            <v>0</v>
          </cell>
          <cell r="X105">
            <v>0</v>
          </cell>
          <cell r="AB105">
            <v>0</v>
          </cell>
          <cell r="AE105" t="e">
            <v>#REF!</v>
          </cell>
          <cell r="AF105">
            <v>-17</v>
          </cell>
          <cell r="AG105">
            <v>-17</v>
          </cell>
          <cell r="AH105">
            <v>0</v>
          </cell>
          <cell r="AI105">
            <v>0</v>
          </cell>
          <cell r="AJ105">
            <v>0</v>
          </cell>
          <cell r="AK105" t="str">
            <v>x</v>
          </cell>
        </row>
        <row r="106">
          <cell r="C106" t="str">
            <v>900 Всего</v>
          </cell>
          <cell r="E106" t="str">
            <v>Газ природный для Пашийского карьера</v>
          </cell>
          <cell r="J106">
            <v>17</v>
          </cell>
          <cell r="K106">
            <v>17</v>
          </cell>
          <cell r="L106">
            <v>0</v>
          </cell>
          <cell r="M106">
            <v>17</v>
          </cell>
          <cell r="N106">
            <v>17</v>
          </cell>
          <cell r="O106">
            <v>0</v>
          </cell>
          <cell r="P106">
            <v>0</v>
          </cell>
          <cell r="Q106">
            <v>0</v>
          </cell>
          <cell r="R106">
            <v>0</v>
          </cell>
        </row>
        <row r="107">
          <cell r="B107" t="str">
            <v>01 Всего</v>
          </cell>
          <cell r="E107" t="str">
            <v>Природный газ всего</v>
          </cell>
          <cell r="J107">
            <v>58590.5</v>
          </cell>
          <cell r="K107">
            <v>49123.5</v>
          </cell>
          <cell r="L107">
            <v>9467</v>
          </cell>
          <cell r="M107">
            <v>58590.5</v>
          </cell>
          <cell r="N107">
            <v>49123.5</v>
          </cell>
          <cell r="O107">
            <v>9467</v>
          </cell>
          <cell r="P107">
            <v>0</v>
          </cell>
          <cell r="Q107">
            <v>0</v>
          </cell>
          <cell r="R107">
            <v>0</v>
          </cell>
        </row>
        <row r="108">
          <cell r="A108" t="str">
            <v>2</v>
          </cell>
          <cell r="B108" t="str">
            <v>02</v>
          </cell>
          <cell r="C108" t="str">
            <v>100</v>
          </cell>
          <cell r="E108" t="str">
            <v>Электроэнергия  (д.804) ноябрь</v>
          </cell>
          <cell r="F108" t="str">
            <v>Кировэнерго</v>
          </cell>
          <cell r="G108">
            <v>1</v>
          </cell>
          <cell r="H108" t="str">
            <v>ОГЭ</v>
          </cell>
          <cell r="J108">
            <v>53534</v>
          </cell>
          <cell r="K108">
            <v>53534</v>
          </cell>
          <cell r="L108">
            <v>0</v>
          </cell>
          <cell r="M108">
            <v>53534</v>
          </cell>
          <cell r="N108">
            <v>53534</v>
          </cell>
          <cell r="P108">
            <v>0</v>
          </cell>
          <cell r="S108" t="e">
            <v>#REF!</v>
          </cell>
          <cell r="U108">
            <v>0</v>
          </cell>
          <cell r="V108">
            <v>0</v>
          </cell>
          <cell r="W108">
            <v>0</v>
          </cell>
          <cell r="X108">
            <v>0</v>
          </cell>
          <cell r="AB108">
            <v>0</v>
          </cell>
          <cell r="AE108" t="e">
            <v>#REF!</v>
          </cell>
          <cell r="AF108">
            <v>-53534</v>
          </cell>
          <cell r="AG108">
            <v>-53534</v>
          </cell>
          <cell r="AH108">
            <v>0</v>
          </cell>
          <cell r="AI108">
            <v>0</v>
          </cell>
          <cell r="AJ108">
            <v>0</v>
          </cell>
          <cell r="AK108" t="str">
            <v>x</v>
          </cell>
        </row>
        <row r="109">
          <cell r="A109" t="str">
            <v>2</v>
          </cell>
          <cell r="B109" t="str">
            <v>02</v>
          </cell>
          <cell r="C109" t="str">
            <v>100</v>
          </cell>
          <cell r="E109" t="str">
            <v>Электроэнергия (д.804) аванс на декабрь</v>
          </cell>
          <cell r="F109" t="str">
            <v>Кировэнерго</v>
          </cell>
          <cell r="G109">
            <v>1</v>
          </cell>
          <cell r="H109" t="str">
            <v>ОГЭ</v>
          </cell>
          <cell r="J109">
            <v>15450</v>
          </cell>
          <cell r="K109">
            <v>15450</v>
          </cell>
          <cell r="L109">
            <v>0</v>
          </cell>
          <cell r="M109">
            <v>15450</v>
          </cell>
          <cell r="N109">
            <v>15450</v>
          </cell>
          <cell r="P109">
            <v>0</v>
          </cell>
          <cell r="S109" t="e">
            <v>#REF!</v>
          </cell>
          <cell r="U109">
            <v>0</v>
          </cell>
          <cell r="V109">
            <v>0</v>
          </cell>
          <cell r="W109">
            <v>0</v>
          </cell>
          <cell r="X109">
            <v>0</v>
          </cell>
          <cell r="AB109">
            <v>0</v>
          </cell>
          <cell r="AE109" t="e">
            <v>#REF!</v>
          </cell>
          <cell r="AF109">
            <v>-15450</v>
          </cell>
          <cell r="AG109">
            <v>-15450</v>
          </cell>
          <cell r="AH109">
            <v>0</v>
          </cell>
          <cell r="AI109">
            <v>0</v>
          </cell>
          <cell r="AJ109">
            <v>0</v>
          </cell>
          <cell r="AK109" t="str">
            <v>x</v>
          </cell>
        </row>
        <row r="110">
          <cell r="C110" t="str">
            <v>100 Всего</v>
          </cell>
          <cell r="E110" t="str">
            <v>Электроэнергия для пром.группы</v>
          </cell>
          <cell r="J110">
            <v>68984</v>
          </cell>
          <cell r="K110">
            <v>68984</v>
          </cell>
          <cell r="L110">
            <v>0</v>
          </cell>
          <cell r="M110">
            <v>68984</v>
          </cell>
          <cell r="N110">
            <v>68984</v>
          </cell>
          <cell r="O110">
            <v>0</v>
          </cell>
          <cell r="P110">
            <v>0</v>
          </cell>
          <cell r="Q110">
            <v>0</v>
          </cell>
          <cell r="R110">
            <v>0</v>
          </cell>
        </row>
        <row r="111">
          <cell r="A111" t="str">
            <v>2</v>
          </cell>
          <cell r="B111" t="str">
            <v>02</v>
          </cell>
          <cell r="C111" t="str">
            <v>200</v>
          </cell>
          <cell r="E111" t="str">
            <v>Электроэнергия для непром.группы</v>
          </cell>
          <cell r="F111" t="str">
            <v>Кировэнерго</v>
          </cell>
          <cell r="G111">
            <v>2</v>
          </cell>
          <cell r="H111" t="str">
            <v>ОГЭ</v>
          </cell>
          <cell r="J111">
            <v>406</v>
          </cell>
          <cell r="K111">
            <v>406</v>
          </cell>
          <cell r="L111">
            <v>0</v>
          </cell>
          <cell r="M111">
            <v>406</v>
          </cell>
          <cell r="N111">
            <v>406</v>
          </cell>
          <cell r="P111">
            <v>0</v>
          </cell>
          <cell r="Q111">
            <v>0</v>
          </cell>
          <cell r="S111" t="e">
            <v>#REF!</v>
          </cell>
          <cell r="U111">
            <v>0</v>
          </cell>
          <cell r="V111">
            <v>0</v>
          </cell>
          <cell r="W111">
            <v>0</v>
          </cell>
          <cell r="X111">
            <v>0</v>
          </cell>
          <cell r="AB111">
            <v>0</v>
          </cell>
          <cell r="AE111" t="e">
            <v>#REF!</v>
          </cell>
          <cell r="AF111">
            <v>-406</v>
          </cell>
          <cell r="AG111">
            <v>-406</v>
          </cell>
          <cell r="AH111">
            <v>0</v>
          </cell>
          <cell r="AI111">
            <v>0</v>
          </cell>
          <cell r="AJ111">
            <v>0</v>
          </cell>
          <cell r="AK111" t="str">
            <v>x</v>
          </cell>
        </row>
        <row r="112">
          <cell r="C112" t="str">
            <v>200 Всего</v>
          </cell>
          <cell r="E112" t="str">
            <v>Электроэнергия для непром.группы</v>
          </cell>
          <cell r="J112">
            <v>406</v>
          </cell>
          <cell r="K112">
            <v>406</v>
          </cell>
          <cell r="L112">
            <v>0</v>
          </cell>
          <cell r="M112">
            <v>406</v>
          </cell>
          <cell r="N112">
            <v>406</v>
          </cell>
          <cell r="O112">
            <v>0</v>
          </cell>
          <cell r="P112">
            <v>0</v>
          </cell>
          <cell r="Q112">
            <v>0</v>
          </cell>
          <cell r="R112">
            <v>0</v>
          </cell>
        </row>
        <row r="113">
          <cell r="A113" t="str">
            <v>2</v>
          </cell>
          <cell r="B113" t="str">
            <v>02</v>
          </cell>
          <cell r="C113" t="str">
            <v>900</v>
          </cell>
          <cell r="E113" t="str">
            <v xml:space="preserve">Электроэнергия для Пашийского карьера </v>
          </cell>
          <cell r="F113" t="str">
            <v>"Пермэнерго"</v>
          </cell>
          <cell r="G113">
            <v>2</v>
          </cell>
          <cell r="H113" t="str">
            <v>ПЭО з-да полимеров</v>
          </cell>
          <cell r="J113">
            <v>50</v>
          </cell>
          <cell r="K113">
            <v>50</v>
          </cell>
          <cell r="L113">
            <v>0</v>
          </cell>
          <cell r="M113">
            <v>50</v>
          </cell>
          <cell r="N113">
            <v>50</v>
          </cell>
          <cell r="P113">
            <v>0</v>
          </cell>
          <cell r="S113" t="e">
            <v>#REF!</v>
          </cell>
          <cell r="U113">
            <v>0</v>
          </cell>
          <cell r="V113">
            <v>0</v>
          </cell>
          <cell r="W113">
            <v>0</v>
          </cell>
          <cell r="X113">
            <v>0</v>
          </cell>
          <cell r="AB113">
            <v>0</v>
          </cell>
          <cell r="AE113" t="e">
            <v>#REF!</v>
          </cell>
          <cell r="AF113">
            <v>-50</v>
          </cell>
          <cell r="AG113">
            <v>-50</v>
          </cell>
          <cell r="AH113">
            <v>0</v>
          </cell>
          <cell r="AI113">
            <v>0</v>
          </cell>
          <cell r="AJ113">
            <v>0</v>
          </cell>
          <cell r="AK113" t="str">
            <v>x</v>
          </cell>
        </row>
        <row r="114">
          <cell r="C114" t="str">
            <v>900 Всего</v>
          </cell>
          <cell r="E114" t="str">
            <v xml:space="preserve">Электроэнергия для Пашийского карьера </v>
          </cell>
          <cell r="J114">
            <v>50</v>
          </cell>
          <cell r="K114">
            <v>50</v>
          </cell>
          <cell r="L114">
            <v>0</v>
          </cell>
          <cell r="M114">
            <v>50</v>
          </cell>
          <cell r="N114">
            <v>50</v>
          </cell>
          <cell r="O114">
            <v>0</v>
          </cell>
          <cell r="P114">
            <v>0</v>
          </cell>
          <cell r="Q114">
            <v>0</v>
          </cell>
          <cell r="R114">
            <v>0</v>
          </cell>
        </row>
        <row r="115">
          <cell r="B115" t="str">
            <v>02 Всего</v>
          </cell>
          <cell r="E115" t="str">
            <v>Электроэнергия всего</v>
          </cell>
          <cell r="J115">
            <v>69440</v>
          </cell>
          <cell r="K115">
            <v>69440</v>
          </cell>
          <cell r="L115">
            <v>0</v>
          </cell>
          <cell r="M115">
            <v>69440</v>
          </cell>
          <cell r="N115">
            <v>69440</v>
          </cell>
          <cell r="O115">
            <v>0</v>
          </cell>
          <cell r="P115">
            <v>0</v>
          </cell>
          <cell r="Q115">
            <v>0</v>
          </cell>
          <cell r="R115">
            <v>0</v>
          </cell>
        </row>
        <row r="116">
          <cell r="A116" t="str">
            <v>2</v>
          </cell>
          <cell r="B116" t="str">
            <v>03</v>
          </cell>
          <cell r="C116" t="str">
            <v>100</v>
          </cell>
          <cell r="E116" t="str">
            <v xml:space="preserve">Теплоэнергия для непром.группы </v>
          </cell>
          <cell r="F116" t="str">
            <v>Кировэнерго</v>
          </cell>
          <cell r="G116">
            <v>2</v>
          </cell>
          <cell r="H116" t="str">
            <v>ОГЭ</v>
          </cell>
          <cell r="J116">
            <v>598</v>
          </cell>
          <cell r="K116">
            <v>598</v>
          </cell>
          <cell r="L116">
            <v>0</v>
          </cell>
          <cell r="M116">
            <v>598</v>
          </cell>
          <cell r="N116">
            <v>598</v>
          </cell>
          <cell r="P116">
            <v>0</v>
          </cell>
          <cell r="S116" t="e">
            <v>#REF!</v>
          </cell>
          <cell r="U116">
            <v>0</v>
          </cell>
          <cell r="V116">
            <v>0</v>
          </cell>
          <cell r="W116">
            <v>0</v>
          </cell>
          <cell r="X116">
            <v>0</v>
          </cell>
          <cell r="AB116">
            <v>0</v>
          </cell>
          <cell r="AE116" t="e">
            <v>#REF!</v>
          </cell>
          <cell r="AF116">
            <v>-598</v>
          </cell>
          <cell r="AG116">
            <v>-598</v>
          </cell>
          <cell r="AH116">
            <v>0</v>
          </cell>
          <cell r="AI116">
            <v>0</v>
          </cell>
          <cell r="AJ116">
            <v>0</v>
          </cell>
          <cell r="AK116" t="str">
            <v>x</v>
          </cell>
        </row>
        <row r="117">
          <cell r="C117" t="str">
            <v>100 Всего</v>
          </cell>
          <cell r="E117" t="str">
            <v>Теплоэнергия для непром.группы</v>
          </cell>
          <cell r="J117">
            <v>598</v>
          </cell>
          <cell r="K117">
            <v>598</v>
          </cell>
          <cell r="L117">
            <v>0</v>
          </cell>
          <cell r="M117">
            <v>598</v>
          </cell>
          <cell r="N117">
            <v>598</v>
          </cell>
          <cell r="O117">
            <v>0</v>
          </cell>
          <cell r="P117">
            <v>0</v>
          </cell>
          <cell r="Q117">
            <v>0</v>
          </cell>
          <cell r="R117">
            <v>0</v>
          </cell>
        </row>
        <row r="118">
          <cell r="B118" t="str">
            <v>03 Всего</v>
          </cell>
          <cell r="E118" t="str">
            <v>Теплоэнергия всего</v>
          </cell>
          <cell r="J118">
            <v>598</v>
          </cell>
          <cell r="K118">
            <v>598</v>
          </cell>
          <cell r="L118">
            <v>0</v>
          </cell>
          <cell r="M118">
            <v>598</v>
          </cell>
          <cell r="N118">
            <v>598</v>
          </cell>
          <cell r="O118">
            <v>0</v>
          </cell>
          <cell r="P118">
            <v>0</v>
          </cell>
          <cell r="Q118">
            <v>0</v>
          </cell>
          <cell r="R118">
            <v>0</v>
          </cell>
        </row>
        <row r="119">
          <cell r="A119" t="str">
            <v>2</v>
          </cell>
          <cell r="B119" t="str">
            <v>04</v>
          </cell>
          <cell r="C119" t="str">
            <v>100</v>
          </cell>
          <cell r="E119" t="str">
            <v>Водоканал</v>
          </cell>
          <cell r="F119" t="str">
            <v>МУП Водоканал</v>
          </cell>
          <cell r="G119">
            <v>2</v>
          </cell>
          <cell r="H119" t="str">
            <v>ОГЭ</v>
          </cell>
          <cell r="J119">
            <v>800</v>
          </cell>
          <cell r="K119">
            <v>800</v>
          </cell>
          <cell r="L119">
            <v>0</v>
          </cell>
          <cell r="M119">
            <v>800</v>
          </cell>
          <cell r="N119">
            <v>800</v>
          </cell>
          <cell r="P119">
            <v>0</v>
          </cell>
          <cell r="S119">
            <v>1.790603071757187E-2</v>
          </cell>
          <cell r="U119">
            <v>0</v>
          </cell>
          <cell r="V119">
            <v>0</v>
          </cell>
          <cell r="W119">
            <v>0</v>
          </cell>
          <cell r="X119">
            <v>0</v>
          </cell>
          <cell r="AB119">
            <v>0</v>
          </cell>
          <cell r="AE119" t="e">
            <v>#REF!</v>
          </cell>
          <cell r="AF119">
            <v>-800</v>
          </cell>
          <cell r="AG119">
            <v>-800</v>
          </cell>
          <cell r="AH119">
            <v>0</v>
          </cell>
          <cell r="AI119">
            <v>0</v>
          </cell>
          <cell r="AJ119">
            <v>0</v>
          </cell>
          <cell r="AK119" t="str">
            <v>x</v>
          </cell>
        </row>
        <row r="120">
          <cell r="C120" t="str">
            <v>100 Всего</v>
          </cell>
          <cell r="E120" t="str">
            <v>Водоканал</v>
          </cell>
          <cell r="J120">
            <v>800</v>
          </cell>
          <cell r="K120">
            <v>800</v>
          </cell>
          <cell r="L120">
            <v>0</v>
          </cell>
          <cell r="M120">
            <v>800</v>
          </cell>
          <cell r="N120">
            <v>800</v>
          </cell>
          <cell r="O120">
            <v>0</v>
          </cell>
          <cell r="P120">
            <v>0</v>
          </cell>
          <cell r="Q120">
            <v>0</v>
          </cell>
          <cell r="R120">
            <v>0</v>
          </cell>
        </row>
        <row r="121">
          <cell r="A121" t="str">
            <v>2</v>
          </cell>
          <cell r="B121" t="str">
            <v>04</v>
          </cell>
          <cell r="C121" t="str">
            <v>900</v>
          </cell>
          <cell r="E121" t="str">
            <v xml:space="preserve">Вода и канализация для Пашийского карьера </v>
          </cell>
          <cell r="F121" t="str">
            <v>Горнозав.МПО ЖКХ</v>
          </cell>
          <cell r="G121">
            <v>2</v>
          </cell>
          <cell r="H121" t="str">
            <v>ПЭО з-да полимеров</v>
          </cell>
          <cell r="J121">
            <v>12</v>
          </cell>
          <cell r="K121">
            <v>12</v>
          </cell>
          <cell r="L121">
            <v>0</v>
          </cell>
          <cell r="M121">
            <v>12</v>
          </cell>
          <cell r="N121">
            <v>12</v>
          </cell>
          <cell r="P121">
            <v>0</v>
          </cell>
          <cell r="S121" t="e">
            <v>#REF!</v>
          </cell>
          <cell r="U121">
            <v>0</v>
          </cell>
          <cell r="V121">
            <v>0</v>
          </cell>
          <cell r="W121">
            <v>0</v>
          </cell>
          <cell r="X121">
            <v>0</v>
          </cell>
          <cell r="AB121">
            <v>0</v>
          </cell>
          <cell r="AE121" t="e">
            <v>#REF!</v>
          </cell>
          <cell r="AF121">
            <v>-12</v>
          </cell>
          <cell r="AG121">
            <v>-12</v>
          </cell>
          <cell r="AH121">
            <v>0</v>
          </cell>
          <cell r="AI121">
            <v>0</v>
          </cell>
          <cell r="AJ121">
            <v>0</v>
          </cell>
          <cell r="AK121" t="str">
            <v>x</v>
          </cell>
        </row>
        <row r="122">
          <cell r="C122" t="str">
            <v>900 Всего</v>
          </cell>
          <cell r="E122" t="str">
            <v xml:space="preserve">Вода и канализация для Пашийского карьера </v>
          </cell>
          <cell r="J122">
            <v>12</v>
          </cell>
          <cell r="K122">
            <v>12</v>
          </cell>
          <cell r="L122">
            <v>0</v>
          </cell>
          <cell r="M122">
            <v>12</v>
          </cell>
          <cell r="N122">
            <v>12</v>
          </cell>
          <cell r="O122">
            <v>0</v>
          </cell>
          <cell r="P122">
            <v>0</v>
          </cell>
          <cell r="Q122">
            <v>0</v>
          </cell>
          <cell r="R122">
            <v>0</v>
          </cell>
        </row>
        <row r="123">
          <cell r="B123" t="str">
            <v>04 Всего</v>
          </cell>
          <cell r="E123" t="str">
            <v>Отпуск и потребление воды всего</v>
          </cell>
          <cell r="J123">
            <v>812</v>
          </cell>
          <cell r="K123">
            <v>812</v>
          </cell>
          <cell r="L123">
            <v>0</v>
          </cell>
          <cell r="M123">
            <v>812</v>
          </cell>
          <cell r="N123">
            <v>812</v>
          </cell>
          <cell r="O123">
            <v>0</v>
          </cell>
          <cell r="P123">
            <v>0</v>
          </cell>
          <cell r="Q123">
            <v>0</v>
          </cell>
          <cell r="R123">
            <v>0</v>
          </cell>
        </row>
        <row r="124">
          <cell r="E124" t="str">
            <v>Всего энергоресурсы</v>
          </cell>
          <cell r="J124">
            <v>129440.5</v>
          </cell>
          <cell r="K124">
            <v>119973.5</v>
          </cell>
          <cell r="L124">
            <v>9467</v>
          </cell>
          <cell r="M124">
            <v>129440.5</v>
          </cell>
          <cell r="N124">
            <v>119973.5</v>
          </cell>
          <cell r="O124">
            <v>9467</v>
          </cell>
          <cell r="P124">
            <v>0</v>
          </cell>
          <cell r="Q124">
            <v>0</v>
          </cell>
          <cell r="R124">
            <v>0</v>
          </cell>
        </row>
        <row r="125">
          <cell r="A125" t="str">
            <v>3</v>
          </cell>
          <cell r="B125" t="str">
            <v>01</v>
          </cell>
          <cell r="C125" t="str">
            <v>100</v>
          </cell>
          <cell r="D125">
            <v>101</v>
          </cell>
          <cell r="E125" t="str">
            <v>Зарплата ППП комбината</v>
          </cell>
          <cell r="G125">
            <v>1</v>
          </cell>
          <cell r="H125" t="str">
            <v>Бухгалтерия (ООТиЗ)</v>
          </cell>
          <cell r="J125">
            <v>36655</v>
          </cell>
          <cell r="K125">
            <v>36655</v>
          </cell>
          <cell r="L125">
            <v>0</v>
          </cell>
          <cell r="M125">
            <v>36655</v>
          </cell>
          <cell r="N125">
            <v>36655</v>
          </cell>
          <cell r="P125">
            <v>0</v>
          </cell>
          <cell r="S125" t="e">
            <v>#REF!</v>
          </cell>
          <cell r="U125">
            <v>0</v>
          </cell>
          <cell r="V125">
            <v>0</v>
          </cell>
          <cell r="W125">
            <v>0</v>
          </cell>
          <cell r="X125">
            <v>0</v>
          </cell>
          <cell r="AB125">
            <v>0</v>
          </cell>
          <cell r="AE125" t="e">
            <v>#REF!</v>
          </cell>
          <cell r="AF125">
            <v>-36655</v>
          </cell>
          <cell r="AG125">
            <v>-36655</v>
          </cell>
          <cell r="AH125">
            <v>0</v>
          </cell>
          <cell r="AI125">
            <v>0</v>
          </cell>
          <cell r="AJ125">
            <v>0</v>
          </cell>
          <cell r="AK125" t="str">
            <v>x</v>
          </cell>
        </row>
        <row r="126">
          <cell r="A126" t="str">
            <v>3</v>
          </cell>
          <cell r="B126" t="str">
            <v>01</v>
          </cell>
          <cell r="C126" t="str">
            <v>100</v>
          </cell>
          <cell r="D126" t="str">
            <v>102</v>
          </cell>
          <cell r="E126" t="str">
            <v>Зарплата учащихся ПЛ-14</v>
          </cell>
          <cell r="G126">
            <v>1</v>
          </cell>
          <cell r="H126" t="str">
            <v>ОПК</v>
          </cell>
          <cell r="J126">
            <v>20</v>
          </cell>
          <cell r="K126">
            <v>20</v>
          </cell>
          <cell r="L126">
            <v>0</v>
          </cell>
          <cell r="M126">
            <v>20</v>
          </cell>
          <cell r="N126">
            <v>20</v>
          </cell>
          <cell r="P126">
            <v>0</v>
          </cell>
          <cell r="U126">
            <v>0</v>
          </cell>
          <cell r="V126">
            <v>0</v>
          </cell>
          <cell r="W126">
            <v>0</v>
          </cell>
          <cell r="X126">
            <v>0</v>
          </cell>
          <cell r="AB126">
            <v>0</v>
          </cell>
          <cell r="AE126" t="e">
            <v>#REF!</v>
          </cell>
          <cell r="AF126">
            <v>-20</v>
          </cell>
          <cell r="AG126">
            <v>-20</v>
          </cell>
          <cell r="AH126">
            <v>0</v>
          </cell>
          <cell r="AI126">
            <v>0</v>
          </cell>
          <cell r="AJ126">
            <v>0</v>
          </cell>
          <cell r="AK126" t="str">
            <v>x</v>
          </cell>
        </row>
        <row r="127">
          <cell r="A127" t="str">
            <v>3</v>
          </cell>
          <cell r="B127" t="str">
            <v>01</v>
          </cell>
          <cell r="C127" t="str">
            <v>100</v>
          </cell>
          <cell r="D127" t="str">
            <v>103</v>
          </cell>
          <cell r="E127" t="str">
            <v>Зарплата учащихся ПУ-6</v>
          </cell>
          <cell r="G127">
            <v>1</v>
          </cell>
          <cell r="H127" t="str">
            <v>ОПК</v>
          </cell>
          <cell r="J127">
            <v>15</v>
          </cell>
          <cell r="K127">
            <v>15</v>
          </cell>
          <cell r="L127">
            <v>0</v>
          </cell>
          <cell r="M127">
            <v>15</v>
          </cell>
          <cell r="N127">
            <v>15</v>
          </cell>
          <cell r="P127">
            <v>0</v>
          </cell>
          <cell r="S127" t="e">
            <v>#REF!</v>
          </cell>
          <cell r="U127">
            <v>0</v>
          </cell>
          <cell r="V127">
            <v>0</v>
          </cell>
          <cell r="W127">
            <v>0</v>
          </cell>
          <cell r="X127">
            <v>0</v>
          </cell>
          <cell r="AB127">
            <v>0</v>
          </cell>
          <cell r="AE127" t="e">
            <v>#REF!</v>
          </cell>
          <cell r="AF127">
            <v>-15</v>
          </cell>
          <cell r="AG127">
            <v>-15</v>
          </cell>
          <cell r="AH127">
            <v>0</v>
          </cell>
          <cell r="AI127">
            <v>0</v>
          </cell>
          <cell r="AJ127">
            <v>0</v>
          </cell>
          <cell r="AK127" t="str">
            <v>x</v>
          </cell>
        </row>
        <row r="128">
          <cell r="C128" t="str">
            <v>100 Всего</v>
          </cell>
          <cell r="E128" t="str">
            <v>Зарплата ППП</v>
          </cell>
          <cell r="J128">
            <v>36690</v>
          </cell>
          <cell r="K128">
            <v>36690</v>
          </cell>
          <cell r="L128">
            <v>0</v>
          </cell>
          <cell r="M128">
            <v>36690</v>
          </cell>
          <cell r="N128">
            <v>36690</v>
          </cell>
          <cell r="O128">
            <v>0</v>
          </cell>
          <cell r="P128">
            <v>0</v>
          </cell>
          <cell r="Q128">
            <v>0</v>
          </cell>
          <cell r="R128">
            <v>0</v>
          </cell>
        </row>
        <row r="129">
          <cell r="A129" t="str">
            <v>3</v>
          </cell>
          <cell r="B129" t="str">
            <v>01</v>
          </cell>
          <cell r="C129" t="str">
            <v>200</v>
          </cell>
          <cell r="E129" t="str">
            <v>Зарплата работников Пашийского карьера</v>
          </cell>
          <cell r="G129">
            <v>1</v>
          </cell>
          <cell r="H129" t="str">
            <v>Бухгалтерия (ООТиЗ)</v>
          </cell>
          <cell r="J129">
            <v>350</v>
          </cell>
          <cell r="K129">
            <v>350</v>
          </cell>
          <cell r="L129">
            <v>0</v>
          </cell>
          <cell r="M129">
            <v>350</v>
          </cell>
          <cell r="N129">
            <v>350</v>
          </cell>
          <cell r="P129">
            <v>0</v>
          </cell>
          <cell r="S129" t="e">
            <v>#REF!</v>
          </cell>
          <cell r="U129">
            <v>0</v>
          </cell>
          <cell r="V129">
            <v>0</v>
          </cell>
          <cell r="W129">
            <v>0</v>
          </cell>
          <cell r="X129">
            <v>0</v>
          </cell>
          <cell r="AB129">
            <v>0</v>
          </cell>
          <cell r="AE129" t="e">
            <v>#REF!</v>
          </cell>
          <cell r="AF129">
            <v>-350</v>
          </cell>
          <cell r="AG129">
            <v>-350</v>
          </cell>
          <cell r="AH129">
            <v>0</v>
          </cell>
          <cell r="AI129">
            <v>0</v>
          </cell>
          <cell r="AJ129">
            <v>0</v>
          </cell>
          <cell r="AK129" t="str">
            <v>x</v>
          </cell>
        </row>
        <row r="130">
          <cell r="C130" t="str">
            <v>200 Всего</v>
          </cell>
          <cell r="E130" t="str">
            <v>Зарплата работников Пашийского карьера</v>
          </cell>
          <cell r="J130">
            <v>350</v>
          </cell>
          <cell r="K130">
            <v>350</v>
          </cell>
          <cell r="L130">
            <v>0</v>
          </cell>
          <cell r="M130">
            <v>350</v>
          </cell>
          <cell r="N130">
            <v>350</v>
          </cell>
          <cell r="O130">
            <v>0</v>
          </cell>
          <cell r="P130">
            <v>0</v>
          </cell>
          <cell r="Q130">
            <v>0</v>
          </cell>
          <cell r="R130">
            <v>0</v>
          </cell>
        </row>
        <row r="131">
          <cell r="A131" t="str">
            <v>3</v>
          </cell>
          <cell r="B131" t="str">
            <v>01</v>
          </cell>
          <cell r="C131" t="str">
            <v>300</v>
          </cell>
          <cell r="E131" t="str">
            <v>Зарплата работников с/х "Селезеневское"</v>
          </cell>
          <cell r="G131">
            <v>1</v>
          </cell>
          <cell r="H131" t="str">
            <v>Бухгалтерия (ООТиЗ)</v>
          </cell>
          <cell r="J131">
            <v>570</v>
          </cell>
          <cell r="K131">
            <v>570</v>
          </cell>
          <cell r="L131">
            <v>0</v>
          </cell>
          <cell r="M131">
            <v>570</v>
          </cell>
          <cell r="N131">
            <v>570</v>
          </cell>
          <cell r="P131">
            <v>0</v>
          </cell>
          <cell r="S131" t="e">
            <v>#REF!</v>
          </cell>
          <cell r="U131">
            <v>0</v>
          </cell>
          <cell r="V131">
            <v>0</v>
          </cell>
          <cell r="W131">
            <v>0</v>
          </cell>
          <cell r="X131">
            <v>0</v>
          </cell>
          <cell r="AB131">
            <v>0</v>
          </cell>
          <cell r="AE131" t="e">
            <v>#REF!</v>
          </cell>
          <cell r="AF131">
            <v>-570</v>
          </cell>
          <cell r="AG131">
            <v>-570</v>
          </cell>
          <cell r="AH131">
            <v>0</v>
          </cell>
          <cell r="AI131">
            <v>0</v>
          </cell>
          <cell r="AJ131">
            <v>0</v>
          </cell>
          <cell r="AK131" t="str">
            <v>x</v>
          </cell>
        </row>
        <row r="132">
          <cell r="C132" t="str">
            <v>300 Всего</v>
          </cell>
          <cell r="E132" t="str">
            <v>Зарплата работников с/х "Селезеневское"</v>
          </cell>
          <cell r="J132">
            <v>570</v>
          </cell>
          <cell r="K132">
            <v>570</v>
          </cell>
          <cell r="L132">
            <v>0</v>
          </cell>
          <cell r="M132">
            <v>570</v>
          </cell>
          <cell r="N132">
            <v>570</v>
          </cell>
          <cell r="O132">
            <v>0</v>
          </cell>
          <cell r="P132">
            <v>0</v>
          </cell>
          <cell r="Q132">
            <v>0</v>
          </cell>
          <cell r="R132">
            <v>0</v>
          </cell>
        </row>
        <row r="133">
          <cell r="A133" t="str">
            <v>3</v>
          </cell>
          <cell r="B133" t="str">
            <v>01</v>
          </cell>
          <cell r="C133" t="str">
            <v>400</v>
          </cell>
          <cell r="E133" t="str">
            <v>Зарплата работников б/о "Искра"</v>
          </cell>
          <cell r="G133">
            <v>1</v>
          </cell>
          <cell r="H133" t="str">
            <v>Бухгалтерия (ООТиЗ)</v>
          </cell>
          <cell r="J133">
            <v>25</v>
          </cell>
          <cell r="K133">
            <v>25</v>
          </cell>
          <cell r="L133">
            <v>0</v>
          </cell>
          <cell r="M133">
            <v>25</v>
          </cell>
          <cell r="N133">
            <v>25</v>
          </cell>
          <cell r="P133">
            <v>0</v>
          </cell>
          <cell r="S133" t="e">
            <v>#REF!</v>
          </cell>
          <cell r="U133">
            <v>0</v>
          </cell>
          <cell r="V133">
            <v>0</v>
          </cell>
          <cell r="W133">
            <v>0</v>
          </cell>
          <cell r="X133">
            <v>0</v>
          </cell>
          <cell r="AB133">
            <v>0</v>
          </cell>
          <cell r="AE133" t="e">
            <v>#REF!</v>
          </cell>
          <cell r="AF133">
            <v>-25</v>
          </cell>
          <cell r="AG133">
            <v>-25</v>
          </cell>
          <cell r="AH133">
            <v>0</v>
          </cell>
          <cell r="AI133">
            <v>0</v>
          </cell>
          <cell r="AJ133">
            <v>0</v>
          </cell>
          <cell r="AK133" t="str">
            <v>x</v>
          </cell>
        </row>
        <row r="134">
          <cell r="C134" t="str">
            <v>400 Всего</v>
          </cell>
          <cell r="E134" t="str">
            <v>Зарплата работников б/о "Искра"</v>
          </cell>
          <cell r="J134">
            <v>25</v>
          </cell>
          <cell r="K134">
            <v>25</v>
          </cell>
          <cell r="L134">
            <v>0</v>
          </cell>
          <cell r="M134">
            <v>25</v>
          </cell>
          <cell r="N134">
            <v>25</v>
          </cell>
          <cell r="O134">
            <v>0</v>
          </cell>
          <cell r="P134">
            <v>0</v>
          </cell>
          <cell r="Q134">
            <v>0</v>
          </cell>
          <cell r="R134">
            <v>0</v>
          </cell>
        </row>
        <row r="135">
          <cell r="B135" t="str">
            <v>01 Всего</v>
          </cell>
          <cell r="E135" t="str">
            <v>Выплата зарплаты всего</v>
          </cell>
          <cell r="J135">
            <v>37635</v>
          </cell>
          <cell r="K135">
            <v>37635</v>
          </cell>
          <cell r="L135">
            <v>0</v>
          </cell>
          <cell r="M135">
            <v>37635</v>
          </cell>
          <cell r="N135">
            <v>37635</v>
          </cell>
          <cell r="O135">
            <v>0</v>
          </cell>
          <cell r="P135">
            <v>0</v>
          </cell>
          <cell r="Q135">
            <v>0</v>
          </cell>
          <cell r="R135">
            <v>0</v>
          </cell>
        </row>
        <row r="136">
          <cell r="A136" t="str">
            <v>3</v>
          </cell>
          <cell r="B136" t="str">
            <v>02</v>
          </cell>
          <cell r="C136" t="str">
            <v>100</v>
          </cell>
          <cell r="E136" t="str">
            <v>Алименты</v>
          </cell>
          <cell r="G136">
            <v>1</v>
          </cell>
          <cell r="H136" t="str">
            <v>Бухгалтерия</v>
          </cell>
          <cell r="J136">
            <v>380</v>
          </cell>
          <cell r="K136">
            <v>380</v>
          </cell>
          <cell r="L136">
            <v>0</v>
          </cell>
          <cell r="M136">
            <v>380</v>
          </cell>
          <cell r="N136">
            <v>380</v>
          </cell>
          <cell r="P136">
            <v>0</v>
          </cell>
          <cell r="S136" t="e">
            <v>#REF!</v>
          </cell>
          <cell r="U136">
            <v>0</v>
          </cell>
          <cell r="V136">
            <v>0</v>
          </cell>
          <cell r="W136">
            <v>0</v>
          </cell>
          <cell r="X136">
            <v>0</v>
          </cell>
          <cell r="AB136">
            <v>0</v>
          </cell>
          <cell r="AE136" t="e">
            <v>#REF!</v>
          </cell>
          <cell r="AF136">
            <v>-380</v>
          </cell>
          <cell r="AG136">
            <v>-380</v>
          </cell>
          <cell r="AH136">
            <v>0</v>
          </cell>
          <cell r="AI136">
            <v>0</v>
          </cell>
          <cell r="AJ136">
            <v>0</v>
          </cell>
          <cell r="AK136" t="str">
            <v>x</v>
          </cell>
        </row>
        <row r="137">
          <cell r="C137" t="str">
            <v>100 Всего</v>
          </cell>
          <cell r="E137" t="str">
            <v>Алименты</v>
          </cell>
          <cell r="J137">
            <v>380</v>
          </cell>
          <cell r="K137">
            <v>380</v>
          </cell>
          <cell r="L137">
            <v>0</v>
          </cell>
          <cell r="M137">
            <v>380</v>
          </cell>
          <cell r="N137">
            <v>380</v>
          </cell>
          <cell r="O137">
            <v>0</v>
          </cell>
          <cell r="P137">
            <v>0</v>
          </cell>
          <cell r="Q137">
            <v>0</v>
          </cell>
          <cell r="R137">
            <v>0</v>
          </cell>
        </row>
        <row r="138">
          <cell r="A138" t="str">
            <v>3</v>
          </cell>
          <cell r="B138" t="str">
            <v>02</v>
          </cell>
          <cell r="C138" t="str">
            <v>200</v>
          </cell>
          <cell r="E138" t="str">
            <v>Страхование работников</v>
          </cell>
          <cell r="G138">
            <v>2</v>
          </cell>
          <cell r="H138" t="str">
            <v>Бухгалтерия</v>
          </cell>
          <cell r="J138">
            <v>50</v>
          </cell>
          <cell r="K138">
            <v>50</v>
          </cell>
          <cell r="L138">
            <v>0</v>
          </cell>
          <cell r="M138">
            <v>50</v>
          </cell>
          <cell r="N138">
            <v>50</v>
          </cell>
          <cell r="P138">
            <v>0</v>
          </cell>
          <cell r="S138" t="e">
            <v>#REF!</v>
          </cell>
          <cell r="U138">
            <v>0</v>
          </cell>
          <cell r="V138">
            <v>0</v>
          </cell>
          <cell r="W138">
            <v>0</v>
          </cell>
          <cell r="X138">
            <v>0</v>
          </cell>
          <cell r="AB138">
            <v>0</v>
          </cell>
          <cell r="AE138" t="e">
            <v>#REF!</v>
          </cell>
          <cell r="AF138">
            <v>-50</v>
          </cell>
          <cell r="AG138">
            <v>-50</v>
          </cell>
          <cell r="AH138">
            <v>0</v>
          </cell>
          <cell r="AI138">
            <v>0</v>
          </cell>
          <cell r="AJ138">
            <v>0</v>
          </cell>
          <cell r="AK138" t="str">
            <v>x</v>
          </cell>
        </row>
        <row r="139">
          <cell r="C139" t="str">
            <v>200 Всего</v>
          </cell>
          <cell r="E139" t="str">
            <v>Страхование работников</v>
          </cell>
          <cell r="J139">
            <v>50</v>
          </cell>
          <cell r="K139">
            <v>50</v>
          </cell>
          <cell r="L139">
            <v>0</v>
          </cell>
          <cell r="M139">
            <v>50</v>
          </cell>
          <cell r="N139">
            <v>50</v>
          </cell>
          <cell r="O139">
            <v>0</v>
          </cell>
          <cell r="P139">
            <v>0</v>
          </cell>
          <cell r="Q139">
            <v>0</v>
          </cell>
          <cell r="R139">
            <v>0</v>
          </cell>
        </row>
        <row r="140">
          <cell r="A140" t="str">
            <v>3</v>
          </cell>
          <cell r="B140" t="str">
            <v>02</v>
          </cell>
          <cell r="C140" t="str">
            <v>300</v>
          </cell>
          <cell r="E140" t="str">
            <v>Профсоюзные взносы</v>
          </cell>
          <cell r="G140">
            <v>2</v>
          </cell>
          <cell r="H140" t="str">
            <v>Бухгалтерия</v>
          </cell>
          <cell r="J140">
            <v>190</v>
          </cell>
          <cell r="K140">
            <v>190</v>
          </cell>
          <cell r="L140">
            <v>0</v>
          </cell>
          <cell r="M140">
            <v>190</v>
          </cell>
          <cell r="N140">
            <v>190</v>
          </cell>
          <cell r="P140">
            <v>0</v>
          </cell>
          <cell r="S140" t="e">
            <v>#REF!</v>
          </cell>
          <cell r="U140">
            <v>0</v>
          </cell>
          <cell r="V140">
            <v>0</v>
          </cell>
          <cell r="W140">
            <v>0</v>
          </cell>
          <cell r="X140">
            <v>0</v>
          </cell>
          <cell r="AB140">
            <v>0</v>
          </cell>
          <cell r="AE140" t="e">
            <v>#REF!</v>
          </cell>
          <cell r="AF140">
            <v>-190</v>
          </cell>
          <cell r="AG140">
            <v>-190</v>
          </cell>
          <cell r="AH140">
            <v>0</v>
          </cell>
          <cell r="AI140">
            <v>0</v>
          </cell>
          <cell r="AJ140">
            <v>0</v>
          </cell>
          <cell r="AK140" t="str">
            <v>x</v>
          </cell>
        </row>
        <row r="141">
          <cell r="C141" t="str">
            <v>300 Всего</v>
          </cell>
          <cell r="E141" t="str">
            <v>Профсоюзные взносы</v>
          </cell>
          <cell r="J141">
            <v>190</v>
          </cell>
          <cell r="K141">
            <v>190</v>
          </cell>
          <cell r="L141">
            <v>0</v>
          </cell>
          <cell r="M141">
            <v>190</v>
          </cell>
          <cell r="N141">
            <v>190</v>
          </cell>
          <cell r="O141">
            <v>0</v>
          </cell>
          <cell r="P141">
            <v>0</v>
          </cell>
          <cell r="Q141">
            <v>0</v>
          </cell>
          <cell r="R141">
            <v>0</v>
          </cell>
        </row>
        <row r="142">
          <cell r="B142" t="str">
            <v>02 Всего</v>
          </cell>
          <cell r="E142" t="str">
            <v>Платежи из зарплаты всего</v>
          </cell>
          <cell r="J142">
            <v>620</v>
          </cell>
          <cell r="K142">
            <v>620</v>
          </cell>
          <cell r="L142">
            <v>0</v>
          </cell>
          <cell r="M142">
            <v>620</v>
          </cell>
          <cell r="N142">
            <v>620</v>
          </cell>
          <cell r="O142">
            <v>0</v>
          </cell>
          <cell r="P142">
            <v>0</v>
          </cell>
          <cell r="Q142">
            <v>0</v>
          </cell>
          <cell r="R142">
            <v>0</v>
          </cell>
        </row>
        <row r="143">
          <cell r="E143" t="str">
            <v>Всего зарплата</v>
          </cell>
          <cell r="J143">
            <v>38255</v>
          </cell>
          <cell r="K143">
            <v>38255</v>
          </cell>
          <cell r="L143">
            <v>0</v>
          </cell>
          <cell r="M143">
            <v>38255</v>
          </cell>
          <cell r="N143">
            <v>38255</v>
          </cell>
          <cell r="O143">
            <v>0</v>
          </cell>
          <cell r="P143">
            <v>0</v>
          </cell>
          <cell r="Q143">
            <v>0</v>
          </cell>
          <cell r="R143">
            <v>0</v>
          </cell>
        </row>
        <row r="144">
          <cell r="A144" t="str">
            <v>4</v>
          </cell>
          <cell r="B144" t="str">
            <v>01</v>
          </cell>
          <cell r="C144" t="str">
            <v>100</v>
          </cell>
          <cell r="E144" t="str">
            <v>Налог на доходы</v>
          </cell>
          <cell r="G144">
            <v>1</v>
          </cell>
          <cell r="H144" t="str">
            <v>Налог.отдел</v>
          </cell>
          <cell r="J144">
            <v>5200</v>
          </cell>
          <cell r="K144">
            <v>5200</v>
          </cell>
          <cell r="L144">
            <v>0</v>
          </cell>
          <cell r="M144">
            <v>5200</v>
          </cell>
          <cell r="N144">
            <v>5200</v>
          </cell>
          <cell r="P144">
            <v>0</v>
          </cell>
          <cell r="S144" t="e">
            <v>#REF!</v>
          </cell>
          <cell r="U144">
            <v>0</v>
          </cell>
          <cell r="V144">
            <v>0</v>
          </cell>
          <cell r="W144">
            <v>0</v>
          </cell>
          <cell r="X144">
            <v>0</v>
          </cell>
          <cell r="AB144">
            <v>0</v>
          </cell>
          <cell r="AE144" t="e">
            <v>#REF!</v>
          </cell>
          <cell r="AF144">
            <v>-5200</v>
          </cell>
          <cell r="AG144">
            <v>-5200</v>
          </cell>
          <cell r="AH144">
            <v>0</v>
          </cell>
          <cell r="AI144">
            <v>0</v>
          </cell>
          <cell r="AJ144">
            <v>0</v>
          </cell>
          <cell r="AK144" t="str">
            <v>x</v>
          </cell>
        </row>
        <row r="145">
          <cell r="C145" t="str">
            <v>100 Всего</v>
          </cell>
          <cell r="E145" t="str">
            <v>Налог на доходы</v>
          </cell>
          <cell r="J145">
            <v>5200</v>
          </cell>
          <cell r="K145">
            <v>5200</v>
          </cell>
          <cell r="L145">
            <v>0</v>
          </cell>
          <cell r="M145">
            <v>5200</v>
          </cell>
          <cell r="N145">
            <v>5200</v>
          </cell>
          <cell r="O145">
            <v>0</v>
          </cell>
          <cell r="P145">
            <v>0</v>
          </cell>
          <cell r="Q145">
            <v>0</v>
          </cell>
          <cell r="R145">
            <v>0</v>
          </cell>
        </row>
        <row r="146">
          <cell r="A146" t="str">
            <v>4</v>
          </cell>
          <cell r="B146" t="str">
            <v>01</v>
          </cell>
          <cell r="C146" t="str">
            <v>200</v>
          </cell>
          <cell r="E146" t="str">
            <v>Налог на имущество</v>
          </cell>
          <cell r="G146">
            <v>1</v>
          </cell>
          <cell r="H146" t="str">
            <v>Налог.отдел</v>
          </cell>
          <cell r="J146">
            <v>1776</v>
          </cell>
          <cell r="K146">
            <v>1776</v>
          </cell>
          <cell r="L146">
            <v>0</v>
          </cell>
          <cell r="M146">
            <v>1776</v>
          </cell>
          <cell r="N146">
            <v>1776</v>
          </cell>
          <cell r="P146">
            <v>0</v>
          </cell>
          <cell r="S146" t="e">
            <v>#REF!</v>
          </cell>
          <cell r="U146">
            <v>0</v>
          </cell>
          <cell r="V146">
            <v>0</v>
          </cell>
          <cell r="W146">
            <v>0</v>
          </cell>
          <cell r="X146">
            <v>0</v>
          </cell>
          <cell r="AB146">
            <v>0</v>
          </cell>
          <cell r="AE146" t="e">
            <v>#REF!</v>
          </cell>
          <cell r="AF146">
            <v>-1776</v>
          </cell>
          <cell r="AG146">
            <v>-1776</v>
          </cell>
          <cell r="AH146">
            <v>0</v>
          </cell>
          <cell r="AI146">
            <v>0</v>
          </cell>
          <cell r="AJ146">
            <v>0</v>
          </cell>
          <cell r="AK146" t="str">
            <v>x</v>
          </cell>
        </row>
        <row r="147">
          <cell r="C147" t="str">
            <v>200 Всего</v>
          </cell>
          <cell r="E147" t="str">
            <v>Налог на имущество</v>
          </cell>
          <cell r="J147">
            <v>1776</v>
          </cell>
          <cell r="K147">
            <v>1776</v>
          </cell>
          <cell r="L147">
            <v>0</v>
          </cell>
          <cell r="M147">
            <v>1776</v>
          </cell>
          <cell r="N147">
            <v>1776</v>
          </cell>
          <cell r="O147">
            <v>0</v>
          </cell>
          <cell r="P147">
            <v>0</v>
          </cell>
          <cell r="Q147">
            <v>0</v>
          </cell>
          <cell r="R147">
            <v>0</v>
          </cell>
        </row>
        <row r="148">
          <cell r="A148" t="str">
            <v>4</v>
          </cell>
          <cell r="B148" t="str">
            <v>01</v>
          </cell>
          <cell r="C148" t="str">
            <v>300</v>
          </cell>
          <cell r="E148" t="str">
            <v>Налог на прибыль</v>
          </cell>
          <cell r="G148">
            <v>1</v>
          </cell>
          <cell r="H148" t="str">
            <v>Налог.отдел</v>
          </cell>
          <cell r="J148">
            <v>9996</v>
          </cell>
          <cell r="K148">
            <v>9996</v>
          </cell>
          <cell r="L148">
            <v>0</v>
          </cell>
          <cell r="M148">
            <v>8916</v>
          </cell>
          <cell r="N148">
            <v>8916</v>
          </cell>
          <cell r="P148">
            <v>1080</v>
          </cell>
          <cell r="Q148">
            <v>1080</v>
          </cell>
          <cell r="S148" t="e">
            <v>#REF!</v>
          </cell>
          <cell r="U148">
            <v>0</v>
          </cell>
          <cell r="V148">
            <v>0</v>
          </cell>
          <cell r="W148">
            <v>0</v>
          </cell>
          <cell r="X148">
            <v>0</v>
          </cell>
          <cell r="AB148">
            <v>0</v>
          </cell>
          <cell r="AE148" t="e">
            <v>#REF!</v>
          </cell>
          <cell r="AF148">
            <v>-9996</v>
          </cell>
          <cell r="AG148">
            <v>-9996</v>
          </cell>
          <cell r="AH148">
            <v>0</v>
          </cell>
          <cell r="AI148">
            <v>0</v>
          </cell>
          <cell r="AJ148">
            <v>0</v>
          </cell>
          <cell r="AK148" t="str">
            <v>x</v>
          </cell>
        </row>
        <row r="149">
          <cell r="C149" t="str">
            <v>300 Всего</v>
          </cell>
          <cell r="E149" t="str">
            <v>Налог на прибыль</v>
          </cell>
          <cell r="J149">
            <v>9996</v>
          </cell>
          <cell r="K149">
            <v>9996</v>
          </cell>
          <cell r="L149">
            <v>0</v>
          </cell>
          <cell r="M149">
            <v>8916</v>
          </cell>
          <cell r="N149">
            <v>8916</v>
          </cell>
          <cell r="O149">
            <v>0</v>
          </cell>
          <cell r="P149">
            <v>1080</v>
          </cell>
          <cell r="Q149">
            <v>1080</v>
          </cell>
          <cell r="R149">
            <v>0</v>
          </cell>
        </row>
        <row r="150">
          <cell r="A150" t="str">
            <v>4</v>
          </cell>
          <cell r="B150" t="str">
            <v>01</v>
          </cell>
          <cell r="C150" t="str">
            <v>400</v>
          </cell>
          <cell r="E150" t="str">
            <v>Налог на землю</v>
          </cell>
          <cell r="G150">
            <v>1</v>
          </cell>
          <cell r="H150" t="str">
            <v>Налог.отдел</v>
          </cell>
          <cell r="J150">
            <v>1880</v>
          </cell>
          <cell r="K150">
            <v>1880</v>
          </cell>
          <cell r="L150">
            <v>0</v>
          </cell>
          <cell r="M150">
            <v>1880</v>
          </cell>
          <cell r="N150">
            <v>1880</v>
          </cell>
          <cell r="P150">
            <v>0</v>
          </cell>
          <cell r="S150" t="e">
            <v>#REF!</v>
          </cell>
          <cell r="U150">
            <v>0</v>
          </cell>
          <cell r="V150">
            <v>0</v>
          </cell>
          <cell r="W150">
            <v>0</v>
          </cell>
          <cell r="X150">
            <v>0</v>
          </cell>
          <cell r="AB150">
            <v>0</v>
          </cell>
          <cell r="AE150" t="e">
            <v>#REF!</v>
          </cell>
          <cell r="AF150">
            <v>-1880</v>
          </cell>
          <cell r="AG150">
            <v>-1880</v>
          </cell>
          <cell r="AH150">
            <v>0</v>
          </cell>
          <cell r="AI150">
            <v>0</v>
          </cell>
          <cell r="AJ150">
            <v>0</v>
          </cell>
          <cell r="AK150" t="str">
            <v>x</v>
          </cell>
        </row>
        <row r="151">
          <cell r="C151" t="str">
            <v>400 Всего</v>
          </cell>
          <cell r="E151" t="str">
            <v>Налог на землю</v>
          </cell>
          <cell r="J151">
            <v>1880</v>
          </cell>
          <cell r="K151">
            <v>1880</v>
          </cell>
          <cell r="L151">
            <v>0</v>
          </cell>
          <cell r="M151">
            <v>1880</v>
          </cell>
          <cell r="N151">
            <v>1880</v>
          </cell>
          <cell r="O151">
            <v>0</v>
          </cell>
          <cell r="P151">
            <v>0</v>
          </cell>
          <cell r="Q151">
            <v>0</v>
          </cell>
          <cell r="R151">
            <v>0</v>
          </cell>
        </row>
        <row r="152">
          <cell r="A152" t="str">
            <v>4</v>
          </cell>
          <cell r="B152" t="str">
            <v>01</v>
          </cell>
          <cell r="C152" t="str">
            <v>900</v>
          </cell>
          <cell r="D152" t="str">
            <v>901</v>
          </cell>
          <cell r="E152" t="str">
            <v>Арендная плата за земли</v>
          </cell>
          <cell r="G152">
            <v>1</v>
          </cell>
          <cell r="H152" t="str">
            <v>Налог.отдел</v>
          </cell>
          <cell r="J152">
            <v>0</v>
          </cell>
          <cell r="K152">
            <v>0</v>
          </cell>
          <cell r="L152">
            <v>0</v>
          </cell>
          <cell r="M152">
            <v>0</v>
          </cell>
          <cell r="P152">
            <v>0</v>
          </cell>
          <cell r="S152" t="e">
            <v>#REF!</v>
          </cell>
          <cell r="U152">
            <v>0</v>
          </cell>
          <cell r="V152">
            <v>0</v>
          </cell>
          <cell r="W152">
            <v>0</v>
          </cell>
          <cell r="X152">
            <v>0</v>
          </cell>
          <cell r="AB152">
            <v>0</v>
          </cell>
          <cell r="AE152" t="e">
            <v>#REF!</v>
          </cell>
          <cell r="AF152">
            <v>0</v>
          </cell>
          <cell r="AG152">
            <v>0</v>
          </cell>
          <cell r="AH152">
            <v>0</v>
          </cell>
          <cell r="AI152" t="str">
            <v>x</v>
          </cell>
          <cell r="AJ152" t="str">
            <v>x</v>
          </cell>
          <cell r="AK152" t="str">
            <v>x</v>
          </cell>
        </row>
        <row r="153">
          <cell r="A153" t="str">
            <v>4</v>
          </cell>
          <cell r="B153" t="str">
            <v>01</v>
          </cell>
          <cell r="C153" t="str">
            <v>900</v>
          </cell>
          <cell r="D153" t="str">
            <v>902</v>
          </cell>
          <cell r="E153" t="str">
            <v>Плата за загрязнение окружающей среды</v>
          </cell>
          <cell r="G153">
            <v>1</v>
          </cell>
          <cell r="H153" t="str">
            <v>Налог.отдел</v>
          </cell>
          <cell r="J153">
            <v>0</v>
          </cell>
          <cell r="K153">
            <v>0</v>
          </cell>
          <cell r="L153">
            <v>0</v>
          </cell>
          <cell r="M153">
            <v>0</v>
          </cell>
          <cell r="P153">
            <v>0</v>
          </cell>
          <cell r="S153" t="e">
            <v>#REF!</v>
          </cell>
          <cell r="U153">
            <v>0</v>
          </cell>
          <cell r="V153">
            <v>0</v>
          </cell>
          <cell r="W153">
            <v>0</v>
          </cell>
          <cell r="X153">
            <v>0</v>
          </cell>
          <cell r="AB153">
            <v>0</v>
          </cell>
          <cell r="AE153" t="e">
            <v>#REF!</v>
          </cell>
          <cell r="AF153">
            <v>0</v>
          </cell>
          <cell r="AG153">
            <v>0</v>
          </cell>
          <cell r="AH153">
            <v>0</v>
          </cell>
          <cell r="AI153" t="str">
            <v>x</v>
          </cell>
          <cell r="AJ153" t="str">
            <v>x</v>
          </cell>
          <cell r="AK153" t="str">
            <v>x</v>
          </cell>
        </row>
        <row r="154">
          <cell r="A154" t="str">
            <v>4</v>
          </cell>
          <cell r="B154" t="str">
            <v>01</v>
          </cell>
          <cell r="C154" t="str">
            <v>900</v>
          </cell>
          <cell r="D154" t="str">
            <v>904</v>
          </cell>
          <cell r="E154" t="str">
            <v>Плата за воду</v>
          </cell>
          <cell r="G154">
            <v>1</v>
          </cell>
          <cell r="H154" t="str">
            <v>Налог.отдел</v>
          </cell>
          <cell r="J154">
            <v>131</v>
          </cell>
          <cell r="K154">
            <v>131</v>
          </cell>
          <cell r="L154">
            <v>0</v>
          </cell>
          <cell r="M154">
            <v>131</v>
          </cell>
          <cell r="N154">
            <v>131</v>
          </cell>
          <cell r="P154">
            <v>0</v>
          </cell>
          <cell r="S154" t="e">
            <v>#REF!</v>
          </cell>
          <cell r="U154">
            <v>0</v>
          </cell>
          <cell r="V154">
            <v>0</v>
          </cell>
          <cell r="W154">
            <v>0</v>
          </cell>
          <cell r="X154">
            <v>0</v>
          </cell>
          <cell r="AB154">
            <v>0</v>
          </cell>
          <cell r="AE154" t="e">
            <v>#REF!</v>
          </cell>
          <cell r="AF154">
            <v>-131</v>
          </cell>
          <cell r="AG154">
            <v>-131</v>
          </cell>
          <cell r="AH154">
            <v>0</v>
          </cell>
          <cell r="AI154">
            <v>0</v>
          </cell>
          <cell r="AJ154">
            <v>0</v>
          </cell>
          <cell r="AK154" t="str">
            <v>x</v>
          </cell>
        </row>
        <row r="155">
          <cell r="A155" t="str">
            <v>4</v>
          </cell>
          <cell r="B155" t="str">
            <v>01</v>
          </cell>
          <cell r="C155" t="str">
            <v>900</v>
          </cell>
          <cell r="D155" t="str">
            <v>905</v>
          </cell>
          <cell r="E155" t="str">
            <v>Сбор на нужды города</v>
          </cell>
          <cell r="G155">
            <v>1</v>
          </cell>
          <cell r="H155" t="str">
            <v>Налог.отдел</v>
          </cell>
          <cell r="J155">
            <v>131</v>
          </cell>
          <cell r="K155">
            <v>131</v>
          </cell>
          <cell r="L155">
            <v>0</v>
          </cell>
          <cell r="M155">
            <v>131</v>
          </cell>
          <cell r="N155">
            <v>131</v>
          </cell>
          <cell r="P155">
            <v>0</v>
          </cell>
          <cell r="S155" t="e">
            <v>#REF!</v>
          </cell>
          <cell r="U155">
            <v>0</v>
          </cell>
          <cell r="V155">
            <v>0</v>
          </cell>
          <cell r="W155">
            <v>0</v>
          </cell>
          <cell r="X155">
            <v>0</v>
          </cell>
          <cell r="AB155">
            <v>0</v>
          </cell>
          <cell r="AE155" t="e">
            <v>#REF!</v>
          </cell>
          <cell r="AF155">
            <v>-131</v>
          </cell>
          <cell r="AG155">
            <v>-131</v>
          </cell>
          <cell r="AH155">
            <v>0</v>
          </cell>
          <cell r="AI155">
            <v>0</v>
          </cell>
          <cell r="AJ155">
            <v>0</v>
          </cell>
          <cell r="AK155" t="str">
            <v>x</v>
          </cell>
        </row>
        <row r="156">
          <cell r="A156" t="str">
            <v>4</v>
          </cell>
          <cell r="B156" t="str">
            <v>01</v>
          </cell>
          <cell r="C156" t="str">
            <v>900</v>
          </cell>
          <cell r="D156" t="str">
            <v>907</v>
          </cell>
          <cell r="E156" t="str">
            <v>Плата за недра</v>
          </cell>
          <cell r="G156">
            <v>1</v>
          </cell>
          <cell r="H156" t="str">
            <v>Налог.отдел</v>
          </cell>
          <cell r="J156">
            <v>1</v>
          </cell>
          <cell r="K156">
            <v>1</v>
          </cell>
          <cell r="L156">
            <v>0</v>
          </cell>
          <cell r="M156">
            <v>1</v>
          </cell>
          <cell r="N156">
            <v>1</v>
          </cell>
          <cell r="P156">
            <v>0</v>
          </cell>
          <cell r="S156" t="e">
            <v>#REF!</v>
          </cell>
          <cell r="U156">
            <v>0</v>
          </cell>
          <cell r="V156">
            <v>0</v>
          </cell>
          <cell r="W156">
            <v>0</v>
          </cell>
          <cell r="X156">
            <v>0</v>
          </cell>
          <cell r="AB156">
            <v>0</v>
          </cell>
          <cell r="AE156" t="e">
            <v>#REF!</v>
          </cell>
          <cell r="AF156">
            <v>-1</v>
          </cell>
          <cell r="AG156">
            <v>-1</v>
          </cell>
          <cell r="AH156">
            <v>0</v>
          </cell>
          <cell r="AI156">
            <v>0</v>
          </cell>
          <cell r="AJ156">
            <v>0</v>
          </cell>
          <cell r="AK156" t="str">
            <v>x</v>
          </cell>
        </row>
        <row r="157">
          <cell r="A157" t="str">
            <v>4</v>
          </cell>
          <cell r="B157" t="str">
            <v>01</v>
          </cell>
          <cell r="C157" t="str">
            <v>900</v>
          </cell>
          <cell r="D157" t="str">
            <v>908</v>
          </cell>
          <cell r="E157" t="str">
            <v>Воспроизводство МСБ</v>
          </cell>
          <cell r="G157">
            <v>1</v>
          </cell>
          <cell r="H157" t="str">
            <v>Налог.отдел</v>
          </cell>
          <cell r="J157">
            <v>0</v>
          </cell>
          <cell r="K157">
            <v>0</v>
          </cell>
          <cell r="L157">
            <v>0</v>
          </cell>
          <cell r="M157">
            <v>0</v>
          </cell>
          <cell r="P157">
            <v>0</v>
          </cell>
          <cell r="S157" t="e">
            <v>#REF!</v>
          </cell>
          <cell r="U157">
            <v>0</v>
          </cell>
          <cell r="V157">
            <v>0</v>
          </cell>
          <cell r="W157">
            <v>0</v>
          </cell>
          <cell r="X157">
            <v>0</v>
          </cell>
          <cell r="AB157">
            <v>0</v>
          </cell>
          <cell r="AE157" t="e">
            <v>#REF!</v>
          </cell>
          <cell r="AF157">
            <v>0</v>
          </cell>
          <cell r="AG157">
            <v>0</v>
          </cell>
          <cell r="AH157">
            <v>0</v>
          </cell>
          <cell r="AI157" t="str">
            <v>x</v>
          </cell>
          <cell r="AJ157" t="str">
            <v>x</v>
          </cell>
          <cell r="AK157" t="str">
            <v>x</v>
          </cell>
        </row>
        <row r="158">
          <cell r="A158" t="str">
            <v>4</v>
          </cell>
          <cell r="B158" t="str">
            <v>01</v>
          </cell>
          <cell r="C158" t="str">
            <v>900</v>
          </cell>
          <cell r="D158" t="str">
            <v>910</v>
          </cell>
          <cell r="E158" t="str">
            <v>Налог на ЖКХ</v>
          </cell>
          <cell r="G158">
            <v>1</v>
          </cell>
          <cell r="H158" t="str">
            <v>Налог.отдел</v>
          </cell>
          <cell r="J158">
            <v>0</v>
          </cell>
          <cell r="K158">
            <v>0</v>
          </cell>
          <cell r="L158">
            <v>0</v>
          </cell>
          <cell r="M158">
            <v>0</v>
          </cell>
          <cell r="P158">
            <v>0</v>
          </cell>
          <cell r="S158" t="e">
            <v>#REF!</v>
          </cell>
          <cell r="U158">
            <v>0</v>
          </cell>
          <cell r="V158">
            <v>0</v>
          </cell>
          <cell r="W158">
            <v>0</v>
          </cell>
          <cell r="X158">
            <v>0</v>
          </cell>
          <cell r="AB158">
            <v>0</v>
          </cell>
          <cell r="AE158" t="e">
            <v>#REF!</v>
          </cell>
          <cell r="AF158">
            <v>0</v>
          </cell>
          <cell r="AG158">
            <v>0</v>
          </cell>
          <cell r="AH158">
            <v>0</v>
          </cell>
          <cell r="AI158" t="str">
            <v>x</v>
          </cell>
          <cell r="AJ158" t="str">
            <v>x</v>
          </cell>
          <cell r="AK158" t="str">
            <v>x</v>
          </cell>
        </row>
        <row r="159">
          <cell r="C159" t="str">
            <v>900 Всего</v>
          </cell>
          <cell r="E159" t="str">
            <v>Прочие бюджетные налоги</v>
          </cell>
          <cell r="J159">
            <v>263</v>
          </cell>
          <cell r="K159">
            <v>263</v>
          </cell>
          <cell r="L159">
            <v>0</v>
          </cell>
          <cell r="M159">
            <v>263</v>
          </cell>
          <cell r="N159">
            <v>263</v>
          </cell>
          <cell r="O159">
            <v>0</v>
          </cell>
          <cell r="P159">
            <v>0</v>
          </cell>
          <cell r="Q159">
            <v>0</v>
          </cell>
          <cell r="R159">
            <v>0</v>
          </cell>
        </row>
        <row r="160">
          <cell r="B160" t="str">
            <v>01 Всего</v>
          </cell>
          <cell r="E160" t="str">
            <v>Расчеты с бюджетами всего</v>
          </cell>
          <cell r="J160">
            <v>19115</v>
          </cell>
          <cell r="K160">
            <v>19115</v>
          </cell>
          <cell r="L160">
            <v>0</v>
          </cell>
          <cell r="M160">
            <v>18035</v>
          </cell>
          <cell r="N160">
            <v>18035</v>
          </cell>
          <cell r="O160">
            <v>0</v>
          </cell>
          <cell r="P160">
            <v>1080</v>
          </cell>
          <cell r="Q160">
            <v>1080</v>
          </cell>
          <cell r="R160">
            <v>0</v>
          </cell>
        </row>
        <row r="161">
          <cell r="A161" t="str">
            <v>4</v>
          </cell>
          <cell r="B161" t="str">
            <v>02</v>
          </cell>
          <cell r="C161" t="str">
            <v>100</v>
          </cell>
          <cell r="E161" t="str">
            <v>Пенсионный фонд</v>
          </cell>
          <cell r="G161">
            <v>1</v>
          </cell>
          <cell r="H161" t="str">
            <v>Налог.отдел</v>
          </cell>
          <cell r="J161">
            <v>16066</v>
          </cell>
          <cell r="K161">
            <v>16066</v>
          </cell>
          <cell r="L161">
            <v>0</v>
          </cell>
          <cell r="M161">
            <v>13582</v>
          </cell>
          <cell r="N161">
            <v>13582</v>
          </cell>
          <cell r="P161">
            <v>2484</v>
          </cell>
          <cell r="Q161">
            <v>2484</v>
          </cell>
          <cell r="S161" t="e">
            <v>#REF!</v>
          </cell>
          <cell r="U161">
            <v>0</v>
          </cell>
          <cell r="V161">
            <v>0</v>
          </cell>
          <cell r="W161">
            <v>0</v>
          </cell>
          <cell r="X161">
            <v>0</v>
          </cell>
          <cell r="AB161">
            <v>0</v>
          </cell>
          <cell r="AE161" t="e">
            <v>#REF!</v>
          </cell>
          <cell r="AF161">
            <v>-16066</v>
          </cell>
          <cell r="AG161">
            <v>-16066</v>
          </cell>
          <cell r="AH161">
            <v>0</v>
          </cell>
          <cell r="AI161">
            <v>0</v>
          </cell>
          <cell r="AJ161">
            <v>0</v>
          </cell>
          <cell r="AK161" t="str">
            <v>x</v>
          </cell>
        </row>
        <row r="162">
          <cell r="C162" t="str">
            <v>100 Всего</v>
          </cell>
          <cell r="E162" t="str">
            <v>Пенсионный фонд</v>
          </cell>
          <cell r="J162">
            <v>16066</v>
          </cell>
          <cell r="K162">
            <v>16066</v>
          </cell>
          <cell r="L162">
            <v>0</v>
          </cell>
          <cell r="M162">
            <v>13582</v>
          </cell>
          <cell r="N162">
            <v>13582</v>
          </cell>
          <cell r="O162">
            <v>0</v>
          </cell>
          <cell r="P162">
            <v>2484</v>
          </cell>
          <cell r="Q162">
            <v>2484</v>
          </cell>
          <cell r="R162">
            <v>0</v>
          </cell>
        </row>
        <row r="163">
          <cell r="A163" t="str">
            <v>4</v>
          </cell>
          <cell r="B163" t="str">
            <v>02</v>
          </cell>
          <cell r="C163" t="str">
            <v>200</v>
          </cell>
          <cell r="E163" t="str">
            <v>Фонд медицинского страхования</v>
          </cell>
          <cell r="G163">
            <v>1</v>
          </cell>
          <cell r="H163" t="str">
            <v>Налог.отдел</v>
          </cell>
          <cell r="J163">
            <v>4251</v>
          </cell>
          <cell r="K163">
            <v>4251</v>
          </cell>
          <cell r="L163">
            <v>0</v>
          </cell>
          <cell r="M163">
            <v>1751</v>
          </cell>
          <cell r="N163">
            <v>1751</v>
          </cell>
          <cell r="P163">
            <v>2500</v>
          </cell>
          <cell r="Q163">
            <v>2500</v>
          </cell>
          <cell r="S163" t="e">
            <v>#REF!</v>
          </cell>
          <cell r="U163">
            <v>0</v>
          </cell>
          <cell r="V163">
            <v>0</v>
          </cell>
          <cell r="W163">
            <v>0</v>
          </cell>
          <cell r="X163">
            <v>0</v>
          </cell>
          <cell r="AB163">
            <v>0</v>
          </cell>
          <cell r="AE163" t="e">
            <v>#REF!</v>
          </cell>
          <cell r="AF163">
            <v>-4251</v>
          </cell>
          <cell r="AG163">
            <v>-4251</v>
          </cell>
          <cell r="AH163">
            <v>0</v>
          </cell>
          <cell r="AI163">
            <v>0</v>
          </cell>
          <cell r="AJ163">
            <v>0</v>
          </cell>
          <cell r="AK163" t="str">
            <v>x</v>
          </cell>
        </row>
        <row r="164">
          <cell r="C164" t="str">
            <v>200 Всего</v>
          </cell>
          <cell r="E164" t="str">
            <v>Фонд медицинского страхования</v>
          </cell>
          <cell r="J164">
            <v>4251</v>
          </cell>
          <cell r="K164">
            <v>4251</v>
          </cell>
          <cell r="L164">
            <v>0</v>
          </cell>
          <cell r="M164">
            <v>1751</v>
          </cell>
          <cell r="N164">
            <v>1751</v>
          </cell>
          <cell r="O164">
            <v>0</v>
          </cell>
          <cell r="P164">
            <v>2500</v>
          </cell>
          <cell r="Q164">
            <v>2500</v>
          </cell>
          <cell r="R164">
            <v>0</v>
          </cell>
        </row>
        <row r="165">
          <cell r="A165" t="str">
            <v>4</v>
          </cell>
          <cell r="B165" t="str">
            <v>02</v>
          </cell>
          <cell r="C165" t="str">
            <v>300</v>
          </cell>
          <cell r="E165" t="str">
            <v>Фонд социального страхования</v>
          </cell>
          <cell r="G165">
            <v>1</v>
          </cell>
          <cell r="H165" t="str">
            <v>Налог.отдел</v>
          </cell>
          <cell r="J165">
            <v>1011</v>
          </cell>
          <cell r="K165">
            <v>1011</v>
          </cell>
          <cell r="L165">
            <v>0</v>
          </cell>
          <cell r="M165">
            <v>1011</v>
          </cell>
          <cell r="N165">
            <v>1011</v>
          </cell>
          <cell r="P165">
            <v>0</v>
          </cell>
          <cell r="S165" t="e">
            <v>#REF!</v>
          </cell>
          <cell r="U165">
            <v>0</v>
          </cell>
          <cell r="V165">
            <v>0</v>
          </cell>
          <cell r="W165">
            <v>0</v>
          </cell>
          <cell r="X165">
            <v>0</v>
          </cell>
          <cell r="AB165">
            <v>0</v>
          </cell>
          <cell r="AE165" t="e">
            <v>#REF!</v>
          </cell>
          <cell r="AF165">
            <v>-1011</v>
          </cell>
          <cell r="AG165">
            <v>-1011</v>
          </cell>
          <cell r="AH165">
            <v>0</v>
          </cell>
          <cell r="AI165">
            <v>0</v>
          </cell>
          <cell r="AJ165">
            <v>0</v>
          </cell>
          <cell r="AK165" t="str">
            <v>x</v>
          </cell>
        </row>
        <row r="166">
          <cell r="C166" t="str">
            <v>300 Всего</v>
          </cell>
          <cell r="E166" t="str">
            <v>Фонд социального страхования</v>
          </cell>
          <cell r="J166">
            <v>1011</v>
          </cell>
          <cell r="K166">
            <v>1011</v>
          </cell>
          <cell r="L166">
            <v>0</v>
          </cell>
          <cell r="M166">
            <v>1011</v>
          </cell>
          <cell r="N166">
            <v>1011</v>
          </cell>
          <cell r="O166">
            <v>0</v>
          </cell>
          <cell r="P166">
            <v>0</v>
          </cell>
          <cell r="Q166">
            <v>0</v>
          </cell>
          <cell r="R166">
            <v>0</v>
          </cell>
        </row>
        <row r="167">
          <cell r="A167" t="str">
            <v>4</v>
          </cell>
          <cell r="B167" t="str">
            <v>02</v>
          </cell>
          <cell r="C167" t="str">
            <v>400</v>
          </cell>
          <cell r="E167" t="str">
            <v>ФСОНС</v>
          </cell>
          <cell r="G167">
            <v>1</v>
          </cell>
          <cell r="H167" t="str">
            <v>Налог.отдел</v>
          </cell>
          <cell r="J167">
            <v>950</v>
          </cell>
          <cell r="K167">
            <v>950</v>
          </cell>
          <cell r="L167">
            <v>0</v>
          </cell>
          <cell r="M167">
            <v>950</v>
          </cell>
          <cell r="N167">
            <v>950</v>
          </cell>
          <cell r="P167">
            <v>0</v>
          </cell>
          <cell r="S167" t="e">
            <v>#REF!</v>
          </cell>
          <cell r="U167">
            <v>0</v>
          </cell>
          <cell r="V167">
            <v>0</v>
          </cell>
          <cell r="W167">
            <v>0</v>
          </cell>
          <cell r="X167">
            <v>0</v>
          </cell>
          <cell r="AB167">
            <v>0</v>
          </cell>
          <cell r="AE167" t="e">
            <v>#REF!</v>
          </cell>
          <cell r="AF167">
            <v>-950</v>
          </cell>
          <cell r="AG167">
            <v>-950</v>
          </cell>
          <cell r="AH167">
            <v>0</v>
          </cell>
          <cell r="AI167">
            <v>0</v>
          </cell>
          <cell r="AJ167">
            <v>0</v>
          </cell>
          <cell r="AK167" t="str">
            <v>x</v>
          </cell>
        </row>
        <row r="168">
          <cell r="C168" t="str">
            <v>400 Всего</v>
          </cell>
          <cell r="E168" t="str">
            <v>ФСОНС</v>
          </cell>
          <cell r="J168">
            <v>950</v>
          </cell>
          <cell r="K168">
            <v>950</v>
          </cell>
          <cell r="L168">
            <v>0</v>
          </cell>
          <cell r="M168">
            <v>950</v>
          </cell>
          <cell r="N168">
            <v>950</v>
          </cell>
          <cell r="O168">
            <v>0</v>
          </cell>
          <cell r="P168">
            <v>0</v>
          </cell>
          <cell r="Q168">
            <v>0</v>
          </cell>
          <cell r="R168">
            <v>0</v>
          </cell>
        </row>
        <row r="169">
          <cell r="A169" t="str">
            <v>4</v>
          </cell>
          <cell r="B169" t="str">
            <v>02</v>
          </cell>
          <cell r="C169" t="str">
            <v>500</v>
          </cell>
          <cell r="E169" t="str">
            <v>Налог на пользователей а/дорог</v>
          </cell>
          <cell r="G169">
            <v>1</v>
          </cell>
          <cell r="H169" t="str">
            <v>Налог.отдел</v>
          </cell>
          <cell r="J169">
            <v>10000</v>
          </cell>
          <cell r="K169">
            <v>10000</v>
          </cell>
          <cell r="L169">
            <v>0</v>
          </cell>
          <cell r="M169">
            <v>10000</v>
          </cell>
          <cell r="N169">
            <v>10000</v>
          </cell>
          <cell r="P169">
            <v>0</v>
          </cell>
          <cell r="S169" t="e">
            <v>#REF!</v>
          </cell>
          <cell r="U169">
            <v>0</v>
          </cell>
          <cell r="V169">
            <v>0</v>
          </cell>
          <cell r="W169">
            <v>0</v>
          </cell>
          <cell r="X169">
            <v>0</v>
          </cell>
          <cell r="AB169">
            <v>0</v>
          </cell>
          <cell r="AE169" t="e">
            <v>#REF!</v>
          </cell>
          <cell r="AF169">
            <v>-10000</v>
          </cell>
          <cell r="AG169">
            <v>-10000</v>
          </cell>
          <cell r="AH169">
            <v>0</v>
          </cell>
          <cell r="AI169">
            <v>0</v>
          </cell>
          <cell r="AJ169">
            <v>0</v>
          </cell>
          <cell r="AK169" t="str">
            <v>x</v>
          </cell>
        </row>
        <row r="170">
          <cell r="C170" t="str">
            <v>500 Всего</v>
          </cell>
          <cell r="E170" t="str">
            <v>Налог на пользователей а/дорог</v>
          </cell>
          <cell r="J170">
            <v>10000</v>
          </cell>
          <cell r="K170">
            <v>10000</v>
          </cell>
          <cell r="L170">
            <v>0</v>
          </cell>
          <cell r="M170">
            <v>10000</v>
          </cell>
          <cell r="N170">
            <v>10000</v>
          </cell>
          <cell r="O170">
            <v>0</v>
          </cell>
          <cell r="P170">
            <v>0</v>
          </cell>
          <cell r="Q170">
            <v>0</v>
          </cell>
          <cell r="R170">
            <v>0</v>
          </cell>
        </row>
        <row r="171">
          <cell r="A171" t="str">
            <v>4</v>
          </cell>
          <cell r="B171" t="str">
            <v>02</v>
          </cell>
          <cell r="C171" t="str">
            <v>900</v>
          </cell>
          <cell r="D171" t="str">
            <v>901</v>
          </cell>
          <cell r="E171" t="str">
            <v>Налог с владельцев а/транспорта</v>
          </cell>
          <cell r="G171">
            <v>1</v>
          </cell>
          <cell r="H171" t="str">
            <v>Налог.отдел</v>
          </cell>
          <cell r="J171">
            <v>0</v>
          </cell>
          <cell r="K171">
            <v>0</v>
          </cell>
          <cell r="L171">
            <v>0</v>
          </cell>
          <cell r="M171">
            <v>0</v>
          </cell>
          <cell r="P171">
            <v>0</v>
          </cell>
          <cell r="S171" t="e">
            <v>#REF!</v>
          </cell>
          <cell r="U171">
            <v>0</v>
          </cell>
          <cell r="V171">
            <v>0</v>
          </cell>
          <cell r="W171">
            <v>0</v>
          </cell>
          <cell r="X171">
            <v>0</v>
          </cell>
          <cell r="AB171">
            <v>0</v>
          </cell>
          <cell r="AE171" t="e">
            <v>#REF!</v>
          </cell>
          <cell r="AF171">
            <v>0</v>
          </cell>
          <cell r="AG171">
            <v>0</v>
          </cell>
          <cell r="AH171">
            <v>0</v>
          </cell>
          <cell r="AI171" t="str">
            <v>x</v>
          </cell>
          <cell r="AJ171" t="str">
            <v>x</v>
          </cell>
          <cell r="AK171" t="str">
            <v>x</v>
          </cell>
        </row>
        <row r="172">
          <cell r="A172" t="str">
            <v>4</v>
          </cell>
          <cell r="B172" t="str">
            <v>02</v>
          </cell>
          <cell r="C172" t="str">
            <v>900</v>
          </cell>
          <cell r="D172" t="str">
            <v>902</v>
          </cell>
          <cell r="E172" t="str">
            <v>Фонд занятости</v>
          </cell>
          <cell r="G172">
            <v>1</v>
          </cell>
          <cell r="H172" t="str">
            <v>Налог.отдел</v>
          </cell>
          <cell r="J172">
            <v>0</v>
          </cell>
          <cell r="K172">
            <v>0</v>
          </cell>
          <cell r="L172">
            <v>0</v>
          </cell>
          <cell r="M172">
            <v>0</v>
          </cell>
          <cell r="P172">
            <v>0</v>
          </cell>
          <cell r="S172" t="e">
            <v>#REF!</v>
          </cell>
          <cell r="U172">
            <v>0</v>
          </cell>
          <cell r="V172">
            <v>0</v>
          </cell>
          <cell r="W172">
            <v>0</v>
          </cell>
          <cell r="X172">
            <v>0</v>
          </cell>
          <cell r="AB172">
            <v>0</v>
          </cell>
          <cell r="AE172" t="e">
            <v>#REF!</v>
          </cell>
          <cell r="AF172">
            <v>0</v>
          </cell>
          <cell r="AG172">
            <v>0</v>
          </cell>
          <cell r="AH172">
            <v>0</v>
          </cell>
          <cell r="AI172" t="str">
            <v>x</v>
          </cell>
          <cell r="AJ172" t="str">
            <v>x</v>
          </cell>
          <cell r="AK172" t="str">
            <v>x</v>
          </cell>
        </row>
        <row r="173">
          <cell r="C173" t="str">
            <v>900 Всего</v>
          </cell>
          <cell r="E173" t="str">
            <v>Прочие внебюджетные налоги</v>
          </cell>
          <cell r="J173">
            <v>0</v>
          </cell>
          <cell r="K173">
            <v>0</v>
          </cell>
          <cell r="L173">
            <v>0</v>
          </cell>
          <cell r="M173">
            <v>0</v>
          </cell>
          <cell r="N173">
            <v>0</v>
          </cell>
          <cell r="O173">
            <v>0</v>
          </cell>
          <cell r="P173">
            <v>0</v>
          </cell>
          <cell r="Q173">
            <v>0</v>
          </cell>
          <cell r="R173">
            <v>0</v>
          </cell>
        </row>
        <row r="174">
          <cell r="B174" t="str">
            <v>02 Всего</v>
          </cell>
          <cell r="E174" t="str">
            <v>Расчеты с внебюджетными фондами</v>
          </cell>
          <cell r="J174">
            <v>32278</v>
          </cell>
          <cell r="K174">
            <v>32278</v>
          </cell>
          <cell r="L174">
            <v>0</v>
          </cell>
          <cell r="M174">
            <v>27294</v>
          </cell>
          <cell r="N174">
            <v>27294</v>
          </cell>
          <cell r="O174">
            <v>0</v>
          </cell>
          <cell r="P174">
            <v>4984</v>
          </cell>
          <cell r="Q174">
            <v>4984</v>
          </cell>
          <cell r="R174">
            <v>0</v>
          </cell>
        </row>
        <row r="175">
          <cell r="A175" t="str">
            <v>4</v>
          </cell>
          <cell r="B175" t="str">
            <v>02</v>
          </cell>
          <cell r="C175" t="str">
            <v>900</v>
          </cell>
          <cell r="D175" t="str">
            <v>902</v>
          </cell>
          <cell r="E175" t="str">
            <v>Расчеты в особом порядке</v>
          </cell>
          <cell r="G175">
            <v>1</v>
          </cell>
          <cell r="H175" t="str">
            <v>Налог.отдел</v>
          </cell>
          <cell r="J175">
            <v>6315</v>
          </cell>
          <cell r="K175">
            <v>1314</v>
          </cell>
          <cell r="L175">
            <v>5001</v>
          </cell>
          <cell r="M175">
            <v>0</v>
          </cell>
          <cell r="P175">
            <v>6315</v>
          </cell>
          <cell r="Q175">
            <v>1314</v>
          </cell>
          <cell r="R175">
            <v>5001</v>
          </cell>
          <cell r="S175" t="e">
            <v>#REF!</v>
          </cell>
          <cell r="U175">
            <v>0</v>
          </cell>
          <cell r="V175">
            <v>0</v>
          </cell>
          <cell r="W175">
            <v>0</v>
          </cell>
          <cell r="X175">
            <v>0</v>
          </cell>
          <cell r="AB175">
            <v>0</v>
          </cell>
          <cell r="AE175" t="e">
            <v>#REF!</v>
          </cell>
          <cell r="AF175">
            <v>-6315</v>
          </cell>
          <cell r="AG175">
            <v>-1314</v>
          </cell>
          <cell r="AH175">
            <v>-5001</v>
          </cell>
          <cell r="AI175">
            <v>0</v>
          </cell>
          <cell r="AJ175">
            <v>0</v>
          </cell>
          <cell r="AK175">
            <v>0</v>
          </cell>
        </row>
        <row r="176">
          <cell r="C176" t="str">
            <v>900 Всего</v>
          </cell>
          <cell r="E176" t="str">
            <v>Расчеты в особом порядке</v>
          </cell>
          <cell r="J176">
            <v>6315</v>
          </cell>
          <cell r="K176">
            <v>1314</v>
          </cell>
          <cell r="L176">
            <v>5001</v>
          </cell>
          <cell r="M176">
            <v>0</v>
          </cell>
          <cell r="N176">
            <v>0</v>
          </cell>
          <cell r="O176">
            <v>0</v>
          </cell>
          <cell r="P176">
            <v>6315</v>
          </cell>
          <cell r="Q176">
            <v>1314</v>
          </cell>
          <cell r="R176">
            <v>5001</v>
          </cell>
        </row>
        <row r="177">
          <cell r="B177" t="str">
            <v>02 Всего</v>
          </cell>
          <cell r="E177" t="str">
            <v>Расчеты по налогам в особом порядке</v>
          </cell>
          <cell r="J177">
            <v>6315</v>
          </cell>
          <cell r="K177">
            <v>1314</v>
          </cell>
          <cell r="L177">
            <v>5001</v>
          </cell>
          <cell r="M177">
            <v>0</v>
          </cell>
          <cell r="N177">
            <v>0</v>
          </cell>
          <cell r="O177">
            <v>0</v>
          </cell>
          <cell r="P177">
            <v>6315</v>
          </cell>
          <cell r="Q177">
            <v>1314</v>
          </cell>
          <cell r="R177">
            <v>5001</v>
          </cell>
        </row>
        <row r="178">
          <cell r="E178" t="str">
            <v>Всего Налоги</v>
          </cell>
          <cell r="J178">
            <v>57708</v>
          </cell>
          <cell r="K178">
            <v>52707</v>
          </cell>
          <cell r="L178">
            <v>5001</v>
          </cell>
          <cell r="M178">
            <v>45329</v>
          </cell>
          <cell r="N178">
            <v>45329</v>
          </cell>
          <cell r="O178">
            <v>0</v>
          </cell>
          <cell r="P178">
            <v>12379</v>
          </cell>
          <cell r="Q178">
            <v>7378</v>
          </cell>
          <cell r="R178">
            <v>5001</v>
          </cell>
        </row>
        <row r="179">
          <cell r="A179" t="str">
            <v>5</v>
          </cell>
          <cell r="B179" t="str">
            <v>01</v>
          </cell>
          <cell r="C179" t="str">
            <v>100</v>
          </cell>
          <cell r="E179" t="str">
            <v>Ж/д тариф (транзит)</v>
          </cell>
          <cell r="F179" t="str">
            <v>ГУП ГЖД</v>
          </cell>
          <cell r="G179">
            <v>1</v>
          </cell>
          <cell r="H179" t="str">
            <v>ОЖДП</v>
          </cell>
          <cell r="J179">
            <v>6600</v>
          </cell>
          <cell r="K179">
            <v>6600</v>
          </cell>
          <cell r="L179">
            <v>0</v>
          </cell>
          <cell r="M179">
            <v>6600</v>
          </cell>
          <cell r="N179">
            <v>6600</v>
          </cell>
          <cell r="P179">
            <v>0</v>
          </cell>
          <cell r="S179" t="e">
            <v>#REF!</v>
          </cell>
          <cell r="U179">
            <v>0</v>
          </cell>
          <cell r="V179">
            <v>0</v>
          </cell>
          <cell r="W179">
            <v>0</v>
          </cell>
          <cell r="X179">
            <v>0</v>
          </cell>
          <cell r="AB179">
            <v>0</v>
          </cell>
          <cell r="AE179" t="e">
            <v>#REF!</v>
          </cell>
          <cell r="AF179">
            <v>-6600</v>
          </cell>
          <cell r="AG179">
            <v>-6600</v>
          </cell>
          <cell r="AH179">
            <v>0</v>
          </cell>
          <cell r="AI179">
            <v>0</v>
          </cell>
          <cell r="AJ179">
            <v>0</v>
          </cell>
          <cell r="AK179" t="str">
            <v>x</v>
          </cell>
        </row>
        <row r="180">
          <cell r="C180" t="str">
            <v>100 Всего</v>
          </cell>
          <cell r="E180" t="str">
            <v>Ж/д тариф</v>
          </cell>
          <cell r="J180">
            <v>6600</v>
          </cell>
          <cell r="K180">
            <v>6600</v>
          </cell>
          <cell r="L180">
            <v>0</v>
          </cell>
          <cell r="M180">
            <v>6600</v>
          </cell>
          <cell r="N180">
            <v>6600</v>
          </cell>
          <cell r="O180">
            <v>0</v>
          </cell>
          <cell r="P180">
            <v>0</v>
          </cell>
          <cell r="Q180">
            <v>0</v>
          </cell>
          <cell r="R180">
            <v>0</v>
          </cell>
          <cell r="S180" t="e">
            <v>#REF!</v>
          </cell>
          <cell r="T180">
            <v>0</v>
          </cell>
          <cell r="U180">
            <v>0</v>
          </cell>
          <cell r="V180">
            <v>0</v>
          </cell>
          <cell r="W180">
            <v>0</v>
          </cell>
          <cell r="X180">
            <v>0</v>
          </cell>
          <cell r="Y180">
            <v>0</v>
          </cell>
          <cell r="Z180">
            <v>0</v>
          </cell>
          <cell r="AA180">
            <v>0</v>
          </cell>
          <cell r="AB180">
            <v>0</v>
          </cell>
          <cell r="AC180">
            <v>0</v>
          </cell>
          <cell r="AD180">
            <v>0</v>
          </cell>
          <cell r="AE180" t="e">
            <v>#REF!</v>
          </cell>
          <cell r="AF180">
            <v>-6600</v>
          </cell>
          <cell r="AG180">
            <v>-6600</v>
          </cell>
          <cell r="AH180">
            <v>0</v>
          </cell>
          <cell r="AI180">
            <v>0</v>
          </cell>
          <cell r="AJ180">
            <v>0</v>
          </cell>
          <cell r="AK180">
            <v>0</v>
          </cell>
        </row>
        <row r="181">
          <cell r="A181" t="str">
            <v>5</v>
          </cell>
          <cell r="B181" t="str">
            <v>01</v>
          </cell>
          <cell r="C181" t="str">
            <v>200</v>
          </cell>
          <cell r="E181" t="str">
            <v>Ж/д тариф (собственные затраты)</v>
          </cell>
          <cell r="F181" t="str">
            <v>ГУП ГЖД</v>
          </cell>
          <cell r="G181">
            <v>1</v>
          </cell>
          <cell r="H181" t="str">
            <v>ОЖДП</v>
          </cell>
          <cell r="J181">
            <v>6000</v>
          </cell>
          <cell r="K181">
            <v>6000</v>
          </cell>
          <cell r="L181">
            <v>0</v>
          </cell>
          <cell r="M181">
            <v>6000</v>
          </cell>
          <cell r="N181">
            <v>6000</v>
          </cell>
          <cell r="P181">
            <v>0</v>
          </cell>
          <cell r="S181" t="e">
            <v>#REF!</v>
          </cell>
          <cell r="U181">
            <v>0</v>
          </cell>
          <cell r="V181">
            <v>0</v>
          </cell>
          <cell r="W181">
            <v>0</v>
          </cell>
          <cell r="X181">
            <v>0</v>
          </cell>
          <cell r="AB181">
            <v>0</v>
          </cell>
          <cell r="AE181" t="e">
            <v>#REF!</v>
          </cell>
          <cell r="AF181">
            <v>-6000</v>
          </cell>
          <cell r="AG181">
            <v>-6000</v>
          </cell>
          <cell r="AH181">
            <v>0</v>
          </cell>
          <cell r="AI181">
            <v>0</v>
          </cell>
          <cell r="AJ181">
            <v>0</v>
          </cell>
          <cell r="AK181" t="str">
            <v>x</v>
          </cell>
        </row>
        <row r="182">
          <cell r="A182" t="str">
            <v>5</v>
          </cell>
          <cell r="B182" t="str">
            <v>01</v>
          </cell>
          <cell r="C182" t="str">
            <v>200</v>
          </cell>
          <cell r="E182" t="str">
            <v>Ж/д тариф (за удобрения - прир.газ)</v>
          </cell>
          <cell r="F182" t="str">
            <v>ГУП ГЖД</v>
          </cell>
          <cell r="G182">
            <v>1</v>
          </cell>
          <cell r="H182" t="str">
            <v>ОЖДП</v>
          </cell>
          <cell r="J182">
            <v>1200</v>
          </cell>
          <cell r="K182">
            <v>1200</v>
          </cell>
          <cell r="L182">
            <v>0</v>
          </cell>
          <cell r="M182">
            <v>1200</v>
          </cell>
          <cell r="N182">
            <v>1200</v>
          </cell>
          <cell r="P182">
            <v>0</v>
          </cell>
          <cell r="S182" t="e">
            <v>#REF!</v>
          </cell>
          <cell r="U182">
            <v>0</v>
          </cell>
          <cell r="V182">
            <v>0</v>
          </cell>
          <cell r="W182">
            <v>0</v>
          </cell>
          <cell r="X182">
            <v>0</v>
          </cell>
          <cell r="AB182">
            <v>0</v>
          </cell>
          <cell r="AE182" t="e">
            <v>#REF!</v>
          </cell>
          <cell r="AF182">
            <v>-1200</v>
          </cell>
          <cell r="AG182">
            <v>-1200</v>
          </cell>
          <cell r="AH182">
            <v>0</v>
          </cell>
          <cell r="AI182">
            <v>0</v>
          </cell>
          <cell r="AJ182">
            <v>0</v>
          </cell>
          <cell r="AK182" t="str">
            <v>x</v>
          </cell>
        </row>
        <row r="183">
          <cell r="C183" t="str">
            <v>200 Всего</v>
          </cell>
          <cell r="E183" t="str">
            <v>Ж/д тариф (собственные затраты)</v>
          </cell>
          <cell r="J183">
            <v>7200</v>
          </cell>
          <cell r="K183">
            <v>7200</v>
          </cell>
          <cell r="L183">
            <v>0</v>
          </cell>
          <cell r="M183">
            <v>7200</v>
          </cell>
          <cell r="N183">
            <v>7200</v>
          </cell>
          <cell r="O183">
            <v>0</v>
          </cell>
          <cell r="P183">
            <v>0</v>
          </cell>
          <cell r="Q183">
            <v>0</v>
          </cell>
          <cell r="R183">
            <v>0</v>
          </cell>
        </row>
        <row r="184">
          <cell r="A184" t="str">
            <v>5</v>
          </cell>
          <cell r="B184" t="str">
            <v>01</v>
          </cell>
          <cell r="C184" t="str">
            <v>900</v>
          </cell>
          <cell r="D184">
            <v>901</v>
          </cell>
          <cell r="E184" t="str">
            <v>Провозная плата</v>
          </cell>
          <cell r="F184" t="str">
            <v>Пермское ТехПД</v>
          </cell>
          <cell r="G184">
            <v>1</v>
          </cell>
          <cell r="H184" t="str">
            <v>ПЭО з-да полимеров</v>
          </cell>
          <cell r="J184">
            <v>1100</v>
          </cell>
          <cell r="K184">
            <v>1100</v>
          </cell>
          <cell r="L184">
            <v>0</v>
          </cell>
          <cell r="M184">
            <v>1100</v>
          </cell>
          <cell r="N184">
            <v>1100</v>
          </cell>
          <cell r="P184">
            <v>0</v>
          </cell>
          <cell r="S184" t="e">
            <v>#REF!</v>
          </cell>
          <cell r="U184">
            <v>0</v>
          </cell>
          <cell r="V184">
            <v>0</v>
          </cell>
          <cell r="W184">
            <v>0</v>
          </cell>
          <cell r="X184">
            <v>0</v>
          </cell>
          <cell r="AB184">
            <v>0</v>
          </cell>
          <cell r="AE184" t="e">
            <v>#REF!</v>
          </cell>
          <cell r="AF184">
            <v>-1100</v>
          </cell>
          <cell r="AG184">
            <v>-1100</v>
          </cell>
          <cell r="AH184">
            <v>0</v>
          </cell>
          <cell r="AI184">
            <v>0</v>
          </cell>
          <cell r="AJ184">
            <v>0</v>
          </cell>
          <cell r="AK184" t="str">
            <v>x</v>
          </cell>
        </row>
        <row r="185">
          <cell r="A185" t="str">
            <v>5</v>
          </cell>
          <cell r="B185" t="str">
            <v>01</v>
          </cell>
          <cell r="C185" t="str">
            <v>900</v>
          </cell>
          <cell r="D185">
            <v>901</v>
          </cell>
          <cell r="E185" t="str">
            <v>Транспортировка  щебня до станции</v>
          </cell>
          <cell r="F185" t="str">
            <v>Горнозаводское ППЖТ</v>
          </cell>
          <cell r="G185">
            <v>1</v>
          </cell>
          <cell r="H185" t="str">
            <v>ПЭО з-да полимеров</v>
          </cell>
          <cell r="J185">
            <v>250</v>
          </cell>
          <cell r="K185">
            <v>250</v>
          </cell>
          <cell r="L185">
            <v>0</v>
          </cell>
          <cell r="M185">
            <v>250</v>
          </cell>
          <cell r="N185">
            <v>250</v>
          </cell>
          <cell r="P185">
            <v>0</v>
          </cell>
          <cell r="S185" t="e">
            <v>#REF!</v>
          </cell>
          <cell r="U185">
            <v>0</v>
          </cell>
          <cell r="V185">
            <v>0</v>
          </cell>
          <cell r="W185">
            <v>0</v>
          </cell>
          <cell r="X185">
            <v>0</v>
          </cell>
          <cell r="AB185">
            <v>0</v>
          </cell>
          <cell r="AE185" t="e">
            <v>#REF!</v>
          </cell>
          <cell r="AF185">
            <v>-250</v>
          </cell>
          <cell r="AG185">
            <v>-250</v>
          </cell>
          <cell r="AH185">
            <v>0</v>
          </cell>
          <cell r="AI185">
            <v>0</v>
          </cell>
          <cell r="AJ185">
            <v>0</v>
          </cell>
          <cell r="AK185" t="str">
            <v>x</v>
          </cell>
        </row>
        <row r="186">
          <cell r="C186" t="str">
            <v>900 Всего</v>
          </cell>
          <cell r="E186" t="str">
            <v>Ж/д тариф по Пашийскому карьеру</v>
          </cell>
          <cell r="J186">
            <v>1350</v>
          </cell>
          <cell r="K186">
            <v>1350</v>
          </cell>
          <cell r="L186">
            <v>0</v>
          </cell>
          <cell r="M186">
            <v>1350</v>
          </cell>
          <cell r="N186">
            <v>1350</v>
          </cell>
          <cell r="O186">
            <v>0</v>
          </cell>
          <cell r="P186">
            <v>0</v>
          </cell>
          <cell r="Q186">
            <v>0</v>
          </cell>
          <cell r="R186">
            <v>0</v>
          </cell>
        </row>
        <row r="187">
          <cell r="B187" t="str">
            <v>01 Всего</v>
          </cell>
          <cell r="E187" t="str">
            <v>Ж/д тариф</v>
          </cell>
          <cell r="J187">
            <v>15150</v>
          </cell>
          <cell r="K187">
            <v>15150</v>
          </cell>
          <cell r="L187">
            <v>0</v>
          </cell>
          <cell r="M187">
            <v>15150</v>
          </cell>
          <cell r="N187">
            <v>15150</v>
          </cell>
          <cell r="O187">
            <v>0</v>
          </cell>
          <cell r="P187">
            <v>0</v>
          </cell>
          <cell r="Q187">
            <v>0</v>
          </cell>
          <cell r="R187">
            <v>0</v>
          </cell>
        </row>
        <row r="188">
          <cell r="A188" t="str">
            <v>5</v>
          </cell>
          <cell r="B188" t="str">
            <v>02</v>
          </cell>
          <cell r="C188" t="str">
            <v>100</v>
          </cell>
          <cell r="E188" t="str">
            <v>Ремонт подвижного состава</v>
          </cell>
          <cell r="G188">
            <v>7</v>
          </cell>
          <cell r="H188" t="str">
            <v>ОЖДП</v>
          </cell>
          <cell r="J188">
            <v>3143</v>
          </cell>
          <cell r="K188">
            <v>1354</v>
          </cell>
          <cell r="L188">
            <v>1789</v>
          </cell>
          <cell r="M188">
            <v>3143</v>
          </cell>
          <cell r="N188">
            <v>1354</v>
          </cell>
          <cell r="O188">
            <v>1789</v>
          </cell>
          <cell r="P188">
            <v>0</v>
          </cell>
          <cell r="S188" t="e">
            <v>#REF!</v>
          </cell>
          <cell r="U188">
            <v>0</v>
          </cell>
          <cell r="V188">
            <v>0</v>
          </cell>
          <cell r="W188">
            <v>0</v>
          </cell>
          <cell r="X188">
            <v>0</v>
          </cell>
          <cell r="AB188">
            <v>0</v>
          </cell>
          <cell r="AE188" t="e">
            <v>#REF!</v>
          </cell>
          <cell r="AF188">
            <v>-3143</v>
          </cell>
          <cell r="AG188">
            <v>-1354</v>
          </cell>
          <cell r="AH188">
            <v>-1789</v>
          </cell>
          <cell r="AI188">
            <v>0</v>
          </cell>
          <cell r="AJ188">
            <v>0</v>
          </cell>
          <cell r="AK188">
            <v>0</v>
          </cell>
        </row>
        <row r="189">
          <cell r="C189" t="str">
            <v>100 Всего</v>
          </cell>
          <cell r="E189" t="str">
            <v>Ремонт подвижного состава</v>
          </cell>
          <cell r="J189">
            <v>3143</v>
          </cell>
          <cell r="K189">
            <v>1354</v>
          </cell>
          <cell r="L189">
            <v>1789</v>
          </cell>
          <cell r="M189">
            <v>3143</v>
          </cell>
          <cell r="N189">
            <v>1354</v>
          </cell>
          <cell r="O189">
            <v>1789</v>
          </cell>
          <cell r="P189">
            <v>0</v>
          </cell>
          <cell r="Q189">
            <v>0</v>
          </cell>
          <cell r="R189">
            <v>0</v>
          </cell>
        </row>
        <row r="190">
          <cell r="B190" t="str">
            <v>02 Всего</v>
          </cell>
          <cell r="E190" t="str">
            <v>Ремонт подвижного состава</v>
          </cell>
          <cell r="J190">
            <v>3143</v>
          </cell>
          <cell r="K190">
            <v>1354</v>
          </cell>
          <cell r="L190">
            <v>1789</v>
          </cell>
          <cell r="M190">
            <v>3143</v>
          </cell>
          <cell r="N190">
            <v>1354</v>
          </cell>
          <cell r="O190">
            <v>1789</v>
          </cell>
          <cell r="P190">
            <v>0</v>
          </cell>
          <cell r="Q190">
            <v>0</v>
          </cell>
          <cell r="R190">
            <v>0</v>
          </cell>
        </row>
        <row r="191">
          <cell r="A191" t="str">
            <v>5</v>
          </cell>
          <cell r="B191" t="str">
            <v>03</v>
          </cell>
          <cell r="C191" t="str">
            <v>100</v>
          </cell>
          <cell r="E191" t="str">
            <v>Аренда подвижного состава</v>
          </cell>
          <cell r="G191">
            <v>7</v>
          </cell>
          <cell r="H191" t="str">
            <v>ОЖДП</v>
          </cell>
          <cell r="J191">
            <v>700</v>
          </cell>
          <cell r="K191">
            <v>700</v>
          </cell>
          <cell r="L191">
            <v>0</v>
          </cell>
          <cell r="M191">
            <v>700</v>
          </cell>
          <cell r="N191">
            <v>700</v>
          </cell>
          <cell r="P191">
            <v>0</v>
          </cell>
          <cell r="S191" t="e">
            <v>#REF!</v>
          </cell>
          <cell r="U191">
            <v>0</v>
          </cell>
          <cell r="V191">
            <v>0</v>
          </cell>
          <cell r="W191">
            <v>0</v>
          </cell>
          <cell r="X191">
            <v>0</v>
          </cell>
          <cell r="AB191">
            <v>0</v>
          </cell>
          <cell r="AE191" t="e">
            <v>#REF!</v>
          </cell>
          <cell r="AF191">
            <v>-700</v>
          </cell>
          <cell r="AG191">
            <v>-700</v>
          </cell>
          <cell r="AH191">
            <v>0</v>
          </cell>
          <cell r="AI191">
            <v>0</v>
          </cell>
          <cell r="AJ191">
            <v>0</v>
          </cell>
          <cell r="AK191" t="str">
            <v>x</v>
          </cell>
        </row>
        <row r="192">
          <cell r="C192" t="str">
            <v>100 Всего</v>
          </cell>
          <cell r="E192" t="str">
            <v>Аренда подвижного состава</v>
          </cell>
          <cell r="J192">
            <v>700</v>
          </cell>
          <cell r="K192">
            <v>700</v>
          </cell>
          <cell r="L192">
            <v>0</v>
          </cell>
          <cell r="M192">
            <v>700</v>
          </cell>
          <cell r="N192">
            <v>700</v>
          </cell>
          <cell r="O192">
            <v>0</v>
          </cell>
          <cell r="P192">
            <v>0</v>
          </cell>
          <cell r="Q192">
            <v>0</v>
          </cell>
          <cell r="R192">
            <v>0</v>
          </cell>
        </row>
        <row r="193">
          <cell r="B193" t="str">
            <v>03 Всего</v>
          </cell>
          <cell r="E193" t="str">
            <v>Аренда подвижного состава</v>
          </cell>
          <cell r="J193">
            <v>700</v>
          </cell>
          <cell r="K193">
            <v>700</v>
          </cell>
          <cell r="L193">
            <v>0</v>
          </cell>
          <cell r="M193">
            <v>700</v>
          </cell>
          <cell r="N193">
            <v>700</v>
          </cell>
          <cell r="O193">
            <v>0</v>
          </cell>
          <cell r="P193">
            <v>0</v>
          </cell>
          <cell r="Q193">
            <v>0</v>
          </cell>
          <cell r="R193">
            <v>0</v>
          </cell>
        </row>
        <row r="194">
          <cell r="A194" t="str">
            <v>5</v>
          </cell>
          <cell r="B194" t="str">
            <v>04</v>
          </cell>
          <cell r="C194" t="str">
            <v>100</v>
          </cell>
          <cell r="E194" t="str">
            <v>Транспортные услуги по перевозкам</v>
          </cell>
          <cell r="G194">
            <v>7</v>
          </cell>
          <cell r="H194" t="str">
            <v>ОЖДП</v>
          </cell>
          <cell r="J194">
            <v>85</v>
          </cell>
          <cell r="K194">
            <v>85</v>
          </cell>
          <cell r="L194">
            <v>0</v>
          </cell>
          <cell r="M194">
            <v>85</v>
          </cell>
          <cell r="N194">
            <v>85</v>
          </cell>
          <cell r="P194">
            <v>0</v>
          </cell>
          <cell r="S194" t="e">
            <v>#REF!</v>
          </cell>
          <cell r="U194">
            <v>0</v>
          </cell>
          <cell r="V194">
            <v>0</v>
          </cell>
          <cell r="W194">
            <v>0</v>
          </cell>
          <cell r="X194">
            <v>0</v>
          </cell>
          <cell r="AB194">
            <v>0</v>
          </cell>
          <cell r="AE194" t="e">
            <v>#REF!</v>
          </cell>
          <cell r="AF194">
            <v>-85</v>
          </cell>
          <cell r="AG194">
            <v>-85</v>
          </cell>
          <cell r="AH194">
            <v>0</v>
          </cell>
          <cell r="AI194">
            <v>0</v>
          </cell>
          <cell r="AJ194">
            <v>0</v>
          </cell>
          <cell r="AK194" t="str">
            <v>x</v>
          </cell>
        </row>
        <row r="195">
          <cell r="A195" t="str">
            <v>5</v>
          </cell>
          <cell r="B195" t="str">
            <v>04</v>
          </cell>
          <cell r="C195" t="str">
            <v>100</v>
          </cell>
          <cell r="E195" t="str">
            <v>Транспортировка брака ф-4ПН20</v>
          </cell>
          <cell r="G195">
            <v>7</v>
          </cell>
          <cell r="H195" t="str">
            <v>ОВЭС</v>
          </cell>
          <cell r="J195">
            <v>123.9</v>
          </cell>
          <cell r="K195">
            <v>123.9</v>
          </cell>
          <cell r="L195">
            <v>0</v>
          </cell>
          <cell r="M195">
            <v>123.9</v>
          </cell>
          <cell r="N195">
            <v>123.9</v>
          </cell>
          <cell r="P195">
            <v>0</v>
          </cell>
          <cell r="S195" t="e">
            <v>#REF!</v>
          </cell>
          <cell r="U195">
            <v>0</v>
          </cell>
          <cell r="V195">
            <v>0</v>
          </cell>
          <cell r="W195">
            <v>0</v>
          </cell>
          <cell r="X195">
            <v>0</v>
          </cell>
          <cell r="AB195">
            <v>0</v>
          </cell>
          <cell r="AE195" t="e">
            <v>#REF!</v>
          </cell>
          <cell r="AF195">
            <v>-123.9</v>
          </cell>
          <cell r="AG195">
            <v>-123.9</v>
          </cell>
          <cell r="AH195">
            <v>0</v>
          </cell>
          <cell r="AI195">
            <v>0</v>
          </cell>
          <cell r="AJ195">
            <v>0</v>
          </cell>
          <cell r="AK195" t="str">
            <v>x</v>
          </cell>
        </row>
        <row r="196">
          <cell r="C196" t="str">
            <v>100 Всего</v>
          </cell>
          <cell r="E196" t="str">
            <v>Транспортные услуги по перевозкам</v>
          </cell>
          <cell r="J196">
            <v>208.9</v>
          </cell>
          <cell r="K196">
            <v>208.9</v>
          </cell>
          <cell r="L196">
            <v>0</v>
          </cell>
          <cell r="M196">
            <v>208.9</v>
          </cell>
          <cell r="N196">
            <v>208.9</v>
          </cell>
          <cell r="O196">
            <v>0</v>
          </cell>
          <cell r="P196">
            <v>0</v>
          </cell>
          <cell r="Q196">
            <v>0</v>
          </cell>
          <cell r="R196">
            <v>0</v>
          </cell>
          <cell r="S196" t="e">
            <v>#REF!</v>
          </cell>
          <cell r="T196">
            <v>0</v>
          </cell>
          <cell r="U196">
            <v>0</v>
          </cell>
          <cell r="V196">
            <v>0</v>
          </cell>
          <cell r="W196">
            <v>0</v>
          </cell>
          <cell r="X196">
            <v>0</v>
          </cell>
          <cell r="Y196">
            <v>0</v>
          </cell>
          <cell r="Z196">
            <v>0</v>
          </cell>
          <cell r="AA196">
            <v>0</v>
          </cell>
          <cell r="AB196">
            <v>0</v>
          </cell>
          <cell r="AC196">
            <v>0</v>
          </cell>
          <cell r="AD196">
            <v>0</v>
          </cell>
          <cell r="AE196" t="e">
            <v>#REF!</v>
          </cell>
          <cell r="AF196">
            <v>-85</v>
          </cell>
          <cell r="AG196">
            <v>-85</v>
          </cell>
          <cell r="AH196">
            <v>0</v>
          </cell>
          <cell r="AI196">
            <v>0</v>
          </cell>
          <cell r="AJ196">
            <v>0</v>
          </cell>
          <cell r="AK196">
            <v>0</v>
          </cell>
        </row>
        <row r="197">
          <cell r="B197" t="str">
            <v>04 Всего</v>
          </cell>
          <cell r="E197" t="str">
            <v>Транспортные услуги сторонних организаций</v>
          </cell>
          <cell r="J197">
            <v>85</v>
          </cell>
          <cell r="K197">
            <v>85</v>
          </cell>
          <cell r="L197">
            <v>0</v>
          </cell>
          <cell r="M197">
            <v>85</v>
          </cell>
          <cell r="N197">
            <v>85</v>
          </cell>
          <cell r="O197">
            <v>0</v>
          </cell>
          <cell r="P197">
            <v>0</v>
          </cell>
          <cell r="Q197">
            <v>0</v>
          </cell>
          <cell r="R197">
            <v>0</v>
          </cell>
        </row>
        <row r="198">
          <cell r="A198" t="str">
            <v>5</v>
          </cell>
          <cell r="B198" t="str">
            <v>09</v>
          </cell>
          <cell r="C198" t="str">
            <v>100</v>
          </cell>
          <cell r="E198" t="str">
            <v>Передача научно-технической продукции</v>
          </cell>
          <cell r="F198" t="str">
            <v>ГУП "НВЦ Вагоны"</v>
          </cell>
          <cell r="G198">
            <v>7</v>
          </cell>
          <cell r="H198" t="str">
            <v>ОЖДП</v>
          </cell>
          <cell r="J198">
            <v>44</v>
          </cell>
          <cell r="K198">
            <v>44</v>
          </cell>
          <cell r="L198">
            <v>0</v>
          </cell>
          <cell r="M198">
            <v>44</v>
          </cell>
          <cell r="N198">
            <v>44</v>
          </cell>
          <cell r="P198">
            <v>0</v>
          </cell>
          <cell r="S198">
            <v>0</v>
          </cell>
          <cell r="U198">
            <v>0</v>
          </cell>
          <cell r="V198">
            <v>0</v>
          </cell>
          <cell r="W198">
            <v>0</v>
          </cell>
          <cell r="X198">
            <v>0</v>
          </cell>
          <cell r="AB198">
            <v>0</v>
          </cell>
          <cell r="AE198" t="e">
            <v>#REF!</v>
          </cell>
          <cell r="AF198">
            <v>-44</v>
          </cell>
          <cell r="AG198">
            <v>-44</v>
          </cell>
          <cell r="AH198">
            <v>0</v>
          </cell>
          <cell r="AI198">
            <v>0</v>
          </cell>
          <cell r="AJ198">
            <v>0</v>
          </cell>
          <cell r="AK198" t="str">
            <v>x</v>
          </cell>
        </row>
        <row r="199">
          <cell r="A199" t="str">
            <v>5</v>
          </cell>
          <cell r="B199" t="str">
            <v>09</v>
          </cell>
          <cell r="C199" t="str">
            <v>100</v>
          </cell>
          <cell r="E199" t="str">
            <v>Бронирование мест</v>
          </cell>
          <cell r="F199" t="str">
            <v>ФГУП "Дирекция по обслуживанию пассажиров ГЖД МПС РФ"</v>
          </cell>
          <cell r="G199">
            <v>7</v>
          </cell>
          <cell r="H199" t="str">
            <v>ОЖДП</v>
          </cell>
          <cell r="J199">
            <v>21</v>
          </cell>
          <cell r="K199">
            <v>21</v>
          </cell>
          <cell r="L199">
            <v>0</v>
          </cell>
          <cell r="M199">
            <v>21</v>
          </cell>
          <cell r="N199">
            <v>21</v>
          </cell>
          <cell r="P199">
            <v>0</v>
          </cell>
          <cell r="S199">
            <v>0</v>
          </cell>
          <cell r="U199">
            <v>0</v>
          </cell>
          <cell r="V199">
            <v>0</v>
          </cell>
          <cell r="W199">
            <v>0</v>
          </cell>
          <cell r="X199">
            <v>0</v>
          </cell>
          <cell r="AB199">
            <v>0</v>
          </cell>
          <cell r="AE199" t="e">
            <v>#REF!</v>
          </cell>
          <cell r="AF199">
            <v>-21</v>
          </cell>
          <cell r="AG199">
            <v>-21</v>
          </cell>
          <cell r="AH199">
            <v>0</v>
          </cell>
          <cell r="AI199">
            <v>0</v>
          </cell>
          <cell r="AJ199">
            <v>0</v>
          </cell>
          <cell r="AK199" t="str">
            <v>x</v>
          </cell>
        </row>
        <row r="200">
          <cell r="A200" t="str">
            <v>5</v>
          </cell>
          <cell r="B200" t="str">
            <v>09</v>
          </cell>
          <cell r="C200" t="str">
            <v>100</v>
          </cell>
          <cell r="E200" t="str">
            <v>Информационные услуги</v>
          </cell>
          <cell r="F200" t="str">
            <v>ООО "Экспресс-Сервис"</v>
          </cell>
          <cell r="G200">
            <v>7</v>
          </cell>
          <cell r="H200" t="str">
            <v>ОЖДП</v>
          </cell>
          <cell r="J200">
            <v>56</v>
          </cell>
          <cell r="K200">
            <v>56</v>
          </cell>
          <cell r="L200">
            <v>0</v>
          </cell>
          <cell r="M200">
            <v>56</v>
          </cell>
          <cell r="N200">
            <v>56</v>
          </cell>
          <cell r="P200">
            <v>0</v>
          </cell>
          <cell r="S200">
            <v>0</v>
          </cell>
          <cell r="U200">
            <v>0</v>
          </cell>
          <cell r="V200">
            <v>0</v>
          </cell>
          <cell r="W200">
            <v>0</v>
          </cell>
          <cell r="X200">
            <v>0</v>
          </cell>
          <cell r="AB200">
            <v>0</v>
          </cell>
          <cell r="AE200" t="e">
            <v>#REF!</v>
          </cell>
          <cell r="AF200">
            <v>-56</v>
          </cell>
          <cell r="AG200">
            <v>-56</v>
          </cell>
          <cell r="AH200">
            <v>0</v>
          </cell>
          <cell r="AI200">
            <v>0</v>
          </cell>
          <cell r="AJ200">
            <v>0</v>
          </cell>
          <cell r="AK200" t="str">
            <v>x</v>
          </cell>
        </row>
        <row r="201">
          <cell r="C201" t="str">
            <v>100 Всего</v>
          </cell>
          <cell r="E201" t="str">
            <v>Прочие услуги по ОЖДП</v>
          </cell>
          <cell r="J201">
            <v>121</v>
          </cell>
          <cell r="K201">
            <v>121</v>
          </cell>
          <cell r="L201">
            <v>0</v>
          </cell>
          <cell r="M201">
            <v>121</v>
          </cell>
          <cell r="N201">
            <v>121</v>
          </cell>
          <cell r="O201">
            <v>0</v>
          </cell>
          <cell r="P201">
            <v>0</v>
          </cell>
          <cell r="Q201">
            <v>0</v>
          </cell>
          <cell r="R201">
            <v>0</v>
          </cell>
        </row>
        <row r="202">
          <cell r="B202" t="str">
            <v>09 Всего</v>
          </cell>
          <cell r="E202" t="str">
            <v>Услуги сторонних организаций по ОЖДП всего</v>
          </cell>
          <cell r="J202">
            <v>121</v>
          </cell>
          <cell r="K202">
            <v>121</v>
          </cell>
          <cell r="L202">
            <v>0</v>
          </cell>
          <cell r="M202">
            <v>121</v>
          </cell>
          <cell r="N202">
            <v>121</v>
          </cell>
          <cell r="O202">
            <v>0</v>
          </cell>
          <cell r="P202">
            <v>0</v>
          </cell>
          <cell r="Q202">
            <v>0</v>
          </cell>
          <cell r="R202">
            <v>0</v>
          </cell>
        </row>
        <row r="203">
          <cell r="E203" t="str">
            <v>Всего Транспортные расходы</v>
          </cell>
          <cell r="J203">
            <v>19322.900000000001</v>
          </cell>
          <cell r="K203">
            <v>17533.900000000001</v>
          </cell>
          <cell r="L203">
            <v>1789</v>
          </cell>
          <cell r="M203">
            <v>19322.900000000001</v>
          </cell>
          <cell r="N203">
            <v>17533.900000000001</v>
          </cell>
          <cell r="O203">
            <v>1789</v>
          </cell>
          <cell r="P203">
            <v>0</v>
          </cell>
          <cell r="Q203">
            <v>0</v>
          </cell>
          <cell r="R203">
            <v>0</v>
          </cell>
        </row>
        <row r="204">
          <cell r="A204" t="str">
            <v>6</v>
          </cell>
          <cell r="B204" t="str">
            <v>01</v>
          </cell>
          <cell r="C204" t="str">
            <v>100</v>
          </cell>
          <cell r="E204" t="str">
            <v>Капитальный ремонт зданий</v>
          </cell>
          <cell r="G204">
            <v>9</v>
          </cell>
          <cell r="H204" t="str">
            <v>УКС</v>
          </cell>
          <cell r="J204">
            <v>4299</v>
          </cell>
          <cell r="K204">
            <v>825</v>
          </cell>
          <cell r="L204">
            <v>3474</v>
          </cell>
          <cell r="M204">
            <v>0</v>
          </cell>
          <cell r="P204">
            <v>4299</v>
          </cell>
          <cell r="Q204">
            <v>825</v>
          </cell>
          <cell r="R204">
            <v>3474</v>
          </cell>
          <cell r="S204" t="e">
            <v>#REF!</v>
          </cell>
          <cell r="U204">
            <v>0</v>
          </cell>
          <cell r="V204">
            <v>0</v>
          </cell>
          <cell r="W204">
            <v>0</v>
          </cell>
          <cell r="X204">
            <v>0</v>
          </cell>
          <cell r="AB204">
            <v>0</v>
          </cell>
          <cell r="AE204" t="e">
            <v>#REF!</v>
          </cell>
          <cell r="AF204">
            <v>-4299</v>
          </cell>
          <cell r="AG204">
            <v>-825</v>
          </cell>
          <cell r="AH204">
            <v>-3474</v>
          </cell>
          <cell r="AI204">
            <v>0</v>
          </cell>
          <cell r="AJ204">
            <v>0</v>
          </cell>
          <cell r="AK204">
            <v>0</v>
          </cell>
        </row>
        <row r="205">
          <cell r="C205" t="str">
            <v>100 Всего</v>
          </cell>
          <cell r="E205" t="str">
            <v>Капитальный ремонт зданий</v>
          </cell>
          <cell r="J205">
            <v>4299</v>
          </cell>
          <cell r="K205">
            <v>825</v>
          </cell>
          <cell r="L205">
            <v>3474</v>
          </cell>
          <cell r="M205">
            <v>0</v>
          </cell>
          <cell r="N205">
            <v>0</v>
          </cell>
          <cell r="O205">
            <v>0</v>
          </cell>
          <cell r="P205">
            <v>4299</v>
          </cell>
          <cell r="Q205">
            <v>825</v>
          </cell>
          <cell r="R205">
            <v>3474</v>
          </cell>
        </row>
        <row r="206">
          <cell r="A206" t="str">
            <v>6</v>
          </cell>
          <cell r="B206" t="str">
            <v>01</v>
          </cell>
          <cell r="C206" t="str">
            <v>200</v>
          </cell>
          <cell r="E206" t="str">
            <v>Текущий ремонт зданий</v>
          </cell>
          <cell r="G206">
            <v>9</v>
          </cell>
          <cell r="H206" t="str">
            <v>УКС</v>
          </cell>
          <cell r="J206">
            <v>0</v>
          </cell>
          <cell r="K206">
            <v>0</v>
          </cell>
          <cell r="L206">
            <v>0</v>
          </cell>
          <cell r="M206">
            <v>0</v>
          </cell>
          <cell r="P206">
            <v>0</v>
          </cell>
          <cell r="S206" t="e">
            <v>#REF!</v>
          </cell>
          <cell r="U206">
            <v>0</v>
          </cell>
          <cell r="V206">
            <v>0</v>
          </cell>
          <cell r="W206">
            <v>0</v>
          </cell>
          <cell r="X206">
            <v>0</v>
          </cell>
          <cell r="AB206">
            <v>0</v>
          </cell>
          <cell r="AE206" t="e">
            <v>#REF!</v>
          </cell>
          <cell r="AF206">
            <v>0</v>
          </cell>
          <cell r="AG206">
            <v>0</v>
          </cell>
          <cell r="AH206">
            <v>0</v>
          </cell>
          <cell r="AI206" t="str">
            <v>x</v>
          </cell>
          <cell r="AJ206" t="str">
            <v>x</v>
          </cell>
          <cell r="AK206" t="str">
            <v>x</v>
          </cell>
        </row>
        <row r="207">
          <cell r="C207" t="str">
            <v>200 Всего</v>
          </cell>
          <cell r="E207" t="str">
            <v>Текущий ремонт зданий</v>
          </cell>
          <cell r="J207">
            <v>0</v>
          </cell>
          <cell r="K207">
            <v>0</v>
          </cell>
          <cell r="L207">
            <v>0</v>
          </cell>
          <cell r="M207">
            <v>0</v>
          </cell>
          <cell r="N207">
            <v>0</v>
          </cell>
          <cell r="O207">
            <v>0</v>
          </cell>
          <cell r="P207">
            <v>0</v>
          </cell>
          <cell r="Q207">
            <v>0</v>
          </cell>
          <cell r="R207">
            <v>0</v>
          </cell>
        </row>
        <row r="208">
          <cell r="A208" t="str">
            <v>6</v>
          </cell>
          <cell r="B208" t="str">
            <v>01</v>
          </cell>
          <cell r="C208" t="str">
            <v>300</v>
          </cell>
          <cell r="E208" t="str">
            <v>Проектно-изыскательные работы</v>
          </cell>
          <cell r="G208">
            <v>9</v>
          </cell>
          <cell r="H208" t="str">
            <v>УКС</v>
          </cell>
          <cell r="J208">
            <v>65</v>
          </cell>
          <cell r="K208">
            <v>65</v>
          </cell>
          <cell r="L208">
            <v>0</v>
          </cell>
          <cell r="M208">
            <v>65</v>
          </cell>
          <cell r="N208">
            <v>65</v>
          </cell>
          <cell r="P208">
            <v>0</v>
          </cell>
          <cell r="S208" t="e">
            <v>#REF!</v>
          </cell>
          <cell r="U208">
            <v>0</v>
          </cell>
          <cell r="V208">
            <v>0</v>
          </cell>
          <cell r="W208">
            <v>0</v>
          </cell>
          <cell r="X208">
            <v>0</v>
          </cell>
          <cell r="AB208">
            <v>0</v>
          </cell>
          <cell r="AE208" t="e">
            <v>#REF!</v>
          </cell>
          <cell r="AF208">
            <v>-65</v>
          </cell>
          <cell r="AG208">
            <v>-65</v>
          </cell>
          <cell r="AH208">
            <v>0</v>
          </cell>
          <cell r="AI208">
            <v>0</v>
          </cell>
          <cell r="AJ208">
            <v>0</v>
          </cell>
          <cell r="AK208" t="str">
            <v>x</v>
          </cell>
        </row>
        <row r="209">
          <cell r="C209" t="str">
            <v>300 Всего</v>
          </cell>
          <cell r="E209" t="str">
            <v>Проектно-изыскательные работы</v>
          </cell>
          <cell r="J209">
            <v>65</v>
          </cell>
          <cell r="K209">
            <v>65</v>
          </cell>
          <cell r="L209">
            <v>0</v>
          </cell>
          <cell r="M209">
            <v>65</v>
          </cell>
          <cell r="N209">
            <v>65</v>
          </cell>
          <cell r="O209">
            <v>0</v>
          </cell>
          <cell r="P209">
            <v>0</v>
          </cell>
          <cell r="Q209">
            <v>0</v>
          </cell>
          <cell r="R209">
            <v>0</v>
          </cell>
        </row>
        <row r="210">
          <cell r="A210" t="str">
            <v>6</v>
          </cell>
          <cell r="B210" t="str">
            <v>01</v>
          </cell>
          <cell r="C210" t="str">
            <v>900</v>
          </cell>
          <cell r="E210" t="str">
            <v>Прочие услуги</v>
          </cell>
          <cell r="G210">
            <v>9</v>
          </cell>
          <cell r="H210" t="str">
            <v>УКС</v>
          </cell>
          <cell r="J210">
            <v>179</v>
          </cell>
          <cell r="K210">
            <v>179</v>
          </cell>
          <cell r="L210">
            <v>0</v>
          </cell>
          <cell r="M210">
            <v>179</v>
          </cell>
          <cell r="N210">
            <v>179</v>
          </cell>
          <cell r="P210">
            <v>0</v>
          </cell>
          <cell r="S210" t="e">
            <v>#REF!</v>
          </cell>
          <cell r="U210">
            <v>0</v>
          </cell>
          <cell r="V210">
            <v>0</v>
          </cell>
          <cell r="W210">
            <v>0</v>
          </cell>
          <cell r="X210">
            <v>0</v>
          </cell>
          <cell r="AB210">
            <v>0</v>
          </cell>
          <cell r="AE210" t="e">
            <v>#REF!</v>
          </cell>
          <cell r="AF210">
            <v>-179</v>
          </cell>
          <cell r="AG210">
            <v>-179</v>
          </cell>
          <cell r="AH210">
            <v>0</v>
          </cell>
          <cell r="AI210">
            <v>0</v>
          </cell>
          <cell r="AJ210">
            <v>0</v>
          </cell>
          <cell r="AK210" t="str">
            <v>x</v>
          </cell>
        </row>
        <row r="211">
          <cell r="C211" t="str">
            <v>900 Всего</v>
          </cell>
          <cell r="E211" t="str">
            <v>Прочие услуги</v>
          </cell>
          <cell r="J211">
            <v>179</v>
          </cell>
          <cell r="K211">
            <v>179</v>
          </cell>
          <cell r="L211">
            <v>0</v>
          </cell>
          <cell r="M211">
            <v>179</v>
          </cell>
          <cell r="N211">
            <v>179</v>
          </cell>
          <cell r="O211">
            <v>0</v>
          </cell>
          <cell r="P211">
            <v>0</v>
          </cell>
          <cell r="Q211">
            <v>0</v>
          </cell>
          <cell r="R211">
            <v>0</v>
          </cell>
        </row>
        <row r="212">
          <cell r="B212" t="str">
            <v>01 Всего</v>
          </cell>
          <cell r="E212" t="str">
            <v>Услуги сторонних организаций по УКСу всего</v>
          </cell>
          <cell r="J212">
            <v>4543</v>
          </cell>
          <cell r="K212">
            <v>1069</v>
          </cell>
          <cell r="L212">
            <v>3474</v>
          </cell>
          <cell r="M212">
            <v>244</v>
          </cell>
          <cell r="N212">
            <v>244</v>
          </cell>
          <cell r="O212">
            <v>0</v>
          </cell>
          <cell r="P212">
            <v>4299</v>
          </cell>
          <cell r="Q212">
            <v>825</v>
          </cell>
          <cell r="R212">
            <v>3474</v>
          </cell>
        </row>
        <row r="213">
          <cell r="A213" t="str">
            <v>6</v>
          </cell>
          <cell r="B213" t="str">
            <v>02</v>
          </cell>
          <cell r="C213" t="str">
            <v>100</v>
          </cell>
          <cell r="E213" t="str">
            <v>Кап. ремонт оборудования</v>
          </cell>
          <cell r="G213">
            <v>10</v>
          </cell>
          <cell r="H213" t="str">
            <v>ОГМ</v>
          </cell>
          <cell r="J213">
            <v>11457</v>
          </cell>
          <cell r="K213">
            <v>3542</v>
          </cell>
          <cell r="L213">
            <v>7915</v>
          </cell>
          <cell r="M213">
            <v>0</v>
          </cell>
          <cell r="P213">
            <v>11457</v>
          </cell>
          <cell r="Q213">
            <v>3542</v>
          </cell>
          <cell r="R213">
            <v>7915</v>
          </cell>
          <cell r="S213" t="e">
            <v>#REF!</v>
          </cell>
          <cell r="U213">
            <v>0</v>
          </cell>
          <cell r="V213">
            <v>0</v>
          </cell>
          <cell r="W213">
            <v>0</v>
          </cell>
          <cell r="X213">
            <v>0</v>
          </cell>
          <cell r="AB213">
            <v>0</v>
          </cell>
          <cell r="AE213" t="e">
            <v>#REF!</v>
          </cell>
          <cell r="AF213">
            <v>-11457</v>
          </cell>
          <cell r="AG213">
            <v>-3542</v>
          </cell>
          <cell r="AH213">
            <v>-7915</v>
          </cell>
          <cell r="AI213">
            <v>0</v>
          </cell>
          <cell r="AJ213">
            <v>0</v>
          </cell>
          <cell r="AK213">
            <v>0</v>
          </cell>
        </row>
        <row r="214">
          <cell r="C214" t="str">
            <v>100 Всего</v>
          </cell>
          <cell r="E214" t="str">
            <v>Кап. ремонт оборудования</v>
          </cell>
          <cell r="J214">
            <v>11457</v>
          </cell>
          <cell r="K214">
            <v>3542</v>
          </cell>
          <cell r="L214">
            <v>7915</v>
          </cell>
          <cell r="M214">
            <v>0</v>
          </cell>
          <cell r="N214">
            <v>0</v>
          </cell>
          <cell r="O214">
            <v>0</v>
          </cell>
          <cell r="P214">
            <v>11457</v>
          </cell>
          <cell r="Q214">
            <v>3542</v>
          </cell>
          <cell r="R214">
            <v>7915</v>
          </cell>
        </row>
        <row r="215">
          <cell r="A215" t="str">
            <v>6</v>
          </cell>
          <cell r="B215" t="str">
            <v>02</v>
          </cell>
          <cell r="C215" t="str">
            <v>200</v>
          </cell>
          <cell r="D215">
            <v>201</v>
          </cell>
          <cell r="E215" t="str">
            <v xml:space="preserve">Текущий ремонт оборудования </v>
          </cell>
          <cell r="G215">
            <v>10</v>
          </cell>
          <cell r="H215" t="str">
            <v>ОГМ</v>
          </cell>
          <cell r="J215">
            <v>1443</v>
          </cell>
          <cell r="K215">
            <v>1443</v>
          </cell>
          <cell r="L215">
            <v>0</v>
          </cell>
          <cell r="M215">
            <v>0</v>
          </cell>
          <cell r="P215">
            <v>1443</v>
          </cell>
          <cell r="Q215">
            <v>1443</v>
          </cell>
          <cell r="S215" t="e">
            <v>#REF!</v>
          </cell>
          <cell r="U215">
            <v>0</v>
          </cell>
          <cell r="V215">
            <v>0</v>
          </cell>
          <cell r="W215">
            <v>0</v>
          </cell>
          <cell r="X215">
            <v>0</v>
          </cell>
          <cell r="AB215">
            <v>0</v>
          </cell>
          <cell r="AE215" t="e">
            <v>#REF!</v>
          </cell>
          <cell r="AF215">
            <v>-1443</v>
          </cell>
          <cell r="AG215">
            <v>-1443</v>
          </cell>
          <cell r="AH215">
            <v>0</v>
          </cell>
          <cell r="AI215">
            <v>0</v>
          </cell>
          <cell r="AJ215">
            <v>0</v>
          </cell>
          <cell r="AK215" t="str">
            <v>x</v>
          </cell>
        </row>
        <row r="216">
          <cell r="A216" t="str">
            <v>6</v>
          </cell>
          <cell r="B216" t="str">
            <v>02</v>
          </cell>
          <cell r="C216" t="str">
            <v>200</v>
          </cell>
          <cell r="D216">
            <v>202</v>
          </cell>
          <cell r="E216" t="str">
            <v>Обслуживание станков ЧПУ РМЗ</v>
          </cell>
          <cell r="F216" t="str">
            <v>ООО"Станкосервис"</v>
          </cell>
          <cell r="G216">
            <v>10</v>
          </cell>
          <cell r="H216" t="str">
            <v>ОГМ</v>
          </cell>
          <cell r="J216">
            <v>22.6</v>
          </cell>
          <cell r="K216">
            <v>22.6</v>
          </cell>
          <cell r="L216">
            <v>0</v>
          </cell>
          <cell r="M216">
            <v>9.6</v>
          </cell>
          <cell r="N216">
            <v>9.6</v>
          </cell>
          <cell r="P216">
            <v>13</v>
          </cell>
          <cell r="Q216">
            <v>13</v>
          </cell>
          <cell r="S216" t="e">
            <v>#REF!</v>
          </cell>
          <cell r="U216">
            <v>0</v>
          </cell>
          <cell r="V216">
            <v>0</v>
          </cell>
          <cell r="W216">
            <v>0</v>
          </cell>
          <cell r="X216">
            <v>0</v>
          </cell>
          <cell r="AB216">
            <v>0</v>
          </cell>
          <cell r="AE216" t="e">
            <v>#REF!</v>
          </cell>
          <cell r="AF216">
            <v>-22.6</v>
          </cell>
          <cell r="AG216">
            <v>-22.6</v>
          </cell>
          <cell r="AH216">
            <v>0</v>
          </cell>
          <cell r="AI216">
            <v>0</v>
          </cell>
          <cell r="AJ216">
            <v>0</v>
          </cell>
          <cell r="AK216" t="str">
            <v>x</v>
          </cell>
        </row>
        <row r="217">
          <cell r="C217" t="str">
            <v>200 Всего</v>
          </cell>
          <cell r="E217" t="str">
            <v xml:space="preserve">Текущий ремонт оборудования </v>
          </cell>
          <cell r="J217">
            <v>1465.6</v>
          </cell>
          <cell r="K217">
            <v>1465.6</v>
          </cell>
          <cell r="L217">
            <v>0</v>
          </cell>
          <cell r="M217">
            <v>9.6</v>
          </cell>
          <cell r="N217">
            <v>9.6</v>
          </cell>
          <cell r="O217">
            <v>0</v>
          </cell>
          <cell r="P217">
            <v>1456</v>
          </cell>
          <cell r="Q217">
            <v>1456</v>
          </cell>
          <cell r="R217">
            <v>0</v>
          </cell>
        </row>
        <row r="218">
          <cell r="A218" t="str">
            <v>6</v>
          </cell>
          <cell r="B218" t="str">
            <v>02</v>
          </cell>
          <cell r="C218" t="str">
            <v>300</v>
          </cell>
          <cell r="E218" t="str">
            <v>Диагностирование оборудования</v>
          </cell>
          <cell r="F218" t="str">
            <v>ООО "ЦТД"</v>
          </cell>
          <cell r="G218">
            <v>10</v>
          </cell>
          <cell r="H218" t="str">
            <v>ОГМ</v>
          </cell>
          <cell r="J218">
            <v>190</v>
          </cell>
          <cell r="K218">
            <v>190</v>
          </cell>
          <cell r="L218">
            <v>0</v>
          </cell>
          <cell r="M218">
            <v>190</v>
          </cell>
          <cell r="N218">
            <v>190</v>
          </cell>
          <cell r="P218">
            <v>0</v>
          </cell>
          <cell r="S218" t="e">
            <v>#REF!</v>
          </cell>
          <cell r="U218">
            <v>0</v>
          </cell>
          <cell r="V218">
            <v>0</v>
          </cell>
          <cell r="W218">
            <v>0</v>
          </cell>
          <cell r="X218">
            <v>0</v>
          </cell>
          <cell r="AB218">
            <v>0</v>
          </cell>
          <cell r="AE218" t="e">
            <v>#REF!</v>
          </cell>
          <cell r="AF218">
            <v>-190</v>
          </cell>
          <cell r="AG218">
            <v>-190</v>
          </cell>
          <cell r="AH218">
            <v>0</v>
          </cell>
          <cell r="AI218">
            <v>0</v>
          </cell>
          <cell r="AJ218">
            <v>0</v>
          </cell>
          <cell r="AK218" t="str">
            <v>x</v>
          </cell>
        </row>
        <row r="219">
          <cell r="C219" t="str">
            <v>300 Всего</v>
          </cell>
          <cell r="E219" t="str">
            <v>Диагностирование оборудования</v>
          </cell>
          <cell r="J219">
            <v>190</v>
          </cell>
          <cell r="K219">
            <v>190</v>
          </cell>
          <cell r="L219">
            <v>0</v>
          </cell>
          <cell r="M219">
            <v>190</v>
          </cell>
          <cell r="N219">
            <v>190</v>
          </cell>
          <cell r="O219">
            <v>0</v>
          </cell>
          <cell r="P219">
            <v>0</v>
          </cell>
          <cell r="Q219">
            <v>0</v>
          </cell>
          <cell r="R219">
            <v>0</v>
          </cell>
        </row>
        <row r="220">
          <cell r="A220" t="str">
            <v>6</v>
          </cell>
          <cell r="B220" t="str">
            <v>02</v>
          </cell>
          <cell r="C220" t="str">
            <v>400</v>
          </cell>
          <cell r="E220" t="str">
            <v>Паковка крышки левой цилиндра высокого давления компрессора К150-271-1</v>
          </cell>
          <cell r="F220" t="str">
            <v>АОЗТ "Невинтермаш"</v>
          </cell>
          <cell r="G220">
            <v>10</v>
          </cell>
          <cell r="H220" t="str">
            <v>ОГМ</v>
          </cell>
          <cell r="J220">
            <v>0</v>
          </cell>
          <cell r="K220">
            <v>0</v>
          </cell>
          <cell r="L220">
            <v>0</v>
          </cell>
          <cell r="M220">
            <v>0</v>
          </cell>
          <cell r="P220">
            <v>0</v>
          </cell>
          <cell r="S220" t="e">
            <v>#REF!</v>
          </cell>
          <cell r="U220">
            <v>0</v>
          </cell>
          <cell r="V220">
            <v>0</v>
          </cell>
          <cell r="W220">
            <v>0</v>
          </cell>
          <cell r="X220">
            <v>0</v>
          </cell>
          <cell r="AB220">
            <v>0</v>
          </cell>
          <cell r="AE220" t="e">
            <v>#REF!</v>
          </cell>
          <cell r="AF220">
            <v>0</v>
          </cell>
          <cell r="AG220">
            <v>0</v>
          </cell>
          <cell r="AH220">
            <v>0</v>
          </cell>
          <cell r="AI220" t="str">
            <v>x</v>
          </cell>
          <cell r="AJ220" t="str">
            <v>x</v>
          </cell>
          <cell r="AK220" t="str">
            <v>x</v>
          </cell>
        </row>
        <row r="221">
          <cell r="A221" t="str">
            <v>6</v>
          </cell>
          <cell r="B221" t="str">
            <v>02</v>
          </cell>
          <cell r="C221" t="str">
            <v>400</v>
          </cell>
          <cell r="E221" t="str">
            <v>Изготовление опытной партии коррозийно-термостойких резин</v>
          </cell>
          <cell r="F221" t="str">
            <v>ООО"МСК Профистрой"</v>
          </cell>
          <cell r="G221">
            <v>10</v>
          </cell>
          <cell r="H221" t="str">
            <v>ОГМ</v>
          </cell>
          <cell r="J221">
            <v>0</v>
          </cell>
          <cell r="K221">
            <v>0</v>
          </cell>
          <cell r="L221">
            <v>0</v>
          </cell>
          <cell r="M221">
            <v>0</v>
          </cell>
          <cell r="P221">
            <v>0</v>
          </cell>
          <cell r="S221" t="e">
            <v>#REF!</v>
          </cell>
          <cell r="U221">
            <v>0</v>
          </cell>
          <cell r="V221">
            <v>0</v>
          </cell>
          <cell r="W221">
            <v>0</v>
          </cell>
          <cell r="X221">
            <v>0</v>
          </cell>
          <cell r="AB221">
            <v>0</v>
          </cell>
          <cell r="AE221" t="e">
            <v>#REF!</v>
          </cell>
          <cell r="AF221">
            <v>0</v>
          </cell>
          <cell r="AG221">
            <v>0</v>
          </cell>
          <cell r="AH221">
            <v>0</v>
          </cell>
          <cell r="AI221" t="str">
            <v>x</v>
          </cell>
          <cell r="AJ221" t="str">
            <v>x</v>
          </cell>
          <cell r="AK221" t="str">
            <v>x</v>
          </cell>
        </row>
        <row r="222">
          <cell r="A222" t="str">
            <v>6</v>
          </cell>
          <cell r="B222" t="str">
            <v>02</v>
          </cell>
          <cell r="C222" t="str">
            <v>400</v>
          </cell>
          <cell r="E222" t="str">
            <v>Изготовление бандажей для произв-ва сложных удобрений</v>
          </cell>
          <cell r="G222">
            <v>10</v>
          </cell>
          <cell r="H222" t="str">
            <v>ОГМ</v>
          </cell>
          <cell r="J222">
            <v>0</v>
          </cell>
          <cell r="K222">
            <v>0</v>
          </cell>
          <cell r="L222">
            <v>0</v>
          </cell>
          <cell r="M222">
            <v>0</v>
          </cell>
          <cell r="P222">
            <v>0</v>
          </cell>
          <cell r="S222" t="e">
            <v>#REF!</v>
          </cell>
          <cell r="U222">
            <v>0</v>
          </cell>
          <cell r="V222">
            <v>0</v>
          </cell>
          <cell r="W222">
            <v>0</v>
          </cell>
          <cell r="X222">
            <v>0</v>
          </cell>
          <cell r="AB222">
            <v>0</v>
          </cell>
          <cell r="AE222" t="e">
            <v>#REF!</v>
          </cell>
          <cell r="AF222">
            <v>0</v>
          </cell>
          <cell r="AG222">
            <v>0</v>
          </cell>
          <cell r="AH222">
            <v>0</v>
          </cell>
          <cell r="AI222" t="str">
            <v>x</v>
          </cell>
          <cell r="AJ222" t="str">
            <v>x</v>
          </cell>
          <cell r="AK222" t="str">
            <v>x</v>
          </cell>
        </row>
        <row r="223">
          <cell r="C223" t="str">
            <v>400 Всего</v>
          </cell>
          <cell r="E223" t="str">
            <v>Изготовление запчастей</v>
          </cell>
          <cell r="J223">
            <v>0</v>
          </cell>
          <cell r="K223">
            <v>0</v>
          </cell>
          <cell r="L223">
            <v>0</v>
          </cell>
          <cell r="M223">
            <v>0</v>
          </cell>
          <cell r="N223">
            <v>0</v>
          </cell>
          <cell r="O223">
            <v>0</v>
          </cell>
          <cell r="P223">
            <v>0</v>
          </cell>
          <cell r="Q223">
            <v>0</v>
          </cell>
          <cell r="R223">
            <v>0</v>
          </cell>
        </row>
        <row r="224">
          <cell r="B224" t="str">
            <v>02 Всего</v>
          </cell>
          <cell r="E224" t="str">
            <v>Услуги сторонних организаций по ОГМ всего</v>
          </cell>
          <cell r="J224">
            <v>13112.6</v>
          </cell>
          <cell r="K224">
            <v>5197.6000000000004</v>
          </cell>
          <cell r="L224">
            <v>7915</v>
          </cell>
          <cell r="M224">
            <v>199.6</v>
          </cell>
          <cell r="N224">
            <v>199.6</v>
          </cell>
          <cell r="O224">
            <v>0</v>
          </cell>
          <cell r="P224">
            <v>12913</v>
          </cell>
          <cell r="Q224">
            <v>4998</v>
          </cell>
          <cell r="R224">
            <v>7915</v>
          </cell>
        </row>
        <row r="225">
          <cell r="A225" t="str">
            <v>6</v>
          </cell>
          <cell r="B225" t="str">
            <v>03</v>
          </cell>
          <cell r="C225" t="str">
            <v>100</v>
          </cell>
          <cell r="E225" t="str">
            <v>Кап.ремонт электрооборудования</v>
          </cell>
          <cell r="G225">
            <v>8</v>
          </cell>
          <cell r="H225" t="str">
            <v>ОГЭ</v>
          </cell>
          <cell r="J225">
            <v>1726</v>
          </cell>
          <cell r="K225">
            <v>190</v>
          </cell>
          <cell r="L225">
            <v>1536</v>
          </cell>
          <cell r="M225">
            <v>1726</v>
          </cell>
          <cell r="N225">
            <v>190</v>
          </cell>
          <cell r="O225">
            <v>1536</v>
          </cell>
          <cell r="P225">
            <v>0</v>
          </cell>
          <cell r="S225" t="e">
            <v>#REF!</v>
          </cell>
          <cell r="U225">
            <v>0</v>
          </cell>
          <cell r="V225">
            <v>0</v>
          </cell>
          <cell r="W225">
            <v>0</v>
          </cell>
          <cell r="X225">
            <v>0</v>
          </cell>
          <cell r="AB225">
            <v>0</v>
          </cell>
          <cell r="AE225" t="e">
            <v>#REF!</v>
          </cell>
          <cell r="AF225">
            <v>-1726</v>
          </cell>
          <cell r="AG225">
            <v>-190</v>
          </cell>
          <cell r="AH225">
            <v>-1536</v>
          </cell>
          <cell r="AI225">
            <v>0</v>
          </cell>
          <cell r="AJ225">
            <v>0</v>
          </cell>
          <cell r="AK225">
            <v>0</v>
          </cell>
        </row>
        <row r="226">
          <cell r="C226" t="str">
            <v>100 Всего</v>
          </cell>
          <cell r="E226" t="str">
            <v>Кап.ремонт электрооборудования</v>
          </cell>
          <cell r="J226">
            <v>1726</v>
          </cell>
          <cell r="K226">
            <v>190</v>
          </cell>
          <cell r="L226">
            <v>1536</v>
          </cell>
          <cell r="M226">
            <v>1726</v>
          </cell>
          <cell r="N226">
            <v>190</v>
          </cell>
          <cell r="O226">
            <v>1536</v>
          </cell>
          <cell r="P226">
            <v>0</v>
          </cell>
          <cell r="Q226">
            <v>0</v>
          </cell>
          <cell r="R226">
            <v>0</v>
          </cell>
        </row>
        <row r="227">
          <cell r="A227" t="str">
            <v>6</v>
          </cell>
          <cell r="B227" t="str">
            <v>03</v>
          </cell>
          <cell r="C227" t="str">
            <v>900</v>
          </cell>
          <cell r="E227" t="str">
            <v>Передача электроэнергии от МЦ-5</v>
          </cell>
          <cell r="F227" t="str">
            <v>МЦ-5</v>
          </cell>
          <cell r="G227">
            <v>8</v>
          </cell>
          <cell r="H227" t="str">
            <v>ОГЭ</v>
          </cell>
          <cell r="J227">
            <v>2</v>
          </cell>
          <cell r="K227">
            <v>2</v>
          </cell>
          <cell r="L227">
            <v>0</v>
          </cell>
          <cell r="M227">
            <v>2</v>
          </cell>
          <cell r="N227">
            <v>2</v>
          </cell>
          <cell r="P227">
            <v>0</v>
          </cell>
          <cell r="S227" t="e">
            <v>#REF!</v>
          </cell>
          <cell r="U227">
            <v>0</v>
          </cell>
          <cell r="V227">
            <v>0</v>
          </cell>
          <cell r="W227">
            <v>0</v>
          </cell>
          <cell r="X227">
            <v>0</v>
          </cell>
          <cell r="AB227">
            <v>0</v>
          </cell>
          <cell r="AE227" t="e">
            <v>#REF!</v>
          </cell>
          <cell r="AF227">
            <v>-2</v>
          </cell>
          <cell r="AG227">
            <v>-2</v>
          </cell>
          <cell r="AH227">
            <v>0</v>
          </cell>
          <cell r="AI227">
            <v>0</v>
          </cell>
          <cell r="AJ227">
            <v>0</v>
          </cell>
          <cell r="AK227" t="str">
            <v>x</v>
          </cell>
        </row>
        <row r="228">
          <cell r="A228" t="str">
            <v>6</v>
          </cell>
          <cell r="B228" t="str">
            <v>03</v>
          </cell>
          <cell r="C228" t="str">
            <v>900</v>
          </cell>
          <cell r="E228" t="str">
            <v>Передача теплоэнергии от МЦ-5</v>
          </cell>
          <cell r="F228" t="str">
            <v>МЦ-5</v>
          </cell>
          <cell r="G228">
            <v>8</v>
          </cell>
          <cell r="H228" t="str">
            <v>ОГЭ</v>
          </cell>
          <cell r="J228">
            <v>6</v>
          </cell>
          <cell r="K228">
            <v>6</v>
          </cell>
          <cell r="L228">
            <v>0</v>
          </cell>
          <cell r="M228">
            <v>6</v>
          </cell>
          <cell r="N228">
            <v>6</v>
          </cell>
          <cell r="P228">
            <v>0</v>
          </cell>
          <cell r="S228" t="e">
            <v>#REF!</v>
          </cell>
          <cell r="U228">
            <v>0</v>
          </cell>
          <cell r="V228">
            <v>0</v>
          </cell>
          <cell r="W228">
            <v>0</v>
          </cell>
          <cell r="X228">
            <v>0</v>
          </cell>
          <cell r="AB228">
            <v>0</v>
          </cell>
          <cell r="AE228" t="e">
            <v>#REF!</v>
          </cell>
          <cell r="AF228">
            <v>-6</v>
          </cell>
          <cell r="AG228">
            <v>-6</v>
          </cell>
          <cell r="AH228">
            <v>0</v>
          </cell>
          <cell r="AI228">
            <v>0</v>
          </cell>
          <cell r="AJ228">
            <v>0</v>
          </cell>
          <cell r="AK228" t="str">
            <v>x</v>
          </cell>
        </row>
        <row r="229">
          <cell r="A229" t="str">
            <v>6</v>
          </cell>
          <cell r="B229" t="str">
            <v>03</v>
          </cell>
          <cell r="C229" t="str">
            <v>900</v>
          </cell>
          <cell r="E229" t="str">
            <v>Передача теплоэнергии от КЧУС+К</v>
          </cell>
          <cell r="F229" t="str">
            <v>КЧУС+К</v>
          </cell>
          <cell r="G229">
            <v>8</v>
          </cell>
          <cell r="H229" t="str">
            <v>ОГЭ</v>
          </cell>
          <cell r="J229">
            <v>30</v>
          </cell>
          <cell r="K229">
            <v>30</v>
          </cell>
          <cell r="L229">
            <v>0</v>
          </cell>
          <cell r="M229">
            <v>30</v>
          </cell>
          <cell r="N229">
            <v>30</v>
          </cell>
          <cell r="P229">
            <v>0</v>
          </cell>
          <cell r="S229" t="e">
            <v>#REF!</v>
          </cell>
          <cell r="U229">
            <v>0</v>
          </cell>
          <cell r="V229">
            <v>0</v>
          </cell>
          <cell r="W229">
            <v>0</v>
          </cell>
          <cell r="X229">
            <v>0</v>
          </cell>
          <cell r="AB229">
            <v>0</v>
          </cell>
          <cell r="AE229" t="e">
            <v>#REF!</v>
          </cell>
          <cell r="AF229">
            <v>-30</v>
          </cell>
          <cell r="AG229">
            <v>-30</v>
          </cell>
          <cell r="AH229">
            <v>0</v>
          </cell>
          <cell r="AI229">
            <v>0</v>
          </cell>
          <cell r="AJ229">
            <v>0</v>
          </cell>
          <cell r="AK229" t="str">
            <v>x</v>
          </cell>
        </row>
        <row r="230">
          <cell r="A230" t="str">
            <v>6</v>
          </cell>
          <cell r="B230" t="str">
            <v>03</v>
          </cell>
          <cell r="C230" t="str">
            <v>900</v>
          </cell>
          <cell r="E230" t="str">
            <v>Обеспечение питьевой водой, стоки</v>
          </cell>
          <cell r="F230" t="str">
            <v>КЧУС+К</v>
          </cell>
          <cell r="G230">
            <v>8</v>
          </cell>
          <cell r="H230" t="str">
            <v>ОГЭ</v>
          </cell>
          <cell r="J230">
            <v>1</v>
          </cell>
          <cell r="K230">
            <v>1</v>
          </cell>
          <cell r="L230">
            <v>0</v>
          </cell>
          <cell r="M230">
            <v>1</v>
          </cell>
          <cell r="N230">
            <v>1</v>
          </cell>
          <cell r="P230">
            <v>0</v>
          </cell>
          <cell r="S230" t="e">
            <v>#REF!</v>
          </cell>
          <cell r="U230">
            <v>0</v>
          </cell>
          <cell r="V230">
            <v>0</v>
          </cell>
          <cell r="W230">
            <v>0</v>
          </cell>
          <cell r="X230">
            <v>0</v>
          </cell>
          <cell r="AB230">
            <v>0</v>
          </cell>
          <cell r="AE230" t="e">
            <v>#REF!</v>
          </cell>
          <cell r="AF230">
            <v>-1</v>
          </cell>
          <cell r="AG230">
            <v>-1</v>
          </cell>
          <cell r="AH230">
            <v>0</v>
          </cell>
          <cell r="AI230">
            <v>0</v>
          </cell>
          <cell r="AJ230">
            <v>0</v>
          </cell>
          <cell r="AK230" t="str">
            <v>x</v>
          </cell>
        </row>
        <row r="231">
          <cell r="A231" t="str">
            <v>6</v>
          </cell>
          <cell r="B231" t="str">
            <v>03</v>
          </cell>
          <cell r="C231" t="str">
            <v>900</v>
          </cell>
          <cell r="E231" t="str">
            <v>Обслуживание канализац.сетей</v>
          </cell>
          <cell r="F231" t="str">
            <v xml:space="preserve">ТЭЦ-3 </v>
          </cell>
          <cell r="G231">
            <v>8</v>
          </cell>
          <cell r="H231" t="str">
            <v>ОГЭ</v>
          </cell>
          <cell r="J231">
            <v>8</v>
          </cell>
          <cell r="K231">
            <v>8</v>
          </cell>
          <cell r="L231">
            <v>0</v>
          </cell>
          <cell r="M231">
            <v>8</v>
          </cell>
          <cell r="N231">
            <v>8</v>
          </cell>
          <cell r="P231">
            <v>0</v>
          </cell>
          <cell r="S231" t="e">
            <v>#REF!</v>
          </cell>
          <cell r="U231">
            <v>0</v>
          </cell>
          <cell r="V231">
            <v>0</v>
          </cell>
          <cell r="W231">
            <v>0</v>
          </cell>
          <cell r="X231">
            <v>0</v>
          </cell>
          <cell r="AB231">
            <v>0</v>
          </cell>
          <cell r="AE231" t="e">
            <v>#REF!</v>
          </cell>
          <cell r="AF231">
            <v>-8</v>
          </cell>
          <cell r="AG231">
            <v>-8</v>
          </cell>
          <cell r="AH231">
            <v>0</v>
          </cell>
          <cell r="AI231">
            <v>0</v>
          </cell>
          <cell r="AJ231">
            <v>0</v>
          </cell>
          <cell r="AK231" t="str">
            <v>x</v>
          </cell>
        </row>
        <row r="232">
          <cell r="A232" t="str">
            <v>6</v>
          </cell>
          <cell r="B232" t="str">
            <v>03</v>
          </cell>
          <cell r="C232" t="str">
            <v>900</v>
          </cell>
          <cell r="E232" t="str">
            <v>Шанс - 01 (комплект пирометриста - 1 к-т)</v>
          </cell>
          <cell r="F232" t="str">
            <v>ТехноАС-Коломна</v>
          </cell>
          <cell r="G232">
            <v>8</v>
          </cell>
          <cell r="H232" t="str">
            <v>ОГЭ</v>
          </cell>
          <cell r="J232">
            <v>0</v>
          </cell>
          <cell r="K232">
            <v>0</v>
          </cell>
          <cell r="L232">
            <v>0</v>
          </cell>
          <cell r="M232">
            <v>0</v>
          </cell>
          <cell r="P232">
            <v>0</v>
          </cell>
          <cell r="S232">
            <v>6.1967658701037369E-2</v>
          </cell>
          <cell r="U232">
            <v>0</v>
          </cell>
          <cell r="V232">
            <v>0</v>
          </cell>
          <cell r="W232">
            <v>0</v>
          </cell>
          <cell r="X232">
            <v>0</v>
          </cell>
          <cell r="AB232">
            <v>0</v>
          </cell>
          <cell r="AE232" t="e">
            <v>#REF!</v>
          </cell>
          <cell r="AF232">
            <v>0</v>
          </cell>
          <cell r="AG232">
            <v>0</v>
          </cell>
          <cell r="AH232">
            <v>0</v>
          </cell>
          <cell r="AI232" t="str">
            <v>x</v>
          </cell>
          <cell r="AJ232" t="str">
            <v>x</v>
          </cell>
          <cell r="AK232" t="str">
            <v>x</v>
          </cell>
        </row>
        <row r="233">
          <cell r="A233" t="str">
            <v>6</v>
          </cell>
          <cell r="B233" t="str">
            <v>03</v>
          </cell>
          <cell r="C233" t="str">
            <v>900</v>
          </cell>
          <cell r="E233" t="str">
            <v xml:space="preserve">Ремонт ИБП ц. 53 </v>
          </cell>
          <cell r="F233" t="str">
            <v>Стинс Корп.</v>
          </cell>
          <cell r="G233">
            <v>8</v>
          </cell>
          <cell r="H233" t="str">
            <v>ОГЭ</v>
          </cell>
          <cell r="J233">
            <v>65</v>
          </cell>
          <cell r="K233">
            <v>65</v>
          </cell>
          <cell r="L233">
            <v>0</v>
          </cell>
          <cell r="M233">
            <v>65</v>
          </cell>
          <cell r="N233">
            <v>65</v>
          </cell>
          <cell r="P233">
            <v>0</v>
          </cell>
          <cell r="S233">
            <v>6.1967658701037369E-2</v>
          </cell>
          <cell r="U233">
            <v>0</v>
          </cell>
          <cell r="V233">
            <v>0</v>
          </cell>
          <cell r="W233">
            <v>0</v>
          </cell>
          <cell r="X233">
            <v>0</v>
          </cell>
          <cell r="AB233">
            <v>0</v>
          </cell>
          <cell r="AE233" t="e">
            <v>#REF!</v>
          </cell>
          <cell r="AF233">
            <v>-65</v>
          </cell>
          <cell r="AG233">
            <v>-65</v>
          </cell>
          <cell r="AH233">
            <v>0</v>
          </cell>
          <cell r="AI233">
            <v>0</v>
          </cell>
          <cell r="AJ233">
            <v>0</v>
          </cell>
          <cell r="AK233" t="str">
            <v>x</v>
          </cell>
        </row>
        <row r="234">
          <cell r="A234" t="str">
            <v>6</v>
          </cell>
          <cell r="B234" t="str">
            <v>03</v>
          </cell>
          <cell r="C234" t="str">
            <v>900</v>
          </cell>
          <cell r="E234" t="str">
            <v>Исследование проб воды</v>
          </cell>
          <cell r="F234" t="str">
            <v>ЦГСЭН МСЧ-52</v>
          </cell>
          <cell r="G234">
            <v>8</v>
          </cell>
          <cell r="H234" t="str">
            <v>ОГЭ</v>
          </cell>
          <cell r="J234">
            <v>2.5</v>
          </cell>
          <cell r="K234">
            <v>2.5</v>
          </cell>
          <cell r="L234">
            <v>0</v>
          </cell>
          <cell r="M234">
            <v>2.5</v>
          </cell>
          <cell r="N234">
            <v>2.5</v>
          </cell>
          <cell r="P234">
            <v>0</v>
          </cell>
          <cell r="S234" t="e">
            <v>#REF!</v>
          </cell>
          <cell r="U234">
            <v>0</v>
          </cell>
          <cell r="V234">
            <v>0</v>
          </cell>
          <cell r="W234">
            <v>0</v>
          </cell>
          <cell r="X234">
            <v>0</v>
          </cell>
          <cell r="AB234">
            <v>0</v>
          </cell>
          <cell r="AE234" t="e">
            <v>#REF!</v>
          </cell>
          <cell r="AF234">
            <v>-2.5</v>
          </cell>
          <cell r="AG234">
            <v>-2.5</v>
          </cell>
          <cell r="AH234">
            <v>0</v>
          </cell>
          <cell r="AI234">
            <v>0</v>
          </cell>
          <cell r="AJ234">
            <v>0</v>
          </cell>
          <cell r="AK234" t="str">
            <v>x</v>
          </cell>
        </row>
        <row r="235">
          <cell r="A235" t="str">
            <v>6</v>
          </cell>
          <cell r="B235" t="str">
            <v>03</v>
          </cell>
          <cell r="C235" t="str">
            <v>900</v>
          </cell>
          <cell r="E235" t="str">
            <v>Модем и ПО</v>
          </cell>
          <cell r="F235" t="str">
            <v>Метроника</v>
          </cell>
          <cell r="G235">
            <v>8</v>
          </cell>
          <cell r="H235" t="str">
            <v>ОГЭ</v>
          </cell>
          <cell r="J235">
            <v>0</v>
          </cell>
          <cell r="K235">
            <v>0</v>
          </cell>
          <cell r="L235">
            <v>0</v>
          </cell>
          <cell r="M235">
            <v>0</v>
          </cell>
          <cell r="P235">
            <v>0</v>
          </cell>
          <cell r="S235" t="e">
            <v>#REF!</v>
          </cell>
          <cell r="U235">
            <v>0</v>
          </cell>
          <cell r="V235">
            <v>0</v>
          </cell>
          <cell r="W235">
            <v>0</v>
          </cell>
          <cell r="X235">
            <v>0</v>
          </cell>
          <cell r="AB235">
            <v>0</v>
          </cell>
          <cell r="AE235" t="e">
            <v>#REF!</v>
          </cell>
          <cell r="AF235">
            <v>0</v>
          </cell>
          <cell r="AG235">
            <v>0</v>
          </cell>
          <cell r="AH235">
            <v>0</v>
          </cell>
          <cell r="AI235" t="str">
            <v>x</v>
          </cell>
          <cell r="AJ235" t="str">
            <v>x</v>
          </cell>
          <cell r="AK235" t="str">
            <v>x</v>
          </cell>
        </row>
        <row r="236">
          <cell r="A236" t="str">
            <v>6</v>
          </cell>
          <cell r="B236" t="str">
            <v>03</v>
          </cell>
          <cell r="C236" t="str">
            <v>900</v>
          </cell>
          <cell r="E236" t="str">
            <v>Обслуж.трансф. п/с ВК и КЛ</v>
          </cell>
          <cell r="F236" t="str">
            <v>КЧМПЭС</v>
          </cell>
          <cell r="G236">
            <v>8</v>
          </cell>
          <cell r="H236" t="str">
            <v>ОГЭ</v>
          </cell>
          <cell r="J236">
            <v>12.8</v>
          </cell>
          <cell r="K236">
            <v>12.8</v>
          </cell>
          <cell r="L236">
            <v>0</v>
          </cell>
          <cell r="M236">
            <v>12.8</v>
          </cell>
          <cell r="N236">
            <v>12.8</v>
          </cell>
          <cell r="P236">
            <v>0</v>
          </cell>
          <cell r="S236" t="e">
            <v>#REF!</v>
          </cell>
          <cell r="U236">
            <v>0</v>
          </cell>
          <cell r="V236">
            <v>0</v>
          </cell>
          <cell r="W236">
            <v>0</v>
          </cell>
          <cell r="X236">
            <v>0</v>
          </cell>
          <cell r="AB236">
            <v>0</v>
          </cell>
          <cell r="AE236" t="e">
            <v>#REF!</v>
          </cell>
          <cell r="AF236">
            <v>-12.8</v>
          </cell>
          <cell r="AG236">
            <v>-12.8</v>
          </cell>
          <cell r="AH236">
            <v>0</v>
          </cell>
          <cell r="AI236">
            <v>0</v>
          </cell>
          <cell r="AJ236">
            <v>0</v>
          </cell>
          <cell r="AK236" t="str">
            <v>x</v>
          </cell>
        </row>
        <row r="237">
          <cell r="A237" t="str">
            <v>6</v>
          </cell>
          <cell r="B237" t="str">
            <v>03</v>
          </cell>
          <cell r="C237" t="str">
            <v>900</v>
          </cell>
          <cell r="E237" t="str">
            <v>Поверка приборов КИПиА</v>
          </cell>
          <cell r="F237" t="str">
            <v>ЦСМ г.Киров</v>
          </cell>
          <cell r="G237">
            <v>8</v>
          </cell>
          <cell r="H237" t="str">
            <v>ОГЭ</v>
          </cell>
          <cell r="J237">
            <v>7</v>
          </cell>
          <cell r="K237">
            <v>7</v>
          </cell>
          <cell r="L237">
            <v>0</v>
          </cell>
          <cell r="M237">
            <v>7</v>
          </cell>
          <cell r="N237">
            <v>7</v>
          </cell>
          <cell r="P237">
            <v>0</v>
          </cell>
          <cell r="S237" t="e">
            <v>#REF!</v>
          </cell>
          <cell r="U237">
            <v>0</v>
          </cell>
          <cell r="V237">
            <v>0</v>
          </cell>
          <cell r="W237">
            <v>0</v>
          </cell>
          <cell r="X237">
            <v>0</v>
          </cell>
          <cell r="AB237">
            <v>0</v>
          </cell>
          <cell r="AE237" t="e">
            <v>#REF!</v>
          </cell>
          <cell r="AF237">
            <v>-7</v>
          </cell>
          <cell r="AG237">
            <v>-7</v>
          </cell>
          <cell r="AH237">
            <v>0</v>
          </cell>
          <cell r="AI237">
            <v>0</v>
          </cell>
          <cell r="AJ237">
            <v>0</v>
          </cell>
          <cell r="AK237" t="str">
            <v>x</v>
          </cell>
        </row>
        <row r="238">
          <cell r="C238" t="str">
            <v>900 Всего</v>
          </cell>
          <cell r="E238" t="str">
            <v>Прочие услуги</v>
          </cell>
          <cell r="J238">
            <v>134.30000000000001</v>
          </cell>
          <cell r="K238">
            <v>134.30000000000001</v>
          </cell>
          <cell r="L238">
            <v>0</v>
          </cell>
          <cell r="M238">
            <v>134.30000000000001</v>
          </cell>
          <cell r="N238">
            <v>134.30000000000001</v>
          </cell>
          <cell r="O238">
            <v>0</v>
          </cell>
          <cell r="P238">
            <v>0</v>
          </cell>
          <cell r="Q238">
            <v>0</v>
          </cell>
          <cell r="R238">
            <v>0</v>
          </cell>
        </row>
        <row r="239">
          <cell r="B239" t="str">
            <v>03 Всего</v>
          </cell>
          <cell r="E239" t="str">
            <v>Услуги сторонних организаций по ОГЭ всего</v>
          </cell>
          <cell r="J239">
            <v>1860.3</v>
          </cell>
          <cell r="K239">
            <v>324.3</v>
          </cell>
          <cell r="L239">
            <v>1536</v>
          </cell>
          <cell r="M239">
            <v>1860.3</v>
          </cell>
          <cell r="N239">
            <v>324.3</v>
          </cell>
          <cell r="O239">
            <v>1536</v>
          </cell>
          <cell r="P239">
            <v>0</v>
          </cell>
          <cell r="Q239">
            <v>0</v>
          </cell>
          <cell r="R239">
            <v>0</v>
          </cell>
        </row>
        <row r="240">
          <cell r="A240" t="str">
            <v>6</v>
          </cell>
          <cell r="B240" t="str">
            <v>04</v>
          </cell>
          <cell r="C240" t="str">
            <v>300</v>
          </cell>
          <cell r="E240" t="str">
            <v>Поверка средств измерений</v>
          </cell>
          <cell r="G240">
            <v>5</v>
          </cell>
          <cell r="H240" t="str">
            <v>ОГП</v>
          </cell>
          <cell r="J240">
            <v>79.8</v>
          </cell>
          <cell r="K240">
            <v>79.8</v>
          </cell>
          <cell r="L240">
            <v>0</v>
          </cell>
          <cell r="M240">
            <v>79.8</v>
          </cell>
          <cell r="N240">
            <v>79.8</v>
          </cell>
          <cell r="P240">
            <v>0</v>
          </cell>
          <cell r="S240" t="e">
            <v>#REF!</v>
          </cell>
          <cell r="U240">
            <v>0</v>
          </cell>
          <cell r="V240">
            <v>0</v>
          </cell>
          <cell r="W240">
            <v>0</v>
          </cell>
          <cell r="X240">
            <v>0</v>
          </cell>
          <cell r="AB240">
            <v>0</v>
          </cell>
          <cell r="AE240" t="e">
            <v>#REF!</v>
          </cell>
          <cell r="AF240">
            <v>-79.8</v>
          </cell>
          <cell r="AG240">
            <v>-79.8</v>
          </cell>
          <cell r="AH240">
            <v>0</v>
          </cell>
          <cell r="AI240">
            <v>0</v>
          </cell>
          <cell r="AJ240">
            <v>0</v>
          </cell>
          <cell r="AK240" t="str">
            <v>x</v>
          </cell>
        </row>
        <row r="241">
          <cell r="C241" t="str">
            <v>300 Всего</v>
          </cell>
          <cell r="E241" t="str">
            <v>Поверка средств измерений</v>
          </cell>
          <cell r="J241">
            <v>79.8</v>
          </cell>
          <cell r="K241">
            <v>79.8</v>
          </cell>
          <cell r="L241">
            <v>0</v>
          </cell>
          <cell r="M241">
            <v>79.8</v>
          </cell>
          <cell r="N241">
            <v>79.8</v>
          </cell>
          <cell r="O241">
            <v>0</v>
          </cell>
          <cell r="P241">
            <v>0</v>
          </cell>
          <cell r="Q241">
            <v>0</v>
          </cell>
          <cell r="R241">
            <v>0</v>
          </cell>
        </row>
        <row r="242">
          <cell r="A242" t="str">
            <v>6</v>
          </cell>
          <cell r="B242" t="str">
            <v>04</v>
          </cell>
          <cell r="C242" t="str">
            <v>900</v>
          </cell>
          <cell r="E242" t="str">
            <v>Аттестация анализатора водорода в хлоре (АВХ-1)</v>
          </cell>
          <cell r="F242" t="str">
            <v>ООО "Информаналитика"</v>
          </cell>
          <cell r="G242">
            <v>5</v>
          </cell>
          <cell r="H242" t="str">
            <v>ОГП</v>
          </cell>
          <cell r="J242">
            <v>0</v>
          </cell>
          <cell r="K242">
            <v>0</v>
          </cell>
          <cell r="L242">
            <v>0</v>
          </cell>
          <cell r="M242">
            <v>0</v>
          </cell>
          <cell r="P242">
            <v>0</v>
          </cell>
          <cell r="S242" t="e">
            <v>#REF!</v>
          </cell>
          <cell r="U242">
            <v>0</v>
          </cell>
          <cell r="V242">
            <v>0</v>
          </cell>
          <cell r="W242">
            <v>0</v>
          </cell>
          <cell r="X242">
            <v>0</v>
          </cell>
          <cell r="AB242">
            <v>0</v>
          </cell>
          <cell r="AE242" t="e">
            <v>#REF!</v>
          </cell>
          <cell r="AF242">
            <v>0</v>
          </cell>
          <cell r="AG242">
            <v>0</v>
          </cell>
          <cell r="AH242">
            <v>0</v>
          </cell>
          <cell r="AI242" t="str">
            <v>x</v>
          </cell>
          <cell r="AJ242" t="str">
            <v>x</v>
          </cell>
          <cell r="AK242" t="str">
            <v>x</v>
          </cell>
        </row>
        <row r="243">
          <cell r="C243" t="str">
            <v>900 Всего</v>
          </cell>
          <cell r="E243" t="str">
            <v>Прочие услуги</v>
          </cell>
          <cell r="J243">
            <v>0</v>
          </cell>
          <cell r="K243">
            <v>0</v>
          </cell>
          <cell r="L243">
            <v>0</v>
          </cell>
          <cell r="M243">
            <v>0</v>
          </cell>
          <cell r="N243">
            <v>0</v>
          </cell>
          <cell r="O243">
            <v>0</v>
          </cell>
          <cell r="P243">
            <v>0</v>
          </cell>
          <cell r="Q243">
            <v>0</v>
          </cell>
          <cell r="R243">
            <v>0</v>
          </cell>
        </row>
        <row r="244">
          <cell r="B244" t="str">
            <v>04 Всего</v>
          </cell>
          <cell r="E244" t="str">
            <v>Услуги сторонних организаций по ОГП всего</v>
          </cell>
          <cell r="J244">
            <v>79.8</v>
          </cell>
          <cell r="K244">
            <v>79.8</v>
          </cell>
          <cell r="L244">
            <v>0</v>
          </cell>
          <cell r="M244">
            <v>79.8</v>
          </cell>
          <cell r="N244">
            <v>79.8</v>
          </cell>
          <cell r="O244">
            <v>0</v>
          </cell>
          <cell r="P244">
            <v>0</v>
          </cell>
          <cell r="Q244">
            <v>0</v>
          </cell>
          <cell r="R244">
            <v>0</v>
          </cell>
        </row>
        <row r="245">
          <cell r="A245" t="str">
            <v>6</v>
          </cell>
          <cell r="B245" t="str">
            <v>05</v>
          </cell>
          <cell r="C245" t="str">
            <v>100</v>
          </cell>
          <cell r="E245" t="str">
            <v>НИОКР</v>
          </cell>
          <cell r="G245">
            <v>6</v>
          </cell>
          <cell r="H245" t="str">
            <v>ПТО</v>
          </cell>
          <cell r="J245">
            <v>0</v>
          </cell>
          <cell r="K245">
            <v>0</v>
          </cell>
          <cell r="L245">
            <v>0</v>
          </cell>
          <cell r="M245">
            <v>0</v>
          </cell>
          <cell r="N245">
            <v>0</v>
          </cell>
          <cell r="P245">
            <v>0</v>
          </cell>
          <cell r="Q245">
            <v>0</v>
          </cell>
          <cell r="S245" t="e">
            <v>#REF!</v>
          </cell>
          <cell r="U245">
            <v>0</v>
          </cell>
          <cell r="V245">
            <v>0</v>
          </cell>
          <cell r="W245">
            <v>0</v>
          </cell>
          <cell r="X245">
            <v>0</v>
          </cell>
          <cell r="AB245">
            <v>0</v>
          </cell>
          <cell r="AE245" t="e">
            <v>#REF!</v>
          </cell>
          <cell r="AF245">
            <v>0</v>
          </cell>
          <cell r="AG245">
            <v>0</v>
          </cell>
          <cell r="AH245">
            <v>0</v>
          </cell>
          <cell r="AI245" t="str">
            <v>x</v>
          </cell>
          <cell r="AJ245" t="str">
            <v>x</v>
          </cell>
          <cell r="AK245" t="str">
            <v>x</v>
          </cell>
        </row>
        <row r="246">
          <cell r="C246" t="str">
            <v>100 Всего</v>
          </cell>
          <cell r="E246" t="str">
            <v>НИОКР</v>
          </cell>
          <cell r="J246">
            <v>0</v>
          </cell>
          <cell r="K246">
            <v>0</v>
          </cell>
          <cell r="L246">
            <v>0</v>
          </cell>
          <cell r="M246">
            <v>0</v>
          </cell>
          <cell r="N246">
            <v>0</v>
          </cell>
          <cell r="O246">
            <v>0</v>
          </cell>
          <cell r="P246">
            <v>0</v>
          </cell>
          <cell r="Q246">
            <v>0</v>
          </cell>
          <cell r="R246">
            <v>0</v>
          </cell>
        </row>
        <row r="247">
          <cell r="A247" t="str">
            <v>6</v>
          </cell>
          <cell r="B247" t="str">
            <v>05</v>
          </cell>
          <cell r="C247" t="str">
            <v>200</v>
          </cell>
          <cell r="E247" t="str">
            <v>Техническое обеспечение производства</v>
          </cell>
          <cell r="G247">
            <v>6</v>
          </cell>
          <cell r="H247" t="str">
            <v>ПТО</v>
          </cell>
          <cell r="J247">
            <v>354</v>
          </cell>
          <cell r="K247">
            <v>354</v>
          </cell>
          <cell r="L247">
            <v>0</v>
          </cell>
          <cell r="M247">
            <v>354</v>
          </cell>
          <cell r="N247">
            <v>354</v>
          </cell>
          <cell r="P247">
            <v>0</v>
          </cell>
          <cell r="S247" t="e">
            <v>#REF!</v>
          </cell>
          <cell r="U247">
            <v>0</v>
          </cell>
          <cell r="V247">
            <v>0</v>
          </cell>
          <cell r="W247">
            <v>0</v>
          </cell>
          <cell r="X247">
            <v>0</v>
          </cell>
          <cell r="AB247">
            <v>0</v>
          </cell>
          <cell r="AE247" t="e">
            <v>#REF!</v>
          </cell>
          <cell r="AF247">
            <v>-354</v>
          </cell>
          <cell r="AG247">
            <v>-354</v>
          </cell>
          <cell r="AH247">
            <v>0</v>
          </cell>
          <cell r="AI247">
            <v>0</v>
          </cell>
          <cell r="AJ247">
            <v>0</v>
          </cell>
          <cell r="AK247" t="str">
            <v>x</v>
          </cell>
        </row>
        <row r="248">
          <cell r="C248" t="str">
            <v>200 Всего</v>
          </cell>
          <cell r="E248" t="str">
            <v>Техническое обеспечение производства</v>
          </cell>
          <cell r="J248">
            <v>354</v>
          </cell>
          <cell r="K248">
            <v>354</v>
          </cell>
          <cell r="L248">
            <v>0</v>
          </cell>
          <cell r="M248">
            <v>354</v>
          </cell>
          <cell r="N248">
            <v>354</v>
          </cell>
          <cell r="O248">
            <v>0</v>
          </cell>
          <cell r="P248">
            <v>0</v>
          </cell>
          <cell r="Q248">
            <v>0</v>
          </cell>
          <cell r="R248">
            <v>0</v>
          </cell>
        </row>
        <row r="249">
          <cell r="B249" t="str">
            <v>05 Всего</v>
          </cell>
          <cell r="E249" t="str">
            <v>Услуги сторонних организаций по ПТО всего</v>
          </cell>
          <cell r="J249">
            <v>354</v>
          </cell>
          <cell r="K249">
            <v>354</v>
          </cell>
          <cell r="L249">
            <v>0</v>
          </cell>
          <cell r="M249">
            <v>354</v>
          </cell>
          <cell r="N249">
            <v>354</v>
          </cell>
          <cell r="O249">
            <v>0</v>
          </cell>
          <cell r="P249">
            <v>0</v>
          </cell>
          <cell r="Q249">
            <v>0</v>
          </cell>
          <cell r="R249">
            <v>0</v>
          </cell>
        </row>
        <row r="250">
          <cell r="A250" t="str">
            <v>6</v>
          </cell>
          <cell r="B250" t="str">
            <v>08</v>
          </cell>
          <cell r="C250" t="str">
            <v>200</v>
          </cell>
          <cell r="E250" t="str">
            <v xml:space="preserve">Буровзрывные работы  для Пашийского карьера </v>
          </cell>
          <cell r="F250" t="str">
            <v>"Пермвзрывпром"</v>
          </cell>
          <cell r="G250">
            <v>6</v>
          </cell>
          <cell r="H250" t="str">
            <v>ПЭО з-да полимеров</v>
          </cell>
          <cell r="J250">
            <v>200</v>
          </cell>
          <cell r="K250">
            <v>200</v>
          </cell>
          <cell r="L250">
            <v>0</v>
          </cell>
          <cell r="M250">
            <v>200</v>
          </cell>
          <cell r="N250">
            <v>200</v>
          </cell>
          <cell r="P250">
            <v>0</v>
          </cell>
          <cell r="S250" t="e">
            <v>#REF!</v>
          </cell>
          <cell r="U250">
            <v>0</v>
          </cell>
          <cell r="V250">
            <v>0</v>
          </cell>
          <cell r="W250">
            <v>0</v>
          </cell>
          <cell r="X250">
            <v>0</v>
          </cell>
          <cell r="AB250">
            <v>0</v>
          </cell>
          <cell r="AE250" t="e">
            <v>#REF!</v>
          </cell>
          <cell r="AF250">
            <v>-200</v>
          </cell>
          <cell r="AG250">
            <v>-200</v>
          </cell>
          <cell r="AH250">
            <v>0</v>
          </cell>
          <cell r="AI250">
            <v>0</v>
          </cell>
          <cell r="AJ250">
            <v>0</v>
          </cell>
          <cell r="AK250" t="str">
            <v>x</v>
          </cell>
        </row>
        <row r="251">
          <cell r="C251" t="str">
            <v>200 Всего</v>
          </cell>
          <cell r="E251" t="str">
            <v>Буровзрывные работы</v>
          </cell>
          <cell r="J251">
            <v>200</v>
          </cell>
          <cell r="K251">
            <v>200</v>
          </cell>
          <cell r="L251">
            <v>0</v>
          </cell>
          <cell r="M251">
            <v>200</v>
          </cell>
          <cell r="N251">
            <v>200</v>
          </cell>
          <cell r="O251">
            <v>0</v>
          </cell>
          <cell r="P251">
            <v>0</v>
          </cell>
          <cell r="Q251">
            <v>0</v>
          </cell>
          <cell r="R251">
            <v>0</v>
          </cell>
        </row>
        <row r="252">
          <cell r="B252" t="str">
            <v>08 Всего</v>
          </cell>
          <cell r="E252" t="str">
            <v>Услуги сторонних организаций по Пашийскому карьеру всего</v>
          </cell>
          <cell r="J252">
            <v>200</v>
          </cell>
          <cell r="K252">
            <v>200</v>
          </cell>
          <cell r="L252">
            <v>0</v>
          </cell>
          <cell r="M252">
            <v>200</v>
          </cell>
          <cell r="N252">
            <v>200</v>
          </cell>
          <cell r="O252">
            <v>0</v>
          </cell>
          <cell r="P252">
            <v>0</v>
          </cell>
          <cell r="Q252">
            <v>0</v>
          </cell>
          <cell r="R252">
            <v>0</v>
          </cell>
        </row>
        <row r="253">
          <cell r="A253" t="str">
            <v>6</v>
          </cell>
          <cell r="B253" t="str">
            <v>09</v>
          </cell>
          <cell r="C253" t="str">
            <v>100</v>
          </cell>
          <cell r="E253" t="str">
            <v>Услуги по стерилизации искус.клапанов</v>
          </cell>
          <cell r="F253" t="str">
            <v>Восток</v>
          </cell>
          <cell r="G253">
            <v>6</v>
          </cell>
          <cell r="H253" t="str">
            <v>СКБ МТ</v>
          </cell>
          <cell r="J253">
            <v>1</v>
          </cell>
          <cell r="K253">
            <v>1</v>
          </cell>
          <cell r="L253">
            <v>0</v>
          </cell>
          <cell r="M253">
            <v>1</v>
          </cell>
          <cell r="N253">
            <v>1</v>
          </cell>
          <cell r="P253">
            <v>0</v>
          </cell>
          <cell r="S253" t="e">
            <v>#REF!</v>
          </cell>
          <cell r="U253">
            <v>0</v>
          </cell>
          <cell r="V253">
            <v>0</v>
          </cell>
          <cell r="W253">
            <v>0</v>
          </cell>
          <cell r="X253">
            <v>0</v>
          </cell>
          <cell r="AB253">
            <v>0</v>
          </cell>
          <cell r="AE253" t="e">
            <v>#REF!</v>
          </cell>
          <cell r="AF253">
            <v>-1</v>
          </cell>
          <cell r="AG253">
            <v>-1</v>
          </cell>
          <cell r="AH253">
            <v>0</v>
          </cell>
          <cell r="AI253">
            <v>0</v>
          </cell>
          <cell r="AJ253">
            <v>0</v>
          </cell>
          <cell r="AK253" t="str">
            <v>x</v>
          </cell>
        </row>
        <row r="254">
          <cell r="A254" t="str">
            <v>6</v>
          </cell>
          <cell r="B254" t="str">
            <v>09</v>
          </cell>
          <cell r="C254" t="str">
            <v>100</v>
          </cell>
          <cell r="E254" t="str">
            <v>Услуги по токсикологич.испытаниям</v>
          </cell>
          <cell r="F254" t="str">
            <v>ВНИИМТ</v>
          </cell>
          <cell r="G254">
            <v>6</v>
          </cell>
          <cell r="H254" t="str">
            <v>СКБ МТ</v>
          </cell>
          <cell r="J254">
            <v>6</v>
          </cell>
          <cell r="K254">
            <v>6</v>
          </cell>
          <cell r="L254">
            <v>0</v>
          </cell>
          <cell r="M254">
            <v>6</v>
          </cell>
          <cell r="N254">
            <v>6</v>
          </cell>
          <cell r="P254">
            <v>0</v>
          </cell>
          <cell r="S254" t="e">
            <v>#REF!</v>
          </cell>
          <cell r="U254">
            <v>0</v>
          </cell>
          <cell r="V254">
            <v>0</v>
          </cell>
          <cell r="W254">
            <v>0</v>
          </cell>
          <cell r="X254">
            <v>0</v>
          </cell>
          <cell r="AB254">
            <v>0</v>
          </cell>
          <cell r="AE254" t="e">
            <v>#REF!</v>
          </cell>
          <cell r="AF254">
            <v>-6</v>
          </cell>
          <cell r="AG254">
            <v>-6</v>
          </cell>
          <cell r="AH254">
            <v>0</v>
          </cell>
          <cell r="AI254">
            <v>0</v>
          </cell>
          <cell r="AJ254">
            <v>0</v>
          </cell>
          <cell r="AK254" t="str">
            <v>x</v>
          </cell>
        </row>
        <row r="255">
          <cell r="C255" t="str">
            <v>100 Всего</v>
          </cell>
          <cell r="E255" t="str">
            <v>Услуги сторонних организаций по СКБ МТ</v>
          </cell>
          <cell r="J255">
            <v>7</v>
          </cell>
          <cell r="K255">
            <v>7</v>
          </cell>
          <cell r="L255">
            <v>0</v>
          </cell>
          <cell r="M255">
            <v>7</v>
          </cell>
          <cell r="N255">
            <v>7</v>
          </cell>
          <cell r="O255">
            <v>0</v>
          </cell>
          <cell r="P255">
            <v>0</v>
          </cell>
          <cell r="Q255">
            <v>0</v>
          </cell>
          <cell r="R255">
            <v>0</v>
          </cell>
        </row>
        <row r="256">
          <cell r="A256" t="str">
            <v>6</v>
          </cell>
          <cell r="B256" t="str">
            <v>09</v>
          </cell>
          <cell r="C256" t="str">
            <v>200</v>
          </cell>
          <cell r="E256" t="str">
            <v>Обслуживание лифтов</v>
          </cell>
          <cell r="F256" t="str">
            <v>"Лифтремонт"</v>
          </cell>
          <cell r="G256">
            <v>6</v>
          </cell>
          <cell r="H256" t="str">
            <v>Директор по быту</v>
          </cell>
          <cell r="J256">
            <v>3</v>
          </cell>
          <cell r="K256">
            <v>3</v>
          </cell>
          <cell r="L256">
            <v>0</v>
          </cell>
          <cell r="M256">
            <v>3</v>
          </cell>
          <cell r="N256">
            <v>3</v>
          </cell>
          <cell r="P256">
            <v>0</v>
          </cell>
          <cell r="S256" t="e">
            <v>#REF!</v>
          </cell>
          <cell r="U256">
            <v>0</v>
          </cell>
          <cell r="V256">
            <v>0</v>
          </cell>
          <cell r="W256">
            <v>0</v>
          </cell>
          <cell r="X256">
            <v>0</v>
          </cell>
          <cell r="AB256">
            <v>0</v>
          </cell>
          <cell r="AE256" t="e">
            <v>#REF!</v>
          </cell>
          <cell r="AF256">
            <v>-3</v>
          </cell>
          <cell r="AG256">
            <v>-3</v>
          </cell>
          <cell r="AH256">
            <v>0</v>
          </cell>
          <cell r="AI256">
            <v>0</v>
          </cell>
          <cell r="AJ256">
            <v>0</v>
          </cell>
          <cell r="AK256" t="str">
            <v>x</v>
          </cell>
        </row>
        <row r="257">
          <cell r="A257" t="str">
            <v>6</v>
          </cell>
          <cell r="B257" t="str">
            <v>09</v>
          </cell>
          <cell r="C257" t="str">
            <v>200</v>
          </cell>
          <cell r="E257" t="str">
            <v xml:space="preserve">Обслуживание ККМ </v>
          </cell>
          <cell r="F257" t="str">
            <v>"Химком"</v>
          </cell>
          <cell r="G257">
            <v>6</v>
          </cell>
          <cell r="H257" t="str">
            <v>Директор по быту</v>
          </cell>
          <cell r="J257">
            <v>25</v>
          </cell>
          <cell r="K257">
            <v>25</v>
          </cell>
          <cell r="L257">
            <v>0</v>
          </cell>
          <cell r="M257">
            <v>25</v>
          </cell>
          <cell r="N257">
            <v>25</v>
          </cell>
          <cell r="P257">
            <v>0</v>
          </cell>
          <cell r="S257" t="e">
            <v>#REF!</v>
          </cell>
          <cell r="U257">
            <v>0</v>
          </cell>
          <cell r="V257">
            <v>0</v>
          </cell>
          <cell r="W257">
            <v>0</v>
          </cell>
          <cell r="X257">
            <v>0</v>
          </cell>
          <cell r="AB257">
            <v>0</v>
          </cell>
          <cell r="AE257" t="e">
            <v>#REF!</v>
          </cell>
          <cell r="AF257">
            <v>-25</v>
          </cell>
          <cell r="AG257">
            <v>-25</v>
          </cell>
          <cell r="AH257">
            <v>0</v>
          </cell>
          <cell r="AI257">
            <v>0</v>
          </cell>
          <cell r="AJ257">
            <v>0</v>
          </cell>
          <cell r="AK257" t="str">
            <v>x</v>
          </cell>
        </row>
        <row r="258">
          <cell r="C258" t="str">
            <v>200 Всего</v>
          </cell>
          <cell r="E258" t="str">
            <v>Услуги сторонних организаций по ОРСу</v>
          </cell>
          <cell r="J258">
            <v>28</v>
          </cell>
          <cell r="K258">
            <v>28</v>
          </cell>
          <cell r="L258">
            <v>0</v>
          </cell>
          <cell r="M258">
            <v>28</v>
          </cell>
          <cell r="N258">
            <v>28</v>
          </cell>
          <cell r="O258">
            <v>0</v>
          </cell>
          <cell r="P258">
            <v>0</v>
          </cell>
          <cell r="Q258">
            <v>0</v>
          </cell>
          <cell r="R258">
            <v>0</v>
          </cell>
        </row>
        <row r="259">
          <cell r="A259" t="str">
            <v>6</v>
          </cell>
          <cell r="B259" t="str">
            <v>09</v>
          </cell>
          <cell r="C259" t="str">
            <v>700</v>
          </cell>
          <cell r="E259" t="str">
            <v>Капитальный ремонт двигателя</v>
          </cell>
          <cell r="G259">
            <v>6</v>
          </cell>
          <cell r="H259" t="str">
            <v>УАТ</v>
          </cell>
          <cell r="J259">
            <v>0</v>
          </cell>
          <cell r="K259">
            <v>0</v>
          </cell>
          <cell r="L259">
            <v>0</v>
          </cell>
          <cell r="M259">
            <v>0</v>
          </cell>
          <cell r="P259">
            <v>0</v>
          </cell>
          <cell r="S259" t="e">
            <v>#REF!</v>
          </cell>
          <cell r="U259">
            <v>0</v>
          </cell>
          <cell r="V259">
            <v>0</v>
          </cell>
          <cell r="W259">
            <v>0</v>
          </cell>
          <cell r="X259">
            <v>0</v>
          </cell>
          <cell r="AB259">
            <v>0</v>
          </cell>
          <cell r="AE259" t="e">
            <v>#REF!</v>
          </cell>
          <cell r="AF259">
            <v>0</v>
          </cell>
          <cell r="AG259">
            <v>0</v>
          </cell>
          <cell r="AH259">
            <v>0</v>
          </cell>
          <cell r="AI259" t="str">
            <v>x</v>
          </cell>
          <cell r="AJ259" t="str">
            <v>x</v>
          </cell>
          <cell r="AK259" t="str">
            <v>x</v>
          </cell>
        </row>
        <row r="260">
          <cell r="C260" t="str">
            <v>700 Всего</v>
          </cell>
          <cell r="E260" t="str">
            <v>Услуги сторонних организаций по УАТ</v>
          </cell>
          <cell r="J260">
            <v>0</v>
          </cell>
          <cell r="K260">
            <v>0</v>
          </cell>
          <cell r="L260">
            <v>0</v>
          </cell>
          <cell r="M260">
            <v>0</v>
          </cell>
          <cell r="N260">
            <v>0</v>
          </cell>
          <cell r="O260">
            <v>0</v>
          </cell>
          <cell r="P260">
            <v>0</v>
          </cell>
          <cell r="Q260">
            <v>0</v>
          </cell>
          <cell r="R260">
            <v>0</v>
          </cell>
        </row>
        <row r="261">
          <cell r="A261" t="str">
            <v>6</v>
          </cell>
          <cell r="B261" t="str">
            <v>09</v>
          </cell>
          <cell r="C261" t="str">
            <v>900</v>
          </cell>
          <cell r="D261" t="str">
            <v>902</v>
          </cell>
          <cell r="E261" t="str">
            <v>Полиграфические услуги на издание газеты "Вперед"</v>
          </cell>
          <cell r="G261">
            <v>6</v>
          </cell>
          <cell r="H261" t="str">
            <v>Редакция "Вперед"</v>
          </cell>
          <cell r="J261">
            <v>3</v>
          </cell>
          <cell r="K261">
            <v>3</v>
          </cell>
          <cell r="L261">
            <v>0</v>
          </cell>
          <cell r="M261">
            <v>3</v>
          </cell>
          <cell r="N261">
            <v>3</v>
          </cell>
          <cell r="P261">
            <v>0</v>
          </cell>
          <cell r="S261" t="e">
            <v>#REF!</v>
          </cell>
          <cell r="U261">
            <v>0</v>
          </cell>
          <cell r="V261">
            <v>0</v>
          </cell>
          <cell r="W261">
            <v>0</v>
          </cell>
          <cell r="X261">
            <v>0</v>
          </cell>
          <cell r="AB261">
            <v>0</v>
          </cell>
          <cell r="AE261" t="e">
            <v>#REF!</v>
          </cell>
          <cell r="AF261">
            <v>-3</v>
          </cell>
          <cell r="AG261">
            <v>-3</v>
          </cell>
          <cell r="AH261">
            <v>0</v>
          </cell>
          <cell r="AI261">
            <v>0</v>
          </cell>
          <cell r="AJ261">
            <v>0</v>
          </cell>
          <cell r="AK261" t="str">
            <v>x</v>
          </cell>
        </row>
        <row r="262">
          <cell r="A262" t="str">
            <v>6</v>
          </cell>
          <cell r="B262" t="str">
            <v>09</v>
          </cell>
          <cell r="C262" t="str">
            <v>900</v>
          </cell>
          <cell r="D262">
            <v>903</v>
          </cell>
          <cell r="E262" t="str">
            <v>Услуги, дез.работы</v>
          </cell>
          <cell r="F262" t="str">
            <v>ЦГСЭН</v>
          </cell>
          <cell r="G262">
            <v>6</v>
          </cell>
          <cell r="H262" t="str">
            <v>Бухгалтерия,ООТ</v>
          </cell>
          <cell r="J262">
            <v>32</v>
          </cell>
          <cell r="K262">
            <v>32</v>
          </cell>
          <cell r="L262">
            <v>0</v>
          </cell>
          <cell r="M262">
            <v>32</v>
          </cell>
          <cell r="N262">
            <v>32</v>
          </cell>
          <cell r="P262">
            <v>0</v>
          </cell>
          <cell r="S262" t="e">
            <v>#REF!</v>
          </cell>
          <cell r="U262">
            <v>0</v>
          </cell>
          <cell r="V262">
            <v>0</v>
          </cell>
          <cell r="W262">
            <v>0</v>
          </cell>
          <cell r="X262">
            <v>0</v>
          </cell>
          <cell r="AB262">
            <v>0</v>
          </cell>
          <cell r="AE262" t="e">
            <v>#REF!</v>
          </cell>
          <cell r="AF262">
            <v>-32</v>
          </cell>
          <cell r="AG262">
            <v>-32</v>
          </cell>
          <cell r="AH262">
            <v>0</v>
          </cell>
          <cell r="AI262">
            <v>0</v>
          </cell>
          <cell r="AJ262">
            <v>0</v>
          </cell>
          <cell r="AK262" t="str">
            <v>x</v>
          </cell>
        </row>
        <row r="263">
          <cell r="A263" t="str">
            <v>6</v>
          </cell>
          <cell r="B263" t="str">
            <v>09</v>
          </cell>
          <cell r="C263" t="str">
            <v>900</v>
          </cell>
          <cell r="D263" t="str">
            <v>901</v>
          </cell>
          <cell r="E263" t="str">
            <v>Кап.ремонт и пуск-наладка охранно-пожарной сигнализации на объектах МСЧ-52</v>
          </cell>
          <cell r="F263" t="str">
            <v>ОВО</v>
          </cell>
          <cell r="G263">
            <v>6</v>
          </cell>
          <cell r="H263" t="str">
            <v>Пом.дир. по быту</v>
          </cell>
          <cell r="J263">
            <v>70</v>
          </cell>
          <cell r="K263">
            <v>70</v>
          </cell>
          <cell r="L263">
            <v>0</v>
          </cell>
          <cell r="M263">
            <v>70</v>
          </cell>
          <cell r="N263">
            <v>70</v>
          </cell>
          <cell r="P263">
            <v>0</v>
          </cell>
          <cell r="S263" t="e">
            <v>#REF!</v>
          </cell>
          <cell r="U263">
            <v>0</v>
          </cell>
          <cell r="V263">
            <v>0</v>
          </cell>
          <cell r="W263">
            <v>0</v>
          </cell>
          <cell r="X263">
            <v>0</v>
          </cell>
          <cell r="AB263">
            <v>0</v>
          </cell>
          <cell r="AE263" t="e">
            <v>#REF!</v>
          </cell>
          <cell r="AF263">
            <v>-70</v>
          </cell>
          <cell r="AG263">
            <v>-70</v>
          </cell>
          <cell r="AH263">
            <v>0</v>
          </cell>
          <cell r="AI263">
            <v>0</v>
          </cell>
          <cell r="AJ263">
            <v>0</v>
          </cell>
          <cell r="AK263" t="str">
            <v>x</v>
          </cell>
        </row>
        <row r="264">
          <cell r="C264" t="str">
            <v>900 Всего</v>
          </cell>
          <cell r="E264" t="str">
            <v>Прочие</v>
          </cell>
          <cell r="J264">
            <v>105</v>
          </cell>
          <cell r="K264">
            <v>105</v>
          </cell>
          <cell r="L264">
            <v>0</v>
          </cell>
          <cell r="M264">
            <v>105</v>
          </cell>
          <cell r="N264">
            <v>105</v>
          </cell>
          <cell r="O264">
            <v>0</v>
          </cell>
          <cell r="P264">
            <v>0</v>
          </cell>
          <cell r="Q264">
            <v>0</v>
          </cell>
          <cell r="R264">
            <v>0</v>
          </cell>
        </row>
        <row r="265">
          <cell r="B265" t="str">
            <v>09 Всего</v>
          </cell>
          <cell r="E265" t="str">
            <v>Услуги сторонних организаций по прочим подразделениям всего</v>
          </cell>
          <cell r="J265">
            <v>140</v>
          </cell>
          <cell r="K265">
            <v>140</v>
          </cell>
          <cell r="L265">
            <v>0</v>
          </cell>
          <cell r="M265">
            <v>140</v>
          </cell>
          <cell r="N265">
            <v>140</v>
          </cell>
          <cell r="O265">
            <v>0</v>
          </cell>
          <cell r="P265">
            <v>0</v>
          </cell>
          <cell r="Q265">
            <v>0</v>
          </cell>
          <cell r="R265">
            <v>0</v>
          </cell>
          <cell r="S265" t="e">
            <v>#REF!</v>
          </cell>
          <cell r="T265">
            <v>0</v>
          </cell>
          <cell r="U265">
            <v>0</v>
          </cell>
          <cell r="V265">
            <v>0</v>
          </cell>
          <cell r="W265">
            <v>0</v>
          </cell>
          <cell r="X265">
            <v>0</v>
          </cell>
          <cell r="Y265">
            <v>0</v>
          </cell>
          <cell r="Z265">
            <v>0</v>
          </cell>
          <cell r="AA265">
            <v>0</v>
          </cell>
          <cell r="AB265">
            <v>0</v>
          </cell>
          <cell r="AC265">
            <v>0</v>
          </cell>
          <cell r="AD265">
            <v>0</v>
          </cell>
          <cell r="AE265" t="e">
            <v>#REF!</v>
          </cell>
          <cell r="AF265">
            <v>-140</v>
          </cell>
          <cell r="AG265">
            <v>-140</v>
          </cell>
          <cell r="AH265">
            <v>0</v>
          </cell>
          <cell r="AI265">
            <v>0</v>
          </cell>
          <cell r="AJ265">
            <v>0</v>
          </cell>
          <cell r="AK265">
            <v>0</v>
          </cell>
        </row>
        <row r="266">
          <cell r="E266" t="str">
            <v>Всего Услуги сторонних организаций</v>
          </cell>
          <cell r="J266">
            <v>20289.699999999997</v>
          </cell>
          <cell r="K266">
            <v>7364.7000000000007</v>
          </cell>
          <cell r="L266">
            <v>12925</v>
          </cell>
          <cell r="M266">
            <v>3077.7000000000003</v>
          </cell>
          <cell r="N266">
            <v>1541.6999999999998</v>
          </cell>
          <cell r="O266">
            <v>1536</v>
          </cell>
          <cell r="P266">
            <v>17212</v>
          </cell>
          <cell r="Q266">
            <v>5823</v>
          </cell>
          <cell r="R266">
            <v>11389</v>
          </cell>
        </row>
        <row r="267">
          <cell r="A267" t="str">
            <v>7</v>
          </cell>
          <cell r="B267" t="str">
            <v>01</v>
          </cell>
          <cell r="C267" t="str">
            <v>100</v>
          </cell>
          <cell r="D267">
            <v>101</v>
          </cell>
          <cell r="E267" t="str">
            <v>Оборудование на замену</v>
          </cell>
          <cell r="G267">
            <v>2</v>
          </cell>
          <cell r="H267" t="str">
            <v>УКС</v>
          </cell>
          <cell r="J267">
            <v>1812</v>
          </cell>
          <cell r="K267">
            <v>1812</v>
          </cell>
          <cell r="L267">
            <v>0</v>
          </cell>
          <cell r="M267">
            <v>1700</v>
          </cell>
          <cell r="N267">
            <v>1700</v>
          </cell>
          <cell r="P267">
            <v>112</v>
          </cell>
          <cell r="Q267">
            <v>112</v>
          </cell>
          <cell r="S267" t="e">
            <v>#REF!</v>
          </cell>
          <cell r="U267">
            <v>0</v>
          </cell>
          <cell r="V267">
            <v>0</v>
          </cell>
          <cell r="W267">
            <v>0</v>
          </cell>
          <cell r="X267">
            <v>0</v>
          </cell>
          <cell r="AB267">
            <v>0</v>
          </cell>
          <cell r="AE267" t="e">
            <v>#REF!</v>
          </cell>
          <cell r="AF267">
            <v>-1812</v>
          </cell>
          <cell r="AG267">
            <v>-1812</v>
          </cell>
          <cell r="AH267">
            <v>0</v>
          </cell>
          <cell r="AI267">
            <v>0</v>
          </cell>
          <cell r="AJ267">
            <v>0</v>
          </cell>
          <cell r="AK267" t="str">
            <v>x</v>
          </cell>
        </row>
        <row r="268">
          <cell r="A268" t="str">
            <v>7</v>
          </cell>
          <cell r="B268" t="str">
            <v>01</v>
          </cell>
          <cell r="C268" t="str">
            <v>100</v>
          </cell>
          <cell r="D268">
            <v>102</v>
          </cell>
          <cell r="E268" t="str">
            <v>Противоаварийная и противопомпажная системы "TRICONEX"для системы упр-ия компрессора</v>
          </cell>
          <cell r="F268" t="str">
            <v>TRICONEX</v>
          </cell>
          <cell r="G268">
            <v>2</v>
          </cell>
          <cell r="H268" t="str">
            <v>ОВЭС</v>
          </cell>
          <cell r="J268">
            <v>0</v>
          </cell>
          <cell r="K268">
            <v>0</v>
          </cell>
          <cell r="L268">
            <v>0</v>
          </cell>
          <cell r="M268">
            <v>0</v>
          </cell>
          <cell r="P268">
            <v>0</v>
          </cell>
          <cell r="S268" t="e">
            <v>#REF!</v>
          </cell>
          <cell r="U268">
            <v>0</v>
          </cell>
          <cell r="V268">
            <v>0</v>
          </cell>
          <cell r="W268">
            <v>0</v>
          </cell>
          <cell r="X268">
            <v>0</v>
          </cell>
          <cell r="AB268">
            <v>0</v>
          </cell>
          <cell r="AE268" t="e">
            <v>#REF!</v>
          </cell>
          <cell r="AF268">
            <v>0</v>
          </cell>
          <cell r="AG268">
            <v>0</v>
          </cell>
          <cell r="AH268">
            <v>0</v>
          </cell>
          <cell r="AI268" t="str">
            <v>x</v>
          </cell>
          <cell r="AJ268" t="str">
            <v>x</v>
          </cell>
          <cell r="AK268" t="str">
            <v>x</v>
          </cell>
        </row>
        <row r="269">
          <cell r="A269" t="str">
            <v>7</v>
          </cell>
          <cell r="B269" t="str">
            <v>01</v>
          </cell>
          <cell r="C269" t="str">
            <v>100</v>
          </cell>
          <cell r="D269">
            <v>103</v>
          </cell>
          <cell r="E269" t="str">
            <v>Таможенная очистка противоавар. и противопомпаж. системы</v>
          </cell>
          <cell r="G269">
            <v>2</v>
          </cell>
          <cell r="H269" t="str">
            <v>ОВЭС</v>
          </cell>
          <cell r="J269">
            <v>0</v>
          </cell>
          <cell r="K269">
            <v>0</v>
          </cell>
          <cell r="L269">
            <v>0</v>
          </cell>
          <cell r="M269">
            <v>0</v>
          </cell>
          <cell r="P269">
            <v>0</v>
          </cell>
          <cell r="S269" t="e">
            <v>#REF!</v>
          </cell>
          <cell r="U269">
            <v>0</v>
          </cell>
          <cell r="V269">
            <v>0</v>
          </cell>
          <cell r="W269">
            <v>0</v>
          </cell>
          <cell r="X269">
            <v>0</v>
          </cell>
          <cell r="AB269">
            <v>0</v>
          </cell>
          <cell r="AE269" t="e">
            <v>#REF!</v>
          </cell>
          <cell r="AF269">
            <v>0</v>
          </cell>
          <cell r="AG269">
            <v>0</v>
          </cell>
          <cell r="AH269">
            <v>0</v>
          </cell>
          <cell r="AI269" t="str">
            <v>x</v>
          </cell>
          <cell r="AJ269" t="str">
            <v>x</v>
          </cell>
          <cell r="AK269" t="str">
            <v>x</v>
          </cell>
        </row>
        <row r="270">
          <cell r="C270" t="str">
            <v>100 Всего</v>
          </cell>
          <cell r="E270" t="str">
            <v>Оборудование на замену</v>
          </cell>
          <cell r="J270">
            <v>1812</v>
          </cell>
          <cell r="K270">
            <v>1812</v>
          </cell>
          <cell r="L270">
            <v>0</v>
          </cell>
          <cell r="M270">
            <v>1700</v>
          </cell>
          <cell r="N270">
            <v>1700</v>
          </cell>
          <cell r="O270">
            <v>0</v>
          </cell>
          <cell r="P270">
            <v>112</v>
          </cell>
          <cell r="Q270">
            <v>112</v>
          </cell>
          <cell r="R270">
            <v>0</v>
          </cell>
        </row>
        <row r="271">
          <cell r="A271" t="str">
            <v>7</v>
          </cell>
          <cell r="B271" t="str">
            <v>01</v>
          </cell>
          <cell r="C271" t="str">
            <v>200</v>
          </cell>
          <cell r="E271" t="str">
            <v>Оборудование на капстроительство</v>
          </cell>
          <cell r="G271">
            <v>2</v>
          </cell>
          <cell r="H271" t="str">
            <v>УКС</v>
          </cell>
          <cell r="J271">
            <v>0</v>
          </cell>
          <cell r="K271">
            <v>0</v>
          </cell>
          <cell r="L271">
            <v>0</v>
          </cell>
          <cell r="M271">
            <v>0</v>
          </cell>
          <cell r="P271">
            <v>0</v>
          </cell>
          <cell r="S271" t="e">
            <v>#REF!</v>
          </cell>
          <cell r="U271">
            <v>0</v>
          </cell>
          <cell r="V271">
            <v>0</v>
          </cell>
          <cell r="W271">
            <v>0</v>
          </cell>
          <cell r="X271">
            <v>0</v>
          </cell>
          <cell r="AB271">
            <v>0</v>
          </cell>
          <cell r="AE271" t="e">
            <v>#REF!</v>
          </cell>
          <cell r="AF271">
            <v>0</v>
          </cell>
          <cell r="AG271">
            <v>0</v>
          </cell>
          <cell r="AH271">
            <v>0</v>
          </cell>
          <cell r="AI271" t="str">
            <v>x</v>
          </cell>
          <cell r="AJ271" t="str">
            <v>x</v>
          </cell>
          <cell r="AK271" t="str">
            <v>x</v>
          </cell>
        </row>
        <row r="272">
          <cell r="C272" t="str">
            <v>200 Всего</v>
          </cell>
          <cell r="E272" t="str">
            <v>Оборудование на капстроительство</v>
          </cell>
          <cell r="J272">
            <v>0</v>
          </cell>
          <cell r="K272">
            <v>0</v>
          </cell>
          <cell r="L272">
            <v>0</v>
          </cell>
          <cell r="M272">
            <v>0</v>
          </cell>
          <cell r="N272">
            <v>0</v>
          </cell>
          <cell r="O272">
            <v>0</v>
          </cell>
          <cell r="P272">
            <v>0</v>
          </cell>
          <cell r="Q272">
            <v>0</v>
          </cell>
          <cell r="R272">
            <v>0</v>
          </cell>
        </row>
        <row r="273">
          <cell r="A273" t="str">
            <v>7</v>
          </cell>
          <cell r="B273" t="str">
            <v>01</v>
          </cell>
          <cell r="C273" t="str">
            <v>300</v>
          </cell>
          <cell r="D273">
            <v>302</v>
          </cell>
          <cell r="E273" t="str">
            <v>Материалы на кап.строительство РСЗ</v>
          </cell>
          <cell r="G273">
            <v>2</v>
          </cell>
          <cell r="H273" t="str">
            <v>ОМТС,РСЗ</v>
          </cell>
          <cell r="J273">
            <v>0</v>
          </cell>
          <cell r="K273">
            <v>0</v>
          </cell>
          <cell r="L273">
            <v>0</v>
          </cell>
          <cell r="M273">
            <v>0</v>
          </cell>
          <cell r="P273">
            <v>0</v>
          </cell>
          <cell r="S273" t="e">
            <v>#REF!</v>
          </cell>
          <cell r="U273">
            <v>0</v>
          </cell>
          <cell r="V273">
            <v>0</v>
          </cell>
          <cell r="W273">
            <v>0</v>
          </cell>
          <cell r="X273">
            <v>0</v>
          </cell>
          <cell r="AB273">
            <v>0</v>
          </cell>
          <cell r="AE273" t="e">
            <v>#REF!</v>
          </cell>
          <cell r="AF273">
            <v>0</v>
          </cell>
          <cell r="AG273">
            <v>0</v>
          </cell>
          <cell r="AH273">
            <v>0</v>
          </cell>
          <cell r="AI273" t="str">
            <v>x</v>
          </cell>
          <cell r="AJ273" t="str">
            <v>x</v>
          </cell>
          <cell r="AK273" t="str">
            <v>x</v>
          </cell>
        </row>
        <row r="274">
          <cell r="A274" t="str">
            <v>7</v>
          </cell>
          <cell r="B274" t="str">
            <v>01</v>
          </cell>
          <cell r="C274" t="str">
            <v>300</v>
          </cell>
          <cell r="D274">
            <v>301</v>
          </cell>
          <cell r="E274" t="str">
            <v>Материалы на строительство УКС</v>
          </cell>
          <cell r="G274">
            <v>2</v>
          </cell>
          <cell r="H274" t="str">
            <v>УКС</v>
          </cell>
          <cell r="J274">
            <v>0</v>
          </cell>
          <cell r="K274">
            <v>0</v>
          </cell>
          <cell r="L274">
            <v>0</v>
          </cell>
          <cell r="M274">
            <v>0</v>
          </cell>
          <cell r="P274">
            <v>0</v>
          </cell>
          <cell r="S274" t="e">
            <v>#REF!</v>
          </cell>
          <cell r="U274">
            <v>0</v>
          </cell>
          <cell r="V274">
            <v>0</v>
          </cell>
          <cell r="W274">
            <v>0</v>
          </cell>
          <cell r="X274">
            <v>0</v>
          </cell>
          <cell r="AB274">
            <v>0</v>
          </cell>
          <cell r="AE274" t="e">
            <v>#REF!</v>
          </cell>
          <cell r="AF274">
            <v>0</v>
          </cell>
          <cell r="AG274">
            <v>0</v>
          </cell>
          <cell r="AH274">
            <v>0</v>
          </cell>
          <cell r="AI274" t="str">
            <v>x</v>
          </cell>
          <cell r="AJ274" t="str">
            <v>x</v>
          </cell>
          <cell r="AK274" t="str">
            <v>x</v>
          </cell>
        </row>
        <row r="275">
          <cell r="C275" t="str">
            <v>300 Всего</v>
          </cell>
          <cell r="E275" t="str">
            <v>Материалы на строительство</v>
          </cell>
          <cell r="J275">
            <v>0</v>
          </cell>
          <cell r="K275">
            <v>0</v>
          </cell>
          <cell r="L275">
            <v>0</v>
          </cell>
          <cell r="M275">
            <v>0</v>
          </cell>
          <cell r="N275">
            <v>0</v>
          </cell>
          <cell r="O275">
            <v>0</v>
          </cell>
          <cell r="P275">
            <v>0</v>
          </cell>
          <cell r="Q275">
            <v>0</v>
          </cell>
          <cell r="R275">
            <v>0</v>
          </cell>
        </row>
        <row r="276">
          <cell r="A276" t="str">
            <v>7</v>
          </cell>
          <cell r="B276" t="str">
            <v>01</v>
          </cell>
          <cell r="C276" t="str">
            <v>400</v>
          </cell>
          <cell r="E276" t="str">
            <v>СМР по капстроительству</v>
          </cell>
          <cell r="G276">
            <v>2</v>
          </cell>
          <cell r="H276" t="str">
            <v>УКС</v>
          </cell>
          <cell r="J276">
            <v>0</v>
          </cell>
          <cell r="K276">
            <v>0</v>
          </cell>
          <cell r="L276">
            <v>0</v>
          </cell>
          <cell r="M276">
            <v>0</v>
          </cell>
          <cell r="N276">
            <v>0</v>
          </cell>
          <cell r="P276">
            <v>0</v>
          </cell>
          <cell r="S276" t="e">
            <v>#REF!</v>
          </cell>
          <cell r="U276">
            <v>0</v>
          </cell>
          <cell r="V276">
            <v>0</v>
          </cell>
          <cell r="W276">
            <v>0</v>
          </cell>
          <cell r="X276">
            <v>0</v>
          </cell>
          <cell r="AB276">
            <v>0</v>
          </cell>
          <cell r="AE276" t="e">
            <v>#REF!</v>
          </cell>
          <cell r="AF276">
            <v>0</v>
          </cell>
          <cell r="AG276">
            <v>0</v>
          </cell>
          <cell r="AH276">
            <v>0</v>
          </cell>
          <cell r="AI276" t="str">
            <v>x</v>
          </cell>
          <cell r="AJ276" t="str">
            <v>x</v>
          </cell>
          <cell r="AK276" t="str">
            <v>x</v>
          </cell>
        </row>
        <row r="277">
          <cell r="C277" t="str">
            <v>400 Всего</v>
          </cell>
          <cell r="E277" t="str">
            <v>СМР по капстроительству</v>
          </cell>
          <cell r="J277">
            <v>0</v>
          </cell>
          <cell r="K277">
            <v>0</v>
          </cell>
          <cell r="L277">
            <v>0</v>
          </cell>
          <cell r="M277">
            <v>0</v>
          </cell>
          <cell r="N277">
            <v>0</v>
          </cell>
          <cell r="O277">
            <v>0</v>
          </cell>
          <cell r="P277">
            <v>0</v>
          </cell>
          <cell r="Q277">
            <v>0</v>
          </cell>
          <cell r="R277">
            <v>0</v>
          </cell>
        </row>
        <row r="278">
          <cell r="B278" t="str">
            <v>01 Всего</v>
          </cell>
          <cell r="E278" t="str">
            <v>Капитальные затраты всего</v>
          </cell>
          <cell r="J278">
            <v>1812</v>
          </cell>
          <cell r="K278">
            <v>1812</v>
          </cell>
          <cell r="L278">
            <v>0</v>
          </cell>
          <cell r="M278">
            <v>1700</v>
          </cell>
          <cell r="N278">
            <v>1700</v>
          </cell>
          <cell r="O278">
            <v>0</v>
          </cell>
          <cell r="P278">
            <v>112</v>
          </cell>
          <cell r="Q278">
            <v>112</v>
          </cell>
          <cell r="R278">
            <v>0</v>
          </cell>
        </row>
        <row r="279">
          <cell r="E279" t="str">
            <v>Всего Капитальные затраты</v>
          </cell>
          <cell r="J279">
            <v>1812</v>
          </cell>
          <cell r="K279">
            <v>1812</v>
          </cell>
          <cell r="L279">
            <v>0</v>
          </cell>
          <cell r="M279">
            <v>1700</v>
          </cell>
          <cell r="N279">
            <v>1700</v>
          </cell>
          <cell r="O279">
            <v>0</v>
          </cell>
          <cell r="P279">
            <v>112</v>
          </cell>
          <cell r="Q279">
            <v>112</v>
          </cell>
          <cell r="R279">
            <v>0</v>
          </cell>
        </row>
        <row r="280">
          <cell r="A280" t="str">
            <v>8</v>
          </cell>
          <cell r="B280" t="str">
            <v>01</v>
          </cell>
          <cell r="C280" t="str">
            <v>100</v>
          </cell>
          <cell r="D280">
            <v>101</v>
          </cell>
          <cell r="E280" t="str">
            <v>Коммуникационная связь</v>
          </cell>
          <cell r="G280">
            <v>4</v>
          </cell>
          <cell r="H280" t="str">
            <v>ОГЭ</v>
          </cell>
          <cell r="J280">
            <v>311</v>
          </cell>
          <cell r="K280">
            <v>311</v>
          </cell>
          <cell r="L280">
            <v>0</v>
          </cell>
          <cell r="M280">
            <v>311</v>
          </cell>
          <cell r="N280">
            <v>311</v>
          </cell>
          <cell r="P280">
            <v>0</v>
          </cell>
          <cell r="S280" t="e">
            <v>#REF!</v>
          </cell>
          <cell r="U280">
            <v>0</v>
          </cell>
          <cell r="V280">
            <v>0</v>
          </cell>
          <cell r="W280">
            <v>0</v>
          </cell>
          <cell r="X280">
            <v>0</v>
          </cell>
          <cell r="AB280">
            <v>0</v>
          </cell>
          <cell r="AE280" t="e">
            <v>#REF!</v>
          </cell>
          <cell r="AF280">
            <v>-311</v>
          </cell>
          <cell r="AG280">
            <v>-311</v>
          </cell>
          <cell r="AH280">
            <v>0</v>
          </cell>
          <cell r="AI280">
            <v>0</v>
          </cell>
          <cell r="AJ280">
            <v>0</v>
          </cell>
          <cell r="AK280" t="str">
            <v>x</v>
          </cell>
        </row>
        <row r="281">
          <cell r="A281" t="str">
            <v>8</v>
          </cell>
          <cell r="B281" t="str">
            <v>01</v>
          </cell>
          <cell r="C281" t="str">
            <v>100</v>
          </cell>
          <cell r="D281">
            <v>102</v>
          </cell>
          <cell r="E281" t="str">
            <v>Сотовая связь</v>
          </cell>
          <cell r="G281">
            <v>4</v>
          </cell>
          <cell r="H281" t="str">
            <v>ОГЭ</v>
          </cell>
          <cell r="J281">
            <v>192</v>
          </cell>
          <cell r="K281">
            <v>192</v>
          </cell>
          <cell r="L281">
            <v>0</v>
          </cell>
          <cell r="M281">
            <v>192</v>
          </cell>
          <cell r="N281">
            <v>192</v>
          </cell>
          <cell r="P281">
            <v>0</v>
          </cell>
          <cell r="S281" t="e">
            <v>#REF!</v>
          </cell>
          <cell r="U281">
            <v>0</v>
          </cell>
          <cell r="V281">
            <v>0</v>
          </cell>
          <cell r="W281">
            <v>0</v>
          </cell>
          <cell r="X281">
            <v>0</v>
          </cell>
          <cell r="AB281">
            <v>0</v>
          </cell>
          <cell r="AE281" t="e">
            <v>#REF!</v>
          </cell>
          <cell r="AF281">
            <v>-192</v>
          </cell>
          <cell r="AG281">
            <v>-192</v>
          </cell>
          <cell r="AH281">
            <v>0</v>
          </cell>
          <cell r="AI281">
            <v>0</v>
          </cell>
          <cell r="AJ281">
            <v>0</v>
          </cell>
          <cell r="AK281" t="str">
            <v>x</v>
          </cell>
        </row>
        <row r="282">
          <cell r="A282" t="str">
            <v>8</v>
          </cell>
          <cell r="B282" t="str">
            <v>01</v>
          </cell>
          <cell r="C282" t="str">
            <v>100</v>
          </cell>
          <cell r="D282">
            <v>199</v>
          </cell>
          <cell r="E282" t="str">
            <v xml:space="preserve">Электросвязь для Пашийского карьера </v>
          </cell>
          <cell r="F282" t="str">
            <v>Уралсвязинформ</v>
          </cell>
          <cell r="G282">
            <v>4</v>
          </cell>
          <cell r="H282" t="str">
            <v>ПЭО з-да полимеров</v>
          </cell>
          <cell r="J282">
            <v>7</v>
          </cell>
          <cell r="K282">
            <v>7</v>
          </cell>
          <cell r="L282">
            <v>0</v>
          </cell>
          <cell r="M282">
            <v>7</v>
          </cell>
          <cell r="N282">
            <v>7</v>
          </cell>
          <cell r="P282">
            <v>0</v>
          </cell>
          <cell r="S282" t="e">
            <v>#REF!</v>
          </cell>
          <cell r="U282">
            <v>0</v>
          </cell>
          <cell r="V282">
            <v>0</v>
          </cell>
          <cell r="W282">
            <v>0</v>
          </cell>
          <cell r="X282">
            <v>0</v>
          </cell>
          <cell r="AB282">
            <v>0</v>
          </cell>
          <cell r="AE282" t="e">
            <v>#REF!</v>
          </cell>
          <cell r="AF282">
            <v>-7</v>
          </cell>
          <cell r="AG282">
            <v>-7</v>
          </cell>
          <cell r="AH282">
            <v>0</v>
          </cell>
          <cell r="AI282">
            <v>0</v>
          </cell>
          <cell r="AJ282">
            <v>0</v>
          </cell>
          <cell r="AK282" t="str">
            <v>x</v>
          </cell>
        </row>
        <row r="283">
          <cell r="A283" t="str">
            <v>8</v>
          </cell>
          <cell r="B283" t="str">
            <v>01</v>
          </cell>
          <cell r="C283" t="str">
            <v>100</v>
          </cell>
          <cell r="D283" t="str">
            <v>103</v>
          </cell>
          <cell r="E283" t="str">
            <v>Обслуживание франкировальной машины</v>
          </cell>
          <cell r="F283" t="str">
            <v>,К-Ч узел связи</v>
          </cell>
          <cell r="G283">
            <v>4</v>
          </cell>
          <cell r="H283" t="str">
            <v>Канцелярия</v>
          </cell>
          <cell r="J283">
            <v>12</v>
          </cell>
          <cell r="K283">
            <v>12</v>
          </cell>
          <cell r="L283">
            <v>0</v>
          </cell>
          <cell r="M283">
            <v>12</v>
          </cell>
          <cell r="N283">
            <v>12</v>
          </cell>
          <cell r="P283">
            <v>0</v>
          </cell>
          <cell r="S283" t="e">
            <v>#REF!</v>
          </cell>
          <cell r="U283">
            <v>0</v>
          </cell>
          <cell r="V283">
            <v>0</v>
          </cell>
          <cell r="W283">
            <v>0</v>
          </cell>
          <cell r="X283">
            <v>0</v>
          </cell>
          <cell r="AB283">
            <v>0</v>
          </cell>
          <cell r="AE283" t="e">
            <v>#REF!</v>
          </cell>
          <cell r="AF283">
            <v>-12</v>
          </cell>
          <cell r="AG283">
            <v>-12</v>
          </cell>
          <cell r="AH283">
            <v>0</v>
          </cell>
          <cell r="AI283">
            <v>0</v>
          </cell>
          <cell r="AJ283">
            <v>0</v>
          </cell>
          <cell r="AK283" t="str">
            <v>x</v>
          </cell>
        </row>
        <row r="284">
          <cell r="A284" t="str">
            <v>8</v>
          </cell>
          <cell r="B284" t="str">
            <v>01</v>
          </cell>
          <cell r="C284" t="str">
            <v>100</v>
          </cell>
          <cell r="D284" t="str">
            <v>103</v>
          </cell>
          <cell r="E284" t="str">
            <v>Отправление посылок и бандеролей</v>
          </cell>
          <cell r="F284" t="str">
            <v>,К-Ч узел связи</v>
          </cell>
          <cell r="G284">
            <v>4</v>
          </cell>
          <cell r="H284" t="str">
            <v>Канцелярия</v>
          </cell>
          <cell r="J284">
            <v>2.4</v>
          </cell>
          <cell r="K284">
            <v>2.4</v>
          </cell>
          <cell r="L284">
            <v>0</v>
          </cell>
          <cell r="M284">
            <v>2.4</v>
          </cell>
          <cell r="N284">
            <v>2.4</v>
          </cell>
          <cell r="P284">
            <v>0</v>
          </cell>
          <cell r="S284" t="e">
            <v>#REF!</v>
          </cell>
          <cell r="U284">
            <v>0</v>
          </cell>
          <cell r="V284">
            <v>0</v>
          </cell>
          <cell r="W284">
            <v>0</v>
          </cell>
          <cell r="X284">
            <v>0</v>
          </cell>
          <cell r="AB284">
            <v>0</v>
          </cell>
          <cell r="AE284" t="e">
            <v>#REF!</v>
          </cell>
          <cell r="AF284">
            <v>-2.4</v>
          </cell>
          <cell r="AG284">
            <v>-2.4</v>
          </cell>
          <cell r="AH284">
            <v>0</v>
          </cell>
          <cell r="AI284">
            <v>0</v>
          </cell>
          <cell r="AJ284">
            <v>0</v>
          </cell>
          <cell r="AK284" t="str">
            <v>x</v>
          </cell>
        </row>
        <row r="285">
          <cell r="A285" t="str">
            <v>8</v>
          </cell>
          <cell r="B285" t="str">
            <v>01</v>
          </cell>
          <cell r="C285" t="str">
            <v>100</v>
          </cell>
          <cell r="D285" t="str">
            <v>104</v>
          </cell>
          <cell r="E285" t="str">
            <v>Фельдсвязь</v>
          </cell>
          <cell r="G285">
            <v>4</v>
          </cell>
          <cell r="J285">
            <v>200</v>
          </cell>
          <cell r="K285">
            <v>200</v>
          </cell>
          <cell r="L285">
            <v>0</v>
          </cell>
          <cell r="M285">
            <v>200</v>
          </cell>
          <cell r="N285">
            <v>200</v>
          </cell>
          <cell r="P285">
            <v>0</v>
          </cell>
          <cell r="S285" t="e">
            <v>#REF!</v>
          </cell>
          <cell r="U285">
            <v>0</v>
          </cell>
          <cell r="V285">
            <v>0</v>
          </cell>
          <cell r="W285">
            <v>0</v>
          </cell>
          <cell r="X285">
            <v>0</v>
          </cell>
          <cell r="AB285">
            <v>0</v>
          </cell>
          <cell r="AE285" t="e">
            <v>#REF!</v>
          </cell>
          <cell r="AF285">
            <v>-200</v>
          </cell>
          <cell r="AG285">
            <v>-200</v>
          </cell>
          <cell r="AH285">
            <v>0</v>
          </cell>
          <cell r="AI285">
            <v>0</v>
          </cell>
          <cell r="AJ285">
            <v>0</v>
          </cell>
          <cell r="AK285" t="str">
            <v>x</v>
          </cell>
        </row>
        <row r="286">
          <cell r="A286" t="str">
            <v>8</v>
          </cell>
          <cell r="B286" t="str">
            <v>01</v>
          </cell>
          <cell r="C286" t="str">
            <v>105</v>
          </cell>
          <cell r="E286" t="str">
            <v>Услуги сети "Интернет"</v>
          </cell>
          <cell r="F286" t="str">
            <v>ЦАИТ</v>
          </cell>
          <cell r="G286">
            <v>4</v>
          </cell>
          <cell r="H286" t="str">
            <v>ОГП</v>
          </cell>
          <cell r="J286">
            <v>80</v>
          </cell>
          <cell r="K286">
            <v>80</v>
          </cell>
          <cell r="L286">
            <v>0</v>
          </cell>
          <cell r="M286">
            <v>80</v>
          </cell>
          <cell r="N286">
            <v>80</v>
          </cell>
          <cell r="P286">
            <v>0</v>
          </cell>
          <cell r="S286" t="e">
            <v>#REF!</v>
          </cell>
          <cell r="U286">
            <v>0</v>
          </cell>
          <cell r="V286">
            <v>0</v>
          </cell>
          <cell r="W286">
            <v>0</v>
          </cell>
          <cell r="X286">
            <v>0</v>
          </cell>
          <cell r="AB286">
            <v>0</v>
          </cell>
          <cell r="AE286" t="e">
            <v>#REF!</v>
          </cell>
          <cell r="AF286">
            <v>-80</v>
          </cell>
          <cell r="AG286">
            <v>-80</v>
          </cell>
          <cell r="AH286">
            <v>0</v>
          </cell>
          <cell r="AI286">
            <v>0</v>
          </cell>
          <cell r="AJ286">
            <v>0</v>
          </cell>
          <cell r="AK286" t="str">
            <v>x</v>
          </cell>
        </row>
        <row r="287">
          <cell r="C287" t="str">
            <v>100 Всего</v>
          </cell>
          <cell r="E287" t="str">
            <v>Услуги связи</v>
          </cell>
          <cell r="J287">
            <v>804.4</v>
          </cell>
          <cell r="K287">
            <v>804.4</v>
          </cell>
          <cell r="L287">
            <v>0</v>
          </cell>
          <cell r="M287">
            <v>804.4</v>
          </cell>
          <cell r="N287">
            <v>804.4</v>
          </cell>
          <cell r="O287">
            <v>0</v>
          </cell>
          <cell r="P287">
            <v>0</v>
          </cell>
          <cell r="Q287">
            <v>0</v>
          </cell>
          <cell r="R287">
            <v>0</v>
          </cell>
        </row>
        <row r="288">
          <cell r="A288" t="str">
            <v>8</v>
          </cell>
          <cell r="B288" t="str">
            <v>01</v>
          </cell>
          <cell r="C288" t="str">
            <v>300</v>
          </cell>
          <cell r="D288" t="str">
            <v>301</v>
          </cell>
          <cell r="E288" t="str">
            <v>Семинары</v>
          </cell>
          <cell r="F288" t="str">
            <v>ЗУО ГГТН</v>
          </cell>
          <cell r="G288">
            <v>4</v>
          </cell>
          <cell r="H288" t="str">
            <v>ОПК</v>
          </cell>
          <cell r="J288">
            <v>21</v>
          </cell>
          <cell r="K288">
            <v>21</v>
          </cell>
          <cell r="L288">
            <v>0</v>
          </cell>
          <cell r="M288">
            <v>21</v>
          </cell>
          <cell r="N288">
            <v>21</v>
          </cell>
          <cell r="P288">
            <v>0</v>
          </cell>
          <cell r="S288" t="e">
            <v>#REF!</v>
          </cell>
          <cell r="U288">
            <v>0</v>
          </cell>
          <cell r="V288">
            <v>0</v>
          </cell>
          <cell r="W288">
            <v>0</v>
          </cell>
          <cell r="X288">
            <v>0</v>
          </cell>
          <cell r="AB288">
            <v>0</v>
          </cell>
          <cell r="AE288" t="e">
            <v>#REF!</v>
          </cell>
          <cell r="AF288">
            <v>-21</v>
          </cell>
          <cell r="AG288">
            <v>-21</v>
          </cell>
          <cell r="AH288">
            <v>0</v>
          </cell>
          <cell r="AI288">
            <v>0</v>
          </cell>
          <cell r="AJ288">
            <v>0</v>
          </cell>
          <cell r="AK288" t="str">
            <v>x</v>
          </cell>
        </row>
        <row r="289">
          <cell r="A289" t="str">
            <v>8</v>
          </cell>
          <cell r="B289" t="str">
            <v>01</v>
          </cell>
          <cell r="C289" t="str">
            <v>300</v>
          </cell>
          <cell r="D289" t="str">
            <v>302</v>
          </cell>
          <cell r="E289" t="str">
            <v>Повышение квалификации руководителей и специалистов</v>
          </cell>
          <cell r="F289" t="str">
            <v>ИПК</v>
          </cell>
          <cell r="G289">
            <v>4</v>
          </cell>
          <cell r="H289" t="str">
            <v>ОПК</v>
          </cell>
          <cell r="J289">
            <v>73</v>
          </cell>
          <cell r="K289">
            <v>73</v>
          </cell>
          <cell r="L289">
            <v>0</v>
          </cell>
          <cell r="M289">
            <v>73</v>
          </cell>
          <cell r="N289">
            <v>73</v>
          </cell>
          <cell r="P289">
            <v>0</v>
          </cell>
          <cell r="S289" t="e">
            <v>#REF!</v>
          </cell>
          <cell r="U289">
            <v>0</v>
          </cell>
          <cell r="V289">
            <v>0</v>
          </cell>
          <cell r="W289">
            <v>0</v>
          </cell>
          <cell r="X289">
            <v>0</v>
          </cell>
          <cell r="AB289">
            <v>0</v>
          </cell>
          <cell r="AE289" t="e">
            <v>#REF!</v>
          </cell>
          <cell r="AF289">
            <v>-73</v>
          </cell>
          <cell r="AG289">
            <v>-73</v>
          </cell>
          <cell r="AH289">
            <v>0</v>
          </cell>
          <cell r="AI289">
            <v>0</v>
          </cell>
          <cell r="AJ289">
            <v>0</v>
          </cell>
          <cell r="AK289" t="str">
            <v>x</v>
          </cell>
        </row>
        <row r="290">
          <cell r="A290" t="str">
            <v>8</v>
          </cell>
          <cell r="B290" t="str">
            <v>01</v>
          </cell>
          <cell r="C290" t="str">
            <v>300</v>
          </cell>
          <cell r="D290" t="str">
            <v>399</v>
          </cell>
          <cell r="E290" t="str">
            <v xml:space="preserve">Подготовка специалистов </v>
          </cell>
          <cell r="F290" t="str">
            <v>ВятГУ</v>
          </cell>
          <cell r="G290">
            <v>4</v>
          </cell>
          <cell r="H290" t="str">
            <v>ОПК</v>
          </cell>
          <cell r="J290">
            <v>62</v>
          </cell>
          <cell r="K290">
            <v>62</v>
          </cell>
          <cell r="L290">
            <v>0</v>
          </cell>
          <cell r="M290">
            <v>62</v>
          </cell>
          <cell r="N290">
            <v>62</v>
          </cell>
          <cell r="P290">
            <v>0</v>
          </cell>
          <cell r="S290" t="e">
            <v>#REF!</v>
          </cell>
          <cell r="U290">
            <v>0</v>
          </cell>
          <cell r="V290">
            <v>0</v>
          </cell>
          <cell r="W290">
            <v>0</v>
          </cell>
          <cell r="X290">
            <v>0</v>
          </cell>
          <cell r="AB290">
            <v>0</v>
          </cell>
          <cell r="AE290" t="e">
            <v>#REF!</v>
          </cell>
          <cell r="AF290">
            <v>-62</v>
          </cell>
          <cell r="AG290">
            <v>-62</v>
          </cell>
          <cell r="AH290">
            <v>0</v>
          </cell>
          <cell r="AI290">
            <v>0</v>
          </cell>
          <cell r="AJ290">
            <v>0</v>
          </cell>
          <cell r="AK290" t="str">
            <v>x</v>
          </cell>
        </row>
        <row r="291">
          <cell r="C291" t="str">
            <v>300 Всего</v>
          </cell>
          <cell r="E291" t="str">
            <v>Подготовка кадров</v>
          </cell>
          <cell r="J291">
            <v>156</v>
          </cell>
          <cell r="K291">
            <v>156</v>
          </cell>
          <cell r="L291">
            <v>0</v>
          </cell>
          <cell r="M291">
            <v>156</v>
          </cell>
          <cell r="N291">
            <v>156</v>
          </cell>
          <cell r="O291">
            <v>0</v>
          </cell>
          <cell r="P291">
            <v>0</v>
          </cell>
          <cell r="Q291">
            <v>0</v>
          </cell>
          <cell r="R291">
            <v>0</v>
          </cell>
        </row>
        <row r="292">
          <cell r="A292" t="str">
            <v>8</v>
          </cell>
          <cell r="B292" t="str">
            <v>01</v>
          </cell>
          <cell r="C292" t="str">
            <v>500</v>
          </cell>
          <cell r="D292" t="str">
            <v>503</v>
          </cell>
          <cell r="E292" t="str">
            <v>Публикация в справочнике "Независимые производители товаров и услуг"</v>
          </cell>
          <cell r="F292" t="str">
            <v>ЗАО "Информация-центр"</v>
          </cell>
          <cell r="G292">
            <v>4</v>
          </cell>
          <cell r="H292" t="str">
            <v>Отдел маркетинга</v>
          </cell>
          <cell r="J292">
            <v>4.5</v>
          </cell>
          <cell r="K292">
            <v>4.5</v>
          </cell>
          <cell r="L292">
            <v>0</v>
          </cell>
          <cell r="M292">
            <v>4.5</v>
          </cell>
          <cell r="N292">
            <v>4.5</v>
          </cell>
          <cell r="P292">
            <v>0</v>
          </cell>
          <cell r="S292" t="e">
            <v>#REF!</v>
          </cell>
          <cell r="U292">
            <v>0</v>
          </cell>
          <cell r="V292">
            <v>0</v>
          </cell>
          <cell r="W292">
            <v>0</v>
          </cell>
          <cell r="X292">
            <v>0</v>
          </cell>
          <cell r="AB292">
            <v>0</v>
          </cell>
          <cell r="AE292" t="e">
            <v>#REF!</v>
          </cell>
          <cell r="AF292">
            <v>-4.5</v>
          </cell>
          <cell r="AG292">
            <v>-4.5</v>
          </cell>
          <cell r="AH292">
            <v>0</v>
          </cell>
          <cell r="AI292">
            <v>0</v>
          </cell>
          <cell r="AJ292">
            <v>0</v>
          </cell>
          <cell r="AK292" t="str">
            <v>x</v>
          </cell>
        </row>
        <row r="293">
          <cell r="A293" t="str">
            <v>8</v>
          </cell>
          <cell r="B293" t="str">
            <v>01</v>
          </cell>
          <cell r="C293" t="str">
            <v>500</v>
          </cell>
          <cell r="D293" t="str">
            <v>501</v>
          </cell>
          <cell r="E293" t="str">
            <v>Рекламная страница в издании "Бизнес-партнеры"</v>
          </cell>
          <cell r="F293" t="str">
            <v>ВТТП</v>
          </cell>
          <cell r="G293">
            <v>4</v>
          </cell>
          <cell r="H293" t="str">
            <v>Отдел маркетинга</v>
          </cell>
          <cell r="J293">
            <v>7</v>
          </cell>
          <cell r="K293">
            <v>7</v>
          </cell>
          <cell r="L293">
            <v>0</v>
          </cell>
          <cell r="M293">
            <v>7</v>
          </cell>
          <cell r="N293">
            <v>7</v>
          </cell>
          <cell r="P293">
            <v>0</v>
          </cell>
          <cell r="S293" t="e">
            <v>#REF!</v>
          </cell>
          <cell r="U293">
            <v>0</v>
          </cell>
          <cell r="V293">
            <v>0</v>
          </cell>
          <cell r="W293">
            <v>0</v>
          </cell>
          <cell r="X293">
            <v>0</v>
          </cell>
          <cell r="AB293">
            <v>0</v>
          </cell>
          <cell r="AE293" t="e">
            <v>#REF!</v>
          </cell>
          <cell r="AF293">
            <v>-7</v>
          </cell>
          <cell r="AG293">
            <v>-7</v>
          </cell>
          <cell r="AH293">
            <v>0</v>
          </cell>
          <cell r="AI293">
            <v>0</v>
          </cell>
          <cell r="AJ293">
            <v>0</v>
          </cell>
          <cell r="AK293" t="str">
            <v>x</v>
          </cell>
        </row>
        <row r="294">
          <cell r="A294" t="str">
            <v>8</v>
          </cell>
          <cell r="B294" t="str">
            <v>01</v>
          </cell>
          <cell r="C294" t="str">
            <v>500</v>
          </cell>
          <cell r="D294" t="str">
            <v>501</v>
          </cell>
          <cell r="E294" t="str">
            <v>Сюжеты на телевидении</v>
          </cell>
          <cell r="F294" t="str">
            <v>Телекомпания "9 канал"</v>
          </cell>
          <cell r="G294">
            <v>4</v>
          </cell>
          <cell r="H294" t="str">
            <v>Отдел маркетинга</v>
          </cell>
          <cell r="J294">
            <v>0</v>
          </cell>
          <cell r="K294">
            <v>0</v>
          </cell>
          <cell r="L294">
            <v>0</v>
          </cell>
          <cell r="M294">
            <v>0</v>
          </cell>
          <cell r="P294">
            <v>0</v>
          </cell>
          <cell r="S294" t="e">
            <v>#REF!</v>
          </cell>
          <cell r="U294">
            <v>0</v>
          </cell>
          <cell r="V294">
            <v>0</v>
          </cell>
          <cell r="W294">
            <v>0</v>
          </cell>
          <cell r="X294">
            <v>0</v>
          </cell>
          <cell r="AB294">
            <v>0</v>
          </cell>
          <cell r="AE294" t="e">
            <v>#REF!</v>
          </cell>
          <cell r="AF294">
            <v>0</v>
          </cell>
          <cell r="AG294">
            <v>0</v>
          </cell>
          <cell r="AH294">
            <v>0</v>
          </cell>
          <cell r="AI294" t="str">
            <v>x</v>
          </cell>
          <cell r="AJ294" t="str">
            <v>x</v>
          </cell>
          <cell r="AK294" t="str">
            <v>x</v>
          </cell>
        </row>
        <row r="295">
          <cell r="A295" t="str">
            <v>8</v>
          </cell>
          <cell r="B295" t="str">
            <v>01</v>
          </cell>
          <cell r="C295" t="str">
            <v>500</v>
          </cell>
          <cell r="D295" t="str">
            <v>502</v>
          </cell>
          <cell r="E295" t="str">
            <v>Услуги выставочного зала</v>
          </cell>
          <cell r="F295" t="str">
            <v>Кировская комерческая компания</v>
          </cell>
          <cell r="G295">
            <v>4</v>
          </cell>
          <cell r="H295" t="str">
            <v>Отдел маркетинга</v>
          </cell>
          <cell r="J295">
            <v>1</v>
          </cell>
          <cell r="K295">
            <v>1</v>
          </cell>
          <cell r="L295">
            <v>0</v>
          </cell>
          <cell r="M295">
            <v>1</v>
          </cell>
          <cell r="N295">
            <v>1</v>
          </cell>
          <cell r="P295">
            <v>0</v>
          </cell>
          <cell r="S295" t="e">
            <v>#REF!</v>
          </cell>
          <cell r="U295">
            <v>0</v>
          </cell>
          <cell r="V295">
            <v>0</v>
          </cell>
          <cell r="W295">
            <v>0</v>
          </cell>
          <cell r="X295">
            <v>0</v>
          </cell>
          <cell r="AB295">
            <v>0</v>
          </cell>
          <cell r="AE295" t="e">
            <v>#REF!</v>
          </cell>
          <cell r="AF295">
            <v>-1</v>
          </cell>
          <cell r="AG295">
            <v>-1</v>
          </cell>
          <cell r="AH295">
            <v>0</v>
          </cell>
          <cell r="AI295">
            <v>0</v>
          </cell>
          <cell r="AJ295">
            <v>0</v>
          </cell>
          <cell r="AK295" t="str">
            <v>x</v>
          </cell>
        </row>
        <row r="296">
          <cell r="A296" t="str">
            <v>8</v>
          </cell>
          <cell r="B296" t="str">
            <v>01</v>
          </cell>
          <cell r="C296" t="str">
            <v>500</v>
          </cell>
          <cell r="D296" t="str">
            <v>501</v>
          </cell>
          <cell r="E296" t="str">
            <v>Рекламные листовки на минеральные удобрения</v>
          </cell>
          <cell r="F296" t="str">
            <v>Типография "Алга"</v>
          </cell>
          <cell r="G296">
            <v>4</v>
          </cell>
          <cell r="H296" t="str">
            <v>Отдел маркетинга</v>
          </cell>
          <cell r="J296">
            <v>28</v>
          </cell>
          <cell r="K296">
            <v>28</v>
          </cell>
          <cell r="L296">
            <v>0</v>
          </cell>
          <cell r="M296">
            <v>28</v>
          </cell>
          <cell r="N296">
            <v>28</v>
          </cell>
          <cell r="P296">
            <v>0</v>
          </cell>
          <cell r="S296" t="e">
            <v>#REF!</v>
          </cell>
          <cell r="U296">
            <v>0</v>
          </cell>
          <cell r="V296">
            <v>0</v>
          </cell>
          <cell r="W296">
            <v>0</v>
          </cell>
          <cell r="X296">
            <v>0</v>
          </cell>
          <cell r="AB296">
            <v>0</v>
          </cell>
          <cell r="AE296" t="e">
            <v>#REF!</v>
          </cell>
          <cell r="AF296">
            <v>-28</v>
          </cell>
          <cell r="AG296">
            <v>-28</v>
          </cell>
          <cell r="AH296">
            <v>0</v>
          </cell>
          <cell r="AI296">
            <v>0</v>
          </cell>
          <cell r="AJ296">
            <v>0</v>
          </cell>
          <cell r="AK296" t="str">
            <v>x</v>
          </cell>
        </row>
        <row r="297">
          <cell r="C297" t="str">
            <v>500 Всего</v>
          </cell>
          <cell r="E297" t="str">
            <v>Расходы по маркетингу</v>
          </cell>
          <cell r="J297">
            <v>40.5</v>
          </cell>
          <cell r="K297">
            <v>40.5</v>
          </cell>
          <cell r="L297">
            <v>0</v>
          </cell>
          <cell r="M297">
            <v>40.5</v>
          </cell>
          <cell r="N297">
            <v>40.5</v>
          </cell>
          <cell r="O297">
            <v>0</v>
          </cell>
          <cell r="P297">
            <v>0</v>
          </cell>
          <cell r="Q297">
            <v>0</v>
          </cell>
          <cell r="R297">
            <v>0</v>
          </cell>
        </row>
        <row r="298">
          <cell r="A298" t="str">
            <v>8</v>
          </cell>
          <cell r="B298" t="str">
            <v>01</v>
          </cell>
          <cell r="C298" t="str">
            <v>600</v>
          </cell>
          <cell r="D298" t="str">
            <v>601</v>
          </cell>
          <cell r="E298" t="str">
            <v>Вневедомственная охрана объектов торговли</v>
          </cell>
          <cell r="F298" t="str">
            <v>ОВО</v>
          </cell>
          <cell r="G298">
            <v>4</v>
          </cell>
          <cell r="H298" t="str">
            <v>Директор по быту</v>
          </cell>
          <cell r="J298">
            <v>31.599999999999998</v>
          </cell>
          <cell r="K298">
            <v>31.599999999999998</v>
          </cell>
          <cell r="L298">
            <v>0</v>
          </cell>
          <cell r="M298">
            <v>31.599999999999998</v>
          </cell>
          <cell r="N298">
            <v>31.599999999999998</v>
          </cell>
          <cell r="P298">
            <v>0</v>
          </cell>
          <cell r="S298" t="e">
            <v>#REF!</v>
          </cell>
          <cell r="U298">
            <v>0</v>
          </cell>
          <cell r="V298">
            <v>0</v>
          </cell>
          <cell r="W298">
            <v>0</v>
          </cell>
          <cell r="X298">
            <v>0</v>
          </cell>
          <cell r="AB298">
            <v>0</v>
          </cell>
          <cell r="AE298" t="e">
            <v>#REF!</v>
          </cell>
          <cell r="AF298">
            <v>-31.599999999999998</v>
          </cell>
          <cell r="AG298">
            <v>-31.599999999999998</v>
          </cell>
          <cell r="AH298">
            <v>0</v>
          </cell>
          <cell r="AI298">
            <v>0</v>
          </cell>
          <cell r="AJ298">
            <v>0</v>
          </cell>
          <cell r="AK298" t="str">
            <v>x</v>
          </cell>
        </row>
        <row r="299">
          <cell r="A299" t="str">
            <v>8</v>
          </cell>
          <cell r="B299" t="str">
            <v>01</v>
          </cell>
          <cell r="C299" t="str">
            <v>600</v>
          </cell>
          <cell r="D299" t="str">
            <v>601</v>
          </cell>
          <cell r="E299" t="str">
            <v xml:space="preserve">Вневедомственная охрана соцкульт.объектов </v>
          </cell>
          <cell r="G299">
            <v>4</v>
          </cell>
          <cell r="H299" t="str">
            <v>Пом.дир. по быту</v>
          </cell>
          <cell r="J299">
            <v>188</v>
          </cell>
          <cell r="K299">
            <v>188</v>
          </cell>
          <cell r="L299">
            <v>0</v>
          </cell>
          <cell r="M299">
            <v>178</v>
          </cell>
          <cell r="N299">
            <v>178</v>
          </cell>
          <cell r="P299">
            <v>10</v>
          </cell>
          <cell r="Q299">
            <v>10</v>
          </cell>
          <cell r="S299" t="e">
            <v>#REF!</v>
          </cell>
          <cell r="U299">
            <v>0</v>
          </cell>
          <cell r="V299">
            <v>0</v>
          </cell>
          <cell r="W299">
            <v>0</v>
          </cell>
          <cell r="X299">
            <v>0</v>
          </cell>
          <cell r="AB299">
            <v>0</v>
          </cell>
          <cell r="AE299" t="e">
            <v>#REF!</v>
          </cell>
          <cell r="AF299">
            <v>-188</v>
          </cell>
          <cell r="AG299">
            <v>-188</v>
          </cell>
          <cell r="AH299">
            <v>0</v>
          </cell>
          <cell r="AI299">
            <v>0</v>
          </cell>
          <cell r="AJ299">
            <v>0</v>
          </cell>
          <cell r="AK299" t="str">
            <v>x</v>
          </cell>
        </row>
        <row r="300">
          <cell r="A300" t="str">
            <v>8</v>
          </cell>
          <cell r="B300" t="str">
            <v>01</v>
          </cell>
          <cell r="C300" t="str">
            <v>600</v>
          </cell>
          <cell r="D300" t="str">
            <v>602</v>
          </cell>
          <cell r="E300" t="str">
            <v>Пожарная охрана</v>
          </cell>
          <cell r="F300" t="str">
            <v>ОГПС-16</v>
          </cell>
          <cell r="G300">
            <v>4</v>
          </cell>
          <cell r="H300" t="str">
            <v>Д-р по режиму</v>
          </cell>
          <cell r="J300">
            <v>355</v>
          </cell>
          <cell r="K300">
            <v>355</v>
          </cell>
          <cell r="L300">
            <v>0</v>
          </cell>
          <cell r="M300">
            <v>355</v>
          </cell>
          <cell r="N300">
            <v>355</v>
          </cell>
          <cell r="P300">
            <v>0</v>
          </cell>
          <cell r="S300" t="e">
            <v>#REF!</v>
          </cell>
          <cell r="U300">
            <v>0</v>
          </cell>
          <cell r="V300">
            <v>0</v>
          </cell>
          <cell r="W300">
            <v>0</v>
          </cell>
          <cell r="X300">
            <v>0</v>
          </cell>
          <cell r="AB300">
            <v>0</v>
          </cell>
          <cell r="AE300" t="e">
            <v>#REF!</v>
          </cell>
          <cell r="AF300">
            <v>-355</v>
          </cell>
          <cell r="AG300">
            <v>-355</v>
          </cell>
          <cell r="AH300">
            <v>0</v>
          </cell>
          <cell r="AI300">
            <v>0</v>
          </cell>
          <cell r="AJ300">
            <v>0</v>
          </cell>
          <cell r="AK300" t="str">
            <v>x</v>
          </cell>
        </row>
        <row r="301">
          <cell r="C301" t="str">
            <v>600 Всего</v>
          </cell>
          <cell r="E301" t="str">
            <v>Охрана</v>
          </cell>
          <cell r="J301">
            <v>574.6</v>
          </cell>
          <cell r="K301">
            <v>574.6</v>
          </cell>
          <cell r="L301">
            <v>0</v>
          </cell>
          <cell r="M301">
            <v>564.6</v>
          </cell>
          <cell r="N301">
            <v>564.6</v>
          </cell>
          <cell r="O301">
            <v>0</v>
          </cell>
          <cell r="P301">
            <v>10</v>
          </cell>
          <cell r="Q301">
            <v>10</v>
          </cell>
          <cell r="R301">
            <v>0</v>
          </cell>
        </row>
        <row r="302">
          <cell r="A302" t="str">
            <v>8</v>
          </cell>
          <cell r="B302" t="str">
            <v>01</v>
          </cell>
          <cell r="C302" t="str">
            <v>700</v>
          </cell>
          <cell r="D302" t="str">
            <v>701</v>
          </cell>
          <cell r="E302" t="str">
            <v>Расходы по патентованию</v>
          </cell>
          <cell r="F302" t="str">
            <v xml:space="preserve">Федер. инст-т пром. собственности </v>
          </cell>
          <cell r="G302">
            <v>4</v>
          </cell>
          <cell r="H302" t="str">
            <v>ОПТИС</v>
          </cell>
          <cell r="J302">
            <v>4</v>
          </cell>
          <cell r="K302">
            <v>4</v>
          </cell>
          <cell r="L302">
            <v>0</v>
          </cell>
          <cell r="M302">
            <v>4</v>
          </cell>
          <cell r="N302">
            <v>4</v>
          </cell>
          <cell r="P302">
            <v>0</v>
          </cell>
          <cell r="S302" t="e">
            <v>#REF!</v>
          </cell>
          <cell r="U302">
            <v>0</v>
          </cell>
          <cell r="V302">
            <v>0</v>
          </cell>
          <cell r="W302">
            <v>0</v>
          </cell>
          <cell r="X302">
            <v>0</v>
          </cell>
          <cell r="AB302">
            <v>0</v>
          </cell>
          <cell r="AE302" t="e">
            <v>#REF!</v>
          </cell>
          <cell r="AF302">
            <v>-4</v>
          </cell>
          <cell r="AG302">
            <v>-4</v>
          </cell>
          <cell r="AH302">
            <v>0</v>
          </cell>
          <cell r="AI302">
            <v>0</v>
          </cell>
          <cell r="AJ302">
            <v>0</v>
          </cell>
          <cell r="AK302" t="str">
            <v>x</v>
          </cell>
        </row>
        <row r="303">
          <cell r="A303" t="str">
            <v>8</v>
          </cell>
          <cell r="B303" t="str">
            <v>01</v>
          </cell>
          <cell r="C303" t="str">
            <v>700</v>
          </cell>
          <cell r="D303" t="str">
            <v>702</v>
          </cell>
          <cell r="E303" t="str">
            <v>Приобретение стандартов(ГС)</v>
          </cell>
          <cell r="F303" t="str">
            <v>ВНИИКИ</v>
          </cell>
          <cell r="G303">
            <v>4</v>
          </cell>
          <cell r="H303" t="str">
            <v>ОПТИС</v>
          </cell>
          <cell r="J303">
            <v>25</v>
          </cell>
          <cell r="K303">
            <v>25</v>
          </cell>
          <cell r="L303">
            <v>0</v>
          </cell>
          <cell r="M303">
            <v>25</v>
          </cell>
          <cell r="N303">
            <v>25</v>
          </cell>
          <cell r="P303">
            <v>0</v>
          </cell>
          <cell r="S303" t="e">
            <v>#REF!</v>
          </cell>
          <cell r="U303">
            <v>0</v>
          </cell>
          <cell r="V303">
            <v>0</v>
          </cell>
          <cell r="W303">
            <v>0</v>
          </cell>
          <cell r="X303">
            <v>0</v>
          </cell>
          <cell r="AB303">
            <v>0</v>
          </cell>
          <cell r="AE303" t="e">
            <v>#REF!</v>
          </cell>
          <cell r="AF303">
            <v>-25</v>
          </cell>
          <cell r="AG303">
            <v>-25</v>
          </cell>
          <cell r="AH303">
            <v>0</v>
          </cell>
          <cell r="AI303">
            <v>0</v>
          </cell>
          <cell r="AJ303">
            <v>0</v>
          </cell>
          <cell r="AK303" t="str">
            <v>x</v>
          </cell>
        </row>
        <row r="304">
          <cell r="A304" t="str">
            <v>8</v>
          </cell>
          <cell r="B304" t="str">
            <v>01</v>
          </cell>
          <cell r="C304" t="str">
            <v>700</v>
          </cell>
          <cell r="D304" t="str">
            <v>703</v>
          </cell>
          <cell r="E304" t="str">
            <v>Подписка на периодические издания</v>
          </cell>
          <cell r="F304" t="str">
            <v>К-Ч РУПС</v>
          </cell>
          <cell r="G304">
            <v>4</v>
          </cell>
          <cell r="H304" t="str">
            <v>ОПТИС</v>
          </cell>
          <cell r="J304">
            <v>5.6</v>
          </cell>
          <cell r="K304">
            <v>5.6</v>
          </cell>
          <cell r="L304">
            <v>0</v>
          </cell>
          <cell r="M304">
            <v>5.6</v>
          </cell>
          <cell r="N304">
            <v>5.6</v>
          </cell>
          <cell r="P304">
            <v>0</v>
          </cell>
          <cell r="S304" t="e">
            <v>#REF!</v>
          </cell>
          <cell r="U304">
            <v>0</v>
          </cell>
          <cell r="V304">
            <v>0</v>
          </cell>
          <cell r="W304">
            <v>0</v>
          </cell>
          <cell r="X304">
            <v>0</v>
          </cell>
          <cell r="AB304">
            <v>0</v>
          </cell>
          <cell r="AE304" t="e">
            <v>#REF!</v>
          </cell>
          <cell r="AF304">
            <v>-5.6</v>
          </cell>
          <cell r="AG304">
            <v>-5.6</v>
          </cell>
          <cell r="AH304">
            <v>0</v>
          </cell>
          <cell r="AI304">
            <v>0</v>
          </cell>
          <cell r="AJ304">
            <v>0</v>
          </cell>
          <cell r="AK304" t="str">
            <v>x</v>
          </cell>
        </row>
        <row r="305">
          <cell r="A305" t="str">
            <v>8</v>
          </cell>
          <cell r="B305" t="str">
            <v>01</v>
          </cell>
          <cell r="C305" t="str">
            <v>700</v>
          </cell>
          <cell r="D305" t="str">
            <v>703</v>
          </cell>
          <cell r="E305" t="str">
            <v>Информационное обслуживание подразд-й</v>
          </cell>
          <cell r="F305" t="str">
            <v xml:space="preserve"> </v>
          </cell>
          <cell r="G305">
            <v>4</v>
          </cell>
          <cell r="H305" t="str">
            <v>ОПТИС</v>
          </cell>
          <cell r="J305">
            <v>16</v>
          </cell>
          <cell r="K305">
            <v>16</v>
          </cell>
          <cell r="L305">
            <v>0</v>
          </cell>
          <cell r="M305">
            <v>16</v>
          </cell>
          <cell r="N305">
            <v>16</v>
          </cell>
          <cell r="P305">
            <v>0</v>
          </cell>
          <cell r="S305" t="e">
            <v>#REF!</v>
          </cell>
          <cell r="U305">
            <v>0</v>
          </cell>
          <cell r="V305">
            <v>0</v>
          </cell>
          <cell r="W305">
            <v>0</v>
          </cell>
          <cell r="X305">
            <v>0</v>
          </cell>
          <cell r="AB305">
            <v>0</v>
          </cell>
          <cell r="AE305" t="e">
            <v>#REF!</v>
          </cell>
          <cell r="AF305">
            <v>-16</v>
          </cell>
          <cell r="AG305">
            <v>-16</v>
          </cell>
          <cell r="AH305">
            <v>0</v>
          </cell>
          <cell r="AI305">
            <v>0</v>
          </cell>
          <cell r="AJ305">
            <v>0</v>
          </cell>
          <cell r="AK305" t="str">
            <v>x</v>
          </cell>
        </row>
        <row r="306">
          <cell r="C306" t="str">
            <v>700 Всего</v>
          </cell>
          <cell r="E306" t="str">
            <v>Расходы ОПТИС</v>
          </cell>
          <cell r="J306">
            <v>50.6</v>
          </cell>
          <cell r="K306">
            <v>50.6</v>
          </cell>
          <cell r="L306">
            <v>0</v>
          </cell>
          <cell r="M306">
            <v>50.6</v>
          </cell>
          <cell r="N306">
            <v>50.6</v>
          </cell>
          <cell r="O306">
            <v>0</v>
          </cell>
          <cell r="P306">
            <v>0</v>
          </cell>
          <cell r="Q306">
            <v>0</v>
          </cell>
          <cell r="R306">
            <v>0</v>
          </cell>
        </row>
        <row r="307">
          <cell r="A307" t="str">
            <v>8</v>
          </cell>
          <cell r="B307" t="str">
            <v>01</v>
          </cell>
          <cell r="C307" t="str">
            <v>800</v>
          </cell>
          <cell r="D307">
            <v>804</v>
          </cell>
          <cell r="E307" t="str">
            <v>Информационные услуги</v>
          </cell>
          <cell r="F307" t="str">
            <v>ООО"Информпроект"</v>
          </cell>
          <cell r="G307">
            <v>4</v>
          </cell>
          <cell r="H307" t="str">
            <v>Юр.отдел</v>
          </cell>
          <cell r="J307">
            <v>113.3</v>
          </cell>
          <cell r="K307">
            <v>113.3</v>
          </cell>
          <cell r="L307">
            <v>0</v>
          </cell>
          <cell r="M307">
            <v>113.3</v>
          </cell>
          <cell r="N307">
            <v>113.3</v>
          </cell>
          <cell r="P307">
            <v>0</v>
          </cell>
          <cell r="S307" t="e">
            <v>#REF!</v>
          </cell>
          <cell r="U307">
            <v>0</v>
          </cell>
          <cell r="V307">
            <v>0</v>
          </cell>
          <cell r="W307">
            <v>0</v>
          </cell>
          <cell r="X307">
            <v>0</v>
          </cell>
          <cell r="AB307">
            <v>0</v>
          </cell>
          <cell r="AE307" t="e">
            <v>#REF!</v>
          </cell>
          <cell r="AF307">
            <v>-113.3</v>
          </cell>
          <cell r="AG307">
            <v>-113.3</v>
          </cell>
          <cell r="AH307">
            <v>0</v>
          </cell>
          <cell r="AI307">
            <v>0</v>
          </cell>
          <cell r="AJ307">
            <v>0</v>
          </cell>
          <cell r="AK307" t="str">
            <v>x</v>
          </cell>
        </row>
        <row r="308">
          <cell r="A308" t="str">
            <v>8</v>
          </cell>
          <cell r="B308" t="str">
            <v>01</v>
          </cell>
          <cell r="C308" t="str">
            <v>800</v>
          </cell>
          <cell r="D308" t="str">
            <v>801</v>
          </cell>
          <cell r="E308" t="str">
            <v>Аудиторские услуги</v>
          </cell>
          <cell r="F308" t="str">
            <v>Топ-Аудит</v>
          </cell>
          <cell r="G308">
            <v>4</v>
          </cell>
          <cell r="H308" t="str">
            <v>Бухгалтерия</v>
          </cell>
          <cell r="J308">
            <v>413</v>
          </cell>
          <cell r="K308">
            <v>413</v>
          </cell>
          <cell r="L308">
            <v>0</v>
          </cell>
          <cell r="M308">
            <v>413</v>
          </cell>
          <cell r="N308">
            <v>413</v>
          </cell>
          <cell r="P308">
            <v>0</v>
          </cell>
          <cell r="S308" t="e">
            <v>#REF!</v>
          </cell>
          <cell r="U308">
            <v>0</v>
          </cell>
          <cell r="V308">
            <v>0</v>
          </cell>
          <cell r="W308">
            <v>0</v>
          </cell>
          <cell r="X308">
            <v>0</v>
          </cell>
          <cell r="AB308">
            <v>0</v>
          </cell>
          <cell r="AE308" t="e">
            <v>#REF!</v>
          </cell>
          <cell r="AF308">
            <v>-413</v>
          </cell>
          <cell r="AG308">
            <v>-413</v>
          </cell>
          <cell r="AH308">
            <v>0</v>
          </cell>
          <cell r="AI308">
            <v>0</v>
          </cell>
          <cell r="AJ308">
            <v>0</v>
          </cell>
          <cell r="AK308" t="str">
            <v>x</v>
          </cell>
        </row>
        <row r="309">
          <cell r="A309" t="str">
            <v>8</v>
          </cell>
          <cell r="B309" t="str">
            <v>01</v>
          </cell>
          <cell r="C309" t="str">
            <v>800</v>
          </cell>
          <cell r="D309" t="str">
            <v>802</v>
          </cell>
          <cell r="E309" t="str">
            <v>Консультационные услуги</v>
          </cell>
          <cell r="F309" t="str">
            <v>Финансы и право</v>
          </cell>
          <cell r="G309">
            <v>4</v>
          </cell>
          <cell r="H309" t="str">
            <v>Бухгалтерия</v>
          </cell>
          <cell r="J309">
            <v>60</v>
          </cell>
          <cell r="K309">
            <v>60</v>
          </cell>
          <cell r="L309">
            <v>0</v>
          </cell>
          <cell r="M309">
            <v>0</v>
          </cell>
          <cell r="P309">
            <v>60</v>
          </cell>
          <cell r="Q309">
            <v>60</v>
          </cell>
          <cell r="S309" t="e">
            <v>#REF!</v>
          </cell>
          <cell r="U309">
            <v>0</v>
          </cell>
          <cell r="V309">
            <v>0</v>
          </cell>
          <cell r="W309">
            <v>0</v>
          </cell>
          <cell r="X309">
            <v>0</v>
          </cell>
          <cell r="AB309">
            <v>0</v>
          </cell>
          <cell r="AE309" t="e">
            <v>#REF!</v>
          </cell>
          <cell r="AF309">
            <v>-60</v>
          </cell>
          <cell r="AG309">
            <v>-60</v>
          </cell>
          <cell r="AH309">
            <v>0</v>
          </cell>
          <cell r="AI309">
            <v>0</v>
          </cell>
          <cell r="AJ309">
            <v>0</v>
          </cell>
          <cell r="AK309" t="str">
            <v>x</v>
          </cell>
        </row>
        <row r="310">
          <cell r="A310" t="str">
            <v>8</v>
          </cell>
          <cell r="B310" t="str">
            <v>01</v>
          </cell>
          <cell r="C310" t="str">
            <v>800</v>
          </cell>
          <cell r="D310" t="str">
            <v>802</v>
          </cell>
          <cell r="E310" t="str">
            <v>Консультационные услуги (формирование учетной политики)</v>
          </cell>
          <cell r="F310" t="str">
            <v>Топ-Аудит</v>
          </cell>
          <cell r="G310">
            <v>4</v>
          </cell>
          <cell r="H310" t="str">
            <v>Бухгалтерия</v>
          </cell>
          <cell r="J310">
            <v>109</v>
          </cell>
          <cell r="K310">
            <v>109</v>
          </cell>
          <cell r="L310">
            <v>0</v>
          </cell>
          <cell r="M310">
            <v>0</v>
          </cell>
          <cell r="P310">
            <v>109</v>
          </cell>
          <cell r="Q310">
            <v>109</v>
          </cell>
          <cell r="S310" t="e">
            <v>#REF!</v>
          </cell>
          <cell r="U310">
            <v>0</v>
          </cell>
          <cell r="V310">
            <v>0</v>
          </cell>
          <cell r="W310">
            <v>0</v>
          </cell>
          <cell r="X310">
            <v>0</v>
          </cell>
          <cell r="AB310">
            <v>0</v>
          </cell>
          <cell r="AE310" t="e">
            <v>#REF!</v>
          </cell>
          <cell r="AF310">
            <v>-109</v>
          </cell>
          <cell r="AG310">
            <v>-109</v>
          </cell>
          <cell r="AH310">
            <v>0</v>
          </cell>
          <cell r="AI310">
            <v>0</v>
          </cell>
          <cell r="AJ310">
            <v>0</v>
          </cell>
          <cell r="AK310" t="str">
            <v>x</v>
          </cell>
        </row>
        <row r="311">
          <cell r="A311" t="str">
            <v>8</v>
          </cell>
          <cell r="B311" t="str">
            <v>09</v>
          </cell>
          <cell r="C311" t="str">
            <v>800</v>
          </cell>
          <cell r="D311">
            <v>806</v>
          </cell>
          <cell r="E311" t="str">
            <v>Услуги опытного инженера, John Grane UK</v>
          </cell>
          <cell r="F311" t="str">
            <v>John Grane UK</v>
          </cell>
          <cell r="G311">
            <v>4</v>
          </cell>
          <cell r="H311" t="str">
            <v>ОВЭС</v>
          </cell>
          <cell r="J311">
            <v>145</v>
          </cell>
          <cell r="K311">
            <v>145</v>
          </cell>
          <cell r="L311">
            <v>0</v>
          </cell>
          <cell r="M311">
            <v>145</v>
          </cell>
          <cell r="N311">
            <v>145</v>
          </cell>
          <cell r="P311">
            <v>0</v>
          </cell>
          <cell r="S311" t="e">
            <v>#REF!</v>
          </cell>
          <cell r="U311">
            <v>0</v>
          </cell>
          <cell r="V311">
            <v>0</v>
          </cell>
          <cell r="W311">
            <v>0</v>
          </cell>
          <cell r="X311">
            <v>0</v>
          </cell>
          <cell r="AB311">
            <v>0</v>
          </cell>
          <cell r="AE311" t="e">
            <v>#REF!</v>
          </cell>
          <cell r="AF311">
            <v>-145</v>
          </cell>
          <cell r="AG311">
            <v>-145</v>
          </cell>
          <cell r="AH311">
            <v>0</v>
          </cell>
          <cell r="AI311">
            <v>0</v>
          </cell>
          <cell r="AJ311">
            <v>0</v>
          </cell>
          <cell r="AK311" t="str">
            <v>x</v>
          </cell>
        </row>
        <row r="312">
          <cell r="A312" t="str">
            <v>8</v>
          </cell>
          <cell r="B312" t="str">
            <v>09</v>
          </cell>
          <cell r="C312" t="str">
            <v>800</v>
          </cell>
          <cell r="D312">
            <v>806</v>
          </cell>
          <cell r="E312" t="str">
            <v>Экспертиза имп.грузов и продукции КЧХК</v>
          </cell>
          <cell r="F312" t="str">
            <v>ООО "СОЭКС-ВЯТКА"</v>
          </cell>
          <cell r="G312">
            <v>4</v>
          </cell>
          <cell r="H312" t="str">
            <v>ОВЭС</v>
          </cell>
          <cell r="J312">
            <v>10</v>
          </cell>
          <cell r="K312">
            <v>10</v>
          </cell>
          <cell r="L312">
            <v>0</v>
          </cell>
          <cell r="M312">
            <v>10</v>
          </cell>
          <cell r="N312">
            <v>10</v>
          </cell>
          <cell r="P312">
            <v>0</v>
          </cell>
          <cell r="S312" t="e">
            <v>#REF!</v>
          </cell>
          <cell r="U312">
            <v>0</v>
          </cell>
          <cell r="V312">
            <v>0</v>
          </cell>
          <cell r="W312">
            <v>0</v>
          </cell>
          <cell r="X312">
            <v>0</v>
          </cell>
          <cell r="AB312">
            <v>0</v>
          </cell>
          <cell r="AE312" t="e">
            <v>#REF!</v>
          </cell>
          <cell r="AF312">
            <v>-10</v>
          </cell>
          <cell r="AG312">
            <v>-10</v>
          </cell>
          <cell r="AH312">
            <v>0</v>
          </cell>
          <cell r="AI312">
            <v>0</v>
          </cell>
          <cell r="AJ312">
            <v>0</v>
          </cell>
          <cell r="AK312" t="str">
            <v>x</v>
          </cell>
        </row>
        <row r="313">
          <cell r="A313" t="str">
            <v>8</v>
          </cell>
          <cell r="B313" t="str">
            <v>09</v>
          </cell>
          <cell r="C313" t="str">
            <v>800</v>
          </cell>
          <cell r="D313">
            <v>807</v>
          </cell>
          <cell r="E313" t="str">
            <v>Публикация объявления в газете "Кировец"</v>
          </cell>
          <cell r="G313">
            <v>4</v>
          </cell>
          <cell r="H313" t="str">
            <v>ОЦБ</v>
          </cell>
          <cell r="J313">
            <v>1</v>
          </cell>
          <cell r="K313">
            <v>1</v>
          </cell>
          <cell r="L313">
            <v>0</v>
          </cell>
          <cell r="M313">
            <v>1</v>
          </cell>
          <cell r="N313">
            <v>1</v>
          </cell>
          <cell r="P313">
            <v>0</v>
          </cell>
          <cell r="S313" t="e">
            <v>#REF!</v>
          </cell>
          <cell r="U313">
            <v>0</v>
          </cell>
          <cell r="V313">
            <v>0</v>
          </cell>
          <cell r="W313">
            <v>0</v>
          </cell>
          <cell r="X313">
            <v>0</v>
          </cell>
          <cell r="AB313">
            <v>0</v>
          </cell>
          <cell r="AE313" t="e">
            <v>#REF!</v>
          </cell>
          <cell r="AF313">
            <v>-1</v>
          </cell>
          <cell r="AG313">
            <v>-1</v>
          </cell>
          <cell r="AH313">
            <v>0</v>
          </cell>
          <cell r="AI313">
            <v>0</v>
          </cell>
          <cell r="AJ313">
            <v>0</v>
          </cell>
          <cell r="AK313" t="str">
            <v>x</v>
          </cell>
        </row>
        <row r="314">
          <cell r="A314" t="str">
            <v>8</v>
          </cell>
          <cell r="B314" t="str">
            <v>09</v>
          </cell>
          <cell r="C314" t="str">
            <v>800</v>
          </cell>
          <cell r="D314">
            <v>807</v>
          </cell>
          <cell r="E314" t="str">
            <v>Изготовление копий документов</v>
          </cell>
          <cell r="G314">
            <v>4</v>
          </cell>
          <cell r="H314" t="str">
            <v>ОЦБ</v>
          </cell>
          <cell r="J314">
            <v>1</v>
          </cell>
          <cell r="K314">
            <v>1</v>
          </cell>
          <cell r="L314">
            <v>0</v>
          </cell>
          <cell r="M314">
            <v>1</v>
          </cell>
          <cell r="N314">
            <v>1</v>
          </cell>
          <cell r="P314">
            <v>0</v>
          </cell>
          <cell r="S314" t="e">
            <v>#REF!</v>
          </cell>
          <cell r="U314">
            <v>0</v>
          </cell>
          <cell r="V314">
            <v>0</v>
          </cell>
          <cell r="W314">
            <v>0</v>
          </cell>
          <cell r="X314">
            <v>0</v>
          </cell>
          <cell r="AB314">
            <v>0</v>
          </cell>
          <cell r="AE314" t="e">
            <v>#REF!</v>
          </cell>
          <cell r="AF314">
            <v>-1</v>
          </cell>
          <cell r="AG314">
            <v>-1</v>
          </cell>
          <cell r="AH314">
            <v>0</v>
          </cell>
          <cell r="AI314">
            <v>0</v>
          </cell>
          <cell r="AJ314">
            <v>0</v>
          </cell>
          <cell r="AK314" t="str">
            <v>x</v>
          </cell>
        </row>
        <row r="315">
          <cell r="A315" t="str">
            <v>8</v>
          </cell>
          <cell r="B315" t="str">
            <v>09</v>
          </cell>
          <cell r="C315" t="str">
            <v>800</v>
          </cell>
          <cell r="D315" t="str">
            <v>807</v>
          </cell>
          <cell r="E315" t="str">
            <v>Приобретение комплекта документов</v>
          </cell>
          <cell r="G315">
            <v>4</v>
          </cell>
          <cell r="H315" t="str">
            <v>ОЦБ</v>
          </cell>
          <cell r="J315">
            <v>3.5</v>
          </cell>
          <cell r="K315">
            <v>3.5</v>
          </cell>
          <cell r="L315">
            <v>0</v>
          </cell>
          <cell r="M315">
            <v>3.5</v>
          </cell>
          <cell r="N315">
            <v>3.5</v>
          </cell>
          <cell r="P315">
            <v>0</v>
          </cell>
          <cell r="S315" t="e">
            <v>#REF!</v>
          </cell>
          <cell r="U315">
            <v>0</v>
          </cell>
          <cell r="V315">
            <v>0</v>
          </cell>
          <cell r="W315">
            <v>0</v>
          </cell>
          <cell r="X315">
            <v>0</v>
          </cell>
          <cell r="AB315">
            <v>0</v>
          </cell>
          <cell r="AE315" t="e">
            <v>#REF!</v>
          </cell>
          <cell r="AF315">
            <v>-3.5</v>
          </cell>
          <cell r="AG315">
            <v>-3.5</v>
          </cell>
          <cell r="AH315">
            <v>0</v>
          </cell>
          <cell r="AI315">
            <v>0</v>
          </cell>
          <cell r="AJ315">
            <v>0</v>
          </cell>
          <cell r="AK315" t="str">
            <v>x</v>
          </cell>
        </row>
        <row r="316">
          <cell r="A316" t="str">
            <v>8</v>
          </cell>
          <cell r="B316" t="str">
            <v>09</v>
          </cell>
          <cell r="C316" t="str">
            <v>800</v>
          </cell>
          <cell r="D316">
            <v>807</v>
          </cell>
          <cell r="E316" t="str">
            <v>Услуги регистратора</v>
          </cell>
          <cell r="F316" t="str">
            <v>ОАО"Регистратор НИКойл" ,рег.№ ДП/6-рег.</v>
          </cell>
          <cell r="G316">
            <v>4</v>
          </cell>
          <cell r="H316" t="str">
            <v>ОЦБ</v>
          </cell>
          <cell r="J316">
            <v>21.5</v>
          </cell>
          <cell r="K316">
            <v>21.5</v>
          </cell>
          <cell r="L316">
            <v>0</v>
          </cell>
          <cell r="M316">
            <v>21.5</v>
          </cell>
          <cell r="N316">
            <v>21.5</v>
          </cell>
          <cell r="P316">
            <v>0</v>
          </cell>
          <cell r="S316" t="e">
            <v>#REF!</v>
          </cell>
          <cell r="U316">
            <v>0</v>
          </cell>
          <cell r="V316">
            <v>0</v>
          </cell>
          <cell r="W316">
            <v>0</v>
          </cell>
          <cell r="X316">
            <v>0</v>
          </cell>
          <cell r="AB316">
            <v>0</v>
          </cell>
          <cell r="AE316" t="e">
            <v>#REF!</v>
          </cell>
          <cell r="AF316">
            <v>-21.5</v>
          </cell>
          <cell r="AG316">
            <v>-21.5</v>
          </cell>
          <cell r="AH316">
            <v>0</v>
          </cell>
          <cell r="AI316">
            <v>0</v>
          </cell>
          <cell r="AJ316">
            <v>0</v>
          </cell>
          <cell r="AK316" t="str">
            <v>x</v>
          </cell>
        </row>
        <row r="317">
          <cell r="A317" t="str">
            <v>8</v>
          </cell>
          <cell r="B317" t="str">
            <v>01</v>
          </cell>
          <cell r="C317" t="str">
            <v>800</v>
          </cell>
          <cell r="D317" t="str">
            <v>803</v>
          </cell>
          <cell r="E317" t="str">
            <v>Оценка рыночной стоимости по объектам УАТ</v>
          </cell>
          <cell r="F317" t="str">
            <v>Вятское агенство недвижимости</v>
          </cell>
          <cell r="G317">
            <v>4</v>
          </cell>
          <cell r="H317" t="str">
            <v>Пом.дир. по быту</v>
          </cell>
          <cell r="J317">
            <v>30</v>
          </cell>
          <cell r="K317">
            <v>30</v>
          </cell>
          <cell r="L317">
            <v>0</v>
          </cell>
          <cell r="M317">
            <v>30</v>
          </cell>
          <cell r="N317">
            <v>30</v>
          </cell>
          <cell r="P317">
            <v>0</v>
          </cell>
          <cell r="S317" t="e">
            <v>#REF!</v>
          </cell>
          <cell r="U317">
            <v>0</v>
          </cell>
          <cell r="V317">
            <v>0</v>
          </cell>
          <cell r="W317">
            <v>0</v>
          </cell>
          <cell r="X317">
            <v>0</v>
          </cell>
          <cell r="AB317">
            <v>0</v>
          </cell>
          <cell r="AE317" t="e">
            <v>#REF!</v>
          </cell>
          <cell r="AF317">
            <v>-30</v>
          </cell>
          <cell r="AG317">
            <v>-30</v>
          </cell>
          <cell r="AH317">
            <v>0</v>
          </cell>
          <cell r="AI317">
            <v>0</v>
          </cell>
          <cell r="AJ317">
            <v>0</v>
          </cell>
          <cell r="AK317" t="str">
            <v>x</v>
          </cell>
        </row>
        <row r="318">
          <cell r="C318" t="str">
            <v>800 Всего</v>
          </cell>
          <cell r="E318" t="str">
            <v>Услуги управленческого характера</v>
          </cell>
          <cell r="J318">
            <v>907.3</v>
          </cell>
          <cell r="K318">
            <v>907.3</v>
          </cell>
          <cell r="L318">
            <v>0</v>
          </cell>
          <cell r="M318">
            <v>738.3</v>
          </cell>
          <cell r="N318">
            <v>738.3</v>
          </cell>
          <cell r="O318">
            <v>0</v>
          </cell>
          <cell r="P318">
            <v>169</v>
          </cell>
          <cell r="Q318">
            <v>169</v>
          </cell>
          <cell r="R318">
            <v>0</v>
          </cell>
        </row>
        <row r="319">
          <cell r="A319" t="str">
            <v>8</v>
          </cell>
          <cell r="B319" t="str">
            <v>01</v>
          </cell>
          <cell r="C319" t="str">
            <v>900</v>
          </cell>
          <cell r="D319" t="str">
            <v>901</v>
          </cell>
          <cell r="E319" t="str">
            <v>Командировочные расходы</v>
          </cell>
          <cell r="G319">
            <v>4</v>
          </cell>
          <cell r="H319" t="str">
            <v>Бухгалтерия</v>
          </cell>
          <cell r="J319">
            <v>700</v>
          </cell>
          <cell r="K319">
            <v>700</v>
          </cell>
          <cell r="L319">
            <v>0</v>
          </cell>
          <cell r="M319">
            <v>700</v>
          </cell>
          <cell r="N319">
            <v>700</v>
          </cell>
          <cell r="P319">
            <v>0</v>
          </cell>
          <cell r="S319" t="e">
            <v>#REF!</v>
          </cell>
          <cell r="U319">
            <v>0</v>
          </cell>
          <cell r="V319">
            <v>0</v>
          </cell>
          <cell r="W319">
            <v>0</v>
          </cell>
          <cell r="X319">
            <v>0</v>
          </cell>
          <cell r="AB319">
            <v>0</v>
          </cell>
          <cell r="AE319" t="e">
            <v>#REF!</v>
          </cell>
          <cell r="AF319">
            <v>-700</v>
          </cell>
          <cell r="AG319">
            <v>-700</v>
          </cell>
          <cell r="AH319">
            <v>0</v>
          </cell>
          <cell r="AI319">
            <v>0</v>
          </cell>
          <cell r="AJ319">
            <v>0</v>
          </cell>
          <cell r="AK319" t="str">
            <v>x</v>
          </cell>
        </row>
        <row r="320">
          <cell r="A320" t="str">
            <v>8</v>
          </cell>
          <cell r="B320" t="str">
            <v>01</v>
          </cell>
          <cell r="C320" t="str">
            <v>900</v>
          </cell>
          <cell r="D320" t="str">
            <v>902</v>
          </cell>
          <cell r="E320" t="str">
            <v>Представительские расходы</v>
          </cell>
          <cell r="G320">
            <v>4</v>
          </cell>
          <cell r="H320" t="str">
            <v>ОВЭС</v>
          </cell>
          <cell r="J320">
            <v>15</v>
          </cell>
          <cell r="K320">
            <v>15</v>
          </cell>
          <cell r="L320">
            <v>0</v>
          </cell>
          <cell r="M320">
            <v>15</v>
          </cell>
          <cell r="N320">
            <v>15</v>
          </cell>
          <cell r="P320">
            <v>0</v>
          </cell>
          <cell r="S320" t="e">
            <v>#REF!</v>
          </cell>
          <cell r="U320">
            <v>0</v>
          </cell>
          <cell r="V320">
            <v>0</v>
          </cell>
          <cell r="W320">
            <v>0</v>
          </cell>
          <cell r="X320">
            <v>0</v>
          </cell>
          <cell r="AB320">
            <v>0</v>
          </cell>
          <cell r="AE320" t="e">
            <v>#REF!</v>
          </cell>
          <cell r="AF320">
            <v>-15</v>
          </cell>
          <cell r="AG320">
            <v>-15</v>
          </cell>
          <cell r="AH320">
            <v>0</v>
          </cell>
          <cell r="AI320">
            <v>0</v>
          </cell>
          <cell r="AJ320">
            <v>0</v>
          </cell>
          <cell r="AK320" t="str">
            <v>x</v>
          </cell>
        </row>
        <row r="321">
          <cell r="A321" t="str">
            <v>8</v>
          </cell>
          <cell r="B321" t="str">
            <v>01</v>
          </cell>
          <cell r="C321" t="str">
            <v>900</v>
          </cell>
          <cell r="D321">
            <v>903</v>
          </cell>
          <cell r="E321" t="str">
            <v>Аренда магазинов</v>
          </cell>
          <cell r="G321">
            <v>4</v>
          </cell>
          <cell r="H321" t="str">
            <v>Пом.дир. по быту</v>
          </cell>
          <cell r="J321">
            <v>13</v>
          </cell>
          <cell r="K321">
            <v>13</v>
          </cell>
          <cell r="L321">
            <v>0</v>
          </cell>
          <cell r="M321">
            <v>13</v>
          </cell>
          <cell r="N321">
            <v>13</v>
          </cell>
          <cell r="P321">
            <v>0</v>
          </cell>
          <cell r="S321" t="e">
            <v>#REF!</v>
          </cell>
          <cell r="U321">
            <v>0</v>
          </cell>
          <cell r="V321">
            <v>0</v>
          </cell>
          <cell r="W321">
            <v>0</v>
          </cell>
          <cell r="X321">
            <v>0</v>
          </cell>
          <cell r="AB321">
            <v>0</v>
          </cell>
          <cell r="AE321" t="e">
            <v>#REF!</v>
          </cell>
          <cell r="AF321">
            <v>-13</v>
          </cell>
          <cell r="AG321">
            <v>-13</v>
          </cell>
          <cell r="AH321">
            <v>0</v>
          </cell>
          <cell r="AI321">
            <v>0</v>
          </cell>
          <cell r="AJ321">
            <v>0</v>
          </cell>
          <cell r="AK321" t="str">
            <v>x</v>
          </cell>
        </row>
        <row r="322">
          <cell r="A322" t="str">
            <v>8</v>
          </cell>
          <cell r="B322" t="str">
            <v>01</v>
          </cell>
          <cell r="C322" t="str">
            <v>900</v>
          </cell>
          <cell r="D322">
            <v>903</v>
          </cell>
          <cell r="E322" t="str">
            <v>Аренда муниципальной собственности</v>
          </cell>
          <cell r="F322" t="str">
            <v>МНС</v>
          </cell>
          <cell r="G322">
            <v>4</v>
          </cell>
          <cell r="H322" t="str">
            <v>Директор по быту</v>
          </cell>
          <cell r="J322">
            <v>6</v>
          </cell>
          <cell r="K322">
            <v>6</v>
          </cell>
          <cell r="L322">
            <v>0</v>
          </cell>
          <cell r="M322">
            <v>6</v>
          </cell>
          <cell r="N322">
            <v>6</v>
          </cell>
          <cell r="P322">
            <v>0</v>
          </cell>
          <cell r="S322" t="e">
            <v>#REF!</v>
          </cell>
          <cell r="U322">
            <v>0</v>
          </cell>
          <cell r="V322">
            <v>0</v>
          </cell>
          <cell r="W322">
            <v>0</v>
          </cell>
          <cell r="X322">
            <v>0</v>
          </cell>
          <cell r="AB322">
            <v>0</v>
          </cell>
          <cell r="AE322" t="e">
            <v>#REF!</v>
          </cell>
          <cell r="AF322">
            <v>-6</v>
          </cell>
          <cell r="AG322">
            <v>-6</v>
          </cell>
          <cell r="AH322">
            <v>0</v>
          </cell>
          <cell r="AI322">
            <v>0</v>
          </cell>
          <cell r="AJ322">
            <v>0</v>
          </cell>
          <cell r="AK322" t="str">
            <v>x</v>
          </cell>
        </row>
        <row r="323">
          <cell r="A323" t="str">
            <v>8</v>
          </cell>
          <cell r="B323" t="str">
            <v>01</v>
          </cell>
          <cell r="C323" t="str">
            <v>900</v>
          </cell>
          <cell r="D323" t="str">
            <v>904</v>
          </cell>
          <cell r="E323" t="str">
            <v>Страхование ответственности по опасным произв. объектам</v>
          </cell>
          <cell r="G323">
            <v>4</v>
          </cell>
          <cell r="H323" t="str">
            <v>Пом.дир. по быту</v>
          </cell>
          <cell r="J323">
            <v>27</v>
          </cell>
          <cell r="K323">
            <v>27</v>
          </cell>
          <cell r="L323">
            <v>0</v>
          </cell>
          <cell r="M323">
            <v>0</v>
          </cell>
          <cell r="P323">
            <v>27</v>
          </cell>
          <cell r="Q323">
            <v>27</v>
          </cell>
          <cell r="S323" t="e">
            <v>#REF!</v>
          </cell>
          <cell r="U323">
            <v>0</v>
          </cell>
          <cell r="V323">
            <v>0</v>
          </cell>
          <cell r="W323">
            <v>0</v>
          </cell>
          <cell r="X323">
            <v>0</v>
          </cell>
          <cell r="AB323">
            <v>0</v>
          </cell>
          <cell r="AE323" t="e">
            <v>#REF!</v>
          </cell>
          <cell r="AF323">
            <v>-27</v>
          </cell>
          <cell r="AG323">
            <v>-27</v>
          </cell>
          <cell r="AH323">
            <v>0</v>
          </cell>
          <cell r="AI323">
            <v>0</v>
          </cell>
          <cell r="AJ323">
            <v>0</v>
          </cell>
          <cell r="AK323" t="str">
            <v>x</v>
          </cell>
        </row>
        <row r="324">
          <cell r="A324" t="str">
            <v>8</v>
          </cell>
          <cell r="B324" t="str">
            <v>01</v>
          </cell>
          <cell r="C324" t="str">
            <v>900</v>
          </cell>
          <cell r="D324" t="str">
            <v>905</v>
          </cell>
          <cell r="E324" t="str">
            <v>Сертификаты происхождения Форма-А</v>
          </cell>
          <cell r="F324" t="str">
            <v>Минэкономразвития и торговли, Киров</v>
          </cell>
          <cell r="G324">
            <v>4</v>
          </cell>
          <cell r="H324" t="str">
            <v>ОВЭС</v>
          </cell>
          <cell r="J324">
            <v>9</v>
          </cell>
          <cell r="K324">
            <v>9</v>
          </cell>
          <cell r="L324">
            <v>0</v>
          </cell>
          <cell r="M324">
            <v>9</v>
          </cell>
          <cell r="N324">
            <v>9</v>
          </cell>
          <cell r="P324">
            <v>0</v>
          </cell>
          <cell r="S324" t="e">
            <v>#REF!</v>
          </cell>
          <cell r="U324">
            <v>0</v>
          </cell>
          <cell r="V324">
            <v>0</v>
          </cell>
          <cell r="W324">
            <v>0</v>
          </cell>
          <cell r="X324">
            <v>0</v>
          </cell>
          <cell r="AB324">
            <v>0</v>
          </cell>
          <cell r="AE324" t="e">
            <v>#REF!</v>
          </cell>
          <cell r="AF324">
            <v>-9</v>
          </cell>
          <cell r="AG324">
            <v>-9</v>
          </cell>
          <cell r="AH324">
            <v>0</v>
          </cell>
          <cell r="AI324">
            <v>0</v>
          </cell>
          <cell r="AJ324">
            <v>0</v>
          </cell>
          <cell r="AK324" t="str">
            <v>x</v>
          </cell>
        </row>
        <row r="325">
          <cell r="A325" t="str">
            <v>8</v>
          </cell>
          <cell r="B325" t="str">
            <v>01</v>
          </cell>
          <cell r="C325" t="str">
            <v>900</v>
          </cell>
          <cell r="D325" t="str">
            <v>906</v>
          </cell>
          <cell r="E325" t="str">
            <v>Погашение задолженности перед там.по пост.ГТК</v>
          </cell>
          <cell r="G325">
            <v>4</v>
          </cell>
          <cell r="H325" t="str">
            <v>ОВЭС</v>
          </cell>
          <cell r="J325">
            <v>100</v>
          </cell>
          <cell r="K325">
            <v>100</v>
          </cell>
          <cell r="L325">
            <v>0</v>
          </cell>
          <cell r="M325">
            <v>0</v>
          </cell>
          <cell r="P325">
            <v>100</v>
          </cell>
          <cell r="Q325">
            <v>100</v>
          </cell>
          <cell r="S325" t="e">
            <v>#REF!</v>
          </cell>
          <cell r="U325">
            <v>0</v>
          </cell>
          <cell r="V325">
            <v>0</v>
          </cell>
          <cell r="W325">
            <v>0</v>
          </cell>
          <cell r="X325">
            <v>0</v>
          </cell>
          <cell r="AB325">
            <v>0</v>
          </cell>
          <cell r="AE325" t="e">
            <v>#REF!</v>
          </cell>
          <cell r="AF325">
            <v>-100</v>
          </cell>
          <cell r="AG325">
            <v>-100</v>
          </cell>
          <cell r="AH325">
            <v>0</v>
          </cell>
          <cell r="AI325">
            <v>0</v>
          </cell>
          <cell r="AJ325">
            <v>0</v>
          </cell>
          <cell r="AK325" t="str">
            <v>x</v>
          </cell>
        </row>
        <row r="326">
          <cell r="A326" t="str">
            <v>8</v>
          </cell>
          <cell r="B326" t="str">
            <v>01</v>
          </cell>
          <cell r="C326" t="str">
            <v>900</v>
          </cell>
          <cell r="D326" t="str">
            <v>906</v>
          </cell>
          <cell r="E326" t="str">
            <v>Таможенные сборы</v>
          </cell>
          <cell r="F326" t="str">
            <v>Кировская таможня, Киров</v>
          </cell>
          <cell r="G326">
            <v>4</v>
          </cell>
          <cell r="H326" t="str">
            <v>ОВЭС</v>
          </cell>
          <cell r="J326">
            <v>4</v>
          </cell>
          <cell r="K326">
            <v>4</v>
          </cell>
          <cell r="L326">
            <v>0</v>
          </cell>
          <cell r="M326">
            <v>4</v>
          </cell>
          <cell r="N326">
            <v>4</v>
          </cell>
          <cell r="P326">
            <v>0</v>
          </cell>
          <cell r="S326" t="e">
            <v>#REF!</v>
          </cell>
          <cell r="U326">
            <v>0</v>
          </cell>
          <cell r="V326">
            <v>0</v>
          </cell>
          <cell r="W326">
            <v>0</v>
          </cell>
          <cell r="X326">
            <v>0</v>
          </cell>
          <cell r="AB326">
            <v>0</v>
          </cell>
          <cell r="AE326" t="e">
            <v>#REF!</v>
          </cell>
          <cell r="AF326">
            <v>-4</v>
          </cell>
          <cell r="AG326">
            <v>-4</v>
          </cell>
          <cell r="AH326">
            <v>0</v>
          </cell>
          <cell r="AI326">
            <v>0</v>
          </cell>
          <cell r="AJ326">
            <v>0</v>
          </cell>
          <cell r="AK326" t="str">
            <v>x</v>
          </cell>
        </row>
        <row r="327">
          <cell r="A327" t="str">
            <v>8</v>
          </cell>
          <cell r="B327" t="str">
            <v>01</v>
          </cell>
          <cell r="C327" t="str">
            <v>900</v>
          </cell>
          <cell r="D327" t="str">
            <v>911</v>
          </cell>
          <cell r="E327" t="str">
            <v>Госпошлина</v>
          </cell>
          <cell r="G327">
            <v>4</v>
          </cell>
          <cell r="H327" t="str">
            <v>Юр.отдел</v>
          </cell>
          <cell r="J327">
            <v>150</v>
          </cell>
          <cell r="K327">
            <v>150</v>
          </cell>
          <cell r="L327">
            <v>0</v>
          </cell>
          <cell r="M327">
            <v>150</v>
          </cell>
          <cell r="N327">
            <v>150</v>
          </cell>
          <cell r="P327">
            <v>0</v>
          </cell>
          <cell r="S327" t="e">
            <v>#REF!</v>
          </cell>
          <cell r="U327">
            <v>0</v>
          </cell>
          <cell r="V327">
            <v>0</v>
          </cell>
          <cell r="W327">
            <v>0</v>
          </cell>
          <cell r="X327">
            <v>0</v>
          </cell>
          <cell r="AB327">
            <v>0</v>
          </cell>
          <cell r="AE327" t="e">
            <v>#REF!</v>
          </cell>
          <cell r="AF327">
            <v>-150</v>
          </cell>
          <cell r="AG327">
            <v>-150</v>
          </cell>
          <cell r="AH327">
            <v>0</v>
          </cell>
          <cell r="AI327">
            <v>0</v>
          </cell>
          <cell r="AJ327">
            <v>0</v>
          </cell>
          <cell r="AK327" t="str">
            <v>x</v>
          </cell>
        </row>
        <row r="328">
          <cell r="A328" t="str">
            <v>8</v>
          </cell>
          <cell r="B328" t="str">
            <v>01</v>
          </cell>
          <cell r="C328" t="str">
            <v>900</v>
          </cell>
          <cell r="D328" t="str">
            <v>999</v>
          </cell>
          <cell r="E328" t="str">
            <v>Подготовка документов по зд. УАТ</v>
          </cell>
          <cell r="F328" t="str">
            <v>МУП БТИ</v>
          </cell>
          <cell r="G328">
            <v>4</v>
          </cell>
          <cell r="H328" t="str">
            <v>Пом.дир. по быту</v>
          </cell>
          <cell r="J328">
            <v>20</v>
          </cell>
          <cell r="K328">
            <v>20</v>
          </cell>
          <cell r="L328">
            <v>0</v>
          </cell>
          <cell r="M328">
            <v>20</v>
          </cell>
          <cell r="N328">
            <v>20</v>
          </cell>
          <cell r="P328">
            <v>0</v>
          </cell>
          <cell r="S328" t="e">
            <v>#REF!</v>
          </cell>
          <cell r="U328">
            <v>0</v>
          </cell>
          <cell r="V328">
            <v>0</v>
          </cell>
          <cell r="W328">
            <v>0</v>
          </cell>
          <cell r="X328">
            <v>0</v>
          </cell>
          <cell r="AB328">
            <v>0</v>
          </cell>
          <cell r="AE328" t="e">
            <v>#REF!</v>
          </cell>
          <cell r="AF328">
            <v>-20</v>
          </cell>
          <cell r="AG328">
            <v>-20</v>
          </cell>
          <cell r="AH328">
            <v>0</v>
          </cell>
          <cell r="AI328">
            <v>0</v>
          </cell>
          <cell r="AJ328">
            <v>0</v>
          </cell>
          <cell r="AK328" t="str">
            <v>x</v>
          </cell>
        </row>
        <row r="329">
          <cell r="C329" t="str">
            <v>900 Всего</v>
          </cell>
          <cell r="E329" t="str">
            <v>Прочие расходы</v>
          </cell>
          <cell r="J329">
            <v>1044</v>
          </cell>
          <cell r="K329">
            <v>1044</v>
          </cell>
          <cell r="L329">
            <v>0</v>
          </cell>
          <cell r="M329">
            <v>917</v>
          </cell>
          <cell r="N329">
            <v>917</v>
          </cell>
          <cell r="O329">
            <v>0</v>
          </cell>
          <cell r="P329">
            <v>127</v>
          </cell>
          <cell r="Q329">
            <v>127</v>
          </cell>
          <cell r="R329">
            <v>0</v>
          </cell>
        </row>
        <row r="330">
          <cell r="B330" t="str">
            <v>01 Всего</v>
          </cell>
          <cell r="E330" t="str">
            <v>Управленческие и коммерческие расходы всего</v>
          </cell>
          <cell r="J330">
            <v>3577.3999999999996</v>
          </cell>
          <cell r="K330">
            <v>3577.3999999999996</v>
          </cell>
          <cell r="L330">
            <v>0</v>
          </cell>
          <cell r="M330">
            <v>3271.3999999999996</v>
          </cell>
          <cell r="N330">
            <v>3271.3999999999996</v>
          </cell>
          <cell r="O330">
            <v>0</v>
          </cell>
          <cell r="P330">
            <v>306</v>
          </cell>
          <cell r="Q330">
            <v>306</v>
          </cell>
          <cell r="R330">
            <v>0</v>
          </cell>
        </row>
        <row r="331">
          <cell r="A331" t="str">
            <v>8</v>
          </cell>
          <cell r="B331" t="str">
            <v>02</v>
          </cell>
          <cell r="C331" t="str">
            <v>100</v>
          </cell>
          <cell r="E331" t="str">
            <v>Закупка товаров для розничной торговли</v>
          </cell>
          <cell r="G331">
            <v>10</v>
          </cell>
          <cell r="H331" t="str">
            <v>Директор по быту</v>
          </cell>
          <cell r="J331">
            <v>1262</v>
          </cell>
          <cell r="K331">
            <v>1262</v>
          </cell>
          <cell r="L331">
            <v>0</v>
          </cell>
          <cell r="M331">
            <v>1262</v>
          </cell>
          <cell r="N331">
            <v>1262</v>
          </cell>
          <cell r="P331">
            <v>0</v>
          </cell>
          <cell r="S331" t="e">
            <v>#REF!</v>
          </cell>
          <cell r="U331">
            <v>0</v>
          </cell>
          <cell r="V331">
            <v>0</v>
          </cell>
          <cell r="W331">
            <v>0</v>
          </cell>
          <cell r="X331">
            <v>0</v>
          </cell>
          <cell r="AB331">
            <v>0</v>
          </cell>
          <cell r="AE331" t="e">
            <v>#REF!</v>
          </cell>
          <cell r="AF331">
            <v>-1262</v>
          </cell>
          <cell r="AG331">
            <v>-1262</v>
          </cell>
          <cell r="AH331">
            <v>0</v>
          </cell>
          <cell r="AI331">
            <v>0</v>
          </cell>
          <cell r="AJ331">
            <v>0</v>
          </cell>
          <cell r="AK331" t="str">
            <v>x</v>
          </cell>
        </row>
        <row r="332">
          <cell r="C332" t="str">
            <v>100 Всего</v>
          </cell>
          <cell r="E332" t="str">
            <v>Закупка товаров для розничной торговли</v>
          </cell>
          <cell r="J332">
            <v>1262</v>
          </cell>
          <cell r="K332">
            <v>1262</v>
          </cell>
          <cell r="L332">
            <v>0</v>
          </cell>
          <cell r="M332">
            <v>1262</v>
          </cell>
          <cell r="N332">
            <v>1262</v>
          </cell>
          <cell r="O332">
            <v>0</v>
          </cell>
          <cell r="P332">
            <v>0</v>
          </cell>
          <cell r="Q332">
            <v>0</v>
          </cell>
          <cell r="R332">
            <v>0</v>
          </cell>
        </row>
        <row r="333">
          <cell r="A333" t="str">
            <v>8</v>
          </cell>
          <cell r="B333" t="str">
            <v>02</v>
          </cell>
          <cell r="C333" t="str">
            <v>200</v>
          </cell>
          <cell r="E333" t="str">
            <v>Закупка товаров для цеха питания</v>
          </cell>
          <cell r="G333">
            <v>10</v>
          </cell>
          <cell r="H333" t="str">
            <v>Директор по быту</v>
          </cell>
          <cell r="J333">
            <v>1600</v>
          </cell>
          <cell r="K333">
            <v>1446</v>
          </cell>
          <cell r="L333">
            <v>154</v>
          </cell>
          <cell r="M333">
            <v>1600</v>
          </cell>
          <cell r="N333">
            <v>1446</v>
          </cell>
          <cell r="O333">
            <v>154</v>
          </cell>
          <cell r="P333">
            <v>0</v>
          </cell>
          <cell r="S333" t="e">
            <v>#REF!</v>
          </cell>
          <cell r="U333">
            <v>0</v>
          </cell>
          <cell r="V333">
            <v>0</v>
          </cell>
          <cell r="W333">
            <v>0</v>
          </cell>
          <cell r="X333">
            <v>0</v>
          </cell>
          <cell r="AB333">
            <v>0</v>
          </cell>
          <cell r="AE333" t="e">
            <v>#REF!</v>
          </cell>
          <cell r="AF333">
            <v>-1600</v>
          </cell>
          <cell r="AG333">
            <v>-1446</v>
          </cell>
          <cell r="AH333">
            <v>-154</v>
          </cell>
          <cell r="AI333">
            <v>0</v>
          </cell>
          <cell r="AJ333">
            <v>0</v>
          </cell>
          <cell r="AK333">
            <v>0</v>
          </cell>
        </row>
        <row r="334">
          <cell r="C334" t="str">
            <v>200 Всего</v>
          </cell>
          <cell r="E334" t="str">
            <v>Закупка товаров для цеха питания</v>
          </cell>
          <cell r="J334">
            <v>1600</v>
          </cell>
          <cell r="K334">
            <v>1446</v>
          </cell>
          <cell r="L334">
            <v>154</v>
          </cell>
          <cell r="M334">
            <v>1600</v>
          </cell>
          <cell r="N334">
            <v>1446</v>
          </cell>
          <cell r="O334">
            <v>154</v>
          </cell>
          <cell r="P334">
            <v>0</v>
          </cell>
          <cell r="Q334">
            <v>0</v>
          </cell>
          <cell r="R334">
            <v>0</v>
          </cell>
        </row>
        <row r="335">
          <cell r="A335" t="str">
            <v>8</v>
          </cell>
          <cell r="B335" t="str">
            <v>02</v>
          </cell>
          <cell r="C335" t="str">
            <v>900</v>
          </cell>
          <cell r="E335" t="str">
            <v>Новогодние подарки</v>
          </cell>
          <cell r="G335">
            <v>10</v>
          </cell>
          <cell r="H335" t="str">
            <v>Директор по быту</v>
          </cell>
          <cell r="J335">
            <v>300</v>
          </cell>
          <cell r="K335">
            <v>300</v>
          </cell>
          <cell r="L335">
            <v>0</v>
          </cell>
          <cell r="M335">
            <v>300</v>
          </cell>
          <cell r="N335">
            <v>300</v>
          </cell>
          <cell r="P335">
            <v>0</v>
          </cell>
          <cell r="S335" t="e">
            <v>#REF!</v>
          </cell>
          <cell r="U335">
            <v>0</v>
          </cell>
          <cell r="V335">
            <v>0</v>
          </cell>
          <cell r="W335">
            <v>0</v>
          </cell>
          <cell r="X335">
            <v>0</v>
          </cell>
          <cell r="AB335">
            <v>0</v>
          </cell>
          <cell r="AE335" t="e">
            <v>#REF!</v>
          </cell>
          <cell r="AF335">
            <v>-300</v>
          </cell>
          <cell r="AG335">
            <v>-300</v>
          </cell>
          <cell r="AH335">
            <v>0</v>
          </cell>
          <cell r="AI335">
            <v>0</v>
          </cell>
          <cell r="AJ335">
            <v>0</v>
          </cell>
          <cell r="AK335" t="str">
            <v>x</v>
          </cell>
        </row>
        <row r="336">
          <cell r="C336" t="str">
            <v>900 Всего</v>
          </cell>
          <cell r="E336" t="str">
            <v>Прочие</v>
          </cell>
          <cell r="J336">
            <v>300</v>
          </cell>
          <cell r="K336">
            <v>300</v>
          </cell>
          <cell r="L336">
            <v>0</v>
          </cell>
          <cell r="M336">
            <v>300</v>
          </cell>
          <cell r="N336">
            <v>300</v>
          </cell>
          <cell r="O336">
            <v>0</v>
          </cell>
          <cell r="P336">
            <v>0</v>
          </cell>
          <cell r="Q336">
            <v>0</v>
          </cell>
          <cell r="R336">
            <v>0</v>
          </cell>
        </row>
        <row r="337">
          <cell r="B337" t="str">
            <v>02 Всего</v>
          </cell>
          <cell r="E337" t="str">
            <v>Торговля и общепит всего</v>
          </cell>
          <cell r="J337">
            <v>3162</v>
          </cell>
          <cell r="K337">
            <v>3008</v>
          </cell>
          <cell r="L337">
            <v>154</v>
          </cell>
          <cell r="M337">
            <v>3162</v>
          </cell>
          <cell r="N337">
            <v>3008</v>
          </cell>
          <cell r="O337">
            <v>154</v>
          </cell>
          <cell r="P337">
            <v>0</v>
          </cell>
          <cell r="Q337">
            <v>0</v>
          </cell>
          <cell r="R337">
            <v>0</v>
          </cell>
        </row>
        <row r="338">
          <cell r="A338" t="str">
            <v>8</v>
          </cell>
          <cell r="B338" t="str">
            <v>03</v>
          </cell>
          <cell r="C338" t="str">
            <v>100</v>
          </cell>
          <cell r="D338">
            <v>101</v>
          </cell>
          <cell r="E338" t="str">
            <v>Оплата обязат.входных мед.осмотров при поступлении на работу,МСЧ-52</v>
          </cell>
          <cell r="F338" t="str">
            <v>МСЧ-52</v>
          </cell>
          <cell r="G338">
            <v>6</v>
          </cell>
          <cell r="H338" t="str">
            <v>Отдел кадров</v>
          </cell>
          <cell r="J338">
            <v>10</v>
          </cell>
          <cell r="K338">
            <v>10</v>
          </cell>
          <cell r="L338">
            <v>0</v>
          </cell>
          <cell r="M338">
            <v>10</v>
          </cell>
          <cell r="N338">
            <v>10</v>
          </cell>
          <cell r="P338">
            <v>0</v>
          </cell>
          <cell r="S338" t="e">
            <v>#REF!</v>
          </cell>
          <cell r="U338">
            <v>0</v>
          </cell>
          <cell r="V338">
            <v>0</v>
          </cell>
          <cell r="W338">
            <v>0</v>
          </cell>
          <cell r="X338">
            <v>0</v>
          </cell>
          <cell r="AB338">
            <v>0</v>
          </cell>
          <cell r="AE338" t="e">
            <v>#REF!</v>
          </cell>
          <cell r="AF338">
            <v>-10</v>
          </cell>
          <cell r="AG338">
            <v>-10</v>
          </cell>
          <cell r="AH338">
            <v>0</v>
          </cell>
          <cell r="AI338">
            <v>0</v>
          </cell>
          <cell r="AJ338">
            <v>0</v>
          </cell>
          <cell r="AK338" t="str">
            <v>x</v>
          </cell>
        </row>
        <row r="339">
          <cell r="A339" t="str">
            <v>8</v>
          </cell>
          <cell r="B339" t="str">
            <v>03</v>
          </cell>
          <cell r="C339" t="str">
            <v>100</v>
          </cell>
          <cell r="D339">
            <v>101</v>
          </cell>
          <cell r="E339" t="str">
            <v>Приобретение медикаментов для здравпункта</v>
          </cell>
          <cell r="G339">
            <v>6</v>
          </cell>
          <cell r="H339" t="str">
            <v>ООТ</v>
          </cell>
          <cell r="J339">
            <v>80</v>
          </cell>
          <cell r="K339">
            <v>80</v>
          </cell>
          <cell r="L339">
            <v>0</v>
          </cell>
          <cell r="M339">
            <v>80</v>
          </cell>
          <cell r="N339">
            <v>80</v>
          </cell>
          <cell r="P339">
            <v>0</v>
          </cell>
          <cell r="S339" t="e">
            <v>#REF!</v>
          </cell>
          <cell r="U339">
            <v>0</v>
          </cell>
          <cell r="V339">
            <v>0</v>
          </cell>
          <cell r="W339">
            <v>0</v>
          </cell>
          <cell r="X339">
            <v>0</v>
          </cell>
          <cell r="AB339">
            <v>0</v>
          </cell>
          <cell r="AE339" t="e">
            <v>#REF!</v>
          </cell>
          <cell r="AF339">
            <v>-80</v>
          </cell>
          <cell r="AG339">
            <v>-80</v>
          </cell>
          <cell r="AH339">
            <v>0</v>
          </cell>
          <cell r="AI339">
            <v>0</v>
          </cell>
          <cell r="AJ339">
            <v>0</v>
          </cell>
          <cell r="AK339" t="str">
            <v>x</v>
          </cell>
        </row>
        <row r="340">
          <cell r="A340" t="str">
            <v>8</v>
          </cell>
          <cell r="B340" t="str">
            <v>03</v>
          </cell>
          <cell r="C340" t="str">
            <v>100</v>
          </cell>
          <cell r="D340" t="str">
            <v>101</v>
          </cell>
          <cell r="E340" t="str">
            <v>Охрана здания наркол.отделения МСЧ-52</v>
          </cell>
          <cell r="F340" t="str">
            <v>МСЧ-52</v>
          </cell>
          <cell r="G340">
            <v>6</v>
          </cell>
          <cell r="H340" t="str">
            <v>Бухгалтерия</v>
          </cell>
          <cell r="J340">
            <v>22.8</v>
          </cell>
          <cell r="K340">
            <v>22.8</v>
          </cell>
          <cell r="L340">
            <v>0</v>
          </cell>
          <cell r="M340">
            <v>11.8</v>
          </cell>
          <cell r="N340">
            <v>11.8</v>
          </cell>
          <cell r="P340">
            <v>11</v>
          </cell>
          <cell r="Q340">
            <v>11</v>
          </cell>
          <cell r="S340" t="e">
            <v>#REF!</v>
          </cell>
          <cell r="U340">
            <v>0</v>
          </cell>
          <cell r="V340">
            <v>0</v>
          </cell>
          <cell r="W340">
            <v>0</v>
          </cell>
          <cell r="X340">
            <v>0</v>
          </cell>
          <cell r="AB340">
            <v>0</v>
          </cell>
          <cell r="AE340" t="e">
            <v>#REF!</v>
          </cell>
          <cell r="AF340">
            <v>-22.8</v>
          </cell>
          <cell r="AG340">
            <v>-22.8</v>
          </cell>
          <cell r="AH340">
            <v>0</v>
          </cell>
          <cell r="AI340">
            <v>0</v>
          </cell>
          <cell r="AJ340">
            <v>0</v>
          </cell>
          <cell r="AK340" t="str">
            <v>x</v>
          </cell>
        </row>
        <row r="341">
          <cell r="A341" t="str">
            <v>8</v>
          </cell>
          <cell r="B341" t="str">
            <v>03</v>
          </cell>
          <cell r="C341" t="str">
            <v>100</v>
          </cell>
          <cell r="D341">
            <v>101</v>
          </cell>
          <cell r="E341" t="str">
            <v>МСЧ-52 (зубопротезирование)</v>
          </cell>
          <cell r="F341" t="str">
            <v>МСЧ-52</v>
          </cell>
          <cell r="G341">
            <v>6</v>
          </cell>
          <cell r="H341" t="str">
            <v>Бухгалтерия</v>
          </cell>
          <cell r="J341">
            <v>89.9</v>
          </cell>
          <cell r="K341">
            <v>89.9</v>
          </cell>
          <cell r="L341">
            <v>0</v>
          </cell>
          <cell r="M341">
            <v>89.9</v>
          </cell>
          <cell r="N341">
            <v>89.9</v>
          </cell>
          <cell r="P341">
            <v>0</v>
          </cell>
          <cell r="S341" t="e">
            <v>#REF!</v>
          </cell>
          <cell r="U341">
            <v>0</v>
          </cell>
          <cell r="V341">
            <v>0</v>
          </cell>
          <cell r="W341">
            <v>0</v>
          </cell>
          <cell r="X341">
            <v>0</v>
          </cell>
          <cell r="AB341">
            <v>0</v>
          </cell>
          <cell r="AE341" t="e">
            <v>#REF!</v>
          </cell>
          <cell r="AF341">
            <v>-89.9</v>
          </cell>
          <cell r="AG341">
            <v>-89.9</v>
          </cell>
          <cell r="AH341">
            <v>0</v>
          </cell>
          <cell r="AI341">
            <v>0</v>
          </cell>
          <cell r="AJ341">
            <v>0</v>
          </cell>
          <cell r="AK341" t="str">
            <v>x</v>
          </cell>
        </row>
        <row r="342">
          <cell r="A342" t="str">
            <v>8</v>
          </cell>
          <cell r="B342" t="str">
            <v>03</v>
          </cell>
          <cell r="C342" t="str">
            <v>100</v>
          </cell>
          <cell r="D342">
            <v>101</v>
          </cell>
          <cell r="E342" t="str">
            <v>МСЧ-52 (обслуживание оборуд-я )</v>
          </cell>
          <cell r="F342" t="str">
            <v>"Медис"</v>
          </cell>
          <cell r="G342">
            <v>6</v>
          </cell>
          <cell r="H342" t="str">
            <v>Бухгалтерия</v>
          </cell>
          <cell r="J342">
            <v>40</v>
          </cell>
          <cell r="K342">
            <v>40</v>
          </cell>
          <cell r="L342">
            <v>0</v>
          </cell>
          <cell r="M342">
            <v>40</v>
          </cell>
          <cell r="N342">
            <v>40</v>
          </cell>
          <cell r="P342">
            <v>0</v>
          </cell>
          <cell r="S342" t="e">
            <v>#REF!</v>
          </cell>
          <cell r="U342">
            <v>0</v>
          </cell>
          <cell r="V342">
            <v>0</v>
          </cell>
          <cell r="W342">
            <v>0</v>
          </cell>
          <cell r="X342">
            <v>0</v>
          </cell>
          <cell r="AB342">
            <v>0</v>
          </cell>
          <cell r="AE342" t="e">
            <v>#REF!</v>
          </cell>
          <cell r="AF342">
            <v>-40</v>
          </cell>
          <cell r="AG342">
            <v>-40</v>
          </cell>
          <cell r="AH342">
            <v>0</v>
          </cell>
          <cell r="AI342">
            <v>0</v>
          </cell>
          <cell r="AJ342">
            <v>0</v>
          </cell>
          <cell r="AK342" t="str">
            <v>x</v>
          </cell>
        </row>
        <row r="343">
          <cell r="A343" t="str">
            <v>8</v>
          </cell>
          <cell r="B343" t="str">
            <v>03</v>
          </cell>
          <cell r="C343" t="str">
            <v>100</v>
          </cell>
          <cell r="D343">
            <v>101</v>
          </cell>
          <cell r="E343" t="str">
            <v>МСЧ-52 (содержание здравпунктов)</v>
          </cell>
          <cell r="F343" t="str">
            <v>МСЧ-52</v>
          </cell>
          <cell r="G343">
            <v>6</v>
          </cell>
          <cell r="H343" t="str">
            <v>Бухгалтерия</v>
          </cell>
          <cell r="J343">
            <v>70.5</v>
          </cell>
          <cell r="K343">
            <v>70.5</v>
          </cell>
          <cell r="L343">
            <v>0</v>
          </cell>
          <cell r="M343">
            <v>70.5</v>
          </cell>
          <cell r="N343">
            <v>70.5</v>
          </cell>
          <cell r="P343">
            <v>0</v>
          </cell>
          <cell r="S343" t="e">
            <v>#REF!</v>
          </cell>
          <cell r="U343">
            <v>0</v>
          </cell>
          <cell r="V343">
            <v>0</v>
          </cell>
          <cell r="W343">
            <v>0</v>
          </cell>
          <cell r="X343">
            <v>0</v>
          </cell>
          <cell r="AB343">
            <v>0</v>
          </cell>
          <cell r="AE343" t="e">
            <v>#REF!</v>
          </cell>
          <cell r="AF343">
            <v>-70.5</v>
          </cell>
          <cell r="AG343">
            <v>-70.5</v>
          </cell>
          <cell r="AH343">
            <v>0</v>
          </cell>
          <cell r="AI343">
            <v>0</v>
          </cell>
          <cell r="AJ343">
            <v>0</v>
          </cell>
          <cell r="AK343" t="str">
            <v>x</v>
          </cell>
        </row>
        <row r="344">
          <cell r="A344" t="str">
            <v>8</v>
          </cell>
          <cell r="B344" t="str">
            <v>03</v>
          </cell>
          <cell r="C344" t="str">
            <v>100</v>
          </cell>
          <cell r="D344">
            <v>101</v>
          </cell>
          <cell r="E344" t="str">
            <v>Мед.осмотры входной и декретированной части работников</v>
          </cell>
          <cell r="F344" t="str">
            <v>МСЧ-52</v>
          </cell>
          <cell r="G344">
            <v>6</v>
          </cell>
          <cell r="H344" t="str">
            <v>Бухгалтерия</v>
          </cell>
          <cell r="J344">
            <v>70.599999999999994</v>
          </cell>
          <cell r="K344">
            <v>70.599999999999994</v>
          </cell>
          <cell r="L344">
            <v>0</v>
          </cell>
          <cell r="M344">
            <v>44.6</v>
          </cell>
          <cell r="N344">
            <v>44.6</v>
          </cell>
          <cell r="P344">
            <v>26</v>
          </cell>
          <cell r="Q344">
            <v>26</v>
          </cell>
          <cell r="S344" t="e">
            <v>#REF!</v>
          </cell>
          <cell r="U344">
            <v>0</v>
          </cell>
          <cell r="V344">
            <v>0</v>
          </cell>
          <cell r="W344">
            <v>0</v>
          </cell>
          <cell r="X344">
            <v>0</v>
          </cell>
          <cell r="AB344">
            <v>0</v>
          </cell>
          <cell r="AE344" t="e">
            <v>#REF!</v>
          </cell>
          <cell r="AF344">
            <v>-70.599999999999994</v>
          </cell>
          <cell r="AG344">
            <v>-70.599999999999994</v>
          </cell>
          <cell r="AH344">
            <v>0</v>
          </cell>
          <cell r="AI344">
            <v>0</v>
          </cell>
          <cell r="AJ344">
            <v>0</v>
          </cell>
          <cell r="AK344" t="str">
            <v>x</v>
          </cell>
        </row>
        <row r="345">
          <cell r="A345" t="str">
            <v>8</v>
          </cell>
          <cell r="B345" t="str">
            <v>03</v>
          </cell>
          <cell r="C345" t="str">
            <v>100</v>
          </cell>
          <cell r="D345" t="str">
            <v>104</v>
          </cell>
          <cell r="E345" t="str">
            <v>Ремонт моноблока АВС-200 в столовой профилактория</v>
          </cell>
          <cell r="F345" t="str">
            <v>ОАО "Киров-торгтехника</v>
          </cell>
          <cell r="G345">
            <v>6</v>
          </cell>
          <cell r="H345" t="str">
            <v>Пом.дир. по быту</v>
          </cell>
          <cell r="J345">
            <v>1.2</v>
          </cell>
          <cell r="K345">
            <v>1.2</v>
          </cell>
          <cell r="L345">
            <v>0</v>
          </cell>
          <cell r="M345">
            <v>0</v>
          </cell>
          <cell r="P345">
            <v>1.2</v>
          </cell>
          <cell r="Q345">
            <v>1.2</v>
          </cell>
          <cell r="S345" t="e">
            <v>#REF!</v>
          </cell>
          <cell r="U345">
            <v>0</v>
          </cell>
          <cell r="V345">
            <v>0</v>
          </cell>
          <cell r="W345">
            <v>0</v>
          </cell>
          <cell r="X345">
            <v>0</v>
          </cell>
          <cell r="AB345">
            <v>0</v>
          </cell>
          <cell r="AE345" t="e">
            <v>#REF!</v>
          </cell>
          <cell r="AF345">
            <v>-1.2</v>
          </cell>
          <cell r="AG345">
            <v>-1.2</v>
          </cell>
          <cell r="AH345">
            <v>0</v>
          </cell>
          <cell r="AI345">
            <v>0</v>
          </cell>
          <cell r="AJ345">
            <v>0</v>
          </cell>
          <cell r="AK345" t="str">
            <v>x</v>
          </cell>
        </row>
        <row r="346">
          <cell r="A346" t="str">
            <v>8</v>
          </cell>
          <cell r="B346" t="str">
            <v>03</v>
          </cell>
          <cell r="C346" t="str">
            <v>100</v>
          </cell>
          <cell r="D346" t="str">
            <v>104</v>
          </cell>
          <cell r="E346" t="str">
            <v>Анализ проб воды в  бассейне профилактория</v>
          </cell>
          <cell r="F346" t="str">
            <v>ЦГСЭН №52</v>
          </cell>
          <cell r="G346">
            <v>6</v>
          </cell>
          <cell r="H346" t="str">
            <v>Пом.дир. по быту</v>
          </cell>
          <cell r="J346">
            <v>5</v>
          </cell>
          <cell r="K346">
            <v>5</v>
          </cell>
          <cell r="L346">
            <v>0</v>
          </cell>
          <cell r="M346">
            <v>0</v>
          </cell>
          <cell r="P346">
            <v>5</v>
          </cell>
          <cell r="Q346">
            <v>5</v>
          </cell>
          <cell r="S346" t="e">
            <v>#REF!</v>
          </cell>
          <cell r="U346">
            <v>0</v>
          </cell>
          <cell r="V346">
            <v>0</v>
          </cell>
          <cell r="W346">
            <v>0</v>
          </cell>
          <cell r="X346">
            <v>0</v>
          </cell>
          <cell r="AB346">
            <v>0</v>
          </cell>
          <cell r="AE346" t="e">
            <v>#REF!</v>
          </cell>
          <cell r="AF346">
            <v>-5</v>
          </cell>
          <cell r="AG346">
            <v>-5</v>
          </cell>
          <cell r="AH346">
            <v>0</v>
          </cell>
          <cell r="AI346">
            <v>0</v>
          </cell>
          <cell r="AJ346">
            <v>0</v>
          </cell>
          <cell r="AK346" t="str">
            <v>x</v>
          </cell>
        </row>
        <row r="347">
          <cell r="A347" t="str">
            <v>8</v>
          </cell>
          <cell r="B347" t="str">
            <v>03</v>
          </cell>
          <cell r="C347" t="str">
            <v>100</v>
          </cell>
          <cell r="D347" t="str">
            <v>104</v>
          </cell>
          <cell r="E347" t="str">
            <v>Определение колифагов в воде с обогащением</v>
          </cell>
          <cell r="F347" t="str">
            <v>ЦГСЭН №52</v>
          </cell>
          <cell r="G347">
            <v>6</v>
          </cell>
          <cell r="H347" t="str">
            <v>Пом.дир. по быту</v>
          </cell>
          <cell r="J347">
            <v>3</v>
          </cell>
          <cell r="K347">
            <v>3</v>
          </cell>
          <cell r="L347">
            <v>0</v>
          </cell>
          <cell r="M347">
            <v>0</v>
          </cell>
          <cell r="P347">
            <v>3</v>
          </cell>
          <cell r="Q347">
            <v>3</v>
          </cell>
          <cell r="S347" t="e">
            <v>#REF!</v>
          </cell>
          <cell r="U347">
            <v>0</v>
          </cell>
          <cell r="V347">
            <v>0</v>
          </cell>
          <cell r="W347">
            <v>0</v>
          </cell>
          <cell r="X347">
            <v>0</v>
          </cell>
          <cell r="AB347">
            <v>0</v>
          </cell>
          <cell r="AE347" t="e">
            <v>#REF!</v>
          </cell>
          <cell r="AF347">
            <v>-3</v>
          </cell>
          <cell r="AG347">
            <v>-3</v>
          </cell>
          <cell r="AH347">
            <v>0</v>
          </cell>
          <cell r="AI347">
            <v>0</v>
          </cell>
          <cell r="AJ347">
            <v>0</v>
          </cell>
          <cell r="AK347" t="str">
            <v>x</v>
          </cell>
        </row>
        <row r="348">
          <cell r="A348" t="str">
            <v>8</v>
          </cell>
          <cell r="B348" t="str">
            <v>03</v>
          </cell>
          <cell r="C348" t="str">
            <v>100</v>
          </cell>
          <cell r="D348" t="str">
            <v>104</v>
          </cell>
          <cell r="E348" t="str">
            <v>Профилакторий (зарплата с начислениями, транзит)</v>
          </cell>
          <cell r="G348">
            <v>6</v>
          </cell>
          <cell r="H348" t="str">
            <v>Пом.дир. по быту</v>
          </cell>
          <cell r="J348">
            <v>46.8</v>
          </cell>
          <cell r="K348">
            <v>46.8</v>
          </cell>
          <cell r="L348">
            <v>0</v>
          </cell>
          <cell r="M348">
            <v>46.8</v>
          </cell>
          <cell r="N348">
            <v>46.8</v>
          </cell>
          <cell r="P348">
            <v>0</v>
          </cell>
          <cell r="S348" t="e">
            <v>#REF!</v>
          </cell>
          <cell r="U348">
            <v>0</v>
          </cell>
          <cell r="V348">
            <v>0</v>
          </cell>
          <cell r="W348">
            <v>0</v>
          </cell>
          <cell r="X348">
            <v>0</v>
          </cell>
          <cell r="AB348">
            <v>0</v>
          </cell>
          <cell r="AE348" t="e">
            <v>#REF!</v>
          </cell>
          <cell r="AF348">
            <v>-46.8</v>
          </cell>
          <cell r="AG348">
            <v>-46.8</v>
          </cell>
          <cell r="AH348">
            <v>0</v>
          </cell>
          <cell r="AI348">
            <v>0</v>
          </cell>
          <cell r="AJ348">
            <v>0</v>
          </cell>
          <cell r="AK348" t="str">
            <v>x</v>
          </cell>
        </row>
        <row r="349">
          <cell r="A349" t="str">
            <v>8</v>
          </cell>
          <cell r="B349" t="str">
            <v>03</v>
          </cell>
          <cell r="C349" t="str">
            <v>100</v>
          </cell>
          <cell r="D349" t="str">
            <v>104</v>
          </cell>
          <cell r="E349" t="str">
            <v>Профилакторий (культобслуживание, транзит)</v>
          </cell>
          <cell r="G349">
            <v>6</v>
          </cell>
          <cell r="H349" t="str">
            <v>Пом.дир. по быту</v>
          </cell>
          <cell r="J349">
            <v>8.1</v>
          </cell>
          <cell r="K349">
            <v>8.1</v>
          </cell>
          <cell r="L349">
            <v>0</v>
          </cell>
          <cell r="M349">
            <v>8.1</v>
          </cell>
          <cell r="N349">
            <v>8.1</v>
          </cell>
          <cell r="P349">
            <v>0</v>
          </cell>
          <cell r="S349" t="e">
            <v>#REF!</v>
          </cell>
          <cell r="U349">
            <v>0</v>
          </cell>
          <cell r="V349">
            <v>0</v>
          </cell>
          <cell r="W349">
            <v>0</v>
          </cell>
          <cell r="X349">
            <v>0</v>
          </cell>
          <cell r="AB349">
            <v>0</v>
          </cell>
          <cell r="AE349" t="e">
            <v>#REF!</v>
          </cell>
          <cell r="AF349">
            <v>-8.1</v>
          </cell>
          <cell r="AG349">
            <v>-8.1</v>
          </cell>
          <cell r="AH349">
            <v>0</v>
          </cell>
          <cell r="AI349">
            <v>0</v>
          </cell>
          <cell r="AJ349">
            <v>0</v>
          </cell>
          <cell r="AK349" t="str">
            <v>x</v>
          </cell>
        </row>
        <row r="350">
          <cell r="A350" t="str">
            <v>8</v>
          </cell>
          <cell r="B350" t="str">
            <v>03</v>
          </cell>
          <cell r="C350" t="str">
            <v>100</v>
          </cell>
          <cell r="D350" t="str">
            <v>104</v>
          </cell>
          <cell r="E350" t="str">
            <v>Профилакторий (лечение и медикаменты, транзит)</v>
          </cell>
          <cell r="G350">
            <v>6</v>
          </cell>
          <cell r="H350" t="str">
            <v>Пом.дир. по быту</v>
          </cell>
          <cell r="J350">
            <v>37</v>
          </cell>
          <cell r="K350">
            <v>37</v>
          </cell>
          <cell r="L350">
            <v>0</v>
          </cell>
          <cell r="M350">
            <v>37</v>
          </cell>
          <cell r="N350">
            <v>37</v>
          </cell>
          <cell r="P350">
            <v>0</v>
          </cell>
          <cell r="S350" t="e">
            <v>#REF!</v>
          </cell>
          <cell r="U350">
            <v>0</v>
          </cell>
          <cell r="V350">
            <v>0</v>
          </cell>
          <cell r="W350">
            <v>0</v>
          </cell>
          <cell r="X350">
            <v>0</v>
          </cell>
          <cell r="AB350">
            <v>0</v>
          </cell>
          <cell r="AE350" t="e">
            <v>#REF!</v>
          </cell>
          <cell r="AF350">
            <v>-37</v>
          </cell>
          <cell r="AG350">
            <v>-37</v>
          </cell>
          <cell r="AH350">
            <v>0</v>
          </cell>
          <cell r="AI350">
            <v>0</v>
          </cell>
          <cell r="AJ350">
            <v>0</v>
          </cell>
          <cell r="AK350" t="str">
            <v>x</v>
          </cell>
        </row>
        <row r="351">
          <cell r="A351" t="str">
            <v>8</v>
          </cell>
          <cell r="B351" t="str">
            <v>03</v>
          </cell>
          <cell r="C351" t="str">
            <v>100</v>
          </cell>
          <cell r="D351" t="str">
            <v>104</v>
          </cell>
          <cell r="E351" t="str">
            <v>Муз.аппаратура для профилактория</v>
          </cell>
          <cell r="F351" t="str">
            <v>Имлайтшоутехника</v>
          </cell>
          <cell r="G351">
            <v>6</v>
          </cell>
          <cell r="H351" t="str">
            <v>Бухгалтерия</v>
          </cell>
          <cell r="J351">
            <v>0</v>
          </cell>
          <cell r="K351">
            <v>0</v>
          </cell>
          <cell r="L351">
            <v>0</v>
          </cell>
          <cell r="M351">
            <v>0</v>
          </cell>
          <cell r="P351">
            <v>0</v>
          </cell>
          <cell r="S351" t="e">
            <v>#REF!</v>
          </cell>
          <cell r="U351">
            <v>0</v>
          </cell>
          <cell r="V351">
            <v>0</v>
          </cell>
          <cell r="W351">
            <v>0</v>
          </cell>
          <cell r="X351">
            <v>0</v>
          </cell>
          <cell r="AB351">
            <v>0</v>
          </cell>
          <cell r="AE351" t="e">
            <v>#REF!</v>
          </cell>
          <cell r="AF351">
            <v>0</v>
          </cell>
          <cell r="AG351">
            <v>0</v>
          </cell>
          <cell r="AH351">
            <v>0</v>
          </cell>
          <cell r="AI351" t="str">
            <v>x</v>
          </cell>
          <cell r="AJ351" t="str">
            <v>x</v>
          </cell>
          <cell r="AK351" t="str">
            <v>x</v>
          </cell>
        </row>
        <row r="352">
          <cell r="A352" t="str">
            <v>8</v>
          </cell>
          <cell r="B352" t="str">
            <v>03</v>
          </cell>
          <cell r="C352" t="str">
            <v>100</v>
          </cell>
          <cell r="D352">
            <v>105</v>
          </cell>
          <cell r="E352" t="str">
            <v xml:space="preserve">Библ. обслуж. в дет. озд. лагере </v>
          </cell>
          <cell r="F352" t="str">
            <v>МУ культ. ГЦБС</v>
          </cell>
          <cell r="G352">
            <v>6</v>
          </cell>
          <cell r="H352" t="str">
            <v>Бухгалтерия</v>
          </cell>
          <cell r="J352">
            <v>1.5</v>
          </cell>
          <cell r="K352">
            <v>1.5</v>
          </cell>
          <cell r="L352">
            <v>0</v>
          </cell>
          <cell r="M352">
            <v>1.5</v>
          </cell>
          <cell r="N352">
            <v>1.5</v>
          </cell>
          <cell r="P352">
            <v>0</v>
          </cell>
          <cell r="S352" t="e">
            <v>#REF!</v>
          </cell>
          <cell r="U352">
            <v>0</v>
          </cell>
          <cell r="V352">
            <v>0</v>
          </cell>
          <cell r="W352">
            <v>0</v>
          </cell>
          <cell r="X352">
            <v>0</v>
          </cell>
          <cell r="AB352">
            <v>0</v>
          </cell>
          <cell r="AE352" t="e">
            <v>#REF!</v>
          </cell>
          <cell r="AF352">
            <v>-1.5</v>
          </cell>
          <cell r="AG352">
            <v>-1.5</v>
          </cell>
          <cell r="AH352">
            <v>0</v>
          </cell>
          <cell r="AI352">
            <v>0</v>
          </cell>
          <cell r="AJ352">
            <v>0</v>
          </cell>
          <cell r="AK352" t="str">
            <v>x</v>
          </cell>
        </row>
        <row r="353">
          <cell r="A353" t="str">
            <v>8</v>
          </cell>
          <cell r="B353" t="str">
            <v>03</v>
          </cell>
          <cell r="C353" t="str">
            <v>100</v>
          </cell>
          <cell r="D353">
            <v>106</v>
          </cell>
          <cell r="E353" t="str">
            <v>Анализ проб воды в плавательном бассейне ДС "Олимпия"</v>
          </cell>
          <cell r="F353" t="str">
            <v>ЦГСЭН №52</v>
          </cell>
          <cell r="G353">
            <v>6</v>
          </cell>
          <cell r="H353" t="str">
            <v>Пом.дир. по быту</v>
          </cell>
          <cell r="J353">
            <v>1</v>
          </cell>
          <cell r="K353">
            <v>1</v>
          </cell>
          <cell r="L353">
            <v>0</v>
          </cell>
          <cell r="M353">
            <v>0</v>
          </cell>
          <cell r="P353">
            <v>1</v>
          </cell>
          <cell r="Q353">
            <v>1</v>
          </cell>
          <cell r="S353" t="e">
            <v>#REF!</v>
          </cell>
          <cell r="U353">
            <v>0</v>
          </cell>
          <cell r="V353">
            <v>0</v>
          </cell>
          <cell r="W353">
            <v>0</v>
          </cell>
          <cell r="X353">
            <v>0</v>
          </cell>
          <cell r="AB353">
            <v>0</v>
          </cell>
          <cell r="AE353" t="e">
            <v>#REF!</v>
          </cell>
          <cell r="AF353">
            <v>-1</v>
          </cell>
          <cell r="AG353">
            <v>-1</v>
          </cell>
          <cell r="AH353">
            <v>0</v>
          </cell>
          <cell r="AI353">
            <v>0</v>
          </cell>
          <cell r="AJ353">
            <v>0</v>
          </cell>
          <cell r="AK353" t="str">
            <v>x</v>
          </cell>
        </row>
        <row r="354">
          <cell r="A354" t="str">
            <v>8</v>
          </cell>
          <cell r="B354" t="str">
            <v>03</v>
          </cell>
          <cell r="C354" t="str">
            <v>100</v>
          </cell>
          <cell r="D354">
            <v>106</v>
          </cell>
          <cell r="E354" t="str">
            <v>Зарплата тренерского состава Ск"Олимпия"</v>
          </cell>
          <cell r="G354">
            <v>6</v>
          </cell>
          <cell r="H354" t="str">
            <v>Пом.дир. по быту</v>
          </cell>
          <cell r="J354">
            <v>51.1</v>
          </cell>
          <cell r="K354">
            <v>51.1</v>
          </cell>
          <cell r="L354">
            <v>0</v>
          </cell>
          <cell r="M354">
            <v>51.1</v>
          </cell>
          <cell r="N354">
            <v>51.1</v>
          </cell>
          <cell r="P354">
            <v>0</v>
          </cell>
          <cell r="S354" t="e">
            <v>#REF!</v>
          </cell>
          <cell r="U354">
            <v>0</v>
          </cell>
          <cell r="V354">
            <v>0</v>
          </cell>
          <cell r="W354">
            <v>0</v>
          </cell>
          <cell r="X354">
            <v>0</v>
          </cell>
          <cell r="AB354">
            <v>0</v>
          </cell>
          <cell r="AE354" t="e">
            <v>#REF!</v>
          </cell>
          <cell r="AF354">
            <v>-51.1</v>
          </cell>
          <cell r="AG354">
            <v>-51.1</v>
          </cell>
          <cell r="AH354">
            <v>0</v>
          </cell>
          <cell r="AI354">
            <v>0</v>
          </cell>
          <cell r="AJ354">
            <v>0</v>
          </cell>
          <cell r="AK354" t="str">
            <v>x</v>
          </cell>
        </row>
        <row r="355">
          <cell r="A355" t="str">
            <v>8</v>
          </cell>
          <cell r="B355" t="str">
            <v>03</v>
          </cell>
          <cell r="C355" t="str">
            <v>100</v>
          </cell>
          <cell r="D355">
            <v>106</v>
          </cell>
          <cell r="E355" t="str">
            <v>Финансовая помощь Ск"Олимпия"</v>
          </cell>
          <cell r="G355">
            <v>6</v>
          </cell>
          <cell r="H355" t="str">
            <v>Пом.дир. по быту</v>
          </cell>
          <cell r="J355">
            <v>75</v>
          </cell>
          <cell r="K355">
            <v>75</v>
          </cell>
          <cell r="L355">
            <v>0</v>
          </cell>
          <cell r="M355">
            <v>75</v>
          </cell>
          <cell r="N355">
            <v>75</v>
          </cell>
          <cell r="P355">
            <v>0</v>
          </cell>
          <cell r="S355" t="e">
            <v>#REF!</v>
          </cell>
          <cell r="U355">
            <v>0</v>
          </cell>
          <cell r="V355">
            <v>0</v>
          </cell>
          <cell r="W355">
            <v>0</v>
          </cell>
          <cell r="X355">
            <v>0</v>
          </cell>
          <cell r="AB355">
            <v>0</v>
          </cell>
          <cell r="AE355" t="e">
            <v>#REF!</v>
          </cell>
          <cell r="AF355">
            <v>-75</v>
          </cell>
          <cell r="AG355">
            <v>-75</v>
          </cell>
          <cell r="AH355">
            <v>0</v>
          </cell>
          <cell r="AI355">
            <v>0</v>
          </cell>
          <cell r="AJ355">
            <v>0</v>
          </cell>
          <cell r="AK355" t="str">
            <v>x</v>
          </cell>
        </row>
        <row r="356">
          <cell r="A356" t="str">
            <v>8</v>
          </cell>
          <cell r="B356" t="str">
            <v>03</v>
          </cell>
          <cell r="C356" t="str">
            <v>100</v>
          </cell>
          <cell r="D356">
            <v>106</v>
          </cell>
          <cell r="E356" t="str">
            <v>Установка теплосчётчика в ДС"Олимпия"</v>
          </cell>
          <cell r="F356" t="str">
            <v>Энергиясервис</v>
          </cell>
          <cell r="G356">
            <v>6</v>
          </cell>
          <cell r="H356" t="str">
            <v>Пом.дир. по быту</v>
          </cell>
          <cell r="J356">
            <v>20</v>
          </cell>
          <cell r="K356">
            <v>20</v>
          </cell>
          <cell r="L356">
            <v>0</v>
          </cell>
          <cell r="M356">
            <v>20</v>
          </cell>
          <cell r="N356">
            <v>20</v>
          </cell>
          <cell r="P356">
            <v>0</v>
          </cell>
          <cell r="S356" t="e">
            <v>#REF!</v>
          </cell>
          <cell r="U356">
            <v>0</v>
          </cell>
          <cell r="V356">
            <v>0</v>
          </cell>
          <cell r="W356">
            <v>0</v>
          </cell>
          <cell r="X356">
            <v>0</v>
          </cell>
          <cell r="AB356">
            <v>0</v>
          </cell>
          <cell r="AE356" t="e">
            <v>#REF!</v>
          </cell>
          <cell r="AF356">
            <v>-20</v>
          </cell>
          <cell r="AG356">
            <v>-20</v>
          </cell>
          <cell r="AH356">
            <v>0</v>
          </cell>
          <cell r="AI356">
            <v>0</v>
          </cell>
          <cell r="AJ356">
            <v>0</v>
          </cell>
          <cell r="AK356" t="str">
            <v>x</v>
          </cell>
        </row>
        <row r="357">
          <cell r="A357" t="str">
            <v>8</v>
          </cell>
          <cell r="B357" t="str">
            <v>03</v>
          </cell>
          <cell r="C357" t="str">
            <v>100</v>
          </cell>
          <cell r="D357" t="str">
            <v>108</v>
          </cell>
          <cell r="E357" t="str">
            <v>Затраты на колледж</v>
          </cell>
          <cell r="F357" t="str">
            <v xml:space="preserve">Филиал МОПК </v>
          </cell>
          <cell r="G357">
            <v>6</v>
          </cell>
          <cell r="H357" t="str">
            <v>ОПК</v>
          </cell>
          <cell r="J357">
            <v>24</v>
          </cell>
          <cell r="K357">
            <v>24</v>
          </cell>
          <cell r="L357">
            <v>0</v>
          </cell>
          <cell r="M357">
            <v>24</v>
          </cell>
          <cell r="N357">
            <v>24</v>
          </cell>
          <cell r="P357">
            <v>0</v>
          </cell>
          <cell r="S357" t="e">
            <v>#REF!</v>
          </cell>
          <cell r="U357">
            <v>0</v>
          </cell>
          <cell r="V357">
            <v>0</v>
          </cell>
          <cell r="W357">
            <v>0</v>
          </cell>
          <cell r="X357">
            <v>0</v>
          </cell>
          <cell r="AB357">
            <v>0</v>
          </cell>
          <cell r="AE357" t="e">
            <v>#REF!</v>
          </cell>
          <cell r="AF357">
            <v>-24</v>
          </cell>
          <cell r="AG357">
            <v>-24</v>
          </cell>
          <cell r="AH357">
            <v>0</v>
          </cell>
          <cell r="AI357">
            <v>0</v>
          </cell>
          <cell r="AJ357">
            <v>0</v>
          </cell>
          <cell r="AK357" t="str">
            <v>x</v>
          </cell>
        </row>
        <row r="358">
          <cell r="A358" t="str">
            <v>8</v>
          </cell>
          <cell r="B358" t="str">
            <v>03</v>
          </cell>
          <cell r="C358" t="str">
            <v>100</v>
          </cell>
          <cell r="D358">
            <v>199</v>
          </cell>
          <cell r="E358" t="str">
            <v>Приобретение патронов для ДОСААФ</v>
          </cell>
          <cell r="G358">
            <v>6</v>
          </cell>
          <cell r="H358" t="str">
            <v>Бухгалтерия</v>
          </cell>
          <cell r="J358">
            <v>20</v>
          </cell>
          <cell r="K358">
            <v>20</v>
          </cell>
          <cell r="L358">
            <v>0</v>
          </cell>
          <cell r="M358">
            <v>20</v>
          </cell>
          <cell r="N358">
            <v>20</v>
          </cell>
          <cell r="P358">
            <v>0</v>
          </cell>
          <cell r="S358" t="e">
            <v>#REF!</v>
          </cell>
          <cell r="U358">
            <v>0</v>
          </cell>
          <cell r="V358">
            <v>0</v>
          </cell>
          <cell r="W358">
            <v>0</v>
          </cell>
          <cell r="X358">
            <v>0</v>
          </cell>
          <cell r="AB358">
            <v>0</v>
          </cell>
          <cell r="AE358" t="e">
            <v>#REF!</v>
          </cell>
          <cell r="AF358">
            <v>-20</v>
          </cell>
          <cell r="AG358">
            <v>-20</v>
          </cell>
          <cell r="AH358">
            <v>0</v>
          </cell>
          <cell r="AI358">
            <v>0</v>
          </cell>
          <cell r="AJ358">
            <v>0</v>
          </cell>
          <cell r="AK358" t="str">
            <v>x</v>
          </cell>
        </row>
        <row r="359">
          <cell r="C359" t="str">
            <v>100 Всего</v>
          </cell>
          <cell r="E359" t="str">
            <v>Затраты на здравоохранение,спорт,образование</v>
          </cell>
          <cell r="J359">
            <v>677.5</v>
          </cell>
          <cell r="K359">
            <v>677.5</v>
          </cell>
          <cell r="L359">
            <v>0</v>
          </cell>
          <cell r="M359">
            <v>630.30000000000007</v>
          </cell>
          <cell r="N359">
            <v>630.30000000000007</v>
          </cell>
          <cell r="O359">
            <v>0</v>
          </cell>
          <cell r="P359">
            <v>47.2</v>
          </cell>
          <cell r="Q359">
            <v>47.2</v>
          </cell>
          <cell r="R359">
            <v>0</v>
          </cell>
        </row>
        <row r="360">
          <cell r="A360" t="str">
            <v>8</v>
          </cell>
          <cell r="B360" t="str">
            <v>03</v>
          </cell>
          <cell r="C360" t="str">
            <v>200</v>
          </cell>
          <cell r="D360">
            <v>201</v>
          </cell>
          <cell r="E360" t="str">
            <v>Содержание и обслуживание квартир</v>
          </cell>
          <cell r="G360">
            <v>6</v>
          </cell>
          <cell r="H360" t="str">
            <v>Пом.дир. по быту</v>
          </cell>
          <cell r="J360">
            <v>25.8</v>
          </cell>
          <cell r="K360">
            <v>25.8</v>
          </cell>
          <cell r="L360">
            <v>0</v>
          </cell>
          <cell r="M360">
            <v>25.8</v>
          </cell>
          <cell r="N360">
            <v>25.8</v>
          </cell>
          <cell r="P360">
            <v>0</v>
          </cell>
          <cell r="S360" t="e">
            <v>#REF!</v>
          </cell>
          <cell r="U360">
            <v>0</v>
          </cell>
          <cell r="V360">
            <v>0</v>
          </cell>
          <cell r="W360">
            <v>0</v>
          </cell>
          <cell r="X360">
            <v>0</v>
          </cell>
          <cell r="AB360">
            <v>0</v>
          </cell>
          <cell r="AE360" t="e">
            <v>#REF!</v>
          </cell>
          <cell r="AF360">
            <v>-25.8</v>
          </cell>
          <cell r="AG360">
            <v>-25.8</v>
          </cell>
          <cell r="AH360">
            <v>0</v>
          </cell>
          <cell r="AI360">
            <v>0</v>
          </cell>
          <cell r="AJ360">
            <v>0</v>
          </cell>
          <cell r="AK360" t="str">
            <v>x</v>
          </cell>
        </row>
        <row r="361">
          <cell r="A361" t="str">
            <v>8</v>
          </cell>
          <cell r="B361" t="str">
            <v>03</v>
          </cell>
          <cell r="C361" t="str">
            <v>200</v>
          </cell>
          <cell r="D361">
            <v>201</v>
          </cell>
          <cell r="E361" t="str">
            <v>Обслуживание ср-в пожар.сигнал-ции по общежитиям</v>
          </cell>
          <cell r="F361" t="str">
            <v>Спецавтоматика</v>
          </cell>
          <cell r="G361">
            <v>6</v>
          </cell>
          <cell r="H361" t="str">
            <v>Пом.дир. по быту</v>
          </cell>
          <cell r="J361">
            <v>50</v>
          </cell>
          <cell r="K361">
            <v>50</v>
          </cell>
          <cell r="L361">
            <v>0</v>
          </cell>
          <cell r="M361">
            <v>50</v>
          </cell>
          <cell r="N361">
            <v>50</v>
          </cell>
          <cell r="P361">
            <v>0</v>
          </cell>
          <cell r="S361" t="e">
            <v>#REF!</v>
          </cell>
          <cell r="U361">
            <v>0</v>
          </cell>
          <cell r="V361">
            <v>0</v>
          </cell>
          <cell r="W361">
            <v>0</v>
          </cell>
          <cell r="X361">
            <v>0</v>
          </cell>
          <cell r="AB361">
            <v>0</v>
          </cell>
          <cell r="AE361" t="e">
            <v>#REF!</v>
          </cell>
          <cell r="AF361">
            <v>-50</v>
          </cell>
          <cell r="AG361">
            <v>-50</v>
          </cell>
          <cell r="AH361">
            <v>0</v>
          </cell>
          <cell r="AI361">
            <v>0</v>
          </cell>
          <cell r="AJ361">
            <v>0</v>
          </cell>
          <cell r="AK361" t="str">
            <v>x</v>
          </cell>
        </row>
        <row r="362">
          <cell r="A362" t="str">
            <v>8</v>
          </cell>
          <cell r="B362" t="str">
            <v>03</v>
          </cell>
          <cell r="C362" t="str">
            <v>200</v>
          </cell>
          <cell r="D362">
            <v>201</v>
          </cell>
          <cell r="E362" t="str">
            <v>Приготовление хлор.извести для общежит.</v>
          </cell>
          <cell r="F362" t="str">
            <v>МСЧ-52</v>
          </cell>
          <cell r="G362">
            <v>6</v>
          </cell>
          <cell r="H362" t="str">
            <v>Пом.дир. по быту</v>
          </cell>
          <cell r="J362">
            <v>1.5</v>
          </cell>
          <cell r="K362">
            <v>1.5</v>
          </cell>
          <cell r="L362">
            <v>0</v>
          </cell>
          <cell r="M362">
            <v>1.5</v>
          </cell>
          <cell r="N362">
            <v>1.5</v>
          </cell>
          <cell r="P362">
            <v>0</v>
          </cell>
          <cell r="S362" t="e">
            <v>#REF!</v>
          </cell>
          <cell r="U362">
            <v>0</v>
          </cell>
          <cell r="V362">
            <v>0</v>
          </cell>
          <cell r="W362">
            <v>0</v>
          </cell>
          <cell r="X362">
            <v>0</v>
          </cell>
          <cell r="AB362">
            <v>0</v>
          </cell>
          <cell r="AE362" t="e">
            <v>#REF!</v>
          </cell>
          <cell r="AF362">
            <v>-1.5</v>
          </cell>
          <cell r="AG362">
            <v>-1.5</v>
          </cell>
          <cell r="AH362">
            <v>0</v>
          </cell>
          <cell r="AI362">
            <v>0</v>
          </cell>
          <cell r="AJ362">
            <v>0</v>
          </cell>
          <cell r="AK362" t="str">
            <v>x</v>
          </cell>
        </row>
        <row r="363">
          <cell r="A363" t="str">
            <v>8</v>
          </cell>
          <cell r="B363" t="str">
            <v>03</v>
          </cell>
          <cell r="C363" t="str">
            <v>200</v>
          </cell>
          <cell r="D363">
            <v>201</v>
          </cell>
          <cell r="E363" t="str">
            <v>Обслуживание  и ремонт лифтов</v>
          </cell>
          <cell r="F363" t="str">
            <v>ООО"Лифтремонт"</v>
          </cell>
          <cell r="G363">
            <v>6</v>
          </cell>
          <cell r="H363" t="str">
            <v>Пом.дир. по быту</v>
          </cell>
          <cell r="J363">
            <v>33</v>
          </cell>
          <cell r="K363">
            <v>33</v>
          </cell>
          <cell r="L363">
            <v>0</v>
          </cell>
          <cell r="M363">
            <v>33</v>
          </cell>
          <cell r="N363">
            <v>33</v>
          </cell>
          <cell r="P363">
            <v>0</v>
          </cell>
          <cell r="S363" t="e">
            <v>#REF!</v>
          </cell>
          <cell r="U363">
            <v>0</v>
          </cell>
          <cell r="V363">
            <v>0</v>
          </cell>
          <cell r="W363">
            <v>0</v>
          </cell>
          <cell r="X363">
            <v>0</v>
          </cell>
          <cell r="AB363">
            <v>0</v>
          </cell>
          <cell r="AE363" t="e">
            <v>#REF!</v>
          </cell>
          <cell r="AF363">
            <v>-33</v>
          </cell>
          <cell r="AG363">
            <v>-33</v>
          </cell>
          <cell r="AH363">
            <v>0</v>
          </cell>
          <cell r="AI363">
            <v>0</v>
          </cell>
          <cell r="AJ363">
            <v>0</v>
          </cell>
          <cell r="AK363" t="str">
            <v>x</v>
          </cell>
        </row>
        <row r="364">
          <cell r="A364" t="str">
            <v>8</v>
          </cell>
          <cell r="B364" t="str">
            <v>03</v>
          </cell>
          <cell r="C364" t="str">
            <v>200</v>
          </cell>
          <cell r="D364">
            <v>202</v>
          </cell>
          <cell r="E364" t="str">
            <v>Организация Дня матери в ДК "Дружба"</v>
          </cell>
          <cell r="G364">
            <v>6</v>
          </cell>
          <cell r="H364" t="str">
            <v>Бухгалтерия</v>
          </cell>
          <cell r="J364">
            <v>7</v>
          </cell>
          <cell r="K364">
            <v>7</v>
          </cell>
          <cell r="L364">
            <v>0</v>
          </cell>
          <cell r="M364">
            <v>7</v>
          </cell>
          <cell r="N364">
            <v>7</v>
          </cell>
          <cell r="P364">
            <v>0</v>
          </cell>
          <cell r="S364" t="e">
            <v>#REF!</v>
          </cell>
          <cell r="U364">
            <v>0</v>
          </cell>
          <cell r="V364">
            <v>0</v>
          </cell>
          <cell r="W364">
            <v>0</v>
          </cell>
          <cell r="X364">
            <v>0</v>
          </cell>
          <cell r="AB364">
            <v>0</v>
          </cell>
          <cell r="AE364" t="e">
            <v>#REF!</v>
          </cell>
          <cell r="AF364">
            <v>-7</v>
          </cell>
          <cell r="AG364">
            <v>-7</v>
          </cell>
          <cell r="AH364">
            <v>0</v>
          </cell>
          <cell r="AI364">
            <v>0</v>
          </cell>
          <cell r="AJ364">
            <v>0</v>
          </cell>
          <cell r="AK364" t="str">
            <v>x</v>
          </cell>
        </row>
        <row r="365">
          <cell r="A365" t="str">
            <v>8</v>
          </cell>
          <cell r="B365" t="str">
            <v>03</v>
          </cell>
          <cell r="C365" t="str">
            <v>200</v>
          </cell>
          <cell r="D365">
            <v>202</v>
          </cell>
          <cell r="E365" t="str">
            <v>Приобретение костюмов для ДК "Дружба"</v>
          </cell>
          <cell r="G365">
            <v>6</v>
          </cell>
          <cell r="H365" t="str">
            <v>Пом.дир. по быту</v>
          </cell>
          <cell r="J365">
            <v>15</v>
          </cell>
          <cell r="K365">
            <v>15</v>
          </cell>
          <cell r="L365">
            <v>0</v>
          </cell>
          <cell r="M365">
            <v>15</v>
          </cell>
          <cell r="N365">
            <v>15</v>
          </cell>
          <cell r="P365">
            <v>0</v>
          </cell>
          <cell r="S365" t="e">
            <v>#REF!</v>
          </cell>
          <cell r="U365">
            <v>0</v>
          </cell>
          <cell r="V365">
            <v>0</v>
          </cell>
          <cell r="W365">
            <v>0</v>
          </cell>
          <cell r="X365">
            <v>0</v>
          </cell>
          <cell r="AB365">
            <v>0</v>
          </cell>
          <cell r="AE365" t="e">
            <v>#REF!</v>
          </cell>
          <cell r="AF365">
            <v>-15</v>
          </cell>
          <cell r="AG365">
            <v>-15</v>
          </cell>
          <cell r="AH365">
            <v>0</v>
          </cell>
          <cell r="AI365">
            <v>0</v>
          </cell>
          <cell r="AJ365">
            <v>0</v>
          </cell>
          <cell r="AK365" t="str">
            <v>x</v>
          </cell>
        </row>
        <row r="366">
          <cell r="C366" t="str">
            <v>200 Всего</v>
          </cell>
          <cell r="E366" t="str">
            <v>Затраты на культурно-бытовые цели</v>
          </cell>
          <cell r="J366">
            <v>132.30000000000001</v>
          </cell>
          <cell r="K366">
            <v>132.30000000000001</v>
          </cell>
          <cell r="L366">
            <v>0</v>
          </cell>
          <cell r="M366">
            <v>132.30000000000001</v>
          </cell>
          <cell r="N366">
            <v>132.30000000000001</v>
          </cell>
          <cell r="O366">
            <v>0</v>
          </cell>
          <cell r="P366">
            <v>0</v>
          </cell>
          <cell r="Q366">
            <v>0</v>
          </cell>
          <cell r="R366">
            <v>0</v>
          </cell>
        </row>
        <row r="367">
          <cell r="B367" t="str">
            <v>03 Всего</v>
          </cell>
          <cell r="E367" t="str">
            <v>Содержание объектов соцкультбыта</v>
          </cell>
          <cell r="J367">
            <v>809.8</v>
          </cell>
          <cell r="K367">
            <v>809.8</v>
          </cell>
          <cell r="L367">
            <v>0</v>
          </cell>
          <cell r="M367">
            <v>762.6</v>
          </cell>
          <cell r="N367">
            <v>762.6</v>
          </cell>
          <cell r="O367">
            <v>0</v>
          </cell>
          <cell r="P367">
            <v>47.2</v>
          </cell>
          <cell r="Q367">
            <v>47.2</v>
          </cell>
          <cell r="R367">
            <v>0</v>
          </cell>
        </row>
        <row r="368">
          <cell r="A368" t="str">
            <v>8</v>
          </cell>
          <cell r="B368" t="str">
            <v>04</v>
          </cell>
          <cell r="C368" t="str">
            <v>100</v>
          </cell>
          <cell r="D368">
            <v>101</v>
          </cell>
          <cell r="E368" t="str">
            <v>Лечение работников и пенсионеров в иногород.клиниках</v>
          </cell>
          <cell r="G368">
            <v>9</v>
          </cell>
          <cell r="H368" t="str">
            <v>Благотворит. Фонд</v>
          </cell>
          <cell r="J368">
            <v>32.5</v>
          </cell>
          <cell r="K368">
            <v>32.5</v>
          </cell>
          <cell r="L368">
            <v>0</v>
          </cell>
          <cell r="M368">
            <v>32.5</v>
          </cell>
          <cell r="N368">
            <v>32.5</v>
          </cell>
          <cell r="P368">
            <v>0</v>
          </cell>
          <cell r="S368" t="e">
            <v>#REF!</v>
          </cell>
          <cell r="U368">
            <v>0</v>
          </cell>
          <cell r="V368">
            <v>0</v>
          </cell>
          <cell r="W368">
            <v>0</v>
          </cell>
          <cell r="X368">
            <v>0</v>
          </cell>
          <cell r="AB368">
            <v>0</v>
          </cell>
          <cell r="AE368" t="e">
            <v>#REF!</v>
          </cell>
          <cell r="AF368">
            <v>-32.5</v>
          </cell>
          <cell r="AG368">
            <v>-32.5</v>
          </cell>
          <cell r="AH368">
            <v>0</v>
          </cell>
          <cell r="AI368">
            <v>0</v>
          </cell>
          <cell r="AJ368">
            <v>0</v>
          </cell>
          <cell r="AK368" t="str">
            <v>x</v>
          </cell>
        </row>
        <row r="369">
          <cell r="A369" t="str">
            <v>8</v>
          </cell>
          <cell r="B369" t="str">
            <v>04</v>
          </cell>
          <cell r="C369" t="str">
            <v>100</v>
          </cell>
          <cell r="D369">
            <v>101</v>
          </cell>
          <cell r="E369" t="str">
            <v>Ден.вознагражд. неработающим пенсионерам за знак "Ветеран атом.энерг-ки"</v>
          </cell>
          <cell r="G369">
            <v>9</v>
          </cell>
          <cell r="H369" t="str">
            <v>Благотворит. Фонд</v>
          </cell>
          <cell r="J369">
            <v>23</v>
          </cell>
          <cell r="K369">
            <v>23</v>
          </cell>
          <cell r="L369">
            <v>0</v>
          </cell>
          <cell r="M369">
            <v>23</v>
          </cell>
          <cell r="N369">
            <v>23</v>
          </cell>
          <cell r="P369">
            <v>0</v>
          </cell>
          <cell r="S369" t="e">
            <v>#REF!</v>
          </cell>
          <cell r="U369">
            <v>0</v>
          </cell>
          <cell r="V369">
            <v>0</v>
          </cell>
          <cell r="W369">
            <v>0</v>
          </cell>
          <cell r="X369">
            <v>0</v>
          </cell>
          <cell r="AB369">
            <v>0</v>
          </cell>
          <cell r="AE369" t="e">
            <v>#REF!</v>
          </cell>
          <cell r="AF369">
            <v>-23</v>
          </cell>
          <cell r="AG369">
            <v>-23</v>
          </cell>
          <cell r="AH369">
            <v>0</v>
          </cell>
          <cell r="AI369">
            <v>0</v>
          </cell>
          <cell r="AJ369">
            <v>0</v>
          </cell>
          <cell r="AK369" t="str">
            <v>x</v>
          </cell>
        </row>
        <row r="370">
          <cell r="A370" t="str">
            <v>8</v>
          </cell>
          <cell r="B370" t="str">
            <v>04</v>
          </cell>
          <cell r="C370" t="str">
            <v>100</v>
          </cell>
          <cell r="D370">
            <v>101</v>
          </cell>
          <cell r="E370" t="str">
            <v>Мат.помощь неработающим пенсионерам на дек.ремонт</v>
          </cell>
          <cell r="G370">
            <v>9</v>
          </cell>
          <cell r="H370" t="str">
            <v>Благотворит. Фонд</v>
          </cell>
          <cell r="J370">
            <v>48</v>
          </cell>
          <cell r="K370">
            <v>48</v>
          </cell>
          <cell r="L370">
            <v>0</v>
          </cell>
          <cell r="M370">
            <v>48</v>
          </cell>
          <cell r="N370">
            <v>48</v>
          </cell>
          <cell r="P370">
            <v>0</v>
          </cell>
          <cell r="S370" t="e">
            <v>#REF!</v>
          </cell>
          <cell r="U370">
            <v>0</v>
          </cell>
          <cell r="V370">
            <v>0</v>
          </cell>
          <cell r="W370">
            <v>0</v>
          </cell>
          <cell r="X370">
            <v>0</v>
          </cell>
          <cell r="AB370">
            <v>0</v>
          </cell>
          <cell r="AE370" t="e">
            <v>#REF!</v>
          </cell>
          <cell r="AF370">
            <v>-48</v>
          </cell>
          <cell r="AG370">
            <v>-48</v>
          </cell>
          <cell r="AH370">
            <v>0</v>
          </cell>
          <cell r="AI370">
            <v>0</v>
          </cell>
          <cell r="AJ370">
            <v>0</v>
          </cell>
          <cell r="AK370" t="str">
            <v>x</v>
          </cell>
        </row>
        <row r="371">
          <cell r="A371" t="str">
            <v>8</v>
          </cell>
          <cell r="B371" t="str">
            <v>04</v>
          </cell>
          <cell r="C371" t="str">
            <v>100</v>
          </cell>
          <cell r="D371">
            <v>101</v>
          </cell>
          <cell r="E371" t="str">
            <v xml:space="preserve">Путёвки в профилакторий для нераб. пенсионеров </v>
          </cell>
          <cell r="G371">
            <v>9</v>
          </cell>
          <cell r="H371" t="str">
            <v>Благотворит. Фонд</v>
          </cell>
          <cell r="J371">
            <v>34</v>
          </cell>
          <cell r="K371">
            <v>34</v>
          </cell>
          <cell r="L371">
            <v>0</v>
          </cell>
          <cell r="M371">
            <v>34</v>
          </cell>
          <cell r="N371">
            <v>34</v>
          </cell>
          <cell r="P371">
            <v>0</v>
          </cell>
          <cell r="S371" t="e">
            <v>#REF!</v>
          </cell>
          <cell r="U371">
            <v>0</v>
          </cell>
          <cell r="V371">
            <v>0</v>
          </cell>
          <cell r="W371">
            <v>0</v>
          </cell>
          <cell r="X371">
            <v>0</v>
          </cell>
          <cell r="AB371">
            <v>0</v>
          </cell>
          <cell r="AE371" t="e">
            <v>#REF!</v>
          </cell>
          <cell r="AF371">
            <v>-34</v>
          </cell>
          <cell r="AG371">
            <v>-34</v>
          </cell>
          <cell r="AH371">
            <v>0</v>
          </cell>
          <cell r="AI371">
            <v>0</v>
          </cell>
          <cell r="AJ371">
            <v>0</v>
          </cell>
          <cell r="AK371" t="str">
            <v>x</v>
          </cell>
        </row>
        <row r="372">
          <cell r="A372" t="str">
            <v>8</v>
          </cell>
          <cell r="B372" t="str">
            <v>04</v>
          </cell>
          <cell r="C372" t="str">
            <v>100</v>
          </cell>
          <cell r="D372">
            <v>101</v>
          </cell>
          <cell r="E372" t="str">
            <v>Мат.помощь малообеспеченным неработающим пенсионерам и работникам</v>
          </cell>
          <cell r="F372" t="str">
            <v xml:space="preserve"> </v>
          </cell>
          <cell r="G372">
            <v>9</v>
          </cell>
          <cell r="H372" t="str">
            <v>Благотворит. Фонд</v>
          </cell>
          <cell r="J372">
            <v>35</v>
          </cell>
          <cell r="K372">
            <v>35</v>
          </cell>
          <cell r="L372">
            <v>0</v>
          </cell>
          <cell r="M372">
            <v>35</v>
          </cell>
          <cell r="N372">
            <v>35</v>
          </cell>
          <cell r="P372">
            <v>0</v>
          </cell>
          <cell r="S372" t="e">
            <v>#REF!</v>
          </cell>
          <cell r="U372">
            <v>0</v>
          </cell>
          <cell r="V372">
            <v>0</v>
          </cell>
          <cell r="W372">
            <v>0</v>
          </cell>
          <cell r="X372">
            <v>0</v>
          </cell>
          <cell r="AB372">
            <v>0</v>
          </cell>
          <cell r="AE372" t="e">
            <v>#REF!</v>
          </cell>
          <cell r="AF372">
            <v>-35</v>
          </cell>
          <cell r="AG372">
            <v>-35</v>
          </cell>
          <cell r="AH372">
            <v>0</v>
          </cell>
          <cell r="AI372">
            <v>0</v>
          </cell>
          <cell r="AJ372">
            <v>0</v>
          </cell>
          <cell r="AK372" t="str">
            <v>x</v>
          </cell>
        </row>
        <row r="373">
          <cell r="A373" t="str">
            <v>8</v>
          </cell>
          <cell r="B373" t="str">
            <v>04</v>
          </cell>
          <cell r="C373" t="str">
            <v>100</v>
          </cell>
          <cell r="D373">
            <v>101</v>
          </cell>
          <cell r="E373" t="str">
            <v>Мат.помощь инвалидам</v>
          </cell>
          <cell r="F373" t="str">
            <v xml:space="preserve"> </v>
          </cell>
          <cell r="G373">
            <v>9</v>
          </cell>
          <cell r="H373" t="str">
            <v>Благотворит. Фонд</v>
          </cell>
          <cell r="J373">
            <v>120</v>
          </cell>
          <cell r="K373">
            <v>120</v>
          </cell>
          <cell r="L373">
            <v>0</v>
          </cell>
          <cell r="M373">
            <v>120</v>
          </cell>
          <cell r="N373">
            <v>120</v>
          </cell>
          <cell r="P373">
            <v>0</v>
          </cell>
          <cell r="S373" t="e">
            <v>#REF!</v>
          </cell>
          <cell r="U373">
            <v>0</v>
          </cell>
          <cell r="V373">
            <v>0</v>
          </cell>
          <cell r="W373">
            <v>0</v>
          </cell>
          <cell r="X373">
            <v>0</v>
          </cell>
          <cell r="AB373">
            <v>0</v>
          </cell>
          <cell r="AE373" t="e">
            <v>#REF!</v>
          </cell>
          <cell r="AF373">
            <v>-120</v>
          </cell>
          <cell r="AG373">
            <v>-120</v>
          </cell>
          <cell r="AH373">
            <v>0</v>
          </cell>
          <cell r="AI373">
            <v>0</v>
          </cell>
          <cell r="AJ373">
            <v>0</v>
          </cell>
          <cell r="AK373" t="str">
            <v>x</v>
          </cell>
        </row>
        <row r="374">
          <cell r="A374" t="str">
            <v>8</v>
          </cell>
          <cell r="B374" t="str">
            <v>04</v>
          </cell>
          <cell r="C374" t="str">
            <v>100</v>
          </cell>
          <cell r="D374">
            <v>101</v>
          </cell>
          <cell r="E374" t="str">
            <v>Мат.помощь неработающим ветеранам труда х/к</v>
          </cell>
          <cell r="G374">
            <v>9</v>
          </cell>
          <cell r="H374" t="str">
            <v>Благотворит. Фонд</v>
          </cell>
          <cell r="J374">
            <v>310</v>
          </cell>
          <cell r="K374">
            <v>310</v>
          </cell>
          <cell r="L374">
            <v>0</v>
          </cell>
          <cell r="M374">
            <v>310</v>
          </cell>
          <cell r="N374">
            <v>310</v>
          </cell>
          <cell r="P374">
            <v>0</v>
          </cell>
          <cell r="S374" t="e">
            <v>#REF!</v>
          </cell>
          <cell r="U374">
            <v>0</v>
          </cell>
          <cell r="V374">
            <v>0</v>
          </cell>
          <cell r="W374">
            <v>0</v>
          </cell>
          <cell r="X374">
            <v>0</v>
          </cell>
          <cell r="AB374">
            <v>0</v>
          </cell>
          <cell r="AE374" t="e">
            <v>#REF!</v>
          </cell>
          <cell r="AF374">
            <v>-310</v>
          </cell>
          <cell r="AG374">
            <v>-310</v>
          </cell>
          <cell r="AH374">
            <v>0</v>
          </cell>
          <cell r="AI374">
            <v>0</v>
          </cell>
          <cell r="AJ374">
            <v>0</v>
          </cell>
          <cell r="AK374" t="str">
            <v>x</v>
          </cell>
        </row>
        <row r="375">
          <cell r="A375" t="str">
            <v>8</v>
          </cell>
          <cell r="B375" t="str">
            <v>04</v>
          </cell>
          <cell r="C375" t="str">
            <v>100</v>
          </cell>
          <cell r="D375">
            <v>101</v>
          </cell>
          <cell r="E375" t="str">
            <v>Благотвор.помощь админ-ции города</v>
          </cell>
          <cell r="G375">
            <v>9</v>
          </cell>
          <cell r="H375" t="str">
            <v>Бухгалтерия</v>
          </cell>
          <cell r="J375">
            <v>2</v>
          </cell>
          <cell r="K375">
            <v>2</v>
          </cell>
          <cell r="L375">
            <v>0</v>
          </cell>
          <cell r="M375">
            <v>2</v>
          </cell>
          <cell r="N375">
            <v>2</v>
          </cell>
          <cell r="P375">
            <v>0</v>
          </cell>
          <cell r="S375" t="e">
            <v>#REF!</v>
          </cell>
          <cell r="U375">
            <v>0</v>
          </cell>
          <cell r="V375">
            <v>0</v>
          </cell>
          <cell r="W375">
            <v>0</v>
          </cell>
          <cell r="X375">
            <v>0</v>
          </cell>
          <cell r="AB375">
            <v>0</v>
          </cell>
          <cell r="AE375" t="e">
            <v>#REF!</v>
          </cell>
          <cell r="AF375">
            <v>-2</v>
          </cell>
          <cell r="AG375">
            <v>-2</v>
          </cell>
          <cell r="AH375">
            <v>0</v>
          </cell>
          <cell r="AI375">
            <v>0</v>
          </cell>
          <cell r="AJ375">
            <v>0</v>
          </cell>
          <cell r="AK375" t="str">
            <v>x</v>
          </cell>
        </row>
        <row r="376">
          <cell r="A376" t="str">
            <v>8</v>
          </cell>
          <cell r="B376" t="str">
            <v>04</v>
          </cell>
          <cell r="C376" t="str">
            <v>100</v>
          </cell>
          <cell r="D376">
            <v>102</v>
          </cell>
          <cell r="E376" t="str">
            <v>Выплаты на оказание ритуальных услуг согласно кол.договора, оплата операций</v>
          </cell>
          <cell r="G376">
            <v>9</v>
          </cell>
          <cell r="H376" t="str">
            <v>Бухгалтерия</v>
          </cell>
          <cell r="J376">
            <v>20</v>
          </cell>
          <cell r="K376">
            <v>20</v>
          </cell>
          <cell r="L376">
            <v>0</v>
          </cell>
          <cell r="M376">
            <v>20</v>
          </cell>
          <cell r="N376">
            <v>20</v>
          </cell>
          <cell r="P376">
            <v>0</v>
          </cell>
          <cell r="S376" t="e">
            <v>#REF!</v>
          </cell>
          <cell r="U376">
            <v>0</v>
          </cell>
          <cell r="V376">
            <v>0</v>
          </cell>
          <cell r="W376">
            <v>0</v>
          </cell>
          <cell r="X376">
            <v>0</v>
          </cell>
          <cell r="AB376">
            <v>0</v>
          </cell>
          <cell r="AE376" t="e">
            <v>#REF!</v>
          </cell>
          <cell r="AF376">
            <v>-20</v>
          </cell>
          <cell r="AG376">
            <v>-20</v>
          </cell>
          <cell r="AH376">
            <v>0</v>
          </cell>
          <cell r="AI376">
            <v>0</v>
          </cell>
          <cell r="AJ376">
            <v>0</v>
          </cell>
          <cell r="AK376" t="str">
            <v>x</v>
          </cell>
        </row>
        <row r="377">
          <cell r="C377" t="str">
            <v>100 Всего</v>
          </cell>
          <cell r="E377" t="str">
            <v>Выплаты социального характера всего</v>
          </cell>
          <cell r="J377">
            <v>624.5</v>
          </cell>
          <cell r="K377">
            <v>624.5</v>
          </cell>
          <cell r="L377">
            <v>0</v>
          </cell>
          <cell r="M377">
            <v>624.5</v>
          </cell>
          <cell r="N377">
            <v>624.5</v>
          </cell>
          <cell r="O377">
            <v>0</v>
          </cell>
          <cell r="P377">
            <v>0</v>
          </cell>
          <cell r="Q377">
            <v>0</v>
          </cell>
          <cell r="R377">
            <v>0</v>
          </cell>
        </row>
        <row r="378">
          <cell r="B378" t="str">
            <v>04 Всего</v>
          </cell>
          <cell r="E378" t="str">
            <v>Выплаты социального характера всего</v>
          </cell>
          <cell r="J378">
            <v>624.5</v>
          </cell>
          <cell r="K378">
            <v>624.5</v>
          </cell>
          <cell r="L378">
            <v>0</v>
          </cell>
          <cell r="M378">
            <v>624.5</v>
          </cell>
          <cell r="N378">
            <v>624.5</v>
          </cell>
          <cell r="O378">
            <v>0</v>
          </cell>
          <cell r="P378">
            <v>0</v>
          </cell>
          <cell r="Q378">
            <v>0</v>
          </cell>
          <cell r="R378">
            <v>0</v>
          </cell>
        </row>
        <row r="379">
          <cell r="E379" t="str">
            <v>Всего Непроизводственные расходы</v>
          </cell>
          <cell r="J379">
            <v>8173.7000000000007</v>
          </cell>
          <cell r="K379">
            <v>8019.7000000000007</v>
          </cell>
          <cell r="L379">
            <v>154</v>
          </cell>
          <cell r="M379">
            <v>7820.5000000000009</v>
          </cell>
          <cell r="N379">
            <v>7666.5000000000009</v>
          </cell>
          <cell r="O379">
            <v>154</v>
          </cell>
          <cell r="P379">
            <v>353.2</v>
          </cell>
          <cell r="Q379">
            <v>353.2</v>
          </cell>
          <cell r="R379">
            <v>0</v>
          </cell>
        </row>
        <row r="380">
          <cell r="A380" t="str">
            <v>9</v>
          </cell>
          <cell r="B380" t="str">
            <v>01</v>
          </cell>
          <cell r="C380" t="str">
            <v>100</v>
          </cell>
          <cell r="E380" t="str">
            <v>Возврат кредита Промстройбанку</v>
          </cell>
          <cell r="G380">
            <v>1</v>
          </cell>
          <cell r="H380" t="str">
            <v>Фин.отдел</v>
          </cell>
          <cell r="J380">
            <v>52000</v>
          </cell>
          <cell r="K380">
            <v>52000</v>
          </cell>
          <cell r="L380">
            <v>0</v>
          </cell>
          <cell r="M380">
            <v>0</v>
          </cell>
          <cell r="P380">
            <v>52000</v>
          </cell>
          <cell r="Q380">
            <v>52000</v>
          </cell>
          <cell r="S380" t="e">
            <v>#REF!</v>
          </cell>
          <cell r="U380">
            <v>0</v>
          </cell>
          <cell r="V380">
            <v>0</v>
          </cell>
          <cell r="W380">
            <v>0</v>
          </cell>
          <cell r="X380">
            <v>0</v>
          </cell>
          <cell r="AB380">
            <v>0</v>
          </cell>
          <cell r="AE380" t="e">
            <v>#REF!</v>
          </cell>
          <cell r="AF380">
            <v>-52000</v>
          </cell>
          <cell r="AG380">
            <v>-52000</v>
          </cell>
          <cell r="AH380">
            <v>0</v>
          </cell>
          <cell r="AI380">
            <v>0</v>
          </cell>
          <cell r="AJ380">
            <v>0</v>
          </cell>
          <cell r="AK380" t="str">
            <v>x</v>
          </cell>
        </row>
        <row r="381">
          <cell r="A381" t="str">
            <v>9</v>
          </cell>
          <cell r="B381" t="str">
            <v>01</v>
          </cell>
          <cell r="C381" t="str">
            <v>100</v>
          </cell>
          <cell r="E381" t="str">
            <v>Возврат кредита Сбербанку г.Киров</v>
          </cell>
          <cell r="G381">
            <v>1</v>
          </cell>
          <cell r="H381" t="str">
            <v>Фин.отдел</v>
          </cell>
          <cell r="J381">
            <v>39000</v>
          </cell>
          <cell r="K381">
            <v>39000</v>
          </cell>
          <cell r="L381">
            <v>0</v>
          </cell>
          <cell r="M381">
            <v>0</v>
          </cell>
          <cell r="P381">
            <v>39000</v>
          </cell>
          <cell r="Q381">
            <v>39000</v>
          </cell>
          <cell r="S381" t="e">
            <v>#REF!</v>
          </cell>
          <cell r="U381">
            <v>0</v>
          </cell>
          <cell r="V381">
            <v>0</v>
          </cell>
          <cell r="W381">
            <v>0</v>
          </cell>
          <cell r="X381">
            <v>0</v>
          </cell>
          <cell r="AB381">
            <v>0</v>
          </cell>
          <cell r="AE381" t="e">
            <v>#REF!</v>
          </cell>
          <cell r="AF381">
            <v>-39000</v>
          </cell>
          <cell r="AG381">
            <v>-39000</v>
          </cell>
          <cell r="AH381">
            <v>0</v>
          </cell>
          <cell r="AI381">
            <v>0</v>
          </cell>
          <cell r="AJ381">
            <v>0</v>
          </cell>
          <cell r="AK381" t="str">
            <v>x</v>
          </cell>
        </row>
        <row r="382">
          <cell r="C382" t="str">
            <v>100 Всего</v>
          </cell>
          <cell r="E382" t="str">
            <v>Возврат кредитов</v>
          </cell>
          <cell r="J382">
            <v>91000</v>
          </cell>
          <cell r="K382">
            <v>91000</v>
          </cell>
          <cell r="L382">
            <v>0</v>
          </cell>
          <cell r="M382">
            <v>0</v>
          </cell>
          <cell r="N382">
            <v>0</v>
          </cell>
          <cell r="O382">
            <v>0</v>
          </cell>
          <cell r="P382">
            <v>91000</v>
          </cell>
          <cell r="Q382">
            <v>91000</v>
          </cell>
          <cell r="R382">
            <v>0</v>
          </cell>
        </row>
        <row r="383">
          <cell r="A383" t="str">
            <v>9</v>
          </cell>
          <cell r="B383" t="str">
            <v>01</v>
          </cell>
          <cell r="C383" t="str">
            <v>300</v>
          </cell>
          <cell r="E383" t="str">
            <v>Выкуп векселя в Петрокоммерцбанке</v>
          </cell>
          <cell r="G383">
            <v>1</v>
          </cell>
          <cell r="H383" t="str">
            <v>Фин.отдел</v>
          </cell>
          <cell r="J383">
            <v>0</v>
          </cell>
          <cell r="K383">
            <v>0</v>
          </cell>
          <cell r="L383">
            <v>0</v>
          </cell>
          <cell r="M383">
            <v>0</v>
          </cell>
          <cell r="P383">
            <v>0</v>
          </cell>
          <cell r="S383" t="e">
            <v>#REF!</v>
          </cell>
          <cell r="U383">
            <v>0</v>
          </cell>
          <cell r="V383">
            <v>0</v>
          </cell>
          <cell r="W383">
            <v>0</v>
          </cell>
          <cell r="X383">
            <v>0</v>
          </cell>
          <cell r="AB383">
            <v>0</v>
          </cell>
          <cell r="AE383" t="e">
            <v>#REF!</v>
          </cell>
          <cell r="AF383">
            <v>0</v>
          </cell>
          <cell r="AG383">
            <v>0</v>
          </cell>
          <cell r="AH383">
            <v>0</v>
          </cell>
          <cell r="AI383" t="str">
            <v>x</v>
          </cell>
          <cell r="AJ383" t="str">
            <v>x</v>
          </cell>
          <cell r="AK383" t="str">
            <v>x</v>
          </cell>
        </row>
        <row r="384">
          <cell r="C384" t="str">
            <v>300 Всего</v>
          </cell>
          <cell r="E384" t="str">
            <v>Выкуп векселей</v>
          </cell>
          <cell r="J384">
            <v>0</v>
          </cell>
          <cell r="K384">
            <v>0</v>
          </cell>
          <cell r="L384">
            <v>0</v>
          </cell>
          <cell r="M384">
            <v>0</v>
          </cell>
          <cell r="N384">
            <v>0</v>
          </cell>
          <cell r="O384">
            <v>0</v>
          </cell>
          <cell r="P384">
            <v>0</v>
          </cell>
          <cell r="Q384">
            <v>0</v>
          </cell>
          <cell r="R384">
            <v>0</v>
          </cell>
        </row>
        <row r="385">
          <cell r="B385" t="str">
            <v>01 Всего</v>
          </cell>
          <cell r="E385" t="str">
            <v>Возврат кредитов и займов всего</v>
          </cell>
          <cell r="J385">
            <v>91000</v>
          </cell>
          <cell r="K385">
            <v>91000</v>
          </cell>
          <cell r="L385">
            <v>0</v>
          </cell>
          <cell r="M385">
            <v>0</v>
          </cell>
          <cell r="N385">
            <v>0</v>
          </cell>
          <cell r="O385">
            <v>0</v>
          </cell>
          <cell r="P385">
            <v>91000</v>
          </cell>
          <cell r="Q385">
            <v>91000</v>
          </cell>
          <cell r="R385">
            <v>0</v>
          </cell>
        </row>
        <row r="386">
          <cell r="A386" t="str">
            <v>9</v>
          </cell>
          <cell r="B386" t="str">
            <v>02</v>
          </cell>
          <cell r="C386" t="str">
            <v>100</v>
          </cell>
          <cell r="E386" t="str">
            <v>% за кредит Сбербанку, Промстройбанку, Петрокоммерц, Вятка-банку</v>
          </cell>
          <cell r="G386">
            <v>1</v>
          </cell>
          <cell r="H386" t="str">
            <v>Фин.отдел</v>
          </cell>
          <cell r="J386">
            <v>6030</v>
          </cell>
          <cell r="K386">
            <v>6030</v>
          </cell>
          <cell r="L386">
            <v>0</v>
          </cell>
          <cell r="M386">
            <v>6030</v>
          </cell>
          <cell r="N386">
            <v>6030</v>
          </cell>
          <cell r="P386">
            <v>0</v>
          </cell>
          <cell r="S386" t="e">
            <v>#REF!</v>
          </cell>
          <cell r="U386">
            <v>0</v>
          </cell>
          <cell r="V386">
            <v>0</v>
          </cell>
          <cell r="W386">
            <v>0</v>
          </cell>
          <cell r="X386">
            <v>0</v>
          </cell>
          <cell r="AB386">
            <v>0</v>
          </cell>
          <cell r="AE386" t="e">
            <v>#REF!</v>
          </cell>
          <cell r="AF386">
            <v>-6030</v>
          </cell>
          <cell r="AG386">
            <v>-6030</v>
          </cell>
          <cell r="AH386">
            <v>0</v>
          </cell>
          <cell r="AI386">
            <v>0</v>
          </cell>
          <cell r="AJ386">
            <v>0</v>
          </cell>
          <cell r="AK386" t="str">
            <v>x</v>
          </cell>
        </row>
        <row r="387">
          <cell r="C387" t="str">
            <v>100 Всего</v>
          </cell>
          <cell r="E387" t="str">
            <v>% за кредит</v>
          </cell>
          <cell r="J387">
            <v>6030</v>
          </cell>
          <cell r="K387">
            <v>6030</v>
          </cell>
          <cell r="L387">
            <v>0</v>
          </cell>
          <cell r="M387">
            <v>6030</v>
          </cell>
          <cell r="N387">
            <v>6030</v>
          </cell>
          <cell r="O387">
            <v>0</v>
          </cell>
          <cell r="P387">
            <v>0</v>
          </cell>
          <cell r="Q387">
            <v>0</v>
          </cell>
          <cell r="R387">
            <v>0</v>
          </cell>
        </row>
        <row r="388">
          <cell r="B388" t="str">
            <v>02 Всего</v>
          </cell>
          <cell r="E388" t="str">
            <v>Выплаты % по кредитам всего</v>
          </cell>
          <cell r="J388">
            <v>6030</v>
          </cell>
          <cell r="K388">
            <v>6030</v>
          </cell>
          <cell r="L388">
            <v>0</v>
          </cell>
          <cell r="M388">
            <v>6030</v>
          </cell>
          <cell r="N388">
            <v>6030</v>
          </cell>
          <cell r="O388">
            <v>0</v>
          </cell>
          <cell r="P388">
            <v>0</v>
          </cell>
          <cell r="Q388">
            <v>0</v>
          </cell>
          <cell r="R388">
            <v>0</v>
          </cell>
        </row>
        <row r="389">
          <cell r="A389" t="str">
            <v>9</v>
          </cell>
          <cell r="B389" t="str">
            <v>03</v>
          </cell>
          <cell r="C389" t="str">
            <v>100</v>
          </cell>
          <cell r="E389" t="str">
            <v>Возврат задолженности, "Extocem",Швейцария</v>
          </cell>
          <cell r="G389">
            <v>8</v>
          </cell>
          <cell r="H389" t="str">
            <v>ОВЭС</v>
          </cell>
          <cell r="J389">
            <v>0</v>
          </cell>
          <cell r="K389">
            <v>0</v>
          </cell>
          <cell r="L389">
            <v>0</v>
          </cell>
          <cell r="M389">
            <v>0</v>
          </cell>
          <cell r="P389">
            <v>0</v>
          </cell>
          <cell r="S389" t="e">
            <v>#REF!</v>
          </cell>
          <cell r="U389">
            <v>0</v>
          </cell>
          <cell r="V389">
            <v>0</v>
          </cell>
          <cell r="W389">
            <v>0</v>
          </cell>
          <cell r="X389">
            <v>0</v>
          </cell>
          <cell r="AB389">
            <v>0</v>
          </cell>
          <cell r="AE389" t="e">
            <v>#REF!</v>
          </cell>
          <cell r="AF389">
            <v>0</v>
          </cell>
          <cell r="AG389">
            <v>0</v>
          </cell>
          <cell r="AH389">
            <v>0</v>
          </cell>
          <cell r="AI389" t="str">
            <v>x</v>
          </cell>
          <cell r="AJ389" t="str">
            <v>x</v>
          </cell>
          <cell r="AK389" t="str">
            <v>x</v>
          </cell>
        </row>
        <row r="390">
          <cell r="A390" t="str">
            <v>9</v>
          </cell>
          <cell r="B390" t="str">
            <v>03</v>
          </cell>
          <cell r="C390" t="str">
            <v>100</v>
          </cell>
          <cell r="E390" t="str">
            <v>Возврат задолженности, "Linderwood",USA</v>
          </cell>
          <cell r="G390">
            <v>8</v>
          </cell>
          <cell r="H390" t="str">
            <v>ОВЭС</v>
          </cell>
          <cell r="J390">
            <v>30</v>
          </cell>
          <cell r="K390">
            <v>30</v>
          </cell>
          <cell r="L390">
            <v>0</v>
          </cell>
          <cell r="M390">
            <v>0</v>
          </cell>
          <cell r="P390">
            <v>30</v>
          </cell>
          <cell r="Q390">
            <v>30</v>
          </cell>
          <cell r="S390" t="e">
            <v>#REF!</v>
          </cell>
          <cell r="U390">
            <v>0</v>
          </cell>
          <cell r="V390">
            <v>0</v>
          </cell>
          <cell r="W390">
            <v>0</v>
          </cell>
          <cell r="X390">
            <v>0</v>
          </cell>
          <cell r="AB390">
            <v>0</v>
          </cell>
          <cell r="AE390" t="e">
            <v>#REF!</v>
          </cell>
          <cell r="AF390">
            <v>-30</v>
          </cell>
          <cell r="AG390">
            <v>-30</v>
          </cell>
          <cell r="AH390">
            <v>0</v>
          </cell>
          <cell r="AI390">
            <v>0</v>
          </cell>
          <cell r="AJ390">
            <v>0</v>
          </cell>
          <cell r="AK390" t="str">
            <v>x</v>
          </cell>
        </row>
        <row r="391">
          <cell r="A391" t="str">
            <v>9</v>
          </cell>
          <cell r="B391" t="str">
            <v>03</v>
          </cell>
          <cell r="C391" t="str">
            <v>100</v>
          </cell>
          <cell r="E391" t="str">
            <v>Возврат задолженности, "ОРУЭЛЛ",USA</v>
          </cell>
          <cell r="G391">
            <v>8</v>
          </cell>
          <cell r="H391" t="str">
            <v>ОВЭС</v>
          </cell>
          <cell r="J391">
            <v>36</v>
          </cell>
          <cell r="K391">
            <v>36</v>
          </cell>
          <cell r="L391">
            <v>0</v>
          </cell>
          <cell r="M391">
            <v>0</v>
          </cell>
          <cell r="P391">
            <v>36</v>
          </cell>
          <cell r="Q391">
            <v>36</v>
          </cell>
          <cell r="S391" t="e">
            <v>#REF!</v>
          </cell>
          <cell r="U391">
            <v>0</v>
          </cell>
          <cell r="V391">
            <v>0</v>
          </cell>
          <cell r="W391">
            <v>0</v>
          </cell>
          <cell r="X391">
            <v>0</v>
          </cell>
          <cell r="AB391">
            <v>0</v>
          </cell>
          <cell r="AE391" t="e">
            <v>#REF!</v>
          </cell>
          <cell r="AF391">
            <v>-36</v>
          </cell>
          <cell r="AG391">
            <v>-36</v>
          </cell>
          <cell r="AH391">
            <v>0</v>
          </cell>
          <cell r="AI391">
            <v>0</v>
          </cell>
          <cell r="AJ391">
            <v>0</v>
          </cell>
          <cell r="AK391" t="str">
            <v>x</v>
          </cell>
        </row>
        <row r="392">
          <cell r="A392" t="str">
            <v>9</v>
          </cell>
          <cell r="B392" t="str">
            <v>03</v>
          </cell>
          <cell r="C392" t="str">
            <v>100</v>
          </cell>
          <cell r="E392" t="str">
            <v>Возврат кред задолж-ти (по реестру)</v>
          </cell>
          <cell r="G392">
            <v>8</v>
          </cell>
          <cell r="H392" t="str">
            <v>Фин.отдел</v>
          </cell>
          <cell r="J392">
            <v>492</v>
          </cell>
          <cell r="K392">
            <v>492</v>
          </cell>
          <cell r="L392">
            <v>0</v>
          </cell>
          <cell r="M392">
            <v>0</v>
          </cell>
          <cell r="P392">
            <v>492</v>
          </cell>
          <cell r="Q392">
            <v>492</v>
          </cell>
          <cell r="S392" t="e">
            <v>#REF!</v>
          </cell>
          <cell r="U392">
            <v>0</v>
          </cell>
          <cell r="V392">
            <v>0</v>
          </cell>
          <cell r="W392">
            <v>0</v>
          </cell>
          <cell r="X392">
            <v>0</v>
          </cell>
          <cell r="AB392">
            <v>0</v>
          </cell>
          <cell r="AE392" t="e">
            <v>#REF!</v>
          </cell>
          <cell r="AF392">
            <v>-492</v>
          </cell>
          <cell r="AG392">
            <v>-492</v>
          </cell>
          <cell r="AH392">
            <v>0</v>
          </cell>
          <cell r="AI392">
            <v>0</v>
          </cell>
          <cell r="AJ392">
            <v>0</v>
          </cell>
          <cell r="AK392" t="str">
            <v>x</v>
          </cell>
        </row>
        <row r="393">
          <cell r="A393" t="str">
            <v>9</v>
          </cell>
          <cell r="B393" t="str">
            <v>03</v>
          </cell>
          <cell r="C393" t="str">
            <v>100</v>
          </cell>
          <cell r="E393" t="str">
            <v>Погашение кредит.задолж. по решениям судов</v>
          </cell>
          <cell r="G393">
            <v>8</v>
          </cell>
          <cell r="H393" t="str">
            <v>Юр.отдел</v>
          </cell>
          <cell r="J393">
            <v>250</v>
          </cell>
          <cell r="K393">
            <v>250</v>
          </cell>
          <cell r="L393">
            <v>0</v>
          </cell>
          <cell r="M393">
            <v>0</v>
          </cell>
          <cell r="P393">
            <v>250</v>
          </cell>
          <cell r="Q393">
            <v>250</v>
          </cell>
          <cell r="S393" t="e">
            <v>#REF!</v>
          </cell>
          <cell r="U393">
            <v>0</v>
          </cell>
          <cell r="V393">
            <v>0</v>
          </cell>
          <cell r="W393">
            <v>0</v>
          </cell>
          <cell r="X393">
            <v>0</v>
          </cell>
          <cell r="AB393">
            <v>0</v>
          </cell>
          <cell r="AE393" t="e">
            <v>#REF!</v>
          </cell>
          <cell r="AF393">
            <v>-250</v>
          </cell>
          <cell r="AG393">
            <v>-250</v>
          </cell>
          <cell r="AH393">
            <v>0</v>
          </cell>
          <cell r="AI393">
            <v>0</v>
          </cell>
          <cell r="AJ393">
            <v>0</v>
          </cell>
          <cell r="AK393" t="str">
            <v>x</v>
          </cell>
        </row>
        <row r="394">
          <cell r="C394" t="str">
            <v>100 Всего</v>
          </cell>
          <cell r="E394" t="str">
            <v xml:space="preserve">Погашение кредит.задолж-ти </v>
          </cell>
          <cell r="J394">
            <v>808</v>
          </cell>
          <cell r="K394">
            <v>808</v>
          </cell>
          <cell r="L394">
            <v>0</v>
          </cell>
          <cell r="M394">
            <v>0</v>
          </cell>
          <cell r="N394">
            <v>0</v>
          </cell>
          <cell r="O394">
            <v>0</v>
          </cell>
          <cell r="P394">
            <v>808</v>
          </cell>
          <cell r="Q394">
            <v>808</v>
          </cell>
          <cell r="R394">
            <v>0</v>
          </cell>
        </row>
        <row r="395">
          <cell r="B395" t="str">
            <v>03 Всего</v>
          </cell>
          <cell r="E395" t="str">
            <v>Погашение кредиторской задолженности  всего</v>
          </cell>
          <cell r="J395">
            <v>808</v>
          </cell>
          <cell r="K395">
            <v>808</v>
          </cell>
          <cell r="L395">
            <v>0</v>
          </cell>
          <cell r="M395">
            <v>0</v>
          </cell>
          <cell r="N395">
            <v>0</v>
          </cell>
          <cell r="O395">
            <v>0</v>
          </cell>
          <cell r="P395">
            <v>808</v>
          </cell>
          <cell r="Q395">
            <v>808</v>
          </cell>
          <cell r="R395">
            <v>0</v>
          </cell>
        </row>
        <row r="396">
          <cell r="A396" t="str">
            <v>9</v>
          </cell>
          <cell r="B396" t="str">
            <v>05</v>
          </cell>
          <cell r="C396" t="str">
            <v>100</v>
          </cell>
          <cell r="D396">
            <v>101</v>
          </cell>
          <cell r="E396" t="str">
            <v>Дивиденды работающим</v>
          </cell>
          <cell r="G396">
            <v>7</v>
          </cell>
          <cell r="H396" t="str">
            <v>ОЦБ</v>
          </cell>
          <cell r="J396">
            <v>0</v>
          </cell>
          <cell r="K396">
            <v>0</v>
          </cell>
          <cell r="L396">
            <v>0</v>
          </cell>
          <cell r="M396">
            <v>0</v>
          </cell>
          <cell r="P396">
            <v>0</v>
          </cell>
          <cell r="S396" t="e">
            <v>#REF!</v>
          </cell>
          <cell r="U396">
            <v>0</v>
          </cell>
          <cell r="V396">
            <v>0</v>
          </cell>
          <cell r="W396">
            <v>0</v>
          </cell>
          <cell r="X396">
            <v>0</v>
          </cell>
          <cell r="AB396">
            <v>0</v>
          </cell>
          <cell r="AE396" t="e">
            <v>#REF!</v>
          </cell>
          <cell r="AF396">
            <v>0</v>
          </cell>
          <cell r="AG396">
            <v>0</v>
          </cell>
          <cell r="AH396">
            <v>0</v>
          </cell>
          <cell r="AI396" t="str">
            <v>x</v>
          </cell>
          <cell r="AJ396" t="str">
            <v>x</v>
          </cell>
          <cell r="AK396" t="str">
            <v>x</v>
          </cell>
        </row>
        <row r="397">
          <cell r="A397" t="str">
            <v>9</v>
          </cell>
          <cell r="B397" t="str">
            <v>05</v>
          </cell>
          <cell r="C397" t="str">
            <v>100</v>
          </cell>
          <cell r="D397">
            <v>102</v>
          </cell>
          <cell r="E397" t="str">
            <v>Дивиденды неработающим</v>
          </cell>
          <cell r="G397">
            <v>6</v>
          </cell>
          <cell r="H397" t="str">
            <v>ОЦБ</v>
          </cell>
          <cell r="J397">
            <v>0</v>
          </cell>
          <cell r="K397">
            <v>0</v>
          </cell>
          <cell r="L397">
            <v>0</v>
          </cell>
          <cell r="M397">
            <v>0</v>
          </cell>
          <cell r="P397">
            <v>0</v>
          </cell>
          <cell r="S397" t="e">
            <v>#REF!</v>
          </cell>
          <cell r="U397">
            <v>0</v>
          </cell>
          <cell r="V397">
            <v>0</v>
          </cell>
          <cell r="W397">
            <v>0</v>
          </cell>
          <cell r="X397">
            <v>0</v>
          </cell>
          <cell r="AB397">
            <v>0</v>
          </cell>
          <cell r="AE397" t="e">
            <v>#REF!</v>
          </cell>
          <cell r="AF397">
            <v>0</v>
          </cell>
          <cell r="AG397">
            <v>0</v>
          </cell>
          <cell r="AH397">
            <v>0</v>
          </cell>
          <cell r="AI397" t="str">
            <v>x</v>
          </cell>
          <cell r="AJ397" t="str">
            <v>x</v>
          </cell>
          <cell r="AK397" t="str">
            <v>x</v>
          </cell>
        </row>
        <row r="398">
          <cell r="A398" t="str">
            <v>9</v>
          </cell>
          <cell r="B398" t="str">
            <v>05</v>
          </cell>
          <cell r="C398" t="str">
            <v>100</v>
          </cell>
          <cell r="D398">
            <v>103</v>
          </cell>
          <cell r="E398" t="str">
            <v>Дивиденды юридическим лицам</v>
          </cell>
          <cell r="G398">
            <v>5</v>
          </cell>
          <cell r="H398" t="str">
            <v>ОЦБ</v>
          </cell>
          <cell r="J398">
            <v>0</v>
          </cell>
          <cell r="K398">
            <v>0</v>
          </cell>
          <cell r="L398">
            <v>0</v>
          </cell>
          <cell r="M398">
            <v>0</v>
          </cell>
          <cell r="P398">
            <v>0</v>
          </cell>
          <cell r="S398" t="e">
            <v>#REF!</v>
          </cell>
          <cell r="U398">
            <v>0</v>
          </cell>
          <cell r="V398">
            <v>0</v>
          </cell>
          <cell r="W398">
            <v>0</v>
          </cell>
          <cell r="X398">
            <v>0</v>
          </cell>
          <cell r="AB398">
            <v>0</v>
          </cell>
          <cell r="AE398" t="e">
            <v>#REF!</v>
          </cell>
          <cell r="AF398">
            <v>0</v>
          </cell>
          <cell r="AG398">
            <v>0</v>
          </cell>
          <cell r="AH398">
            <v>0</v>
          </cell>
          <cell r="AI398" t="str">
            <v>x</v>
          </cell>
          <cell r="AJ398" t="str">
            <v>x</v>
          </cell>
          <cell r="AK398" t="str">
            <v>x</v>
          </cell>
        </row>
        <row r="399">
          <cell r="C399" t="str">
            <v>100 Всего</v>
          </cell>
          <cell r="E399" t="str">
            <v>Выплата дивидендов</v>
          </cell>
          <cell r="J399">
            <v>0</v>
          </cell>
          <cell r="K399">
            <v>0</v>
          </cell>
          <cell r="L399">
            <v>0</v>
          </cell>
          <cell r="M399">
            <v>0</v>
          </cell>
          <cell r="N399">
            <v>0</v>
          </cell>
          <cell r="O399">
            <v>0</v>
          </cell>
          <cell r="P399">
            <v>0</v>
          </cell>
          <cell r="Q399">
            <v>0</v>
          </cell>
          <cell r="R399">
            <v>0</v>
          </cell>
          <cell r="S399" t="e">
            <v>#REF!</v>
          </cell>
          <cell r="T399">
            <v>0</v>
          </cell>
          <cell r="U399">
            <v>0</v>
          </cell>
          <cell r="V399">
            <v>0</v>
          </cell>
          <cell r="W399">
            <v>0</v>
          </cell>
          <cell r="X399">
            <v>0</v>
          </cell>
          <cell r="Y399">
            <v>0</v>
          </cell>
          <cell r="Z399">
            <v>0</v>
          </cell>
          <cell r="AA399">
            <v>0</v>
          </cell>
          <cell r="AB399">
            <v>0</v>
          </cell>
          <cell r="AC399">
            <v>0</v>
          </cell>
          <cell r="AD399">
            <v>0</v>
          </cell>
          <cell r="AE399" t="e">
            <v>#REF!</v>
          </cell>
          <cell r="AF399">
            <v>0</v>
          </cell>
          <cell r="AG399">
            <v>0</v>
          </cell>
          <cell r="AH399">
            <v>0</v>
          </cell>
          <cell r="AI399">
            <v>0</v>
          </cell>
          <cell r="AJ399">
            <v>0</v>
          </cell>
          <cell r="AK399">
            <v>0</v>
          </cell>
        </row>
        <row r="400">
          <cell r="B400" t="str">
            <v>05 Всего</v>
          </cell>
          <cell r="E400" t="str">
            <v>Выплата дивидендов всего</v>
          </cell>
          <cell r="J400">
            <v>0</v>
          </cell>
          <cell r="K400">
            <v>0</v>
          </cell>
          <cell r="L400">
            <v>0</v>
          </cell>
          <cell r="M400">
            <v>0</v>
          </cell>
          <cell r="N400">
            <v>0</v>
          </cell>
          <cell r="O400">
            <v>0</v>
          </cell>
          <cell r="P400">
            <v>0</v>
          </cell>
          <cell r="Q400">
            <v>0</v>
          </cell>
          <cell r="R400">
            <v>0</v>
          </cell>
        </row>
        <row r="401">
          <cell r="A401" t="str">
            <v>9</v>
          </cell>
          <cell r="B401" t="str">
            <v>09</v>
          </cell>
          <cell r="C401" t="str">
            <v>100</v>
          </cell>
          <cell r="E401" t="str">
            <v>Фонд ген.директора</v>
          </cell>
          <cell r="G401">
            <v>4</v>
          </cell>
          <cell r="J401">
            <v>3600</v>
          </cell>
          <cell r="K401">
            <v>3600</v>
          </cell>
          <cell r="L401">
            <v>0</v>
          </cell>
          <cell r="M401">
            <v>3600</v>
          </cell>
          <cell r="N401">
            <v>3600</v>
          </cell>
          <cell r="P401">
            <v>0</v>
          </cell>
          <cell r="S401" t="e">
            <v>#REF!</v>
          </cell>
          <cell r="U401">
            <v>0</v>
          </cell>
          <cell r="V401">
            <v>0</v>
          </cell>
          <cell r="W401">
            <v>0</v>
          </cell>
          <cell r="X401">
            <v>0</v>
          </cell>
          <cell r="AB401">
            <v>0</v>
          </cell>
          <cell r="AE401" t="e">
            <v>#REF!</v>
          </cell>
          <cell r="AF401">
            <v>-3600</v>
          </cell>
          <cell r="AG401">
            <v>-3600</v>
          </cell>
          <cell r="AH401">
            <v>0</v>
          </cell>
          <cell r="AI401">
            <v>0</v>
          </cell>
          <cell r="AJ401">
            <v>0</v>
          </cell>
          <cell r="AK401" t="str">
            <v>x</v>
          </cell>
        </row>
        <row r="402">
          <cell r="C402" t="str">
            <v>100 Всего</v>
          </cell>
          <cell r="E402" t="str">
            <v>Фонд ген.директора</v>
          </cell>
          <cell r="J402">
            <v>3600</v>
          </cell>
          <cell r="K402">
            <v>3600</v>
          </cell>
          <cell r="L402">
            <v>0</v>
          </cell>
          <cell r="M402">
            <v>3600</v>
          </cell>
          <cell r="N402">
            <v>3600</v>
          </cell>
          <cell r="O402">
            <v>0</v>
          </cell>
          <cell r="P402">
            <v>0</v>
          </cell>
          <cell r="Q402">
            <v>0</v>
          </cell>
          <cell r="R402">
            <v>0</v>
          </cell>
        </row>
        <row r="403">
          <cell r="A403" t="str">
            <v>9</v>
          </cell>
          <cell r="B403" t="str">
            <v>09</v>
          </cell>
          <cell r="C403" t="str">
            <v>200</v>
          </cell>
          <cell r="E403" t="str">
            <v>Фонд фин.директора</v>
          </cell>
          <cell r="G403">
            <v>2</v>
          </cell>
          <cell r="J403">
            <v>500</v>
          </cell>
          <cell r="K403">
            <v>500</v>
          </cell>
          <cell r="L403">
            <v>0</v>
          </cell>
          <cell r="M403">
            <v>500</v>
          </cell>
          <cell r="N403">
            <v>500</v>
          </cell>
          <cell r="P403">
            <v>0</v>
          </cell>
          <cell r="S403" t="e">
            <v>#REF!</v>
          </cell>
          <cell r="U403">
            <v>0</v>
          </cell>
          <cell r="V403">
            <v>0</v>
          </cell>
          <cell r="W403">
            <v>0</v>
          </cell>
          <cell r="X403">
            <v>0</v>
          </cell>
          <cell r="AB403">
            <v>0</v>
          </cell>
          <cell r="AE403" t="e">
            <v>#REF!</v>
          </cell>
          <cell r="AF403">
            <v>-500</v>
          </cell>
          <cell r="AG403">
            <v>-500</v>
          </cell>
          <cell r="AH403">
            <v>0</v>
          </cell>
          <cell r="AI403">
            <v>0</v>
          </cell>
          <cell r="AJ403">
            <v>0</v>
          </cell>
          <cell r="AK403" t="str">
            <v>x</v>
          </cell>
        </row>
        <row r="404">
          <cell r="C404" t="str">
            <v>200 Всего</v>
          </cell>
          <cell r="E404" t="str">
            <v>Фонд фин.директора</v>
          </cell>
          <cell r="J404">
            <v>500</v>
          </cell>
          <cell r="K404">
            <v>500</v>
          </cell>
          <cell r="L404">
            <v>0</v>
          </cell>
          <cell r="M404">
            <v>500</v>
          </cell>
          <cell r="N404">
            <v>500</v>
          </cell>
          <cell r="O404">
            <v>0</v>
          </cell>
          <cell r="P404">
            <v>0</v>
          </cell>
          <cell r="Q404">
            <v>0</v>
          </cell>
          <cell r="R404">
            <v>0</v>
          </cell>
        </row>
        <row r="405">
          <cell r="B405" t="str">
            <v>09 Всего</v>
          </cell>
          <cell r="E405" t="str">
            <v>Фонд директора на непредвиденные расходы всего</v>
          </cell>
          <cell r="J405">
            <v>4100</v>
          </cell>
          <cell r="K405">
            <v>4100</v>
          </cell>
          <cell r="L405">
            <v>0</v>
          </cell>
          <cell r="M405">
            <v>4100</v>
          </cell>
          <cell r="N405">
            <v>4100</v>
          </cell>
          <cell r="O405">
            <v>0</v>
          </cell>
          <cell r="P405">
            <v>0</v>
          </cell>
          <cell r="Q405">
            <v>0</v>
          </cell>
          <cell r="R405">
            <v>0</v>
          </cell>
        </row>
        <row r="406">
          <cell r="E406" t="str">
            <v>Всего Финансовая деятельность</v>
          </cell>
          <cell r="J406">
            <v>101938</v>
          </cell>
          <cell r="K406">
            <v>101938</v>
          </cell>
          <cell r="L406">
            <v>0</v>
          </cell>
          <cell r="M406">
            <v>10130</v>
          </cell>
          <cell r="N406">
            <v>10130</v>
          </cell>
          <cell r="O406">
            <v>0</v>
          </cell>
          <cell r="P406">
            <v>91808</v>
          </cell>
          <cell r="Q406">
            <v>91808</v>
          </cell>
          <cell r="R406">
            <v>0</v>
          </cell>
        </row>
        <row r="407">
          <cell r="E407" t="str">
            <v>ВСЕГО РАСХОДЫ:</v>
          </cell>
          <cell r="J407">
            <v>493165.77499999985</v>
          </cell>
          <cell r="K407">
            <v>455346.77499999985</v>
          </cell>
          <cell r="L407">
            <v>37819</v>
          </cell>
          <cell r="M407">
            <v>364090.57499999984</v>
          </cell>
          <cell r="N407">
            <v>345372.57499999984</v>
          </cell>
          <cell r="O407">
            <v>18718</v>
          </cell>
          <cell r="P407">
            <v>129075.2</v>
          </cell>
          <cell r="Q407">
            <v>109974.2</v>
          </cell>
          <cell r="R407">
            <v>19101</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1"/>
      <sheetName val="СВОД "/>
      <sheetName val="сводная таблица"/>
      <sheetName val="таблица для анализа"/>
      <sheetName val="работы, требующие уточнения"/>
      <sheetName val="8.1 для свода"/>
      <sheetName val="8.1 (Пример заполнения)"/>
      <sheetName val="8.1 (Example)"/>
      <sheetName val="свод"/>
      <sheetName val="справочник"/>
      <sheetName val="Лист6"/>
      <sheetName val="Анализ "/>
      <sheetName val="свод 8.1."/>
      <sheetName val="Лист1"/>
      <sheetName val="8.1 (для свода-2)"/>
      <sheetName val="Лист2"/>
      <sheetName val="Лист3"/>
      <sheetName val="Уральское раздолье"/>
      <sheetName val="Лист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s>
    <sheetDataSet>
      <sheetData sheetId="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_ORDER"/>
      <sheetName val="Остатки (2)"/>
      <sheetName val="Дебет июнь (2)"/>
      <sheetName val="дт07,08,1604 (2)"/>
      <sheetName val="ДТ1515"/>
      <sheetName val="дт07,08,1604"/>
      <sheetName val="дт902"/>
      <sheetName val="дт1605"/>
      <sheetName val="дт4301"/>
      <sheetName val="дт1604"/>
      <sheetName val="дт43"/>
      <sheetName val="дт4102,76"/>
      <sheetName val="дт26,44"/>
      <sheetName val="дт7901"/>
      <sheetName val="дт07,08"/>
      <sheetName val="дт91"/>
      <sheetName val="КТ43д21"/>
      <sheetName val="к97д08"/>
      <sheetName val="к1515д1604"/>
      <sheetName val="к1523д26,44 "/>
      <sheetName val="к401,403д26,44"/>
      <sheetName val="к43д21,1014"/>
      <sheetName val="ДТ2644К1014,16"/>
      <sheetName val="ДТ2644К20,23"/>
      <sheetName val="ДТ79"/>
      <sheetName val="КТ20,23,25,28,97"/>
      <sheetName val="Лист2"/>
      <sheetName val="Лист1"/>
      <sheetName val="КТ (2)"/>
      <sheetName val="КТ"/>
      <sheetName val="дт9002"/>
      <sheetName val="9002 (2)"/>
      <sheetName val="9002"/>
      <sheetName val="поправка нов (2)"/>
      <sheetName val="поправка нов"/>
      <sheetName val="самая"/>
      <sheetName val="самая (2)"/>
      <sheetName val="июнь"/>
      <sheetName val="июнь поправки"/>
      <sheetName val="проверка"/>
      <sheetName val="цены"/>
      <sheetName val="ограничения"/>
      <sheetName val="Номенклатура"/>
      <sheetName val="Остатки_(2)"/>
      <sheetName val="Дебет_июнь_(2)"/>
      <sheetName val="дт07,08,1604_(2)"/>
      <sheetName val="к1523д26,44_"/>
      <sheetName val="КТ_(2)"/>
      <sheetName val="9002_(2)"/>
      <sheetName val="поправка_нов_(2)"/>
      <sheetName val="поправка_нов"/>
      <sheetName val="самая_(2)"/>
      <sheetName val="июнь_поправки"/>
      <sheetName val="Остатки_(2)1"/>
      <sheetName val="Дебет_июнь_(2)1"/>
      <sheetName val="дт07,08,1604_(2)1"/>
      <sheetName val="к1523д26,44_1"/>
      <sheetName val="КТ_(2)1"/>
      <sheetName val="9002_(2)1"/>
      <sheetName val="поправка_нов_(2)1"/>
      <sheetName val="поправка_нов1"/>
      <sheetName val="самая_(2)1"/>
      <sheetName val="июнь_поправки1"/>
    </sheetNames>
    <sheetDataSet>
      <sheetData sheetId="0" refreshError="1">
        <row r="1">
          <cell r="A1" t="str">
            <v>MES</v>
          </cell>
          <cell r="B1" t="str">
            <v>06</v>
          </cell>
        </row>
        <row r="3">
          <cell r="A3" t="str">
            <v>Сумма по полю D_SUMMA</v>
          </cell>
          <cell r="B3" t="str">
            <v>D_SCHET</v>
          </cell>
        </row>
        <row r="4">
          <cell r="A4" t="str">
            <v>K_SCHET</v>
          </cell>
          <cell r="B4" t="str">
            <v>01000000</v>
          </cell>
          <cell r="C4" t="str">
            <v>01030000</v>
          </cell>
          <cell r="D4" t="str">
            <v>01090000</v>
          </cell>
          <cell r="E4" t="str">
            <v>02010000</v>
          </cell>
        </row>
        <row r="5">
          <cell r="A5" t="str">
            <v>01000000</v>
          </cell>
          <cell r="B5">
            <v>431425</v>
          </cell>
          <cell r="D5">
            <v>2934921</v>
          </cell>
        </row>
        <row r="6">
          <cell r="A6" t="str">
            <v>01010000</v>
          </cell>
          <cell r="D6">
            <v>3182553</v>
          </cell>
        </row>
        <row r="7">
          <cell r="A7" t="str">
            <v>01030000</v>
          </cell>
          <cell r="D7">
            <v>19339</v>
          </cell>
        </row>
        <row r="8">
          <cell r="A8" t="str">
            <v>01090000</v>
          </cell>
          <cell r="E8">
            <v>2598583</v>
          </cell>
        </row>
        <row r="9">
          <cell r="A9" t="str">
            <v>02010000</v>
          </cell>
        </row>
        <row r="10">
          <cell r="A10" t="str">
            <v>02020000</v>
          </cell>
        </row>
        <row r="11">
          <cell r="A11" t="str">
            <v>04000000</v>
          </cell>
        </row>
        <row r="12">
          <cell r="A12" t="str">
            <v>04010000</v>
          </cell>
        </row>
        <row r="13">
          <cell r="A13" t="str">
            <v>05000000</v>
          </cell>
        </row>
        <row r="14">
          <cell r="A14" t="str">
            <v>07010000</v>
          </cell>
        </row>
        <row r="15">
          <cell r="A15" t="str">
            <v>08000000</v>
          </cell>
        </row>
        <row r="16">
          <cell r="A16" t="str">
            <v>08010000</v>
          </cell>
          <cell r="B16">
            <v>1517946.32</v>
          </cell>
        </row>
        <row r="17">
          <cell r="A17" t="str">
            <v>08040000</v>
          </cell>
          <cell r="B17">
            <v>133205.6</v>
          </cell>
        </row>
        <row r="18">
          <cell r="A18" t="str">
            <v>08060000</v>
          </cell>
          <cell r="B18">
            <v>7894111.8300000001</v>
          </cell>
        </row>
        <row r="19">
          <cell r="A19" t="str">
            <v>08060100</v>
          </cell>
          <cell r="B19">
            <v>293.57</v>
          </cell>
        </row>
        <row r="20">
          <cell r="A20" t="str">
            <v>08070000</v>
          </cell>
          <cell r="B20">
            <v>7452671.5</v>
          </cell>
          <cell r="C20">
            <v>95247.5</v>
          </cell>
        </row>
        <row r="21">
          <cell r="A21" t="str">
            <v>08080000</v>
          </cell>
          <cell r="B21">
            <v>18413.43</v>
          </cell>
        </row>
        <row r="22">
          <cell r="A22" t="str">
            <v>10010000</v>
          </cell>
        </row>
        <row r="23">
          <cell r="A23" t="str">
            <v>10010100</v>
          </cell>
        </row>
        <row r="24">
          <cell r="A24" t="str">
            <v>10010200</v>
          </cell>
        </row>
        <row r="25">
          <cell r="A25" t="str">
            <v>10020000</v>
          </cell>
        </row>
        <row r="26">
          <cell r="A26" t="str">
            <v>10020100</v>
          </cell>
        </row>
        <row r="27">
          <cell r="A27" t="str">
            <v>10030000</v>
          </cell>
        </row>
        <row r="28">
          <cell r="A28" t="str">
            <v>10040000</v>
          </cell>
        </row>
        <row r="29">
          <cell r="A29" t="str">
            <v>10040200</v>
          </cell>
        </row>
        <row r="30">
          <cell r="A30" t="str">
            <v>10050000</v>
          </cell>
        </row>
        <row r="31">
          <cell r="A31" t="str">
            <v>10050200</v>
          </cell>
        </row>
        <row r="32">
          <cell r="A32" t="str">
            <v>10060000</v>
          </cell>
        </row>
        <row r="33">
          <cell r="A33" t="str">
            <v>10060200</v>
          </cell>
        </row>
        <row r="34">
          <cell r="A34" t="str">
            <v>10070000</v>
          </cell>
        </row>
        <row r="35">
          <cell r="A35" t="str">
            <v>10090000</v>
          </cell>
        </row>
        <row r="36">
          <cell r="A36" t="str">
            <v>10090200</v>
          </cell>
        </row>
        <row r="37">
          <cell r="A37" t="str">
            <v>10110000</v>
          </cell>
        </row>
        <row r="38">
          <cell r="A38" t="str">
            <v>10120000</v>
          </cell>
        </row>
        <row r="39">
          <cell r="A39" t="str">
            <v>10130000</v>
          </cell>
        </row>
        <row r="40">
          <cell r="A40" t="str">
            <v>10140000</v>
          </cell>
        </row>
        <row r="41">
          <cell r="A41" t="str">
            <v>10140100</v>
          </cell>
        </row>
        <row r="42">
          <cell r="A42" t="str">
            <v>10140200</v>
          </cell>
        </row>
        <row r="43">
          <cell r="A43" t="str">
            <v>10140300</v>
          </cell>
        </row>
        <row r="44">
          <cell r="A44" t="str">
            <v>10140400</v>
          </cell>
        </row>
        <row r="45">
          <cell r="A45" t="str">
            <v>10140500</v>
          </cell>
        </row>
        <row r="46">
          <cell r="A46" t="str">
            <v>10150000</v>
          </cell>
        </row>
        <row r="47">
          <cell r="A47" t="str">
            <v>10160100</v>
          </cell>
        </row>
        <row r="48">
          <cell r="A48" t="str">
            <v>10160200</v>
          </cell>
        </row>
        <row r="49">
          <cell r="A49" t="str">
            <v>10170000</v>
          </cell>
        </row>
        <row r="50">
          <cell r="A50" t="str">
            <v>15010000</v>
          </cell>
        </row>
        <row r="51">
          <cell r="A51" t="str">
            <v>15020000</v>
          </cell>
        </row>
        <row r="52">
          <cell r="A52" t="str">
            <v>15030000</v>
          </cell>
        </row>
        <row r="53">
          <cell r="A53" t="str">
            <v>15040000</v>
          </cell>
        </row>
        <row r="54">
          <cell r="A54" t="str">
            <v>15050000</v>
          </cell>
        </row>
        <row r="55">
          <cell r="A55" t="str">
            <v>15060000</v>
          </cell>
        </row>
        <row r="56">
          <cell r="A56" t="str">
            <v>15090000</v>
          </cell>
        </row>
        <row r="57">
          <cell r="A57" t="str">
            <v>15130000</v>
          </cell>
        </row>
        <row r="58">
          <cell r="A58" t="str">
            <v>15140000</v>
          </cell>
        </row>
        <row r="59">
          <cell r="A59" t="str">
            <v>15150000</v>
          </cell>
        </row>
        <row r="60">
          <cell r="A60" t="str">
            <v>15160000</v>
          </cell>
        </row>
        <row r="61">
          <cell r="A61" t="str">
            <v>15180000</v>
          </cell>
        </row>
        <row r="62">
          <cell r="A62" t="str">
            <v>15230000</v>
          </cell>
        </row>
        <row r="63">
          <cell r="A63" t="str">
            <v>16010000</v>
          </cell>
        </row>
        <row r="64">
          <cell r="A64" t="str">
            <v>16010100</v>
          </cell>
        </row>
        <row r="65">
          <cell r="A65" t="str">
            <v>16020000</v>
          </cell>
        </row>
        <row r="66">
          <cell r="A66" t="str">
            <v>16020100</v>
          </cell>
        </row>
        <row r="67">
          <cell r="A67" t="str">
            <v>16040000</v>
          </cell>
        </row>
        <row r="68">
          <cell r="A68" t="str">
            <v>16050000</v>
          </cell>
        </row>
        <row r="69">
          <cell r="A69" t="str">
            <v>16070100</v>
          </cell>
        </row>
        <row r="70">
          <cell r="A70" t="str">
            <v>16070200</v>
          </cell>
        </row>
        <row r="71">
          <cell r="A71" t="str">
            <v>16080000</v>
          </cell>
        </row>
        <row r="72">
          <cell r="A72" t="str">
            <v>19010000</v>
          </cell>
        </row>
        <row r="73">
          <cell r="A73" t="str">
            <v>19010100</v>
          </cell>
        </row>
        <row r="74">
          <cell r="A74" t="str">
            <v>19020000</v>
          </cell>
        </row>
        <row r="75">
          <cell r="A75" t="str">
            <v>19020100</v>
          </cell>
        </row>
        <row r="76">
          <cell r="A76" t="str">
            <v>19040000</v>
          </cell>
        </row>
        <row r="77">
          <cell r="A77" t="str">
            <v>19040100</v>
          </cell>
        </row>
        <row r="78">
          <cell r="A78" t="str">
            <v>19050000</v>
          </cell>
        </row>
        <row r="79">
          <cell r="A79" t="str">
            <v>19060000</v>
          </cell>
        </row>
        <row r="80">
          <cell r="A80" t="str">
            <v>19070200</v>
          </cell>
        </row>
        <row r="81">
          <cell r="A81" t="str">
            <v>19080000</v>
          </cell>
        </row>
        <row r="82">
          <cell r="A82" t="str">
            <v>19090000</v>
          </cell>
        </row>
        <row r="83">
          <cell r="A83" t="str">
            <v>19100200</v>
          </cell>
        </row>
        <row r="84">
          <cell r="A84" t="str">
            <v>20010000</v>
          </cell>
        </row>
        <row r="85">
          <cell r="A85" t="str">
            <v>20030000</v>
          </cell>
        </row>
        <row r="86">
          <cell r="A86" t="str">
            <v>20030100</v>
          </cell>
        </row>
        <row r="87">
          <cell r="A87" t="str">
            <v>20030200</v>
          </cell>
        </row>
        <row r="88">
          <cell r="A88" t="str">
            <v>20031000</v>
          </cell>
        </row>
        <row r="89">
          <cell r="A89" t="str">
            <v>21010000</v>
          </cell>
        </row>
        <row r="90">
          <cell r="A90" t="str">
            <v>23010000</v>
          </cell>
        </row>
        <row r="91">
          <cell r="A91" t="str">
            <v>25010000</v>
          </cell>
        </row>
        <row r="92">
          <cell r="A92" t="str">
            <v>25020000</v>
          </cell>
        </row>
        <row r="93">
          <cell r="A93" t="str">
            <v>25030000</v>
          </cell>
        </row>
        <row r="94">
          <cell r="A94" t="str">
            <v>26000000</v>
          </cell>
        </row>
        <row r="95">
          <cell r="A95" t="str">
            <v>28001100</v>
          </cell>
        </row>
        <row r="96">
          <cell r="A96" t="str">
            <v>28001200</v>
          </cell>
        </row>
        <row r="97">
          <cell r="A97" t="str">
            <v>28011200</v>
          </cell>
        </row>
        <row r="98">
          <cell r="A98" t="str">
            <v>40010000</v>
          </cell>
        </row>
        <row r="99">
          <cell r="A99" t="str">
            <v>40030000</v>
          </cell>
        </row>
        <row r="100">
          <cell r="A100" t="str">
            <v>40050000</v>
          </cell>
        </row>
        <row r="101">
          <cell r="A101" t="str">
            <v>40100000</v>
          </cell>
        </row>
        <row r="102">
          <cell r="A102" t="str">
            <v>40100100</v>
          </cell>
        </row>
        <row r="103">
          <cell r="A103" t="str">
            <v>40110000</v>
          </cell>
        </row>
        <row r="104">
          <cell r="A104" t="str">
            <v>40120000</v>
          </cell>
        </row>
        <row r="105">
          <cell r="A105" t="str">
            <v>40130000</v>
          </cell>
        </row>
        <row r="106">
          <cell r="A106" t="str">
            <v>40140000</v>
          </cell>
        </row>
        <row r="107">
          <cell r="A107" t="str">
            <v>40150000</v>
          </cell>
        </row>
        <row r="108">
          <cell r="A108" t="str">
            <v>40160000</v>
          </cell>
        </row>
        <row r="109">
          <cell r="A109" t="str">
            <v>40180000</v>
          </cell>
        </row>
        <row r="110">
          <cell r="A110" t="str">
            <v>40190000</v>
          </cell>
        </row>
        <row r="111">
          <cell r="A111" t="str">
            <v>40300000</v>
          </cell>
        </row>
        <row r="112">
          <cell r="A112" t="str">
            <v>40300100</v>
          </cell>
        </row>
        <row r="113">
          <cell r="A113" t="str">
            <v>40310000</v>
          </cell>
        </row>
        <row r="114">
          <cell r="A114" t="str">
            <v>40320000</v>
          </cell>
        </row>
        <row r="115">
          <cell r="A115" t="str">
            <v>40330000</v>
          </cell>
        </row>
        <row r="116">
          <cell r="A116" t="str">
            <v>40340000</v>
          </cell>
        </row>
        <row r="117">
          <cell r="A117" t="str">
            <v>40350000</v>
          </cell>
        </row>
        <row r="118">
          <cell r="A118" t="str">
            <v>40360000</v>
          </cell>
        </row>
        <row r="119">
          <cell r="A119" t="str">
            <v>40380000</v>
          </cell>
        </row>
        <row r="120">
          <cell r="A120" t="str">
            <v>40390000</v>
          </cell>
        </row>
        <row r="121">
          <cell r="A121" t="str">
            <v>41020000</v>
          </cell>
        </row>
        <row r="122">
          <cell r="A122" t="str">
            <v>43010000</v>
          </cell>
        </row>
        <row r="123">
          <cell r="A123" t="str">
            <v>43020000</v>
          </cell>
        </row>
        <row r="124">
          <cell r="A124" t="str">
            <v>43030100</v>
          </cell>
        </row>
        <row r="125">
          <cell r="A125" t="str">
            <v>44000100</v>
          </cell>
        </row>
        <row r="126">
          <cell r="A126" t="str">
            <v>44000200</v>
          </cell>
        </row>
        <row r="127">
          <cell r="A127" t="str">
            <v>44000300</v>
          </cell>
        </row>
        <row r="128">
          <cell r="A128" t="str">
            <v>44000400</v>
          </cell>
        </row>
        <row r="129">
          <cell r="A129" t="str">
            <v>44000500</v>
          </cell>
        </row>
        <row r="130">
          <cell r="A130" t="str">
            <v>45000000</v>
          </cell>
        </row>
        <row r="131">
          <cell r="A131" t="str">
            <v>45000100</v>
          </cell>
        </row>
        <row r="132">
          <cell r="A132" t="str">
            <v>45000300</v>
          </cell>
        </row>
        <row r="133">
          <cell r="A133" t="str">
            <v>45000301</v>
          </cell>
        </row>
        <row r="134">
          <cell r="A134" t="str">
            <v>45020000</v>
          </cell>
        </row>
        <row r="135">
          <cell r="A135" t="str">
            <v>45020001</v>
          </cell>
        </row>
        <row r="136">
          <cell r="A136" t="str">
            <v>45020300</v>
          </cell>
        </row>
        <row r="137">
          <cell r="A137" t="str">
            <v>45020301</v>
          </cell>
        </row>
        <row r="138">
          <cell r="A138" t="str">
            <v>50000000</v>
          </cell>
        </row>
        <row r="139">
          <cell r="A139" t="str">
            <v>50010000</v>
          </cell>
        </row>
        <row r="140">
          <cell r="A140" t="str">
            <v>51000000</v>
          </cell>
        </row>
        <row r="141">
          <cell r="A141" t="str">
            <v>51020000</v>
          </cell>
        </row>
        <row r="142">
          <cell r="A142" t="str">
            <v>51030000</v>
          </cell>
        </row>
        <row r="143">
          <cell r="A143" t="str">
            <v>51030100</v>
          </cell>
        </row>
        <row r="144">
          <cell r="A144" t="str">
            <v>51040000</v>
          </cell>
        </row>
        <row r="145">
          <cell r="A145" t="str">
            <v>51050000</v>
          </cell>
        </row>
        <row r="146">
          <cell r="A146" t="str">
            <v>51080100</v>
          </cell>
        </row>
        <row r="147">
          <cell r="A147" t="str">
            <v>51090000</v>
          </cell>
        </row>
        <row r="148">
          <cell r="A148" t="str">
            <v>52000000</v>
          </cell>
        </row>
        <row r="149">
          <cell r="A149" t="str">
            <v>52030000</v>
          </cell>
        </row>
        <row r="150">
          <cell r="A150" t="str">
            <v>52030100</v>
          </cell>
        </row>
        <row r="151">
          <cell r="A151" t="str">
            <v>55020000</v>
          </cell>
        </row>
        <row r="152">
          <cell r="A152" t="str">
            <v>55030000</v>
          </cell>
        </row>
        <row r="153">
          <cell r="A153" t="str">
            <v>55040100</v>
          </cell>
        </row>
        <row r="154">
          <cell r="A154" t="str">
            <v>55050000</v>
          </cell>
        </row>
        <row r="155">
          <cell r="A155" t="str">
            <v>57000000</v>
          </cell>
        </row>
        <row r="156">
          <cell r="A156" t="str">
            <v>57010000</v>
          </cell>
        </row>
        <row r="157">
          <cell r="A157" t="str">
            <v>58010000</v>
          </cell>
        </row>
        <row r="158">
          <cell r="A158" t="str">
            <v>58020000</v>
          </cell>
        </row>
        <row r="159">
          <cell r="A159" t="str">
            <v>58030100</v>
          </cell>
        </row>
        <row r="160">
          <cell r="A160" t="str">
            <v>58030200</v>
          </cell>
        </row>
        <row r="161">
          <cell r="A161" t="str">
            <v>60010000</v>
          </cell>
        </row>
        <row r="162">
          <cell r="A162" t="str">
            <v>60010100</v>
          </cell>
        </row>
        <row r="163">
          <cell r="A163" t="str">
            <v>60010300</v>
          </cell>
        </row>
        <row r="164">
          <cell r="A164" t="str">
            <v>60010400</v>
          </cell>
        </row>
        <row r="165">
          <cell r="A165" t="str">
            <v>60020000</v>
          </cell>
        </row>
        <row r="166">
          <cell r="A166" t="str">
            <v>60030000</v>
          </cell>
        </row>
        <row r="167">
          <cell r="A167" t="str">
            <v>60040000</v>
          </cell>
        </row>
        <row r="168">
          <cell r="A168" t="str">
            <v>60040100</v>
          </cell>
        </row>
        <row r="169">
          <cell r="A169" t="str">
            <v>62000000</v>
          </cell>
        </row>
        <row r="170">
          <cell r="A170" t="str">
            <v>62010100</v>
          </cell>
        </row>
        <row r="171">
          <cell r="A171" t="str">
            <v>62010200</v>
          </cell>
        </row>
        <row r="172">
          <cell r="A172" t="str">
            <v>62010300</v>
          </cell>
        </row>
        <row r="173">
          <cell r="A173" t="str">
            <v>62010400</v>
          </cell>
        </row>
        <row r="174">
          <cell r="A174" t="str">
            <v>62010500</v>
          </cell>
        </row>
        <row r="175">
          <cell r="A175" t="str">
            <v>62010600</v>
          </cell>
        </row>
        <row r="176">
          <cell r="A176" t="str">
            <v>62010700</v>
          </cell>
        </row>
        <row r="177">
          <cell r="A177" t="str">
            <v>62010800</v>
          </cell>
        </row>
        <row r="178">
          <cell r="A178" t="str">
            <v>62010900</v>
          </cell>
        </row>
        <row r="179">
          <cell r="A179" t="str">
            <v>62011100</v>
          </cell>
        </row>
        <row r="180">
          <cell r="A180" t="str">
            <v>62011200</v>
          </cell>
        </row>
        <row r="181">
          <cell r="A181" t="str">
            <v>62011300</v>
          </cell>
        </row>
        <row r="182">
          <cell r="A182" t="str">
            <v>62011400</v>
          </cell>
        </row>
        <row r="183">
          <cell r="A183" t="str">
            <v>62011500</v>
          </cell>
        </row>
        <row r="184">
          <cell r="A184" t="str">
            <v>62020100</v>
          </cell>
        </row>
        <row r="185">
          <cell r="A185" t="str">
            <v>62020300</v>
          </cell>
        </row>
        <row r="186">
          <cell r="A186" t="str">
            <v>62030000</v>
          </cell>
        </row>
        <row r="187">
          <cell r="A187" t="str">
            <v>62030100</v>
          </cell>
        </row>
        <row r="188">
          <cell r="A188" t="str">
            <v>62030200</v>
          </cell>
        </row>
        <row r="189">
          <cell r="A189" t="str">
            <v>62030300</v>
          </cell>
        </row>
        <row r="190">
          <cell r="A190" t="str">
            <v>62030500</v>
          </cell>
        </row>
        <row r="191">
          <cell r="A191" t="str">
            <v>62040100</v>
          </cell>
        </row>
        <row r="192">
          <cell r="A192" t="str">
            <v>62040400</v>
          </cell>
        </row>
        <row r="193">
          <cell r="A193" t="str">
            <v>62040900</v>
          </cell>
        </row>
        <row r="194">
          <cell r="A194" t="str">
            <v>62050100</v>
          </cell>
        </row>
        <row r="195">
          <cell r="A195" t="str">
            <v>62050200</v>
          </cell>
        </row>
        <row r="196">
          <cell r="A196" t="str">
            <v>62050400</v>
          </cell>
        </row>
        <row r="197">
          <cell r="A197" t="str">
            <v>62050500</v>
          </cell>
        </row>
        <row r="198">
          <cell r="A198" t="str">
            <v>62050600</v>
          </cell>
        </row>
        <row r="199">
          <cell r="A199" t="str">
            <v>62060000</v>
          </cell>
        </row>
        <row r="200">
          <cell r="A200" t="str">
            <v>66000100</v>
          </cell>
        </row>
        <row r="201">
          <cell r="A201" t="str">
            <v>66020000</v>
          </cell>
        </row>
        <row r="202">
          <cell r="A202" t="str">
            <v>66020100</v>
          </cell>
        </row>
        <row r="203">
          <cell r="A203" t="str">
            <v>67010100</v>
          </cell>
        </row>
        <row r="204">
          <cell r="A204" t="str">
            <v>68010000</v>
          </cell>
        </row>
        <row r="205">
          <cell r="A205" t="str">
            <v>68020000</v>
          </cell>
        </row>
        <row r="206">
          <cell r="A206" t="str">
            <v>68030000</v>
          </cell>
        </row>
        <row r="207">
          <cell r="A207" t="str">
            <v>68030600</v>
          </cell>
        </row>
        <row r="208">
          <cell r="A208" t="str">
            <v>68030900</v>
          </cell>
        </row>
        <row r="209">
          <cell r="A209" t="str">
            <v>68040000</v>
          </cell>
        </row>
        <row r="210">
          <cell r="A210" t="str">
            <v>68050000</v>
          </cell>
        </row>
        <row r="211">
          <cell r="A211" t="str">
            <v>68060000</v>
          </cell>
        </row>
        <row r="212">
          <cell r="A212" t="str">
            <v>68080000</v>
          </cell>
        </row>
        <row r="213">
          <cell r="A213" t="str">
            <v>68080100</v>
          </cell>
        </row>
        <row r="214">
          <cell r="A214" t="str">
            <v>68080200</v>
          </cell>
        </row>
        <row r="215">
          <cell r="A215" t="str">
            <v>69010000</v>
          </cell>
        </row>
        <row r="216">
          <cell r="A216" t="str">
            <v>69020100</v>
          </cell>
        </row>
        <row r="217">
          <cell r="A217" t="str">
            <v>69020200</v>
          </cell>
        </row>
        <row r="218">
          <cell r="A218" t="str">
            <v>69020300</v>
          </cell>
        </row>
        <row r="219">
          <cell r="A219" t="str">
            <v>69030000</v>
          </cell>
        </row>
        <row r="220">
          <cell r="A220" t="str">
            <v>69030100</v>
          </cell>
        </row>
        <row r="221">
          <cell r="A221" t="str">
            <v>69050000</v>
          </cell>
        </row>
        <row r="222">
          <cell r="A222" t="str">
            <v>70000000</v>
          </cell>
        </row>
        <row r="223">
          <cell r="A223" t="str">
            <v>70010000</v>
          </cell>
        </row>
        <row r="224">
          <cell r="A224" t="str">
            <v>70020000</v>
          </cell>
        </row>
        <row r="225">
          <cell r="A225" t="str">
            <v>70030000</v>
          </cell>
        </row>
        <row r="226">
          <cell r="A226" t="str">
            <v>71000000</v>
          </cell>
        </row>
        <row r="227">
          <cell r="A227" t="str">
            <v>71010000</v>
          </cell>
        </row>
        <row r="228">
          <cell r="A228" t="str">
            <v>71020000</v>
          </cell>
        </row>
        <row r="229">
          <cell r="A229" t="str">
            <v>73020000</v>
          </cell>
        </row>
        <row r="230">
          <cell r="A230" t="str">
            <v>73030000</v>
          </cell>
        </row>
        <row r="231">
          <cell r="A231" t="str">
            <v>73040000</v>
          </cell>
        </row>
        <row r="232">
          <cell r="A232" t="str">
            <v>76000000</v>
          </cell>
        </row>
        <row r="233">
          <cell r="A233" t="str">
            <v>76010000</v>
          </cell>
        </row>
        <row r="234">
          <cell r="A234" t="str">
            <v>76020400</v>
          </cell>
        </row>
        <row r="235">
          <cell r="A235" t="str">
            <v>76020600</v>
          </cell>
        </row>
        <row r="236">
          <cell r="A236" t="str">
            <v>76020700</v>
          </cell>
        </row>
        <row r="237">
          <cell r="A237" t="str">
            <v>76040000</v>
          </cell>
        </row>
        <row r="238">
          <cell r="A238" t="str">
            <v>76050100</v>
          </cell>
        </row>
        <row r="239">
          <cell r="A239" t="str">
            <v>76060000</v>
          </cell>
        </row>
        <row r="240">
          <cell r="A240" t="str">
            <v>76060100</v>
          </cell>
        </row>
        <row r="241">
          <cell r="A241" t="str">
            <v>76080200</v>
          </cell>
        </row>
        <row r="242">
          <cell r="A242" t="str">
            <v>76100000</v>
          </cell>
        </row>
        <row r="243">
          <cell r="A243" t="str">
            <v>79030000</v>
          </cell>
          <cell r="E243">
            <v>23665</v>
          </cell>
        </row>
        <row r="244">
          <cell r="A244" t="str">
            <v>79040000</v>
          </cell>
        </row>
        <row r="245">
          <cell r="A245" t="str">
            <v>79070000</v>
          </cell>
          <cell r="E245">
            <v>181066</v>
          </cell>
        </row>
        <row r="246">
          <cell r="A246" t="str">
            <v>84000000</v>
          </cell>
        </row>
        <row r="247">
          <cell r="A247" t="str">
            <v>86000000</v>
          </cell>
        </row>
        <row r="248">
          <cell r="A248" t="str">
            <v>90010100</v>
          </cell>
        </row>
        <row r="249">
          <cell r="A249" t="str">
            <v>90010107</v>
          </cell>
        </row>
        <row r="250">
          <cell r="A250" t="str">
            <v>90010108</v>
          </cell>
        </row>
        <row r="251">
          <cell r="A251" t="str">
            <v>90010200</v>
          </cell>
        </row>
        <row r="252">
          <cell r="A252" t="str">
            <v>90010300</v>
          </cell>
        </row>
        <row r="253">
          <cell r="A253" t="str">
            <v>90010400</v>
          </cell>
        </row>
        <row r="254">
          <cell r="A254" t="str">
            <v>90010500</v>
          </cell>
        </row>
        <row r="255">
          <cell r="A255" t="str">
            <v>90010900</v>
          </cell>
        </row>
        <row r="256">
          <cell r="A256" t="str">
            <v>90010901</v>
          </cell>
        </row>
        <row r="257">
          <cell r="A257" t="str">
            <v>90010902</v>
          </cell>
        </row>
        <row r="258">
          <cell r="A258" t="str">
            <v>90011200</v>
          </cell>
        </row>
        <row r="259">
          <cell r="A259" t="str">
            <v>90011205</v>
          </cell>
        </row>
        <row r="260">
          <cell r="A260" t="str">
            <v>90011300</v>
          </cell>
        </row>
        <row r="261">
          <cell r="A261" t="str">
            <v>90011301</v>
          </cell>
        </row>
        <row r="262">
          <cell r="A262" t="str">
            <v>90011302</v>
          </cell>
        </row>
        <row r="263">
          <cell r="A263" t="str">
            <v>90011400</v>
          </cell>
        </row>
        <row r="264">
          <cell r="A264" t="str">
            <v>90011401</v>
          </cell>
        </row>
        <row r="265">
          <cell r="A265" t="str">
            <v>90011402</v>
          </cell>
        </row>
        <row r="266">
          <cell r="A266" t="str">
            <v>90011405</v>
          </cell>
        </row>
        <row r="267">
          <cell r="A267" t="str">
            <v>90011500</v>
          </cell>
        </row>
        <row r="268">
          <cell r="A268" t="str">
            <v>90011505</v>
          </cell>
        </row>
        <row r="269">
          <cell r="A269" t="str">
            <v>90011600</v>
          </cell>
        </row>
        <row r="270">
          <cell r="A270" t="str">
            <v>90011605</v>
          </cell>
        </row>
        <row r="271">
          <cell r="A271" t="str">
            <v>90011705</v>
          </cell>
        </row>
        <row r="272">
          <cell r="A272" t="str">
            <v>90011800</v>
          </cell>
        </row>
        <row r="273">
          <cell r="A273" t="str">
            <v>90011805</v>
          </cell>
        </row>
        <row r="274">
          <cell r="A274" t="str">
            <v>90012100</v>
          </cell>
        </row>
        <row r="275">
          <cell r="A275" t="str">
            <v>90012101</v>
          </cell>
        </row>
        <row r="276">
          <cell r="A276" t="str">
            <v>90090400</v>
          </cell>
        </row>
        <row r="277">
          <cell r="A277" t="str">
            <v>90090900</v>
          </cell>
        </row>
        <row r="278">
          <cell r="A278" t="str">
            <v>90091200</v>
          </cell>
        </row>
        <row r="279">
          <cell r="A279" t="str">
            <v>90091201</v>
          </cell>
        </row>
        <row r="280">
          <cell r="A280" t="str">
            <v>90091205</v>
          </cell>
        </row>
        <row r="281">
          <cell r="A281" t="str">
            <v>90091401</v>
          </cell>
        </row>
        <row r="282">
          <cell r="A282" t="str">
            <v>90091402</v>
          </cell>
        </row>
        <row r="283">
          <cell r="A283" t="str">
            <v>91010100</v>
          </cell>
        </row>
        <row r="284">
          <cell r="A284" t="str">
            <v>91010400</v>
          </cell>
        </row>
        <row r="285">
          <cell r="A285" t="str">
            <v>91010500</v>
          </cell>
          <cell r="B285">
            <v>17281.18</v>
          </cell>
        </row>
        <row r="286">
          <cell r="A286" t="str">
            <v>91010600</v>
          </cell>
        </row>
        <row r="287">
          <cell r="A287" t="str">
            <v>91010800</v>
          </cell>
          <cell r="B287">
            <v>45.17</v>
          </cell>
          <cell r="C287">
            <v>0.5</v>
          </cell>
        </row>
        <row r="288">
          <cell r="A288" t="str">
            <v>91010802</v>
          </cell>
        </row>
        <row r="289">
          <cell r="A289" t="str">
            <v>91010900</v>
          </cell>
        </row>
        <row r="290">
          <cell r="A290" t="str">
            <v>91011400</v>
          </cell>
        </row>
        <row r="291">
          <cell r="A291" t="str">
            <v>91011500</v>
          </cell>
        </row>
        <row r="292">
          <cell r="A292" t="str">
            <v>91011600</v>
          </cell>
        </row>
        <row r="293">
          <cell r="A293" t="str">
            <v>91011700</v>
          </cell>
        </row>
        <row r="294">
          <cell r="A294" t="str">
            <v>91090100</v>
          </cell>
        </row>
        <row r="295">
          <cell r="A295" t="str">
            <v>91090500</v>
          </cell>
        </row>
        <row r="296">
          <cell r="A296" t="str">
            <v>91090600</v>
          </cell>
        </row>
        <row r="297">
          <cell r="A297" t="str">
            <v>91090800</v>
          </cell>
        </row>
        <row r="298">
          <cell r="A298" t="str">
            <v>91090801</v>
          </cell>
        </row>
        <row r="299">
          <cell r="A299" t="str">
            <v>91090802</v>
          </cell>
        </row>
        <row r="300">
          <cell r="A300" t="str">
            <v>91090803</v>
          </cell>
        </row>
        <row r="301">
          <cell r="A301" t="str">
            <v>91091600</v>
          </cell>
        </row>
        <row r="302">
          <cell r="A302" t="str">
            <v>94000000</v>
          </cell>
        </row>
        <row r="303">
          <cell r="A303" t="str">
            <v>97000000</v>
          </cell>
        </row>
        <row r="304">
          <cell r="A304" t="str">
            <v>97000200</v>
          </cell>
        </row>
        <row r="305">
          <cell r="A305" t="str">
            <v>97000300</v>
          </cell>
        </row>
        <row r="306">
          <cell r="A306" t="str">
            <v>97000400</v>
          </cell>
        </row>
        <row r="307">
          <cell r="A307" t="str">
            <v>97000500</v>
          </cell>
        </row>
        <row r="308">
          <cell r="A308" t="str">
            <v>97000600</v>
          </cell>
        </row>
        <row r="309">
          <cell r="A309" t="str">
            <v>97010000</v>
          </cell>
        </row>
        <row r="310">
          <cell r="A310" t="str">
            <v>97020100</v>
          </cell>
        </row>
        <row r="311">
          <cell r="A311" t="str">
            <v>97020200</v>
          </cell>
        </row>
        <row r="312">
          <cell r="A312" t="str">
            <v>97020300</v>
          </cell>
        </row>
        <row r="313">
          <cell r="A313" t="str">
            <v>97020400</v>
          </cell>
        </row>
        <row r="314">
          <cell r="A314" t="str">
            <v>97020500</v>
          </cell>
        </row>
        <row r="315">
          <cell r="A315" t="str">
            <v>97020600</v>
          </cell>
        </row>
        <row r="316">
          <cell r="A316" t="str">
            <v>97020700</v>
          </cell>
        </row>
        <row r="317">
          <cell r="A317" t="str">
            <v>98000000</v>
          </cell>
        </row>
        <row r="318">
          <cell r="A318" t="str">
            <v>99000000</v>
          </cell>
        </row>
        <row r="319">
          <cell r="A319" t="str">
            <v>Общий итог</v>
          </cell>
          <cell r="B319">
            <v>17465393.600000001</v>
          </cell>
          <cell r="C319">
            <v>95248</v>
          </cell>
          <cell r="D319">
            <v>6136813</v>
          </cell>
          <cell r="E319">
            <v>2803314</v>
          </cell>
        </row>
        <row r="404">
          <cell r="A404" t="str">
            <v>01</v>
          </cell>
          <cell r="B404" t="str">
            <v>40320000</v>
          </cell>
          <cell r="C404" t="str">
            <v>79030000</v>
          </cell>
          <cell r="D404">
            <v>12142.24</v>
          </cell>
        </row>
        <row r="405">
          <cell r="A405" t="str">
            <v>01</v>
          </cell>
          <cell r="B405" t="str">
            <v>40320000</v>
          </cell>
          <cell r="C405" t="str">
            <v>79040000</v>
          </cell>
          <cell r="D405">
            <v>185.1</v>
          </cell>
        </row>
        <row r="406">
          <cell r="A406" t="str">
            <v>01</v>
          </cell>
          <cell r="B406" t="str">
            <v>40320000</v>
          </cell>
          <cell r="C406" t="str">
            <v>79070000</v>
          </cell>
          <cell r="D406">
            <v>898.98</v>
          </cell>
        </row>
        <row r="407">
          <cell r="A407" t="str">
            <v>01</v>
          </cell>
          <cell r="B407" t="str">
            <v>40320000</v>
          </cell>
          <cell r="C407" t="str">
            <v>90020900</v>
          </cell>
          <cell r="D407">
            <v>502924.75</v>
          </cell>
        </row>
        <row r="408">
          <cell r="A408" t="str">
            <v>01</v>
          </cell>
          <cell r="B408" t="str">
            <v>40320000</v>
          </cell>
          <cell r="C408" t="str">
            <v>90020901</v>
          </cell>
          <cell r="D408">
            <v>-8644.11</v>
          </cell>
        </row>
        <row r="409">
          <cell r="A409" t="str">
            <v>01</v>
          </cell>
          <cell r="B409" t="str">
            <v>40320000</v>
          </cell>
          <cell r="C409" t="str">
            <v>90020902</v>
          </cell>
          <cell r="D409">
            <v>27057.33</v>
          </cell>
        </row>
        <row r="410">
          <cell r="A410" t="str">
            <v>01</v>
          </cell>
          <cell r="B410" t="str">
            <v>40320000</v>
          </cell>
          <cell r="C410" t="str">
            <v>90021200</v>
          </cell>
          <cell r="D410">
            <v>-13433</v>
          </cell>
        </row>
        <row r="411">
          <cell r="A411" t="str">
            <v>01</v>
          </cell>
          <cell r="B411" t="str">
            <v>40330000</v>
          </cell>
          <cell r="C411" t="str">
            <v>15140000</v>
          </cell>
          <cell r="D411">
            <v>-503579.35</v>
          </cell>
        </row>
        <row r="412">
          <cell r="A412" t="str">
            <v>01</v>
          </cell>
          <cell r="B412" t="str">
            <v>40330000</v>
          </cell>
          <cell r="C412" t="str">
            <v>15230000</v>
          </cell>
          <cell r="D412">
            <v>316380.90999999997</v>
          </cell>
        </row>
        <row r="413">
          <cell r="A413" t="str">
            <v>01</v>
          </cell>
          <cell r="B413" t="str">
            <v>40330000</v>
          </cell>
          <cell r="C413" t="str">
            <v>25010000</v>
          </cell>
          <cell r="D413">
            <v>-517763.49</v>
          </cell>
        </row>
        <row r="414">
          <cell r="A414" t="str">
            <v>01</v>
          </cell>
          <cell r="B414" t="str">
            <v>40330000</v>
          </cell>
          <cell r="C414" t="str">
            <v>25020000</v>
          </cell>
          <cell r="D414">
            <v>-24979.16</v>
          </cell>
        </row>
        <row r="415">
          <cell r="A415" t="str">
            <v>01</v>
          </cell>
          <cell r="B415" t="str">
            <v>40330000</v>
          </cell>
          <cell r="C415" t="str">
            <v>25030000</v>
          </cell>
          <cell r="D415">
            <v>-210051.32</v>
          </cell>
        </row>
        <row r="416">
          <cell r="A416" t="str">
            <v>01</v>
          </cell>
          <cell r="B416" t="str">
            <v>40330000</v>
          </cell>
          <cell r="C416" t="str">
            <v>26000000</v>
          </cell>
          <cell r="D416">
            <v>57321.03</v>
          </cell>
        </row>
        <row r="417">
          <cell r="A417" t="str">
            <v>01</v>
          </cell>
          <cell r="B417" t="str">
            <v>40330000</v>
          </cell>
          <cell r="C417" t="str">
            <v>90020900</v>
          </cell>
          <cell r="D417">
            <v>5850.9</v>
          </cell>
        </row>
        <row r="418">
          <cell r="A418" t="str">
            <v>01</v>
          </cell>
          <cell r="B418" t="str">
            <v>40340000</v>
          </cell>
          <cell r="C418" t="str">
            <v>15140000</v>
          </cell>
          <cell r="D418">
            <v>179464.79</v>
          </cell>
        </row>
        <row r="419">
          <cell r="A419" t="str">
            <v>01</v>
          </cell>
          <cell r="B419" t="str">
            <v>40340000</v>
          </cell>
          <cell r="C419" t="str">
            <v>97030000</v>
          </cell>
          <cell r="D419">
            <v>1329855</v>
          </cell>
        </row>
        <row r="420">
          <cell r="A420" t="str">
            <v>01</v>
          </cell>
          <cell r="B420" t="str">
            <v>40350000</v>
          </cell>
          <cell r="C420" t="str">
            <v>07010000</v>
          </cell>
          <cell r="D420">
            <v>-1119.8399999999999</v>
          </cell>
        </row>
        <row r="421">
          <cell r="A421" t="str">
            <v>01</v>
          </cell>
          <cell r="B421" t="str">
            <v>40350000</v>
          </cell>
          <cell r="C421" t="str">
            <v>15150000</v>
          </cell>
          <cell r="D421">
            <v>-1334.56</v>
          </cell>
        </row>
        <row r="422">
          <cell r="A422" t="str">
            <v>01</v>
          </cell>
          <cell r="B422" t="str">
            <v>40350000</v>
          </cell>
          <cell r="C422" t="str">
            <v>25020000</v>
          </cell>
          <cell r="D422">
            <v>-32989.589999999997</v>
          </cell>
        </row>
        <row r="423">
          <cell r="A423" t="str">
            <v>01</v>
          </cell>
          <cell r="B423" t="str">
            <v>40350000</v>
          </cell>
          <cell r="C423" t="str">
            <v>26000000</v>
          </cell>
          <cell r="D423">
            <v>-805417.03</v>
          </cell>
        </row>
        <row r="424">
          <cell r="A424" t="str">
            <v>01</v>
          </cell>
          <cell r="B424" t="str">
            <v>40350000</v>
          </cell>
          <cell r="C424" t="str">
            <v>44000500</v>
          </cell>
          <cell r="D424">
            <v>-1682.77</v>
          </cell>
        </row>
        <row r="425">
          <cell r="A425" t="str">
            <v>01</v>
          </cell>
          <cell r="B425" t="str">
            <v>40350000</v>
          </cell>
          <cell r="C425" t="str">
            <v>79030000</v>
          </cell>
          <cell r="D425">
            <v>-47130.68</v>
          </cell>
        </row>
        <row r="426">
          <cell r="A426" t="str">
            <v>01</v>
          </cell>
          <cell r="B426" t="str">
            <v>40350000</v>
          </cell>
          <cell r="C426" t="str">
            <v>90021200</v>
          </cell>
          <cell r="D426">
            <v>-35238.25</v>
          </cell>
        </row>
        <row r="427">
          <cell r="A427" t="str">
            <v>01</v>
          </cell>
          <cell r="B427" t="str">
            <v>40360000</v>
          </cell>
          <cell r="C427" t="str">
            <v>15140000</v>
          </cell>
          <cell r="D427">
            <v>232708.44</v>
          </cell>
        </row>
        <row r="428">
          <cell r="A428" t="str">
            <v>01</v>
          </cell>
          <cell r="B428" t="str">
            <v>40380000</v>
          </cell>
          <cell r="C428" t="str">
            <v>15230000</v>
          </cell>
          <cell r="D428">
            <v>10953.91</v>
          </cell>
        </row>
        <row r="429">
          <cell r="A429" t="str">
            <v>01</v>
          </cell>
          <cell r="B429" t="str">
            <v>40380000</v>
          </cell>
          <cell r="C429" t="str">
            <v>25010000</v>
          </cell>
          <cell r="D429">
            <v>6982.05</v>
          </cell>
        </row>
        <row r="430">
          <cell r="A430" t="str">
            <v>01</v>
          </cell>
          <cell r="B430" t="str">
            <v>40380000</v>
          </cell>
          <cell r="C430" t="str">
            <v>25020000</v>
          </cell>
          <cell r="D430">
            <v>24115.040000000001</v>
          </cell>
        </row>
        <row r="431">
          <cell r="A431" t="str">
            <v>01</v>
          </cell>
          <cell r="B431" t="str">
            <v>40380000</v>
          </cell>
          <cell r="C431" t="str">
            <v>25030000</v>
          </cell>
          <cell r="D431">
            <v>3042.37</v>
          </cell>
        </row>
        <row r="432">
          <cell r="A432" t="str">
            <v>01</v>
          </cell>
          <cell r="B432" t="str">
            <v>40380000</v>
          </cell>
          <cell r="C432" t="str">
            <v>26000000</v>
          </cell>
          <cell r="D432">
            <v>48704.43</v>
          </cell>
        </row>
        <row r="433">
          <cell r="A433" t="str">
            <v>01</v>
          </cell>
          <cell r="B433" t="str">
            <v>40380000</v>
          </cell>
          <cell r="C433" t="str">
            <v>79030000</v>
          </cell>
          <cell r="D433">
            <v>2360.2800000000002</v>
          </cell>
        </row>
        <row r="434">
          <cell r="A434" t="str">
            <v>01</v>
          </cell>
          <cell r="B434" t="str">
            <v>40380000</v>
          </cell>
          <cell r="C434" t="str">
            <v>90020900</v>
          </cell>
          <cell r="D434">
            <v>282.06</v>
          </cell>
        </row>
        <row r="435">
          <cell r="A435" t="str">
            <v>01</v>
          </cell>
          <cell r="B435" t="str">
            <v>40380000</v>
          </cell>
          <cell r="C435" t="str">
            <v>91020801</v>
          </cell>
          <cell r="D435">
            <v>1260.02</v>
          </cell>
        </row>
        <row r="436">
          <cell r="A436" t="str">
            <v>01</v>
          </cell>
          <cell r="B436" t="str">
            <v>40390000</v>
          </cell>
          <cell r="C436" t="str">
            <v>08010000</v>
          </cell>
          <cell r="D436">
            <v>33984.25</v>
          </cell>
        </row>
        <row r="437">
          <cell r="A437" t="str">
            <v>01</v>
          </cell>
          <cell r="B437" t="str">
            <v>40390000</v>
          </cell>
          <cell r="C437" t="str">
            <v>15140000</v>
          </cell>
          <cell r="D437">
            <v>25072.55</v>
          </cell>
        </row>
        <row r="438">
          <cell r="A438" t="str">
            <v>01</v>
          </cell>
          <cell r="B438" t="str">
            <v>40390000</v>
          </cell>
          <cell r="C438" t="str">
            <v>15230000</v>
          </cell>
          <cell r="D438">
            <v>24676.16</v>
          </cell>
        </row>
        <row r="439">
          <cell r="A439" t="str">
            <v>01</v>
          </cell>
          <cell r="B439" t="str">
            <v>40390000</v>
          </cell>
          <cell r="C439" t="str">
            <v>25010000</v>
          </cell>
          <cell r="D439">
            <v>-262.73</v>
          </cell>
        </row>
        <row r="440">
          <cell r="A440" t="str">
            <v>01</v>
          </cell>
          <cell r="B440" t="str">
            <v>40390000</v>
          </cell>
          <cell r="C440" t="str">
            <v>25020000</v>
          </cell>
          <cell r="D440">
            <v>25242.29</v>
          </cell>
        </row>
        <row r="441">
          <cell r="A441" t="str">
            <v>01</v>
          </cell>
          <cell r="B441" t="str">
            <v>40390000</v>
          </cell>
          <cell r="C441" t="str">
            <v>26000000</v>
          </cell>
          <cell r="D441">
            <v>-5172.04</v>
          </cell>
        </row>
        <row r="442">
          <cell r="A442" t="str">
            <v>01</v>
          </cell>
          <cell r="B442" t="str">
            <v>40390000</v>
          </cell>
          <cell r="C442" t="str">
            <v>91020801</v>
          </cell>
          <cell r="D442">
            <v>11092.23</v>
          </cell>
        </row>
        <row r="443">
          <cell r="A443" t="str">
            <v>01</v>
          </cell>
          <cell r="B443" t="str">
            <v>40010000</v>
          </cell>
          <cell r="C443" t="str">
            <v>21010000</v>
          </cell>
          <cell r="D443">
            <v>2563009765.21</v>
          </cell>
        </row>
        <row r="444">
          <cell r="A444" t="str">
            <v>01</v>
          </cell>
          <cell r="B444" t="str">
            <v>40010000</v>
          </cell>
          <cell r="C444" t="str">
            <v>90020900</v>
          </cell>
          <cell r="D444">
            <v>10206.76</v>
          </cell>
        </row>
        <row r="445">
          <cell r="A445" t="str">
            <v>01</v>
          </cell>
          <cell r="B445" t="str">
            <v>40100000</v>
          </cell>
          <cell r="C445" t="str">
            <v>91020800</v>
          </cell>
          <cell r="D445">
            <v>72980</v>
          </cell>
        </row>
        <row r="446">
          <cell r="A446" t="str">
            <v>01</v>
          </cell>
          <cell r="B446" t="str">
            <v>40110000</v>
          </cell>
          <cell r="C446" t="str">
            <v>08010000</v>
          </cell>
          <cell r="D446">
            <v>694811</v>
          </cell>
        </row>
        <row r="447">
          <cell r="A447" t="str">
            <v>01</v>
          </cell>
          <cell r="B447" t="str">
            <v>40110000</v>
          </cell>
          <cell r="C447" t="str">
            <v>08060000</v>
          </cell>
          <cell r="D447">
            <v>135752.87</v>
          </cell>
        </row>
        <row r="448">
          <cell r="A448" t="str">
            <v>01</v>
          </cell>
          <cell r="B448" t="str">
            <v>40110000</v>
          </cell>
          <cell r="C448" t="str">
            <v>15140000</v>
          </cell>
          <cell r="D448">
            <v>5212932.6399999997</v>
          </cell>
        </row>
        <row r="449">
          <cell r="A449" t="str">
            <v>01</v>
          </cell>
          <cell r="B449" t="str">
            <v>40110000</v>
          </cell>
          <cell r="C449" t="str">
            <v>23010000</v>
          </cell>
          <cell r="D449">
            <v>1553011.21</v>
          </cell>
        </row>
        <row r="450">
          <cell r="A450" t="str">
            <v>01</v>
          </cell>
          <cell r="B450" t="str">
            <v>40110000</v>
          </cell>
          <cell r="C450" t="str">
            <v>25010000</v>
          </cell>
          <cell r="D450">
            <v>2414070.2599999998</v>
          </cell>
        </row>
        <row r="451">
          <cell r="A451" t="str">
            <v>01</v>
          </cell>
          <cell r="B451" t="str">
            <v>40110000</v>
          </cell>
          <cell r="C451" t="str">
            <v>25020000</v>
          </cell>
          <cell r="D451">
            <v>115607.42</v>
          </cell>
        </row>
        <row r="452">
          <cell r="A452" t="str">
            <v>01</v>
          </cell>
          <cell r="B452" t="str">
            <v>40110000</v>
          </cell>
          <cell r="C452" t="str">
            <v>25030000</v>
          </cell>
          <cell r="D452">
            <v>789000.67</v>
          </cell>
        </row>
        <row r="453">
          <cell r="A453" t="str">
            <v>01</v>
          </cell>
          <cell r="B453" t="str">
            <v>40110000</v>
          </cell>
          <cell r="C453" t="str">
            <v>26000000</v>
          </cell>
          <cell r="D453">
            <v>20881.349999999999</v>
          </cell>
        </row>
        <row r="454">
          <cell r="A454" t="str">
            <v>01</v>
          </cell>
          <cell r="B454" t="str">
            <v>40110000</v>
          </cell>
          <cell r="C454" t="str">
            <v>79030000</v>
          </cell>
          <cell r="D454">
            <v>7817.82</v>
          </cell>
        </row>
        <row r="455">
          <cell r="A455" t="str">
            <v>01</v>
          </cell>
          <cell r="B455" t="str">
            <v>40110000</v>
          </cell>
          <cell r="C455" t="str">
            <v>91020100</v>
          </cell>
          <cell r="D455">
            <v>57920.639999999999</v>
          </cell>
        </row>
        <row r="456">
          <cell r="A456" t="str">
            <v>01</v>
          </cell>
          <cell r="B456" t="str">
            <v>40120000</v>
          </cell>
          <cell r="C456" t="str">
            <v>08010000</v>
          </cell>
          <cell r="D456">
            <v>389014</v>
          </cell>
        </row>
        <row r="457">
          <cell r="A457" t="str">
            <v>01</v>
          </cell>
          <cell r="B457" t="str">
            <v>40120000</v>
          </cell>
          <cell r="C457" t="str">
            <v>15140000</v>
          </cell>
          <cell r="D457">
            <v>9119.84</v>
          </cell>
        </row>
        <row r="458">
          <cell r="A458" t="str">
            <v>01</v>
          </cell>
          <cell r="B458" t="str">
            <v>40120000</v>
          </cell>
          <cell r="C458" t="str">
            <v>23010000</v>
          </cell>
          <cell r="D458">
            <v>664545.16</v>
          </cell>
        </row>
        <row r="459">
          <cell r="A459" t="str">
            <v>01</v>
          </cell>
          <cell r="B459" t="str">
            <v>40120000</v>
          </cell>
          <cell r="C459" t="str">
            <v>25010000</v>
          </cell>
          <cell r="D459">
            <v>1818428.74</v>
          </cell>
        </row>
        <row r="460">
          <cell r="A460" t="str">
            <v>01</v>
          </cell>
          <cell r="B460" t="str">
            <v>40120000</v>
          </cell>
          <cell r="C460" t="str">
            <v>25020000</v>
          </cell>
          <cell r="D460">
            <v>13219944.77</v>
          </cell>
        </row>
        <row r="461">
          <cell r="A461" t="str">
            <v>01</v>
          </cell>
          <cell r="B461" t="str">
            <v>40120000</v>
          </cell>
          <cell r="C461" t="str">
            <v>25030000</v>
          </cell>
          <cell r="D461">
            <v>420644.19</v>
          </cell>
        </row>
        <row r="462">
          <cell r="A462" t="str">
            <v>01</v>
          </cell>
          <cell r="B462" t="str">
            <v>40120000</v>
          </cell>
          <cell r="C462" t="str">
            <v>26000000</v>
          </cell>
          <cell r="D462">
            <v>800266.81</v>
          </cell>
        </row>
        <row r="463">
          <cell r="A463" t="str">
            <v>01</v>
          </cell>
          <cell r="B463" t="str">
            <v>40120000</v>
          </cell>
          <cell r="C463" t="str">
            <v>79030000</v>
          </cell>
          <cell r="D463">
            <v>273009.93</v>
          </cell>
        </row>
        <row r="464">
          <cell r="A464" t="str">
            <v>01</v>
          </cell>
          <cell r="B464" t="str">
            <v>40120000</v>
          </cell>
          <cell r="C464" t="str">
            <v>79040000</v>
          </cell>
          <cell r="D464">
            <v>2426.33</v>
          </cell>
        </row>
        <row r="465">
          <cell r="A465" t="str">
            <v>01</v>
          </cell>
          <cell r="B465" t="str">
            <v>40120000</v>
          </cell>
          <cell r="C465" t="str">
            <v>79070000</v>
          </cell>
          <cell r="D465">
            <v>98774.17</v>
          </cell>
        </row>
        <row r="466">
          <cell r="A466" t="str">
            <v>01</v>
          </cell>
          <cell r="B466" t="str">
            <v>40120000</v>
          </cell>
          <cell r="C466" t="str">
            <v>90020900</v>
          </cell>
          <cell r="D466">
            <v>6104332.4500000002</v>
          </cell>
        </row>
        <row r="467">
          <cell r="A467" t="str">
            <v>01</v>
          </cell>
          <cell r="B467" t="str">
            <v>40130000</v>
          </cell>
          <cell r="C467" t="str">
            <v>15140000</v>
          </cell>
          <cell r="D467">
            <v>15298254.68</v>
          </cell>
        </row>
        <row r="468">
          <cell r="A468" t="str">
            <v>01</v>
          </cell>
          <cell r="B468" t="str">
            <v>40120000</v>
          </cell>
          <cell r="C468" t="str">
            <v>90020901</v>
          </cell>
          <cell r="D468">
            <v>2161742.73</v>
          </cell>
        </row>
        <row r="469">
          <cell r="A469" t="str">
            <v>01</v>
          </cell>
          <cell r="B469" t="str">
            <v>40120000</v>
          </cell>
          <cell r="C469" t="str">
            <v>90020902</v>
          </cell>
          <cell r="D469">
            <v>263553.36</v>
          </cell>
        </row>
        <row r="470">
          <cell r="A470" t="str">
            <v>01</v>
          </cell>
          <cell r="B470" t="str">
            <v>40120000</v>
          </cell>
          <cell r="C470" t="str">
            <v>90021200</v>
          </cell>
          <cell r="D470">
            <v>13433</v>
          </cell>
        </row>
        <row r="471">
          <cell r="A471" t="str">
            <v>01</v>
          </cell>
          <cell r="B471" t="str">
            <v>40130000</v>
          </cell>
          <cell r="C471" t="str">
            <v>23010000</v>
          </cell>
          <cell r="D471">
            <v>42907.34</v>
          </cell>
        </row>
        <row r="472">
          <cell r="A472" t="str">
            <v>01</v>
          </cell>
          <cell r="B472" t="str">
            <v>40130000</v>
          </cell>
          <cell r="C472" t="str">
            <v>25010000</v>
          </cell>
          <cell r="D472">
            <v>4741313.91</v>
          </cell>
        </row>
        <row r="473">
          <cell r="A473" t="str">
            <v>01</v>
          </cell>
          <cell r="B473" t="str">
            <v>40130000</v>
          </cell>
          <cell r="C473" t="str">
            <v>25020000</v>
          </cell>
          <cell r="D473">
            <v>157385.07</v>
          </cell>
        </row>
        <row r="474">
          <cell r="A474" t="str">
            <v>01</v>
          </cell>
          <cell r="B474" t="str">
            <v>40130000</v>
          </cell>
          <cell r="C474" t="str">
            <v>25030000</v>
          </cell>
          <cell r="D474">
            <v>3304663.68</v>
          </cell>
        </row>
        <row r="475">
          <cell r="A475" t="str">
            <v>01</v>
          </cell>
          <cell r="B475" t="str">
            <v>40130000</v>
          </cell>
          <cell r="C475" t="str">
            <v>26000000</v>
          </cell>
          <cell r="D475">
            <v>130203.41</v>
          </cell>
        </row>
        <row r="476">
          <cell r="A476" t="str">
            <v>01</v>
          </cell>
          <cell r="B476" t="str">
            <v>40130000</v>
          </cell>
          <cell r="C476" t="str">
            <v>90020900</v>
          </cell>
          <cell r="D476">
            <v>28418.720000000001</v>
          </cell>
        </row>
        <row r="477">
          <cell r="A477" t="str">
            <v>01</v>
          </cell>
          <cell r="B477" t="str">
            <v>40140000</v>
          </cell>
          <cell r="C477" t="str">
            <v>15140000</v>
          </cell>
          <cell r="D477">
            <v>1942778.47</v>
          </cell>
        </row>
        <row r="478">
          <cell r="A478" t="str">
            <v>01</v>
          </cell>
          <cell r="B478" t="str">
            <v>40140000</v>
          </cell>
          <cell r="C478" t="str">
            <v>97030000</v>
          </cell>
          <cell r="D478">
            <v>1223678.55</v>
          </cell>
        </row>
        <row r="479">
          <cell r="A479" t="str">
            <v>01</v>
          </cell>
          <cell r="B479" t="str">
            <v>40150000</v>
          </cell>
          <cell r="C479" t="str">
            <v>07010000</v>
          </cell>
          <cell r="D479">
            <v>1581.02</v>
          </cell>
        </row>
        <row r="480">
          <cell r="A480" t="str">
            <v>01</v>
          </cell>
          <cell r="B480" t="str">
            <v>40150000</v>
          </cell>
          <cell r="C480" t="str">
            <v>15150000</v>
          </cell>
          <cell r="D480">
            <v>555415</v>
          </cell>
        </row>
        <row r="481">
          <cell r="A481" t="str">
            <v>01</v>
          </cell>
          <cell r="B481" t="str">
            <v>40150000</v>
          </cell>
          <cell r="C481" t="str">
            <v>25020000</v>
          </cell>
          <cell r="D481">
            <v>1005664.05</v>
          </cell>
        </row>
        <row r="482">
          <cell r="A482" t="str">
            <v>01</v>
          </cell>
          <cell r="B482" t="str">
            <v>40150000</v>
          </cell>
          <cell r="C482" t="str">
            <v>26000000</v>
          </cell>
          <cell r="D482">
            <v>1190776.06</v>
          </cell>
        </row>
        <row r="483">
          <cell r="A483" t="str">
            <v>01</v>
          </cell>
          <cell r="B483" t="str">
            <v>40150000</v>
          </cell>
          <cell r="C483" t="str">
            <v>44000500</v>
          </cell>
          <cell r="D483">
            <v>700347.81</v>
          </cell>
        </row>
        <row r="484">
          <cell r="A484" t="str">
            <v>01</v>
          </cell>
          <cell r="B484" t="str">
            <v>40150000</v>
          </cell>
          <cell r="C484" t="str">
            <v>79030000</v>
          </cell>
          <cell r="D484">
            <v>66540.44</v>
          </cell>
        </row>
        <row r="485">
          <cell r="A485" t="str">
            <v>01</v>
          </cell>
          <cell r="B485" t="str">
            <v>40150000</v>
          </cell>
          <cell r="C485" t="str">
            <v>90021200</v>
          </cell>
          <cell r="D485">
            <v>49750.35</v>
          </cell>
        </row>
        <row r="486">
          <cell r="A486" t="str">
            <v>01</v>
          </cell>
          <cell r="B486" t="str">
            <v>40160000</v>
          </cell>
          <cell r="C486" t="str">
            <v>15140000</v>
          </cell>
          <cell r="D486">
            <v>1984657.16</v>
          </cell>
        </row>
        <row r="487">
          <cell r="A487" t="str">
            <v>01</v>
          </cell>
          <cell r="B487" t="str">
            <v>40180000</v>
          </cell>
          <cell r="C487" t="str">
            <v>25010000</v>
          </cell>
          <cell r="D487">
            <v>23081.51</v>
          </cell>
        </row>
        <row r="488">
          <cell r="A488" t="str">
            <v>01</v>
          </cell>
          <cell r="B488" t="str">
            <v>40180000</v>
          </cell>
          <cell r="C488" t="str">
            <v>25020000</v>
          </cell>
          <cell r="D488">
            <v>97435.79</v>
          </cell>
        </row>
        <row r="489">
          <cell r="A489" t="str">
            <v>01</v>
          </cell>
          <cell r="B489" t="str">
            <v>40180000</v>
          </cell>
          <cell r="C489" t="str">
            <v>25030000</v>
          </cell>
          <cell r="D489">
            <v>52425.75</v>
          </cell>
        </row>
        <row r="490">
          <cell r="A490" t="str">
            <v>01</v>
          </cell>
          <cell r="B490" t="str">
            <v>40180000</v>
          </cell>
          <cell r="C490" t="str">
            <v>26000000</v>
          </cell>
          <cell r="D490">
            <v>262110.85</v>
          </cell>
        </row>
        <row r="491">
          <cell r="A491" t="str">
            <v>01</v>
          </cell>
          <cell r="B491" t="str">
            <v>40180000</v>
          </cell>
          <cell r="C491" t="str">
            <v>79030000</v>
          </cell>
          <cell r="D491">
            <v>11003.39</v>
          </cell>
        </row>
        <row r="492">
          <cell r="A492" t="str">
            <v>01</v>
          </cell>
          <cell r="B492" t="str">
            <v>40180000</v>
          </cell>
          <cell r="C492" t="str">
            <v>90020900</v>
          </cell>
          <cell r="D492">
            <v>1118.01</v>
          </cell>
        </row>
        <row r="493">
          <cell r="A493" t="str">
            <v>01</v>
          </cell>
          <cell r="B493" t="str">
            <v>40180000</v>
          </cell>
          <cell r="C493" t="str">
            <v>91020801</v>
          </cell>
          <cell r="D493">
            <v>4830.5600000000004</v>
          </cell>
        </row>
        <row r="494">
          <cell r="A494" t="str">
            <v>01</v>
          </cell>
          <cell r="B494" t="str">
            <v>40190000</v>
          </cell>
          <cell r="C494" t="str">
            <v>08010000</v>
          </cell>
          <cell r="D494">
            <v>173525.1</v>
          </cell>
        </row>
        <row r="495">
          <cell r="A495" t="str">
            <v>01</v>
          </cell>
          <cell r="B495" t="str">
            <v>40190000</v>
          </cell>
          <cell r="C495" t="str">
            <v>15140000</v>
          </cell>
          <cell r="D495">
            <v>442091.5</v>
          </cell>
        </row>
        <row r="496">
          <cell r="A496" t="str">
            <v>01</v>
          </cell>
          <cell r="B496" t="str">
            <v>40190000</v>
          </cell>
          <cell r="C496" t="str">
            <v>25010000</v>
          </cell>
          <cell r="D496">
            <v>75778.42</v>
          </cell>
        </row>
        <row r="497">
          <cell r="A497" t="str">
            <v>01</v>
          </cell>
          <cell r="B497" t="str">
            <v>40190000</v>
          </cell>
          <cell r="C497" t="str">
            <v>25020000</v>
          </cell>
          <cell r="D497">
            <v>235020.04</v>
          </cell>
        </row>
        <row r="498">
          <cell r="A498" t="str">
            <v>01</v>
          </cell>
          <cell r="B498" t="str">
            <v>40190000</v>
          </cell>
          <cell r="C498" t="str">
            <v>25030000</v>
          </cell>
          <cell r="D498">
            <v>4400.96</v>
          </cell>
        </row>
        <row r="499">
          <cell r="A499" t="str">
            <v>01</v>
          </cell>
          <cell r="B499" t="str">
            <v>40190000</v>
          </cell>
          <cell r="C499" t="str">
            <v>26000000</v>
          </cell>
          <cell r="D499">
            <v>120106.65</v>
          </cell>
        </row>
        <row r="500">
          <cell r="A500" t="str">
            <v>01</v>
          </cell>
          <cell r="B500" t="str">
            <v>40190000</v>
          </cell>
          <cell r="C500" t="str">
            <v>91020801</v>
          </cell>
          <cell r="D500">
            <v>41220.57</v>
          </cell>
        </row>
        <row r="501">
          <cell r="A501" t="str">
            <v>01</v>
          </cell>
          <cell r="B501" t="str">
            <v>23010000</v>
          </cell>
          <cell r="C501" t="str">
            <v>10010000</v>
          </cell>
          <cell r="D501">
            <v>3833.16</v>
          </cell>
        </row>
        <row r="502">
          <cell r="A502" t="str">
            <v>01</v>
          </cell>
          <cell r="B502" t="str">
            <v>23010000</v>
          </cell>
          <cell r="C502" t="str">
            <v>10020000</v>
          </cell>
          <cell r="D502">
            <v>50595.91</v>
          </cell>
        </row>
        <row r="503">
          <cell r="A503" t="str">
            <v>01</v>
          </cell>
          <cell r="B503" t="str">
            <v>23010000</v>
          </cell>
          <cell r="C503" t="str">
            <v>10050000</v>
          </cell>
          <cell r="D503">
            <v>943.25</v>
          </cell>
        </row>
        <row r="504">
          <cell r="A504" t="str">
            <v>01</v>
          </cell>
          <cell r="B504" t="str">
            <v>23010000</v>
          </cell>
          <cell r="C504" t="str">
            <v>10060000</v>
          </cell>
          <cell r="D504">
            <v>34860.51</v>
          </cell>
        </row>
        <row r="505">
          <cell r="A505" t="str">
            <v>01</v>
          </cell>
          <cell r="B505" t="str">
            <v>23010000</v>
          </cell>
          <cell r="C505" t="str">
            <v>10110000</v>
          </cell>
          <cell r="D505">
            <v>181378.78</v>
          </cell>
        </row>
        <row r="506">
          <cell r="A506" t="str">
            <v>01</v>
          </cell>
          <cell r="B506" t="str">
            <v>23010000</v>
          </cell>
          <cell r="C506" t="str">
            <v>10140000</v>
          </cell>
          <cell r="D506">
            <v>43893.33</v>
          </cell>
        </row>
        <row r="507">
          <cell r="A507" t="str">
            <v>01</v>
          </cell>
          <cell r="B507" t="str">
            <v>23010000</v>
          </cell>
          <cell r="C507" t="str">
            <v>21010000</v>
          </cell>
          <cell r="D507">
            <v>28955.14</v>
          </cell>
        </row>
        <row r="508">
          <cell r="A508" t="str">
            <v>01</v>
          </cell>
          <cell r="B508" t="str">
            <v>23010000</v>
          </cell>
          <cell r="C508" t="str">
            <v>23010000</v>
          </cell>
          <cell r="D508">
            <v>108282.69</v>
          </cell>
        </row>
        <row r="509">
          <cell r="A509" t="str">
            <v>01</v>
          </cell>
          <cell r="B509" t="str">
            <v>23010000</v>
          </cell>
          <cell r="C509" t="str">
            <v>25010000</v>
          </cell>
          <cell r="D509">
            <v>1151.8499999999999</v>
          </cell>
        </row>
        <row r="510">
          <cell r="A510" t="str">
            <v>01</v>
          </cell>
          <cell r="B510" t="str">
            <v>23010000</v>
          </cell>
          <cell r="C510" t="str">
            <v>40200000</v>
          </cell>
          <cell r="D510">
            <v>68726.44</v>
          </cell>
        </row>
        <row r="511">
          <cell r="A511" t="str">
            <v>01</v>
          </cell>
          <cell r="B511" t="str">
            <v>23010000</v>
          </cell>
          <cell r="C511" t="str">
            <v>40210000</v>
          </cell>
          <cell r="D511">
            <v>11851053.279999999</v>
          </cell>
        </row>
        <row r="512">
          <cell r="A512" t="str">
            <v>01</v>
          </cell>
          <cell r="B512" t="str">
            <v>23010000</v>
          </cell>
          <cell r="C512" t="str">
            <v>40220000</v>
          </cell>
          <cell r="D512">
            <v>26763294.329999998</v>
          </cell>
        </row>
        <row r="513">
          <cell r="A513" t="str">
            <v>01</v>
          </cell>
          <cell r="B513" t="str">
            <v>23010000</v>
          </cell>
          <cell r="C513" t="str">
            <v>40230000</v>
          </cell>
          <cell r="D513">
            <v>22826326.329999998</v>
          </cell>
        </row>
        <row r="514">
          <cell r="A514" t="str">
            <v>01</v>
          </cell>
          <cell r="B514" t="str">
            <v>23010000</v>
          </cell>
          <cell r="C514" t="str">
            <v>40240000</v>
          </cell>
          <cell r="D514">
            <v>4675776.8099999996</v>
          </cell>
        </row>
        <row r="515">
          <cell r="A515" t="str">
            <v>01</v>
          </cell>
          <cell r="B515" t="str">
            <v>23010000</v>
          </cell>
          <cell r="C515" t="str">
            <v>40250000</v>
          </cell>
          <cell r="D515">
            <v>2645162.0099999998</v>
          </cell>
        </row>
        <row r="516">
          <cell r="A516" t="str">
            <v>01</v>
          </cell>
          <cell r="B516" t="str">
            <v>23010000</v>
          </cell>
          <cell r="C516" t="str">
            <v>40260000</v>
          </cell>
          <cell r="D516">
            <v>2217365.6</v>
          </cell>
        </row>
        <row r="517">
          <cell r="A517" t="str">
            <v>01</v>
          </cell>
          <cell r="B517" t="str">
            <v>23010000</v>
          </cell>
          <cell r="C517" t="str">
            <v>40280000</v>
          </cell>
          <cell r="D517">
            <v>549706.02</v>
          </cell>
        </row>
        <row r="518">
          <cell r="A518" t="str">
            <v>01</v>
          </cell>
          <cell r="B518" t="str">
            <v>23010000</v>
          </cell>
          <cell r="C518" t="str">
            <v>40290000</v>
          </cell>
          <cell r="D518">
            <v>1206775.95</v>
          </cell>
        </row>
        <row r="519">
          <cell r="A519" t="str">
            <v>01</v>
          </cell>
          <cell r="B519" t="str">
            <v>25010000</v>
          </cell>
          <cell r="C519" t="str">
            <v>10060000</v>
          </cell>
          <cell r="D519">
            <v>110</v>
          </cell>
        </row>
        <row r="520">
          <cell r="A520" t="str">
            <v>01</v>
          </cell>
          <cell r="B520" t="str">
            <v>25010000</v>
          </cell>
          <cell r="C520" t="str">
            <v>10110000</v>
          </cell>
          <cell r="D520">
            <v>55288.639999999999</v>
          </cell>
        </row>
        <row r="521">
          <cell r="A521" t="str">
            <v>01</v>
          </cell>
          <cell r="B521" t="str">
            <v>25010000</v>
          </cell>
          <cell r="C521" t="str">
            <v>20010000</v>
          </cell>
          <cell r="D521">
            <v>54782818.789999999</v>
          </cell>
        </row>
        <row r="522">
          <cell r="A522" t="str">
            <v>01</v>
          </cell>
          <cell r="B522" t="str">
            <v>25010000</v>
          </cell>
          <cell r="C522" t="str">
            <v>23010000</v>
          </cell>
          <cell r="D522">
            <v>15230041.880000001</v>
          </cell>
        </row>
        <row r="523">
          <cell r="A523" t="str">
            <v>01</v>
          </cell>
          <cell r="B523" t="str">
            <v>25010000</v>
          </cell>
          <cell r="C523" t="str">
            <v>70000000</v>
          </cell>
          <cell r="D523">
            <v>328.44</v>
          </cell>
        </row>
        <row r="524">
          <cell r="A524" t="str">
            <v>01</v>
          </cell>
          <cell r="B524" t="str">
            <v>25010000</v>
          </cell>
          <cell r="C524" t="str">
            <v>97000000</v>
          </cell>
          <cell r="D524">
            <v>35609.550000000003</v>
          </cell>
        </row>
        <row r="525">
          <cell r="A525" t="str">
            <v>01</v>
          </cell>
          <cell r="B525" t="str">
            <v>25020000</v>
          </cell>
          <cell r="C525" t="str">
            <v>10060000</v>
          </cell>
          <cell r="D525">
            <v>176</v>
          </cell>
        </row>
        <row r="526">
          <cell r="A526" t="str">
            <v>01</v>
          </cell>
          <cell r="B526" t="str">
            <v>25020000</v>
          </cell>
          <cell r="C526" t="str">
            <v>10090000</v>
          </cell>
          <cell r="D526">
            <v>23084</v>
          </cell>
        </row>
        <row r="527">
          <cell r="A527" t="str">
            <v>01</v>
          </cell>
          <cell r="B527" t="str">
            <v>25020000</v>
          </cell>
          <cell r="C527" t="str">
            <v>10110000</v>
          </cell>
          <cell r="D527">
            <v>75374.11</v>
          </cell>
        </row>
        <row r="528">
          <cell r="A528" t="str">
            <v>01</v>
          </cell>
          <cell r="B528" t="str">
            <v>25020000</v>
          </cell>
          <cell r="C528" t="str">
            <v>20010000</v>
          </cell>
          <cell r="D528">
            <v>66993284.439999998</v>
          </cell>
        </row>
        <row r="529">
          <cell r="A529" t="str">
            <v>01</v>
          </cell>
          <cell r="B529" t="str">
            <v>25020000</v>
          </cell>
          <cell r="C529" t="str">
            <v>20030000</v>
          </cell>
          <cell r="D529">
            <v>768.55</v>
          </cell>
        </row>
        <row r="530">
          <cell r="A530" t="str">
            <v>01</v>
          </cell>
          <cell r="B530" t="str">
            <v>25020000</v>
          </cell>
          <cell r="C530" t="str">
            <v>23010000</v>
          </cell>
          <cell r="D530">
            <v>8617403.0299999993</v>
          </cell>
        </row>
        <row r="531">
          <cell r="A531" t="str">
            <v>01</v>
          </cell>
          <cell r="B531" t="str">
            <v>25020000</v>
          </cell>
          <cell r="C531" t="str">
            <v>70000000</v>
          </cell>
          <cell r="D531">
            <v>412.16</v>
          </cell>
        </row>
        <row r="532">
          <cell r="A532" t="str">
            <v>01</v>
          </cell>
          <cell r="B532" t="str">
            <v>25020000</v>
          </cell>
          <cell r="C532" t="str">
            <v>97000000</v>
          </cell>
          <cell r="D532">
            <v>42041.98</v>
          </cell>
        </row>
        <row r="533">
          <cell r="A533" t="str">
            <v>01</v>
          </cell>
          <cell r="B533" t="str">
            <v>25030000</v>
          </cell>
          <cell r="C533" t="str">
            <v>10060000</v>
          </cell>
          <cell r="D533">
            <v>44</v>
          </cell>
        </row>
        <row r="534">
          <cell r="A534" t="str">
            <v>01</v>
          </cell>
          <cell r="B534" t="str">
            <v>25030000</v>
          </cell>
          <cell r="C534" t="str">
            <v>10110000</v>
          </cell>
          <cell r="D534">
            <v>1164</v>
          </cell>
        </row>
        <row r="535">
          <cell r="A535" t="str">
            <v>01</v>
          </cell>
          <cell r="B535" t="str">
            <v>25030000</v>
          </cell>
          <cell r="C535" t="str">
            <v>20010000</v>
          </cell>
          <cell r="D535">
            <v>5378904.4299999997</v>
          </cell>
        </row>
        <row r="536">
          <cell r="A536" t="str">
            <v>01</v>
          </cell>
          <cell r="B536" t="str">
            <v>25030000</v>
          </cell>
          <cell r="C536" t="str">
            <v>23010000</v>
          </cell>
          <cell r="D536">
            <v>7660439.2599999998</v>
          </cell>
        </row>
        <row r="537">
          <cell r="A537" t="str">
            <v>01</v>
          </cell>
          <cell r="B537" t="str">
            <v>25030000</v>
          </cell>
          <cell r="C537" t="str">
            <v>70000000</v>
          </cell>
          <cell r="D537">
            <v>154.56</v>
          </cell>
        </row>
        <row r="538">
          <cell r="A538" t="str">
            <v>01</v>
          </cell>
          <cell r="B538" t="str">
            <v>97000400</v>
          </cell>
          <cell r="C538" t="str">
            <v>25010000</v>
          </cell>
          <cell r="D538">
            <v>48167.16</v>
          </cell>
        </row>
        <row r="539">
          <cell r="A539" t="str">
            <v>01</v>
          </cell>
          <cell r="B539" t="str">
            <v>97000400</v>
          </cell>
          <cell r="C539" t="str">
            <v>25020000</v>
          </cell>
          <cell r="D539">
            <v>20704.28</v>
          </cell>
        </row>
        <row r="540">
          <cell r="A540" t="str">
            <v>01</v>
          </cell>
          <cell r="B540" t="str">
            <v>97000400</v>
          </cell>
          <cell r="C540" t="str">
            <v>25030000</v>
          </cell>
          <cell r="D540">
            <v>3097.26</v>
          </cell>
        </row>
        <row r="541">
          <cell r="A541" t="str">
            <v>01</v>
          </cell>
          <cell r="B541" t="str">
            <v>97000400</v>
          </cell>
          <cell r="C541" t="str">
            <v>26000000</v>
          </cell>
          <cell r="D541">
            <v>5033.71</v>
          </cell>
        </row>
        <row r="542">
          <cell r="A542" t="str">
            <v>01</v>
          </cell>
          <cell r="B542" t="str">
            <v>97000400</v>
          </cell>
          <cell r="C542" t="str">
            <v>97000400</v>
          </cell>
          <cell r="D542">
            <v>603.48</v>
          </cell>
        </row>
        <row r="543">
          <cell r="A543" t="str">
            <v>01</v>
          </cell>
          <cell r="B543" t="str">
            <v>43010000</v>
          </cell>
          <cell r="C543" t="str">
            <v>21010000</v>
          </cell>
          <cell r="D543">
            <v>1590533.61</v>
          </cell>
        </row>
        <row r="544">
          <cell r="A544" t="str">
            <v>01</v>
          </cell>
          <cell r="B544" t="str">
            <v>43010000</v>
          </cell>
          <cell r="C544" t="str">
            <v>43010000</v>
          </cell>
          <cell r="D544">
            <v>85886.48</v>
          </cell>
        </row>
        <row r="545">
          <cell r="A545" t="str">
            <v>01</v>
          </cell>
          <cell r="B545" t="str">
            <v>43010000</v>
          </cell>
          <cell r="C545" t="str">
            <v>43040000</v>
          </cell>
          <cell r="D545">
            <v>73847.259999999995</v>
          </cell>
        </row>
        <row r="546">
          <cell r="A546" t="str">
            <v>01</v>
          </cell>
          <cell r="B546" t="str">
            <v>43010000</v>
          </cell>
          <cell r="C546" t="str">
            <v>45000000</v>
          </cell>
          <cell r="D546">
            <v>4624195.12</v>
          </cell>
        </row>
        <row r="547">
          <cell r="A547" t="str">
            <v>01</v>
          </cell>
          <cell r="B547" t="str">
            <v>43010000</v>
          </cell>
          <cell r="C547" t="str">
            <v>76080200</v>
          </cell>
          <cell r="D547">
            <v>112111.3</v>
          </cell>
        </row>
        <row r="548">
          <cell r="A548" t="str">
            <v>01</v>
          </cell>
          <cell r="B548" t="str">
            <v>43010000</v>
          </cell>
          <cell r="C548" t="str">
            <v>90020100</v>
          </cell>
          <cell r="D548">
            <v>378369545.86000001</v>
          </cell>
        </row>
        <row r="549">
          <cell r="A549" t="str">
            <v>01</v>
          </cell>
          <cell r="B549" t="str">
            <v>43010000</v>
          </cell>
          <cell r="C549" t="str">
            <v>90020200</v>
          </cell>
          <cell r="D549">
            <v>5106972.04</v>
          </cell>
        </row>
        <row r="550">
          <cell r="A550" t="str">
            <v>01</v>
          </cell>
          <cell r="B550" t="str">
            <v>43010000</v>
          </cell>
          <cell r="C550" t="str">
            <v>90020300</v>
          </cell>
          <cell r="D550">
            <v>1590560.47</v>
          </cell>
        </row>
        <row r="551">
          <cell r="A551" t="str">
            <v>01</v>
          </cell>
          <cell r="B551" t="str">
            <v>43010000</v>
          </cell>
          <cell r="C551" t="str">
            <v>90020400</v>
          </cell>
          <cell r="D551">
            <v>2472273.64</v>
          </cell>
        </row>
        <row r="552">
          <cell r="A552" t="str">
            <v>01</v>
          </cell>
          <cell r="B552" t="str">
            <v>43020000</v>
          </cell>
          <cell r="C552" t="str">
            <v>44000400</v>
          </cell>
          <cell r="D552">
            <v>113922.33</v>
          </cell>
        </row>
        <row r="553">
          <cell r="A553" t="str">
            <v>01</v>
          </cell>
          <cell r="B553" t="str">
            <v>43020000</v>
          </cell>
          <cell r="C553" t="str">
            <v>45020000</v>
          </cell>
          <cell r="D553">
            <v>72168.009999999995</v>
          </cell>
        </row>
        <row r="554">
          <cell r="A554" t="str">
            <v>01</v>
          </cell>
          <cell r="B554" t="str">
            <v>43020000</v>
          </cell>
          <cell r="C554" t="str">
            <v>90022100</v>
          </cell>
          <cell r="D554">
            <v>1506690.62</v>
          </cell>
        </row>
        <row r="555">
          <cell r="A555" t="str">
            <v>01</v>
          </cell>
          <cell r="B555" t="str">
            <v>43020000</v>
          </cell>
          <cell r="C555" t="str">
            <v>90022101</v>
          </cell>
          <cell r="D555">
            <v>374478.82</v>
          </cell>
        </row>
        <row r="556">
          <cell r="A556" t="str">
            <v>01</v>
          </cell>
          <cell r="B556" t="str">
            <v>43020000</v>
          </cell>
          <cell r="C556" t="str">
            <v>90020500</v>
          </cell>
          <cell r="D556">
            <v>180631.71</v>
          </cell>
        </row>
        <row r="557">
          <cell r="A557" t="str">
            <v>01</v>
          </cell>
          <cell r="B557" t="str">
            <v>43020000</v>
          </cell>
          <cell r="C557" t="str">
            <v>91020400</v>
          </cell>
          <cell r="D557">
            <v>656.84</v>
          </cell>
        </row>
        <row r="558">
          <cell r="A558" t="str">
            <v>01</v>
          </cell>
          <cell r="B558" t="str">
            <v>69010000</v>
          </cell>
          <cell r="C558" t="str">
            <v>23010000</v>
          </cell>
          <cell r="D558">
            <v>481042.97</v>
          </cell>
        </row>
        <row r="559">
          <cell r="A559" t="str">
            <v>01</v>
          </cell>
          <cell r="B559" t="str">
            <v>69010000</v>
          </cell>
          <cell r="C559" t="str">
            <v>25010000</v>
          </cell>
          <cell r="D559">
            <v>747593.37</v>
          </cell>
        </row>
        <row r="560">
          <cell r="A560" t="str">
            <v>01</v>
          </cell>
          <cell r="B560" t="str">
            <v>69010000</v>
          </cell>
          <cell r="C560" t="str">
            <v>25020000</v>
          </cell>
          <cell r="D560">
            <v>1029059.06</v>
          </cell>
        </row>
        <row r="561">
          <cell r="A561" t="str">
            <v>01</v>
          </cell>
          <cell r="B561" t="str">
            <v>69010000</v>
          </cell>
          <cell r="C561" t="str">
            <v>25030000</v>
          </cell>
          <cell r="D561">
            <v>206439.72</v>
          </cell>
        </row>
        <row r="562">
          <cell r="A562" t="str">
            <v>01</v>
          </cell>
          <cell r="B562" t="str">
            <v>69010000</v>
          </cell>
          <cell r="C562" t="str">
            <v>26000000</v>
          </cell>
          <cell r="D562">
            <v>1617486.96</v>
          </cell>
        </row>
        <row r="563">
          <cell r="A563" t="str">
            <v>01</v>
          </cell>
          <cell r="B563" t="str">
            <v>69010000</v>
          </cell>
          <cell r="C563" t="str">
            <v>44000500</v>
          </cell>
          <cell r="D563">
            <v>45955.35</v>
          </cell>
        </row>
        <row r="564">
          <cell r="A564" t="str">
            <v>01</v>
          </cell>
          <cell r="B564" t="str">
            <v>69010000</v>
          </cell>
          <cell r="C564" t="str">
            <v>79030000</v>
          </cell>
          <cell r="D564">
            <v>56481.99</v>
          </cell>
        </row>
        <row r="565">
          <cell r="A565" t="str">
            <v>01</v>
          </cell>
          <cell r="B565" t="str">
            <v>69010000</v>
          </cell>
          <cell r="C565" t="str">
            <v>79040000</v>
          </cell>
          <cell r="D565">
            <v>4099.49</v>
          </cell>
        </row>
        <row r="566">
          <cell r="A566" t="str">
            <v>01</v>
          </cell>
          <cell r="B566" t="str">
            <v>69010000</v>
          </cell>
          <cell r="C566" t="str">
            <v>79070000</v>
          </cell>
          <cell r="D566">
            <v>71448.100000000006</v>
          </cell>
        </row>
        <row r="567">
          <cell r="A567" t="str">
            <v>01</v>
          </cell>
          <cell r="B567" t="str">
            <v>69010000</v>
          </cell>
          <cell r="C567" t="str">
            <v>91020801</v>
          </cell>
          <cell r="D567">
            <v>25815.01</v>
          </cell>
        </row>
        <row r="568">
          <cell r="A568" t="str">
            <v>01</v>
          </cell>
          <cell r="B568" t="str">
            <v>69010000</v>
          </cell>
          <cell r="C568" t="str">
            <v>97020200</v>
          </cell>
          <cell r="D568">
            <v>48692.65</v>
          </cell>
        </row>
        <row r="569">
          <cell r="A569" t="str">
            <v>01</v>
          </cell>
          <cell r="B569" t="str">
            <v>21010000</v>
          </cell>
          <cell r="C569" t="str">
            <v>20010000</v>
          </cell>
          <cell r="D569">
            <v>2050216653.9100001</v>
          </cell>
        </row>
        <row r="570">
          <cell r="A570" t="str">
            <v>01</v>
          </cell>
          <cell r="B570" t="str">
            <v>21010000</v>
          </cell>
          <cell r="C570" t="str">
            <v>21010000</v>
          </cell>
          <cell r="D570">
            <v>85744696.780000001</v>
          </cell>
        </row>
        <row r="571">
          <cell r="A571" t="str">
            <v>01</v>
          </cell>
          <cell r="B571" t="str">
            <v>21010000</v>
          </cell>
          <cell r="C571" t="str">
            <v>23010000</v>
          </cell>
          <cell r="D571">
            <v>180550.31</v>
          </cell>
        </row>
        <row r="572">
          <cell r="A572" t="str">
            <v>01</v>
          </cell>
          <cell r="B572" t="str">
            <v>21010000</v>
          </cell>
          <cell r="C572" t="str">
            <v>25010000</v>
          </cell>
          <cell r="D572">
            <v>76.34</v>
          </cell>
        </row>
        <row r="573">
          <cell r="A573" t="str">
            <v>01</v>
          </cell>
          <cell r="B573" t="str">
            <v>21010000</v>
          </cell>
          <cell r="C573" t="str">
            <v>25030000</v>
          </cell>
          <cell r="D573">
            <v>1</v>
          </cell>
        </row>
        <row r="574">
          <cell r="A574" t="str">
            <v>01</v>
          </cell>
          <cell r="B574" t="str">
            <v>21010000</v>
          </cell>
          <cell r="C574" t="str">
            <v>43010000</v>
          </cell>
          <cell r="D574">
            <v>521652041.5</v>
          </cell>
        </row>
        <row r="575">
          <cell r="A575" t="str">
            <v>01</v>
          </cell>
          <cell r="B575" t="str">
            <v>21010000</v>
          </cell>
          <cell r="C575" t="str">
            <v>91020400</v>
          </cell>
          <cell r="D575">
            <v>194324.45</v>
          </cell>
        </row>
        <row r="576">
          <cell r="A576" t="str">
            <v>01</v>
          </cell>
          <cell r="B576" t="str">
            <v>21010000</v>
          </cell>
          <cell r="C576" t="str">
            <v>91020801</v>
          </cell>
          <cell r="D576">
            <v>42247.49</v>
          </cell>
        </row>
        <row r="577">
          <cell r="A577" t="str">
            <v>01</v>
          </cell>
          <cell r="B577" t="str">
            <v>20010000</v>
          </cell>
          <cell r="C577" t="str">
            <v>10010100</v>
          </cell>
          <cell r="D577">
            <v>31820.85</v>
          </cell>
        </row>
        <row r="578">
          <cell r="A578" t="str">
            <v>01</v>
          </cell>
          <cell r="B578" t="str">
            <v>20010000</v>
          </cell>
          <cell r="C578" t="str">
            <v>10020000</v>
          </cell>
          <cell r="D578">
            <v>855485.18</v>
          </cell>
        </row>
        <row r="579">
          <cell r="A579" t="str">
            <v>01</v>
          </cell>
          <cell r="B579" t="str">
            <v>20010000</v>
          </cell>
          <cell r="C579" t="str">
            <v>10020100</v>
          </cell>
          <cell r="D579">
            <v>2522879.31</v>
          </cell>
        </row>
        <row r="580">
          <cell r="A580" t="str">
            <v>01</v>
          </cell>
          <cell r="B580" t="str">
            <v>20010000</v>
          </cell>
          <cell r="C580" t="str">
            <v>10110000</v>
          </cell>
          <cell r="D580">
            <v>55466695.950000003</v>
          </cell>
        </row>
        <row r="581">
          <cell r="A581" t="str">
            <v>01</v>
          </cell>
          <cell r="B581" t="str">
            <v>20010000</v>
          </cell>
          <cell r="C581" t="str">
            <v>21010000</v>
          </cell>
          <cell r="D581">
            <v>6727988.1699999999</v>
          </cell>
        </row>
        <row r="582">
          <cell r="A582" t="str">
            <v>01</v>
          </cell>
          <cell r="B582" t="str">
            <v>20010000</v>
          </cell>
          <cell r="C582" t="str">
            <v>28001100</v>
          </cell>
          <cell r="D582">
            <v>16598305.050000001</v>
          </cell>
        </row>
        <row r="583">
          <cell r="A583" t="str">
            <v>01</v>
          </cell>
          <cell r="B583" t="str">
            <v>20010000</v>
          </cell>
          <cell r="C583" t="str">
            <v>40020000</v>
          </cell>
          <cell r="D583">
            <v>2562996783.8000002</v>
          </cell>
        </row>
        <row r="584">
          <cell r="A584" t="str">
            <v>01</v>
          </cell>
          <cell r="B584" t="str">
            <v>91010100</v>
          </cell>
          <cell r="C584" t="str">
            <v>62040100</v>
          </cell>
          <cell r="D584">
            <v>195000.04</v>
          </cell>
        </row>
        <row r="585">
          <cell r="A585" t="str">
            <v>01</v>
          </cell>
          <cell r="B585" t="str">
            <v>91010400</v>
          </cell>
          <cell r="C585" t="str">
            <v>62040400</v>
          </cell>
          <cell r="D585">
            <v>21952240.140000001</v>
          </cell>
        </row>
        <row r="586">
          <cell r="A586" t="str">
            <v>01</v>
          </cell>
          <cell r="B586" t="str">
            <v>91010900</v>
          </cell>
          <cell r="C586" t="str">
            <v>62040900</v>
          </cell>
          <cell r="D586">
            <v>1056083.77</v>
          </cell>
        </row>
        <row r="587">
          <cell r="A587" t="str">
            <v>01</v>
          </cell>
          <cell r="B587" t="str">
            <v>70000000</v>
          </cell>
          <cell r="C587" t="str">
            <v>20010000</v>
          </cell>
          <cell r="D587">
            <v>26765254.760000002</v>
          </cell>
        </row>
        <row r="588">
          <cell r="A588" t="str">
            <v>01</v>
          </cell>
          <cell r="B588" t="str">
            <v>70000000</v>
          </cell>
          <cell r="C588" t="str">
            <v>23010000</v>
          </cell>
          <cell r="D588">
            <v>12154388.57</v>
          </cell>
        </row>
        <row r="589">
          <cell r="A589" t="str">
            <v>01</v>
          </cell>
          <cell r="B589" t="str">
            <v>70000000</v>
          </cell>
          <cell r="C589" t="str">
            <v>25010000</v>
          </cell>
          <cell r="D589">
            <v>18839448.109999999</v>
          </cell>
        </row>
        <row r="590">
          <cell r="A590" t="str">
            <v>01</v>
          </cell>
          <cell r="B590" t="str">
            <v>70000000</v>
          </cell>
          <cell r="C590" t="str">
            <v>25020000</v>
          </cell>
          <cell r="D590">
            <v>26026333.129999999</v>
          </cell>
        </row>
        <row r="591">
          <cell r="A591" t="str">
            <v>01</v>
          </cell>
          <cell r="B591" t="str">
            <v>70000000</v>
          </cell>
          <cell r="C591" t="str">
            <v>25030000</v>
          </cell>
          <cell r="D591">
            <v>5247324.1900000004</v>
          </cell>
        </row>
        <row r="592">
          <cell r="A592" t="str">
            <v>01</v>
          </cell>
          <cell r="B592" t="str">
            <v>70000000</v>
          </cell>
          <cell r="C592" t="str">
            <v>26000000</v>
          </cell>
          <cell r="D592">
            <v>41611605.359999999</v>
          </cell>
        </row>
        <row r="593">
          <cell r="A593" t="str">
            <v>01</v>
          </cell>
          <cell r="B593" t="str">
            <v>70000000</v>
          </cell>
          <cell r="C593" t="str">
            <v>44000500</v>
          </cell>
          <cell r="D593">
            <v>1164173.8700000001</v>
          </cell>
        </row>
        <row r="594">
          <cell r="A594" t="str">
            <v>01</v>
          </cell>
          <cell r="B594" t="str">
            <v>70000000</v>
          </cell>
          <cell r="C594" t="str">
            <v>50000000</v>
          </cell>
          <cell r="D594">
            <v>8142.01</v>
          </cell>
        </row>
        <row r="595">
          <cell r="A595" t="str">
            <v>01</v>
          </cell>
          <cell r="B595" t="str">
            <v>70000000</v>
          </cell>
          <cell r="C595" t="str">
            <v>69010000</v>
          </cell>
          <cell r="D595">
            <v>3887987.06</v>
          </cell>
        </row>
        <row r="596">
          <cell r="A596" t="str">
            <v>01</v>
          </cell>
          <cell r="B596" t="str">
            <v>70000000</v>
          </cell>
          <cell r="C596" t="str">
            <v>69050000</v>
          </cell>
          <cell r="D596">
            <v>33767.550000000003</v>
          </cell>
        </row>
        <row r="597">
          <cell r="A597" t="str">
            <v>01</v>
          </cell>
          <cell r="B597" t="str">
            <v>70000000</v>
          </cell>
          <cell r="C597" t="str">
            <v>70010000</v>
          </cell>
          <cell r="D597">
            <v>118447.88</v>
          </cell>
        </row>
        <row r="598">
          <cell r="A598" t="str">
            <v>01</v>
          </cell>
          <cell r="B598" t="str">
            <v>70000000</v>
          </cell>
          <cell r="C598" t="str">
            <v>70020000</v>
          </cell>
          <cell r="D598">
            <v>803948.16</v>
          </cell>
        </row>
        <row r="599">
          <cell r="A599" t="str">
            <v>01</v>
          </cell>
          <cell r="B599" t="str">
            <v>70000000</v>
          </cell>
          <cell r="C599" t="str">
            <v>70030000</v>
          </cell>
          <cell r="D599">
            <v>396334.87</v>
          </cell>
        </row>
        <row r="600">
          <cell r="A600" t="str">
            <v>01</v>
          </cell>
          <cell r="B600" t="str">
            <v>70000000</v>
          </cell>
          <cell r="C600" t="str">
            <v>76000000</v>
          </cell>
          <cell r="D600">
            <v>3291.47</v>
          </cell>
        </row>
        <row r="601">
          <cell r="A601" t="str">
            <v>01</v>
          </cell>
          <cell r="B601" t="str">
            <v>70000000</v>
          </cell>
          <cell r="C601" t="str">
            <v>76040000</v>
          </cell>
          <cell r="D601">
            <v>318275.42</v>
          </cell>
        </row>
        <row r="602">
          <cell r="A602" t="str">
            <v>01</v>
          </cell>
          <cell r="B602" t="str">
            <v>70000000</v>
          </cell>
          <cell r="C602" t="str">
            <v>98000000</v>
          </cell>
          <cell r="D602">
            <v>2376.16</v>
          </cell>
        </row>
        <row r="603">
          <cell r="A603" t="str">
            <v>01</v>
          </cell>
          <cell r="B603" t="str">
            <v>70000000</v>
          </cell>
          <cell r="C603" t="str">
            <v>91020801</v>
          </cell>
          <cell r="D603">
            <v>1247202.3700000001</v>
          </cell>
        </row>
        <row r="604">
          <cell r="A604" t="str">
            <v>01</v>
          </cell>
          <cell r="B604" t="str">
            <v>70000000</v>
          </cell>
          <cell r="C604" t="str">
            <v>97010000</v>
          </cell>
          <cell r="D604">
            <v>1223804.3400000001</v>
          </cell>
        </row>
        <row r="605">
          <cell r="A605" t="str">
            <v>01</v>
          </cell>
          <cell r="B605" t="str">
            <v>69020100</v>
          </cell>
          <cell r="C605" t="str">
            <v>20010000</v>
          </cell>
          <cell r="D605">
            <v>3722415.55</v>
          </cell>
        </row>
        <row r="606">
          <cell r="A606" t="str">
            <v>01</v>
          </cell>
          <cell r="B606" t="str">
            <v>69020100</v>
          </cell>
          <cell r="C606" t="str">
            <v>23010000</v>
          </cell>
          <cell r="D606">
            <v>1683654.04</v>
          </cell>
        </row>
        <row r="607">
          <cell r="A607" t="str">
            <v>01</v>
          </cell>
          <cell r="B607" t="str">
            <v>69020100</v>
          </cell>
          <cell r="C607" t="str">
            <v>25010000</v>
          </cell>
          <cell r="D607">
            <v>2616573.77</v>
          </cell>
        </row>
        <row r="608">
          <cell r="A608" t="str">
            <v>01</v>
          </cell>
          <cell r="B608" t="str">
            <v>69020100</v>
          </cell>
          <cell r="C608" t="str">
            <v>25020000</v>
          </cell>
          <cell r="D608">
            <v>3601706.31</v>
          </cell>
        </row>
        <row r="609">
          <cell r="A609" t="str">
            <v>01</v>
          </cell>
          <cell r="B609" t="str">
            <v>69020100</v>
          </cell>
          <cell r="C609" t="str">
            <v>25030000</v>
          </cell>
          <cell r="D609">
            <v>722538.85</v>
          </cell>
        </row>
        <row r="610">
          <cell r="A610" t="str">
            <v>01</v>
          </cell>
          <cell r="B610" t="str">
            <v>69020100</v>
          </cell>
          <cell r="C610" t="str">
            <v>26000000</v>
          </cell>
          <cell r="D610">
            <v>5681507.2400000002</v>
          </cell>
        </row>
        <row r="611">
          <cell r="A611" t="str">
            <v>01</v>
          </cell>
          <cell r="B611" t="str">
            <v>69020100</v>
          </cell>
          <cell r="C611" t="str">
            <v>44000500</v>
          </cell>
          <cell r="D611">
            <v>160843.6</v>
          </cell>
        </row>
        <row r="612">
          <cell r="A612" t="str">
            <v>01</v>
          </cell>
          <cell r="B612" t="str">
            <v>69020100</v>
          </cell>
          <cell r="C612" t="str">
            <v>79030000</v>
          </cell>
          <cell r="D612">
            <v>197686.91</v>
          </cell>
        </row>
        <row r="613">
          <cell r="A613" t="str">
            <v>01</v>
          </cell>
          <cell r="B613" t="str">
            <v>69020100</v>
          </cell>
          <cell r="C613" t="str">
            <v>79040000</v>
          </cell>
          <cell r="D613">
            <v>14348.23</v>
          </cell>
        </row>
        <row r="614">
          <cell r="A614" t="str">
            <v>01</v>
          </cell>
          <cell r="B614" t="str">
            <v>69020100</v>
          </cell>
          <cell r="C614" t="str">
            <v>79070000</v>
          </cell>
          <cell r="D614">
            <v>250068.57</v>
          </cell>
        </row>
        <row r="615">
          <cell r="A615" t="str">
            <v>01</v>
          </cell>
          <cell r="B615" t="str">
            <v>69020100</v>
          </cell>
          <cell r="C615" t="str">
            <v>91020801</v>
          </cell>
          <cell r="D615">
            <v>90352.48</v>
          </cell>
        </row>
        <row r="616">
          <cell r="A616" t="str">
            <v>01</v>
          </cell>
          <cell r="B616" t="str">
            <v>69020100</v>
          </cell>
          <cell r="C616" t="str">
            <v>97020300</v>
          </cell>
          <cell r="D616">
            <v>170424.67</v>
          </cell>
        </row>
        <row r="617">
          <cell r="A617" t="str">
            <v>01</v>
          </cell>
          <cell r="B617" t="str">
            <v>69020300</v>
          </cell>
          <cell r="C617" t="str">
            <v>20010000</v>
          </cell>
          <cell r="D617">
            <v>748449.34</v>
          </cell>
        </row>
        <row r="618">
          <cell r="A618" t="str">
            <v>01</v>
          </cell>
          <cell r="B618" t="str">
            <v>69020300</v>
          </cell>
          <cell r="C618" t="str">
            <v>23010000</v>
          </cell>
          <cell r="D618">
            <v>237740.5</v>
          </cell>
        </row>
        <row r="619">
          <cell r="A619" t="str">
            <v>01</v>
          </cell>
          <cell r="B619" t="str">
            <v>69020300</v>
          </cell>
          <cell r="C619" t="str">
            <v>25010000</v>
          </cell>
          <cell r="D619">
            <v>456723.81</v>
          </cell>
        </row>
        <row r="620">
          <cell r="A620" t="str">
            <v>01</v>
          </cell>
          <cell r="B620" t="str">
            <v>69020300</v>
          </cell>
          <cell r="C620" t="str">
            <v>25020000</v>
          </cell>
          <cell r="D620">
            <v>548535.93999999994</v>
          </cell>
        </row>
        <row r="621">
          <cell r="A621" t="str">
            <v>01</v>
          </cell>
          <cell r="B621" t="str">
            <v>69020300</v>
          </cell>
          <cell r="C621" t="str">
            <v>25030000</v>
          </cell>
          <cell r="D621">
            <v>102703.85</v>
          </cell>
        </row>
        <row r="622">
          <cell r="A622" t="str">
            <v>01</v>
          </cell>
          <cell r="B622" t="str">
            <v>69020300</v>
          </cell>
          <cell r="C622" t="str">
            <v>26000000</v>
          </cell>
          <cell r="D622">
            <v>864686.6</v>
          </cell>
        </row>
        <row r="623">
          <cell r="A623" t="str">
            <v>01</v>
          </cell>
          <cell r="B623" t="str">
            <v>69020300</v>
          </cell>
          <cell r="C623" t="str">
            <v>44000500</v>
          </cell>
          <cell r="D623">
            <v>27258.91</v>
          </cell>
        </row>
        <row r="624">
          <cell r="A624" t="str">
            <v>01</v>
          </cell>
          <cell r="B624" t="str">
            <v>69020300</v>
          </cell>
          <cell r="C624" t="str">
            <v>79030000</v>
          </cell>
          <cell r="D624">
            <v>27553.06</v>
          </cell>
        </row>
        <row r="625">
          <cell r="A625" t="str">
            <v>01</v>
          </cell>
          <cell r="B625" t="str">
            <v>69020300</v>
          </cell>
          <cell r="C625" t="str">
            <v>79040000</v>
          </cell>
          <cell r="D625">
            <v>1918.36</v>
          </cell>
        </row>
        <row r="626">
          <cell r="A626" t="str">
            <v>01</v>
          </cell>
          <cell r="B626" t="str">
            <v>69020300</v>
          </cell>
          <cell r="C626" t="str">
            <v>79070000</v>
          </cell>
          <cell r="D626">
            <v>39489.5</v>
          </cell>
        </row>
        <row r="627">
          <cell r="A627" t="str">
            <v>01</v>
          </cell>
          <cell r="B627" t="str">
            <v>69020300</v>
          </cell>
          <cell r="C627" t="str">
            <v>91020801</v>
          </cell>
          <cell r="D627">
            <v>23835.5</v>
          </cell>
        </row>
        <row r="628">
          <cell r="A628" t="str">
            <v>01</v>
          </cell>
          <cell r="B628" t="str">
            <v>69020300</v>
          </cell>
          <cell r="C628" t="str">
            <v>97020500</v>
          </cell>
          <cell r="D628">
            <v>31668.18</v>
          </cell>
        </row>
        <row r="629">
          <cell r="A629" t="str">
            <v>01</v>
          </cell>
          <cell r="B629" t="str">
            <v>69030000</v>
          </cell>
          <cell r="C629" t="str">
            <v>20010000</v>
          </cell>
          <cell r="D629">
            <v>53178.41</v>
          </cell>
        </row>
        <row r="630">
          <cell r="A630" t="str">
            <v>01</v>
          </cell>
          <cell r="B630" t="str">
            <v>69030000</v>
          </cell>
          <cell r="C630" t="str">
            <v>23010000</v>
          </cell>
          <cell r="D630">
            <v>24050.42</v>
          </cell>
        </row>
        <row r="631">
          <cell r="A631" t="str">
            <v>01</v>
          </cell>
          <cell r="B631" t="str">
            <v>69030000</v>
          </cell>
          <cell r="C631" t="str">
            <v>25010000</v>
          </cell>
          <cell r="D631">
            <v>37380.32</v>
          </cell>
        </row>
        <row r="632">
          <cell r="A632" t="str">
            <v>01</v>
          </cell>
          <cell r="B632" t="str">
            <v>69030000</v>
          </cell>
          <cell r="C632" t="str">
            <v>25020000</v>
          </cell>
          <cell r="D632">
            <v>51453.17</v>
          </cell>
        </row>
        <row r="633">
          <cell r="A633" t="str">
            <v>01</v>
          </cell>
          <cell r="B633" t="str">
            <v>69030000</v>
          </cell>
          <cell r="C633" t="str">
            <v>25030000</v>
          </cell>
          <cell r="D633">
            <v>10321.969999999999</v>
          </cell>
        </row>
        <row r="634">
          <cell r="A634" t="str">
            <v>01</v>
          </cell>
          <cell r="B634" t="str">
            <v>69030000</v>
          </cell>
          <cell r="C634" t="str">
            <v>26000000</v>
          </cell>
          <cell r="D634">
            <v>80973.16</v>
          </cell>
        </row>
        <row r="635">
          <cell r="A635" t="str">
            <v>01</v>
          </cell>
          <cell r="B635" t="str">
            <v>69030000</v>
          </cell>
          <cell r="C635" t="str">
            <v>44000500</v>
          </cell>
          <cell r="D635">
            <v>2297.7600000000002</v>
          </cell>
        </row>
        <row r="636">
          <cell r="A636" t="str">
            <v>01</v>
          </cell>
          <cell r="B636" t="str">
            <v>69030000</v>
          </cell>
          <cell r="C636" t="str">
            <v>79030000</v>
          </cell>
          <cell r="D636">
            <v>2824.2</v>
          </cell>
        </row>
        <row r="637">
          <cell r="A637" t="str">
            <v>01</v>
          </cell>
          <cell r="B637" t="str">
            <v>69030000</v>
          </cell>
          <cell r="C637" t="str">
            <v>79040000</v>
          </cell>
          <cell r="D637">
            <v>204.99</v>
          </cell>
        </row>
        <row r="638">
          <cell r="A638" t="str">
            <v>01</v>
          </cell>
          <cell r="B638" t="str">
            <v>69030000</v>
          </cell>
          <cell r="C638" t="str">
            <v>79070000</v>
          </cell>
          <cell r="D638">
            <v>3572.45</v>
          </cell>
        </row>
        <row r="639">
          <cell r="A639" t="str">
            <v>01</v>
          </cell>
          <cell r="B639" t="str">
            <v>69030000</v>
          </cell>
          <cell r="C639" t="str">
            <v>91020801</v>
          </cell>
          <cell r="D639">
            <v>1290.75</v>
          </cell>
        </row>
        <row r="640">
          <cell r="A640" t="str">
            <v>01</v>
          </cell>
          <cell r="B640" t="str">
            <v>69030000</v>
          </cell>
          <cell r="C640" t="str">
            <v>97020600</v>
          </cell>
          <cell r="D640">
            <v>2434.5700000000002</v>
          </cell>
        </row>
        <row r="641">
          <cell r="A641" t="str">
            <v>01</v>
          </cell>
          <cell r="B641" t="str">
            <v>76000000</v>
          </cell>
          <cell r="C641" t="str">
            <v>91020100</v>
          </cell>
          <cell r="D641">
            <v>73.2</v>
          </cell>
        </row>
        <row r="642">
          <cell r="A642" t="str">
            <v>01</v>
          </cell>
          <cell r="B642" t="str">
            <v>76000000</v>
          </cell>
          <cell r="C642" t="str">
            <v>91020801</v>
          </cell>
          <cell r="D642">
            <v>723727.01</v>
          </cell>
        </row>
        <row r="643">
          <cell r="A643" t="str">
            <v>01</v>
          </cell>
          <cell r="B643" t="str">
            <v>69030100</v>
          </cell>
          <cell r="C643" t="str">
            <v>20010000</v>
          </cell>
          <cell r="D643">
            <v>904016.05</v>
          </cell>
        </row>
        <row r="644">
          <cell r="A644" t="str">
            <v>01</v>
          </cell>
          <cell r="B644" t="str">
            <v>69030100</v>
          </cell>
          <cell r="C644" t="str">
            <v>23010000</v>
          </cell>
          <cell r="D644">
            <v>408886.13</v>
          </cell>
        </row>
        <row r="645">
          <cell r="A645" t="str">
            <v>01</v>
          </cell>
          <cell r="B645" t="str">
            <v>69030100</v>
          </cell>
          <cell r="C645" t="str">
            <v>25010000</v>
          </cell>
          <cell r="D645">
            <v>635454.71</v>
          </cell>
        </row>
        <row r="646">
          <cell r="A646" t="str">
            <v>01</v>
          </cell>
          <cell r="B646" t="str">
            <v>69030100</v>
          </cell>
          <cell r="C646" t="str">
            <v>25020000</v>
          </cell>
          <cell r="D646">
            <v>874700.35</v>
          </cell>
        </row>
        <row r="647">
          <cell r="A647" t="str">
            <v>01</v>
          </cell>
          <cell r="B647" t="str">
            <v>69030100</v>
          </cell>
          <cell r="C647" t="str">
            <v>25030000</v>
          </cell>
          <cell r="D647">
            <v>175473.72</v>
          </cell>
        </row>
        <row r="648">
          <cell r="A648" t="str">
            <v>01</v>
          </cell>
          <cell r="B648" t="str">
            <v>69030100</v>
          </cell>
          <cell r="C648" t="str">
            <v>26000000</v>
          </cell>
          <cell r="D648">
            <v>1379518.28</v>
          </cell>
        </row>
        <row r="649">
          <cell r="A649" t="str">
            <v>01</v>
          </cell>
          <cell r="B649" t="str">
            <v>69030100</v>
          </cell>
          <cell r="C649" t="str">
            <v>44000500</v>
          </cell>
          <cell r="D649">
            <v>39062.019999999997</v>
          </cell>
        </row>
        <row r="650">
          <cell r="A650" t="str">
            <v>01</v>
          </cell>
          <cell r="B650" t="str">
            <v>69030100</v>
          </cell>
          <cell r="C650" t="str">
            <v>79030000</v>
          </cell>
          <cell r="D650">
            <v>48009.63</v>
          </cell>
        </row>
        <row r="651">
          <cell r="A651" t="str">
            <v>01</v>
          </cell>
          <cell r="B651" t="str">
            <v>69030100</v>
          </cell>
          <cell r="C651" t="str">
            <v>79040000</v>
          </cell>
          <cell r="D651">
            <v>3484.57</v>
          </cell>
        </row>
        <row r="652">
          <cell r="A652" t="str">
            <v>01</v>
          </cell>
          <cell r="B652" t="str">
            <v>69030100</v>
          </cell>
          <cell r="C652" t="str">
            <v>79070000</v>
          </cell>
          <cell r="D652">
            <v>60730.91</v>
          </cell>
        </row>
        <row r="653">
          <cell r="A653" t="str">
            <v>01</v>
          </cell>
          <cell r="B653" t="str">
            <v>69030100</v>
          </cell>
          <cell r="C653" t="str">
            <v>91020801</v>
          </cell>
          <cell r="D653">
            <v>21942.77</v>
          </cell>
        </row>
        <row r="654">
          <cell r="A654" t="str">
            <v>01</v>
          </cell>
          <cell r="B654" t="str">
            <v>69030100</v>
          </cell>
          <cell r="C654" t="str">
            <v>97020700</v>
          </cell>
          <cell r="D654">
            <v>41388.75</v>
          </cell>
        </row>
        <row r="655">
          <cell r="A655" t="str">
            <v>01</v>
          </cell>
          <cell r="B655" t="str">
            <v>69050000</v>
          </cell>
          <cell r="C655" t="str">
            <v>20010000</v>
          </cell>
          <cell r="D655">
            <v>321183.71000000002</v>
          </cell>
        </row>
        <row r="656">
          <cell r="A656" t="str">
            <v>01</v>
          </cell>
          <cell r="B656" t="str">
            <v>69050000</v>
          </cell>
          <cell r="C656" t="str">
            <v>23010000</v>
          </cell>
          <cell r="D656">
            <v>145851.10999999999</v>
          </cell>
        </row>
        <row r="657">
          <cell r="A657" t="str">
            <v>01</v>
          </cell>
          <cell r="B657" t="str">
            <v>69050000</v>
          </cell>
          <cell r="C657" t="str">
            <v>25010000</v>
          </cell>
          <cell r="D657">
            <v>225386.11</v>
          </cell>
        </row>
        <row r="658">
          <cell r="A658" t="str">
            <v>01</v>
          </cell>
          <cell r="B658" t="str">
            <v>69050000</v>
          </cell>
          <cell r="C658" t="str">
            <v>25020000</v>
          </cell>
          <cell r="D658">
            <v>311324.14</v>
          </cell>
        </row>
        <row r="659">
          <cell r="A659" t="str">
            <v>01</v>
          </cell>
          <cell r="B659" t="str">
            <v>69050000</v>
          </cell>
          <cell r="C659" t="str">
            <v>25030000</v>
          </cell>
          <cell r="D659">
            <v>62662.12</v>
          </cell>
        </row>
        <row r="660">
          <cell r="A660" t="str">
            <v>01</v>
          </cell>
          <cell r="B660" t="str">
            <v>69050000</v>
          </cell>
          <cell r="C660" t="str">
            <v>26000000</v>
          </cell>
          <cell r="D660">
            <v>494595.18</v>
          </cell>
        </row>
        <row r="661">
          <cell r="A661" t="str">
            <v>01</v>
          </cell>
          <cell r="B661" t="str">
            <v>69050000</v>
          </cell>
          <cell r="C661" t="str">
            <v>44000500</v>
          </cell>
          <cell r="D661">
            <v>13977.02</v>
          </cell>
        </row>
        <row r="662">
          <cell r="A662" t="str">
            <v>01</v>
          </cell>
          <cell r="B662" t="str">
            <v>69050000</v>
          </cell>
          <cell r="C662" t="str">
            <v>79030000</v>
          </cell>
          <cell r="D662">
            <v>17335.36</v>
          </cell>
        </row>
        <row r="663">
          <cell r="A663" t="str">
            <v>01</v>
          </cell>
          <cell r="B663" t="str">
            <v>69050000</v>
          </cell>
          <cell r="C663" t="str">
            <v>79040000</v>
          </cell>
          <cell r="D663">
            <v>1231.29</v>
          </cell>
        </row>
        <row r="664">
          <cell r="A664" t="str">
            <v>01</v>
          </cell>
          <cell r="B664" t="str">
            <v>69050000</v>
          </cell>
          <cell r="C664" t="str">
            <v>91020801</v>
          </cell>
          <cell r="D664">
            <v>15617.67</v>
          </cell>
        </row>
        <row r="665">
          <cell r="A665" t="str">
            <v>01</v>
          </cell>
          <cell r="B665" t="str">
            <v>69050000</v>
          </cell>
          <cell r="C665" t="str">
            <v>97020100</v>
          </cell>
          <cell r="D665">
            <v>14685.65</v>
          </cell>
        </row>
        <row r="666">
          <cell r="A666" t="str">
            <v>01</v>
          </cell>
          <cell r="B666" t="str">
            <v>69020200</v>
          </cell>
          <cell r="C666" t="str">
            <v>20010000</v>
          </cell>
          <cell r="D666">
            <v>2998687.26</v>
          </cell>
        </row>
        <row r="667">
          <cell r="A667" t="str">
            <v>01</v>
          </cell>
          <cell r="B667" t="str">
            <v>69020200</v>
          </cell>
          <cell r="C667" t="str">
            <v>23010000</v>
          </cell>
          <cell r="D667">
            <v>1463870.61</v>
          </cell>
        </row>
        <row r="668">
          <cell r="A668" t="str">
            <v>01</v>
          </cell>
          <cell r="B668" t="str">
            <v>69020200</v>
          </cell>
          <cell r="C668" t="str">
            <v>25010000</v>
          </cell>
          <cell r="D668">
            <v>2172766.65</v>
          </cell>
        </row>
        <row r="669">
          <cell r="A669" t="str">
            <v>01</v>
          </cell>
          <cell r="B669" t="str">
            <v>69020200</v>
          </cell>
          <cell r="C669" t="str">
            <v>25020000</v>
          </cell>
          <cell r="D669">
            <v>3083578.42</v>
          </cell>
        </row>
        <row r="670">
          <cell r="A670" t="str">
            <v>01</v>
          </cell>
          <cell r="B670" t="str">
            <v>69020200</v>
          </cell>
          <cell r="C670" t="str">
            <v>25030000</v>
          </cell>
          <cell r="D670">
            <v>628353.06000000006</v>
          </cell>
        </row>
        <row r="671">
          <cell r="A671" t="str">
            <v>01</v>
          </cell>
          <cell r="B671" t="str">
            <v>69020200</v>
          </cell>
          <cell r="C671" t="str">
            <v>26000000</v>
          </cell>
          <cell r="D671">
            <v>4832063.42</v>
          </cell>
        </row>
        <row r="672">
          <cell r="A672" t="str">
            <v>01</v>
          </cell>
          <cell r="B672" t="str">
            <v>69020200</v>
          </cell>
          <cell r="C672" t="str">
            <v>44000500</v>
          </cell>
          <cell r="D672">
            <v>135725.51</v>
          </cell>
        </row>
        <row r="673">
          <cell r="A673" t="str">
            <v>01</v>
          </cell>
          <cell r="B673" t="str">
            <v>69020200</v>
          </cell>
          <cell r="C673" t="str">
            <v>79030000</v>
          </cell>
          <cell r="D673">
            <v>173044.55</v>
          </cell>
        </row>
        <row r="674">
          <cell r="A674" t="str">
            <v>01</v>
          </cell>
          <cell r="B674" t="str">
            <v>69020200</v>
          </cell>
          <cell r="C674" t="str">
            <v>79040000</v>
          </cell>
          <cell r="D674">
            <v>12429.89</v>
          </cell>
        </row>
        <row r="675">
          <cell r="A675" t="str">
            <v>01</v>
          </cell>
          <cell r="B675" t="str">
            <v>69020200</v>
          </cell>
          <cell r="C675" t="str">
            <v>79070000</v>
          </cell>
          <cell r="D675">
            <v>210579.15</v>
          </cell>
        </row>
        <row r="676">
          <cell r="A676" t="str">
            <v>01</v>
          </cell>
          <cell r="B676" t="str">
            <v>69020200</v>
          </cell>
          <cell r="C676" t="str">
            <v>91020801</v>
          </cell>
          <cell r="D676">
            <v>66517.03</v>
          </cell>
        </row>
        <row r="677">
          <cell r="A677" t="str">
            <v>01</v>
          </cell>
          <cell r="B677" t="str">
            <v>69020200</v>
          </cell>
          <cell r="C677" t="str">
            <v>97020400</v>
          </cell>
          <cell r="D677">
            <v>139664.32999999999</v>
          </cell>
        </row>
        <row r="678">
          <cell r="A678" t="str">
            <v>01</v>
          </cell>
          <cell r="B678" t="str">
            <v>26000000</v>
          </cell>
          <cell r="C678" t="str">
            <v>10090000</v>
          </cell>
          <cell r="D678">
            <v>3725.8</v>
          </cell>
        </row>
        <row r="679">
          <cell r="A679" t="str">
            <v>01</v>
          </cell>
          <cell r="B679" t="str">
            <v>26000000</v>
          </cell>
          <cell r="C679" t="str">
            <v>10110000</v>
          </cell>
          <cell r="D679">
            <v>1226.07</v>
          </cell>
        </row>
        <row r="680">
          <cell r="A680" t="str">
            <v>01</v>
          </cell>
          <cell r="B680" t="str">
            <v>26000000</v>
          </cell>
          <cell r="C680" t="str">
            <v>10150000</v>
          </cell>
          <cell r="D680">
            <v>4415.0200000000004</v>
          </cell>
        </row>
        <row r="681">
          <cell r="A681" t="str">
            <v>01</v>
          </cell>
          <cell r="B681" t="str">
            <v>26000000</v>
          </cell>
          <cell r="C681" t="str">
            <v>20030000</v>
          </cell>
          <cell r="D681">
            <v>582</v>
          </cell>
        </row>
        <row r="682">
          <cell r="A682" t="str">
            <v>01</v>
          </cell>
          <cell r="B682" t="str">
            <v>26000000</v>
          </cell>
          <cell r="C682" t="str">
            <v>70000000</v>
          </cell>
          <cell r="D682">
            <v>64.400000000000006</v>
          </cell>
        </row>
        <row r="683">
          <cell r="A683" t="str">
            <v>01</v>
          </cell>
          <cell r="B683" t="str">
            <v>26000000</v>
          </cell>
          <cell r="C683" t="str">
            <v>90020100</v>
          </cell>
          <cell r="D683">
            <v>64171510.460000001</v>
          </cell>
        </row>
        <row r="684">
          <cell r="A684" t="str">
            <v>01</v>
          </cell>
          <cell r="B684" t="str">
            <v>26000000</v>
          </cell>
          <cell r="C684" t="str">
            <v>90020107</v>
          </cell>
          <cell r="D684">
            <v>20961336.940000001</v>
          </cell>
        </row>
        <row r="685">
          <cell r="A685" t="str">
            <v>01</v>
          </cell>
          <cell r="B685" t="str">
            <v>26000000</v>
          </cell>
          <cell r="C685" t="str">
            <v>90020108</v>
          </cell>
          <cell r="D685">
            <v>1933344.85</v>
          </cell>
        </row>
        <row r="686">
          <cell r="A686" t="str">
            <v>01</v>
          </cell>
          <cell r="B686" t="str">
            <v>26000000</v>
          </cell>
          <cell r="C686" t="str">
            <v>90020200</v>
          </cell>
          <cell r="D686">
            <v>1420881.5</v>
          </cell>
        </row>
        <row r="687">
          <cell r="A687" t="str">
            <v>01</v>
          </cell>
          <cell r="B687" t="str">
            <v>26000000</v>
          </cell>
          <cell r="C687" t="str">
            <v>90020300</v>
          </cell>
          <cell r="D687">
            <v>249589.98</v>
          </cell>
        </row>
        <row r="688">
          <cell r="A688" t="str">
            <v>01</v>
          </cell>
          <cell r="B688" t="str">
            <v>26000000</v>
          </cell>
          <cell r="C688" t="str">
            <v>90020400</v>
          </cell>
          <cell r="D688">
            <v>1013389.13</v>
          </cell>
        </row>
        <row r="689">
          <cell r="A689" t="str">
            <v>01</v>
          </cell>
          <cell r="B689" t="str">
            <v>26000000</v>
          </cell>
          <cell r="C689" t="str">
            <v>90020500</v>
          </cell>
          <cell r="D689">
            <v>45763.21</v>
          </cell>
        </row>
        <row r="690">
          <cell r="A690" t="str">
            <v>01</v>
          </cell>
          <cell r="B690" t="str">
            <v>26000000</v>
          </cell>
          <cell r="C690" t="str">
            <v>90020700</v>
          </cell>
          <cell r="D690">
            <v>198.73</v>
          </cell>
        </row>
        <row r="691">
          <cell r="A691" t="str">
            <v>01</v>
          </cell>
          <cell r="B691" t="str">
            <v>26000000</v>
          </cell>
          <cell r="C691" t="str">
            <v>90020900</v>
          </cell>
          <cell r="D691">
            <v>920330.37</v>
          </cell>
        </row>
        <row r="692">
          <cell r="A692" t="str">
            <v>01</v>
          </cell>
          <cell r="B692" t="str">
            <v>26000000</v>
          </cell>
          <cell r="C692" t="str">
            <v>90020901</v>
          </cell>
          <cell r="D692">
            <v>281564.08</v>
          </cell>
        </row>
        <row r="693">
          <cell r="A693" t="str">
            <v>01</v>
          </cell>
          <cell r="B693" t="str">
            <v>26000000</v>
          </cell>
          <cell r="C693" t="str">
            <v>90020902</v>
          </cell>
          <cell r="D693">
            <v>44084.14</v>
          </cell>
        </row>
        <row r="694">
          <cell r="A694" t="str">
            <v>01</v>
          </cell>
          <cell r="B694" t="str">
            <v>26000000</v>
          </cell>
          <cell r="C694" t="str">
            <v>90021200</v>
          </cell>
          <cell r="D694">
            <v>20975.17</v>
          </cell>
        </row>
        <row r="695">
          <cell r="A695" t="str">
            <v>01</v>
          </cell>
          <cell r="B695" t="str">
            <v>26000000</v>
          </cell>
          <cell r="C695" t="str">
            <v>90021300</v>
          </cell>
          <cell r="D695">
            <v>1979.56</v>
          </cell>
        </row>
        <row r="696">
          <cell r="A696" t="str">
            <v>01</v>
          </cell>
          <cell r="B696" t="str">
            <v>26000000</v>
          </cell>
          <cell r="C696" t="str">
            <v>90021400</v>
          </cell>
          <cell r="D696">
            <v>1019890.97</v>
          </cell>
        </row>
        <row r="697">
          <cell r="A697" t="str">
            <v>01</v>
          </cell>
          <cell r="B697" t="str">
            <v>26000000</v>
          </cell>
          <cell r="C697" t="str">
            <v>90021401</v>
          </cell>
          <cell r="D697">
            <v>861881.46</v>
          </cell>
        </row>
        <row r="698">
          <cell r="A698" t="str">
            <v>01</v>
          </cell>
          <cell r="B698" t="str">
            <v>26000000</v>
          </cell>
          <cell r="C698" t="str">
            <v>90021402</v>
          </cell>
          <cell r="D698">
            <v>170165.59</v>
          </cell>
        </row>
        <row r="699">
          <cell r="A699" t="str">
            <v>01</v>
          </cell>
          <cell r="B699" t="str">
            <v>26000000</v>
          </cell>
          <cell r="C699" t="str">
            <v>90021405</v>
          </cell>
          <cell r="D699">
            <v>1877087.37</v>
          </cell>
        </row>
        <row r="700">
          <cell r="A700" t="str">
            <v>01</v>
          </cell>
          <cell r="B700" t="str">
            <v>26000000</v>
          </cell>
          <cell r="C700" t="str">
            <v>90021500</v>
          </cell>
          <cell r="D700">
            <v>15531.32</v>
          </cell>
        </row>
        <row r="701">
          <cell r="A701" t="str">
            <v>01</v>
          </cell>
          <cell r="B701" t="str">
            <v>26000000</v>
          </cell>
          <cell r="C701" t="str">
            <v>90021600</v>
          </cell>
          <cell r="D701">
            <v>95714.62</v>
          </cell>
        </row>
        <row r="702">
          <cell r="A702" t="str">
            <v>01</v>
          </cell>
          <cell r="B702" t="str">
            <v>26000000</v>
          </cell>
          <cell r="C702" t="str">
            <v>90021605</v>
          </cell>
          <cell r="D702">
            <v>428257.2</v>
          </cell>
        </row>
        <row r="703">
          <cell r="A703" t="str">
            <v>01</v>
          </cell>
          <cell r="B703" t="str">
            <v>26000000</v>
          </cell>
          <cell r="C703" t="str">
            <v>90021705</v>
          </cell>
          <cell r="D703">
            <v>12781.1</v>
          </cell>
        </row>
        <row r="704">
          <cell r="A704" t="str">
            <v>01</v>
          </cell>
          <cell r="B704" t="str">
            <v>26000000</v>
          </cell>
          <cell r="C704" t="str">
            <v>90021805</v>
          </cell>
          <cell r="D704">
            <v>549952.16</v>
          </cell>
        </row>
        <row r="705">
          <cell r="A705" t="str">
            <v>01</v>
          </cell>
          <cell r="B705" t="str">
            <v>26000000</v>
          </cell>
          <cell r="C705" t="str">
            <v>90022100</v>
          </cell>
          <cell r="D705">
            <v>185324.33</v>
          </cell>
        </row>
        <row r="706">
          <cell r="A706" t="str">
            <v>01</v>
          </cell>
          <cell r="B706" t="str">
            <v>26000000</v>
          </cell>
          <cell r="C706" t="str">
            <v>90022101</v>
          </cell>
          <cell r="D706">
            <v>37242.230000000003</v>
          </cell>
        </row>
        <row r="707">
          <cell r="A707" t="str">
            <v>01</v>
          </cell>
          <cell r="B707" t="str">
            <v>97020700</v>
          </cell>
          <cell r="C707" t="str">
            <v>20010000</v>
          </cell>
          <cell r="D707">
            <v>16034.23</v>
          </cell>
        </row>
        <row r="708">
          <cell r="A708" t="str">
            <v>01</v>
          </cell>
          <cell r="B708" t="str">
            <v>97020700</v>
          </cell>
          <cell r="C708" t="str">
            <v>23010000</v>
          </cell>
          <cell r="D708">
            <v>6793.72</v>
          </cell>
        </row>
        <row r="709">
          <cell r="A709" t="str">
            <v>01</v>
          </cell>
          <cell r="B709" t="str">
            <v>97020700</v>
          </cell>
          <cell r="C709" t="str">
            <v>25010000</v>
          </cell>
          <cell r="D709">
            <v>7401.39</v>
          </cell>
        </row>
        <row r="710">
          <cell r="A710" t="str">
            <v>01</v>
          </cell>
          <cell r="B710" t="str">
            <v>97020700</v>
          </cell>
          <cell r="C710" t="str">
            <v>25020000</v>
          </cell>
          <cell r="D710">
            <v>15929.29</v>
          </cell>
        </row>
        <row r="711">
          <cell r="A711" t="str">
            <v>01</v>
          </cell>
          <cell r="B711" t="str">
            <v>97020700</v>
          </cell>
          <cell r="C711" t="str">
            <v>25030000</v>
          </cell>
          <cell r="D711">
            <v>3024.19</v>
          </cell>
        </row>
        <row r="712">
          <cell r="A712" t="str">
            <v>01</v>
          </cell>
          <cell r="B712" t="str">
            <v>97020700</v>
          </cell>
          <cell r="C712" t="str">
            <v>26000000</v>
          </cell>
          <cell r="D712">
            <v>14674.14</v>
          </cell>
        </row>
        <row r="713">
          <cell r="A713" t="str">
            <v>01</v>
          </cell>
          <cell r="B713" t="str">
            <v>97020700</v>
          </cell>
          <cell r="C713" t="str">
            <v>44000500</v>
          </cell>
          <cell r="D713">
            <v>384.12</v>
          </cell>
        </row>
        <row r="714">
          <cell r="A714" t="str">
            <v>01</v>
          </cell>
          <cell r="B714" t="str">
            <v>97020600</v>
          </cell>
          <cell r="C714" t="str">
            <v>20010000</v>
          </cell>
          <cell r="D714">
            <v>917.91</v>
          </cell>
        </row>
        <row r="715">
          <cell r="A715" t="str">
            <v>01</v>
          </cell>
          <cell r="B715" t="str">
            <v>97020600</v>
          </cell>
          <cell r="C715" t="str">
            <v>23010000</v>
          </cell>
          <cell r="D715">
            <v>393.15</v>
          </cell>
        </row>
        <row r="716">
          <cell r="A716" t="str">
            <v>01</v>
          </cell>
          <cell r="B716" t="str">
            <v>97020600</v>
          </cell>
          <cell r="C716" t="str">
            <v>25010000</v>
          </cell>
          <cell r="D716">
            <v>414.62</v>
          </cell>
        </row>
        <row r="717">
          <cell r="A717" t="str">
            <v>01</v>
          </cell>
          <cell r="B717" t="str">
            <v>97020600</v>
          </cell>
          <cell r="C717" t="str">
            <v>25020000</v>
          </cell>
          <cell r="D717">
            <v>911.26</v>
          </cell>
        </row>
        <row r="718">
          <cell r="A718" t="str">
            <v>01</v>
          </cell>
          <cell r="B718" t="str">
            <v>97020600</v>
          </cell>
          <cell r="C718" t="str">
            <v>25030000</v>
          </cell>
          <cell r="D718">
            <v>174.29</v>
          </cell>
        </row>
        <row r="719">
          <cell r="A719" t="str">
            <v>01</v>
          </cell>
          <cell r="B719" t="str">
            <v>97020600</v>
          </cell>
          <cell r="C719" t="str">
            <v>26000000</v>
          </cell>
          <cell r="D719">
            <v>851.99</v>
          </cell>
        </row>
        <row r="720">
          <cell r="A720" t="str">
            <v>01</v>
          </cell>
          <cell r="B720" t="str">
            <v>97020600</v>
          </cell>
          <cell r="C720" t="str">
            <v>44000500</v>
          </cell>
          <cell r="D720">
            <v>22.57</v>
          </cell>
        </row>
        <row r="721">
          <cell r="A721" t="str">
            <v>01</v>
          </cell>
          <cell r="B721" t="str">
            <v>97020600</v>
          </cell>
          <cell r="C721" t="str">
            <v>91020801</v>
          </cell>
          <cell r="D721">
            <v>13.39</v>
          </cell>
        </row>
        <row r="722">
          <cell r="A722" t="str">
            <v>01</v>
          </cell>
          <cell r="B722" t="str">
            <v>97020700</v>
          </cell>
          <cell r="C722" t="str">
            <v>91020801</v>
          </cell>
          <cell r="D722">
            <v>172.41</v>
          </cell>
        </row>
        <row r="723">
          <cell r="A723" t="str">
            <v>01</v>
          </cell>
          <cell r="B723" t="str">
            <v>97020500</v>
          </cell>
          <cell r="C723" t="str">
            <v>20010000</v>
          </cell>
          <cell r="D723">
            <v>10811.41</v>
          </cell>
        </row>
        <row r="724">
          <cell r="A724" t="str">
            <v>01</v>
          </cell>
          <cell r="B724" t="str">
            <v>97020500</v>
          </cell>
          <cell r="C724" t="str">
            <v>23010000</v>
          </cell>
          <cell r="D724">
            <v>2905.75</v>
          </cell>
        </row>
        <row r="725">
          <cell r="A725" t="str">
            <v>01</v>
          </cell>
          <cell r="B725" t="str">
            <v>97020500</v>
          </cell>
          <cell r="C725" t="str">
            <v>25010000</v>
          </cell>
          <cell r="D725">
            <v>4201.5</v>
          </cell>
        </row>
        <row r="726">
          <cell r="A726" t="str">
            <v>01</v>
          </cell>
          <cell r="B726" t="str">
            <v>97020500</v>
          </cell>
          <cell r="C726" t="str">
            <v>25020000</v>
          </cell>
          <cell r="D726">
            <v>8056.23</v>
          </cell>
        </row>
        <row r="727">
          <cell r="A727" t="str">
            <v>01</v>
          </cell>
          <cell r="B727" t="str">
            <v>97020500</v>
          </cell>
          <cell r="C727" t="str">
            <v>25030000</v>
          </cell>
          <cell r="D727">
            <v>1970.09</v>
          </cell>
        </row>
        <row r="728">
          <cell r="A728" t="str">
            <v>01</v>
          </cell>
          <cell r="B728" t="str">
            <v>97020500</v>
          </cell>
          <cell r="C728" t="str">
            <v>26000000</v>
          </cell>
          <cell r="D728">
            <v>7468.9</v>
          </cell>
        </row>
        <row r="729">
          <cell r="A729" t="str">
            <v>01</v>
          </cell>
          <cell r="B729" t="str">
            <v>97020500</v>
          </cell>
          <cell r="C729" t="str">
            <v>44000500</v>
          </cell>
          <cell r="D729">
            <v>248.69</v>
          </cell>
        </row>
        <row r="730">
          <cell r="A730" t="str">
            <v>01</v>
          </cell>
          <cell r="B730" t="str">
            <v>97020500</v>
          </cell>
          <cell r="C730" t="str">
            <v>91020801</v>
          </cell>
          <cell r="D730">
            <v>126.74</v>
          </cell>
        </row>
        <row r="731">
          <cell r="A731" t="str">
            <v>01</v>
          </cell>
          <cell r="B731" t="str">
            <v>97020400</v>
          </cell>
          <cell r="C731" t="str">
            <v>20010000</v>
          </cell>
          <cell r="D731">
            <v>55375.88</v>
          </cell>
        </row>
        <row r="732">
          <cell r="A732" t="str">
            <v>01</v>
          </cell>
          <cell r="B732" t="str">
            <v>97020400</v>
          </cell>
          <cell r="C732" t="str">
            <v>23010000</v>
          </cell>
          <cell r="D732">
            <v>25110.73</v>
          </cell>
        </row>
        <row r="733">
          <cell r="A733" t="str">
            <v>01</v>
          </cell>
          <cell r="B733" t="str">
            <v>97020400</v>
          </cell>
          <cell r="C733" t="str">
            <v>25010000</v>
          </cell>
          <cell r="D733">
            <v>26409.59</v>
          </cell>
        </row>
        <row r="734">
          <cell r="A734" t="str">
            <v>01</v>
          </cell>
          <cell r="B734" t="str">
            <v>97020400</v>
          </cell>
          <cell r="C734" t="str">
            <v>25020000</v>
          </cell>
          <cell r="D734">
            <v>57722.55</v>
          </cell>
        </row>
        <row r="735">
          <cell r="A735" t="str">
            <v>01</v>
          </cell>
          <cell r="B735" t="str">
            <v>97020400</v>
          </cell>
          <cell r="C735" t="str">
            <v>25030000</v>
          </cell>
          <cell r="D735">
            <v>10505.77</v>
          </cell>
        </row>
        <row r="736">
          <cell r="A736" t="str">
            <v>01</v>
          </cell>
          <cell r="B736" t="str">
            <v>97020400</v>
          </cell>
          <cell r="C736" t="str">
            <v>26000000</v>
          </cell>
          <cell r="D736">
            <v>53128.52</v>
          </cell>
        </row>
        <row r="737">
          <cell r="A737" t="str">
            <v>01</v>
          </cell>
          <cell r="B737" t="str">
            <v>97020400</v>
          </cell>
          <cell r="C737" t="str">
            <v>44000500</v>
          </cell>
          <cell r="D737">
            <v>1333.09</v>
          </cell>
        </row>
        <row r="738">
          <cell r="A738" t="str">
            <v>01</v>
          </cell>
          <cell r="B738" t="str">
            <v>97020400</v>
          </cell>
          <cell r="C738" t="str">
            <v>91020801</v>
          </cell>
          <cell r="D738">
            <v>607.11</v>
          </cell>
        </row>
        <row r="739">
          <cell r="A739" t="str">
            <v>01</v>
          </cell>
          <cell r="B739" t="str">
            <v>97020300</v>
          </cell>
          <cell r="C739" t="str">
            <v>20010000</v>
          </cell>
          <cell r="D739">
            <v>66187.14</v>
          </cell>
        </row>
        <row r="740">
          <cell r="A740" t="str">
            <v>01</v>
          </cell>
          <cell r="B740" t="str">
            <v>97020300</v>
          </cell>
          <cell r="C740" t="str">
            <v>23010000</v>
          </cell>
          <cell r="D740">
            <v>28016.51</v>
          </cell>
        </row>
        <row r="741">
          <cell r="A741" t="str">
            <v>01</v>
          </cell>
          <cell r="B741" t="str">
            <v>97020300</v>
          </cell>
          <cell r="C741" t="str">
            <v>25010000</v>
          </cell>
          <cell r="D741">
            <v>30611.25</v>
          </cell>
        </row>
        <row r="742">
          <cell r="A742" t="str">
            <v>01</v>
          </cell>
          <cell r="B742" t="str">
            <v>97020300</v>
          </cell>
          <cell r="C742" t="str">
            <v>25020000</v>
          </cell>
          <cell r="D742">
            <v>65778.820000000007</v>
          </cell>
        </row>
        <row r="743">
          <cell r="A743" t="str">
            <v>01</v>
          </cell>
          <cell r="B743" t="str">
            <v>97020300</v>
          </cell>
          <cell r="C743" t="str">
            <v>25030000</v>
          </cell>
          <cell r="D743">
            <v>12475.84</v>
          </cell>
        </row>
        <row r="744">
          <cell r="A744" t="str">
            <v>01</v>
          </cell>
          <cell r="B744" t="str">
            <v>97020300</v>
          </cell>
          <cell r="C744" t="str">
            <v>26000000</v>
          </cell>
          <cell r="D744">
            <v>62251.61</v>
          </cell>
        </row>
        <row r="745">
          <cell r="A745" t="str">
            <v>01</v>
          </cell>
          <cell r="B745" t="str">
            <v>97020300</v>
          </cell>
          <cell r="C745" t="str">
            <v>44000500</v>
          </cell>
          <cell r="D745">
            <v>1581.77</v>
          </cell>
        </row>
        <row r="746">
          <cell r="A746" t="str">
            <v>01</v>
          </cell>
          <cell r="B746" t="str">
            <v>97020300</v>
          </cell>
          <cell r="C746" t="str">
            <v>91020801</v>
          </cell>
          <cell r="D746">
            <v>733.85</v>
          </cell>
        </row>
        <row r="747">
          <cell r="A747" t="str">
            <v>01</v>
          </cell>
          <cell r="B747" t="str">
            <v>97020200</v>
          </cell>
          <cell r="C747" t="str">
            <v>20010000</v>
          </cell>
          <cell r="D747">
            <v>18788.11</v>
          </cell>
        </row>
        <row r="748">
          <cell r="A748" t="str">
            <v>01</v>
          </cell>
          <cell r="B748" t="str">
            <v>97020200</v>
          </cell>
          <cell r="C748" t="str">
            <v>23010000</v>
          </cell>
          <cell r="D748">
            <v>7973.12</v>
          </cell>
        </row>
        <row r="749">
          <cell r="A749" t="str">
            <v>01</v>
          </cell>
          <cell r="B749" t="str">
            <v>97020200</v>
          </cell>
          <cell r="C749" t="str">
            <v>25010000</v>
          </cell>
          <cell r="D749">
            <v>8645.24</v>
          </cell>
        </row>
        <row r="750">
          <cell r="A750" t="str">
            <v>01</v>
          </cell>
          <cell r="B750" t="str">
            <v>97020200</v>
          </cell>
          <cell r="C750" t="str">
            <v>25020000</v>
          </cell>
          <cell r="D750">
            <v>18659.61</v>
          </cell>
        </row>
        <row r="751">
          <cell r="A751" t="str">
            <v>01</v>
          </cell>
          <cell r="B751" t="str">
            <v>97020200</v>
          </cell>
          <cell r="C751" t="str">
            <v>25030000</v>
          </cell>
          <cell r="D751">
            <v>3547.11</v>
          </cell>
        </row>
        <row r="752">
          <cell r="A752" t="str">
            <v>01</v>
          </cell>
          <cell r="B752" t="str">
            <v>97020200</v>
          </cell>
          <cell r="C752" t="str">
            <v>26000000</v>
          </cell>
          <cell r="D752">
            <v>17211.52</v>
          </cell>
        </row>
        <row r="753">
          <cell r="A753" t="str">
            <v>01</v>
          </cell>
          <cell r="B753" t="str">
            <v>97020200</v>
          </cell>
          <cell r="C753" t="str">
            <v>44000500</v>
          </cell>
          <cell r="D753">
            <v>451.81</v>
          </cell>
        </row>
        <row r="754">
          <cell r="A754" t="str">
            <v>01</v>
          </cell>
          <cell r="B754" t="str">
            <v>97020200</v>
          </cell>
          <cell r="C754" t="str">
            <v>91020801</v>
          </cell>
          <cell r="D754">
            <v>204.37</v>
          </cell>
        </row>
        <row r="755">
          <cell r="A755" t="str">
            <v>01</v>
          </cell>
          <cell r="B755" t="str">
            <v>97020100</v>
          </cell>
          <cell r="C755" t="str">
            <v>20010000</v>
          </cell>
          <cell r="D755">
            <v>6795.17</v>
          </cell>
        </row>
        <row r="756">
          <cell r="A756" t="str">
            <v>01</v>
          </cell>
          <cell r="B756" t="str">
            <v>97020100</v>
          </cell>
          <cell r="C756" t="str">
            <v>23010000</v>
          </cell>
          <cell r="D756">
            <v>2670.45</v>
          </cell>
        </row>
        <row r="757">
          <cell r="A757" t="str">
            <v>01</v>
          </cell>
          <cell r="B757" t="str">
            <v>97020100</v>
          </cell>
          <cell r="C757" t="str">
            <v>25010000</v>
          </cell>
          <cell r="D757">
            <v>3546.79</v>
          </cell>
        </row>
        <row r="758">
          <cell r="A758" t="str">
            <v>01</v>
          </cell>
          <cell r="B758" t="str">
            <v>97020100</v>
          </cell>
          <cell r="C758" t="str">
            <v>25020000</v>
          </cell>
          <cell r="D758">
            <v>6883.44</v>
          </cell>
        </row>
        <row r="759">
          <cell r="A759" t="str">
            <v>01</v>
          </cell>
          <cell r="B759" t="str">
            <v>97020100</v>
          </cell>
          <cell r="C759" t="str">
            <v>25030000</v>
          </cell>
          <cell r="D759">
            <v>1229.07</v>
          </cell>
        </row>
        <row r="760">
          <cell r="A760" t="str">
            <v>01</v>
          </cell>
          <cell r="B760" t="str">
            <v>97020100</v>
          </cell>
          <cell r="C760" t="str">
            <v>26000000</v>
          </cell>
          <cell r="D760">
            <v>6730.97</v>
          </cell>
        </row>
        <row r="761">
          <cell r="A761" t="str">
            <v>01</v>
          </cell>
          <cell r="B761" t="str">
            <v>97020100</v>
          </cell>
          <cell r="C761" t="str">
            <v>44000500</v>
          </cell>
          <cell r="D761">
            <v>136.62</v>
          </cell>
        </row>
        <row r="762">
          <cell r="A762" t="str">
            <v>01</v>
          </cell>
          <cell r="B762" t="str">
            <v>97020100</v>
          </cell>
          <cell r="C762" t="str">
            <v>91020801</v>
          </cell>
          <cell r="D762">
            <v>160.58000000000001</v>
          </cell>
        </row>
        <row r="763">
          <cell r="A763" t="str">
            <v>01</v>
          </cell>
          <cell r="B763" t="str">
            <v>97010000</v>
          </cell>
          <cell r="C763" t="str">
            <v>20010000</v>
          </cell>
          <cell r="D763">
            <v>566268.81999999995</v>
          </cell>
        </row>
        <row r="764">
          <cell r="A764" t="str">
            <v>01</v>
          </cell>
          <cell r="B764" t="str">
            <v>97010000</v>
          </cell>
          <cell r="C764" t="str">
            <v>23010000</v>
          </cell>
          <cell r="D764">
            <v>224180.63</v>
          </cell>
        </row>
        <row r="765">
          <cell r="A765" t="str">
            <v>01</v>
          </cell>
          <cell r="B765" t="str">
            <v>97010000</v>
          </cell>
          <cell r="C765" t="str">
            <v>25010000</v>
          </cell>
          <cell r="D765">
            <v>295562.36</v>
          </cell>
        </row>
        <row r="766">
          <cell r="A766" t="str">
            <v>01</v>
          </cell>
          <cell r="B766" t="str">
            <v>97010000</v>
          </cell>
          <cell r="C766" t="str">
            <v>25020000</v>
          </cell>
          <cell r="D766">
            <v>574086.26</v>
          </cell>
        </row>
        <row r="767">
          <cell r="A767" t="str">
            <v>01</v>
          </cell>
          <cell r="B767" t="str">
            <v>97010000</v>
          </cell>
          <cell r="C767" t="str">
            <v>25030000</v>
          </cell>
          <cell r="D767">
            <v>102421.61</v>
          </cell>
        </row>
        <row r="768">
          <cell r="A768" t="str">
            <v>01</v>
          </cell>
          <cell r="B768" t="str">
            <v>97010000</v>
          </cell>
          <cell r="C768" t="str">
            <v>26000000</v>
          </cell>
          <cell r="D768">
            <v>560922.06999999995</v>
          </cell>
        </row>
        <row r="769">
          <cell r="A769" t="str">
            <v>01</v>
          </cell>
          <cell r="B769" t="str">
            <v>97010000</v>
          </cell>
          <cell r="C769" t="str">
            <v>44000500</v>
          </cell>
          <cell r="D769">
            <v>11384.83</v>
          </cell>
        </row>
        <row r="770">
          <cell r="A770" t="str">
            <v>01</v>
          </cell>
          <cell r="B770" t="str">
            <v>97010000</v>
          </cell>
          <cell r="C770" t="str">
            <v>91020801</v>
          </cell>
          <cell r="D770">
            <v>13382.32</v>
          </cell>
        </row>
        <row r="771">
          <cell r="A771" t="str">
            <v>01</v>
          </cell>
          <cell r="B771" t="str">
            <v>70030000</v>
          </cell>
          <cell r="C771" t="str">
            <v>70000000</v>
          </cell>
          <cell r="D771">
            <v>396334.87</v>
          </cell>
        </row>
        <row r="772">
          <cell r="A772" t="str">
            <v>01</v>
          </cell>
          <cell r="B772" t="str">
            <v>02010000</v>
          </cell>
          <cell r="C772" t="str">
            <v>23010000</v>
          </cell>
          <cell r="D772">
            <v>39672</v>
          </cell>
        </row>
        <row r="773">
          <cell r="A773" t="str">
            <v>01</v>
          </cell>
          <cell r="B773" t="str">
            <v>02010000</v>
          </cell>
          <cell r="C773" t="str">
            <v>25010000</v>
          </cell>
          <cell r="D773">
            <v>5206057</v>
          </cell>
        </row>
        <row r="774">
          <cell r="A774" t="str">
            <v>01</v>
          </cell>
          <cell r="B774" t="str">
            <v>02010000</v>
          </cell>
          <cell r="C774" t="str">
            <v>25020000</v>
          </cell>
          <cell r="D774">
            <v>3112300</v>
          </cell>
        </row>
        <row r="775">
          <cell r="A775" t="str">
            <v>01</v>
          </cell>
          <cell r="B775" t="str">
            <v>02010000</v>
          </cell>
          <cell r="C775" t="str">
            <v>25030000</v>
          </cell>
          <cell r="D775">
            <v>314892</v>
          </cell>
        </row>
        <row r="776">
          <cell r="A776" t="str">
            <v>01</v>
          </cell>
          <cell r="B776" t="str">
            <v>02010000</v>
          </cell>
          <cell r="C776" t="str">
            <v>26000000</v>
          </cell>
          <cell r="D776">
            <v>1713486</v>
          </cell>
        </row>
        <row r="777">
          <cell r="A777" t="str">
            <v>01</v>
          </cell>
          <cell r="B777" t="str">
            <v>02010000</v>
          </cell>
          <cell r="C777" t="str">
            <v>79070000</v>
          </cell>
          <cell r="D777">
            <v>669</v>
          </cell>
        </row>
        <row r="778">
          <cell r="A778" t="str">
            <v>01</v>
          </cell>
          <cell r="B778" t="str">
            <v>99000000</v>
          </cell>
          <cell r="C778" t="str">
            <v>90090700</v>
          </cell>
          <cell r="D778">
            <v>1409.27</v>
          </cell>
        </row>
        <row r="779">
          <cell r="A779" t="str">
            <v>01</v>
          </cell>
          <cell r="B779" t="str">
            <v>23010000</v>
          </cell>
          <cell r="C779" t="str">
            <v>40200100</v>
          </cell>
          <cell r="D779">
            <v>116701.35</v>
          </cell>
        </row>
        <row r="780">
          <cell r="A780" t="str">
            <v>01</v>
          </cell>
          <cell r="B780" t="str">
            <v>40100100</v>
          </cell>
          <cell r="C780" t="str">
            <v>15140000</v>
          </cell>
          <cell r="D780">
            <v>293287.38</v>
          </cell>
        </row>
        <row r="781">
          <cell r="A781" t="str">
            <v>01</v>
          </cell>
          <cell r="B781" t="str">
            <v>91011500</v>
          </cell>
          <cell r="C781" t="str">
            <v>60010300</v>
          </cell>
          <cell r="D781">
            <v>16729705</v>
          </cell>
        </row>
        <row r="782">
          <cell r="A782" t="str">
            <v>01</v>
          </cell>
          <cell r="B782" t="str">
            <v>91011500</v>
          </cell>
          <cell r="C782" t="str">
            <v>62050600</v>
          </cell>
          <cell r="D782">
            <v>41784966.840000004</v>
          </cell>
        </row>
        <row r="783">
          <cell r="A783" t="str">
            <v>01</v>
          </cell>
          <cell r="B783" t="str">
            <v>58030100</v>
          </cell>
          <cell r="C783" t="str">
            <v>91021400</v>
          </cell>
          <cell r="D783">
            <v>80000000</v>
          </cell>
        </row>
        <row r="784">
          <cell r="A784" t="str">
            <v>01</v>
          </cell>
          <cell r="B784" t="str">
            <v>73020000</v>
          </cell>
          <cell r="C784" t="str">
            <v>51000000</v>
          </cell>
          <cell r="D784">
            <v>2000</v>
          </cell>
        </row>
        <row r="785">
          <cell r="A785" t="str">
            <v>01</v>
          </cell>
          <cell r="B785" t="str">
            <v>73020000</v>
          </cell>
          <cell r="C785" t="str">
            <v>51040000</v>
          </cell>
          <cell r="D785">
            <v>372.34</v>
          </cell>
        </row>
        <row r="786">
          <cell r="A786" t="str">
            <v>01</v>
          </cell>
          <cell r="B786" t="str">
            <v>73020000</v>
          </cell>
          <cell r="C786" t="str">
            <v>70000000</v>
          </cell>
          <cell r="D786">
            <v>5504.25</v>
          </cell>
        </row>
        <row r="787">
          <cell r="A787" t="str">
            <v>01</v>
          </cell>
          <cell r="B787" t="str">
            <v>73020000</v>
          </cell>
          <cell r="C787" t="str">
            <v>76000000</v>
          </cell>
          <cell r="D787">
            <v>1704</v>
          </cell>
        </row>
        <row r="788">
          <cell r="A788" t="str">
            <v>01</v>
          </cell>
          <cell r="B788" t="str">
            <v>73020000</v>
          </cell>
          <cell r="C788" t="str">
            <v>79030000</v>
          </cell>
          <cell r="D788">
            <v>2075.9299999999998</v>
          </cell>
        </row>
        <row r="789">
          <cell r="A789" t="str">
            <v>01</v>
          </cell>
          <cell r="B789" t="str">
            <v>68030300</v>
          </cell>
          <cell r="C789" t="str">
            <v>26000000</v>
          </cell>
          <cell r="D789">
            <v>63851.02</v>
          </cell>
        </row>
        <row r="790">
          <cell r="A790" t="str">
            <v>01</v>
          </cell>
          <cell r="B790" t="str">
            <v>68030300</v>
          </cell>
          <cell r="C790" t="str">
            <v>79030000</v>
          </cell>
          <cell r="D790">
            <v>47.3</v>
          </cell>
        </row>
        <row r="791">
          <cell r="A791" t="str">
            <v>01</v>
          </cell>
          <cell r="B791" t="str">
            <v>68040000</v>
          </cell>
          <cell r="C791" t="str">
            <v>91020500</v>
          </cell>
          <cell r="D791">
            <v>32453.11</v>
          </cell>
        </row>
        <row r="792">
          <cell r="A792" t="str">
            <v>01</v>
          </cell>
          <cell r="B792" t="str">
            <v>73010000</v>
          </cell>
          <cell r="C792" t="str">
            <v>70000000</v>
          </cell>
          <cell r="D792">
            <v>62.5</v>
          </cell>
        </row>
        <row r="793">
          <cell r="A793" t="str">
            <v>01</v>
          </cell>
          <cell r="B793" t="str">
            <v>73010100</v>
          </cell>
          <cell r="C793" t="str">
            <v>70000000</v>
          </cell>
          <cell r="D793">
            <v>8.93</v>
          </cell>
        </row>
        <row r="794">
          <cell r="A794" t="str">
            <v>01</v>
          </cell>
          <cell r="B794" t="str">
            <v>73030000</v>
          </cell>
          <cell r="C794" t="str">
            <v>70000000</v>
          </cell>
          <cell r="D794">
            <v>6690</v>
          </cell>
        </row>
        <row r="795">
          <cell r="A795" t="str">
            <v>01</v>
          </cell>
          <cell r="B795" t="str">
            <v>73030000</v>
          </cell>
          <cell r="C795" t="str">
            <v>79070000</v>
          </cell>
          <cell r="D795">
            <v>300</v>
          </cell>
        </row>
        <row r="796">
          <cell r="A796" t="str">
            <v>01</v>
          </cell>
          <cell r="B796" t="str">
            <v>76010000</v>
          </cell>
          <cell r="C796" t="str">
            <v>44000100</v>
          </cell>
          <cell r="D796">
            <v>816693.25</v>
          </cell>
        </row>
        <row r="797">
          <cell r="A797" t="str">
            <v>01</v>
          </cell>
          <cell r="B797" t="str">
            <v>76010000</v>
          </cell>
          <cell r="C797" t="str">
            <v>62020100</v>
          </cell>
          <cell r="D797">
            <v>972396.68</v>
          </cell>
        </row>
        <row r="798">
          <cell r="A798" t="str">
            <v>01</v>
          </cell>
          <cell r="B798" t="str">
            <v>71000000</v>
          </cell>
          <cell r="C798" t="str">
            <v>50000000</v>
          </cell>
          <cell r="D798">
            <v>120456.1</v>
          </cell>
        </row>
        <row r="799">
          <cell r="A799" t="str">
            <v>01</v>
          </cell>
          <cell r="B799" t="str">
            <v>71000000</v>
          </cell>
          <cell r="C799" t="str">
            <v>70000000</v>
          </cell>
          <cell r="D799">
            <v>300174.58</v>
          </cell>
        </row>
        <row r="800">
          <cell r="A800" t="str">
            <v>01</v>
          </cell>
          <cell r="B800" t="str">
            <v>71000000</v>
          </cell>
          <cell r="C800" t="str">
            <v>08070000</v>
          </cell>
          <cell r="D800">
            <v>4630</v>
          </cell>
        </row>
        <row r="801">
          <cell r="A801" t="str">
            <v>01</v>
          </cell>
          <cell r="B801" t="str">
            <v>71000000</v>
          </cell>
          <cell r="C801" t="str">
            <v>25010000</v>
          </cell>
          <cell r="D801">
            <v>85701.55</v>
          </cell>
        </row>
        <row r="802">
          <cell r="A802" t="str">
            <v>01</v>
          </cell>
          <cell r="B802" t="str">
            <v>71000000</v>
          </cell>
          <cell r="C802" t="str">
            <v>25020000</v>
          </cell>
          <cell r="D802">
            <v>8895.36</v>
          </cell>
        </row>
        <row r="803">
          <cell r="A803" t="str">
            <v>01</v>
          </cell>
          <cell r="B803" t="str">
            <v>71000000</v>
          </cell>
          <cell r="C803" t="str">
            <v>25030000</v>
          </cell>
          <cell r="D803">
            <v>12013.22</v>
          </cell>
        </row>
        <row r="804">
          <cell r="A804" t="str">
            <v>01</v>
          </cell>
          <cell r="B804" t="str">
            <v>71000000</v>
          </cell>
          <cell r="C804" t="str">
            <v>26000000</v>
          </cell>
          <cell r="D804">
            <v>595113.43000000005</v>
          </cell>
        </row>
        <row r="805">
          <cell r="A805" t="str">
            <v>01</v>
          </cell>
          <cell r="B805" t="str">
            <v>71000000</v>
          </cell>
          <cell r="C805" t="str">
            <v>44000100</v>
          </cell>
          <cell r="D805">
            <v>19301.3</v>
          </cell>
        </row>
        <row r="806">
          <cell r="A806" t="str">
            <v>01</v>
          </cell>
          <cell r="B806" t="str">
            <v>71000000</v>
          </cell>
          <cell r="C806" t="str">
            <v>60010000</v>
          </cell>
          <cell r="D806">
            <v>274422.7</v>
          </cell>
        </row>
        <row r="807">
          <cell r="A807" t="str">
            <v>01</v>
          </cell>
          <cell r="B807" t="str">
            <v>71000000</v>
          </cell>
          <cell r="C807" t="str">
            <v>79030000</v>
          </cell>
          <cell r="D807">
            <v>14631.4</v>
          </cell>
        </row>
        <row r="808">
          <cell r="A808" t="str">
            <v>01</v>
          </cell>
          <cell r="B808" t="str">
            <v>71000000</v>
          </cell>
          <cell r="C808" t="str">
            <v>79070000</v>
          </cell>
          <cell r="D808">
            <v>7624.95</v>
          </cell>
        </row>
        <row r="809">
          <cell r="A809" t="str">
            <v>01</v>
          </cell>
          <cell r="B809" t="str">
            <v>71000000</v>
          </cell>
          <cell r="C809" t="str">
            <v>91020500</v>
          </cell>
          <cell r="D809">
            <v>360</v>
          </cell>
        </row>
        <row r="810">
          <cell r="A810" t="str">
            <v>01</v>
          </cell>
          <cell r="B810" t="str">
            <v>71000000</v>
          </cell>
          <cell r="C810" t="str">
            <v>91020801</v>
          </cell>
          <cell r="D810">
            <v>291059.01</v>
          </cell>
        </row>
        <row r="811">
          <cell r="A811" t="str">
            <v>01</v>
          </cell>
          <cell r="B811" t="str">
            <v>51030100</v>
          </cell>
          <cell r="C811" t="str">
            <v>26000000</v>
          </cell>
          <cell r="D811">
            <v>2004350</v>
          </cell>
        </row>
        <row r="812">
          <cell r="A812" t="str">
            <v>01</v>
          </cell>
          <cell r="B812" t="str">
            <v>51030100</v>
          </cell>
          <cell r="C812" t="str">
            <v>44000100</v>
          </cell>
          <cell r="D812">
            <v>25000</v>
          </cell>
        </row>
        <row r="813">
          <cell r="A813" t="str">
            <v>01</v>
          </cell>
          <cell r="B813" t="str">
            <v>51030100</v>
          </cell>
          <cell r="C813" t="str">
            <v>51040000</v>
          </cell>
          <cell r="D813">
            <v>45000000</v>
          </cell>
        </row>
        <row r="814">
          <cell r="A814" t="str">
            <v>01</v>
          </cell>
          <cell r="B814" t="str">
            <v>51030100</v>
          </cell>
          <cell r="C814" t="str">
            <v>51050000</v>
          </cell>
          <cell r="D814">
            <v>8500000</v>
          </cell>
        </row>
        <row r="815">
          <cell r="A815" t="str">
            <v>01</v>
          </cell>
          <cell r="B815" t="str">
            <v>51030100</v>
          </cell>
          <cell r="C815" t="str">
            <v>51090000</v>
          </cell>
          <cell r="D815">
            <v>3300000</v>
          </cell>
        </row>
        <row r="816">
          <cell r="A816" t="str">
            <v>01</v>
          </cell>
          <cell r="B816" t="str">
            <v>51030100</v>
          </cell>
          <cell r="C816" t="str">
            <v>55010000</v>
          </cell>
          <cell r="D816">
            <v>454000</v>
          </cell>
        </row>
        <row r="817">
          <cell r="A817" t="str">
            <v>01</v>
          </cell>
          <cell r="B817" t="str">
            <v>51030100</v>
          </cell>
          <cell r="C817" t="str">
            <v>60010000</v>
          </cell>
          <cell r="D817">
            <v>288941412.80000001</v>
          </cell>
        </row>
        <row r="818">
          <cell r="A818" t="str">
            <v>01</v>
          </cell>
          <cell r="B818" t="str">
            <v>51030100</v>
          </cell>
          <cell r="C818" t="str">
            <v>60040000</v>
          </cell>
          <cell r="D818">
            <v>45180049.960000001</v>
          </cell>
        </row>
        <row r="819">
          <cell r="A819" t="str">
            <v>01</v>
          </cell>
          <cell r="B819" t="str">
            <v>51030100</v>
          </cell>
          <cell r="C819" t="str">
            <v>66000100</v>
          </cell>
          <cell r="D819">
            <v>1499935.56</v>
          </cell>
        </row>
        <row r="820">
          <cell r="A820" t="str">
            <v>01</v>
          </cell>
          <cell r="B820" t="str">
            <v>51030100</v>
          </cell>
          <cell r="C820" t="str">
            <v>67000100</v>
          </cell>
          <cell r="D820">
            <v>5461794.71</v>
          </cell>
        </row>
        <row r="821">
          <cell r="A821" t="str">
            <v>01</v>
          </cell>
          <cell r="B821" t="str">
            <v>51030100</v>
          </cell>
          <cell r="C821" t="str">
            <v>68010000</v>
          </cell>
          <cell r="D821">
            <v>11449170</v>
          </cell>
        </row>
        <row r="822">
          <cell r="A822" t="str">
            <v>01</v>
          </cell>
          <cell r="B822" t="str">
            <v>51030100</v>
          </cell>
          <cell r="C822" t="str">
            <v>68020000</v>
          </cell>
          <cell r="D822">
            <v>3711000</v>
          </cell>
        </row>
        <row r="823">
          <cell r="A823" t="str">
            <v>01</v>
          </cell>
          <cell r="B823" t="str">
            <v>51030100</v>
          </cell>
          <cell r="C823" t="str">
            <v>68030100</v>
          </cell>
          <cell r="D823">
            <v>1073016</v>
          </cell>
        </row>
        <row r="824">
          <cell r="A824" t="str">
            <v>01</v>
          </cell>
          <cell r="B824" t="str">
            <v>51030100</v>
          </cell>
          <cell r="C824" t="str">
            <v>68030900</v>
          </cell>
          <cell r="D824">
            <v>9664.24</v>
          </cell>
        </row>
        <row r="825">
          <cell r="A825" t="str">
            <v>01</v>
          </cell>
          <cell r="B825" t="str">
            <v>51030100</v>
          </cell>
          <cell r="C825" t="str">
            <v>68040000</v>
          </cell>
          <cell r="D825">
            <v>111.98</v>
          </cell>
        </row>
        <row r="826">
          <cell r="A826" t="str">
            <v>01</v>
          </cell>
          <cell r="B826" t="str">
            <v>51030100</v>
          </cell>
          <cell r="C826" t="str">
            <v>68080100</v>
          </cell>
          <cell r="D826">
            <v>9268.35</v>
          </cell>
        </row>
        <row r="827">
          <cell r="A827" t="str">
            <v>01</v>
          </cell>
          <cell r="B827" t="str">
            <v>51030100</v>
          </cell>
          <cell r="C827" t="str">
            <v>69020200</v>
          </cell>
          <cell r="D827">
            <v>5700000</v>
          </cell>
        </row>
        <row r="828">
          <cell r="A828" t="str">
            <v>01</v>
          </cell>
          <cell r="B828" t="str">
            <v>51030100</v>
          </cell>
          <cell r="C828" t="str">
            <v>69050000</v>
          </cell>
          <cell r="D828">
            <v>1210058</v>
          </cell>
        </row>
        <row r="829">
          <cell r="A829" t="str">
            <v>01</v>
          </cell>
          <cell r="B829" t="str">
            <v>51030100</v>
          </cell>
          <cell r="C829" t="str">
            <v>70000000</v>
          </cell>
          <cell r="D829">
            <v>520782.52</v>
          </cell>
        </row>
        <row r="830">
          <cell r="A830" t="str">
            <v>01</v>
          </cell>
          <cell r="B830" t="str">
            <v>51030100</v>
          </cell>
          <cell r="C830" t="str">
            <v>70010000</v>
          </cell>
          <cell r="D830">
            <v>3339217.49</v>
          </cell>
        </row>
        <row r="831">
          <cell r="A831" t="str">
            <v>01</v>
          </cell>
          <cell r="B831" t="str">
            <v>51030100</v>
          </cell>
          <cell r="C831" t="str">
            <v>76000000</v>
          </cell>
          <cell r="D831">
            <v>5096099.1500000004</v>
          </cell>
        </row>
        <row r="832">
          <cell r="A832" t="str">
            <v>01</v>
          </cell>
          <cell r="B832" t="str">
            <v>51030100</v>
          </cell>
          <cell r="C832" t="str">
            <v>76010000</v>
          </cell>
          <cell r="D832">
            <v>2311733.92</v>
          </cell>
        </row>
        <row r="833">
          <cell r="A833" t="str">
            <v>01</v>
          </cell>
          <cell r="B833" t="str">
            <v>51030100</v>
          </cell>
          <cell r="C833" t="str">
            <v>79030000</v>
          </cell>
          <cell r="D833">
            <v>2047241.01</v>
          </cell>
        </row>
        <row r="834">
          <cell r="A834" t="str">
            <v>01</v>
          </cell>
          <cell r="B834" t="str">
            <v>51030100</v>
          </cell>
          <cell r="C834" t="str">
            <v>79040000</v>
          </cell>
          <cell r="D834">
            <v>5776.33</v>
          </cell>
        </row>
        <row r="835">
          <cell r="A835" t="str">
            <v>01</v>
          </cell>
          <cell r="B835" t="str">
            <v>51030100</v>
          </cell>
          <cell r="C835" t="str">
            <v>79070000</v>
          </cell>
          <cell r="D835">
            <v>78509.37</v>
          </cell>
        </row>
        <row r="836">
          <cell r="A836" t="str">
            <v>01</v>
          </cell>
          <cell r="B836" t="str">
            <v>51030100</v>
          </cell>
          <cell r="C836" t="str">
            <v>98000000</v>
          </cell>
          <cell r="D836">
            <v>14999</v>
          </cell>
        </row>
        <row r="837">
          <cell r="A837" t="str">
            <v>01</v>
          </cell>
          <cell r="B837" t="str">
            <v>51030100</v>
          </cell>
          <cell r="C837" t="str">
            <v>91020500</v>
          </cell>
          <cell r="D837">
            <v>244421.37</v>
          </cell>
        </row>
        <row r="838">
          <cell r="A838" t="str">
            <v>01</v>
          </cell>
          <cell r="B838" t="str">
            <v>51030100</v>
          </cell>
          <cell r="C838" t="str">
            <v>91020801</v>
          </cell>
          <cell r="D838">
            <v>2392117</v>
          </cell>
        </row>
        <row r="839">
          <cell r="A839" t="str">
            <v>01</v>
          </cell>
          <cell r="B839" t="str">
            <v>51030100</v>
          </cell>
          <cell r="C839" t="str">
            <v>91020800</v>
          </cell>
          <cell r="D839">
            <v>10368.120000000001</v>
          </cell>
        </row>
        <row r="840">
          <cell r="A840" t="str">
            <v>01</v>
          </cell>
          <cell r="B840" t="str">
            <v>51030000</v>
          </cell>
          <cell r="C840" t="str">
            <v>19040100</v>
          </cell>
          <cell r="D840">
            <v>2158.02</v>
          </cell>
        </row>
        <row r="841">
          <cell r="A841" t="str">
            <v>01</v>
          </cell>
          <cell r="B841" t="str">
            <v>51030000</v>
          </cell>
          <cell r="C841" t="str">
            <v>26000000</v>
          </cell>
          <cell r="D841">
            <v>4704400</v>
          </cell>
        </row>
        <row r="842">
          <cell r="A842" t="str">
            <v>01</v>
          </cell>
          <cell r="B842" t="str">
            <v>51030000</v>
          </cell>
          <cell r="C842" t="str">
            <v>44000200</v>
          </cell>
          <cell r="D842">
            <v>11989.09</v>
          </cell>
        </row>
        <row r="843">
          <cell r="A843" t="str">
            <v>01</v>
          </cell>
          <cell r="B843" t="str">
            <v>51030000</v>
          </cell>
          <cell r="C843" t="str">
            <v>55010000</v>
          </cell>
          <cell r="D843">
            <v>50000</v>
          </cell>
        </row>
        <row r="844">
          <cell r="A844" t="str">
            <v>01</v>
          </cell>
          <cell r="B844" t="str">
            <v>51030000</v>
          </cell>
          <cell r="C844" t="str">
            <v>60010000</v>
          </cell>
          <cell r="D844">
            <v>43404054.939999998</v>
          </cell>
        </row>
        <row r="845">
          <cell r="A845" t="str">
            <v>01</v>
          </cell>
          <cell r="B845" t="str">
            <v>51030000</v>
          </cell>
          <cell r="C845" t="str">
            <v>60040000</v>
          </cell>
          <cell r="D845">
            <v>11249057.720000001</v>
          </cell>
        </row>
        <row r="846">
          <cell r="A846" t="str">
            <v>01</v>
          </cell>
          <cell r="B846" t="str">
            <v>51030000</v>
          </cell>
          <cell r="C846" t="str">
            <v>76000000</v>
          </cell>
          <cell r="D846">
            <v>316130.59999999998</v>
          </cell>
        </row>
        <row r="847">
          <cell r="A847" t="str">
            <v>01</v>
          </cell>
          <cell r="B847" t="str">
            <v>51030000</v>
          </cell>
          <cell r="C847" t="str">
            <v>91020500</v>
          </cell>
          <cell r="D847">
            <v>400</v>
          </cell>
        </row>
        <row r="848">
          <cell r="A848" t="str">
            <v>01</v>
          </cell>
          <cell r="B848" t="str">
            <v>51030000</v>
          </cell>
          <cell r="C848" t="str">
            <v>91020801</v>
          </cell>
          <cell r="D848">
            <v>200000</v>
          </cell>
        </row>
        <row r="849">
          <cell r="A849" t="str">
            <v>01</v>
          </cell>
          <cell r="B849" t="str">
            <v>55040100</v>
          </cell>
          <cell r="C849" t="str">
            <v>51040000</v>
          </cell>
          <cell r="D849">
            <v>5500000</v>
          </cell>
        </row>
        <row r="850">
          <cell r="A850" t="str">
            <v>01</v>
          </cell>
          <cell r="B850" t="str">
            <v>68020000</v>
          </cell>
          <cell r="C850" t="str">
            <v>50000000</v>
          </cell>
          <cell r="D850">
            <v>1827</v>
          </cell>
        </row>
        <row r="851">
          <cell r="A851" t="str">
            <v>01</v>
          </cell>
          <cell r="B851" t="str">
            <v>68020000</v>
          </cell>
          <cell r="C851" t="str">
            <v>70000000</v>
          </cell>
          <cell r="D851">
            <v>16841500.579999998</v>
          </cell>
        </row>
        <row r="852">
          <cell r="A852" t="str">
            <v>01</v>
          </cell>
          <cell r="B852" t="str">
            <v>68020000</v>
          </cell>
          <cell r="C852" t="str">
            <v>79030000</v>
          </cell>
          <cell r="D852">
            <v>173564</v>
          </cell>
        </row>
        <row r="853">
          <cell r="A853" t="str">
            <v>01</v>
          </cell>
          <cell r="B853" t="str">
            <v>68020000</v>
          </cell>
          <cell r="C853" t="str">
            <v>79040000</v>
          </cell>
          <cell r="D853">
            <v>12075</v>
          </cell>
        </row>
        <row r="854">
          <cell r="A854" t="str">
            <v>01</v>
          </cell>
          <cell r="B854" t="str">
            <v>68020000</v>
          </cell>
          <cell r="C854" t="str">
            <v>79070000</v>
          </cell>
          <cell r="D854">
            <v>210705</v>
          </cell>
        </row>
        <row r="855">
          <cell r="A855" t="str">
            <v>01</v>
          </cell>
          <cell r="B855" t="str">
            <v>68020000</v>
          </cell>
          <cell r="C855" t="str">
            <v>99000000</v>
          </cell>
          <cell r="D855">
            <v>3578.5</v>
          </cell>
        </row>
        <row r="856">
          <cell r="A856" t="str">
            <v>01</v>
          </cell>
          <cell r="B856" t="str">
            <v>02020000</v>
          </cell>
          <cell r="C856" t="str">
            <v>20030000</v>
          </cell>
          <cell r="D856">
            <v>11248</v>
          </cell>
        </row>
        <row r="857">
          <cell r="A857" t="str">
            <v>01</v>
          </cell>
          <cell r="B857" t="str">
            <v>02020000</v>
          </cell>
          <cell r="C857" t="str">
            <v>20030100</v>
          </cell>
          <cell r="D857">
            <v>722482</v>
          </cell>
        </row>
        <row r="858">
          <cell r="A858" t="str">
            <v>01</v>
          </cell>
          <cell r="B858" t="str">
            <v>02020000</v>
          </cell>
          <cell r="C858" t="str">
            <v>20030200</v>
          </cell>
          <cell r="D858">
            <v>8078</v>
          </cell>
        </row>
        <row r="859">
          <cell r="A859" t="str">
            <v>01</v>
          </cell>
          <cell r="B859" t="str">
            <v>43040000</v>
          </cell>
          <cell r="C859" t="str">
            <v>41020000</v>
          </cell>
          <cell r="D859">
            <v>73847.259999999995</v>
          </cell>
        </row>
        <row r="860">
          <cell r="A860" t="str">
            <v>01</v>
          </cell>
          <cell r="B860" t="str">
            <v>76080200</v>
          </cell>
          <cell r="C860" t="str">
            <v>43010000</v>
          </cell>
          <cell r="D860">
            <v>112111.3</v>
          </cell>
        </row>
        <row r="861">
          <cell r="A861" t="str">
            <v>01</v>
          </cell>
          <cell r="B861" t="str">
            <v>43030100</v>
          </cell>
          <cell r="C861" t="str">
            <v>43010000</v>
          </cell>
          <cell r="D861">
            <v>520.38</v>
          </cell>
        </row>
        <row r="862">
          <cell r="A862" t="str">
            <v>01</v>
          </cell>
          <cell r="B862" t="str">
            <v>60010300</v>
          </cell>
          <cell r="C862" t="str">
            <v>60010000</v>
          </cell>
          <cell r="D862">
            <v>36983119.549999997</v>
          </cell>
        </row>
        <row r="863">
          <cell r="A863" t="str">
            <v>01</v>
          </cell>
          <cell r="B863" t="str">
            <v>91010600</v>
          </cell>
          <cell r="C863" t="str">
            <v>51030000</v>
          </cell>
          <cell r="D863">
            <v>8366.4500000000007</v>
          </cell>
        </row>
        <row r="864">
          <cell r="A864" t="str">
            <v>01</v>
          </cell>
          <cell r="B864" t="str">
            <v>91010600</v>
          </cell>
          <cell r="C864" t="str">
            <v>51030100</v>
          </cell>
          <cell r="D864">
            <v>414961.29</v>
          </cell>
        </row>
        <row r="865">
          <cell r="A865" t="str">
            <v>01</v>
          </cell>
          <cell r="B865" t="str">
            <v>91010600</v>
          </cell>
          <cell r="C865" t="str">
            <v>51040000</v>
          </cell>
          <cell r="D865">
            <v>55539.72</v>
          </cell>
        </row>
        <row r="866">
          <cell r="A866" t="str">
            <v>01</v>
          </cell>
          <cell r="B866" t="str">
            <v>84000000</v>
          </cell>
          <cell r="C866" t="str">
            <v>83000000</v>
          </cell>
          <cell r="D866">
            <v>52808</v>
          </cell>
        </row>
        <row r="867">
          <cell r="A867" t="str">
            <v>01</v>
          </cell>
          <cell r="B867" t="str">
            <v>19040000</v>
          </cell>
          <cell r="C867" t="str">
            <v>68080000</v>
          </cell>
          <cell r="D867">
            <v>4062075.3</v>
          </cell>
        </row>
        <row r="868">
          <cell r="A868" t="str">
            <v>01</v>
          </cell>
          <cell r="B868" t="str">
            <v>19040000</v>
          </cell>
          <cell r="C868" t="str">
            <v>08010000</v>
          </cell>
          <cell r="D868">
            <v>-782188.85</v>
          </cell>
        </row>
        <row r="869">
          <cell r="A869" t="str">
            <v>01</v>
          </cell>
          <cell r="B869" t="str">
            <v>76060000</v>
          </cell>
          <cell r="C869" t="str">
            <v>76020600</v>
          </cell>
          <cell r="D869">
            <v>6560.5</v>
          </cell>
        </row>
        <row r="870">
          <cell r="A870" t="str">
            <v>01</v>
          </cell>
          <cell r="B870" t="str">
            <v>68080200</v>
          </cell>
          <cell r="C870" t="str">
            <v>62030100</v>
          </cell>
          <cell r="D870">
            <v>22767516.940000001</v>
          </cell>
        </row>
        <row r="871">
          <cell r="A871" t="str">
            <v>01</v>
          </cell>
          <cell r="B871" t="str">
            <v>68080200</v>
          </cell>
          <cell r="C871" t="str">
            <v>62030300</v>
          </cell>
          <cell r="D871">
            <v>510152.75</v>
          </cell>
        </row>
        <row r="872">
          <cell r="A872" t="str">
            <v>01</v>
          </cell>
          <cell r="B872" t="str">
            <v>68080200</v>
          </cell>
          <cell r="C872" t="str">
            <v>62030500</v>
          </cell>
          <cell r="D872">
            <v>2450917.73</v>
          </cell>
        </row>
        <row r="873">
          <cell r="A873" t="str">
            <v>01</v>
          </cell>
          <cell r="B873" t="str">
            <v>68080200</v>
          </cell>
          <cell r="C873" t="str">
            <v>62050200</v>
          </cell>
          <cell r="D873">
            <v>6373977.9900000002</v>
          </cell>
        </row>
        <row r="874">
          <cell r="A874" t="str">
            <v>01</v>
          </cell>
          <cell r="B874" t="str">
            <v>68080200</v>
          </cell>
          <cell r="C874" t="str">
            <v>76020400</v>
          </cell>
          <cell r="D874">
            <v>661441.82999999996</v>
          </cell>
        </row>
        <row r="875">
          <cell r="A875" t="str">
            <v>01</v>
          </cell>
          <cell r="B875" t="str">
            <v>68080200</v>
          </cell>
          <cell r="C875" t="str">
            <v>76050100</v>
          </cell>
          <cell r="D875">
            <v>65615552.439999998</v>
          </cell>
        </row>
        <row r="876">
          <cell r="A876" t="str">
            <v>01</v>
          </cell>
          <cell r="B876" t="str">
            <v>68080200</v>
          </cell>
          <cell r="C876" t="str">
            <v>79030000</v>
          </cell>
          <cell r="D876">
            <v>106428.81</v>
          </cell>
        </row>
        <row r="877">
          <cell r="A877" t="str">
            <v>01</v>
          </cell>
          <cell r="B877" t="str">
            <v>68080200</v>
          </cell>
          <cell r="C877" t="str">
            <v>79040000</v>
          </cell>
          <cell r="D877">
            <v>2746.42</v>
          </cell>
        </row>
        <row r="878">
          <cell r="A878" t="str">
            <v>01</v>
          </cell>
          <cell r="B878" t="str">
            <v>68080200</v>
          </cell>
          <cell r="C878" t="str">
            <v>79070000</v>
          </cell>
          <cell r="D878">
            <v>523902.46</v>
          </cell>
        </row>
        <row r="879">
          <cell r="A879" t="str">
            <v>01</v>
          </cell>
          <cell r="B879" t="str">
            <v>68080200</v>
          </cell>
          <cell r="C879" t="str">
            <v>91020801</v>
          </cell>
          <cell r="D879">
            <v>29628.77</v>
          </cell>
        </row>
        <row r="880">
          <cell r="A880" t="str">
            <v>01</v>
          </cell>
          <cell r="B880" t="str">
            <v>68080200</v>
          </cell>
          <cell r="C880" t="str">
            <v>19060000</v>
          </cell>
          <cell r="D880">
            <v>140643.73000000001</v>
          </cell>
        </row>
        <row r="881">
          <cell r="A881" t="str">
            <v>01</v>
          </cell>
          <cell r="B881" t="str">
            <v>41020000</v>
          </cell>
          <cell r="C881" t="str">
            <v>10020000</v>
          </cell>
          <cell r="D881">
            <v>44047.76</v>
          </cell>
        </row>
        <row r="882">
          <cell r="A882" t="str">
            <v>01</v>
          </cell>
          <cell r="B882" t="str">
            <v>41020000</v>
          </cell>
          <cell r="C882" t="str">
            <v>10040000</v>
          </cell>
          <cell r="D882">
            <v>740.46</v>
          </cell>
        </row>
        <row r="883">
          <cell r="A883" t="str">
            <v>01</v>
          </cell>
          <cell r="B883" t="str">
            <v>41020000</v>
          </cell>
          <cell r="C883" t="str">
            <v>41020000</v>
          </cell>
          <cell r="D883">
            <v>58304.74</v>
          </cell>
        </row>
        <row r="884">
          <cell r="A884" t="str">
            <v>01</v>
          </cell>
          <cell r="B884" t="str">
            <v>41020000</v>
          </cell>
          <cell r="C884" t="str">
            <v>44000100</v>
          </cell>
          <cell r="D884">
            <v>2403815.36</v>
          </cell>
        </row>
        <row r="885">
          <cell r="A885" t="str">
            <v>01</v>
          </cell>
          <cell r="B885" t="str">
            <v>41020000</v>
          </cell>
          <cell r="C885" t="str">
            <v>44000200</v>
          </cell>
          <cell r="D885">
            <v>123983.97</v>
          </cell>
        </row>
        <row r="886">
          <cell r="A886" t="str">
            <v>01</v>
          </cell>
          <cell r="B886" t="str">
            <v>41020000</v>
          </cell>
          <cell r="C886" t="str">
            <v>44000300</v>
          </cell>
          <cell r="D886">
            <v>12307.22</v>
          </cell>
        </row>
        <row r="887">
          <cell r="A887" t="str">
            <v>01</v>
          </cell>
          <cell r="B887" t="str">
            <v>41020000</v>
          </cell>
          <cell r="C887" t="str">
            <v>44000400</v>
          </cell>
          <cell r="D887">
            <v>88404.800000000003</v>
          </cell>
        </row>
        <row r="888">
          <cell r="A888" t="str">
            <v>01</v>
          </cell>
          <cell r="B888" t="str">
            <v>41020000</v>
          </cell>
          <cell r="C888" t="str">
            <v>45000000</v>
          </cell>
          <cell r="D888">
            <v>687006.43</v>
          </cell>
        </row>
        <row r="889">
          <cell r="A889" t="str">
            <v>01</v>
          </cell>
          <cell r="B889" t="str">
            <v>41020000</v>
          </cell>
          <cell r="C889" t="str">
            <v>45020000</v>
          </cell>
          <cell r="D889">
            <v>103526.14</v>
          </cell>
        </row>
        <row r="890">
          <cell r="A890" t="str">
            <v>01</v>
          </cell>
          <cell r="B890" t="str">
            <v>41020000</v>
          </cell>
          <cell r="C890" t="str">
            <v>90021400</v>
          </cell>
          <cell r="D890">
            <v>6912555.4800000004</v>
          </cell>
        </row>
        <row r="891">
          <cell r="A891" t="str">
            <v>01</v>
          </cell>
          <cell r="B891" t="str">
            <v>41020000</v>
          </cell>
          <cell r="C891" t="str">
            <v>90021401</v>
          </cell>
          <cell r="D891">
            <v>6527810.7999999998</v>
          </cell>
        </row>
        <row r="892">
          <cell r="A892" t="str">
            <v>01</v>
          </cell>
          <cell r="B892" t="str">
            <v>41020000</v>
          </cell>
          <cell r="C892" t="str">
            <v>90021402</v>
          </cell>
          <cell r="D892">
            <v>1270591.19</v>
          </cell>
        </row>
        <row r="893">
          <cell r="A893" t="str">
            <v>01</v>
          </cell>
          <cell r="B893" t="str">
            <v>41020000</v>
          </cell>
          <cell r="C893" t="str">
            <v>90021405</v>
          </cell>
          <cell r="D893">
            <v>8694413.4900000002</v>
          </cell>
        </row>
        <row r="894">
          <cell r="A894" t="str">
            <v>01</v>
          </cell>
          <cell r="B894" t="str">
            <v>41020000</v>
          </cell>
          <cell r="C894" t="str">
            <v>90021600</v>
          </cell>
          <cell r="D894">
            <v>496166.49</v>
          </cell>
        </row>
        <row r="895">
          <cell r="A895" t="str">
            <v>01</v>
          </cell>
          <cell r="B895" t="str">
            <v>41020000</v>
          </cell>
          <cell r="C895" t="str">
            <v>90021605</v>
          </cell>
          <cell r="D895">
            <v>1824067.44</v>
          </cell>
        </row>
        <row r="896">
          <cell r="A896" t="str">
            <v>01</v>
          </cell>
          <cell r="B896" t="str">
            <v>41020000</v>
          </cell>
          <cell r="C896" t="str">
            <v>90021705</v>
          </cell>
          <cell r="D896">
            <v>68265.5</v>
          </cell>
        </row>
        <row r="897">
          <cell r="A897" t="str">
            <v>01</v>
          </cell>
          <cell r="B897" t="str">
            <v>41020000</v>
          </cell>
          <cell r="C897" t="str">
            <v>90021805</v>
          </cell>
          <cell r="D897">
            <v>1760227</v>
          </cell>
        </row>
        <row r="898">
          <cell r="A898" t="str">
            <v>01</v>
          </cell>
          <cell r="B898" t="str">
            <v>41020000</v>
          </cell>
          <cell r="C898" t="str">
            <v>16070100</v>
          </cell>
          <cell r="D898">
            <v>-158209.85</v>
          </cell>
        </row>
        <row r="899">
          <cell r="A899" t="str">
            <v>01</v>
          </cell>
          <cell r="B899" t="str">
            <v>50010000</v>
          </cell>
          <cell r="C899" t="str">
            <v>71010000</v>
          </cell>
          <cell r="D899">
            <v>114914.67</v>
          </cell>
        </row>
        <row r="900">
          <cell r="A900" t="str">
            <v>01</v>
          </cell>
          <cell r="B900" t="str">
            <v>50010000</v>
          </cell>
          <cell r="C900" t="str">
            <v>52030100</v>
          </cell>
          <cell r="D900">
            <v>64046.64</v>
          </cell>
        </row>
        <row r="901">
          <cell r="A901" t="str">
            <v>01</v>
          </cell>
          <cell r="B901" t="str">
            <v>50010000</v>
          </cell>
          <cell r="C901" t="str">
            <v>52000000</v>
          </cell>
          <cell r="D901">
            <v>6409.08</v>
          </cell>
        </row>
        <row r="902">
          <cell r="A902" t="str">
            <v>01</v>
          </cell>
          <cell r="B902" t="str">
            <v>50010000</v>
          </cell>
          <cell r="C902" t="str">
            <v>91020800</v>
          </cell>
          <cell r="D902">
            <v>786.1</v>
          </cell>
        </row>
        <row r="903">
          <cell r="A903" t="str">
            <v>01</v>
          </cell>
          <cell r="B903" t="str">
            <v>51050000</v>
          </cell>
          <cell r="C903" t="str">
            <v>60010000</v>
          </cell>
          <cell r="D903">
            <v>166966.85999999999</v>
          </cell>
        </row>
        <row r="904">
          <cell r="A904" t="str">
            <v>01</v>
          </cell>
          <cell r="B904" t="str">
            <v>51050000</v>
          </cell>
          <cell r="C904" t="str">
            <v>76000000</v>
          </cell>
          <cell r="D904">
            <v>29520000</v>
          </cell>
        </row>
        <row r="905">
          <cell r="A905" t="str">
            <v>01</v>
          </cell>
          <cell r="B905" t="str">
            <v>51050000</v>
          </cell>
          <cell r="C905" t="str">
            <v>91020500</v>
          </cell>
          <cell r="D905">
            <v>200</v>
          </cell>
        </row>
        <row r="906">
          <cell r="A906" t="str">
            <v>01</v>
          </cell>
          <cell r="B906" t="str">
            <v>52000000</v>
          </cell>
          <cell r="C906" t="str">
            <v>60010000</v>
          </cell>
          <cell r="D906">
            <v>43813.09</v>
          </cell>
        </row>
        <row r="907">
          <cell r="A907" t="str">
            <v>01</v>
          </cell>
          <cell r="B907" t="str">
            <v>52000000</v>
          </cell>
          <cell r="C907" t="str">
            <v>91020800</v>
          </cell>
          <cell r="D907">
            <v>97074.5</v>
          </cell>
        </row>
        <row r="908">
          <cell r="A908" t="str">
            <v>01</v>
          </cell>
          <cell r="B908" t="str">
            <v>52000000</v>
          </cell>
          <cell r="C908" t="str">
            <v>97030000</v>
          </cell>
          <cell r="D908">
            <v>-2959.65</v>
          </cell>
        </row>
        <row r="909">
          <cell r="A909" t="str">
            <v>01</v>
          </cell>
          <cell r="B909" t="str">
            <v>52000000</v>
          </cell>
          <cell r="C909" t="str">
            <v>60040100</v>
          </cell>
          <cell r="D909">
            <v>12329.42</v>
          </cell>
        </row>
        <row r="910">
          <cell r="A910" t="str">
            <v>01</v>
          </cell>
          <cell r="B910" t="str">
            <v>52000000</v>
          </cell>
          <cell r="C910" t="str">
            <v>91020500</v>
          </cell>
          <cell r="D910">
            <v>65498.9</v>
          </cell>
        </row>
        <row r="911">
          <cell r="A911" t="str">
            <v>01</v>
          </cell>
          <cell r="B911" t="str">
            <v>52000000</v>
          </cell>
          <cell r="C911" t="str">
            <v>60010100</v>
          </cell>
          <cell r="D911">
            <v>5059654</v>
          </cell>
        </row>
        <row r="912">
          <cell r="A912" t="str">
            <v>01</v>
          </cell>
          <cell r="B912" t="str">
            <v>52000000</v>
          </cell>
          <cell r="C912" t="str">
            <v>50010000</v>
          </cell>
          <cell r="D912">
            <v>63817.31</v>
          </cell>
        </row>
        <row r="913">
          <cell r="A913" t="str">
            <v>01</v>
          </cell>
          <cell r="B913" t="str">
            <v>52000000</v>
          </cell>
          <cell r="C913" t="str">
            <v>57010000</v>
          </cell>
          <cell r="D913">
            <v>144013</v>
          </cell>
        </row>
        <row r="914">
          <cell r="A914" t="str">
            <v>01</v>
          </cell>
          <cell r="B914" t="str">
            <v>52030000</v>
          </cell>
          <cell r="C914" t="str">
            <v>52000000</v>
          </cell>
          <cell r="D914">
            <v>2651556.7599999998</v>
          </cell>
        </row>
        <row r="915">
          <cell r="A915" t="str">
            <v>01</v>
          </cell>
          <cell r="B915" t="str">
            <v>52030000</v>
          </cell>
          <cell r="C915" t="str">
            <v>91020800</v>
          </cell>
          <cell r="D915">
            <v>1338.92</v>
          </cell>
        </row>
        <row r="916">
          <cell r="A916" t="str">
            <v>01</v>
          </cell>
          <cell r="B916" t="str">
            <v>52030000</v>
          </cell>
          <cell r="C916" t="str">
            <v>57010000</v>
          </cell>
          <cell r="D916">
            <v>990592.01</v>
          </cell>
        </row>
        <row r="917">
          <cell r="A917" t="str">
            <v>01</v>
          </cell>
          <cell r="B917" t="str">
            <v>52030100</v>
          </cell>
          <cell r="C917" t="str">
            <v>91020800</v>
          </cell>
          <cell r="D917">
            <v>415.08</v>
          </cell>
        </row>
        <row r="918">
          <cell r="A918" t="str">
            <v>01</v>
          </cell>
          <cell r="B918" t="str">
            <v>52030100</v>
          </cell>
          <cell r="C918" t="str">
            <v>60040100</v>
          </cell>
          <cell r="D918">
            <v>6443741.5800000001</v>
          </cell>
        </row>
        <row r="919">
          <cell r="A919" t="str">
            <v>01</v>
          </cell>
          <cell r="B919" t="str">
            <v>52030100</v>
          </cell>
          <cell r="C919" t="str">
            <v>57010000</v>
          </cell>
          <cell r="D919">
            <v>69231.14</v>
          </cell>
        </row>
        <row r="920">
          <cell r="A920" t="str">
            <v>01</v>
          </cell>
          <cell r="B920" t="str">
            <v>52030100</v>
          </cell>
          <cell r="C920" t="str">
            <v>60010100</v>
          </cell>
          <cell r="D920">
            <v>32972957.27</v>
          </cell>
        </row>
        <row r="921">
          <cell r="A921" t="str">
            <v>01</v>
          </cell>
          <cell r="B921" t="str">
            <v>52030100</v>
          </cell>
          <cell r="C921" t="str">
            <v>50010000</v>
          </cell>
          <cell r="D921">
            <v>51097.35</v>
          </cell>
        </row>
        <row r="922">
          <cell r="A922" t="str">
            <v>01</v>
          </cell>
          <cell r="B922" t="str">
            <v>55020000</v>
          </cell>
          <cell r="C922" t="str">
            <v>91020800</v>
          </cell>
          <cell r="D922">
            <v>5647.45</v>
          </cell>
        </row>
        <row r="923">
          <cell r="A923" t="str">
            <v>01</v>
          </cell>
          <cell r="B923" t="str">
            <v>55020000</v>
          </cell>
          <cell r="C923" t="str">
            <v>91020500</v>
          </cell>
          <cell r="D923">
            <v>258.76</v>
          </cell>
        </row>
        <row r="924">
          <cell r="A924" t="str">
            <v>01</v>
          </cell>
          <cell r="B924" t="str">
            <v>55020000</v>
          </cell>
          <cell r="C924" t="str">
            <v>71010000</v>
          </cell>
          <cell r="D924">
            <v>36026.080000000002</v>
          </cell>
        </row>
        <row r="925">
          <cell r="A925" t="str">
            <v>01</v>
          </cell>
          <cell r="B925" t="str">
            <v>55030000</v>
          </cell>
          <cell r="C925" t="str">
            <v>91020800</v>
          </cell>
          <cell r="D925">
            <v>1539290.32</v>
          </cell>
        </row>
        <row r="926">
          <cell r="A926" t="str">
            <v>01</v>
          </cell>
          <cell r="B926" t="str">
            <v>57010000</v>
          </cell>
          <cell r="C926" t="str">
            <v>52030000</v>
          </cell>
          <cell r="D926">
            <v>143479.5</v>
          </cell>
        </row>
        <row r="927">
          <cell r="A927" t="str">
            <v>01</v>
          </cell>
          <cell r="B927" t="str">
            <v>57010000</v>
          </cell>
          <cell r="C927" t="str">
            <v>91020800</v>
          </cell>
          <cell r="D927">
            <v>6533.5</v>
          </cell>
        </row>
        <row r="928">
          <cell r="A928" t="str">
            <v>01</v>
          </cell>
          <cell r="B928" t="str">
            <v>57010000</v>
          </cell>
          <cell r="C928" t="str">
            <v>91020900</v>
          </cell>
          <cell r="D928">
            <v>1053823.1499999999</v>
          </cell>
        </row>
        <row r="929">
          <cell r="A929" t="str">
            <v>01</v>
          </cell>
          <cell r="B929" t="str">
            <v>60010100</v>
          </cell>
          <cell r="C929" t="str">
            <v>60010000</v>
          </cell>
          <cell r="D929">
            <v>32496138.390000001</v>
          </cell>
        </row>
        <row r="930">
          <cell r="A930" t="str">
            <v>01</v>
          </cell>
          <cell r="B930" t="str">
            <v>60010100</v>
          </cell>
          <cell r="C930" t="str">
            <v>19080000</v>
          </cell>
          <cell r="D930">
            <v>64369.75</v>
          </cell>
        </row>
        <row r="931">
          <cell r="A931" t="str">
            <v>01</v>
          </cell>
          <cell r="B931" t="str">
            <v>60010100</v>
          </cell>
          <cell r="C931" t="str">
            <v>91020800</v>
          </cell>
          <cell r="D931">
            <v>516414.88</v>
          </cell>
        </row>
        <row r="932">
          <cell r="A932" t="str">
            <v>01</v>
          </cell>
          <cell r="B932" t="str">
            <v>62000000</v>
          </cell>
          <cell r="C932" t="str">
            <v>91020800</v>
          </cell>
          <cell r="D932">
            <v>1.42</v>
          </cell>
        </row>
        <row r="933">
          <cell r="A933" t="str">
            <v>01</v>
          </cell>
          <cell r="B933" t="str">
            <v>62000000</v>
          </cell>
          <cell r="C933" t="str">
            <v>91020801</v>
          </cell>
          <cell r="D933">
            <v>589.09</v>
          </cell>
        </row>
        <row r="934">
          <cell r="A934" t="str">
            <v>01</v>
          </cell>
          <cell r="B934" t="str">
            <v>62030200</v>
          </cell>
          <cell r="C934" t="str">
            <v>76100000</v>
          </cell>
          <cell r="D934">
            <v>1004605.63</v>
          </cell>
        </row>
        <row r="935">
          <cell r="A935" t="str">
            <v>01</v>
          </cell>
          <cell r="B935" t="str">
            <v>62030200</v>
          </cell>
          <cell r="C935" t="str">
            <v>91020800</v>
          </cell>
          <cell r="D935">
            <v>61446.01</v>
          </cell>
        </row>
        <row r="936">
          <cell r="A936" t="str">
            <v>01</v>
          </cell>
          <cell r="B936" t="str">
            <v>62030300</v>
          </cell>
          <cell r="C936" t="str">
            <v>52030000</v>
          </cell>
          <cell r="D936">
            <v>3344334.68</v>
          </cell>
        </row>
        <row r="937">
          <cell r="A937" t="str">
            <v>01</v>
          </cell>
          <cell r="B937" t="str">
            <v>62030300</v>
          </cell>
          <cell r="C937" t="str">
            <v>76100000</v>
          </cell>
          <cell r="D937">
            <v>510152.75</v>
          </cell>
        </row>
        <row r="938">
          <cell r="A938" t="str">
            <v>01</v>
          </cell>
          <cell r="B938" t="str">
            <v>62030300</v>
          </cell>
          <cell r="C938" t="str">
            <v>91020800</v>
          </cell>
          <cell r="D938">
            <v>50998.85</v>
          </cell>
        </row>
        <row r="939">
          <cell r="A939" t="str">
            <v>01</v>
          </cell>
          <cell r="B939" t="str">
            <v>62030400</v>
          </cell>
          <cell r="C939" t="str">
            <v>91020801</v>
          </cell>
          <cell r="D939">
            <v>281.91000000000003</v>
          </cell>
        </row>
        <row r="940">
          <cell r="A940" t="str">
            <v>01</v>
          </cell>
          <cell r="B940" t="str">
            <v>62030400</v>
          </cell>
          <cell r="C940" t="str">
            <v>76100000</v>
          </cell>
          <cell r="D940">
            <v>1929690.8</v>
          </cell>
        </row>
        <row r="941">
          <cell r="A941" t="str">
            <v>01</v>
          </cell>
          <cell r="B941" t="str">
            <v>62030500</v>
          </cell>
          <cell r="C941" t="str">
            <v>51030000</v>
          </cell>
          <cell r="D941">
            <v>16067127.369999999</v>
          </cell>
        </row>
        <row r="942">
          <cell r="A942" t="str">
            <v>01</v>
          </cell>
          <cell r="B942" t="str">
            <v>62030500</v>
          </cell>
          <cell r="C942" t="str">
            <v>76100000</v>
          </cell>
          <cell r="D942">
            <v>680537.65</v>
          </cell>
        </row>
        <row r="943">
          <cell r="A943" t="str">
            <v>01</v>
          </cell>
          <cell r="B943" t="str">
            <v>71010000</v>
          </cell>
          <cell r="C943" t="str">
            <v>91020800</v>
          </cell>
          <cell r="D943">
            <v>2152.3000000000002</v>
          </cell>
        </row>
        <row r="944">
          <cell r="A944" t="str">
            <v>01</v>
          </cell>
          <cell r="B944" t="str">
            <v>71010000</v>
          </cell>
          <cell r="C944" t="str">
            <v>26000000</v>
          </cell>
          <cell r="D944">
            <v>123031.08</v>
          </cell>
        </row>
        <row r="945">
          <cell r="A945" t="str">
            <v>01</v>
          </cell>
          <cell r="B945" t="str">
            <v>71010000</v>
          </cell>
          <cell r="C945" t="str">
            <v>50010000</v>
          </cell>
          <cell r="D945">
            <v>31478.23</v>
          </cell>
        </row>
        <row r="946">
          <cell r="A946" t="str">
            <v>01</v>
          </cell>
          <cell r="B946" t="str">
            <v>71010000</v>
          </cell>
          <cell r="C946" t="str">
            <v>70000000</v>
          </cell>
          <cell r="D946">
            <v>-2076.89</v>
          </cell>
        </row>
        <row r="947">
          <cell r="A947" t="str">
            <v>01</v>
          </cell>
          <cell r="B947" t="str">
            <v>76100000</v>
          </cell>
          <cell r="C947" t="str">
            <v>68080000</v>
          </cell>
          <cell r="D947">
            <v>4529392</v>
          </cell>
        </row>
        <row r="948">
          <cell r="A948" t="str">
            <v>01</v>
          </cell>
          <cell r="B948" t="str">
            <v>15150000</v>
          </cell>
          <cell r="C948" t="str">
            <v>08070000</v>
          </cell>
          <cell r="D948">
            <v>1031.7</v>
          </cell>
        </row>
        <row r="949">
          <cell r="A949" t="str">
            <v>01</v>
          </cell>
          <cell r="B949" t="str">
            <v>15150000</v>
          </cell>
          <cell r="C949" t="str">
            <v>16040000</v>
          </cell>
          <cell r="D949">
            <v>11851352.210000001</v>
          </cell>
        </row>
        <row r="950">
          <cell r="A950" t="str">
            <v>01</v>
          </cell>
          <cell r="B950" t="str">
            <v>15150000</v>
          </cell>
          <cell r="C950" t="str">
            <v>25010000</v>
          </cell>
          <cell r="D950">
            <v>158042.70000000001</v>
          </cell>
        </row>
        <row r="951">
          <cell r="A951" t="str">
            <v>01</v>
          </cell>
          <cell r="B951" t="str">
            <v>15150000</v>
          </cell>
          <cell r="C951" t="str">
            <v>25020000</v>
          </cell>
          <cell r="D951">
            <v>310141.25</v>
          </cell>
        </row>
        <row r="952">
          <cell r="A952" t="str">
            <v>01</v>
          </cell>
          <cell r="B952" t="str">
            <v>15150000</v>
          </cell>
          <cell r="C952" t="str">
            <v>25030000</v>
          </cell>
          <cell r="D952">
            <v>119187.85</v>
          </cell>
        </row>
        <row r="953">
          <cell r="A953" t="str">
            <v>01</v>
          </cell>
          <cell r="B953" t="str">
            <v>15150000</v>
          </cell>
          <cell r="C953" t="str">
            <v>26000000</v>
          </cell>
          <cell r="D953">
            <v>1608991.3</v>
          </cell>
        </row>
        <row r="954">
          <cell r="A954" t="str">
            <v>01</v>
          </cell>
          <cell r="B954" t="str">
            <v>76050100</v>
          </cell>
          <cell r="C954" t="str">
            <v>90030100</v>
          </cell>
          <cell r="D954">
            <v>93461861.689999998</v>
          </cell>
        </row>
        <row r="955">
          <cell r="A955" t="str">
            <v>01</v>
          </cell>
          <cell r="B955" t="str">
            <v>76050100</v>
          </cell>
          <cell r="C955" t="str">
            <v>90030107</v>
          </cell>
          <cell r="D955">
            <v>30544008.469999999</v>
          </cell>
        </row>
        <row r="956">
          <cell r="A956" t="str">
            <v>01</v>
          </cell>
          <cell r="B956" t="str">
            <v>76050100</v>
          </cell>
          <cell r="C956" t="str">
            <v>90030300</v>
          </cell>
          <cell r="D956">
            <v>363512.48</v>
          </cell>
        </row>
        <row r="957">
          <cell r="A957" t="str">
            <v>01</v>
          </cell>
          <cell r="B957" t="str">
            <v>76050100</v>
          </cell>
          <cell r="C957" t="str">
            <v>90030108</v>
          </cell>
          <cell r="D957">
            <v>3064323.89</v>
          </cell>
        </row>
        <row r="958">
          <cell r="A958" t="str">
            <v>01</v>
          </cell>
          <cell r="B958" t="str">
            <v>76050100</v>
          </cell>
          <cell r="C958" t="str">
            <v>90030500</v>
          </cell>
          <cell r="D958">
            <v>66651.3</v>
          </cell>
        </row>
        <row r="959">
          <cell r="A959" t="str">
            <v>01</v>
          </cell>
          <cell r="B959" t="str">
            <v>76050100</v>
          </cell>
          <cell r="C959" t="str">
            <v>90030700</v>
          </cell>
          <cell r="D959">
            <v>289.44</v>
          </cell>
        </row>
        <row r="960">
          <cell r="A960" t="str">
            <v>01</v>
          </cell>
          <cell r="B960" t="str">
            <v>76050100</v>
          </cell>
          <cell r="C960" t="str">
            <v>90030901</v>
          </cell>
          <cell r="D960">
            <v>410080.77</v>
          </cell>
        </row>
        <row r="961">
          <cell r="A961" t="str">
            <v>01</v>
          </cell>
          <cell r="B961" t="str">
            <v>76050100</v>
          </cell>
          <cell r="C961" t="str">
            <v>90030902</v>
          </cell>
          <cell r="D961">
            <v>64205.85</v>
          </cell>
        </row>
        <row r="962">
          <cell r="A962" t="str">
            <v>01</v>
          </cell>
          <cell r="B962" t="str">
            <v>76050100</v>
          </cell>
          <cell r="C962" t="str">
            <v>90030900</v>
          </cell>
          <cell r="D962">
            <v>1340404.6299999999</v>
          </cell>
        </row>
        <row r="963">
          <cell r="A963" t="str">
            <v>01</v>
          </cell>
          <cell r="B963" t="str">
            <v>76050100</v>
          </cell>
          <cell r="C963" t="str">
            <v>90031200</v>
          </cell>
          <cell r="D963">
            <v>33155.1</v>
          </cell>
        </row>
        <row r="964">
          <cell r="A964" t="str">
            <v>01</v>
          </cell>
          <cell r="B964" t="str">
            <v>76050100</v>
          </cell>
          <cell r="C964" t="str">
            <v>90031300</v>
          </cell>
          <cell r="D964">
            <v>2883.06</v>
          </cell>
        </row>
        <row r="965">
          <cell r="A965" t="str">
            <v>01</v>
          </cell>
          <cell r="B965" t="str">
            <v>76050100</v>
          </cell>
          <cell r="C965" t="str">
            <v>90031400</v>
          </cell>
          <cell r="D965">
            <v>1485881.51</v>
          </cell>
        </row>
        <row r="966">
          <cell r="A966" t="str">
            <v>01</v>
          </cell>
          <cell r="B966" t="str">
            <v>76050100</v>
          </cell>
          <cell r="C966" t="str">
            <v>90031401</v>
          </cell>
          <cell r="D966">
            <v>1236740.92</v>
          </cell>
        </row>
        <row r="967">
          <cell r="A967" t="str">
            <v>01</v>
          </cell>
          <cell r="B967" t="str">
            <v>76050100</v>
          </cell>
          <cell r="C967" t="str">
            <v>90031402</v>
          </cell>
          <cell r="D967">
            <v>247835.72</v>
          </cell>
        </row>
        <row r="968">
          <cell r="A968" t="str">
            <v>01</v>
          </cell>
          <cell r="B968" t="str">
            <v>76050100</v>
          </cell>
          <cell r="C968" t="str">
            <v>90031405</v>
          </cell>
          <cell r="D968">
            <v>2733862.4</v>
          </cell>
        </row>
        <row r="969">
          <cell r="A969" t="str">
            <v>01</v>
          </cell>
          <cell r="B969" t="str">
            <v>76050100</v>
          </cell>
          <cell r="C969" t="str">
            <v>90031705</v>
          </cell>
          <cell r="D969">
            <v>18614.88</v>
          </cell>
        </row>
        <row r="970">
          <cell r="A970" t="str">
            <v>01</v>
          </cell>
          <cell r="B970" t="str">
            <v>76050100</v>
          </cell>
          <cell r="C970" t="str">
            <v>90032100</v>
          </cell>
          <cell r="D970">
            <v>269913.5</v>
          </cell>
        </row>
        <row r="971">
          <cell r="A971" t="str">
            <v>01</v>
          </cell>
          <cell r="B971" t="str">
            <v>76050100</v>
          </cell>
          <cell r="C971" t="str">
            <v>90032101</v>
          </cell>
          <cell r="D971">
            <v>72777.490000000005</v>
          </cell>
        </row>
        <row r="972">
          <cell r="A972" t="str">
            <v>01</v>
          </cell>
          <cell r="B972" t="str">
            <v>76050100</v>
          </cell>
          <cell r="C972" t="str">
            <v>91020100</v>
          </cell>
          <cell r="D972">
            <v>29745.77</v>
          </cell>
        </row>
        <row r="973">
          <cell r="A973" t="str">
            <v>01</v>
          </cell>
          <cell r="B973" t="str">
            <v>76050100</v>
          </cell>
          <cell r="C973" t="str">
            <v>91020400</v>
          </cell>
          <cell r="D973">
            <v>3348646.77</v>
          </cell>
        </row>
        <row r="974">
          <cell r="A974" t="str">
            <v>01</v>
          </cell>
          <cell r="B974" t="str">
            <v>15160000</v>
          </cell>
          <cell r="C974" t="str">
            <v>41020000</v>
          </cell>
          <cell r="D974">
            <v>1654375.63</v>
          </cell>
        </row>
        <row r="975">
          <cell r="A975" t="str">
            <v>01</v>
          </cell>
          <cell r="B975" t="str">
            <v>15160000</v>
          </cell>
          <cell r="C975" t="str">
            <v>16070200</v>
          </cell>
          <cell r="D975">
            <v>-0.8</v>
          </cell>
        </row>
        <row r="976">
          <cell r="A976" t="str">
            <v>01</v>
          </cell>
          <cell r="B976" t="str">
            <v>15150000</v>
          </cell>
          <cell r="C976" t="str">
            <v>44000500</v>
          </cell>
          <cell r="D976">
            <v>756659.4</v>
          </cell>
        </row>
        <row r="977">
          <cell r="A977" t="str">
            <v>01</v>
          </cell>
          <cell r="B977" t="str">
            <v>15150000</v>
          </cell>
          <cell r="C977" t="str">
            <v>79030000</v>
          </cell>
          <cell r="D977">
            <v>50173.25</v>
          </cell>
        </row>
        <row r="978">
          <cell r="A978" t="str">
            <v>01</v>
          </cell>
          <cell r="B978" t="str">
            <v>15150000</v>
          </cell>
          <cell r="C978" t="str">
            <v>79070000</v>
          </cell>
          <cell r="D978">
            <v>120000.4</v>
          </cell>
        </row>
        <row r="979">
          <cell r="A979" t="str">
            <v>01</v>
          </cell>
          <cell r="B979" t="str">
            <v>15150000</v>
          </cell>
          <cell r="C979" t="str">
            <v>90021200</v>
          </cell>
          <cell r="D979">
            <v>79510</v>
          </cell>
        </row>
        <row r="980">
          <cell r="A980" t="str">
            <v>01</v>
          </cell>
          <cell r="B980" t="str">
            <v>16080000</v>
          </cell>
          <cell r="C980" t="str">
            <v>16040000</v>
          </cell>
          <cell r="D980">
            <v>1957.67</v>
          </cell>
        </row>
        <row r="981">
          <cell r="A981" t="str">
            <v>01</v>
          </cell>
          <cell r="B981" t="str">
            <v>16080000</v>
          </cell>
          <cell r="C981" t="str">
            <v>44000100</v>
          </cell>
          <cell r="D981">
            <v>105070.76</v>
          </cell>
        </row>
        <row r="982">
          <cell r="A982" t="str">
            <v>01</v>
          </cell>
          <cell r="B982" t="str">
            <v>16080000</v>
          </cell>
          <cell r="C982" t="str">
            <v>44000200</v>
          </cell>
          <cell r="D982">
            <v>5419.33</v>
          </cell>
        </row>
        <row r="983">
          <cell r="A983" t="str">
            <v>01</v>
          </cell>
          <cell r="B983" t="str">
            <v>16080000</v>
          </cell>
          <cell r="C983" t="str">
            <v>44000300</v>
          </cell>
          <cell r="D983">
            <v>537.94000000000005</v>
          </cell>
        </row>
        <row r="984">
          <cell r="A984" t="str">
            <v>01</v>
          </cell>
          <cell r="B984" t="str">
            <v>16080000</v>
          </cell>
          <cell r="C984" t="str">
            <v>44000400</v>
          </cell>
          <cell r="D984">
            <v>3864.16</v>
          </cell>
        </row>
        <row r="985">
          <cell r="A985" t="str">
            <v>01</v>
          </cell>
          <cell r="B985" t="str">
            <v>16080000</v>
          </cell>
          <cell r="C985" t="str">
            <v>45000000</v>
          </cell>
          <cell r="D985">
            <v>30029.02</v>
          </cell>
        </row>
        <row r="986">
          <cell r="A986" t="str">
            <v>01</v>
          </cell>
          <cell r="B986" t="str">
            <v>16080000</v>
          </cell>
          <cell r="C986" t="str">
            <v>45020000</v>
          </cell>
          <cell r="D986">
            <v>4525.1400000000003</v>
          </cell>
        </row>
        <row r="987">
          <cell r="A987" t="str">
            <v>01</v>
          </cell>
          <cell r="B987" t="str">
            <v>16080000</v>
          </cell>
          <cell r="C987" t="str">
            <v>90021400</v>
          </cell>
          <cell r="D987">
            <v>302147.84000000003</v>
          </cell>
        </row>
        <row r="988">
          <cell r="A988" t="str">
            <v>01</v>
          </cell>
          <cell r="B988" t="str">
            <v>16080000</v>
          </cell>
          <cell r="C988" t="str">
            <v>90021401</v>
          </cell>
          <cell r="D988">
            <v>285330.57</v>
          </cell>
        </row>
        <row r="989">
          <cell r="A989" t="str">
            <v>01</v>
          </cell>
          <cell r="B989" t="str">
            <v>16080000</v>
          </cell>
          <cell r="C989" t="str">
            <v>90021402</v>
          </cell>
          <cell r="D989">
            <v>55537.54</v>
          </cell>
        </row>
        <row r="990">
          <cell r="A990" t="str">
            <v>01</v>
          </cell>
          <cell r="B990" t="str">
            <v>16080000</v>
          </cell>
          <cell r="C990" t="str">
            <v>90021405</v>
          </cell>
          <cell r="D990">
            <v>380032.81</v>
          </cell>
        </row>
        <row r="991">
          <cell r="A991" t="str">
            <v>01</v>
          </cell>
          <cell r="B991" t="str">
            <v>16080000</v>
          </cell>
          <cell r="C991" t="str">
            <v>90021600</v>
          </cell>
          <cell r="D991">
            <v>21687.439999999999</v>
          </cell>
        </row>
        <row r="992">
          <cell r="A992" t="str">
            <v>01</v>
          </cell>
          <cell r="B992" t="str">
            <v>16080000</v>
          </cell>
          <cell r="C992" t="str">
            <v>90021605</v>
          </cell>
          <cell r="D992">
            <v>79730</v>
          </cell>
        </row>
        <row r="993">
          <cell r="A993" t="str">
            <v>01</v>
          </cell>
          <cell r="B993" t="str">
            <v>16080000</v>
          </cell>
          <cell r="C993" t="str">
            <v>90021705</v>
          </cell>
          <cell r="D993">
            <v>2983.86</v>
          </cell>
        </row>
        <row r="994">
          <cell r="A994" t="str">
            <v>01</v>
          </cell>
          <cell r="B994" t="str">
            <v>16080000</v>
          </cell>
          <cell r="C994" t="str">
            <v>90021805</v>
          </cell>
          <cell r="D994">
            <v>76939.520000000004</v>
          </cell>
        </row>
        <row r="995">
          <cell r="A995" t="str">
            <v>01</v>
          </cell>
          <cell r="B995" t="str">
            <v>16070200</v>
          </cell>
          <cell r="C995" t="str">
            <v>44000100</v>
          </cell>
          <cell r="D995">
            <v>-730.16</v>
          </cell>
        </row>
        <row r="996">
          <cell r="A996" t="str">
            <v>01</v>
          </cell>
          <cell r="B996" t="str">
            <v>16070200</v>
          </cell>
          <cell r="C996" t="str">
            <v>44000200</v>
          </cell>
          <cell r="D996">
            <v>-17.940000000000001</v>
          </cell>
        </row>
        <row r="997">
          <cell r="A997" t="str">
            <v>01</v>
          </cell>
          <cell r="B997" t="str">
            <v>16070200</v>
          </cell>
          <cell r="C997" t="str">
            <v>44000300</v>
          </cell>
          <cell r="D997">
            <v>41.69</v>
          </cell>
        </row>
        <row r="998">
          <cell r="A998" t="str">
            <v>01</v>
          </cell>
          <cell r="B998" t="str">
            <v>16070200</v>
          </cell>
          <cell r="C998" t="str">
            <v>44000400</v>
          </cell>
          <cell r="D998">
            <v>-369.16</v>
          </cell>
        </row>
        <row r="999">
          <cell r="A999" t="str">
            <v>01</v>
          </cell>
          <cell r="B999" t="str">
            <v>16070200</v>
          </cell>
          <cell r="C999" t="str">
            <v>45000000</v>
          </cell>
          <cell r="D999">
            <v>2024.67</v>
          </cell>
        </row>
        <row r="1000">
          <cell r="A1000" t="str">
            <v>01</v>
          </cell>
          <cell r="B1000" t="str">
            <v>16070200</v>
          </cell>
          <cell r="C1000" t="str">
            <v>45020000</v>
          </cell>
          <cell r="D1000">
            <v>-194.01</v>
          </cell>
        </row>
        <row r="1001">
          <cell r="A1001" t="str">
            <v>01</v>
          </cell>
          <cell r="B1001" t="str">
            <v>16070200</v>
          </cell>
          <cell r="C1001" t="str">
            <v>90021400</v>
          </cell>
          <cell r="D1001">
            <v>40905.08</v>
          </cell>
        </row>
        <row r="1002">
          <cell r="A1002" t="str">
            <v>01</v>
          </cell>
          <cell r="B1002" t="str">
            <v>16070200</v>
          </cell>
          <cell r="C1002" t="str">
            <v>90021401</v>
          </cell>
          <cell r="D1002">
            <v>21241.71</v>
          </cell>
        </row>
        <row r="1003">
          <cell r="A1003" t="str">
            <v>01</v>
          </cell>
          <cell r="B1003" t="str">
            <v>16070200</v>
          </cell>
          <cell r="C1003" t="str">
            <v>90021402</v>
          </cell>
          <cell r="D1003">
            <v>-20805.89</v>
          </cell>
        </row>
        <row r="1004">
          <cell r="A1004" t="str">
            <v>01</v>
          </cell>
          <cell r="B1004" t="str">
            <v>16070200</v>
          </cell>
          <cell r="C1004" t="str">
            <v>90021405</v>
          </cell>
          <cell r="D1004">
            <v>488.83</v>
          </cell>
        </row>
        <row r="1005">
          <cell r="A1005" t="str">
            <v>01</v>
          </cell>
          <cell r="B1005" t="str">
            <v>16070200</v>
          </cell>
          <cell r="C1005" t="str">
            <v>90021600</v>
          </cell>
          <cell r="D1005">
            <v>-1412.82</v>
          </cell>
        </row>
        <row r="1006">
          <cell r="A1006" t="str">
            <v>01</v>
          </cell>
          <cell r="B1006" t="str">
            <v>16070200</v>
          </cell>
          <cell r="C1006" t="str">
            <v>90021605</v>
          </cell>
          <cell r="D1006">
            <v>46.47</v>
          </cell>
        </row>
        <row r="1007">
          <cell r="A1007" t="str">
            <v>01</v>
          </cell>
          <cell r="B1007" t="str">
            <v>16070200</v>
          </cell>
          <cell r="C1007" t="str">
            <v>90021805</v>
          </cell>
          <cell r="D1007">
            <v>4.8499999999999996</v>
          </cell>
        </row>
        <row r="1008">
          <cell r="A1008" t="str">
            <v>01</v>
          </cell>
          <cell r="B1008" t="str">
            <v>16070100</v>
          </cell>
          <cell r="C1008" t="str">
            <v>44000100</v>
          </cell>
          <cell r="D1008">
            <v>-6502.7</v>
          </cell>
        </row>
        <row r="1009">
          <cell r="A1009" t="str">
            <v>01</v>
          </cell>
          <cell r="B1009" t="str">
            <v>16070100</v>
          </cell>
          <cell r="C1009" t="str">
            <v>44000200</v>
          </cell>
          <cell r="D1009">
            <v>-236.4</v>
          </cell>
        </row>
        <row r="1010">
          <cell r="A1010" t="str">
            <v>01</v>
          </cell>
          <cell r="B1010" t="str">
            <v>16070100</v>
          </cell>
          <cell r="C1010" t="str">
            <v>44000300</v>
          </cell>
          <cell r="D1010">
            <v>-6.13</v>
          </cell>
        </row>
        <row r="1011">
          <cell r="A1011" t="str">
            <v>01</v>
          </cell>
          <cell r="B1011" t="str">
            <v>16070100</v>
          </cell>
          <cell r="C1011" t="str">
            <v>44000400</v>
          </cell>
          <cell r="D1011">
            <v>-770.31</v>
          </cell>
        </row>
        <row r="1012">
          <cell r="A1012" t="str">
            <v>01</v>
          </cell>
          <cell r="B1012" t="str">
            <v>16070100</v>
          </cell>
          <cell r="C1012" t="str">
            <v>45000000</v>
          </cell>
          <cell r="D1012">
            <v>-59843.63</v>
          </cell>
        </row>
        <row r="1013">
          <cell r="A1013" t="str">
            <v>01</v>
          </cell>
          <cell r="B1013" t="str">
            <v>16070100</v>
          </cell>
          <cell r="C1013" t="str">
            <v>45020000</v>
          </cell>
          <cell r="D1013">
            <v>-424.32</v>
          </cell>
        </row>
        <row r="1014">
          <cell r="A1014" t="str">
            <v>01</v>
          </cell>
          <cell r="B1014" t="str">
            <v>16070100</v>
          </cell>
          <cell r="C1014" t="str">
            <v>90021400</v>
          </cell>
          <cell r="D1014">
            <v>-40128.46</v>
          </cell>
        </row>
        <row r="1015">
          <cell r="A1015" t="str">
            <v>01</v>
          </cell>
          <cell r="B1015" t="str">
            <v>16070100</v>
          </cell>
          <cell r="C1015" t="str">
            <v>90021401</v>
          </cell>
          <cell r="D1015">
            <v>63706.51</v>
          </cell>
        </row>
        <row r="1016">
          <cell r="A1016" t="str">
            <v>01</v>
          </cell>
          <cell r="B1016" t="str">
            <v>16070100</v>
          </cell>
          <cell r="C1016" t="str">
            <v>90021402</v>
          </cell>
          <cell r="D1016">
            <v>120602.99</v>
          </cell>
        </row>
        <row r="1017">
          <cell r="A1017" t="str">
            <v>01</v>
          </cell>
          <cell r="B1017" t="str">
            <v>16070100</v>
          </cell>
          <cell r="C1017" t="str">
            <v>90021405</v>
          </cell>
          <cell r="D1017">
            <v>-255342.49</v>
          </cell>
        </row>
        <row r="1018">
          <cell r="A1018" t="str">
            <v>01</v>
          </cell>
          <cell r="B1018" t="str">
            <v>16070100</v>
          </cell>
          <cell r="C1018" t="str">
            <v>90021600</v>
          </cell>
          <cell r="D1018">
            <v>-27905.88</v>
          </cell>
        </row>
        <row r="1019">
          <cell r="A1019" t="str">
            <v>01</v>
          </cell>
          <cell r="B1019" t="str">
            <v>16070100</v>
          </cell>
          <cell r="C1019" t="str">
            <v>90021605</v>
          </cell>
          <cell r="D1019">
            <v>-116755.73</v>
          </cell>
        </row>
        <row r="1020">
          <cell r="A1020" t="str">
            <v>01</v>
          </cell>
          <cell r="B1020" t="str">
            <v>16070100</v>
          </cell>
          <cell r="C1020" t="str">
            <v>90021705</v>
          </cell>
          <cell r="D1020">
            <v>-41225.360000000001</v>
          </cell>
        </row>
        <row r="1021">
          <cell r="A1021" t="str">
            <v>01</v>
          </cell>
          <cell r="B1021" t="str">
            <v>16070100</v>
          </cell>
          <cell r="C1021" t="str">
            <v>90021805</v>
          </cell>
          <cell r="D1021">
            <v>-61025.71</v>
          </cell>
        </row>
        <row r="1022">
          <cell r="A1022" t="str">
            <v>01</v>
          </cell>
          <cell r="B1022" t="str">
            <v>16050000</v>
          </cell>
          <cell r="C1022" t="str">
            <v>44000100</v>
          </cell>
          <cell r="D1022">
            <v>308166.21999999997</v>
          </cell>
        </row>
        <row r="1023">
          <cell r="A1023" t="str">
            <v>01</v>
          </cell>
          <cell r="B1023" t="str">
            <v>16050000</v>
          </cell>
          <cell r="C1023" t="str">
            <v>44000200</v>
          </cell>
          <cell r="D1023">
            <v>31788.36</v>
          </cell>
        </row>
        <row r="1024">
          <cell r="A1024" t="str">
            <v>01</v>
          </cell>
          <cell r="B1024" t="str">
            <v>16050000</v>
          </cell>
          <cell r="C1024" t="str">
            <v>44000300</v>
          </cell>
          <cell r="D1024">
            <v>2136.23</v>
          </cell>
        </row>
        <row r="1025">
          <cell r="A1025" t="str">
            <v>01</v>
          </cell>
          <cell r="B1025" t="str">
            <v>16050000</v>
          </cell>
          <cell r="C1025" t="str">
            <v>44000400</v>
          </cell>
          <cell r="D1025">
            <v>14268.49</v>
          </cell>
        </row>
        <row r="1026">
          <cell r="A1026" t="str">
            <v>01</v>
          </cell>
          <cell r="B1026" t="str">
            <v>16050000</v>
          </cell>
          <cell r="C1026" t="str">
            <v>45020000</v>
          </cell>
          <cell r="D1026">
            <v>-93.26</v>
          </cell>
        </row>
        <row r="1027">
          <cell r="A1027" t="str">
            <v>01</v>
          </cell>
          <cell r="B1027" t="str">
            <v>16050000</v>
          </cell>
          <cell r="C1027" t="str">
            <v>90020100</v>
          </cell>
          <cell r="D1027">
            <v>-635711.14</v>
          </cell>
        </row>
        <row r="1028">
          <cell r="A1028" t="str">
            <v>01</v>
          </cell>
          <cell r="B1028" t="str">
            <v>16050000</v>
          </cell>
          <cell r="C1028" t="str">
            <v>90020101</v>
          </cell>
          <cell r="D1028">
            <v>-54682.28</v>
          </cell>
        </row>
        <row r="1029">
          <cell r="A1029" t="str">
            <v>01</v>
          </cell>
          <cell r="B1029" t="str">
            <v>16050000</v>
          </cell>
          <cell r="C1029" t="str">
            <v>90020500</v>
          </cell>
          <cell r="D1029">
            <v>-9497.86</v>
          </cell>
        </row>
        <row r="1030">
          <cell r="A1030" t="str">
            <v>01</v>
          </cell>
          <cell r="B1030" t="str">
            <v>16050000</v>
          </cell>
          <cell r="C1030" t="str">
            <v>91020400</v>
          </cell>
          <cell r="D1030">
            <v>275.51</v>
          </cell>
        </row>
        <row r="1031">
          <cell r="A1031" t="str">
            <v>01</v>
          </cell>
          <cell r="B1031" t="str">
            <v>45000000</v>
          </cell>
          <cell r="C1031" t="str">
            <v>90020200</v>
          </cell>
          <cell r="D1031">
            <v>2717702.37</v>
          </cell>
        </row>
        <row r="1032">
          <cell r="A1032" t="str">
            <v>01</v>
          </cell>
          <cell r="B1032" t="str">
            <v>45000000</v>
          </cell>
          <cell r="C1032" t="str">
            <v>90020400</v>
          </cell>
          <cell r="D1032">
            <v>3336496.64</v>
          </cell>
        </row>
        <row r="1033">
          <cell r="A1033" t="str">
            <v>01</v>
          </cell>
          <cell r="B1033" t="str">
            <v>45000000</v>
          </cell>
          <cell r="C1033" t="str">
            <v>90021600</v>
          </cell>
          <cell r="D1033">
            <v>75080.490000000005</v>
          </cell>
        </row>
        <row r="1034">
          <cell r="A1034" t="str">
            <v>01</v>
          </cell>
          <cell r="B1034" t="str">
            <v>45000000</v>
          </cell>
          <cell r="C1034" t="str">
            <v>90021605</v>
          </cell>
          <cell r="D1034">
            <v>343178.67</v>
          </cell>
        </row>
        <row r="1035">
          <cell r="A1035" t="str">
            <v>01</v>
          </cell>
          <cell r="B1035" t="str">
            <v>45000000</v>
          </cell>
          <cell r="C1035" t="str">
            <v>90021805</v>
          </cell>
          <cell r="D1035">
            <v>1171863</v>
          </cell>
        </row>
        <row r="1036">
          <cell r="A1036" t="str">
            <v>01</v>
          </cell>
          <cell r="B1036" t="str">
            <v>45010000</v>
          </cell>
          <cell r="C1036" t="str">
            <v>62020200</v>
          </cell>
          <cell r="D1036">
            <v>83842</v>
          </cell>
        </row>
        <row r="1037">
          <cell r="A1037" t="str">
            <v>01</v>
          </cell>
          <cell r="B1037" t="str">
            <v>45020000</v>
          </cell>
          <cell r="C1037" t="str">
            <v>44000200</v>
          </cell>
          <cell r="D1037">
            <v>101497.36</v>
          </cell>
        </row>
        <row r="1038">
          <cell r="A1038" t="str">
            <v>01</v>
          </cell>
          <cell r="B1038" t="str">
            <v>45020000</v>
          </cell>
          <cell r="C1038" t="str">
            <v>44000400</v>
          </cell>
          <cell r="D1038">
            <v>80173.759999999995</v>
          </cell>
        </row>
        <row r="1039">
          <cell r="A1039" t="str">
            <v>01</v>
          </cell>
          <cell r="B1039" t="str">
            <v>76000000</v>
          </cell>
          <cell r="C1039" t="str">
            <v>79030000</v>
          </cell>
          <cell r="D1039">
            <v>60</v>
          </cell>
        </row>
        <row r="1040">
          <cell r="A1040" t="str">
            <v>01</v>
          </cell>
          <cell r="B1040" t="str">
            <v>91010100</v>
          </cell>
          <cell r="C1040" t="str">
            <v>10110000</v>
          </cell>
          <cell r="D1040">
            <v>76672.509999999995</v>
          </cell>
        </row>
        <row r="1041">
          <cell r="A1041" t="str">
            <v>01</v>
          </cell>
          <cell r="B1041" t="str">
            <v>79030000</v>
          </cell>
          <cell r="C1041" t="str">
            <v>08010000</v>
          </cell>
          <cell r="D1041">
            <v>37380.42</v>
          </cell>
        </row>
        <row r="1042">
          <cell r="A1042" t="str">
            <v>01</v>
          </cell>
          <cell r="B1042" t="str">
            <v>79030000</v>
          </cell>
          <cell r="C1042" t="str">
            <v>08070000</v>
          </cell>
          <cell r="D1042">
            <v>62264.5</v>
          </cell>
        </row>
        <row r="1043">
          <cell r="A1043" t="str">
            <v>01</v>
          </cell>
          <cell r="B1043" t="str">
            <v>79030000</v>
          </cell>
          <cell r="C1043" t="str">
            <v>26000000</v>
          </cell>
          <cell r="D1043">
            <v>879.7</v>
          </cell>
        </row>
        <row r="1044">
          <cell r="A1044" t="str">
            <v>01</v>
          </cell>
          <cell r="B1044" t="str">
            <v>79030000</v>
          </cell>
          <cell r="C1044" t="str">
            <v>50000000</v>
          </cell>
          <cell r="D1044">
            <v>197000</v>
          </cell>
        </row>
        <row r="1045">
          <cell r="A1045" t="str">
            <v>01</v>
          </cell>
          <cell r="B1045" t="str">
            <v>79030000</v>
          </cell>
          <cell r="C1045" t="str">
            <v>51030100</v>
          </cell>
          <cell r="D1045">
            <v>6.35</v>
          </cell>
        </row>
        <row r="1046">
          <cell r="A1046" t="str">
            <v>01</v>
          </cell>
          <cell r="B1046" t="str">
            <v>79030000</v>
          </cell>
          <cell r="C1046" t="str">
            <v>51040000</v>
          </cell>
          <cell r="D1046">
            <v>1466.4</v>
          </cell>
        </row>
        <row r="1047">
          <cell r="A1047" t="str">
            <v>01</v>
          </cell>
          <cell r="B1047" t="str">
            <v>79030000</v>
          </cell>
          <cell r="C1047" t="str">
            <v>60010000</v>
          </cell>
          <cell r="D1047">
            <v>66417.48</v>
          </cell>
        </row>
        <row r="1048">
          <cell r="A1048" t="str">
            <v>01</v>
          </cell>
          <cell r="B1048" t="str">
            <v>79030000</v>
          </cell>
          <cell r="C1048" t="str">
            <v>68080000</v>
          </cell>
          <cell r="D1048">
            <v>126368.78</v>
          </cell>
        </row>
        <row r="1049">
          <cell r="A1049" t="str">
            <v>01</v>
          </cell>
          <cell r="B1049" t="str">
            <v>79030000</v>
          </cell>
          <cell r="C1049" t="str">
            <v>68080200</v>
          </cell>
          <cell r="D1049">
            <v>13373.49</v>
          </cell>
        </row>
        <row r="1050">
          <cell r="A1050" t="str">
            <v>01</v>
          </cell>
          <cell r="B1050" t="str">
            <v>79030000</v>
          </cell>
          <cell r="C1050" t="str">
            <v>69010000</v>
          </cell>
          <cell r="D1050">
            <v>29692.54</v>
          </cell>
        </row>
        <row r="1051">
          <cell r="A1051" t="str">
            <v>01</v>
          </cell>
          <cell r="B1051" t="str">
            <v>79030000</v>
          </cell>
          <cell r="C1051" t="str">
            <v>70000000</v>
          </cell>
          <cell r="D1051">
            <v>47562</v>
          </cell>
        </row>
        <row r="1052">
          <cell r="A1052" t="str">
            <v>01</v>
          </cell>
          <cell r="B1052" t="str">
            <v>79030000</v>
          </cell>
          <cell r="C1052" t="str">
            <v>79070000</v>
          </cell>
          <cell r="D1052">
            <v>14992.4</v>
          </cell>
        </row>
        <row r="1053">
          <cell r="A1053" t="str">
            <v>01</v>
          </cell>
          <cell r="B1053" t="str">
            <v>79030000</v>
          </cell>
          <cell r="C1053" t="str">
            <v>91020801</v>
          </cell>
          <cell r="D1053">
            <v>5176028.0599999996</v>
          </cell>
        </row>
        <row r="1054">
          <cell r="A1054" t="str">
            <v>01</v>
          </cell>
          <cell r="B1054" t="str">
            <v>79040000</v>
          </cell>
          <cell r="C1054" t="str">
            <v>10060000</v>
          </cell>
          <cell r="D1054">
            <v>272596.96999999997</v>
          </cell>
        </row>
        <row r="1055">
          <cell r="A1055" t="str">
            <v>01</v>
          </cell>
          <cell r="B1055" t="str">
            <v>79040000</v>
          </cell>
          <cell r="C1055" t="str">
            <v>16020000</v>
          </cell>
          <cell r="D1055">
            <v>-29799.47</v>
          </cell>
        </row>
        <row r="1056">
          <cell r="A1056" t="str">
            <v>01</v>
          </cell>
          <cell r="B1056" t="str">
            <v>79040000</v>
          </cell>
          <cell r="C1056" t="str">
            <v>26000000</v>
          </cell>
          <cell r="D1056">
            <v>2641.08</v>
          </cell>
        </row>
        <row r="1057">
          <cell r="A1057" t="str">
            <v>01</v>
          </cell>
          <cell r="B1057" t="str">
            <v>79040000</v>
          </cell>
          <cell r="C1057" t="str">
            <v>50000000</v>
          </cell>
          <cell r="D1057">
            <v>3241.46</v>
          </cell>
        </row>
        <row r="1058">
          <cell r="A1058" t="str">
            <v>01</v>
          </cell>
          <cell r="B1058" t="str">
            <v>79040000</v>
          </cell>
          <cell r="C1058" t="str">
            <v>51000000</v>
          </cell>
          <cell r="D1058">
            <v>436.5</v>
          </cell>
        </row>
        <row r="1059">
          <cell r="A1059" t="str">
            <v>01</v>
          </cell>
          <cell r="B1059" t="str">
            <v>79040000</v>
          </cell>
          <cell r="C1059" t="str">
            <v>51040000</v>
          </cell>
          <cell r="D1059">
            <v>15266.82</v>
          </cell>
        </row>
        <row r="1060">
          <cell r="A1060" t="str">
            <v>01</v>
          </cell>
          <cell r="B1060" t="str">
            <v>79040000</v>
          </cell>
          <cell r="C1060" t="str">
            <v>68080200</v>
          </cell>
          <cell r="D1060">
            <v>180.55</v>
          </cell>
        </row>
        <row r="1061">
          <cell r="A1061" t="str">
            <v>01</v>
          </cell>
          <cell r="B1061" t="str">
            <v>79040000</v>
          </cell>
          <cell r="C1061" t="str">
            <v>79030000</v>
          </cell>
          <cell r="D1061">
            <v>56.16</v>
          </cell>
        </row>
        <row r="1062">
          <cell r="A1062" t="str">
            <v>01</v>
          </cell>
          <cell r="B1062" t="str">
            <v>79040000</v>
          </cell>
          <cell r="C1062" t="str">
            <v>79070000</v>
          </cell>
          <cell r="D1062">
            <v>4.68</v>
          </cell>
        </row>
        <row r="1063">
          <cell r="A1063" t="str">
            <v>01</v>
          </cell>
          <cell r="B1063" t="str">
            <v>79040000</v>
          </cell>
          <cell r="C1063" t="str">
            <v>91020801</v>
          </cell>
          <cell r="D1063">
            <v>1056.92</v>
          </cell>
        </row>
        <row r="1064">
          <cell r="A1064" t="str">
            <v>01</v>
          </cell>
          <cell r="B1064" t="str">
            <v>79070000</v>
          </cell>
          <cell r="C1064" t="str">
            <v>26000000</v>
          </cell>
          <cell r="D1064">
            <v>57138.34</v>
          </cell>
        </row>
        <row r="1065">
          <cell r="A1065" t="str">
            <v>01</v>
          </cell>
          <cell r="B1065" t="str">
            <v>79070000</v>
          </cell>
          <cell r="C1065" t="str">
            <v>51040000</v>
          </cell>
          <cell r="D1065">
            <v>3000000</v>
          </cell>
        </row>
        <row r="1066">
          <cell r="A1066" t="str">
            <v>01</v>
          </cell>
          <cell r="B1066" t="str">
            <v>79070000</v>
          </cell>
          <cell r="C1066" t="str">
            <v>68080000</v>
          </cell>
          <cell r="D1066">
            <v>478049.21</v>
          </cell>
        </row>
        <row r="1067">
          <cell r="A1067" t="str">
            <v>01</v>
          </cell>
          <cell r="B1067" t="str">
            <v>79070000</v>
          </cell>
          <cell r="C1067" t="str">
            <v>69010000</v>
          </cell>
          <cell r="D1067">
            <v>119425.44</v>
          </cell>
        </row>
        <row r="1068">
          <cell r="A1068" t="str">
            <v>01</v>
          </cell>
          <cell r="B1068" t="str">
            <v>79070000</v>
          </cell>
          <cell r="C1068" t="str">
            <v>76000000</v>
          </cell>
          <cell r="D1068">
            <v>875715.82</v>
          </cell>
        </row>
        <row r="1069">
          <cell r="A1069" t="str">
            <v>01</v>
          </cell>
          <cell r="B1069" t="str">
            <v>79070000</v>
          </cell>
          <cell r="C1069" t="str">
            <v>79030000</v>
          </cell>
          <cell r="D1069">
            <v>96111.97</v>
          </cell>
        </row>
        <row r="1070">
          <cell r="A1070" t="str">
            <v>01</v>
          </cell>
          <cell r="B1070" t="str">
            <v>79070000</v>
          </cell>
          <cell r="C1070" t="str">
            <v>79040000</v>
          </cell>
          <cell r="D1070">
            <v>1139.8800000000001</v>
          </cell>
        </row>
        <row r="1071">
          <cell r="A1071" t="str">
            <v>01</v>
          </cell>
          <cell r="B1071" t="str">
            <v>79070000</v>
          </cell>
          <cell r="C1071" t="str">
            <v>86000000</v>
          </cell>
          <cell r="D1071">
            <v>10.199999999999999</v>
          </cell>
        </row>
        <row r="1072">
          <cell r="A1072" t="str">
            <v>01</v>
          </cell>
          <cell r="B1072" t="str">
            <v>79070000</v>
          </cell>
          <cell r="C1072" t="str">
            <v>91020801</v>
          </cell>
          <cell r="D1072">
            <v>440038.34</v>
          </cell>
        </row>
        <row r="1073">
          <cell r="A1073" t="str">
            <v>01</v>
          </cell>
          <cell r="B1073" t="str">
            <v>16040000</v>
          </cell>
          <cell r="C1073" t="str">
            <v>16080000</v>
          </cell>
          <cell r="D1073">
            <v>982143.99</v>
          </cell>
        </row>
        <row r="1074">
          <cell r="A1074" t="str">
            <v>01</v>
          </cell>
          <cell r="B1074" t="str">
            <v>16040000</v>
          </cell>
          <cell r="C1074" t="str">
            <v>20010000</v>
          </cell>
          <cell r="D1074">
            <v>11911597.119999999</v>
          </cell>
        </row>
        <row r="1075">
          <cell r="A1075" t="str">
            <v>01</v>
          </cell>
          <cell r="B1075" t="str">
            <v>16040000</v>
          </cell>
          <cell r="C1075" t="str">
            <v>23010000</v>
          </cell>
          <cell r="D1075">
            <v>262861.38</v>
          </cell>
        </row>
        <row r="1076">
          <cell r="A1076" t="str">
            <v>01</v>
          </cell>
          <cell r="B1076" t="str">
            <v>16040000</v>
          </cell>
          <cell r="C1076" t="str">
            <v>25010000</v>
          </cell>
          <cell r="D1076">
            <v>764587.4</v>
          </cell>
        </row>
        <row r="1077">
          <cell r="A1077" t="str">
            <v>01</v>
          </cell>
          <cell r="B1077" t="str">
            <v>16040000</v>
          </cell>
          <cell r="C1077" t="str">
            <v>25020000</v>
          </cell>
          <cell r="D1077">
            <v>62353.26</v>
          </cell>
        </row>
        <row r="1078">
          <cell r="A1078" t="str">
            <v>01</v>
          </cell>
          <cell r="B1078" t="str">
            <v>16040000</v>
          </cell>
          <cell r="C1078" t="str">
            <v>25030000</v>
          </cell>
          <cell r="D1078">
            <v>14781.86</v>
          </cell>
        </row>
        <row r="1079">
          <cell r="A1079" t="str">
            <v>01</v>
          </cell>
          <cell r="B1079" t="str">
            <v>16040000</v>
          </cell>
          <cell r="C1079" t="str">
            <v>26000000</v>
          </cell>
          <cell r="D1079">
            <v>36175</v>
          </cell>
        </row>
        <row r="1080">
          <cell r="A1080" t="str">
            <v>01</v>
          </cell>
          <cell r="B1080" t="str">
            <v>16040000</v>
          </cell>
          <cell r="C1080" t="str">
            <v>44000500</v>
          </cell>
          <cell r="D1080">
            <v>38589.339999999997</v>
          </cell>
        </row>
        <row r="1081">
          <cell r="A1081" t="str">
            <v>01</v>
          </cell>
          <cell r="B1081" t="str">
            <v>16040000</v>
          </cell>
          <cell r="C1081" t="str">
            <v>79030000</v>
          </cell>
          <cell r="D1081">
            <v>19362.919999999998</v>
          </cell>
        </row>
        <row r="1082">
          <cell r="A1082" t="str">
            <v>01</v>
          </cell>
          <cell r="B1082" t="str">
            <v>16040000</v>
          </cell>
          <cell r="C1082" t="str">
            <v>79040000</v>
          </cell>
          <cell r="D1082">
            <v>190.75</v>
          </cell>
        </row>
        <row r="1083">
          <cell r="A1083" t="str">
            <v>01</v>
          </cell>
          <cell r="B1083" t="str">
            <v>16040000</v>
          </cell>
          <cell r="C1083" t="str">
            <v>90020500</v>
          </cell>
          <cell r="D1083">
            <v>3337.73</v>
          </cell>
        </row>
        <row r="1084">
          <cell r="A1084" t="str">
            <v>01</v>
          </cell>
          <cell r="B1084" t="str">
            <v>16040000</v>
          </cell>
          <cell r="C1084" t="str">
            <v>91020400</v>
          </cell>
          <cell r="D1084">
            <v>306490.11</v>
          </cell>
        </row>
        <row r="1085">
          <cell r="A1085" t="str">
            <v>01</v>
          </cell>
          <cell r="B1085" t="str">
            <v>16040000</v>
          </cell>
          <cell r="C1085" t="str">
            <v>91020800</v>
          </cell>
          <cell r="D1085">
            <v>3701.14</v>
          </cell>
        </row>
        <row r="1086">
          <cell r="A1086" t="str">
            <v>01</v>
          </cell>
          <cell r="B1086" t="str">
            <v>16040000</v>
          </cell>
          <cell r="C1086" t="str">
            <v>91020801</v>
          </cell>
          <cell r="D1086">
            <v>9420.51</v>
          </cell>
        </row>
        <row r="1087">
          <cell r="A1087" t="str">
            <v>01</v>
          </cell>
          <cell r="B1087" t="str">
            <v>16020000</v>
          </cell>
          <cell r="C1087" t="str">
            <v>07010000</v>
          </cell>
          <cell r="D1087">
            <v>41688.69</v>
          </cell>
        </row>
        <row r="1088">
          <cell r="A1088" t="str">
            <v>01</v>
          </cell>
          <cell r="B1088" t="str">
            <v>16020000</v>
          </cell>
          <cell r="C1088" t="str">
            <v>08070000</v>
          </cell>
          <cell r="D1088">
            <v>3283.94</v>
          </cell>
        </row>
        <row r="1089">
          <cell r="A1089" t="str">
            <v>01</v>
          </cell>
          <cell r="B1089" t="str">
            <v>16020000</v>
          </cell>
          <cell r="C1089" t="str">
            <v>16050000</v>
          </cell>
          <cell r="D1089">
            <v>107769.64</v>
          </cell>
        </row>
        <row r="1090">
          <cell r="A1090" t="str">
            <v>01</v>
          </cell>
          <cell r="B1090" t="str">
            <v>16020000</v>
          </cell>
          <cell r="C1090" t="str">
            <v>16070200</v>
          </cell>
          <cell r="D1090">
            <v>43714.720000000001</v>
          </cell>
        </row>
        <row r="1091">
          <cell r="A1091" t="str">
            <v>01</v>
          </cell>
          <cell r="B1091" t="str">
            <v>16020000</v>
          </cell>
          <cell r="C1091" t="str">
            <v>20010000</v>
          </cell>
          <cell r="D1091">
            <v>-4572824.04</v>
          </cell>
        </row>
        <row r="1092">
          <cell r="A1092" t="str">
            <v>01</v>
          </cell>
          <cell r="B1092" t="str">
            <v>16020000</v>
          </cell>
          <cell r="C1092" t="str">
            <v>23010000</v>
          </cell>
          <cell r="D1092">
            <v>-187814.63</v>
          </cell>
        </row>
        <row r="1093">
          <cell r="A1093" t="str">
            <v>01</v>
          </cell>
          <cell r="B1093" t="str">
            <v>16020000</v>
          </cell>
          <cell r="C1093" t="str">
            <v>25010000</v>
          </cell>
          <cell r="D1093">
            <v>-433503.51</v>
          </cell>
        </row>
        <row r="1094">
          <cell r="A1094" t="str">
            <v>01</v>
          </cell>
          <cell r="B1094" t="str">
            <v>16020000</v>
          </cell>
          <cell r="C1094" t="str">
            <v>25020000</v>
          </cell>
          <cell r="D1094">
            <v>9154.2099999999991</v>
          </cell>
        </row>
        <row r="1095">
          <cell r="A1095" t="str">
            <v>01</v>
          </cell>
          <cell r="B1095" t="str">
            <v>16020000</v>
          </cell>
          <cell r="C1095" t="str">
            <v>25030000</v>
          </cell>
          <cell r="D1095">
            <v>18683.62</v>
          </cell>
        </row>
        <row r="1096">
          <cell r="A1096" t="str">
            <v>01</v>
          </cell>
          <cell r="B1096" t="str">
            <v>16020000</v>
          </cell>
          <cell r="C1096" t="str">
            <v>26000000</v>
          </cell>
          <cell r="D1096">
            <v>-33160.339999999997</v>
          </cell>
        </row>
        <row r="1097">
          <cell r="A1097" t="str">
            <v>01</v>
          </cell>
          <cell r="B1097" t="str">
            <v>16020000</v>
          </cell>
          <cell r="C1097" t="str">
            <v>44000500</v>
          </cell>
          <cell r="D1097">
            <v>-13282.35</v>
          </cell>
        </row>
        <row r="1098">
          <cell r="A1098" t="str">
            <v>01</v>
          </cell>
          <cell r="B1098" t="str">
            <v>16020000</v>
          </cell>
          <cell r="C1098" t="str">
            <v>76020400</v>
          </cell>
          <cell r="D1098">
            <v>83922.75</v>
          </cell>
        </row>
        <row r="1099">
          <cell r="A1099" t="str">
            <v>01</v>
          </cell>
          <cell r="B1099" t="str">
            <v>16020000</v>
          </cell>
          <cell r="C1099" t="str">
            <v>79030000</v>
          </cell>
          <cell r="D1099">
            <v>31538.78</v>
          </cell>
        </row>
        <row r="1100">
          <cell r="A1100" t="str">
            <v>01</v>
          </cell>
          <cell r="B1100" t="str">
            <v>16020000</v>
          </cell>
          <cell r="C1100" t="str">
            <v>79040000</v>
          </cell>
          <cell r="D1100">
            <v>253.95</v>
          </cell>
        </row>
        <row r="1101">
          <cell r="A1101" t="str">
            <v>01</v>
          </cell>
          <cell r="B1101" t="str">
            <v>16020000</v>
          </cell>
          <cell r="C1101" t="str">
            <v>90020100</v>
          </cell>
          <cell r="D1101">
            <v>108425.04</v>
          </cell>
        </row>
        <row r="1102">
          <cell r="A1102" t="str">
            <v>01</v>
          </cell>
          <cell r="B1102" t="str">
            <v>16020000</v>
          </cell>
          <cell r="C1102" t="str">
            <v>90020200</v>
          </cell>
          <cell r="D1102">
            <v>1622.7</v>
          </cell>
        </row>
        <row r="1103">
          <cell r="A1103" t="str">
            <v>01</v>
          </cell>
          <cell r="B1103" t="str">
            <v>16020000</v>
          </cell>
          <cell r="C1103" t="str">
            <v>90020300</v>
          </cell>
          <cell r="D1103">
            <v>-18.21</v>
          </cell>
        </row>
        <row r="1104">
          <cell r="A1104" t="str">
            <v>01</v>
          </cell>
          <cell r="B1104" t="str">
            <v>16020000</v>
          </cell>
          <cell r="C1104" t="str">
            <v>90020400</v>
          </cell>
          <cell r="D1104">
            <v>446.91</v>
          </cell>
        </row>
        <row r="1105">
          <cell r="A1105" t="str">
            <v>01</v>
          </cell>
          <cell r="B1105" t="str">
            <v>16020000</v>
          </cell>
          <cell r="C1105" t="str">
            <v>90020500</v>
          </cell>
          <cell r="D1105">
            <v>22834.240000000002</v>
          </cell>
        </row>
        <row r="1106">
          <cell r="A1106" t="str">
            <v>01</v>
          </cell>
          <cell r="B1106" t="str">
            <v>16020000</v>
          </cell>
          <cell r="C1106" t="str">
            <v>91020400</v>
          </cell>
          <cell r="D1106">
            <v>360317.09</v>
          </cell>
        </row>
        <row r="1107">
          <cell r="A1107" t="str">
            <v>01</v>
          </cell>
          <cell r="B1107" t="str">
            <v>16020000</v>
          </cell>
          <cell r="C1107" t="str">
            <v>91020800</v>
          </cell>
          <cell r="D1107">
            <v>1713.06</v>
          </cell>
        </row>
        <row r="1108">
          <cell r="A1108" t="str">
            <v>01</v>
          </cell>
          <cell r="B1108" t="str">
            <v>16020000</v>
          </cell>
          <cell r="C1108" t="str">
            <v>91020801</v>
          </cell>
          <cell r="D1108">
            <v>4102.96</v>
          </cell>
        </row>
        <row r="1109">
          <cell r="A1109" t="str">
            <v>01</v>
          </cell>
          <cell r="B1109" t="str">
            <v>16010000</v>
          </cell>
          <cell r="C1109" t="str">
            <v>16050000</v>
          </cell>
          <cell r="D1109">
            <v>67963.56</v>
          </cell>
        </row>
        <row r="1110">
          <cell r="A1110" t="str">
            <v>01</v>
          </cell>
          <cell r="B1110" t="str">
            <v>16010000</v>
          </cell>
          <cell r="C1110" t="str">
            <v>16070100</v>
          </cell>
          <cell r="D1110">
            <v>160373.28</v>
          </cell>
        </row>
        <row r="1111">
          <cell r="A1111" t="str">
            <v>01</v>
          </cell>
          <cell r="B1111" t="str">
            <v>16010000</v>
          </cell>
          <cell r="C1111" t="str">
            <v>20010000</v>
          </cell>
          <cell r="D1111">
            <v>72288.210000000006</v>
          </cell>
        </row>
        <row r="1112">
          <cell r="A1112" t="str">
            <v>01</v>
          </cell>
          <cell r="B1112" t="str">
            <v>16010000</v>
          </cell>
          <cell r="C1112" t="str">
            <v>23010000</v>
          </cell>
          <cell r="D1112">
            <v>153479.28</v>
          </cell>
        </row>
        <row r="1113">
          <cell r="A1113" t="str">
            <v>01</v>
          </cell>
          <cell r="B1113" t="str">
            <v>16010000</v>
          </cell>
          <cell r="C1113" t="str">
            <v>25010000</v>
          </cell>
          <cell r="D1113">
            <v>91237.56</v>
          </cell>
        </row>
        <row r="1114">
          <cell r="A1114" t="str">
            <v>01</v>
          </cell>
          <cell r="B1114" t="str">
            <v>16010000</v>
          </cell>
          <cell r="C1114" t="str">
            <v>25020000</v>
          </cell>
          <cell r="D1114">
            <v>-27000.75</v>
          </cell>
        </row>
        <row r="1115">
          <cell r="A1115" t="str">
            <v>01</v>
          </cell>
          <cell r="B1115" t="str">
            <v>16010000</v>
          </cell>
          <cell r="C1115" t="str">
            <v>25030000</v>
          </cell>
          <cell r="D1115">
            <v>6513.55</v>
          </cell>
        </row>
        <row r="1116">
          <cell r="A1116" t="str">
            <v>01</v>
          </cell>
          <cell r="B1116" t="str">
            <v>16010000</v>
          </cell>
          <cell r="C1116" t="str">
            <v>26000000</v>
          </cell>
          <cell r="D1116">
            <v>-20502.400000000001</v>
          </cell>
        </row>
        <row r="1117">
          <cell r="A1117" t="str">
            <v>01</v>
          </cell>
          <cell r="B1117" t="str">
            <v>16010000</v>
          </cell>
          <cell r="C1117" t="str">
            <v>44000500</v>
          </cell>
          <cell r="D1117">
            <v>-29161.08</v>
          </cell>
        </row>
        <row r="1118">
          <cell r="A1118" t="str">
            <v>01</v>
          </cell>
          <cell r="B1118" t="str">
            <v>16010000</v>
          </cell>
          <cell r="C1118" t="str">
            <v>79030000</v>
          </cell>
          <cell r="D1118">
            <v>39547.83</v>
          </cell>
        </row>
        <row r="1119">
          <cell r="A1119" t="str">
            <v>01</v>
          </cell>
          <cell r="B1119" t="str">
            <v>16010000</v>
          </cell>
          <cell r="C1119" t="str">
            <v>79040000</v>
          </cell>
          <cell r="D1119">
            <v>652.30999999999995</v>
          </cell>
        </row>
        <row r="1120">
          <cell r="A1120" t="str">
            <v>01</v>
          </cell>
          <cell r="B1120" t="str">
            <v>16010000</v>
          </cell>
          <cell r="C1120" t="str">
            <v>90020500</v>
          </cell>
          <cell r="D1120">
            <v>11679.75</v>
          </cell>
        </row>
        <row r="1121">
          <cell r="A1121" t="str">
            <v>01</v>
          </cell>
          <cell r="B1121" t="str">
            <v>16010000</v>
          </cell>
          <cell r="C1121" t="str">
            <v>91020400</v>
          </cell>
          <cell r="D1121">
            <v>272157.65000000002</v>
          </cell>
        </row>
        <row r="1122">
          <cell r="A1122" t="str">
            <v>01</v>
          </cell>
          <cell r="B1122" t="str">
            <v>16010000</v>
          </cell>
          <cell r="C1122" t="str">
            <v>91020800</v>
          </cell>
          <cell r="D1122">
            <v>-106.06</v>
          </cell>
        </row>
        <row r="1123">
          <cell r="A1123" t="str">
            <v>01</v>
          </cell>
          <cell r="B1123" t="str">
            <v>16010000</v>
          </cell>
          <cell r="C1123" t="str">
            <v>91020801</v>
          </cell>
          <cell r="D1123">
            <v>-93828.81</v>
          </cell>
        </row>
        <row r="1124">
          <cell r="A1124" t="str">
            <v>01</v>
          </cell>
          <cell r="B1124" t="str">
            <v>10120000</v>
          </cell>
          <cell r="C1124" t="str">
            <v>10120000</v>
          </cell>
          <cell r="D1124">
            <v>61944.4</v>
          </cell>
        </row>
        <row r="1125">
          <cell r="A1125" t="str">
            <v>01</v>
          </cell>
          <cell r="B1125" t="str">
            <v>10120000</v>
          </cell>
          <cell r="C1125" t="str">
            <v>16010000</v>
          </cell>
          <cell r="D1125">
            <v>-24916.09</v>
          </cell>
        </row>
        <row r="1126">
          <cell r="A1126" t="str">
            <v>01</v>
          </cell>
          <cell r="B1126" t="str">
            <v>10120000</v>
          </cell>
          <cell r="C1126" t="str">
            <v>28011200</v>
          </cell>
          <cell r="D1126">
            <v>26982.41</v>
          </cell>
        </row>
        <row r="1127">
          <cell r="A1127" t="str">
            <v>01</v>
          </cell>
          <cell r="B1127" t="str">
            <v>10120000</v>
          </cell>
          <cell r="C1127" t="str">
            <v>91020802</v>
          </cell>
          <cell r="D1127">
            <v>8173952.6699999999</v>
          </cell>
        </row>
        <row r="1128">
          <cell r="A1128" t="str">
            <v>01</v>
          </cell>
          <cell r="B1128" t="str">
            <v>44000100</v>
          </cell>
          <cell r="C1128" t="str">
            <v>90020100</v>
          </cell>
          <cell r="D1128">
            <v>4629259.8099999996</v>
          </cell>
        </row>
        <row r="1129">
          <cell r="A1129" t="str">
            <v>01</v>
          </cell>
          <cell r="B1129" t="str">
            <v>44000200</v>
          </cell>
          <cell r="C1129" t="str">
            <v>90020200</v>
          </cell>
          <cell r="D1129">
            <v>399921.66</v>
          </cell>
        </row>
        <row r="1130">
          <cell r="A1130" t="str">
            <v>01</v>
          </cell>
          <cell r="B1130" t="str">
            <v>44000300</v>
          </cell>
          <cell r="C1130" t="str">
            <v>90020300</v>
          </cell>
          <cell r="D1130">
            <v>23830.880000000001</v>
          </cell>
        </row>
        <row r="1131">
          <cell r="A1131" t="str">
            <v>01</v>
          </cell>
          <cell r="B1131" t="str">
            <v>44000400</v>
          </cell>
          <cell r="C1131" t="str">
            <v>90020400</v>
          </cell>
          <cell r="D1131">
            <v>301579.64</v>
          </cell>
        </row>
        <row r="1132">
          <cell r="A1132" t="str">
            <v>01</v>
          </cell>
          <cell r="B1132" t="str">
            <v>44000500</v>
          </cell>
          <cell r="C1132" t="str">
            <v>90020100</v>
          </cell>
          <cell r="D1132">
            <v>3014932.23</v>
          </cell>
        </row>
        <row r="1133">
          <cell r="A1133" t="str">
            <v>01</v>
          </cell>
          <cell r="B1133" t="str">
            <v>44000500</v>
          </cell>
          <cell r="C1133" t="str">
            <v>90020107</v>
          </cell>
          <cell r="D1133">
            <v>883194.84</v>
          </cell>
        </row>
        <row r="1134">
          <cell r="A1134" t="str">
            <v>01</v>
          </cell>
          <cell r="B1134" t="str">
            <v>44000500</v>
          </cell>
          <cell r="C1134" t="str">
            <v>90020200</v>
          </cell>
          <cell r="D1134">
            <v>40693.480000000003</v>
          </cell>
        </row>
        <row r="1135">
          <cell r="A1135" t="str">
            <v>01</v>
          </cell>
          <cell r="B1135" t="str">
            <v>44000500</v>
          </cell>
          <cell r="C1135" t="str">
            <v>90020300</v>
          </cell>
          <cell r="D1135">
            <v>12673.94</v>
          </cell>
        </row>
        <row r="1136">
          <cell r="A1136" t="str">
            <v>01</v>
          </cell>
          <cell r="B1136" t="str">
            <v>44000500</v>
          </cell>
          <cell r="C1136" t="str">
            <v>90020400</v>
          </cell>
          <cell r="D1136">
            <v>19699.62</v>
          </cell>
        </row>
        <row r="1137">
          <cell r="A1137" t="str">
            <v>01</v>
          </cell>
          <cell r="B1137" t="str">
            <v>44000500</v>
          </cell>
          <cell r="C1137" t="str">
            <v>90020108</v>
          </cell>
          <cell r="D1137">
            <v>84705.11</v>
          </cell>
        </row>
        <row r="1138">
          <cell r="A1138" t="str">
            <v>01</v>
          </cell>
          <cell r="B1138" t="str">
            <v>68080000</v>
          </cell>
          <cell r="C1138" t="str">
            <v>19060000</v>
          </cell>
          <cell r="D1138">
            <v>48169.36</v>
          </cell>
        </row>
        <row r="1139">
          <cell r="A1139" t="str">
            <v>01</v>
          </cell>
          <cell r="B1139" t="str">
            <v>68080000</v>
          </cell>
          <cell r="C1139" t="str">
            <v>76020400</v>
          </cell>
          <cell r="D1139">
            <v>-1246169.96</v>
          </cell>
        </row>
        <row r="1140">
          <cell r="A1140" t="str">
            <v>01</v>
          </cell>
          <cell r="B1140" t="str">
            <v>68080000</v>
          </cell>
          <cell r="C1140" t="str">
            <v>76050000</v>
          </cell>
          <cell r="D1140">
            <v>69270126.709999993</v>
          </cell>
        </row>
        <row r="1141">
          <cell r="A1141" t="str">
            <v>01</v>
          </cell>
          <cell r="B1141" t="str">
            <v>68080000</v>
          </cell>
          <cell r="C1141" t="str">
            <v>76060000</v>
          </cell>
          <cell r="D1141">
            <v>3855.9</v>
          </cell>
        </row>
        <row r="1142">
          <cell r="A1142" t="str">
            <v>01</v>
          </cell>
          <cell r="B1142" t="str">
            <v>68080000</v>
          </cell>
          <cell r="C1142" t="str">
            <v>79030000</v>
          </cell>
          <cell r="D1142">
            <v>345.57</v>
          </cell>
        </row>
        <row r="1143">
          <cell r="A1143" t="str">
            <v>01</v>
          </cell>
          <cell r="B1143" t="str">
            <v>68080000</v>
          </cell>
          <cell r="C1143" t="str">
            <v>79040000</v>
          </cell>
          <cell r="D1143">
            <v>400.32</v>
          </cell>
        </row>
        <row r="1144">
          <cell r="A1144" t="str">
            <v>01</v>
          </cell>
          <cell r="B1144" t="str">
            <v>68080000</v>
          </cell>
          <cell r="C1144" t="str">
            <v>79070000</v>
          </cell>
          <cell r="D1144">
            <v>541545.36</v>
          </cell>
        </row>
        <row r="1145">
          <cell r="A1145" t="str">
            <v>01</v>
          </cell>
          <cell r="B1145" t="str">
            <v>68080000</v>
          </cell>
          <cell r="C1145" t="str">
            <v>91020801</v>
          </cell>
          <cell r="D1145">
            <v>1131.81</v>
          </cell>
        </row>
        <row r="1146">
          <cell r="A1146" t="str">
            <v>01</v>
          </cell>
          <cell r="B1146" t="str">
            <v>68080000</v>
          </cell>
          <cell r="C1146" t="str">
            <v>99000000</v>
          </cell>
          <cell r="D1146">
            <v>157075.76999999999</v>
          </cell>
        </row>
        <row r="1147">
          <cell r="A1147" t="str">
            <v>01</v>
          </cell>
          <cell r="B1147" t="str">
            <v>68080100</v>
          </cell>
          <cell r="C1147" t="str">
            <v>60010100</v>
          </cell>
          <cell r="D1147">
            <v>101602.06</v>
          </cell>
        </row>
        <row r="1148">
          <cell r="A1148" t="str">
            <v>01</v>
          </cell>
          <cell r="B1148" t="str">
            <v>68080100</v>
          </cell>
          <cell r="C1148" t="str">
            <v>60010000</v>
          </cell>
          <cell r="D1148">
            <v>738.46</v>
          </cell>
        </row>
        <row r="1149">
          <cell r="A1149" t="str">
            <v>01</v>
          </cell>
          <cell r="B1149" t="str">
            <v>68080100</v>
          </cell>
          <cell r="C1149" t="str">
            <v>79030000</v>
          </cell>
          <cell r="D1149">
            <v>9268.35</v>
          </cell>
        </row>
        <row r="1150">
          <cell r="A1150" t="str">
            <v>01</v>
          </cell>
          <cell r="B1150" t="str">
            <v>76050000</v>
          </cell>
          <cell r="C1150" t="str">
            <v>90030107</v>
          </cell>
          <cell r="D1150">
            <v>-16788.150000000001</v>
          </cell>
        </row>
        <row r="1151">
          <cell r="A1151" t="str">
            <v>01</v>
          </cell>
          <cell r="B1151" t="str">
            <v>19080000</v>
          </cell>
          <cell r="C1151" t="str">
            <v>68080200</v>
          </cell>
          <cell r="D1151">
            <v>738.46</v>
          </cell>
        </row>
        <row r="1152">
          <cell r="A1152" t="str">
            <v>01</v>
          </cell>
          <cell r="B1152" t="str">
            <v>19080000</v>
          </cell>
          <cell r="C1152" t="str">
            <v>68080000</v>
          </cell>
          <cell r="D1152">
            <v>64369.75</v>
          </cell>
        </row>
        <row r="1153">
          <cell r="A1153" t="str">
            <v>01</v>
          </cell>
          <cell r="B1153" t="str">
            <v>19070200</v>
          </cell>
          <cell r="C1153" t="str">
            <v>68080200</v>
          </cell>
          <cell r="D1153">
            <v>1628832.31</v>
          </cell>
        </row>
        <row r="1154">
          <cell r="A1154" t="str">
            <v>01</v>
          </cell>
          <cell r="B1154" t="str">
            <v>19070200</v>
          </cell>
          <cell r="C1154" t="str">
            <v>68080000</v>
          </cell>
          <cell r="D1154">
            <v>4905416.2300000004</v>
          </cell>
        </row>
        <row r="1155">
          <cell r="A1155" t="str">
            <v>01</v>
          </cell>
          <cell r="B1155" t="str">
            <v>08010000</v>
          </cell>
          <cell r="C1155" t="str">
            <v>08060000</v>
          </cell>
          <cell r="D1155">
            <v>4087932.08</v>
          </cell>
        </row>
        <row r="1156">
          <cell r="A1156" t="str">
            <v>01</v>
          </cell>
          <cell r="B1156" t="str">
            <v>08080000</v>
          </cell>
          <cell r="C1156" t="str">
            <v>08060000</v>
          </cell>
          <cell r="D1156">
            <v>249086.67</v>
          </cell>
        </row>
        <row r="1157">
          <cell r="A1157" t="str">
            <v>01</v>
          </cell>
          <cell r="B1157" t="str">
            <v>19050000</v>
          </cell>
          <cell r="C1157" t="str">
            <v>68080200</v>
          </cell>
          <cell r="D1157">
            <v>-3803003.06</v>
          </cell>
        </row>
        <row r="1158">
          <cell r="A1158" t="str">
            <v>01</v>
          </cell>
          <cell r="B1158" t="str">
            <v>19050000</v>
          </cell>
          <cell r="C1158" t="str">
            <v>68080000</v>
          </cell>
          <cell r="D1158">
            <v>3822567</v>
          </cell>
        </row>
        <row r="1159">
          <cell r="A1159" t="str">
            <v>01</v>
          </cell>
          <cell r="B1159" t="str">
            <v>19040100</v>
          </cell>
          <cell r="C1159" t="str">
            <v>68080200</v>
          </cell>
          <cell r="D1159">
            <v>4299290.83</v>
          </cell>
        </row>
        <row r="1160">
          <cell r="A1160" t="str">
            <v>01</v>
          </cell>
          <cell r="B1160" t="str">
            <v>19020000</v>
          </cell>
          <cell r="C1160" t="str">
            <v>68080000</v>
          </cell>
          <cell r="D1160">
            <v>9078469.5399999991</v>
          </cell>
        </row>
        <row r="1161">
          <cell r="A1161" t="str">
            <v>01</v>
          </cell>
          <cell r="B1161" t="str">
            <v>19010100</v>
          </cell>
          <cell r="C1161" t="str">
            <v>68080200</v>
          </cell>
          <cell r="D1161">
            <v>22223437.559999999</v>
          </cell>
        </row>
        <row r="1162">
          <cell r="A1162" t="str">
            <v>01</v>
          </cell>
          <cell r="B1162" t="str">
            <v>19010000</v>
          </cell>
          <cell r="C1162" t="str">
            <v>68080000</v>
          </cell>
          <cell r="D1162">
            <v>53109179.149999999</v>
          </cell>
        </row>
        <row r="1163">
          <cell r="A1163" t="str">
            <v>01</v>
          </cell>
          <cell r="B1163" t="str">
            <v>19010000</v>
          </cell>
          <cell r="C1163" t="str">
            <v>91020801</v>
          </cell>
          <cell r="D1163">
            <v>392.94</v>
          </cell>
        </row>
        <row r="1164">
          <cell r="A1164" t="str">
            <v>01</v>
          </cell>
          <cell r="B1164" t="str">
            <v>76050000</v>
          </cell>
          <cell r="C1164" t="str">
            <v>90030108</v>
          </cell>
          <cell r="D1164">
            <v>-276139.92</v>
          </cell>
        </row>
        <row r="1165">
          <cell r="A1165" t="str">
            <v>01</v>
          </cell>
          <cell r="B1165" t="str">
            <v>76050000</v>
          </cell>
          <cell r="C1165" t="str">
            <v>90031400</v>
          </cell>
          <cell r="D1165">
            <v>-525.54999999999995</v>
          </cell>
        </row>
        <row r="1166">
          <cell r="A1166" t="str">
            <v>01</v>
          </cell>
          <cell r="B1166" t="str">
            <v>62010100</v>
          </cell>
          <cell r="C1166" t="str">
            <v>50000000</v>
          </cell>
          <cell r="D1166">
            <v>110.38</v>
          </cell>
        </row>
        <row r="1167">
          <cell r="A1167" t="str">
            <v>01</v>
          </cell>
          <cell r="B1167" t="str">
            <v>62010100</v>
          </cell>
          <cell r="C1167" t="str">
            <v>51030100</v>
          </cell>
          <cell r="D1167">
            <v>364665727.44999999</v>
          </cell>
        </row>
        <row r="1168">
          <cell r="A1168" t="str">
            <v>01</v>
          </cell>
          <cell r="B1168" t="str">
            <v>62010100</v>
          </cell>
          <cell r="C1168" t="str">
            <v>51040000</v>
          </cell>
          <cell r="D1168">
            <v>140610892.55000001</v>
          </cell>
        </row>
        <row r="1169">
          <cell r="A1169" t="str">
            <v>01</v>
          </cell>
          <cell r="B1169" t="str">
            <v>62010100</v>
          </cell>
          <cell r="C1169" t="str">
            <v>51090000</v>
          </cell>
          <cell r="D1169">
            <v>64872800</v>
          </cell>
        </row>
        <row r="1170">
          <cell r="A1170" t="str">
            <v>01</v>
          </cell>
          <cell r="B1170" t="str">
            <v>62010100</v>
          </cell>
          <cell r="C1170" t="str">
            <v>60010000</v>
          </cell>
          <cell r="D1170">
            <v>373947.57</v>
          </cell>
        </row>
        <row r="1171">
          <cell r="A1171" t="str">
            <v>01</v>
          </cell>
          <cell r="B1171" t="str">
            <v>62010100</v>
          </cell>
          <cell r="C1171" t="str">
            <v>60010300</v>
          </cell>
          <cell r="D1171">
            <v>16638819.51</v>
          </cell>
        </row>
        <row r="1172">
          <cell r="A1172" t="str">
            <v>01</v>
          </cell>
          <cell r="B1172" t="str">
            <v>62010100</v>
          </cell>
          <cell r="C1172" t="str">
            <v>62030000</v>
          </cell>
          <cell r="D1172">
            <v>39117709.950000003</v>
          </cell>
        </row>
        <row r="1173">
          <cell r="A1173" t="str">
            <v>01</v>
          </cell>
          <cell r="B1173" t="str">
            <v>62010100</v>
          </cell>
          <cell r="C1173" t="str">
            <v>62030100</v>
          </cell>
          <cell r="D1173">
            <v>98962553.519999996</v>
          </cell>
        </row>
        <row r="1174">
          <cell r="A1174" t="str">
            <v>01</v>
          </cell>
          <cell r="B1174" t="str">
            <v>62010100</v>
          </cell>
          <cell r="C1174" t="str">
            <v>62050200</v>
          </cell>
          <cell r="D1174">
            <v>18449555.949999999</v>
          </cell>
        </row>
        <row r="1175">
          <cell r="A1175" t="str">
            <v>01</v>
          </cell>
          <cell r="B1175" t="str">
            <v>62010100</v>
          </cell>
          <cell r="C1175" t="str">
            <v>62050500</v>
          </cell>
          <cell r="D1175">
            <v>44197575.259999998</v>
          </cell>
        </row>
        <row r="1176">
          <cell r="A1176" t="str">
            <v>01</v>
          </cell>
          <cell r="B1176" t="str">
            <v>62010100</v>
          </cell>
          <cell r="C1176" t="str">
            <v>76000000</v>
          </cell>
          <cell r="D1176">
            <v>91923.9</v>
          </cell>
        </row>
        <row r="1177">
          <cell r="A1177" t="str">
            <v>01</v>
          </cell>
          <cell r="B1177" t="str">
            <v>62010200</v>
          </cell>
          <cell r="C1177" t="str">
            <v>62030400</v>
          </cell>
          <cell r="D1177">
            <v>9443445.6799999997</v>
          </cell>
        </row>
        <row r="1178">
          <cell r="A1178" t="str">
            <v>01</v>
          </cell>
          <cell r="B1178" t="str">
            <v>62010200</v>
          </cell>
          <cell r="C1178" t="str">
            <v>62030500</v>
          </cell>
          <cell r="D1178">
            <v>2053368.71</v>
          </cell>
        </row>
        <row r="1179">
          <cell r="A1179" t="str">
            <v>01</v>
          </cell>
          <cell r="B1179" t="str">
            <v>62010300</v>
          </cell>
          <cell r="C1179" t="str">
            <v>62030000</v>
          </cell>
          <cell r="D1179">
            <v>2383026.19</v>
          </cell>
        </row>
        <row r="1180">
          <cell r="A1180" t="str">
            <v>01</v>
          </cell>
          <cell r="B1180" t="str">
            <v>62010400</v>
          </cell>
          <cell r="C1180" t="str">
            <v>62030200</v>
          </cell>
          <cell r="D1180">
            <v>5893263.5</v>
          </cell>
        </row>
        <row r="1181">
          <cell r="A1181" t="str">
            <v>01</v>
          </cell>
          <cell r="B1181" t="str">
            <v>62010400</v>
          </cell>
          <cell r="C1181" t="str">
            <v>62030300</v>
          </cell>
          <cell r="D1181">
            <v>500138.4</v>
          </cell>
        </row>
        <row r="1182">
          <cell r="A1182" t="str">
            <v>01</v>
          </cell>
          <cell r="B1182" t="str">
            <v>62010500</v>
          </cell>
          <cell r="C1182" t="str">
            <v>50000000</v>
          </cell>
          <cell r="D1182">
            <v>4321.71</v>
          </cell>
        </row>
        <row r="1183">
          <cell r="A1183" t="str">
            <v>01</v>
          </cell>
          <cell r="B1183" t="str">
            <v>62010500</v>
          </cell>
          <cell r="C1183" t="str">
            <v>51040000</v>
          </cell>
          <cell r="D1183">
            <v>10233715.01</v>
          </cell>
        </row>
        <row r="1184">
          <cell r="A1184" t="str">
            <v>01</v>
          </cell>
          <cell r="B1184" t="str">
            <v>62010500</v>
          </cell>
          <cell r="C1184" t="str">
            <v>60010000</v>
          </cell>
          <cell r="D1184">
            <v>79173.990000000005</v>
          </cell>
        </row>
        <row r="1185">
          <cell r="A1185" t="str">
            <v>01</v>
          </cell>
          <cell r="B1185" t="str">
            <v>62010500</v>
          </cell>
          <cell r="C1185" t="str">
            <v>60010300</v>
          </cell>
          <cell r="D1185">
            <v>1009046.86</v>
          </cell>
        </row>
        <row r="1186">
          <cell r="A1186" t="str">
            <v>01</v>
          </cell>
          <cell r="B1186" t="str">
            <v>62010500</v>
          </cell>
          <cell r="C1186" t="str">
            <v>62030000</v>
          </cell>
          <cell r="D1186">
            <v>3424070.84</v>
          </cell>
        </row>
        <row r="1187">
          <cell r="A1187" t="str">
            <v>01</v>
          </cell>
          <cell r="B1187" t="str">
            <v>62010500</v>
          </cell>
          <cell r="C1187" t="str">
            <v>62030100</v>
          </cell>
          <cell r="D1187">
            <v>10069293.210000001</v>
          </cell>
        </row>
        <row r="1188">
          <cell r="A1188" t="str">
            <v>01</v>
          </cell>
          <cell r="B1188" t="str">
            <v>62010500</v>
          </cell>
          <cell r="C1188" t="str">
            <v>62050200</v>
          </cell>
          <cell r="D1188">
            <v>1086194.67</v>
          </cell>
        </row>
        <row r="1189">
          <cell r="A1189" t="str">
            <v>01</v>
          </cell>
          <cell r="B1189" t="str">
            <v>62010500</v>
          </cell>
          <cell r="C1189" t="str">
            <v>62050500</v>
          </cell>
          <cell r="D1189">
            <v>7543433.29</v>
          </cell>
        </row>
        <row r="1190">
          <cell r="A1190" t="str">
            <v>01</v>
          </cell>
          <cell r="B1190" t="str">
            <v>62010500</v>
          </cell>
          <cell r="C1190" t="str">
            <v>76000000</v>
          </cell>
          <cell r="D1190">
            <v>21680.32</v>
          </cell>
        </row>
        <row r="1191">
          <cell r="A1191" t="str">
            <v>01</v>
          </cell>
          <cell r="B1191" t="str">
            <v>62010500</v>
          </cell>
          <cell r="C1191" t="str">
            <v>91020801</v>
          </cell>
          <cell r="D1191">
            <v>29264.6</v>
          </cell>
        </row>
        <row r="1192">
          <cell r="A1192" t="str">
            <v>01</v>
          </cell>
          <cell r="B1192" t="str">
            <v>62010600</v>
          </cell>
          <cell r="C1192" t="str">
            <v>62030400</v>
          </cell>
          <cell r="D1192">
            <v>1880999.11</v>
          </cell>
        </row>
        <row r="1193">
          <cell r="A1193" t="str">
            <v>01</v>
          </cell>
          <cell r="B1193" t="str">
            <v>62010600</v>
          </cell>
          <cell r="C1193" t="str">
            <v>62030500</v>
          </cell>
          <cell r="D1193">
            <v>2358627.3199999998</v>
          </cell>
        </row>
        <row r="1194">
          <cell r="A1194" t="str">
            <v>01</v>
          </cell>
          <cell r="B1194" t="str">
            <v>62010700</v>
          </cell>
          <cell r="C1194" t="str">
            <v>62030000</v>
          </cell>
          <cell r="D1194">
            <v>123928.32000000001</v>
          </cell>
        </row>
        <row r="1195">
          <cell r="A1195" t="str">
            <v>01</v>
          </cell>
          <cell r="B1195" t="str">
            <v>62010800</v>
          </cell>
          <cell r="C1195" t="str">
            <v>62030200</v>
          </cell>
          <cell r="D1195">
            <v>1796.55</v>
          </cell>
        </row>
        <row r="1196">
          <cell r="A1196" t="str">
            <v>01</v>
          </cell>
          <cell r="B1196" t="str">
            <v>62010800</v>
          </cell>
          <cell r="C1196" t="str">
            <v>62030300</v>
          </cell>
          <cell r="D1196">
            <v>2823349.15</v>
          </cell>
        </row>
        <row r="1197">
          <cell r="A1197" t="str">
            <v>01</v>
          </cell>
          <cell r="B1197" t="str">
            <v>62010900</v>
          </cell>
          <cell r="C1197" t="str">
            <v>51040000</v>
          </cell>
          <cell r="D1197">
            <v>2921535.53</v>
          </cell>
        </row>
        <row r="1198">
          <cell r="A1198" t="str">
            <v>01</v>
          </cell>
          <cell r="B1198" t="str">
            <v>62010900</v>
          </cell>
          <cell r="C1198" t="str">
            <v>60010000</v>
          </cell>
          <cell r="D1198">
            <v>393180.7</v>
          </cell>
        </row>
        <row r="1199">
          <cell r="A1199" t="str">
            <v>01</v>
          </cell>
          <cell r="B1199" t="str">
            <v>62010900</v>
          </cell>
          <cell r="C1199" t="str">
            <v>60010300</v>
          </cell>
          <cell r="D1199">
            <v>1792642.64</v>
          </cell>
        </row>
        <row r="1200">
          <cell r="A1200" t="str">
            <v>01</v>
          </cell>
          <cell r="B1200" t="str">
            <v>62010900</v>
          </cell>
          <cell r="C1200" t="str">
            <v>62030100</v>
          </cell>
          <cell r="D1200">
            <v>64589.47</v>
          </cell>
        </row>
        <row r="1201">
          <cell r="A1201" t="str">
            <v>01</v>
          </cell>
          <cell r="B1201" t="str">
            <v>62011100</v>
          </cell>
          <cell r="C1201" t="str">
            <v>51040000</v>
          </cell>
          <cell r="D1201">
            <v>600000</v>
          </cell>
        </row>
        <row r="1202">
          <cell r="A1202" t="str">
            <v>01</v>
          </cell>
          <cell r="B1202" t="str">
            <v>62011100</v>
          </cell>
          <cell r="C1202" t="str">
            <v>76000000</v>
          </cell>
          <cell r="D1202">
            <v>339804.42</v>
          </cell>
        </row>
        <row r="1203">
          <cell r="A1203" t="str">
            <v>01</v>
          </cell>
          <cell r="B1203" t="str">
            <v>62011200</v>
          </cell>
          <cell r="C1203" t="str">
            <v>50000000</v>
          </cell>
          <cell r="D1203">
            <v>30.38</v>
          </cell>
        </row>
        <row r="1204">
          <cell r="A1204" t="str">
            <v>01</v>
          </cell>
          <cell r="B1204" t="str">
            <v>62011200</v>
          </cell>
          <cell r="C1204" t="str">
            <v>51030100</v>
          </cell>
          <cell r="D1204">
            <v>924937.51</v>
          </cell>
        </row>
        <row r="1205">
          <cell r="A1205" t="str">
            <v>01</v>
          </cell>
          <cell r="B1205" t="str">
            <v>62011200</v>
          </cell>
          <cell r="C1205" t="str">
            <v>51040000</v>
          </cell>
          <cell r="D1205">
            <v>191968.67</v>
          </cell>
        </row>
        <row r="1206">
          <cell r="A1206" t="str">
            <v>01</v>
          </cell>
          <cell r="B1206" t="str">
            <v>62011200</v>
          </cell>
          <cell r="C1206" t="str">
            <v>60010000</v>
          </cell>
          <cell r="D1206">
            <v>12325.05</v>
          </cell>
        </row>
        <row r="1207">
          <cell r="A1207" t="str">
            <v>01</v>
          </cell>
          <cell r="B1207" t="str">
            <v>62011200</v>
          </cell>
          <cell r="C1207" t="str">
            <v>60010300</v>
          </cell>
          <cell r="D1207">
            <v>21606</v>
          </cell>
        </row>
        <row r="1208">
          <cell r="A1208" t="str">
            <v>01</v>
          </cell>
          <cell r="B1208" t="str">
            <v>62011200</v>
          </cell>
          <cell r="C1208" t="str">
            <v>62030100</v>
          </cell>
          <cell r="D1208">
            <v>25197.88</v>
          </cell>
        </row>
        <row r="1209">
          <cell r="A1209" t="str">
            <v>01</v>
          </cell>
          <cell r="B1209" t="str">
            <v>62011200</v>
          </cell>
          <cell r="C1209" t="str">
            <v>76000000</v>
          </cell>
          <cell r="D1209">
            <v>194310.18</v>
          </cell>
        </row>
        <row r="1210">
          <cell r="A1210" t="str">
            <v>01</v>
          </cell>
          <cell r="B1210" t="str">
            <v>62011200</v>
          </cell>
          <cell r="C1210" t="str">
            <v>91020801</v>
          </cell>
          <cell r="D1210">
            <v>61311.46</v>
          </cell>
        </row>
        <row r="1211">
          <cell r="A1211" t="str">
            <v>01</v>
          </cell>
          <cell r="B1211" t="str">
            <v>62011300</v>
          </cell>
          <cell r="C1211" t="str">
            <v>50000000</v>
          </cell>
          <cell r="D1211">
            <v>1565.3</v>
          </cell>
        </row>
        <row r="1212">
          <cell r="A1212" t="str">
            <v>01</v>
          </cell>
          <cell r="B1212" t="str">
            <v>62011300</v>
          </cell>
          <cell r="C1212" t="str">
            <v>51040000</v>
          </cell>
          <cell r="D1212">
            <v>1062346.5900000001</v>
          </cell>
        </row>
        <row r="1213">
          <cell r="A1213" t="str">
            <v>01</v>
          </cell>
          <cell r="B1213" t="str">
            <v>62011300</v>
          </cell>
          <cell r="C1213" t="str">
            <v>91020801</v>
          </cell>
          <cell r="D1213">
            <v>10295.5</v>
          </cell>
        </row>
        <row r="1214">
          <cell r="A1214" t="str">
            <v>01</v>
          </cell>
          <cell r="B1214" t="str">
            <v>62011400</v>
          </cell>
          <cell r="C1214" t="str">
            <v>60010300</v>
          </cell>
          <cell r="D1214">
            <v>220011.48</v>
          </cell>
        </row>
        <row r="1215">
          <cell r="A1215" t="str">
            <v>01</v>
          </cell>
          <cell r="B1215" t="str">
            <v>62011400</v>
          </cell>
          <cell r="C1215" t="str">
            <v>62030000</v>
          </cell>
          <cell r="D1215">
            <v>2846.16</v>
          </cell>
        </row>
        <row r="1216">
          <cell r="A1216" t="str">
            <v>01</v>
          </cell>
          <cell r="B1216" t="str">
            <v>62011400</v>
          </cell>
          <cell r="C1216" t="str">
            <v>62030100</v>
          </cell>
          <cell r="D1216">
            <v>206804.44</v>
          </cell>
        </row>
        <row r="1217">
          <cell r="A1217" t="str">
            <v>01</v>
          </cell>
          <cell r="B1217" t="str">
            <v>62011500</v>
          </cell>
          <cell r="C1217" t="str">
            <v>62030200</v>
          </cell>
          <cell r="D1217">
            <v>18321.93</v>
          </cell>
        </row>
        <row r="1218">
          <cell r="A1218" t="str">
            <v>01</v>
          </cell>
          <cell r="B1218" t="str">
            <v>62011500</v>
          </cell>
          <cell r="C1218" t="str">
            <v>62030300</v>
          </cell>
          <cell r="D1218">
            <v>14994.39</v>
          </cell>
        </row>
        <row r="1219">
          <cell r="A1219" t="str">
            <v>01</v>
          </cell>
          <cell r="B1219" t="str">
            <v>62011500</v>
          </cell>
          <cell r="C1219" t="str">
            <v>62030400</v>
          </cell>
          <cell r="D1219">
            <v>81782.8</v>
          </cell>
        </row>
        <row r="1220">
          <cell r="A1220" t="str">
            <v>01</v>
          </cell>
          <cell r="B1220" t="str">
            <v>62011500</v>
          </cell>
          <cell r="C1220" t="str">
            <v>62030500</v>
          </cell>
          <cell r="D1220">
            <v>10569.86</v>
          </cell>
        </row>
        <row r="1221">
          <cell r="A1221" t="str">
            <v>01</v>
          </cell>
          <cell r="B1221" t="str">
            <v>62020100</v>
          </cell>
          <cell r="C1221" t="str">
            <v>51030100</v>
          </cell>
          <cell r="D1221">
            <v>602135.04000000004</v>
          </cell>
        </row>
        <row r="1222">
          <cell r="A1222" t="str">
            <v>01</v>
          </cell>
          <cell r="B1222" t="str">
            <v>62020100</v>
          </cell>
          <cell r="C1222" t="str">
            <v>51040000</v>
          </cell>
          <cell r="D1222">
            <v>475223.85</v>
          </cell>
        </row>
        <row r="1223">
          <cell r="A1223" t="str">
            <v>01</v>
          </cell>
          <cell r="B1223" t="str">
            <v>62020100</v>
          </cell>
          <cell r="C1223" t="str">
            <v>60010300</v>
          </cell>
          <cell r="D1223">
            <v>50222.559999999998</v>
          </cell>
        </row>
        <row r="1224">
          <cell r="A1224" t="str">
            <v>01</v>
          </cell>
          <cell r="B1224" t="str">
            <v>62020100</v>
          </cell>
          <cell r="C1224" t="str">
            <v>62030000</v>
          </cell>
          <cell r="D1224">
            <v>1021396.83</v>
          </cell>
        </row>
        <row r="1225">
          <cell r="A1225" t="str">
            <v>01</v>
          </cell>
          <cell r="B1225" t="str">
            <v>62020100</v>
          </cell>
          <cell r="C1225" t="str">
            <v>62030100</v>
          </cell>
          <cell r="D1225">
            <v>880507.9</v>
          </cell>
        </row>
        <row r="1226">
          <cell r="A1226" t="str">
            <v>01</v>
          </cell>
          <cell r="B1226" t="str">
            <v>62020100</v>
          </cell>
          <cell r="C1226" t="str">
            <v>62050200</v>
          </cell>
          <cell r="D1226">
            <v>100795.31</v>
          </cell>
        </row>
        <row r="1227">
          <cell r="A1227" t="str">
            <v>01</v>
          </cell>
          <cell r="B1227" t="str">
            <v>62020100</v>
          </cell>
          <cell r="C1227" t="str">
            <v>62050500</v>
          </cell>
          <cell r="D1227">
            <v>272686.86</v>
          </cell>
        </row>
        <row r="1228">
          <cell r="A1228" t="str">
            <v>01</v>
          </cell>
          <cell r="B1228" t="str">
            <v>62020200</v>
          </cell>
          <cell r="C1228" t="str">
            <v>62030200</v>
          </cell>
          <cell r="D1228">
            <v>43930.5</v>
          </cell>
        </row>
        <row r="1229">
          <cell r="A1229" t="str">
            <v>01</v>
          </cell>
          <cell r="B1229" t="str">
            <v>62020200</v>
          </cell>
          <cell r="C1229" t="str">
            <v>62030300</v>
          </cell>
          <cell r="D1229">
            <v>45234.5</v>
          </cell>
        </row>
        <row r="1230">
          <cell r="A1230" t="str">
            <v>01</v>
          </cell>
          <cell r="B1230" t="str">
            <v>62020200</v>
          </cell>
          <cell r="C1230" t="str">
            <v>62030400</v>
          </cell>
          <cell r="D1230">
            <v>171917.2</v>
          </cell>
        </row>
        <row r="1231">
          <cell r="A1231" t="str">
            <v>01</v>
          </cell>
          <cell r="B1231" t="str">
            <v>62020200</v>
          </cell>
          <cell r="C1231" t="str">
            <v>62030500</v>
          </cell>
          <cell r="D1231">
            <v>38736.5</v>
          </cell>
        </row>
        <row r="1232">
          <cell r="A1232" t="str">
            <v>01</v>
          </cell>
          <cell r="B1232" t="str">
            <v>62020300</v>
          </cell>
          <cell r="C1232" t="str">
            <v>60010300</v>
          </cell>
          <cell r="D1232">
            <v>210596.04</v>
          </cell>
        </row>
        <row r="1233">
          <cell r="A1233" t="str">
            <v>01</v>
          </cell>
          <cell r="B1233" t="str">
            <v>62040100</v>
          </cell>
          <cell r="C1233" t="str">
            <v>50000000</v>
          </cell>
          <cell r="D1233">
            <v>15000.04</v>
          </cell>
        </row>
        <row r="1234">
          <cell r="A1234" t="str">
            <v>01</v>
          </cell>
          <cell r="B1234" t="str">
            <v>62040100</v>
          </cell>
          <cell r="C1234" t="str">
            <v>76000000</v>
          </cell>
          <cell r="D1234">
            <v>180000</v>
          </cell>
        </row>
        <row r="1235">
          <cell r="A1235" t="str">
            <v>01</v>
          </cell>
          <cell r="B1235" t="str">
            <v>62040400</v>
          </cell>
          <cell r="C1235" t="str">
            <v>50000000</v>
          </cell>
          <cell r="D1235">
            <v>17438.41</v>
          </cell>
        </row>
        <row r="1236">
          <cell r="A1236" t="str">
            <v>01</v>
          </cell>
          <cell r="B1236" t="str">
            <v>62040400</v>
          </cell>
          <cell r="C1236" t="str">
            <v>51040000</v>
          </cell>
          <cell r="D1236">
            <v>38154</v>
          </cell>
        </row>
        <row r="1237">
          <cell r="A1237" t="str">
            <v>01</v>
          </cell>
          <cell r="B1237" t="str">
            <v>62040400</v>
          </cell>
          <cell r="C1237" t="str">
            <v>62030000</v>
          </cell>
          <cell r="D1237">
            <v>3048892.87</v>
          </cell>
        </row>
        <row r="1238">
          <cell r="A1238" t="str">
            <v>01</v>
          </cell>
          <cell r="B1238" t="str">
            <v>62040400</v>
          </cell>
          <cell r="C1238" t="str">
            <v>62030100</v>
          </cell>
          <cell r="D1238">
            <v>8651266.4800000004</v>
          </cell>
        </row>
        <row r="1239">
          <cell r="A1239" t="str">
            <v>01</v>
          </cell>
          <cell r="B1239" t="str">
            <v>62040400</v>
          </cell>
          <cell r="C1239" t="str">
            <v>91020801</v>
          </cell>
          <cell r="D1239">
            <v>765853.99</v>
          </cell>
        </row>
        <row r="1240">
          <cell r="A1240" t="str">
            <v>01</v>
          </cell>
          <cell r="B1240" t="str">
            <v>62040900</v>
          </cell>
          <cell r="C1240" t="str">
            <v>51030000</v>
          </cell>
          <cell r="D1240">
            <v>222203.89</v>
          </cell>
        </row>
        <row r="1241">
          <cell r="A1241" t="str">
            <v>01</v>
          </cell>
          <cell r="B1241" t="str">
            <v>62040900</v>
          </cell>
          <cell r="C1241" t="str">
            <v>51090000</v>
          </cell>
          <cell r="D1241">
            <v>830752.83</v>
          </cell>
        </row>
        <row r="1242">
          <cell r="A1242" t="str">
            <v>01</v>
          </cell>
          <cell r="B1242" t="str">
            <v>62040900</v>
          </cell>
          <cell r="C1242" t="str">
            <v>76000000</v>
          </cell>
          <cell r="D1242">
            <v>3127.05</v>
          </cell>
        </row>
        <row r="1243">
          <cell r="A1243" t="str">
            <v>01</v>
          </cell>
          <cell r="B1243" t="str">
            <v>08000000</v>
          </cell>
          <cell r="C1243" t="str">
            <v>25010000</v>
          </cell>
          <cell r="D1243">
            <v>180026.79</v>
          </cell>
        </row>
        <row r="1244">
          <cell r="A1244" t="str">
            <v>01</v>
          </cell>
          <cell r="B1244" t="str">
            <v>07010000</v>
          </cell>
          <cell r="C1244" t="str">
            <v>08060000</v>
          </cell>
          <cell r="D1244">
            <v>1818125</v>
          </cell>
        </row>
        <row r="1245">
          <cell r="A1245" t="str">
            <v>01</v>
          </cell>
          <cell r="B1245" t="str">
            <v>94000000</v>
          </cell>
          <cell r="C1245" t="str">
            <v>91020800</v>
          </cell>
          <cell r="D1245">
            <v>2001444</v>
          </cell>
        </row>
        <row r="1246">
          <cell r="A1246" t="str">
            <v>01</v>
          </cell>
          <cell r="B1246" t="str">
            <v>60020000</v>
          </cell>
          <cell r="C1246" t="str">
            <v>07010000</v>
          </cell>
          <cell r="D1246">
            <v>-8000000</v>
          </cell>
        </row>
        <row r="1247">
          <cell r="A1247" t="str">
            <v>01</v>
          </cell>
          <cell r="B1247" t="str">
            <v>60020000</v>
          </cell>
          <cell r="C1247" t="str">
            <v>15010000</v>
          </cell>
          <cell r="D1247">
            <v>2087287.99</v>
          </cell>
        </row>
        <row r="1248">
          <cell r="A1248" t="str">
            <v>01</v>
          </cell>
          <cell r="B1248" t="str">
            <v>60020000</v>
          </cell>
          <cell r="C1248" t="str">
            <v>15020000</v>
          </cell>
          <cell r="D1248">
            <v>22433106.800000001</v>
          </cell>
        </row>
        <row r="1249">
          <cell r="A1249" t="str">
            <v>01</v>
          </cell>
          <cell r="B1249" t="str">
            <v>60020000</v>
          </cell>
          <cell r="C1249" t="str">
            <v>15030000</v>
          </cell>
          <cell r="D1249">
            <v>120524</v>
          </cell>
        </row>
        <row r="1250">
          <cell r="A1250" t="str">
            <v>01</v>
          </cell>
          <cell r="B1250" t="str">
            <v>60020000</v>
          </cell>
          <cell r="C1250" t="str">
            <v>15040000</v>
          </cell>
          <cell r="D1250">
            <v>169935.94</v>
          </cell>
        </row>
        <row r="1251">
          <cell r="A1251" t="str">
            <v>01</v>
          </cell>
          <cell r="B1251" t="str">
            <v>60020000</v>
          </cell>
          <cell r="C1251" t="str">
            <v>15050000</v>
          </cell>
          <cell r="D1251">
            <v>26169.99</v>
          </cell>
        </row>
        <row r="1252">
          <cell r="A1252" t="str">
            <v>01</v>
          </cell>
          <cell r="B1252" t="str">
            <v>60020000</v>
          </cell>
          <cell r="C1252" t="str">
            <v>15060000</v>
          </cell>
          <cell r="D1252">
            <v>495458.86</v>
          </cell>
        </row>
        <row r="1253">
          <cell r="A1253" t="str">
            <v>01</v>
          </cell>
          <cell r="B1253" t="str">
            <v>60020000</v>
          </cell>
          <cell r="C1253" t="str">
            <v>15090000</v>
          </cell>
          <cell r="D1253">
            <v>5897.54</v>
          </cell>
        </row>
        <row r="1254">
          <cell r="A1254" t="str">
            <v>01</v>
          </cell>
          <cell r="B1254" t="str">
            <v>60020000</v>
          </cell>
          <cell r="C1254" t="str">
            <v>15160000</v>
          </cell>
          <cell r="D1254">
            <v>25945</v>
          </cell>
        </row>
        <row r="1255">
          <cell r="A1255" t="str">
            <v>01</v>
          </cell>
          <cell r="B1255" t="str">
            <v>60020000</v>
          </cell>
          <cell r="C1255" t="str">
            <v>15180000</v>
          </cell>
          <cell r="D1255">
            <v>769002.79</v>
          </cell>
        </row>
        <row r="1256">
          <cell r="A1256" t="str">
            <v>01</v>
          </cell>
          <cell r="B1256" t="str">
            <v>60020000</v>
          </cell>
          <cell r="C1256" t="str">
            <v>76020200</v>
          </cell>
          <cell r="D1256">
            <v>-114171.42</v>
          </cell>
        </row>
        <row r="1257">
          <cell r="A1257" t="str">
            <v>01</v>
          </cell>
          <cell r="B1257" t="str">
            <v>60040000</v>
          </cell>
          <cell r="C1257" t="str">
            <v>44000100</v>
          </cell>
          <cell r="D1257">
            <v>506.09</v>
          </cell>
        </row>
        <row r="1258">
          <cell r="A1258" t="str">
            <v>01</v>
          </cell>
          <cell r="B1258" t="str">
            <v>60040000</v>
          </cell>
          <cell r="C1258" t="str">
            <v>44000200</v>
          </cell>
          <cell r="D1258">
            <v>5961.33</v>
          </cell>
        </row>
        <row r="1259">
          <cell r="A1259" t="str">
            <v>01</v>
          </cell>
          <cell r="B1259" t="str">
            <v>60040000</v>
          </cell>
          <cell r="C1259" t="str">
            <v>51000000</v>
          </cell>
          <cell r="D1259">
            <v>258864</v>
          </cell>
        </row>
        <row r="1260">
          <cell r="A1260" t="str">
            <v>01</v>
          </cell>
          <cell r="B1260" t="str">
            <v>60040000</v>
          </cell>
          <cell r="C1260" t="str">
            <v>51030100</v>
          </cell>
          <cell r="D1260">
            <v>0.8</v>
          </cell>
        </row>
        <row r="1261">
          <cell r="A1261" t="str">
            <v>01</v>
          </cell>
          <cell r="B1261" t="str">
            <v>60040000</v>
          </cell>
          <cell r="C1261" t="str">
            <v>51040000</v>
          </cell>
          <cell r="D1261">
            <v>288.39999999999998</v>
          </cell>
        </row>
        <row r="1262">
          <cell r="A1262" t="str">
            <v>01</v>
          </cell>
          <cell r="B1262" t="str">
            <v>60040000</v>
          </cell>
          <cell r="C1262" t="str">
            <v>58030100</v>
          </cell>
          <cell r="D1262">
            <v>83000000</v>
          </cell>
        </row>
        <row r="1263">
          <cell r="A1263" t="str">
            <v>01</v>
          </cell>
          <cell r="B1263" t="str">
            <v>60040000</v>
          </cell>
          <cell r="C1263" t="str">
            <v>60010000</v>
          </cell>
          <cell r="D1263">
            <v>85328345.980000004</v>
          </cell>
        </row>
        <row r="1264">
          <cell r="A1264" t="str">
            <v>01</v>
          </cell>
          <cell r="B1264" t="str">
            <v>60040000</v>
          </cell>
          <cell r="C1264" t="str">
            <v>60040000</v>
          </cell>
          <cell r="D1264">
            <v>183109.93</v>
          </cell>
        </row>
        <row r="1265">
          <cell r="A1265" t="str">
            <v>01</v>
          </cell>
          <cell r="B1265" t="str">
            <v>60040000</v>
          </cell>
          <cell r="C1265" t="str">
            <v>76000000</v>
          </cell>
          <cell r="D1265">
            <v>2510.54</v>
          </cell>
        </row>
        <row r="1266">
          <cell r="A1266" t="str">
            <v>01</v>
          </cell>
          <cell r="B1266" t="str">
            <v>60040000</v>
          </cell>
          <cell r="C1266" t="str">
            <v>97030000</v>
          </cell>
          <cell r="D1266">
            <v>749.43</v>
          </cell>
        </row>
        <row r="1267">
          <cell r="A1267" t="str">
            <v>01</v>
          </cell>
          <cell r="B1267" t="str">
            <v>90010100</v>
          </cell>
          <cell r="C1267" t="str">
            <v>62010100</v>
          </cell>
          <cell r="D1267">
            <v>612694424.74000001</v>
          </cell>
        </row>
        <row r="1268">
          <cell r="A1268" t="str">
            <v>01</v>
          </cell>
          <cell r="B1268" t="str">
            <v>90010107</v>
          </cell>
          <cell r="C1268" t="str">
            <v>62010100</v>
          </cell>
          <cell r="D1268">
            <v>200132215.38</v>
          </cell>
        </row>
        <row r="1269">
          <cell r="A1269" t="str">
            <v>01</v>
          </cell>
          <cell r="B1269" t="str">
            <v>90010108</v>
          </cell>
          <cell r="C1269" t="str">
            <v>62010100</v>
          </cell>
          <cell r="D1269">
            <v>18431505.98</v>
          </cell>
        </row>
        <row r="1270">
          <cell r="A1270" t="str">
            <v>01</v>
          </cell>
          <cell r="B1270" t="str">
            <v>90010200</v>
          </cell>
          <cell r="C1270" t="str">
            <v>62010200</v>
          </cell>
          <cell r="D1270">
            <v>11496814.390000001</v>
          </cell>
        </row>
        <row r="1271">
          <cell r="A1271" t="str">
            <v>01</v>
          </cell>
          <cell r="B1271" t="str">
            <v>90010300</v>
          </cell>
          <cell r="C1271" t="str">
            <v>62010300</v>
          </cell>
          <cell r="D1271">
            <v>2383026.19</v>
          </cell>
        </row>
        <row r="1272">
          <cell r="A1272" t="str">
            <v>01</v>
          </cell>
          <cell r="B1272" t="str">
            <v>90010400</v>
          </cell>
          <cell r="C1272" t="str">
            <v>62010400</v>
          </cell>
          <cell r="D1272">
            <v>8199661.0999999996</v>
          </cell>
        </row>
        <row r="1273">
          <cell r="A1273" t="str">
            <v>01</v>
          </cell>
          <cell r="B1273" t="str">
            <v>90010500</v>
          </cell>
          <cell r="C1273" t="str">
            <v>62011400</v>
          </cell>
          <cell r="D1273">
            <v>436936.3</v>
          </cell>
        </row>
        <row r="1274">
          <cell r="A1274" t="str">
            <v>01</v>
          </cell>
          <cell r="B1274" t="str">
            <v>90010700</v>
          </cell>
          <cell r="C1274" t="str">
            <v>62010700</v>
          </cell>
          <cell r="D1274">
            <v>1897.44</v>
          </cell>
        </row>
        <row r="1275">
          <cell r="A1275" t="str">
            <v>01</v>
          </cell>
          <cell r="B1275" t="str">
            <v>90010900</v>
          </cell>
          <cell r="C1275" t="str">
            <v>62010900</v>
          </cell>
          <cell r="D1275">
            <v>8787096.9700000007</v>
          </cell>
        </row>
        <row r="1276">
          <cell r="A1276" t="str">
            <v>01</v>
          </cell>
          <cell r="B1276" t="str">
            <v>90010901</v>
          </cell>
          <cell r="C1276" t="str">
            <v>62010900</v>
          </cell>
          <cell r="D1276">
            <v>2688307.29</v>
          </cell>
        </row>
        <row r="1277">
          <cell r="A1277" t="str">
            <v>01</v>
          </cell>
          <cell r="B1277" t="str">
            <v>90010902</v>
          </cell>
          <cell r="C1277" t="str">
            <v>62010900</v>
          </cell>
          <cell r="D1277">
            <v>420905</v>
          </cell>
        </row>
        <row r="1278">
          <cell r="A1278" t="str">
            <v>01</v>
          </cell>
          <cell r="B1278" t="str">
            <v>90011200</v>
          </cell>
          <cell r="C1278" t="str">
            <v>62011200</v>
          </cell>
          <cell r="D1278">
            <v>202872.01</v>
          </cell>
        </row>
        <row r="1279">
          <cell r="A1279" t="str">
            <v>01</v>
          </cell>
          <cell r="B1279" t="str">
            <v>90011300</v>
          </cell>
          <cell r="C1279" t="str">
            <v>62011300</v>
          </cell>
          <cell r="D1279">
            <v>18900.3</v>
          </cell>
        </row>
        <row r="1280">
          <cell r="A1280" t="str">
            <v>01</v>
          </cell>
          <cell r="B1280" t="str">
            <v>90011400</v>
          </cell>
          <cell r="C1280" t="str">
            <v>62010500</v>
          </cell>
          <cell r="D1280">
            <v>9737625.5099999998</v>
          </cell>
        </row>
        <row r="1281">
          <cell r="A1281" t="str">
            <v>01</v>
          </cell>
          <cell r="B1281" t="str">
            <v>90011401</v>
          </cell>
          <cell r="C1281" t="str">
            <v>62010500</v>
          </cell>
          <cell r="D1281">
            <v>8107523.7800000003</v>
          </cell>
        </row>
        <row r="1282">
          <cell r="A1282" t="str">
            <v>01</v>
          </cell>
          <cell r="B1282" t="str">
            <v>90011402</v>
          </cell>
          <cell r="C1282" t="str">
            <v>62010500</v>
          </cell>
          <cell r="D1282">
            <v>1624700.86</v>
          </cell>
        </row>
        <row r="1283">
          <cell r="A1283" t="str">
            <v>01</v>
          </cell>
          <cell r="B1283" t="str">
            <v>90011405</v>
          </cell>
          <cell r="C1283" t="str">
            <v>62010500</v>
          </cell>
          <cell r="D1283">
            <v>17921986.879999999</v>
          </cell>
        </row>
        <row r="1284">
          <cell r="A1284" t="str">
            <v>01</v>
          </cell>
          <cell r="B1284" t="str">
            <v>90011500</v>
          </cell>
          <cell r="C1284" t="str">
            <v>62011500</v>
          </cell>
          <cell r="D1284">
            <v>125668.98</v>
          </cell>
        </row>
        <row r="1285">
          <cell r="A1285" t="str">
            <v>01</v>
          </cell>
          <cell r="B1285" t="str">
            <v>90011600</v>
          </cell>
          <cell r="C1285" t="str">
            <v>62010600</v>
          </cell>
          <cell r="D1285">
            <v>774458.16</v>
          </cell>
        </row>
        <row r="1286">
          <cell r="A1286" t="str">
            <v>01</v>
          </cell>
          <cell r="B1286" t="str">
            <v>90011605</v>
          </cell>
          <cell r="C1286" t="str">
            <v>62010600</v>
          </cell>
          <cell r="D1286">
            <v>3465168.27</v>
          </cell>
        </row>
        <row r="1287">
          <cell r="A1287" t="str">
            <v>01</v>
          </cell>
          <cell r="B1287" t="str">
            <v>90011705</v>
          </cell>
          <cell r="C1287" t="str">
            <v>62010700</v>
          </cell>
          <cell r="D1287">
            <v>122030.88</v>
          </cell>
        </row>
        <row r="1288">
          <cell r="A1288" t="str">
            <v>01</v>
          </cell>
          <cell r="B1288" t="str">
            <v>90011805</v>
          </cell>
          <cell r="C1288" t="str">
            <v>62010800</v>
          </cell>
          <cell r="D1288">
            <v>4449841.78</v>
          </cell>
        </row>
        <row r="1289">
          <cell r="A1289" t="str">
            <v>01</v>
          </cell>
          <cell r="B1289" t="str">
            <v>90012100</v>
          </cell>
          <cell r="C1289" t="str">
            <v>62010100</v>
          </cell>
          <cell r="D1289">
            <v>1769432.94</v>
          </cell>
        </row>
        <row r="1290">
          <cell r="A1290" t="str">
            <v>01</v>
          </cell>
          <cell r="B1290" t="str">
            <v>90012101</v>
          </cell>
          <cell r="C1290" t="str">
            <v>62010100</v>
          </cell>
          <cell r="D1290">
            <v>477096.87</v>
          </cell>
        </row>
        <row r="1291">
          <cell r="A1291" t="str">
            <v>01</v>
          </cell>
          <cell r="B1291" t="str">
            <v>71020000</v>
          </cell>
          <cell r="C1291" t="str">
            <v>70000000</v>
          </cell>
          <cell r="D1291">
            <v>-8092.52</v>
          </cell>
        </row>
        <row r="1292">
          <cell r="A1292" t="str">
            <v>01</v>
          </cell>
          <cell r="B1292" t="str">
            <v>71020000</v>
          </cell>
          <cell r="C1292" t="str">
            <v>60010000</v>
          </cell>
          <cell r="D1292">
            <v>58718.21</v>
          </cell>
        </row>
        <row r="1293">
          <cell r="A1293" t="str">
            <v>01</v>
          </cell>
          <cell r="B1293" t="str">
            <v>76040000</v>
          </cell>
          <cell r="C1293" t="str">
            <v>51040000</v>
          </cell>
          <cell r="D1293">
            <v>174.66</v>
          </cell>
        </row>
        <row r="1294">
          <cell r="A1294" t="str">
            <v>01</v>
          </cell>
          <cell r="B1294" t="str">
            <v>76040000</v>
          </cell>
          <cell r="C1294" t="str">
            <v>70020000</v>
          </cell>
          <cell r="D1294">
            <v>354815.63</v>
          </cell>
        </row>
        <row r="1295">
          <cell r="A1295" t="str">
            <v>01</v>
          </cell>
          <cell r="B1295" t="str">
            <v>70020000</v>
          </cell>
          <cell r="C1295" t="str">
            <v>70000000</v>
          </cell>
          <cell r="D1295">
            <v>1158763.79</v>
          </cell>
        </row>
        <row r="1296">
          <cell r="A1296" t="str">
            <v>01</v>
          </cell>
          <cell r="B1296" t="str">
            <v>70010000</v>
          </cell>
          <cell r="C1296" t="str">
            <v>70000000</v>
          </cell>
          <cell r="D1296">
            <v>86875797.980000004</v>
          </cell>
        </row>
        <row r="1297">
          <cell r="A1297" t="str">
            <v>01</v>
          </cell>
          <cell r="B1297" t="str">
            <v>90090900</v>
          </cell>
          <cell r="C1297" t="str">
            <v>99000000</v>
          </cell>
          <cell r="D1297">
            <v>159546.81</v>
          </cell>
        </row>
        <row r="1298">
          <cell r="A1298" t="str">
            <v>01</v>
          </cell>
          <cell r="B1298" t="str">
            <v>60010000</v>
          </cell>
          <cell r="C1298" t="str">
            <v>07010000</v>
          </cell>
          <cell r="D1298">
            <v>8587968.0299999993</v>
          </cell>
        </row>
        <row r="1299">
          <cell r="A1299" t="str">
            <v>01</v>
          </cell>
          <cell r="B1299" t="str">
            <v>60010000</v>
          </cell>
          <cell r="C1299" t="str">
            <v>08010000</v>
          </cell>
          <cell r="D1299">
            <v>1277323.8400000001</v>
          </cell>
        </row>
        <row r="1300">
          <cell r="A1300" t="str">
            <v>01</v>
          </cell>
          <cell r="B1300" t="str">
            <v>60010000</v>
          </cell>
          <cell r="C1300" t="str">
            <v>08060000</v>
          </cell>
          <cell r="D1300">
            <v>361182.12</v>
          </cell>
        </row>
        <row r="1301">
          <cell r="A1301" t="str">
            <v>01</v>
          </cell>
          <cell r="B1301" t="str">
            <v>60010000</v>
          </cell>
          <cell r="C1301" t="str">
            <v>08070000</v>
          </cell>
          <cell r="D1301">
            <v>1174454.23</v>
          </cell>
        </row>
        <row r="1302">
          <cell r="A1302" t="str">
            <v>01</v>
          </cell>
          <cell r="B1302" t="str">
            <v>60010000</v>
          </cell>
          <cell r="C1302" t="str">
            <v>08080000</v>
          </cell>
          <cell r="D1302">
            <v>70476.67</v>
          </cell>
        </row>
        <row r="1303">
          <cell r="A1303" t="str">
            <v>01</v>
          </cell>
          <cell r="B1303" t="str">
            <v>60010000</v>
          </cell>
          <cell r="C1303" t="str">
            <v>08090000</v>
          </cell>
          <cell r="D1303">
            <v>74716.820000000007</v>
          </cell>
        </row>
        <row r="1304">
          <cell r="A1304" t="str">
            <v>01</v>
          </cell>
          <cell r="B1304" t="str">
            <v>60010000</v>
          </cell>
          <cell r="C1304" t="str">
            <v>15010000</v>
          </cell>
          <cell r="D1304">
            <v>64365057.82</v>
          </cell>
        </row>
        <row r="1305">
          <cell r="A1305" t="str">
            <v>01</v>
          </cell>
          <cell r="B1305" t="str">
            <v>60010000</v>
          </cell>
          <cell r="C1305" t="str">
            <v>15020000</v>
          </cell>
          <cell r="D1305">
            <v>296257068.57999998</v>
          </cell>
        </row>
        <row r="1306">
          <cell r="A1306" t="str">
            <v>01</v>
          </cell>
          <cell r="B1306" t="str">
            <v>60010000</v>
          </cell>
          <cell r="C1306" t="str">
            <v>15030000</v>
          </cell>
          <cell r="D1306">
            <v>6743710.1100000003</v>
          </cell>
        </row>
        <row r="1307">
          <cell r="A1307" t="str">
            <v>01</v>
          </cell>
          <cell r="B1307" t="str">
            <v>60010000</v>
          </cell>
          <cell r="C1307" t="str">
            <v>15040000</v>
          </cell>
          <cell r="D1307">
            <v>2784410.7</v>
          </cell>
        </row>
        <row r="1308">
          <cell r="A1308" t="str">
            <v>01</v>
          </cell>
          <cell r="B1308" t="str">
            <v>60010000</v>
          </cell>
          <cell r="C1308" t="str">
            <v>15050000</v>
          </cell>
          <cell r="D1308">
            <v>6642994.4500000002</v>
          </cell>
        </row>
        <row r="1309">
          <cell r="A1309" t="str">
            <v>01</v>
          </cell>
          <cell r="B1309" t="str">
            <v>60010000</v>
          </cell>
          <cell r="C1309" t="str">
            <v>15060000</v>
          </cell>
          <cell r="D1309">
            <v>4324977.8</v>
          </cell>
        </row>
        <row r="1310">
          <cell r="A1310" t="str">
            <v>01</v>
          </cell>
          <cell r="B1310" t="str">
            <v>60010000</v>
          </cell>
          <cell r="C1310" t="str">
            <v>15090000</v>
          </cell>
          <cell r="D1310">
            <v>5478968.4000000004</v>
          </cell>
        </row>
        <row r="1311">
          <cell r="A1311" t="str">
            <v>01</v>
          </cell>
          <cell r="B1311" t="str">
            <v>60010000</v>
          </cell>
          <cell r="C1311" t="str">
            <v>15130000</v>
          </cell>
          <cell r="D1311">
            <v>31360035.77</v>
          </cell>
        </row>
        <row r="1312">
          <cell r="A1312" t="str">
            <v>01</v>
          </cell>
          <cell r="B1312" t="str">
            <v>60010000</v>
          </cell>
          <cell r="C1312" t="str">
            <v>15150000</v>
          </cell>
          <cell r="D1312">
            <v>11129195.84</v>
          </cell>
        </row>
        <row r="1313">
          <cell r="A1313" t="str">
            <v>01</v>
          </cell>
          <cell r="B1313" t="str">
            <v>60010000</v>
          </cell>
          <cell r="C1313" t="str">
            <v>15160000</v>
          </cell>
          <cell r="D1313">
            <v>1628429.83</v>
          </cell>
        </row>
        <row r="1314">
          <cell r="A1314" t="str">
            <v>01</v>
          </cell>
          <cell r="B1314" t="str">
            <v>60010000</v>
          </cell>
          <cell r="C1314" t="str">
            <v>15180000</v>
          </cell>
          <cell r="D1314">
            <v>3952038.4</v>
          </cell>
        </row>
        <row r="1315">
          <cell r="A1315" t="str">
            <v>01</v>
          </cell>
          <cell r="B1315" t="str">
            <v>60010000</v>
          </cell>
          <cell r="C1315" t="str">
            <v>19010000</v>
          </cell>
          <cell r="D1315">
            <v>8471771.0500000007</v>
          </cell>
        </row>
        <row r="1316">
          <cell r="A1316" t="str">
            <v>01</v>
          </cell>
          <cell r="B1316" t="str">
            <v>60010000</v>
          </cell>
          <cell r="C1316" t="str">
            <v>19010100</v>
          </cell>
          <cell r="D1316">
            <v>58588951.609999999</v>
          </cell>
        </row>
        <row r="1317">
          <cell r="A1317" t="str">
            <v>01</v>
          </cell>
          <cell r="B1317" t="str">
            <v>60010000</v>
          </cell>
          <cell r="C1317" t="str">
            <v>19020000</v>
          </cell>
          <cell r="D1317">
            <v>1602860</v>
          </cell>
        </row>
        <row r="1318">
          <cell r="A1318" t="str">
            <v>01</v>
          </cell>
          <cell r="B1318" t="str">
            <v>60010000</v>
          </cell>
          <cell r="C1318" t="str">
            <v>19020100</v>
          </cell>
          <cell r="D1318">
            <v>205357.23</v>
          </cell>
        </row>
        <row r="1319">
          <cell r="A1319" t="str">
            <v>01</v>
          </cell>
          <cell r="B1319" t="str">
            <v>60010000</v>
          </cell>
          <cell r="C1319" t="str">
            <v>19040000</v>
          </cell>
          <cell r="D1319">
            <v>5935544.4000000004</v>
          </cell>
        </row>
        <row r="1320">
          <cell r="A1320" t="str">
            <v>01</v>
          </cell>
          <cell r="B1320" t="str">
            <v>60010000</v>
          </cell>
          <cell r="C1320" t="str">
            <v>19040100</v>
          </cell>
          <cell r="D1320">
            <v>5854341.9800000004</v>
          </cell>
        </row>
        <row r="1321">
          <cell r="A1321" t="str">
            <v>01</v>
          </cell>
          <cell r="B1321" t="str">
            <v>60010000</v>
          </cell>
          <cell r="C1321" t="str">
            <v>19060000</v>
          </cell>
          <cell r="D1321">
            <v>137811.29999999999</v>
          </cell>
        </row>
        <row r="1322">
          <cell r="A1322" t="str">
            <v>01</v>
          </cell>
          <cell r="B1322" t="str">
            <v>60010000</v>
          </cell>
          <cell r="C1322" t="str">
            <v>19070200</v>
          </cell>
          <cell r="D1322">
            <v>6559145.1299999999</v>
          </cell>
        </row>
        <row r="1323">
          <cell r="A1323" t="str">
            <v>01</v>
          </cell>
          <cell r="B1323" t="str">
            <v>60010000</v>
          </cell>
          <cell r="C1323" t="str">
            <v>19080000</v>
          </cell>
          <cell r="D1323">
            <v>738.46</v>
          </cell>
        </row>
        <row r="1324">
          <cell r="A1324" t="str">
            <v>01</v>
          </cell>
          <cell r="B1324" t="str">
            <v>60010000</v>
          </cell>
          <cell r="C1324" t="str">
            <v>19090000</v>
          </cell>
          <cell r="D1324">
            <v>4670.1000000000004</v>
          </cell>
        </row>
        <row r="1325">
          <cell r="A1325" t="str">
            <v>01</v>
          </cell>
          <cell r="B1325" t="str">
            <v>60010000</v>
          </cell>
          <cell r="C1325" t="str">
            <v>19100200</v>
          </cell>
          <cell r="D1325">
            <v>232297.15</v>
          </cell>
        </row>
        <row r="1326">
          <cell r="A1326" t="str">
            <v>01</v>
          </cell>
          <cell r="B1326" t="str">
            <v>60010000</v>
          </cell>
          <cell r="C1326" t="str">
            <v>23010000</v>
          </cell>
          <cell r="D1326">
            <v>4176</v>
          </cell>
        </row>
        <row r="1327">
          <cell r="A1327" t="str">
            <v>01</v>
          </cell>
          <cell r="B1327" t="str">
            <v>60010000</v>
          </cell>
          <cell r="C1327" t="str">
            <v>25010000</v>
          </cell>
          <cell r="D1327">
            <v>233450.02</v>
          </cell>
        </row>
        <row r="1328">
          <cell r="A1328" t="str">
            <v>01</v>
          </cell>
          <cell r="B1328" t="str">
            <v>60010000</v>
          </cell>
          <cell r="C1328" t="str">
            <v>25020000</v>
          </cell>
          <cell r="D1328">
            <v>5014683.28</v>
          </cell>
        </row>
        <row r="1329">
          <cell r="A1329" t="str">
            <v>01</v>
          </cell>
          <cell r="B1329" t="str">
            <v>60010000</v>
          </cell>
          <cell r="C1329" t="str">
            <v>25030000</v>
          </cell>
          <cell r="D1329">
            <v>16821.939999999999</v>
          </cell>
        </row>
        <row r="1330">
          <cell r="A1330" t="str">
            <v>01</v>
          </cell>
          <cell r="B1330" t="str">
            <v>60010000</v>
          </cell>
          <cell r="C1330" t="str">
            <v>26000000</v>
          </cell>
          <cell r="D1330">
            <v>22159038.219999999</v>
          </cell>
        </row>
        <row r="1331">
          <cell r="A1331" t="str">
            <v>01</v>
          </cell>
          <cell r="B1331" t="str">
            <v>60010000</v>
          </cell>
          <cell r="C1331" t="str">
            <v>28011200</v>
          </cell>
          <cell r="D1331">
            <v>133950.57</v>
          </cell>
        </row>
        <row r="1332">
          <cell r="A1332" t="str">
            <v>01</v>
          </cell>
          <cell r="B1332" t="str">
            <v>60010000</v>
          </cell>
          <cell r="C1332" t="str">
            <v>44000100</v>
          </cell>
          <cell r="D1332">
            <v>949659.32</v>
          </cell>
        </row>
        <row r="1333">
          <cell r="A1333" t="str">
            <v>01</v>
          </cell>
          <cell r="B1333" t="str">
            <v>60010000</v>
          </cell>
          <cell r="C1333" t="str">
            <v>51030000</v>
          </cell>
          <cell r="D1333">
            <v>6732</v>
          </cell>
        </row>
        <row r="1334">
          <cell r="A1334" t="str">
            <v>01</v>
          </cell>
          <cell r="B1334" t="str">
            <v>60010000</v>
          </cell>
          <cell r="C1334" t="str">
            <v>51030100</v>
          </cell>
          <cell r="D1334">
            <v>57746.16</v>
          </cell>
        </row>
        <row r="1335">
          <cell r="A1335" t="str">
            <v>01</v>
          </cell>
          <cell r="B1335" t="str">
            <v>60010000</v>
          </cell>
          <cell r="C1335" t="str">
            <v>51040000</v>
          </cell>
          <cell r="D1335">
            <v>414445.73</v>
          </cell>
        </row>
        <row r="1336">
          <cell r="A1336" t="str">
            <v>01</v>
          </cell>
          <cell r="B1336" t="str">
            <v>60010000</v>
          </cell>
          <cell r="C1336" t="str">
            <v>60010000</v>
          </cell>
          <cell r="D1336">
            <v>74187</v>
          </cell>
        </row>
        <row r="1337">
          <cell r="A1337" t="str">
            <v>01</v>
          </cell>
          <cell r="B1337" t="str">
            <v>60010000</v>
          </cell>
          <cell r="C1337" t="str">
            <v>76000000</v>
          </cell>
          <cell r="D1337">
            <v>2095687.84</v>
          </cell>
        </row>
        <row r="1338">
          <cell r="A1338" t="str">
            <v>01</v>
          </cell>
          <cell r="B1338" t="str">
            <v>60010000</v>
          </cell>
          <cell r="C1338" t="str">
            <v>76020200</v>
          </cell>
          <cell r="D1338">
            <v>25980.02</v>
          </cell>
        </row>
        <row r="1339">
          <cell r="A1339" t="str">
            <v>01</v>
          </cell>
          <cell r="B1339" t="str">
            <v>60010000</v>
          </cell>
          <cell r="C1339" t="str">
            <v>91020800</v>
          </cell>
          <cell r="D1339">
            <v>1579.37</v>
          </cell>
        </row>
        <row r="1340">
          <cell r="A1340" t="str">
            <v>01</v>
          </cell>
          <cell r="B1340" t="str">
            <v>60010000</v>
          </cell>
          <cell r="C1340" t="str">
            <v>91020801</v>
          </cell>
          <cell r="D1340">
            <v>160809.75</v>
          </cell>
        </row>
        <row r="1341">
          <cell r="A1341" t="str">
            <v>01</v>
          </cell>
          <cell r="B1341" t="str">
            <v>60010000</v>
          </cell>
          <cell r="C1341" t="str">
            <v>97000300</v>
          </cell>
          <cell r="D1341">
            <v>1593631.6</v>
          </cell>
        </row>
        <row r="1342">
          <cell r="A1342" t="str">
            <v>01</v>
          </cell>
          <cell r="B1342" t="str">
            <v>90090901</v>
          </cell>
          <cell r="C1342" t="str">
            <v>99000000</v>
          </cell>
          <cell r="D1342">
            <v>167987</v>
          </cell>
        </row>
        <row r="1343">
          <cell r="A1343" t="str">
            <v>01</v>
          </cell>
          <cell r="B1343" t="str">
            <v>99000000</v>
          </cell>
          <cell r="C1343" t="str">
            <v>90090902</v>
          </cell>
          <cell r="D1343">
            <v>20596.060000000001</v>
          </cell>
        </row>
        <row r="1344">
          <cell r="A1344" t="str">
            <v>01</v>
          </cell>
          <cell r="B1344" t="str">
            <v>99000000</v>
          </cell>
          <cell r="C1344" t="str">
            <v>90091200</v>
          </cell>
          <cell r="D1344">
            <v>54382.03</v>
          </cell>
        </row>
        <row r="1345">
          <cell r="A1345" t="str">
            <v>01</v>
          </cell>
          <cell r="B1345" t="str">
            <v>99000000</v>
          </cell>
          <cell r="C1345" t="str">
            <v>90091300</v>
          </cell>
          <cell r="D1345">
            <v>1439.13</v>
          </cell>
        </row>
        <row r="1346">
          <cell r="A1346" t="str">
            <v>01</v>
          </cell>
          <cell r="B1346" t="str">
            <v>90091301</v>
          </cell>
          <cell r="C1346" t="str">
            <v>99000000</v>
          </cell>
          <cell r="D1346">
            <v>722482</v>
          </cell>
        </row>
        <row r="1347">
          <cell r="A1347" t="str">
            <v>01</v>
          </cell>
          <cell r="B1347" t="str">
            <v>90091302</v>
          </cell>
          <cell r="C1347" t="str">
            <v>99000000</v>
          </cell>
          <cell r="D1347">
            <v>8078</v>
          </cell>
        </row>
        <row r="1348">
          <cell r="A1348" t="str">
            <v>01</v>
          </cell>
          <cell r="B1348" t="str">
            <v>99000000</v>
          </cell>
          <cell r="C1348" t="str">
            <v>90091400</v>
          </cell>
          <cell r="D1348">
            <v>16898.64</v>
          </cell>
        </row>
        <row r="1349">
          <cell r="A1349" t="str">
            <v>01</v>
          </cell>
          <cell r="B1349" t="str">
            <v>90091401</v>
          </cell>
          <cell r="C1349" t="str">
            <v>99000000</v>
          </cell>
          <cell r="D1349">
            <v>889188.19</v>
          </cell>
        </row>
        <row r="1350">
          <cell r="A1350" t="str">
            <v>01</v>
          </cell>
          <cell r="B1350" t="str">
            <v>90091402</v>
          </cell>
          <cell r="C1350" t="str">
            <v>99000000</v>
          </cell>
          <cell r="D1350">
            <v>219226.28</v>
          </cell>
        </row>
        <row r="1351">
          <cell r="A1351" t="str">
            <v>01</v>
          </cell>
          <cell r="B1351" t="str">
            <v>99000000</v>
          </cell>
          <cell r="C1351" t="str">
            <v>90091405</v>
          </cell>
          <cell r="D1351">
            <v>4491444.47</v>
          </cell>
        </row>
        <row r="1352">
          <cell r="A1352" t="str">
            <v>01</v>
          </cell>
          <cell r="B1352" t="str">
            <v>99000000</v>
          </cell>
          <cell r="C1352" t="str">
            <v>90091500</v>
          </cell>
          <cell r="D1352">
            <v>110137.66</v>
          </cell>
        </row>
        <row r="1353">
          <cell r="A1353" t="str">
            <v>01</v>
          </cell>
          <cell r="B1353" t="str">
            <v>99000000</v>
          </cell>
          <cell r="C1353" t="str">
            <v>90091600</v>
          </cell>
          <cell r="D1353">
            <v>115127.82</v>
          </cell>
        </row>
        <row r="1354">
          <cell r="A1354" t="str">
            <v>01</v>
          </cell>
          <cell r="B1354" t="str">
            <v>99000000</v>
          </cell>
          <cell r="C1354" t="str">
            <v>90091605</v>
          </cell>
          <cell r="D1354">
            <v>906644.22</v>
          </cell>
        </row>
        <row r="1355">
          <cell r="A1355" t="str">
            <v>01</v>
          </cell>
          <cell r="B1355" t="str">
            <v>99000000</v>
          </cell>
          <cell r="C1355" t="str">
            <v>90091705</v>
          </cell>
          <cell r="D1355">
            <v>60610.9</v>
          </cell>
        </row>
        <row r="1356">
          <cell r="A1356" t="str">
            <v>01</v>
          </cell>
          <cell r="B1356" t="str">
            <v>99000000</v>
          </cell>
          <cell r="C1356" t="str">
            <v>90091805</v>
          </cell>
          <cell r="D1356">
            <v>951880.96</v>
          </cell>
        </row>
        <row r="1357">
          <cell r="A1357" t="str">
            <v>01</v>
          </cell>
          <cell r="B1357" t="str">
            <v>90092100</v>
          </cell>
          <cell r="C1357" t="str">
            <v>99000000</v>
          </cell>
          <cell r="D1357">
            <v>192495.51</v>
          </cell>
        </row>
        <row r="1358">
          <cell r="A1358" t="str">
            <v>01</v>
          </cell>
          <cell r="B1358" t="str">
            <v>90092101</v>
          </cell>
          <cell r="C1358" t="str">
            <v>99000000</v>
          </cell>
          <cell r="D1358">
            <v>7401.67</v>
          </cell>
        </row>
        <row r="1359">
          <cell r="A1359" t="str">
            <v>01</v>
          </cell>
          <cell r="B1359" t="str">
            <v>91090100</v>
          </cell>
          <cell r="C1359" t="str">
            <v>99000000</v>
          </cell>
          <cell r="D1359">
            <v>14883.86</v>
          </cell>
        </row>
        <row r="1360">
          <cell r="A1360" t="str">
            <v>01</v>
          </cell>
          <cell r="B1360" t="str">
            <v>99000000</v>
          </cell>
          <cell r="C1360" t="str">
            <v>91090400</v>
          </cell>
          <cell r="D1360">
            <v>2537209.48</v>
          </cell>
        </row>
        <row r="1361">
          <cell r="A1361" t="str">
            <v>01</v>
          </cell>
          <cell r="B1361" t="str">
            <v>91090500</v>
          </cell>
          <cell r="C1361" t="str">
            <v>99000000</v>
          </cell>
          <cell r="D1361">
            <v>857232.71</v>
          </cell>
        </row>
        <row r="1362">
          <cell r="A1362" t="str">
            <v>01</v>
          </cell>
          <cell r="B1362" t="str">
            <v>91090600</v>
          </cell>
          <cell r="C1362" t="str">
            <v>99000000</v>
          </cell>
          <cell r="D1362">
            <v>5672607.7300000004</v>
          </cell>
        </row>
        <row r="1363">
          <cell r="A1363" t="str">
            <v>01</v>
          </cell>
          <cell r="B1363" t="str">
            <v>91090800</v>
          </cell>
          <cell r="C1363" t="str">
            <v>99000000</v>
          </cell>
          <cell r="D1363">
            <v>1553136.61</v>
          </cell>
        </row>
        <row r="1364">
          <cell r="A1364" t="str">
            <v>01</v>
          </cell>
          <cell r="B1364" t="str">
            <v>20030100</v>
          </cell>
          <cell r="C1364" t="str">
            <v>90021301</v>
          </cell>
          <cell r="D1364">
            <v>722482</v>
          </cell>
        </row>
        <row r="1365">
          <cell r="A1365" t="str">
            <v>01</v>
          </cell>
          <cell r="B1365" t="str">
            <v>20030200</v>
          </cell>
          <cell r="C1365" t="str">
            <v>90021302</v>
          </cell>
          <cell r="D1365">
            <v>8078</v>
          </cell>
        </row>
        <row r="1366">
          <cell r="A1366" t="str">
            <v>01</v>
          </cell>
          <cell r="B1366" t="str">
            <v>91090801</v>
          </cell>
          <cell r="C1366" t="str">
            <v>99000000</v>
          </cell>
          <cell r="D1366">
            <v>14226544.689999999</v>
          </cell>
        </row>
        <row r="1367">
          <cell r="A1367" t="str">
            <v>01</v>
          </cell>
          <cell r="B1367" t="str">
            <v>91090802</v>
          </cell>
          <cell r="C1367" t="str">
            <v>99000000</v>
          </cell>
          <cell r="D1367">
            <v>8173212.0199999996</v>
          </cell>
        </row>
        <row r="1368">
          <cell r="A1368" t="str">
            <v>01</v>
          </cell>
          <cell r="B1368" t="str">
            <v>99000000</v>
          </cell>
          <cell r="C1368" t="str">
            <v>91090803</v>
          </cell>
          <cell r="D1368">
            <v>566.80999999999995</v>
          </cell>
        </row>
        <row r="1369">
          <cell r="A1369" t="str">
            <v>01</v>
          </cell>
          <cell r="B1369" t="str">
            <v>91090900</v>
          </cell>
          <cell r="C1369" t="str">
            <v>99000000</v>
          </cell>
          <cell r="D1369">
            <v>866.43</v>
          </cell>
        </row>
        <row r="1370">
          <cell r="A1370" t="str">
            <v>01</v>
          </cell>
          <cell r="B1370" t="str">
            <v>99000000</v>
          </cell>
          <cell r="C1370" t="str">
            <v>91091100</v>
          </cell>
          <cell r="D1370">
            <v>7.0000000000000007E-2</v>
          </cell>
        </row>
        <row r="1371">
          <cell r="A1371" t="str">
            <v>01</v>
          </cell>
          <cell r="B1371" t="str">
            <v>99000000</v>
          </cell>
          <cell r="C1371" t="str">
            <v>91091400</v>
          </cell>
          <cell r="D1371">
            <v>177049</v>
          </cell>
        </row>
        <row r="1372">
          <cell r="A1372" t="str">
            <v>01</v>
          </cell>
          <cell r="B1372" t="str">
            <v>40110000</v>
          </cell>
          <cell r="C1372" t="str">
            <v>91020800</v>
          </cell>
          <cell r="D1372">
            <v>130191.86</v>
          </cell>
        </row>
        <row r="1373">
          <cell r="A1373" t="str">
            <v>01</v>
          </cell>
          <cell r="B1373" t="str">
            <v>79070000</v>
          </cell>
          <cell r="C1373" t="str">
            <v>99000000</v>
          </cell>
          <cell r="D1373">
            <v>1658267.51</v>
          </cell>
        </row>
        <row r="1374">
          <cell r="A1374" t="str">
            <v>01</v>
          </cell>
          <cell r="B1374" t="str">
            <v>91010803</v>
          </cell>
          <cell r="C1374" t="str">
            <v>51000000</v>
          </cell>
          <cell r="D1374">
            <v>566.80999999999995</v>
          </cell>
        </row>
        <row r="1375">
          <cell r="A1375" t="str">
            <v>01</v>
          </cell>
          <cell r="B1375" t="str">
            <v>91010802</v>
          </cell>
          <cell r="C1375" t="str">
            <v>73020000</v>
          </cell>
          <cell r="D1375">
            <v>489.63</v>
          </cell>
        </row>
        <row r="1376">
          <cell r="A1376" t="str">
            <v>01</v>
          </cell>
          <cell r="B1376" t="str">
            <v>08070000</v>
          </cell>
          <cell r="C1376" t="str">
            <v>01000000</v>
          </cell>
          <cell r="D1376">
            <v>1534129.33</v>
          </cell>
        </row>
        <row r="1377">
          <cell r="A1377" t="str">
            <v>01</v>
          </cell>
          <cell r="B1377" t="str">
            <v>08070000</v>
          </cell>
          <cell r="C1377" t="str">
            <v>91020801</v>
          </cell>
          <cell r="D1377">
            <v>10.199999999999999</v>
          </cell>
        </row>
        <row r="1378">
          <cell r="A1378" t="str">
            <v>01</v>
          </cell>
          <cell r="B1378" t="str">
            <v>08090100</v>
          </cell>
          <cell r="C1378" t="str">
            <v>01000000</v>
          </cell>
          <cell r="D1378">
            <v>566733.77</v>
          </cell>
        </row>
        <row r="1379">
          <cell r="A1379" t="str">
            <v>01</v>
          </cell>
          <cell r="B1379" t="str">
            <v>08090100</v>
          </cell>
          <cell r="C1379" t="str">
            <v>91020801</v>
          </cell>
          <cell r="D1379">
            <v>0.18</v>
          </cell>
        </row>
        <row r="1380">
          <cell r="A1380" t="str">
            <v>01</v>
          </cell>
          <cell r="B1380" t="str">
            <v>08060000</v>
          </cell>
          <cell r="C1380" t="str">
            <v>01000000</v>
          </cell>
          <cell r="D1380">
            <v>92313991.909999996</v>
          </cell>
        </row>
        <row r="1381">
          <cell r="A1381" t="str">
            <v>01</v>
          </cell>
          <cell r="B1381" t="str">
            <v>08060000</v>
          </cell>
          <cell r="C1381" t="str">
            <v>91020801</v>
          </cell>
          <cell r="D1381">
            <v>7.86</v>
          </cell>
        </row>
        <row r="1382">
          <cell r="A1382" t="str">
            <v>01</v>
          </cell>
          <cell r="B1382" t="str">
            <v>08020000</v>
          </cell>
          <cell r="C1382" t="str">
            <v>01000000</v>
          </cell>
          <cell r="D1382">
            <v>6847950.5700000003</v>
          </cell>
        </row>
        <row r="1383">
          <cell r="A1383" t="str">
            <v>01</v>
          </cell>
          <cell r="B1383" t="str">
            <v>01030000</v>
          </cell>
          <cell r="C1383" t="str">
            <v>01000000</v>
          </cell>
          <cell r="D1383">
            <v>8185</v>
          </cell>
        </row>
        <row r="1384">
          <cell r="A1384" t="str">
            <v>01</v>
          </cell>
          <cell r="B1384" t="str">
            <v>91010802</v>
          </cell>
          <cell r="C1384" t="str">
            <v>79030000</v>
          </cell>
          <cell r="D1384">
            <v>251.02</v>
          </cell>
        </row>
        <row r="1385">
          <cell r="A1385" t="str">
            <v>01</v>
          </cell>
          <cell r="B1385" t="str">
            <v>91010800</v>
          </cell>
          <cell r="C1385" t="str">
            <v>10020000</v>
          </cell>
          <cell r="D1385">
            <v>112068.89</v>
          </cell>
        </row>
        <row r="1386">
          <cell r="A1386" t="str">
            <v>01</v>
          </cell>
          <cell r="B1386" t="str">
            <v>91010800</v>
          </cell>
          <cell r="C1386" t="str">
            <v>10050000</v>
          </cell>
          <cell r="D1386">
            <v>-112068.89</v>
          </cell>
        </row>
        <row r="1387">
          <cell r="A1387" t="str">
            <v>01</v>
          </cell>
          <cell r="B1387" t="str">
            <v>91010800</v>
          </cell>
          <cell r="C1387" t="str">
            <v>10060000</v>
          </cell>
          <cell r="D1387">
            <v>404.25</v>
          </cell>
        </row>
        <row r="1388">
          <cell r="A1388" t="str">
            <v>01</v>
          </cell>
          <cell r="B1388" t="str">
            <v>91010800</v>
          </cell>
          <cell r="C1388" t="str">
            <v>10110000</v>
          </cell>
          <cell r="D1388">
            <v>90426.37</v>
          </cell>
        </row>
        <row r="1389">
          <cell r="A1389" t="str">
            <v>01</v>
          </cell>
          <cell r="B1389" t="str">
            <v>91010800</v>
          </cell>
          <cell r="C1389" t="str">
            <v>52000000</v>
          </cell>
          <cell r="D1389">
            <v>219.55</v>
          </cell>
        </row>
        <row r="1390">
          <cell r="A1390" t="str">
            <v>01</v>
          </cell>
          <cell r="B1390" t="str">
            <v>91010800</v>
          </cell>
          <cell r="C1390" t="str">
            <v>52030100</v>
          </cell>
          <cell r="D1390">
            <v>264.77</v>
          </cell>
        </row>
        <row r="1391">
          <cell r="A1391" t="str">
            <v>01</v>
          </cell>
          <cell r="B1391" t="str">
            <v>91010800</v>
          </cell>
          <cell r="C1391" t="str">
            <v>60010000</v>
          </cell>
          <cell r="D1391">
            <v>379.3</v>
          </cell>
        </row>
        <row r="1392">
          <cell r="A1392" t="str">
            <v>01</v>
          </cell>
          <cell r="B1392" t="str">
            <v>91010800</v>
          </cell>
          <cell r="C1392" t="str">
            <v>60010100</v>
          </cell>
          <cell r="D1392">
            <v>3765468.84</v>
          </cell>
        </row>
        <row r="1393">
          <cell r="A1393" t="str">
            <v>01</v>
          </cell>
          <cell r="B1393" t="str">
            <v>91010800</v>
          </cell>
          <cell r="C1393" t="str">
            <v>60040100</v>
          </cell>
          <cell r="D1393">
            <v>6325.67</v>
          </cell>
        </row>
        <row r="1394">
          <cell r="A1394" t="str">
            <v>01</v>
          </cell>
          <cell r="B1394" t="str">
            <v>91010800</v>
          </cell>
          <cell r="C1394" t="str">
            <v>62030200</v>
          </cell>
          <cell r="D1394">
            <v>279548.49</v>
          </cell>
        </row>
        <row r="1395">
          <cell r="A1395" t="str">
            <v>01</v>
          </cell>
          <cell r="B1395" t="str">
            <v>91010800</v>
          </cell>
          <cell r="C1395" t="str">
            <v>62030300</v>
          </cell>
          <cell r="D1395">
            <v>148.09</v>
          </cell>
        </row>
        <row r="1396">
          <cell r="A1396" t="str">
            <v>01</v>
          </cell>
          <cell r="B1396" t="str">
            <v>91010800</v>
          </cell>
          <cell r="C1396" t="str">
            <v>71010000</v>
          </cell>
          <cell r="D1396">
            <v>785.63</v>
          </cell>
        </row>
        <row r="1397">
          <cell r="A1397" t="str">
            <v>01</v>
          </cell>
          <cell r="B1397" t="str">
            <v>91010800</v>
          </cell>
          <cell r="C1397" t="str">
            <v>76000000</v>
          </cell>
          <cell r="D1397">
            <v>0.65</v>
          </cell>
        </row>
        <row r="1398">
          <cell r="A1398" t="str">
            <v>01</v>
          </cell>
          <cell r="B1398" t="str">
            <v>16070000</v>
          </cell>
          <cell r="C1398" t="str">
            <v>16070100</v>
          </cell>
          <cell r="D1398">
            <v>-3758818.75</v>
          </cell>
        </row>
        <row r="1399">
          <cell r="A1399" t="str">
            <v>01</v>
          </cell>
          <cell r="B1399" t="str">
            <v>99000000</v>
          </cell>
          <cell r="C1399" t="str">
            <v>79030000</v>
          </cell>
          <cell r="D1399">
            <v>4183.82</v>
          </cell>
        </row>
        <row r="1400">
          <cell r="A1400" t="str">
            <v>01</v>
          </cell>
          <cell r="B1400" t="str">
            <v>91010800</v>
          </cell>
          <cell r="C1400" t="str">
            <v>01000000</v>
          </cell>
          <cell r="D1400">
            <v>6.42</v>
          </cell>
        </row>
        <row r="1401">
          <cell r="A1401" t="str">
            <v>01</v>
          </cell>
          <cell r="B1401" t="str">
            <v>60030000</v>
          </cell>
          <cell r="C1401" t="str">
            <v>15010000</v>
          </cell>
          <cell r="D1401">
            <v>-2457013.19</v>
          </cell>
        </row>
        <row r="1402">
          <cell r="A1402" t="str">
            <v>01</v>
          </cell>
          <cell r="B1402" t="str">
            <v>60030000</v>
          </cell>
          <cell r="C1402" t="str">
            <v>15020000</v>
          </cell>
          <cell r="D1402">
            <v>4501078.1399999997</v>
          </cell>
        </row>
        <row r="1403">
          <cell r="A1403" t="str">
            <v>01</v>
          </cell>
          <cell r="B1403" t="str">
            <v>60030000</v>
          </cell>
          <cell r="C1403" t="str">
            <v>15030000</v>
          </cell>
          <cell r="D1403">
            <v>1.57</v>
          </cell>
        </row>
        <row r="1404">
          <cell r="A1404" t="str">
            <v>01</v>
          </cell>
          <cell r="B1404" t="str">
            <v>60030000</v>
          </cell>
          <cell r="C1404" t="str">
            <v>15040000</v>
          </cell>
          <cell r="D1404">
            <v>-2848.7</v>
          </cell>
        </row>
        <row r="1405">
          <cell r="A1405" t="str">
            <v>01</v>
          </cell>
          <cell r="B1405" t="str">
            <v>60030000</v>
          </cell>
          <cell r="C1405" t="str">
            <v>15050000</v>
          </cell>
          <cell r="D1405">
            <v>0.01</v>
          </cell>
        </row>
        <row r="1406">
          <cell r="A1406" t="str">
            <v>01</v>
          </cell>
          <cell r="B1406" t="str">
            <v>60030000</v>
          </cell>
          <cell r="C1406" t="str">
            <v>15060000</v>
          </cell>
          <cell r="D1406">
            <v>1.83</v>
          </cell>
        </row>
        <row r="1407">
          <cell r="A1407" t="str">
            <v>01</v>
          </cell>
          <cell r="B1407" t="str">
            <v>60030000</v>
          </cell>
          <cell r="C1407" t="str">
            <v>15090000</v>
          </cell>
          <cell r="D1407">
            <v>0.06</v>
          </cell>
        </row>
        <row r="1408">
          <cell r="A1408" t="str">
            <v>01</v>
          </cell>
          <cell r="B1408" t="str">
            <v>60030000</v>
          </cell>
          <cell r="C1408" t="str">
            <v>15150000</v>
          </cell>
          <cell r="D1408">
            <v>320827.05</v>
          </cell>
        </row>
        <row r="1409">
          <cell r="A1409" t="str">
            <v>01</v>
          </cell>
          <cell r="B1409" t="str">
            <v>60030000</v>
          </cell>
          <cell r="C1409" t="str">
            <v>15180000</v>
          </cell>
          <cell r="D1409">
            <v>0.03</v>
          </cell>
        </row>
        <row r="1410">
          <cell r="A1410" t="str">
            <v>01</v>
          </cell>
          <cell r="B1410" t="str">
            <v>73040000</v>
          </cell>
          <cell r="C1410" t="str">
            <v>70000000</v>
          </cell>
          <cell r="D1410">
            <v>30000</v>
          </cell>
        </row>
        <row r="1411">
          <cell r="A1411" t="str">
            <v>01</v>
          </cell>
          <cell r="B1411" t="str">
            <v>01000000</v>
          </cell>
          <cell r="C1411" t="str">
            <v>01000000</v>
          </cell>
          <cell r="D1411">
            <v>958333</v>
          </cell>
        </row>
        <row r="1412">
          <cell r="A1412" t="str">
            <v>01</v>
          </cell>
          <cell r="B1412" t="str">
            <v>01000000</v>
          </cell>
          <cell r="C1412" t="str">
            <v>01090000</v>
          </cell>
          <cell r="D1412">
            <v>1281721</v>
          </cell>
        </row>
        <row r="1413">
          <cell r="A1413" t="str">
            <v>01</v>
          </cell>
          <cell r="B1413" t="str">
            <v>01000000</v>
          </cell>
          <cell r="C1413" t="str">
            <v>26000000</v>
          </cell>
          <cell r="D1413">
            <v>37105.64</v>
          </cell>
        </row>
        <row r="1414">
          <cell r="A1414" t="str">
            <v>01</v>
          </cell>
          <cell r="B1414" t="str">
            <v>01000000</v>
          </cell>
          <cell r="C1414" t="str">
            <v>79030000</v>
          </cell>
          <cell r="D1414">
            <v>89989</v>
          </cell>
        </row>
        <row r="1415">
          <cell r="A1415" t="str">
            <v>01</v>
          </cell>
          <cell r="B1415" t="str">
            <v>01090000</v>
          </cell>
          <cell r="C1415" t="str">
            <v>02010000</v>
          </cell>
          <cell r="D1415">
            <v>1097939</v>
          </cell>
        </row>
        <row r="1416">
          <cell r="A1416" t="str">
            <v>01</v>
          </cell>
          <cell r="B1416" t="str">
            <v>01090000</v>
          </cell>
          <cell r="C1416" t="str">
            <v>91020100</v>
          </cell>
          <cell r="D1416">
            <v>183782</v>
          </cell>
        </row>
        <row r="1417">
          <cell r="A1417" t="str">
            <v>01</v>
          </cell>
          <cell r="B1417" t="str">
            <v>60040000</v>
          </cell>
          <cell r="C1417" t="str">
            <v>91020801</v>
          </cell>
          <cell r="D1417">
            <v>713297.39</v>
          </cell>
        </row>
        <row r="1418">
          <cell r="A1418" t="str">
            <v>01</v>
          </cell>
          <cell r="B1418" t="str">
            <v>58030000</v>
          </cell>
          <cell r="C1418" t="str">
            <v>58030100</v>
          </cell>
          <cell r="D1418">
            <v>80000000</v>
          </cell>
        </row>
        <row r="1419">
          <cell r="A1419" t="str">
            <v>01</v>
          </cell>
          <cell r="B1419" t="str">
            <v>58030000</v>
          </cell>
          <cell r="C1419" t="str">
            <v>58030200</v>
          </cell>
          <cell r="D1419">
            <v>44509739.049999997</v>
          </cell>
        </row>
        <row r="1420">
          <cell r="A1420" t="str">
            <v>01</v>
          </cell>
          <cell r="B1420" t="str">
            <v>58030000</v>
          </cell>
          <cell r="C1420" t="str">
            <v>62060000</v>
          </cell>
          <cell r="D1420">
            <v>15212570.300000001</v>
          </cell>
        </row>
        <row r="1421">
          <cell r="A1421" t="str">
            <v>01</v>
          </cell>
          <cell r="B1421" t="str">
            <v>97000500</v>
          </cell>
          <cell r="C1421" t="str">
            <v>26000000</v>
          </cell>
          <cell r="D1421">
            <v>125191.12</v>
          </cell>
        </row>
        <row r="1422">
          <cell r="A1422" t="str">
            <v>01</v>
          </cell>
          <cell r="B1422" t="str">
            <v>43010000</v>
          </cell>
          <cell r="C1422" t="str">
            <v>90020107</v>
          </cell>
          <cell r="D1422">
            <v>110839649.52</v>
          </cell>
        </row>
        <row r="1423">
          <cell r="A1423" t="str">
            <v>01</v>
          </cell>
          <cell r="B1423" t="str">
            <v>43010000</v>
          </cell>
          <cell r="C1423" t="str">
            <v>90020108</v>
          </cell>
          <cell r="D1423">
            <v>10630366.67</v>
          </cell>
        </row>
        <row r="1424">
          <cell r="A1424" t="str">
            <v>01</v>
          </cell>
          <cell r="B1424" t="str">
            <v>79030000</v>
          </cell>
          <cell r="C1424" t="str">
            <v>99000000</v>
          </cell>
          <cell r="D1424">
            <v>945530.88</v>
          </cell>
        </row>
        <row r="1425">
          <cell r="A1425" t="str">
            <v>01</v>
          </cell>
          <cell r="B1425" t="str">
            <v>79040000</v>
          </cell>
          <cell r="C1425" t="str">
            <v>99000000</v>
          </cell>
          <cell r="D1425">
            <v>1870.54</v>
          </cell>
        </row>
        <row r="1426">
          <cell r="A1426" t="str">
            <v>01</v>
          </cell>
          <cell r="B1426" t="str">
            <v>40030000</v>
          </cell>
          <cell r="C1426" t="str">
            <v>90020100</v>
          </cell>
          <cell r="D1426">
            <v>-5454723.4199999999</v>
          </cell>
        </row>
        <row r="1427">
          <cell r="A1427" t="str">
            <v>01</v>
          </cell>
          <cell r="B1427" t="str">
            <v>40030000</v>
          </cell>
          <cell r="C1427" t="str">
            <v>90020200</v>
          </cell>
          <cell r="D1427">
            <v>-55732.12</v>
          </cell>
        </row>
        <row r="1428">
          <cell r="A1428" t="str">
            <v>01</v>
          </cell>
          <cell r="B1428" t="str">
            <v>40030000</v>
          </cell>
          <cell r="C1428" t="str">
            <v>90020300</v>
          </cell>
          <cell r="D1428">
            <v>-17357.7</v>
          </cell>
        </row>
        <row r="1429">
          <cell r="A1429" t="str">
            <v>01</v>
          </cell>
          <cell r="B1429" t="str">
            <v>40030000</v>
          </cell>
          <cell r="C1429" t="str">
            <v>90020400</v>
          </cell>
          <cell r="D1429">
            <v>-26979.8</v>
          </cell>
        </row>
        <row r="1430">
          <cell r="A1430" t="str">
            <v>01</v>
          </cell>
          <cell r="B1430" t="str">
            <v>40050000</v>
          </cell>
          <cell r="C1430" t="str">
            <v>20010000</v>
          </cell>
          <cell r="D1430">
            <v>4306950.99</v>
          </cell>
        </row>
        <row r="1431">
          <cell r="A1431" t="str">
            <v>01</v>
          </cell>
          <cell r="B1431" t="str">
            <v>40050000</v>
          </cell>
          <cell r="C1431" t="str">
            <v>21010000</v>
          </cell>
          <cell r="D1431">
            <v>1224653.8799999999</v>
          </cell>
        </row>
        <row r="1432">
          <cell r="A1432" t="str">
            <v>01</v>
          </cell>
          <cell r="B1432" t="str">
            <v>40050000</v>
          </cell>
          <cell r="C1432" t="str">
            <v>43010000</v>
          </cell>
          <cell r="D1432">
            <v>3088004.09</v>
          </cell>
        </row>
        <row r="1433">
          <cell r="A1433" t="str">
            <v>01</v>
          </cell>
          <cell r="B1433" t="str">
            <v>40050000</v>
          </cell>
          <cell r="C1433" t="str">
            <v>90020100</v>
          </cell>
          <cell r="D1433">
            <v>-3032373.68</v>
          </cell>
        </row>
        <row r="1434">
          <cell r="A1434" t="str">
            <v>01</v>
          </cell>
          <cell r="B1434" t="str">
            <v>40050000</v>
          </cell>
          <cell r="C1434" t="str">
            <v>90020200</v>
          </cell>
          <cell r="D1434">
            <v>-30982.44</v>
          </cell>
        </row>
        <row r="1435">
          <cell r="A1435" t="str">
            <v>01</v>
          </cell>
          <cell r="B1435" t="str">
            <v>40050000</v>
          </cell>
          <cell r="C1435" t="str">
            <v>90020300</v>
          </cell>
          <cell r="D1435">
            <v>-9649.44</v>
          </cell>
        </row>
        <row r="1436">
          <cell r="A1436" t="str">
            <v>01</v>
          </cell>
          <cell r="B1436" t="str">
            <v>40050000</v>
          </cell>
          <cell r="C1436" t="str">
            <v>90020400</v>
          </cell>
          <cell r="D1436">
            <v>-14998.53</v>
          </cell>
        </row>
        <row r="1437">
          <cell r="A1437" t="str">
            <v>01</v>
          </cell>
          <cell r="B1437" t="str">
            <v>97000000</v>
          </cell>
          <cell r="C1437" t="str">
            <v>97000200</v>
          </cell>
          <cell r="D1437">
            <v>88944.74</v>
          </cell>
        </row>
        <row r="1438">
          <cell r="A1438" t="str">
            <v>01</v>
          </cell>
          <cell r="B1438" t="str">
            <v>97000000</v>
          </cell>
          <cell r="C1438" t="str">
            <v>97000500</v>
          </cell>
          <cell r="D1438">
            <v>457022.91</v>
          </cell>
        </row>
        <row r="1439">
          <cell r="A1439" t="str">
            <v>01</v>
          </cell>
          <cell r="B1439" t="str">
            <v>97000000</v>
          </cell>
          <cell r="C1439" t="str">
            <v>97000300</v>
          </cell>
          <cell r="D1439">
            <v>25420372.460000001</v>
          </cell>
        </row>
        <row r="1440">
          <cell r="A1440" t="str">
            <v>01</v>
          </cell>
          <cell r="B1440" t="str">
            <v>52030000</v>
          </cell>
          <cell r="C1440" t="str">
            <v>52030100</v>
          </cell>
          <cell r="D1440">
            <v>18596.12</v>
          </cell>
        </row>
        <row r="1441">
          <cell r="A1441" t="str">
            <v>01</v>
          </cell>
          <cell r="B1441" t="str">
            <v>99000000</v>
          </cell>
          <cell r="C1441" t="str">
            <v>79070000</v>
          </cell>
          <cell r="D1441">
            <v>13440.34</v>
          </cell>
        </row>
        <row r="1442">
          <cell r="A1442" t="str">
            <v>01</v>
          </cell>
          <cell r="B1442" t="str">
            <v>40310000</v>
          </cell>
          <cell r="C1442" t="str">
            <v>91020800</v>
          </cell>
          <cell r="D1442">
            <v>-3570.15</v>
          </cell>
        </row>
        <row r="1443">
          <cell r="A1443" t="str">
            <v>01</v>
          </cell>
          <cell r="B1443" t="str">
            <v>44000100</v>
          </cell>
          <cell r="C1443" t="str">
            <v>90020107</v>
          </cell>
          <cell r="D1443">
            <v>1356096.28</v>
          </cell>
        </row>
        <row r="1444">
          <cell r="A1444" t="str">
            <v>01</v>
          </cell>
          <cell r="B1444" t="str">
            <v>44000100</v>
          </cell>
          <cell r="C1444" t="str">
            <v>90020108</v>
          </cell>
          <cell r="D1444">
            <v>130059.97</v>
          </cell>
        </row>
        <row r="1445">
          <cell r="A1445" t="str">
            <v>02</v>
          </cell>
          <cell r="B1445" t="str">
            <v>91010803</v>
          </cell>
          <cell r="C1445" t="str">
            <v>51000000</v>
          </cell>
          <cell r="D1445">
            <v>608.04999999999995</v>
          </cell>
        </row>
        <row r="1446">
          <cell r="A1446" t="str">
            <v>02</v>
          </cell>
          <cell r="B1446" t="str">
            <v>91010800</v>
          </cell>
          <cell r="C1446" t="str">
            <v>10060000</v>
          </cell>
          <cell r="D1446">
            <v>142.9</v>
          </cell>
        </row>
        <row r="1447">
          <cell r="A1447" t="str">
            <v>02</v>
          </cell>
          <cell r="B1447" t="str">
            <v>91010800</v>
          </cell>
          <cell r="C1447" t="str">
            <v>10110000</v>
          </cell>
          <cell r="D1447">
            <v>166907.43</v>
          </cell>
        </row>
        <row r="1448">
          <cell r="A1448" t="str">
            <v>02</v>
          </cell>
          <cell r="B1448" t="str">
            <v>91010800</v>
          </cell>
          <cell r="C1448" t="str">
            <v>52000000</v>
          </cell>
          <cell r="D1448">
            <v>41580.76</v>
          </cell>
        </row>
        <row r="1449">
          <cell r="A1449" t="str">
            <v>02</v>
          </cell>
          <cell r="B1449" t="str">
            <v>91010800</v>
          </cell>
          <cell r="C1449" t="str">
            <v>52030000</v>
          </cell>
          <cell r="D1449">
            <v>21355.34</v>
          </cell>
        </row>
        <row r="1450">
          <cell r="A1450" t="str">
            <v>02</v>
          </cell>
          <cell r="B1450" t="str">
            <v>91010800</v>
          </cell>
          <cell r="C1450" t="str">
            <v>52030100</v>
          </cell>
          <cell r="D1450">
            <v>351.64</v>
          </cell>
        </row>
        <row r="1451">
          <cell r="A1451" t="str">
            <v>02</v>
          </cell>
          <cell r="B1451" t="str">
            <v>91010800</v>
          </cell>
          <cell r="C1451" t="str">
            <v>55020000</v>
          </cell>
          <cell r="D1451">
            <v>118.45</v>
          </cell>
        </row>
        <row r="1452">
          <cell r="A1452" t="str">
            <v>02</v>
          </cell>
          <cell r="B1452" t="str">
            <v>91010800</v>
          </cell>
          <cell r="C1452" t="str">
            <v>55030000</v>
          </cell>
          <cell r="D1452">
            <v>266906.51</v>
          </cell>
        </row>
        <row r="1453">
          <cell r="A1453" t="str">
            <v>02</v>
          </cell>
          <cell r="B1453" t="str">
            <v>91010800</v>
          </cell>
          <cell r="C1453" t="str">
            <v>60010000</v>
          </cell>
          <cell r="D1453">
            <v>8007.6</v>
          </cell>
        </row>
        <row r="1454">
          <cell r="A1454" t="str">
            <v>02</v>
          </cell>
          <cell r="B1454" t="str">
            <v>91010800</v>
          </cell>
          <cell r="C1454" t="str">
            <v>60010100</v>
          </cell>
          <cell r="D1454">
            <v>189695.05</v>
          </cell>
        </row>
        <row r="1455">
          <cell r="A1455" t="str">
            <v>02</v>
          </cell>
          <cell r="B1455" t="str">
            <v>91010800</v>
          </cell>
          <cell r="C1455" t="str">
            <v>60040100</v>
          </cell>
          <cell r="D1455">
            <v>458031.27</v>
          </cell>
        </row>
        <row r="1456">
          <cell r="A1456" t="str">
            <v>02</v>
          </cell>
          <cell r="B1456" t="str">
            <v>91010800</v>
          </cell>
          <cell r="C1456" t="str">
            <v>62000000</v>
          </cell>
          <cell r="D1456">
            <v>2.82</v>
          </cell>
        </row>
        <row r="1457">
          <cell r="A1457" t="str">
            <v>02</v>
          </cell>
          <cell r="B1457" t="str">
            <v>91010800</v>
          </cell>
          <cell r="C1457" t="str">
            <v>62030200</v>
          </cell>
          <cell r="D1457">
            <v>20.88</v>
          </cell>
        </row>
        <row r="1458">
          <cell r="A1458" t="str">
            <v>02</v>
          </cell>
          <cell r="B1458" t="str">
            <v>91010800</v>
          </cell>
          <cell r="C1458" t="str">
            <v>62030300</v>
          </cell>
          <cell r="D1458">
            <v>606.94000000000005</v>
          </cell>
        </row>
        <row r="1459">
          <cell r="A1459" t="str">
            <v>02</v>
          </cell>
          <cell r="B1459" t="str">
            <v>91010800</v>
          </cell>
          <cell r="C1459" t="str">
            <v>71010000</v>
          </cell>
          <cell r="D1459">
            <v>66.62</v>
          </cell>
        </row>
        <row r="1460">
          <cell r="A1460" t="str">
            <v>02</v>
          </cell>
          <cell r="B1460" t="str">
            <v>62050200</v>
          </cell>
          <cell r="C1460" t="str">
            <v>68080000</v>
          </cell>
          <cell r="D1460">
            <v>613974.29</v>
          </cell>
        </row>
        <row r="1461">
          <cell r="A1461" t="str">
            <v>02</v>
          </cell>
          <cell r="B1461" t="str">
            <v>62050200</v>
          </cell>
          <cell r="C1461" t="str">
            <v>68080200</v>
          </cell>
          <cell r="D1461">
            <v>10994948.800000001</v>
          </cell>
        </row>
        <row r="1462">
          <cell r="A1462" t="str">
            <v>02</v>
          </cell>
          <cell r="B1462" t="str">
            <v>19060000</v>
          </cell>
          <cell r="C1462" t="str">
            <v>68080000</v>
          </cell>
          <cell r="D1462">
            <v>13936.54</v>
          </cell>
        </row>
        <row r="1463">
          <cell r="A1463" t="str">
            <v>02</v>
          </cell>
          <cell r="B1463" t="str">
            <v>19060000</v>
          </cell>
          <cell r="C1463" t="str">
            <v>68080200</v>
          </cell>
          <cell r="D1463">
            <v>163972.95000000001</v>
          </cell>
        </row>
        <row r="1464">
          <cell r="A1464" t="str">
            <v>02</v>
          </cell>
          <cell r="B1464" t="str">
            <v>19040100</v>
          </cell>
          <cell r="C1464" t="str">
            <v>68080200</v>
          </cell>
          <cell r="D1464">
            <v>9795711.7200000007</v>
          </cell>
        </row>
        <row r="1465">
          <cell r="A1465" t="str">
            <v>02</v>
          </cell>
          <cell r="B1465" t="str">
            <v>99000000</v>
          </cell>
          <cell r="C1465" t="str">
            <v>90090100</v>
          </cell>
          <cell r="D1465">
            <v>80987658.959999993</v>
          </cell>
        </row>
        <row r="1466">
          <cell r="A1466" t="str">
            <v>02</v>
          </cell>
          <cell r="B1466" t="str">
            <v>19040100</v>
          </cell>
          <cell r="C1466" t="str">
            <v>91020801</v>
          </cell>
          <cell r="D1466">
            <v>7670.79</v>
          </cell>
        </row>
        <row r="1467">
          <cell r="A1467" t="str">
            <v>02</v>
          </cell>
          <cell r="B1467" t="str">
            <v>90090101</v>
          </cell>
          <cell r="C1467" t="str">
            <v>99000000</v>
          </cell>
          <cell r="D1467">
            <v>54682.29</v>
          </cell>
        </row>
        <row r="1468">
          <cell r="A1468" t="str">
            <v>02</v>
          </cell>
          <cell r="B1468" t="str">
            <v>19020100</v>
          </cell>
          <cell r="C1468" t="str">
            <v>68080200</v>
          </cell>
          <cell r="D1468">
            <v>225299.65</v>
          </cell>
        </row>
        <row r="1469">
          <cell r="A1469" t="str">
            <v>02</v>
          </cell>
          <cell r="B1469" t="str">
            <v>19040000</v>
          </cell>
          <cell r="C1469" t="str">
            <v>68080000</v>
          </cell>
          <cell r="D1469">
            <v>1501575.49</v>
          </cell>
        </row>
        <row r="1470">
          <cell r="A1470" t="str">
            <v>02</v>
          </cell>
          <cell r="B1470" t="str">
            <v>19080000</v>
          </cell>
          <cell r="C1470" t="str">
            <v>68080000</v>
          </cell>
          <cell r="D1470">
            <v>199624.34</v>
          </cell>
        </row>
        <row r="1471">
          <cell r="A1471" t="str">
            <v>02</v>
          </cell>
          <cell r="B1471" t="str">
            <v>19090000</v>
          </cell>
          <cell r="C1471" t="str">
            <v>68080200</v>
          </cell>
          <cell r="D1471">
            <v>85094.1</v>
          </cell>
        </row>
        <row r="1472">
          <cell r="A1472" t="str">
            <v>02</v>
          </cell>
          <cell r="B1472" t="str">
            <v>68080100</v>
          </cell>
          <cell r="C1472" t="str">
            <v>60010000</v>
          </cell>
          <cell r="D1472">
            <v>738.46</v>
          </cell>
        </row>
        <row r="1473">
          <cell r="A1473" t="str">
            <v>02</v>
          </cell>
          <cell r="B1473" t="str">
            <v>68080100</v>
          </cell>
          <cell r="C1473" t="str">
            <v>60010100</v>
          </cell>
          <cell r="D1473">
            <v>500006.28</v>
          </cell>
        </row>
        <row r="1474">
          <cell r="A1474" t="str">
            <v>02</v>
          </cell>
          <cell r="B1474" t="str">
            <v>68080100</v>
          </cell>
          <cell r="C1474" t="str">
            <v>79030000</v>
          </cell>
          <cell r="D1474">
            <v>9268.35</v>
          </cell>
        </row>
        <row r="1475">
          <cell r="A1475" t="str">
            <v>02</v>
          </cell>
          <cell r="B1475" t="str">
            <v>68080200</v>
          </cell>
          <cell r="C1475" t="str">
            <v>19060000</v>
          </cell>
          <cell r="D1475">
            <v>973793.64</v>
          </cell>
        </row>
        <row r="1476">
          <cell r="A1476" t="str">
            <v>02</v>
          </cell>
          <cell r="B1476" t="str">
            <v>68080200</v>
          </cell>
          <cell r="C1476" t="str">
            <v>62030100</v>
          </cell>
          <cell r="D1476">
            <v>25621672.57</v>
          </cell>
        </row>
        <row r="1477">
          <cell r="A1477" t="str">
            <v>02</v>
          </cell>
          <cell r="B1477" t="str">
            <v>68080200</v>
          </cell>
          <cell r="C1477" t="str">
            <v>62030300</v>
          </cell>
          <cell r="D1477">
            <v>1516062.71</v>
          </cell>
        </row>
        <row r="1478">
          <cell r="A1478" t="str">
            <v>02</v>
          </cell>
          <cell r="B1478" t="str">
            <v>68080200</v>
          </cell>
          <cell r="C1478" t="str">
            <v>62030500</v>
          </cell>
          <cell r="D1478">
            <v>1599375.73</v>
          </cell>
        </row>
        <row r="1479">
          <cell r="A1479" t="str">
            <v>02</v>
          </cell>
          <cell r="B1479" t="str">
            <v>68080200</v>
          </cell>
          <cell r="C1479" t="str">
            <v>62050200</v>
          </cell>
          <cell r="D1479">
            <v>11068173.619999999</v>
          </cell>
        </row>
        <row r="1480">
          <cell r="A1480" t="str">
            <v>02</v>
          </cell>
          <cell r="B1480" t="str">
            <v>68080200</v>
          </cell>
          <cell r="C1480" t="str">
            <v>76020400</v>
          </cell>
          <cell r="D1480">
            <v>750598.03</v>
          </cell>
        </row>
        <row r="1481">
          <cell r="A1481" t="str">
            <v>02</v>
          </cell>
          <cell r="B1481" t="str">
            <v>68080200</v>
          </cell>
          <cell r="C1481" t="str">
            <v>76050100</v>
          </cell>
          <cell r="D1481">
            <v>153510281.88</v>
          </cell>
        </row>
        <row r="1482">
          <cell r="A1482" t="str">
            <v>02</v>
          </cell>
          <cell r="B1482" t="str">
            <v>68080200</v>
          </cell>
          <cell r="C1482" t="str">
            <v>79030000</v>
          </cell>
          <cell r="D1482">
            <v>109217.92</v>
          </cell>
        </row>
        <row r="1483">
          <cell r="A1483" t="str">
            <v>02</v>
          </cell>
          <cell r="B1483" t="str">
            <v>68080200</v>
          </cell>
          <cell r="C1483" t="str">
            <v>79040000</v>
          </cell>
          <cell r="D1483">
            <v>8976.48</v>
          </cell>
        </row>
        <row r="1484">
          <cell r="A1484" t="str">
            <v>02</v>
          </cell>
          <cell r="B1484" t="str">
            <v>68080200</v>
          </cell>
          <cell r="C1484" t="str">
            <v>79070000</v>
          </cell>
          <cell r="D1484">
            <v>738858.32</v>
          </cell>
        </row>
        <row r="1485">
          <cell r="A1485" t="str">
            <v>02</v>
          </cell>
          <cell r="B1485" t="str">
            <v>68080200</v>
          </cell>
          <cell r="C1485" t="str">
            <v>91020801</v>
          </cell>
          <cell r="D1485">
            <v>40223.040000000001</v>
          </cell>
        </row>
        <row r="1486">
          <cell r="A1486" t="str">
            <v>02</v>
          </cell>
          <cell r="B1486" t="str">
            <v>68080000</v>
          </cell>
          <cell r="C1486" t="str">
            <v>19020000</v>
          </cell>
          <cell r="D1486">
            <v>37280.53</v>
          </cell>
        </row>
        <row r="1487">
          <cell r="A1487" t="str">
            <v>02</v>
          </cell>
          <cell r="B1487" t="str">
            <v>68080000</v>
          </cell>
          <cell r="C1487" t="str">
            <v>19060000</v>
          </cell>
          <cell r="D1487">
            <v>26295.55</v>
          </cell>
        </row>
        <row r="1488">
          <cell r="A1488" t="str">
            <v>02</v>
          </cell>
          <cell r="B1488" t="str">
            <v>68080000</v>
          </cell>
          <cell r="C1488" t="str">
            <v>76020400</v>
          </cell>
          <cell r="D1488">
            <v>-445838.99</v>
          </cell>
        </row>
        <row r="1489">
          <cell r="A1489" t="str">
            <v>02</v>
          </cell>
          <cell r="B1489" t="str">
            <v>68080000</v>
          </cell>
          <cell r="C1489" t="str">
            <v>76050000</v>
          </cell>
          <cell r="D1489">
            <v>558916.63</v>
          </cell>
        </row>
        <row r="1490">
          <cell r="A1490" t="str">
            <v>02</v>
          </cell>
          <cell r="B1490" t="str">
            <v>68080000</v>
          </cell>
          <cell r="C1490" t="str">
            <v>79040000</v>
          </cell>
          <cell r="D1490">
            <v>3956.17</v>
          </cell>
        </row>
        <row r="1491">
          <cell r="A1491" t="str">
            <v>02</v>
          </cell>
          <cell r="B1491" t="str">
            <v>68080000</v>
          </cell>
          <cell r="C1491" t="str">
            <v>79070000</v>
          </cell>
          <cell r="D1491">
            <v>152500</v>
          </cell>
        </row>
        <row r="1492">
          <cell r="A1492" t="str">
            <v>02</v>
          </cell>
          <cell r="B1492" t="str">
            <v>68080000</v>
          </cell>
          <cell r="C1492" t="str">
            <v>99000000</v>
          </cell>
          <cell r="D1492">
            <v>146941.85</v>
          </cell>
        </row>
        <row r="1493">
          <cell r="A1493" t="str">
            <v>02</v>
          </cell>
          <cell r="B1493" t="str">
            <v>19020000</v>
          </cell>
          <cell r="C1493" t="str">
            <v>08060000</v>
          </cell>
          <cell r="D1493">
            <v>333576.62</v>
          </cell>
        </row>
        <row r="1494">
          <cell r="A1494" t="str">
            <v>02</v>
          </cell>
          <cell r="B1494" t="str">
            <v>19020000</v>
          </cell>
          <cell r="C1494" t="str">
            <v>68080000</v>
          </cell>
          <cell r="D1494">
            <v>18466108.949999999</v>
          </cell>
        </row>
        <row r="1495">
          <cell r="A1495" t="str">
            <v>02</v>
          </cell>
          <cell r="B1495" t="str">
            <v>19070200</v>
          </cell>
          <cell r="C1495" t="str">
            <v>68080000</v>
          </cell>
          <cell r="D1495">
            <v>-41654.300000000003</v>
          </cell>
        </row>
        <row r="1496">
          <cell r="A1496" t="str">
            <v>02</v>
          </cell>
          <cell r="B1496" t="str">
            <v>19070200</v>
          </cell>
          <cell r="C1496" t="str">
            <v>68080200</v>
          </cell>
          <cell r="D1496">
            <v>5500244.3200000003</v>
          </cell>
        </row>
        <row r="1497">
          <cell r="A1497" t="str">
            <v>02</v>
          </cell>
          <cell r="B1497" t="str">
            <v>19010100</v>
          </cell>
          <cell r="C1497" t="str">
            <v>68080200</v>
          </cell>
          <cell r="D1497">
            <v>66690326.530000001</v>
          </cell>
        </row>
        <row r="1498">
          <cell r="A1498" t="str">
            <v>02</v>
          </cell>
          <cell r="B1498" t="str">
            <v>19010000</v>
          </cell>
          <cell r="C1498" t="str">
            <v>68080000</v>
          </cell>
          <cell r="D1498">
            <v>4423203.32</v>
          </cell>
        </row>
        <row r="1499">
          <cell r="A1499" t="str">
            <v>02</v>
          </cell>
          <cell r="B1499" t="str">
            <v>19050000</v>
          </cell>
          <cell r="C1499" t="str">
            <v>68080000</v>
          </cell>
          <cell r="D1499">
            <v>3275732</v>
          </cell>
        </row>
        <row r="1500">
          <cell r="A1500" t="str">
            <v>02</v>
          </cell>
          <cell r="B1500" t="str">
            <v>19050000</v>
          </cell>
          <cell r="C1500" t="str">
            <v>68080200</v>
          </cell>
          <cell r="D1500">
            <v>-3218411.48</v>
          </cell>
        </row>
        <row r="1501">
          <cell r="A1501" t="str">
            <v>02</v>
          </cell>
          <cell r="B1501" t="str">
            <v>76100000</v>
          </cell>
          <cell r="C1501" t="str">
            <v>68080000</v>
          </cell>
          <cell r="D1501">
            <v>3461846</v>
          </cell>
        </row>
        <row r="1502">
          <cell r="A1502" t="str">
            <v>02</v>
          </cell>
          <cell r="B1502" t="str">
            <v>69020200</v>
          </cell>
          <cell r="C1502" t="str">
            <v>20010000</v>
          </cell>
          <cell r="D1502">
            <v>2783837.47</v>
          </cell>
        </row>
        <row r="1503">
          <cell r="A1503" t="str">
            <v>02</v>
          </cell>
          <cell r="B1503" t="str">
            <v>55010000</v>
          </cell>
          <cell r="C1503" t="str">
            <v>60010000</v>
          </cell>
          <cell r="D1503">
            <v>456819.11</v>
          </cell>
        </row>
        <row r="1504">
          <cell r="A1504" t="str">
            <v>02</v>
          </cell>
          <cell r="B1504" t="str">
            <v>68010000</v>
          </cell>
          <cell r="C1504" t="str">
            <v>99000000</v>
          </cell>
          <cell r="D1504">
            <v>9831.5300000000007</v>
          </cell>
        </row>
        <row r="1505">
          <cell r="A1505" t="str">
            <v>02</v>
          </cell>
          <cell r="B1505" t="str">
            <v>68040000</v>
          </cell>
          <cell r="C1505" t="str">
            <v>91020500</v>
          </cell>
          <cell r="D1505">
            <v>33488.379999999997</v>
          </cell>
        </row>
        <row r="1506">
          <cell r="A1506" t="str">
            <v>02</v>
          </cell>
          <cell r="B1506" t="str">
            <v>73010100</v>
          </cell>
          <cell r="C1506" t="str">
            <v>70000000</v>
          </cell>
          <cell r="D1506">
            <v>8.4</v>
          </cell>
        </row>
        <row r="1507">
          <cell r="A1507" t="str">
            <v>02</v>
          </cell>
          <cell r="B1507" t="str">
            <v>73010000</v>
          </cell>
          <cell r="C1507" t="str">
            <v>70000000</v>
          </cell>
          <cell r="D1507">
            <v>1012.5</v>
          </cell>
        </row>
        <row r="1508">
          <cell r="A1508" t="str">
            <v>02</v>
          </cell>
          <cell r="B1508" t="str">
            <v>73020000</v>
          </cell>
          <cell r="C1508" t="str">
            <v>70000000</v>
          </cell>
          <cell r="D1508">
            <v>8567.93</v>
          </cell>
        </row>
        <row r="1509">
          <cell r="A1509" t="str">
            <v>02</v>
          </cell>
          <cell r="B1509" t="str">
            <v>73020000</v>
          </cell>
          <cell r="C1509" t="str">
            <v>79030000</v>
          </cell>
          <cell r="D1509">
            <v>2940.27</v>
          </cell>
        </row>
        <row r="1510">
          <cell r="A1510" t="str">
            <v>02</v>
          </cell>
          <cell r="B1510" t="str">
            <v>73030000</v>
          </cell>
          <cell r="C1510" t="str">
            <v>70000000</v>
          </cell>
          <cell r="D1510">
            <v>6690</v>
          </cell>
        </row>
        <row r="1511">
          <cell r="A1511" t="str">
            <v>02</v>
          </cell>
          <cell r="B1511" t="str">
            <v>73030000</v>
          </cell>
          <cell r="C1511" t="str">
            <v>79070000</v>
          </cell>
          <cell r="D1511">
            <v>300</v>
          </cell>
        </row>
        <row r="1512">
          <cell r="A1512" t="str">
            <v>02</v>
          </cell>
          <cell r="B1512" t="str">
            <v>76010000</v>
          </cell>
          <cell r="C1512" t="str">
            <v>44000100</v>
          </cell>
          <cell r="D1512">
            <v>945720.06</v>
          </cell>
        </row>
        <row r="1513">
          <cell r="A1513" t="str">
            <v>02</v>
          </cell>
          <cell r="B1513" t="str">
            <v>76010000</v>
          </cell>
          <cell r="C1513" t="str">
            <v>62020100</v>
          </cell>
          <cell r="D1513">
            <v>1050167.8700000001</v>
          </cell>
        </row>
        <row r="1514">
          <cell r="A1514" t="str">
            <v>02</v>
          </cell>
          <cell r="B1514" t="str">
            <v>86000000</v>
          </cell>
          <cell r="C1514" t="str">
            <v>70000000</v>
          </cell>
          <cell r="D1514">
            <v>2690.22</v>
          </cell>
        </row>
        <row r="1515">
          <cell r="A1515" t="str">
            <v>02</v>
          </cell>
          <cell r="B1515" t="str">
            <v>84000000</v>
          </cell>
          <cell r="C1515" t="str">
            <v>83000000</v>
          </cell>
          <cell r="D1515">
            <v>221708</v>
          </cell>
        </row>
        <row r="1516">
          <cell r="A1516" t="str">
            <v>02</v>
          </cell>
          <cell r="B1516" t="str">
            <v>91010700</v>
          </cell>
          <cell r="C1516" t="str">
            <v>51040000</v>
          </cell>
          <cell r="D1516">
            <v>108271.71</v>
          </cell>
        </row>
        <row r="1517">
          <cell r="A1517" t="str">
            <v>02</v>
          </cell>
          <cell r="B1517" t="str">
            <v>91010802</v>
          </cell>
          <cell r="C1517" t="str">
            <v>10150000</v>
          </cell>
          <cell r="D1517">
            <v>27755.29</v>
          </cell>
        </row>
        <row r="1518">
          <cell r="A1518" t="str">
            <v>02</v>
          </cell>
          <cell r="B1518" t="str">
            <v>91010802</v>
          </cell>
          <cell r="C1518" t="str">
            <v>60010000</v>
          </cell>
          <cell r="D1518">
            <v>1000</v>
          </cell>
        </row>
        <row r="1519">
          <cell r="A1519" t="str">
            <v>02</v>
          </cell>
          <cell r="B1519" t="str">
            <v>91010802</v>
          </cell>
          <cell r="C1519" t="str">
            <v>79030000</v>
          </cell>
          <cell r="D1519">
            <v>233.16</v>
          </cell>
        </row>
        <row r="1520">
          <cell r="A1520" t="str">
            <v>02</v>
          </cell>
          <cell r="B1520" t="str">
            <v>58020000</v>
          </cell>
          <cell r="C1520" t="str">
            <v>50000000</v>
          </cell>
          <cell r="D1520">
            <v>1000000</v>
          </cell>
        </row>
        <row r="1521">
          <cell r="A1521" t="str">
            <v>02</v>
          </cell>
          <cell r="B1521" t="str">
            <v>58020000</v>
          </cell>
          <cell r="C1521" t="str">
            <v>51040000</v>
          </cell>
          <cell r="D1521">
            <v>300000</v>
          </cell>
        </row>
        <row r="1522">
          <cell r="A1522" t="str">
            <v>02</v>
          </cell>
          <cell r="B1522" t="str">
            <v>51030100</v>
          </cell>
          <cell r="C1522" t="str">
            <v>19040100</v>
          </cell>
          <cell r="D1522">
            <v>16.21</v>
          </cell>
        </row>
        <row r="1523">
          <cell r="A1523" t="str">
            <v>02</v>
          </cell>
          <cell r="B1523" t="str">
            <v>51030100</v>
          </cell>
          <cell r="C1523" t="str">
            <v>26000000</v>
          </cell>
          <cell r="D1523">
            <v>331289.33</v>
          </cell>
        </row>
        <row r="1524">
          <cell r="A1524" t="str">
            <v>02</v>
          </cell>
          <cell r="B1524" t="str">
            <v>51030100</v>
          </cell>
          <cell r="C1524" t="str">
            <v>44000200</v>
          </cell>
          <cell r="D1524">
            <v>90.06</v>
          </cell>
        </row>
        <row r="1525">
          <cell r="A1525" t="str">
            <v>02</v>
          </cell>
          <cell r="B1525" t="str">
            <v>51030100</v>
          </cell>
          <cell r="C1525" t="str">
            <v>51040000</v>
          </cell>
          <cell r="D1525">
            <v>45000000</v>
          </cell>
        </row>
        <row r="1526">
          <cell r="A1526" t="str">
            <v>02</v>
          </cell>
          <cell r="B1526" t="str">
            <v>51030100</v>
          </cell>
          <cell r="C1526" t="str">
            <v>51050000</v>
          </cell>
          <cell r="D1526">
            <v>2000000</v>
          </cell>
        </row>
        <row r="1527">
          <cell r="A1527" t="str">
            <v>02</v>
          </cell>
          <cell r="B1527" t="str">
            <v>51030100</v>
          </cell>
          <cell r="C1527" t="str">
            <v>60010000</v>
          </cell>
          <cell r="D1527">
            <v>160287856.34999999</v>
          </cell>
        </row>
        <row r="1528">
          <cell r="A1528" t="str">
            <v>02</v>
          </cell>
          <cell r="B1528" t="str">
            <v>51030100</v>
          </cell>
          <cell r="C1528" t="str">
            <v>60040000</v>
          </cell>
          <cell r="D1528">
            <v>62403815.32</v>
          </cell>
        </row>
        <row r="1529">
          <cell r="A1529" t="str">
            <v>02</v>
          </cell>
          <cell r="B1529" t="str">
            <v>51030100</v>
          </cell>
          <cell r="C1529" t="str">
            <v>62030000</v>
          </cell>
          <cell r="D1529">
            <v>169589.15</v>
          </cell>
        </row>
        <row r="1530">
          <cell r="A1530" t="str">
            <v>02</v>
          </cell>
          <cell r="B1530" t="str">
            <v>51030100</v>
          </cell>
          <cell r="C1530" t="str">
            <v>62030400</v>
          </cell>
          <cell r="D1530">
            <v>106268.03</v>
          </cell>
        </row>
        <row r="1531">
          <cell r="A1531" t="str">
            <v>02</v>
          </cell>
          <cell r="B1531" t="str">
            <v>51030100</v>
          </cell>
          <cell r="C1531" t="str">
            <v>66000000</v>
          </cell>
          <cell r="D1531">
            <v>147000000</v>
          </cell>
        </row>
        <row r="1532">
          <cell r="A1532" t="str">
            <v>02</v>
          </cell>
          <cell r="B1532" t="str">
            <v>51030100</v>
          </cell>
          <cell r="C1532" t="str">
            <v>66000100</v>
          </cell>
          <cell r="D1532">
            <v>913360.66</v>
          </cell>
        </row>
        <row r="1533">
          <cell r="A1533" t="str">
            <v>02</v>
          </cell>
          <cell r="B1533" t="str">
            <v>51030100</v>
          </cell>
          <cell r="C1533" t="str">
            <v>67000000</v>
          </cell>
          <cell r="D1533">
            <v>471020208.18000001</v>
          </cell>
        </row>
        <row r="1534">
          <cell r="A1534" t="str">
            <v>02</v>
          </cell>
          <cell r="B1534" t="str">
            <v>51030100</v>
          </cell>
          <cell r="C1534" t="str">
            <v>67000100</v>
          </cell>
          <cell r="D1534">
            <v>2290367.94</v>
          </cell>
        </row>
        <row r="1535">
          <cell r="A1535" t="str">
            <v>02</v>
          </cell>
          <cell r="B1535" t="str">
            <v>51030100</v>
          </cell>
          <cell r="C1535" t="str">
            <v>68000000</v>
          </cell>
          <cell r="D1535">
            <v>0.44</v>
          </cell>
        </row>
        <row r="1536">
          <cell r="A1536" t="str">
            <v>02</v>
          </cell>
          <cell r="B1536" t="str">
            <v>51030100</v>
          </cell>
          <cell r="C1536" t="str">
            <v>68010000</v>
          </cell>
          <cell r="D1536">
            <v>365502.08</v>
          </cell>
        </row>
        <row r="1537">
          <cell r="A1537" t="str">
            <v>02</v>
          </cell>
          <cell r="B1537" t="str">
            <v>51030100</v>
          </cell>
          <cell r="C1537" t="str">
            <v>68020000</v>
          </cell>
          <cell r="D1537">
            <v>69772</v>
          </cell>
        </row>
        <row r="1538">
          <cell r="A1538" t="str">
            <v>02</v>
          </cell>
          <cell r="B1538" t="str">
            <v>51030100</v>
          </cell>
          <cell r="C1538" t="str">
            <v>68040000</v>
          </cell>
          <cell r="D1538">
            <v>37</v>
          </cell>
        </row>
        <row r="1539">
          <cell r="A1539" t="str">
            <v>02</v>
          </cell>
          <cell r="B1539" t="str">
            <v>51030100</v>
          </cell>
          <cell r="C1539" t="str">
            <v>68080100</v>
          </cell>
          <cell r="D1539">
            <v>9924.76</v>
          </cell>
        </row>
        <row r="1540">
          <cell r="A1540" t="str">
            <v>02</v>
          </cell>
          <cell r="B1540" t="str">
            <v>51030100</v>
          </cell>
          <cell r="C1540" t="str">
            <v>69010000</v>
          </cell>
          <cell r="D1540">
            <v>5794</v>
          </cell>
        </row>
        <row r="1541">
          <cell r="A1541" t="str">
            <v>02</v>
          </cell>
          <cell r="B1541" t="str">
            <v>51030100</v>
          </cell>
          <cell r="C1541" t="str">
            <v>69020100</v>
          </cell>
          <cell r="D1541">
            <v>7232108.6299999999</v>
          </cell>
        </row>
        <row r="1542">
          <cell r="A1542" t="str">
            <v>02</v>
          </cell>
          <cell r="B1542" t="str">
            <v>51030100</v>
          </cell>
          <cell r="C1542" t="str">
            <v>69020200</v>
          </cell>
          <cell r="D1542">
            <v>6200000</v>
          </cell>
        </row>
        <row r="1543">
          <cell r="A1543" t="str">
            <v>02</v>
          </cell>
          <cell r="B1543" t="str">
            <v>51030100</v>
          </cell>
          <cell r="C1543" t="str">
            <v>69020300</v>
          </cell>
          <cell r="D1543">
            <v>8370.3799999999992</v>
          </cell>
        </row>
        <row r="1544">
          <cell r="A1544" t="str">
            <v>02</v>
          </cell>
          <cell r="B1544" t="str">
            <v>51030100</v>
          </cell>
          <cell r="C1544" t="str">
            <v>69030000</v>
          </cell>
          <cell r="D1544">
            <v>291.77</v>
          </cell>
        </row>
        <row r="1545">
          <cell r="A1545" t="str">
            <v>02</v>
          </cell>
          <cell r="B1545" t="str">
            <v>51030100</v>
          </cell>
          <cell r="C1545" t="str">
            <v>69030100</v>
          </cell>
          <cell r="D1545">
            <v>5256.28</v>
          </cell>
        </row>
        <row r="1546">
          <cell r="A1546" t="str">
            <v>02</v>
          </cell>
          <cell r="B1546" t="str">
            <v>51030100</v>
          </cell>
          <cell r="C1546" t="str">
            <v>69050000</v>
          </cell>
          <cell r="D1546">
            <v>554</v>
          </cell>
        </row>
        <row r="1547">
          <cell r="A1547" t="str">
            <v>02</v>
          </cell>
          <cell r="B1547" t="str">
            <v>51030100</v>
          </cell>
          <cell r="C1547" t="str">
            <v>73010100</v>
          </cell>
          <cell r="D1547">
            <v>52.42</v>
          </cell>
        </row>
        <row r="1548">
          <cell r="A1548" t="str">
            <v>02</v>
          </cell>
          <cell r="B1548" t="str">
            <v>51030100</v>
          </cell>
          <cell r="C1548" t="str">
            <v>76000000</v>
          </cell>
          <cell r="D1548">
            <v>798019.9</v>
          </cell>
        </row>
        <row r="1549">
          <cell r="A1549" t="str">
            <v>02</v>
          </cell>
          <cell r="B1549" t="str">
            <v>51030100</v>
          </cell>
          <cell r="C1549" t="str">
            <v>76010000</v>
          </cell>
          <cell r="D1549">
            <v>2106109.33</v>
          </cell>
        </row>
        <row r="1550">
          <cell r="A1550" t="str">
            <v>02</v>
          </cell>
          <cell r="B1550" t="str">
            <v>51030100</v>
          </cell>
          <cell r="C1550" t="str">
            <v>79030000</v>
          </cell>
          <cell r="D1550">
            <v>492533.99</v>
          </cell>
        </row>
        <row r="1551">
          <cell r="A1551" t="str">
            <v>02</v>
          </cell>
          <cell r="B1551" t="str">
            <v>51030100</v>
          </cell>
          <cell r="C1551" t="str">
            <v>79040000</v>
          </cell>
          <cell r="D1551">
            <v>5676.86</v>
          </cell>
        </row>
        <row r="1552">
          <cell r="A1552" t="str">
            <v>02</v>
          </cell>
          <cell r="B1552" t="str">
            <v>51030100</v>
          </cell>
          <cell r="C1552" t="str">
            <v>79070000</v>
          </cell>
          <cell r="D1552">
            <v>25849.21</v>
          </cell>
        </row>
        <row r="1553">
          <cell r="A1553" t="str">
            <v>02</v>
          </cell>
          <cell r="B1553" t="str">
            <v>51030100</v>
          </cell>
          <cell r="C1553" t="str">
            <v>91020500</v>
          </cell>
          <cell r="D1553">
            <v>23943.73</v>
          </cell>
        </row>
        <row r="1554">
          <cell r="A1554" t="str">
            <v>02</v>
          </cell>
          <cell r="B1554" t="str">
            <v>51030100</v>
          </cell>
          <cell r="C1554" t="str">
            <v>91020800</v>
          </cell>
          <cell r="D1554">
            <v>10368.120000000001</v>
          </cell>
        </row>
        <row r="1555">
          <cell r="A1555" t="str">
            <v>02</v>
          </cell>
          <cell r="B1555" t="str">
            <v>51030100</v>
          </cell>
          <cell r="C1555" t="str">
            <v>91020801</v>
          </cell>
          <cell r="D1555">
            <v>1631593.17</v>
          </cell>
        </row>
        <row r="1556">
          <cell r="A1556" t="str">
            <v>02</v>
          </cell>
          <cell r="B1556" t="str">
            <v>51030100</v>
          </cell>
          <cell r="C1556" t="str">
            <v>97000000</v>
          </cell>
          <cell r="D1556">
            <v>167493.01999999999</v>
          </cell>
        </row>
        <row r="1557">
          <cell r="A1557" t="str">
            <v>02</v>
          </cell>
          <cell r="B1557" t="str">
            <v>51030100</v>
          </cell>
          <cell r="C1557" t="str">
            <v>70000000</v>
          </cell>
          <cell r="D1557">
            <v>548243</v>
          </cell>
        </row>
        <row r="1558">
          <cell r="A1558" t="str">
            <v>02</v>
          </cell>
          <cell r="B1558" t="str">
            <v>51030100</v>
          </cell>
          <cell r="C1558" t="str">
            <v>70010000</v>
          </cell>
          <cell r="D1558">
            <v>4242646.5199999996</v>
          </cell>
        </row>
        <row r="1559">
          <cell r="A1559" t="str">
            <v>02</v>
          </cell>
          <cell r="B1559" t="str">
            <v>76000000</v>
          </cell>
          <cell r="C1559" t="str">
            <v>25010000</v>
          </cell>
          <cell r="D1559">
            <v>512537.68</v>
          </cell>
        </row>
        <row r="1560">
          <cell r="A1560" t="str">
            <v>02</v>
          </cell>
          <cell r="B1560" t="str">
            <v>76000000</v>
          </cell>
          <cell r="C1560" t="str">
            <v>25020000</v>
          </cell>
          <cell r="D1560">
            <v>222915.32</v>
          </cell>
        </row>
        <row r="1561">
          <cell r="A1561" t="str">
            <v>02</v>
          </cell>
          <cell r="B1561" t="str">
            <v>76000000</v>
          </cell>
          <cell r="C1561" t="str">
            <v>25030000</v>
          </cell>
          <cell r="D1561">
            <v>21017.21</v>
          </cell>
        </row>
        <row r="1562">
          <cell r="A1562" t="str">
            <v>02</v>
          </cell>
          <cell r="B1562" t="str">
            <v>76000000</v>
          </cell>
          <cell r="C1562" t="str">
            <v>26000000</v>
          </cell>
          <cell r="D1562">
            <v>64060.52</v>
          </cell>
        </row>
        <row r="1563">
          <cell r="A1563" t="str">
            <v>02</v>
          </cell>
          <cell r="B1563" t="str">
            <v>76000000</v>
          </cell>
          <cell r="C1563" t="str">
            <v>45010000</v>
          </cell>
          <cell r="D1563">
            <v>48186.5</v>
          </cell>
        </row>
        <row r="1564">
          <cell r="A1564" t="str">
            <v>02</v>
          </cell>
          <cell r="B1564" t="str">
            <v>76000000</v>
          </cell>
          <cell r="C1564" t="str">
            <v>50000000</v>
          </cell>
          <cell r="D1564">
            <v>1490.77</v>
          </cell>
        </row>
        <row r="1565">
          <cell r="A1565" t="str">
            <v>02</v>
          </cell>
          <cell r="B1565" t="str">
            <v>76000000</v>
          </cell>
          <cell r="C1565" t="str">
            <v>51000000</v>
          </cell>
          <cell r="D1565">
            <v>12742.58</v>
          </cell>
        </row>
        <row r="1566">
          <cell r="A1566" t="str">
            <v>02</v>
          </cell>
          <cell r="B1566" t="str">
            <v>76000000</v>
          </cell>
          <cell r="C1566" t="str">
            <v>51040000</v>
          </cell>
          <cell r="D1566">
            <v>4511440.84</v>
          </cell>
        </row>
        <row r="1567">
          <cell r="A1567" t="str">
            <v>02</v>
          </cell>
          <cell r="B1567" t="str">
            <v>76000000</v>
          </cell>
          <cell r="C1567" t="str">
            <v>51050000</v>
          </cell>
          <cell r="D1567">
            <v>367662.49</v>
          </cell>
        </row>
        <row r="1568">
          <cell r="A1568" t="str">
            <v>02</v>
          </cell>
          <cell r="B1568" t="str">
            <v>76000000</v>
          </cell>
          <cell r="C1568" t="str">
            <v>60010000</v>
          </cell>
          <cell r="D1568">
            <v>1495472.74</v>
          </cell>
        </row>
        <row r="1569">
          <cell r="A1569" t="str">
            <v>02</v>
          </cell>
          <cell r="B1569" t="str">
            <v>76000000</v>
          </cell>
          <cell r="C1569" t="str">
            <v>52030100</v>
          </cell>
          <cell r="D1569">
            <v>17395718</v>
          </cell>
        </row>
        <row r="1570">
          <cell r="A1570" t="str">
            <v>02</v>
          </cell>
          <cell r="B1570" t="str">
            <v>76000000</v>
          </cell>
          <cell r="C1570" t="str">
            <v>62020100</v>
          </cell>
          <cell r="D1570">
            <v>2085649.58</v>
          </cell>
        </row>
        <row r="1571">
          <cell r="A1571" t="str">
            <v>02</v>
          </cell>
          <cell r="B1571" t="str">
            <v>76000000</v>
          </cell>
          <cell r="C1571" t="str">
            <v>62020300</v>
          </cell>
          <cell r="D1571">
            <v>98121.72</v>
          </cell>
        </row>
        <row r="1572">
          <cell r="A1572" t="str">
            <v>02</v>
          </cell>
          <cell r="B1572" t="str">
            <v>76000000</v>
          </cell>
          <cell r="C1572" t="str">
            <v>91020800</v>
          </cell>
          <cell r="D1572">
            <v>60019.14</v>
          </cell>
        </row>
        <row r="1573">
          <cell r="A1573" t="str">
            <v>02</v>
          </cell>
          <cell r="B1573" t="str">
            <v>76000000</v>
          </cell>
          <cell r="C1573" t="str">
            <v>70000000</v>
          </cell>
          <cell r="D1573">
            <v>2684929.03</v>
          </cell>
        </row>
        <row r="1574">
          <cell r="A1574" t="str">
            <v>02</v>
          </cell>
          <cell r="B1574" t="str">
            <v>76000000</v>
          </cell>
          <cell r="C1574" t="str">
            <v>91020900</v>
          </cell>
          <cell r="D1574">
            <v>7836.67</v>
          </cell>
        </row>
        <row r="1575">
          <cell r="A1575" t="str">
            <v>02</v>
          </cell>
          <cell r="B1575" t="str">
            <v>62030000</v>
          </cell>
          <cell r="C1575" t="str">
            <v>68080000</v>
          </cell>
          <cell r="D1575">
            <v>784676.08</v>
          </cell>
        </row>
        <row r="1576">
          <cell r="A1576" t="str">
            <v>02</v>
          </cell>
          <cell r="B1576" t="str">
            <v>62030000</v>
          </cell>
          <cell r="C1576" t="str">
            <v>91020801</v>
          </cell>
          <cell r="D1576">
            <v>191.58</v>
          </cell>
        </row>
        <row r="1577">
          <cell r="A1577" t="str">
            <v>02</v>
          </cell>
          <cell r="B1577" t="str">
            <v>62030100</v>
          </cell>
          <cell r="C1577" t="str">
            <v>51040000</v>
          </cell>
          <cell r="D1577">
            <v>167964297.93000001</v>
          </cell>
        </row>
        <row r="1578">
          <cell r="A1578" t="str">
            <v>02</v>
          </cell>
          <cell r="B1578" t="str">
            <v>62030100</v>
          </cell>
          <cell r="C1578" t="str">
            <v>68080200</v>
          </cell>
          <cell r="D1578">
            <v>25848312.75</v>
          </cell>
        </row>
        <row r="1579">
          <cell r="A1579" t="str">
            <v>02</v>
          </cell>
          <cell r="B1579" t="str">
            <v>67010000</v>
          </cell>
          <cell r="C1579" t="str">
            <v>51030100</v>
          </cell>
          <cell r="D1579">
            <v>600000000</v>
          </cell>
        </row>
        <row r="1580">
          <cell r="A1580" t="str">
            <v>02</v>
          </cell>
          <cell r="B1580" t="str">
            <v>51000000</v>
          </cell>
          <cell r="C1580" t="str">
            <v>69020200</v>
          </cell>
          <cell r="D1580">
            <v>159129.32</v>
          </cell>
        </row>
        <row r="1581">
          <cell r="A1581" t="str">
            <v>02</v>
          </cell>
          <cell r="B1581" t="str">
            <v>57000000</v>
          </cell>
          <cell r="C1581" t="str">
            <v>51040000</v>
          </cell>
          <cell r="D1581">
            <v>45000</v>
          </cell>
        </row>
        <row r="1582">
          <cell r="A1582" t="str">
            <v>02</v>
          </cell>
          <cell r="B1582" t="str">
            <v>91011400</v>
          </cell>
          <cell r="C1582" t="str">
            <v>62050400</v>
          </cell>
          <cell r="D1582">
            <v>83165574</v>
          </cell>
        </row>
        <row r="1583">
          <cell r="A1583" t="str">
            <v>02</v>
          </cell>
          <cell r="B1583" t="str">
            <v>62060000</v>
          </cell>
          <cell r="C1583" t="str">
            <v>91021500</v>
          </cell>
          <cell r="D1583">
            <v>90337790.040000007</v>
          </cell>
        </row>
        <row r="1584">
          <cell r="A1584" t="str">
            <v>02</v>
          </cell>
          <cell r="B1584" t="str">
            <v>58030200</v>
          </cell>
          <cell r="C1584" t="str">
            <v>91021500</v>
          </cell>
          <cell r="D1584">
            <v>24259739.050000001</v>
          </cell>
        </row>
        <row r="1585">
          <cell r="A1585" t="str">
            <v>02</v>
          </cell>
          <cell r="B1585" t="str">
            <v>58030100</v>
          </cell>
          <cell r="C1585" t="str">
            <v>91021400</v>
          </cell>
          <cell r="D1585">
            <v>83000000</v>
          </cell>
        </row>
        <row r="1586">
          <cell r="A1586" t="str">
            <v>02</v>
          </cell>
          <cell r="B1586" t="str">
            <v>62050600</v>
          </cell>
          <cell r="C1586" t="str">
            <v>51020000</v>
          </cell>
          <cell r="D1586">
            <v>4167700.64</v>
          </cell>
        </row>
        <row r="1587">
          <cell r="A1587" t="str">
            <v>02</v>
          </cell>
          <cell r="B1587" t="str">
            <v>62050600</v>
          </cell>
          <cell r="C1587" t="str">
            <v>51030100</v>
          </cell>
          <cell r="D1587">
            <v>34925571.159999996</v>
          </cell>
        </row>
        <row r="1588">
          <cell r="A1588" t="str">
            <v>02</v>
          </cell>
          <cell r="B1588" t="str">
            <v>62050600</v>
          </cell>
          <cell r="C1588" t="str">
            <v>51040000</v>
          </cell>
          <cell r="D1588">
            <v>24796543.210000001</v>
          </cell>
        </row>
        <row r="1589">
          <cell r="A1589" t="str">
            <v>02</v>
          </cell>
          <cell r="B1589" t="str">
            <v>62050600</v>
          </cell>
          <cell r="C1589" t="str">
            <v>51080100</v>
          </cell>
          <cell r="D1589">
            <v>8668212.0299999993</v>
          </cell>
        </row>
        <row r="1590">
          <cell r="A1590" t="str">
            <v>02</v>
          </cell>
          <cell r="B1590" t="str">
            <v>62050100</v>
          </cell>
          <cell r="C1590" t="str">
            <v>51040000</v>
          </cell>
          <cell r="D1590">
            <v>25100000</v>
          </cell>
        </row>
        <row r="1591">
          <cell r="A1591" t="str">
            <v>02</v>
          </cell>
          <cell r="B1591" t="str">
            <v>62050400</v>
          </cell>
          <cell r="C1591" t="str">
            <v>51040000</v>
          </cell>
          <cell r="D1591">
            <v>83165574</v>
          </cell>
        </row>
        <row r="1592">
          <cell r="A1592" t="str">
            <v>02</v>
          </cell>
          <cell r="B1592" t="str">
            <v>62050500</v>
          </cell>
          <cell r="C1592" t="str">
            <v>62060000</v>
          </cell>
          <cell r="D1592">
            <v>100902448.75</v>
          </cell>
        </row>
        <row r="1593">
          <cell r="A1593" t="str">
            <v>02</v>
          </cell>
          <cell r="B1593" t="str">
            <v>50000000</v>
          </cell>
          <cell r="C1593" t="str">
            <v>25020000</v>
          </cell>
          <cell r="D1593">
            <v>86.5</v>
          </cell>
        </row>
        <row r="1594">
          <cell r="A1594" t="str">
            <v>02</v>
          </cell>
          <cell r="B1594" t="str">
            <v>50000000</v>
          </cell>
          <cell r="C1594" t="str">
            <v>26000000</v>
          </cell>
          <cell r="D1594">
            <v>10355.6</v>
          </cell>
        </row>
        <row r="1595">
          <cell r="A1595" t="str">
            <v>02</v>
          </cell>
          <cell r="B1595" t="str">
            <v>50000000</v>
          </cell>
          <cell r="C1595" t="str">
            <v>51040000</v>
          </cell>
          <cell r="D1595">
            <v>1833000</v>
          </cell>
        </row>
        <row r="1596">
          <cell r="A1596" t="str">
            <v>02</v>
          </cell>
          <cell r="B1596" t="str">
            <v>50000000</v>
          </cell>
          <cell r="C1596" t="str">
            <v>57000000</v>
          </cell>
          <cell r="D1596">
            <v>158000</v>
          </cell>
        </row>
        <row r="1597">
          <cell r="A1597" t="str">
            <v>02</v>
          </cell>
          <cell r="B1597" t="str">
            <v>50000000</v>
          </cell>
          <cell r="C1597" t="str">
            <v>73040000</v>
          </cell>
          <cell r="D1597">
            <v>100000</v>
          </cell>
        </row>
        <row r="1598">
          <cell r="A1598" t="str">
            <v>02</v>
          </cell>
          <cell r="B1598" t="str">
            <v>50000000</v>
          </cell>
          <cell r="C1598" t="str">
            <v>60040000</v>
          </cell>
          <cell r="D1598">
            <v>51572.06</v>
          </cell>
        </row>
        <row r="1599">
          <cell r="A1599" t="str">
            <v>02</v>
          </cell>
          <cell r="B1599" t="str">
            <v>50000000</v>
          </cell>
          <cell r="C1599" t="str">
            <v>69010000</v>
          </cell>
          <cell r="D1599">
            <v>160500</v>
          </cell>
        </row>
        <row r="1600">
          <cell r="A1600" t="str">
            <v>02</v>
          </cell>
          <cell r="B1600" t="str">
            <v>50000000</v>
          </cell>
          <cell r="C1600" t="str">
            <v>70000000</v>
          </cell>
          <cell r="D1600">
            <v>3438236.16</v>
          </cell>
        </row>
        <row r="1601">
          <cell r="A1601" t="str">
            <v>02</v>
          </cell>
          <cell r="B1601" t="str">
            <v>50000000</v>
          </cell>
          <cell r="C1601" t="str">
            <v>71000000</v>
          </cell>
          <cell r="D1601">
            <v>2992649.53</v>
          </cell>
        </row>
        <row r="1602">
          <cell r="A1602" t="str">
            <v>02</v>
          </cell>
          <cell r="B1602" t="str">
            <v>50000000</v>
          </cell>
          <cell r="C1602" t="str">
            <v>71020000</v>
          </cell>
          <cell r="D1602">
            <v>88973.6</v>
          </cell>
        </row>
        <row r="1603">
          <cell r="A1603" t="str">
            <v>02</v>
          </cell>
          <cell r="B1603" t="str">
            <v>50000000</v>
          </cell>
          <cell r="C1603" t="str">
            <v>75020000</v>
          </cell>
          <cell r="D1603">
            <v>7994.75</v>
          </cell>
        </row>
        <row r="1604">
          <cell r="A1604" t="str">
            <v>02</v>
          </cell>
          <cell r="B1604" t="str">
            <v>50000000</v>
          </cell>
          <cell r="C1604" t="str">
            <v>76000000</v>
          </cell>
          <cell r="D1604">
            <v>838056.75</v>
          </cell>
        </row>
        <row r="1605">
          <cell r="A1605" t="str">
            <v>02</v>
          </cell>
          <cell r="B1605" t="str">
            <v>50000000</v>
          </cell>
          <cell r="C1605" t="str">
            <v>76040000</v>
          </cell>
          <cell r="D1605">
            <v>33857.019999999997</v>
          </cell>
        </row>
        <row r="1606">
          <cell r="A1606" t="str">
            <v>02</v>
          </cell>
          <cell r="B1606" t="str">
            <v>50000000</v>
          </cell>
          <cell r="C1606" t="str">
            <v>79030000</v>
          </cell>
          <cell r="D1606">
            <v>252633</v>
          </cell>
        </row>
        <row r="1607">
          <cell r="A1607" t="str">
            <v>02</v>
          </cell>
          <cell r="B1607" t="str">
            <v>50000000</v>
          </cell>
          <cell r="C1607" t="str">
            <v>79070000</v>
          </cell>
          <cell r="D1607">
            <v>55444.97</v>
          </cell>
        </row>
        <row r="1608">
          <cell r="A1608" t="str">
            <v>02</v>
          </cell>
          <cell r="B1608" t="str">
            <v>50000000</v>
          </cell>
          <cell r="C1608" t="str">
            <v>91020801</v>
          </cell>
          <cell r="D1608">
            <v>4500</v>
          </cell>
        </row>
        <row r="1609">
          <cell r="A1609" t="str">
            <v>02</v>
          </cell>
          <cell r="B1609" t="str">
            <v>70000000</v>
          </cell>
          <cell r="C1609" t="str">
            <v>15010000</v>
          </cell>
          <cell r="D1609">
            <v>821508.82</v>
          </cell>
        </row>
        <row r="1610">
          <cell r="A1610" t="str">
            <v>02</v>
          </cell>
          <cell r="B1610" t="str">
            <v>70000000</v>
          </cell>
          <cell r="C1610" t="str">
            <v>15020000</v>
          </cell>
          <cell r="D1610">
            <v>1469253.84</v>
          </cell>
        </row>
        <row r="1611">
          <cell r="A1611" t="str">
            <v>02</v>
          </cell>
          <cell r="B1611" t="str">
            <v>70000000</v>
          </cell>
          <cell r="C1611" t="str">
            <v>91020801</v>
          </cell>
          <cell r="D1611">
            <v>1328223.05</v>
          </cell>
        </row>
        <row r="1612">
          <cell r="A1612" t="str">
            <v>02</v>
          </cell>
          <cell r="B1612" t="str">
            <v>69010000</v>
          </cell>
          <cell r="C1612" t="str">
            <v>15010000</v>
          </cell>
          <cell r="D1612">
            <v>32130.43</v>
          </cell>
        </row>
        <row r="1613">
          <cell r="A1613" t="str">
            <v>02</v>
          </cell>
          <cell r="B1613" t="str">
            <v>69010000</v>
          </cell>
          <cell r="C1613" t="str">
            <v>15020000</v>
          </cell>
          <cell r="D1613">
            <v>58770.15</v>
          </cell>
        </row>
        <row r="1614">
          <cell r="A1614" t="str">
            <v>02</v>
          </cell>
          <cell r="B1614" t="str">
            <v>69020100</v>
          </cell>
          <cell r="C1614" t="str">
            <v>15010000</v>
          </cell>
          <cell r="D1614">
            <v>112456.44</v>
          </cell>
        </row>
        <row r="1615">
          <cell r="A1615" t="str">
            <v>02</v>
          </cell>
          <cell r="B1615" t="str">
            <v>69020100</v>
          </cell>
          <cell r="C1615" t="str">
            <v>15020000</v>
          </cell>
          <cell r="D1615">
            <v>205695.46</v>
          </cell>
        </row>
        <row r="1616">
          <cell r="A1616" t="str">
            <v>02</v>
          </cell>
          <cell r="B1616" t="str">
            <v>69020200</v>
          </cell>
          <cell r="C1616" t="str">
            <v>15010000</v>
          </cell>
          <cell r="D1616">
            <v>97225.56</v>
          </cell>
        </row>
        <row r="1617">
          <cell r="A1617" t="str">
            <v>02</v>
          </cell>
          <cell r="B1617" t="str">
            <v>69020200</v>
          </cell>
          <cell r="C1617" t="str">
            <v>15020000</v>
          </cell>
          <cell r="D1617">
            <v>166843.60999999999</v>
          </cell>
        </row>
        <row r="1618">
          <cell r="A1618" t="str">
            <v>02</v>
          </cell>
          <cell r="B1618" t="str">
            <v>69020300</v>
          </cell>
          <cell r="C1618" t="str">
            <v>15010000</v>
          </cell>
          <cell r="D1618">
            <v>17785.7</v>
          </cell>
        </row>
        <row r="1619">
          <cell r="A1619" t="str">
            <v>02</v>
          </cell>
          <cell r="B1619" t="str">
            <v>69020300</v>
          </cell>
          <cell r="C1619" t="str">
            <v>15020000</v>
          </cell>
          <cell r="D1619">
            <v>38851.980000000003</v>
          </cell>
        </row>
        <row r="1620">
          <cell r="A1620" t="str">
            <v>02</v>
          </cell>
          <cell r="B1620" t="str">
            <v>51020000</v>
          </cell>
          <cell r="C1620" t="str">
            <v>60010000</v>
          </cell>
          <cell r="D1620">
            <v>3340304.89</v>
          </cell>
        </row>
        <row r="1621">
          <cell r="A1621" t="str">
            <v>02</v>
          </cell>
          <cell r="B1621" t="str">
            <v>51020000</v>
          </cell>
          <cell r="C1621" t="str">
            <v>60040000</v>
          </cell>
          <cell r="D1621">
            <v>745000</v>
          </cell>
        </row>
        <row r="1622">
          <cell r="A1622" t="str">
            <v>02</v>
          </cell>
          <cell r="B1622" t="str">
            <v>51020000</v>
          </cell>
          <cell r="C1622" t="str">
            <v>79030000</v>
          </cell>
          <cell r="D1622">
            <v>1266</v>
          </cell>
        </row>
        <row r="1623">
          <cell r="A1623" t="str">
            <v>02</v>
          </cell>
          <cell r="B1623" t="str">
            <v>51020000</v>
          </cell>
          <cell r="C1623" t="str">
            <v>91020500</v>
          </cell>
          <cell r="D1623">
            <v>190</v>
          </cell>
        </row>
        <row r="1624">
          <cell r="A1624" t="str">
            <v>02</v>
          </cell>
          <cell r="B1624" t="str">
            <v>51080100</v>
          </cell>
          <cell r="C1624" t="str">
            <v>26000000</v>
          </cell>
          <cell r="D1624">
            <v>300000</v>
          </cell>
        </row>
        <row r="1625">
          <cell r="A1625" t="str">
            <v>02</v>
          </cell>
          <cell r="B1625" t="str">
            <v>51080100</v>
          </cell>
          <cell r="C1625" t="str">
            <v>60010000</v>
          </cell>
          <cell r="D1625">
            <v>6167339.2800000003</v>
          </cell>
        </row>
        <row r="1626">
          <cell r="A1626" t="str">
            <v>02</v>
          </cell>
          <cell r="B1626" t="str">
            <v>51080100</v>
          </cell>
          <cell r="C1626" t="str">
            <v>60040000</v>
          </cell>
          <cell r="D1626">
            <v>1648000</v>
          </cell>
        </row>
        <row r="1627">
          <cell r="A1627" t="str">
            <v>02</v>
          </cell>
          <cell r="B1627" t="str">
            <v>51080100</v>
          </cell>
          <cell r="C1627" t="str">
            <v>91020500</v>
          </cell>
          <cell r="D1627">
            <v>333</v>
          </cell>
        </row>
        <row r="1628">
          <cell r="A1628" t="str">
            <v>02</v>
          </cell>
          <cell r="B1628" t="str">
            <v>51080100</v>
          </cell>
          <cell r="C1628" t="str">
            <v>91020801</v>
          </cell>
          <cell r="D1628">
            <v>580427</v>
          </cell>
        </row>
        <row r="1629">
          <cell r="A1629" t="str">
            <v>02</v>
          </cell>
          <cell r="B1629" t="str">
            <v>66000100</v>
          </cell>
          <cell r="C1629" t="str">
            <v>60010000</v>
          </cell>
          <cell r="D1629">
            <v>1984.61</v>
          </cell>
        </row>
        <row r="1630">
          <cell r="A1630" t="str">
            <v>02</v>
          </cell>
          <cell r="B1630" t="str">
            <v>66000100</v>
          </cell>
          <cell r="C1630" t="str">
            <v>91020600</v>
          </cell>
          <cell r="D1630">
            <v>2815198.76</v>
          </cell>
        </row>
        <row r="1631">
          <cell r="A1631" t="str">
            <v>02</v>
          </cell>
          <cell r="B1631" t="str">
            <v>55040100</v>
          </cell>
          <cell r="C1631" t="str">
            <v>51040000</v>
          </cell>
          <cell r="D1631">
            <v>225000000</v>
          </cell>
        </row>
        <row r="1632">
          <cell r="A1632" t="str">
            <v>02</v>
          </cell>
          <cell r="B1632" t="str">
            <v>67010100</v>
          </cell>
          <cell r="C1632" t="str">
            <v>91020600</v>
          </cell>
          <cell r="D1632">
            <v>5034836.07</v>
          </cell>
        </row>
        <row r="1633">
          <cell r="A1633" t="str">
            <v>02</v>
          </cell>
          <cell r="B1633" t="str">
            <v>51030000</v>
          </cell>
          <cell r="C1633" t="str">
            <v>19040100</v>
          </cell>
          <cell r="D1633">
            <v>1907.51</v>
          </cell>
        </row>
        <row r="1634">
          <cell r="A1634" t="str">
            <v>02</v>
          </cell>
          <cell r="B1634" t="str">
            <v>51030000</v>
          </cell>
          <cell r="C1634" t="str">
            <v>44000100</v>
          </cell>
          <cell r="D1634">
            <v>153.03</v>
          </cell>
        </row>
        <row r="1635">
          <cell r="A1635" t="str">
            <v>02</v>
          </cell>
          <cell r="B1635" t="str">
            <v>51030000</v>
          </cell>
          <cell r="C1635" t="str">
            <v>44000200</v>
          </cell>
          <cell r="D1635">
            <v>10444.27</v>
          </cell>
        </row>
        <row r="1636">
          <cell r="A1636" t="str">
            <v>02</v>
          </cell>
          <cell r="B1636" t="str">
            <v>51030000</v>
          </cell>
          <cell r="C1636" t="str">
            <v>60010000</v>
          </cell>
          <cell r="D1636">
            <v>6230041.3899999997</v>
          </cell>
        </row>
        <row r="1637">
          <cell r="A1637" t="str">
            <v>02</v>
          </cell>
          <cell r="B1637" t="str">
            <v>51030000</v>
          </cell>
          <cell r="C1637" t="str">
            <v>60040000</v>
          </cell>
          <cell r="D1637">
            <v>1850615.26</v>
          </cell>
        </row>
        <row r="1638">
          <cell r="A1638" t="str">
            <v>02</v>
          </cell>
          <cell r="B1638" t="str">
            <v>51030000</v>
          </cell>
          <cell r="C1638" t="str">
            <v>62030500</v>
          </cell>
          <cell r="D1638">
            <v>99996.21</v>
          </cell>
        </row>
        <row r="1639">
          <cell r="A1639" t="str">
            <v>02</v>
          </cell>
          <cell r="B1639" t="str">
            <v>51030000</v>
          </cell>
          <cell r="C1639" t="str">
            <v>68020000</v>
          </cell>
          <cell r="D1639">
            <v>3320000</v>
          </cell>
        </row>
        <row r="1640">
          <cell r="A1640" t="str">
            <v>02</v>
          </cell>
          <cell r="B1640" t="str">
            <v>51030000</v>
          </cell>
          <cell r="C1640" t="str">
            <v>70000000</v>
          </cell>
          <cell r="D1640">
            <v>25430</v>
          </cell>
        </row>
        <row r="1641">
          <cell r="A1641" t="str">
            <v>02</v>
          </cell>
          <cell r="B1641" t="str">
            <v>51030000</v>
          </cell>
          <cell r="C1641" t="str">
            <v>79030000</v>
          </cell>
          <cell r="D1641">
            <v>412370</v>
          </cell>
        </row>
        <row r="1642">
          <cell r="A1642" t="str">
            <v>02</v>
          </cell>
          <cell r="B1642" t="str">
            <v>51030000</v>
          </cell>
          <cell r="C1642" t="str">
            <v>91020500</v>
          </cell>
          <cell r="D1642">
            <v>520.74</v>
          </cell>
        </row>
        <row r="1643">
          <cell r="A1643" t="str">
            <v>02</v>
          </cell>
          <cell r="B1643" t="str">
            <v>51030000</v>
          </cell>
          <cell r="C1643" t="str">
            <v>91020801</v>
          </cell>
          <cell r="D1643">
            <v>86765.73</v>
          </cell>
        </row>
        <row r="1644">
          <cell r="A1644" t="str">
            <v>02</v>
          </cell>
          <cell r="B1644" t="str">
            <v>51090000</v>
          </cell>
          <cell r="C1644" t="str">
            <v>51030100</v>
          </cell>
          <cell r="D1644">
            <v>32500000</v>
          </cell>
        </row>
        <row r="1645">
          <cell r="A1645" t="str">
            <v>02</v>
          </cell>
          <cell r="B1645" t="str">
            <v>51090000</v>
          </cell>
          <cell r="C1645" t="str">
            <v>51040000</v>
          </cell>
          <cell r="D1645">
            <v>45000000</v>
          </cell>
        </row>
        <row r="1646">
          <cell r="A1646" t="str">
            <v>02</v>
          </cell>
          <cell r="B1646" t="str">
            <v>51090000</v>
          </cell>
          <cell r="C1646" t="str">
            <v>60010000</v>
          </cell>
          <cell r="D1646">
            <v>2042.49</v>
          </cell>
        </row>
        <row r="1647">
          <cell r="A1647" t="str">
            <v>02</v>
          </cell>
          <cell r="B1647" t="str">
            <v>51090000</v>
          </cell>
          <cell r="C1647" t="str">
            <v>76000000</v>
          </cell>
          <cell r="D1647">
            <v>5021047.5</v>
          </cell>
        </row>
        <row r="1648">
          <cell r="A1648" t="str">
            <v>02</v>
          </cell>
          <cell r="B1648" t="str">
            <v>51090000</v>
          </cell>
          <cell r="C1648" t="str">
            <v>91020500</v>
          </cell>
          <cell r="D1648">
            <v>7194.78</v>
          </cell>
        </row>
        <row r="1649">
          <cell r="A1649" t="str">
            <v>02</v>
          </cell>
          <cell r="B1649" t="str">
            <v>67000100</v>
          </cell>
          <cell r="C1649" t="str">
            <v>08020000</v>
          </cell>
          <cell r="D1649">
            <v>136803.85</v>
          </cell>
        </row>
        <row r="1650">
          <cell r="A1650" t="str">
            <v>02</v>
          </cell>
          <cell r="B1650" t="str">
            <v>67000100</v>
          </cell>
          <cell r="C1650" t="str">
            <v>91020600</v>
          </cell>
          <cell r="D1650">
            <v>215560.45</v>
          </cell>
        </row>
        <row r="1651">
          <cell r="A1651" t="str">
            <v>02</v>
          </cell>
          <cell r="B1651" t="str">
            <v>60010300</v>
          </cell>
          <cell r="C1651" t="str">
            <v>60010000</v>
          </cell>
          <cell r="D1651">
            <v>41513342.409999996</v>
          </cell>
        </row>
        <row r="1652">
          <cell r="A1652" t="str">
            <v>02</v>
          </cell>
          <cell r="B1652" t="str">
            <v>91011500</v>
          </cell>
          <cell r="C1652" t="str">
            <v>60010300</v>
          </cell>
          <cell r="D1652">
            <v>17779763</v>
          </cell>
        </row>
        <row r="1653">
          <cell r="A1653" t="str">
            <v>02</v>
          </cell>
          <cell r="B1653" t="str">
            <v>91011500</v>
          </cell>
          <cell r="C1653" t="str">
            <v>62050100</v>
          </cell>
          <cell r="D1653">
            <v>25000000</v>
          </cell>
        </row>
        <row r="1654">
          <cell r="A1654" t="str">
            <v>02</v>
          </cell>
          <cell r="B1654" t="str">
            <v>91011500</v>
          </cell>
          <cell r="C1654" t="str">
            <v>62050600</v>
          </cell>
          <cell r="D1654">
            <v>72558027.040000007</v>
          </cell>
        </row>
        <row r="1655">
          <cell r="A1655" t="str">
            <v>02</v>
          </cell>
          <cell r="B1655" t="str">
            <v>76020600</v>
          </cell>
          <cell r="C1655" t="str">
            <v>76020700</v>
          </cell>
          <cell r="D1655">
            <v>1585195.99</v>
          </cell>
        </row>
        <row r="1656">
          <cell r="A1656" t="str">
            <v>02</v>
          </cell>
          <cell r="B1656" t="str">
            <v>76020500</v>
          </cell>
          <cell r="C1656" t="str">
            <v>60010000</v>
          </cell>
          <cell r="D1656">
            <v>30404.880000000001</v>
          </cell>
        </row>
        <row r="1657">
          <cell r="A1657" t="str">
            <v>02</v>
          </cell>
          <cell r="B1657" t="str">
            <v>76020400</v>
          </cell>
          <cell r="C1657" t="str">
            <v>51000000</v>
          </cell>
          <cell r="D1657">
            <v>688.58</v>
          </cell>
        </row>
        <row r="1658">
          <cell r="A1658" t="str">
            <v>02</v>
          </cell>
          <cell r="B1658" t="str">
            <v>76020400</v>
          </cell>
          <cell r="C1658" t="str">
            <v>60020000</v>
          </cell>
          <cell r="D1658">
            <v>5410957.8200000003</v>
          </cell>
        </row>
        <row r="1659">
          <cell r="A1659" t="str">
            <v>02</v>
          </cell>
          <cell r="B1659" t="str">
            <v>71000000</v>
          </cell>
          <cell r="C1659" t="str">
            <v>50000000</v>
          </cell>
          <cell r="D1659">
            <v>236256.16</v>
          </cell>
        </row>
        <row r="1660">
          <cell r="A1660" t="str">
            <v>02</v>
          </cell>
          <cell r="B1660" t="str">
            <v>71000000</v>
          </cell>
          <cell r="C1660" t="str">
            <v>70000000</v>
          </cell>
          <cell r="D1660">
            <v>449987.08</v>
          </cell>
        </row>
        <row r="1661">
          <cell r="A1661" t="str">
            <v>02</v>
          </cell>
          <cell r="B1661" t="str">
            <v>71000000</v>
          </cell>
          <cell r="C1661" t="str">
            <v>07010000</v>
          </cell>
          <cell r="D1661">
            <v>2171.1999999999998</v>
          </cell>
        </row>
        <row r="1662">
          <cell r="A1662" t="str">
            <v>02</v>
          </cell>
          <cell r="B1662" t="str">
            <v>71000000</v>
          </cell>
          <cell r="C1662" t="str">
            <v>08020000</v>
          </cell>
          <cell r="D1662">
            <v>150</v>
          </cell>
        </row>
        <row r="1663">
          <cell r="A1663" t="str">
            <v>02</v>
          </cell>
          <cell r="B1663" t="str">
            <v>71000000</v>
          </cell>
          <cell r="C1663" t="str">
            <v>08040000</v>
          </cell>
          <cell r="D1663">
            <v>32123.22</v>
          </cell>
        </row>
        <row r="1664">
          <cell r="A1664" t="str">
            <v>02</v>
          </cell>
          <cell r="B1664" t="str">
            <v>71000000</v>
          </cell>
          <cell r="C1664" t="str">
            <v>08070000</v>
          </cell>
          <cell r="D1664">
            <v>66845.7</v>
          </cell>
        </row>
        <row r="1665">
          <cell r="A1665" t="str">
            <v>02</v>
          </cell>
          <cell r="B1665" t="str">
            <v>19080000</v>
          </cell>
          <cell r="C1665" t="str">
            <v>68080100</v>
          </cell>
          <cell r="D1665">
            <v>738.46</v>
          </cell>
        </row>
        <row r="1666">
          <cell r="A1666" t="str">
            <v>02</v>
          </cell>
          <cell r="B1666" t="str">
            <v>71000000</v>
          </cell>
          <cell r="C1666" t="str">
            <v>19040100</v>
          </cell>
          <cell r="D1666">
            <v>21208.91</v>
          </cell>
        </row>
        <row r="1667">
          <cell r="A1667" t="str">
            <v>02</v>
          </cell>
          <cell r="B1667" t="str">
            <v>71000000</v>
          </cell>
          <cell r="C1667" t="str">
            <v>25010000</v>
          </cell>
          <cell r="D1667">
            <v>219435.31</v>
          </cell>
        </row>
        <row r="1668">
          <cell r="A1668" t="str">
            <v>02</v>
          </cell>
          <cell r="B1668" t="str">
            <v>71000000</v>
          </cell>
          <cell r="C1668" t="str">
            <v>25020000</v>
          </cell>
          <cell r="D1668">
            <v>115306.53</v>
          </cell>
        </row>
        <row r="1669">
          <cell r="A1669" t="str">
            <v>02</v>
          </cell>
          <cell r="B1669" t="str">
            <v>71000000</v>
          </cell>
          <cell r="C1669" t="str">
            <v>25030000</v>
          </cell>
          <cell r="D1669">
            <v>27673.72</v>
          </cell>
        </row>
        <row r="1670">
          <cell r="A1670" t="str">
            <v>02</v>
          </cell>
          <cell r="B1670" t="str">
            <v>71000000</v>
          </cell>
          <cell r="C1670" t="str">
            <v>26000000</v>
          </cell>
          <cell r="D1670">
            <v>1208849.53</v>
          </cell>
        </row>
        <row r="1671">
          <cell r="A1671" t="str">
            <v>02</v>
          </cell>
          <cell r="B1671" t="str">
            <v>71000000</v>
          </cell>
          <cell r="C1671" t="str">
            <v>44000100</v>
          </cell>
          <cell r="D1671">
            <v>30201.9</v>
          </cell>
        </row>
        <row r="1672">
          <cell r="A1672" t="str">
            <v>02</v>
          </cell>
          <cell r="B1672" t="str">
            <v>71000000</v>
          </cell>
          <cell r="C1672" t="str">
            <v>60010000</v>
          </cell>
          <cell r="D1672">
            <v>443647.7</v>
          </cell>
        </row>
        <row r="1673">
          <cell r="A1673" t="str">
            <v>02</v>
          </cell>
          <cell r="B1673" t="str">
            <v>71000000</v>
          </cell>
          <cell r="C1673" t="str">
            <v>79030000</v>
          </cell>
          <cell r="D1673">
            <v>3303.2</v>
          </cell>
        </row>
        <row r="1674">
          <cell r="A1674" t="str">
            <v>02</v>
          </cell>
          <cell r="B1674" t="str">
            <v>71000000</v>
          </cell>
          <cell r="C1674" t="str">
            <v>91020801</v>
          </cell>
          <cell r="D1674">
            <v>169879.71</v>
          </cell>
        </row>
        <row r="1675">
          <cell r="A1675" t="str">
            <v>02</v>
          </cell>
          <cell r="B1675" t="str">
            <v>71000000</v>
          </cell>
          <cell r="C1675" t="str">
            <v>91020802</v>
          </cell>
          <cell r="D1675">
            <v>9041.5499999999993</v>
          </cell>
        </row>
        <row r="1676">
          <cell r="A1676" t="str">
            <v>02</v>
          </cell>
          <cell r="B1676" t="str">
            <v>08000000</v>
          </cell>
          <cell r="C1676" t="str">
            <v>25010000</v>
          </cell>
          <cell r="D1676">
            <v>180026.87</v>
          </cell>
        </row>
        <row r="1677">
          <cell r="A1677" t="str">
            <v>02</v>
          </cell>
          <cell r="B1677" t="str">
            <v>69010000</v>
          </cell>
          <cell r="C1677" t="str">
            <v>20010000</v>
          </cell>
          <cell r="D1677">
            <v>988405.72</v>
          </cell>
        </row>
        <row r="1678">
          <cell r="A1678" t="str">
            <v>02</v>
          </cell>
          <cell r="B1678" t="str">
            <v>69010000</v>
          </cell>
          <cell r="C1678" t="str">
            <v>23010000</v>
          </cell>
          <cell r="D1678">
            <v>471481.79</v>
          </cell>
        </row>
        <row r="1679">
          <cell r="A1679" t="str">
            <v>02</v>
          </cell>
          <cell r="B1679" t="str">
            <v>69010000</v>
          </cell>
          <cell r="C1679" t="str">
            <v>25010000</v>
          </cell>
          <cell r="D1679">
            <v>702085.84</v>
          </cell>
        </row>
        <row r="1680">
          <cell r="A1680" t="str">
            <v>02</v>
          </cell>
          <cell r="B1680" t="str">
            <v>69010000</v>
          </cell>
          <cell r="C1680" t="str">
            <v>25020000</v>
          </cell>
          <cell r="D1680">
            <v>975723.85</v>
          </cell>
        </row>
        <row r="1681">
          <cell r="A1681" t="str">
            <v>02</v>
          </cell>
          <cell r="B1681" t="str">
            <v>69010000</v>
          </cell>
          <cell r="C1681" t="str">
            <v>25030000</v>
          </cell>
          <cell r="D1681">
            <v>202805.55</v>
          </cell>
        </row>
        <row r="1682">
          <cell r="A1682" t="str">
            <v>02</v>
          </cell>
          <cell r="B1682" t="str">
            <v>69010000</v>
          </cell>
          <cell r="C1682" t="str">
            <v>26000000</v>
          </cell>
          <cell r="D1682">
            <v>1149390.32</v>
          </cell>
        </row>
        <row r="1683">
          <cell r="A1683" t="str">
            <v>02</v>
          </cell>
          <cell r="B1683" t="str">
            <v>69010000</v>
          </cell>
          <cell r="C1683" t="str">
            <v>44000500</v>
          </cell>
          <cell r="D1683">
            <v>41798.53</v>
          </cell>
        </row>
        <row r="1684">
          <cell r="A1684" t="str">
            <v>02</v>
          </cell>
          <cell r="B1684" t="str">
            <v>69010000</v>
          </cell>
          <cell r="C1684" t="str">
            <v>79030000</v>
          </cell>
          <cell r="D1684">
            <v>53974.53</v>
          </cell>
        </row>
        <row r="1685">
          <cell r="A1685" t="str">
            <v>02</v>
          </cell>
          <cell r="B1685" t="str">
            <v>69010000</v>
          </cell>
          <cell r="C1685" t="str">
            <v>79040000</v>
          </cell>
          <cell r="D1685">
            <v>3625.76</v>
          </cell>
        </row>
        <row r="1686">
          <cell r="A1686" t="str">
            <v>02</v>
          </cell>
          <cell r="B1686" t="str">
            <v>69010000</v>
          </cell>
          <cell r="C1686" t="str">
            <v>79070000</v>
          </cell>
          <cell r="D1686">
            <v>62816.06</v>
          </cell>
        </row>
        <row r="1687">
          <cell r="A1687" t="str">
            <v>02</v>
          </cell>
          <cell r="B1687" t="str">
            <v>69010000</v>
          </cell>
          <cell r="C1687" t="str">
            <v>91020801</v>
          </cell>
          <cell r="D1687">
            <v>24396.92</v>
          </cell>
        </row>
        <row r="1688">
          <cell r="A1688" t="str">
            <v>02</v>
          </cell>
          <cell r="B1688" t="str">
            <v>69010000</v>
          </cell>
          <cell r="C1688" t="str">
            <v>97020200</v>
          </cell>
          <cell r="D1688">
            <v>96292.51</v>
          </cell>
        </row>
        <row r="1689">
          <cell r="A1689" t="str">
            <v>02</v>
          </cell>
          <cell r="B1689" t="str">
            <v>69030000</v>
          </cell>
          <cell r="C1689" t="str">
            <v>15010000</v>
          </cell>
          <cell r="D1689">
            <v>1606.52</v>
          </cell>
        </row>
        <row r="1690">
          <cell r="A1690" t="str">
            <v>02</v>
          </cell>
          <cell r="B1690" t="str">
            <v>69030000</v>
          </cell>
          <cell r="C1690" t="str">
            <v>15020000</v>
          </cell>
          <cell r="D1690">
            <v>2938.49</v>
          </cell>
        </row>
        <row r="1691">
          <cell r="A1691" t="str">
            <v>02</v>
          </cell>
          <cell r="B1691" t="str">
            <v>69030000</v>
          </cell>
          <cell r="C1691" t="str">
            <v>20010000</v>
          </cell>
          <cell r="D1691">
            <v>49420.74</v>
          </cell>
        </row>
        <row r="1692">
          <cell r="A1692" t="str">
            <v>02</v>
          </cell>
          <cell r="B1692" t="str">
            <v>69030000</v>
          </cell>
          <cell r="C1692" t="str">
            <v>23010000</v>
          </cell>
          <cell r="D1692">
            <v>23572.18</v>
          </cell>
        </row>
        <row r="1693">
          <cell r="A1693" t="str">
            <v>02</v>
          </cell>
          <cell r="B1693" t="str">
            <v>69030000</v>
          </cell>
          <cell r="C1693" t="str">
            <v>25010000</v>
          </cell>
          <cell r="D1693">
            <v>35105.760000000002</v>
          </cell>
        </row>
        <row r="1694">
          <cell r="A1694" t="str">
            <v>02</v>
          </cell>
          <cell r="B1694" t="str">
            <v>69030000</v>
          </cell>
          <cell r="C1694" t="str">
            <v>25020000</v>
          </cell>
          <cell r="D1694">
            <v>48786.239999999998</v>
          </cell>
        </row>
        <row r="1695">
          <cell r="A1695" t="str">
            <v>02</v>
          </cell>
          <cell r="B1695" t="str">
            <v>69030000</v>
          </cell>
          <cell r="C1695" t="str">
            <v>25030000</v>
          </cell>
          <cell r="D1695">
            <v>10140.31</v>
          </cell>
        </row>
        <row r="1696">
          <cell r="A1696" t="str">
            <v>02</v>
          </cell>
          <cell r="B1696" t="str">
            <v>69030000</v>
          </cell>
          <cell r="C1696" t="str">
            <v>26000000</v>
          </cell>
          <cell r="D1696">
            <v>57603.63</v>
          </cell>
        </row>
        <row r="1697">
          <cell r="A1697" t="str">
            <v>02</v>
          </cell>
          <cell r="B1697" t="str">
            <v>69020100</v>
          </cell>
          <cell r="C1697" t="str">
            <v>20010000</v>
          </cell>
          <cell r="D1697">
            <v>3459420.27</v>
          </cell>
        </row>
        <row r="1698">
          <cell r="A1698" t="str">
            <v>02</v>
          </cell>
          <cell r="B1698" t="str">
            <v>69020100</v>
          </cell>
          <cell r="C1698" t="str">
            <v>23010000</v>
          </cell>
          <cell r="D1698">
            <v>1650191.13</v>
          </cell>
        </row>
        <row r="1699">
          <cell r="A1699" t="str">
            <v>02</v>
          </cell>
          <cell r="B1699" t="str">
            <v>69020100</v>
          </cell>
          <cell r="C1699" t="str">
            <v>25010000</v>
          </cell>
          <cell r="D1699">
            <v>2457294.11</v>
          </cell>
        </row>
        <row r="1700">
          <cell r="A1700" t="str">
            <v>02</v>
          </cell>
          <cell r="B1700" t="str">
            <v>69020100</v>
          </cell>
          <cell r="C1700" t="str">
            <v>25020000</v>
          </cell>
          <cell r="D1700">
            <v>3415033.16</v>
          </cell>
        </row>
        <row r="1701">
          <cell r="A1701" t="str">
            <v>02</v>
          </cell>
          <cell r="B1701" t="str">
            <v>69020100</v>
          </cell>
          <cell r="C1701" t="str">
            <v>25030000</v>
          </cell>
          <cell r="D1701">
            <v>709818.69</v>
          </cell>
        </row>
        <row r="1702">
          <cell r="A1702" t="str">
            <v>02</v>
          </cell>
          <cell r="B1702" t="str">
            <v>69020100</v>
          </cell>
          <cell r="C1702" t="str">
            <v>26000000</v>
          </cell>
          <cell r="D1702">
            <v>4034650.77</v>
          </cell>
        </row>
        <row r="1703">
          <cell r="A1703" t="str">
            <v>02</v>
          </cell>
          <cell r="B1703" t="str">
            <v>69020100</v>
          </cell>
          <cell r="C1703" t="str">
            <v>44000500</v>
          </cell>
          <cell r="D1703">
            <v>146294.59</v>
          </cell>
        </row>
        <row r="1704">
          <cell r="A1704" t="str">
            <v>02</v>
          </cell>
          <cell r="B1704" t="str">
            <v>69020100</v>
          </cell>
          <cell r="C1704" t="str">
            <v>79030000</v>
          </cell>
          <cell r="D1704">
            <v>188910.84</v>
          </cell>
        </row>
        <row r="1705">
          <cell r="A1705" t="str">
            <v>02</v>
          </cell>
          <cell r="B1705" t="str">
            <v>69020100</v>
          </cell>
          <cell r="C1705" t="str">
            <v>79040000</v>
          </cell>
          <cell r="D1705">
            <v>12690.14</v>
          </cell>
        </row>
        <row r="1706">
          <cell r="A1706" t="str">
            <v>02</v>
          </cell>
          <cell r="B1706" t="str">
            <v>69020100</v>
          </cell>
          <cell r="C1706" t="str">
            <v>79070000</v>
          </cell>
          <cell r="D1706">
            <v>219855.84</v>
          </cell>
        </row>
        <row r="1707">
          <cell r="A1707" t="str">
            <v>02</v>
          </cell>
          <cell r="B1707" t="str">
            <v>69020100</v>
          </cell>
          <cell r="C1707" t="str">
            <v>91020801</v>
          </cell>
          <cell r="D1707">
            <v>85388.74</v>
          </cell>
        </row>
        <row r="1708">
          <cell r="A1708" t="str">
            <v>02</v>
          </cell>
          <cell r="B1708" t="str">
            <v>69020100</v>
          </cell>
          <cell r="C1708" t="str">
            <v>97020300</v>
          </cell>
          <cell r="D1708">
            <v>337023.02</v>
          </cell>
        </row>
        <row r="1709">
          <cell r="A1709" t="str">
            <v>02</v>
          </cell>
          <cell r="B1709" t="str">
            <v>69030000</v>
          </cell>
          <cell r="C1709" t="str">
            <v>44000500</v>
          </cell>
          <cell r="D1709">
            <v>2089.91</v>
          </cell>
        </row>
        <row r="1710">
          <cell r="A1710" t="str">
            <v>02</v>
          </cell>
          <cell r="B1710" t="str">
            <v>69030000</v>
          </cell>
          <cell r="C1710" t="str">
            <v>79030000</v>
          </cell>
          <cell r="D1710">
            <v>2698.61</v>
          </cell>
        </row>
        <row r="1711">
          <cell r="A1711" t="str">
            <v>02</v>
          </cell>
          <cell r="B1711" t="str">
            <v>91010600</v>
          </cell>
          <cell r="C1711" t="str">
            <v>51000000</v>
          </cell>
          <cell r="D1711">
            <v>1166.3900000000001</v>
          </cell>
        </row>
        <row r="1712">
          <cell r="A1712" t="str">
            <v>02</v>
          </cell>
          <cell r="B1712" t="str">
            <v>69020200</v>
          </cell>
          <cell r="C1712" t="str">
            <v>23010000</v>
          </cell>
          <cell r="D1712">
            <v>1434571.38</v>
          </cell>
        </row>
        <row r="1713">
          <cell r="A1713" t="str">
            <v>02</v>
          </cell>
          <cell r="B1713" t="str">
            <v>69020200</v>
          </cell>
          <cell r="C1713" t="str">
            <v>25010000</v>
          </cell>
          <cell r="D1713">
            <v>2039662.93</v>
          </cell>
        </row>
        <row r="1714">
          <cell r="A1714" t="str">
            <v>02</v>
          </cell>
          <cell r="B1714" t="str">
            <v>69020200</v>
          </cell>
          <cell r="C1714" t="str">
            <v>25020000</v>
          </cell>
          <cell r="D1714">
            <v>2922310.84</v>
          </cell>
        </row>
        <row r="1715">
          <cell r="A1715" t="str">
            <v>02</v>
          </cell>
          <cell r="B1715" t="str">
            <v>69020200</v>
          </cell>
          <cell r="C1715" t="str">
            <v>25030000</v>
          </cell>
          <cell r="D1715">
            <v>614955.14</v>
          </cell>
        </row>
        <row r="1716">
          <cell r="A1716" t="str">
            <v>02</v>
          </cell>
          <cell r="B1716" t="str">
            <v>69020200</v>
          </cell>
          <cell r="C1716" t="str">
            <v>26000000</v>
          </cell>
          <cell r="D1716">
            <v>3422665.79</v>
          </cell>
        </row>
        <row r="1717">
          <cell r="A1717" t="str">
            <v>02</v>
          </cell>
          <cell r="B1717" t="str">
            <v>69020200</v>
          </cell>
          <cell r="C1717" t="str">
            <v>44000500</v>
          </cell>
          <cell r="D1717">
            <v>122552.12</v>
          </cell>
        </row>
        <row r="1718">
          <cell r="A1718" t="str">
            <v>02</v>
          </cell>
          <cell r="B1718" t="str">
            <v>69020200</v>
          </cell>
          <cell r="C1718" t="str">
            <v>79030000</v>
          </cell>
          <cell r="D1718">
            <v>166635.24</v>
          </cell>
        </row>
        <row r="1719">
          <cell r="A1719" t="str">
            <v>02</v>
          </cell>
          <cell r="B1719" t="str">
            <v>69020200</v>
          </cell>
          <cell r="C1719" t="str">
            <v>79040000</v>
          </cell>
          <cell r="D1719">
            <v>10710.61</v>
          </cell>
        </row>
        <row r="1720">
          <cell r="A1720" t="str">
            <v>02</v>
          </cell>
          <cell r="B1720" t="str">
            <v>69020200</v>
          </cell>
          <cell r="C1720" t="str">
            <v>79070000</v>
          </cell>
          <cell r="D1720">
            <v>185509.66</v>
          </cell>
        </row>
        <row r="1721">
          <cell r="A1721" t="str">
            <v>02</v>
          </cell>
          <cell r="B1721" t="str">
            <v>69020200</v>
          </cell>
          <cell r="C1721" t="str">
            <v>91020801</v>
          </cell>
          <cell r="D1721">
            <v>62239.92</v>
          </cell>
        </row>
        <row r="1722">
          <cell r="A1722" t="str">
            <v>02</v>
          </cell>
          <cell r="B1722" t="str">
            <v>69020200</v>
          </cell>
          <cell r="C1722" t="str">
            <v>97020400</v>
          </cell>
          <cell r="D1722">
            <v>275803.45</v>
          </cell>
        </row>
        <row r="1723">
          <cell r="A1723" t="str">
            <v>02</v>
          </cell>
          <cell r="B1723" t="str">
            <v>69030000</v>
          </cell>
          <cell r="C1723" t="str">
            <v>79040000</v>
          </cell>
          <cell r="D1723">
            <v>181.27</v>
          </cell>
        </row>
        <row r="1724">
          <cell r="A1724" t="str">
            <v>02</v>
          </cell>
          <cell r="B1724" t="str">
            <v>69030000</v>
          </cell>
          <cell r="C1724" t="str">
            <v>79070000</v>
          </cell>
          <cell r="D1724">
            <v>3140.76</v>
          </cell>
        </row>
        <row r="1725">
          <cell r="A1725" t="str">
            <v>02</v>
          </cell>
          <cell r="B1725" t="str">
            <v>69030000</v>
          </cell>
          <cell r="C1725" t="str">
            <v>91020801</v>
          </cell>
          <cell r="D1725">
            <v>1219.99</v>
          </cell>
        </row>
        <row r="1726">
          <cell r="A1726" t="str">
            <v>02</v>
          </cell>
          <cell r="B1726" t="str">
            <v>69020300</v>
          </cell>
          <cell r="C1726" t="str">
            <v>20010000</v>
          </cell>
          <cell r="D1726">
            <v>701466.42</v>
          </cell>
        </row>
        <row r="1727">
          <cell r="A1727" t="str">
            <v>02</v>
          </cell>
          <cell r="B1727" t="str">
            <v>69020300</v>
          </cell>
          <cell r="C1727" t="str">
            <v>23010000</v>
          </cell>
          <cell r="D1727">
            <v>235857.12</v>
          </cell>
        </row>
        <row r="1728">
          <cell r="A1728" t="str">
            <v>02</v>
          </cell>
          <cell r="B1728" t="str">
            <v>69020300</v>
          </cell>
          <cell r="C1728" t="str">
            <v>25010000</v>
          </cell>
          <cell r="D1728">
            <v>433325</v>
          </cell>
        </row>
        <row r="1729">
          <cell r="A1729" t="str">
            <v>02</v>
          </cell>
          <cell r="B1729" t="str">
            <v>69020300</v>
          </cell>
          <cell r="C1729" t="str">
            <v>25020000</v>
          </cell>
          <cell r="D1729">
            <v>525606.49</v>
          </cell>
        </row>
        <row r="1730">
          <cell r="A1730" t="str">
            <v>02</v>
          </cell>
          <cell r="B1730" t="str">
            <v>69020300</v>
          </cell>
          <cell r="C1730" t="str">
            <v>25030000</v>
          </cell>
          <cell r="D1730">
            <v>102084.21</v>
          </cell>
        </row>
        <row r="1731">
          <cell r="A1731" t="str">
            <v>02</v>
          </cell>
          <cell r="B1731" t="str">
            <v>69020300</v>
          </cell>
          <cell r="C1731" t="str">
            <v>26000000</v>
          </cell>
          <cell r="D1731">
            <v>622700.61</v>
          </cell>
        </row>
        <row r="1732">
          <cell r="A1732" t="str">
            <v>02</v>
          </cell>
          <cell r="B1732" t="str">
            <v>69020300</v>
          </cell>
          <cell r="C1732" t="str">
            <v>44000500</v>
          </cell>
          <cell r="D1732">
            <v>24920.799999999999</v>
          </cell>
        </row>
        <row r="1733">
          <cell r="A1733" t="str">
            <v>02</v>
          </cell>
          <cell r="B1733" t="str">
            <v>69020300</v>
          </cell>
          <cell r="C1733" t="str">
            <v>79030000</v>
          </cell>
          <cell r="D1733">
            <v>25703.95</v>
          </cell>
        </row>
        <row r="1734">
          <cell r="A1734" t="str">
            <v>02</v>
          </cell>
          <cell r="B1734" t="str">
            <v>69020300</v>
          </cell>
          <cell r="C1734" t="str">
            <v>79040000</v>
          </cell>
          <cell r="D1734">
            <v>1979.53</v>
          </cell>
        </row>
        <row r="1735">
          <cell r="A1735" t="str">
            <v>02</v>
          </cell>
          <cell r="B1735" t="str">
            <v>69020300</v>
          </cell>
          <cell r="C1735" t="str">
            <v>79070000</v>
          </cell>
          <cell r="D1735">
            <v>34346.19</v>
          </cell>
        </row>
        <row r="1736">
          <cell r="A1736" t="str">
            <v>02</v>
          </cell>
          <cell r="B1736" t="str">
            <v>69020300</v>
          </cell>
          <cell r="C1736" t="str">
            <v>91020801</v>
          </cell>
          <cell r="D1736">
            <v>23149.19</v>
          </cell>
        </row>
        <row r="1737">
          <cell r="A1737" t="str">
            <v>02</v>
          </cell>
          <cell r="B1737" t="str">
            <v>69020300</v>
          </cell>
          <cell r="C1737" t="str">
            <v>97020500</v>
          </cell>
          <cell r="D1737">
            <v>62016.77</v>
          </cell>
        </row>
        <row r="1738">
          <cell r="A1738" t="str">
            <v>02</v>
          </cell>
          <cell r="B1738" t="str">
            <v>69030000</v>
          </cell>
          <cell r="C1738" t="str">
            <v>97020600</v>
          </cell>
          <cell r="D1738">
            <v>4814.62</v>
          </cell>
        </row>
        <row r="1739">
          <cell r="A1739" t="str">
            <v>02</v>
          </cell>
          <cell r="B1739" t="str">
            <v>69030100</v>
          </cell>
          <cell r="C1739" t="str">
            <v>15010000</v>
          </cell>
          <cell r="D1739">
            <v>27310.880000000001</v>
          </cell>
        </row>
        <row r="1740">
          <cell r="A1740" t="str">
            <v>02</v>
          </cell>
          <cell r="B1740" t="str">
            <v>99000000</v>
          </cell>
          <cell r="C1740" t="str">
            <v>90090107</v>
          </cell>
          <cell r="D1740">
            <v>46085844.32</v>
          </cell>
        </row>
        <row r="1741">
          <cell r="A1741" t="str">
            <v>02</v>
          </cell>
          <cell r="B1741" t="str">
            <v>99000000</v>
          </cell>
          <cell r="C1741" t="str">
            <v>90090108</v>
          </cell>
          <cell r="D1741">
            <v>3224120.14</v>
          </cell>
        </row>
        <row r="1742">
          <cell r="A1742" t="str">
            <v>02</v>
          </cell>
          <cell r="B1742" t="str">
            <v>99000000</v>
          </cell>
          <cell r="C1742" t="str">
            <v>90090200</v>
          </cell>
          <cell r="D1742">
            <v>2541693.59</v>
          </cell>
        </row>
        <row r="1743">
          <cell r="A1743" t="str">
            <v>02</v>
          </cell>
          <cell r="B1743" t="str">
            <v>99000000</v>
          </cell>
          <cell r="C1743" t="str">
            <v>90090300</v>
          </cell>
          <cell r="D1743">
            <v>311992.53999999998</v>
          </cell>
        </row>
        <row r="1744">
          <cell r="A1744" t="str">
            <v>02</v>
          </cell>
          <cell r="B1744" t="str">
            <v>90090400</v>
          </cell>
          <cell r="C1744" t="str">
            <v>99000000</v>
          </cell>
          <cell r="D1744">
            <v>924702.7</v>
          </cell>
        </row>
        <row r="1745">
          <cell r="A1745" t="str">
            <v>02</v>
          </cell>
          <cell r="B1745" t="str">
            <v>99000000</v>
          </cell>
          <cell r="C1745" t="str">
            <v>90090500</v>
          </cell>
          <cell r="D1745">
            <v>201600.43</v>
          </cell>
        </row>
        <row r="1746">
          <cell r="A1746" t="str">
            <v>02</v>
          </cell>
          <cell r="B1746" t="str">
            <v>99000000</v>
          </cell>
          <cell r="C1746" t="str">
            <v>90090700</v>
          </cell>
          <cell r="D1746">
            <v>3006.32</v>
          </cell>
        </row>
        <row r="1747">
          <cell r="A1747" t="str">
            <v>02</v>
          </cell>
          <cell r="B1747" t="str">
            <v>90090900</v>
          </cell>
          <cell r="C1747" t="str">
            <v>99000000</v>
          </cell>
          <cell r="D1747">
            <v>973962.06</v>
          </cell>
        </row>
        <row r="1748">
          <cell r="A1748" t="str">
            <v>02</v>
          </cell>
          <cell r="B1748" t="str">
            <v>90090901</v>
          </cell>
          <cell r="C1748" t="str">
            <v>99000000</v>
          </cell>
          <cell r="D1748">
            <v>393269.8</v>
          </cell>
        </row>
        <row r="1749">
          <cell r="A1749" t="str">
            <v>02</v>
          </cell>
          <cell r="B1749" t="str">
            <v>90090902</v>
          </cell>
          <cell r="C1749" t="str">
            <v>99000000</v>
          </cell>
          <cell r="D1749">
            <v>15169.13</v>
          </cell>
        </row>
        <row r="1750">
          <cell r="A1750" t="str">
            <v>02</v>
          </cell>
          <cell r="B1750" t="str">
            <v>99000000</v>
          </cell>
          <cell r="C1750" t="str">
            <v>90091200</v>
          </cell>
          <cell r="D1750">
            <v>38022.769999999997</v>
          </cell>
        </row>
        <row r="1751">
          <cell r="A1751" t="str">
            <v>02</v>
          </cell>
          <cell r="B1751" t="str">
            <v>99000000</v>
          </cell>
          <cell r="C1751" t="str">
            <v>90091201</v>
          </cell>
          <cell r="D1751">
            <v>1670.99</v>
          </cell>
        </row>
        <row r="1752">
          <cell r="A1752" t="str">
            <v>02</v>
          </cell>
          <cell r="B1752" t="str">
            <v>99000000</v>
          </cell>
          <cell r="C1752" t="str">
            <v>90091202</v>
          </cell>
          <cell r="D1752">
            <v>1129.98</v>
          </cell>
        </row>
        <row r="1753">
          <cell r="A1753" t="str">
            <v>02</v>
          </cell>
          <cell r="B1753" t="str">
            <v>99000000</v>
          </cell>
          <cell r="C1753" t="str">
            <v>90091300</v>
          </cell>
          <cell r="D1753">
            <v>10467.98</v>
          </cell>
        </row>
        <row r="1754">
          <cell r="A1754" t="str">
            <v>02</v>
          </cell>
          <cell r="B1754" t="str">
            <v>70000000</v>
          </cell>
          <cell r="C1754" t="str">
            <v>20010000</v>
          </cell>
          <cell r="D1754">
            <v>24891820.93</v>
          </cell>
        </row>
        <row r="1755">
          <cell r="A1755" t="str">
            <v>02</v>
          </cell>
          <cell r="B1755" t="str">
            <v>70000000</v>
          </cell>
          <cell r="C1755" t="str">
            <v>23010000</v>
          </cell>
          <cell r="D1755">
            <v>11931662.470000001</v>
          </cell>
        </row>
        <row r="1756">
          <cell r="A1756" t="str">
            <v>02</v>
          </cell>
          <cell r="B1756" t="str">
            <v>70000000</v>
          </cell>
          <cell r="C1756" t="str">
            <v>25010000</v>
          </cell>
          <cell r="D1756">
            <v>17749524.239999998</v>
          </cell>
        </row>
        <row r="1757">
          <cell r="A1757" t="str">
            <v>02</v>
          </cell>
          <cell r="B1757" t="str">
            <v>70000000</v>
          </cell>
          <cell r="C1757" t="str">
            <v>25020000</v>
          </cell>
          <cell r="D1757">
            <v>24693148.34</v>
          </cell>
        </row>
        <row r="1758">
          <cell r="A1758" t="str">
            <v>02</v>
          </cell>
          <cell r="B1758" t="str">
            <v>70000000</v>
          </cell>
          <cell r="C1758" t="str">
            <v>25030000</v>
          </cell>
          <cell r="D1758">
            <v>5147579.6500000004</v>
          </cell>
        </row>
        <row r="1759">
          <cell r="A1759" t="str">
            <v>02</v>
          </cell>
          <cell r="B1759" t="str">
            <v>70000000</v>
          </cell>
          <cell r="C1759" t="str">
            <v>26000000</v>
          </cell>
          <cell r="D1759">
            <v>29876182.719999999</v>
          </cell>
        </row>
        <row r="1760">
          <cell r="A1760" t="str">
            <v>02</v>
          </cell>
          <cell r="B1760" t="str">
            <v>70000000</v>
          </cell>
          <cell r="C1760" t="str">
            <v>44000500</v>
          </cell>
          <cell r="D1760">
            <v>1053377.97</v>
          </cell>
        </row>
        <row r="1761">
          <cell r="A1761" t="str">
            <v>02</v>
          </cell>
          <cell r="B1761" t="str">
            <v>70000000</v>
          </cell>
          <cell r="C1761" t="str">
            <v>69010000</v>
          </cell>
          <cell r="D1761">
            <v>3848727.7</v>
          </cell>
        </row>
        <row r="1762">
          <cell r="A1762" t="str">
            <v>02</v>
          </cell>
          <cell r="B1762" t="str">
            <v>70000000</v>
          </cell>
          <cell r="C1762" t="str">
            <v>69050000</v>
          </cell>
          <cell r="D1762">
            <v>19164.669999999998</v>
          </cell>
        </row>
        <row r="1763">
          <cell r="A1763" t="str">
            <v>02</v>
          </cell>
          <cell r="B1763" t="str">
            <v>70000000</v>
          </cell>
          <cell r="C1763" t="str">
            <v>70010000</v>
          </cell>
          <cell r="D1763">
            <v>224139.85</v>
          </cell>
        </row>
        <row r="1764">
          <cell r="A1764" t="str">
            <v>02</v>
          </cell>
          <cell r="B1764" t="str">
            <v>70000000</v>
          </cell>
          <cell r="C1764" t="str">
            <v>70020000</v>
          </cell>
          <cell r="D1764">
            <v>283314.53000000003</v>
          </cell>
        </row>
        <row r="1765">
          <cell r="A1765" t="str">
            <v>02</v>
          </cell>
          <cell r="B1765" t="str">
            <v>70000000</v>
          </cell>
          <cell r="C1765" t="str">
            <v>70030000</v>
          </cell>
          <cell r="D1765">
            <v>166.69</v>
          </cell>
        </row>
        <row r="1766">
          <cell r="A1766" t="str">
            <v>02</v>
          </cell>
          <cell r="B1766" t="str">
            <v>70000000</v>
          </cell>
          <cell r="C1766" t="str">
            <v>76000000</v>
          </cell>
          <cell r="D1766">
            <v>8882.0499999999993</v>
          </cell>
        </row>
        <row r="1767">
          <cell r="A1767" t="str">
            <v>02</v>
          </cell>
          <cell r="B1767" t="str">
            <v>70000000</v>
          </cell>
          <cell r="C1767" t="str">
            <v>76040000</v>
          </cell>
          <cell r="D1767">
            <v>461524.63</v>
          </cell>
        </row>
        <row r="1768">
          <cell r="A1768" t="str">
            <v>02</v>
          </cell>
          <cell r="B1768" t="str">
            <v>70000000</v>
          </cell>
          <cell r="C1768" t="str">
            <v>86000000</v>
          </cell>
          <cell r="D1768">
            <v>2272.89</v>
          </cell>
        </row>
        <row r="1769">
          <cell r="A1769" t="str">
            <v>02</v>
          </cell>
          <cell r="B1769" t="str">
            <v>70000000</v>
          </cell>
          <cell r="C1769" t="str">
            <v>91020800</v>
          </cell>
          <cell r="D1769">
            <v>300</v>
          </cell>
        </row>
        <row r="1770">
          <cell r="A1770" t="str">
            <v>02</v>
          </cell>
          <cell r="B1770" t="str">
            <v>70000000</v>
          </cell>
          <cell r="C1770" t="str">
            <v>97010000</v>
          </cell>
          <cell r="D1770">
            <v>2416204.64</v>
          </cell>
        </row>
        <row r="1771">
          <cell r="A1771" t="str">
            <v>02</v>
          </cell>
          <cell r="B1771" t="str">
            <v>69030100</v>
          </cell>
          <cell r="C1771" t="str">
            <v>15020000</v>
          </cell>
          <cell r="D1771">
            <v>49954.76</v>
          </cell>
        </row>
        <row r="1772">
          <cell r="A1772" t="str">
            <v>02</v>
          </cell>
          <cell r="B1772" t="str">
            <v>69050000</v>
          </cell>
          <cell r="C1772" t="str">
            <v>15010000</v>
          </cell>
          <cell r="D1772">
            <v>9818.6299999999992</v>
          </cell>
        </row>
        <row r="1773">
          <cell r="A1773" t="str">
            <v>02</v>
          </cell>
          <cell r="B1773" t="str">
            <v>69050000</v>
          </cell>
          <cell r="C1773" t="str">
            <v>15020000</v>
          </cell>
          <cell r="D1773">
            <v>17631.04</v>
          </cell>
        </row>
        <row r="1774">
          <cell r="A1774" t="str">
            <v>02</v>
          </cell>
          <cell r="B1774" t="str">
            <v>69050000</v>
          </cell>
          <cell r="C1774" t="str">
            <v>91020801</v>
          </cell>
          <cell r="D1774">
            <v>16752.759999999998</v>
          </cell>
        </row>
        <row r="1775">
          <cell r="A1775" t="str">
            <v>02</v>
          </cell>
          <cell r="B1775" t="str">
            <v>97010000</v>
          </cell>
          <cell r="C1775" t="str">
            <v>15010000</v>
          </cell>
          <cell r="D1775">
            <v>38689.870000000003</v>
          </cell>
        </row>
        <row r="1776">
          <cell r="A1776" t="str">
            <v>02</v>
          </cell>
          <cell r="B1776" t="str">
            <v>97010000</v>
          </cell>
          <cell r="C1776" t="str">
            <v>15020000</v>
          </cell>
          <cell r="D1776">
            <v>3962.42</v>
          </cell>
        </row>
        <row r="1777">
          <cell r="A1777" t="str">
            <v>02</v>
          </cell>
          <cell r="B1777" t="str">
            <v>97010000</v>
          </cell>
          <cell r="C1777" t="str">
            <v>20010000</v>
          </cell>
          <cell r="D1777">
            <v>420072.16</v>
          </cell>
        </row>
        <row r="1778">
          <cell r="A1778" t="str">
            <v>02</v>
          </cell>
          <cell r="B1778" t="str">
            <v>97010000</v>
          </cell>
          <cell r="C1778" t="str">
            <v>23010000</v>
          </cell>
          <cell r="D1778">
            <v>150806.44</v>
          </cell>
        </row>
        <row r="1779">
          <cell r="A1779" t="str">
            <v>02</v>
          </cell>
          <cell r="B1779" t="str">
            <v>97010000</v>
          </cell>
          <cell r="C1779" t="str">
            <v>25010000</v>
          </cell>
          <cell r="D1779">
            <v>149477.88</v>
          </cell>
        </row>
        <row r="1780">
          <cell r="A1780" t="str">
            <v>02</v>
          </cell>
          <cell r="B1780" t="str">
            <v>97010000</v>
          </cell>
          <cell r="C1780" t="str">
            <v>25020000</v>
          </cell>
          <cell r="D1780">
            <v>322686.52</v>
          </cell>
        </row>
        <row r="1781">
          <cell r="A1781" t="str">
            <v>02</v>
          </cell>
          <cell r="B1781" t="str">
            <v>97010000</v>
          </cell>
          <cell r="C1781" t="str">
            <v>25030000</v>
          </cell>
          <cell r="D1781">
            <v>40173.019999999997</v>
          </cell>
        </row>
        <row r="1782">
          <cell r="A1782" t="str">
            <v>02</v>
          </cell>
          <cell r="B1782" t="str">
            <v>97010000</v>
          </cell>
          <cell r="C1782" t="str">
            <v>26000000</v>
          </cell>
          <cell r="D1782">
            <v>87783.8</v>
          </cell>
        </row>
        <row r="1783">
          <cell r="A1783" t="str">
            <v>02</v>
          </cell>
          <cell r="B1783" t="str">
            <v>97010000</v>
          </cell>
          <cell r="C1783" t="str">
            <v>44000500</v>
          </cell>
          <cell r="D1783">
            <v>4789.58</v>
          </cell>
        </row>
        <row r="1784">
          <cell r="A1784" t="str">
            <v>02</v>
          </cell>
          <cell r="B1784" t="str">
            <v>97010000</v>
          </cell>
          <cell r="C1784" t="str">
            <v>91020801</v>
          </cell>
          <cell r="D1784">
            <v>5362.65</v>
          </cell>
        </row>
        <row r="1785">
          <cell r="A1785" t="str">
            <v>02</v>
          </cell>
          <cell r="B1785" t="str">
            <v>97020100</v>
          </cell>
          <cell r="C1785" t="str">
            <v>15010000</v>
          </cell>
          <cell r="D1785">
            <v>464.28</v>
          </cell>
        </row>
        <row r="1786">
          <cell r="A1786" t="str">
            <v>02</v>
          </cell>
          <cell r="B1786" t="str">
            <v>97020100</v>
          </cell>
          <cell r="C1786" t="str">
            <v>15020000</v>
          </cell>
          <cell r="D1786">
            <v>47.55</v>
          </cell>
        </row>
        <row r="1787">
          <cell r="A1787" t="str">
            <v>02</v>
          </cell>
          <cell r="B1787" t="str">
            <v>97020100</v>
          </cell>
          <cell r="C1787" t="str">
            <v>20010000</v>
          </cell>
          <cell r="D1787">
            <v>5040.93</v>
          </cell>
        </row>
        <row r="1788">
          <cell r="A1788" t="str">
            <v>02</v>
          </cell>
          <cell r="B1788" t="str">
            <v>97020100</v>
          </cell>
          <cell r="C1788" t="str">
            <v>23010000</v>
          </cell>
          <cell r="D1788">
            <v>1809.65</v>
          </cell>
        </row>
        <row r="1789">
          <cell r="A1789" t="str">
            <v>02</v>
          </cell>
          <cell r="B1789" t="str">
            <v>97020100</v>
          </cell>
          <cell r="C1789" t="str">
            <v>25010000</v>
          </cell>
          <cell r="D1789">
            <v>1793.74</v>
          </cell>
        </row>
        <row r="1790">
          <cell r="A1790" t="str">
            <v>02</v>
          </cell>
          <cell r="B1790" t="str">
            <v>97020100</v>
          </cell>
          <cell r="C1790" t="str">
            <v>25020000</v>
          </cell>
          <cell r="D1790">
            <v>3872.21</v>
          </cell>
        </row>
        <row r="1791">
          <cell r="A1791" t="str">
            <v>02</v>
          </cell>
          <cell r="B1791" t="str">
            <v>97020100</v>
          </cell>
          <cell r="C1791" t="str">
            <v>25030000</v>
          </cell>
          <cell r="D1791">
            <v>482.07</v>
          </cell>
        </row>
        <row r="1792">
          <cell r="A1792" t="str">
            <v>02</v>
          </cell>
          <cell r="B1792" t="str">
            <v>02010000</v>
          </cell>
          <cell r="C1792" t="str">
            <v>23010000</v>
          </cell>
          <cell r="D1792">
            <v>39672</v>
          </cell>
        </row>
        <row r="1793">
          <cell r="A1793" t="str">
            <v>02</v>
          </cell>
          <cell r="B1793" t="str">
            <v>02010000</v>
          </cell>
          <cell r="C1793" t="str">
            <v>25010000</v>
          </cell>
          <cell r="D1793">
            <v>5300696</v>
          </cell>
        </row>
        <row r="1794">
          <cell r="A1794" t="str">
            <v>02</v>
          </cell>
          <cell r="B1794" t="str">
            <v>02010000</v>
          </cell>
          <cell r="C1794" t="str">
            <v>25020000</v>
          </cell>
          <cell r="D1794">
            <v>4024806</v>
          </cell>
        </row>
        <row r="1795">
          <cell r="A1795" t="str">
            <v>02</v>
          </cell>
          <cell r="B1795" t="str">
            <v>02010000</v>
          </cell>
          <cell r="C1795" t="str">
            <v>25030000</v>
          </cell>
          <cell r="D1795">
            <v>315119</v>
          </cell>
        </row>
        <row r="1796">
          <cell r="A1796" t="str">
            <v>02</v>
          </cell>
          <cell r="B1796" t="str">
            <v>02010000</v>
          </cell>
          <cell r="C1796" t="str">
            <v>26000000</v>
          </cell>
          <cell r="D1796">
            <v>1720351</v>
          </cell>
        </row>
        <row r="1797">
          <cell r="A1797" t="str">
            <v>02</v>
          </cell>
          <cell r="B1797" t="str">
            <v>02010000</v>
          </cell>
          <cell r="C1797" t="str">
            <v>91020802</v>
          </cell>
          <cell r="D1797">
            <v>12498</v>
          </cell>
        </row>
        <row r="1798">
          <cell r="A1798" t="str">
            <v>02</v>
          </cell>
          <cell r="B1798" t="str">
            <v>02010000</v>
          </cell>
          <cell r="C1798" t="str">
            <v>79070000</v>
          </cell>
          <cell r="D1798">
            <v>669</v>
          </cell>
        </row>
        <row r="1799">
          <cell r="A1799" t="str">
            <v>02</v>
          </cell>
          <cell r="B1799" t="str">
            <v>02020000</v>
          </cell>
          <cell r="C1799" t="str">
            <v>20030000</v>
          </cell>
          <cell r="D1799">
            <v>11254</v>
          </cell>
        </row>
        <row r="1800">
          <cell r="A1800" t="str">
            <v>02</v>
          </cell>
          <cell r="B1800" t="str">
            <v>02020000</v>
          </cell>
          <cell r="C1800" t="str">
            <v>20030100</v>
          </cell>
          <cell r="D1800">
            <v>722015</v>
          </cell>
        </row>
        <row r="1801">
          <cell r="A1801" t="str">
            <v>02</v>
          </cell>
          <cell r="B1801" t="str">
            <v>02020000</v>
          </cell>
          <cell r="C1801" t="str">
            <v>20030200</v>
          </cell>
          <cell r="D1801">
            <v>8072</v>
          </cell>
        </row>
        <row r="1802">
          <cell r="A1802" t="str">
            <v>02</v>
          </cell>
          <cell r="B1802" t="str">
            <v>69030100</v>
          </cell>
          <cell r="C1802" t="str">
            <v>20010000</v>
          </cell>
          <cell r="D1802">
            <v>840144.6</v>
          </cell>
        </row>
        <row r="1803">
          <cell r="A1803" t="str">
            <v>02</v>
          </cell>
          <cell r="B1803" t="str">
            <v>69030100</v>
          </cell>
          <cell r="C1803" t="str">
            <v>23010000</v>
          </cell>
          <cell r="D1803">
            <v>400759.16</v>
          </cell>
        </row>
        <row r="1804">
          <cell r="A1804" t="str">
            <v>02</v>
          </cell>
          <cell r="B1804" t="str">
            <v>69030100</v>
          </cell>
          <cell r="C1804" t="str">
            <v>25010000</v>
          </cell>
          <cell r="D1804">
            <v>596773.23</v>
          </cell>
        </row>
        <row r="1805">
          <cell r="A1805" t="str">
            <v>02</v>
          </cell>
          <cell r="B1805" t="str">
            <v>69030100</v>
          </cell>
          <cell r="C1805" t="str">
            <v>25020000</v>
          </cell>
          <cell r="D1805">
            <v>829364.88</v>
          </cell>
        </row>
        <row r="1806">
          <cell r="A1806" t="str">
            <v>02</v>
          </cell>
          <cell r="B1806" t="str">
            <v>69030100</v>
          </cell>
          <cell r="C1806" t="str">
            <v>25030000</v>
          </cell>
          <cell r="D1806">
            <v>172384.51</v>
          </cell>
        </row>
        <row r="1807">
          <cell r="A1807" t="str">
            <v>02</v>
          </cell>
          <cell r="B1807" t="str">
            <v>69030100</v>
          </cell>
          <cell r="C1807" t="str">
            <v>26000000</v>
          </cell>
          <cell r="D1807">
            <v>979359.89</v>
          </cell>
        </row>
        <row r="1808">
          <cell r="A1808" t="str">
            <v>02</v>
          </cell>
          <cell r="B1808" t="str">
            <v>69030100</v>
          </cell>
          <cell r="C1808" t="str">
            <v>44000500</v>
          </cell>
          <cell r="D1808">
            <v>35528.839999999997</v>
          </cell>
        </row>
        <row r="1809">
          <cell r="A1809" t="str">
            <v>02</v>
          </cell>
          <cell r="B1809" t="str">
            <v>69030100</v>
          </cell>
          <cell r="C1809" t="str">
            <v>79030000</v>
          </cell>
          <cell r="D1809">
            <v>45878.37</v>
          </cell>
        </row>
        <row r="1810">
          <cell r="A1810" t="str">
            <v>02</v>
          </cell>
          <cell r="B1810" t="str">
            <v>69030100</v>
          </cell>
          <cell r="C1810" t="str">
            <v>79040000</v>
          </cell>
          <cell r="D1810">
            <v>3081.9</v>
          </cell>
        </row>
        <row r="1811">
          <cell r="A1811" t="str">
            <v>02</v>
          </cell>
          <cell r="B1811" t="str">
            <v>69030100</v>
          </cell>
          <cell r="C1811" t="str">
            <v>79070000</v>
          </cell>
          <cell r="D1811">
            <v>53393.61</v>
          </cell>
        </row>
        <row r="1812">
          <cell r="A1812" t="str">
            <v>02</v>
          </cell>
          <cell r="B1812" t="str">
            <v>69030100</v>
          </cell>
          <cell r="C1812" t="str">
            <v>91020801</v>
          </cell>
          <cell r="D1812">
            <v>20737.41</v>
          </cell>
        </row>
        <row r="1813">
          <cell r="A1813" t="str">
            <v>02</v>
          </cell>
          <cell r="B1813" t="str">
            <v>69030100</v>
          </cell>
          <cell r="C1813" t="str">
            <v>97020700</v>
          </cell>
          <cell r="D1813">
            <v>81848.58</v>
          </cell>
        </row>
        <row r="1814">
          <cell r="A1814" t="str">
            <v>02</v>
          </cell>
          <cell r="B1814" t="str">
            <v>97020100</v>
          </cell>
          <cell r="C1814" t="str">
            <v>26000000</v>
          </cell>
          <cell r="D1814">
            <v>1053.4000000000001</v>
          </cell>
        </row>
        <row r="1815">
          <cell r="A1815" t="str">
            <v>02</v>
          </cell>
          <cell r="B1815" t="str">
            <v>97020100</v>
          </cell>
          <cell r="C1815" t="str">
            <v>44000500</v>
          </cell>
          <cell r="D1815">
            <v>57.47</v>
          </cell>
        </row>
        <row r="1816">
          <cell r="A1816" t="str">
            <v>02</v>
          </cell>
          <cell r="B1816" t="str">
            <v>69050000</v>
          </cell>
          <cell r="C1816" t="str">
            <v>20010000</v>
          </cell>
          <cell r="D1816">
            <v>297918.39</v>
          </cell>
        </row>
        <row r="1817">
          <cell r="A1817" t="str">
            <v>02</v>
          </cell>
          <cell r="B1817" t="str">
            <v>69050000</v>
          </cell>
          <cell r="C1817" t="str">
            <v>23010000</v>
          </cell>
          <cell r="D1817">
            <v>142524.88</v>
          </cell>
        </row>
        <row r="1818">
          <cell r="A1818" t="str">
            <v>02</v>
          </cell>
          <cell r="B1818" t="str">
            <v>69050000</v>
          </cell>
          <cell r="C1818" t="str">
            <v>25010000</v>
          </cell>
          <cell r="D1818">
            <v>211493.88</v>
          </cell>
        </row>
        <row r="1819">
          <cell r="A1819" t="str">
            <v>02</v>
          </cell>
          <cell r="B1819" t="str">
            <v>69050000</v>
          </cell>
          <cell r="C1819" t="str">
            <v>25020000</v>
          </cell>
          <cell r="D1819">
            <v>294497.7</v>
          </cell>
        </row>
        <row r="1820">
          <cell r="A1820" t="str">
            <v>02</v>
          </cell>
          <cell r="B1820" t="str">
            <v>69050000</v>
          </cell>
          <cell r="C1820" t="str">
            <v>25030000</v>
          </cell>
          <cell r="D1820">
            <v>61212.92</v>
          </cell>
        </row>
        <row r="1821">
          <cell r="A1821" t="str">
            <v>02</v>
          </cell>
          <cell r="B1821" t="str">
            <v>69050000</v>
          </cell>
          <cell r="C1821" t="str">
            <v>26000000</v>
          </cell>
          <cell r="D1821">
            <v>356335.59</v>
          </cell>
        </row>
        <row r="1822">
          <cell r="A1822" t="str">
            <v>02</v>
          </cell>
          <cell r="B1822" t="str">
            <v>69050000</v>
          </cell>
          <cell r="C1822" t="str">
            <v>44000500</v>
          </cell>
          <cell r="D1822">
            <v>12600.1</v>
          </cell>
        </row>
        <row r="1823">
          <cell r="A1823" t="str">
            <v>02</v>
          </cell>
          <cell r="B1823" t="str">
            <v>69050000</v>
          </cell>
          <cell r="C1823" t="str">
            <v>79030000</v>
          </cell>
          <cell r="D1823">
            <v>16479.02</v>
          </cell>
        </row>
        <row r="1824">
          <cell r="A1824" t="str">
            <v>02</v>
          </cell>
          <cell r="B1824" t="str">
            <v>69050000</v>
          </cell>
          <cell r="C1824" t="str">
            <v>79040000</v>
          </cell>
          <cell r="D1824">
            <v>1104.68</v>
          </cell>
        </row>
        <row r="1825">
          <cell r="A1825" t="str">
            <v>02</v>
          </cell>
          <cell r="B1825" t="str">
            <v>69050000</v>
          </cell>
          <cell r="C1825" t="str">
            <v>91020800</v>
          </cell>
          <cell r="D1825">
            <v>3.6</v>
          </cell>
        </row>
        <row r="1826">
          <cell r="A1826" t="str">
            <v>02</v>
          </cell>
          <cell r="B1826" t="str">
            <v>69050000</v>
          </cell>
          <cell r="C1826" t="str">
            <v>97020100</v>
          </cell>
          <cell r="D1826">
            <v>28928.73</v>
          </cell>
        </row>
        <row r="1827">
          <cell r="A1827" t="str">
            <v>02</v>
          </cell>
          <cell r="B1827" t="str">
            <v>97020100</v>
          </cell>
          <cell r="C1827" t="str">
            <v>91020801</v>
          </cell>
          <cell r="D1827">
            <v>64.349999999999994</v>
          </cell>
        </row>
        <row r="1828">
          <cell r="A1828" t="str">
            <v>02</v>
          </cell>
          <cell r="B1828" t="str">
            <v>97020200</v>
          </cell>
          <cell r="C1828" t="str">
            <v>15010000</v>
          </cell>
          <cell r="D1828">
            <v>1547.59</v>
          </cell>
        </row>
        <row r="1829">
          <cell r="A1829" t="str">
            <v>02</v>
          </cell>
          <cell r="B1829" t="str">
            <v>97020200</v>
          </cell>
          <cell r="C1829" t="str">
            <v>15020000</v>
          </cell>
          <cell r="D1829">
            <v>153.78</v>
          </cell>
        </row>
        <row r="1830">
          <cell r="A1830" t="str">
            <v>02</v>
          </cell>
          <cell r="B1830" t="str">
            <v>71020000</v>
          </cell>
          <cell r="C1830" t="str">
            <v>70000000</v>
          </cell>
          <cell r="D1830">
            <v>862.66</v>
          </cell>
        </row>
        <row r="1831">
          <cell r="A1831" t="str">
            <v>02</v>
          </cell>
          <cell r="B1831" t="str">
            <v>71020000</v>
          </cell>
          <cell r="C1831" t="str">
            <v>60010000</v>
          </cell>
          <cell r="D1831">
            <v>94396.61</v>
          </cell>
        </row>
        <row r="1832">
          <cell r="A1832" t="str">
            <v>02</v>
          </cell>
          <cell r="B1832" t="str">
            <v>76040000</v>
          </cell>
          <cell r="C1832" t="str">
            <v>70020000</v>
          </cell>
          <cell r="D1832">
            <v>492998.65</v>
          </cell>
        </row>
        <row r="1833">
          <cell r="A1833" t="str">
            <v>02</v>
          </cell>
          <cell r="B1833" t="str">
            <v>08040000</v>
          </cell>
          <cell r="C1833" t="str">
            <v>01000000</v>
          </cell>
          <cell r="D1833">
            <v>37105.64</v>
          </cell>
        </row>
        <row r="1834">
          <cell r="A1834" t="str">
            <v>02</v>
          </cell>
          <cell r="B1834" t="str">
            <v>91010100</v>
          </cell>
          <cell r="C1834" t="str">
            <v>62040100</v>
          </cell>
          <cell r="D1834">
            <v>221233.34</v>
          </cell>
        </row>
        <row r="1835">
          <cell r="A1835" t="str">
            <v>02</v>
          </cell>
          <cell r="B1835" t="str">
            <v>91010400</v>
          </cell>
          <cell r="C1835" t="str">
            <v>62040400</v>
          </cell>
          <cell r="D1835">
            <v>13850647.029999999</v>
          </cell>
        </row>
        <row r="1836">
          <cell r="A1836" t="str">
            <v>02</v>
          </cell>
          <cell r="B1836" t="str">
            <v>91010900</v>
          </cell>
          <cell r="C1836" t="str">
            <v>62040900</v>
          </cell>
          <cell r="D1836">
            <v>3636420.42</v>
          </cell>
        </row>
        <row r="1837">
          <cell r="A1837" t="str">
            <v>02</v>
          </cell>
          <cell r="B1837" t="str">
            <v>62010100</v>
          </cell>
          <cell r="C1837" t="str">
            <v>51030100</v>
          </cell>
          <cell r="D1837">
            <v>254865559.19999999</v>
          </cell>
        </row>
        <row r="1838">
          <cell r="A1838" t="str">
            <v>02</v>
          </cell>
          <cell r="B1838" t="str">
            <v>62010100</v>
          </cell>
          <cell r="C1838" t="str">
            <v>51040000</v>
          </cell>
          <cell r="D1838">
            <v>358571962.72000003</v>
          </cell>
        </row>
        <row r="1839">
          <cell r="A1839" t="str">
            <v>02</v>
          </cell>
          <cell r="B1839" t="str">
            <v>62010100</v>
          </cell>
          <cell r="C1839" t="str">
            <v>51090000</v>
          </cell>
          <cell r="D1839">
            <v>80027947</v>
          </cell>
        </row>
        <row r="1840">
          <cell r="A1840" t="str">
            <v>02</v>
          </cell>
          <cell r="B1840" t="str">
            <v>62010100</v>
          </cell>
          <cell r="C1840" t="str">
            <v>60010000</v>
          </cell>
          <cell r="D1840">
            <v>112392.25</v>
          </cell>
        </row>
        <row r="1841">
          <cell r="A1841" t="str">
            <v>02</v>
          </cell>
          <cell r="B1841" t="str">
            <v>62010100</v>
          </cell>
          <cell r="C1841" t="str">
            <v>60010300</v>
          </cell>
          <cell r="D1841">
            <v>19234437.829999998</v>
          </cell>
        </row>
        <row r="1842">
          <cell r="A1842" t="str">
            <v>02</v>
          </cell>
          <cell r="B1842" t="str">
            <v>62010100</v>
          </cell>
          <cell r="C1842" t="str">
            <v>62030000</v>
          </cell>
          <cell r="D1842">
            <v>2671963.04</v>
          </cell>
        </row>
        <row r="1843">
          <cell r="A1843" t="str">
            <v>02</v>
          </cell>
          <cell r="B1843" t="str">
            <v>62010100</v>
          </cell>
          <cell r="C1843" t="str">
            <v>62030100</v>
          </cell>
          <cell r="D1843">
            <v>132439279.15000001</v>
          </cell>
        </row>
        <row r="1844">
          <cell r="A1844" t="str">
            <v>02</v>
          </cell>
          <cell r="B1844" t="str">
            <v>62010100</v>
          </cell>
          <cell r="C1844" t="str">
            <v>62050200</v>
          </cell>
          <cell r="D1844">
            <v>3680526.14</v>
          </cell>
        </row>
        <row r="1845">
          <cell r="A1845" t="str">
            <v>02</v>
          </cell>
          <cell r="B1845" t="str">
            <v>62010100</v>
          </cell>
          <cell r="C1845" t="str">
            <v>62050500</v>
          </cell>
          <cell r="D1845">
            <v>76809749.129999995</v>
          </cell>
        </row>
        <row r="1846">
          <cell r="A1846" t="str">
            <v>02</v>
          </cell>
          <cell r="B1846" t="str">
            <v>62010100</v>
          </cell>
          <cell r="C1846" t="str">
            <v>76000000</v>
          </cell>
          <cell r="D1846">
            <v>-608239.9</v>
          </cell>
        </row>
        <row r="1847">
          <cell r="A1847" t="str">
            <v>02</v>
          </cell>
          <cell r="B1847" t="str">
            <v>62010200</v>
          </cell>
          <cell r="C1847" t="str">
            <v>62030300</v>
          </cell>
          <cell r="D1847">
            <v>235208.78</v>
          </cell>
        </row>
        <row r="1848">
          <cell r="A1848" t="str">
            <v>02</v>
          </cell>
          <cell r="B1848" t="str">
            <v>62010200</v>
          </cell>
          <cell r="C1848" t="str">
            <v>62030400</v>
          </cell>
          <cell r="D1848">
            <v>250039.2</v>
          </cell>
        </row>
        <row r="1849">
          <cell r="A1849" t="str">
            <v>02</v>
          </cell>
          <cell r="B1849" t="str">
            <v>62010200</v>
          </cell>
          <cell r="C1849" t="str">
            <v>62030500</v>
          </cell>
          <cell r="D1849">
            <v>15504793.189999999</v>
          </cell>
        </row>
        <row r="1850">
          <cell r="A1850" t="str">
            <v>02</v>
          </cell>
          <cell r="B1850" t="str">
            <v>62010300</v>
          </cell>
          <cell r="C1850" t="str">
            <v>62030000</v>
          </cell>
          <cell r="D1850">
            <v>0.04</v>
          </cell>
        </row>
        <row r="1851">
          <cell r="A1851" t="str">
            <v>02</v>
          </cell>
          <cell r="B1851" t="str">
            <v>62010300</v>
          </cell>
          <cell r="C1851" t="str">
            <v>62030100</v>
          </cell>
          <cell r="D1851">
            <v>2388041.69</v>
          </cell>
        </row>
        <row r="1852">
          <cell r="A1852" t="str">
            <v>02</v>
          </cell>
          <cell r="B1852" t="str">
            <v>62010400</v>
          </cell>
          <cell r="C1852" t="str">
            <v>62000000</v>
          </cell>
          <cell r="D1852">
            <v>3500621.34</v>
          </cell>
        </row>
        <row r="1853">
          <cell r="A1853" t="str">
            <v>02</v>
          </cell>
          <cell r="B1853" t="str">
            <v>62010400</v>
          </cell>
          <cell r="C1853" t="str">
            <v>62030200</v>
          </cell>
          <cell r="D1853">
            <v>79425.3</v>
          </cell>
        </row>
        <row r="1854">
          <cell r="A1854" t="str">
            <v>02</v>
          </cell>
          <cell r="B1854" t="str">
            <v>62010500</v>
          </cell>
          <cell r="C1854" t="str">
            <v>50000000</v>
          </cell>
          <cell r="D1854">
            <v>9619.56</v>
          </cell>
        </row>
        <row r="1855">
          <cell r="A1855" t="str">
            <v>02</v>
          </cell>
          <cell r="B1855" t="str">
            <v>62010500</v>
          </cell>
          <cell r="C1855" t="str">
            <v>51040000</v>
          </cell>
          <cell r="D1855">
            <v>14942730.24</v>
          </cell>
        </row>
        <row r="1856">
          <cell r="A1856" t="str">
            <v>02</v>
          </cell>
          <cell r="B1856" t="str">
            <v>62010500</v>
          </cell>
          <cell r="C1856" t="str">
            <v>60010000</v>
          </cell>
          <cell r="D1856">
            <v>3294.49</v>
          </cell>
        </row>
        <row r="1857">
          <cell r="A1857" t="str">
            <v>02</v>
          </cell>
          <cell r="B1857" t="str">
            <v>62010500</v>
          </cell>
          <cell r="C1857" t="str">
            <v>60010300</v>
          </cell>
          <cell r="D1857">
            <v>1125521.8799999999</v>
          </cell>
        </row>
        <row r="1858">
          <cell r="A1858" t="str">
            <v>02</v>
          </cell>
          <cell r="B1858" t="str">
            <v>62010500</v>
          </cell>
          <cell r="C1858" t="str">
            <v>62030000</v>
          </cell>
          <cell r="D1858">
            <v>1750699.32</v>
          </cell>
        </row>
        <row r="1859">
          <cell r="A1859" t="str">
            <v>02</v>
          </cell>
          <cell r="B1859" t="str">
            <v>62010500</v>
          </cell>
          <cell r="C1859" t="str">
            <v>62030100</v>
          </cell>
          <cell r="D1859">
            <v>18485739.559999999</v>
          </cell>
        </row>
        <row r="1860">
          <cell r="A1860" t="str">
            <v>02</v>
          </cell>
          <cell r="B1860" t="str">
            <v>62010500</v>
          </cell>
          <cell r="C1860" t="str">
            <v>62050200</v>
          </cell>
          <cell r="D1860">
            <v>164931.20000000001</v>
          </cell>
        </row>
        <row r="1861">
          <cell r="A1861" t="str">
            <v>02</v>
          </cell>
          <cell r="B1861" t="str">
            <v>62010500</v>
          </cell>
          <cell r="C1861" t="str">
            <v>62050500</v>
          </cell>
          <cell r="D1861">
            <v>13737071.32</v>
          </cell>
        </row>
        <row r="1862">
          <cell r="A1862" t="str">
            <v>02</v>
          </cell>
          <cell r="B1862" t="str">
            <v>62010500</v>
          </cell>
          <cell r="C1862" t="str">
            <v>76000000</v>
          </cell>
          <cell r="D1862">
            <v>2593844.61</v>
          </cell>
        </row>
        <row r="1863">
          <cell r="A1863" t="str">
            <v>02</v>
          </cell>
          <cell r="B1863" t="str">
            <v>62010500</v>
          </cell>
          <cell r="C1863" t="str">
            <v>91020801</v>
          </cell>
          <cell r="D1863">
            <v>36047.82</v>
          </cell>
        </row>
        <row r="1864">
          <cell r="A1864" t="str">
            <v>02</v>
          </cell>
          <cell r="B1864" t="str">
            <v>62010600</v>
          </cell>
          <cell r="C1864" t="str">
            <v>62030300</v>
          </cell>
          <cell r="D1864">
            <v>1817483.9</v>
          </cell>
        </row>
        <row r="1865">
          <cell r="A1865" t="str">
            <v>02</v>
          </cell>
          <cell r="B1865" t="str">
            <v>62010600</v>
          </cell>
          <cell r="C1865" t="str">
            <v>62030500</v>
          </cell>
          <cell r="D1865">
            <v>5222860.99</v>
          </cell>
        </row>
        <row r="1866">
          <cell r="A1866" t="str">
            <v>02</v>
          </cell>
          <cell r="B1866" t="str">
            <v>62010700</v>
          </cell>
          <cell r="C1866" t="str">
            <v>62030100</v>
          </cell>
          <cell r="D1866">
            <v>122134.21</v>
          </cell>
        </row>
        <row r="1867">
          <cell r="A1867" t="str">
            <v>02</v>
          </cell>
          <cell r="B1867" t="str">
            <v>62010800</v>
          </cell>
          <cell r="C1867" t="str">
            <v>62000000</v>
          </cell>
          <cell r="D1867">
            <v>1624696.08</v>
          </cell>
        </row>
        <row r="1868">
          <cell r="A1868" t="str">
            <v>02</v>
          </cell>
          <cell r="B1868" t="str">
            <v>62010800</v>
          </cell>
          <cell r="C1868" t="str">
            <v>62030200</v>
          </cell>
          <cell r="D1868">
            <v>86248.79</v>
          </cell>
        </row>
        <row r="1869">
          <cell r="A1869" t="str">
            <v>02</v>
          </cell>
          <cell r="B1869" t="str">
            <v>62010800</v>
          </cell>
          <cell r="C1869" t="str">
            <v>91020801</v>
          </cell>
          <cell r="D1869">
            <v>56.98</v>
          </cell>
        </row>
        <row r="1870">
          <cell r="A1870" t="str">
            <v>02</v>
          </cell>
          <cell r="B1870" t="str">
            <v>62010900</v>
          </cell>
          <cell r="C1870" t="str">
            <v>51040000</v>
          </cell>
          <cell r="D1870">
            <v>4495441.03</v>
          </cell>
        </row>
        <row r="1871">
          <cell r="A1871" t="str">
            <v>02</v>
          </cell>
          <cell r="B1871" t="str">
            <v>62010900</v>
          </cell>
          <cell r="C1871" t="str">
            <v>60010000</v>
          </cell>
          <cell r="D1871">
            <v>28562.14</v>
          </cell>
        </row>
        <row r="1872">
          <cell r="A1872" t="str">
            <v>02</v>
          </cell>
          <cell r="B1872" t="str">
            <v>62010900</v>
          </cell>
          <cell r="C1872" t="str">
            <v>60010300</v>
          </cell>
          <cell r="D1872">
            <v>2705493.15</v>
          </cell>
        </row>
        <row r="1873">
          <cell r="A1873" t="str">
            <v>02</v>
          </cell>
          <cell r="B1873" t="str">
            <v>62010900</v>
          </cell>
          <cell r="C1873" t="str">
            <v>62030100</v>
          </cell>
          <cell r="D1873">
            <v>1515.18</v>
          </cell>
        </row>
        <row r="1874">
          <cell r="A1874" t="str">
            <v>02</v>
          </cell>
          <cell r="B1874" t="str">
            <v>62011200</v>
          </cell>
          <cell r="C1874" t="str">
            <v>50000000</v>
          </cell>
          <cell r="D1874">
            <v>5220.5600000000004</v>
          </cell>
        </row>
        <row r="1875">
          <cell r="A1875" t="str">
            <v>02</v>
          </cell>
          <cell r="B1875" t="str">
            <v>62011200</v>
          </cell>
          <cell r="C1875" t="str">
            <v>51040000</v>
          </cell>
          <cell r="D1875">
            <v>64401.55</v>
          </cell>
        </row>
        <row r="1876">
          <cell r="A1876" t="str">
            <v>02</v>
          </cell>
          <cell r="B1876" t="str">
            <v>62011200</v>
          </cell>
          <cell r="C1876" t="str">
            <v>60010000</v>
          </cell>
          <cell r="D1876">
            <v>142.72999999999999</v>
          </cell>
        </row>
        <row r="1877">
          <cell r="A1877" t="str">
            <v>02</v>
          </cell>
          <cell r="B1877" t="str">
            <v>62011200</v>
          </cell>
          <cell r="C1877" t="str">
            <v>62030100</v>
          </cell>
          <cell r="D1877">
            <v>25247.040000000001</v>
          </cell>
        </row>
        <row r="1878">
          <cell r="A1878" t="str">
            <v>02</v>
          </cell>
          <cell r="B1878" t="str">
            <v>62011200</v>
          </cell>
          <cell r="C1878" t="str">
            <v>76000000</v>
          </cell>
          <cell r="D1878">
            <v>144.69999999999999</v>
          </cell>
        </row>
        <row r="1879">
          <cell r="A1879" t="str">
            <v>02</v>
          </cell>
          <cell r="B1879" t="str">
            <v>62011200</v>
          </cell>
          <cell r="C1879" t="str">
            <v>91020801</v>
          </cell>
          <cell r="D1879">
            <v>54911.95</v>
          </cell>
        </row>
        <row r="1880">
          <cell r="A1880" t="str">
            <v>02</v>
          </cell>
          <cell r="B1880" t="str">
            <v>62011300</v>
          </cell>
          <cell r="C1880" t="str">
            <v>50000000</v>
          </cell>
          <cell r="D1880">
            <v>2460.73</v>
          </cell>
        </row>
        <row r="1881">
          <cell r="A1881" t="str">
            <v>02</v>
          </cell>
          <cell r="B1881" t="str">
            <v>62011300</v>
          </cell>
          <cell r="C1881" t="str">
            <v>51040000</v>
          </cell>
          <cell r="D1881">
            <v>2081032.26</v>
          </cell>
        </row>
        <row r="1882">
          <cell r="A1882" t="str">
            <v>02</v>
          </cell>
          <cell r="B1882" t="str">
            <v>62011300</v>
          </cell>
          <cell r="C1882" t="str">
            <v>62030100</v>
          </cell>
          <cell r="D1882">
            <v>6039.24</v>
          </cell>
        </row>
        <row r="1883">
          <cell r="A1883" t="str">
            <v>02</v>
          </cell>
          <cell r="B1883" t="str">
            <v>62011300</v>
          </cell>
          <cell r="C1883" t="str">
            <v>76000000</v>
          </cell>
          <cell r="D1883">
            <v>4794.93</v>
          </cell>
        </row>
        <row r="1884">
          <cell r="A1884" t="str">
            <v>02</v>
          </cell>
          <cell r="B1884" t="str">
            <v>62011300</v>
          </cell>
          <cell r="C1884" t="str">
            <v>91020801</v>
          </cell>
          <cell r="D1884">
            <v>10295.5</v>
          </cell>
        </row>
        <row r="1885">
          <cell r="A1885" t="str">
            <v>02</v>
          </cell>
          <cell r="B1885" t="str">
            <v>62011400</v>
          </cell>
          <cell r="C1885" t="str">
            <v>51040000</v>
          </cell>
          <cell r="D1885">
            <v>4554.8</v>
          </cell>
        </row>
        <row r="1886">
          <cell r="A1886" t="str">
            <v>02</v>
          </cell>
          <cell r="B1886" t="str">
            <v>62011400</v>
          </cell>
          <cell r="C1886" t="str">
            <v>60010300</v>
          </cell>
          <cell r="D1886">
            <v>227112.24</v>
          </cell>
        </row>
        <row r="1887">
          <cell r="A1887" t="str">
            <v>02</v>
          </cell>
          <cell r="B1887" t="str">
            <v>62011400</v>
          </cell>
          <cell r="C1887" t="str">
            <v>62030100</v>
          </cell>
          <cell r="D1887">
            <v>235682.58</v>
          </cell>
        </row>
        <row r="1888">
          <cell r="A1888" t="str">
            <v>02</v>
          </cell>
          <cell r="B1888" t="str">
            <v>62011400</v>
          </cell>
          <cell r="C1888" t="str">
            <v>62050500</v>
          </cell>
          <cell r="D1888">
            <v>1145.78</v>
          </cell>
        </row>
        <row r="1889">
          <cell r="A1889" t="str">
            <v>02</v>
          </cell>
          <cell r="B1889" t="str">
            <v>62011500</v>
          </cell>
          <cell r="C1889" t="str">
            <v>62030200</v>
          </cell>
          <cell r="D1889">
            <v>4290.03</v>
          </cell>
        </row>
        <row r="1890">
          <cell r="A1890" t="str">
            <v>02</v>
          </cell>
          <cell r="B1890" t="str">
            <v>62011500</v>
          </cell>
          <cell r="C1890" t="str">
            <v>62030300</v>
          </cell>
          <cell r="D1890">
            <v>10408.92</v>
          </cell>
        </row>
        <row r="1891">
          <cell r="A1891" t="str">
            <v>02</v>
          </cell>
          <cell r="B1891" t="str">
            <v>62011500</v>
          </cell>
          <cell r="C1891" t="str">
            <v>62030500</v>
          </cell>
          <cell r="D1891">
            <v>103378.65</v>
          </cell>
        </row>
        <row r="1892">
          <cell r="A1892" t="str">
            <v>02</v>
          </cell>
          <cell r="B1892" t="str">
            <v>62020100</v>
          </cell>
          <cell r="C1892" t="str">
            <v>51030100</v>
          </cell>
          <cell r="D1892">
            <v>143153.14000000001</v>
          </cell>
        </row>
        <row r="1893">
          <cell r="A1893" t="str">
            <v>02</v>
          </cell>
          <cell r="B1893" t="str">
            <v>62020100</v>
          </cell>
          <cell r="C1893" t="str">
            <v>51040000</v>
          </cell>
          <cell r="D1893">
            <v>42454.04</v>
          </cell>
        </row>
        <row r="1894">
          <cell r="A1894" t="str">
            <v>02</v>
          </cell>
          <cell r="B1894" t="str">
            <v>62020100</v>
          </cell>
          <cell r="C1894" t="str">
            <v>62030000</v>
          </cell>
          <cell r="D1894">
            <v>13436</v>
          </cell>
        </row>
        <row r="1895">
          <cell r="A1895" t="str">
            <v>02</v>
          </cell>
          <cell r="B1895" t="str">
            <v>62020100</v>
          </cell>
          <cell r="C1895" t="str">
            <v>62030100</v>
          </cell>
          <cell r="D1895">
            <v>2146527.29</v>
          </cell>
        </row>
        <row r="1896">
          <cell r="A1896" t="str">
            <v>02</v>
          </cell>
          <cell r="B1896" t="str">
            <v>62020100</v>
          </cell>
          <cell r="C1896" t="str">
            <v>62050200</v>
          </cell>
          <cell r="D1896">
            <v>21088.400000000001</v>
          </cell>
        </row>
        <row r="1897">
          <cell r="A1897" t="str">
            <v>02</v>
          </cell>
          <cell r="B1897" t="str">
            <v>62020100</v>
          </cell>
          <cell r="C1897" t="str">
            <v>62050500</v>
          </cell>
          <cell r="D1897">
            <v>436990.44</v>
          </cell>
        </row>
        <row r="1898">
          <cell r="A1898" t="str">
            <v>02</v>
          </cell>
          <cell r="B1898" t="str">
            <v>62020200</v>
          </cell>
          <cell r="C1898" t="str">
            <v>62030500</v>
          </cell>
          <cell r="D1898">
            <v>48186.5</v>
          </cell>
        </row>
        <row r="1899">
          <cell r="A1899" t="str">
            <v>02</v>
          </cell>
          <cell r="B1899" t="str">
            <v>62020300</v>
          </cell>
          <cell r="C1899" t="str">
            <v>60010300</v>
          </cell>
          <cell r="D1899">
            <v>413053.56</v>
          </cell>
        </row>
        <row r="1900">
          <cell r="A1900" t="str">
            <v>02</v>
          </cell>
          <cell r="B1900" t="str">
            <v>62040100</v>
          </cell>
          <cell r="C1900" t="str">
            <v>51040000</v>
          </cell>
          <cell r="D1900">
            <v>62292</v>
          </cell>
        </row>
        <row r="1901">
          <cell r="A1901" t="str">
            <v>02</v>
          </cell>
          <cell r="B1901" t="str">
            <v>62040100</v>
          </cell>
          <cell r="C1901" t="str">
            <v>91020801</v>
          </cell>
          <cell r="D1901">
            <v>221233.34</v>
          </cell>
        </row>
        <row r="1902">
          <cell r="A1902" t="str">
            <v>02</v>
          </cell>
          <cell r="B1902" t="str">
            <v>62040400</v>
          </cell>
          <cell r="C1902" t="str">
            <v>50000000</v>
          </cell>
          <cell r="D1902">
            <v>32807.71</v>
          </cell>
        </row>
        <row r="1903">
          <cell r="A1903" t="str">
            <v>02</v>
          </cell>
          <cell r="B1903" t="str">
            <v>62040400</v>
          </cell>
          <cell r="C1903" t="str">
            <v>51040000</v>
          </cell>
          <cell r="D1903">
            <v>2403195.62</v>
          </cell>
        </row>
        <row r="1904">
          <cell r="A1904" t="str">
            <v>02</v>
          </cell>
          <cell r="B1904" t="str">
            <v>62040400</v>
          </cell>
          <cell r="C1904" t="str">
            <v>60010300</v>
          </cell>
          <cell r="D1904">
            <v>27960.75</v>
          </cell>
        </row>
        <row r="1905">
          <cell r="A1905" t="str">
            <v>02</v>
          </cell>
          <cell r="B1905" t="str">
            <v>62040400</v>
          </cell>
          <cell r="C1905" t="str">
            <v>62030000</v>
          </cell>
          <cell r="D1905">
            <v>57170.75</v>
          </cell>
        </row>
        <row r="1906">
          <cell r="A1906" t="str">
            <v>02</v>
          </cell>
          <cell r="B1906" t="str">
            <v>62040400</v>
          </cell>
          <cell r="C1906" t="str">
            <v>62030100</v>
          </cell>
          <cell r="D1906">
            <v>13599844.25</v>
          </cell>
        </row>
        <row r="1907">
          <cell r="A1907" t="str">
            <v>02</v>
          </cell>
          <cell r="B1907" t="str">
            <v>62040400</v>
          </cell>
          <cell r="C1907" t="str">
            <v>76000000</v>
          </cell>
          <cell r="D1907">
            <v>877.5</v>
          </cell>
        </row>
        <row r="1908">
          <cell r="A1908" t="str">
            <v>02</v>
          </cell>
          <cell r="B1908" t="str">
            <v>62040400</v>
          </cell>
          <cell r="C1908" t="str">
            <v>91020801</v>
          </cell>
          <cell r="D1908">
            <v>160824.32000000001</v>
          </cell>
        </row>
        <row r="1909">
          <cell r="A1909" t="str">
            <v>02</v>
          </cell>
          <cell r="B1909" t="str">
            <v>62040900</v>
          </cell>
          <cell r="C1909" t="str">
            <v>51030000</v>
          </cell>
          <cell r="D1909">
            <v>13560</v>
          </cell>
        </row>
        <row r="1910">
          <cell r="A1910" t="str">
            <v>02</v>
          </cell>
          <cell r="B1910" t="str">
            <v>62040900</v>
          </cell>
          <cell r="C1910" t="str">
            <v>51050000</v>
          </cell>
          <cell r="D1910">
            <v>849741.89</v>
          </cell>
        </row>
        <row r="1911">
          <cell r="A1911" t="str">
            <v>02</v>
          </cell>
          <cell r="B1911" t="str">
            <v>62040900</v>
          </cell>
          <cell r="C1911" t="str">
            <v>51090000</v>
          </cell>
          <cell r="D1911">
            <v>2765281.86</v>
          </cell>
        </row>
        <row r="1912">
          <cell r="A1912" t="str">
            <v>02</v>
          </cell>
          <cell r="B1912" t="str">
            <v>62040900</v>
          </cell>
          <cell r="C1912" t="str">
            <v>76000000</v>
          </cell>
          <cell r="D1912">
            <v>7836.67</v>
          </cell>
        </row>
        <row r="1913">
          <cell r="A1913" t="str">
            <v>02</v>
          </cell>
          <cell r="B1913" t="str">
            <v>79040000</v>
          </cell>
          <cell r="C1913" t="str">
            <v>10060000</v>
          </cell>
          <cell r="D1913">
            <v>261502.59</v>
          </cell>
        </row>
        <row r="1914">
          <cell r="A1914" t="str">
            <v>02</v>
          </cell>
          <cell r="B1914" t="str">
            <v>79040000</v>
          </cell>
          <cell r="C1914" t="str">
            <v>26000000</v>
          </cell>
          <cell r="D1914">
            <v>3457.35</v>
          </cell>
        </row>
        <row r="1915">
          <cell r="A1915" t="str">
            <v>02</v>
          </cell>
          <cell r="B1915" t="str">
            <v>79040000</v>
          </cell>
          <cell r="C1915" t="str">
            <v>50000000</v>
          </cell>
          <cell r="D1915">
            <v>6171.64</v>
          </cell>
        </row>
        <row r="1916">
          <cell r="A1916" t="str">
            <v>02</v>
          </cell>
          <cell r="B1916" t="str">
            <v>79040000</v>
          </cell>
          <cell r="C1916" t="str">
            <v>51000000</v>
          </cell>
          <cell r="D1916">
            <v>174</v>
          </cell>
        </row>
        <row r="1917">
          <cell r="A1917" t="str">
            <v>02</v>
          </cell>
          <cell r="B1917" t="str">
            <v>79040000</v>
          </cell>
          <cell r="C1917" t="str">
            <v>51040000</v>
          </cell>
          <cell r="D1917">
            <v>72068.31</v>
          </cell>
        </row>
        <row r="1918">
          <cell r="A1918" t="str">
            <v>02</v>
          </cell>
          <cell r="B1918" t="str">
            <v>79040000</v>
          </cell>
          <cell r="C1918" t="str">
            <v>68080000</v>
          </cell>
          <cell r="D1918">
            <v>149.56</v>
          </cell>
        </row>
        <row r="1919">
          <cell r="A1919" t="str">
            <v>02</v>
          </cell>
          <cell r="B1919" t="str">
            <v>79040000</v>
          </cell>
          <cell r="C1919" t="str">
            <v>68080200</v>
          </cell>
          <cell r="D1919">
            <v>509.76</v>
          </cell>
        </row>
        <row r="1920">
          <cell r="A1920" t="str">
            <v>02</v>
          </cell>
          <cell r="B1920" t="str">
            <v>79040000</v>
          </cell>
          <cell r="C1920" t="str">
            <v>69010000</v>
          </cell>
          <cell r="D1920">
            <v>9765.3799999999992</v>
          </cell>
        </row>
        <row r="1921">
          <cell r="A1921" t="str">
            <v>02</v>
          </cell>
          <cell r="B1921" t="str">
            <v>79040000</v>
          </cell>
          <cell r="C1921" t="str">
            <v>79030000</v>
          </cell>
          <cell r="D1921">
            <v>70.2</v>
          </cell>
        </row>
        <row r="1922">
          <cell r="A1922" t="str">
            <v>02</v>
          </cell>
          <cell r="B1922" t="str">
            <v>79040000</v>
          </cell>
          <cell r="C1922" t="str">
            <v>79070000</v>
          </cell>
          <cell r="D1922">
            <v>5.85</v>
          </cell>
        </row>
        <row r="1923">
          <cell r="A1923" t="str">
            <v>02</v>
          </cell>
          <cell r="B1923" t="str">
            <v>79040000</v>
          </cell>
          <cell r="C1923" t="str">
            <v>91020801</v>
          </cell>
          <cell r="D1923">
            <v>1315.6</v>
          </cell>
        </row>
        <row r="1924">
          <cell r="A1924" t="str">
            <v>02</v>
          </cell>
          <cell r="B1924" t="str">
            <v>79070000</v>
          </cell>
          <cell r="C1924" t="str">
            <v>26000000</v>
          </cell>
          <cell r="D1924">
            <v>37753.65</v>
          </cell>
        </row>
        <row r="1925">
          <cell r="A1925" t="str">
            <v>02</v>
          </cell>
          <cell r="B1925" t="str">
            <v>79070000</v>
          </cell>
          <cell r="C1925" t="str">
            <v>51030100</v>
          </cell>
          <cell r="D1925">
            <v>893.9</v>
          </cell>
        </row>
        <row r="1926">
          <cell r="A1926" t="str">
            <v>02</v>
          </cell>
          <cell r="B1926" t="str">
            <v>79070000</v>
          </cell>
          <cell r="C1926" t="str">
            <v>68080000</v>
          </cell>
          <cell r="D1926">
            <v>5063.33</v>
          </cell>
        </row>
        <row r="1927">
          <cell r="A1927" t="str">
            <v>02</v>
          </cell>
          <cell r="B1927" t="str">
            <v>79070000</v>
          </cell>
          <cell r="C1927" t="str">
            <v>68080200</v>
          </cell>
          <cell r="D1927">
            <v>478776.22</v>
          </cell>
        </row>
        <row r="1928">
          <cell r="A1928" t="str">
            <v>02</v>
          </cell>
          <cell r="B1928" t="str">
            <v>79070000</v>
          </cell>
          <cell r="C1928" t="str">
            <v>76000000</v>
          </cell>
          <cell r="D1928">
            <v>933232.2</v>
          </cell>
        </row>
        <row r="1929">
          <cell r="A1929" t="str">
            <v>02</v>
          </cell>
          <cell r="B1929" t="str">
            <v>79070000</v>
          </cell>
          <cell r="C1929" t="str">
            <v>79030000</v>
          </cell>
          <cell r="D1929">
            <v>306877.68</v>
          </cell>
        </row>
        <row r="1930">
          <cell r="A1930" t="str">
            <v>02</v>
          </cell>
          <cell r="B1930" t="str">
            <v>79070000</v>
          </cell>
          <cell r="C1930" t="str">
            <v>79040000</v>
          </cell>
          <cell r="D1930">
            <v>1816.08</v>
          </cell>
        </row>
        <row r="1931">
          <cell r="A1931" t="str">
            <v>02</v>
          </cell>
          <cell r="B1931" t="str">
            <v>79070000</v>
          </cell>
          <cell r="C1931" t="str">
            <v>91020801</v>
          </cell>
          <cell r="D1931">
            <v>631162.22</v>
          </cell>
        </row>
        <row r="1932">
          <cell r="A1932" t="str">
            <v>02</v>
          </cell>
          <cell r="B1932" t="str">
            <v>79070000</v>
          </cell>
          <cell r="C1932" t="str">
            <v>91020801</v>
          </cell>
          <cell r="D1932">
            <v>4789.08</v>
          </cell>
        </row>
        <row r="1933">
          <cell r="A1933" t="str">
            <v>02</v>
          </cell>
          <cell r="B1933" t="str">
            <v>79030000</v>
          </cell>
          <cell r="C1933" t="str">
            <v>08010000</v>
          </cell>
          <cell r="D1933">
            <v>52969</v>
          </cell>
        </row>
        <row r="1934">
          <cell r="A1934" t="str">
            <v>02</v>
          </cell>
          <cell r="B1934" t="str">
            <v>79030000</v>
          </cell>
          <cell r="C1934" t="str">
            <v>10110000</v>
          </cell>
          <cell r="D1934">
            <v>57.99</v>
          </cell>
        </row>
        <row r="1935">
          <cell r="A1935" t="str">
            <v>02</v>
          </cell>
          <cell r="B1935" t="str">
            <v>79030000</v>
          </cell>
          <cell r="C1935" t="str">
            <v>10060000</v>
          </cell>
          <cell r="D1935">
            <v>2546.1999999999998</v>
          </cell>
        </row>
        <row r="1936">
          <cell r="A1936" t="str">
            <v>02</v>
          </cell>
          <cell r="B1936" t="str">
            <v>79030000</v>
          </cell>
          <cell r="C1936" t="str">
            <v>10090000</v>
          </cell>
          <cell r="D1936">
            <v>160</v>
          </cell>
        </row>
        <row r="1937">
          <cell r="A1937" t="str">
            <v>02</v>
          </cell>
          <cell r="B1937" t="str">
            <v>79030000</v>
          </cell>
          <cell r="C1937" t="str">
            <v>26000000</v>
          </cell>
          <cell r="D1937">
            <v>550.30999999999995</v>
          </cell>
        </row>
        <row r="1938">
          <cell r="A1938" t="str">
            <v>02</v>
          </cell>
          <cell r="B1938" t="str">
            <v>79030000</v>
          </cell>
          <cell r="C1938" t="str">
            <v>50000000</v>
          </cell>
          <cell r="D1938">
            <v>276700</v>
          </cell>
        </row>
        <row r="1939">
          <cell r="A1939" t="str">
            <v>02</v>
          </cell>
          <cell r="B1939" t="str">
            <v>79030000</v>
          </cell>
          <cell r="C1939" t="str">
            <v>51040000</v>
          </cell>
          <cell r="D1939">
            <v>39682.6</v>
          </cell>
        </row>
        <row r="1940">
          <cell r="A1940" t="str">
            <v>02</v>
          </cell>
          <cell r="B1940" t="str">
            <v>79030000</v>
          </cell>
          <cell r="C1940" t="str">
            <v>60010000</v>
          </cell>
          <cell r="D1940">
            <v>122925</v>
          </cell>
        </row>
        <row r="1941">
          <cell r="A1941" t="str">
            <v>02</v>
          </cell>
          <cell r="B1941" t="str">
            <v>79030000</v>
          </cell>
          <cell r="C1941" t="str">
            <v>68080000</v>
          </cell>
          <cell r="D1941">
            <v>962.5</v>
          </cell>
        </row>
        <row r="1942">
          <cell r="A1942" t="str">
            <v>02</v>
          </cell>
          <cell r="B1942" t="str">
            <v>79030000</v>
          </cell>
          <cell r="C1942" t="str">
            <v>68080200</v>
          </cell>
          <cell r="D1942">
            <v>329761.82</v>
          </cell>
        </row>
        <row r="1943">
          <cell r="A1943" t="str">
            <v>02</v>
          </cell>
          <cell r="B1943" t="str">
            <v>79030000</v>
          </cell>
          <cell r="C1943" t="str">
            <v>69010000</v>
          </cell>
          <cell r="D1943">
            <v>29355.279999999999</v>
          </cell>
        </row>
        <row r="1944">
          <cell r="A1944" t="str">
            <v>02</v>
          </cell>
          <cell r="B1944" t="str">
            <v>79030000</v>
          </cell>
          <cell r="C1944" t="str">
            <v>70000000</v>
          </cell>
          <cell r="D1944">
            <v>139014</v>
          </cell>
        </row>
        <row r="1945">
          <cell r="A1945" t="str">
            <v>02</v>
          </cell>
          <cell r="B1945" t="str">
            <v>79030000</v>
          </cell>
          <cell r="C1945" t="str">
            <v>79070000</v>
          </cell>
          <cell r="D1945">
            <v>6060</v>
          </cell>
        </row>
        <row r="1946">
          <cell r="A1946" t="str">
            <v>02</v>
          </cell>
          <cell r="B1946" t="str">
            <v>79030000</v>
          </cell>
          <cell r="C1946" t="str">
            <v>91020801</v>
          </cell>
          <cell r="D1946">
            <v>3093339.25</v>
          </cell>
        </row>
        <row r="1947">
          <cell r="A1947" t="str">
            <v>02</v>
          </cell>
          <cell r="B1947" t="str">
            <v>79030000</v>
          </cell>
          <cell r="C1947" t="str">
            <v>91020803</v>
          </cell>
          <cell r="D1947">
            <v>13655.19</v>
          </cell>
        </row>
        <row r="1948">
          <cell r="A1948" t="str">
            <v>02</v>
          </cell>
          <cell r="B1948" t="str">
            <v>51040000</v>
          </cell>
          <cell r="C1948" t="str">
            <v>19040100</v>
          </cell>
          <cell r="D1948">
            <v>1067.8</v>
          </cell>
        </row>
        <row r="1949">
          <cell r="A1949" t="str">
            <v>02</v>
          </cell>
          <cell r="B1949" t="str">
            <v>51040000</v>
          </cell>
          <cell r="C1949" t="str">
            <v>26000000</v>
          </cell>
          <cell r="D1949">
            <v>26832.2</v>
          </cell>
        </row>
        <row r="1950">
          <cell r="A1950" t="str">
            <v>02</v>
          </cell>
          <cell r="B1950" t="str">
            <v>51040000</v>
          </cell>
          <cell r="C1950" t="str">
            <v>50000000</v>
          </cell>
          <cell r="D1950">
            <v>8455000</v>
          </cell>
        </row>
        <row r="1951">
          <cell r="A1951" t="str">
            <v>02</v>
          </cell>
          <cell r="B1951" t="str">
            <v>51040000</v>
          </cell>
          <cell r="C1951" t="str">
            <v>51050000</v>
          </cell>
          <cell r="D1951">
            <v>8900000</v>
          </cell>
        </row>
        <row r="1952">
          <cell r="A1952" t="str">
            <v>02</v>
          </cell>
          <cell r="B1952" t="str">
            <v>51040000</v>
          </cell>
          <cell r="C1952" t="str">
            <v>51090000</v>
          </cell>
          <cell r="D1952">
            <v>400000</v>
          </cell>
        </row>
        <row r="1953">
          <cell r="A1953" t="str">
            <v>02</v>
          </cell>
          <cell r="B1953" t="str">
            <v>51040000</v>
          </cell>
          <cell r="C1953" t="str">
            <v>55010000</v>
          </cell>
          <cell r="D1953">
            <v>500000</v>
          </cell>
        </row>
        <row r="1954">
          <cell r="A1954" t="str">
            <v>02</v>
          </cell>
          <cell r="B1954" t="str">
            <v>51040000</v>
          </cell>
          <cell r="C1954" t="str">
            <v>55040100</v>
          </cell>
          <cell r="D1954">
            <v>295000000</v>
          </cell>
        </row>
        <row r="1955">
          <cell r="A1955" t="str">
            <v>02</v>
          </cell>
          <cell r="B1955" t="str">
            <v>51040000</v>
          </cell>
          <cell r="C1955" t="str">
            <v>60010000</v>
          </cell>
          <cell r="D1955">
            <v>265029833.44</v>
          </cell>
        </row>
        <row r="1956">
          <cell r="A1956" t="str">
            <v>02</v>
          </cell>
          <cell r="B1956" t="str">
            <v>51040000</v>
          </cell>
          <cell r="C1956" t="str">
            <v>60040000</v>
          </cell>
          <cell r="D1956">
            <v>166247060.68000001</v>
          </cell>
        </row>
        <row r="1957">
          <cell r="A1957" t="str">
            <v>02</v>
          </cell>
          <cell r="B1957" t="str">
            <v>51040000</v>
          </cell>
          <cell r="C1957" t="str">
            <v>62030000</v>
          </cell>
          <cell r="D1957">
            <v>45198</v>
          </cell>
        </row>
        <row r="1958">
          <cell r="A1958" t="str">
            <v>02</v>
          </cell>
          <cell r="B1958" t="str">
            <v>51040000</v>
          </cell>
          <cell r="C1958" t="str">
            <v>66000000</v>
          </cell>
          <cell r="D1958">
            <v>7000000</v>
          </cell>
        </row>
        <row r="1959">
          <cell r="A1959" t="str">
            <v>02</v>
          </cell>
          <cell r="B1959" t="str">
            <v>51040000</v>
          </cell>
          <cell r="C1959" t="str">
            <v>66000100</v>
          </cell>
          <cell r="D1959">
            <v>968961.73</v>
          </cell>
        </row>
        <row r="1960">
          <cell r="A1960" t="str">
            <v>02</v>
          </cell>
          <cell r="B1960" t="str">
            <v>51040000</v>
          </cell>
          <cell r="C1960" t="str">
            <v>68010000</v>
          </cell>
          <cell r="D1960">
            <v>46151276</v>
          </cell>
        </row>
        <row r="1961">
          <cell r="A1961" t="str">
            <v>02</v>
          </cell>
          <cell r="B1961" t="str">
            <v>51040000</v>
          </cell>
          <cell r="C1961" t="str">
            <v>68020000</v>
          </cell>
          <cell r="D1961">
            <v>13570671.58</v>
          </cell>
        </row>
        <row r="1962">
          <cell r="A1962" t="str">
            <v>02</v>
          </cell>
          <cell r="B1962" t="str">
            <v>51040000</v>
          </cell>
          <cell r="C1962" t="str">
            <v>68030100</v>
          </cell>
          <cell r="D1962">
            <v>1073016</v>
          </cell>
        </row>
        <row r="1963">
          <cell r="A1963" t="str">
            <v>02</v>
          </cell>
          <cell r="B1963" t="str">
            <v>51040000</v>
          </cell>
          <cell r="C1963" t="str">
            <v>68030300</v>
          </cell>
          <cell r="D1963">
            <v>63898.32</v>
          </cell>
        </row>
        <row r="1964">
          <cell r="A1964" t="str">
            <v>02</v>
          </cell>
          <cell r="B1964" t="str">
            <v>51040000</v>
          </cell>
          <cell r="C1964" t="str">
            <v>68040000</v>
          </cell>
          <cell r="D1964">
            <v>55900.25</v>
          </cell>
        </row>
        <row r="1965">
          <cell r="A1965" t="str">
            <v>02</v>
          </cell>
          <cell r="B1965" t="str">
            <v>51040000</v>
          </cell>
          <cell r="C1965" t="str">
            <v>68080100</v>
          </cell>
          <cell r="D1965">
            <v>199624.34</v>
          </cell>
        </row>
        <row r="1966">
          <cell r="A1966" t="str">
            <v>02</v>
          </cell>
          <cell r="B1966" t="str">
            <v>51040000</v>
          </cell>
          <cell r="C1966" t="str">
            <v>69010000</v>
          </cell>
          <cell r="D1966">
            <v>1310535.31</v>
          </cell>
        </row>
        <row r="1967">
          <cell r="A1967" t="str">
            <v>02</v>
          </cell>
          <cell r="B1967" t="str">
            <v>51040000</v>
          </cell>
          <cell r="C1967" t="str">
            <v>69020100</v>
          </cell>
          <cell r="D1967">
            <v>11702120.220000001</v>
          </cell>
        </row>
        <row r="1968">
          <cell r="A1968" t="str">
            <v>02</v>
          </cell>
          <cell r="B1968" t="str">
            <v>51040000</v>
          </cell>
          <cell r="C1968" t="str">
            <v>69020200</v>
          </cell>
          <cell r="D1968">
            <v>9421689.9900000002</v>
          </cell>
        </row>
        <row r="1969">
          <cell r="A1969" t="str">
            <v>02</v>
          </cell>
          <cell r="B1969" t="str">
            <v>51040000</v>
          </cell>
          <cell r="C1969" t="str">
            <v>69020300</v>
          </cell>
          <cell r="D1969">
            <v>3110563.55</v>
          </cell>
        </row>
        <row r="1970">
          <cell r="A1970" t="str">
            <v>02</v>
          </cell>
          <cell r="B1970" t="str">
            <v>51040000</v>
          </cell>
          <cell r="C1970" t="str">
            <v>69030000</v>
          </cell>
          <cell r="D1970">
            <v>269982.17</v>
          </cell>
        </row>
        <row r="1971">
          <cell r="A1971" t="str">
            <v>02</v>
          </cell>
          <cell r="B1971" t="str">
            <v>51040000</v>
          </cell>
          <cell r="C1971" t="str">
            <v>69030100</v>
          </cell>
          <cell r="D1971">
            <v>4592667.8899999997</v>
          </cell>
        </row>
        <row r="1972">
          <cell r="A1972" t="str">
            <v>02</v>
          </cell>
          <cell r="B1972" t="str">
            <v>51040000</v>
          </cell>
          <cell r="C1972" t="str">
            <v>69050000</v>
          </cell>
          <cell r="D1972">
            <v>1590081.81</v>
          </cell>
        </row>
        <row r="1973">
          <cell r="A1973" t="str">
            <v>02</v>
          </cell>
          <cell r="B1973" t="str">
            <v>51040000</v>
          </cell>
          <cell r="C1973" t="str">
            <v>70000000</v>
          </cell>
          <cell r="D1973">
            <v>25528189</v>
          </cell>
        </row>
        <row r="1974">
          <cell r="A1974" t="str">
            <v>02</v>
          </cell>
          <cell r="B1974" t="str">
            <v>51040000</v>
          </cell>
          <cell r="C1974" t="str">
            <v>70010000</v>
          </cell>
          <cell r="D1974">
            <v>82409011.609999999</v>
          </cell>
        </row>
        <row r="1975">
          <cell r="A1975" t="str">
            <v>02</v>
          </cell>
          <cell r="B1975" t="str">
            <v>51040000</v>
          </cell>
          <cell r="C1975" t="str">
            <v>76000000</v>
          </cell>
          <cell r="D1975">
            <v>2241275.34</v>
          </cell>
        </row>
        <row r="1976">
          <cell r="A1976" t="str">
            <v>02</v>
          </cell>
          <cell r="B1976" t="str">
            <v>51040000</v>
          </cell>
          <cell r="C1976" t="str">
            <v>76010000</v>
          </cell>
          <cell r="D1976">
            <v>3890000</v>
          </cell>
        </row>
        <row r="1977">
          <cell r="A1977" t="str">
            <v>02</v>
          </cell>
          <cell r="B1977" t="str">
            <v>51040000</v>
          </cell>
          <cell r="C1977" t="str">
            <v>79030000</v>
          </cell>
          <cell r="D1977">
            <v>1337294.6599999999</v>
          </cell>
        </row>
        <row r="1978">
          <cell r="A1978" t="str">
            <v>02</v>
          </cell>
          <cell r="B1978" t="str">
            <v>51040000</v>
          </cell>
          <cell r="C1978" t="str">
            <v>79040000</v>
          </cell>
          <cell r="D1978">
            <v>67591.19</v>
          </cell>
        </row>
        <row r="1979">
          <cell r="A1979" t="str">
            <v>02</v>
          </cell>
          <cell r="B1979" t="str">
            <v>51040000</v>
          </cell>
          <cell r="C1979" t="str">
            <v>79070000</v>
          </cell>
          <cell r="D1979">
            <v>1389434.01</v>
          </cell>
        </row>
        <row r="1980">
          <cell r="A1980" t="str">
            <v>02</v>
          </cell>
          <cell r="B1980" t="str">
            <v>51040000</v>
          </cell>
          <cell r="C1980" t="str">
            <v>91020500</v>
          </cell>
          <cell r="D1980">
            <v>548314.76</v>
          </cell>
        </row>
        <row r="1981">
          <cell r="A1981" t="str">
            <v>02</v>
          </cell>
          <cell r="B1981" t="str">
            <v>51040000</v>
          </cell>
          <cell r="C1981" t="str">
            <v>91020800</v>
          </cell>
          <cell r="D1981">
            <v>36</v>
          </cell>
        </row>
        <row r="1982">
          <cell r="A1982" t="str">
            <v>02</v>
          </cell>
          <cell r="B1982" t="str">
            <v>51040000</v>
          </cell>
          <cell r="C1982" t="str">
            <v>91020801</v>
          </cell>
          <cell r="D1982">
            <v>663544</v>
          </cell>
        </row>
        <row r="1983">
          <cell r="A1983" t="str">
            <v>02</v>
          </cell>
          <cell r="B1983" t="str">
            <v>50010000</v>
          </cell>
          <cell r="C1983" t="str">
            <v>71010000</v>
          </cell>
          <cell r="D1983">
            <v>14104.23</v>
          </cell>
        </row>
        <row r="1984">
          <cell r="A1984" t="str">
            <v>02</v>
          </cell>
          <cell r="B1984" t="str">
            <v>51050000</v>
          </cell>
          <cell r="C1984" t="str">
            <v>76000000</v>
          </cell>
          <cell r="D1984">
            <v>11828000</v>
          </cell>
        </row>
        <row r="1985">
          <cell r="A1985" t="str">
            <v>02</v>
          </cell>
          <cell r="B1985" t="str">
            <v>51050000</v>
          </cell>
          <cell r="C1985" t="str">
            <v>91020500</v>
          </cell>
          <cell r="D1985">
            <v>200</v>
          </cell>
        </row>
        <row r="1986">
          <cell r="A1986" t="str">
            <v>02</v>
          </cell>
          <cell r="B1986" t="str">
            <v>52000000</v>
          </cell>
          <cell r="C1986" t="str">
            <v>60010000</v>
          </cell>
          <cell r="D1986">
            <v>103898.29</v>
          </cell>
        </row>
        <row r="1987">
          <cell r="A1987" t="str">
            <v>02</v>
          </cell>
          <cell r="B1987" t="str">
            <v>52000000</v>
          </cell>
          <cell r="C1987" t="str">
            <v>91020800</v>
          </cell>
          <cell r="D1987">
            <v>30517.67</v>
          </cell>
        </row>
        <row r="1988">
          <cell r="A1988" t="str">
            <v>02</v>
          </cell>
          <cell r="B1988" t="str">
            <v>52000000</v>
          </cell>
          <cell r="C1988" t="str">
            <v>44000400</v>
          </cell>
          <cell r="D1988">
            <v>8695.23</v>
          </cell>
        </row>
        <row r="1989">
          <cell r="A1989" t="str">
            <v>02</v>
          </cell>
          <cell r="B1989" t="str">
            <v>52000000</v>
          </cell>
          <cell r="C1989" t="str">
            <v>44000500</v>
          </cell>
          <cell r="D1989">
            <v>18170.830000000002</v>
          </cell>
        </row>
        <row r="1990">
          <cell r="A1990" t="str">
            <v>02</v>
          </cell>
          <cell r="B1990" t="str">
            <v>52000000</v>
          </cell>
          <cell r="C1990" t="str">
            <v>60040100</v>
          </cell>
          <cell r="D1990">
            <v>12842.22</v>
          </cell>
        </row>
        <row r="1991">
          <cell r="A1991" t="str">
            <v>02</v>
          </cell>
          <cell r="B1991" t="str">
            <v>52000000</v>
          </cell>
          <cell r="C1991" t="str">
            <v>91020500</v>
          </cell>
          <cell r="D1991">
            <v>318483.23</v>
          </cell>
        </row>
        <row r="1992">
          <cell r="A1992" t="str">
            <v>02</v>
          </cell>
          <cell r="B1992" t="str">
            <v>52000000</v>
          </cell>
          <cell r="C1992" t="str">
            <v>60010100</v>
          </cell>
          <cell r="D1992">
            <v>7956009.54</v>
          </cell>
        </row>
        <row r="1993">
          <cell r="A1993" t="str">
            <v>02</v>
          </cell>
          <cell r="B1993" t="str">
            <v>52000000</v>
          </cell>
          <cell r="C1993" t="str">
            <v>19040100</v>
          </cell>
          <cell r="D1993">
            <v>4835.63</v>
          </cell>
        </row>
        <row r="1994">
          <cell r="A1994" t="str">
            <v>02</v>
          </cell>
          <cell r="B1994" t="str">
            <v>52030000</v>
          </cell>
          <cell r="C1994" t="str">
            <v>52000000</v>
          </cell>
          <cell r="D1994">
            <v>10905610.050000001</v>
          </cell>
        </row>
        <row r="1995">
          <cell r="A1995" t="str">
            <v>02</v>
          </cell>
          <cell r="B1995" t="str">
            <v>52030000</v>
          </cell>
          <cell r="C1995" t="str">
            <v>91020800</v>
          </cell>
          <cell r="D1995">
            <v>6139.14</v>
          </cell>
        </row>
        <row r="1996">
          <cell r="A1996" t="str">
            <v>02</v>
          </cell>
          <cell r="B1996" t="str">
            <v>52030000</v>
          </cell>
          <cell r="C1996" t="str">
            <v>57010000</v>
          </cell>
          <cell r="D1996">
            <v>3635203.93</v>
          </cell>
        </row>
        <row r="1997">
          <cell r="A1997" t="str">
            <v>02</v>
          </cell>
          <cell r="B1997" t="str">
            <v>52030100</v>
          </cell>
          <cell r="C1997" t="str">
            <v>60040100</v>
          </cell>
          <cell r="D1997">
            <v>159879.51</v>
          </cell>
        </row>
        <row r="1998">
          <cell r="A1998" t="str">
            <v>02</v>
          </cell>
          <cell r="B1998" t="str">
            <v>52030100</v>
          </cell>
          <cell r="C1998" t="str">
            <v>57010000</v>
          </cell>
          <cell r="D1998">
            <v>13612.95</v>
          </cell>
        </row>
        <row r="1999">
          <cell r="A1999" t="str">
            <v>02</v>
          </cell>
          <cell r="B1999" t="str">
            <v>52030100</v>
          </cell>
          <cell r="C1999" t="str">
            <v>60010100</v>
          </cell>
          <cell r="D1999">
            <v>17221734.260000002</v>
          </cell>
        </row>
        <row r="2000">
          <cell r="A2000" t="str">
            <v>02</v>
          </cell>
          <cell r="B2000" t="str">
            <v>52030100</v>
          </cell>
          <cell r="C2000" t="str">
            <v>50010000</v>
          </cell>
          <cell r="D2000">
            <v>14104.23</v>
          </cell>
        </row>
        <row r="2001">
          <cell r="A2001" t="str">
            <v>02</v>
          </cell>
          <cell r="B2001" t="str">
            <v>55020000</v>
          </cell>
          <cell r="C2001" t="str">
            <v>91020800</v>
          </cell>
          <cell r="D2001">
            <v>4283.84</v>
          </cell>
        </row>
        <row r="2002">
          <cell r="A2002" t="str">
            <v>02</v>
          </cell>
          <cell r="B2002" t="str">
            <v>55020000</v>
          </cell>
          <cell r="C2002" t="str">
            <v>97000000</v>
          </cell>
          <cell r="D2002">
            <v>1431.02</v>
          </cell>
        </row>
        <row r="2003">
          <cell r="A2003" t="str">
            <v>02</v>
          </cell>
          <cell r="B2003" t="str">
            <v>55030000</v>
          </cell>
          <cell r="C2003" t="str">
            <v>60010100</v>
          </cell>
          <cell r="D2003">
            <v>13248583.77</v>
          </cell>
        </row>
        <row r="2004">
          <cell r="A2004" t="str">
            <v>02</v>
          </cell>
          <cell r="B2004" t="str">
            <v>57010000</v>
          </cell>
          <cell r="C2004" t="str">
            <v>91020900</v>
          </cell>
          <cell r="D2004">
            <v>3648816.87</v>
          </cell>
        </row>
        <row r="2005">
          <cell r="A2005" t="str">
            <v>02</v>
          </cell>
          <cell r="B2005" t="str">
            <v>60010100</v>
          </cell>
          <cell r="C2005" t="str">
            <v>60010000</v>
          </cell>
          <cell r="D2005">
            <v>26346583.870000001</v>
          </cell>
        </row>
        <row r="2006">
          <cell r="A2006" t="str">
            <v>02</v>
          </cell>
          <cell r="B2006" t="str">
            <v>60010100</v>
          </cell>
          <cell r="C2006" t="str">
            <v>44000400</v>
          </cell>
          <cell r="D2006">
            <v>258788.58</v>
          </cell>
        </row>
        <row r="2007">
          <cell r="A2007" t="str">
            <v>02</v>
          </cell>
          <cell r="B2007" t="str">
            <v>60010100</v>
          </cell>
          <cell r="C2007" t="str">
            <v>19080000</v>
          </cell>
          <cell r="D2007">
            <v>500006.28</v>
          </cell>
        </row>
        <row r="2008">
          <cell r="A2008" t="str">
            <v>02</v>
          </cell>
          <cell r="B2008" t="str">
            <v>60010100</v>
          </cell>
          <cell r="C2008" t="str">
            <v>91020800</v>
          </cell>
          <cell r="D2008">
            <v>679912.82</v>
          </cell>
        </row>
        <row r="2009">
          <cell r="A2009" t="str">
            <v>02</v>
          </cell>
          <cell r="B2009" t="str">
            <v>60040100</v>
          </cell>
          <cell r="C2009" t="str">
            <v>60010000</v>
          </cell>
          <cell r="D2009">
            <v>25861118.489999998</v>
          </cell>
        </row>
        <row r="2010">
          <cell r="A2010" t="str">
            <v>02</v>
          </cell>
          <cell r="B2010" t="str">
            <v>60040100</v>
          </cell>
          <cell r="C2010" t="str">
            <v>91020800</v>
          </cell>
          <cell r="D2010">
            <v>4723.93</v>
          </cell>
        </row>
        <row r="2011">
          <cell r="A2011" t="str">
            <v>02</v>
          </cell>
          <cell r="B2011" t="str">
            <v>91010100</v>
          </cell>
          <cell r="C2011" t="str">
            <v>10110000</v>
          </cell>
          <cell r="D2011">
            <v>407532.69</v>
          </cell>
        </row>
        <row r="2012">
          <cell r="A2012" t="str">
            <v>02</v>
          </cell>
          <cell r="B2012" t="str">
            <v>62000000</v>
          </cell>
          <cell r="C2012" t="str">
            <v>91020800</v>
          </cell>
          <cell r="D2012">
            <v>126772.75</v>
          </cell>
        </row>
        <row r="2013">
          <cell r="A2013" t="str">
            <v>02</v>
          </cell>
          <cell r="B2013" t="str">
            <v>62000000</v>
          </cell>
          <cell r="C2013" t="str">
            <v>52030000</v>
          </cell>
          <cell r="D2013">
            <v>4998613.4000000004</v>
          </cell>
        </row>
        <row r="2014">
          <cell r="A2014" t="str">
            <v>02</v>
          </cell>
          <cell r="B2014" t="str">
            <v>62030200</v>
          </cell>
          <cell r="C2014" t="str">
            <v>76100000</v>
          </cell>
          <cell r="D2014">
            <v>26672.97</v>
          </cell>
        </row>
        <row r="2015">
          <cell r="A2015" t="str">
            <v>02</v>
          </cell>
          <cell r="B2015" t="str">
            <v>62030200</v>
          </cell>
          <cell r="C2015" t="str">
            <v>91020800</v>
          </cell>
          <cell r="D2015">
            <v>291.44</v>
          </cell>
        </row>
        <row r="2016">
          <cell r="A2016" t="str">
            <v>02</v>
          </cell>
          <cell r="B2016" t="str">
            <v>62030300</v>
          </cell>
          <cell r="C2016" t="str">
            <v>52030000</v>
          </cell>
          <cell r="D2016">
            <v>9938633.3000000007</v>
          </cell>
        </row>
        <row r="2017">
          <cell r="A2017" t="str">
            <v>02</v>
          </cell>
          <cell r="B2017" t="str">
            <v>62030300</v>
          </cell>
          <cell r="C2017" t="str">
            <v>76100000</v>
          </cell>
          <cell r="D2017">
            <v>314651.14</v>
          </cell>
        </row>
        <row r="2018">
          <cell r="A2018" t="str">
            <v>02</v>
          </cell>
          <cell r="B2018" t="str">
            <v>62030300</v>
          </cell>
          <cell r="C2018" t="str">
            <v>91020800</v>
          </cell>
          <cell r="D2018">
            <v>5192.21</v>
          </cell>
        </row>
        <row r="2019">
          <cell r="A2019" t="str">
            <v>02</v>
          </cell>
          <cell r="B2019" t="str">
            <v>62030400</v>
          </cell>
          <cell r="C2019" t="str">
            <v>76100000</v>
          </cell>
          <cell r="D2019">
            <v>59384.54</v>
          </cell>
        </row>
        <row r="2020">
          <cell r="A2020" t="str">
            <v>02</v>
          </cell>
          <cell r="B2020" t="str">
            <v>62030500</v>
          </cell>
          <cell r="C2020" t="str">
            <v>51030000</v>
          </cell>
          <cell r="D2020">
            <v>10484796.470000001</v>
          </cell>
        </row>
        <row r="2021">
          <cell r="A2021" t="str">
            <v>02</v>
          </cell>
          <cell r="B2021" t="str">
            <v>62030500</v>
          </cell>
          <cell r="C2021" t="str">
            <v>76100000</v>
          </cell>
          <cell r="D2021">
            <v>3200219.32</v>
          </cell>
        </row>
        <row r="2022">
          <cell r="A2022" t="str">
            <v>02</v>
          </cell>
          <cell r="B2022" t="str">
            <v>71010000</v>
          </cell>
          <cell r="C2022" t="str">
            <v>91020800</v>
          </cell>
          <cell r="D2022">
            <v>0.01</v>
          </cell>
        </row>
        <row r="2023">
          <cell r="A2023" t="str">
            <v>02</v>
          </cell>
          <cell r="B2023" t="str">
            <v>71010000</v>
          </cell>
          <cell r="C2023" t="str">
            <v>26000000</v>
          </cell>
          <cell r="D2023">
            <v>12001.25</v>
          </cell>
        </row>
        <row r="2024">
          <cell r="A2024" t="str">
            <v>02</v>
          </cell>
          <cell r="B2024" t="str">
            <v>97020200</v>
          </cell>
          <cell r="C2024" t="str">
            <v>20010000</v>
          </cell>
          <cell r="D2024">
            <v>16802.91</v>
          </cell>
        </row>
        <row r="2025">
          <cell r="A2025" t="str">
            <v>02</v>
          </cell>
          <cell r="B2025" t="str">
            <v>60010400</v>
          </cell>
          <cell r="C2025" t="str">
            <v>60010000</v>
          </cell>
          <cell r="D2025">
            <v>5120756.12</v>
          </cell>
        </row>
        <row r="2026">
          <cell r="A2026" t="str">
            <v>02</v>
          </cell>
          <cell r="B2026" t="str">
            <v>79070000</v>
          </cell>
          <cell r="C2026" t="str">
            <v>69010000</v>
          </cell>
          <cell r="D2026">
            <v>71502.740000000005</v>
          </cell>
        </row>
        <row r="2027">
          <cell r="A2027" t="str">
            <v>02</v>
          </cell>
          <cell r="B2027" t="str">
            <v>97020200</v>
          </cell>
          <cell r="C2027" t="str">
            <v>23010000</v>
          </cell>
          <cell r="D2027">
            <v>6023.34</v>
          </cell>
        </row>
        <row r="2028">
          <cell r="A2028" t="str">
            <v>02</v>
          </cell>
          <cell r="B2028" t="str">
            <v>97020200</v>
          </cell>
          <cell r="C2028" t="str">
            <v>25010000</v>
          </cell>
          <cell r="D2028">
            <v>5979.05</v>
          </cell>
        </row>
        <row r="2029">
          <cell r="A2029" t="str">
            <v>02</v>
          </cell>
          <cell r="B2029" t="str">
            <v>97020200</v>
          </cell>
          <cell r="C2029" t="str">
            <v>25020000</v>
          </cell>
          <cell r="D2029">
            <v>12656.85</v>
          </cell>
        </row>
        <row r="2030">
          <cell r="A2030" t="str">
            <v>02</v>
          </cell>
          <cell r="B2030" t="str">
            <v>97020200</v>
          </cell>
          <cell r="C2030" t="str">
            <v>25030000</v>
          </cell>
          <cell r="D2030">
            <v>1606.95</v>
          </cell>
        </row>
        <row r="2031">
          <cell r="A2031" t="str">
            <v>02</v>
          </cell>
          <cell r="B2031" t="str">
            <v>97020200</v>
          </cell>
          <cell r="C2031" t="str">
            <v>26000000</v>
          </cell>
          <cell r="D2031">
            <v>3516.09</v>
          </cell>
        </row>
        <row r="2032">
          <cell r="A2032" t="str">
            <v>02</v>
          </cell>
          <cell r="B2032" t="str">
            <v>97020200</v>
          </cell>
          <cell r="C2032" t="str">
            <v>44000500</v>
          </cell>
          <cell r="D2032">
            <v>191.58</v>
          </cell>
        </row>
        <row r="2033">
          <cell r="A2033" t="str">
            <v>02</v>
          </cell>
          <cell r="B2033" t="str">
            <v>97020200</v>
          </cell>
          <cell r="C2033" t="str">
            <v>91020801</v>
          </cell>
          <cell r="D2033">
            <v>214.51</v>
          </cell>
        </row>
        <row r="2034">
          <cell r="A2034" t="str">
            <v>02</v>
          </cell>
          <cell r="B2034" t="str">
            <v>97020300</v>
          </cell>
          <cell r="C2034" t="str">
            <v>15010000</v>
          </cell>
          <cell r="D2034">
            <v>5416.59</v>
          </cell>
        </row>
        <row r="2035">
          <cell r="A2035" t="str">
            <v>02</v>
          </cell>
          <cell r="B2035" t="str">
            <v>97020300</v>
          </cell>
          <cell r="C2035" t="str">
            <v>15020000</v>
          </cell>
          <cell r="D2035">
            <v>538.79</v>
          </cell>
        </row>
        <row r="2036">
          <cell r="A2036" t="str">
            <v>02</v>
          </cell>
          <cell r="B2036" t="str">
            <v>97020300</v>
          </cell>
          <cell r="C2036" t="str">
            <v>20010000</v>
          </cell>
          <cell r="D2036">
            <v>58810.12</v>
          </cell>
        </row>
        <row r="2037">
          <cell r="A2037" t="str">
            <v>02</v>
          </cell>
          <cell r="B2037" t="str">
            <v>97020300</v>
          </cell>
          <cell r="C2037" t="str">
            <v>23010000</v>
          </cell>
          <cell r="D2037">
            <v>21081.919999999998</v>
          </cell>
        </row>
        <row r="2038">
          <cell r="A2038" t="str">
            <v>02</v>
          </cell>
          <cell r="B2038" t="str">
            <v>97020300</v>
          </cell>
          <cell r="C2038" t="str">
            <v>25010000</v>
          </cell>
          <cell r="D2038">
            <v>20926.96</v>
          </cell>
        </row>
        <row r="2039">
          <cell r="A2039" t="str">
            <v>02</v>
          </cell>
          <cell r="B2039" t="str">
            <v>97020300</v>
          </cell>
          <cell r="C2039" t="str">
            <v>25020000</v>
          </cell>
          <cell r="D2039">
            <v>44299.1</v>
          </cell>
        </row>
        <row r="2040">
          <cell r="A2040" t="str">
            <v>02</v>
          </cell>
          <cell r="B2040" t="str">
            <v>97020300</v>
          </cell>
          <cell r="C2040" t="str">
            <v>25030000</v>
          </cell>
          <cell r="D2040">
            <v>5624.22</v>
          </cell>
        </row>
        <row r="2041">
          <cell r="A2041" t="str">
            <v>02</v>
          </cell>
          <cell r="B2041" t="str">
            <v>97020300</v>
          </cell>
          <cell r="C2041" t="str">
            <v>26000000</v>
          </cell>
          <cell r="D2041">
            <v>12305.66</v>
          </cell>
        </row>
        <row r="2042">
          <cell r="A2042" t="str">
            <v>02</v>
          </cell>
          <cell r="B2042" t="str">
            <v>97020300</v>
          </cell>
          <cell r="C2042" t="str">
            <v>44000500</v>
          </cell>
          <cell r="D2042">
            <v>670.54</v>
          </cell>
        </row>
        <row r="2043">
          <cell r="A2043" t="str">
            <v>02</v>
          </cell>
          <cell r="B2043" t="str">
            <v>97020300</v>
          </cell>
          <cell r="C2043" t="str">
            <v>91020801</v>
          </cell>
          <cell r="D2043">
            <v>750.77</v>
          </cell>
        </row>
        <row r="2044">
          <cell r="A2044" t="str">
            <v>02</v>
          </cell>
          <cell r="B2044" t="str">
            <v>97020400</v>
          </cell>
          <cell r="C2044" t="str">
            <v>15010000</v>
          </cell>
          <cell r="D2044">
            <v>4419.87</v>
          </cell>
        </row>
        <row r="2045">
          <cell r="A2045" t="str">
            <v>02</v>
          </cell>
          <cell r="B2045" t="str">
            <v>97020400</v>
          </cell>
          <cell r="C2045" t="str">
            <v>15020000</v>
          </cell>
          <cell r="D2045">
            <v>412.95</v>
          </cell>
        </row>
        <row r="2046">
          <cell r="A2046" t="str">
            <v>02</v>
          </cell>
          <cell r="B2046" t="str">
            <v>97020400</v>
          </cell>
          <cell r="C2046" t="str">
            <v>20010000</v>
          </cell>
          <cell r="D2046">
            <v>41151.9</v>
          </cell>
        </row>
        <row r="2047">
          <cell r="A2047" t="str">
            <v>02</v>
          </cell>
          <cell r="B2047" t="str">
            <v>97020400</v>
          </cell>
          <cell r="C2047" t="str">
            <v>23010000</v>
          </cell>
          <cell r="D2047">
            <v>17752.23</v>
          </cell>
        </row>
        <row r="2048">
          <cell r="A2048" t="str">
            <v>02</v>
          </cell>
          <cell r="B2048" t="str">
            <v>97020400</v>
          </cell>
          <cell r="C2048" t="str">
            <v>25010000</v>
          </cell>
          <cell r="D2048">
            <v>22753.46</v>
          </cell>
        </row>
        <row r="2049">
          <cell r="A2049" t="str">
            <v>02</v>
          </cell>
          <cell r="B2049" t="str">
            <v>97020400</v>
          </cell>
          <cell r="C2049" t="str">
            <v>25020000</v>
          </cell>
          <cell r="D2049">
            <v>36834.67</v>
          </cell>
        </row>
        <row r="2050">
          <cell r="A2050" t="str">
            <v>02</v>
          </cell>
          <cell r="B2050" t="str">
            <v>97020400</v>
          </cell>
          <cell r="C2050" t="str">
            <v>25030000</v>
          </cell>
          <cell r="D2050">
            <v>4888.66</v>
          </cell>
        </row>
        <row r="2051">
          <cell r="A2051" t="str">
            <v>02</v>
          </cell>
          <cell r="B2051" t="str">
            <v>97020400</v>
          </cell>
          <cell r="C2051" t="str">
            <v>26000000</v>
          </cell>
          <cell r="D2051">
            <v>10281.43</v>
          </cell>
        </row>
        <row r="2052">
          <cell r="A2052" t="str">
            <v>02</v>
          </cell>
          <cell r="B2052" t="str">
            <v>97020400</v>
          </cell>
          <cell r="C2052" t="str">
            <v>44000500</v>
          </cell>
          <cell r="D2052">
            <v>571.36</v>
          </cell>
        </row>
        <row r="2053">
          <cell r="A2053" t="str">
            <v>02</v>
          </cell>
          <cell r="B2053" t="str">
            <v>97020400</v>
          </cell>
          <cell r="C2053" t="str">
            <v>91020801</v>
          </cell>
          <cell r="D2053">
            <v>597.79999999999995</v>
          </cell>
        </row>
        <row r="2054">
          <cell r="A2054" t="str">
            <v>02</v>
          </cell>
          <cell r="B2054" t="str">
            <v>97020500</v>
          </cell>
          <cell r="C2054" t="str">
            <v>15010000</v>
          </cell>
          <cell r="D2054">
            <v>996.72</v>
          </cell>
        </row>
        <row r="2055">
          <cell r="A2055" t="str">
            <v>02</v>
          </cell>
          <cell r="B2055" t="str">
            <v>97020500</v>
          </cell>
          <cell r="C2055" t="str">
            <v>15020000</v>
          </cell>
          <cell r="D2055">
            <v>125.84</v>
          </cell>
        </row>
        <row r="2056">
          <cell r="A2056" t="str">
            <v>02</v>
          </cell>
          <cell r="B2056" t="str">
            <v>97020500</v>
          </cell>
          <cell r="C2056" t="str">
            <v>20010000</v>
          </cell>
          <cell r="D2056">
            <v>11492.99</v>
          </cell>
        </row>
        <row r="2057">
          <cell r="A2057" t="str">
            <v>02</v>
          </cell>
          <cell r="B2057" t="str">
            <v>97020500</v>
          </cell>
          <cell r="C2057" t="str">
            <v>23010000</v>
          </cell>
          <cell r="D2057">
            <v>3360.64</v>
          </cell>
        </row>
        <row r="2058">
          <cell r="A2058" t="str">
            <v>02</v>
          </cell>
          <cell r="B2058" t="str">
            <v>97020500</v>
          </cell>
          <cell r="C2058" t="str">
            <v>25010000</v>
          </cell>
          <cell r="D2058">
            <v>4224.95</v>
          </cell>
        </row>
        <row r="2059">
          <cell r="A2059" t="str">
            <v>02</v>
          </cell>
          <cell r="B2059" t="str">
            <v>97020500</v>
          </cell>
          <cell r="C2059" t="str">
            <v>25020000</v>
          </cell>
          <cell r="D2059">
            <v>8341.4599999999991</v>
          </cell>
        </row>
        <row r="2060">
          <cell r="A2060" t="str">
            <v>02</v>
          </cell>
          <cell r="B2060" t="str">
            <v>97020500</v>
          </cell>
          <cell r="C2060" t="str">
            <v>25030000</v>
          </cell>
          <cell r="D2060">
            <v>735.57</v>
          </cell>
        </row>
        <row r="2061">
          <cell r="A2061" t="str">
            <v>02</v>
          </cell>
          <cell r="B2061" t="str">
            <v>97020500</v>
          </cell>
          <cell r="C2061" t="str">
            <v>26000000</v>
          </cell>
          <cell r="D2061">
            <v>2137.86</v>
          </cell>
        </row>
        <row r="2062">
          <cell r="A2062" t="str">
            <v>02</v>
          </cell>
          <cell r="B2062" t="str">
            <v>97020500</v>
          </cell>
          <cell r="C2062" t="str">
            <v>44000500</v>
          </cell>
          <cell r="D2062">
            <v>99.18</v>
          </cell>
        </row>
        <row r="2063">
          <cell r="A2063" t="str">
            <v>02</v>
          </cell>
          <cell r="B2063" t="str">
            <v>97020500</v>
          </cell>
          <cell r="C2063" t="str">
            <v>91020801</v>
          </cell>
          <cell r="D2063">
            <v>152.97</v>
          </cell>
        </row>
        <row r="2064">
          <cell r="A2064" t="str">
            <v>02</v>
          </cell>
          <cell r="B2064" t="str">
            <v>97020600</v>
          </cell>
          <cell r="C2064" t="str">
            <v>15010000</v>
          </cell>
          <cell r="D2064">
            <v>77.38</v>
          </cell>
        </row>
        <row r="2065">
          <cell r="A2065" t="str">
            <v>02</v>
          </cell>
          <cell r="B2065" t="str">
            <v>97020600</v>
          </cell>
          <cell r="C2065" t="str">
            <v>15020000</v>
          </cell>
          <cell r="D2065">
            <v>7.66</v>
          </cell>
        </row>
        <row r="2066">
          <cell r="A2066" t="str">
            <v>02</v>
          </cell>
          <cell r="B2066" t="str">
            <v>97020600</v>
          </cell>
          <cell r="C2066" t="str">
            <v>20010000</v>
          </cell>
          <cell r="D2066">
            <v>840.12</v>
          </cell>
        </row>
        <row r="2067">
          <cell r="A2067" t="str">
            <v>02</v>
          </cell>
          <cell r="B2067" t="str">
            <v>97020600</v>
          </cell>
          <cell r="C2067" t="str">
            <v>23010000</v>
          </cell>
          <cell r="D2067">
            <v>301.16000000000003</v>
          </cell>
        </row>
        <row r="2068">
          <cell r="A2068" t="str">
            <v>02</v>
          </cell>
          <cell r="B2068" t="str">
            <v>97020600</v>
          </cell>
          <cell r="C2068" t="str">
            <v>25010000</v>
          </cell>
          <cell r="D2068">
            <v>298.95</v>
          </cell>
        </row>
        <row r="2069">
          <cell r="A2069" t="str">
            <v>02</v>
          </cell>
          <cell r="B2069" t="str">
            <v>97020600</v>
          </cell>
          <cell r="C2069" t="str">
            <v>25020000</v>
          </cell>
          <cell r="D2069">
            <v>632.83000000000004</v>
          </cell>
        </row>
        <row r="2070">
          <cell r="A2070" t="str">
            <v>02</v>
          </cell>
          <cell r="B2070" t="str">
            <v>97020600</v>
          </cell>
          <cell r="C2070" t="str">
            <v>25030000</v>
          </cell>
          <cell r="D2070">
            <v>80.33</v>
          </cell>
        </row>
        <row r="2071">
          <cell r="A2071" t="str">
            <v>02</v>
          </cell>
          <cell r="B2071" t="str">
            <v>97020600</v>
          </cell>
          <cell r="C2071" t="str">
            <v>26000000</v>
          </cell>
          <cell r="D2071">
            <v>175.84</v>
          </cell>
        </row>
        <row r="2072">
          <cell r="A2072" t="str">
            <v>02</v>
          </cell>
          <cell r="B2072" t="str">
            <v>97020600</v>
          </cell>
          <cell r="C2072" t="str">
            <v>44000500</v>
          </cell>
          <cell r="D2072">
            <v>9.58</v>
          </cell>
        </row>
        <row r="2073">
          <cell r="A2073" t="str">
            <v>02</v>
          </cell>
          <cell r="B2073" t="str">
            <v>97020600</v>
          </cell>
          <cell r="C2073" t="str">
            <v>91020801</v>
          </cell>
          <cell r="D2073">
            <v>10.72</v>
          </cell>
        </row>
        <row r="2074">
          <cell r="A2074" t="str">
            <v>02</v>
          </cell>
          <cell r="B2074" t="str">
            <v>97020700</v>
          </cell>
          <cell r="C2074" t="str">
            <v>15010000</v>
          </cell>
          <cell r="D2074">
            <v>1315.46</v>
          </cell>
        </row>
        <row r="2075">
          <cell r="A2075" t="str">
            <v>02</v>
          </cell>
          <cell r="B2075" t="str">
            <v>97020700</v>
          </cell>
          <cell r="C2075" t="str">
            <v>15020000</v>
          </cell>
          <cell r="D2075">
            <v>130.80000000000001</v>
          </cell>
        </row>
        <row r="2076">
          <cell r="A2076" t="str">
            <v>02</v>
          </cell>
          <cell r="B2076" t="str">
            <v>97020700</v>
          </cell>
          <cell r="C2076" t="str">
            <v>20010000</v>
          </cell>
          <cell r="D2076">
            <v>14282.48</v>
          </cell>
        </row>
        <row r="2077">
          <cell r="A2077" t="str">
            <v>02</v>
          </cell>
          <cell r="B2077" t="str">
            <v>97020700</v>
          </cell>
          <cell r="C2077" t="str">
            <v>23010000</v>
          </cell>
          <cell r="D2077">
            <v>5119.88</v>
          </cell>
        </row>
        <row r="2078">
          <cell r="A2078" t="str">
            <v>02</v>
          </cell>
          <cell r="B2078" t="str">
            <v>97020700</v>
          </cell>
          <cell r="C2078" t="str">
            <v>25010000</v>
          </cell>
          <cell r="D2078">
            <v>5082.22</v>
          </cell>
        </row>
        <row r="2079">
          <cell r="A2079" t="str">
            <v>02</v>
          </cell>
          <cell r="B2079" t="str">
            <v>97020700</v>
          </cell>
          <cell r="C2079" t="str">
            <v>25020000</v>
          </cell>
          <cell r="D2079">
            <v>10758.32</v>
          </cell>
        </row>
        <row r="2080">
          <cell r="A2080" t="str">
            <v>02</v>
          </cell>
          <cell r="B2080" t="str">
            <v>97020700</v>
          </cell>
          <cell r="C2080" t="str">
            <v>25030000</v>
          </cell>
          <cell r="D2080">
            <v>1365.87</v>
          </cell>
        </row>
        <row r="2081">
          <cell r="A2081" t="str">
            <v>02</v>
          </cell>
          <cell r="B2081" t="str">
            <v>97020700</v>
          </cell>
          <cell r="C2081" t="str">
            <v>26000000</v>
          </cell>
          <cell r="D2081">
            <v>2988.55</v>
          </cell>
        </row>
        <row r="2082">
          <cell r="A2082" t="str">
            <v>02</v>
          </cell>
          <cell r="B2082" t="str">
            <v>97020700</v>
          </cell>
          <cell r="C2082" t="str">
            <v>44000500</v>
          </cell>
          <cell r="D2082">
            <v>162.84</v>
          </cell>
        </row>
        <row r="2083">
          <cell r="A2083" t="str">
            <v>02</v>
          </cell>
          <cell r="B2083" t="str">
            <v>97020700</v>
          </cell>
          <cell r="C2083" t="str">
            <v>91020801</v>
          </cell>
          <cell r="D2083">
            <v>182.33</v>
          </cell>
        </row>
        <row r="2084">
          <cell r="A2084" t="str">
            <v>02</v>
          </cell>
          <cell r="B2084" t="str">
            <v>15010000</v>
          </cell>
          <cell r="C2084" t="str">
            <v>10010000</v>
          </cell>
          <cell r="D2084">
            <v>82838576.019999996</v>
          </cell>
        </row>
        <row r="2085">
          <cell r="A2085" t="str">
            <v>02</v>
          </cell>
          <cell r="B2085" t="str">
            <v>15010000</v>
          </cell>
          <cell r="C2085" t="str">
            <v>16010000</v>
          </cell>
          <cell r="D2085">
            <v>-414100.02</v>
          </cell>
        </row>
        <row r="2086">
          <cell r="A2086" t="str">
            <v>02</v>
          </cell>
          <cell r="B2086" t="str">
            <v>15010000</v>
          </cell>
          <cell r="C2086" t="str">
            <v>16020000</v>
          </cell>
          <cell r="D2086">
            <v>1065418.52</v>
          </cell>
        </row>
        <row r="2087">
          <cell r="A2087" t="str">
            <v>02</v>
          </cell>
          <cell r="B2087" t="str">
            <v>15010000</v>
          </cell>
          <cell r="C2087" t="str">
            <v>16040000</v>
          </cell>
          <cell r="D2087">
            <v>1172770.74</v>
          </cell>
        </row>
        <row r="2088">
          <cell r="A2088" t="str">
            <v>02</v>
          </cell>
          <cell r="B2088" t="str">
            <v>15020000</v>
          </cell>
          <cell r="C2088" t="str">
            <v>10020000</v>
          </cell>
          <cell r="D2088">
            <v>314651273.49000001</v>
          </cell>
        </row>
        <row r="2089">
          <cell r="A2089" t="str">
            <v>02</v>
          </cell>
          <cell r="B2089" t="str">
            <v>15020000</v>
          </cell>
          <cell r="C2089" t="str">
            <v>16010000</v>
          </cell>
          <cell r="D2089">
            <v>-362326.33</v>
          </cell>
        </row>
        <row r="2090">
          <cell r="A2090" t="str">
            <v>02</v>
          </cell>
          <cell r="B2090" t="str">
            <v>15020000</v>
          </cell>
          <cell r="C2090" t="str">
            <v>16020000</v>
          </cell>
          <cell r="D2090">
            <v>-1876055.8</v>
          </cell>
        </row>
        <row r="2091">
          <cell r="A2091" t="str">
            <v>02</v>
          </cell>
          <cell r="B2091" t="str">
            <v>15020000</v>
          </cell>
          <cell r="C2091" t="str">
            <v>16040000</v>
          </cell>
          <cell r="D2091">
            <v>2015319.12</v>
          </cell>
        </row>
        <row r="2092">
          <cell r="A2092" t="str">
            <v>02</v>
          </cell>
          <cell r="B2092" t="str">
            <v>15030000</v>
          </cell>
          <cell r="C2092" t="str">
            <v>10030000</v>
          </cell>
          <cell r="D2092">
            <v>8361724.2699999996</v>
          </cell>
        </row>
        <row r="2093">
          <cell r="A2093" t="str">
            <v>02</v>
          </cell>
          <cell r="B2093" t="str">
            <v>15030000</v>
          </cell>
          <cell r="C2093" t="str">
            <v>16010000</v>
          </cell>
          <cell r="D2093">
            <v>85397.02</v>
          </cell>
        </row>
        <row r="2094">
          <cell r="A2094" t="str">
            <v>02</v>
          </cell>
          <cell r="B2094" t="str">
            <v>15030000</v>
          </cell>
          <cell r="C2094" t="str">
            <v>16020000</v>
          </cell>
          <cell r="D2094">
            <v>373879.26</v>
          </cell>
        </row>
        <row r="2095">
          <cell r="A2095" t="str">
            <v>02</v>
          </cell>
          <cell r="B2095" t="str">
            <v>15040000</v>
          </cell>
          <cell r="C2095" t="str">
            <v>10040000</v>
          </cell>
          <cell r="D2095">
            <v>3319956.54</v>
          </cell>
        </row>
        <row r="2096">
          <cell r="A2096" t="str">
            <v>02</v>
          </cell>
          <cell r="B2096" t="str">
            <v>15040000</v>
          </cell>
          <cell r="C2096" t="str">
            <v>16010000</v>
          </cell>
          <cell r="D2096">
            <v>346.5</v>
          </cell>
        </row>
        <row r="2097">
          <cell r="A2097" t="str">
            <v>02</v>
          </cell>
          <cell r="B2097" t="str">
            <v>15040000</v>
          </cell>
          <cell r="C2097" t="str">
            <v>16020000</v>
          </cell>
          <cell r="D2097">
            <v>30496.42</v>
          </cell>
        </row>
        <row r="2098">
          <cell r="A2098" t="str">
            <v>02</v>
          </cell>
          <cell r="B2098" t="str">
            <v>15050000</v>
          </cell>
          <cell r="C2098" t="str">
            <v>10050000</v>
          </cell>
          <cell r="D2098">
            <v>6083719.3899999997</v>
          </cell>
        </row>
        <row r="2099">
          <cell r="A2099" t="str">
            <v>02</v>
          </cell>
          <cell r="B2099" t="str">
            <v>15050000</v>
          </cell>
          <cell r="C2099" t="str">
            <v>16010000</v>
          </cell>
          <cell r="D2099">
            <v>-3970.19</v>
          </cell>
        </row>
        <row r="2100">
          <cell r="A2100" t="str">
            <v>02</v>
          </cell>
          <cell r="B2100" t="str">
            <v>15050000</v>
          </cell>
          <cell r="C2100" t="str">
            <v>16020000</v>
          </cell>
          <cell r="D2100">
            <v>128503.86</v>
          </cell>
        </row>
        <row r="2101">
          <cell r="A2101" t="str">
            <v>02</v>
          </cell>
          <cell r="B2101" t="str">
            <v>15050000</v>
          </cell>
          <cell r="C2101" t="str">
            <v>16040000</v>
          </cell>
          <cell r="D2101">
            <v>0.01</v>
          </cell>
        </row>
        <row r="2102">
          <cell r="A2102" t="str">
            <v>02</v>
          </cell>
          <cell r="B2102" t="str">
            <v>15060000</v>
          </cell>
          <cell r="C2102" t="str">
            <v>10060000</v>
          </cell>
          <cell r="D2102">
            <v>12792626.960000001</v>
          </cell>
        </row>
        <row r="2103">
          <cell r="A2103" t="str">
            <v>02</v>
          </cell>
          <cell r="B2103" t="str">
            <v>15060000</v>
          </cell>
          <cell r="C2103" t="str">
            <v>16010000</v>
          </cell>
          <cell r="D2103">
            <v>-21992.1</v>
          </cell>
        </row>
        <row r="2104">
          <cell r="A2104" t="str">
            <v>02</v>
          </cell>
          <cell r="B2104" t="str">
            <v>15060000</v>
          </cell>
          <cell r="C2104" t="str">
            <v>16020000</v>
          </cell>
          <cell r="D2104">
            <v>726506.82</v>
          </cell>
        </row>
        <row r="2105">
          <cell r="A2105" t="str">
            <v>02</v>
          </cell>
          <cell r="B2105" t="str">
            <v>15060000</v>
          </cell>
          <cell r="C2105" t="str">
            <v>16040000</v>
          </cell>
          <cell r="D2105">
            <v>2.92</v>
          </cell>
        </row>
        <row r="2106">
          <cell r="A2106" t="str">
            <v>02</v>
          </cell>
          <cell r="B2106" t="str">
            <v>15090000</v>
          </cell>
          <cell r="C2106" t="str">
            <v>10090000</v>
          </cell>
          <cell r="D2106">
            <v>3683593.62</v>
          </cell>
        </row>
        <row r="2107">
          <cell r="A2107" t="str">
            <v>02</v>
          </cell>
          <cell r="B2107" t="str">
            <v>15090000</v>
          </cell>
          <cell r="C2107" t="str">
            <v>16010000</v>
          </cell>
          <cell r="D2107">
            <v>9885</v>
          </cell>
        </row>
        <row r="2108">
          <cell r="A2108" t="str">
            <v>02</v>
          </cell>
          <cell r="B2108" t="str">
            <v>15090000</v>
          </cell>
          <cell r="C2108" t="str">
            <v>16020000</v>
          </cell>
          <cell r="D2108">
            <v>89196.68</v>
          </cell>
        </row>
        <row r="2109">
          <cell r="A2109" t="str">
            <v>02</v>
          </cell>
          <cell r="B2109" t="str">
            <v>15140000</v>
          </cell>
          <cell r="C2109" t="str">
            <v>10140000</v>
          </cell>
          <cell r="D2109">
            <v>379235.73</v>
          </cell>
        </row>
        <row r="2110">
          <cell r="A2110" t="str">
            <v>02</v>
          </cell>
          <cell r="B2110" t="str">
            <v>15140000</v>
          </cell>
          <cell r="C2110" t="str">
            <v>10140100</v>
          </cell>
          <cell r="D2110">
            <v>13789860.279999999</v>
          </cell>
        </row>
        <row r="2111">
          <cell r="A2111" t="str">
            <v>02</v>
          </cell>
          <cell r="B2111" t="str">
            <v>15140000</v>
          </cell>
          <cell r="C2111" t="str">
            <v>10140300</v>
          </cell>
          <cell r="D2111">
            <v>2206383.31</v>
          </cell>
        </row>
        <row r="2112">
          <cell r="A2112" t="str">
            <v>02</v>
          </cell>
          <cell r="B2112" t="str">
            <v>15140000</v>
          </cell>
          <cell r="C2112" t="str">
            <v>10140400</v>
          </cell>
          <cell r="D2112">
            <v>3740526.59</v>
          </cell>
        </row>
        <row r="2113">
          <cell r="A2113" t="str">
            <v>02</v>
          </cell>
          <cell r="B2113" t="str">
            <v>15140000</v>
          </cell>
          <cell r="C2113" t="str">
            <v>10140500</v>
          </cell>
          <cell r="D2113">
            <v>3970190.08</v>
          </cell>
        </row>
        <row r="2114">
          <cell r="A2114" t="str">
            <v>02</v>
          </cell>
          <cell r="B2114" t="str">
            <v>15140000</v>
          </cell>
          <cell r="C2114" t="str">
            <v>16010000</v>
          </cell>
          <cell r="D2114">
            <v>1010155.26</v>
          </cell>
        </row>
        <row r="2115">
          <cell r="A2115" t="str">
            <v>02</v>
          </cell>
          <cell r="B2115" t="str">
            <v>15160000</v>
          </cell>
          <cell r="C2115" t="str">
            <v>16070200</v>
          </cell>
          <cell r="D2115">
            <v>183737.60000000001</v>
          </cell>
        </row>
        <row r="2116">
          <cell r="A2116" t="str">
            <v>02</v>
          </cell>
          <cell r="B2116" t="str">
            <v>15160000</v>
          </cell>
          <cell r="C2116" t="str">
            <v>16080000</v>
          </cell>
          <cell r="D2116">
            <v>-0.18</v>
          </cell>
        </row>
        <row r="2117">
          <cell r="A2117" t="str">
            <v>02</v>
          </cell>
          <cell r="B2117" t="str">
            <v>15160000</v>
          </cell>
          <cell r="C2117" t="str">
            <v>41020000</v>
          </cell>
          <cell r="D2117">
            <v>2123571.37</v>
          </cell>
        </row>
        <row r="2118">
          <cell r="A2118" t="str">
            <v>02</v>
          </cell>
          <cell r="B2118" t="str">
            <v>15150000</v>
          </cell>
          <cell r="C2118" t="str">
            <v>07010000</v>
          </cell>
          <cell r="D2118">
            <v>33116.300000000003</v>
          </cell>
        </row>
        <row r="2119">
          <cell r="A2119" t="str">
            <v>02</v>
          </cell>
          <cell r="B2119" t="str">
            <v>15150000</v>
          </cell>
          <cell r="C2119" t="str">
            <v>16040000</v>
          </cell>
          <cell r="D2119">
            <v>8871335.4499999993</v>
          </cell>
        </row>
        <row r="2120">
          <cell r="A2120" t="str">
            <v>02</v>
          </cell>
          <cell r="B2120" t="str">
            <v>15150000</v>
          </cell>
          <cell r="C2120" t="str">
            <v>25010000</v>
          </cell>
          <cell r="D2120">
            <v>146271.20000000001</v>
          </cell>
        </row>
        <row r="2121">
          <cell r="A2121" t="str">
            <v>02</v>
          </cell>
          <cell r="B2121" t="str">
            <v>15150000</v>
          </cell>
          <cell r="C2121" t="str">
            <v>25020000</v>
          </cell>
          <cell r="D2121">
            <v>229307.95</v>
          </cell>
        </row>
        <row r="2122">
          <cell r="A2122" t="str">
            <v>02</v>
          </cell>
          <cell r="B2122" t="str">
            <v>15150000</v>
          </cell>
          <cell r="C2122" t="str">
            <v>25030000</v>
          </cell>
          <cell r="D2122">
            <v>58009.45</v>
          </cell>
        </row>
        <row r="2123">
          <cell r="A2123" t="str">
            <v>02</v>
          </cell>
          <cell r="B2123" t="str">
            <v>15150000</v>
          </cell>
          <cell r="C2123" t="str">
            <v>26000000</v>
          </cell>
          <cell r="D2123">
            <v>1257907.3</v>
          </cell>
        </row>
        <row r="2124">
          <cell r="A2124" t="str">
            <v>02</v>
          </cell>
          <cell r="B2124" t="str">
            <v>15150000</v>
          </cell>
          <cell r="C2124" t="str">
            <v>44000500</v>
          </cell>
          <cell r="D2124">
            <v>626477.69999999995</v>
          </cell>
        </row>
        <row r="2125">
          <cell r="A2125" t="str">
            <v>02</v>
          </cell>
          <cell r="B2125" t="str">
            <v>15150000</v>
          </cell>
          <cell r="C2125" t="str">
            <v>79030000</v>
          </cell>
          <cell r="D2125">
            <v>50936.35</v>
          </cell>
        </row>
        <row r="2126">
          <cell r="A2126" t="str">
            <v>02</v>
          </cell>
          <cell r="B2126" t="str">
            <v>15150000</v>
          </cell>
          <cell r="C2126" t="str">
            <v>79040000</v>
          </cell>
          <cell r="D2126">
            <v>1125</v>
          </cell>
        </row>
        <row r="2127">
          <cell r="A2127" t="str">
            <v>02</v>
          </cell>
          <cell r="B2127" t="str">
            <v>15150000</v>
          </cell>
          <cell r="C2127" t="str">
            <v>79070000</v>
          </cell>
          <cell r="D2127">
            <v>90077.8</v>
          </cell>
        </row>
        <row r="2128">
          <cell r="A2128" t="str">
            <v>02</v>
          </cell>
          <cell r="B2128" t="str">
            <v>15150000</v>
          </cell>
          <cell r="C2128" t="str">
            <v>90021200</v>
          </cell>
          <cell r="D2128">
            <v>113670.3</v>
          </cell>
        </row>
        <row r="2129">
          <cell r="A2129" t="str">
            <v>02</v>
          </cell>
          <cell r="B2129" t="str">
            <v>15180000</v>
          </cell>
          <cell r="C2129" t="str">
            <v>10150000</v>
          </cell>
          <cell r="D2129">
            <v>2592131.94</v>
          </cell>
        </row>
        <row r="2130">
          <cell r="A2130" t="str">
            <v>02</v>
          </cell>
          <cell r="B2130" t="str">
            <v>15180000</v>
          </cell>
          <cell r="C2130" t="str">
            <v>16020000</v>
          </cell>
          <cell r="D2130">
            <v>121874.25</v>
          </cell>
        </row>
        <row r="2131">
          <cell r="A2131" t="str">
            <v>02</v>
          </cell>
          <cell r="B2131" t="str">
            <v>15180000</v>
          </cell>
          <cell r="C2131" t="str">
            <v>16040000</v>
          </cell>
          <cell r="D2131">
            <v>0.03</v>
          </cell>
        </row>
        <row r="2132">
          <cell r="A2132" t="str">
            <v>02</v>
          </cell>
          <cell r="B2132" t="str">
            <v>10070000</v>
          </cell>
          <cell r="C2132" t="str">
            <v>90020500</v>
          </cell>
          <cell r="D2132">
            <v>72485.149999999994</v>
          </cell>
        </row>
        <row r="2133">
          <cell r="A2133" t="str">
            <v>02</v>
          </cell>
          <cell r="B2133" t="str">
            <v>10060200</v>
          </cell>
          <cell r="C2133" t="str">
            <v>91020400</v>
          </cell>
          <cell r="D2133">
            <v>58950.97</v>
          </cell>
        </row>
        <row r="2134">
          <cell r="A2134" t="str">
            <v>02</v>
          </cell>
          <cell r="B2134" t="str">
            <v>10040100</v>
          </cell>
          <cell r="C2134" t="str">
            <v>76020400</v>
          </cell>
          <cell r="D2134">
            <v>1627.5</v>
          </cell>
        </row>
        <row r="2135">
          <cell r="A2135" t="str">
            <v>02</v>
          </cell>
          <cell r="B2135" t="str">
            <v>60020000</v>
          </cell>
          <cell r="C2135" t="str">
            <v>08070000</v>
          </cell>
          <cell r="D2135">
            <v>-378933.33</v>
          </cell>
        </row>
        <row r="2136">
          <cell r="A2136" t="str">
            <v>02</v>
          </cell>
          <cell r="B2136" t="str">
            <v>60020000</v>
          </cell>
          <cell r="C2136" t="str">
            <v>15010000</v>
          </cell>
          <cell r="D2136">
            <v>9974653.1400000006</v>
          </cell>
        </row>
        <row r="2137">
          <cell r="A2137" t="str">
            <v>02</v>
          </cell>
          <cell r="B2137" t="str">
            <v>60020000</v>
          </cell>
          <cell r="C2137" t="str">
            <v>15020000</v>
          </cell>
          <cell r="D2137">
            <v>4395933.45</v>
          </cell>
        </row>
        <row r="2138">
          <cell r="A2138" t="str">
            <v>02</v>
          </cell>
          <cell r="B2138" t="str">
            <v>60020000</v>
          </cell>
          <cell r="C2138" t="str">
            <v>15030000</v>
          </cell>
          <cell r="D2138">
            <v>8333.32</v>
          </cell>
        </row>
        <row r="2139">
          <cell r="A2139" t="str">
            <v>02</v>
          </cell>
          <cell r="B2139" t="str">
            <v>60020000</v>
          </cell>
          <cell r="C2139" t="str">
            <v>15040000</v>
          </cell>
          <cell r="D2139">
            <v>-87262.64</v>
          </cell>
        </row>
        <row r="2140">
          <cell r="A2140" t="str">
            <v>02</v>
          </cell>
          <cell r="B2140" t="str">
            <v>60020000</v>
          </cell>
          <cell r="C2140" t="str">
            <v>15050000</v>
          </cell>
          <cell r="D2140">
            <v>-245866.66</v>
          </cell>
        </row>
        <row r="2141">
          <cell r="A2141" t="str">
            <v>02</v>
          </cell>
          <cell r="B2141" t="str">
            <v>60020000</v>
          </cell>
          <cell r="C2141" t="str">
            <v>15060000</v>
          </cell>
          <cell r="D2141">
            <v>348992.86</v>
          </cell>
        </row>
        <row r="2142">
          <cell r="A2142" t="str">
            <v>02</v>
          </cell>
          <cell r="B2142" t="str">
            <v>60020000</v>
          </cell>
          <cell r="C2142" t="str">
            <v>15090000</v>
          </cell>
          <cell r="D2142">
            <v>157619.65</v>
          </cell>
        </row>
        <row r="2143">
          <cell r="A2143" t="str">
            <v>02</v>
          </cell>
          <cell r="B2143" t="str">
            <v>60020000</v>
          </cell>
          <cell r="C2143" t="str">
            <v>15160000</v>
          </cell>
          <cell r="D2143">
            <v>160593.4</v>
          </cell>
        </row>
        <row r="2144">
          <cell r="A2144" t="str">
            <v>02</v>
          </cell>
          <cell r="B2144" t="str">
            <v>60020000</v>
          </cell>
          <cell r="C2144" t="str">
            <v>15180000</v>
          </cell>
          <cell r="D2144">
            <v>963301.54</v>
          </cell>
        </row>
        <row r="2145">
          <cell r="A2145" t="str">
            <v>02</v>
          </cell>
          <cell r="B2145" t="str">
            <v>60020000</v>
          </cell>
          <cell r="C2145" t="str">
            <v>76020200</v>
          </cell>
          <cell r="D2145">
            <v>-50519.16</v>
          </cell>
        </row>
        <row r="2146">
          <cell r="A2146" t="str">
            <v>02</v>
          </cell>
          <cell r="B2146" t="str">
            <v>60030000</v>
          </cell>
          <cell r="C2146" t="str">
            <v>15010000</v>
          </cell>
          <cell r="D2146">
            <v>823989.6</v>
          </cell>
        </row>
        <row r="2147">
          <cell r="A2147" t="str">
            <v>02</v>
          </cell>
          <cell r="B2147" t="str">
            <v>60030000</v>
          </cell>
          <cell r="C2147" t="str">
            <v>15020000</v>
          </cell>
          <cell r="D2147">
            <v>-4648282.8600000003</v>
          </cell>
        </row>
        <row r="2148">
          <cell r="A2148" t="str">
            <v>02</v>
          </cell>
          <cell r="B2148" t="str">
            <v>60030000</v>
          </cell>
          <cell r="C2148" t="str">
            <v>15040000</v>
          </cell>
          <cell r="D2148">
            <v>2211.6999999999998</v>
          </cell>
        </row>
        <row r="2149">
          <cell r="A2149" t="str">
            <v>02</v>
          </cell>
          <cell r="B2149" t="str">
            <v>60030000</v>
          </cell>
          <cell r="C2149" t="str">
            <v>15050000</v>
          </cell>
          <cell r="D2149">
            <v>0.01</v>
          </cell>
        </row>
        <row r="2150">
          <cell r="A2150" t="str">
            <v>02</v>
          </cell>
          <cell r="B2150" t="str">
            <v>60030000</v>
          </cell>
          <cell r="C2150" t="str">
            <v>15060000</v>
          </cell>
          <cell r="D2150">
            <v>1.97</v>
          </cell>
        </row>
        <row r="2151">
          <cell r="A2151" t="str">
            <v>02</v>
          </cell>
          <cell r="B2151" t="str">
            <v>60030000</v>
          </cell>
          <cell r="C2151" t="str">
            <v>15150000</v>
          </cell>
          <cell r="D2151">
            <v>6789.8</v>
          </cell>
        </row>
        <row r="2152">
          <cell r="A2152" t="str">
            <v>02</v>
          </cell>
          <cell r="B2152" t="str">
            <v>05000000</v>
          </cell>
          <cell r="C2152" t="str">
            <v>26000000</v>
          </cell>
          <cell r="D2152">
            <v>134906</v>
          </cell>
        </row>
        <row r="2153">
          <cell r="A2153" t="str">
            <v>02</v>
          </cell>
          <cell r="B2153" t="str">
            <v>60040000</v>
          </cell>
          <cell r="C2153" t="str">
            <v>51000000</v>
          </cell>
          <cell r="D2153">
            <v>156229.79999999999</v>
          </cell>
        </row>
        <row r="2154">
          <cell r="A2154" t="str">
            <v>02</v>
          </cell>
          <cell r="B2154" t="str">
            <v>60040000</v>
          </cell>
          <cell r="C2154" t="str">
            <v>51040000</v>
          </cell>
          <cell r="D2154">
            <v>49370.46</v>
          </cell>
        </row>
        <row r="2155">
          <cell r="A2155" t="str">
            <v>02</v>
          </cell>
          <cell r="B2155" t="str">
            <v>60040000</v>
          </cell>
          <cell r="C2155" t="str">
            <v>51080100</v>
          </cell>
          <cell r="D2155">
            <v>350</v>
          </cell>
        </row>
        <row r="2156">
          <cell r="A2156" t="str">
            <v>02</v>
          </cell>
          <cell r="B2156" t="str">
            <v>60040000</v>
          </cell>
          <cell r="C2156" t="str">
            <v>51090000</v>
          </cell>
          <cell r="D2156">
            <v>65</v>
          </cell>
        </row>
        <row r="2157">
          <cell r="A2157" t="str">
            <v>02</v>
          </cell>
          <cell r="B2157" t="str">
            <v>60040000</v>
          </cell>
          <cell r="C2157" t="str">
            <v>58030100</v>
          </cell>
          <cell r="D2157">
            <v>100000000</v>
          </cell>
        </row>
        <row r="2158">
          <cell r="A2158" t="str">
            <v>02</v>
          </cell>
          <cell r="B2158" t="str">
            <v>60040000</v>
          </cell>
          <cell r="C2158" t="str">
            <v>58030200</v>
          </cell>
          <cell r="D2158">
            <v>22350000</v>
          </cell>
        </row>
        <row r="2159">
          <cell r="A2159" t="str">
            <v>02</v>
          </cell>
          <cell r="B2159" t="str">
            <v>60040000</v>
          </cell>
          <cell r="C2159" t="str">
            <v>60010000</v>
          </cell>
          <cell r="D2159">
            <v>145180826.66999999</v>
          </cell>
        </row>
        <row r="2160">
          <cell r="A2160" t="str">
            <v>02</v>
          </cell>
          <cell r="B2160" t="str">
            <v>60040000</v>
          </cell>
          <cell r="C2160" t="str">
            <v>76000000</v>
          </cell>
          <cell r="D2160">
            <v>10215.280000000001</v>
          </cell>
        </row>
        <row r="2161">
          <cell r="A2161" t="str">
            <v>02</v>
          </cell>
          <cell r="B2161" t="str">
            <v>60040000</v>
          </cell>
          <cell r="C2161" t="str">
            <v>76010000</v>
          </cell>
          <cell r="D2161">
            <v>8430</v>
          </cell>
        </row>
        <row r="2162">
          <cell r="A2162" t="str">
            <v>02</v>
          </cell>
          <cell r="B2162" t="str">
            <v>60040000</v>
          </cell>
          <cell r="C2162" t="str">
            <v>79030000</v>
          </cell>
          <cell r="D2162">
            <v>36659.53</v>
          </cell>
        </row>
        <row r="2163">
          <cell r="A2163" t="str">
            <v>02</v>
          </cell>
          <cell r="B2163" t="str">
            <v>60040000</v>
          </cell>
          <cell r="C2163" t="str">
            <v>91020801</v>
          </cell>
          <cell r="D2163">
            <v>63770</v>
          </cell>
        </row>
        <row r="2164">
          <cell r="A2164" t="str">
            <v>02</v>
          </cell>
          <cell r="B2164" t="str">
            <v>60010000</v>
          </cell>
          <cell r="C2164" t="str">
            <v>07010000</v>
          </cell>
          <cell r="D2164">
            <v>62212719.329999998</v>
          </cell>
        </row>
        <row r="2165">
          <cell r="A2165" t="str">
            <v>02</v>
          </cell>
          <cell r="B2165" t="str">
            <v>60010000</v>
          </cell>
          <cell r="C2165" t="str">
            <v>08010000</v>
          </cell>
          <cell r="D2165">
            <v>846776.64</v>
          </cell>
        </row>
        <row r="2166">
          <cell r="A2166" t="str">
            <v>02</v>
          </cell>
          <cell r="B2166" t="str">
            <v>60010000</v>
          </cell>
          <cell r="C2166" t="str">
            <v>08020000</v>
          </cell>
          <cell r="D2166">
            <v>52500</v>
          </cell>
        </row>
        <row r="2167">
          <cell r="A2167" t="str">
            <v>02</v>
          </cell>
          <cell r="B2167" t="str">
            <v>60010000</v>
          </cell>
          <cell r="C2167" t="str">
            <v>08040000</v>
          </cell>
          <cell r="D2167">
            <v>4982.42</v>
          </cell>
        </row>
        <row r="2168">
          <cell r="A2168" t="str">
            <v>02</v>
          </cell>
          <cell r="B2168" t="str">
            <v>60010000</v>
          </cell>
          <cell r="C2168" t="str">
            <v>08060000</v>
          </cell>
          <cell r="D2168">
            <v>1665261.71</v>
          </cell>
        </row>
        <row r="2169">
          <cell r="A2169" t="str">
            <v>02</v>
          </cell>
          <cell r="B2169" t="str">
            <v>60010000</v>
          </cell>
          <cell r="C2169" t="str">
            <v>08070000</v>
          </cell>
          <cell r="D2169">
            <v>5826875.5499999998</v>
          </cell>
        </row>
        <row r="2170">
          <cell r="A2170" t="str">
            <v>02</v>
          </cell>
          <cell r="B2170" t="str">
            <v>60010000</v>
          </cell>
          <cell r="C2170" t="str">
            <v>08090000</v>
          </cell>
          <cell r="D2170">
            <v>-52500</v>
          </cell>
        </row>
        <row r="2171">
          <cell r="A2171" t="str">
            <v>02</v>
          </cell>
          <cell r="B2171" t="str">
            <v>60010000</v>
          </cell>
          <cell r="C2171" t="str">
            <v>15010000</v>
          </cell>
          <cell r="D2171">
            <v>73515241.390000001</v>
          </cell>
        </row>
        <row r="2172">
          <cell r="A2172" t="str">
            <v>02</v>
          </cell>
          <cell r="B2172" t="str">
            <v>60010000</v>
          </cell>
          <cell r="C2172" t="str">
            <v>15020000</v>
          </cell>
          <cell r="D2172">
            <v>308005823.30000001</v>
          </cell>
        </row>
        <row r="2173">
          <cell r="A2173" t="str">
            <v>02</v>
          </cell>
          <cell r="B2173" t="str">
            <v>60010000</v>
          </cell>
          <cell r="C2173" t="str">
            <v>15030000</v>
          </cell>
          <cell r="D2173">
            <v>8812667.2300000004</v>
          </cell>
        </row>
        <row r="2174">
          <cell r="A2174" t="str">
            <v>02</v>
          </cell>
          <cell r="B2174" t="str">
            <v>60010000</v>
          </cell>
          <cell r="C2174" t="str">
            <v>15040000</v>
          </cell>
          <cell r="D2174">
            <v>3438062.1</v>
          </cell>
        </row>
        <row r="2175">
          <cell r="A2175" t="str">
            <v>02</v>
          </cell>
          <cell r="B2175" t="str">
            <v>60010000</v>
          </cell>
          <cell r="C2175" t="str">
            <v>15050000</v>
          </cell>
          <cell r="D2175">
            <v>6454119.7199999997</v>
          </cell>
        </row>
        <row r="2176">
          <cell r="A2176" t="str">
            <v>02</v>
          </cell>
          <cell r="B2176" t="str">
            <v>60010000</v>
          </cell>
          <cell r="C2176" t="str">
            <v>15060000</v>
          </cell>
          <cell r="D2176">
            <v>13148148.810000001</v>
          </cell>
        </row>
        <row r="2177">
          <cell r="A2177" t="str">
            <v>02</v>
          </cell>
          <cell r="B2177" t="str">
            <v>60010000</v>
          </cell>
          <cell r="C2177" t="str">
            <v>15090000</v>
          </cell>
          <cell r="D2177">
            <v>3625055.65</v>
          </cell>
        </row>
        <row r="2178">
          <cell r="A2178" t="str">
            <v>02</v>
          </cell>
          <cell r="B2178" t="str">
            <v>60010000</v>
          </cell>
          <cell r="C2178" t="str">
            <v>15130000</v>
          </cell>
          <cell r="D2178">
            <v>30936065.07</v>
          </cell>
        </row>
        <row r="2179">
          <cell r="A2179" t="str">
            <v>02</v>
          </cell>
          <cell r="B2179" t="str">
            <v>60010000</v>
          </cell>
          <cell r="C2179" t="str">
            <v>15150000</v>
          </cell>
          <cell r="D2179">
            <v>10972689.27</v>
          </cell>
        </row>
        <row r="2180">
          <cell r="A2180" t="str">
            <v>02</v>
          </cell>
          <cell r="B2180" t="str">
            <v>60010000</v>
          </cell>
          <cell r="C2180" t="str">
            <v>15160000</v>
          </cell>
          <cell r="D2180">
            <v>2146715.39</v>
          </cell>
        </row>
        <row r="2181">
          <cell r="A2181" t="str">
            <v>02</v>
          </cell>
          <cell r="B2181" t="str">
            <v>60010000</v>
          </cell>
          <cell r="C2181" t="str">
            <v>15180000</v>
          </cell>
          <cell r="D2181">
            <v>1750704.65</v>
          </cell>
        </row>
        <row r="2182">
          <cell r="A2182" t="str">
            <v>02</v>
          </cell>
          <cell r="B2182" t="str">
            <v>60010000</v>
          </cell>
          <cell r="C2182" t="str">
            <v>19010000</v>
          </cell>
          <cell r="D2182">
            <v>314903.55</v>
          </cell>
        </row>
        <row r="2183">
          <cell r="A2183" t="str">
            <v>02</v>
          </cell>
          <cell r="B2183" t="str">
            <v>60010000</v>
          </cell>
          <cell r="C2183" t="str">
            <v>19010100</v>
          </cell>
          <cell r="D2183">
            <v>69402328.709999993</v>
          </cell>
        </row>
        <row r="2184">
          <cell r="A2184" t="str">
            <v>02</v>
          </cell>
          <cell r="B2184" t="str">
            <v>60010000</v>
          </cell>
          <cell r="C2184" t="str">
            <v>19020000</v>
          </cell>
          <cell r="D2184">
            <v>174124.99</v>
          </cell>
        </row>
        <row r="2185">
          <cell r="A2185" t="str">
            <v>02</v>
          </cell>
          <cell r="B2185" t="str">
            <v>60010000</v>
          </cell>
          <cell r="C2185" t="str">
            <v>19020100</v>
          </cell>
          <cell r="D2185">
            <v>1013136.63</v>
          </cell>
        </row>
        <row r="2186">
          <cell r="A2186" t="str">
            <v>02</v>
          </cell>
          <cell r="B2186" t="str">
            <v>60010000</v>
          </cell>
          <cell r="C2186" t="str">
            <v>19040000</v>
          </cell>
          <cell r="D2186">
            <v>5987256.6799999997</v>
          </cell>
        </row>
        <row r="2187">
          <cell r="A2187" t="str">
            <v>02</v>
          </cell>
          <cell r="B2187" t="str">
            <v>60010000</v>
          </cell>
          <cell r="C2187" t="str">
            <v>19040100</v>
          </cell>
          <cell r="D2187">
            <v>9263420.4299999997</v>
          </cell>
        </row>
        <row r="2188">
          <cell r="A2188" t="str">
            <v>02</v>
          </cell>
          <cell r="B2188" t="str">
            <v>60010000</v>
          </cell>
          <cell r="C2188" t="str">
            <v>19060000</v>
          </cell>
          <cell r="D2188">
            <v>115526.27</v>
          </cell>
        </row>
        <row r="2189">
          <cell r="A2189" t="str">
            <v>02</v>
          </cell>
          <cell r="B2189" t="str">
            <v>60010000</v>
          </cell>
          <cell r="C2189" t="str">
            <v>19070200</v>
          </cell>
          <cell r="D2189">
            <v>5434016.5499999998</v>
          </cell>
        </row>
        <row r="2190">
          <cell r="A2190" t="str">
            <v>02</v>
          </cell>
          <cell r="B2190" t="str">
            <v>60010000</v>
          </cell>
          <cell r="C2190" t="str">
            <v>19080000</v>
          </cell>
          <cell r="D2190">
            <v>738.46</v>
          </cell>
        </row>
        <row r="2191">
          <cell r="A2191" t="str">
            <v>02</v>
          </cell>
          <cell r="B2191" t="str">
            <v>60010000</v>
          </cell>
          <cell r="C2191" t="str">
            <v>19090000</v>
          </cell>
          <cell r="D2191">
            <v>94692.81</v>
          </cell>
        </row>
        <row r="2192">
          <cell r="A2192" t="str">
            <v>02</v>
          </cell>
          <cell r="B2192" t="str">
            <v>60010000</v>
          </cell>
          <cell r="C2192" t="str">
            <v>19100200</v>
          </cell>
          <cell r="D2192">
            <v>11345508.48</v>
          </cell>
        </row>
        <row r="2193">
          <cell r="A2193" t="str">
            <v>02</v>
          </cell>
          <cell r="B2193" t="str">
            <v>60010000</v>
          </cell>
          <cell r="C2193" t="str">
            <v>25010000</v>
          </cell>
          <cell r="D2193">
            <v>1080671.21</v>
          </cell>
        </row>
        <row r="2194">
          <cell r="A2194" t="str">
            <v>02</v>
          </cell>
          <cell r="B2194" t="str">
            <v>60010000</v>
          </cell>
          <cell r="C2194" t="str">
            <v>25020000</v>
          </cell>
          <cell r="D2194">
            <v>5021619.09</v>
          </cell>
        </row>
        <row r="2195">
          <cell r="A2195" t="str">
            <v>02</v>
          </cell>
          <cell r="B2195" t="str">
            <v>60010000</v>
          </cell>
          <cell r="C2195" t="str">
            <v>25030000</v>
          </cell>
          <cell r="D2195">
            <v>159562.51999999999</v>
          </cell>
        </row>
        <row r="2196">
          <cell r="A2196" t="str">
            <v>02</v>
          </cell>
          <cell r="B2196" t="str">
            <v>60010000</v>
          </cell>
          <cell r="C2196" t="str">
            <v>26000000</v>
          </cell>
          <cell r="D2196">
            <v>38575318.210000001</v>
          </cell>
        </row>
        <row r="2197">
          <cell r="A2197" t="str">
            <v>02</v>
          </cell>
          <cell r="B2197" t="str">
            <v>60010000</v>
          </cell>
          <cell r="C2197" t="str">
            <v>28001200</v>
          </cell>
          <cell r="D2197">
            <v>147465.17000000001</v>
          </cell>
        </row>
        <row r="2198">
          <cell r="A2198" t="str">
            <v>02</v>
          </cell>
          <cell r="B2198" t="str">
            <v>60010000</v>
          </cell>
          <cell r="C2198" t="str">
            <v>28011200</v>
          </cell>
          <cell r="D2198">
            <v>2644391.08</v>
          </cell>
        </row>
        <row r="2199">
          <cell r="A2199" t="str">
            <v>02</v>
          </cell>
          <cell r="B2199" t="str">
            <v>60010000</v>
          </cell>
          <cell r="C2199" t="str">
            <v>44000100</v>
          </cell>
          <cell r="D2199">
            <v>1169164.31</v>
          </cell>
        </row>
        <row r="2200">
          <cell r="A2200" t="str">
            <v>02</v>
          </cell>
          <cell r="B2200" t="str">
            <v>60010000</v>
          </cell>
          <cell r="C2200" t="str">
            <v>44000200</v>
          </cell>
          <cell r="D2200">
            <v>372794.5</v>
          </cell>
        </row>
        <row r="2201">
          <cell r="A2201" t="str">
            <v>02</v>
          </cell>
          <cell r="B2201" t="str">
            <v>60010000</v>
          </cell>
          <cell r="C2201" t="str">
            <v>44000400</v>
          </cell>
          <cell r="D2201">
            <v>542696.95999999996</v>
          </cell>
        </row>
        <row r="2202">
          <cell r="A2202" t="str">
            <v>02</v>
          </cell>
          <cell r="B2202" t="str">
            <v>60010000</v>
          </cell>
          <cell r="C2202" t="str">
            <v>44000500</v>
          </cell>
          <cell r="D2202">
            <v>52126.61</v>
          </cell>
        </row>
        <row r="2203">
          <cell r="A2203" t="str">
            <v>02</v>
          </cell>
          <cell r="B2203" t="str">
            <v>60010000</v>
          </cell>
          <cell r="C2203" t="str">
            <v>71000000</v>
          </cell>
          <cell r="D2203">
            <v>12777.2</v>
          </cell>
        </row>
        <row r="2204">
          <cell r="A2204" t="str">
            <v>02</v>
          </cell>
          <cell r="B2204" t="str">
            <v>60010000</v>
          </cell>
          <cell r="C2204" t="str">
            <v>76000000</v>
          </cell>
          <cell r="D2204">
            <v>2033389.52</v>
          </cell>
        </row>
        <row r="2205">
          <cell r="A2205" t="str">
            <v>02</v>
          </cell>
          <cell r="B2205" t="str">
            <v>60010000</v>
          </cell>
          <cell r="C2205" t="str">
            <v>76020200</v>
          </cell>
          <cell r="D2205">
            <v>-724.42</v>
          </cell>
        </row>
        <row r="2206">
          <cell r="A2206" t="str">
            <v>02</v>
          </cell>
          <cell r="B2206" t="str">
            <v>60010000</v>
          </cell>
          <cell r="C2206" t="str">
            <v>79030000</v>
          </cell>
          <cell r="D2206">
            <v>7043.9</v>
          </cell>
        </row>
        <row r="2207">
          <cell r="A2207" t="str">
            <v>02</v>
          </cell>
          <cell r="B2207" t="str">
            <v>60010000</v>
          </cell>
          <cell r="C2207" t="str">
            <v>79040000</v>
          </cell>
          <cell r="D2207">
            <v>91.67</v>
          </cell>
        </row>
        <row r="2208">
          <cell r="A2208" t="str">
            <v>02</v>
          </cell>
          <cell r="B2208" t="str">
            <v>60010000</v>
          </cell>
          <cell r="C2208" t="str">
            <v>79070000</v>
          </cell>
          <cell r="D2208">
            <v>7890.42</v>
          </cell>
        </row>
        <row r="2209">
          <cell r="A2209" t="str">
            <v>02</v>
          </cell>
          <cell r="B2209" t="str">
            <v>60010000</v>
          </cell>
          <cell r="C2209" t="str">
            <v>91020800</v>
          </cell>
          <cell r="D2209">
            <v>42688</v>
          </cell>
        </row>
        <row r="2210">
          <cell r="A2210" t="str">
            <v>02</v>
          </cell>
          <cell r="B2210" t="str">
            <v>60010000</v>
          </cell>
          <cell r="C2210" t="str">
            <v>91020801</v>
          </cell>
          <cell r="D2210">
            <v>186305.9</v>
          </cell>
        </row>
        <row r="2211">
          <cell r="A2211" t="str">
            <v>02</v>
          </cell>
          <cell r="B2211" t="str">
            <v>60010000</v>
          </cell>
          <cell r="C2211" t="str">
            <v>91020802</v>
          </cell>
          <cell r="D2211">
            <v>1800302.2</v>
          </cell>
        </row>
        <row r="2212">
          <cell r="A2212" t="str">
            <v>02</v>
          </cell>
          <cell r="B2212" t="str">
            <v>60010000</v>
          </cell>
          <cell r="C2212" t="str">
            <v>97000000</v>
          </cell>
          <cell r="D2212">
            <v>72707.5</v>
          </cell>
        </row>
        <row r="2213">
          <cell r="A2213" t="str">
            <v>02</v>
          </cell>
          <cell r="B2213" t="str">
            <v>60010000</v>
          </cell>
          <cell r="C2213" t="str">
            <v>97000200</v>
          </cell>
          <cell r="D2213">
            <v>1000</v>
          </cell>
        </row>
        <row r="2214">
          <cell r="A2214" t="str">
            <v>02</v>
          </cell>
          <cell r="B2214" t="str">
            <v>60010000</v>
          </cell>
          <cell r="C2214" t="str">
            <v>97000300</v>
          </cell>
          <cell r="D2214">
            <v>199640.74</v>
          </cell>
        </row>
        <row r="2215">
          <cell r="A2215" t="str">
            <v>02</v>
          </cell>
          <cell r="B2215" t="str">
            <v>60010000</v>
          </cell>
          <cell r="C2215" t="str">
            <v>97030000</v>
          </cell>
          <cell r="D2215">
            <v>7673.75</v>
          </cell>
        </row>
        <row r="2216">
          <cell r="A2216" t="str">
            <v>02</v>
          </cell>
          <cell r="B2216" t="str">
            <v>97000400</v>
          </cell>
          <cell r="C2216" t="str">
            <v>25010000</v>
          </cell>
          <cell r="D2216">
            <v>54344.38</v>
          </cell>
        </row>
        <row r="2217">
          <cell r="A2217" t="str">
            <v>02</v>
          </cell>
          <cell r="B2217" t="str">
            <v>97000400</v>
          </cell>
          <cell r="C2217" t="str">
            <v>25020000</v>
          </cell>
          <cell r="D2217">
            <v>22071.73</v>
          </cell>
        </row>
        <row r="2218">
          <cell r="A2218" t="str">
            <v>02</v>
          </cell>
          <cell r="B2218" t="str">
            <v>97000400</v>
          </cell>
          <cell r="C2218" t="str">
            <v>25030000</v>
          </cell>
          <cell r="D2218">
            <v>7311.91</v>
          </cell>
        </row>
        <row r="2219">
          <cell r="A2219" t="str">
            <v>02</v>
          </cell>
          <cell r="B2219" t="str">
            <v>97000400</v>
          </cell>
          <cell r="C2219" t="str">
            <v>26000000</v>
          </cell>
          <cell r="D2219">
            <v>14872.11</v>
          </cell>
        </row>
        <row r="2220">
          <cell r="A2220" t="str">
            <v>02</v>
          </cell>
          <cell r="B2220" t="str">
            <v>10140000</v>
          </cell>
          <cell r="C2220" t="str">
            <v>10140100</v>
          </cell>
          <cell r="D2220">
            <v>144689717.06</v>
          </cell>
        </row>
        <row r="2221">
          <cell r="A2221" t="str">
            <v>02</v>
          </cell>
          <cell r="B2221" t="str">
            <v>10140000</v>
          </cell>
          <cell r="C2221" t="str">
            <v>10140200</v>
          </cell>
          <cell r="D2221">
            <v>-25324.82</v>
          </cell>
        </row>
        <row r="2222">
          <cell r="A2222" t="str">
            <v>02</v>
          </cell>
          <cell r="B2222" t="str">
            <v>10140000</v>
          </cell>
          <cell r="C2222" t="str">
            <v>10140300</v>
          </cell>
          <cell r="D2222">
            <v>5418219.2000000002</v>
          </cell>
        </row>
        <row r="2223">
          <cell r="A2223" t="str">
            <v>02</v>
          </cell>
          <cell r="B2223" t="str">
            <v>10140000</v>
          </cell>
          <cell r="C2223" t="str">
            <v>10140400</v>
          </cell>
          <cell r="D2223">
            <v>14520556.91</v>
          </cell>
        </row>
        <row r="2224">
          <cell r="A2224" t="str">
            <v>02</v>
          </cell>
          <cell r="B2224" t="str">
            <v>10140000</v>
          </cell>
          <cell r="C2224" t="str">
            <v>10140500</v>
          </cell>
          <cell r="D2224">
            <v>12732761.939999999</v>
          </cell>
        </row>
        <row r="2225">
          <cell r="A2225" t="str">
            <v>02</v>
          </cell>
          <cell r="B2225" t="str">
            <v>10140000</v>
          </cell>
          <cell r="C2225" t="str">
            <v>16010000</v>
          </cell>
          <cell r="D2225">
            <v>-21462.81</v>
          </cell>
        </row>
        <row r="2226">
          <cell r="A2226" t="str">
            <v>02</v>
          </cell>
          <cell r="B2226" t="str">
            <v>10140000</v>
          </cell>
          <cell r="C2226" t="str">
            <v>23010000</v>
          </cell>
          <cell r="D2226">
            <v>378340.32</v>
          </cell>
        </row>
        <row r="2227">
          <cell r="A2227" t="str">
            <v>02</v>
          </cell>
          <cell r="B2227" t="str">
            <v>10140000</v>
          </cell>
          <cell r="C2227" t="str">
            <v>25010000</v>
          </cell>
          <cell r="D2227">
            <v>-0.01</v>
          </cell>
        </row>
        <row r="2228">
          <cell r="A2228" t="str">
            <v>02</v>
          </cell>
          <cell r="B2228" t="str">
            <v>10120000</v>
          </cell>
          <cell r="C2228" t="str">
            <v>10020100</v>
          </cell>
          <cell r="D2228">
            <v>4100</v>
          </cell>
        </row>
        <row r="2229">
          <cell r="A2229" t="str">
            <v>02</v>
          </cell>
          <cell r="B2229" t="str">
            <v>10120000</v>
          </cell>
          <cell r="C2229" t="str">
            <v>10120000</v>
          </cell>
          <cell r="D2229">
            <v>72386.080000000002</v>
          </cell>
        </row>
        <row r="2230">
          <cell r="A2230" t="str">
            <v>02</v>
          </cell>
          <cell r="B2230" t="str">
            <v>10120000</v>
          </cell>
          <cell r="C2230" t="str">
            <v>16010000</v>
          </cell>
          <cell r="D2230">
            <v>24916.09</v>
          </cell>
        </row>
        <row r="2231">
          <cell r="A2231" t="str">
            <v>02</v>
          </cell>
          <cell r="B2231" t="str">
            <v>10120000</v>
          </cell>
          <cell r="C2231" t="str">
            <v>28011200</v>
          </cell>
          <cell r="D2231">
            <v>46210.37</v>
          </cell>
        </row>
        <row r="2232">
          <cell r="A2232" t="str">
            <v>02</v>
          </cell>
          <cell r="B2232" t="str">
            <v>10130000</v>
          </cell>
          <cell r="C2232" t="str">
            <v>10130000</v>
          </cell>
          <cell r="D2232">
            <v>407812.45</v>
          </cell>
        </row>
        <row r="2233">
          <cell r="A2233" t="str">
            <v>02</v>
          </cell>
          <cell r="B2233" t="str">
            <v>10130000</v>
          </cell>
          <cell r="C2233" t="str">
            <v>16010000</v>
          </cell>
          <cell r="D2233">
            <v>11885.38</v>
          </cell>
        </row>
        <row r="2234">
          <cell r="A2234" t="str">
            <v>02</v>
          </cell>
          <cell r="B2234" t="str">
            <v>10130000</v>
          </cell>
          <cell r="C2234" t="str">
            <v>28001100</v>
          </cell>
          <cell r="D2234">
            <v>9865.19</v>
          </cell>
        </row>
        <row r="2235">
          <cell r="A2235" t="str">
            <v>02</v>
          </cell>
          <cell r="B2235" t="str">
            <v>10140400</v>
          </cell>
          <cell r="C2235" t="str">
            <v>10140400</v>
          </cell>
          <cell r="D2235">
            <v>3785477.76</v>
          </cell>
        </row>
        <row r="2236">
          <cell r="A2236" t="str">
            <v>02</v>
          </cell>
          <cell r="B2236" t="str">
            <v>10140400</v>
          </cell>
          <cell r="C2236" t="str">
            <v>23010000</v>
          </cell>
          <cell r="D2236">
            <v>275436.51</v>
          </cell>
        </row>
        <row r="2237">
          <cell r="A2237" t="str">
            <v>02</v>
          </cell>
          <cell r="B2237" t="str">
            <v>10140400</v>
          </cell>
          <cell r="C2237" t="str">
            <v>25010000</v>
          </cell>
          <cell r="D2237">
            <v>2379554.7400000002</v>
          </cell>
        </row>
        <row r="2238">
          <cell r="A2238" t="str">
            <v>02</v>
          </cell>
          <cell r="B2238" t="str">
            <v>10140400</v>
          </cell>
          <cell r="C2238" t="str">
            <v>25020000</v>
          </cell>
          <cell r="D2238">
            <v>9578.41</v>
          </cell>
        </row>
        <row r="2239">
          <cell r="A2239" t="str">
            <v>02</v>
          </cell>
          <cell r="B2239" t="str">
            <v>10140400</v>
          </cell>
          <cell r="C2239" t="str">
            <v>25030000</v>
          </cell>
          <cell r="D2239">
            <v>822</v>
          </cell>
        </row>
        <row r="2240">
          <cell r="A2240" t="str">
            <v>02</v>
          </cell>
          <cell r="B2240" t="str">
            <v>10140400</v>
          </cell>
          <cell r="C2240" t="str">
            <v>26000000</v>
          </cell>
          <cell r="D2240">
            <v>3751.97</v>
          </cell>
        </row>
        <row r="2241">
          <cell r="A2241" t="str">
            <v>02</v>
          </cell>
          <cell r="B2241" t="str">
            <v>10140300</v>
          </cell>
          <cell r="C2241" t="str">
            <v>10140300</v>
          </cell>
          <cell r="D2241">
            <v>2427629.81</v>
          </cell>
        </row>
        <row r="2242">
          <cell r="A2242" t="str">
            <v>02</v>
          </cell>
          <cell r="B2242" t="str">
            <v>10140300</v>
          </cell>
          <cell r="C2242" t="str">
            <v>25010000</v>
          </cell>
          <cell r="D2242">
            <v>17392.14</v>
          </cell>
        </row>
        <row r="2243">
          <cell r="A2243" t="str">
            <v>02</v>
          </cell>
          <cell r="B2243" t="str">
            <v>10140300</v>
          </cell>
          <cell r="C2243" t="str">
            <v>43020000</v>
          </cell>
          <cell r="D2243">
            <v>2198428.54</v>
          </cell>
        </row>
        <row r="2244">
          <cell r="A2244" t="str">
            <v>02</v>
          </cell>
          <cell r="B2244" t="str">
            <v>10140300</v>
          </cell>
          <cell r="C2244" t="str">
            <v>44000500</v>
          </cell>
          <cell r="D2244">
            <v>4355.3999999999996</v>
          </cell>
        </row>
        <row r="2245">
          <cell r="A2245" t="str">
            <v>02</v>
          </cell>
          <cell r="B2245" t="str">
            <v>10170000</v>
          </cell>
          <cell r="C2245" t="str">
            <v>25010000</v>
          </cell>
          <cell r="D2245">
            <v>347.25</v>
          </cell>
        </row>
        <row r="2246">
          <cell r="A2246" t="str">
            <v>02</v>
          </cell>
          <cell r="B2246" t="str">
            <v>10170000</v>
          </cell>
          <cell r="C2246" t="str">
            <v>25020000</v>
          </cell>
          <cell r="D2246">
            <v>185.92</v>
          </cell>
        </row>
        <row r="2247">
          <cell r="A2247" t="str">
            <v>02</v>
          </cell>
          <cell r="B2247" t="str">
            <v>10170000</v>
          </cell>
          <cell r="C2247" t="str">
            <v>25030000</v>
          </cell>
          <cell r="D2247">
            <v>76.84</v>
          </cell>
        </row>
        <row r="2248">
          <cell r="A2248" t="str">
            <v>02</v>
          </cell>
          <cell r="B2248" t="str">
            <v>10170000</v>
          </cell>
          <cell r="C2248" t="str">
            <v>26000000</v>
          </cell>
          <cell r="D2248">
            <v>1267.5999999999999</v>
          </cell>
        </row>
        <row r="2249">
          <cell r="A2249" t="str">
            <v>02</v>
          </cell>
          <cell r="B2249" t="str">
            <v>10140100</v>
          </cell>
          <cell r="C2249" t="str">
            <v>08070000</v>
          </cell>
          <cell r="D2249">
            <v>364134.26</v>
          </cell>
        </row>
        <row r="2250">
          <cell r="A2250" t="str">
            <v>02</v>
          </cell>
          <cell r="B2250" t="str">
            <v>10140100</v>
          </cell>
          <cell r="C2250" t="str">
            <v>10140100</v>
          </cell>
          <cell r="D2250">
            <v>18859540.84</v>
          </cell>
        </row>
        <row r="2251">
          <cell r="A2251" t="str">
            <v>02</v>
          </cell>
          <cell r="B2251" t="str">
            <v>10140100</v>
          </cell>
          <cell r="C2251" t="str">
            <v>23010000</v>
          </cell>
          <cell r="D2251">
            <v>282583.81</v>
          </cell>
        </row>
        <row r="2252">
          <cell r="A2252" t="str">
            <v>02</v>
          </cell>
          <cell r="B2252" t="str">
            <v>10140100</v>
          </cell>
          <cell r="C2252" t="str">
            <v>25010000</v>
          </cell>
          <cell r="D2252">
            <v>4995181.76</v>
          </cell>
        </row>
        <row r="2253">
          <cell r="A2253" t="str">
            <v>02</v>
          </cell>
          <cell r="B2253" t="str">
            <v>10140100</v>
          </cell>
          <cell r="C2253" t="str">
            <v>25020000</v>
          </cell>
          <cell r="D2253">
            <v>35925.879999999997</v>
          </cell>
        </row>
        <row r="2254">
          <cell r="A2254" t="str">
            <v>02</v>
          </cell>
          <cell r="B2254" t="str">
            <v>10140100</v>
          </cell>
          <cell r="C2254" t="str">
            <v>25030000</v>
          </cell>
          <cell r="D2254">
            <v>16272.56</v>
          </cell>
        </row>
        <row r="2255">
          <cell r="A2255" t="str">
            <v>02</v>
          </cell>
          <cell r="B2255" t="str">
            <v>10140100</v>
          </cell>
          <cell r="C2255" t="str">
            <v>26000000</v>
          </cell>
          <cell r="D2255">
            <v>350.06</v>
          </cell>
        </row>
        <row r="2256">
          <cell r="A2256" t="str">
            <v>02</v>
          </cell>
          <cell r="B2256" t="str">
            <v>10140100</v>
          </cell>
          <cell r="C2256" t="str">
            <v>43020000</v>
          </cell>
          <cell r="D2256">
            <v>710028.31</v>
          </cell>
        </row>
        <row r="2257">
          <cell r="A2257" t="str">
            <v>02</v>
          </cell>
          <cell r="B2257" t="str">
            <v>10140100</v>
          </cell>
          <cell r="C2257" t="str">
            <v>10160100</v>
          </cell>
          <cell r="D2257">
            <v>4174084.16</v>
          </cell>
        </row>
        <row r="2258">
          <cell r="A2258" t="str">
            <v>02</v>
          </cell>
          <cell r="B2258" t="str">
            <v>15130000</v>
          </cell>
          <cell r="C2258" t="str">
            <v>15130000</v>
          </cell>
          <cell r="D2258">
            <v>30936065.07</v>
          </cell>
        </row>
        <row r="2259">
          <cell r="A2259" t="str">
            <v>02</v>
          </cell>
          <cell r="B2259" t="str">
            <v>15130000</v>
          </cell>
          <cell r="C2259" t="str">
            <v>23010000</v>
          </cell>
          <cell r="D2259">
            <v>13714942.09</v>
          </cell>
        </row>
        <row r="2260">
          <cell r="A2260" t="str">
            <v>02</v>
          </cell>
          <cell r="B2260" t="str">
            <v>15130000</v>
          </cell>
          <cell r="C2260" t="str">
            <v>25010000</v>
          </cell>
          <cell r="D2260">
            <v>100867.9</v>
          </cell>
        </row>
        <row r="2261">
          <cell r="A2261" t="str">
            <v>02</v>
          </cell>
          <cell r="B2261" t="str">
            <v>15130000</v>
          </cell>
          <cell r="C2261" t="str">
            <v>25020000</v>
          </cell>
          <cell r="D2261">
            <v>14659411.65</v>
          </cell>
        </row>
        <row r="2262">
          <cell r="A2262" t="str">
            <v>02</v>
          </cell>
          <cell r="B2262" t="str">
            <v>15130000</v>
          </cell>
          <cell r="C2262" t="str">
            <v>25030000</v>
          </cell>
          <cell r="D2262">
            <v>271563.45</v>
          </cell>
        </row>
        <row r="2263">
          <cell r="A2263" t="str">
            <v>02</v>
          </cell>
          <cell r="B2263" t="str">
            <v>15130000</v>
          </cell>
          <cell r="C2263" t="str">
            <v>26000000</v>
          </cell>
          <cell r="D2263">
            <v>1251900.57</v>
          </cell>
        </row>
        <row r="2264">
          <cell r="A2264" t="str">
            <v>02</v>
          </cell>
          <cell r="B2264" t="str">
            <v>15130000</v>
          </cell>
          <cell r="C2264" t="str">
            <v>79030000</v>
          </cell>
          <cell r="D2264">
            <v>677925.24</v>
          </cell>
        </row>
        <row r="2265">
          <cell r="A2265" t="str">
            <v>02</v>
          </cell>
          <cell r="B2265" t="str">
            <v>15130000</v>
          </cell>
          <cell r="C2265" t="str">
            <v>79040000</v>
          </cell>
          <cell r="D2265">
            <v>2082.29</v>
          </cell>
        </row>
        <row r="2266">
          <cell r="A2266" t="str">
            <v>02</v>
          </cell>
          <cell r="B2266" t="str">
            <v>15130000</v>
          </cell>
          <cell r="C2266" t="str">
            <v>79070000</v>
          </cell>
          <cell r="D2266">
            <v>257371.88</v>
          </cell>
        </row>
        <row r="2267">
          <cell r="A2267" t="str">
            <v>02</v>
          </cell>
          <cell r="B2267" t="str">
            <v>10110000</v>
          </cell>
          <cell r="C2267" t="str">
            <v>10110000</v>
          </cell>
          <cell r="D2267">
            <v>4601213.5</v>
          </cell>
        </row>
        <row r="2268">
          <cell r="A2268" t="str">
            <v>02</v>
          </cell>
          <cell r="B2268" t="str">
            <v>10110000</v>
          </cell>
          <cell r="C2268" t="str">
            <v>16020000</v>
          </cell>
          <cell r="D2268">
            <v>0.02</v>
          </cell>
        </row>
        <row r="2269">
          <cell r="A2269" t="str">
            <v>02</v>
          </cell>
          <cell r="B2269" t="str">
            <v>10110000</v>
          </cell>
          <cell r="C2269" t="str">
            <v>20010000</v>
          </cell>
          <cell r="D2269">
            <v>60088532.700000003</v>
          </cell>
        </row>
        <row r="2270">
          <cell r="A2270" t="str">
            <v>02</v>
          </cell>
          <cell r="B2270" t="str">
            <v>10110000</v>
          </cell>
          <cell r="C2270" t="str">
            <v>23010000</v>
          </cell>
          <cell r="D2270">
            <v>1254.45</v>
          </cell>
        </row>
        <row r="2271">
          <cell r="A2271" t="str">
            <v>02</v>
          </cell>
          <cell r="B2271" t="str">
            <v>10110000</v>
          </cell>
          <cell r="C2271" t="str">
            <v>25010000</v>
          </cell>
          <cell r="D2271">
            <v>-177</v>
          </cell>
        </row>
        <row r="2272">
          <cell r="A2272" t="str">
            <v>02</v>
          </cell>
          <cell r="B2272" t="str">
            <v>10110000</v>
          </cell>
          <cell r="C2272" t="str">
            <v>25020000</v>
          </cell>
          <cell r="D2272">
            <v>350</v>
          </cell>
        </row>
        <row r="2273">
          <cell r="A2273" t="str">
            <v>02</v>
          </cell>
          <cell r="B2273" t="str">
            <v>10110000</v>
          </cell>
          <cell r="C2273" t="str">
            <v>26000000</v>
          </cell>
          <cell r="D2273">
            <v>-2490</v>
          </cell>
        </row>
        <row r="2274">
          <cell r="A2274" t="str">
            <v>02</v>
          </cell>
          <cell r="B2274" t="str">
            <v>10110000</v>
          </cell>
          <cell r="C2274" t="str">
            <v>91020400</v>
          </cell>
          <cell r="D2274">
            <v>8192157.3799999999</v>
          </cell>
        </row>
        <row r="2275">
          <cell r="A2275" t="str">
            <v>02</v>
          </cell>
          <cell r="B2275" t="str">
            <v>10090200</v>
          </cell>
          <cell r="C2275" t="str">
            <v>23010000</v>
          </cell>
          <cell r="D2275">
            <v>4575.26</v>
          </cell>
        </row>
        <row r="2276">
          <cell r="A2276" t="str">
            <v>02</v>
          </cell>
          <cell r="B2276" t="str">
            <v>10030000</v>
          </cell>
          <cell r="C2276" t="str">
            <v>10030000</v>
          </cell>
          <cell r="D2276">
            <v>526436.65</v>
          </cell>
        </row>
        <row r="2277">
          <cell r="A2277" t="str">
            <v>02</v>
          </cell>
          <cell r="B2277" t="str">
            <v>10030000</v>
          </cell>
          <cell r="C2277" t="str">
            <v>20010000</v>
          </cell>
          <cell r="D2277">
            <v>591924.07999999996</v>
          </cell>
        </row>
        <row r="2278">
          <cell r="A2278" t="str">
            <v>02</v>
          </cell>
          <cell r="B2278" t="str">
            <v>10030000</v>
          </cell>
          <cell r="C2278" t="str">
            <v>23010000</v>
          </cell>
          <cell r="D2278">
            <v>2553788.2599999998</v>
          </cell>
        </row>
        <row r="2279">
          <cell r="A2279" t="str">
            <v>02</v>
          </cell>
          <cell r="B2279" t="str">
            <v>10030000</v>
          </cell>
          <cell r="C2279" t="str">
            <v>25010000</v>
          </cell>
          <cell r="D2279">
            <v>4380952.5</v>
          </cell>
        </row>
        <row r="2280">
          <cell r="A2280" t="str">
            <v>02</v>
          </cell>
          <cell r="B2280" t="str">
            <v>10030000</v>
          </cell>
          <cell r="C2280" t="str">
            <v>25020000</v>
          </cell>
          <cell r="D2280">
            <v>394336.27</v>
          </cell>
        </row>
        <row r="2281">
          <cell r="A2281" t="str">
            <v>02</v>
          </cell>
          <cell r="B2281" t="str">
            <v>10030000</v>
          </cell>
          <cell r="C2281" t="str">
            <v>25030000</v>
          </cell>
          <cell r="D2281">
            <v>112417.02</v>
          </cell>
        </row>
        <row r="2282">
          <cell r="A2282" t="str">
            <v>02</v>
          </cell>
          <cell r="B2282" t="str">
            <v>10030000</v>
          </cell>
          <cell r="C2282" t="str">
            <v>26000000</v>
          </cell>
          <cell r="D2282">
            <v>68214.27</v>
          </cell>
        </row>
        <row r="2283">
          <cell r="A2283" t="str">
            <v>02</v>
          </cell>
          <cell r="B2283" t="str">
            <v>10030000</v>
          </cell>
          <cell r="C2283" t="str">
            <v>41020000</v>
          </cell>
          <cell r="D2283">
            <v>1464185.67</v>
          </cell>
        </row>
        <row r="2284">
          <cell r="A2284" t="str">
            <v>02</v>
          </cell>
          <cell r="B2284" t="str">
            <v>10030000</v>
          </cell>
          <cell r="C2284" t="str">
            <v>79030000</v>
          </cell>
          <cell r="D2284">
            <v>298623.45</v>
          </cell>
        </row>
        <row r="2285">
          <cell r="A2285" t="str">
            <v>02</v>
          </cell>
          <cell r="B2285" t="str">
            <v>10010200</v>
          </cell>
          <cell r="C2285" t="str">
            <v>20010000</v>
          </cell>
          <cell r="D2285">
            <v>24.31</v>
          </cell>
        </row>
        <row r="2286">
          <cell r="A2286" t="str">
            <v>02</v>
          </cell>
          <cell r="B2286" t="str">
            <v>10010200</v>
          </cell>
          <cell r="C2286" t="str">
            <v>91020400</v>
          </cell>
          <cell r="D2286">
            <v>75063</v>
          </cell>
        </row>
        <row r="2287">
          <cell r="A2287" t="str">
            <v>02</v>
          </cell>
          <cell r="B2287" t="str">
            <v>10010100</v>
          </cell>
          <cell r="C2287" t="str">
            <v>23010000</v>
          </cell>
          <cell r="D2287">
            <v>4257.37</v>
          </cell>
        </row>
        <row r="2288">
          <cell r="A2288" t="str">
            <v>02</v>
          </cell>
          <cell r="B2288" t="str">
            <v>10010100</v>
          </cell>
          <cell r="C2288" t="str">
            <v>91020400</v>
          </cell>
          <cell r="D2288">
            <v>360007.33</v>
          </cell>
        </row>
        <row r="2289">
          <cell r="A2289" t="str">
            <v>02</v>
          </cell>
          <cell r="B2289" t="str">
            <v>10010000</v>
          </cell>
          <cell r="C2289" t="str">
            <v>10010000</v>
          </cell>
          <cell r="D2289">
            <v>65154744.18</v>
          </cell>
        </row>
        <row r="2290">
          <cell r="A2290" t="str">
            <v>02</v>
          </cell>
          <cell r="B2290" t="str">
            <v>10010000</v>
          </cell>
          <cell r="C2290" t="str">
            <v>10010200</v>
          </cell>
          <cell r="D2290">
            <v>-9079.68</v>
          </cell>
        </row>
        <row r="2291">
          <cell r="A2291" t="str">
            <v>02</v>
          </cell>
          <cell r="B2291" t="str">
            <v>10010000</v>
          </cell>
          <cell r="C2291" t="str">
            <v>16010000</v>
          </cell>
          <cell r="D2291">
            <v>-1417.93</v>
          </cell>
        </row>
        <row r="2292">
          <cell r="A2292" t="str">
            <v>02</v>
          </cell>
          <cell r="B2292" t="str">
            <v>10010000</v>
          </cell>
          <cell r="C2292" t="str">
            <v>16020000</v>
          </cell>
          <cell r="D2292">
            <v>-0.02</v>
          </cell>
        </row>
        <row r="2293">
          <cell r="A2293" t="str">
            <v>02</v>
          </cell>
          <cell r="B2293" t="str">
            <v>10010000</v>
          </cell>
          <cell r="C2293" t="str">
            <v>20010000</v>
          </cell>
          <cell r="D2293">
            <v>72750065.790000007</v>
          </cell>
        </row>
        <row r="2294">
          <cell r="A2294" t="str">
            <v>02</v>
          </cell>
          <cell r="B2294" t="str">
            <v>10010000</v>
          </cell>
          <cell r="C2294" t="str">
            <v>23010000</v>
          </cell>
          <cell r="D2294">
            <v>3990149.19</v>
          </cell>
        </row>
        <row r="2295">
          <cell r="A2295" t="str">
            <v>02</v>
          </cell>
          <cell r="B2295" t="str">
            <v>10010000</v>
          </cell>
          <cell r="C2295" t="str">
            <v>25010000</v>
          </cell>
          <cell r="D2295">
            <v>945595.7</v>
          </cell>
        </row>
        <row r="2296">
          <cell r="A2296" t="str">
            <v>02</v>
          </cell>
          <cell r="B2296" t="str">
            <v>10010000</v>
          </cell>
          <cell r="C2296" t="str">
            <v>25020000</v>
          </cell>
          <cell r="D2296">
            <v>25613.94</v>
          </cell>
        </row>
        <row r="2297">
          <cell r="A2297" t="str">
            <v>02</v>
          </cell>
          <cell r="B2297" t="str">
            <v>10010000</v>
          </cell>
          <cell r="C2297" t="str">
            <v>25030000</v>
          </cell>
          <cell r="D2297">
            <v>17720.88</v>
          </cell>
        </row>
        <row r="2298">
          <cell r="A2298" t="str">
            <v>02</v>
          </cell>
          <cell r="B2298" t="str">
            <v>10010000</v>
          </cell>
          <cell r="C2298" t="str">
            <v>26000000</v>
          </cell>
          <cell r="D2298">
            <v>46480.86</v>
          </cell>
        </row>
        <row r="2299">
          <cell r="A2299" t="str">
            <v>02</v>
          </cell>
          <cell r="B2299" t="str">
            <v>10010000</v>
          </cell>
          <cell r="C2299" t="str">
            <v>41020000</v>
          </cell>
          <cell r="D2299">
            <v>6891978.9400000004</v>
          </cell>
        </row>
        <row r="2300">
          <cell r="A2300" t="str">
            <v>02</v>
          </cell>
          <cell r="B2300" t="str">
            <v>10010000</v>
          </cell>
          <cell r="C2300" t="str">
            <v>44000500</v>
          </cell>
          <cell r="D2300">
            <v>59642.5</v>
          </cell>
        </row>
        <row r="2301">
          <cell r="A2301" t="str">
            <v>02</v>
          </cell>
          <cell r="B2301" t="str">
            <v>10010000</v>
          </cell>
          <cell r="C2301" t="str">
            <v>90021400</v>
          </cell>
          <cell r="D2301">
            <v>350868.7</v>
          </cell>
        </row>
        <row r="2302">
          <cell r="A2302" t="str">
            <v>02</v>
          </cell>
          <cell r="B2302" t="str">
            <v>10010000</v>
          </cell>
          <cell r="C2302" t="str">
            <v>91020400</v>
          </cell>
          <cell r="D2302">
            <v>3967.2</v>
          </cell>
        </row>
        <row r="2303">
          <cell r="A2303" t="str">
            <v>02</v>
          </cell>
          <cell r="B2303" t="str">
            <v>41020000</v>
          </cell>
          <cell r="C2303" t="str">
            <v>10020000</v>
          </cell>
          <cell r="D2303">
            <v>34884.410000000003</v>
          </cell>
        </row>
        <row r="2304">
          <cell r="A2304" t="str">
            <v>02</v>
          </cell>
          <cell r="B2304" t="str">
            <v>41020000</v>
          </cell>
          <cell r="C2304" t="str">
            <v>10040000</v>
          </cell>
          <cell r="D2304">
            <v>19.62</v>
          </cell>
        </row>
        <row r="2305">
          <cell r="A2305" t="str">
            <v>02</v>
          </cell>
          <cell r="B2305" t="str">
            <v>41020000</v>
          </cell>
          <cell r="C2305" t="str">
            <v>16070100</v>
          </cell>
          <cell r="D2305">
            <v>-38790.18</v>
          </cell>
        </row>
        <row r="2306">
          <cell r="A2306" t="str">
            <v>02</v>
          </cell>
          <cell r="B2306" t="str">
            <v>41020000</v>
          </cell>
          <cell r="C2306" t="str">
            <v>41020000</v>
          </cell>
          <cell r="D2306">
            <v>88925.4</v>
          </cell>
        </row>
        <row r="2307">
          <cell r="A2307" t="str">
            <v>02</v>
          </cell>
          <cell r="B2307" t="str">
            <v>41020000</v>
          </cell>
          <cell r="C2307" t="str">
            <v>44000100</v>
          </cell>
          <cell r="D2307">
            <v>2626464.77</v>
          </cell>
        </row>
        <row r="2308">
          <cell r="A2308" t="str">
            <v>02</v>
          </cell>
          <cell r="B2308" t="str">
            <v>41020000</v>
          </cell>
          <cell r="C2308" t="str">
            <v>44000200</v>
          </cell>
          <cell r="D2308">
            <v>167138.54</v>
          </cell>
        </row>
        <row r="2309">
          <cell r="A2309" t="str">
            <v>02</v>
          </cell>
          <cell r="B2309" t="str">
            <v>41020000</v>
          </cell>
          <cell r="C2309" t="str">
            <v>44000300</v>
          </cell>
          <cell r="D2309">
            <v>11286.65</v>
          </cell>
        </row>
        <row r="2310">
          <cell r="A2310" t="str">
            <v>02</v>
          </cell>
          <cell r="B2310" t="str">
            <v>41020000</v>
          </cell>
          <cell r="C2310" t="str">
            <v>44000400</v>
          </cell>
          <cell r="D2310">
            <v>1799.74</v>
          </cell>
        </row>
        <row r="2311">
          <cell r="A2311" t="str">
            <v>02</v>
          </cell>
          <cell r="B2311" t="str">
            <v>41020000</v>
          </cell>
          <cell r="C2311" t="str">
            <v>45000000</v>
          </cell>
          <cell r="D2311">
            <v>2317035.29</v>
          </cell>
        </row>
        <row r="2312">
          <cell r="A2312" t="str">
            <v>02</v>
          </cell>
          <cell r="B2312" t="str">
            <v>41020000</v>
          </cell>
          <cell r="C2312" t="str">
            <v>45020000</v>
          </cell>
          <cell r="D2312">
            <v>167649.26</v>
          </cell>
        </row>
        <row r="2313">
          <cell r="A2313" t="str">
            <v>02</v>
          </cell>
          <cell r="B2313" t="str">
            <v>41020000</v>
          </cell>
          <cell r="C2313" t="str">
            <v>90020500</v>
          </cell>
          <cell r="D2313">
            <v>4199</v>
          </cell>
        </row>
        <row r="2314">
          <cell r="A2314" t="str">
            <v>02</v>
          </cell>
          <cell r="B2314" t="str">
            <v>41020000</v>
          </cell>
          <cell r="C2314" t="str">
            <v>90021400</v>
          </cell>
          <cell r="D2314">
            <v>9377147.2100000009</v>
          </cell>
        </row>
        <row r="2315">
          <cell r="A2315" t="str">
            <v>02</v>
          </cell>
          <cell r="B2315" t="str">
            <v>41020000</v>
          </cell>
          <cell r="C2315" t="str">
            <v>90021401</v>
          </cell>
          <cell r="D2315">
            <v>6088617.1600000001</v>
          </cell>
        </row>
        <row r="2316">
          <cell r="A2316" t="str">
            <v>02</v>
          </cell>
          <cell r="B2316" t="str">
            <v>41020000</v>
          </cell>
          <cell r="C2316" t="str">
            <v>90021402</v>
          </cell>
          <cell r="D2316">
            <v>1392782.79</v>
          </cell>
        </row>
        <row r="2317">
          <cell r="A2317" t="str">
            <v>02</v>
          </cell>
          <cell r="B2317" t="str">
            <v>41020000</v>
          </cell>
          <cell r="C2317" t="str">
            <v>90021405</v>
          </cell>
          <cell r="D2317">
            <v>11381034.43</v>
          </cell>
        </row>
        <row r="2318">
          <cell r="A2318" t="str">
            <v>02</v>
          </cell>
          <cell r="B2318" t="str">
            <v>41020000</v>
          </cell>
          <cell r="C2318" t="str">
            <v>90021600</v>
          </cell>
          <cell r="D2318">
            <v>284196.3</v>
          </cell>
        </row>
        <row r="2319">
          <cell r="A2319" t="str">
            <v>02</v>
          </cell>
          <cell r="B2319" t="str">
            <v>41020000</v>
          </cell>
          <cell r="C2319" t="str">
            <v>90021605</v>
          </cell>
          <cell r="D2319">
            <v>3408299.86</v>
          </cell>
        </row>
        <row r="2320">
          <cell r="A2320" t="str">
            <v>02</v>
          </cell>
          <cell r="B2320" t="str">
            <v>41020000</v>
          </cell>
          <cell r="C2320" t="str">
            <v>90021700</v>
          </cell>
          <cell r="D2320">
            <v>15550.55</v>
          </cell>
        </row>
        <row r="2321">
          <cell r="A2321" t="str">
            <v>02</v>
          </cell>
          <cell r="B2321" t="str">
            <v>41020000</v>
          </cell>
          <cell r="C2321" t="str">
            <v>90021705</v>
          </cell>
          <cell r="D2321">
            <v>50863</v>
          </cell>
        </row>
        <row r="2322">
          <cell r="A2322" t="str">
            <v>02</v>
          </cell>
          <cell r="B2322" t="str">
            <v>41020000</v>
          </cell>
          <cell r="C2322" t="str">
            <v>90021800</v>
          </cell>
          <cell r="D2322">
            <v>66087</v>
          </cell>
        </row>
        <row r="2323">
          <cell r="A2323" t="str">
            <v>02</v>
          </cell>
          <cell r="B2323" t="str">
            <v>41020000</v>
          </cell>
          <cell r="C2323" t="str">
            <v>90021805</v>
          </cell>
          <cell r="D2323">
            <v>959.8</v>
          </cell>
        </row>
        <row r="2324">
          <cell r="A2324" t="str">
            <v>02</v>
          </cell>
          <cell r="B2324" t="str">
            <v>41020000</v>
          </cell>
          <cell r="C2324" t="str">
            <v>91020801</v>
          </cell>
          <cell r="D2324">
            <v>278523.40000000002</v>
          </cell>
        </row>
        <row r="2325">
          <cell r="A2325" t="str">
            <v>02</v>
          </cell>
          <cell r="B2325" t="str">
            <v>41020000</v>
          </cell>
          <cell r="C2325" t="str">
            <v>91020802</v>
          </cell>
          <cell r="D2325">
            <v>642566.73</v>
          </cell>
        </row>
        <row r="2326">
          <cell r="A2326" t="str">
            <v>02</v>
          </cell>
          <cell r="B2326" t="str">
            <v>99000000</v>
          </cell>
          <cell r="C2326" t="str">
            <v>90091301</v>
          </cell>
          <cell r="D2326">
            <v>841873.91</v>
          </cell>
        </row>
        <row r="2327">
          <cell r="A2327" t="str">
            <v>02</v>
          </cell>
          <cell r="B2327" t="str">
            <v>99000000</v>
          </cell>
          <cell r="C2327" t="str">
            <v>90091302</v>
          </cell>
          <cell r="D2327">
            <v>46068.480000000003</v>
          </cell>
        </row>
        <row r="2328">
          <cell r="A2328" t="str">
            <v>02</v>
          </cell>
          <cell r="B2328" t="str">
            <v>99000000</v>
          </cell>
          <cell r="C2328" t="str">
            <v>90091400</v>
          </cell>
          <cell r="D2328">
            <v>1911374.06</v>
          </cell>
        </row>
        <row r="2329">
          <cell r="A2329" t="str">
            <v>02</v>
          </cell>
          <cell r="B2329" t="str">
            <v>90091401</v>
          </cell>
          <cell r="C2329" t="str">
            <v>99000000</v>
          </cell>
          <cell r="D2329">
            <v>933797.99</v>
          </cell>
        </row>
        <row r="2330">
          <cell r="A2330" t="str">
            <v>02</v>
          </cell>
          <cell r="B2330" t="str">
            <v>90091402</v>
          </cell>
          <cell r="C2330" t="str">
            <v>99000000</v>
          </cell>
          <cell r="D2330">
            <v>172944.82</v>
          </cell>
        </row>
        <row r="2331">
          <cell r="A2331" t="str">
            <v>02</v>
          </cell>
          <cell r="B2331" t="str">
            <v>99000000</v>
          </cell>
          <cell r="C2331" t="str">
            <v>90091405</v>
          </cell>
          <cell r="D2331">
            <v>7369071.0099999998</v>
          </cell>
        </row>
        <row r="2332">
          <cell r="A2332" t="str">
            <v>02</v>
          </cell>
          <cell r="B2332" t="str">
            <v>99000000</v>
          </cell>
          <cell r="C2332" t="str">
            <v>90091500</v>
          </cell>
          <cell r="D2332">
            <v>104961.39</v>
          </cell>
        </row>
        <row r="2333">
          <cell r="A2333" t="str">
            <v>02</v>
          </cell>
          <cell r="B2333" t="str">
            <v>99000000</v>
          </cell>
          <cell r="C2333" t="str">
            <v>90091600</v>
          </cell>
          <cell r="D2333">
            <v>32104.28</v>
          </cell>
        </row>
        <row r="2334">
          <cell r="A2334" t="str">
            <v>02</v>
          </cell>
          <cell r="B2334" t="str">
            <v>99000000</v>
          </cell>
          <cell r="C2334" t="str">
            <v>90091605</v>
          </cell>
          <cell r="D2334">
            <v>2030317.19</v>
          </cell>
        </row>
        <row r="2335">
          <cell r="A2335" t="str">
            <v>02</v>
          </cell>
          <cell r="B2335" t="str">
            <v>99000000</v>
          </cell>
          <cell r="C2335" t="str">
            <v>90091700</v>
          </cell>
          <cell r="D2335">
            <v>2630.53</v>
          </cell>
        </row>
        <row r="2336">
          <cell r="A2336" t="str">
            <v>02</v>
          </cell>
          <cell r="B2336" t="str">
            <v>68020000</v>
          </cell>
          <cell r="C2336" t="str">
            <v>50000000</v>
          </cell>
          <cell r="D2336">
            <v>2007</v>
          </cell>
        </row>
        <row r="2337">
          <cell r="A2337" t="str">
            <v>02</v>
          </cell>
          <cell r="B2337" t="str">
            <v>68020000</v>
          </cell>
          <cell r="C2337" t="str">
            <v>70000000</v>
          </cell>
          <cell r="D2337">
            <v>15328609</v>
          </cell>
        </row>
        <row r="2338">
          <cell r="A2338" t="str">
            <v>02</v>
          </cell>
          <cell r="B2338" t="str">
            <v>68020000</v>
          </cell>
          <cell r="C2338" t="str">
            <v>79030000</v>
          </cell>
          <cell r="D2338">
            <v>155491</v>
          </cell>
        </row>
        <row r="2339">
          <cell r="A2339" t="str">
            <v>02</v>
          </cell>
          <cell r="B2339" t="str">
            <v>68020000</v>
          </cell>
          <cell r="C2339" t="str">
            <v>79040000</v>
          </cell>
          <cell r="D2339">
            <v>12027</v>
          </cell>
        </row>
        <row r="2340">
          <cell r="A2340" t="str">
            <v>02</v>
          </cell>
          <cell r="B2340" t="str">
            <v>68020000</v>
          </cell>
          <cell r="C2340" t="str">
            <v>79070000</v>
          </cell>
          <cell r="D2340">
            <v>181588</v>
          </cell>
        </row>
        <row r="2341">
          <cell r="A2341" t="str">
            <v>02</v>
          </cell>
          <cell r="B2341" t="str">
            <v>70010000</v>
          </cell>
          <cell r="C2341" t="str">
            <v>70000000</v>
          </cell>
          <cell r="D2341">
            <v>77708125.329999998</v>
          </cell>
        </row>
        <row r="2342">
          <cell r="A2342" t="str">
            <v>02</v>
          </cell>
          <cell r="B2342" t="str">
            <v>70020000</v>
          </cell>
          <cell r="C2342" t="str">
            <v>70000000</v>
          </cell>
          <cell r="D2342">
            <v>776313.18</v>
          </cell>
        </row>
        <row r="2343">
          <cell r="A2343" t="str">
            <v>02</v>
          </cell>
          <cell r="B2343" t="str">
            <v>70030000</v>
          </cell>
          <cell r="C2343" t="str">
            <v>70000000</v>
          </cell>
          <cell r="D2343">
            <v>166.39</v>
          </cell>
        </row>
        <row r="2344">
          <cell r="A2344" t="str">
            <v>02</v>
          </cell>
          <cell r="B2344" t="str">
            <v>76080200</v>
          </cell>
          <cell r="C2344" t="str">
            <v>43010000</v>
          </cell>
          <cell r="D2344">
            <v>312091.76</v>
          </cell>
        </row>
        <row r="2345">
          <cell r="A2345" t="str">
            <v>02</v>
          </cell>
          <cell r="B2345" t="str">
            <v>43020000</v>
          </cell>
          <cell r="C2345" t="str">
            <v>10140300</v>
          </cell>
          <cell r="D2345">
            <v>3605.73</v>
          </cell>
        </row>
        <row r="2346">
          <cell r="A2346" t="str">
            <v>02</v>
          </cell>
          <cell r="B2346" t="str">
            <v>43020000</v>
          </cell>
          <cell r="C2346" t="str">
            <v>44000100</v>
          </cell>
          <cell r="D2346">
            <v>1719532.34</v>
          </cell>
        </row>
        <row r="2347">
          <cell r="A2347" t="str">
            <v>02</v>
          </cell>
          <cell r="B2347" t="str">
            <v>43020000</v>
          </cell>
          <cell r="C2347" t="str">
            <v>44000200</v>
          </cell>
          <cell r="D2347">
            <v>116485.29</v>
          </cell>
        </row>
        <row r="2348">
          <cell r="A2348" t="str">
            <v>02</v>
          </cell>
          <cell r="B2348" t="str">
            <v>43020000</v>
          </cell>
          <cell r="C2348" t="str">
            <v>44000300</v>
          </cell>
          <cell r="D2348">
            <v>9828.01</v>
          </cell>
        </row>
        <row r="2349">
          <cell r="A2349" t="str">
            <v>02</v>
          </cell>
          <cell r="B2349" t="str">
            <v>43020000</v>
          </cell>
          <cell r="C2349" t="str">
            <v>44000400</v>
          </cell>
          <cell r="D2349">
            <v>2226.2800000000002</v>
          </cell>
        </row>
        <row r="2350">
          <cell r="A2350" t="str">
            <v>02</v>
          </cell>
          <cell r="B2350" t="str">
            <v>43020000</v>
          </cell>
          <cell r="C2350" t="str">
            <v>45000000</v>
          </cell>
          <cell r="D2350">
            <v>187128.1</v>
          </cell>
        </row>
        <row r="2351">
          <cell r="A2351" t="str">
            <v>02</v>
          </cell>
          <cell r="B2351" t="str">
            <v>43020000</v>
          </cell>
          <cell r="C2351" t="str">
            <v>45020000</v>
          </cell>
          <cell r="D2351">
            <v>164669.20000000001</v>
          </cell>
        </row>
        <row r="2352">
          <cell r="A2352" t="str">
            <v>02</v>
          </cell>
          <cell r="B2352" t="str">
            <v>43020000</v>
          </cell>
          <cell r="C2352" t="str">
            <v>90020500</v>
          </cell>
          <cell r="D2352">
            <v>137483.68</v>
          </cell>
        </row>
        <row r="2353">
          <cell r="A2353" t="str">
            <v>02</v>
          </cell>
          <cell r="B2353" t="str">
            <v>43020000</v>
          </cell>
          <cell r="C2353" t="str">
            <v>90020700</v>
          </cell>
          <cell r="D2353">
            <v>2519.64</v>
          </cell>
        </row>
        <row r="2354">
          <cell r="A2354" t="str">
            <v>02</v>
          </cell>
          <cell r="B2354" t="str">
            <v>43020000</v>
          </cell>
          <cell r="C2354" t="str">
            <v>90022100</v>
          </cell>
          <cell r="D2354">
            <v>390342.51</v>
          </cell>
        </row>
        <row r="2355">
          <cell r="A2355" t="str">
            <v>02</v>
          </cell>
          <cell r="B2355" t="str">
            <v>43020000</v>
          </cell>
          <cell r="C2355" t="str">
            <v>90022101</v>
          </cell>
          <cell r="D2355">
            <v>528615.43999999994</v>
          </cell>
        </row>
        <row r="2356">
          <cell r="A2356" t="str">
            <v>02</v>
          </cell>
          <cell r="B2356" t="str">
            <v>43040000</v>
          </cell>
          <cell r="C2356" t="str">
            <v>41020000</v>
          </cell>
          <cell r="D2356">
            <v>58300.62</v>
          </cell>
        </row>
        <row r="2357">
          <cell r="A2357" t="str">
            <v>02</v>
          </cell>
          <cell r="B2357" t="str">
            <v>43010000</v>
          </cell>
          <cell r="C2357" t="str">
            <v>21010000</v>
          </cell>
          <cell r="D2357">
            <v>1931516.34</v>
          </cell>
        </row>
        <row r="2358">
          <cell r="A2358" t="str">
            <v>02</v>
          </cell>
          <cell r="B2358" t="str">
            <v>43010000</v>
          </cell>
          <cell r="C2358" t="str">
            <v>43010000</v>
          </cell>
          <cell r="D2358">
            <v>116841.32</v>
          </cell>
        </row>
        <row r="2359">
          <cell r="A2359" t="str">
            <v>02</v>
          </cell>
          <cell r="B2359" t="str">
            <v>43010000</v>
          </cell>
          <cell r="C2359" t="str">
            <v>43040000</v>
          </cell>
          <cell r="D2359">
            <v>58300.62</v>
          </cell>
        </row>
        <row r="2360">
          <cell r="A2360" t="str">
            <v>02</v>
          </cell>
          <cell r="B2360" t="str">
            <v>43010000</v>
          </cell>
          <cell r="C2360" t="str">
            <v>45000000</v>
          </cell>
          <cell r="D2360">
            <v>8710846.1199999992</v>
          </cell>
        </row>
        <row r="2361">
          <cell r="A2361" t="str">
            <v>02</v>
          </cell>
          <cell r="B2361" t="str">
            <v>43010000</v>
          </cell>
          <cell r="C2361" t="str">
            <v>76080200</v>
          </cell>
          <cell r="D2361">
            <v>227091.76</v>
          </cell>
        </row>
        <row r="2362">
          <cell r="A2362" t="str">
            <v>02</v>
          </cell>
          <cell r="B2362" t="str">
            <v>43010000</v>
          </cell>
          <cell r="C2362" t="str">
            <v>90020100</v>
          </cell>
          <cell r="D2362">
            <v>398180928.19</v>
          </cell>
        </row>
        <row r="2363">
          <cell r="A2363" t="str">
            <v>02</v>
          </cell>
          <cell r="B2363" t="str">
            <v>43010000</v>
          </cell>
          <cell r="C2363" t="str">
            <v>90020107</v>
          </cell>
          <cell r="D2363">
            <v>111857288.93000001</v>
          </cell>
        </row>
        <row r="2364">
          <cell r="A2364" t="str">
            <v>02</v>
          </cell>
          <cell r="B2364" t="str">
            <v>43010000</v>
          </cell>
          <cell r="C2364" t="str">
            <v>90020108</v>
          </cell>
          <cell r="D2364">
            <v>8450093.0600000005</v>
          </cell>
        </row>
        <row r="2365">
          <cell r="A2365" t="str">
            <v>02</v>
          </cell>
          <cell r="B2365" t="str">
            <v>43010000</v>
          </cell>
          <cell r="C2365" t="str">
            <v>90020200</v>
          </cell>
          <cell r="D2365">
            <v>5198466.49</v>
          </cell>
        </row>
        <row r="2366">
          <cell r="A2366" t="str">
            <v>02</v>
          </cell>
          <cell r="B2366" t="str">
            <v>43010000</v>
          </cell>
          <cell r="C2366" t="str">
            <v>90020300</v>
          </cell>
          <cell r="D2366">
            <v>1443519.73</v>
          </cell>
        </row>
        <row r="2367">
          <cell r="A2367" t="str">
            <v>02</v>
          </cell>
          <cell r="B2367" t="str">
            <v>43010000</v>
          </cell>
          <cell r="C2367" t="str">
            <v>90020400</v>
          </cell>
          <cell r="D2367">
            <v>44399.01</v>
          </cell>
        </row>
        <row r="2368">
          <cell r="A2368" t="str">
            <v>02</v>
          </cell>
          <cell r="B2368" t="str">
            <v>43010000</v>
          </cell>
          <cell r="C2368" t="str">
            <v>91020801</v>
          </cell>
          <cell r="D2368">
            <v>397848.43</v>
          </cell>
        </row>
        <row r="2369">
          <cell r="A2369" t="str">
            <v>02</v>
          </cell>
          <cell r="B2369" t="str">
            <v>99000000</v>
          </cell>
          <cell r="C2369" t="str">
            <v>90091705</v>
          </cell>
          <cell r="D2369">
            <v>18976.66</v>
          </cell>
        </row>
        <row r="2370">
          <cell r="A2370" t="str">
            <v>02</v>
          </cell>
          <cell r="B2370" t="str">
            <v>99000000</v>
          </cell>
          <cell r="C2370" t="str">
            <v>90091800</v>
          </cell>
          <cell r="D2370">
            <v>7487.34</v>
          </cell>
        </row>
        <row r="2371">
          <cell r="A2371" t="str">
            <v>02</v>
          </cell>
          <cell r="B2371" t="str">
            <v>99000000</v>
          </cell>
          <cell r="C2371" t="str">
            <v>90091805</v>
          </cell>
          <cell r="D2371">
            <v>590.51</v>
          </cell>
        </row>
        <row r="2372">
          <cell r="A2372" t="str">
            <v>02</v>
          </cell>
          <cell r="B2372" t="str">
            <v>90092100</v>
          </cell>
          <cell r="C2372" t="str">
            <v>99000000</v>
          </cell>
          <cell r="D2372">
            <v>48979.76</v>
          </cell>
        </row>
        <row r="2373">
          <cell r="A2373" t="str">
            <v>02</v>
          </cell>
          <cell r="B2373" t="str">
            <v>99000000</v>
          </cell>
          <cell r="C2373" t="str">
            <v>90092101</v>
          </cell>
          <cell r="D2373">
            <v>238586.98</v>
          </cell>
        </row>
        <row r="2374">
          <cell r="A2374" t="str">
            <v>02</v>
          </cell>
          <cell r="B2374" t="str">
            <v>99000000</v>
          </cell>
          <cell r="C2374" t="str">
            <v>91090100</v>
          </cell>
          <cell r="D2374">
            <v>402456.38</v>
          </cell>
        </row>
        <row r="2375">
          <cell r="A2375" t="str">
            <v>02</v>
          </cell>
          <cell r="B2375" t="str">
            <v>99000000</v>
          </cell>
          <cell r="C2375" t="str">
            <v>91090400</v>
          </cell>
          <cell r="D2375">
            <v>3327862.54</v>
          </cell>
        </row>
        <row r="2376">
          <cell r="A2376" t="str">
            <v>02</v>
          </cell>
          <cell r="B2376" t="str">
            <v>99000000</v>
          </cell>
          <cell r="C2376" t="str">
            <v>91090500</v>
          </cell>
          <cell r="D2376">
            <v>643580.43999999994</v>
          </cell>
        </row>
        <row r="2377">
          <cell r="A2377" t="str">
            <v>02</v>
          </cell>
          <cell r="B2377" t="str">
            <v>91090600</v>
          </cell>
          <cell r="C2377" t="str">
            <v>99000000</v>
          </cell>
          <cell r="D2377">
            <v>8064428.8899999997</v>
          </cell>
        </row>
        <row r="2378">
          <cell r="A2378" t="str">
            <v>02</v>
          </cell>
          <cell r="B2378" t="str">
            <v>73030000</v>
          </cell>
          <cell r="C2378" t="str">
            <v>51040000</v>
          </cell>
          <cell r="D2378">
            <v>313</v>
          </cell>
        </row>
        <row r="2379">
          <cell r="A2379" t="str">
            <v>02</v>
          </cell>
          <cell r="B2379" t="str">
            <v>73020000</v>
          </cell>
          <cell r="C2379" t="str">
            <v>51040000</v>
          </cell>
          <cell r="D2379">
            <v>2326.89</v>
          </cell>
        </row>
        <row r="2380">
          <cell r="A2380" t="str">
            <v>02</v>
          </cell>
          <cell r="B2380" t="str">
            <v>10140500</v>
          </cell>
          <cell r="C2380" t="str">
            <v>07010000</v>
          </cell>
          <cell r="D2380">
            <v>347133.97</v>
          </cell>
        </row>
        <row r="2381">
          <cell r="A2381" t="str">
            <v>02</v>
          </cell>
          <cell r="B2381" t="str">
            <v>10140500</v>
          </cell>
          <cell r="C2381" t="str">
            <v>08070000</v>
          </cell>
          <cell r="D2381">
            <v>625319.17000000004</v>
          </cell>
        </row>
        <row r="2382">
          <cell r="A2382" t="str">
            <v>02</v>
          </cell>
          <cell r="B2382" t="str">
            <v>10140500</v>
          </cell>
          <cell r="C2382" t="str">
            <v>10140500</v>
          </cell>
          <cell r="D2382">
            <v>2898823.18</v>
          </cell>
        </row>
        <row r="2383">
          <cell r="A2383" t="str">
            <v>02</v>
          </cell>
          <cell r="B2383" t="str">
            <v>10140500</v>
          </cell>
          <cell r="C2383" t="str">
            <v>20010000</v>
          </cell>
          <cell r="D2383">
            <v>385322.18</v>
          </cell>
        </row>
        <row r="2384">
          <cell r="A2384" t="str">
            <v>02</v>
          </cell>
          <cell r="B2384" t="str">
            <v>10140500</v>
          </cell>
          <cell r="C2384" t="str">
            <v>23010000</v>
          </cell>
          <cell r="D2384">
            <v>994680.61</v>
          </cell>
        </row>
        <row r="2385">
          <cell r="A2385" t="str">
            <v>02</v>
          </cell>
          <cell r="B2385" t="str">
            <v>10140500</v>
          </cell>
          <cell r="C2385" t="str">
            <v>25010000</v>
          </cell>
          <cell r="D2385">
            <v>113596.51</v>
          </cell>
        </row>
        <row r="2386">
          <cell r="A2386" t="str">
            <v>02</v>
          </cell>
          <cell r="B2386" t="str">
            <v>10140500</v>
          </cell>
          <cell r="C2386" t="str">
            <v>25020000</v>
          </cell>
          <cell r="D2386">
            <v>42936.81</v>
          </cell>
        </row>
        <row r="2387">
          <cell r="A2387" t="str">
            <v>02</v>
          </cell>
          <cell r="B2387" t="str">
            <v>10140500</v>
          </cell>
          <cell r="C2387" t="str">
            <v>25030000</v>
          </cell>
          <cell r="D2387">
            <v>1892.23</v>
          </cell>
        </row>
        <row r="2388">
          <cell r="A2388" t="str">
            <v>02</v>
          </cell>
          <cell r="B2388" t="str">
            <v>10140500</v>
          </cell>
          <cell r="C2388" t="str">
            <v>26000000</v>
          </cell>
          <cell r="D2388">
            <v>8002.19</v>
          </cell>
        </row>
        <row r="2389">
          <cell r="A2389" t="str">
            <v>02</v>
          </cell>
          <cell r="B2389" t="str">
            <v>10140500</v>
          </cell>
          <cell r="C2389" t="str">
            <v>43020000</v>
          </cell>
          <cell r="D2389">
            <v>38187.230000000003</v>
          </cell>
        </row>
        <row r="2390">
          <cell r="A2390" t="str">
            <v>02</v>
          </cell>
          <cell r="B2390" t="str">
            <v>10140500</v>
          </cell>
          <cell r="C2390" t="str">
            <v>44000500</v>
          </cell>
          <cell r="D2390">
            <v>1264</v>
          </cell>
        </row>
        <row r="2391">
          <cell r="A2391" t="str">
            <v>02</v>
          </cell>
          <cell r="B2391" t="str">
            <v>10140500</v>
          </cell>
          <cell r="C2391" t="str">
            <v>79030000</v>
          </cell>
          <cell r="D2391">
            <v>897.03</v>
          </cell>
        </row>
        <row r="2392">
          <cell r="A2392" t="str">
            <v>02</v>
          </cell>
          <cell r="B2392" t="str">
            <v>10140500</v>
          </cell>
          <cell r="C2392" t="str">
            <v>91020801</v>
          </cell>
          <cell r="D2392">
            <v>27637.5</v>
          </cell>
        </row>
        <row r="2393">
          <cell r="A2393" t="str">
            <v>02</v>
          </cell>
          <cell r="B2393" t="str">
            <v>15140000</v>
          </cell>
          <cell r="C2393" t="str">
            <v>16020000</v>
          </cell>
          <cell r="D2393">
            <v>-882462.05</v>
          </cell>
        </row>
        <row r="2394">
          <cell r="A2394" t="str">
            <v>02</v>
          </cell>
          <cell r="B2394" t="str">
            <v>10020000</v>
          </cell>
          <cell r="C2394" t="str">
            <v>16010000</v>
          </cell>
          <cell r="D2394">
            <v>574.35</v>
          </cell>
        </row>
        <row r="2395">
          <cell r="A2395" t="str">
            <v>02</v>
          </cell>
          <cell r="B2395" t="str">
            <v>10160000</v>
          </cell>
          <cell r="C2395" t="str">
            <v>10160200</v>
          </cell>
          <cell r="D2395">
            <v>56813.599999999999</v>
          </cell>
        </row>
        <row r="2396">
          <cell r="A2396" t="str">
            <v>02</v>
          </cell>
          <cell r="B2396" t="str">
            <v>10020100</v>
          </cell>
          <cell r="C2396" t="str">
            <v>10020000</v>
          </cell>
          <cell r="D2396">
            <v>223772.38</v>
          </cell>
        </row>
        <row r="2397">
          <cell r="A2397" t="str">
            <v>02</v>
          </cell>
          <cell r="B2397" t="str">
            <v>10020100</v>
          </cell>
          <cell r="C2397" t="str">
            <v>10020100</v>
          </cell>
          <cell r="D2397">
            <v>927039.28</v>
          </cell>
        </row>
        <row r="2398">
          <cell r="A2398" t="str">
            <v>02</v>
          </cell>
          <cell r="B2398" t="str">
            <v>10020100</v>
          </cell>
          <cell r="C2398" t="str">
            <v>16020000</v>
          </cell>
          <cell r="D2398">
            <v>0.13</v>
          </cell>
        </row>
        <row r="2399">
          <cell r="A2399" t="str">
            <v>02</v>
          </cell>
          <cell r="B2399" t="str">
            <v>10020100</v>
          </cell>
          <cell r="C2399" t="str">
            <v>28011200</v>
          </cell>
          <cell r="D2399">
            <v>28716.12</v>
          </cell>
        </row>
        <row r="2400">
          <cell r="A2400" t="str">
            <v>02</v>
          </cell>
          <cell r="B2400" t="str">
            <v>10020100</v>
          </cell>
          <cell r="C2400" t="str">
            <v>76020400</v>
          </cell>
          <cell r="D2400">
            <v>7356251.1100000003</v>
          </cell>
        </row>
        <row r="2401">
          <cell r="A2401" t="str">
            <v>02</v>
          </cell>
          <cell r="B2401" t="str">
            <v>10020100</v>
          </cell>
          <cell r="C2401" t="str">
            <v>91020801</v>
          </cell>
          <cell r="D2401">
            <v>79056.800000000003</v>
          </cell>
        </row>
        <row r="2402">
          <cell r="A2402" t="str">
            <v>02</v>
          </cell>
          <cell r="B2402" t="str">
            <v>10020200</v>
          </cell>
          <cell r="C2402" t="str">
            <v>91020801</v>
          </cell>
          <cell r="D2402">
            <v>313580.34000000003</v>
          </cell>
        </row>
        <row r="2403">
          <cell r="A2403" t="str">
            <v>02</v>
          </cell>
          <cell r="B2403" t="str">
            <v>10050200</v>
          </cell>
          <cell r="C2403" t="str">
            <v>91020400</v>
          </cell>
          <cell r="D2403">
            <v>49567.79</v>
          </cell>
        </row>
        <row r="2404">
          <cell r="A2404" t="str">
            <v>02</v>
          </cell>
          <cell r="B2404" t="str">
            <v>10050200</v>
          </cell>
          <cell r="C2404" t="str">
            <v>91020801</v>
          </cell>
          <cell r="D2404">
            <v>466565.47</v>
          </cell>
        </row>
        <row r="2405">
          <cell r="A2405" t="str">
            <v>02</v>
          </cell>
          <cell r="B2405" t="str">
            <v>10060000</v>
          </cell>
          <cell r="C2405" t="str">
            <v>10060000</v>
          </cell>
          <cell r="D2405">
            <v>9381657.8399999999</v>
          </cell>
        </row>
        <row r="2406">
          <cell r="A2406" t="str">
            <v>02</v>
          </cell>
          <cell r="B2406" t="str">
            <v>10060000</v>
          </cell>
          <cell r="C2406" t="str">
            <v>10060200</v>
          </cell>
          <cell r="D2406">
            <v>-86</v>
          </cell>
        </row>
        <row r="2407">
          <cell r="A2407" t="str">
            <v>02</v>
          </cell>
          <cell r="B2407" t="str">
            <v>10060000</v>
          </cell>
          <cell r="C2407" t="str">
            <v>16010000</v>
          </cell>
          <cell r="D2407">
            <v>538920.56000000006</v>
          </cell>
        </row>
        <row r="2408">
          <cell r="A2408" t="str">
            <v>02</v>
          </cell>
          <cell r="B2408" t="str">
            <v>10060000</v>
          </cell>
          <cell r="C2408" t="str">
            <v>16020000</v>
          </cell>
          <cell r="D2408">
            <v>-0.11</v>
          </cell>
        </row>
        <row r="2409">
          <cell r="A2409" t="str">
            <v>02</v>
          </cell>
          <cell r="B2409" t="str">
            <v>10060000</v>
          </cell>
          <cell r="C2409" t="str">
            <v>20010000</v>
          </cell>
          <cell r="D2409">
            <v>1008622.44</v>
          </cell>
        </row>
        <row r="2410">
          <cell r="A2410" t="str">
            <v>02</v>
          </cell>
          <cell r="B2410" t="str">
            <v>10060000</v>
          </cell>
          <cell r="C2410" t="str">
            <v>23010000</v>
          </cell>
          <cell r="D2410">
            <v>2020294.63</v>
          </cell>
        </row>
        <row r="2411">
          <cell r="A2411" t="str">
            <v>02</v>
          </cell>
          <cell r="B2411" t="str">
            <v>10060000</v>
          </cell>
          <cell r="C2411" t="str">
            <v>25010000</v>
          </cell>
          <cell r="D2411">
            <v>2627817.0499999998</v>
          </cell>
        </row>
        <row r="2412">
          <cell r="A2412" t="str">
            <v>02</v>
          </cell>
          <cell r="B2412" t="str">
            <v>10060000</v>
          </cell>
          <cell r="C2412" t="str">
            <v>25020000</v>
          </cell>
          <cell r="D2412">
            <v>782929.07</v>
          </cell>
        </row>
        <row r="2413">
          <cell r="A2413" t="str">
            <v>02</v>
          </cell>
          <cell r="B2413" t="str">
            <v>10060000</v>
          </cell>
          <cell r="C2413" t="str">
            <v>25030000</v>
          </cell>
          <cell r="D2413">
            <v>147581.01</v>
          </cell>
        </row>
        <row r="2414">
          <cell r="A2414" t="str">
            <v>02</v>
          </cell>
          <cell r="B2414" t="str">
            <v>10060000</v>
          </cell>
          <cell r="C2414" t="str">
            <v>26000000</v>
          </cell>
          <cell r="D2414">
            <v>634269.1</v>
          </cell>
        </row>
        <row r="2415">
          <cell r="A2415" t="str">
            <v>02</v>
          </cell>
          <cell r="B2415" t="str">
            <v>10060000</v>
          </cell>
          <cell r="C2415" t="str">
            <v>41020000</v>
          </cell>
          <cell r="D2415">
            <v>174980.67</v>
          </cell>
        </row>
        <row r="2416">
          <cell r="A2416" t="str">
            <v>02</v>
          </cell>
          <cell r="B2416" t="str">
            <v>10060000</v>
          </cell>
          <cell r="C2416" t="str">
            <v>44000500</v>
          </cell>
          <cell r="D2416">
            <v>844517.94</v>
          </cell>
        </row>
        <row r="2417">
          <cell r="A2417" t="str">
            <v>02</v>
          </cell>
          <cell r="B2417" t="str">
            <v>10060000</v>
          </cell>
          <cell r="C2417" t="str">
            <v>79030000</v>
          </cell>
          <cell r="D2417">
            <v>80033.16</v>
          </cell>
        </row>
        <row r="2418">
          <cell r="A2418" t="str">
            <v>02</v>
          </cell>
          <cell r="B2418" t="str">
            <v>10060000</v>
          </cell>
          <cell r="C2418" t="str">
            <v>79040000</v>
          </cell>
          <cell r="D2418">
            <v>87441.94</v>
          </cell>
        </row>
        <row r="2419">
          <cell r="A2419" t="str">
            <v>02</v>
          </cell>
          <cell r="B2419" t="str">
            <v>10060000</v>
          </cell>
          <cell r="C2419" t="str">
            <v>79070000</v>
          </cell>
          <cell r="D2419">
            <v>9270.52</v>
          </cell>
        </row>
        <row r="2420">
          <cell r="A2420" t="str">
            <v>02</v>
          </cell>
          <cell r="B2420" t="str">
            <v>10060000</v>
          </cell>
          <cell r="C2420" t="str">
            <v>91020801</v>
          </cell>
          <cell r="D2420">
            <v>25216.97</v>
          </cell>
        </row>
        <row r="2421">
          <cell r="A2421" t="str">
            <v>02</v>
          </cell>
          <cell r="B2421" t="str">
            <v>10090000</v>
          </cell>
          <cell r="C2421" t="str">
            <v>10090000</v>
          </cell>
          <cell r="D2421">
            <v>6050359.4100000001</v>
          </cell>
        </row>
        <row r="2422">
          <cell r="A2422" t="str">
            <v>02</v>
          </cell>
          <cell r="B2422" t="str">
            <v>10090000</v>
          </cell>
          <cell r="C2422" t="str">
            <v>10150000</v>
          </cell>
          <cell r="D2422">
            <v>117428.78</v>
          </cell>
        </row>
        <row r="2423">
          <cell r="A2423" t="str">
            <v>02</v>
          </cell>
          <cell r="B2423" t="str">
            <v>10090000</v>
          </cell>
          <cell r="C2423" t="str">
            <v>23010000</v>
          </cell>
          <cell r="D2423">
            <v>399423.33</v>
          </cell>
        </row>
        <row r="2424">
          <cell r="A2424" t="str">
            <v>02</v>
          </cell>
          <cell r="B2424" t="str">
            <v>10090000</v>
          </cell>
          <cell r="C2424" t="str">
            <v>25010000</v>
          </cell>
          <cell r="D2424">
            <v>5382134.0800000001</v>
          </cell>
        </row>
        <row r="2425">
          <cell r="A2425" t="str">
            <v>02</v>
          </cell>
          <cell r="B2425" t="str">
            <v>10090000</v>
          </cell>
          <cell r="C2425" t="str">
            <v>25020000</v>
          </cell>
          <cell r="D2425">
            <v>93453.77</v>
          </cell>
        </row>
        <row r="2426">
          <cell r="A2426" t="str">
            <v>02</v>
          </cell>
          <cell r="B2426" t="str">
            <v>10090000</v>
          </cell>
          <cell r="C2426" t="str">
            <v>25030000</v>
          </cell>
          <cell r="D2426">
            <v>31561.19</v>
          </cell>
        </row>
        <row r="2427">
          <cell r="A2427" t="str">
            <v>02</v>
          </cell>
          <cell r="B2427" t="str">
            <v>10090000</v>
          </cell>
          <cell r="C2427" t="str">
            <v>26000000</v>
          </cell>
          <cell r="D2427">
            <v>71438.89</v>
          </cell>
        </row>
        <row r="2428">
          <cell r="A2428" t="str">
            <v>02</v>
          </cell>
          <cell r="B2428" t="str">
            <v>10090000</v>
          </cell>
          <cell r="C2428" t="str">
            <v>41020000</v>
          </cell>
          <cell r="D2428">
            <v>36125.32</v>
          </cell>
        </row>
        <row r="2429">
          <cell r="A2429" t="str">
            <v>02</v>
          </cell>
          <cell r="B2429" t="str">
            <v>10090000</v>
          </cell>
          <cell r="C2429" t="str">
            <v>44000500</v>
          </cell>
          <cell r="D2429">
            <v>16354.57</v>
          </cell>
        </row>
        <row r="2430">
          <cell r="A2430" t="str">
            <v>02</v>
          </cell>
          <cell r="B2430" t="str">
            <v>10090000</v>
          </cell>
          <cell r="C2430" t="str">
            <v>79030000</v>
          </cell>
          <cell r="D2430">
            <v>192941.28</v>
          </cell>
        </row>
        <row r="2431">
          <cell r="A2431" t="str">
            <v>02</v>
          </cell>
          <cell r="B2431" t="str">
            <v>10090000</v>
          </cell>
          <cell r="C2431" t="str">
            <v>91020801</v>
          </cell>
          <cell r="D2431">
            <v>6781.72</v>
          </cell>
        </row>
        <row r="2432">
          <cell r="A2432" t="str">
            <v>02</v>
          </cell>
          <cell r="B2432" t="str">
            <v>10090000</v>
          </cell>
          <cell r="C2432" t="str">
            <v>91020803</v>
          </cell>
          <cell r="D2432">
            <v>7577.8</v>
          </cell>
        </row>
        <row r="2433">
          <cell r="A2433" t="str">
            <v>02</v>
          </cell>
          <cell r="B2433" t="str">
            <v>10090000</v>
          </cell>
          <cell r="C2433" t="str">
            <v>97000400</v>
          </cell>
          <cell r="D2433">
            <v>-740.74</v>
          </cell>
        </row>
        <row r="2434">
          <cell r="A2434" t="str">
            <v>02</v>
          </cell>
          <cell r="B2434" t="str">
            <v>10040000</v>
          </cell>
          <cell r="C2434" t="str">
            <v>10040000</v>
          </cell>
          <cell r="D2434">
            <v>106185.7</v>
          </cell>
        </row>
        <row r="2435">
          <cell r="A2435" t="str">
            <v>02</v>
          </cell>
          <cell r="B2435" t="str">
            <v>10040000</v>
          </cell>
          <cell r="C2435" t="str">
            <v>10040100</v>
          </cell>
          <cell r="D2435">
            <v>1627.5</v>
          </cell>
        </row>
        <row r="2436">
          <cell r="A2436" t="str">
            <v>02</v>
          </cell>
          <cell r="B2436" t="str">
            <v>10020000</v>
          </cell>
          <cell r="C2436" t="str">
            <v>10020000</v>
          </cell>
          <cell r="D2436">
            <v>186567477.96000001</v>
          </cell>
        </row>
        <row r="2437">
          <cell r="A2437" t="str">
            <v>02</v>
          </cell>
          <cell r="B2437" t="str">
            <v>10040000</v>
          </cell>
          <cell r="C2437" t="str">
            <v>23010000</v>
          </cell>
          <cell r="D2437">
            <v>721.2</v>
          </cell>
        </row>
        <row r="2438">
          <cell r="A2438" t="str">
            <v>02</v>
          </cell>
          <cell r="B2438" t="str">
            <v>10040000</v>
          </cell>
          <cell r="C2438" t="str">
            <v>25010000</v>
          </cell>
          <cell r="D2438">
            <v>320</v>
          </cell>
        </row>
        <row r="2439">
          <cell r="A2439" t="str">
            <v>02</v>
          </cell>
          <cell r="B2439" t="str">
            <v>10040000</v>
          </cell>
          <cell r="C2439" t="str">
            <v>25020000</v>
          </cell>
          <cell r="D2439">
            <v>2900</v>
          </cell>
        </row>
        <row r="2440">
          <cell r="A2440" t="str">
            <v>02</v>
          </cell>
          <cell r="B2440" t="str">
            <v>10040000</v>
          </cell>
          <cell r="C2440" t="str">
            <v>26000000</v>
          </cell>
          <cell r="D2440">
            <v>275</v>
          </cell>
        </row>
        <row r="2441">
          <cell r="A2441" t="str">
            <v>02</v>
          </cell>
          <cell r="B2441" t="str">
            <v>10040000</v>
          </cell>
          <cell r="C2441" t="str">
            <v>41020000</v>
          </cell>
          <cell r="D2441">
            <v>2985637.55</v>
          </cell>
        </row>
        <row r="2442">
          <cell r="A2442" t="str">
            <v>02</v>
          </cell>
          <cell r="B2442" t="str">
            <v>10040000</v>
          </cell>
          <cell r="C2442" t="str">
            <v>44000500</v>
          </cell>
          <cell r="D2442">
            <v>2750</v>
          </cell>
        </row>
        <row r="2443">
          <cell r="A2443" t="str">
            <v>02</v>
          </cell>
          <cell r="B2443" t="str">
            <v>10040000</v>
          </cell>
          <cell r="C2443" t="str">
            <v>79030000</v>
          </cell>
          <cell r="D2443">
            <v>2850</v>
          </cell>
        </row>
        <row r="2444">
          <cell r="A2444" t="str">
            <v>02</v>
          </cell>
          <cell r="B2444" t="str">
            <v>10040000</v>
          </cell>
          <cell r="C2444" t="str">
            <v>91020800</v>
          </cell>
          <cell r="D2444">
            <v>56766.1</v>
          </cell>
        </row>
        <row r="2445">
          <cell r="A2445" t="str">
            <v>02</v>
          </cell>
          <cell r="B2445" t="str">
            <v>10020000</v>
          </cell>
          <cell r="C2445" t="str">
            <v>10020100</v>
          </cell>
          <cell r="D2445">
            <v>1248617.7</v>
          </cell>
        </row>
        <row r="2446">
          <cell r="A2446" t="str">
            <v>02</v>
          </cell>
          <cell r="B2446" t="str">
            <v>10020000</v>
          </cell>
          <cell r="C2446" t="str">
            <v>16020000</v>
          </cell>
          <cell r="D2446">
            <v>-36.159999999999997</v>
          </cell>
        </row>
        <row r="2447">
          <cell r="A2447" t="str">
            <v>02</v>
          </cell>
          <cell r="B2447" t="str">
            <v>10020000</v>
          </cell>
          <cell r="C2447" t="str">
            <v>20010000</v>
          </cell>
          <cell r="D2447">
            <v>296785565.39999998</v>
          </cell>
        </row>
        <row r="2448">
          <cell r="A2448" t="str">
            <v>02</v>
          </cell>
          <cell r="B2448" t="str">
            <v>10020000</v>
          </cell>
          <cell r="C2448" t="str">
            <v>23010000</v>
          </cell>
          <cell r="D2448">
            <v>419223.86</v>
          </cell>
        </row>
        <row r="2449">
          <cell r="A2449" t="str">
            <v>02</v>
          </cell>
          <cell r="B2449" t="str">
            <v>10020000</v>
          </cell>
          <cell r="C2449" t="str">
            <v>25010000</v>
          </cell>
          <cell r="D2449">
            <v>17212.59</v>
          </cell>
        </row>
        <row r="2450">
          <cell r="A2450" t="str">
            <v>02</v>
          </cell>
          <cell r="B2450" t="str">
            <v>10020000</v>
          </cell>
          <cell r="C2450" t="str">
            <v>25020000</v>
          </cell>
          <cell r="D2450">
            <v>227.08</v>
          </cell>
        </row>
        <row r="2451">
          <cell r="A2451" t="str">
            <v>02</v>
          </cell>
          <cell r="B2451" t="str">
            <v>10020000</v>
          </cell>
          <cell r="C2451" t="str">
            <v>25030000</v>
          </cell>
          <cell r="D2451">
            <v>2883.11</v>
          </cell>
        </row>
        <row r="2452">
          <cell r="A2452" t="str">
            <v>02</v>
          </cell>
          <cell r="B2452" t="str">
            <v>10020000</v>
          </cell>
          <cell r="C2452" t="str">
            <v>26000000</v>
          </cell>
          <cell r="D2452">
            <v>1181.06</v>
          </cell>
        </row>
        <row r="2453">
          <cell r="A2453" t="str">
            <v>02</v>
          </cell>
          <cell r="B2453" t="str">
            <v>10020000</v>
          </cell>
          <cell r="C2453" t="str">
            <v>41020000</v>
          </cell>
          <cell r="D2453">
            <v>22006884.699999999</v>
          </cell>
        </row>
        <row r="2454">
          <cell r="A2454" t="str">
            <v>02</v>
          </cell>
          <cell r="B2454" t="str">
            <v>10020000</v>
          </cell>
          <cell r="C2454" t="str">
            <v>91020800</v>
          </cell>
          <cell r="D2454">
            <v>-23719.4</v>
          </cell>
        </row>
        <row r="2455">
          <cell r="A2455" t="str">
            <v>02</v>
          </cell>
          <cell r="B2455" t="str">
            <v>10050000</v>
          </cell>
          <cell r="C2455" t="str">
            <v>08060000</v>
          </cell>
          <cell r="D2455">
            <v>131909.4</v>
          </cell>
        </row>
        <row r="2456">
          <cell r="A2456" t="str">
            <v>02</v>
          </cell>
          <cell r="B2456" t="str">
            <v>10050000</v>
          </cell>
          <cell r="C2456" t="str">
            <v>10050000</v>
          </cell>
          <cell r="D2456">
            <v>6615235.1299999999</v>
          </cell>
        </row>
        <row r="2457">
          <cell r="A2457" t="str">
            <v>02</v>
          </cell>
          <cell r="B2457" t="str">
            <v>10050000</v>
          </cell>
          <cell r="C2457" t="str">
            <v>23010000</v>
          </cell>
          <cell r="D2457">
            <v>696424.16</v>
          </cell>
        </row>
        <row r="2458">
          <cell r="A2458" t="str">
            <v>02</v>
          </cell>
          <cell r="B2458" t="str">
            <v>10050000</v>
          </cell>
          <cell r="C2458" t="str">
            <v>25010000</v>
          </cell>
          <cell r="D2458">
            <v>2672657</v>
          </cell>
        </row>
        <row r="2459">
          <cell r="A2459" t="str">
            <v>02</v>
          </cell>
          <cell r="B2459" t="str">
            <v>10050000</v>
          </cell>
          <cell r="C2459" t="str">
            <v>25020000</v>
          </cell>
          <cell r="D2459">
            <v>406087.09</v>
          </cell>
        </row>
        <row r="2460">
          <cell r="A2460" t="str">
            <v>02</v>
          </cell>
          <cell r="B2460" t="str">
            <v>10050000</v>
          </cell>
          <cell r="C2460" t="str">
            <v>25030000</v>
          </cell>
          <cell r="D2460">
            <v>312974.19</v>
          </cell>
        </row>
        <row r="2461">
          <cell r="A2461" t="str">
            <v>02</v>
          </cell>
          <cell r="B2461" t="str">
            <v>10050000</v>
          </cell>
          <cell r="C2461" t="str">
            <v>26000000</v>
          </cell>
          <cell r="D2461">
            <v>205472.16</v>
          </cell>
        </row>
        <row r="2462">
          <cell r="A2462" t="str">
            <v>02</v>
          </cell>
          <cell r="B2462" t="str">
            <v>10050000</v>
          </cell>
          <cell r="C2462" t="str">
            <v>41020000</v>
          </cell>
          <cell r="D2462">
            <v>204724.81</v>
          </cell>
        </row>
        <row r="2463">
          <cell r="A2463" t="str">
            <v>02</v>
          </cell>
          <cell r="B2463" t="str">
            <v>10050000</v>
          </cell>
          <cell r="C2463" t="str">
            <v>44000500</v>
          </cell>
          <cell r="D2463">
            <v>19755</v>
          </cell>
        </row>
        <row r="2464">
          <cell r="A2464" t="str">
            <v>02</v>
          </cell>
          <cell r="B2464" t="str">
            <v>10050000</v>
          </cell>
          <cell r="C2464" t="str">
            <v>79030000</v>
          </cell>
          <cell r="D2464">
            <v>72561.17</v>
          </cell>
        </row>
        <row r="2465">
          <cell r="A2465" t="str">
            <v>02</v>
          </cell>
          <cell r="B2465" t="str">
            <v>10050000</v>
          </cell>
          <cell r="C2465" t="str">
            <v>79040000</v>
          </cell>
          <cell r="D2465">
            <v>1196.0999999999999</v>
          </cell>
        </row>
        <row r="2466">
          <cell r="A2466" t="str">
            <v>02</v>
          </cell>
          <cell r="B2466" t="str">
            <v>10050000</v>
          </cell>
          <cell r="C2466" t="str">
            <v>79070000</v>
          </cell>
          <cell r="D2466">
            <v>151.75</v>
          </cell>
        </row>
        <row r="2467">
          <cell r="A2467" t="str">
            <v>02</v>
          </cell>
          <cell r="B2467" t="str">
            <v>10050000</v>
          </cell>
          <cell r="C2467" t="str">
            <v>91020800</v>
          </cell>
          <cell r="D2467">
            <v>23719.4</v>
          </cell>
        </row>
        <row r="2468">
          <cell r="A2468" t="str">
            <v>02</v>
          </cell>
          <cell r="B2468" t="str">
            <v>90010100</v>
          </cell>
          <cell r="C2468" t="str">
            <v>62010100</v>
          </cell>
          <cell r="D2468">
            <v>650937532.66999996</v>
          </cell>
        </row>
        <row r="2469">
          <cell r="A2469" t="str">
            <v>02</v>
          </cell>
          <cell r="B2469" t="str">
            <v>90010107</v>
          </cell>
          <cell r="C2469" t="str">
            <v>62010100</v>
          </cell>
          <cell r="D2469">
            <v>213831912.06999999</v>
          </cell>
        </row>
        <row r="2470">
          <cell r="A2470" t="str">
            <v>02</v>
          </cell>
          <cell r="B2470" t="str">
            <v>90010108</v>
          </cell>
          <cell r="C2470" t="str">
            <v>62010100</v>
          </cell>
          <cell r="D2470">
            <v>15779421.57</v>
          </cell>
        </row>
        <row r="2471">
          <cell r="A2471" t="str">
            <v>02</v>
          </cell>
          <cell r="B2471" t="str">
            <v>90010200</v>
          </cell>
          <cell r="C2471" t="str">
            <v>62010200</v>
          </cell>
          <cell r="D2471">
            <v>15990041.17</v>
          </cell>
        </row>
        <row r="2472">
          <cell r="A2472" t="str">
            <v>02</v>
          </cell>
          <cell r="B2472" t="str">
            <v>90010300</v>
          </cell>
          <cell r="C2472" t="str">
            <v>62010300</v>
          </cell>
          <cell r="D2472">
            <v>2388041.73</v>
          </cell>
        </row>
        <row r="2473">
          <cell r="A2473" t="str">
            <v>02</v>
          </cell>
          <cell r="B2473" t="str">
            <v>90010400</v>
          </cell>
          <cell r="C2473" t="str">
            <v>62010400</v>
          </cell>
          <cell r="D2473">
            <v>1864574.1</v>
          </cell>
        </row>
        <row r="2474">
          <cell r="A2474" t="str">
            <v>02</v>
          </cell>
          <cell r="B2474" t="str">
            <v>90010500</v>
          </cell>
          <cell r="C2474" t="str">
            <v>62011400</v>
          </cell>
          <cell r="D2474">
            <v>462911.35</v>
          </cell>
        </row>
        <row r="2475">
          <cell r="A2475" t="str">
            <v>02</v>
          </cell>
          <cell r="B2475" t="str">
            <v>90010700</v>
          </cell>
          <cell r="C2475" t="str">
            <v>62010700</v>
          </cell>
          <cell r="D2475">
            <v>4583.12</v>
          </cell>
        </row>
        <row r="2476">
          <cell r="A2476" t="str">
            <v>02</v>
          </cell>
          <cell r="B2476" t="str">
            <v>90010900</v>
          </cell>
          <cell r="C2476" t="str">
            <v>62010900</v>
          </cell>
          <cell r="D2476">
            <v>9273334.8699999992</v>
          </cell>
        </row>
        <row r="2477">
          <cell r="A2477" t="str">
            <v>02</v>
          </cell>
          <cell r="B2477" t="str">
            <v>90010901</v>
          </cell>
          <cell r="C2477" t="str">
            <v>62010900</v>
          </cell>
          <cell r="D2477">
            <v>3146509.25</v>
          </cell>
        </row>
        <row r="2478">
          <cell r="A2478" t="str">
            <v>02</v>
          </cell>
          <cell r="B2478" t="str">
            <v>90010902</v>
          </cell>
          <cell r="C2478" t="str">
            <v>62010900</v>
          </cell>
          <cell r="D2478">
            <v>400112.69</v>
          </cell>
        </row>
        <row r="2479">
          <cell r="A2479" t="str">
            <v>02</v>
          </cell>
          <cell r="B2479" t="str">
            <v>90011200</v>
          </cell>
          <cell r="C2479" t="str">
            <v>62011200</v>
          </cell>
          <cell r="D2479">
            <v>248241.64</v>
          </cell>
        </row>
        <row r="2480">
          <cell r="A2480" t="str">
            <v>02</v>
          </cell>
          <cell r="B2480" t="str">
            <v>90011201</v>
          </cell>
          <cell r="C2480" t="str">
            <v>62011200</v>
          </cell>
          <cell r="D2480">
            <v>9083.18</v>
          </cell>
        </row>
        <row r="2481">
          <cell r="A2481" t="str">
            <v>02</v>
          </cell>
          <cell r="B2481" t="str">
            <v>90011202</v>
          </cell>
          <cell r="C2481" t="str">
            <v>62011200</v>
          </cell>
          <cell r="D2481">
            <v>1500</v>
          </cell>
        </row>
        <row r="2482">
          <cell r="A2482" t="str">
            <v>02</v>
          </cell>
          <cell r="B2482" t="str">
            <v>90011300</v>
          </cell>
          <cell r="C2482" t="str">
            <v>62011300</v>
          </cell>
          <cell r="D2482">
            <v>30629.91</v>
          </cell>
        </row>
        <row r="2483">
          <cell r="A2483" t="str">
            <v>02</v>
          </cell>
          <cell r="B2483" t="str">
            <v>90011301</v>
          </cell>
          <cell r="C2483" t="str">
            <v>62011300</v>
          </cell>
          <cell r="D2483">
            <v>2075992.76</v>
          </cell>
        </row>
        <row r="2484">
          <cell r="A2484" t="str">
            <v>02</v>
          </cell>
          <cell r="B2484" t="str">
            <v>90011302</v>
          </cell>
          <cell r="C2484" t="str">
            <v>62011300</v>
          </cell>
          <cell r="D2484">
            <v>71869.08</v>
          </cell>
        </row>
        <row r="2485">
          <cell r="A2485" t="str">
            <v>02</v>
          </cell>
          <cell r="B2485" t="str">
            <v>90011400</v>
          </cell>
          <cell r="C2485" t="str">
            <v>62010500</v>
          </cell>
          <cell r="D2485">
            <v>15784085.76</v>
          </cell>
        </row>
        <row r="2486">
          <cell r="A2486" t="str">
            <v>02</v>
          </cell>
          <cell r="B2486" t="str">
            <v>90011401</v>
          </cell>
          <cell r="C2486" t="str">
            <v>62010500</v>
          </cell>
          <cell r="D2486">
            <v>7700295.6900000004</v>
          </cell>
        </row>
        <row r="2487">
          <cell r="A2487" t="str">
            <v>02</v>
          </cell>
          <cell r="B2487" t="str">
            <v>90011402</v>
          </cell>
          <cell r="C2487" t="str">
            <v>62010500</v>
          </cell>
          <cell r="D2487">
            <v>1760985.38</v>
          </cell>
        </row>
        <row r="2488">
          <cell r="A2488" t="str">
            <v>02</v>
          </cell>
          <cell r="B2488" t="str">
            <v>90011405</v>
          </cell>
          <cell r="C2488" t="str">
            <v>62010500</v>
          </cell>
          <cell r="D2488">
            <v>24368917.879999999</v>
          </cell>
        </row>
        <row r="2489">
          <cell r="A2489" t="str">
            <v>02</v>
          </cell>
          <cell r="B2489" t="str">
            <v>90011500</v>
          </cell>
          <cell r="C2489" t="str">
            <v>62011500</v>
          </cell>
          <cell r="D2489">
            <v>118077.6</v>
          </cell>
        </row>
        <row r="2490">
          <cell r="A2490" t="str">
            <v>02</v>
          </cell>
          <cell r="B2490" t="str">
            <v>90011600</v>
          </cell>
          <cell r="C2490" t="str">
            <v>62010600</v>
          </cell>
          <cell r="D2490">
            <v>693998.09</v>
          </cell>
        </row>
        <row r="2491">
          <cell r="A2491" t="str">
            <v>02</v>
          </cell>
          <cell r="B2491" t="str">
            <v>90011605</v>
          </cell>
          <cell r="C2491" t="str">
            <v>62010600</v>
          </cell>
          <cell r="D2491">
            <v>6346346.7999999998</v>
          </cell>
        </row>
        <row r="2492">
          <cell r="A2492" t="str">
            <v>02</v>
          </cell>
          <cell r="B2492" t="str">
            <v>90011700</v>
          </cell>
          <cell r="C2492" t="str">
            <v>62010700</v>
          </cell>
          <cell r="D2492">
            <v>28271.7</v>
          </cell>
        </row>
        <row r="2493">
          <cell r="A2493" t="str">
            <v>02</v>
          </cell>
          <cell r="B2493" t="str">
            <v>90011705</v>
          </cell>
          <cell r="C2493" t="str">
            <v>62010700</v>
          </cell>
          <cell r="D2493">
            <v>89279.39</v>
          </cell>
        </row>
        <row r="2494">
          <cell r="A2494" t="str">
            <v>02</v>
          </cell>
          <cell r="B2494" t="str">
            <v>90011800</v>
          </cell>
          <cell r="C2494" t="str">
            <v>62010800</v>
          </cell>
          <cell r="D2494">
            <v>84620.37</v>
          </cell>
        </row>
        <row r="2495">
          <cell r="A2495" t="str">
            <v>02</v>
          </cell>
          <cell r="B2495" t="str">
            <v>90011805</v>
          </cell>
          <cell r="C2495" t="str">
            <v>62010800</v>
          </cell>
          <cell r="D2495">
            <v>1685.4</v>
          </cell>
        </row>
        <row r="2496">
          <cell r="A2496" t="str">
            <v>02</v>
          </cell>
          <cell r="B2496" t="str">
            <v>90012100</v>
          </cell>
          <cell r="C2496" t="str">
            <v>62010100</v>
          </cell>
          <cell r="D2496">
            <v>700283.98</v>
          </cell>
        </row>
        <row r="2497">
          <cell r="A2497" t="str">
            <v>02</v>
          </cell>
          <cell r="B2497" t="str">
            <v>90012101</v>
          </cell>
          <cell r="C2497" t="str">
            <v>62010100</v>
          </cell>
          <cell r="D2497">
            <v>584923.64</v>
          </cell>
        </row>
        <row r="2498">
          <cell r="A2498" t="str">
            <v>02</v>
          </cell>
          <cell r="B2498" t="str">
            <v>99000000</v>
          </cell>
          <cell r="C2498" t="str">
            <v>91090700</v>
          </cell>
          <cell r="D2498">
            <v>108271.71</v>
          </cell>
        </row>
        <row r="2499">
          <cell r="A2499" t="str">
            <v>02</v>
          </cell>
          <cell r="B2499" t="str">
            <v>91090800</v>
          </cell>
          <cell r="C2499" t="str">
            <v>99000000</v>
          </cell>
          <cell r="D2499">
            <v>86614.48</v>
          </cell>
        </row>
        <row r="2500">
          <cell r="A2500" t="str">
            <v>02</v>
          </cell>
          <cell r="B2500" t="str">
            <v>91090801</v>
          </cell>
          <cell r="C2500" t="str">
            <v>99000000</v>
          </cell>
          <cell r="D2500">
            <v>10907588.48</v>
          </cell>
        </row>
        <row r="2501">
          <cell r="A2501" t="str">
            <v>02</v>
          </cell>
          <cell r="B2501" t="str">
            <v>91090802</v>
          </cell>
          <cell r="C2501" t="str">
            <v>99000000</v>
          </cell>
          <cell r="D2501">
            <v>4499991.17</v>
          </cell>
        </row>
        <row r="2502">
          <cell r="A2502" t="str">
            <v>02</v>
          </cell>
          <cell r="B2502" t="str">
            <v>91090803</v>
          </cell>
          <cell r="C2502" t="str">
            <v>99000000</v>
          </cell>
          <cell r="D2502">
            <v>14183803.890000001</v>
          </cell>
        </row>
        <row r="2503">
          <cell r="A2503" t="str">
            <v>02</v>
          </cell>
          <cell r="B2503" t="str">
            <v>91090900</v>
          </cell>
          <cell r="C2503" t="str">
            <v>99000000</v>
          </cell>
          <cell r="D2503">
            <v>20233.12</v>
          </cell>
        </row>
        <row r="2504">
          <cell r="A2504" t="str">
            <v>02</v>
          </cell>
          <cell r="B2504" t="str">
            <v>99000000</v>
          </cell>
          <cell r="C2504" t="str">
            <v>91091400</v>
          </cell>
          <cell r="D2504">
            <v>165574</v>
          </cell>
        </row>
        <row r="2505">
          <cell r="A2505" t="str">
            <v>02</v>
          </cell>
          <cell r="B2505" t="str">
            <v>99000000</v>
          </cell>
          <cell r="C2505" t="str">
            <v>91091500</v>
          </cell>
          <cell r="D2505">
            <v>740260.95</v>
          </cell>
        </row>
        <row r="2506">
          <cell r="A2506" t="str">
            <v>02</v>
          </cell>
          <cell r="B2506" t="str">
            <v>45000000</v>
          </cell>
          <cell r="C2506" t="str">
            <v>90021605</v>
          </cell>
          <cell r="D2506">
            <v>336986.22</v>
          </cell>
        </row>
        <row r="2507">
          <cell r="A2507" t="str">
            <v>02</v>
          </cell>
          <cell r="B2507" t="str">
            <v>16080000</v>
          </cell>
          <cell r="C2507" t="str">
            <v>16040000</v>
          </cell>
          <cell r="D2507">
            <v>1307.22</v>
          </cell>
        </row>
        <row r="2508">
          <cell r="A2508" t="str">
            <v>02</v>
          </cell>
          <cell r="B2508" t="str">
            <v>16080000</v>
          </cell>
          <cell r="C2508" t="str">
            <v>44000100</v>
          </cell>
          <cell r="D2508">
            <v>98368.98</v>
          </cell>
        </row>
        <row r="2509">
          <cell r="A2509" t="str">
            <v>02</v>
          </cell>
          <cell r="B2509" t="str">
            <v>16080000</v>
          </cell>
          <cell r="C2509" t="str">
            <v>44000200</v>
          </cell>
          <cell r="D2509">
            <v>6259.84</v>
          </cell>
        </row>
        <row r="2510">
          <cell r="A2510" t="str">
            <v>02</v>
          </cell>
          <cell r="B2510" t="str">
            <v>16080000</v>
          </cell>
          <cell r="C2510" t="str">
            <v>44000300</v>
          </cell>
          <cell r="D2510">
            <v>422.71</v>
          </cell>
        </row>
        <row r="2511">
          <cell r="A2511" t="str">
            <v>02</v>
          </cell>
          <cell r="B2511" t="str">
            <v>16080000</v>
          </cell>
          <cell r="C2511" t="str">
            <v>44000400</v>
          </cell>
          <cell r="D2511">
            <v>67.400000000000006</v>
          </cell>
        </row>
        <row r="2512">
          <cell r="A2512" t="str">
            <v>02</v>
          </cell>
          <cell r="B2512" t="str">
            <v>16080000</v>
          </cell>
          <cell r="C2512" t="str">
            <v>45000000</v>
          </cell>
          <cell r="D2512">
            <v>86779.79</v>
          </cell>
        </row>
        <row r="2513">
          <cell r="A2513" t="str">
            <v>02</v>
          </cell>
          <cell r="B2513" t="str">
            <v>16080000</v>
          </cell>
          <cell r="C2513" t="str">
            <v>45020000</v>
          </cell>
          <cell r="D2513">
            <v>6278.97</v>
          </cell>
        </row>
        <row r="2514">
          <cell r="A2514" t="str">
            <v>02</v>
          </cell>
          <cell r="B2514" t="str">
            <v>16080000</v>
          </cell>
          <cell r="C2514" t="str">
            <v>90020500</v>
          </cell>
          <cell r="D2514">
            <v>157.27000000000001</v>
          </cell>
        </row>
        <row r="2515">
          <cell r="A2515" t="str">
            <v>02</v>
          </cell>
          <cell r="B2515" t="str">
            <v>16080000</v>
          </cell>
          <cell r="C2515" t="str">
            <v>90021400</v>
          </cell>
          <cell r="D2515">
            <v>351202.34</v>
          </cell>
        </row>
        <row r="2516">
          <cell r="A2516" t="str">
            <v>02</v>
          </cell>
          <cell r="B2516" t="str">
            <v>16080000</v>
          </cell>
          <cell r="C2516" t="str">
            <v>90021401</v>
          </cell>
          <cell r="D2516">
            <v>228036.98</v>
          </cell>
        </row>
        <row r="2517">
          <cell r="A2517" t="str">
            <v>02</v>
          </cell>
          <cell r="B2517" t="str">
            <v>16080000</v>
          </cell>
          <cell r="C2517" t="str">
            <v>90021402</v>
          </cell>
          <cell r="D2517">
            <v>52163.91</v>
          </cell>
        </row>
        <row r="2518">
          <cell r="A2518" t="str">
            <v>02</v>
          </cell>
          <cell r="B2518" t="str">
            <v>16080000</v>
          </cell>
          <cell r="C2518" t="str">
            <v>90021405</v>
          </cell>
          <cell r="D2518">
            <v>426253.89</v>
          </cell>
        </row>
        <row r="2519">
          <cell r="A2519" t="str">
            <v>02</v>
          </cell>
          <cell r="B2519" t="str">
            <v>16080000</v>
          </cell>
          <cell r="C2519" t="str">
            <v>90021600</v>
          </cell>
          <cell r="D2519">
            <v>10644</v>
          </cell>
        </row>
        <row r="2520">
          <cell r="A2520" t="str">
            <v>02</v>
          </cell>
          <cell r="B2520" t="str">
            <v>16080000</v>
          </cell>
          <cell r="C2520" t="str">
            <v>90021605</v>
          </cell>
          <cell r="D2520">
            <v>127651.1</v>
          </cell>
        </row>
        <row r="2521">
          <cell r="A2521" t="str">
            <v>02</v>
          </cell>
          <cell r="B2521" t="str">
            <v>16080000</v>
          </cell>
          <cell r="C2521" t="str">
            <v>90021700</v>
          </cell>
          <cell r="D2521">
            <v>582.41999999999996</v>
          </cell>
        </row>
        <row r="2522">
          <cell r="A2522" t="str">
            <v>02</v>
          </cell>
          <cell r="B2522" t="str">
            <v>16080000</v>
          </cell>
          <cell r="C2522" t="str">
            <v>90021705</v>
          </cell>
          <cell r="D2522">
            <v>1904.97</v>
          </cell>
        </row>
        <row r="2523">
          <cell r="A2523" t="str">
            <v>02</v>
          </cell>
          <cell r="B2523" t="str">
            <v>16080000</v>
          </cell>
          <cell r="C2523" t="str">
            <v>90021800</v>
          </cell>
          <cell r="D2523">
            <v>2475.14</v>
          </cell>
        </row>
        <row r="2524">
          <cell r="A2524" t="str">
            <v>02</v>
          </cell>
          <cell r="B2524" t="str">
            <v>16080000</v>
          </cell>
          <cell r="C2524" t="str">
            <v>90021805</v>
          </cell>
          <cell r="D2524">
            <v>35.950000000000003</v>
          </cell>
        </row>
        <row r="2525">
          <cell r="A2525" t="str">
            <v>02</v>
          </cell>
          <cell r="B2525" t="str">
            <v>16080000</v>
          </cell>
          <cell r="C2525" t="str">
            <v>91020801</v>
          </cell>
          <cell r="D2525">
            <v>10431.549999999999</v>
          </cell>
        </row>
        <row r="2526">
          <cell r="A2526" t="str">
            <v>02</v>
          </cell>
          <cell r="B2526" t="str">
            <v>16080000</v>
          </cell>
          <cell r="C2526" t="str">
            <v>91020802</v>
          </cell>
          <cell r="D2526">
            <v>24066.05</v>
          </cell>
        </row>
        <row r="2527">
          <cell r="A2527" t="str">
            <v>02</v>
          </cell>
          <cell r="B2527" t="str">
            <v>16070100</v>
          </cell>
          <cell r="C2527" t="str">
            <v>44000100</v>
          </cell>
          <cell r="D2527">
            <v>-80595.28</v>
          </cell>
        </row>
        <row r="2528">
          <cell r="A2528" t="str">
            <v>02</v>
          </cell>
          <cell r="B2528" t="str">
            <v>16070100</v>
          </cell>
          <cell r="C2528" t="str">
            <v>44000200</v>
          </cell>
          <cell r="D2528">
            <v>-5532.81</v>
          </cell>
        </row>
        <row r="2529">
          <cell r="A2529" t="str">
            <v>02</v>
          </cell>
          <cell r="B2529" t="str">
            <v>16070100</v>
          </cell>
          <cell r="C2529" t="str">
            <v>44000300</v>
          </cell>
          <cell r="D2529">
            <v>-304.01</v>
          </cell>
        </row>
        <row r="2530">
          <cell r="A2530" t="str">
            <v>02</v>
          </cell>
          <cell r="B2530" t="str">
            <v>16070100</v>
          </cell>
          <cell r="C2530" t="str">
            <v>44000400</v>
          </cell>
          <cell r="D2530">
            <v>-60.89</v>
          </cell>
        </row>
        <row r="2531">
          <cell r="A2531" t="str">
            <v>02</v>
          </cell>
          <cell r="B2531" t="str">
            <v>16070100</v>
          </cell>
          <cell r="C2531" t="str">
            <v>45000000</v>
          </cell>
          <cell r="D2531">
            <v>-35414.75</v>
          </cell>
        </row>
        <row r="2532">
          <cell r="A2532" t="str">
            <v>02</v>
          </cell>
          <cell r="B2532" t="str">
            <v>16070100</v>
          </cell>
          <cell r="C2532" t="str">
            <v>45020000</v>
          </cell>
          <cell r="D2532">
            <v>-5266.07</v>
          </cell>
        </row>
        <row r="2533">
          <cell r="A2533" t="str">
            <v>02</v>
          </cell>
          <cell r="B2533" t="str">
            <v>16070100</v>
          </cell>
          <cell r="C2533" t="str">
            <v>90020500</v>
          </cell>
          <cell r="D2533">
            <v>-96.79</v>
          </cell>
        </row>
        <row r="2534">
          <cell r="A2534" t="str">
            <v>02</v>
          </cell>
          <cell r="B2534" t="str">
            <v>16070100</v>
          </cell>
          <cell r="C2534" t="str">
            <v>90021400</v>
          </cell>
          <cell r="D2534">
            <v>-302551.03000000003</v>
          </cell>
        </row>
        <row r="2535">
          <cell r="A2535" t="str">
            <v>02</v>
          </cell>
          <cell r="B2535" t="str">
            <v>16070100</v>
          </cell>
          <cell r="C2535" t="str">
            <v>90021401</v>
          </cell>
          <cell r="D2535">
            <v>238556.13</v>
          </cell>
        </row>
        <row r="2536">
          <cell r="A2536" t="str">
            <v>02</v>
          </cell>
          <cell r="B2536" t="str">
            <v>16070100</v>
          </cell>
          <cell r="C2536" t="str">
            <v>90021402</v>
          </cell>
          <cell r="D2536">
            <v>32173.67</v>
          </cell>
        </row>
        <row r="2537">
          <cell r="A2537" t="str">
            <v>02</v>
          </cell>
          <cell r="B2537" t="str">
            <v>16070100</v>
          </cell>
          <cell r="C2537" t="str">
            <v>90021405</v>
          </cell>
          <cell r="D2537">
            <v>-822111.69</v>
          </cell>
        </row>
        <row r="2538">
          <cell r="A2538" t="str">
            <v>02</v>
          </cell>
          <cell r="B2538" t="str">
            <v>16070100</v>
          </cell>
          <cell r="C2538" t="str">
            <v>90021600</v>
          </cell>
          <cell r="D2538">
            <v>-22698.33</v>
          </cell>
        </row>
        <row r="2539">
          <cell r="A2539" t="str">
            <v>02</v>
          </cell>
          <cell r="B2539" t="str">
            <v>16070100</v>
          </cell>
          <cell r="C2539" t="str">
            <v>90021605</v>
          </cell>
          <cell r="D2539">
            <v>-279589.75</v>
          </cell>
        </row>
        <row r="2540">
          <cell r="A2540" t="str">
            <v>02</v>
          </cell>
          <cell r="B2540" t="str">
            <v>16070100</v>
          </cell>
          <cell r="C2540" t="str">
            <v>90021700</v>
          </cell>
          <cell r="D2540">
            <v>-2215.4499999999998</v>
          </cell>
        </row>
        <row r="2541">
          <cell r="A2541" t="str">
            <v>02</v>
          </cell>
          <cell r="B2541" t="str">
            <v>16070100</v>
          </cell>
          <cell r="C2541" t="str">
            <v>90021705</v>
          </cell>
          <cell r="D2541">
            <v>-4487.93</v>
          </cell>
        </row>
        <row r="2542">
          <cell r="A2542" t="str">
            <v>02</v>
          </cell>
          <cell r="B2542" t="str">
            <v>16070100</v>
          </cell>
          <cell r="C2542" t="str">
            <v>90021800</v>
          </cell>
          <cell r="D2542">
            <v>-4088.68</v>
          </cell>
        </row>
        <row r="2543">
          <cell r="A2543" t="str">
            <v>02</v>
          </cell>
          <cell r="B2543" t="str">
            <v>16070100</v>
          </cell>
          <cell r="C2543" t="str">
            <v>90021805</v>
          </cell>
          <cell r="D2543">
            <v>-94.85</v>
          </cell>
        </row>
        <row r="2544">
          <cell r="A2544" t="str">
            <v>02</v>
          </cell>
          <cell r="B2544" t="str">
            <v>16070100</v>
          </cell>
          <cell r="C2544" t="str">
            <v>91020801</v>
          </cell>
          <cell r="D2544">
            <v>-34753.01</v>
          </cell>
        </row>
        <row r="2545">
          <cell r="A2545" t="str">
            <v>02</v>
          </cell>
          <cell r="B2545" t="str">
            <v>16070200</v>
          </cell>
          <cell r="C2545" t="str">
            <v>44000100</v>
          </cell>
          <cell r="D2545">
            <v>17802.86</v>
          </cell>
        </row>
        <row r="2546">
          <cell r="A2546" t="str">
            <v>02</v>
          </cell>
          <cell r="B2546" t="str">
            <v>16070200</v>
          </cell>
          <cell r="C2546" t="str">
            <v>44000200</v>
          </cell>
          <cell r="D2546">
            <v>1002.05</v>
          </cell>
        </row>
        <row r="2547">
          <cell r="A2547" t="str">
            <v>02</v>
          </cell>
          <cell r="B2547" t="str">
            <v>16070200</v>
          </cell>
          <cell r="C2547" t="str">
            <v>44000300</v>
          </cell>
          <cell r="D2547">
            <v>126.43</v>
          </cell>
        </row>
        <row r="2548">
          <cell r="A2548" t="str">
            <v>02</v>
          </cell>
          <cell r="B2548" t="str">
            <v>16070200</v>
          </cell>
          <cell r="C2548" t="str">
            <v>44000400</v>
          </cell>
          <cell r="D2548">
            <v>10.45</v>
          </cell>
        </row>
        <row r="2549">
          <cell r="A2549" t="str">
            <v>02</v>
          </cell>
          <cell r="B2549" t="str">
            <v>16070200</v>
          </cell>
          <cell r="C2549" t="str">
            <v>45000000</v>
          </cell>
          <cell r="D2549">
            <v>20911.349999999999</v>
          </cell>
        </row>
        <row r="2550">
          <cell r="A2550" t="str">
            <v>02</v>
          </cell>
          <cell r="B2550" t="str">
            <v>16070200</v>
          </cell>
          <cell r="C2550" t="str">
            <v>45020000</v>
          </cell>
          <cell r="D2550">
            <v>998.28</v>
          </cell>
        </row>
        <row r="2551">
          <cell r="A2551" t="str">
            <v>02</v>
          </cell>
          <cell r="B2551" t="str">
            <v>16070200</v>
          </cell>
          <cell r="C2551" t="str">
            <v>90020500</v>
          </cell>
          <cell r="D2551">
            <v>192.75</v>
          </cell>
        </row>
        <row r="2552">
          <cell r="A2552" t="str">
            <v>02</v>
          </cell>
          <cell r="B2552" t="str">
            <v>16070200</v>
          </cell>
          <cell r="C2552" t="str">
            <v>90021400</v>
          </cell>
          <cell r="D2552">
            <v>245877.96</v>
          </cell>
        </row>
        <row r="2553">
          <cell r="A2553" t="str">
            <v>02</v>
          </cell>
          <cell r="B2553" t="str">
            <v>16070200</v>
          </cell>
          <cell r="C2553" t="str">
            <v>90021401</v>
          </cell>
          <cell r="D2553">
            <v>179382.02</v>
          </cell>
        </row>
        <row r="2554">
          <cell r="A2554" t="str">
            <v>02</v>
          </cell>
          <cell r="B2554" t="str">
            <v>16070200</v>
          </cell>
          <cell r="C2554" t="str">
            <v>90021402</v>
          </cell>
          <cell r="D2554">
            <v>22411.7</v>
          </cell>
        </row>
        <row r="2555">
          <cell r="A2555" t="str">
            <v>02</v>
          </cell>
          <cell r="B2555" t="str">
            <v>16070200</v>
          </cell>
          <cell r="C2555" t="str">
            <v>90021405</v>
          </cell>
          <cell r="D2555">
            <v>3369.51</v>
          </cell>
        </row>
        <row r="2556">
          <cell r="A2556" t="str">
            <v>02</v>
          </cell>
          <cell r="B2556" t="str">
            <v>16070200</v>
          </cell>
          <cell r="C2556" t="str">
            <v>90021600</v>
          </cell>
          <cell r="D2556">
            <v>1784.43</v>
          </cell>
        </row>
        <row r="2557">
          <cell r="A2557" t="str">
            <v>02</v>
          </cell>
          <cell r="B2557" t="str">
            <v>16070200</v>
          </cell>
          <cell r="C2557" t="str">
            <v>90021605</v>
          </cell>
          <cell r="D2557">
            <v>17722.11</v>
          </cell>
        </row>
        <row r="2558">
          <cell r="A2558" t="str">
            <v>02</v>
          </cell>
          <cell r="B2558" t="str">
            <v>16070200</v>
          </cell>
          <cell r="C2558" t="str">
            <v>90021700</v>
          </cell>
          <cell r="D2558">
            <v>4749.62</v>
          </cell>
        </row>
        <row r="2559">
          <cell r="A2559" t="str">
            <v>02</v>
          </cell>
          <cell r="B2559" t="str">
            <v>16070200</v>
          </cell>
          <cell r="C2559" t="str">
            <v>90021705</v>
          </cell>
          <cell r="D2559">
            <v>-0.66</v>
          </cell>
        </row>
        <row r="2560">
          <cell r="A2560" t="str">
            <v>02</v>
          </cell>
          <cell r="B2560" t="str">
            <v>16070200</v>
          </cell>
          <cell r="C2560" t="str">
            <v>90021800</v>
          </cell>
          <cell r="D2560">
            <v>3259.83</v>
          </cell>
        </row>
        <row r="2561">
          <cell r="A2561" t="str">
            <v>02</v>
          </cell>
          <cell r="B2561" t="str">
            <v>16070200</v>
          </cell>
          <cell r="C2561" t="str">
            <v>90021805</v>
          </cell>
          <cell r="D2561">
            <v>6.77</v>
          </cell>
        </row>
        <row r="2562">
          <cell r="A2562" t="str">
            <v>02</v>
          </cell>
          <cell r="B2562" t="str">
            <v>16040000</v>
          </cell>
          <cell r="C2562" t="str">
            <v>08060000</v>
          </cell>
          <cell r="D2562">
            <v>4642.29</v>
          </cell>
        </row>
        <row r="2563">
          <cell r="A2563" t="str">
            <v>02</v>
          </cell>
          <cell r="B2563" t="str">
            <v>16040000</v>
          </cell>
          <cell r="C2563" t="str">
            <v>76020400</v>
          </cell>
          <cell r="D2563">
            <v>-136.52000000000001</v>
          </cell>
        </row>
        <row r="2564">
          <cell r="A2564" t="str">
            <v>02</v>
          </cell>
          <cell r="B2564" t="str">
            <v>16040000</v>
          </cell>
          <cell r="C2564" t="str">
            <v>16080000</v>
          </cell>
          <cell r="D2564">
            <v>1196314.42</v>
          </cell>
        </row>
        <row r="2565">
          <cell r="A2565" t="str">
            <v>02</v>
          </cell>
          <cell r="B2565" t="str">
            <v>16040000</v>
          </cell>
          <cell r="C2565" t="str">
            <v>20010000</v>
          </cell>
          <cell r="D2565">
            <v>13020493.279999999</v>
          </cell>
        </row>
        <row r="2566">
          <cell r="A2566" t="str">
            <v>02</v>
          </cell>
          <cell r="B2566" t="str">
            <v>16040000</v>
          </cell>
          <cell r="C2566" t="str">
            <v>23010000</v>
          </cell>
          <cell r="D2566">
            <v>356522.18</v>
          </cell>
        </row>
        <row r="2567">
          <cell r="A2567" t="str">
            <v>02</v>
          </cell>
          <cell r="B2567" t="str">
            <v>16040000</v>
          </cell>
          <cell r="C2567" t="str">
            <v>25010000</v>
          </cell>
          <cell r="D2567">
            <v>635043.15</v>
          </cell>
        </row>
        <row r="2568">
          <cell r="A2568" t="str">
            <v>02</v>
          </cell>
          <cell r="B2568" t="str">
            <v>16040000</v>
          </cell>
          <cell r="C2568" t="str">
            <v>25020000</v>
          </cell>
          <cell r="D2568">
            <v>66770.33</v>
          </cell>
        </row>
        <row r="2569">
          <cell r="A2569" t="str">
            <v>02</v>
          </cell>
          <cell r="B2569" t="str">
            <v>16040000</v>
          </cell>
          <cell r="C2569" t="str">
            <v>25030000</v>
          </cell>
          <cell r="D2569">
            <v>20708.400000000001</v>
          </cell>
        </row>
        <row r="2570">
          <cell r="A2570" t="str">
            <v>02</v>
          </cell>
          <cell r="B2570" t="str">
            <v>16040000</v>
          </cell>
          <cell r="C2570" t="str">
            <v>26000000</v>
          </cell>
          <cell r="D2570">
            <v>42614.15</v>
          </cell>
        </row>
        <row r="2571">
          <cell r="A2571" t="str">
            <v>02</v>
          </cell>
          <cell r="B2571" t="str">
            <v>16040000</v>
          </cell>
          <cell r="C2571" t="str">
            <v>28001100</v>
          </cell>
          <cell r="D2571">
            <v>-37088.79</v>
          </cell>
        </row>
        <row r="2572">
          <cell r="A2572" t="str">
            <v>02</v>
          </cell>
          <cell r="B2572" t="str">
            <v>16040000</v>
          </cell>
          <cell r="C2572" t="str">
            <v>28011200</v>
          </cell>
          <cell r="D2572">
            <v>-10272.32</v>
          </cell>
        </row>
        <row r="2573">
          <cell r="A2573" t="str">
            <v>02</v>
          </cell>
          <cell r="B2573" t="str">
            <v>16040000</v>
          </cell>
          <cell r="C2573" t="str">
            <v>44000500</v>
          </cell>
          <cell r="D2573">
            <v>33167.35</v>
          </cell>
        </row>
        <row r="2574">
          <cell r="A2574" t="str">
            <v>02</v>
          </cell>
          <cell r="B2574" t="str">
            <v>16070100</v>
          </cell>
          <cell r="C2574" t="str">
            <v>16040000</v>
          </cell>
          <cell r="D2574">
            <v>-147273.85</v>
          </cell>
        </row>
        <row r="2575">
          <cell r="A2575" t="str">
            <v>02</v>
          </cell>
          <cell r="B2575" t="str">
            <v>16040000</v>
          </cell>
          <cell r="C2575" t="str">
            <v>79030000</v>
          </cell>
          <cell r="D2575">
            <v>28319.8</v>
          </cell>
        </row>
        <row r="2576">
          <cell r="A2576" t="str">
            <v>02</v>
          </cell>
          <cell r="B2576" t="str">
            <v>16040000</v>
          </cell>
          <cell r="C2576" t="str">
            <v>79040000</v>
          </cell>
          <cell r="D2576">
            <v>3069.59</v>
          </cell>
        </row>
        <row r="2577">
          <cell r="A2577" t="str">
            <v>02</v>
          </cell>
          <cell r="B2577" t="str">
            <v>16040000</v>
          </cell>
          <cell r="C2577" t="str">
            <v>79070000</v>
          </cell>
          <cell r="D2577">
            <v>352.21</v>
          </cell>
        </row>
        <row r="2578">
          <cell r="A2578" t="str">
            <v>02</v>
          </cell>
          <cell r="B2578" t="str">
            <v>16040000</v>
          </cell>
          <cell r="C2578" t="str">
            <v>90021400</v>
          </cell>
          <cell r="D2578">
            <v>13084.95</v>
          </cell>
        </row>
        <row r="2579">
          <cell r="A2579" t="str">
            <v>02</v>
          </cell>
          <cell r="B2579" t="str">
            <v>10150000</v>
          </cell>
          <cell r="C2579" t="str">
            <v>91020801</v>
          </cell>
          <cell r="D2579">
            <v>5745.35</v>
          </cell>
        </row>
        <row r="2580">
          <cell r="A2580" t="str">
            <v>02</v>
          </cell>
          <cell r="B2580" t="str">
            <v>76050100</v>
          </cell>
          <cell r="C2580" t="str">
            <v>90031405</v>
          </cell>
          <cell r="D2580">
            <v>3717292.59</v>
          </cell>
        </row>
        <row r="2581">
          <cell r="A2581" t="str">
            <v>02</v>
          </cell>
          <cell r="B2581" t="str">
            <v>10160200</v>
          </cell>
          <cell r="C2581" t="str">
            <v>91020801</v>
          </cell>
          <cell r="D2581">
            <v>9026.23</v>
          </cell>
        </row>
        <row r="2582">
          <cell r="A2582" t="str">
            <v>02</v>
          </cell>
          <cell r="B2582" t="str">
            <v>16040000</v>
          </cell>
          <cell r="C2582" t="str">
            <v>91020400</v>
          </cell>
          <cell r="D2582">
            <v>19009.34</v>
          </cell>
        </row>
        <row r="2583">
          <cell r="A2583" t="str">
            <v>02</v>
          </cell>
          <cell r="B2583" t="str">
            <v>16040000</v>
          </cell>
          <cell r="C2583" t="str">
            <v>91020800</v>
          </cell>
          <cell r="D2583">
            <v>2018.48</v>
          </cell>
        </row>
        <row r="2584">
          <cell r="A2584" t="str">
            <v>02</v>
          </cell>
          <cell r="B2584" t="str">
            <v>16040000</v>
          </cell>
          <cell r="C2584" t="str">
            <v>91020801</v>
          </cell>
          <cell r="D2584">
            <v>26942.95</v>
          </cell>
        </row>
        <row r="2585">
          <cell r="A2585" t="str">
            <v>02</v>
          </cell>
          <cell r="B2585" t="str">
            <v>16070200</v>
          </cell>
          <cell r="C2585" t="str">
            <v>16040000</v>
          </cell>
          <cell r="D2585">
            <v>-0.81</v>
          </cell>
        </row>
        <row r="2586">
          <cell r="A2586" t="str">
            <v>02</v>
          </cell>
          <cell r="B2586" t="str">
            <v>16040000</v>
          </cell>
          <cell r="C2586" t="str">
            <v>91020802</v>
          </cell>
          <cell r="D2586">
            <v>76829.31</v>
          </cell>
        </row>
        <row r="2587">
          <cell r="A2587" t="str">
            <v>02</v>
          </cell>
          <cell r="B2587" t="str">
            <v>16040000</v>
          </cell>
          <cell r="C2587" t="str">
            <v>97000400</v>
          </cell>
          <cell r="D2587">
            <v>-26.04</v>
          </cell>
        </row>
        <row r="2588">
          <cell r="A2588" t="str">
            <v>02</v>
          </cell>
          <cell r="B2588" t="str">
            <v>16050000</v>
          </cell>
          <cell r="C2588" t="str">
            <v>44000100</v>
          </cell>
          <cell r="D2588">
            <v>169343.39</v>
          </cell>
        </row>
        <row r="2589">
          <cell r="A2589" t="str">
            <v>02</v>
          </cell>
          <cell r="B2589" t="str">
            <v>16050000</v>
          </cell>
          <cell r="C2589" t="str">
            <v>44000200</v>
          </cell>
          <cell r="D2589">
            <v>26217.13</v>
          </cell>
        </row>
        <row r="2590">
          <cell r="A2590" t="str">
            <v>02</v>
          </cell>
          <cell r="B2590" t="str">
            <v>16050000</v>
          </cell>
          <cell r="C2590" t="str">
            <v>44000300</v>
          </cell>
          <cell r="D2590">
            <v>445.04</v>
          </cell>
        </row>
        <row r="2591">
          <cell r="A2591" t="str">
            <v>02</v>
          </cell>
          <cell r="B2591" t="str">
            <v>16050000</v>
          </cell>
          <cell r="C2591" t="str">
            <v>44000400</v>
          </cell>
          <cell r="D2591">
            <v>1471.93</v>
          </cell>
        </row>
        <row r="2592">
          <cell r="A2592" t="str">
            <v>02</v>
          </cell>
          <cell r="B2592" t="str">
            <v>16050000</v>
          </cell>
          <cell r="C2592" t="str">
            <v>45000000</v>
          </cell>
          <cell r="D2592">
            <v>461364.5</v>
          </cell>
        </row>
        <row r="2593">
          <cell r="A2593" t="str">
            <v>02</v>
          </cell>
          <cell r="B2593" t="str">
            <v>16050000</v>
          </cell>
          <cell r="C2593" t="str">
            <v>45020000</v>
          </cell>
          <cell r="D2593">
            <v>-48941.4</v>
          </cell>
        </row>
        <row r="2594">
          <cell r="A2594" t="str">
            <v>02</v>
          </cell>
          <cell r="B2594" t="str">
            <v>16010000</v>
          </cell>
          <cell r="C2594" t="str">
            <v>16040000</v>
          </cell>
          <cell r="D2594">
            <v>347070.88</v>
          </cell>
        </row>
        <row r="2595">
          <cell r="A2595" t="str">
            <v>02</v>
          </cell>
          <cell r="B2595" t="str">
            <v>16050000</v>
          </cell>
          <cell r="C2595" t="str">
            <v>90020500</v>
          </cell>
          <cell r="D2595">
            <v>-67300.66</v>
          </cell>
        </row>
        <row r="2596">
          <cell r="A2596" t="str">
            <v>02</v>
          </cell>
          <cell r="B2596" t="str">
            <v>16050000</v>
          </cell>
          <cell r="C2596" t="str">
            <v>90020700</v>
          </cell>
          <cell r="D2596">
            <v>-2072.9299999999998</v>
          </cell>
        </row>
        <row r="2597">
          <cell r="A2597" t="str">
            <v>02</v>
          </cell>
          <cell r="B2597" t="str">
            <v>16050000</v>
          </cell>
          <cell r="C2597" t="str">
            <v>90022100</v>
          </cell>
          <cell r="D2597">
            <v>186175.88</v>
          </cell>
        </row>
        <row r="2598">
          <cell r="A2598" t="str">
            <v>02</v>
          </cell>
          <cell r="B2598" t="str">
            <v>16050000</v>
          </cell>
          <cell r="C2598" t="str">
            <v>90022101</v>
          </cell>
          <cell r="D2598">
            <v>-204562.04</v>
          </cell>
        </row>
        <row r="2599">
          <cell r="A2599" t="str">
            <v>02</v>
          </cell>
          <cell r="B2599" t="str">
            <v>16020000</v>
          </cell>
          <cell r="C2599" t="str">
            <v>07010000</v>
          </cell>
          <cell r="D2599">
            <v>-65270.74</v>
          </cell>
        </row>
        <row r="2600">
          <cell r="A2600" t="str">
            <v>02</v>
          </cell>
          <cell r="B2600" t="str">
            <v>16020000</v>
          </cell>
          <cell r="C2600" t="str">
            <v>08060000</v>
          </cell>
          <cell r="D2600">
            <v>5348.53</v>
          </cell>
        </row>
        <row r="2601">
          <cell r="A2601" t="str">
            <v>02</v>
          </cell>
          <cell r="B2601" t="str">
            <v>16020000</v>
          </cell>
          <cell r="C2601" t="str">
            <v>08070000</v>
          </cell>
          <cell r="D2601">
            <v>-160739.79</v>
          </cell>
        </row>
        <row r="2602">
          <cell r="A2602" t="str">
            <v>02</v>
          </cell>
          <cell r="B2602" t="str">
            <v>16020000</v>
          </cell>
          <cell r="C2602" t="str">
            <v>16050000</v>
          </cell>
          <cell r="D2602">
            <v>-94118.06</v>
          </cell>
        </row>
        <row r="2603">
          <cell r="A2603" t="str">
            <v>02</v>
          </cell>
          <cell r="B2603" t="str">
            <v>16020000</v>
          </cell>
          <cell r="C2603" t="str">
            <v>16070200</v>
          </cell>
          <cell r="D2603">
            <v>384914.51</v>
          </cell>
        </row>
        <row r="2604">
          <cell r="A2604" t="str">
            <v>02</v>
          </cell>
          <cell r="B2604" t="str">
            <v>16020000</v>
          </cell>
          <cell r="C2604" t="str">
            <v>20010000</v>
          </cell>
          <cell r="D2604">
            <v>343488.3</v>
          </cell>
        </row>
        <row r="2605">
          <cell r="A2605" t="str">
            <v>02</v>
          </cell>
          <cell r="B2605" t="str">
            <v>16020000</v>
          </cell>
          <cell r="C2605" t="str">
            <v>23010000</v>
          </cell>
          <cell r="D2605">
            <v>142975.96</v>
          </cell>
        </row>
        <row r="2606">
          <cell r="A2606" t="str">
            <v>02</v>
          </cell>
          <cell r="B2606" t="str">
            <v>16020000</v>
          </cell>
          <cell r="C2606" t="str">
            <v>25010000</v>
          </cell>
          <cell r="D2606">
            <v>601087.82999999996</v>
          </cell>
        </row>
        <row r="2607">
          <cell r="A2607" t="str">
            <v>02</v>
          </cell>
          <cell r="B2607" t="str">
            <v>16020000</v>
          </cell>
          <cell r="C2607" t="str">
            <v>25020000</v>
          </cell>
          <cell r="D2607">
            <v>29767.279999999999</v>
          </cell>
        </row>
        <row r="2608">
          <cell r="A2608" t="str">
            <v>02</v>
          </cell>
          <cell r="B2608" t="str">
            <v>16020000</v>
          </cell>
          <cell r="C2608" t="str">
            <v>25030000</v>
          </cell>
          <cell r="D2608">
            <v>55900.74</v>
          </cell>
        </row>
        <row r="2609">
          <cell r="A2609" t="str">
            <v>02</v>
          </cell>
          <cell r="B2609" t="str">
            <v>16020000</v>
          </cell>
          <cell r="C2609" t="str">
            <v>26000000</v>
          </cell>
          <cell r="D2609">
            <v>123835.72</v>
          </cell>
        </row>
        <row r="2610">
          <cell r="A2610" t="str">
            <v>02</v>
          </cell>
          <cell r="B2610" t="str">
            <v>16020000</v>
          </cell>
          <cell r="C2610" t="str">
            <v>28001100</v>
          </cell>
          <cell r="D2610">
            <v>-11134.74</v>
          </cell>
        </row>
        <row r="2611">
          <cell r="A2611" t="str">
            <v>02</v>
          </cell>
          <cell r="B2611" t="str">
            <v>16020000</v>
          </cell>
          <cell r="C2611" t="str">
            <v>28011200</v>
          </cell>
          <cell r="D2611">
            <v>-3473.88</v>
          </cell>
        </row>
        <row r="2612">
          <cell r="A2612" t="str">
            <v>02</v>
          </cell>
          <cell r="B2612" t="str">
            <v>16020000</v>
          </cell>
          <cell r="C2612" t="str">
            <v>44000500</v>
          </cell>
          <cell r="D2612">
            <v>15613.44</v>
          </cell>
        </row>
        <row r="2613">
          <cell r="A2613" t="str">
            <v>02</v>
          </cell>
          <cell r="B2613" t="str">
            <v>16020000</v>
          </cell>
          <cell r="C2613" t="str">
            <v>76020400</v>
          </cell>
          <cell r="D2613">
            <v>-6452.44</v>
          </cell>
        </row>
        <row r="2614">
          <cell r="A2614" t="str">
            <v>02</v>
          </cell>
          <cell r="B2614" t="str">
            <v>16020000</v>
          </cell>
          <cell r="C2614" t="str">
            <v>79030000</v>
          </cell>
          <cell r="D2614">
            <v>44864.81</v>
          </cell>
        </row>
        <row r="2615">
          <cell r="A2615" t="str">
            <v>02</v>
          </cell>
          <cell r="B2615" t="str">
            <v>16020000</v>
          </cell>
          <cell r="C2615" t="str">
            <v>79040000</v>
          </cell>
          <cell r="D2615">
            <v>4979.9399999999996</v>
          </cell>
        </row>
        <row r="2616">
          <cell r="A2616" t="str">
            <v>02</v>
          </cell>
          <cell r="B2616" t="str">
            <v>16020000</v>
          </cell>
          <cell r="C2616" t="str">
            <v>79070000</v>
          </cell>
          <cell r="D2616">
            <v>253.65</v>
          </cell>
        </row>
        <row r="2617">
          <cell r="A2617" t="str">
            <v>02</v>
          </cell>
          <cell r="B2617" t="str">
            <v>16020000</v>
          </cell>
          <cell r="C2617" t="str">
            <v>90022101</v>
          </cell>
          <cell r="D2617">
            <v>-122005.13</v>
          </cell>
        </row>
        <row r="2618">
          <cell r="A2618" t="str">
            <v>02</v>
          </cell>
          <cell r="B2618" t="str">
            <v>16070200</v>
          </cell>
          <cell r="C2618" t="str">
            <v>91020801</v>
          </cell>
          <cell r="D2618">
            <v>0.08</v>
          </cell>
        </row>
        <row r="2619">
          <cell r="A2619" t="str">
            <v>02</v>
          </cell>
          <cell r="B2619" t="str">
            <v>16020000</v>
          </cell>
          <cell r="C2619" t="str">
            <v>90021400</v>
          </cell>
          <cell r="D2619">
            <v>4537.12</v>
          </cell>
        </row>
        <row r="2620">
          <cell r="A2620" t="str">
            <v>02</v>
          </cell>
          <cell r="B2620" t="str">
            <v>45020000</v>
          </cell>
          <cell r="C2620" t="str">
            <v>44000400</v>
          </cell>
          <cell r="D2620">
            <v>1211.44</v>
          </cell>
        </row>
        <row r="2621">
          <cell r="A2621" t="str">
            <v>02</v>
          </cell>
          <cell r="B2621" t="str">
            <v>40100100</v>
          </cell>
          <cell r="C2621" t="str">
            <v>15140000</v>
          </cell>
          <cell r="D2621">
            <v>322597.39</v>
          </cell>
        </row>
        <row r="2622">
          <cell r="A2622" t="str">
            <v>02</v>
          </cell>
          <cell r="B2622" t="str">
            <v>10140000</v>
          </cell>
          <cell r="C2622" t="str">
            <v>26000000</v>
          </cell>
          <cell r="D2622">
            <v>-0.01</v>
          </cell>
        </row>
        <row r="2623">
          <cell r="A2623" t="str">
            <v>01</v>
          </cell>
          <cell r="B2623" t="str">
            <v>68010000</v>
          </cell>
          <cell r="C2623" t="str">
            <v>99000000</v>
          </cell>
          <cell r="D2623">
            <v>10509.56</v>
          </cell>
        </row>
        <row r="2624">
          <cell r="A2624" t="str">
            <v>02</v>
          </cell>
          <cell r="B2624" t="str">
            <v>16020000</v>
          </cell>
          <cell r="C2624" t="str">
            <v>91020400</v>
          </cell>
          <cell r="D2624">
            <v>23852.62</v>
          </cell>
        </row>
        <row r="2625">
          <cell r="A2625" t="str">
            <v>02</v>
          </cell>
          <cell r="B2625" t="str">
            <v>16020000</v>
          </cell>
          <cell r="C2625" t="str">
            <v>91020800</v>
          </cell>
          <cell r="D2625">
            <v>-912.72</v>
          </cell>
        </row>
        <row r="2626">
          <cell r="A2626" t="str">
            <v>02</v>
          </cell>
          <cell r="B2626" t="str">
            <v>16020000</v>
          </cell>
          <cell r="C2626" t="str">
            <v>91020801</v>
          </cell>
          <cell r="D2626">
            <v>-14918.85</v>
          </cell>
        </row>
        <row r="2627">
          <cell r="A2627" t="str">
            <v>03</v>
          </cell>
          <cell r="B2627" t="str">
            <v>02010000</v>
          </cell>
          <cell r="C2627" t="str">
            <v>23010000</v>
          </cell>
          <cell r="D2627">
            <v>39672</v>
          </cell>
        </row>
        <row r="2628">
          <cell r="A2628" t="str">
            <v>02</v>
          </cell>
          <cell r="B2628" t="str">
            <v>16020000</v>
          </cell>
          <cell r="C2628" t="str">
            <v>91020802</v>
          </cell>
          <cell r="D2628">
            <v>-42541.93</v>
          </cell>
        </row>
        <row r="2629">
          <cell r="A2629" t="str">
            <v>02</v>
          </cell>
          <cell r="B2629" t="str">
            <v>16020000</v>
          </cell>
          <cell r="C2629" t="str">
            <v>97000400</v>
          </cell>
          <cell r="D2629">
            <v>8.85</v>
          </cell>
        </row>
        <row r="2630">
          <cell r="A2630" t="str">
            <v>02</v>
          </cell>
          <cell r="B2630" t="str">
            <v>16010000</v>
          </cell>
          <cell r="C2630" t="str">
            <v>08070000</v>
          </cell>
          <cell r="D2630">
            <v>1576.7</v>
          </cell>
        </row>
        <row r="2631">
          <cell r="A2631" t="str">
            <v>02</v>
          </cell>
          <cell r="B2631" t="str">
            <v>16010000</v>
          </cell>
          <cell r="C2631" t="str">
            <v>16050000</v>
          </cell>
          <cell r="D2631">
            <v>28498.560000000001</v>
          </cell>
        </row>
        <row r="2632">
          <cell r="A2632" t="str">
            <v>02</v>
          </cell>
          <cell r="B2632" t="str">
            <v>16010000</v>
          </cell>
          <cell r="C2632" t="str">
            <v>16070100</v>
          </cell>
          <cell r="D2632">
            <v>217661.88</v>
          </cell>
        </row>
        <row r="2633">
          <cell r="A2633" t="str">
            <v>02</v>
          </cell>
          <cell r="B2633" t="str">
            <v>16010000</v>
          </cell>
          <cell r="C2633" t="str">
            <v>20010000</v>
          </cell>
          <cell r="D2633">
            <v>-1794986.35</v>
          </cell>
        </row>
        <row r="2634">
          <cell r="A2634" t="str">
            <v>02</v>
          </cell>
          <cell r="B2634" t="str">
            <v>16010000</v>
          </cell>
          <cell r="C2634" t="str">
            <v>23010000</v>
          </cell>
          <cell r="D2634">
            <v>445067.81</v>
          </cell>
        </row>
        <row r="2635">
          <cell r="A2635" t="str">
            <v>02</v>
          </cell>
          <cell r="B2635" t="str">
            <v>16010000</v>
          </cell>
          <cell r="C2635" t="str">
            <v>25010000</v>
          </cell>
          <cell r="D2635">
            <v>837418.67</v>
          </cell>
        </row>
        <row r="2636">
          <cell r="A2636" t="str">
            <v>02</v>
          </cell>
          <cell r="B2636" t="str">
            <v>16010000</v>
          </cell>
          <cell r="C2636" t="str">
            <v>25020000</v>
          </cell>
          <cell r="D2636">
            <v>7.02</v>
          </cell>
        </row>
        <row r="2637">
          <cell r="A2637" t="str">
            <v>02</v>
          </cell>
          <cell r="B2637" t="str">
            <v>16010000</v>
          </cell>
          <cell r="C2637" t="str">
            <v>25030000</v>
          </cell>
          <cell r="D2637">
            <v>-55780.11</v>
          </cell>
        </row>
        <row r="2638">
          <cell r="A2638" t="str">
            <v>02</v>
          </cell>
          <cell r="B2638" t="str">
            <v>16010000</v>
          </cell>
          <cell r="C2638" t="str">
            <v>26000000</v>
          </cell>
          <cell r="D2638">
            <v>23330.37</v>
          </cell>
        </row>
        <row r="2639">
          <cell r="A2639" t="str">
            <v>02</v>
          </cell>
          <cell r="B2639" t="str">
            <v>16010000</v>
          </cell>
          <cell r="C2639" t="str">
            <v>28001100</v>
          </cell>
          <cell r="D2639">
            <v>1700.58</v>
          </cell>
        </row>
        <row r="2640">
          <cell r="A2640" t="str">
            <v>02</v>
          </cell>
          <cell r="B2640" t="str">
            <v>16010000</v>
          </cell>
          <cell r="C2640" t="str">
            <v>28011200</v>
          </cell>
          <cell r="D2640">
            <v>-2565</v>
          </cell>
        </row>
        <row r="2641">
          <cell r="A2641" t="str">
            <v>02</v>
          </cell>
          <cell r="B2641" t="str">
            <v>16010000</v>
          </cell>
          <cell r="C2641" t="str">
            <v>44000500</v>
          </cell>
          <cell r="D2641">
            <v>-34345.58</v>
          </cell>
        </row>
        <row r="2642">
          <cell r="A2642" t="str">
            <v>02</v>
          </cell>
          <cell r="B2642" t="str">
            <v>16010000</v>
          </cell>
          <cell r="C2642" t="str">
            <v>79030000</v>
          </cell>
          <cell r="D2642">
            <v>37936.129999999997</v>
          </cell>
        </row>
        <row r="2643">
          <cell r="A2643" t="str">
            <v>02</v>
          </cell>
          <cell r="B2643" t="str">
            <v>16010000</v>
          </cell>
          <cell r="C2643" t="str">
            <v>79040000</v>
          </cell>
          <cell r="D2643">
            <v>-18890.939999999999</v>
          </cell>
        </row>
        <row r="2644">
          <cell r="A2644" t="str">
            <v>02</v>
          </cell>
          <cell r="B2644" t="str">
            <v>16010000</v>
          </cell>
          <cell r="C2644" t="str">
            <v>79070000</v>
          </cell>
          <cell r="D2644">
            <v>204.16</v>
          </cell>
        </row>
        <row r="2645">
          <cell r="A2645" t="str">
            <v>02</v>
          </cell>
          <cell r="B2645" t="str">
            <v>16010000</v>
          </cell>
          <cell r="C2645" t="str">
            <v>90021400</v>
          </cell>
          <cell r="D2645">
            <v>-61058.34</v>
          </cell>
        </row>
        <row r="2646">
          <cell r="A2646" t="str">
            <v>02</v>
          </cell>
          <cell r="B2646" t="str">
            <v>16010000</v>
          </cell>
          <cell r="C2646" t="str">
            <v>91020400</v>
          </cell>
          <cell r="D2646">
            <v>-372601.69</v>
          </cell>
        </row>
        <row r="2647">
          <cell r="A2647" t="str">
            <v>02</v>
          </cell>
          <cell r="B2647" t="str">
            <v>10070000</v>
          </cell>
          <cell r="C2647" t="str">
            <v>91020802</v>
          </cell>
          <cell r="D2647">
            <v>2003291.69</v>
          </cell>
        </row>
        <row r="2648">
          <cell r="A2648" t="str">
            <v>02</v>
          </cell>
          <cell r="B2648" t="str">
            <v>70030000</v>
          </cell>
          <cell r="C2648" t="str">
            <v>79030000</v>
          </cell>
          <cell r="D2648">
            <v>0.3</v>
          </cell>
        </row>
        <row r="2649">
          <cell r="A2649" t="str">
            <v>02</v>
          </cell>
          <cell r="B2649" t="str">
            <v>16020000</v>
          </cell>
          <cell r="C2649" t="str">
            <v>16040000</v>
          </cell>
          <cell r="D2649">
            <v>3216052.33</v>
          </cell>
        </row>
        <row r="2650">
          <cell r="A2650" t="str">
            <v>02</v>
          </cell>
          <cell r="B2650" t="str">
            <v>16010000</v>
          </cell>
          <cell r="C2650" t="str">
            <v>91020800</v>
          </cell>
          <cell r="D2650">
            <v>108027.51</v>
          </cell>
        </row>
        <row r="2651">
          <cell r="A2651" t="str">
            <v>03</v>
          </cell>
          <cell r="B2651" t="str">
            <v>02010000</v>
          </cell>
          <cell r="C2651" t="str">
            <v>25010000</v>
          </cell>
          <cell r="D2651">
            <v>5394042</v>
          </cell>
        </row>
        <row r="2652">
          <cell r="A2652" t="str">
            <v>02</v>
          </cell>
          <cell r="B2652" t="str">
            <v>16010000</v>
          </cell>
          <cell r="C2652" t="str">
            <v>91020802</v>
          </cell>
          <cell r="D2652">
            <v>5202.5600000000004</v>
          </cell>
        </row>
        <row r="2653">
          <cell r="A2653" t="str">
            <v>02</v>
          </cell>
          <cell r="B2653" t="str">
            <v>16010000</v>
          </cell>
          <cell r="C2653" t="str">
            <v>97000400</v>
          </cell>
          <cell r="D2653">
            <v>0.16</v>
          </cell>
        </row>
        <row r="2654">
          <cell r="A2654" t="str">
            <v>02</v>
          </cell>
          <cell r="B2654" t="str">
            <v>97000500</v>
          </cell>
          <cell r="C2654" t="str">
            <v>26000000</v>
          </cell>
          <cell r="D2654">
            <v>146195.04</v>
          </cell>
        </row>
        <row r="2655">
          <cell r="A2655" t="str">
            <v>02</v>
          </cell>
          <cell r="B2655" t="str">
            <v>97000300</v>
          </cell>
          <cell r="C2655" t="str">
            <v>25010000</v>
          </cell>
          <cell r="D2655">
            <v>14125.97</v>
          </cell>
        </row>
        <row r="2656">
          <cell r="A2656" t="str">
            <v>02</v>
          </cell>
          <cell r="B2656" t="str">
            <v>97000300</v>
          </cell>
          <cell r="C2656" t="str">
            <v>25020000</v>
          </cell>
          <cell r="D2656">
            <v>38878.050000000003</v>
          </cell>
        </row>
        <row r="2657">
          <cell r="A2657" t="str">
            <v>02</v>
          </cell>
          <cell r="B2657" t="str">
            <v>97000300</v>
          </cell>
          <cell r="C2657" t="str">
            <v>25030000</v>
          </cell>
          <cell r="D2657">
            <v>83605.3</v>
          </cell>
        </row>
        <row r="2658">
          <cell r="A2658" t="str">
            <v>02</v>
          </cell>
          <cell r="B2658" t="str">
            <v>97000300</v>
          </cell>
          <cell r="C2658" t="str">
            <v>26000000</v>
          </cell>
          <cell r="D2658">
            <v>1421678.04</v>
          </cell>
        </row>
        <row r="2659">
          <cell r="A2659" t="str">
            <v>02</v>
          </cell>
          <cell r="B2659" t="str">
            <v>97000200</v>
          </cell>
          <cell r="C2659" t="str">
            <v>25010000</v>
          </cell>
          <cell r="D2659">
            <v>304.77</v>
          </cell>
        </row>
        <row r="2660">
          <cell r="A2660" t="str">
            <v>02</v>
          </cell>
          <cell r="B2660" t="str">
            <v>97000200</v>
          </cell>
          <cell r="C2660" t="str">
            <v>25020000</v>
          </cell>
          <cell r="D2660">
            <v>98.33</v>
          </cell>
        </row>
        <row r="2661">
          <cell r="A2661" t="str">
            <v>02</v>
          </cell>
          <cell r="B2661" t="str">
            <v>97000200</v>
          </cell>
          <cell r="C2661" t="str">
            <v>25030000</v>
          </cell>
          <cell r="D2661">
            <v>22.61</v>
          </cell>
        </row>
        <row r="2662">
          <cell r="A2662" t="str">
            <v>02</v>
          </cell>
          <cell r="B2662" t="str">
            <v>97000200</v>
          </cell>
          <cell r="C2662" t="str">
            <v>26000000</v>
          </cell>
          <cell r="D2662">
            <v>2199.65</v>
          </cell>
        </row>
        <row r="2663">
          <cell r="A2663" t="str">
            <v>02</v>
          </cell>
          <cell r="B2663" t="str">
            <v>97000000</v>
          </cell>
          <cell r="C2663" t="str">
            <v>25010000</v>
          </cell>
          <cell r="D2663">
            <v>2412847.23</v>
          </cell>
        </row>
        <row r="2664">
          <cell r="A2664" t="str">
            <v>02</v>
          </cell>
          <cell r="B2664" t="str">
            <v>97000000</v>
          </cell>
          <cell r="C2664" t="str">
            <v>25020000</v>
          </cell>
          <cell r="D2664">
            <v>26978.880000000001</v>
          </cell>
        </row>
        <row r="2665">
          <cell r="A2665" t="str">
            <v>02</v>
          </cell>
          <cell r="B2665" t="str">
            <v>97000000</v>
          </cell>
          <cell r="C2665" t="str">
            <v>26000000</v>
          </cell>
          <cell r="D2665">
            <v>14790.18</v>
          </cell>
        </row>
        <row r="2666">
          <cell r="A2666" t="str">
            <v>02</v>
          </cell>
          <cell r="B2666" t="str">
            <v>97000000</v>
          </cell>
          <cell r="C2666" t="str">
            <v>91020801</v>
          </cell>
          <cell r="D2666">
            <v>39355.9</v>
          </cell>
        </row>
        <row r="2667">
          <cell r="A2667" t="str">
            <v>02</v>
          </cell>
          <cell r="B2667" t="str">
            <v>28001100</v>
          </cell>
          <cell r="C2667" t="str">
            <v>10020100</v>
          </cell>
          <cell r="D2667">
            <v>1055067.3899999999</v>
          </cell>
        </row>
        <row r="2668">
          <cell r="A2668" t="str">
            <v>02</v>
          </cell>
          <cell r="B2668" t="str">
            <v>28001100</v>
          </cell>
          <cell r="C2668" t="str">
            <v>10110000</v>
          </cell>
          <cell r="D2668">
            <v>7822003.8200000003</v>
          </cell>
        </row>
        <row r="2669">
          <cell r="A2669" t="str">
            <v>02</v>
          </cell>
          <cell r="B2669" t="str">
            <v>28001100</v>
          </cell>
          <cell r="C2669" t="str">
            <v>10130000</v>
          </cell>
          <cell r="D2669">
            <v>-2102.09</v>
          </cell>
        </row>
        <row r="2670">
          <cell r="A2670" t="str">
            <v>02</v>
          </cell>
          <cell r="B2670" t="str">
            <v>28001100</v>
          </cell>
          <cell r="C2670" t="str">
            <v>20010000</v>
          </cell>
          <cell r="D2670">
            <v>8716635.1699999999</v>
          </cell>
        </row>
        <row r="2671">
          <cell r="A2671" t="str">
            <v>02</v>
          </cell>
          <cell r="B2671" t="str">
            <v>28001100</v>
          </cell>
          <cell r="C2671" t="str">
            <v>28001100</v>
          </cell>
          <cell r="D2671">
            <v>795266.22</v>
          </cell>
        </row>
        <row r="2672">
          <cell r="A2672" t="str">
            <v>02</v>
          </cell>
          <cell r="B2672" t="str">
            <v>28001100</v>
          </cell>
          <cell r="C2672" t="str">
            <v>70000000</v>
          </cell>
          <cell r="D2672">
            <v>43939.8</v>
          </cell>
        </row>
        <row r="2673">
          <cell r="A2673" t="str">
            <v>02</v>
          </cell>
          <cell r="B2673" t="str">
            <v>28001100</v>
          </cell>
          <cell r="C2673" t="str">
            <v>76020600</v>
          </cell>
          <cell r="D2673">
            <v>1535838.25</v>
          </cell>
        </row>
        <row r="2674">
          <cell r="A2674" t="str">
            <v>02</v>
          </cell>
          <cell r="B2674" t="str">
            <v>28011200</v>
          </cell>
          <cell r="C2674" t="str">
            <v>10020100</v>
          </cell>
          <cell r="D2674">
            <v>320933.69</v>
          </cell>
        </row>
        <row r="2675">
          <cell r="A2675" t="str">
            <v>02</v>
          </cell>
          <cell r="B2675" t="str">
            <v>28011200</v>
          </cell>
          <cell r="C2675" t="str">
            <v>10110000</v>
          </cell>
          <cell r="D2675">
            <v>70719</v>
          </cell>
        </row>
        <row r="2676">
          <cell r="A2676" t="str">
            <v>02</v>
          </cell>
          <cell r="B2676" t="str">
            <v>28011200</v>
          </cell>
          <cell r="C2676" t="str">
            <v>10120000</v>
          </cell>
          <cell r="D2676">
            <v>32252.98</v>
          </cell>
        </row>
        <row r="2677">
          <cell r="A2677" t="str">
            <v>02</v>
          </cell>
          <cell r="B2677" t="str">
            <v>28011200</v>
          </cell>
          <cell r="C2677" t="str">
            <v>20010000</v>
          </cell>
          <cell r="D2677">
            <v>2279100.7000000002</v>
          </cell>
        </row>
        <row r="2678">
          <cell r="A2678" t="str">
            <v>02</v>
          </cell>
          <cell r="B2678" t="str">
            <v>28001200</v>
          </cell>
          <cell r="C2678" t="str">
            <v>20010000</v>
          </cell>
          <cell r="D2678">
            <v>147465.17000000001</v>
          </cell>
        </row>
        <row r="2679">
          <cell r="A2679" t="str">
            <v>02</v>
          </cell>
          <cell r="B2679" t="str">
            <v>20030000</v>
          </cell>
          <cell r="C2679" t="str">
            <v>90021300</v>
          </cell>
          <cell r="D2679">
            <v>12606.17</v>
          </cell>
        </row>
        <row r="2680">
          <cell r="A2680" t="str">
            <v>02</v>
          </cell>
          <cell r="B2680" t="str">
            <v>20030100</v>
          </cell>
          <cell r="C2680" t="str">
            <v>90021301</v>
          </cell>
          <cell r="D2680">
            <v>722015</v>
          </cell>
        </row>
        <row r="2681">
          <cell r="A2681" t="str">
            <v>02</v>
          </cell>
          <cell r="B2681" t="str">
            <v>20030200</v>
          </cell>
          <cell r="C2681" t="str">
            <v>90021302</v>
          </cell>
          <cell r="D2681">
            <v>8072</v>
          </cell>
        </row>
        <row r="2682">
          <cell r="A2682" t="str">
            <v>02</v>
          </cell>
          <cell r="B2682" t="str">
            <v>25010000</v>
          </cell>
          <cell r="C2682" t="str">
            <v>10090000</v>
          </cell>
          <cell r="D2682">
            <v>4524</v>
          </cell>
        </row>
        <row r="2683">
          <cell r="A2683" t="str">
            <v>02</v>
          </cell>
          <cell r="B2683" t="str">
            <v>25010000</v>
          </cell>
          <cell r="C2683" t="str">
            <v>10110000</v>
          </cell>
          <cell r="D2683">
            <v>83778.98</v>
          </cell>
        </row>
        <row r="2684">
          <cell r="A2684" t="str">
            <v>02</v>
          </cell>
          <cell r="B2684" t="str">
            <v>25010000</v>
          </cell>
          <cell r="C2684" t="str">
            <v>20010000</v>
          </cell>
          <cell r="D2684">
            <v>60989363.859999999</v>
          </cell>
        </row>
        <row r="2685">
          <cell r="A2685" t="str">
            <v>02</v>
          </cell>
          <cell r="B2685" t="str">
            <v>25010000</v>
          </cell>
          <cell r="C2685" t="str">
            <v>23010000</v>
          </cell>
          <cell r="D2685">
            <v>15173231.34</v>
          </cell>
        </row>
        <row r="2686">
          <cell r="A2686" t="str">
            <v>02</v>
          </cell>
          <cell r="B2686" t="str">
            <v>25010000</v>
          </cell>
          <cell r="C2686" t="str">
            <v>70000000</v>
          </cell>
          <cell r="D2686">
            <v>418.6</v>
          </cell>
        </row>
        <row r="2687">
          <cell r="A2687" t="str">
            <v>02</v>
          </cell>
          <cell r="B2687" t="str">
            <v>25010000</v>
          </cell>
          <cell r="C2687" t="str">
            <v>97000000</v>
          </cell>
          <cell r="D2687">
            <v>34287.71</v>
          </cell>
        </row>
        <row r="2688">
          <cell r="A2688" t="str">
            <v>02</v>
          </cell>
          <cell r="B2688" t="str">
            <v>25020000</v>
          </cell>
          <cell r="C2688" t="str">
            <v>10060000</v>
          </cell>
          <cell r="D2688">
            <v>55</v>
          </cell>
        </row>
        <row r="2689">
          <cell r="A2689" t="str">
            <v>02</v>
          </cell>
          <cell r="B2689" t="str">
            <v>25020000</v>
          </cell>
          <cell r="C2689" t="str">
            <v>10090000</v>
          </cell>
          <cell r="D2689">
            <v>8779.7800000000007</v>
          </cell>
        </row>
        <row r="2690">
          <cell r="A2690" t="str">
            <v>02</v>
          </cell>
          <cell r="B2690" t="str">
            <v>25020000</v>
          </cell>
          <cell r="C2690" t="str">
            <v>10110000</v>
          </cell>
          <cell r="D2690">
            <v>205565.52</v>
          </cell>
        </row>
        <row r="2691">
          <cell r="A2691" t="str">
            <v>02</v>
          </cell>
          <cell r="B2691" t="str">
            <v>25020000</v>
          </cell>
          <cell r="C2691" t="str">
            <v>20010000</v>
          </cell>
          <cell r="D2691">
            <v>67375601.939999998</v>
          </cell>
        </row>
        <row r="2692">
          <cell r="A2692" t="str">
            <v>02</v>
          </cell>
          <cell r="B2692" t="str">
            <v>25020000</v>
          </cell>
          <cell r="C2692" t="str">
            <v>20030000</v>
          </cell>
          <cell r="D2692">
            <v>770.17</v>
          </cell>
        </row>
        <row r="2693">
          <cell r="A2693" t="str">
            <v>02</v>
          </cell>
          <cell r="B2693" t="str">
            <v>25020000</v>
          </cell>
          <cell r="C2693" t="str">
            <v>23010000</v>
          </cell>
          <cell r="D2693">
            <v>8491394.2400000002</v>
          </cell>
        </row>
        <row r="2694">
          <cell r="A2694" t="str">
            <v>02</v>
          </cell>
          <cell r="B2694" t="str">
            <v>25020000</v>
          </cell>
          <cell r="C2694" t="str">
            <v>70000000</v>
          </cell>
          <cell r="D2694">
            <v>38.64</v>
          </cell>
        </row>
        <row r="2695">
          <cell r="A2695" t="str">
            <v>02</v>
          </cell>
          <cell r="B2695" t="str">
            <v>25020000</v>
          </cell>
          <cell r="C2695" t="str">
            <v>97000000</v>
          </cell>
          <cell r="D2695">
            <v>34373.67</v>
          </cell>
        </row>
        <row r="2696">
          <cell r="A2696" t="str">
            <v>02</v>
          </cell>
          <cell r="B2696" t="str">
            <v>25030000</v>
          </cell>
          <cell r="C2696" t="str">
            <v>10090000</v>
          </cell>
          <cell r="D2696">
            <v>52561</v>
          </cell>
        </row>
        <row r="2697">
          <cell r="A2697" t="str">
            <v>02</v>
          </cell>
          <cell r="B2697" t="str">
            <v>25030000</v>
          </cell>
          <cell r="C2697" t="str">
            <v>10110000</v>
          </cell>
          <cell r="D2697">
            <v>435.64</v>
          </cell>
        </row>
        <row r="2698">
          <cell r="A2698" t="str">
            <v>02</v>
          </cell>
          <cell r="B2698" t="str">
            <v>25030000</v>
          </cell>
          <cell r="C2698" t="str">
            <v>20010000</v>
          </cell>
          <cell r="D2698">
            <v>3251525.13</v>
          </cell>
        </row>
        <row r="2699">
          <cell r="A2699" t="str">
            <v>02</v>
          </cell>
          <cell r="B2699" t="str">
            <v>25030000</v>
          </cell>
          <cell r="C2699" t="str">
            <v>23010000</v>
          </cell>
          <cell r="D2699">
            <v>7042903.71</v>
          </cell>
        </row>
        <row r="2700">
          <cell r="A2700" t="str">
            <v>02</v>
          </cell>
          <cell r="B2700" t="str">
            <v>15230000</v>
          </cell>
          <cell r="C2700" t="str">
            <v>08010000</v>
          </cell>
          <cell r="D2700">
            <v>-4996.1000000000004</v>
          </cell>
        </row>
        <row r="2701">
          <cell r="A2701" t="str">
            <v>02</v>
          </cell>
          <cell r="B2701" t="str">
            <v>15230000</v>
          </cell>
          <cell r="C2701" t="str">
            <v>15150000</v>
          </cell>
          <cell r="D2701">
            <v>-2503.21</v>
          </cell>
        </row>
        <row r="2702">
          <cell r="A2702" t="str">
            <v>02</v>
          </cell>
          <cell r="B2702" t="str">
            <v>15230000</v>
          </cell>
          <cell r="C2702" t="str">
            <v>16020000</v>
          </cell>
          <cell r="D2702">
            <v>-126370.28</v>
          </cell>
        </row>
        <row r="2703">
          <cell r="A2703" t="str">
            <v>02</v>
          </cell>
          <cell r="B2703" t="str">
            <v>15230000</v>
          </cell>
          <cell r="C2703" t="str">
            <v>25010000</v>
          </cell>
          <cell r="D2703">
            <v>-48554.93</v>
          </cell>
        </row>
        <row r="2704">
          <cell r="A2704" t="str">
            <v>02</v>
          </cell>
          <cell r="B2704" t="str">
            <v>15230000</v>
          </cell>
          <cell r="C2704" t="str">
            <v>25020000</v>
          </cell>
          <cell r="D2704">
            <v>-70923.929999999993</v>
          </cell>
        </row>
        <row r="2705">
          <cell r="A2705" t="str">
            <v>02</v>
          </cell>
          <cell r="B2705" t="str">
            <v>15230000</v>
          </cell>
          <cell r="C2705" t="str">
            <v>25030000</v>
          </cell>
          <cell r="D2705">
            <v>-16512.2</v>
          </cell>
        </row>
        <row r="2706">
          <cell r="A2706" t="str">
            <v>02</v>
          </cell>
          <cell r="B2706" t="str">
            <v>15230000</v>
          </cell>
          <cell r="C2706" t="str">
            <v>26000000</v>
          </cell>
          <cell r="D2706">
            <v>-15490.87</v>
          </cell>
        </row>
        <row r="2707">
          <cell r="A2707" t="str">
            <v>02</v>
          </cell>
          <cell r="B2707" t="str">
            <v>15230000</v>
          </cell>
          <cell r="C2707" t="str">
            <v>44000500</v>
          </cell>
          <cell r="D2707">
            <v>-2768.38</v>
          </cell>
        </row>
        <row r="2708">
          <cell r="A2708" t="str">
            <v>02</v>
          </cell>
          <cell r="B2708" t="str">
            <v>15230000</v>
          </cell>
          <cell r="C2708" t="str">
            <v>79030000</v>
          </cell>
          <cell r="D2708">
            <v>-2346.14</v>
          </cell>
        </row>
        <row r="2709">
          <cell r="A2709" t="str">
            <v>02</v>
          </cell>
          <cell r="B2709" t="str">
            <v>15230000</v>
          </cell>
          <cell r="C2709" t="str">
            <v>79040000</v>
          </cell>
          <cell r="D2709">
            <v>-15.53</v>
          </cell>
        </row>
        <row r="2710">
          <cell r="A2710" t="str">
            <v>02</v>
          </cell>
          <cell r="B2710" t="str">
            <v>15230000</v>
          </cell>
          <cell r="C2710" t="str">
            <v>79070000</v>
          </cell>
          <cell r="D2710">
            <v>-586.05999999999995</v>
          </cell>
        </row>
        <row r="2711">
          <cell r="A2711" t="str">
            <v>02</v>
          </cell>
          <cell r="B2711" t="str">
            <v>15230000</v>
          </cell>
          <cell r="C2711" t="str">
            <v>90020900</v>
          </cell>
          <cell r="D2711">
            <v>-38291.06</v>
          </cell>
        </row>
        <row r="2712">
          <cell r="A2712" t="str">
            <v>02</v>
          </cell>
          <cell r="B2712" t="str">
            <v>15230000</v>
          </cell>
          <cell r="C2712" t="str">
            <v>90020901</v>
          </cell>
          <cell r="D2712">
            <v>-11674.25</v>
          </cell>
        </row>
        <row r="2713">
          <cell r="A2713" t="str">
            <v>02</v>
          </cell>
          <cell r="B2713" t="str">
            <v>15230000</v>
          </cell>
          <cell r="C2713" t="str">
            <v>90020902</v>
          </cell>
          <cell r="D2713">
            <v>-1482.38</v>
          </cell>
        </row>
        <row r="2714">
          <cell r="A2714" t="str">
            <v>02</v>
          </cell>
          <cell r="B2714" t="str">
            <v>15230000</v>
          </cell>
          <cell r="C2714" t="str">
            <v>90021200</v>
          </cell>
          <cell r="D2714">
            <v>-322.52</v>
          </cell>
        </row>
        <row r="2715">
          <cell r="A2715" t="str">
            <v>02</v>
          </cell>
          <cell r="B2715" t="str">
            <v>15230000</v>
          </cell>
          <cell r="C2715" t="str">
            <v>90021201</v>
          </cell>
          <cell r="D2715">
            <v>-39.11</v>
          </cell>
        </row>
        <row r="2716">
          <cell r="A2716" t="str">
            <v>02</v>
          </cell>
          <cell r="B2716" t="str">
            <v>15230000</v>
          </cell>
          <cell r="C2716" t="str">
            <v>91020100</v>
          </cell>
          <cell r="D2716">
            <v>-25.74</v>
          </cell>
        </row>
        <row r="2717">
          <cell r="A2717" t="str">
            <v>02</v>
          </cell>
          <cell r="B2717" t="str">
            <v>15230000</v>
          </cell>
          <cell r="C2717" t="str">
            <v>91020800</v>
          </cell>
          <cell r="D2717">
            <v>-594.44000000000005</v>
          </cell>
        </row>
        <row r="2718">
          <cell r="A2718" t="str">
            <v>02</v>
          </cell>
          <cell r="B2718" t="str">
            <v>15230000</v>
          </cell>
          <cell r="C2718" t="str">
            <v>91020801</v>
          </cell>
          <cell r="D2718">
            <v>-298.91000000000003</v>
          </cell>
        </row>
        <row r="2719">
          <cell r="A2719" t="str">
            <v>02</v>
          </cell>
          <cell r="B2719" t="str">
            <v>15230000</v>
          </cell>
          <cell r="C2719" t="str">
            <v>97030000</v>
          </cell>
          <cell r="D2719">
            <v>-5719.58</v>
          </cell>
        </row>
        <row r="2720">
          <cell r="A2720" t="str">
            <v>02</v>
          </cell>
          <cell r="B2720" t="str">
            <v>40010000</v>
          </cell>
          <cell r="C2720" t="str">
            <v>21010000</v>
          </cell>
          <cell r="D2720">
            <v>2642040081.3899999</v>
          </cell>
        </row>
        <row r="2721">
          <cell r="A2721" t="str">
            <v>02</v>
          </cell>
          <cell r="B2721" t="str">
            <v>40010000</v>
          </cell>
          <cell r="C2721" t="str">
            <v>23010000</v>
          </cell>
          <cell r="D2721">
            <v>450.2</v>
          </cell>
        </row>
        <row r="2722">
          <cell r="A2722" t="str">
            <v>02</v>
          </cell>
          <cell r="B2722" t="str">
            <v>40100000</v>
          </cell>
          <cell r="C2722" t="str">
            <v>91020800</v>
          </cell>
          <cell r="D2722">
            <v>73176</v>
          </cell>
        </row>
        <row r="2723">
          <cell r="A2723" t="str">
            <v>02</v>
          </cell>
          <cell r="B2723" t="str">
            <v>40110000</v>
          </cell>
          <cell r="C2723" t="str">
            <v>08010000</v>
          </cell>
          <cell r="D2723">
            <v>297845.56</v>
          </cell>
        </row>
        <row r="2724">
          <cell r="A2724" t="str">
            <v>02</v>
          </cell>
          <cell r="B2724" t="str">
            <v>40110000</v>
          </cell>
          <cell r="C2724" t="str">
            <v>15140000</v>
          </cell>
          <cell r="D2724">
            <v>4697972.01</v>
          </cell>
        </row>
        <row r="2725">
          <cell r="A2725" t="str">
            <v>02</v>
          </cell>
          <cell r="B2725" t="str">
            <v>40110000</v>
          </cell>
          <cell r="C2725" t="str">
            <v>23010000</v>
          </cell>
          <cell r="D2725">
            <v>1967131.53</v>
          </cell>
        </row>
        <row r="2726">
          <cell r="A2726" t="str">
            <v>02</v>
          </cell>
          <cell r="B2726" t="str">
            <v>40110000</v>
          </cell>
          <cell r="C2726" t="str">
            <v>25010000</v>
          </cell>
          <cell r="D2726">
            <v>4652963.13</v>
          </cell>
        </row>
        <row r="2727">
          <cell r="A2727" t="str">
            <v>02</v>
          </cell>
          <cell r="B2727" t="str">
            <v>40110000</v>
          </cell>
          <cell r="C2727" t="str">
            <v>25020000</v>
          </cell>
          <cell r="D2727">
            <v>297684.43</v>
          </cell>
        </row>
        <row r="2728">
          <cell r="A2728" t="str">
            <v>02</v>
          </cell>
          <cell r="B2728" t="str">
            <v>40110000</v>
          </cell>
          <cell r="C2728" t="str">
            <v>25030000</v>
          </cell>
          <cell r="D2728">
            <v>72996.25</v>
          </cell>
        </row>
        <row r="2729">
          <cell r="A2729" t="str">
            <v>02</v>
          </cell>
          <cell r="B2729" t="str">
            <v>40110000</v>
          </cell>
          <cell r="C2729" t="str">
            <v>26000000</v>
          </cell>
          <cell r="D2729">
            <v>11829.22</v>
          </cell>
        </row>
        <row r="2730">
          <cell r="A2730" t="str">
            <v>02</v>
          </cell>
          <cell r="B2730" t="str">
            <v>40110000</v>
          </cell>
          <cell r="C2730" t="str">
            <v>90020900</v>
          </cell>
          <cell r="D2730">
            <v>618.85</v>
          </cell>
        </row>
        <row r="2731">
          <cell r="A2731" t="str">
            <v>02</v>
          </cell>
          <cell r="B2731" t="str">
            <v>40110000</v>
          </cell>
          <cell r="C2731" t="str">
            <v>90020901</v>
          </cell>
          <cell r="D2731">
            <v>17442.14</v>
          </cell>
        </row>
        <row r="2732">
          <cell r="A2732" t="str">
            <v>02</v>
          </cell>
          <cell r="B2732" t="str">
            <v>40110000</v>
          </cell>
          <cell r="C2732" t="str">
            <v>91020100</v>
          </cell>
          <cell r="D2732">
            <v>5110.66</v>
          </cell>
        </row>
        <row r="2733">
          <cell r="A2733" t="str">
            <v>02</v>
          </cell>
          <cell r="B2733" t="str">
            <v>40110000</v>
          </cell>
          <cell r="C2733" t="str">
            <v>91020800</v>
          </cell>
          <cell r="D2733">
            <v>44984.5</v>
          </cell>
        </row>
        <row r="2734">
          <cell r="A2734" t="str">
            <v>02</v>
          </cell>
          <cell r="B2734" t="str">
            <v>40120000</v>
          </cell>
          <cell r="C2734" t="str">
            <v>08010000</v>
          </cell>
          <cell r="D2734">
            <v>434938</v>
          </cell>
        </row>
        <row r="2735">
          <cell r="A2735" t="str">
            <v>02</v>
          </cell>
          <cell r="B2735" t="str">
            <v>40120000</v>
          </cell>
          <cell r="C2735" t="str">
            <v>23010000</v>
          </cell>
          <cell r="D2735">
            <v>777418.66</v>
          </cell>
        </row>
        <row r="2736">
          <cell r="A2736" t="str">
            <v>02</v>
          </cell>
          <cell r="B2736" t="str">
            <v>40120000</v>
          </cell>
          <cell r="C2736" t="str">
            <v>25010000</v>
          </cell>
          <cell r="D2736">
            <v>1448360.97</v>
          </cell>
        </row>
        <row r="2737">
          <cell r="A2737" t="str">
            <v>02</v>
          </cell>
          <cell r="B2737" t="str">
            <v>40120000</v>
          </cell>
          <cell r="C2737" t="str">
            <v>25020000</v>
          </cell>
          <cell r="D2737">
            <v>12993204.529999999</v>
          </cell>
        </row>
        <row r="2738">
          <cell r="A2738" t="str">
            <v>02</v>
          </cell>
          <cell r="B2738" t="str">
            <v>40120000</v>
          </cell>
          <cell r="C2738" t="str">
            <v>25030000</v>
          </cell>
          <cell r="D2738">
            <v>487283.32</v>
          </cell>
        </row>
        <row r="2739">
          <cell r="A2739" t="str">
            <v>02</v>
          </cell>
          <cell r="B2739" t="str">
            <v>40120000</v>
          </cell>
          <cell r="C2739" t="str">
            <v>26000000</v>
          </cell>
          <cell r="D2739">
            <v>979700.01</v>
          </cell>
        </row>
        <row r="2740">
          <cell r="A2740" t="str">
            <v>02</v>
          </cell>
          <cell r="B2740" t="str">
            <v>40120000</v>
          </cell>
          <cell r="C2740" t="str">
            <v>79030000</v>
          </cell>
          <cell r="D2740">
            <v>391905.38</v>
          </cell>
        </row>
        <row r="2741">
          <cell r="A2741" t="str">
            <v>02</v>
          </cell>
          <cell r="B2741" t="str">
            <v>40120000</v>
          </cell>
          <cell r="C2741" t="str">
            <v>79040000</v>
          </cell>
          <cell r="D2741">
            <v>3087.81</v>
          </cell>
        </row>
        <row r="2742">
          <cell r="A2742" t="str">
            <v>02</v>
          </cell>
          <cell r="B2742" t="str">
            <v>40120000</v>
          </cell>
          <cell r="C2742" t="str">
            <v>79070000</v>
          </cell>
          <cell r="D2742">
            <v>114965.45</v>
          </cell>
        </row>
        <row r="2743">
          <cell r="A2743" t="str">
            <v>02</v>
          </cell>
          <cell r="B2743" t="str">
            <v>40120000</v>
          </cell>
          <cell r="C2743" t="str">
            <v>90020900</v>
          </cell>
          <cell r="D2743">
            <v>7603737.5300000003</v>
          </cell>
        </row>
        <row r="2744">
          <cell r="A2744" t="str">
            <v>02</v>
          </cell>
          <cell r="B2744" t="str">
            <v>40120000</v>
          </cell>
          <cell r="C2744" t="str">
            <v>90020901</v>
          </cell>
          <cell r="D2744">
            <v>2235322.81</v>
          </cell>
        </row>
        <row r="2745">
          <cell r="A2745" t="str">
            <v>02</v>
          </cell>
          <cell r="B2745" t="str">
            <v>40120000</v>
          </cell>
          <cell r="C2745" t="str">
            <v>90020902</v>
          </cell>
          <cell r="D2745">
            <v>294017.59999999998</v>
          </cell>
        </row>
        <row r="2746">
          <cell r="A2746" t="str">
            <v>02</v>
          </cell>
          <cell r="B2746" t="str">
            <v>40120000</v>
          </cell>
          <cell r="C2746" t="str">
            <v>90021200</v>
          </cell>
          <cell r="D2746">
            <v>13559.25</v>
          </cell>
        </row>
        <row r="2747">
          <cell r="A2747" t="str">
            <v>02</v>
          </cell>
          <cell r="B2747" t="str">
            <v>40130000</v>
          </cell>
          <cell r="C2747" t="str">
            <v>15140000</v>
          </cell>
          <cell r="D2747">
            <v>15554552.59</v>
          </cell>
        </row>
        <row r="2748">
          <cell r="A2748" t="str">
            <v>02</v>
          </cell>
          <cell r="B2748" t="str">
            <v>40130000</v>
          </cell>
          <cell r="C2748" t="str">
            <v>23010000</v>
          </cell>
          <cell r="D2748">
            <v>4321.92</v>
          </cell>
        </row>
        <row r="2749">
          <cell r="A2749" t="str">
            <v>02</v>
          </cell>
          <cell r="B2749" t="str">
            <v>40130000</v>
          </cell>
          <cell r="C2749" t="str">
            <v>25010000</v>
          </cell>
          <cell r="D2749">
            <v>4844725.13</v>
          </cell>
        </row>
        <row r="2750">
          <cell r="A2750" t="str">
            <v>02</v>
          </cell>
          <cell r="B2750" t="str">
            <v>40130000</v>
          </cell>
          <cell r="C2750" t="str">
            <v>25020000</v>
          </cell>
          <cell r="D2750">
            <v>166513.68</v>
          </cell>
        </row>
        <row r="2751">
          <cell r="A2751" t="str">
            <v>02</v>
          </cell>
          <cell r="B2751" t="str">
            <v>40130000</v>
          </cell>
          <cell r="C2751" t="str">
            <v>25030000</v>
          </cell>
          <cell r="D2751">
            <v>3281051.84</v>
          </cell>
        </row>
        <row r="2752">
          <cell r="A2752" t="str">
            <v>02</v>
          </cell>
          <cell r="B2752" t="str">
            <v>40130000</v>
          </cell>
          <cell r="C2752" t="str">
            <v>26000000</v>
          </cell>
          <cell r="D2752">
            <v>144129.26</v>
          </cell>
        </row>
        <row r="2753">
          <cell r="A2753" t="str">
            <v>02</v>
          </cell>
          <cell r="B2753" t="str">
            <v>40130000</v>
          </cell>
          <cell r="C2753" t="str">
            <v>90020901</v>
          </cell>
          <cell r="D2753">
            <v>24655.52</v>
          </cell>
        </row>
        <row r="2754">
          <cell r="A2754" t="str">
            <v>02</v>
          </cell>
          <cell r="B2754" t="str">
            <v>40140000</v>
          </cell>
          <cell r="C2754" t="str">
            <v>15140000</v>
          </cell>
          <cell r="D2754">
            <v>2001743.4</v>
          </cell>
        </row>
        <row r="2755">
          <cell r="A2755" t="str">
            <v>02</v>
          </cell>
          <cell r="B2755" t="str">
            <v>40140000</v>
          </cell>
          <cell r="C2755" t="str">
            <v>26000000</v>
          </cell>
          <cell r="D2755">
            <v>270939.74</v>
          </cell>
        </row>
        <row r="2756">
          <cell r="A2756" t="str">
            <v>02</v>
          </cell>
          <cell r="B2756" t="str">
            <v>40140000</v>
          </cell>
          <cell r="C2756" t="str">
            <v>97030000</v>
          </cell>
          <cell r="D2756">
            <v>1135871.58</v>
          </cell>
        </row>
        <row r="2757">
          <cell r="A2757" t="str">
            <v>02</v>
          </cell>
          <cell r="B2757" t="str">
            <v>40150000</v>
          </cell>
          <cell r="C2757" t="str">
            <v>15150000</v>
          </cell>
          <cell r="D2757">
            <v>497122.55</v>
          </cell>
        </row>
        <row r="2758">
          <cell r="A2758" t="str">
            <v>02</v>
          </cell>
          <cell r="B2758" t="str">
            <v>40150000</v>
          </cell>
          <cell r="C2758" t="str">
            <v>25010000</v>
          </cell>
          <cell r="D2758">
            <v>8425.7999999999993</v>
          </cell>
        </row>
        <row r="2759">
          <cell r="A2759" t="str">
            <v>02</v>
          </cell>
          <cell r="B2759" t="str">
            <v>40150000</v>
          </cell>
          <cell r="C2759" t="str">
            <v>25020000</v>
          </cell>
          <cell r="D2759">
            <v>1013685.95</v>
          </cell>
        </row>
        <row r="2760">
          <cell r="A2760" t="str">
            <v>02</v>
          </cell>
          <cell r="B2760" t="str">
            <v>40150000</v>
          </cell>
          <cell r="C2760" t="str">
            <v>25030000</v>
          </cell>
          <cell r="D2760">
            <v>7767.79</v>
          </cell>
        </row>
        <row r="2761">
          <cell r="A2761" t="str">
            <v>02</v>
          </cell>
          <cell r="B2761" t="str">
            <v>40150000</v>
          </cell>
          <cell r="C2761" t="str">
            <v>26000000</v>
          </cell>
          <cell r="D2761">
            <v>1203897.19</v>
          </cell>
        </row>
        <row r="2762">
          <cell r="A2762" t="str">
            <v>02</v>
          </cell>
          <cell r="B2762" t="str">
            <v>40150000</v>
          </cell>
          <cell r="C2762" t="str">
            <v>44000500</v>
          </cell>
          <cell r="D2762">
            <v>549783.81999999995</v>
          </cell>
        </row>
        <row r="2763">
          <cell r="A2763" t="str">
            <v>02</v>
          </cell>
          <cell r="B2763" t="str">
            <v>40150000</v>
          </cell>
          <cell r="C2763" t="str">
            <v>79030000</v>
          </cell>
          <cell r="D2763">
            <v>62142.36</v>
          </cell>
        </row>
        <row r="2764">
          <cell r="A2764" t="str">
            <v>02</v>
          </cell>
          <cell r="B2764" t="str">
            <v>40150000</v>
          </cell>
          <cell r="C2764" t="str">
            <v>90021200</v>
          </cell>
          <cell r="D2764">
            <v>50490.66</v>
          </cell>
        </row>
        <row r="2765">
          <cell r="A2765" t="str">
            <v>02</v>
          </cell>
          <cell r="B2765" t="str">
            <v>40150000</v>
          </cell>
          <cell r="C2765" t="str">
            <v>90021201</v>
          </cell>
          <cell r="D2765">
            <v>7767.79</v>
          </cell>
        </row>
        <row r="2766">
          <cell r="A2766" t="str">
            <v>02</v>
          </cell>
          <cell r="B2766" t="str">
            <v>40160000</v>
          </cell>
          <cell r="C2766" t="str">
            <v>15140000</v>
          </cell>
          <cell r="D2766">
            <v>2073109.88</v>
          </cell>
        </row>
        <row r="2767">
          <cell r="A2767" t="str">
            <v>03</v>
          </cell>
          <cell r="B2767" t="str">
            <v>02010000</v>
          </cell>
          <cell r="C2767" t="str">
            <v>25020000</v>
          </cell>
          <cell r="D2767">
            <v>4160684</v>
          </cell>
        </row>
        <row r="2768">
          <cell r="A2768" t="str">
            <v>02</v>
          </cell>
          <cell r="B2768" t="str">
            <v>40180000</v>
          </cell>
          <cell r="C2768" t="str">
            <v>25010000</v>
          </cell>
          <cell r="D2768">
            <v>22913.59</v>
          </cell>
        </row>
        <row r="2769">
          <cell r="A2769" t="str">
            <v>02</v>
          </cell>
          <cell r="B2769" t="str">
            <v>40180000</v>
          </cell>
          <cell r="C2769" t="str">
            <v>25020000</v>
          </cell>
          <cell r="D2769">
            <v>72357.8</v>
          </cell>
        </row>
        <row r="2770">
          <cell r="A2770" t="str">
            <v>02</v>
          </cell>
          <cell r="B2770" t="str">
            <v>40180000</v>
          </cell>
          <cell r="C2770" t="str">
            <v>25030000</v>
          </cell>
          <cell r="D2770">
            <v>85004.66</v>
          </cell>
        </row>
        <row r="2771">
          <cell r="A2771" t="str">
            <v>02</v>
          </cell>
          <cell r="B2771" t="str">
            <v>40180000</v>
          </cell>
          <cell r="C2771" t="str">
            <v>26000000</v>
          </cell>
          <cell r="D2771">
            <v>320816.82</v>
          </cell>
        </row>
        <row r="2772">
          <cell r="A2772" t="str">
            <v>02</v>
          </cell>
          <cell r="B2772" t="str">
            <v>40180000</v>
          </cell>
          <cell r="C2772" t="str">
            <v>79070000</v>
          </cell>
          <cell r="D2772">
            <v>1431.27</v>
          </cell>
        </row>
        <row r="2773">
          <cell r="A2773" t="str">
            <v>02</v>
          </cell>
          <cell r="B2773" t="str">
            <v>40180000</v>
          </cell>
          <cell r="C2773" t="str">
            <v>90020901</v>
          </cell>
          <cell r="D2773">
            <v>41020.949999999997</v>
          </cell>
        </row>
        <row r="2774">
          <cell r="A2774" t="str">
            <v>02</v>
          </cell>
          <cell r="B2774" t="str">
            <v>40180000</v>
          </cell>
          <cell r="C2774" t="str">
            <v>90020902</v>
          </cell>
          <cell r="D2774">
            <v>372.67</v>
          </cell>
        </row>
        <row r="2775">
          <cell r="A2775" t="str">
            <v>02</v>
          </cell>
          <cell r="B2775" t="str">
            <v>40180000</v>
          </cell>
          <cell r="C2775" t="str">
            <v>91020801</v>
          </cell>
          <cell r="D2775">
            <v>4446.53</v>
          </cell>
        </row>
        <row r="2776">
          <cell r="A2776" t="str">
            <v>02</v>
          </cell>
          <cell r="B2776" t="str">
            <v>40190000</v>
          </cell>
          <cell r="C2776" t="str">
            <v>08010000</v>
          </cell>
          <cell r="D2776">
            <v>259418.68</v>
          </cell>
        </row>
        <row r="2777">
          <cell r="A2777" t="str">
            <v>02</v>
          </cell>
          <cell r="B2777" t="str">
            <v>40190000</v>
          </cell>
          <cell r="C2777" t="str">
            <v>15140000</v>
          </cell>
          <cell r="D2777">
            <v>446375.98</v>
          </cell>
        </row>
        <row r="2778">
          <cell r="A2778" t="str">
            <v>02</v>
          </cell>
          <cell r="B2778" t="str">
            <v>40190000</v>
          </cell>
          <cell r="C2778" t="str">
            <v>25010000</v>
          </cell>
          <cell r="D2778">
            <v>1981.6</v>
          </cell>
        </row>
        <row r="2779">
          <cell r="A2779" t="str">
            <v>02</v>
          </cell>
          <cell r="B2779" t="str">
            <v>40190000</v>
          </cell>
          <cell r="C2779" t="str">
            <v>25020000</v>
          </cell>
          <cell r="D2779">
            <v>884800.78</v>
          </cell>
        </row>
        <row r="2780">
          <cell r="A2780" t="str">
            <v>02</v>
          </cell>
          <cell r="B2780" t="str">
            <v>40190000</v>
          </cell>
          <cell r="C2780" t="str">
            <v>26000000</v>
          </cell>
          <cell r="D2780">
            <v>145003.26</v>
          </cell>
        </row>
        <row r="2781">
          <cell r="A2781" t="str">
            <v>02</v>
          </cell>
          <cell r="B2781" t="str">
            <v>40190000</v>
          </cell>
          <cell r="C2781" t="str">
            <v>79030000</v>
          </cell>
          <cell r="D2781">
            <v>11887.24</v>
          </cell>
        </row>
        <row r="2782">
          <cell r="A2782" t="str">
            <v>02</v>
          </cell>
          <cell r="B2782" t="str">
            <v>40190000</v>
          </cell>
          <cell r="C2782" t="str">
            <v>91020801</v>
          </cell>
          <cell r="D2782">
            <v>54917.53</v>
          </cell>
        </row>
        <row r="2783">
          <cell r="A2783" t="str">
            <v>02</v>
          </cell>
          <cell r="B2783" t="str">
            <v>40300000</v>
          </cell>
          <cell r="C2783" t="str">
            <v>91020800</v>
          </cell>
          <cell r="D2783">
            <v>-2579.62</v>
          </cell>
        </row>
        <row r="2784">
          <cell r="A2784" t="str">
            <v>02</v>
          </cell>
          <cell r="B2784" t="str">
            <v>40310000</v>
          </cell>
          <cell r="C2784" t="str">
            <v>08010000</v>
          </cell>
          <cell r="D2784">
            <v>-29573.84</v>
          </cell>
        </row>
        <row r="2785">
          <cell r="A2785" t="str">
            <v>02</v>
          </cell>
          <cell r="B2785" t="str">
            <v>40310000</v>
          </cell>
          <cell r="C2785" t="str">
            <v>15140000</v>
          </cell>
          <cell r="D2785">
            <v>-98782.62</v>
          </cell>
        </row>
        <row r="2786">
          <cell r="A2786" t="str">
            <v>02</v>
          </cell>
          <cell r="B2786" t="str">
            <v>40310000</v>
          </cell>
          <cell r="C2786" t="str">
            <v>15230000</v>
          </cell>
          <cell r="D2786">
            <v>-584213.61</v>
          </cell>
        </row>
        <row r="2787">
          <cell r="A2787" t="str">
            <v>02</v>
          </cell>
          <cell r="B2787" t="str">
            <v>40310000</v>
          </cell>
          <cell r="C2787" t="str">
            <v>25010000</v>
          </cell>
          <cell r="D2787">
            <v>-489566.99</v>
          </cell>
        </row>
        <row r="2788">
          <cell r="A2788" t="str">
            <v>02</v>
          </cell>
          <cell r="B2788" t="str">
            <v>40310000</v>
          </cell>
          <cell r="C2788" t="str">
            <v>25020000</v>
          </cell>
          <cell r="D2788">
            <v>-23244.49</v>
          </cell>
        </row>
        <row r="2789">
          <cell r="A2789" t="str">
            <v>02</v>
          </cell>
          <cell r="B2789" t="str">
            <v>40310000</v>
          </cell>
          <cell r="C2789" t="str">
            <v>26000000</v>
          </cell>
          <cell r="D2789">
            <v>1809.88</v>
          </cell>
        </row>
        <row r="2790">
          <cell r="A2790" t="str">
            <v>02</v>
          </cell>
          <cell r="B2790" t="str">
            <v>40310000</v>
          </cell>
          <cell r="C2790" t="str">
            <v>90020900</v>
          </cell>
          <cell r="D2790">
            <v>214.13</v>
          </cell>
        </row>
        <row r="2791">
          <cell r="A2791" t="str">
            <v>02</v>
          </cell>
          <cell r="B2791" t="str">
            <v>40310000</v>
          </cell>
          <cell r="C2791" t="str">
            <v>90020901</v>
          </cell>
          <cell r="D2791">
            <v>1028.8800000000001</v>
          </cell>
        </row>
        <row r="2792">
          <cell r="A2792" t="str">
            <v>02</v>
          </cell>
          <cell r="B2792" t="str">
            <v>40310000</v>
          </cell>
          <cell r="C2792" t="str">
            <v>91020100</v>
          </cell>
          <cell r="D2792">
            <v>152.6</v>
          </cell>
        </row>
        <row r="2793">
          <cell r="A2793" t="str">
            <v>02</v>
          </cell>
          <cell r="B2793" t="str">
            <v>40310000</v>
          </cell>
          <cell r="C2793" t="str">
            <v>91020800</v>
          </cell>
          <cell r="D2793">
            <v>-7320.63</v>
          </cell>
        </row>
        <row r="2794">
          <cell r="A2794" t="str">
            <v>02</v>
          </cell>
          <cell r="B2794" t="str">
            <v>40320000</v>
          </cell>
          <cell r="C2794" t="str">
            <v>08010000</v>
          </cell>
          <cell r="D2794">
            <v>-44713.22</v>
          </cell>
        </row>
        <row r="2795">
          <cell r="A2795" t="str">
            <v>02</v>
          </cell>
          <cell r="B2795" t="str">
            <v>40320000</v>
          </cell>
          <cell r="C2795" t="str">
            <v>15230000</v>
          </cell>
          <cell r="D2795">
            <v>-98474.02</v>
          </cell>
        </row>
        <row r="2796">
          <cell r="A2796" t="str">
            <v>02</v>
          </cell>
          <cell r="B2796" t="str">
            <v>40320000</v>
          </cell>
          <cell r="C2796" t="str">
            <v>25010000</v>
          </cell>
          <cell r="D2796">
            <v>-25848.83</v>
          </cell>
        </row>
        <row r="2797">
          <cell r="A2797" t="str">
            <v>02</v>
          </cell>
          <cell r="B2797" t="str">
            <v>40320000</v>
          </cell>
          <cell r="C2797" t="str">
            <v>25020000</v>
          </cell>
          <cell r="D2797">
            <v>195114.63</v>
          </cell>
        </row>
        <row r="2798">
          <cell r="A2798" t="str">
            <v>02</v>
          </cell>
          <cell r="B2798" t="str">
            <v>40320000</v>
          </cell>
          <cell r="C2798" t="str">
            <v>26000000</v>
          </cell>
          <cell r="D2798">
            <v>62102.44</v>
          </cell>
        </row>
        <row r="2799">
          <cell r="A2799" t="str">
            <v>02</v>
          </cell>
          <cell r="B2799" t="str">
            <v>40320000</v>
          </cell>
          <cell r="C2799" t="str">
            <v>79030000</v>
          </cell>
          <cell r="D2799">
            <v>-40877.980000000003</v>
          </cell>
        </row>
        <row r="2800">
          <cell r="A2800" t="str">
            <v>02</v>
          </cell>
          <cell r="B2800" t="str">
            <v>40320000</v>
          </cell>
          <cell r="C2800" t="str">
            <v>79040000</v>
          </cell>
          <cell r="D2800">
            <v>161.02000000000001</v>
          </cell>
        </row>
        <row r="2801">
          <cell r="A2801" t="str">
            <v>02</v>
          </cell>
          <cell r="B2801" t="str">
            <v>40320000</v>
          </cell>
          <cell r="C2801" t="str">
            <v>79070000</v>
          </cell>
          <cell r="D2801">
            <v>-4988.3900000000003</v>
          </cell>
        </row>
        <row r="2802">
          <cell r="A2802" t="str">
            <v>02</v>
          </cell>
          <cell r="B2802" t="str">
            <v>40320000</v>
          </cell>
          <cell r="C2802" t="str">
            <v>90020900</v>
          </cell>
          <cell r="D2802">
            <v>393480.36</v>
          </cell>
        </row>
        <row r="2803">
          <cell r="A2803" t="str">
            <v>02</v>
          </cell>
          <cell r="B2803" t="str">
            <v>40320000</v>
          </cell>
          <cell r="C2803" t="str">
            <v>90020901</v>
          </cell>
          <cell r="D2803">
            <v>65693.3</v>
          </cell>
        </row>
        <row r="2804">
          <cell r="A2804" t="str">
            <v>02</v>
          </cell>
          <cell r="B2804" t="str">
            <v>40320000</v>
          </cell>
          <cell r="C2804" t="str">
            <v>90020902</v>
          </cell>
          <cell r="D2804">
            <v>23580.5</v>
          </cell>
        </row>
        <row r="2805">
          <cell r="A2805" t="str">
            <v>02</v>
          </cell>
          <cell r="B2805" t="str">
            <v>40320000</v>
          </cell>
          <cell r="C2805" t="str">
            <v>90021200</v>
          </cell>
          <cell r="D2805">
            <v>-13559.25</v>
          </cell>
        </row>
        <row r="2806">
          <cell r="A2806" t="str">
            <v>02</v>
          </cell>
          <cell r="B2806" t="str">
            <v>40330000</v>
          </cell>
          <cell r="C2806" t="str">
            <v>15140000</v>
          </cell>
          <cell r="D2806">
            <v>-77481.03</v>
          </cell>
        </row>
        <row r="2807">
          <cell r="A2807" t="str">
            <v>02</v>
          </cell>
          <cell r="B2807" t="str">
            <v>40330000</v>
          </cell>
          <cell r="C2807" t="str">
            <v>15230000</v>
          </cell>
          <cell r="D2807">
            <v>313511.58</v>
          </cell>
        </row>
        <row r="2808">
          <cell r="A2808" t="str">
            <v>02</v>
          </cell>
          <cell r="B2808" t="str">
            <v>40330000</v>
          </cell>
          <cell r="C2808" t="str">
            <v>25010000</v>
          </cell>
          <cell r="D2808">
            <v>-726244.46</v>
          </cell>
        </row>
        <row r="2809">
          <cell r="A2809" t="str">
            <v>02</v>
          </cell>
          <cell r="B2809" t="str">
            <v>40330000</v>
          </cell>
          <cell r="C2809" t="str">
            <v>25020000</v>
          </cell>
          <cell r="D2809">
            <v>-37854.78</v>
          </cell>
        </row>
        <row r="2810">
          <cell r="A2810" t="str">
            <v>02</v>
          </cell>
          <cell r="B2810" t="str">
            <v>40330000</v>
          </cell>
          <cell r="C2810" t="str">
            <v>25030000</v>
          </cell>
          <cell r="D2810">
            <v>-2309600.7999999998</v>
          </cell>
        </row>
        <row r="2811">
          <cell r="A2811" t="str">
            <v>02</v>
          </cell>
          <cell r="B2811" t="str">
            <v>40330000</v>
          </cell>
          <cell r="C2811" t="str">
            <v>26000000</v>
          </cell>
          <cell r="D2811">
            <v>-26773.07</v>
          </cell>
        </row>
        <row r="2812">
          <cell r="A2812" t="str">
            <v>02</v>
          </cell>
          <cell r="B2812" t="str">
            <v>40330000</v>
          </cell>
          <cell r="C2812" t="str">
            <v>90020901</v>
          </cell>
          <cell r="D2812">
            <v>381381.64</v>
          </cell>
        </row>
        <row r="2813">
          <cell r="A2813" t="str">
            <v>02</v>
          </cell>
          <cell r="B2813" t="str">
            <v>40340000</v>
          </cell>
          <cell r="C2813" t="str">
            <v>15140000</v>
          </cell>
          <cell r="D2813">
            <v>-515660.39</v>
          </cell>
        </row>
        <row r="2814">
          <cell r="A2814" t="str">
            <v>02</v>
          </cell>
          <cell r="B2814" t="str">
            <v>40340000</v>
          </cell>
          <cell r="C2814" t="str">
            <v>26000000</v>
          </cell>
          <cell r="D2814">
            <v>818289.53</v>
          </cell>
        </row>
        <row r="2815">
          <cell r="A2815" t="str">
            <v>02</v>
          </cell>
          <cell r="B2815" t="str">
            <v>40340000</v>
          </cell>
          <cell r="C2815" t="str">
            <v>97030000</v>
          </cell>
          <cell r="D2815">
            <v>2703620.69</v>
          </cell>
        </row>
        <row r="2816">
          <cell r="A2816" t="str">
            <v>02</v>
          </cell>
          <cell r="B2816" t="str">
            <v>40350000</v>
          </cell>
          <cell r="C2816" t="str">
            <v>15150000</v>
          </cell>
          <cell r="D2816">
            <v>6519.38</v>
          </cell>
        </row>
        <row r="2817">
          <cell r="A2817" t="str">
            <v>02</v>
          </cell>
          <cell r="B2817" t="str">
            <v>40350000</v>
          </cell>
          <cell r="C2817" t="str">
            <v>15230000</v>
          </cell>
          <cell r="D2817">
            <v>-426.19</v>
          </cell>
        </row>
        <row r="2818">
          <cell r="A2818" t="str">
            <v>02</v>
          </cell>
          <cell r="B2818" t="str">
            <v>40350000</v>
          </cell>
          <cell r="C2818" t="str">
            <v>25010000</v>
          </cell>
          <cell r="D2818">
            <v>286.5</v>
          </cell>
        </row>
        <row r="2819">
          <cell r="A2819" t="str">
            <v>02</v>
          </cell>
          <cell r="B2819" t="str">
            <v>40350000</v>
          </cell>
          <cell r="C2819" t="str">
            <v>25020000</v>
          </cell>
          <cell r="D2819">
            <v>12833.64</v>
          </cell>
        </row>
        <row r="2820">
          <cell r="A2820" t="str">
            <v>02</v>
          </cell>
          <cell r="B2820" t="str">
            <v>40350000</v>
          </cell>
          <cell r="C2820" t="str">
            <v>25030000</v>
          </cell>
          <cell r="D2820">
            <v>-2557.12</v>
          </cell>
        </row>
        <row r="2821">
          <cell r="A2821" t="str">
            <v>02</v>
          </cell>
          <cell r="B2821" t="str">
            <v>40350000</v>
          </cell>
          <cell r="C2821" t="str">
            <v>26000000</v>
          </cell>
          <cell r="D2821">
            <v>-381716.31</v>
          </cell>
        </row>
        <row r="2822">
          <cell r="A2822" t="str">
            <v>02</v>
          </cell>
          <cell r="B2822" t="str">
            <v>40350000</v>
          </cell>
          <cell r="C2822" t="str">
            <v>44000500</v>
          </cell>
          <cell r="D2822">
            <v>7209.99</v>
          </cell>
        </row>
        <row r="2823">
          <cell r="A2823" t="str">
            <v>02</v>
          </cell>
          <cell r="B2823" t="str">
            <v>40350000</v>
          </cell>
          <cell r="C2823" t="str">
            <v>79030000</v>
          </cell>
          <cell r="D2823">
            <v>-20456.919999999998</v>
          </cell>
        </row>
        <row r="2824">
          <cell r="A2824" t="str">
            <v>02</v>
          </cell>
          <cell r="B2824" t="str">
            <v>40350000</v>
          </cell>
          <cell r="C2824" t="str">
            <v>90021200</v>
          </cell>
          <cell r="D2824">
            <v>-16621.25</v>
          </cell>
        </row>
        <row r="2825">
          <cell r="A2825" t="str">
            <v>02</v>
          </cell>
          <cell r="B2825" t="str">
            <v>40350000</v>
          </cell>
          <cell r="C2825" t="str">
            <v>90021201</v>
          </cell>
          <cell r="D2825">
            <v>-2557.12</v>
          </cell>
        </row>
        <row r="2826">
          <cell r="A2826" t="str">
            <v>02</v>
          </cell>
          <cell r="B2826" t="str">
            <v>40360000</v>
          </cell>
          <cell r="C2826" t="str">
            <v>15140000</v>
          </cell>
          <cell r="D2826">
            <v>51444.33</v>
          </cell>
        </row>
        <row r="2827">
          <cell r="A2827" t="str">
            <v>03</v>
          </cell>
          <cell r="B2827" t="str">
            <v>02010000</v>
          </cell>
          <cell r="C2827" t="str">
            <v>25030000</v>
          </cell>
          <cell r="D2827">
            <v>318038</v>
          </cell>
        </row>
        <row r="2828">
          <cell r="A2828" t="str">
            <v>02</v>
          </cell>
          <cell r="B2828" t="str">
            <v>40380000</v>
          </cell>
          <cell r="C2828" t="str">
            <v>15230000</v>
          </cell>
          <cell r="D2828">
            <v>18222.310000000001</v>
          </cell>
        </row>
        <row r="2829">
          <cell r="A2829" t="str">
            <v>02</v>
          </cell>
          <cell r="B2829" t="str">
            <v>40380000</v>
          </cell>
          <cell r="C2829" t="str">
            <v>25010000</v>
          </cell>
          <cell r="D2829">
            <v>2820.36</v>
          </cell>
        </row>
        <row r="2830">
          <cell r="A2830" t="str">
            <v>02</v>
          </cell>
          <cell r="B2830" t="str">
            <v>40380000</v>
          </cell>
          <cell r="C2830" t="str">
            <v>25020000</v>
          </cell>
          <cell r="D2830">
            <v>17011.849999999999</v>
          </cell>
        </row>
        <row r="2831">
          <cell r="A2831" t="str">
            <v>02</v>
          </cell>
          <cell r="B2831" t="str">
            <v>40380000</v>
          </cell>
          <cell r="C2831" t="str">
            <v>25030000</v>
          </cell>
          <cell r="D2831">
            <v>10348.129999999999</v>
          </cell>
        </row>
        <row r="2832">
          <cell r="A2832" t="str">
            <v>02</v>
          </cell>
          <cell r="B2832" t="str">
            <v>40380000</v>
          </cell>
          <cell r="C2832" t="str">
            <v>26000000</v>
          </cell>
          <cell r="D2832">
            <v>68120.98</v>
          </cell>
        </row>
        <row r="2833">
          <cell r="A2833" t="str">
            <v>02</v>
          </cell>
          <cell r="B2833" t="str">
            <v>40380000</v>
          </cell>
          <cell r="C2833" t="str">
            <v>79070000</v>
          </cell>
          <cell r="D2833">
            <v>298.06</v>
          </cell>
        </row>
        <row r="2834">
          <cell r="A2834" t="str">
            <v>02</v>
          </cell>
          <cell r="B2834" t="str">
            <v>40380000</v>
          </cell>
          <cell r="C2834" t="str">
            <v>90020901</v>
          </cell>
          <cell r="D2834">
            <v>8730.24</v>
          </cell>
        </row>
        <row r="2835">
          <cell r="A2835" t="str">
            <v>02</v>
          </cell>
          <cell r="B2835" t="str">
            <v>40380000</v>
          </cell>
          <cell r="C2835" t="str">
            <v>90020902</v>
          </cell>
          <cell r="D2835">
            <v>94.02</v>
          </cell>
        </row>
        <row r="2836">
          <cell r="A2836" t="str">
            <v>02</v>
          </cell>
          <cell r="B2836" t="str">
            <v>40380000</v>
          </cell>
          <cell r="C2836" t="str">
            <v>91020801</v>
          </cell>
          <cell r="D2836">
            <v>792.65</v>
          </cell>
        </row>
        <row r="2837">
          <cell r="A2837" t="str">
            <v>02</v>
          </cell>
          <cell r="B2837" t="str">
            <v>40390000</v>
          </cell>
          <cell r="C2837" t="str">
            <v>08010000</v>
          </cell>
          <cell r="D2837">
            <v>-90945.46</v>
          </cell>
        </row>
        <row r="2838">
          <cell r="A2838" t="str">
            <v>02</v>
          </cell>
          <cell r="B2838" t="str">
            <v>40390000</v>
          </cell>
          <cell r="C2838" t="str">
            <v>15140000</v>
          </cell>
          <cell r="D2838">
            <v>-49783.24</v>
          </cell>
        </row>
        <row r="2839">
          <cell r="A2839" t="str">
            <v>02</v>
          </cell>
          <cell r="B2839" t="str">
            <v>40390000</v>
          </cell>
          <cell r="C2839" t="str">
            <v>15230000</v>
          </cell>
          <cell r="D2839">
            <v>-8411.31</v>
          </cell>
        </row>
        <row r="2840">
          <cell r="A2840" t="str">
            <v>02</v>
          </cell>
          <cell r="B2840" t="str">
            <v>40390000</v>
          </cell>
          <cell r="C2840" t="str">
            <v>25020000</v>
          </cell>
          <cell r="D2840">
            <v>-52786.83</v>
          </cell>
        </row>
        <row r="2841">
          <cell r="A2841" t="str">
            <v>02</v>
          </cell>
          <cell r="B2841" t="str">
            <v>40390000</v>
          </cell>
          <cell r="C2841" t="str">
            <v>26000000</v>
          </cell>
          <cell r="D2841">
            <v>-10751.13</v>
          </cell>
        </row>
        <row r="2842">
          <cell r="A2842" t="str">
            <v>02</v>
          </cell>
          <cell r="B2842" t="str">
            <v>40390000</v>
          </cell>
          <cell r="C2842" t="str">
            <v>79030000</v>
          </cell>
          <cell r="D2842">
            <v>619.04999999999995</v>
          </cell>
        </row>
        <row r="2843">
          <cell r="A2843" t="str">
            <v>02</v>
          </cell>
          <cell r="B2843" t="str">
            <v>40390000</v>
          </cell>
          <cell r="C2843" t="str">
            <v>91020801</v>
          </cell>
          <cell r="D2843">
            <v>-7609.34</v>
          </cell>
        </row>
        <row r="2844">
          <cell r="A2844" t="str">
            <v>02</v>
          </cell>
          <cell r="B2844" t="str">
            <v>21010000</v>
          </cell>
          <cell r="C2844" t="str">
            <v>20010000</v>
          </cell>
          <cell r="D2844">
            <v>2121335098.6400001</v>
          </cell>
        </row>
        <row r="2845">
          <cell r="A2845" t="str">
            <v>02</v>
          </cell>
          <cell r="B2845" t="str">
            <v>21010000</v>
          </cell>
          <cell r="C2845" t="str">
            <v>21010000</v>
          </cell>
          <cell r="D2845">
            <v>87582135.530000001</v>
          </cell>
        </row>
        <row r="2846">
          <cell r="A2846" t="str">
            <v>02</v>
          </cell>
          <cell r="B2846" t="str">
            <v>21010000</v>
          </cell>
          <cell r="C2846" t="str">
            <v>23010000</v>
          </cell>
          <cell r="D2846">
            <v>185463.99</v>
          </cell>
        </row>
        <row r="2847">
          <cell r="A2847" t="str">
            <v>02</v>
          </cell>
          <cell r="B2847" t="str">
            <v>21010000</v>
          </cell>
          <cell r="C2847" t="str">
            <v>25010000</v>
          </cell>
          <cell r="D2847">
            <v>35063.43</v>
          </cell>
        </row>
        <row r="2848">
          <cell r="A2848" t="str">
            <v>02</v>
          </cell>
          <cell r="B2848" t="str">
            <v>21010000</v>
          </cell>
          <cell r="C2848" t="str">
            <v>25030000</v>
          </cell>
          <cell r="D2848">
            <v>3290.21</v>
          </cell>
        </row>
        <row r="2849">
          <cell r="A2849" t="str">
            <v>02</v>
          </cell>
          <cell r="B2849" t="str">
            <v>21010000</v>
          </cell>
          <cell r="C2849" t="str">
            <v>26000000</v>
          </cell>
          <cell r="D2849">
            <v>460.59</v>
          </cell>
        </row>
        <row r="2850">
          <cell r="A2850" t="str">
            <v>02</v>
          </cell>
          <cell r="B2850" t="str">
            <v>21010000</v>
          </cell>
          <cell r="C2850" t="str">
            <v>43010000</v>
          </cell>
          <cell r="D2850">
            <v>525119925.19999999</v>
          </cell>
        </row>
        <row r="2851">
          <cell r="A2851" t="str">
            <v>02</v>
          </cell>
          <cell r="B2851" t="str">
            <v>20010000</v>
          </cell>
          <cell r="C2851" t="str">
            <v>10010100</v>
          </cell>
          <cell r="D2851">
            <v>64551.5</v>
          </cell>
        </row>
        <row r="2852">
          <cell r="A2852" t="str">
            <v>02</v>
          </cell>
          <cell r="B2852" t="str">
            <v>20010000</v>
          </cell>
          <cell r="C2852" t="str">
            <v>10020000</v>
          </cell>
          <cell r="D2852">
            <v>1207908.3600000001</v>
          </cell>
        </row>
        <row r="2853">
          <cell r="A2853" t="str">
            <v>02</v>
          </cell>
          <cell r="B2853" t="str">
            <v>20010000</v>
          </cell>
          <cell r="C2853" t="str">
            <v>10020100</v>
          </cell>
          <cell r="D2853">
            <v>3850545.33</v>
          </cell>
        </row>
        <row r="2854">
          <cell r="A2854" t="str">
            <v>02</v>
          </cell>
          <cell r="B2854" t="str">
            <v>20010000</v>
          </cell>
          <cell r="C2854" t="str">
            <v>10110000</v>
          </cell>
          <cell r="D2854">
            <v>59274904.810000002</v>
          </cell>
        </row>
        <row r="2855">
          <cell r="A2855" t="str">
            <v>02</v>
          </cell>
          <cell r="B2855" t="str">
            <v>20010000</v>
          </cell>
          <cell r="C2855" t="str">
            <v>21010000</v>
          </cell>
          <cell r="D2855">
            <v>7451919.8200000003</v>
          </cell>
        </row>
        <row r="2856">
          <cell r="A2856" t="str">
            <v>02</v>
          </cell>
          <cell r="B2856" t="str">
            <v>20010000</v>
          </cell>
          <cell r="C2856" t="str">
            <v>28001100</v>
          </cell>
          <cell r="D2856">
            <v>19208040.100000001</v>
          </cell>
        </row>
        <row r="2857">
          <cell r="A2857" t="str">
            <v>02</v>
          </cell>
          <cell r="B2857" t="str">
            <v>20010000</v>
          </cell>
          <cell r="C2857" t="str">
            <v>40020000</v>
          </cell>
          <cell r="D2857">
            <v>2647003080.9699998</v>
          </cell>
        </row>
        <row r="2858">
          <cell r="A2858" t="str">
            <v>02</v>
          </cell>
          <cell r="B2858" t="str">
            <v>45000000</v>
          </cell>
          <cell r="C2858" t="str">
            <v>90020200</v>
          </cell>
          <cell r="D2858">
            <v>5337620.59</v>
          </cell>
        </row>
        <row r="2859">
          <cell r="A2859" t="str">
            <v>02</v>
          </cell>
          <cell r="B2859" t="str">
            <v>45000000</v>
          </cell>
          <cell r="C2859" t="str">
            <v>90020400</v>
          </cell>
          <cell r="D2859">
            <v>1720185.6</v>
          </cell>
        </row>
        <row r="2860">
          <cell r="A2860" t="str">
            <v>02</v>
          </cell>
          <cell r="B2860" t="str">
            <v>45000000</v>
          </cell>
          <cell r="C2860" t="str">
            <v>90021600</v>
          </cell>
          <cell r="D2860">
            <v>310877.24</v>
          </cell>
        </row>
        <row r="2861">
          <cell r="A2861" t="str">
            <v>02</v>
          </cell>
          <cell r="B2861" t="str">
            <v>45010000</v>
          </cell>
          <cell r="C2861" t="str">
            <v>62020200</v>
          </cell>
          <cell r="D2861">
            <v>48186.5</v>
          </cell>
        </row>
        <row r="2862">
          <cell r="A2862" t="str">
            <v>02</v>
          </cell>
          <cell r="B2862" t="str">
            <v>45020000</v>
          </cell>
          <cell r="C2862" t="str">
            <v>44000200</v>
          </cell>
          <cell r="D2862">
            <v>363220.24</v>
          </cell>
        </row>
        <row r="2863">
          <cell r="A2863" t="str">
            <v>02</v>
          </cell>
          <cell r="B2863" t="str">
            <v>16050000</v>
          </cell>
          <cell r="C2863" t="str">
            <v>90020101</v>
          </cell>
          <cell r="D2863">
            <v>54682.29</v>
          </cell>
        </row>
        <row r="2864">
          <cell r="A2864" t="str">
            <v>02</v>
          </cell>
          <cell r="B2864" t="str">
            <v>16010000</v>
          </cell>
          <cell r="C2864" t="str">
            <v>76020400</v>
          </cell>
          <cell r="D2864">
            <v>-603.47</v>
          </cell>
        </row>
        <row r="2865">
          <cell r="A2865" t="str">
            <v>02</v>
          </cell>
          <cell r="B2865" t="str">
            <v>97030000</v>
          </cell>
          <cell r="C2865" t="str">
            <v>91020803</v>
          </cell>
          <cell r="D2865">
            <v>14141753.68</v>
          </cell>
        </row>
        <row r="2866">
          <cell r="A2866" t="str">
            <v>01</v>
          </cell>
          <cell r="B2866" t="str">
            <v>94000000</v>
          </cell>
          <cell r="C2866" t="str">
            <v>91020801</v>
          </cell>
          <cell r="D2866">
            <v>244955.72</v>
          </cell>
        </row>
        <row r="2867">
          <cell r="A2867" t="str">
            <v>02</v>
          </cell>
          <cell r="B2867" t="str">
            <v>16020000</v>
          </cell>
          <cell r="C2867" t="str">
            <v>90020200</v>
          </cell>
          <cell r="D2867">
            <v>-1089.1400000000001</v>
          </cell>
        </row>
        <row r="2868">
          <cell r="A2868" t="str">
            <v>02</v>
          </cell>
          <cell r="B2868" t="str">
            <v>16020000</v>
          </cell>
          <cell r="C2868" t="str">
            <v>90020300</v>
          </cell>
          <cell r="D2868">
            <v>-302.27999999999997</v>
          </cell>
        </row>
        <row r="2869">
          <cell r="A2869" t="str">
            <v>02</v>
          </cell>
          <cell r="B2869" t="str">
            <v>16020000</v>
          </cell>
          <cell r="C2869" t="str">
            <v>90020400</v>
          </cell>
          <cell r="D2869">
            <v>-9.16</v>
          </cell>
        </row>
        <row r="2870">
          <cell r="A2870" t="str">
            <v>02</v>
          </cell>
          <cell r="B2870" t="str">
            <v>16020000</v>
          </cell>
          <cell r="C2870" t="str">
            <v>90020700</v>
          </cell>
          <cell r="D2870">
            <v>-0.47</v>
          </cell>
        </row>
        <row r="2871">
          <cell r="A2871" t="str">
            <v>02</v>
          </cell>
          <cell r="B2871" t="str">
            <v>23010000</v>
          </cell>
          <cell r="C2871" t="str">
            <v>10010000</v>
          </cell>
          <cell r="D2871">
            <v>503.8</v>
          </cell>
        </row>
        <row r="2872">
          <cell r="A2872" t="str">
            <v>02</v>
          </cell>
          <cell r="B2872" t="str">
            <v>23010000</v>
          </cell>
          <cell r="C2872" t="str">
            <v>10020000</v>
          </cell>
          <cell r="D2872">
            <v>65589.23</v>
          </cell>
        </row>
        <row r="2873">
          <cell r="A2873" t="str">
            <v>02</v>
          </cell>
          <cell r="B2873" t="str">
            <v>23010000</v>
          </cell>
          <cell r="C2873" t="str">
            <v>10050000</v>
          </cell>
          <cell r="D2873">
            <v>12832.61</v>
          </cell>
        </row>
        <row r="2874">
          <cell r="A2874" t="str">
            <v>02</v>
          </cell>
          <cell r="B2874" t="str">
            <v>23010000</v>
          </cell>
          <cell r="C2874" t="str">
            <v>10060000</v>
          </cell>
          <cell r="D2874">
            <v>9914.5499999999993</v>
          </cell>
        </row>
        <row r="2875">
          <cell r="A2875" t="str">
            <v>02</v>
          </cell>
          <cell r="B2875" t="str">
            <v>23010000</v>
          </cell>
          <cell r="C2875" t="str">
            <v>10110000</v>
          </cell>
          <cell r="D2875">
            <v>148019.42000000001</v>
          </cell>
        </row>
        <row r="2876">
          <cell r="A2876" t="str">
            <v>02</v>
          </cell>
          <cell r="B2876" t="str">
            <v>23010000</v>
          </cell>
          <cell r="C2876" t="str">
            <v>10140500</v>
          </cell>
          <cell r="D2876">
            <v>215965.18</v>
          </cell>
        </row>
        <row r="2877">
          <cell r="A2877" t="str">
            <v>02</v>
          </cell>
          <cell r="B2877" t="str">
            <v>23010000</v>
          </cell>
          <cell r="C2877" t="str">
            <v>21010000</v>
          </cell>
          <cell r="D2877">
            <v>2544.3000000000002</v>
          </cell>
        </row>
        <row r="2878">
          <cell r="A2878" t="str">
            <v>02</v>
          </cell>
          <cell r="B2878" t="str">
            <v>23010000</v>
          </cell>
          <cell r="C2878" t="str">
            <v>23010000</v>
          </cell>
          <cell r="D2878">
            <v>68804</v>
          </cell>
        </row>
        <row r="2879">
          <cell r="A2879" t="str">
            <v>02</v>
          </cell>
          <cell r="B2879" t="str">
            <v>23010000</v>
          </cell>
          <cell r="C2879" t="str">
            <v>40200000</v>
          </cell>
          <cell r="D2879">
            <v>70596.38</v>
          </cell>
        </row>
        <row r="2880">
          <cell r="A2880" t="str">
            <v>02</v>
          </cell>
          <cell r="B2880" t="str">
            <v>23010000</v>
          </cell>
          <cell r="C2880" t="str">
            <v>40210000</v>
          </cell>
          <cell r="D2880">
            <v>10837081.59</v>
          </cell>
        </row>
        <row r="2881">
          <cell r="A2881" t="str">
            <v>02</v>
          </cell>
          <cell r="B2881" t="str">
            <v>23010000</v>
          </cell>
          <cell r="C2881" t="str">
            <v>40220000</v>
          </cell>
          <cell r="D2881">
            <v>28289171.879999999</v>
          </cell>
        </row>
        <row r="2882">
          <cell r="A2882" t="str">
            <v>02</v>
          </cell>
          <cell r="B2882" t="str">
            <v>23010000</v>
          </cell>
          <cell r="C2882" t="str">
            <v>40230000</v>
          </cell>
          <cell r="D2882">
            <v>21536889.02</v>
          </cell>
        </row>
        <row r="2883">
          <cell r="A2883" t="str">
            <v>02</v>
          </cell>
          <cell r="B2883" t="str">
            <v>23010000</v>
          </cell>
          <cell r="C2883" t="str">
            <v>40240000</v>
          </cell>
          <cell r="D2883">
            <v>6425080.1699999999</v>
          </cell>
        </row>
        <row r="2884">
          <cell r="A2884" t="str">
            <v>02</v>
          </cell>
          <cell r="B2884" t="str">
            <v>23010000</v>
          </cell>
          <cell r="C2884" t="str">
            <v>40250000</v>
          </cell>
          <cell r="D2884">
            <v>3003598.51</v>
          </cell>
        </row>
        <row r="2885">
          <cell r="A2885" t="str">
            <v>02</v>
          </cell>
          <cell r="B2885" t="str">
            <v>23010000</v>
          </cell>
          <cell r="C2885" t="str">
            <v>40260000</v>
          </cell>
          <cell r="D2885">
            <v>2124554.21</v>
          </cell>
        </row>
        <row r="2886">
          <cell r="A2886" t="str">
            <v>02</v>
          </cell>
          <cell r="B2886" t="str">
            <v>23010000</v>
          </cell>
          <cell r="C2886" t="str">
            <v>40200100</v>
          </cell>
          <cell r="D2886">
            <v>130398.29</v>
          </cell>
        </row>
        <row r="2887">
          <cell r="A2887" t="str">
            <v>02</v>
          </cell>
          <cell r="B2887" t="str">
            <v>23010000</v>
          </cell>
          <cell r="C2887" t="str">
            <v>40280000</v>
          </cell>
          <cell r="D2887">
            <v>674802.89</v>
          </cell>
        </row>
        <row r="2888">
          <cell r="A2888" t="str">
            <v>02</v>
          </cell>
          <cell r="B2888" t="str">
            <v>23010000</v>
          </cell>
          <cell r="C2888" t="str">
            <v>40290000</v>
          </cell>
          <cell r="D2888">
            <v>1584716.81</v>
          </cell>
        </row>
        <row r="2889">
          <cell r="A2889" t="str">
            <v>02</v>
          </cell>
          <cell r="B2889" t="str">
            <v>76060000</v>
          </cell>
          <cell r="C2889" t="str">
            <v>76020600</v>
          </cell>
          <cell r="D2889">
            <v>307167.68</v>
          </cell>
        </row>
        <row r="2890">
          <cell r="A2890" t="str">
            <v>02</v>
          </cell>
          <cell r="B2890" t="str">
            <v>01090000</v>
          </cell>
          <cell r="C2890" t="str">
            <v>02010000</v>
          </cell>
          <cell r="D2890">
            <v>3260652</v>
          </cell>
        </row>
        <row r="2891">
          <cell r="A2891" t="str">
            <v>02</v>
          </cell>
          <cell r="B2891" t="str">
            <v>01090000</v>
          </cell>
          <cell r="C2891" t="str">
            <v>91020100</v>
          </cell>
          <cell r="D2891">
            <v>2104</v>
          </cell>
        </row>
        <row r="2892">
          <cell r="A2892" t="str">
            <v>02</v>
          </cell>
          <cell r="B2892" t="str">
            <v>10150000</v>
          </cell>
          <cell r="C2892" t="str">
            <v>10150000</v>
          </cell>
          <cell r="D2892">
            <v>4124953.72</v>
          </cell>
        </row>
        <row r="2893">
          <cell r="A2893" t="str">
            <v>02</v>
          </cell>
          <cell r="B2893" t="str">
            <v>40340000</v>
          </cell>
          <cell r="C2893" t="str">
            <v>15230000</v>
          </cell>
          <cell r="D2893">
            <v>10275.620000000001</v>
          </cell>
        </row>
        <row r="2894">
          <cell r="A2894" t="str">
            <v>02</v>
          </cell>
          <cell r="B2894" t="str">
            <v>10150000</v>
          </cell>
          <cell r="C2894" t="str">
            <v>10160200</v>
          </cell>
          <cell r="D2894">
            <v>751105.59</v>
          </cell>
        </row>
        <row r="2895">
          <cell r="A2895" t="str">
            <v>02</v>
          </cell>
          <cell r="B2895" t="str">
            <v>10150000</v>
          </cell>
          <cell r="C2895" t="str">
            <v>23010000</v>
          </cell>
          <cell r="D2895">
            <v>35658.379999999997</v>
          </cell>
        </row>
        <row r="2896">
          <cell r="A2896" t="str">
            <v>02</v>
          </cell>
          <cell r="B2896" t="str">
            <v>10150000</v>
          </cell>
          <cell r="C2896" t="str">
            <v>25010000</v>
          </cell>
          <cell r="D2896">
            <v>1987853.56</v>
          </cell>
        </row>
        <row r="2897">
          <cell r="A2897" t="str">
            <v>02</v>
          </cell>
          <cell r="B2897" t="str">
            <v>10150000</v>
          </cell>
          <cell r="C2897" t="str">
            <v>25020000</v>
          </cell>
          <cell r="D2897">
            <v>125585.59</v>
          </cell>
        </row>
        <row r="2898">
          <cell r="A2898" t="str">
            <v>02</v>
          </cell>
          <cell r="B2898" t="str">
            <v>10150000</v>
          </cell>
          <cell r="C2898" t="str">
            <v>25030000</v>
          </cell>
          <cell r="D2898">
            <v>5543.37</v>
          </cell>
        </row>
        <row r="2899">
          <cell r="A2899" t="str">
            <v>02</v>
          </cell>
          <cell r="B2899" t="str">
            <v>10150000</v>
          </cell>
          <cell r="C2899" t="str">
            <v>26000000</v>
          </cell>
          <cell r="D2899">
            <v>62048.32</v>
          </cell>
        </row>
        <row r="2900">
          <cell r="A2900" t="str">
            <v>02</v>
          </cell>
          <cell r="B2900" t="str">
            <v>10150000</v>
          </cell>
          <cell r="C2900" t="str">
            <v>41020000</v>
          </cell>
          <cell r="D2900">
            <v>69001.61</v>
          </cell>
        </row>
        <row r="2901">
          <cell r="A2901" t="str">
            <v>02</v>
          </cell>
          <cell r="B2901" t="str">
            <v>10150000</v>
          </cell>
          <cell r="C2901" t="str">
            <v>44000500</v>
          </cell>
          <cell r="D2901">
            <v>14360</v>
          </cell>
        </row>
        <row r="2902">
          <cell r="A2902" t="str">
            <v>02</v>
          </cell>
          <cell r="B2902" t="str">
            <v>10150000</v>
          </cell>
          <cell r="C2902" t="str">
            <v>79030000</v>
          </cell>
          <cell r="D2902">
            <v>173976.37</v>
          </cell>
        </row>
        <row r="2903">
          <cell r="A2903" t="str">
            <v>02</v>
          </cell>
          <cell r="B2903" t="str">
            <v>10150000</v>
          </cell>
          <cell r="C2903" t="str">
            <v>79040000</v>
          </cell>
          <cell r="D2903">
            <v>485.38</v>
          </cell>
        </row>
        <row r="2904">
          <cell r="A2904" t="str">
            <v>02</v>
          </cell>
          <cell r="B2904" t="str">
            <v>10150000</v>
          </cell>
          <cell r="C2904" t="str">
            <v>79070000</v>
          </cell>
          <cell r="D2904">
            <v>786.8</v>
          </cell>
        </row>
        <row r="2905">
          <cell r="A2905" t="str">
            <v>02</v>
          </cell>
          <cell r="B2905" t="str">
            <v>10150000</v>
          </cell>
          <cell r="C2905" t="str">
            <v>91020803</v>
          </cell>
          <cell r="D2905">
            <v>21425.27</v>
          </cell>
        </row>
        <row r="2906">
          <cell r="A2906" t="str">
            <v>02</v>
          </cell>
          <cell r="B2906" t="str">
            <v>40050000</v>
          </cell>
          <cell r="C2906" t="str">
            <v>20010000</v>
          </cell>
          <cell r="D2906">
            <v>1000371.93</v>
          </cell>
        </row>
        <row r="2907">
          <cell r="A2907" t="str">
            <v>02</v>
          </cell>
          <cell r="B2907" t="str">
            <v>40300100</v>
          </cell>
          <cell r="C2907" t="str">
            <v>15140000</v>
          </cell>
          <cell r="D2907">
            <v>-192199.1</v>
          </cell>
        </row>
        <row r="2908">
          <cell r="A2908" t="str">
            <v>02</v>
          </cell>
          <cell r="B2908" t="str">
            <v>40050000</v>
          </cell>
          <cell r="C2908" t="str">
            <v>21010000</v>
          </cell>
          <cell r="D2908">
            <v>-106122.46</v>
          </cell>
        </row>
        <row r="2909">
          <cell r="A2909" t="str">
            <v>02</v>
          </cell>
          <cell r="B2909" t="str">
            <v>40050000</v>
          </cell>
          <cell r="C2909" t="str">
            <v>43010000</v>
          </cell>
          <cell r="D2909">
            <v>-242249.61</v>
          </cell>
        </row>
        <row r="2910">
          <cell r="A2910" t="str">
            <v>02</v>
          </cell>
          <cell r="B2910" t="str">
            <v>10160100</v>
          </cell>
          <cell r="C2910" t="str">
            <v>25010000</v>
          </cell>
          <cell r="D2910">
            <v>4174084.16</v>
          </cell>
        </row>
        <row r="2911">
          <cell r="A2911" t="str">
            <v>02</v>
          </cell>
          <cell r="B2911" t="str">
            <v>10160200</v>
          </cell>
          <cell r="C2911" t="str">
            <v>25010000</v>
          </cell>
          <cell r="D2911">
            <v>327646.78999999998</v>
          </cell>
        </row>
        <row r="2912">
          <cell r="A2912" t="str">
            <v>02</v>
          </cell>
          <cell r="B2912" t="str">
            <v>10160200</v>
          </cell>
          <cell r="C2912" t="str">
            <v>25020000</v>
          </cell>
          <cell r="D2912">
            <v>108881.75</v>
          </cell>
        </row>
        <row r="2913">
          <cell r="A2913" t="str">
            <v>02</v>
          </cell>
          <cell r="B2913" t="str">
            <v>10160200</v>
          </cell>
          <cell r="C2913" t="str">
            <v>25030000</v>
          </cell>
          <cell r="D2913">
            <v>20981.13</v>
          </cell>
        </row>
        <row r="2914">
          <cell r="A2914" t="str">
            <v>02</v>
          </cell>
          <cell r="B2914" t="str">
            <v>10160200</v>
          </cell>
          <cell r="C2914" t="str">
            <v>26000000</v>
          </cell>
          <cell r="D2914">
            <v>143176.75</v>
          </cell>
        </row>
        <row r="2915">
          <cell r="A2915" t="str">
            <v>02</v>
          </cell>
          <cell r="B2915" t="str">
            <v>40030000</v>
          </cell>
          <cell r="C2915" t="str">
            <v>90020100</v>
          </cell>
          <cell r="D2915">
            <v>3084534.44</v>
          </cell>
        </row>
        <row r="2916">
          <cell r="A2916" t="str">
            <v>02</v>
          </cell>
          <cell r="B2916" t="str">
            <v>40030000</v>
          </cell>
          <cell r="C2916" t="str">
            <v>90020107</v>
          </cell>
          <cell r="D2916">
            <v>866509.76</v>
          </cell>
        </row>
        <row r="2917">
          <cell r="A2917" t="str">
            <v>02</v>
          </cell>
          <cell r="B2917" t="str">
            <v>40030000</v>
          </cell>
          <cell r="C2917" t="str">
            <v>90020108</v>
          </cell>
          <cell r="D2917">
            <v>65459.199999999997</v>
          </cell>
        </row>
        <row r="2918">
          <cell r="A2918" t="str">
            <v>02</v>
          </cell>
          <cell r="B2918" t="str">
            <v>40030000</v>
          </cell>
          <cell r="C2918" t="str">
            <v>90020200</v>
          </cell>
          <cell r="D2918">
            <v>40270.26</v>
          </cell>
        </row>
        <row r="2919">
          <cell r="A2919" t="str">
            <v>02</v>
          </cell>
          <cell r="B2919" t="str">
            <v>40030000</v>
          </cell>
          <cell r="C2919" t="str">
            <v>90020300</v>
          </cell>
          <cell r="D2919">
            <v>11182.32</v>
          </cell>
        </row>
        <row r="2920">
          <cell r="A2920" t="str">
            <v>02</v>
          </cell>
          <cell r="B2920" t="str">
            <v>40030000</v>
          </cell>
          <cell r="C2920" t="str">
            <v>90020400</v>
          </cell>
          <cell r="D2920">
            <v>343.93</v>
          </cell>
        </row>
        <row r="2921">
          <cell r="A2921" t="str">
            <v>02</v>
          </cell>
          <cell r="B2921" t="str">
            <v>40050000</v>
          </cell>
          <cell r="C2921" t="str">
            <v>90020100</v>
          </cell>
          <cell r="D2921">
            <v>183670.64</v>
          </cell>
        </row>
        <row r="2922">
          <cell r="A2922" t="str">
            <v>02</v>
          </cell>
          <cell r="B2922" t="str">
            <v>40050000</v>
          </cell>
          <cell r="C2922" t="str">
            <v>90020107</v>
          </cell>
          <cell r="D2922">
            <v>51596.9</v>
          </cell>
        </row>
        <row r="2923">
          <cell r="A2923" t="str">
            <v>02</v>
          </cell>
          <cell r="B2923" t="str">
            <v>40050000</v>
          </cell>
          <cell r="C2923" t="str">
            <v>90020108</v>
          </cell>
          <cell r="D2923">
            <v>3897.81</v>
          </cell>
        </row>
        <row r="2924">
          <cell r="A2924" t="str">
            <v>02</v>
          </cell>
          <cell r="B2924" t="str">
            <v>40050000</v>
          </cell>
          <cell r="C2924" t="str">
            <v>90020200</v>
          </cell>
          <cell r="D2924">
            <v>2397.92</v>
          </cell>
        </row>
        <row r="2925">
          <cell r="A2925" t="str">
            <v>02</v>
          </cell>
          <cell r="B2925" t="str">
            <v>40050000</v>
          </cell>
          <cell r="C2925" t="str">
            <v>90020300</v>
          </cell>
          <cell r="D2925">
            <v>665.86</v>
          </cell>
        </row>
        <row r="2926">
          <cell r="A2926" t="str">
            <v>02</v>
          </cell>
          <cell r="B2926" t="str">
            <v>40050000</v>
          </cell>
          <cell r="C2926" t="str">
            <v>90020400</v>
          </cell>
          <cell r="D2926">
            <v>20.48</v>
          </cell>
        </row>
        <row r="2927">
          <cell r="A2927" t="str">
            <v>02</v>
          </cell>
          <cell r="B2927" t="str">
            <v>26000000</v>
          </cell>
          <cell r="C2927" t="str">
            <v>10090000</v>
          </cell>
          <cell r="D2927">
            <v>13600.96</v>
          </cell>
        </row>
        <row r="2928">
          <cell r="A2928" t="str">
            <v>02</v>
          </cell>
          <cell r="B2928" t="str">
            <v>26000000</v>
          </cell>
          <cell r="C2928" t="str">
            <v>10110000</v>
          </cell>
          <cell r="D2928">
            <v>633.72</v>
          </cell>
        </row>
        <row r="2929">
          <cell r="A2929" t="str">
            <v>02</v>
          </cell>
          <cell r="B2929" t="str">
            <v>26000000</v>
          </cell>
          <cell r="C2929" t="str">
            <v>10150000</v>
          </cell>
          <cell r="D2929">
            <v>-4415.0200000000004</v>
          </cell>
        </row>
        <row r="2930">
          <cell r="A2930" t="str">
            <v>02</v>
          </cell>
          <cell r="B2930" t="str">
            <v>26000000</v>
          </cell>
          <cell r="C2930" t="str">
            <v>20030000</v>
          </cell>
          <cell r="D2930">
            <v>582</v>
          </cell>
        </row>
        <row r="2931">
          <cell r="A2931" t="str">
            <v>02</v>
          </cell>
          <cell r="B2931" t="str">
            <v>26000000</v>
          </cell>
          <cell r="C2931" t="str">
            <v>90020100</v>
          </cell>
          <cell r="D2931">
            <v>61277074.759999998</v>
          </cell>
        </row>
        <row r="2932">
          <cell r="A2932" t="str">
            <v>02</v>
          </cell>
          <cell r="B2932" t="str">
            <v>26000000</v>
          </cell>
          <cell r="C2932" t="str">
            <v>90020107</v>
          </cell>
          <cell r="D2932">
            <v>20129961.460000001</v>
          </cell>
        </row>
        <row r="2933">
          <cell r="A2933" t="str">
            <v>02</v>
          </cell>
          <cell r="B2933" t="str">
            <v>26000000</v>
          </cell>
          <cell r="C2933" t="str">
            <v>90020108</v>
          </cell>
          <cell r="D2933">
            <v>1488526.99</v>
          </cell>
        </row>
        <row r="2934">
          <cell r="A2934" t="str">
            <v>02</v>
          </cell>
          <cell r="B2934" t="str">
            <v>26000000</v>
          </cell>
          <cell r="C2934" t="str">
            <v>90020200</v>
          </cell>
          <cell r="D2934">
            <v>1776193.6</v>
          </cell>
        </row>
        <row r="2935">
          <cell r="A2935" t="str">
            <v>02</v>
          </cell>
          <cell r="B2935" t="str">
            <v>26000000</v>
          </cell>
          <cell r="C2935" t="str">
            <v>90020300</v>
          </cell>
          <cell r="D2935">
            <v>224802.23</v>
          </cell>
        </row>
        <row r="2936">
          <cell r="A2936" t="str">
            <v>02</v>
          </cell>
          <cell r="B2936" t="str">
            <v>26000000</v>
          </cell>
          <cell r="C2936" t="str">
            <v>90020400</v>
          </cell>
          <cell r="D2936">
            <v>207119.2</v>
          </cell>
        </row>
        <row r="2937">
          <cell r="A2937" t="str">
            <v>02</v>
          </cell>
          <cell r="B2937" t="str">
            <v>26000000</v>
          </cell>
          <cell r="C2937" t="str">
            <v>90020500</v>
          </cell>
          <cell r="D2937">
            <v>43576.92</v>
          </cell>
        </row>
        <row r="2938">
          <cell r="A2938" t="str">
            <v>02</v>
          </cell>
          <cell r="B2938" t="str">
            <v>26000000</v>
          </cell>
          <cell r="C2938" t="str">
            <v>90020700</v>
          </cell>
          <cell r="D2938">
            <v>431.44</v>
          </cell>
        </row>
        <row r="2939">
          <cell r="A2939" t="str">
            <v>02</v>
          </cell>
          <cell r="B2939" t="str">
            <v>26000000</v>
          </cell>
          <cell r="C2939" t="str">
            <v>90020900</v>
          </cell>
          <cell r="D2939">
            <v>872960.63</v>
          </cell>
        </row>
        <row r="2940">
          <cell r="A2940" t="str">
            <v>02</v>
          </cell>
          <cell r="B2940" t="str">
            <v>26000000</v>
          </cell>
          <cell r="C2940" t="str">
            <v>90020901</v>
          </cell>
          <cell r="D2940">
            <v>296201.82</v>
          </cell>
        </row>
        <row r="2941">
          <cell r="A2941" t="str">
            <v>02</v>
          </cell>
          <cell r="B2941" t="str">
            <v>26000000</v>
          </cell>
          <cell r="C2941" t="str">
            <v>90020902</v>
          </cell>
          <cell r="D2941">
            <v>37665.269999999997</v>
          </cell>
        </row>
        <row r="2942">
          <cell r="A2942" t="str">
            <v>02</v>
          </cell>
          <cell r="B2942" t="str">
            <v>26000000</v>
          </cell>
          <cell r="C2942" t="str">
            <v>90021200</v>
          </cell>
          <cell r="D2942">
            <v>23147.99</v>
          </cell>
        </row>
        <row r="2943">
          <cell r="A2943" t="str">
            <v>02</v>
          </cell>
          <cell r="B2943" t="str">
            <v>26000000</v>
          </cell>
          <cell r="C2943" t="str">
            <v>90021201</v>
          </cell>
          <cell r="D2943">
            <v>855.06</v>
          </cell>
        </row>
        <row r="2944">
          <cell r="A2944" t="str">
            <v>02</v>
          </cell>
          <cell r="B2944" t="str">
            <v>26000000</v>
          </cell>
          <cell r="C2944" t="str">
            <v>90021202</v>
          </cell>
          <cell r="D2944">
            <v>141.21</v>
          </cell>
        </row>
        <row r="2945">
          <cell r="A2945" t="str">
            <v>02</v>
          </cell>
          <cell r="B2945" t="str">
            <v>26000000</v>
          </cell>
          <cell r="C2945" t="str">
            <v>90021300</v>
          </cell>
          <cell r="D2945">
            <v>2883.4</v>
          </cell>
        </row>
        <row r="2946">
          <cell r="A2946" t="str">
            <v>02</v>
          </cell>
          <cell r="B2946" t="str">
            <v>26000000</v>
          </cell>
          <cell r="C2946" t="str">
            <v>90021301</v>
          </cell>
          <cell r="D2946">
            <v>195426.99</v>
          </cell>
        </row>
        <row r="2947">
          <cell r="A2947" t="str">
            <v>02</v>
          </cell>
          <cell r="B2947" t="str">
            <v>26000000</v>
          </cell>
          <cell r="C2947" t="str">
            <v>90021302</v>
          </cell>
          <cell r="D2947">
            <v>6765.52</v>
          </cell>
        </row>
        <row r="2948">
          <cell r="A2948" t="str">
            <v>02</v>
          </cell>
          <cell r="B2948" t="str">
            <v>26000000</v>
          </cell>
          <cell r="C2948" t="str">
            <v>90021400</v>
          </cell>
          <cell r="D2948">
            <v>1485860.86</v>
          </cell>
        </row>
        <row r="2949">
          <cell r="A2949" t="str">
            <v>02</v>
          </cell>
          <cell r="B2949" t="str">
            <v>26000000</v>
          </cell>
          <cell r="C2949" t="str">
            <v>90021401</v>
          </cell>
          <cell r="D2949">
            <v>724879.99</v>
          </cell>
        </row>
        <row r="2950">
          <cell r="A2950" t="str">
            <v>02</v>
          </cell>
          <cell r="B2950" t="str">
            <v>26000000</v>
          </cell>
          <cell r="C2950" t="str">
            <v>90021402</v>
          </cell>
          <cell r="D2950">
            <v>165773.25</v>
          </cell>
        </row>
        <row r="2951">
          <cell r="A2951" t="str">
            <v>02</v>
          </cell>
          <cell r="B2951" t="str">
            <v>26000000</v>
          </cell>
          <cell r="C2951" t="str">
            <v>90021405</v>
          </cell>
          <cell r="D2951">
            <v>2294008.14</v>
          </cell>
        </row>
        <row r="2952">
          <cell r="A2952" t="str">
            <v>02</v>
          </cell>
          <cell r="B2952" t="str">
            <v>26000000</v>
          </cell>
          <cell r="C2952" t="str">
            <v>90021500</v>
          </cell>
          <cell r="D2952">
            <v>13116.21</v>
          </cell>
        </row>
        <row r="2953">
          <cell r="A2953" t="str">
            <v>02</v>
          </cell>
          <cell r="B2953" t="str">
            <v>26000000</v>
          </cell>
          <cell r="C2953" t="str">
            <v>90021600</v>
          </cell>
          <cell r="D2953">
            <v>77090.17</v>
          </cell>
        </row>
        <row r="2954">
          <cell r="A2954" t="str">
            <v>02</v>
          </cell>
          <cell r="B2954" t="str">
            <v>26000000</v>
          </cell>
          <cell r="C2954" t="str">
            <v>90021605</v>
          </cell>
          <cell r="D2954">
            <v>704960.07</v>
          </cell>
        </row>
        <row r="2955">
          <cell r="A2955" t="str">
            <v>02</v>
          </cell>
          <cell r="B2955" t="str">
            <v>26000000</v>
          </cell>
          <cell r="C2955" t="str">
            <v>90021700</v>
          </cell>
          <cell r="D2955">
            <v>2661.4</v>
          </cell>
        </row>
        <row r="2956">
          <cell r="A2956" t="str">
            <v>02</v>
          </cell>
          <cell r="B2956" t="str">
            <v>26000000</v>
          </cell>
          <cell r="C2956" t="str">
            <v>90021705</v>
          </cell>
          <cell r="D2956">
            <v>8404.4599999999991</v>
          </cell>
        </row>
        <row r="2957">
          <cell r="A2957" t="str">
            <v>02</v>
          </cell>
          <cell r="B2957" t="str">
            <v>26000000</v>
          </cell>
          <cell r="C2957" t="str">
            <v>90021800</v>
          </cell>
          <cell r="D2957">
            <v>9399.74</v>
          </cell>
        </row>
        <row r="2958">
          <cell r="A2958" t="str">
            <v>02</v>
          </cell>
          <cell r="B2958" t="str">
            <v>26000000</v>
          </cell>
          <cell r="C2958" t="str">
            <v>90021805</v>
          </cell>
          <cell r="D2958">
            <v>187.22</v>
          </cell>
        </row>
        <row r="2959">
          <cell r="A2959" t="str">
            <v>02</v>
          </cell>
          <cell r="B2959" t="str">
            <v>26000000</v>
          </cell>
          <cell r="C2959" t="str">
            <v>90022100</v>
          </cell>
          <cell r="D2959">
            <v>65922.38</v>
          </cell>
        </row>
        <row r="2960">
          <cell r="A2960" t="str">
            <v>02</v>
          </cell>
          <cell r="B2960" t="str">
            <v>26000000</v>
          </cell>
          <cell r="C2960" t="str">
            <v>90022101</v>
          </cell>
          <cell r="D2960">
            <v>55062.75</v>
          </cell>
        </row>
        <row r="2961">
          <cell r="A2961" t="str">
            <v>02</v>
          </cell>
          <cell r="B2961" t="str">
            <v>44000100</v>
          </cell>
          <cell r="C2961" t="str">
            <v>90020100</v>
          </cell>
          <cell r="D2961">
            <v>5142414.4000000004</v>
          </cell>
        </row>
        <row r="2962">
          <cell r="A2962" t="str">
            <v>02</v>
          </cell>
          <cell r="B2962" t="str">
            <v>44000100</v>
          </cell>
          <cell r="C2962" t="str">
            <v>90020107</v>
          </cell>
          <cell r="D2962">
            <v>1444610.97</v>
          </cell>
        </row>
        <row r="2963">
          <cell r="A2963" t="str">
            <v>02</v>
          </cell>
          <cell r="B2963" t="str">
            <v>44000100</v>
          </cell>
          <cell r="C2963" t="str">
            <v>90020108</v>
          </cell>
          <cell r="D2963">
            <v>109130.99</v>
          </cell>
        </row>
        <row r="2964">
          <cell r="A2964" t="str">
            <v>02</v>
          </cell>
          <cell r="B2964" t="str">
            <v>44000200</v>
          </cell>
          <cell r="C2964" t="str">
            <v>90020200</v>
          </cell>
          <cell r="D2964">
            <v>1058119.1100000001</v>
          </cell>
        </row>
        <row r="2965">
          <cell r="A2965" t="str">
            <v>02</v>
          </cell>
          <cell r="B2965" t="str">
            <v>44000300</v>
          </cell>
          <cell r="C2965" t="str">
            <v>90020300</v>
          </cell>
          <cell r="D2965">
            <v>21804.83</v>
          </cell>
        </row>
        <row r="2966">
          <cell r="A2966" t="str">
            <v>02</v>
          </cell>
          <cell r="B2966" t="str">
            <v>44000400</v>
          </cell>
          <cell r="C2966" t="str">
            <v>90020400</v>
          </cell>
          <cell r="D2966">
            <v>816907.12</v>
          </cell>
        </row>
        <row r="2967">
          <cell r="A2967" t="str">
            <v>02</v>
          </cell>
          <cell r="B2967" t="str">
            <v>44000500</v>
          </cell>
          <cell r="C2967" t="str">
            <v>90020100</v>
          </cell>
          <cell r="D2967">
            <v>2785695.01</v>
          </cell>
        </row>
        <row r="2968">
          <cell r="A2968" t="str">
            <v>02</v>
          </cell>
          <cell r="B2968" t="str">
            <v>44000500</v>
          </cell>
          <cell r="C2968" t="str">
            <v>90020107</v>
          </cell>
          <cell r="D2968">
            <v>782559.56</v>
          </cell>
        </row>
        <row r="2969">
          <cell r="A2969" t="str">
            <v>02</v>
          </cell>
          <cell r="B2969" t="str">
            <v>44000500</v>
          </cell>
          <cell r="C2969" t="str">
            <v>90020108</v>
          </cell>
          <cell r="D2969">
            <v>59117.3</v>
          </cell>
        </row>
        <row r="2970">
          <cell r="A2970" t="str">
            <v>02</v>
          </cell>
          <cell r="B2970" t="str">
            <v>44000500</v>
          </cell>
          <cell r="C2970" t="str">
            <v>90020200</v>
          </cell>
          <cell r="D2970">
            <v>36368.75</v>
          </cell>
        </row>
        <row r="2971">
          <cell r="A2971" t="str">
            <v>02</v>
          </cell>
          <cell r="B2971" t="str">
            <v>44000500</v>
          </cell>
          <cell r="C2971" t="str">
            <v>90020300</v>
          </cell>
          <cell r="D2971">
            <v>10098.94</v>
          </cell>
        </row>
        <row r="2972">
          <cell r="A2972" t="str">
            <v>02</v>
          </cell>
          <cell r="B2972" t="str">
            <v>44000500</v>
          </cell>
          <cell r="C2972" t="str">
            <v>90020400</v>
          </cell>
          <cell r="D2972">
            <v>310.62</v>
          </cell>
        </row>
        <row r="2973">
          <cell r="A2973" t="str">
            <v>02</v>
          </cell>
          <cell r="B2973" t="str">
            <v>01000000</v>
          </cell>
          <cell r="C2973" t="str">
            <v>25010000</v>
          </cell>
          <cell r="D2973">
            <v>4630</v>
          </cell>
        </row>
        <row r="2974">
          <cell r="A2974" t="str">
            <v>02</v>
          </cell>
          <cell r="B2974" t="str">
            <v>01000000</v>
          </cell>
          <cell r="C2974" t="str">
            <v>25020000</v>
          </cell>
          <cell r="D2974">
            <v>16612</v>
          </cell>
        </row>
        <row r="2975">
          <cell r="A2975" t="str">
            <v>02</v>
          </cell>
          <cell r="B2975" t="str">
            <v>01000000</v>
          </cell>
          <cell r="C2975" t="str">
            <v>25030000</v>
          </cell>
          <cell r="D2975">
            <v>16976</v>
          </cell>
        </row>
        <row r="2976">
          <cell r="A2976" t="str">
            <v>02</v>
          </cell>
          <cell r="B2976" t="str">
            <v>01000000</v>
          </cell>
          <cell r="C2976" t="str">
            <v>26000000</v>
          </cell>
          <cell r="D2976">
            <v>21477</v>
          </cell>
        </row>
        <row r="2977">
          <cell r="A2977" t="str">
            <v>02</v>
          </cell>
          <cell r="B2977" t="str">
            <v>01000000</v>
          </cell>
          <cell r="C2977" t="str">
            <v>01000000</v>
          </cell>
          <cell r="D2977">
            <v>1069533</v>
          </cell>
        </row>
        <row r="2978">
          <cell r="A2978" t="str">
            <v>02</v>
          </cell>
          <cell r="B2978" t="str">
            <v>01000000</v>
          </cell>
          <cell r="C2978" t="str">
            <v>01090000</v>
          </cell>
          <cell r="D2978">
            <v>3262756</v>
          </cell>
        </row>
        <row r="2979">
          <cell r="A2979" t="str">
            <v>02</v>
          </cell>
          <cell r="B2979" t="str">
            <v>01000000</v>
          </cell>
          <cell r="C2979" t="str">
            <v>79030000</v>
          </cell>
          <cell r="D2979">
            <v>27701192</v>
          </cell>
        </row>
        <row r="2980">
          <cell r="A2980" t="str">
            <v>02</v>
          </cell>
          <cell r="B2980" t="str">
            <v>01000000</v>
          </cell>
          <cell r="C2980" t="str">
            <v>79070000</v>
          </cell>
          <cell r="D2980">
            <v>54612</v>
          </cell>
        </row>
        <row r="2981">
          <cell r="A2981" t="str">
            <v>02</v>
          </cell>
          <cell r="B2981" t="str">
            <v>01000000</v>
          </cell>
          <cell r="C2981" t="str">
            <v>79040000</v>
          </cell>
          <cell r="D2981">
            <v>152975</v>
          </cell>
        </row>
        <row r="2982">
          <cell r="A2982" t="str">
            <v>02</v>
          </cell>
          <cell r="B2982" t="str">
            <v>99000000</v>
          </cell>
          <cell r="C2982" t="str">
            <v>79070000</v>
          </cell>
          <cell r="D2982">
            <v>25228.14</v>
          </cell>
        </row>
        <row r="2983">
          <cell r="A2983" t="str">
            <v>02</v>
          </cell>
          <cell r="B2983" t="str">
            <v>79070000</v>
          </cell>
          <cell r="C2983" t="str">
            <v>99000000</v>
          </cell>
          <cell r="D2983">
            <v>1326789.6000000001</v>
          </cell>
        </row>
        <row r="2984">
          <cell r="A2984" t="str">
            <v>02</v>
          </cell>
          <cell r="B2984" t="str">
            <v>99000000</v>
          </cell>
          <cell r="C2984" t="str">
            <v>79040000</v>
          </cell>
          <cell r="D2984">
            <v>9688.36</v>
          </cell>
        </row>
        <row r="2985">
          <cell r="A2985" t="str">
            <v>02</v>
          </cell>
          <cell r="B2985" t="str">
            <v>19040000</v>
          </cell>
          <cell r="C2985" t="str">
            <v>08010000</v>
          </cell>
          <cell r="D2985">
            <v>1080645.19</v>
          </cell>
        </row>
        <row r="2986">
          <cell r="A2986" t="str">
            <v>02</v>
          </cell>
          <cell r="B2986" t="str">
            <v>19040000</v>
          </cell>
          <cell r="C2986" t="str">
            <v>08080000</v>
          </cell>
          <cell r="D2986">
            <v>5384.84</v>
          </cell>
        </row>
        <row r="2987">
          <cell r="A2987" t="str">
            <v>02</v>
          </cell>
          <cell r="B2987" t="str">
            <v>19040000</v>
          </cell>
          <cell r="C2987" t="str">
            <v>08090000</v>
          </cell>
          <cell r="D2987">
            <v>40412.120000000003</v>
          </cell>
        </row>
        <row r="2988">
          <cell r="A2988" t="str">
            <v>02</v>
          </cell>
          <cell r="B2988" t="str">
            <v>19060000</v>
          </cell>
          <cell r="C2988" t="str">
            <v>08010000</v>
          </cell>
          <cell r="D2988">
            <v>948452.74</v>
          </cell>
        </row>
        <row r="2989">
          <cell r="A2989" t="str">
            <v>02</v>
          </cell>
          <cell r="B2989" t="str">
            <v>19060000</v>
          </cell>
          <cell r="C2989" t="str">
            <v>08090000</v>
          </cell>
          <cell r="D2989">
            <v>3507.46</v>
          </cell>
        </row>
        <row r="2990">
          <cell r="A2990" t="str">
            <v>02</v>
          </cell>
          <cell r="B2990" t="str">
            <v>91010500</v>
          </cell>
          <cell r="C2990" t="str">
            <v>01000000</v>
          </cell>
          <cell r="D2990">
            <v>1576249.06</v>
          </cell>
        </row>
        <row r="2991">
          <cell r="A2991" t="str">
            <v>02</v>
          </cell>
          <cell r="B2991" t="str">
            <v>91010801</v>
          </cell>
          <cell r="C2991" t="str">
            <v>01000000</v>
          </cell>
          <cell r="D2991">
            <v>31.29</v>
          </cell>
        </row>
        <row r="2992">
          <cell r="A2992" t="str">
            <v>02</v>
          </cell>
          <cell r="B2992" t="str">
            <v>08090100</v>
          </cell>
          <cell r="C2992" t="str">
            <v>01000000</v>
          </cell>
          <cell r="D2992">
            <v>10395.32</v>
          </cell>
        </row>
        <row r="2993">
          <cell r="A2993" t="str">
            <v>02</v>
          </cell>
          <cell r="B2993" t="str">
            <v>08070000</v>
          </cell>
          <cell r="C2993" t="str">
            <v>01000000</v>
          </cell>
          <cell r="D2993">
            <v>6558457.0599999996</v>
          </cell>
        </row>
        <row r="2994">
          <cell r="A2994" t="str">
            <v>02</v>
          </cell>
          <cell r="B2994" t="str">
            <v>08070000</v>
          </cell>
          <cell r="C2994" t="str">
            <v>91020801</v>
          </cell>
          <cell r="D2994">
            <v>33.840000000000003</v>
          </cell>
        </row>
        <row r="2995">
          <cell r="A2995" t="str">
            <v>02</v>
          </cell>
          <cell r="B2995" t="str">
            <v>08060000</v>
          </cell>
          <cell r="C2995" t="str">
            <v>01000000</v>
          </cell>
          <cell r="D2995">
            <v>21964080.190000001</v>
          </cell>
        </row>
        <row r="2996">
          <cell r="A2996" t="str">
            <v>02</v>
          </cell>
          <cell r="B2996" t="str">
            <v>08060000</v>
          </cell>
          <cell r="C2996" t="str">
            <v>91020801</v>
          </cell>
          <cell r="D2996">
            <v>3.27</v>
          </cell>
        </row>
        <row r="2997">
          <cell r="A2997" t="str">
            <v>02</v>
          </cell>
          <cell r="B2997" t="str">
            <v>08020000</v>
          </cell>
          <cell r="C2997" t="str">
            <v>01000000</v>
          </cell>
          <cell r="D2997">
            <v>783453.27</v>
          </cell>
        </row>
        <row r="2998">
          <cell r="A2998" t="str">
            <v>02</v>
          </cell>
          <cell r="B2998" t="str">
            <v>07010000</v>
          </cell>
          <cell r="C2998" t="str">
            <v>08060000</v>
          </cell>
          <cell r="D2998">
            <v>49372134.450000003</v>
          </cell>
        </row>
        <row r="2999">
          <cell r="A2999" t="str">
            <v>02</v>
          </cell>
          <cell r="B2999" t="str">
            <v>07010000</v>
          </cell>
          <cell r="C2999" t="str">
            <v>91020100</v>
          </cell>
          <cell r="D2999">
            <v>185220.67</v>
          </cell>
        </row>
        <row r="3000">
          <cell r="A3000" t="str">
            <v>02</v>
          </cell>
          <cell r="B3000" t="str">
            <v>08080000</v>
          </cell>
          <cell r="C3000" t="str">
            <v>01000000</v>
          </cell>
          <cell r="D3000">
            <v>32308.99</v>
          </cell>
        </row>
        <row r="3001">
          <cell r="A3001" t="str">
            <v>02</v>
          </cell>
          <cell r="B3001" t="str">
            <v>08080000</v>
          </cell>
          <cell r="C3001" t="str">
            <v>91020801</v>
          </cell>
          <cell r="D3001">
            <v>0.38</v>
          </cell>
        </row>
        <row r="3002">
          <cell r="A3002" t="str">
            <v>02</v>
          </cell>
          <cell r="B3002" t="str">
            <v>08090000</v>
          </cell>
          <cell r="C3002" t="str">
            <v>01000000</v>
          </cell>
          <cell r="D3002">
            <v>777832.63</v>
          </cell>
        </row>
        <row r="3003">
          <cell r="A3003" t="str">
            <v>02</v>
          </cell>
          <cell r="B3003" t="str">
            <v>08090000</v>
          </cell>
          <cell r="C3003" t="str">
            <v>91020801</v>
          </cell>
          <cell r="D3003">
            <v>0.54</v>
          </cell>
        </row>
        <row r="3004">
          <cell r="A3004" t="str">
            <v>02</v>
          </cell>
          <cell r="B3004" t="str">
            <v>08010000</v>
          </cell>
          <cell r="C3004" t="str">
            <v>01000000</v>
          </cell>
          <cell r="D3004">
            <v>23558315.190000001</v>
          </cell>
        </row>
        <row r="3005">
          <cell r="A3005" t="str">
            <v>02</v>
          </cell>
          <cell r="B3005" t="str">
            <v>08010000</v>
          </cell>
          <cell r="C3005" t="str">
            <v>08060000</v>
          </cell>
          <cell r="D3005">
            <v>724516.11</v>
          </cell>
        </row>
        <row r="3006">
          <cell r="A3006" t="str">
            <v>02</v>
          </cell>
          <cell r="B3006" t="str">
            <v>08010000</v>
          </cell>
          <cell r="C3006" t="str">
            <v>91020801</v>
          </cell>
          <cell r="D3006">
            <v>1.39</v>
          </cell>
        </row>
        <row r="3007">
          <cell r="A3007" t="str">
            <v>02</v>
          </cell>
          <cell r="B3007" t="str">
            <v>79030000</v>
          </cell>
          <cell r="C3007" t="str">
            <v>99000000</v>
          </cell>
          <cell r="D3007">
            <v>2668677.0099999998</v>
          </cell>
        </row>
        <row r="3008">
          <cell r="A3008" t="str">
            <v>02</v>
          </cell>
          <cell r="B3008" t="str">
            <v>99000000</v>
          </cell>
          <cell r="C3008" t="str">
            <v>79030000</v>
          </cell>
          <cell r="D3008">
            <v>27866.799999999999</v>
          </cell>
        </row>
        <row r="3009">
          <cell r="A3009" t="str">
            <v>02</v>
          </cell>
          <cell r="B3009" t="str">
            <v>76050100</v>
          </cell>
          <cell r="C3009" t="str">
            <v>90030100</v>
          </cell>
          <cell r="D3009">
            <v>99295556.269999996</v>
          </cell>
        </row>
        <row r="3010">
          <cell r="A3010" t="str">
            <v>02</v>
          </cell>
          <cell r="B3010" t="str">
            <v>76050100</v>
          </cell>
          <cell r="C3010" t="str">
            <v>90030107</v>
          </cell>
          <cell r="D3010">
            <v>32671207.949999999</v>
          </cell>
        </row>
        <row r="3011">
          <cell r="A3011" t="str">
            <v>02</v>
          </cell>
          <cell r="B3011" t="str">
            <v>76050100</v>
          </cell>
          <cell r="C3011" t="str">
            <v>90030108</v>
          </cell>
          <cell r="D3011">
            <v>2708937.2</v>
          </cell>
        </row>
        <row r="3012">
          <cell r="A3012" t="str">
            <v>02</v>
          </cell>
          <cell r="B3012" t="str">
            <v>76050100</v>
          </cell>
          <cell r="C3012" t="str">
            <v>90030300</v>
          </cell>
          <cell r="D3012">
            <v>364277.56</v>
          </cell>
        </row>
        <row r="3013">
          <cell r="A3013" t="str">
            <v>02</v>
          </cell>
          <cell r="B3013" t="str">
            <v>76050100</v>
          </cell>
          <cell r="C3013" t="str">
            <v>90030500</v>
          </cell>
          <cell r="D3013">
            <v>70613.600000000006</v>
          </cell>
        </row>
        <row r="3014">
          <cell r="A3014" t="str">
            <v>02</v>
          </cell>
          <cell r="B3014" t="str">
            <v>76050100</v>
          </cell>
          <cell r="C3014" t="str">
            <v>90030700</v>
          </cell>
          <cell r="D3014">
            <v>699.12</v>
          </cell>
        </row>
        <row r="3015">
          <cell r="A3015" t="str">
            <v>02</v>
          </cell>
          <cell r="B3015" t="str">
            <v>76050100</v>
          </cell>
          <cell r="C3015" t="str">
            <v>90030900</v>
          </cell>
          <cell r="D3015">
            <v>1414576.49</v>
          </cell>
        </row>
        <row r="3016">
          <cell r="A3016" t="str">
            <v>02</v>
          </cell>
          <cell r="B3016" t="str">
            <v>76050100</v>
          </cell>
          <cell r="C3016" t="str">
            <v>90030901</v>
          </cell>
          <cell r="D3016">
            <v>479976</v>
          </cell>
        </row>
        <row r="3017">
          <cell r="A3017" t="str">
            <v>02</v>
          </cell>
          <cell r="B3017" t="str">
            <v>76050100</v>
          </cell>
          <cell r="C3017" t="str">
            <v>90030902</v>
          </cell>
          <cell r="D3017">
            <v>61034.14</v>
          </cell>
        </row>
        <row r="3018">
          <cell r="A3018" t="str">
            <v>02</v>
          </cell>
          <cell r="B3018" t="str">
            <v>76050100</v>
          </cell>
          <cell r="C3018" t="str">
            <v>90031200</v>
          </cell>
          <cell r="D3018">
            <v>39853.69</v>
          </cell>
        </row>
        <row r="3019">
          <cell r="A3019" t="str">
            <v>02</v>
          </cell>
          <cell r="B3019" t="str">
            <v>76050100</v>
          </cell>
          <cell r="C3019" t="str">
            <v>90031201</v>
          </cell>
          <cell r="D3019">
            <v>1385.57</v>
          </cell>
        </row>
        <row r="3020">
          <cell r="A3020" t="str">
            <v>02</v>
          </cell>
          <cell r="B3020" t="str">
            <v>76050100</v>
          </cell>
          <cell r="C3020" t="str">
            <v>90031202</v>
          </cell>
          <cell r="D3020">
            <v>228.81</v>
          </cell>
        </row>
        <row r="3021">
          <cell r="A3021" t="str">
            <v>02</v>
          </cell>
          <cell r="B3021" t="str">
            <v>76050100</v>
          </cell>
          <cell r="C3021" t="str">
            <v>90031300</v>
          </cell>
          <cell r="D3021">
            <v>4672.3599999999997</v>
          </cell>
        </row>
        <row r="3022">
          <cell r="A3022" t="str">
            <v>02</v>
          </cell>
          <cell r="B3022" t="str">
            <v>76050100</v>
          </cell>
          <cell r="C3022" t="str">
            <v>90031301</v>
          </cell>
          <cell r="D3022">
            <v>316676.86</v>
          </cell>
        </row>
        <row r="3023">
          <cell r="A3023" t="str">
            <v>02</v>
          </cell>
          <cell r="B3023" t="str">
            <v>76050100</v>
          </cell>
          <cell r="C3023" t="str">
            <v>90031302</v>
          </cell>
          <cell r="D3023">
            <v>10963.08</v>
          </cell>
        </row>
        <row r="3024">
          <cell r="A3024" t="str">
            <v>02</v>
          </cell>
          <cell r="B3024" t="str">
            <v>76050100</v>
          </cell>
          <cell r="C3024" t="str">
            <v>90031400</v>
          </cell>
          <cell r="D3024">
            <v>2407741.9300000002</v>
          </cell>
        </row>
        <row r="3025">
          <cell r="A3025" t="str">
            <v>02</v>
          </cell>
          <cell r="B3025" t="str">
            <v>76050100</v>
          </cell>
          <cell r="C3025" t="str">
            <v>90031401</v>
          </cell>
          <cell r="D3025">
            <v>1174621.3999999999</v>
          </cell>
        </row>
        <row r="3026">
          <cell r="A3026" t="str">
            <v>02</v>
          </cell>
          <cell r="B3026" t="str">
            <v>76050100</v>
          </cell>
          <cell r="C3026" t="str">
            <v>90031402</v>
          </cell>
          <cell r="D3026">
            <v>268624.88</v>
          </cell>
        </row>
        <row r="3027">
          <cell r="A3027" t="str">
            <v>02</v>
          </cell>
          <cell r="B3027" t="str">
            <v>76050100</v>
          </cell>
          <cell r="C3027" t="str">
            <v>90031700</v>
          </cell>
          <cell r="D3027">
            <v>4312.63</v>
          </cell>
        </row>
        <row r="3028">
          <cell r="A3028" t="str">
            <v>02</v>
          </cell>
          <cell r="B3028" t="str">
            <v>76050100</v>
          </cell>
          <cell r="C3028" t="str">
            <v>90031705</v>
          </cell>
          <cell r="D3028">
            <v>13618.89</v>
          </cell>
        </row>
        <row r="3029">
          <cell r="A3029" t="str">
            <v>02</v>
          </cell>
          <cell r="B3029" t="str">
            <v>76050100</v>
          </cell>
          <cell r="C3029" t="str">
            <v>90032100</v>
          </cell>
          <cell r="D3029">
            <v>106822.97</v>
          </cell>
        </row>
        <row r="3030">
          <cell r="A3030" t="str">
            <v>02</v>
          </cell>
          <cell r="B3030" t="str">
            <v>76050100</v>
          </cell>
          <cell r="C3030" t="str">
            <v>90032101</v>
          </cell>
          <cell r="D3030">
            <v>89225.64</v>
          </cell>
        </row>
        <row r="3031">
          <cell r="A3031" t="str">
            <v>02</v>
          </cell>
          <cell r="B3031" t="str">
            <v>76050100</v>
          </cell>
          <cell r="C3031" t="str">
            <v>91020100</v>
          </cell>
          <cell r="D3031">
            <v>33747.46</v>
          </cell>
        </row>
        <row r="3032">
          <cell r="A3032" t="str">
            <v>02</v>
          </cell>
          <cell r="B3032" t="str">
            <v>76050100</v>
          </cell>
          <cell r="C3032" t="str">
            <v>91020400</v>
          </cell>
          <cell r="D3032">
            <v>2112810.5499999998</v>
          </cell>
        </row>
        <row r="3033">
          <cell r="A3033" t="str">
            <v>02</v>
          </cell>
          <cell r="B3033" t="str">
            <v>76050000</v>
          </cell>
          <cell r="C3033" t="str">
            <v>90030107</v>
          </cell>
          <cell r="D3033">
            <v>-57667.78</v>
          </cell>
        </row>
        <row r="3034">
          <cell r="A3034" t="str">
            <v>02</v>
          </cell>
          <cell r="B3034" t="str">
            <v>76050000</v>
          </cell>
          <cell r="C3034" t="str">
            <v>90030108</v>
          </cell>
          <cell r="D3034">
            <v>-329861.12</v>
          </cell>
        </row>
        <row r="3035">
          <cell r="A3035" t="str">
            <v>02</v>
          </cell>
          <cell r="B3035" t="str">
            <v>91010802</v>
          </cell>
          <cell r="C3035" t="str">
            <v>73020000</v>
          </cell>
          <cell r="D3035">
            <v>2276.54</v>
          </cell>
        </row>
        <row r="3036">
          <cell r="A3036" t="str">
            <v>02</v>
          </cell>
          <cell r="B3036" t="str">
            <v>91010800</v>
          </cell>
          <cell r="C3036" t="str">
            <v>10010000</v>
          </cell>
          <cell r="D3036">
            <v>577.36</v>
          </cell>
        </row>
        <row r="3037">
          <cell r="A3037" t="str">
            <v>02</v>
          </cell>
          <cell r="B3037" t="str">
            <v>91010800</v>
          </cell>
          <cell r="C3037" t="str">
            <v>10020000</v>
          </cell>
          <cell r="D3037">
            <v>3827.8</v>
          </cell>
        </row>
        <row r="3038">
          <cell r="A3038" t="str">
            <v>02</v>
          </cell>
          <cell r="B3038" t="str">
            <v>01000000</v>
          </cell>
          <cell r="C3038" t="str">
            <v>01010000</v>
          </cell>
          <cell r="D3038">
            <v>2805480</v>
          </cell>
        </row>
        <row r="3039">
          <cell r="A3039" t="str">
            <v>02</v>
          </cell>
          <cell r="B3039" t="str">
            <v>02030000</v>
          </cell>
          <cell r="C3039" t="str">
            <v>02010000</v>
          </cell>
          <cell r="D3039">
            <v>2782854</v>
          </cell>
        </row>
        <row r="3040">
          <cell r="A3040" t="str">
            <v>02</v>
          </cell>
          <cell r="B3040" t="str">
            <v>16050000</v>
          </cell>
          <cell r="C3040" t="str">
            <v>16040000</v>
          </cell>
          <cell r="D3040">
            <v>42829.59</v>
          </cell>
        </row>
        <row r="3041">
          <cell r="A3041" t="str">
            <v>03</v>
          </cell>
          <cell r="B3041" t="str">
            <v>02010000</v>
          </cell>
          <cell r="C3041" t="str">
            <v>26000000</v>
          </cell>
          <cell r="D3041">
            <v>1779597</v>
          </cell>
        </row>
        <row r="3042">
          <cell r="A3042" t="str">
            <v>03</v>
          </cell>
          <cell r="B3042" t="str">
            <v>02010000</v>
          </cell>
          <cell r="C3042" t="str">
            <v>79070000</v>
          </cell>
          <cell r="D3042">
            <v>669</v>
          </cell>
        </row>
        <row r="3043">
          <cell r="A3043" t="str">
            <v>03</v>
          </cell>
          <cell r="B3043" t="str">
            <v>02020000</v>
          </cell>
          <cell r="C3043" t="str">
            <v>20030000</v>
          </cell>
          <cell r="D3043">
            <v>11254</v>
          </cell>
        </row>
        <row r="3044">
          <cell r="A3044" t="str">
            <v>03</v>
          </cell>
          <cell r="B3044" t="str">
            <v>02020000</v>
          </cell>
          <cell r="C3044" t="str">
            <v>20030100</v>
          </cell>
          <cell r="D3044">
            <v>721841</v>
          </cell>
        </row>
        <row r="3045">
          <cell r="A3045" t="str">
            <v>03</v>
          </cell>
          <cell r="B3045" t="str">
            <v>02020000</v>
          </cell>
          <cell r="C3045" t="str">
            <v>20030200</v>
          </cell>
          <cell r="D3045">
            <v>8072</v>
          </cell>
        </row>
        <row r="3046">
          <cell r="A3046" t="str">
            <v>03</v>
          </cell>
          <cell r="B3046" t="str">
            <v>51080100</v>
          </cell>
          <cell r="C3046" t="str">
            <v>60010000</v>
          </cell>
          <cell r="D3046">
            <v>7396198.25</v>
          </cell>
        </row>
        <row r="3047">
          <cell r="A3047" t="str">
            <v>03</v>
          </cell>
          <cell r="B3047" t="str">
            <v>51080100</v>
          </cell>
          <cell r="C3047" t="str">
            <v>60010400</v>
          </cell>
          <cell r="D3047">
            <v>11613.85</v>
          </cell>
        </row>
        <row r="3048">
          <cell r="A3048" t="str">
            <v>03</v>
          </cell>
          <cell r="B3048" t="str">
            <v>51080100</v>
          </cell>
          <cell r="C3048" t="str">
            <v>60040000</v>
          </cell>
          <cell r="D3048">
            <v>2538542.77</v>
          </cell>
        </row>
        <row r="3049">
          <cell r="A3049" t="str">
            <v>03</v>
          </cell>
          <cell r="B3049" t="str">
            <v>51080100</v>
          </cell>
          <cell r="C3049" t="str">
            <v>91020500</v>
          </cell>
          <cell r="D3049">
            <v>301</v>
          </cell>
        </row>
        <row r="3050">
          <cell r="A3050" t="str">
            <v>03</v>
          </cell>
          <cell r="B3050" t="str">
            <v>51080100</v>
          </cell>
          <cell r="C3050" t="str">
            <v>91020801</v>
          </cell>
          <cell r="D3050">
            <v>166728</v>
          </cell>
        </row>
        <row r="3051">
          <cell r="A3051" t="str">
            <v>03</v>
          </cell>
          <cell r="B3051" t="str">
            <v>51090000</v>
          </cell>
          <cell r="C3051" t="str">
            <v>66000000</v>
          </cell>
          <cell r="D3051">
            <v>135000000</v>
          </cell>
        </row>
        <row r="3052">
          <cell r="A3052" t="str">
            <v>03</v>
          </cell>
          <cell r="B3052" t="str">
            <v>51090000</v>
          </cell>
          <cell r="C3052" t="str">
            <v>66000100</v>
          </cell>
          <cell r="D3052">
            <v>1809289.62</v>
          </cell>
        </row>
        <row r="3053">
          <cell r="A3053" t="str">
            <v>03</v>
          </cell>
          <cell r="B3053" t="str">
            <v>51090000</v>
          </cell>
          <cell r="C3053" t="str">
            <v>76000000</v>
          </cell>
          <cell r="D3053">
            <v>7929022.25</v>
          </cell>
        </row>
        <row r="3054">
          <cell r="A3054" t="str">
            <v>03</v>
          </cell>
          <cell r="B3054" t="str">
            <v>51090000</v>
          </cell>
          <cell r="C3054" t="str">
            <v>91020500</v>
          </cell>
          <cell r="D3054">
            <v>1139.4100000000001</v>
          </cell>
        </row>
        <row r="3055">
          <cell r="A3055" t="str">
            <v>03</v>
          </cell>
          <cell r="B3055" t="str">
            <v>51030000</v>
          </cell>
          <cell r="C3055" t="str">
            <v>19040100</v>
          </cell>
          <cell r="D3055">
            <v>2506.5300000000002</v>
          </cell>
        </row>
        <row r="3056">
          <cell r="A3056" t="str">
            <v>03</v>
          </cell>
          <cell r="B3056" t="str">
            <v>51030000</v>
          </cell>
          <cell r="C3056" t="str">
            <v>44000200</v>
          </cell>
          <cell r="D3056">
            <v>13925.16</v>
          </cell>
        </row>
        <row r="3057">
          <cell r="A3057" t="str">
            <v>03</v>
          </cell>
          <cell r="B3057" t="str">
            <v>51030000</v>
          </cell>
          <cell r="C3057" t="str">
            <v>51090000</v>
          </cell>
          <cell r="D3057">
            <v>400000</v>
          </cell>
        </row>
        <row r="3058">
          <cell r="A3058" t="str">
            <v>03</v>
          </cell>
          <cell r="B3058" t="str">
            <v>51030000</v>
          </cell>
          <cell r="C3058" t="str">
            <v>60010000</v>
          </cell>
          <cell r="D3058">
            <v>11311517.640000001</v>
          </cell>
        </row>
        <row r="3059">
          <cell r="A3059" t="str">
            <v>03</v>
          </cell>
          <cell r="B3059" t="str">
            <v>51030000</v>
          </cell>
          <cell r="C3059" t="str">
            <v>60040000</v>
          </cell>
          <cell r="D3059">
            <v>2916919.66</v>
          </cell>
        </row>
        <row r="3060">
          <cell r="A3060" t="str">
            <v>03</v>
          </cell>
          <cell r="B3060" t="str">
            <v>51030000</v>
          </cell>
          <cell r="C3060" t="str">
            <v>68080100</v>
          </cell>
          <cell r="D3060">
            <v>2034300.81</v>
          </cell>
        </row>
        <row r="3061">
          <cell r="A3061" t="str">
            <v>03</v>
          </cell>
          <cell r="B3061" t="str">
            <v>51030000</v>
          </cell>
          <cell r="C3061" t="str">
            <v>70000000</v>
          </cell>
          <cell r="D3061">
            <v>14500</v>
          </cell>
        </row>
        <row r="3062">
          <cell r="A3062" t="str">
            <v>03</v>
          </cell>
          <cell r="B3062" t="str">
            <v>51030000</v>
          </cell>
          <cell r="C3062" t="str">
            <v>76000000</v>
          </cell>
          <cell r="D3062">
            <v>11366460</v>
          </cell>
        </row>
        <row r="3063">
          <cell r="A3063" t="str">
            <v>03</v>
          </cell>
          <cell r="B3063" t="str">
            <v>51030000</v>
          </cell>
          <cell r="C3063" t="str">
            <v>79030000</v>
          </cell>
          <cell r="D3063">
            <v>942007.72</v>
          </cell>
        </row>
        <row r="3064">
          <cell r="A3064" t="str">
            <v>03</v>
          </cell>
          <cell r="B3064" t="str">
            <v>51030000</v>
          </cell>
          <cell r="C3064" t="str">
            <v>91020500</v>
          </cell>
          <cell r="D3064">
            <v>1161.8</v>
          </cell>
        </row>
        <row r="3065">
          <cell r="A3065" t="str">
            <v>03</v>
          </cell>
          <cell r="B3065" t="str">
            <v>51030000</v>
          </cell>
          <cell r="C3065" t="str">
            <v>91020801</v>
          </cell>
          <cell r="D3065">
            <v>655500</v>
          </cell>
        </row>
        <row r="3066">
          <cell r="A3066" t="str">
            <v>03</v>
          </cell>
          <cell r="B3066" t="str">
            <v>51020000</v>
          </cell>
          <cell r="C3066" t="str">
            <v>60010000</v>
          </cell>
          <cell r="D3066">
            <v>4230837.1100000003</v>
          </cell>
        </row>
        <row r="3067">
          <cell r="A3067" t="str">
            <v>03</v>
          </cell>
          <cell r="B3067" t="str">
            <v>51020000</v>
          </cell>
          <cell r="C3067" t="str">
            <v>60040000</v>
          </cell>
          <cell r="D3067">
            <v>3830992.91</v>
          </cell>
        </row>
        <row r="3068">
          <cell r="A3068" t="str">
            <v>03</v>
          </cell>
          <cell r="B3068" t="str">
            <v>51020000</v>
          </cell>
          <cell r="C3068" t="str">
            <v>70010000</v>
          </cell>
          <cell r="D3068">
            <v>6208.97</v>
          </cell>
        </row>
        <row r="3069">
          <cell r="A3069" t="str">
            <v>03</v>
          </cell>
          <cell r="B3069" t="str">
            <v>51020000</v>
          </cell>
          <cell r="C3069" t="str">
            <v>76000000</v>
          </cell>
          <cell r="D3069">
            <v>780000</v>
          </cell>
        </row>
        <row r="3070">
          <cell r="A3070" t="str">
            <v>03</v>
          </cell>
          <cell r="B3070" t="str">
            <v>51020000</v>
          </cell>
          <cell r="C3070" t="str">
            <v>79030000</v>
          </cell>
          <cell r="D3070">
            <v>22914.7</v>
          </cell>
        </row>
        <row r="3071">
          <cell r="A3071" t="str">
            <v>03</v>
          </cell>
          <cell r="B3071" t="str">
            <v>51020000</v>
          </cell>
          <cell r="C3071" t="str">
            <v>79040000</v>
          </cell>
          <cell r="D3071">
            <v>935.05</v>
          </cell>
        </row>
        <row r="3072">
          <cell r="A3072" t="str">
            <v>03</v>
          </cell>
          <cell r="B3072" t="str">
            <v>51020000</v>
          </cell>
          <cell r="C3072" t="str">
            <v>79070000</v>
          </cell>
          <cell r="D3072">
            <v>20036.52</v>
          </cell>
        </row>
        <row r="3073">
          <cell r="A3073" t="str">
            <v>03</v>
          </cell>
          <cell r="B3073" t="str">
            <v>51020000</v>
          </cell>
          <cell r="C3073" t="str">
            <v>91020500</v>
          </cell>
          <cell r="D3073">
            <v>142</v>
          </cell>
        </row>
        <row r="3074">
          <cell r="A3074" t="str">
            <v>03</v>
          </cell>
          <cell r="B3074" t="str">
            <v>51020000</v>
          </cell>
          <cell r="C3074" t="str">
            <v>91020801</v>
          </cell>
          <cell r="D3074">
            <v>204940</v>
          </cell>
        </row>
        <row r="3075">
          <cell r="A3075" t="str">
            <v>03</v>
          </cell>
          <cell r="B3075" t="str">
            <v>51030100</v>
          </cell>
          <cell r="C3075" t="str">
            <v>26000000</v>
          </cell>
          <cell r="D3075">
            <v>6255808.8300000001</v>
          </cell>
        </row>
        <row r="3076">
          <cell r="A3076" t="str">
            <v>03</v>
          </cell>
          <cell r="B3076" t="str">
            <v>51030100</v>
          </cell>
          <cell r="C3076" t="str">
            <v>51040000</v>
          </cell>
          <cell r="D3076">
            <v>6000000</v>
          </cell>
        </row>
        <row r="3077">
          <cell r="A3077" t="str">
            <v>03</v>
          </cell>
          <cell r="B3077" t="str">
            <v>51030100</v>
          </cell>
          <cell r="C3077" t="str">
            <v>51090000</v>
          </cell>
          <cell r="D3077">
            <v>4000000</v>
          </cell>
        </row>
        <row r="3078">
          <cell r="A3078" t="str">
            <v>03</v>
          </cell>
          <cell r="B3078" t="str">
            <v>51030100</v>
          </cell>
          <cell r="C3078" t="str">
            <v>60010000</v>
          </cell>
          <cell r="D3078">
            <v>205878571.11000001</v>
          </cell>
        </row>
        <row r="3079">
          <cell r="A3079" t="str">
            <v>03</v>
          </cell>
          <cell r="B3079" t="str">
            <v>51030100</v>
          </cell>
          <cell r="C3079" t="str">
            <v>60010400</v>
          </cell>
          <cell r="D3079">
            <v>322539.90999999997</v>
          </cell>
        </row>
        <row r="3080">
          <cell r="A3080" t="str">
            <v>03</v>
          </cell>
          <cell r="B3080" t="str">
            <v>51030100</v>
          </cell>
          <cell r="C3080" t="str">
            <v>60040000</v>
          </cell>
          <cell r="D3080">
            <v>42995186.399999999</v>
          </cell>
        </row>
        <row r="3081">
          <cell r="A3081" t="str">
            <v>03</v>
          </cell>
          <cell r="B3081" t="str">
            <v>51030100</v>
          </cell>
          <cell r="C3081" t="str">
            <v>66000000</v>
          </cell>
          <cell r="D3081">
            <v>76000000</v>
          </cell>
        </row>
        <row r="3082">
          <cell r="A3082" t="str">
            <v>03</v>
          </cell>
          <cell r="B3082" t="str">
            <v>51030100</v>
          </cell>
          <cell r="C3082" t="str">
            <v>66000100</v>
          </cell>
          <cell r="D3082">
            <v>74754.100000000006</v>
          </cell>
        </row>
        <row r="3083">
          <cell r="A3083" t="str">
            <v>03</v>
          </cell>
          <cell r="B3083" t="str">
            <v>51030100</v>
          </cell>
          <cell r="C3083" t="str">
            <v>68010000</v>
          </cell>
          <cell r="D3083">
            <v>374225.22</v>
          </cell>
        </row>
        <row r="3084">
          <cell r="A3084" t="str">
            <v>03</v>
          </cell>
          <cell r="B3084" t="str">
            <v>51030100</v>
          </cell>
          <cell r="C3084" t="str">
            <v>68020000</v>
          </cell>
          <cell r="D3084">
            <v>4121450</v>
          </cell>
        </row>
        <row r="3085">
          <cell r="A3085" t="str">
            <v>03</v>
          </cell>
          <cell r="B3085" t="str">
            <v>51030100</v>
          </cell>
          <cell r="C3085" t="str">
            <v>68030100</v>
          </cell>
          <cell r="D3085">
            <v>1073016</v>
          </cell>
        </row>
        <row r="3086">
          <cell r="A3086" t="str">
            <v>03</v>
          </cell>
          <cell r="B3086" t="str">
            <v>51030100</v>
          </cell>
          <cell r="C3086" t="str">
            <v>68060000</v>
          </cell>
          <cell r="D3086">
            <v>18306</v>
          </cell>
        </row>
        <row r="3087">
          <cell r="A3087" t="str">
            <v>03</v>
          </cell>
          <cell r="B3087" t="str">
            <v>51030100</v>
          </cell>
          <cell r="C3087" t="str">
            <v>68080000</v>
          </cell>
          <cell r="D3087">
            <v>3687587.28</v>
          </cell>
        </row>
        <row r="3088">
          <cell r="A3088" t="str">
            <v>03</v>
          </cell>
          <cell r="B3088" t="str">
            <v>51030100</v>
          </cell>
          <cell r="C3088" t="str">
            <v>68080100</v>
          </cell>
          <cell r="D3088">
            <v>9685.4</v>
          </cell>
        </row>
        <row r="3089">
          <cell r="A3089" t="str">
            <v>03</v>
          </cell>
          <cell r="B3089" t="str">
            <v>51030100</v>
          </cell>
          <cell r="C3089" t="str">
            <v>68080200</v>
          </cell>
          <cell r="D3089">
            <v>6111097</v>
          </cell>
        </row>
        <row r="3090">
          <cell r="A3090" t="str">
            <v>03</v>
          </cell>
          <cell r="B3090" t="str">
            <v>51030100</v>
          </cell>
          <cell r="C3090" t="str">
            <v>69020100</v>
          </cell>
          <cell r="D3090">
            <v>16100000</v>
          </cell>
        </row>
        <row r="3091">
          <cell r="A3091" t="str">
            <v>03</v>
          </cell>
          <cell r="B3091" t="str">
            <v>51030100</v>
          </cell>
          <cell r="C3091" t="str">
            <v>69030000</v>
          </cell>
          <cell r="D3091">
            <v>243319.03</v>
          </cell>
        </row>
        <row r="3092">
          <cell r="A3092" t="str">
            <v>03</v>
          </cell>
          <cell r="B3092" t="str">
            <v>51030100</v>
          </cell>
          <cell r="C3092" t="str">
            <v>69030100</v>
          </cell>
          <cell r="D3092">
            <v>4136520.62</v>
          </cell>
        </row>
        <row r="3093">
          <cell r="A3093" t="str">
            <v>03</v>
          </cell>
          <cell r="B3093" t="str">
            <v>51030100</v>
          </cell>
          <cell r="C3093" t="str">
            <v>69050000</v>
          </cell>
          <cell r="D3093">
            <v>1448138</v>
          </cell>
        </row>
        <row r="3094">
          <cell r="A3094" t="str">
            <v>03</v>
          </cell>
          <cell r="B3094" t="str">
            <v>51030100</v>
          </cell>
          <cell r="C3094" t="str">
            <v>70000000</v>
          </cell>
          <cell r="D3094">
            <v>610483</v>
          </cell>
        </row>
        <row r="3095">
          <cell r="A3095" t="str">
            <v>03</v>
          </cell>
          <cell r="B3095" t="str">
            <v>51030100</v>
          </cell>
          <cell r="C3095" t="str">
            <v>70010000</v>
          </cell>
          <cell r="D3095">
            <v>4059423.47</v>
          </cell>
        </row>
        <row r="3096">
          <cell r="A3096" t="str">
            <v>03</v>
          </cell>
          <cell r="B3096" t="str">
            <v>51030100</v>
          </cell>
          <cell r="C3096" t="str">
            <v>76000000</v>
          </cell>
          <cell r="D3096">
            <v>1143416.56</v>
          </cell>
        </row>
        <row r="3097">
          <cell r="A3097" t="str">
            <v>03</v>
          </cell>
          <cell r="B3097" t="str">
            <v>51030100</v>
          </cell>
          <cell r="C3097" t="str">
            <v>76010000</v>
          </cell>
          <cell r="D3097">
            <v>1789089.93</v>
          </cell>
        </row>
        <row r="3098">
          <cell r="A3098" t="str">
            <v>03</v>
          </cell>
          <cell r="B3098" t="str">
            <v>51030100</v>
          </cell>
          <cell r="C3098" t="str">
            <v>76040000</v>
          </cell>
          <cell r="D3098">
            <v>52</v>
          </cell>
        </row>
        <row r="3099">
          <cell r="A3099" t="str">
            <v>03</v>
          </cell>
          <cell r="B3099" t="str">
            <v>51030100</v>
          </cell>
          <cell r="C3099" t="str">
            <v>79030000</v>
          </cell>
          <cell r="D3099">
            <v>670678.11</v>
          </cell>
        </row>
        <row r="3100">
          <cell r="A3100" t="str">
            <v>03</v>
          </cell>
          <cell r="B3100" t="str">
            <v>51030100</v>
          </cell>
          <cell r="C3100" t="str">
            <v>79040000</v>
          </cell>
          <cell r="D3100">
            <v>6323</v>
          </cell>
        </row>
        <row r="3101">
          <cell r="A3101" t="str">
            <v>03</v>
          </cell>
          <cell r="B3101" t="str">
            <v>51030100</v>
          </cell>
          <cell r="C3101" t="str">
            <v>79070000</v>
          </cell>
          <cell r="D3101">
            <v>25110.1</v>
          </cell>
        </row>
        <row r="3102">
          <cell r="A3102" t="str">
            <v>03</v>
          </cell>
          <cell r="B3102" t="str">
            <v>51030100</v>
          </cell>
          <cell r="C3102" t="str">
            <v>91020500</v>
          </cell>
          <cell r="D3102">
            <v>26664.31</v>
          </cell>
        </row>
        <row r="3103">
          <cell r="A3103" t="str">
            <v>03</v>
          </cell>
          <cell r="B3103" t="str">
            <v>51030100</v>
          </cell>
          <cell r="C3103" t="str">
            <v>91020800</v>
          </cell>
          <cell r="D3103">
            <v>10368.120000000001</v>
          </cell>
        </row>
        <row r="3104">
          <cell r="A3104" t="str">
            <v>03</v>
          </cell>
          <cell r="B3104" t="str">
            <v>51030100</v>
          </cell>
          <cell r="C3104" t="str">
            <v>91020801</v>
          </cell>
          <cell r="D3104">
            <v>2074701.52</v>
          </cell>
        </row>
        <row r="3105">
          <cell r="A3105" t="str">
            <v>03</v>
          </cell>
          <cell r="B3105" t="str">
            <v>66000000</v>
          </cell>
          <cell r="C3105" t="str">
            <v>51040000</v>
          </cell>
          <cell r="D3105">
            <v>20000000</v>
          </cell>
        </row>
        <row r="3106">
          <cell r="A3106" t="str">
            <v>03</v>
          </cell>
          <cell r="B3106" t="str">
            <v>58020000</v>
          </cell>
          <cell r="C3106" t="str">
            <v>51040000</v>
          </cell>
          <cell r="D3106">
            <v>200000</v>
          </cell>
        </row>
        <row r="3107">
          <cell r="A3107" t="str">
            <v>03</v>
          </cell>
          <cell r="B3107" t="str">
            <v>55040100</v>
          </cell>
          <cell r="C3107" t="str">
            <v>51040000</v>
          </cell>
          <cell r="D3107">
            <v>361000000</v>
          </cell>
        </row>
        <row r="3108">
          <cell r="A3108" t="str">
            <v>03</v>
          </cell>
          <cell r="B3108" t="str">
            <v>51000000</v>
          </cell>
          <cell r="C3108" t="str">
            <v>69020200</v>
          </cell>
          <cell r="D3108">
            <v>145906.76999999999</v>
          </cell>
        </row>
        <row r="3109">
          <cell r="A3109" t="str">
            <v>03</v>
          </cell>
          <cell r="B3109" t="str">
            <v>67010100</v>
          </cell>
          <cell r="C3109" t="str">
            <v>91020600</v>
          </cell>
          <cell r="D3109">
            <v>5780737.7000000002</v>
          </cell>
        </row>
        <row r="3110">
          <cell r="A3110" t="str">
            <v>03</v>
          </cell>
          <cell r="B3110" t="str">
            <v>66000100</v>
          </cell>
          <cell r="C3110" t="str">
            <v>91020600</v>
          </cell>
          <cell r="D3110">
            <v>1248633.79</v>
          </cell>
        </row>
        <row r="3111">
          <cell r="A3111" t="str">
            <v>03</v>
          </cell>
          <cell r="B3111" t="str">
            <v>51040000</v>
          </cell>
          <cell r="C3111" t="str">
            <v>19040100</v>
          </cell>
          <cell r="D3111">
            <v>1067.8</v>
          </cell>
        </row>
        <row r="3112">
          <cell r="A3112" t="str">
            <v>03</v>
          </cell>
          <cell r="B3112" t="str">
            <v>51040000</v>
          </cell>
          <cell r="C3112" t="str">
            <v>26000000</v>
          </cell>
          <cell r="D3112">
            <v>37232.199999999997</v>
          </cell>
        </row>
        <row r="3113">
          <cell r="A3113" t="str">
            <v>03</v>
          </cell>
          <cell r="B3113" t="str">
            <v>51040000</v>
          </cell>
          <cell r="C3113" t="str">
            <v>50000000</v>
          </cell>
          <cell r="D3113">
            <v>9339000</v>
          </cell>
        </row>
        <row r="3114">
          <cell r="A3114" t="str">
            <v>03</v>
          </cell>
          <cell r="B3114" t="str">
            <v>51040000</v>
          </cell>
          <cell r="C3114" t="str">
            <v>51030000</v>
          </cell>
          <cell r="D3114">
            <v>13000000</v>
          </cell>
        </row>
        <row r="3115">
          <cell r="A3115" t="str">
            <v>03</v>
          </cell>
          <cell r="B3115" t="str">
            <v>51040000</v>
          </cell>
          <cell r="C3115" t="str">
            <v>51030100</v>
          </cell>
          <cell r="D3115">
            <v>53000000</v>
          </cell>
        </row>
        <row r="3116">
          <cell r="A3116" t="str">
            <v>03</v>
          </cell>
          <cell r="B3116" t="str">
            <v>51040000</v>
          </cell>
          <cell r="C3116" t="str">
            <v>51050000</v>
          </cell>
          <cell r="D3116">
            <v>7000000</v>
          </cell>
        </row>
        <row r="3117">
          <cell r="A3117" t="str">
            <v>03</v>
          </cell>
          <cell r="B3117" t="str">
            <v>51040000</v>
          </cell>
          <cell r="C3117" t="str">
            <v>51090000</v>
          </cell>
          <cell r="D3117">
            <v>138320000</v>
          </cell>
        </row>
        <row r="3118">
          <cell r="A3118" t="str">
            <v>03</v>
          </cell>
          <cell r="B3118" t="str">
            <v>51040000</v>
          </cell>
          <cell r="C3118" t="str">
            <v>55010000</v>
          </cell>
          <cell r="D3118">
            <v>400000</v>
          </cell>
        </row>
        <row r="3119">
          <cell r="A3119" t="str">
            <v>03</v>
          </cell>
          <cell r="B3119" t="str">
            <v>51040000</v>
          </cell>
          <cell r="C3119" t="str">
            <v>55040100</v>
          </cell>
          <cell r="D3119">
            <v>333000000</v>
          </cell>
        </row>
        <row r="3120">
          <cell r="A3120" t="str">
            <v>03</v>
          </cell>
          <cell r="B3120" t="str">
            <v>51040000</v>
          </cell>
          <cell r="C3120" t="str">
            <v>60010000</v>
          </cell>
          <cell r="D3120">
            <v>262198654.06999999</v>
          </cell>
        </row>
        <row r="3121">
          <cell r="A3121" t="str">
            <v>03</v>
          </cell>
          <cell r="B3121" t="str">
            <v>51040000</v>
          </cell>
          <cell r="C3121" t="str">
            <v>60010400</v>
          </cell>
          <cell r="D3121">
            <v>6520232.0599999996</v>
          </cell>
        </row>
        <row r="3122">
          <cell r="A3122" t="str">
            <v>03</v>
          </cell>
          <cell r="B3122" t="str">
            <v>51040000</v>
          </cell>
          <cell r="C3122" t="str">
            <v>60040000</v>
          </cell>
          <cell r="D3122">
            <v>247484922.78999999</v>
          </cell>
        </row>
        <row r="3123">
          <cell r="A3123" t="str">
            <v>03</v>
          </cell>
          <cell r="B3123" t="str">
            <v>51040000</v>
          </cell>
          <cell r="C3123" t="str">
            <v>66000000</v>
          </cell>
          <cell r="D3123">
            <v>30000000</v>
          </cell>
        </row>
        <row r="3124">
          <cell r="A3124" t="str">
            <v>03</v>
          </cell>
          <cell r="B3124" t="str">
            <v>51040000</v>
          </cell>
          <cell r="C3124" t="str">
            <v>66000100</v>
          </cell>
          <cell r="D3124">
            <v>729945.29</v>
          </cell>
        </row>
        <row r="3125">
          <cell r="A3125" t="str">
            <v>03</v>
          </cell>
          <cell r="B3125" t="str">
            <v>51040000</v>
          </cell>
          <cell r="C3125" t="str">
            <v>68010000</v>
          </cell>
          <cell r="D3125">
            <v>30850.65</v>
          </cell>
        </row>
        <row r="3126">
          <cell r="A3126" t="str">
            <v>03</v>
          </cell>
          <cell r="B3126" t="str">
            <v>51040000</v>
          </cell>
          <cell r="C3126" t="str">
            <v>68020000</v>
          </cell>
          <cell r="D3126">
            <v>11866156.279999999</v>
          </cell>
        </row>
        <row r="3127">
          <cell r="A3127" t="str">
            <v>03</v>
          </cell>
          <cell r="B3127" t="str">
            <v>51040000</v>
          </cell>
          <cell r="C3127" t="str">
            <v>68030300</v>
          </cell>
          <cell r="D3127">
            <v>71234</v>
          </cell>
        </row>
        <row r="3128">
          <cell r="A3128" t="str">
            <v>03</v>
          </cell>
          <cell r="B3128" t="str">
            <v>51040000</v>
          </cell>
          <cell r="C3128" t="str">
            <v>68040000</v>
          </cell>
          <cell r="D3128">
            <v>33488.379999999997</v>
          </cell>
        </row>
        <row r="3129">
          <cell r="A3129" t="str">
            <v>03</v>
          </cell>
          <cell r="B3129" t="str">
            <v>51040000</v>
          </cell>
          <cell r="C3129" t="str">
            <v>68050000</v>
          </cell>
          <cell r="D3129">
            <v>434.16</v>
          </cell>
        </row>
        <row r="3130">
          <cell r="A3130" t="str">
            <v>03</v>
          </cell>
          <cell r="B3130" t="str">
            <v>51040000</v>
          </cell>
          <cell r="C3130" t="str">
            <v>68060000</v>
          </cell>
          <cell r="D3130">
            <v>5728.27</v>
          </cell>
        </row>
        <row r="3131">
          <cell r="A3131" t="str">
            <v>03</v>
          </cell>
          <cell r="B3131" t="str">
            <v>51040000</v>
          </cell>
          <cell r="C3131" t="str">
            <v>68080000</v>
          </cell>
          <cell r="D3131">
            <v>507836.01</v>
          </cell>
        </row>
        <row r="3132">
          <cell r="A3132" t="str">
            <v>03</v>
          </cell>
          <cell r="B3132" t="str">
            <v>51040000</v>
          </cell>
          <cell r="C3132" t="str">
            <v>68080100</v>
          </cell>
          <cell r="D3132">
            <v>320383.17</v>
          </cell>
        </row>
        <row r="3133">
          <cell r="A3133" t="str">
            <v>03</v>
          </cell>
          <cell r="B3133" t="str">
            <v>51040000</v>
          </cell>
          <cell r="C3133" t="str">
            <v>68080200</v>
          </cell>
          <cell r="D3133">
            <v>33078970</v>
          </cell>
        </row>
        <row r="3134">
          <cell r="A3134" t="str">
            <v>03</v>
          </cell>
          <cell r="B3134" t="str">
            <v>51040000</v>
          </cell>
          <cell r="C3134" t="str">
            <v>69010000</v>
          </cell>
          <cell r="D3134">
            <v>754252.62</v>
          </cell>
        </row>
        <row r="3135">
          <cell r="A3135" t="str">
            <v>03</v>
          </cell>
          <cell r="B3135" t="str">
            <v>51040000</v>
          </cell>
          <cell r="C3135" t="str">
            <v>69020100</v>
          </cell>
          <cell r="D3135">
            <v>934723.2</v>
          </cell>
        </row>
        <row r="3136">
          <cell r="A3136" t="str">
            <v>03</v>
          </cell>
          <cell r="B3136" t="str">
            <v>51040000</v>
          </cell>
          <cell r="C3136" t="str">
            <v>69020200</v>
          </cell>
          <cell r="D3136">
            <v>14120493.32</v>
          </cell>
        </row>
        <row r="3137">
          <cell r="A3137" t="str">
            <v>03</v>
          </cell>
          <cell r="B3137" t="str">
            <v>51040000</v>
          </cell>
          <cell r="C3137" t="str">
            <v>69020300</v>
          </cell>
          <cell r="D3137">
            <v>2849793.96</v>
          </cell>
        </row>
        <row r="3138">
          <cell r="A3138" t="str">
            <v>03</v>
          </cell>
          <cell r="B3138" t="str">
            <v>51040000</v>
          </cell>
          <cell r="C3138" t="str">
            <v>69050000</v>
          </cell>
          <cell r="D3138">
            <v>78637</v>
          </cell>
        </row>
        <row r="3139">
          <cell r="A3139" t="str">
            <v>03</v>
          </cell>
          <cell r="B3139" t="str">
            <v>51040000</v>
          </cell>
          <cell r="C3139" t="str">
            <v>70000000</v>
          </cell>
          <cell r="D3139">
            <v>27462077</v>
          </cell>
        </row>
        <row r="3140">
          <cell r="A3140" t="str">
            <v>03</v>
          </cell>
          <cell r="B3140" t="str">
            <v>51040000</v>
          </cell>
          <cell r="C3140" t="str">
            <v>70010000</v>
          </cell>
          <cell r="D3140">
            <v>73333745.090000004</v>
          </cell>
        </row>
        <row r="3141">
          <cell r="A3141" t="str">
            <v>03</v>
          </cell>
          <cell r="B3141" t="str">
            <v>51040000</v>
          </cell>
          <cell r="C3141" t="str">
            <v>76000000</v>
          </cell>
          <cell r="D3141">
            <v>696659.43</v>
          </cell>
        </row>
        <row r="3142">
          <cell r="A3142" t="str">
            <v>03</v>
          </cell>
          <cell r="B3142" t="str">
            <v>51040000</v>
          </cell>
          <cell r="C3142" t="str">
            <v>79030000</v>
          </cell>
          <cell r="D3142">
            <v>1253885.49</v>
          </cell>
        </row>
        <row r="3143">
          <cell r="A3143" t="str">
            <v>03</v>
          </cell>
          <cell r="B3143" t="str">
            <v>51040000</v>
          </cell>
          <cell r="C3143" t="str">
            <v>79040000</v>
          </cell>
          <cell r="D3143">
            <v>75047.320000000007</v>
          </cell>
        </row>
        <row r="3144">
          <cell r="A3144" t="str">
            <v>03</v>
          </cell>
          <cell r="B3144" t="str">
            <v>51040000</v>
          </cell>
          <cell r="C3144" t="str">
            <v>79070000</v>
          </cell>
          <cell r="D3144">
            <v>1435302.13</v>
          </cell>
        </row>
        <row r="3145">
          <cell r="A3145" t="str">
            <v>03</v>
          </cell>
          <cell r="B3145" t="str">
            <v>51040000</v>
          </cell>
          <cell r="C3145" t="str">
            <v>91020500</v>
          </cell>
          <cell r="D3145">
            <v>372133.81</v>
          </cell>
        </row>
        <row r="3146">
          <cell r="A3146" t="str">
            <v>03</v>
          </cell>
          <cell r="B3146" t="str">
            <v>51040000</v>
          </cell>
          <cell r="C3146" t="str">
            <v>91020800</v>
          </cell>
          <cell r="D3146">
            <v>36</v>
          </cell>
        </row>
        <row r="3147">
          <cell r="A3147" t="str">
            <v>03</v>
          </cell>
          <cell r="B3147" t="str">
            <v>51040000</v>
          </cell>
          <cell r="C3147" t="str">
            <v>91020801</v>
          </cell>
          <cell r="D3147">
            <v>761309.17</v>
          </cell>
        </row>
        <row r="3148">
          <cell r="A3148" t="str">
            <v>03</v>
          </cell>
          <cell r="B3148" t="str">
            <v>51040000</v>
          </cell>
          <cell r="C3148" t="str">
            <v>97000000</v>
          </cell>
          <cell r="D3148">
            <v>167493.01999999999</v>
          </cell>
        </row>
        <row r="3149">
          <cell r="A3149" t="str">
            <v>03</v>
          </cell>
          <cell r="B3149" t="str">
            <v>73040000</v>
          </cell>
          <cell r="C3149" t="str">
            <v>70000000</v>
          </cell>
          <cell r="D3149">
            <v>60000</v>
          </cell>
        </row>
        <row r="3150">
          <cell r="A3150" t="str">
            <v>03</v>
          </cell>
          <cell r="B3150" t="str">
            <v>08000000</v>
          </cell>
          <cell r="C3150" t="str">
            <v>25010000</v>
          </cell>
          <cell r="D3150">
            <v>180026.87</v>
          </cell>
        </row>
        <row r="3151">
          <cell r="A3151" t="str">
            <v>03</v>
          </cell>
          <cell r="B3151" t="str">
            <v>99000000</v>
          </cell>
          <cell r="C3151" t="str">
            <v>90090100</v>
          </cell>
          <cell r="D3151">
            <v>82134118.840000004</v>
          </cell>
        </row>
        <row r="3152">
          <cell r="A3152" t="str">
            <v>03</v>
          </cell>
          <cell r="B3152" t="str">
            <v>99000000</v>
          </cell>
          <cell r="C3152" t="str">
            <v>90090107</v>
          </cell>
          <cell r="D3152">
            <v>48835310.420000002</v>
          </cell>
        </row>
        <row r="3153">
          <cell r="A3153" t="str">
            <v>03</v>
          </cell>
          <cell r="B3153" t="str">
            <v>99000000</v>
          </cell>
          <cell r="C3153" t="str">
            <v>90090108</v>
          </cell>
          <cell r="D3153">
            <v>3954759.02</v>
          </cell>
        </row>
        <row r="3154">
          <cell r="A3154" t="str">
            <v>03</v>
          </cell>
          <cell r="B3154" t="str">
            <v>99000000</v>
          </cell>
          <cell r="C3154" t="str">
            <v>90090200</v>
          </cell>
          <cell r="D3154">
            <v>3560812.85</v>
          </cell>
        </row>
        <row r="3155">
          <cell r="A3155" t="str">
            <v>03</v>
          </cell>
          <cell r="B3155" t="str">
            <v>62050200</v>
          </cell>
          <cell r="C3155" t="str">
            <v>68080200</v>
          </cell>
          <cell r="D3155">
            <v>14519968.060000001</v>
          </cell>
        </row>
        <row r="3156">
          <cell r="A3156" t="str">
            <v>03</v>
          </cell>
          <cell r="B3156" t="str">
            <v>62050500</v>
          </cell>
          <cell r="C3156" t="str">
            <v>62060000</v>
          </cell>
          <cell r="D3156">
            <v>114769387.76000001</v>
          </cell>
        </row>
        <row r="3157">
          <cell r="A3157" t="str">
            <v>03</v>
          </cell>
          <cell r="B3157" t="str">
            <v>91011500</v>
          </cell>
          <cell r="C3157" t="str">
            <v>60010300</v>
          </cell>
          <cell r="D3157">
            <v>13768391</v>
          </cell>
        </row>
        <row r="3158">
          <cell r="A3158" t="str">
            <v>03</v>
          </cell>
          <cell r="B3158" t="str">
            <v>91011500</v>
          </cell>
          <cell r="C3158" t="str">
            <v>62050600</v>
          </cell>
          <cell r="D3158">
            <v>93528829.549999997</v>
          </cell>
        </row>
        <row r="3159">
          <cell r="A3159" t="str">
            <v>03</v>
          </cell>
          <cell r="B3159" t="str">
            <v>91011400</v>
          </cell>
          <cell r="C3159" t="str">
            <v>62050400</v>
          </cell>
          <cell r="D3159">
            <v>100217897</v>
          </cell>
        </row>
        <row r="3160">
          <cell r="A3160" t="str">
            <v>03</v>
          </cell>
          <cell r="B3160" t="str">
            <v>60010300</v>
          </cell>
          <cell r="C3160" t="str">
            <v>60010000</v>
          </cell>
          <cell r="D3160">
            <v>35292963.460000001</v>
          </cell>
        </row>
        <row r="3161">
          <cell r="A3161" t="str">
            <v>03</v>
          </cell>
          <cell r="B3161" t="str">
            <v>62050600</v>
          </cell>
          <cell r="C3161" t="str">
            <v>51020000</v>
          </cell>
          <cell r="D3161">
            <v>9105976.3599999994</v>
          </cell>
        </row>
        <row r="3162">
          <cell r="A3162" t="str">
            <v>03</v>
          </cell>
          <cell r="B3162" t="str">
            <v>62050600</v>
          </cell>
          <cell r="C3162" t="str">
            <v>51030100</v>
          </cell>
          <cell r="D3162">
            <v>35238735.450000003</v>
          </cell>
        </row>
        <row r="3163">
          <cell r="A3163" t="str">
            <v>03</v>
          </cell>
          <cell r="B3163" t="str">
            <v>62050600</v>
          </cell>
          <cell r="C3163" t="str">
            <v>51040000</v>
          </cell>
          <cell r="D3163">
            <v>39056617.740000002</v>
          </cell>
        </row>
        <row r="3164">
          <cell r="A3164" t="str">
            <v>03</v>
          </cell>
          <cell r="B3164" t="str">
            <v>62050600</v>
          </cell>
          <cell r="C3164" t="str">
            <v>51080100</v>
          </cell>
          <cell r="D3164">
            <v>10127500</v>
          </cell>
        </row>
        <row r="3165">
          <cell r="A3165" t="str">
            <v>03</v>
          </cell>
          <cell r="B3165" t="str">
            <v>62050400</v>
          </cell>
          <cell r="C3165" t="str">
            <v>51040000</v>
          </cell>
          <cell r="D3165">
            <v>100217897</v>
          </cell>
        </row>
        <row r="3166">
          <cell r="A3166" t="str">
            <v>03</v>
          </cell>
          <cell r="B3166" t="str">
            <v>62050100</v>
          </cell>
          <cell r="C3166" t="str">
            <v>51040000</v>
          </cell>
          <cell r="D3166">
            <v>600000</v>
          </cell>
        </row>
        <row r="3167">
          <cell r="A3167" t="str">
            <v>03</v>
          </cell>
          <cell r="B3167" t="str">
            <v>62050100</v>
          </cell>
          <cell r="C3167" t="str">
            <v>58030200</v>
          </cell>
          <cell r="D3167">
            <v>46744028.859999999</v>
          </cell>
        </row>
        <row r="3168">
          <cell r="A3168" t="str">
            <v>03</v>
          </cell>
          <cell r="B3168" t="str">
            <v>91011100</v>
          </cell>
          <cell r="C3168" t="str">
            <v>62050100</v>
          </cell>
          <cell r="D3168">
            <v>47094028.859999999</v>
          </cell>
        </row>
        <row r="3169">
          <cell r="A3169" t="str">
            <v>03</v>
          </cell>
          <cell r="B3169" t="str">
            <v>58010000</v>
          </cell>
          <cell r="C3169" t="str">
            <v>91021100</v>
          </cell>
          <cell r="D3169">
            <v>46841580.149999999</v>
          </cell>
        </row>
        <row r="3170">
          <cell r="A3170" t="str">
            <v>03</v>
          </cell>
          <cell r="B3170" t="str">
            <v>91011700</v>
          </cell>
          <cell r="C3170" t="str">
            <v>59000000</v>
          </cell>
          <cell r="D3170">
            <v>400251</v>
          </cell>
        </row>
        <row r="3171">
          <cell r="A3171" t="str">
            <v>03</v>
          </cell>
          <cell r="B3171" t="str">
            <v>50000000</v>
          </cell>
          <cell r="C3171" t="str">
            <v>26000000</v>
          </cell>
          <cell r="D3171">
            <v>195</v>
          </cell>
        </row>
        <row r="3172">
          <cell r="A3172" t="str">
            <v>03</v>
          </cell>
          <cell r="B3172" t="str">
            <v>50000000</v>
          </cell>
          <cell r="C3172" t="str">
            <v>51040000</v>
          </cell>
          <cell r="D3172">
            <v>924000</v>
          </cell>
        </row>
        <row r="3173">
          <cell r="A3173" t="str">
            <v>03</v>
          </cell>
          <cell r="B3173" t="str">
            <v>50000000</v>
          </cell>
          <cell r="C3173" t="str">
            <v>57000000</v>
          </cell>
          <cell r="D3173">
            <v>42000</v>
          </cell>
        </row>
        <row r="3174">
          <cell r="A3174" t="str">
            <v>03</v>
          </cell>
          <cell r="B3174" t="str">
            <v>50000000</v>
          </cell>
          <cell r="C3174" t="str">
            <v>69010000</v>
          </cell>
          <cell r="D3174">
            <v>136000</v>
          </cell>
        </row>
        <row r="3175">
          <cell r="A3175" t="str">
            <v>03</v>
          </cell>
          <cell r="B3175" t="str">
            <v>50000000</v>
          </cell>
          <cell r="C3175" t="str">
            <v>70000000</v>
          </cell>
          <cell r="D3175">
            <v>3555557.88</v>
          </cell>
        </row>
        <row r="3176">
          <cell r="A3176" t="str">
            <v>03</v>
          </cell>
          <cell r="B3176" t="str">
            <v>50000000</v>
          </cell>
          <cell r="C3176" t="str">
            <v>71000000</v>
          </cell>
          <cell r="D3176">
            <v>3583284.74</v>
          </cell>
        </row>
        <row r="3177">
          <cell r="A3177" t="str">
            <v>03</v>
          </cell>
          <cell r="B3177" t="str">
            <v>50000000</v>
          </cell>
          <cell r="C3177" t="str">
            <v>71020000</v>
          </cell>
          <cell r="D3177">
            <v>142070</v>
          </cell>
        </row>
        <row r="3178">
          <cell r="A3178" t="str">
            <v>03</v>
          </cell>
          <cell r="B3178" t="str">
            <v>50000000</v>
          </cell>
          <cell r="C3178" t="str">
            <v>73040000</v>
          </cell>
          <cell r="D3178">
            <v>120000</v>
          </cell>
        </row>
        <row r="3179">
          <cell r="A3179" t="str">
            <v>03</v>
          </cell>
          <cell r="B3179" t="str">
            <v>50000000</v>
          </cell>
          <cell r="C3179" t="str">
            <v>75020000</v>
          </cell>
          <cell r="D3179">
            <v>10910.69</v>
          </cell>
        </row>
        <row r="3180">
          <cell r="A3180" t="str">
            <v>03</v>
          </cell>
          <cell r="B3180" t="str">
            <v>50000000</v>
          </cell>
          <cell r="C3180" t="str">
            <v>76000000</v>
          </cell>
          <cell r="D3180">
            <v>825255</v>
          </cell>
        </row>
        <row r="3181">
          <cell r="A3181" t="str">
            <v>03</v>
          </cell>
          <cell r="B3181" t="str">
            <v>50000000</v>
          </cell>
          <cell r="C3181" t="str">
            <v>76040000</v>
          </cell>
          <cell r="D3181">
            <v>32479.64</v>
          </cell>
        </row>
        <row r="3182">
          <cell r="A3182" t="str">
            <v>03</v>
          </cell>
          <cell r="B3182" t="str">
            <v>50000000</v>
          </cell>
          <cell r="C3182" t="str">
            <v>79030000</v>
          </cell>
          <cell r="D3182">
            <v>466060</v>
          </cell>
        </row>
        <row r="3183">
          <cell r="A3183" t="str">
            <v>03</v>
          </cell>
          <cell r="B3183" t="str">
            <v>50000000</v>
          </cell>
          <cell r="C3183" t="str">
            <v>79070000</v>
          </cell>
          <cell r="D3183">
            <v>84407.360000000001</v>
          </cell>
        </row>
        <row r="3184">
          <cell r="A3184" t="str">
            <v>03</v>
          </cell>
          <cell r="B3184" t="str">
            <v>50000000</v>
          </cell>
          <cell r="C3184" t="str">
            <v>91020801</v>
          </cell>
          <cell r="D3184">
            <v>1500</v>
          </cell>
        </row>
        <row r="3185">
          <cell r="A3185" t="str">
            <v>03</v>
          </cell>
          <cell r="B3185" t="str">
            <v>76040000</v>
          </cell>
          <cell r="C3185" t="str">
            <v>50000000</v>
          </cell>
          <cell r="D3185">
            <v>3</v>
          </cell>
        </row>
        <row r="3186">
          <cell r="A3186" t="str">
            <v>03</v>
          </cell>
          <cell r="B3186" t="str">
            <v>76040000</v>
          </cell>
          <cell r="C3186" t="str">
            <v>70020000</v>
          </cell>
          <cell r="D3186">
            <v>131953.96</v>
          </cell>
        </row>
        <row r="3187">
          <cell r="A3187" t="str">
            <v>03</v>
          </cell>
          <cell r="B3187" t="str">
            <v>57000000</v>
          </cell>
          <cell r="C3187" t="str">
            <v>51040000</v>
          </cell>
          <cell r="D3187">
            <v>158000</v>
          </cell>
        </row>
        <row r="3188">
          <cell r="A3188" t="str">
            <v>03</v>
          </cell>
          <cell r="B3188" t="str">
            <v>62030100</v>
          </cell>
          <cell r="C3188" t="str">
            <v>51000000</v>
          </cell>
          <cell r="D3188">
            <v>6980.41</v>
          </cell>
        </row>
        <row r="3189">
          <cell r="A3189" t="str">
            <v>03</v>
          </cell>
          <cell r="B3189" t="str">
            <v>62030100</v>
          </cell>
          <cell r="C3189" t="str">
            <v>51040000</v>
          </cell>
          <cell r="D3189">
            <v>212873956.02000001</v>
          </cell>
        </row>
        <row r="3190">
          <cell r="A3190" t="str">
            <v>03</v>
          </cell>
          <cell r="B3190" t="str">
            <v>62030100</v>
          </cell>
          <cell r="C3190" t="str">
            <v>68080200</v>
          </cell>
          <cell r="D3190">
            <v>30475748.640000001</v>
          </cell>
        </row>
        <row r="3191">
          <cell r="A3191" t="str">
            <v>03</v>
          </cell>
          <cell r="B3191" t="str">
            <v>62030000</v>
          </cell>
          <cell r="C3191" t="str">
            <v>68080000</v>
          </cell>
          <cell r="D3191">
            <v>97475.19</v>
          </cell>
        </row>
        <row r="3192">
          <cell r="A3192" t="str">
            <v>03</v>
          </cell>
          <cell r="B3192" t="str">
            <v>62030000</v>
          </cell>
          <cell r="C3192" t="str">
            <v>91020801</v>
          </cell>
          <cell r="D3192">
            <v>153.76</v>
          </cell>
        </row>
        <row r="3193">
          <cell r="A3193" t="str">
            <v>03</v>
          </cell>
          <cell r="B3193" t="str">
            <v>99000000</v>
          </cell>
          <cell r="C3193" t="str">
            <v>90090300</v>
          </cell>
          <cell r="D3193">
            <v>276199.90000000002</v>
          </cell>
        </row>
        <row r="3194">
          <cell r="A3194" t="str">
            <v>03</v>
          </cell>
          <cell r="B3194" t="str">
            <v>90090400</v>
          </cell>
          <cell r="C3194" t="str">
            <v>99000000</v>
          </cell>
          <cell r="D3194">
            <v>696837.58</v>
          </cell>
        </row>
        <row r="3195">
          <cell r="A3195" t="str">
            <v>03</v>
          </cell>
          <cell r="B3195" t="str">
            <v>99000000</v>
          </cell>
          <cell r="C3195" t="str">
            <v>90090500</v>
          </cell>
          <cell r="D3195">
            <v>47570.15</v>
          </cell>
        </row>
        <row r="3196">
          <cell r="A3196" t="str">
            <v>03</v>
          </cell>
          <cell r="B3196" t="str">
            <v>99000000</v>
          </cell>
          <cell r="C3196" t="str">
            <v>90090900</v>
          </cell>
          <cell r="D3196">
            <v>815.99</v>
          </cell>
        </row>
        <row r="3197">
          <cell r="A3197" t="str">
            <v>03</v>
          </cell>
          <cell r="B3197" t="str">
            <v>60010400</v>
          </cell>
          <cell r="C3197" t="str">
            <v>19040000</v>
          </cell>
          <cell r="D3197">
            <v>172654.5</v>
          </cell>
        </row>
        <row r="3198">
          <cell r="A3198" t="str">
            <v>03</v>
          </cell>
          <cell r="B3198" t="str">
            <v>60010400</v>
          </cell>
          <cell r="C3198" t="str">
            <v>19040100</v>
          </cell>
          <cell r="D3198">
            <v>131109.35999999999</v>
          </cell>
        </row>
        <row r="3199">
          <cell r="A3199" t="str">
            <v>03</v>
          </cell>
          <cell r="B3199" t="str">
            <v>60010400</v>
          </cell>
          <cell r="C3199" t="str">
            <v>28011200</v>
          </cell>
          <cell r="D3199">
            <v>4977725.07</v>
          </cell>
        </row>
        <row r="3200">
          <cell r="A3200" t="str">
            <v>03</v>
          </cell>
          <cell r="B3200" t="str">
            <v>60010400</v>
          </cell>
          <cell r="C3200" t="str">
            <v>91020802</v>
          </cell>
          <cell r="D3200">
            <v>2356600.3199999998</v>
          </cell>
        </row>
        <row r="3201">
          <cell r="A3201" t="str">
            <v>03</v>
          </cell>
          <cell r="B3201" t="str">
            <v>71000000</v>
          </cell>
          <cell r="C3201" t="str">
            <v>50000000</v>
          </cell>
          <cell r="D3201">
            <v>154446.91</v>
          </cell>
        </row>
        <row r="3202">
          <cell r="A3202" t="str">
            <v>03</v>
          </cell>
          <cell r="B3202" t="str">
            <v>71000000</v>
          </cell>
          <cell r="C3202" t="str">
            <v>70000000</v>
          </cell>
          <cell r="D3202">
            <v>326909.03999999998</v>
          </cell>
        </row>
        <row r="3203">
          <cell r="A3203" t="str">
            <v>03</v>
          </cell>
          <cell r="B3203" t="str">
            <v>71000000</v>
          </cell>
          <cell r="C3203" t="str">
            <v>08040000</v>
          </cell>
          <cell r="D3203">
            <v>19788.78</v>
          </cell>
        </row>
        <row r="3204">
          <cell r="A3204" t="str">
            <v>03</v>
          </cell>
          <cell r="B3204" t="str">
            <v>71000000</v>
          </cell>
          <cell r="C3204" t="str">
            <v>08070000</v>
          </cell>
          <cell r="D3204">
            <v>42474</v>
          </cell>
        </row>
        <row r="3205">
          <cell r="A3205" t="str">
            <v>03</v>
          </cell>
          <cell r="B3205" t="str">
            <v>71000000</v>
          </cell>
          <cell r="C3205" t="str">
            <v>15150000</v>
          </cell>
          <cell r="D3205">
            <v>3088.7</v>
          </cell>
        </row>
        <row r="3206">
          <cell r="A3206" t="str">
            <v>03</v>
          </cell>
          <cell r="B3206" t="str">
            <v>71000000</v>
          </cell>
          <cell r="C3206" t="str">
            <v>19040100</v>
          </cell>
          <cell r="D3206">
            <v>6031.52</v>
          </cell>
        </row>
        <row r="3207">
          <cell r="A3207" t="str">
            <v>03</v>
          </cell>
          <cell r="B3207" t="str">
            <v>71000000</v>
          </cell>
          <cell r="C3207" t="str">
            <v>23010000</v>
          </cell>
          <cell r="D3207">
            <v>2290</v>
          </cell>
        </row>
        <row r="3208">
          <cell r="A3208" t="str">
            <v>03</v>
          </cell>
          <cell r="B3208" t="str">
            <v>71000000</v>
          </cell>
          <cell r="C3208" t="str">
            <v>25010000</v>
          </cell>
          <cell r="D3208">
            <v>343965.88</v>
          </cell>
        </row>
        <row r="3209">
          <cell r="A3209" t="str">
            <v>03</v>
          </cell>
          <cell r="B3209" t="str">
            <v>71000000</v>
          </cell>
          <cell r="C3209" t="str">
            <v>25020000</v>
          </cell>
          <cell r="D3209">
            <v>186705.41</v>
          </cell>
        </row>
        <row r="3210">
          <cell r="A3210" t="str">
            <v>03</v>
          </cell>
          <cell r="B3210" t="str">
            <v>71000000</v>
          </cell>
          <cell r="C3210" t="str">
            <v>25030000</v>
          </cell>
          <cell r="D3210">
            <v>39307.61</v>
          </cell>
        </row>
        <row r="3211">
          <cell r="A3211" t="str">
            <v>03</v>
          </cell>
          <cell r="B3211" t="str">
            <v>71000000</v>
          </cell>
          <cell r="C3211" t="str">
            <v>26000000</v>
          </cell>
          <cell r="D3211">
            <v>1213074.6000000001</v>
          </cell>
        </row>
        <row r="3212">
          <cell r="A3212" t="str">
            <v>03</v>
          </cell>
          <cell r="B3212" t="str">
            <v>71000000</v>
          </cell>
          <cell r="C3212" t="str">
            <v>44000100</v>
          </cell>
          <cell r="D3212">
            <v>11438.3</v>
          </cell>
        </row>
        <row r="3213">
          <cell r="A3213" t="str">
            <v>03</v>
          </cell>
          <cell r="B3213" t="str">
            <v>71000000</v>
          </cell>
          <cell r="C3213" t="str">
            <v>44000400</v>
          </cell>
          <cell r="D3213">
            <v>4880.8</v>
          </cell>
        </row>
        <row r="3214">
          <cell r="A3214" t="str">
            <v>03</v>
          </cell>
          <cell r="B3214" t="str">
            <v>71000000</v>
          </cell>
          <cell r="C3214" t="str">
            <v>60010000</v>
          </cell>
          <cell r="D3214">
            <v>382393.41</v>
          </cell>
        </row>
        <row r="3215">
          <cell r="A3215" t="str">
            <v>03</v>
          </cell>
          <cell r="B3215" t="str">
            <v>71000000</v>
          </cell>
          <cell r="C3215" t="str">
            <v>76000000</v>
          </cell>
          <cell r="D3215">
            <v>44900</v>
          </cell>
        </row>
        <row r="3216">
          <cell r="A3216" t="str">
            <v>03</v>
          </cell>
          <cell r="B3216" t="str">
            <v>71000000</v>
          </cell>
          <cell r="C3216" t="str">
            <v>79030000</v>
          </cell>
          <cell r="D3216">
            <v>54510.25</v>
          </cell>
        </row>
        <row r="3217">
          <cell r="A3217" t="str">
            <v>03</v>
          </cell>
          <cell r="B3217" t="str">
            <v>71000000</v>
          </cell>
          <cell r="C3217" t="str">
            <v>79070000</v>
          </cell>
          <cell r="D3217">
            <v>19058.2</v>
          </cell>
        </row>
        <row r="3218">
          <cell r="A3218" t="str">
            <v>03</v>
          </cell>
          <cell r="B3218" t="str">
            <v>71000000</v>
          </cell>
          <cell r="C3218" t="str">
            <v>91020500</v>
          </cell>
          <cell r="D3218">
            <v>2500</v>
          </cell>
        </row>
        <row r="3219">
          <cell r="A3219" t="str">
            <v>03</v>
          </cell>
          <cell r="B3219" t="str">
            <v>71000000</v>
          </cell>
          <cell r="C3219" t="str">
            <v>91020801</v>
          </cell>
          <cell r="D3219">
            <v>128311.83</v>
          </cell>
        </row>
        <row r="3220">
          <cell r="A3220" t="str">
            <v>03</v>
          </cell>
          <cell r="B3220" t="str">
            <v>90090901</v>
          </cell>
          <cell r="C3220" t="str">
            <v>99000000</v>
          </cell>
          <cell r="D3220">
            <v>67047.12</v>
          </cell>
        </row>
        <row r="3221">
          <cell r="A3221" t="str">
            <v>03</v>
          </cell>
          <cell r="B3221" t="str">
            <v>76000000</v>
          </cell>
          <cell r="C3221" t="str">
            <v>25010000</v>
          </cell>
          <cell r="D3221">
            <v>488286.16</v>
          </cell>
        </row>
        <row r="3222">
          <cell r="A3222" t="str">
            <v>03</v>
          </cell>
          <cell r="B3222" t="str">
            <v>76000000</v>
          </cell>
          <cell r="C3222" t="str">
            <v>25020000</v>
          </cell>
          <cell r="D3222">
            <v>217309.38</v>
          </cell>
        </row>
        <row r="3223">
          <cell r="A3223" t="str">
            <v>03</v>
          </cell>
          <cell r="B3223" t="str">
            <v>76000000</v>
          </cell>
          <cell r="C3223" t="str">
            <v>25030000</v>
          </cell>
          <cell r="D3223">
            <v>18510.37</v>
          </cell>
        </row>
        <row r="3224">
          <cell r="A3224" t="str">
            <v>03</v>
          </cell>
          <cell r="B3224" t="str">
            <v>76000000</v>
          </cell>
          <cell r="C3224" t="str">
            <v>26000000</v>
          </cell>
          <cell r="D3224">
            <v>63314.63</v>
          </cell>
        </row>
        <row r="3225">
          <cell r="A3225" t="str">
            <v>03</v>
          </cell>
          <cell r="B3225" t="str">
            <v>76000000</v>
          </cell>
          <cell r="C3225" t="str">
            <v>51000000</v>
          </cell>
          <cell r="D3225">
            <v>11048.3</v>
          </cell>
        </row>
        <row r="3226">
          <cell r="A3226" t="str">
            <v>03</v>
          </cell>
          <cell r="B3226" t="str">
            <v>76000000</v>
          </cell>
          <cell r="C3226" t="str">
            <v>51030100</v>
          </cell>
          <cell r="D3226">
            <v>3453912.71</v>
          </cell>
        </row>
        <row r="3227">
          <cell r="A3227" t="str">
            <v>03</v>
          </cell>
          <cell r="B3227" t="str">
            <v>76000000</v>
          </cell>
          <cell r="C3227" t="str">
            <v>51040000</v>
          </cell>
          <cell r="D3227">
            <v>265184.94</v>
          </cell>
        </row>
        <row r="3228">
          <cell r="A3228" t="str">
            <v>03</v>
          </cell>
          <cell r="B3228" t="str">
            <v>76000000</v>
          </cell>
          <cell r="C3228" t="str">
            <v>51050000</v>
          </cell>
          <cell r="D3228">
            <v>281115.8</v>
          </cell>
        </row>
        <row r="3229">
          <cell r="A3229" t="str">
            <v>03</v>
          </cell>
          <cell r="B3229" t="str">
            <v>76000000</v>
          </cell>
          <cell r="C3229" t="str">
            <v>52030100</v>
          </cell>
          <cell r="D3229">
            <v>26574916.489999998</v>
          </cell>
        </row>
        <row r="3230">
          <cell r="A3230" t="str">
            <v>03</v>
          </cell>
          <cell r="B3230" t="str">
            <v>76000000</v>
          </cell>
          <cell r="C3230" t="str">
            <v>60010000</v>
          </cell>
          <cell r="D3230">
            <v>1170.5899999999999</v>
          </cell>
        </row>
        <row r="3231">
          <cell r="A3231" t="str">
            <v>03</v>
          </cell>
          <cell r="B3231" t="str">
            <v>76000000</v>
          </cell>
          <cell r="C3231" t="str">
            <v>62020100</v>
          </cell>
          <cell r="D3231">
            <v>1766123.98</v>
          </cell>
        </row>
        <row r="3232">
          <cell r="A3232" t="str">
            <v>03</v>
          </cell>
          <cell r="B3232" t="str">
            <v>76000000</v>
          </cell>
          <cell r="C3232" t="str">
            <v>62020200</v>
          </cell>
          <cell r="D3232">
            <v>205665.2</v>
          </cell>
        </row>
        <row r="3233">
          <cell r="A3233" t="str">
            <v>03</v>
          </cell>
          <cell r="B3233" t="str">
            <v>76000000</v>
          </cell>
          <cell r="C3233" t="str">
            <v>62030000</v>
          </cell>
          <cell r="D3233">
            <v>148399.01999999999</v>
          </cell>
        </row>
        <row r="3234">
          <cell r="A3234" t="str">
            <v>03</v>
          </cell>
          <cell r="B3234" t="str">
            <v>76000000</v>
          </cell>
          <cell r="C3234" t="str">
            <v>70000000</v>
          </cell>
          <cell r="D3234">
            <v>2922722.13</v>
          </cell>
        </row>
        <row r="3235">
          <cell r="A3235" t="str">
            <v>03</v>
          </cell>
          <cell r="B3235" t="str">
            <v>76000000</v>
          </cell>
          <cell r="C3235" t="str">
            <v>91020800</v>
          </cell>
          <cell r="D3235">
            <v>127461.48</v>
          </cell>
        </row>
        <row r="3236">
          <cell r="A3236" t="str">
            <v>03</v>
          </cell>
          <cell r="B3236" t="str">
            <v>76000000</v>
          </cell>
          <cell r="C3236" t="str">
            <v>91020801</v>
          </cell>
          <cell r="D3236">
            <v>936.13</v>
          </cell>
        </row>
        <row r="3237">
          <cell r="A3237" t="str">
            <v>03</v>
          </cell>
          <cell r="B3237" t="str">
            <v>76000000</v>
          </cell>
          <cell r="C3237" t="str">
            <v>91020900</v>
          </cell>
          <cell r="D3237">
            <v>9396.74</v>
          </cell>
        </row>
        <row r="3238">
          <cell r="A3238" t="str">
            <v>03</v>
          </cell>
          <cell r="B3238" t="str">
            <v>76000000</v>
          </cell>
          <cell r="C3238" t="str">
            <v>98000000</v>
          </cell>
          <cell r="D3238">
            <v>0.99</v>
          </cell>
        </row>
        <row r="3239">
          <cell r="A3239" t="str">
            <v>03</v>
          </cell>
          <cell r="B3239" t="str">
            <v>76020600</v>
          </cell>
          <cell r="C3239" t="str">
            <v>76020700</v>
          </cell>
          <cell r="D3239">
            <v>797069.8</v>
          </cell>
        </row>
        <row r="3240">
          <cell r="A3240" t="str">
            <v>03</v>
          </cell>
          <cell r="B3240" t="str">
            <v>76020600</v>
          </cell>
          <cell r="C3240" t="str">
            <v>91020802</v>
          </cell>
          <cell r="D3240">
            <v>49898.17</v>
          </cell>
        </row>
        <row r="3241">
          <cell r="A3241" t="str">
            <v>03</v>
          </cell>
          <cell r="B3241" t="str">
            <v>76020500</v>
          </cell>
          <cell r="C3241" t="str">
            <v>51000000</v>
          </cell>
          <cell r="D3241">
            <v>14485.9</v>
          </cell>
        </row>
        <row r="3242">
          <cell r="A3242" t="str">
            <v>03</v>
          </cell>
          <cell r="B3242" t="str">
            <v>76020200</v>
          </cell>
          <cell r="C3242" t="str">
            <v>51000000</v>
          </cell>
          <cell r="D3242">
            <v>9478.08</v>
          </cell>
        </row>
        <row r="3243">
          <cell r="A3243" t="str">
            <v>03</v>
          </cell>
          <cell r="B3243" t="str">
            <v>76020700</v>
          </cell>
          <cell r="C3243" t="str">
            <v>51040000</v>
          </cell>
          <cell r="D3243">
            <v>1964815.67</v>
          </cell>
        </row>
        <row r="3244">
          <cell r="A3244" t="str">
            <v>03</v>
          </cell>
          <cell r="B3244" t="str">
            <v>76020400</v>
          </cell>
          <cell r="C3244" t="str">
            <v>60010300</v>
          </cell>
          <cell r="D3244">
            <v>725305.78</v>
          </cell>
        </row>
        <row r="3245">
          <cell r="A3245" t="str">
            <v>03</v>
          </cell>
          <cell r="B3245" t="str">
            <v>76020400</v>
          </cell>
          <cell r="C3245" t="str">
            <v>60020000</v>
          </cell>
          <cell r="D3245">
            <v>9170954.0299999993</v>
          </cell>
        </row>
        <row r="3246">
          <cell r="A3246" t="str">
            <v>03</v>
          </cell>
          <cell r="B3246" t="str">
            <v>99000000</v>
          </cell>
          <cell r="C3246" t="str">
            <v>90090902</v>
          </cell>
          <cell r="D3246">
            <v>12121.72</v>
          </cell>
        </row>
        <row r="3247">
          <cell r="A3247" t="str">
            <v>03</v>
          </cell>
          <cell r="B3247" t="str">
            <v>99000000</v>
          </cell>
          <cell r="C3247" t="str">
            <v>90091200</v>
          </cell>
          <cell r="D3247">
            <v>58725.61</v>
          </cell>
        </row>
        <row r="3248">
          <cell r="A3248" t="str">
            <v>03</v>
          </cell>
          <cell r="B3248" t="str">
            <v>91010600</v>
          </cell>
          <cell r="C3248" t="str">
            <v>51040000</v>
          </cell>
          <cell r="D3248">
            <v>403306.01</v>
          </cell>
        </row>
        <row r="3249">
          <cell r="A3249" t="str">
            <v>03</v>
          </cell>
          <cell r="B3249" t="str">
            <v>91010600</v>
          </cell>
          <cell r="C3249" t="str">
            <v>51090000</v>
          </cell>
          <cell r="D3249">
            <v>1068.3800000000001</v>
          </cell>
        </row>
        <row r="3250">
          <cell r="A3250" t="str">
            <v>03</v>
          </cell>
          <cell r="B3250" t="str">
            <v>86000000</v>
          </cell>
          <cell r="C3250" t="str">
            <v>70000000</v>
          </cell>
          <cell r="D3250">
            <v>2688.19</v>
          </cell>
        </row>
        <row r="3251">
          <cell r="A3251" t="str">
            <v>03</v>
          </cell>
          <cell r="B3251" t="str">
            <v>84000000</v>
          </cell>
          <cell r="C3251" t="str">
            <v>83000000</v>
          </cell>
          <cell r="D3251">
            <v>278310</v>
          </cell>
        </row>
        <row r="3252">
          <cell r="A3252" t="str">
            <v>03</v>
          </cell>
          <cell r="B3252" t="str">
            <v>68060000</v>
          </cell>
          <cell r="C3252" t="str">
            <v>91020500</v>
          </cell>
          <cell r="D3252">
            <v>6066586.2400000002</v>
          </cell>
        </row>
        <row r="3253">
          <cell r="A3253" t="str">
            <v>03</v>
          </cell>
          <cell r="B3253" t="str">
            <v>68060000</v>
          </cell>
          <cell r="C3253" t="str">
            <v>99000000</v>
          </cell>
          <cell r="D3253">
            <v>5728.27</v>
          </cell>
        </row>
        <row r="3254">
          <cell r="A3254" t="str">
            <v>03</v>
          </cell>
          <cell r="B3254" t="str">
            <v>68050000</v>
          </cell>
          <cell r="C3254" t="str">
            <v>99000000</v>
          </cell>
          <cell r="D3254">
            <v>434.16</v>
          </cell>
        </row>
        <row r="3255">
          <cell r="A3255" t="str">
            <v>03</v>
          </cell>
          <cell r="B3255" t="str">
            <v>68040000</v>
          </cell>
          <cell r="C3255" t="str">
            <v>90051200</v>
          </cell>
          <cell r="D3255">
            <v>577.38</v>
          </cell>
        </row>
        <row r="3256">
          <cell r="A3256" t="str">
            <v>03</v>
          </cell>
          <cell r="B3256" t="str">
            <v>68030300</v>
          </cell>
          <cell r="C3256" t="str">
            <v>26000000</v>
          </cell>
          <cell r="D3256">
            <v>73848</v>
          </cell>
        </row>
        <row r="3257">
          <cell r="A3257" t="str">
            <v>03</v>
          </cell>
          <cell r="B3257" t="str">
            <v>68030300</v>
          </cell>
          <cell r="C3257" t="str">
            <v>79030000</v>
          </cell>
          <cell r="D3257">
            <v>46</v>
          </cell>
        </row>
        <row r="3258">
          <cell r="A3258" t="str">
            <v>03</v>
          </cell>
          <cell r="B3258" t="str">
            <v>68010000</v>
          </cell>
          <cell r="C3258" t="str">
            <v>99000000</v>
          </cell>
          <cell r="D3258">
            <v>9605.43</v>
          </cell>
        </row>
        <row r="3259">
          <cell r="A3259" t="str">
            <v>03</v>
          </cell>
          <cell r="B3259" t="str">
            <v>55010000</v>
          </cell>
          <cell r="C3259" t="str">
            <v>60010000</v>
          </cell>
          <cell r="D3259">
            <v>455571.91</v>
          </cell>
        </row>
        <row r="3260">
          <cell r="A3260" t="str">
            <v>03</v>
          </cell>
          <cell r="B3260" t="str">
            <v>73020000</v>
          </cell>
          <cell r="C3260" t="str">
            <v>51000000</v>
          </cell>
          <cell r="D3260">
            <v>2000</v>
          </cell>
        </row>
        <row r="3261">
          <cell r="A3261" t="str">
            <v>03</v>
          </cell>
          <cell r="B3261" t="str">
            <v>73020000</v>
          </cell>
          <cell r="C3261" t="str">
            <v>51040000</v>
          </cell>
          <cell r="D3261">
            <v>1651.1</v>
          </cell>
        </row>
        <row r="3262">
          <cell r="A3262" t="str">
            <v>03</v>
          </cell>
          <cell r="B3262" t="str">
            <v>73020000</v>
          </cell>
          <cell r="C3262" t="str">
            <v>70000000</v>
          </cell>
          <cell r="D3262">
            <v>4684.43</v>
          </cell>
        </row>
        <row r="3263">
          <cell r="A3263" t="str">
            <v>03</v>
          </cell>
          <cell r="B3263" t="str">
            <v>73020000</v>
          </cell>
          <cell r="C3263" t="str">
            <v>79030000</v>
          </cell>
          <cell r="D3263">
            <v>1786.7</v>
          </cell>
        </row>
        <row r="3264">
          <cell r="A3264" t="str">
            <v>03</v>
          </cell>
          <cell r="B3264" t="str">
            <v>73030000</v>
          </cell>
          <cell r="C3264" t="str">
            <v>51040000</v>
          </cell>
          <cell r="D3264">
            <v>313</v>
          </cell>
        </row>
        <row r="3265">
          <cell r="A3265" t="str">
            <v>03</v>
          </cell>
          <cell r="B3265" t="str">
            <v>73030000</v>
          </cell>
          <cell r="C3265" t="str">
            <v>70000000</v>
          </cell>
          <cell r="D3265">
            <v>7594</v>
          </cell>
        </row>
        <row r="3266">
          <cell r="A3266" t="str">
            <v>03</v>
          </cell>
          <cell r="B3266" t="str">
            <v>73030000</v>
          </cell>
          <cell r="C3266" t="str">
            <v>79070000</v>
          </cell>
          <cell r="D3266">
            <v>300</v>
          </cell>
        </row>
        <row r="3267">
          <cell r="A3267" t="str">
            <v>03</v>
          </cell>
          <cell r="B3267" t="str">
            <v>76010000</v>
          </cell>
          <cell r="C3267" t="str">
            <v>44000100</v>
          </cell>
          <cell r="D3267">
            <v>954262.56</v>
          </cell>
        </row>
        <row r="3268">
          <cell r="A3268" t="str">
            <v>03</v>
          </cell>
          <cell r="B3268" t="str">
            <v>76010000</v>
          </cell>
          <cell r="C3268" t="str">
            <v>62020100</v>
          </cell>
          <cell r="D3268">
            <v>1266956.6599999999</v>
          </cell>
        </row>
        <row r="3269">
          <cell r="A3269" t="str">
            <v>03</v>
          </cell>
          <cell r="B3269" t="str">
            <v>60020000</v>
          </cell>
          <cell r="C3269" t="str">
            <v>15010000</v>
          </cell>
          <cell r="D3269">
            <v>-2488.0300000000002</v>
          </cell>
        </row>
        <row r="3270">
          <cell r="A3270" t="str">
            <v>03</v>
          </cell>
          <cell r="B3270" t="str">
            <v>60020000</v>
          </cell>
          <cell r="C3270" t="str">
            <v>15020000</v>
          </cell>
          <cell r="D3270">
            <v>7537422.6299999999</v>
          </cell>
        </row>
        <row r="3271">
          <cell r="A3271" t="str">
            <v>03</v>
          </cell>
          <cell r="B3271" t="str">
            <v>60020000</v>
          </cell>
          <cell r="C3271" t="str">
            <v>15030000</v>
          </cell>
          <cell r="D3271">
            <v>576173.54</v>
          </cell>
        </row>
        <row r="3272">
          <cell r="A3272" t="str">
            <v>03</v>
          </cell>
          <cell r="B3272" t="str">
            <v>60020000</v>
          </cell>
          <cell r="C3272" t="str">
            <v>15040000</v>
          </cell>
          <cell r="D3272">
            <v>77625.55</v>
          </cell>
        </row>
        <row r="3273">
          <cell r="A3273" t="str">
            <v>03</v>
          </cell>
          <cell r="B3273" t="str">
            <v>60020000</v>
          </cell>
          <cell r="C3273" t="str">
            <v>15050000</v>
          </cell>
          <cell r="D3273">
            <v>-10833</v>
          </cell>
        </row>
        <row r="3274">
          <cell r="A3274" t="str">
            <v>03</v>
          </cell>
          <cell r="B3274" t="str">
            <v>60020000</v>
          </cell>
          <cell r="C3274" t="str">
            <v>15060000</v>
          </cell>
          <cell r="D3274">
            <v>-206092.42</v>
          </cell>
        </row>
        <row r="3275">
          <cell r="A3275" t="str">
            <v>03</v>
          </cell>
          <cell r="B3275" t="str">
            <v>60020000</v>
          </cell>
          <cell r="C3275" t="str">
            <v>15090000</v>
          </cell>
          <cell r="D3275">
            <v>-40496.050000000003</v>
          </cell>
        </row>
        <row r="3276">
          <cell r="A3276" t="str">
            <v>03</v>
          </cell>
          <cell r="B3276" t="str">
            <v>60020000</v>
          </cell>
          <cell r="C3276" t="str">
            <v>15160000</v>
          </cell>
          <cell r="D3276">
            <v>222337</v>
          </cell>
        </row>
        <row r="3277">
          <cell r="A3277" t="str">
            <v>03</v>
          </cell>
          <cell r="B3277" t="str">
            <v>60020000</v>
          </cell>
          <cell r="C3277" t="str">
            <v>15180000</v>
          </cell>
          <cell r="D3277">
            <v>374750.86</v>
          </cell>
        </row>
        <row r="3278">
          <cell r="A3278" t="str">
            <v>03</v>
          </cell>
          <cell r="B3278" t="str">
            <v>60020000</v>
          </cell>
          <cell r="C3278" t="str">
            <v>15180000</v>
          </cell>
          <cell r="D3278">
            <v>235696.05</v>
          </cell>
        </row>
        <row r="3279">
          <cell r="A3279" t="str">
            <v>03</v>
          </cell>
          <cell r="B3279" t="str">
            <v>60030000</v>
          </cell>
          <cell r="C3279" t="str">
            <v>15010000</v>
          </cell>
          <cell r="D3279">
            <v>391323.53</v>
          </cell>
        </row>
        <row r="3280">
          <cell r="A3280" t="str">
            <v>03</v>
          </cell>
          <cell r="B3280" t="str">
            <v>60030000</v>
          </cell>
          <cell r="C3280" t="str">
            <v>15020000</v>
          </cell>
          <cell r="D3280">
            <v>1789.72</v>
          </cell>
        </row>
        <row r="3281">
          <cell r="A3281" t="str">
            <v>03</v>
          </cell>
          <cell r="B3281" t="str">
            <v>60030000</v>
          </cell>
          <cell r="C3281" t="str">
            <v>15030000</v>
          </cell>
          <cell r="D3281">
            <v>0.01</v>
          </cell>
        </row>
        <row r="3282">
          <cell r="A3282" t="str">
            <v>03</v>
          </cell>
          <cell r="B3282" t="str">
            <v>60030000</v>
          </cell>
          <cell r="C3282" t="str">
            <v>15040000</v>
          </cell>
          <cell r="D3282">
            <v>124</v>
          </cell>
        </row>
        <row r="3283">
          <cell r="A3283" t="str">
            <v>03</v>
          </cell>
          <cell r="B3283" t="str">
            <v>60030000</v>
          </cell>
          <cell r="C3283" t="str">
            <v>15050000</v>
          </cell>
          <cell r="D3283">
            <v>46200.41</v>
          </cell>
        </row>
        <row r="3284">
          <cell r="A3284" t="str">
            <v>03</v>
          </cell>
          <cell r="B3284" t="str">
            <v>60030000</v>
          </cell>
          <cell r="C3284" t="str">
            <v>15060000</v>
          </cell>
          <cell r="D3284">
            <v>3.51</v>
          </cell>
        </row>
        <row r="3285">
          <cell r="A3285" t="str">
            <v>03</v>
          </cell>
          <cell r="B3285" t="str">
            <v>60030000</v>
          </cell>
          <cell r="C3285" t="str">
            <v>15090000</v>
          </cell>
          <cell r="D3285">
            <v>0.02</v>
          </cell>
        </row>
        <row r="3286">
          <cell r="A3286" t="str">
            <v>03</v>
          </cell>
          <cell r="B3286" t="str">
            <v>60030000</v>
          </cell>
          <cell r="C3286" t="str">
            <v>15150000</v>
          </cell>
          <cell r="D3286">
            <v>109867.44</v>
          </cell>
        </row>
        <row r="3287">
          <cell r="A3287" t="str">
            <v>03</v>
          </cell>
          <cell r="B3287" t="str">
            <v>60030000</v>
          </cell>
          <cell r="C3287" t="str">
            <v>15180000</v>
          </cell>
          <cell r="D3287">
            <v>0.09</v>
          </cell>
        </row>
        <row r="3288">
          <cell r="A3288" t="str">
            <v>03</v>
          </cell>
          <cell r="B3288" t="str">
            <v>76060000</v>
          </cell>
          <cell r="C3288" t="str">
            <v>76020600</v>
          </cell>
          <cell r="D3288">
            <v>-9979.6299999999992</v>
          </cell>
        </row>
        <row r="3289">
          <cell r="A3289" t="str">
            <v>03</v>
          </cell>
          <cell r="B3289" t="str">
            <v>68080100</v>
          </cell>
          <cell r="C3289" t="str">
            <v>60010000</v>
          </cell>
          <cell r="D3289">
            <v>738.46</v>
          </cell>
        </row>
        <row r="3290">
          <cell r="A3290" t="str">
            <v>03</v>
          </cell>
          <cell r="B3290" t="str">
            <v>68080100</v>
          </cell>
          <cell r="C3290" t="str">
            <v>60040100</v>
          </cell>
          <cell r="D3290">
            <v>2054302.04</v>
          </cell>
        </row>
        <row r="3291">
          <cell r="A3291" t="str">
            <v>03</v>
          </cell>
          <cell r="B3291" t="str">
            <v>91010802</v>
          </cell>
          <cell r="C3291" t="str">
            <v>10090000</v>
          </cell>
          <cell r="D3291">
            <v>121.43</v>
          </cell>
        </row>
        <row r="3292">
          <cell r="A3292" t="str">
            <v>03</v>
          </cell>
          <cell r="B3292" t="str">
            <v>91010802</v>
          </cell>
          <cell r="C3292" t="str">
            <v>10150000</v>
          </cell>
          <cell r="D3292">
            <v>32211.39</v>
          </cell>
        </row>
        <row r="3293">
          <cell r="A3293" t="str">
            <v>03</v>
          </cell>
          <cell r="B3293" t="str">
            <v>91010802</v>
          </cell>
          <cell r="C3293" t="str">
            <v>60040000</v>
          </cell>
          <cell r="D3293">
            <v>58.09</v>
          </cell>
        </row>
        <row r="3294">
          <cell r="A3294" t="str">
            <v>03</v>
          </cell>
          <cell r="B3294" t="str">
            <v>91010802</v>
          </cell>
          <cell r="C3294" t="str">
            <v>73020000</v>
          </cell>
          <cell r="D3294">
            <v>241.56</v>
          </cell>
        </row>
        <row r="3295">
          <cell r="A3295" t="str">
            <v>03</v>
          </cell>
          <cell r="B3295" t="str">
            <v>91010803</v>
          </cell>
          <cell r="C3295" t="str">
            <v>10150000</v>
          </cell>
          <cell r="D3295">
            <v>194.3</v>
          </cell>
        </row>
        <row r="3296">
          <cell r="A3296" t="str">
            <v>03</v>
          </cell>
          <cell r="B3296" t="str">
            <v>91010803</v>
          </cell>
          <cell r="C3296" t="str">
            <v>76000000</v>
          </cell>
          <cell r="D3296">
            <v>2267.4</v>
          </cell>
        </row>
        <row r="3297">
          <cell r="A3297" t="str">
            <v>03</v>
          </cell>
          <cell r="B3297" t="str">
            <v>91010800</v>
          </cell>
          <cell r="C3297" t="str">
            <v>01000000</v>
          </cell>
          <cell r="D3297">
            <v>119.04</v>
          </cell>
        </row>
        <row r="3298">
          <cell r="A3298" t="str">
            <v>03</v>
          </cell>
          <cell r="B3298" t="str">
            <v>91010800</v>
          </cell>
          <cell r="C3298" t="str">
            <v>08090000</v>
          </cell>
          <cell r="D3298">
            <v>0.38</v>
          </cell>
        </row>
        <row r="3299">
          <cell r="A3299" t="str">
            <v>03</v>
          </cell>
          <cell r="B3299" t="str">
            <v>91010800</v>
          </cell>
          <cell r="C3299" t="str">
            <v>10060000</v>
          </cell>
          <cell r="D3299">
            <v>268.14</v>
          </cell>
        </row>
        <row r="3300">
          <cell r="A3300" t="str">
            <v>03</v>
          </cell>
          <cell r="B3300" t="str">
            <v>91010800</v>
          </cell>
          <cell r="C3300" t="str">
            <v>10110000</v>
          </cell>
          <cell r="D3300">
            <v>278008.09999999998</v>
          </cell>
        </row>
        <row r="3301">
          <cell r="A3301" t="str">
            <v>03</v>
          </cell>
          <cell r="B3301" t="str">
            <v>43010000</v>
          </cell>
          <cell r="C3301" t="str">
            <v>21010000</v>
          </cell>
          <cell r="D3301">
            <v>1558040.41</v>
          </cell>
        </row>
        <row r="3302">
          <cell r="A3302" t="str">
            <v>03</v>
          </cell>
          <cell r="B3302" t="str">
            <v>43010000</v>
          </cell>
          <cell r="C3302" t="str">
            <v>43010000</v>
          </cell>
          <cell r="D3302">
            <v>1185.18</v>
          </cell>
        </row>
        <row r="3303">
          <cell r="A3303" t="str">
            <v>03</v>
          </cell>
          <cell r="B3303" t="str">
            <v>43010000</v>
          </cell>
          <cell r="C3303" t="str">
            <v>43040000</v>
          </cell>
          <cell r="D3303">
            <v>9213.0300000000007</v>
          </cell>
        </row>
        <row r="3304">
          <cell r="A3304" t="str">
            <v>03</v>
          </cell>
          <cell r="B3304" t="str">
            <v>43010000</v>
          </cell>
          <cell r="C3304" t="str">
            <v>45000000</v>
          </cell>
          <cell r="D3304">
            <v>8384985.96</v>
          </cell>
        </row>
        <row r="3305">
          <cell r="A3305" t="str">
            <v>03</v>
          </cell>
          <cell r="B3305" t="str">
            <v>43010000</v>
          </cell>
          <cell r="C3305" t="str">
            <v>76080200</v>
          </cell>
          <cell r="D3305">
            <v>171029.42</v>
          </cell>
        </row>
        <row r="3306">
          <cell r="A3306" t="str">
            <v>03</v>
          </cell>
          <cell r="B3306" t="str">
            <v>43010000</v>
          </cell>
          <cell r="C3306" t="str">
            <v>90020100</v>
          </cell>
          <cell r="D3306">
            <v>456224700.25999999</v>
          </cell>
        </row>
        <row r="3307">
          <cell r="A3307" t="str">
            <v>03</v>
          </cell>
          <cell r="B3307" t="str">
            <v>43010000</v>
          </cell>
          <cell r="C3307" t="str">
            <v>90020107</v>
          </cell>
          <cell r="D3307">
            <v>120850485.65000001</v>
          </cell>
        </row>
        <row r="3308">
          <cell r="A3308" t="str">
            <v>03</v>
          </cell>
          <cell r="B3308" t="str">
            <v>43010000</v>
          </cell>
          <cell r="C3308" t="str">
            <v>90020108</v>
          </cell>
          <cell r="D3308">
            <v>10323392.25</v>
          </cell>
        </row>
        <row r="3309">
          <cell r="A3309" t="str">
            <v>03</v>
          </cell>
          <cell r="B3309" t="str">
            <v>43010000</v>
          </cell>
          <cell r="C3309" t="str">
            <v>90020200</v>
          </cell>
          <cell r="D3309">
            <v>5893072.8799999999</v>
          </cell>
        </row>
        <row r="3310">
          <cell r="A3310" t="str">
            <v>03</v>
          </cell>
          <cell r="B3310" t="str">
            <v>43010000</v>
          </cell>
          <cell r="C3310" t="str">
            <v>90020300</v>
          </cell>
          <cell r="D3310">
            <v>1362235.15</v>
          </cell>
        </row>
        <row r="3311">
          <cell r="A3311" t="str">
            <v>03</v>
          </cell>
          <cell r="B3311" t="str">
            <v>43010000</v>
          </cell>
          <cell r="C3311" t="str">
            <v>90020400</v>
          </cell>
          <cell r="D3311">
            <v>1050439.02</v>
          </cell>
        </row>
        <row r="3312">
          <cell r="A3312" t="str">
            <v>03</v>
          </cell>
          <cell r="B3312" t="str">
            <v>43030100</v>
          </cell>
          <cell r="C3312" t="str">
            <v>43010000</v>
          </cell>
          <cell r="D3312">
            <v>2865.6</v>
          </cell>
        </row>
        <row r="3313">
          <cell r="A3313" t="str">
            <v>03</v>
          </cell>
          <cell r="B3313" t="str">
            <v>43040000</v>
          </cell>
          <cell r="C3313" t="str">
            <v>41020000</v>
          </cell>
          <cell r="D3313">
            <v>9213.0300000000007</v>
          </cell>
        </row>
        <row r="3314">
          <cell r="A3314" t="str">
            <v>03</v>
          </cell>
          <cell r="B3314" t="str">
            <v>91010100</v>
          </cell>
          <cell r="C3314" t="str">
            <v>62040100</v>
          </cell>
          <cell r="D3314">
            <v>297271.90000000002</v>
          </cell>
        </row>
        <row r="3315">
          <cell r="A3315" t="str">
            <v>03</v>
          </cell>
          <cell r="B3315" t="str">
            <v>91010400</v>
          </cell>
          <cell r="C3315" t="str">
            <v>62040400</v>
          </cell>
          <cell r="D3315">
            <v>14071407.76</v>
          </cell>
        </row>
        <row r="3316">
          <cell r="A3316" t="str">
            <v>03</v>
          </cell>
          <cell r="B3316" t="str">
            <v>91010900</v>
          </cell>
          <cell r="C3316" t="str">
            <v>62040900</v>
          </cell>
          <cell r="D3316">
            <v>1538775.33</v>
          </cell>
        </row>
        <row r="3317">
          <cell r="A3317" t="str">
            <v>03</v>
          </cell>
          <cell r="B3317" t="str">
            <v>76080200</v>
          </cell>
          <cell r="C3317" t="str">
            <v>43010000</v>
          </cell>
          <cell r="D3317">
            <v>171029.42</v>
          </cell>
        </row>
        <row r="3318">
          <cell r="A3318" t="str">
            <v>03</v>
          </cell>
          <cell r="B3318" t="str">
            <v>04000000</v>
          </cell>
          <cell r="C3318" t="str">
            <v>05000000</v>
          </cell>
          <cell r="D3318">
            <v>1808820</v>
          </cell>
        </row>
        <row r="3319">
          <cell r="A3319" t="str">
            <v>03</v>
          </cell>
          <cell r="B3319" t="str">
            <v>15010000</v>
          </cell>
          <cell r="C3319" t="str">
            <v>10010000</v>
          </cell>
          <cell r="D3319">
            <v>92847041.370000005</v>
          </cell>
        </row>
        <row r="3320">
          <cell r="A3320" t="str">
            <v>03</v>
          </cell>
          <cell r="B3320" t="str">
            <v>15010000</v>
          </cell>
          <cell r="C3320" t="str">
            <v>16010000</v>
          </cell>
          <cell r="D3320">
            <v>-538490.14</v>
          </cell>
        </row>
        <row r="3321">
          <cell r="A3321" t="str">
            <v>03</v>
          </cell>
          <cell r="B3321" t="str">
            <v>15010000</v>
          </cell>
          <cell r="C3321" t="str">
            <v>16020000</v>
          </cell>
          <cell r="D3321">
            <v>5134867.72</v>
          </cell>
        </row>
        <row r="3322">
          <cell r="A3322" t="str">
            <v>03</v>
          </cell>
          <cell r="B3322" t="str">
            <v>15010000</v>
          </cell>
          <cell r="C3322" t="str">
            <v>16040000</v>
          </cell>
          <cell r="D3322">
            <v>661350.27</v>
          </cell>
        </row>
        <row r="3323">
          <cell r="A3323" t="str">
            <v>03</v>
          </cell>
          <cell r="B3323" t="str">
            <v>15020000</v>
          </cell>
          <cell r="C3323" t="str">
            <v>10020000</v>
          </cell>
          <cell r="D3323">
            <v>385604805.39999998</v>
          </cell>
        </row>
        <row r="3324">
          <cell r="A3324" t="str">
            <v>03</v>
          </cell>
          <cell r="B3324" t="str">
            <v>15020000</v>
          </cell>
          <cell r="C3324" t="str">
            <v>16010000</v>
          </cell>
          <cell r="D3324">
            <v>836790.24</v>
          </cell>
        </row>
        <row r="3325">
          <cell r="A3325" t="str">
            <v>03</v>
          </cell>
          <cell r="B3325" t="str">
            <v>15020000</v>
          </cell>
          <cell r="C3325" t="str">
            <v>16020000</v>
          </cell>
          <cell r="D3325">
            <v>-3895470.92</v>
          </cell>
        </row>
        <row r="3326">
          <cell r="A3326" t="str">
            <v>03</v>
          </cell>
          <cell r="B3326" t="str">
            <v>15020000</v>
          </cell>
          <cell r="C3326" t="str">
            <v>16040000</v>
          </cell>
          <cell r="D3326">
            <v>837216.77</v>
          </cell>
        </row>
        <row r="3327">
          <cell r="A3327" t="str">
            <v>03</v>
          </cell>
          <cell r="B3327" t="str">
            <v>15030000</v>
          </cell>
          <cell r="C3327" t="str">
            <v>10030000</v>
          </cell>
          <cell r="D3327">
            <v>8449653.2699999996</v>
          </cell>
        </row>
        <row r="3328">
          <cell r="A3328" t="str">
            <v>03</v>
          </cell>
          <cell r="B3328" t="str">
            <v>15030000</v>
          </cell>
          <cell r="C3328" t="str">
            <v>16010000</v>
          </cell>
          <cell r="D3328">
            <v>151557.73000000001</v>
          </cell>
        </row>
        <row r="3329">
          <cell r="A3329" t="str">
            <v>03</v>
          </cell>
          <cell r="B3329" t="str">
            <v>15030000</v>
          </cell>
          <cell r="C3329" t="str">
            <v>16020000</v>
          </cell>
          <cell r="D3329">
            <v>183096.76</v>
          </cell>
        </row>
        <row r="3330">
          <cell r="A3330" t="str">
            <v>03</v>
          </cell>
          <cell r="B3330" t="str">
            <v>15030000</v>
          </cell>
          <cell r="C3330" t="str">
            <v>16040000</v>
          </cell>
          <cell r="D3330">
            <v>-0.02</v>
          </cell>
        </row>
        <row r="3331">
          <cell r="A3331" t="str">
            <v>03</v>
          </cell>
          <cell r="B3331" t="str">
            <v>15040000</v>
          </cell>
          <cell r="C3331" t="str">
            <v>10040000</v>
          </cell>
          <cell r="D3331">
            <v>3014268.07</v>
          </cell>
        </row>
        <row r="3332">
          <cell r="A3332" t="str">
            <v>03</v>
          </cell>
          <cell r="B3332" t="str">
            <v>15040000</v>
          </cell>
          <cell r="C3332" t="str">
            <v>16020000</v>
          </cell>
          <cell r="D3332">
            <v>1284.2</v>
          </cell>
        </row>
        <row r="3333">
          <cell r="A3333" t="str">
            <v>03</v>
          </cell>
          <cell r="B3333" t="str">
            <v>15050000</v>
          </cell>
          <cell r="C3333" t="str">
            <v>10050000</v>
          </cell>
          <cell r="D3333">
            <v>18548111.23</v>
          </cell>
        </row>
        <row r="3334">
          <cell r="A3334" t="str">
            <v>03</v>
          </cell>
          <cell r="B3334" t="str">
            <v>15050000</v>
          </cell>
          <cell r="C3334" t="str">
            <v>16010000</v>
          </cell>
          <cell r="D3334">
            <v>409307.95</v>
          </cell>
        </row>
        <row r="3335">
          <cell r="A3335" t="str">
            <v>03</v>
          </cell>
          <cell r="B3335" t="str">
            <v>15050000</v>
          </cell>
          <cell r="C3335" t="str">
            <v>16020000</v>
          </cell>
          <cell r="D3335">
            <v>18185.509999999998</v>
          </cell>
        </row>
        <row r="3336">
          <cell r="A3336" t="str">
            <v>03</v>
          </cell>
          <cell r="B3336" t="str">
            <v>15060000</v>
          </cell>
          <cell r="C3336" t="str">
            <v>10060000</v>
          </cell>
          <cell r="D3336">
            <v>9364195.1400000006</v>
          </cell>
        </row>
        <row r="3337">
          <cell r="A3337" t="str">
            <v>03</v>
          </cell>
          <cell r="B3337" t="str">
            <v>15060000</v>
          </cell>
          <cell r="C3337" t="str">
            <v>16010000</v>
          </cell>
          <cell r="D3337">
            <v>87836.81</v>
          </cell>
        </row>
        <row r="3338">
          <cell r="A3338" t="str">
            <v>03</v>
          </cell>
          <cell r="B3338" t="str">
            <v>15060000</v>
          </cell>
          <cell r="C3338" t="str">
            <v>16020000</v>
          </cell>
          <cell r="D3338">
            <v>470667.77</v>
          </cell>
        </row>
        <row r="3339">
          <cell r="A3339" t="str">
            <v>03</v>
          </cell>
          <cell r="B3339" t="str">
            <v>15060000</v>
          </cell>
          <cell r="C3339" t="str">
            <v>16040000</v>
          </cell>
          <cell r="D3339">
            <v>-0.1</v>
          </cell>
        </row>
        <row r="3340">
          <cell r="A3340" t="str">
            <v>03</v>
          </cell>
          <cell r="B3340" t="str">
            <v>15090000</v>
          </cell>
          <cell r="C3340" t="str">
            <v>10090000</v>
          </cell>
          <cell r="D3340">
            <v>8066257.7699999996</v>
          </cell>
        </row>
        <row r="3341">
          <cell r="A3341" t="str">
            <v>03</v>
          </cell>
          <cell r="B3341" t="str">
            <v>15090000</v>
          </cell>
          <cell r="C3341" t="str">
            <v>16010000</v>
          </cell>
          <cell r="D3341">
            <v>149211</v>
          </cell>
        </row>
        <row r="3342">
          <cell r="A3342" t="str">
            <v>03</v>
          </cell>
          <cell r="B3342" t="str">
            <v>15090000</v>
          </cell>
          <cell r="C3342" t="str">
            <v>16020000</v>
          </cell>
          <cell r="D3342">
            <v>236961.84</v>
          </cell>
        </row>
        <row r="3343">
          <cell r="A3343" t="str">
            <v>03</v>
          </cell>
          <cell r="B3343" t="str">
            <v>15090000</v>
          </cell>
          <cell r="C3343" t="str">
            <v>16040000</v>
          </cell>
          <cell r="D3343">
            <v>0.02</v>
          </cell>
        </row>
        <row r="3344">
          <cell r="A3344" t="str">
            <v>03</v>
          </cell>
          <cell r="B3344" t="str">
            <v>15160000</v>
          </cell>
          <cell r="C3344" t="str">
            <v>16070200</v>
          </cell>
          <cell r="D3344">
            <v>232999.51</v>
          </cell>
        </row>
        <row r="3345">
          <cell r="A3345" t="str">
            <v>03</v>
          </cell>
          <cell r="B3345" t="str">
            <v>15160000</v>
          </cell>
          <cell r="C3345" t="str">
            <v>41020000</v>
          </cell>
          <cell r="D3345">
            <v>2933742.2</v>
          </cell>
        </row>
        <row r="3346">
          <cell r="A3346" t="str">
            <v>03</v>
          </cell>
          <cell r="B3346" t="str">
            <v>15180000</v>
          </cell>
          <cell r="C3346" t="str">
            <v>10150000</v>
          </cell>
          <cell r="D3346">
            <v>4834203.42</v>
          </cell>
        </row>
        <row r="3347">
          <cell r="A3347" t="str">
            <v>03</v>
          </cell>
          <cell r="B3347" t="str">
            <v>15180000</v>
          </cell>
          <cell r="C3347" t="str">
            <v>16010000</v>
          </cell>
          <cell r="D3347">
            <v>66889.2</v>
          </cell>
        </row>
        <row r="3348">
          <cell r="A3348" t="str">
            <v>03</v>
          </cell>
          <cell r="B3348" t="str">
            <v>15180000</v>
          </cell>
          <cell r="C3348" t="str">
            <v>16020000</v>
          </cell>
          <cell r="D3348">
            <v>263168.2</v>
          </cell>
        </row>
        <row r="3349">
          <cell r="A3349" t="str">
            <v>03</v>
          </cell>
          <cell r="B3349" t="str">
            <v>15180000</v>
          </cell>
          <cell r="C3349" t="str">
            <v>16040000</v>
          </cell>
          <cell r="D3349">
            <v>0.09</v>
          </cell>
        </row>
        <row r="3350">
          <cell r="A3350" t="str">
            <v>03</v>
          </cell>
          <cell r="B3350" t="str">
            <v>41020000</v>
          </cell>
          <cell r="C3350" t="str">
            <v>10020000</v>
          </cell>
          <cell r="D3350">
            <v>14818.64</v>
          </cell>
        </row>
        <row r="3351">
          <cell r="A3351" t="str">
            <v>03</v>
          </cell>
          <cell r="B3351" t="str">
            <v>41020000</v>
          </cell>
          <cell r="C3351" t="str">
            <v>16070100</v>
          </cell>
          <cell r="D3351">
            <v>-6034.95</v>
          </cell>
        </row>
        <row r="3352">
          <cell r="A3352" t="str">
            <v>03</v>
          </cell>
          <cell r="B3352" t="str">
            <v>41020000</v>
          </cell>
          <cell r="C3352" t="str">
            <v>41020000</v>
          </cell>
          <cell r="D3352">
            <v>1557366.87</v>
          </cell>
        </row>
        <row r="3353">
          <cell r="A3353" t="str">
            <v>03</v>
          </cell>
          <cell r="B3353" t="str">
            <v>41020000</v>
          </cell>
          <cell r="C3353" t="str">
            <v>44000100</v>
          </cell>
          <cell r="D3353">
            <v>3005634.27</v>
          </cell>
        </row>
        <row r="3354">
          <cell r="A3354" t="str">
            <v>03</v>
          </cell>
          <cell r="B3354" t="str">
            <v>41020000</v>
          </cell>
          <cell r="C3354" t="str">
            <v>44000200</v>
          </cell>
          <cell r="D3354">
            <v>100350.36</v>
          </cell>
        </row>
        <row r="3355">
          <cell r="A3355" t="str">
            <v>03</v>
          </cell>
          <cell r="B3355" t="str">
            <v>41020000</v>
          </cell>
          <cell r="C3355" t="str">
            <v>44000300</v>
          </cell>
          <cell r="D3355">
            <v>9710.17</v>
          </cell>
        </row>
        <row r="3356">
          <cell r="A3356" t="str">
            <v>03</v>
          </cell>
          <cell r="B3356" t="str">
            <v>41020000</v>
          </cell>
          <cell r="C3356" t="str">
            <v>44000400</v>
          </cell>
          <cell r="D3356">
            <v>49185.52</v>
          </cell>
        </row>
        <row r="3357">
          <cell r="A3357" t="str">
            <v>03</v>
          </cell>
          <cell r="B3357" t="str">
            <v>41020000</v>
          </cell>
          <cell r="C3357" t="str">
            <v>45000000</v>
          </cell>
          <cell r="D3357">
            <v>874302.66</v>
          </cell>
        </row>
        <row r="3358">
          <cell r="A3358" t="str">
            <v>03</v>
          </cell>
          <cell r="B3358" t="str">
            <v>41020000</v>
          </cell>
          <cell r="C3358" t="str">
            <v>45020000</v>
          </cell>
          <cell r="D3358">
            <v>219432.76</v>
          </cell>
        </row>
        <row r="3359">
          <cell r="A3359" t="str">
            <v>03</v>
          </cell>
          <cell r="B3359" t="str">
            <v>41020000</v>
          </cell>
          <cell r="C3359" t="str">
            <v>90021400</v>
          </cell>
          <cell r="D3359">
            <v>11678780.01</v>
          </cell>
        </row>
        <row r="3360">
          <cell r="A3360" t="str">
            <v>03</v>
          </cell>
          <cell r="B3360" t="str">
            <v>41020000</v>
          </cell>
          <cell r="C3360" t="str">
            <v>90021401</v>
          </cell>
          <cell r="D3360">
            <v>7393920.7199999997</v>
          </cell>
        </row>
        <row r="3361">
          <cell r="A3361" t="str">
            <v>03</v>
          </cell>
          <cell r="B3361" t="str">
            <v>41020000</v>
          </cell>
          <cell r="C3361" t="str">
            <v>90021402</v>
          </cell>
          <cell r="D3361">
            <v>1479452.91</v>
          </cell>
        </row>
        <row r="3362">
          <cell r="A3362" t="str">
            <v>03</v>
          </cell>
          <cell r="B3362" t="str">
            <v>41020000</v>
          </cell>
          <cell r="C3362" t="str">
            <v>90021405</v>
          </cell>
          <cell r="D3362">
            <v>10309468.52</v>
          </cell>
        </row>
        <row r="3363">
          <cell r="A3363" t="str">
            <v>03</v>
          </cell>
          <cell r="B3363" t="str">
            <v>41020000</v>
          </cell>
          <cell r="C3363" t="str">
            <v>90021600</v>
          </cell>
          <cell r="D3363">
            <v>421026.14</v>
          </cell>
        </row>
        <row r="3364">
          <cell r="A3364" t="str">
            <v>03</v>
          </cell>
          <cell r="B3364" t="str">
            <v>41020000</v>
          </cell>
          <cell r="C3364" t="str">
            <v>90021605</v>
          </cell>
          <cell r="D3364">
            <v>3202302.2</v>
          </cell>
        </row>
        <row r="3365">
          <cell r="A3365" t="str">
            <v>03</v>
          </cell>
          <cell r="B3365" t="str">
            <v>41020000</v>
          </cell>
          <cell r="C3365" t="str">
            <v>90021700</v>
          </cell>
          <cell r="D3365">
            <v>8868.15</v>
          </cell>
        </row>
        <row r="3366">
          <cell r="A3366" t="str">
            <v>03</v>
          </cell>
          <cell r="B3366" t="str">
            <v>41020000</v>
          </cell>
          <cell r="C3366" t="str">
            <v>90021705</v>
          </cell>
          <cell r="D3366">
            <v>74856</v>
          </cell>
        </row>
        <row r="3367">
          <cell r="A3367" t="str">
            <v>03</v>
          </cell>
          <cell r="B3367" t="str">
            <v>41020000</v>
          </cell>
          <cell r="C3367" t="str">
            <v>90021800</v>
          </cell>
          <cell r="D3367">
            <v>406158.52</v>
          </cell>
        </row>
        <row r="3368">
          <cell r="A3368" t="str">
            <v>03</v>
          </cell>
          <cell r="B3368" t="str">
            <v>41020000</v>
          </cell>
          <cell r="C3368" t="str">
            <v>90021805</v>
          </cell>
          <cell r="D3368">
            <v>1809889.81</v>
          </cell>
        </row>
        <row r="3369">
          <cell r="A3369" t="str">
            <v>03</v>
          </cell>
          <cell r="B3369" t="str">
            <v>76050000</v>
          </cell>
          <cell r="C3369" t="str">
            <v>90031201</v>
          </cell>
          <cell r="D3369">
            <v>7419.95</v>
          </cell>
        </row>
        <row r="3370">
          <cell r="A3370" t="str">
            <v>03</v>
          </cell>
          <cell r="B3370" t="str">
            <v>76050000</v>
          </cell>
          <cell r="C3370" t="str">
            <v>91020400</v>
          </cell>
          <cell r="D3370">
            <v>-46036.65</v>
          </cell>
        </row>
        <row r="3371">
          <cell r="A3371" t="str">
            <v>03</v>
          </cell>
          <cell r="B3371" t="str">
            <v>76050100</v>
          </cell>
          <cell r="C3371" t="str">
            <v>90030100</v>
          </cell>
          <cell r="D3371">
            <v>117443472.98999999</v>
          </cell>
        </row>
        <row r="3372">
          <cell r="A3372" t="str">
            <v>03</v>
          </cell>
          <cell r="B3372" t="str">
            <v>76050100</v>
          </cell>
          <cell r="C3372" t="str">
            <v>90030107</v>
          </cell>
          <cell r="D3372">
            <v>36696922.619999997</v>
          </cell>
        </row>
        <row r="3373">
          <cell r="A3373" t="str">
            <v>03</v>
          </cell>
          <cell r="B3373" t="str">
            <v>76050100</v>
          </cell>
          <cell r="C3373" t="str">
            <v>90030108</v>
          </cell>
          <cell r="D3373">
            <v>3480369.63</v>
          </cell>
        </row>
        <row r="3374">
          <cell r="A3374" t="str">
            <v>03</v>
          </cell>
          <cell r="B3374" t="str">
            <v>76050100</v>
          </cell>
          <cell r="C3374" t="str">
            <v>90030300</v>
          </cell>
          <cell r="D3374">
            <v>357721.26</v>
          </cell>
        </row>
        <row r="3375">
          <cell r="A3375" t="str">
            <v>03</v>
          </cell>
          <cell r="B3375" t="str">
            <v>76050100</v>
          </cell>
          <cell r="C3375" t="str">
            <v>90030500</v>
          </cell>
          <cell r="D3375">
            <v>32211.9</v>
          </cell>
        </row>
        <row r="3376">
          <cell r="A3376" t="str">
            <v>03</v>
          </cell>
          <cell r="B3376" t="str">
            <v>76050100</v>
          </cell>
          <cell r="C3376" t="str">
            <v>90030900</v>
          </cell>
          <cell r="D3376">
            <v>867101.14</v>
          </cell>
        </row>
        <row r="3377">
          <cell r="A3377" t="str">
            <v>03</v>
          </cell>
          <cell r="B3377" t="str">
            <v>76050100</v>
          </cell>
          <cell r="C3377" t="str">
            <v>90030901</v>
          </cell>
          <cell r="D3377">
            <v>389862.41</v>
          </cell>
        </row>
        <row r="3378">
          <cell r="A3378" t="str">
            <v>03</v>
          </cell>
          <cell r="B3378" t="str">
            <v>76050100</v>
          </cell>
          <cell r="C3378" t="str">
            <v>90030902</v>
          </cell>
          <cell r="D3378">
            <v>66093.710000000006</v>
          </cell>
        </row>
        <row r="3379">
          <cell r="A3379" t="str">
            <v>03</v>
          </cell>
          <cell r="B3379" t="str">
            <v>76050100</v>
          </cell>
          <cell r="C3379" t="str">
            <v>90031200</v>
          </cell>
          <cell r="D3379">
            <v>46911.58</v>
          </cell>
        </row>
        <row r="3380">
          <cell r="A3380" t="str">
            <v>03</v>
          </cell>
          <cell r="B3380" t="str">
            <v>76050100</v>
          </cell>
          <cell r="C3380" t="str">
            <v>90031300</v>
          </cell>
          <cell r="D3380">
            <v>3604.82</v>
          </cell>
        </row>
        <row r="3381">
          <cell r="A3381" t="str">
            <v>03</v>
          </cell>
          <cell r="B3381" t="str">
            <v>76050100</v>
          </cell>
          <cell r="C3381" t="str">
            <v>90031301</v>
          </cell>
          <cell r="D3381">
            <v>146629.87</v>
          </cell>
        </row>
        <row r="3382">
          <cell r="A3382" t="str">
            <v>03</v>
          </cell>
          <cell r="B3382" t="str">
            <v>76050100</v>
          </cell>
          <cell r="C3382" t="str">
            <v>90031302</v>
          </cell>
          <cell r="D3382">
            <v>5481.54</v>
          </cell>
        </row>
        <row r="3383">
          <cell r="A3383" t="str">
            <v>03</v>
          </cell>
          <cell r="B3383" t="str">
            <v>76050100</v>
          </cell>
          <cell r="C3383" t="str">
            <v>90031400</v>
          </cell>
          <cell r="D3383">
            <v>2479529.37</v>
          </cell>
        </row>
        <row r="3384">
          <cell r="A3384" t="str">
            <v>03</v>
          </cell>
          <cell r="B3384" t="str">
            <v>76050100</v>
          </cell>
          <cell r="C3384" t="str">
            <v>90031401</v>
          </cell>
          <cell r="D3384">
            <v>1430028.41</v>
          </cell>
        </row>
        <row r="3385">
          <cell r="A3385" t="str">
            <v>03</v>
          </cell>
          <cell r="B3385" t="str">
            <v>76050100</v>
          </cell>
          <cell r="C3385" t="str">
            <v>90031402</v>
          </cell>
          <cell r="D3385">
            <v>293498.36</v>
          </cell>
        </row>
        <row r="3386">
          <cell r="A3386" t="str">
            <v>03</v>
          </cell>
          <cell r="B3386" t="str">
            <v>76050100</v>
          </cell>
          <cell r="C3386" t="str">
            <v>90031405</v>
          </cell>
          <cell r="D3386">
            <v>3154912.47</v>
          </cell>
        </row>
        <row r="3387">
          <cell r="A3387" t="str">
            <v>03</v>
          </cell>
          <cell r="B3387" t="str">
            <v>76050100</v>
          </cell>
          <cell r="C3387" t="str">
            <v>90031700</v>
          </cell>
          <cell r="D3387">
            <v>1747.27</v>
          </cell>
        </row>
        <row r="3388">
          <cell r="A3388" t="str">
            <v>03</v>
          </cell>
          <cell r="B3388" t="str">
            <v>76050100</v>
          </cell>
          <cell r="C3388" t="str">
            <v>90031705</v>
          </cell>
          <cell r="D3388">
            <v>23301.72</v>
          </cell>
        </row>
        <row r="3389">
          <cell r="A3389" t="str">
            <v>03</v>
          </cell>
          <cell r="B3389" t="str">
            <v>76050100</v>
          </cell>
          <cell r="C3389" t="str">
            <v>90032100</v>
          </cell>
          <cell r="D3389">
            <v>50383.47</v>
          </cell>
        </row>
        <row r="3390">
          <cell r="A3390" t="str">
            <v>03</v>
          </cell>
          <cell r="B3390" t="str">
            <v>76050100</v>
          </cell>
          <cell r="C3390" t="str">
            <v>90032101</v>
          </cell>
          <cell r="D3390">
            <v>139893.32</v>
          </cell>
        </row>
        <row r="3391">
          <cell r="A3391" t="str">
            <v>03</v>
          </cell>
          <cell r="B3391" t="str">
            <v>76050100</v>
          </cell>
          <cell r="C3391" t="str">
            <v>91020100</v>
          </cell>
          <cell r="D3391">
            <v>45346.559999999998</v>
          </cell>
        </row>
        <row r="3392">
          <cell r="A3392" t="str">
            <v>03</v>
          </cell>
          <cell r="B3392" t="str">
            <v>76050100</v>
          </cell>
          <cell r="C3392" t="str">
            <v>91020400</v>
          </cell>
          <cell r="D3392">
            <v>2188621.14</v>
          </cell>
        </row>
        <row r="3393">
          <cell r="A3393" t="str">
            <v>03</v>
          </cell>
          <cell r="B3393" t="str">
            <v>62010100</v>
          </cell>
          <cell r="C3393" t="str">
            <v>50000000</v>
          </cell>
          <cell r="D3393">
            <v>2179.6999999999998</v>
          </cell>
        </row>
        <row r="3394">
          <cell r="A3394" t="str">
            <v>03</v>
          </cell>
          <cell r="B3394" t="str">
            <v>62010100</v>
          </cell>
          <cell r="C3394" t="str">
            <v>51030100</v>
          </cell>
          <cell r="D3394">
            <v>293965994.63999999</v>
          </cell>
        </row>
        <row r="3395">
          <cell r="A3395" t="str">
            <v>03</v>
          </cell>
          <cell r="B3395" t="str">
            <v>62010100</v>
          </cell>
          <cell r="C3395" t="str">
            <v>51040000</v>
          </cell>
          <cell r="D3395">
            <v>425885402.55000001</v>
          </cell>
        </row>
        <row r="3396">
          <cell r="A3396" t="str">
            <v>03</v>
          </cell>
          <cell r="B3396" t="str">
            <v>62010100</v>
          </cell>
          <cell r="C3396" t="str">
            <v>60010000</v>
          </cell>
          <cell r="D3396">
            <v>171613.3</v>
          </cell>
        </row>
        <row r="3397">
          <cell r="A3397" t="str">
            <v>03</v>
          </cell>
          <cell r="B3397" t="str">
            <v>62010100</v>
          </cell>
          <cell r="C3397" t="str">
            <v>60010300</v>
          </cell>
          <cell r="D3397">
            <v>17661753.859999999</v>
          </cell>
        </row>
        <row r="3398">
          <cell r="A3398" t="str">
            <v>03</v>
          </cell>
          <cell r="B3398" t="str">
            <v>62010100</v>
          </cell>
          <cell r="C3398" t="str">
            <v>60010400</v>
          </cell>
          <cell r="D3398">
            <v>107626.65</v>
          </cell>
        </row>
        <row r="3399">
          <cell r="A3399" t="str">
            <v>03</v>
          </cell>
          <cell r="B3399" t="str">
            <v>62010100</v>
          </cell>
          <cell r="C3399" t="str">
            <v>62030000</v>
          </cell>
          <cell r="D3399">
            <v>102132.88</v>
          </cell>
        </row>
        <row r="3400">
          <cell r="A3400" t="str">
            <v>03</v>
          </cell>
          <cell r="B3400" t="str">
            <v>62010100</v>
          </cell>
          <cell r="C3400" t="str">
            <v>62030100</v>
          </cell>
          <cell r="D3400">
            <v>158504183.88</v>
          </cell>
        </row>
        <row r="3401">
          <cell r="A3401" t="str">
            <v>03</v>
          </cell>
          <cell r="B3401" t="str">
            <v>62010100</v>
          </cell>
          <cell r="C3401" t="str">
            <v>62050500</v>
          </cell>
          <cell r="D3401">
            <v>84454867.700000003</v>
          </cell>
        </row>
        <row r="3402">
          <cell r="A3402" t="str">
            <v>03</v>
          </cell>
          <cell r="B3402" t="str">
            <v>62010100</v>
          </cell>
          <cell r="C3402" t="str">
            <v>76000000</v>
          </cell>
          <cell r="D3402">
            <v>278847.34000000003</v>
          </cell>
        </row>
        <row r="3403">
          <cell r="A3403" t="str">
            <v>03</v>
          </cell>
          <cell r="B3403" t="str">
            <v>62010100</v>
          </cell>
          <cell r="C3403" t="str">
            <v>91020801</v>
          </cell>
          <cell r="D3403">
            <v>123640.4</v>
          </cell>
        </row>
        <row r="3404">
          <cell r="A3404" t="str">
            <v>03</v>
          </cell>
          <cell r="B3404" t="str">
            <v>62010200</v>
          </cell>
          <cell r="C3404" t="str">
            <v>51030000</v>
          </cell>
          <cell r="D3404">
            <v>5178508.9000000004</v>
          </cell>
        </row>
        <row r="3405">
          <cell r="A3405" t="str">
            <v>03</v>
          </cell>
          <cell r="B3405" t="str">
            <v>62010200</v>
          </cell>
          <cell r="C3405" t="str">
            <v>62030300</v>
          </cell>
          <cell r="D3405">
            <v>2102979.2400000002</v>
          </cell>
        </row>
        <row r="3406">
          <cell r="A3406" t="str">
            <v>03</v>
          </cell>
          <cell r="B3406" t="str">
            <v>62010200</v>
          </cell>
          <cell r="C3406" t="str">
            <v>62030500</v>
          </cell>
          <cell r="D3406">
            <v>4130789.91</v>
          </cell>
        </row>
        <row r="3407">
          <cell r="A3407" t="str">
            <v>03</v>
          </cell>
          <cell r="B3407" t="str">
            <v>62010300</v>
          </cell>
          <cell r="C3407" t="str">
            <v>62030100</v>
          </cell>
          <cell r="D3407">
            <v>2345061.46</v>
          </cell>
        </row>
        <row r="3408">
          <cell r="A3408" t="str">
            <v>03</v>
          </cell>
          <cell r="B3408" t="str">
            <v>62010400</v>
          </cell>
          <cell r="C3408" t="str">
            <v>62000000</v>
          </cell>
          <cell r="D3408">
            <v>3523104.64</v>
          </cell>
        </row>
        <row r="3409">
          <cell r="A3409" t="str">
            <v>03</v>
          </cell>
          <cell r="B3409" t="str">
            <v>62010400</v>
          </cell>
          <cell r="C3409" t="str">
            <v>62030300</v>
          </cell>
          <cell r="D3409">
            <v>1686531.5</v>
          </cell>
        </row>
        <row r="3410">
          <cell r="A3410" t="str">
            <v>03</v>
          </cell>
          <cell r="B3410" t="str">
            <v>62010500</v>
          </cell>
          <cell r="C3410" t="str">
            <v>50000000</v>
          </cell>
          <cell r="D3410">
            <v>4812.6099999999997</v>
          </cell>
        </row>
        <row r="3411">
          <cell r="A3411" t="str">
            <v>03</v>
          </cell>
          <cell r="B3411" t="str">
            <v>62010500</v>
          </cell>
          <cell r="C3411" t="str">
            <v>51030100</v>
          </cell>
          <cell r="D3411">
            <v>2179.2199999999998</v>
          </cell>
        </row>
        <row r="3412">
          <cell r="A3412" t="str">
            <v>03</v>
          </cell>
          <cell r="B3412" t="str">
            <v>62010500</v>
          </cell>
          <cell r="C3412" t="str">
            <v>51040000</v>
          </cell>
          <cell r="D3412">
            <v>9310297.7899999991</v>
          </cell>
        </row>
        <row r="3413">
          <cell r="A3413" t="str">
            <v>03</v>
          </cell>
          <cell r="B3413" t="str">
            <v>62010500</v>
          </cell>
          <cell r="C3413" t="str">
            <v>60010300</v>
          </cell>
          <cell r="D3413">
            <v>399723.09</v>
          </cell>
        </row>
        <row r="3414">
          <cell r="A3414" t="str">
            <v>03</v>
          </cell>
          <cell r="B3414" t="str">
            <v>62010500</v>
          </cell>
          <cell r="C3414" t="str">
            <v>60010400</v>
          </cell>
          <cell r="D3414">
            <v>29661.96</v>
          </cell>
        </row>
        <row r="3415">
          <cell r="A3415" t="str">
            <v>03</v>
          </cell>
          <cell r="B3415" t="str">
            <v>62010500</v>
          </cell>
          <cell r="C3415" t="str">
            <v>62030000</v>
          </cell>
          <cell r="D3415">
            <v>4637.38</v>
          </cell>
        </row>
        <row r="3416">
          <cell r="A3416" t="str">
            <v>03</v>
          </cell>
          <cell r="B3416" t="str">
            <v>62010500</v>
          </cell>
          <cell r="C3416" t="str">
            <v>62030100</v>
          </cell>
          <cell r="D3416">
            <v>22409182.170000002</v>
          </cell>
        </row>
        <row r="3417">
          <cell r="A3417" t="str">
            <v>03</v>
          </cell>
          <cell r="B3417" t="str">
            <v>62010500</v>
          </cell>
          <cell r="C3417" t="str">
            <v>62050500</v>
          </cell>
          <cell r="D3417">
            <v>18874377.699999999</v>
          </cell>
        </row>
        <row r="3418">
          <cell r="A3418" t="str">
            <v>03</v>
          </cell>
          <cell r="B3418" t="str">
            <v>62010500</v>
          </cell>
          <cell r="C3418" t="str">
            <v>76000000</v>
          </cell>
          <cell r="D3418">
            <v>30465.98</v>
          </cell>
        </row>
        <row r="3419">
          <cell r="A3419" t="str">
            <v>03</v>
          </cell>
          <cell r="B3419" t="str">
            <v>62010600</v>
          </cell>
          <cell r="C3419" t="str">
            <v>51030000</v>
          </cell>
          <cell r="D3419">
            <v>292288.03000000003</v>
          </cell>
        </row>
        <row r="3420">
          <cell r="A3420" t="str">
            <v>03</v>
          </cell>
          <cell r="B3420" t="str">
            <v>62010600</v>
          </cell>
          <cell r="C3420" t="str">
            <v>62030300</v>
          </cell>
          <cell r="D3420">
            <v>2557441.08</v>
          </cell>
        </row>
        <row r="3421">
          <cell r="A3421" t="str">
            <v>03</v>
          </cell>
          <cell r="B3421" t="str">
            <v>62010600</v>
          </cell>
          <cell r="C3421" t="str">
            <v>62030500</v>
          </cell>
          <cell r="D3421">
            <v>900770.15</v>
          </cell>
        </row>
        <row r="3422">
          <cell r="A3422" t="str">
            <v>03</v>
          </cell>
          <cell r="B3422" t="str">
            <v>62010700</v>
          </cell>
          <cell r="C3422" t="str">
            <v>62030100</v>
          </cell>
          <cell r="D3422">
            <v>164210.06</v>
          </cell>
        </row>
        <row r="3423">
          <cell r="A3423" t="str">
            <v>03</v>
          </cell>
          <cell r="B3423" t="str">
            <v>62010800</v>
          </cell>
          <cell r="C3423" t="str">
            <v>62000000</v>
          </cell>
          <cell r="D3423">
            <v>58923.34</v>
          </cell>
        </row>
        <row r="3424">
          <cell r="A3424" t="str">
            <v>03</v>
          </cell>
          <cell r="B3424" t="str">
            <v>62010800</v>
          </cell>
          <cell r="C3424" t="str">
            <v>62030300</v>
          </cell>
          <cell r="D3424">
            <v>3706527.24</v>
          </cell>
        </row>
        <row r="3425">
          <cell r="A3425" t="str">
            <v>03</v>
          </cell>
          <cell r="B3425" t="str">
            <v>62010900</v>
          </cell>
          <cell r="C3425" t="str">
            <v>51040000</v>
          </cell>
          <cell r="D3425">
            <v>10210073.93</v>
          </cell>
        </row>
        <row r="3426">
          <cell r="A3426" t="str">
            <v>03</v>
          </cell>
          <cell r="B3426" t="str">
            <v>62010900</v>
          </cell>
          <cell r="C3426" t="str">
            <v>60010300</v>
          </cell>
          <cell r="D3426">
            <v>2378669.37</v>
          </cell>
        </row>
        <row r="3427">
          <cell r="A3427" t="str">
            <v>03</v>
          </cell>
          <cell r="B3427" t="str">
            <v>62010900</v>
          </cell>
          <cell r="C3427" t="str">
            <v>62030100</v>
          </cell>
          <cell r="D3427">
            <v>16416.79</v>
          </cell>
        </row>
        <row r="3428">
          <cell r="A3428" t="str">
            <v>03</v>
          </cell>
          <cell r="B3428" t="str">
            <v>62010900</v>
          </cell>
          <cell r="C3428" t="str">
            <v>76000000</v>
          </cell>
          <cell r="D3428">
            <v>175.46</v>
          </cell>
        </row>
        <row r="3429">
          <cell r="A3429" t="str">
            <v>03</v>
          </cell>
          <cell r="B3429" t="str">
            <v>62011200</v>
          </cell>
          <cell r="C3429" t="str">
            <v>50000000</v>
          </cell>
          <cell r="D3429">
            <v>11051.19</v>
          </cell>
        </row>
        <row r="3430">
          <cell r="A3430" t="str">
            <v>03</v>
          </cell>
          <cell r="B3430" t="str">
            <v>62011200</v>
          </cell>
          <cell r="C3430" t="str">
            <v>51040000</v>
          </cell>
          <cell r="D3430">
            <v>356574.65</v>
          </cell>
        </row>
        <row r="3431">
          <cell r="A3431" t="str">
            <v>03</v>
          </cell>
          <cell r="B3431" t="str">
            <v>62011200</v>
          </cell>
          <cell r="C3431" t="str">
            <v>60010300</v>
          </cell>
          <cell r="D3431">
            <v>25500.35</v>
          </cell>
        </row>
        <row r="3432">
          <cell r="A3432" t="str">
            <v>03</v>
          </cell>
          <cell r="B3432" t="str">
            <v>62011200</v>
          </cell>
          <cell r="C3432" t="str">
            <v>62030000</v>
          </cell>
          <cell r="D3432">
            <v>17995.009999999998</v>
          </cell>
        </row>
        <row r="3433">
          <cell r="A3433" t="str">
            <v>03</v>
          </cell>
          <cell r="B3433" t="str">
            <v>62011200</v>
          </cell>
          <cell r="C3433" t="str">
            <v>62030100</v>
          </cell>
          <cell r="D3433">
            <v>39787.29</v>
          </cell>
        </row>
        <row r="3434">
          <cell r="A3434" t="str">
            <v>03</v>
          </cell>
          <cell r="B3434" t="str">
            <v>62011200</v>
          </cell>
          <cell r="C3434" t="str">
            <v>76000000</v>
          </cell>
          <cell r="D3434">
            <v>58859.47</v>
          </cell>
        </row>
        <row r="3435">
          <cell r="A3435" t="str">
            <v>03</v>
          </cell>
          <cell r="B3435" t="str">
            <v>62011200</v>
          </cell>
          <cell r="C3435" t="str">
            <v>91020801</v>
          </cell>
          <cell r="D3435">
            <v>42749.18</v>
          </cell>
        </row>
        <row r="3436">
          <cell r="A3436" t="str">
            <v>03</v>
          </cell>
          <cell r="B3436" t="str">
            <v>62011300</v>
          </cell>
          <cell r="C3436" t="str">
            <v>50000000</v>
          </cell>
          <cell r="D3436">
            <v>2460.73</v>
          </cell>
        </row>
        <row r="3437">
          <cell r="A3437" t="str">
            <v>03</v>
          </cell>
          <cell r="B3437" t="str">
            <v>62011300</v>
          </cell>
          <cell r="C3437" t="str">
            <v>51040000</v>
          </cell>
          <cell r="D3437">
            <v>1042148.82</v>
          </cell>
        </row>
        <row r="3438">
          <cell r="A3438" t="str">
            <v>03</v>
          </cell>
          <cell r="B3438" t="str">
            <v>62011300</v>
          </cell>
          <cell r="C3438" t="str">
            <v>62030100</v>
          </cell>
          <cell r="D3438">
            <v>3835.84</v>
          </cell>
        </row>
        <row r="3439">
          <cell r="A3439" t="str">
            <v>03</v>
          </cell>
          <cell r="B3439" t="str">
            <v>62011300</v>
          </cell>
          <cell r="C3439" t="str">
            <v>91020801</v>
          </cell>
          <cell r="D3439">
            <v>10295.5</v>
          </cell>
        </row>
        <row r="3440">
          <cell r="A3440" t="str">
            <v>03</v>
          </cell>
          <cell r="B3440" t="str">
            <v>62011400</v>
          </cell>
          <cell r="C3440" t="str">
            <v>51030100</v>
          </cell>
          <cell r="D3440">
            <v>6832.2</v>
          </cell>
        </row>
        <row r="3441">
          <cell r="A3441" t="str">
            <v>03</v>
          </cell>
          <cell r="B3441" t="str">
            <v>62011400</v>
          </cell>
          <cell r="C3441" t="str">
            <v>51040000</v>
          </cell>
          <cell r="D3441">
            <v>14177.7</v>
          </cell>
        </row>
        <row r="3442">
          <cell r="A3442" t="str">
            <v>03</v>
          </cell>
          <cell r="B3442" t="str">
            <v>62011400</v>
          </cell>
          <cell r="C3442" t="str">
            <v>60010300</v>
          </cell>
          <cell r="D3442">
            <v>200518.29</v>
          </cell>
        </row>
        <row r="3443">
          <cell r="A3443" t="str">
            <v>03</v>
          </cell>
          <cell r="B3443" t="str">
            <v>62011500</v>
          </cell>
          <cell r="C3443" t="str">
            <v>51030000</v>
          </cell>
          <cell r="D3443">
            <v>22247.279999999999</v>
          </cell>
        </row>
        <row r="3444">
          <cell r="A3444" t="str">
            <v>03</v>
          </cell>
          <cell r="B3444" t="str">
            <v>62011500</v>
          </cell>
          <cell r="C3444" t="str">
            <v>62030300</v>
          </cell>
          <cell r="D3444">
            <v>50217.8</v>
          </cell>
        </row>
        <row r="3445">
          <cell r="A3445" t="str">
            <v>03</v>
          </cell>
          <cell r="B3445" t="str">
            <v>62011500</v>
          </cell>
          <cell r="C3445" t="str">
            <v>62030500</v>
          </cell>
          <cell r="D3445">
            <v>28438.2</v>
          </cell>
        </row>
        <row r="3446">
          <cell r="A3446" t="str">
            <v>03</v>
          </cell>
          <cell r="B3446" t="str">
            <v>62020100</v>
          </cell>
          <cell r="C3446" t="str">
            <v>51030100</v>
          </cell>
          <cell r="D3446">
            <v>381512</v>
          </cell>
        </row>
        <row r="3447">
          <cell r="A3447" t="str">
            <v>03</v>
          </cell>
          <cell r="B3447" t="str">
            <v>62020100</v>
          </cell>
          <cell r="C3447" t="str">
            <v>60010300</v>
          </cell>
          <cell r="D3447">
            <v>34980</v>
          </cell>
        </row>
        <row r="3448">
          <cell r="A3448" t="str">
            <v>03</v>
          </cell>
          <cell r="B3448" t="str">
            <v>62020100</v>
          </cell>
          <cell r="C3448" t="str">
            <v>62030000</v>
          </cell>
          <cell r="D3448">
            <v>3261.43</v>
          </cell>
        </row>
        <row r="3449">
          <cell r="A3449" t="str">
            <v>03</v>
          </cell>
          <cell r="B3449" t="str">
            <v>62020100</v>
          </cell>
          <cell r="C3449" t="str">
            <v>62030100</v>
          </cell>
          <cell r="D3449">
            <v>2149179.63</v>
          </cell>
        </row>
        <row r="3450">
          <cell r="A3450" t="str">
            <v>03</v>
          </cell>
          <cell r="B3450" t="str">
            <v>62020100</v>
          </cell>
          <cell r="C3450" t="str">
            <v>62050500</v>
          </cell>
          <cell r="D3450">
            <v>472286.14</v>
          </cell>
        </row>
        <row r="3451">
          <cell r="A3451" t="str">
            <v>03</v>
          </cell>
          <cell r="B3451" t="str">
            <v>62020300</v>
          </cell>
          <cell r="C3451" t="str">
            <v>60010300</v>
          </cell>
          <cell r="D3451">
            <v>98121.72</v>
          </cell>
        </row>
        <row r="3452">
          <cell r="A3452" t="str">
            <v>03</v>
          </cell>
          <cell r="B3452" t="str">
            <v>62040100</v>
          </cell>
          <cell r="C3452" t="str">
            <v>50000000</v>
          </cell>
          <cell r="D3452">
            <v>21250.01</v>
          </cell>
        </row>
        <row r="3453">
          <cell r="A3453" t="str">
            <v>03</v>
          </cell>
          <cell r="B3453" t="str">
            <v>62040100</v>
          </cell>
          <cell r="C3453" t="str">
            <v>62030000</v>
          </cell>
          <cell r="D3453">
            <v>275000.01</v>
          </cell>
        </row>
        <row r="3454">
          <cell r="A3454" t="str">
            <v>03</v>
          </cell>
          <cell r="B3454" t="str">
            <v>62040100</v>
          </cell>
          <cell r="C3454" t="str">
            <v>91020801</v>
          </cell>
          <cell r="D3454">
            <v>1021.88</v>
          </cell>
        </row>
        <row r="3455">
          <cell r="A3455" t="str">
            <v>03</v>
          </cell>
          <cell r="B3455" t="str">
            <v>62040400</v>
          </cell>
          <cell r="C3455" t="str">
            <v>50000000</v>
          </cell>
          <cell r="D3455">
            <v>31267.48</v>
          </cell>
        </row>
        <row r="3456">
          <cell r="A3456" t="str">
            <v>03</v>
          </cell>
          <cell r="B3456" t="str">
            <v>62040400</v>
          </cell>
          <cell r="C3456" t="str">
            <v>51040000</v>
          </cell>
          <cell r="D3456">
            <v>1104017.0900000001</v>
          </cell>
        </row>
        <row r="3457">
          <cell r="A3457" t="str">
            <v>03</v>
          </cell>
          <cell r="B3457" t="str">
            <v>62040400</v>
          </cell>
          <cell r="C3457" t="str">
            <v>62030000</v>
          </cell>
          <cell r="D3457">
            <v>33425.31</v>
          </cell>
        </row>
        <row r="3458">
          <cell r="A3458" t="str">
            <v>03</v>
          </cell>
          <cell r="B3458" t="str">
            <v>62040400</v>
          </cell>
          <cell r="C3458" t="str">
            <v>62030100</v>
          </cell>
          <cell r="D3458">
            <v>14153605.960000001</v>
          </cell>
        </row>
        <row r="3459">
          <cell r="A3459" t="str">
            <v>03</v>
          </cell>
          <cell r="B3459" t="str">
            <v>62040900</v>
          </cell>
          <cell r="C3459" t="str">
            <v>51040000</v>
          </cell>
          <cell r="D3459">
            <v>47205.61</v>
          </cell>
        </row>
        <row r="3460">
          <cell r="A3460" t="str">
            <v>03</v>
          </cell>
          <cell r="B3460" t="str">
            <v>62040900</v>
          </cell>
          <cell r="C3460" t="str">
            <v>51050000</v>
          </cell>
          <cell r="D3460">
            <v>834997.7</v>
          </cell>
        </row>
        <row r="3461">
          <cell r="A3461" t="str">
            <v>03</v>
          </cell>
          <cell r="B3461" t="str">
            <v>62040900</v>
          </cell>
          <cell r="C3461" t="str">
            <v>51090000</v>
          </cell>
          <cell r="D3461">
            <v>647175.28</v>
          </cell>
        </row>
        <row r="3462">
          <cell r="A3462" t="str">
            <v>03</v>
          </cell>
          <cell r="B3462" t="str">
            <v>62040900</v>
          </cell>
          <cell r="C3462" t="str">
            <v>76000000</v>
          </cell>
          <cell r="D3462">
            <v>9396.74</v>
          </cell>
        </row>
        <row r="3463">
          <cell r="A3463" t="str">
            <v>03</v>
          </cell>
          <cell r="B3463" t="str">
            <v>19090000</v>
          </cell>
          <cell r="C3463" t="str">
            <v>68080200</v>
          </cell>
          <cell r="D3463">
            <v>104995.11</v>
          </cell>
        </row>
        <row r="3464">
          <cell r="A3464" t="str">
            <v>03</v>
          </cell>
          <cell r="B3464" t="str">
            <v>19080000</v>
          </cell>
          <cell r="C3464" t="str">
            <v>68080000</v>
          </cell>
          <cell r="D3464">
            <v>300381.94</v>
          </cell>
        </row>
        <row r="3465">
          <cell r="A3465" t="str">
            <v>03</v>
          </cell>
          <cell r="B3465" t="str">
            <v>19080000</v>
          </cell>
          <cell r="C3465" t="str">
            <v>68080100</v>
          </cell>
          <cell r="D3465">
            <v>-738.46</v>
          </cell>
        </row>
        <row r="3466">
          <cell r="A3466" t="str">
            <v>03</v>
          </cell>
          <cell r="B3466" t="str">
            <v>99000000</v>
          </cell>
          <cell r="C3466" t="str">
            <v>90091201</v>
          </cell>
          <cell r="D3466">
            <v>32451.4</v>
          </cell>
        </row>
        <row r="3467">
          <cell r="A3467" t="str">
            <v>03</v>
          </cell>
          <cell r="B3467" t="str">
            <v>99000000</v>
          </cell>
          <cell r="C3467" t="str">
            <v>90091300</v>
          </cell>
          <cell r="D3467">
            <v>4911.42</v>
          </cell>
        </row>
        <row r="3468">
          <cell r="A3468" t="str">
            <v>03</v>
          </cell>
          <cell r="B3468" t="str">
            <v>90091301</v>
          </cell>
          <cell r="C3468" t="str">
            <v>99000000</v>
          </cell>
          <cell r="D3468">
            <v>9296.0400000000009</v>
          </cell>
        </row>
        <row r="3469">
          <cell r="A3469" t="str">
            <v>03</v>
          </cell>
          <cell r="B3469" t="str">
            <v>99000000</v>
          </cell>
          <cell r="C3469" t="str">
            <v>90091302</v>
          </cell>
          <cell r="D3469">
            <v>18565.439999999999</v>
          </cell>
        </row>
        <row r="3470">
          <cell r="A3470" t="str">
            <v>03</v>
          </cell>
          <cell r="B3470" t="str">
            <v>99000000</v>
          </cell>
          <cell r="C3470" t="str">
            <v>90091400</v>
          </cell>
          <cell r="D3470">
            <v>31257.95</v>
          </cell>
        </row>
        <row r="3471">
          <cell r="A3471" t="str">
            <v>03</v>
          </cell>
          <cell r="B3471" t="str">
            <v>90091401</v>
          </cell>
          <cell r="C3471" t="str">
            <v>99000000</v>
          </cell>
          <cell r="D3471">
            <v>820485.91</v>
          </cell>
        </row>
        <row r="3472">
          <cell r="A3472" t="str">
            <v>03</v>
          </cell>
          <cell r="B3472" t="str">
            <v>90091402</v>
          </cell>
          <cell r="C3472" t="str">
            <v>99000000</v>
          </cell>
          <cell r="D3472">
            <v>163555.29999999999</v>
          </cell>
        </row>
        <row r="3473">
          <cell r="A3473" t="str">
            <v>03</v>
          </cell>
          <cell r="B3473" t="str">
            <v>99000000</v>
          </cell>
          <cell r="C3473" t="str">
            <v>90091405</v>
          </cell>
          <cell r="D3473">
            <v>4844648.57</v>
          </cell>
        </row>
        <row r="3474">
          <cell r="A3474" t="str">
            <v>03</v>
          </cell>
          <cell r="B3474" t="str">
            <v>99000000</v>
          </cell>
          <cell r="C3474" t="str">
            <v>90091500</v>
          </cell>
          <cell r="D3474">
            <v>122537.72</v>
          </cell>
        </row>
        <row r="3475">
          <cell r="A3475" t="str">
            <v>03</v>
          </cell>
          <cell r="B3475" t="str">
            <v>99000000</v>
          </cell>
          <cell r="C3475" t="str">
            <v>90091600</v>
          </cell>
          <cell r="D3475">
            <v>16111.28</v>
          </cell>
        </row>
        <row r="3476">
          <cell r="A3476" t="str">
            <v>03</v>
          </cell>
          <cell r="B3476" t="str">
            <v>99000000</v>
          </cell>
          <cell r="C3476" t="str">
            <v>90091605</v>
          </cell>
          <cell r="D3476">
            <v>2133656.67</v>
          </cell>
        </row>
        <row r="3477">
          <cell r="A3477" t="str">
            <v>03</v>
          </cell>
          <cell r="B3477" t="str">
            <v>90091700</v>
          </cell>
          <cell r="C3477" t="str">
            <v>99000000</v>
          </cell>
          <cell r="D3477">
            <v>1990.6</v>
          </cell>
        </row>
        <row r="3478">
          <cell r="A3478" t="str">
            <v>03</v>
          </cell>
          <cell r="B3478" t="str">
            <v>99000000</v>
          </cell>
          <cell r="C3478" t="str">
            <v>90091705</v>
          </cell>
          <cell r="D3478">
            <v>37688.58</v>
          </cell>
        </row>
        <row r="3479">
          <cell r="A3479" t="str">
            <v>03</v>
          </cell>
          <cell r="B3479" t="str">
            <v>90091800</v>
          </cell>
          <cell r="C3479" t="str">
            <v>99000000</v>
          </cell>
          <cell r="D3479">
            <v>1834192</v>
          </cell>
        </row>
        <row r="3480">
          <cell r="A3480" t="str">
            <v>03</v>
          </cell>
          <cell r="B3480" t="str">
            <v>99000000</v>
          </cell>
          <cell r="C3480" t="str">
            <v>90091805</v>
          </cell>
          <cell r="D3480">
            <v>2805801.27</v>
          </cell>
        </row>
        <row r="3481">
          <cell r="A3481" t="str">
            <v>03</v>
          </cell>
          <cell r="B3481" t="str">
            <v>99000000</v>
          </cell>
          <cell r="C3481" t="str">
            <v>90092100</v>
          </cell>
          <cell r="D3481">
            <v>53412.47</v>
          </cell>
        </row>
        <row r="3482">
          <cell r="A3482" t="str">
            <v>03</v>
          </cell>
          <cell r="B3482" t="str">
            <v>90092101</v>
          </cell>
          <cell r="C3482" t="str">
            <v>99000000</v>
          </cell>
          <cell r="D3482">
            <v>24426.13</v>
          </cell>
        </row>
        <row r="3483">
          <cell r="A3483" t="str">
            <v>03</v>
          </cell>
          <cell r="B3483" t="str">
            <v>90092400</v>
          </cell>
          <cell r="C3483" t="str">
            <v>99000000</v>
          </cell>
          <cell r="D3483">
            <v>550233.87</v>
          </cell>
        </row>
        <row r="3484">
          <cell r="A3484" t="str">
            <v>03</v>
          </cell>
          <cell r="B3484" t="str">
            <v>99000000</v>
          </cell>
          <cell r="C3484" t="str">
            <v>91090100</v>
          </cell>
          <cell r="D3484">
            <v>47474.95</v>
          </cell>
        </row>
        <row r="3485">
          <cell r="A3485" t="str">
            <v>03</v>
          </cell>
          <cell r="B3485" t="str">
            <v>99000000</v>
          </cell>
          <cell r="C3485" t="str">
            <v>91090400</v>
          </cell>
          <cell r="D3485">
            <v>4199039.37</v>
          </cell>
        </row>
        <row r="3486">
          <cell r="A3486" t="str">
            <v>03</v>
          </cell>
          <cell r="B3486" t="str">
            <v>91090500</v>
          </cell>
          <cell r="C3486" t="str">
            <v>99000000</v>
          </cell>
          <cell r="D3486">
            <v>6649671.5700000003</v>
          </cell>
        </row>
        <row r="3487">
          <cell r="A3487" t="str">
            <v>03</v>
          </cell>
          <cell r="B3487" t="str">
            <v>91090600</v>
          </cell>
          <cell r="C3487" t="str">
            <v>99000000</v>
          </cell>
          <cell r="D3487">
            <v>6624997.0999999996</v>
          </cell>
        </row>
        <row r="3488">
          <cell r="A3488" t="str">
            <v>03</v>
          </cell>
          <cell r="B3488" t="str">
            <v>99000000</v>
          </cell>
          <cell r="C3488" t="str">
            <v>91090800</v>
          </cell>
          <cell r="D3488">
            <v>1902623.32</v>
          </cell>
        </row>
        <row r="3489">
          <cell r="A3489" t="str">
            <v>03</v>
          </cell>
          <cell r="B3489" t="str">
            <v>91090801</v>
          </cell>
          <cell r="C3489" t="str">
            <v>99000000</v>
          </cell>
          <cell r="D3489">
            <v>11654334.17</v>
          </cell>
        </row>
        <row r="3490">
          <cell r="A3490" t="str">
            <v>03</v>
          </cell>
          <cell r="B3490" t="str">
            <v>91090802</v>
          </cell>
          <cell r="C3490" t="str">
            <v>99000000</v>
          </cell>
          <cell r="D3490">
            <v>12363714.859999999</v>
          </cell>
        </row>
        <row r="3491">
          <cell r="A3491" t="str">
            <v>03</v>
          </cell>
          <cell r="B3491" t="str">
            <v>99000000</v>
          </cell>
          <cell r="C3491" t="str">
            <v>91090803</v>
          </cell>
          <cell r="D3491">
            <v>9889191.2699999996</v>
          </cell>
        </row>
        <row r="3492">
          <cell r="A3492" t="str">
            <v>03</v>
          </cell>
          <cell r="B3492" t="str">
            <v>91090900</v>
          </cell>
          <cell r="C3492" t="str">
            <v>99000000</v>
          </cell>
          <cell r="D3492">
            <v>277941.78999999998</v>
          </cell>
        </row>
        <row r="3493">
          <cell r="A3493" t="str">
            <v>03</v>
          </cell>
          <cell r="B3493" t="str">
            <v>99000000</v>
          </cell>
          <cell r="C3493" t="str">
            <v>91091100</v>
          </cell>
          <cell r="D3493">
            <v>252448.71</v>
          </cell>
        </row>
        <row r="3494">
          <cell r="A3494" t="str">
            <v>03</v>
          </cell>
          <cell r="B3494" t="str">
            <v>99000000</v>
          </cell>
          <cell r="C3494" t="str">
            <v>91091400</v>
          </cell>
          <cell r="D3494">
            <v>217897</v>
          </cell>
        </row>
        <row r="3495">
          <cell r="A3495" t="str">
            <v>03</v>
          </cell>
          <cell r="B3495" t="str">
            <v>99000000</v>
          </cell>
          <cell r="C3495" t="str">
            <v>91091700</v>
          </cell>
          <cell r="D3495">
            <v>737244.68</v>
          </cell>
        </row>
        <row r="3496">
          <cell r="A3496" t="str">
            <v>03</v>
          </cell>
          <cell r="B3496" t="str">
            <v>10040000</v>
          </cell>
          <cell r="C3496" t="str">
            <v>10040000</v>
          </cell>
          <cell r="D3496">
            <v>681764.89</v>
          </cell>
        </row>
        <row r="3497">
          <cell r="A3497" t="str">
            <v>03</v>
          </cell>
          <cell r="B3497" t="str">
            <v>10040000</v>
          </cell>
          <cell r="C3497" t="str">
            <v>10040100</v>
          </cell>
          <cell r="D3497">
            <v>1119</v>
          </cell>
        </row>
        <row r="3498">
          <cell r="A3498" t="str">
            <v>03</v>
          </cell>
          <cell r="B3498" t="str">
            <v>10040000</v>
          </cell>
          <cell r="C3498" t="str">
            <v>23010000</v>
          </cell>
          <cell r="D3498">
            <v>4400</v>
          </cell>
        </row>
        <row r="3499">
          <cell r="A3499" t="str">
            <v>03</v>
          </cell>
          <cell r="B3499" t="str">
            <v>10040000</v>
          </cell>
          <cell r="C3499" t="str">
            <v>25010000</v>
          </cell>
          <cell r="D3499">
            <v>360</v>
          </cell>
        </row>
        <row r="3500">
          <cell r="A3500" t="str">
            <v>03</v>
          </cell>
          <cell r="B3500" t="str">
            <v>10040000</v>
          </cell>
          <cell r="C3500" t="str">
            <v>26000000</v>
          </cell>
          <cell r="D3500">
            <v>21394.95</v>
          </cell>
        </row>
        <row r="3501">
          <cell r="A3501" t="str">
            <v>03</v>
          </cell>
          <cell r="B3501" t="str">
            <v>10040000</v>
          </cell>
          <cell r="C3501" t="str">
            <v>41020000</v>
          </cell>
          <cell r="D3501">
            <v>3444373.22</v>
          </cell>
        </row>
        <row r="3502">
          <cell r="A3502" t="str">
            <v>03</v>
          </cell>
          <cell r="B3502" t="str">
            <v>10040000</v>
          </cell>
          <cell r="C3502" t="str">
            <v>44000500</v>
          </cell>
          <cell r="D3502">
            <v>243.86</v>
          </cell>
        </row>
        <row r="3503">
          <cell r="A3503" t="str">
            <v>03</v>
          </cell>
          <cell r="B3503" t="str">
            <v>10040000</v>
          </cell>
          <cell r="C3503" t="str">
            <v>79030000</v>
          </cell>
          <cell r="D3503">
            <v>1976.34</v>
          </cell>
        </row>
        <row r="3504">
          <cell r="A3504" t="str">
            <v>03</v>
          </cell>
          <cell r="B3504" t="str">
            <v>10040000</v>
          </cell>
          <cell r="C3504" t="str">
            <v>79040000</v>
          </cell>
          <cell r="D3504">
            <v>17.5</v>
          </cell>
        </row>
        <row r="3505">
          <cell r="A3505" t="str">
            <v>03</v>
          </cell>
          <cell r="B3505" t="str">
            <v>10040000</v>
          </cell>
          <cell r="C3505" t="str">
            <v>91020800</v>
          </cell>
          <cell r="D3505">
            <v>91577.98</v>
          </cell>
        </row>
        <row r="3506">
          <cell r="A3506" t="str">
            <v>03</v>
          </cell>
          <cell r="B3506" t="str">
            <v>10040000</v>
          </cell>
          <cell r="C3506" t="str">
            <v>91020801</v>
          </cell>
          <cell r="D3506">
            <v>53.6</v>
          </cell>
        </row>
        <row r="3507">
          <cell r="A3507" t="str">
            <v>03</v>
          </cell>
          <cell r="B3507" t="str">
            <v>10030000</v>
          </cell>
          <cell r="C3507" t="str">
            <v>10030000</v>
          </cell>
          <cell r="D3507">
            <v>680192.82</v>
          </cell>
        </row>
        <row r="3508">
          <cell r="A3508" t="str">
            <v>03</v>
          </cell>
          <cell r="B3508" t="str">
            <v>10030000</v>
          </cell>
          <cell r="C3508" t="str">
            <v>16010000</v>
          </cell>
          <cell r="D3508">
            <v>-0.01</v>
          </cell>
        </row>
        <row r="3509">
          <cell r="A3509" t="str">
            <v>03</v>
          </cell>
          <cell r="B3509" t="str">
            <v>10030000</v>
          </cell>
          <cell r="C3509" t="str">
            <v>20010000</v>
          </cell>
          <cell r="D3509">
            <v>782481.32</v>
          </cell>
        </row>
        <row r="3510">
          <cell r="A3510" t="str">
            <v>03</v>
          </cell>
          <cell r="B3510" t="str">
            <v>10030000</v>
          </cell>
          <cell r="C3510" t="str">
            <v>23010000</v>
          </cell>
          <cell r="D3510">
            <v>368967.81</v>
          </cell>
        </row>
        <row r="3511">
          <cell r="A3511" t="str">
            <v>03</v>
          </cell>
          <cell r="B3511" t="str">
            <v>10030000</v>
          </cell>
          <cell r="C3511" t="str">
            <v>25010000</v>
          </cell>
          <cell r="D3511">
            <v>4992439.03</v>
          </cell>
        </row>
        <row r="3512">
          <cell r="A3512" t="str">
            <v>03</v>
          </cell>
          <cell r="B3512" t="str">
            <v>10030000</v>
          </cell>
          <cell r="C3512" t="str">
            <v>25020000</v>
          </cell>
          <cell r="D3512">
            <v>481024.33</v>
          </cell>
        </row>
        <row r="3513">
          <cell r="A3513" t="str">
            <v>03</v>
          </cell>
          <cell r="B3513" t="str">
            <v>10030000</v>
          </cell>
          <cell r="C3513" t="str">
            <v>25030000</v>
          </cell>
          <cell r="D3513">
            <v>222062.35</v>
          </cell>
        </row>
        <row r="3514">
          <cell r="A3514" t="str">
            <v>03</v>
          </cell>
          <cell r="B3514" t="str">
            <v>10030000</v>
          </cell>
          <cell r="C3514" t="str">
            <v>26000000</v>
          </cell>
          <cell r="D3514">
            <v>86304.16</v>
          </cell>
        </row>
        <row r="3515">
          <cell r="A3515" t="str">
            <v>03</v>
          </cell>
          <cell r="B3515" t="str">
            <v>10030000</v>
          </cell>
          <cell r="C3515" t="str">
            <v>41020000</v>
          </cell>
          <cell r="D3515">
            <v>1419469.9</v>
          </cell>
        </row>
        <row r="3516">
          <cell r="A3516" t="str">
            <v>03</v>
          </cell>
          <cell r="B3516" t="str">
            <v>10030000</v>
          </cell>
          <cell r="C3516" t="str">
            <v>44000500</v>
          </cell>
          <cell r="D3516">
            <v>10770</v>
          </cell>
        </row>
        <row r="3517">
          <cell r="A3517" t="str">
            <v>03</v>
          </cell>
          <cell r="B3517" t="str">
            <v>10030000</v>
          </cell>
          <cell r="C3517" t="str">
            <v>79030000</v>
          </cell>
          <cell r="D3517">
            <v>236691.72</v>
          </cell>
        </row>
        <row r="3518">
          <cell r="A3518" t="str">
            <v>03</v>
          </cell>
          <cell r="B3518" t="str">
            <v>60010000</v>
          </cell>
          <cell r="C3518" t="str">
            <v>07010000</v>
          </cell>
          <cell r="D3518">
            <v>236587.31</v>
          </cell>
        </row>
        <row r="3519">
          <cell r="A3519" t="str">
            <v>03</v>
          </cell>
          <cell r="B3519" t="str">
            <v>60010000</v>
          </cell>
          <cell r="C3519" t="str">
            <v>08010000</v>
          </cell>
          <cell r="D3519">
            <v>2801189.41</v>
          </cell>
        </row>
        <row r="3520">
          <cell r="A3520" t="str">
            <v>03</v>
          </cell>
          <cell r="B3520" t="str">
            <v>60010000</v>
          </cell>
          <cell r="C3520" t="str">
            <v>08040000</v>
          </cell>
          <cell r="D3520">
            <v>54244.77</v>
          </cell>
        </row>
        <row r="3521">
          <cell r="A3521" t="str">
            <v>03</v>
          </cell>
          <cell r="B3521" t="str">
            <v>60010000</v>
          </cell>
          <cell r="C3521" t="str">
            <v>08060000</v>
          </cell>
          <cell r="D3521">
            <v>-1329441.3700000001</v>
          </cell>
        </row>
        <row r="3522">
          <cell r="A3522" t="str">
            <v>03</v>
          </cell>
          <cell r="B3522" t="str">
            <v>60010000</v>
          </cell>
          <cell r="C3522" t="str">
            <v>08070000</v>
          </cell>
          <cell r="D3522">
            <v>4927607.84</v>
          </cell>
        </row>
        <row r="3523">
          <cell r="A3523" t="str">
            <v>03</v>
          </cell>
          <cell r="B3523" t="str">
            <v>60010000</v>
          </cell>
          <cell r="C3523" t="str">
            <v>08080000</v>
          </cell>
          <cell r="D3523">
            <v>49267.39</v>
          </cell>
        </row>
        <row r="3524">
          <cell r="A3524" t="str">
            <v>03</v>
          </cell>
          <cell r="B3524" t="str">
            <v>60010000</v>
          </cell>
          <cell r="C3524" t="str">
            <v>08090000</v>
          </cell>
          <cell r="D3524">
            <v>3520.35</v>
          </cell>
        </row>
        <row r="3525">
          <cell r="A3525" t="str">
            <v>03</v>
          </cell>
          <cell r="B3525" t="str">
            <v>60010000</v>
          </cell>
          <cell r="C3525" t="str">
            <v>15010000</v>
          </cell>
          <cell r="D3525">
            <v>97445906.950000003</v>
          </cell>
        </row>
        <row r="3526">
          <cell r="A3526" t="str">
            <v>03</v>
          </cell>
          <cell r="B3526" t="str">
            <v>60010000</v>
          </cell>
          <cell r="C3526" t="str">
            <v>15020000</v>
          </cell>
          <cell r="D3526">
            <v>375008702.36000001</v>
          </cell>
        </row>
        <row r="3527">
          <cell r="A3527" t="str">
            <v>03</v>
          </cell>
          <cell r="B3527" t="str">
            <v>60010000</v>
          </cell>
          <cell r="C3527" t="str">
            <v>15030000</v>
          </cell>
          <cell r="D3527">
            <v>8208134.1900000004</v>
          </cell>
        </row>
        <row r="3528">
          <cell r="A3528" t="str">
            <v>03</v>
          </cell>
          <cell r="B3528" t="str">
            <v>60010000</v>
          </cell>
          <cell r="C3528" t="str">
            <v>15040000</v>
          </cell>
          <cell r="D3528">
            <v>2937926.72</v>
          </cell>
        </row>
        <row r="3529">
          <cell r="A3529" t="str">
            <v>03</v>
          </cell>
          <cell r="B3529" t="str">
            <v>60010000</v>
          </cell>
          <cell r="C3529" t="str">
            <v>15050000</v>
          </cell>
          <cell r="D3529">
            <v>18986437.75</v>
          </cell>
        </row>
        <row r="3530">
          <cell r="A3530" t="str">
            <v>03</v>
          </cell>
          <cell r="B3530" t="str">
            <v>60010000</v>
          </cell>
          <cell r="C3530" t="str">
            <v>15060000</v>
          </cell>
          <cell r="D3530">
            <v>10128792.23</v>
          </cell>
        </row>
        <row r="3531">
          <cell r="A3531" t="str">
            <v>03</v>
          </cell>
          <cell r="B3531" t="str">
            <v>60010000</v>
          </cell>
          <cell r="C3531" t="str">
            <v>15090000</v>
          </cell>
          <cell r="D3531">
            <v>8492926.6600000001</v>
          </cell>
        </row>
        <row r="3532">
          <cell r="A3532" t="str">
            <v>03</v>
          </cell>
          <cell r="B3532" t="str">
            <v>60010000</v>
          </cell>
          <cell r="C3532" t="str">
            <v>15130000</v>
          </cell>
          <cell r="D3532">
            <v>30774963.949999999</v>
          </cell>
        </row>
        <row r="3533">
          <cell r="A3533" t="str">
            <v>03</v>
          </cell>
          <cell r="B3533" t="str">
            <v>60010000</v>
          </cell>
          <cell r="C3533" t="str">
            <v>15150000</v>
          </cell>
          <cell r="D3533">
            <v>14835113.859999999</v>
          </cell>
        </row>
        <row r="3534">
          <cell r="A3534" t="str">
            <v>03</v>
          </cell>
          <cell r="B3534" t="str">
            <v>60010000</v>
          </cell>
          <cell r="C3534" t="str">
            <v>15160000</v>
          </cell>
          <cell r="D3534">
            <v>2944404.71</v>
          </cell>
        </row>
        <row r="3535">
          <cell r="A3535" t="str">
            <v>03</v>
          </cell>
          <cell r="B3535" t="str">
            <v>60010000</v>
          </cell>
          <cell r="C3535" t="str">
            <v>15180000</v>
          </cell>
          <cell r="D3535">
            <v>4553813.91</v>
          </cell>
        </row>
        <row r="3536">
          <cell r="A3536" t="str">
            <v>03</v>
          </cell>
          <cell r="B3536" t="str">
            <v>60010000</v>
          </cell>
          <cell r="C3536" t="str">
            <v>19010000</v>
          </cell>
          <cell r="D3536">
            <v>351937.46</v>
          </cell>
        </row>
        <row r="3537">
          <cell r="A3537" t="str">
            <v>03</v>
          </cell>
          <cell r="B3537" t="str">
            <v>60010000</v>
          </cell>
          <cell r="C3537" t="str">
            <v>19010100</v>
          </cell>
          <cell r="D3537">
            <v>88504575.200000003</v>
          </cell>
        </row>
        <row r="3538">
          <cell r="A3538" t="str">
            <v>03</v>
          </cell>
          <cell r="B3538" t="str">
            <v>60010000</v>
          </cell>
          <cell r="C3538" t="str">
            <v>19020000</v>
          </cell>
          <cell r="D3538">
            <v>1807.62</v>
          </cell>
        </row>
        <row r="3539">
          <cell r="A3539" t="str">
            <v>03</v>
          </cell>
          <cell r="B3539" t="str">
            <v>60010000</v>
          </cell>
          <cell r="C3539" t="str">
            <v>19020100</v>
          </cell>
          <cell r="D3539">
            <v>928371.37</v>
          </cell>
        </row>
        <row r="3540">
          <cell r="A3540" t="str">
            <v>03</v>
          </cell>
          <cell r="B3540" t="str">
            <v>60010000</v>
          </cell>
          <cell r="C3540" t="str">
            <v>19040000</v>
          </cell>
          <cell r="D3540">
            <v>-11780060</v>
          </cell>
        </row>
        <row r="3541">
          <cell r="A3541" t="str">
            <v>03</v>
          </cell>
          <cell r="B3541" t="str">
            <v>60010000</v>
          </cell>
          <cell r="C3541" t="str">
            <v>19040100</v>
          </cell>
          <cell r="D3541">
            <v>29619928.539999999</v>
          </cell>
        </row>
        <row r="3542">
          <cell r="A3542" t="str">
            <v>03</v>
          </cell>
          <cell r="B3542" t="str">
            <v>60010000</v>
          </cell>
          <cell r="C3542" t="str">
            <v>19060000</v>
          </cell>
          <cell r="D3542">
            <v>342975.34</v>
          </cell>
        </row>
        <row r="3543">
          <cell r="A3543" t="str">
            <v>03</v>
          </cell>
          <cell r="B3543" t="str">
            <v>60010000</v>
          </cell>
          <cell r="C3543" t="str">
            <v>19070200</v>
          </cell>
          <cell r="D3543">
            <v>6665598.4299999997</v>
          </cell>
        </row>
        <row r="3544">
          <cell r="A3544" t="str">
            <v>03</v>
          </cell>
          <cell r="B3544" t="str">
            <v>60010000</v>
          </cell>
          <cell r="C3544" t="str">
            <v>19080000</v>
          </cell>
          <cell r="D3544">
            <v>738.46</v>
          </cell>
        </row>
        <row r="3545">
          <cell r="A3545" t="str">
            <v>03</v>
          </cell>
          <cell r="B3545" t="str">
            <v>60010000</v>
          </cell>
          <cell r="C3545" t="str">
            <v>19090000</v>
          </cell>
          <cell r="D3545">
            <v>233247.24</v>
          </cell>
        </row>
        <row r="3546">
          <cell r="A3546" t="str">
            <v>03</v>
          </cell>
          <cell r="B3546" t="str">
            <v>60010000</v>
          </cell>
          <cell r="C3546" t="str">
            <v>23010000</v>
          </cell>
          <cell r="D3546">
            <v>184577.01</v>
          </cell>
        </row>
        <row r="3547">
          <cell r="A3547" t="str">
            <v>03</v>
          </cell>
          <cell r="B3547" t="str">
            <v>60010000</v>
          </cell>
          <cell r="C3547" t="str">
            <v>25010000</v>
          </cell>
          <cell r="D3547">
            <v>4076168.12</v>
          </cell>
        </row>
        <row r="3548">
          <cell r="A3548" t="str">
            <v>03</v>
          </cell>
          <cell r="B3548" t="str">
            <v>60010000</v>
          </cell>
          <cell r="C3548" t="str">
            <v>25020000</v>
          </cell>
          <cell r="D3548">
            <v>1231270.58</v>
          </cell>
        </row>
        <row r="3549">
          <cell r="A3549" t="str">
            <v>03</v>
          </cell>
          <cell r="B3549" t="str">
            <v>60010000</v>
          </cell>
          <cell r="C3549" t="str">
            <v>25030000</v>
          </cell>
          <cell r="D3549">
            <v>147260.67000000001</v>
          </cell>
        </row>
        <row r="3550">
          <cell r="A3550" t="str">
            <v>03</v>
          </cell>
          <cell r="B3550" t="str">
            <v>60010000</v>
          </cell>
          <cell r="C3550" t="str">
            <v>26000000</v>
          </cell>
          <cell r="D3550">
            <v>53552813.310000002</v>
          </cell>
        </row>
        <row r="3551">
          <cell r="A3551" t="str">
            <v>03</v>
          </cell>
          <cell r="B3551" t="str">
            <v>60010000</v>
          </cell>
          <cell r="C3551" t="str">
            <v>28001200</v>
          </cell>
          <cell r="D3551">
            <v>19939.810000000001</v>
          </cell>
        </row>
        <row r="3552">
          <cell r="A3552" t="str">
            <v>03</v>
          </cell>
          <cell r="B3552" t="str">
            <v>60010000</v>
          </cell>
          <cell r="C3552" t="str">
            <v>44000100</v>
          </cell>
          <cell r="D3552">
            <v>1512704.97</v>
          </cell>
        </row>
        <row r="3553">
          <cell r="A3553" t="str">
            <v>03</v>
          </cell>
          <cell r="B3553" t="str">
            <v>60010000</v>
          </cell>
          <cell r="C3553" t="str">
            <v>44000200</v>
          </cell>
          <cell r="D3553">
            <v>510189.9</v>
          </cell>
        </row>
        <row r="3554">
          <cell r="A3554" t="str">
            <v>03</v>
          </cell>
          <cell r="B3554" t="str">
            <v>60010000</v>
          </cell>
          <cell r="C3554" t="str">
            <v>44000400</v>
          </cell>
          <cell r="D3554">
            <v>233766.38</v>
          </cell>
        </row>
        <row r="3555">
          <cell r="A3555" t="str">
            <v>03</v>
          </cell>
          <cell r="B3555" t="str">
            <v>60010000</v>
          </cell>
          <cell r="C3555" t="str">
            <v>44000500</v>
          </cell>
          <cell r="D3555">
            <v>382641.55</v>
          </cell>
        </row>
        <row r="3556">
          <cell r="A3556" t="str">
            <v>03</v>
          </cell>
          <cell r="B3556" t="str">
            <v>60010000</v>
          </cell>
          <cell r="C3556" t="str">
            <v>51040000</v>
          </cell>
          <cell r="D3556">
            <v>3290.74</v>
          </cell>
        </row>
        <row r="3557">
          <cell r="A3557" t="str">
            <v>03</v>
          </cell>
          <cell r="B3557" t="str">
            <v>60010000</v>
          </cell>
          <cell r="C3557" t="str">
            <v>71000000</v>
          </cell>
          <cell r="D3557">
            <v>8305.9500000000007</v>
          </cell>
        </row>
        <row r="3558">
          <cell r="A3558" t="str">
            <v>03</v>
          </cell>
          <cell r="B3558" t="str">
            <v>60010000</v>
          </cell>
          <cell r="C3558" t="str">
            <v>76000000</v>
          </cell>
          <cell r="D3558">
            <v>1992706.03</v>
          </cell>
        </row>
        <row r="3559">
          <cell r="A3559" t="str">
            <v>03</v>
          </cell>
          <cell r="B3559" t="str">
            <v>60010000</v>
          </cell>
          <cell r="C3559" t="str">
            <v>76020200</v>
          </cell>
          <cell r="D3559">
            <v>10801.43</v>
          </cell>
        </row>
        <row r="3560">
          <cell r="A3560" t="str">
            <v>03</v>
          </cell>
          <cell r="B3560" t="str">
            <v>60010000</v>
          </cell>
          <cell r="C3560" t="str">
            <v>76020500</v>
          </cell>
          <cell r="D3560">
            <v>2344</v>
          </cell>
        </row>
        <row r="3561">
          <cell r="A3561" t="str">
            <v>03</v>
          </cell>
          <cell r="B3561" t="str">
            <v>60010000</v>
          </cell>
          <cell r="C3561" t="str">
            <v>79030000</v>
          </cell>
          <cell r="D3561">
            <v>9079.26</v>
          </cell>
        </row>
        <row r="3562">
          <cell r="A3562" t="str">
            <v>03</v>
          </cell>
          <cell r="B3562" t="str">
            <v>60010000</v>
          </cell>
          <cell r="C3562" t="str">
            <v>79040000</v>
          </cell>
          <cell r="D3562">
            <v>91.67</v>
          </cell>
        </row>
        <row r="3563">
          <cell r="A3563" t="str">
            <v>03</v>
          </cell>
          <cell r="B3563" t="str">
            <v>60010000</v>
          </cell>
          <cell r="C3563" t="str">
            <v>79070000</v>
          </cell>
          <cell r="D3563">
            <v>9594.42</v>
          </cell>
        </row>
        <row r="3564">
          <cell r="A3564" t="str">
            <v>03</v>
          </cell>
          <cell r="B3564" t="str">
            <v>60010000</v>
          </cell>
          <cell r="C3564" t="str">
            <v>91020100</v>
          </cell>
          <cell r="D3564">
            <v>2997.26</v>
          </cell>
        </row>
        <row r="3565">
          <cell r="A3565" t="str">
            <v>03</v>
          </cell>
          <cell r="B3565" t="str">
            <v>60010000</v>
          </cell>
          <cell r="C3565" t="str">
            <v>91020800</v>
          </cell>
          <cell r="D3565">
            <v>37684</v>
          </cell>
        </row>
        <row r="3566">
          <cell r="A3566" t="str">
            <v>03</v>
          </cell>
          <cell r="B3566" t="str">
            <v>60010000</v>
          </cell>
          <cell r="C3566" t="str">
            <v>91020801</v>
          </cell>
          <cell r="D3566">
            <v>427414.25</v>
          </cell>
        </row>
        <row r="3567">
          <cell r="A3567" t="str">
            <v>03</v>
          </cell>
          <cell r="B3567" t="str">
            <v>60010000</v>
          </cell>
          <cell r="C3567" t="str">
            <v>97000300</v>
          </cell>
          <cell r="D3567">
            <v>3330277.21</v>
          </cell>
        </row>
        <row r="3568">
          <cell r="A3568" t="str">
            <v>03</v>
          </cell>
          <cell r="B3568" t="str">
            <v>60010000</v>
          </cell>
          <cell r="C3568" t="str">
            <v>97030000</v>
          </cell>
          <cell r="D3568">
            <v>34577.82</v>
          </cell>
        </row>
        <row r="3569">
          <cell r="A3569" t="str">
            <v>03</v>
          </cell>
          <cell r="B3569" t="str">
            <v>10090000</v>
          </cell>
          <cell r="C3569" t="str">
            <v>10090000</v>
          </cell>
          <cell r="D3569">
            <v>34959921.920000002</v>
          </cell>
        </row>
        <row r="3570">
          <cell r="A3570" t="str">
            <v>03</v>
          </cell>
          <cell r="B3570" t="str">
            <v>10090000</v>
          </cell>
          <cell r="C3570" t="str">
            <v>10090200</v>
          </cell>
          <cell r="D3570">
            <v>411559.91</v>
          </cell>
        </row>
        <row r="3571">
          <cell r="A3571" t="str">
            <v>03</v>
          </cell>
          <cell r="B3571" t="str">
            <v>10090000</v>
          </cell>
          <cell r="C3571" t="str">
            <v>10150000</v>
          </cell>
          <cell r="D3571">
            <v>2445069.1</v>
          </cell>
        </row>
        <row r="3572">
          <cell r="A3572" t="str">
            <v>03</v>
          </cell>
          <cell r="B3572" t="str">
            <v>10090000</v>
          </cell>
          <cell r="C3572" t="str">
            <v>23010000</v>
          </cell>
          <cell r="D3572">
            <v>431540.7</v>
          </cell>
        </row>
        <row r="3573">
          <cell r="A3573" t="str">
            <v>03</v>
          </cell>
          <cell r="B3573" t="str">
            <v>10090000</v>
          </cell>
          <cell r="C3573" t="str">
            <v>25010000</v>
          </cell>
          <cell r="D3573">
            <v>7056643.7000000002</v>
          </cell>
        </row>
        <row r="3574">
          <cell r="A3574" t="str">
            <v>03</v>
          </cell>
          <cell r="B3574" t="str">
            <v>10090000</v>
          </cell>
          <cell r="C3574" t="str">
            <v>25020000</v>
          </cell>
          <cell r="D3574">
            <v>47773.22</v>
          </cell>
        </row>
        <row r="3575">
          <cell r="A3575" t="str">
            <v>03</v>
          </cell>
          <cell r="B3575" t="str">
            <v>10090000</v>
          </cell>
          <cell r="C3575" t="str">
            <v>25030000</v>
          </cell>
          <cell r="D3575">
            <v>41602.6</v>
          </cell>
        </row>
        <row r="3576">
          <cell r="A3576" t="str">
            <v>03</v>
          </cell>
          <cell r="B3576" t="str">
            <v>10090000</v>
          </cell>
          <cell r="C3576" t="str">
            <v>26000000</v>
          </cell>
          <cell r="D3576">
            <v>51017.04</v>
          </cell>
        </row>
        <row r="3577">
          <cell r="A3577" t="str">
            <v>03</v>
          </cell>
          <cell r="B3577" t="str">
            <v>10090000</v>
          </cell>
          <cell r="C3577" t="str">
            <v>41020000</v>
          </cell>
          <cell r="D3577">
            <v>196391.23</v>
          </cell>
        </row>
        <row r="3578">
          <cell r="A3578" t="str">
            <v>03</v>
          </cell>
          <cell r="B3578" t="str">
            <v>10090000</v>
          </cell>
          <cell r="C3578" t="str">
            <v>44000500</v>
          </cell>
          <cell r="D3578">
            <v>13860</v>
          </cell>
        </row>
        <row r="3579">
          <cell r="A3579" t="str">
            <v>03</v>
          </cell>
          <cell r="B3579" t="str">
            <v>10090000</v>
          </cell>
          <cell r="C3579" t="str">
            <v>79030000</v>
          </cell>
          <cell r="D3579">
            <v>38285.879999999997</v>
          </cell>
        </row>
        <row r="3580">
          <cell r="A3580" t="str">
            <v>03</v>
          </cell>
          <cell r="B3580" t="str">
            <v>10090000</v>
          </cell>
          <cell r="C3580" t="str">
            <v>79040000</v>
          </cell>
          <cell r="D3580">
            <v>1285.8599999999999</v>
          </cell>
        </row>
        <row r="3581">
          <cell r="A3581" t="str">
            <v>03</v>
          </cell>
          <cell r="B3581" t="str">
            <v>10090000</v>
          </cell>
          <cell r="C3581" t="str">
            <v>91020801</v>
          </cell>
          <cell r="D3581">
            <v>64576.7</v>
          </cell>
        </row>
        <row r="3582">
          <cell r="A3582" t="str">
            <v>03</v>
          </cell>
          <cell r="B3582" t="str">
            <v>10090000</v>
          </cell>
          <cell r="C3582" t="str">
            <v>97000400</v>
          </cell>
          <cell r="D3582">
            <v>-728.59</v>
          </cell>
        </row>
        <row r="3583">
          <cell r="A3583" t="str">
            <v>03</v>
          </cell>
          <cell r="B3583" t="str">
            <v>15130000</v>
          </cell>
          <cell r="C3583" t="str">
            <v>15130000</v>
          </cell>
          <cell r="D3583">
            <v>30774963.949999999</v>
          </cell>
        </row>
        <row r="3584">
          <cell r="A3584" t="str">
            <v>03</v>
          </cell>
          <cell r="B3584" t="str">
            <v>15130000</v>
          </cell>
          <cell r="C3584" t="str">
            <v>23010000</v>
          </cell>
          <cell r="D3584">
            <v>13189564.869999999</v>
          </cell>
        </row>
        <row r="3585">
          <cell r="A3585" t="str">
            <v>03</v>
          </cell>
          <cell r="B3585" t="str">
            <v>15130000</v>
          </cell>
          <cell r="C3585" t="str">
            <v>25010000</v>
          </cell>
          <cell r="D3585">
            <v>117374.85</v>
          </cell>
        </row>
        <row r="3586">
          <cell r="A3586" t="str">
            <v>03</v>
          </cell>
          <cell r="B3586" t="str">
            <v>15130000</v>
          </cell>
          <cell r="C3586" t="str">
            <v>25020000</v>
          </cell>
          <cell r="D3586">
            <v>14714135.91</v>
          </cell>
        </row>
        <row r="3587">
          <cell r="A3587" t="str">
            <v>03</v>
          </cell>
          <cell r="B3587" t="str">
            <v>15130000</v>
          </cell>
          <cell r="C3587" t="str">
            <v>25030000</v>
          </cell>
          <cell r="D3587">
            <v>251006.44</v>
          </cell>
        </row>
        <row r="3588">
          <cell r="A3588" t="str">
            <v>03</v>
          </cell>
          <cell r="B3588" t="str">
            <v>15130000</v>
          </cell>
          <cell r="C3588" t="str">
            <v>26000000</v>
          </cell>
          <cell r="D3588">
            <v>1118427.55</v>
          </cell>
        </row>
        <row r="3589">
          <cell r="A3589" t="str">
            <v>03</v>
          </cell>
          <cell r="B3589" t="str">
            <v>15130000</v>
          </cell>
          <cell r="C3589" t="str">
            <v>79030000</v>
          </cell>
          <cell r="D3589">
            <v>1097837.2</v>
          </cell>
        </row>
        <row r="3590">
          <cell r="A3590" t="str">
            <v>03</v>
          </cell>
          <cell r="B3590" t="str">
            <v>15130000</v>
          </cell>
          <cell r="C3590" t="str">
            <v>79040000</v>
          </cell>
          <cell r="D3590">
            <v>2114.6</v>
          </cell>
        </row>
        <row r="3591">
          <cell r="A3591" t="str">
            <v>03</v>
          </cell>
          <cell r="B3591" t="str">
            <v>15130000</v>
          </cell>
          <cell r="C3591" t="str">
            <v>79070000</v>
          </cell>
          <cell r="D3591">
            <v>284502.53000000003</v>
          </cell>
        </row>
        <row r="3592">
          <cell r="A3592" t="str">
            <v>03</v>
          </cell>
          <cell r="B3592" t="str">
            <v>05000000</v>
          </cell>
          <cell r="C3592" t="str">
            <v>26000000</v>
          </cell>
          <cell r="D3592">
            <v>132402.06</v>
          </cell>
        </row>
        <row r="3593">
          <cell r="A3593" t="str">
            <v>03</v>
          </cell>
          <cell r="B3593" t="str">
            <v>10020100</v>
          </cell>
          <cell r="C3593" t="str">
            <v>10020000</v>
          </cell>
          <cell r="D3593">
            <v>203044.51</v>
          </cell>
        </row>
        <row r="3594">
          <cell r="A3594" t="str">
            <v>03</v>
          </cell>
          <cell r="B3594" t="str">
            <v>10020100</v>
          </cell>
          <cell r="C3594" t="str">
            <v>10020100</v>
          </cell>
          <cell r="D3594">
            <v>836737.28</v>
          </cell>
        </row>
        <row r="3595">
          <cell r="A3595" t="str">
            <v>03</v>
          </cell>
          <cell r="B3595" t="str">
            <v>10020100</v>
          </cell>
          <cell r="C3595" t="str">
            <v>28011200</v>
          </cell>
          <cell r="D3595">
            <v>30474.16</v>
          </cell>
        </row>
        <row r="3596">
          <cell r="A3596" t="str">
            <v>03</v>
          </cell>
          <cell r="B3596" t="str">
            <v>10020100</v>
          </cell>
          <cell r="C3596" t="str">
            <v>76020400</v>
          </cell>
          <cell r="D3596">
            <v>17574530.02</v>
          </cell>
        </row>
        <row r="3597">
          <cell r="A3597" t="str">
            <v>03</v>
          </cell>
          <cell r="B3597" t="str">
            <v>10020100</v>
          </cell>
          <cell r="C3597" t="str">
            <v>91020801</v>
          </cell>
          <cell r="D3597">
            <v>21717.71</v>
          </cell>
        </row>
        <row r="3598">
          <cell r="A3598" t="str">
            <v>03</v>
          </cell>
          <cell r="B3598" t="str">
            <v>15150000</v>
          </cell>
          <cell r="C3598" t="str">
            <v>07010000</v>
          </cell>
          <cell r="D3598">
            <v>21901.95</v>
          </cell>
        </row>
        <row r="3599">
          <cell r="A3599" t="str">
            <v>03</v>
          </cell>
          <cell r="B3599" t="str">
            <v>15150000</v>
          </cell>
          <cell r="C3599" t="str">
            <v>16040000</v>
          </cell>
          <cell r="D3599">
            <v>11284040.779999999</v>
          </cell>
        </row>
        <row r="3600">
          <cell r="A3600" t="str">
            <v>03</v>
          </cell>
          <cell r="B3600" t="str">
            <v>15150000</v>
          </cell>
          <cell r="C3600" t="str">
            <v>25010000</v>
          </cell>
          <cell r="D3600">
            <v>254044.55</v>
          </cell>
        </row>
        <row r="3601">
          <cell r="A3601" t="str">
            <v>03</v>
          </cell>
          <cell r="B3601" t="str">
            <v>15150000</v>
          </cell>
          <cell r="C3601" t="str">
            <v>25020000</v>
          </cell>
          <cell r="D3601">
            <v>357531.25</v>
          </cell>
        </row>
        <row r="3602">
          <cell r="A3602" t="str">
            <v>03</v>
          </cell>
          <cell r="B3602" t="str">
            <v>15150000</v>
          </cell>
          <cell r="C3602" t="str">
            <v>25030000</v>
          </cell>
          <cell r="D3602">
            <v>93528.4</v>
          </cell>
        </row>
        <row r="3603">
          <cell r="A3603" t="str">
            <v>03</v>
          </cell>
          <cell r="B3603" t="str">
            <v>15150000</v>
          </cell>
          <cell r="C3603" t="str">
            <v>26000000</v>
          </cell>
          <cell r="D3603">
            <v>2288696.25</v>
          </cell>
        </row>
        <row r="3604">
          <cell r="A3604" t="str">
            <v>03</v>
          </cell>
          <cell r="B3604" t="str">
            <v>15150000</v>
          </cell>
          <cell r="C3604" t="str">
            <v>44000500</v>
          </cell>
          <cell r="D3604">
            <v>987902.95</v>
          </cell>
        </row>
        <row r="3605">
          <cell r="A3605" t="str">
            <v>03</v>
          </cell>
          <cell r="B3605" t="str">
            <v>15150000</v>
          </cell>
          <cell r="C3605" t="str">
            <v>76000000</v>
          </cell>
          <cell r="D3605">
            <v>1100</v>
          </cell>
        </row>
        <row r="3606">
          <cell r="A3606" t="str">
            <v>03</v>
          </cell>
          <cell r="B3606" t="str">
            <v>15150000</v>
          </cell>
          <cell r="C3606" t="str">
            <v>79030000</v>
          </cell>
          <cell r="D3606">
            <v>55764.45</v>
          </cell>
        </row>
        <row r="3607">
          <cell r="A3607" t="str">
            <v>03</v>
          </cell>
          <cell r="B3607" t="str">
            <v>15150000</v>
          </cell>
          <cell r="C3607" t="str">
            <v>79040000</v>
          </cell>
          <cell r="D3607">
            <v>2245.75</v>
          </cell>
        </row>
        <row r="3608">
          <cell r="A3608" t="str">
            <v>03</v>
          </cell>
          <cell r="B3608" t="str">
            <v>15150000</v>
          </cell>
          <cell r="C3608" t="str">
            <v>79070000</v>
          </cell>
          <cell r="D3608">
            <v>176309</v>
          </cell>
        </row>
        <row r="3609">
          <cell r="A3609" t="str">
            <v>03</v>
          </cell>
          <cell r="B3609" t="str">
            <v>15150000</v>
          </cell>
          <cell r="C3609" t="str">
            <v>90021200</v>
          </cell>
          <cell r="D3609">
            <v>121850</v>
          </cell>
        </row>
        <row r="3610">
          <cell r="A3610" t="str">
            <v>03</v>
          </cell>
          <cell r="B3610" t="str">
            <v>15230000</v>
          </cell>
          <cell r="C3610" t="str">
            <v>08010000</v>
          </cell>
          <cell r="D3610">
            <v>-1161.6199999999999</v>
          </cell>
        </row>
        <row r="3611">
          <cell r="A3611" t="str">
            <v>03</v>
          </cell>
          <cell r="B3611" t="str">
            <v>97000400</v>
          </cell>
          <cell r="C3611" t="str">
            <v>25010000</v>
          </cell>
          <cell r="D3611">
            <v>49984.85</v>
          </cell>
        </row>
        <row r="3612">
          <cell r="A3612" t="str">
            <v>03</v>
          </cell>
          <cell r="B3612" t="str">
            <v>97000400</v>
          </cell>
          <cell r="C3612" t="str">
            <v>25020000</v>
          </cell>
          <cell r="D3612">
            <v>21342.7</v>
          </cell>
        </row>
        <row r="3613">
          <cell r="A3613" t="str">
            <v>03</v>
          </cell>
          <cell r="B3613" t="str">
            <v>97000400</v>
          </cell>
          <cell r="C3613" t="str">
            <v>25030000</v>
          </cell>
          <cell r="D3613">
            <v>5340.51</v>
          </cell>
        </row>
        <row r="3614">
          <cell r="A3614" t="str">
            <v>03</v>
          </cell>
          <cell r="B3614" t="str">
            <v>97000400</v>
          </cell>
          <cell r="C3614" t="str">
            <v>26000000</v>
          </cell>
          <cell r="D3614">
            <v>14252.94</v>
          </cell>
        </row>
        <row r="3615">
          <cell r="A3615" t="str">
            <v>03</v>
          </cell>
          <cell r="B3615" t="str">
            <v>10170000</v>
          </cell>
          <cell r="C3615" t="str">
            <v>25010000</v>
          </cell>
          <cell r="D3615">
            <v>2403.9</v>
          </cell>
        </row>
        <row r="3616">
          <cell r="A3616" t="str">
            <v>03</v>
          </cell>
          <cell r="B3616" t="str">
            <v>10170000</v>
          </cell>
          <cell r="C3616" t="str">
            <v>25020000</v>
          </cell>
          <cell r="D3616">
            <v>387.95</v>
          </cell>
        </row>
        <row r="3617">
          <cell r="A3617" t="str">
            <v>03</v>
          </cell>
          <cell r="B3617" t="str">
            <v>10170000</v>
          </cell>
          <cell r="C3617" t="str">
            <v>25030000</v>
          </cell>
          <cell r="D3617">
            <v>220.84</v>
          </cell>
        </row>
        <row r="3618">
          <cell r="A3618" t="str">
            <v>03</v>
          </cell>
          <cell r="B3618" t="str">
            <v>10170000</v>
          </cell>
          <cell r="C3618" t="str">
            <v>26000000</v>
          </cell>
          <cell r="D3618">
            <v>3996.85</v>
          </cell>
        </row>
        <row r="3619">
          <cell r="A3619" t="str">
            <v>03</v>
          </cell>
          <cell r="B3619" t="str">
            <v>10160200</v>
          </cell>
          <cell r="C3619" t="str">
            <v>25010000</v>
          </cell>
          <cell r="D3619">
            <v>2153028.58</v>
          </cell>
        </row>
        <row r="3620">
          <cell r="A3620" t="str">
            <v>03</v>
          </cell>
          <cell r="B3620" t="str">
            <v>10160200</v>
          </cell>
          <cell r="C3620" t="str">
            <v>25020000</v>
          </cell>
          <cell r="D3620">
            <v>188005.34</v>
          </cell>
        </row>
        <row r="3621">
          <cell r="A3621" t="str">
            <v>03</v>
          </cell>
          <cell r="B3621" t="str">
            <v>10160200</v>
          </cell>
          <cell r="C3621" t="str">
            <v>25030000</v>
          </cell>
          <cell r="D3621">
            <v>23522.06</v>
          </cell>
        </row>
        <row r="3622">
          <cell r="A3622" t="str">
            <v>03</v>
          </cell>
          <cell r="B3622" t="str">
            <v>10160200</v>
          </cell>
          <cell r="C3622" t="str">
            <v>26000000</v>
          </cell>
          <cell r="D3622">
            <v>100811.05</v>
          </cell>
        </row>
        <row r="3623">
          <cell r="A3623" t="str">
            <v>03</v>
          </cell>
          <cell r="B3623" t="str">
            <v>10160200</v>
          </cell>
          <cell r="C3623" t="str">
            <v>91020801</v>
          </cell>
          <cell r="D3623">
            <v>22617.67</v>
          </cell>
        </row>
        <row r="3624">
          <cell r="A3624" t="str">
            <v>03</v>
          </cell>
          <cell r="B3624" t="str">
            <v>10160100</v>
          </cell>
          <cell r="C3624" t="str">
            <v>25010000</v>
          </cell>
          <cell r="D3624">
            <v>8327776.0899999999</v>
          </cell>
        </row>
        <row r="3625">
          <cell r="A3625" t="str">
            <v>03</v>
          </cell>
          <cell r="B3625" t="str">
            <v>10160100</v>
          </cell>
          <cell r="C3625" t="str">
            <v>25020000</v>
          </cell>
          <cell r="D3625">
            <v>629.4</v>
          </cell>
        </row>
        <row r="3626">
          <cell r="A3626" t="str">
            <v>03</v>
          </cell>
          <cell r="B3626" t="str">
            <v>10160100</v>
          </cell>
          <cell r="C3626" t="str">
            <v>25030000</v>
          </cell>
          <cell r="D3626">
            <v>9419.4</v>
          </cell>
        </row>
        <row r="3627">
          <cell r="A3627" t="str">
            <v>03</v>
          </cell>
          <cell r="B3627" t="str">
            <v>60040000</v>
          </cell>
          <cell r="C3627" t="str">
            <v>44000200</v>
          </cell>
          <cell r="D3627">
            <v>49582.16</v>
          </cell>
        </row>
        <row r="3628">
          <cell r="A3628" t="str">
            <v>03</v>
          </cell>
          <cell r="B3628" t="str">
            <v>60040000</v>
          </cell>
          <cell r="C3628" t="str">
            <v>44000400</v>
          </cell>
          <cell r="D3628">
            <v>10501.13</v>
          </cell>
        </row>
        <row r="3629">
          <cell r="A3629" t="str">
            <v>03</v>
          </cell>
          <cell r="B3629" t="str">
            <v>60040000</v>
          </cell>
          <cell r="C3629" t="str">
            <v>44000500</v>
          </cell>
          <cell r="D3629">
            <v>10441.24</v>
          </cell>
        </row>
        <row r="3630">
          <cell r="A3630" t="str">
            <v>03</v>
          </cell>
          <cell r="B3630" t="str">
            <v>60040000</v>
          </cell>
          <cell r="C3630" t="str">
            <v>51000000</v>
          </cell>
          <cell r="D3630">
            <v>64997.5</v>
          </cell>
        </row>
        <row r="3631">
          <cell r="A3631" t="str">
            <v>03</v>
          </cell>
          <cell r="B3631" t="str">
            <v>60040000</v>
          </cell>
          <cell r="C3631" t="str">
            <v>51040000</v>
          </cell>
          <cell r="D3631">
            <v>107710.9</v>
          </cell>
        </row>
        <row r="3632">
          <cell r="A3632" t="str">
            <v>03</v>
          </cell>
          <cell r="B3632" t="str">
            <v>60040000</v>
          </cell>
          <cell r="C3632" t="str">
            <v>58030100</v>
          </cell>
          <cell r="D3632">
            <v>135000000</v>
          </cell>
        </row>
        <row r="3633">
          <cell r="A3633" t="str">
            <v>03</v>
          </cell>
          <cell r="B3633" t="str">
            <v>60040000</v>
          </cell>
          <cell r="C3633" t="str">
            <v>60010000</v>
          </cell>
          <cell r="D3633">
            <v>120591324.86</v>
          </cell>
        </row>
        <row r="3634">
          <cell r="A3634" t="str">
            <v>03</v>
          </cell>
          <cell r="B3634" t="str">
            <v>60040000</v>
          </cell>
          <cell r="C3634" t="str">
            <v>76000000</v>
          </cell>
          <cell r="D3634">
            <v>8630.68</v>
          </cell>
        </row>
        <row r="3635">
          <cell r="A3635" t="str">
            <v>03</v>
          </cell>
          <cell r="B3635" t="str">
            <v>60040000</v>
          </cell>
          <cell r="C3635" t="str">
            <v>91020802</v>
          </cell>
          <cell r="D3635">
            <v>55577.67</v>
          </cell>
        </row>
        <row r="3636">
          <cell r="A3636" t="str">
            <v>03</v>
          </cell>
          <cell r="B3636" t="str">
            <v>10010200</v>
          </cell>
          <cell r="C3636" t="str">
            <v>10010200</v>
          </cell>
          <cell r="D3636">
            <v>2310017.86</v>
          </cell>
        </row>
        <row r="3637">
          <cell r="A3637" t="str">
            <v>03</v>
          </cell>
          <cell r="B3637" t="str">
            <v>10010200</v>
          </cell>
          <cell r="C3637" t="str">
            <v>20010000</v>
          </cell>
          <cell r="D3637">
            <v>16239.84</v>
          </cell>
        </row>
        <row r="3638">
          <cell r="A3638" t="str">
            <v>03</v>
          </cell>
          <cell r="B3638" t="str">
            <v>10010200</v>
          </cell>
          <cell r="C3638" t="str">
            <v>23010000</v>
          </cell>
          <cell r="D3638">
            <v>142.56</v>
          </cell>
        </row>
        <row r="3639">
          <cell r="A3639" t="str">
            <v>03</v>
          </cell>
          <cell r="B3639" t="str">
            <v>10010200</v>
          </cell>
          <cell r="C3639" t="str">
            <v>91020400</v>
          </cell>
          <cell r="D3639">
            <v>41197.5</v>
          </cell>
        </row>
        <row r="3640">
          <cell r="A3640" t="str">
            <v>03</v>
          </cell>
          <cell r="B3640" t="str">
            <v>10010100</v>
          </cell>
          <cell r="C3640" t="str">
            <v>10010100</v>
          </cell>
          <cell r="D3640">
            <v>1251166.43</v>
          </cell>
        </row>
        <row r="3641">
          <cell r="A3641" t="str">
            <v>03</v>
          </cell>
          <cell r="B3641" t="str">
            <v>10010100</v>
          </cell>
          <cell r="C3641" t="str">
            <v>23010000</v>
          </cell>
          <cell r="D3641">
            <v>10102.57</v>
          </cell>
        </row>
        <row r="3642">
          <cell r="A3642" t="str">
            <v>03</v>
          </cell>
          <cell r="B3642" t="str">
            <v>10010100</v>
          </cell>
          <cell r="C3642" t="str">
            <v>76020500</v>
          </cell>
          <cell r="D3642">
            <v>10687.5</v>
          </cell>
        </row>
        <row r="3643">
          <cell r="A3643" t="str">
            <v>03</v>
          </cell>
          <cell r="B3643" t="str">
            <v>10010100</v>
          </cell>
          <cell r="C3643" t="str">
            <v>91020400</v>
          </cell>
          <cell r="D3643">
            <v>579772</v>
          </cell>
        </row>
        <row r="3644">
          <cell r="A3644" t="str">
            <v>03</v>
          </cell>
          <cell r="B3644" t="str">
            <v>10140300</v>
          </cell>
          <cell r="C3644" t="str">
            <v>10140300</v>
          </cell>
          <cell r="D3644">
            <v>3277550.52</v>
          </cell>
        </row>
        <row r="3645">
          <cell r="A3645" t="str">
            <v>03</v>
          </cell>
          <cell r="B3645" t="str">
            <v>10140300</v>
          </cell>
          <cell r="C3645" t="str">
            <v>25030000</v>
          </cell>
          <cell r="D3645">
            <v>557.35</v>
          </cell>
        </row>
        <row r="3646">
          <cell r="A3646" t="str">
            <v>03</v>
          </cell>
          <cell r="B3646" t="str">
            <v>10140300</v>
          </cell>
          <cell r="C3646" t="str">
            <v>43020000</v>
          </cell>
          <cell r="D3646">
            <v>2446028.9</v>
          </cell>
        </row>
        <row r="3647">
          <cell r="A3647" t="str">
            <v>03</v>
          </cell>
          <cell r="B3647" t="str">
            <v>10140300</v>
          </cell>
          <cell r="C3647" t="str">
            <v>44000500</v>
          </cell>
          <cell r="D3647">
            <v>4445.6400000000003</v>
          </cell>
        </row>
        <row r="3648">
          <cell r="A3648" t="str">
            <v>03</v>
          </cell>
          <cell r="B3648" t="str">
            <v>10140300</v>
          </cell>
          <cell r="C3648" t="str">
            <v>91020800</v>
          </cell>
          <cell r="D3648">
            <v>81418.92</v>
          </cell>
        </row>
        <row r="3649">
          <cell r="A3649" t="str">
            <v>03</v>
          </cell>
          <cell r="B3649" t="str">
            <v>10140200</v>
          </cell>
          <cell r="C3649" t="str">
            <v>10140200</v>
          </cell>
          <cell r="D3649">
            <v>142934.91</v>
          </cell>
        </row>
        <row r="3650">
          <cell r="A3650" t="str">
            <v>03</v>
          </cell>
          <cell r="B3650" t="str">
            <v>10040100</v>
          </cell>
          <cell r="C3650" t="str">
            <v>76020400</v>
          </cell>
          <cell r="D3650">
            <v>1119</v>
          </cell>
        </row>
        <row r="3651">
          <cell r="A3651" t="str">
            <v>03</v>
          </cell>
          <cell r="B3651" t="str">
            <v>10060200</v>
          </cell>
          <cell r="C3651" t="str">
            <v>10060200</v>
          </cell>
          <cell r="D3651">
            <v>296952.96999999997</v>
          </cell>
        </row>
        <row r="3652">
          <cell r="A3652" t="str">
            <v>03</v>
          </cell>
          <cell r="B3652" t="str">
            <v>10060200</v>
          </cell>
          <cell r="C3652" t="str">
            <v>23010000</v>
          </cell>
          <cell r="D3652">
            <v>782.84</v>
          </cell>
        </row>
        <row r="3653">
          <cell r="A3653" t="str">
            <v>03</v>
          </cell>
          <cell r="B3653" t="str">
            <v>10060200</v>
          </cell>
          <cell r="C3653" t="str">
            <v>25030000</v>
          </cell>
          <cell r="D3653">
            <v>720</v>
          </cell>
        </row>
        <row r="3654">
          <cell r="A3654" t="str">
            <v>03</v>
          </cell>
          <cell r="B3654" t="str">
            <v>10050200</v>
          </cell>
          <cell r="C3654" t="str">
            <v>10050200</v>
          </cell>
          <cell r="D3654">
            <v>1075284.1299999999</v>
          </cell>
        </row>
        <row r="3655">
          <cell r="A3655" t="str">
            <v>03</v>
          </cell>
          <cell r="B3655" t="str">
            <v>10050200</v>
          </cell>
          <cell r="C3655" t="str">
            <v>23010000</v>
          </cell>
          <cell r="D3655">
            <v>226.23</v>
          </cell>
        </row>
        <row r="3656">
          <cell r="A3656" t="str">
            <v>03</v>
          </cell>
          <cell r="B3656" t="str">
            <v>10050200</v>
          </cell>
          <cell r="C3656" t="str">
            <v>25030000</v>
          </cell>
          <cell r="D3656">
            <v>0.24</v>
          </cell>
        </row>
        <row r="3657">
          <cell r="A3657" t="str">
            <v>03</v>
          </cell>
          <cell r="B3657" t="str">
            <v>10050200</v>
          </cell>
          <cell r="C3657" t="str">
            <v>26000000</v>
          </cell>
          <cell r="D3657">
            <v>132</v>
          </cell>
        </row>
        <row r="3658">
          <cell r="A3658" t="str">
            <v>03</v>
          </cell>
          <cell r="B3658" t="str">
            <v>10050200</v>
          </cell>
          <cell r="C3658" t="str">
            <v>91020801</v>
          </cell>
          <cell r="D3658">
            <v>6671.9</v>
          </cell>
        </row>
        <row r="3659">
          <cell r="A3659" t="str">
            <v>03</v>
          </cell>
          <cell r="B3659" t="str">
            <v>10040200</v>
          </cell>
          <cell r="C3659" t="str">
            <v>10040200</v>
          </cell>
          <cell r="D3659">
            <v>3166.8</v>
          </cell>
        </row>
        <row r="3660">
          <cell r="A3660" t="str">
            <v>03</v>
          </cell>
          <cell r="B3660" t="str">
            <v>10130000</v>
          </cell>
          <cell r="C3660" t="str">
            <v>10130000</v>
          </cell>
          <cell r="D3660">
            <v>527053</v>
          </cell>
        </row>
        <row r="3661">
          <cell r="A3661" t="str">
            <v>03</v>
          </cell>
          <cell r="B3661" t="str">
            <v>10130000</v>
          </cell>
          <cell r="C3661" t="str">
            <v>16020000</v>
          </cell>
          <cell r="D3661">
            <v>3.33</v>
          </cell>
        </row>
        <row r="3662">
          <cell r="A3662" t="str">
            <v>03</v>
          </cell>
          <cell r="B3662" t="str">
            <v>10130000</v>
          </cell>
          <cell r="C3662" t="str">
            <v>16040000</v>
          </cell>
          <cell r="D3662">
            <v>-8485.42</v>
          </cell>
        </row>
        <row r="3663">
          <cell r="A3663" t="str">
            <v>03</v>
          </cell>
          <cell r="B3663" t="str">
            <v>10130000</v>
          </cell>
          <cell r="C3663" t="str">
            <v>28001100</v>
          </cell>
          <cell r="D3663">
            <v>2780.96</v>
          </cell>
        </row>
        <row r="3664">
          <cell r="A3664" t="str">
            <v>03</v>
          </cell>
          <cell r="B3664" t="str">
            <v>10120000</v>
          </cell>
          <cell r="C3664" t="str">
            <v>10120000</v>
          </cell>
          <cell r="D3664">
            <v>52458.19</v>
          </cell>
        </row>
        <row r="3665">
          <cell r="A3665" t="str">
            <v>03</v>
          </cell>
          <cell r="B3665" t="str">
            <v>10120000</v>
          </cell>
          <cell r="C3665" t="str">
            <v>16040000</v>
          </cell>
          <cell r="D3665">
            <v>-1419.15</v>
          </cell>
        </row>
        <row r="3666">
          <cell r="A3666" t="str">
            <v>03</v>
          </cell>
          <cell r="B3666" t="str">
            <v>10120000</v>
          </cell>
          <cell r="C3666" t="str">
            <v>28011200</v>
          </cell>
          <cell r="D3666">
            <v>32023.19</v>
          </cell>
        </row>
        <row r="3667">
          <cell r="A3667" t="str">
            <v>03</v>
          </cell>
          <cell r="B3667" t="str">
            <v>10070000</v>
          </cell>
          <cell r="C3667" t="str">
            <v>90020500</v>
          </cell>
          <cell r="D3667">
            <v>98815</v>
          </cell>
        </row>
        <row r="3668">
          <cell r="A3668" t="str">
            <v>03</v>
          </cell>
          <cell r="B3668" t="str">
            <v>10090200</v>
          </cell>
          <cell r="C3668" t="str">
            <v>10090200</v>
          </cell>
          <cell r="D3668">
            <v>1941148.14</v>
          </cell>
        </row>
        <row r="3669">
          <cell r="A3669" t="str">
            <v>03</v>
          </cell>
          <cell r="B3669" t="str">
            <v>10090200</v>
          </cell>
          <cell r="C3669" t="str">
            <v>23010000</v>
          </cell>
          <cell r="D3669">
            <v>4331.41</v>
          </cell>
        </row>
        <row r="3670">
          <cell r="A3670" t="str">
            <v>03</v>
          </cell>
          <cell r="B3670" t="str">
            <v>10090200</v>
          </cell>
          <cell r="C3670" t="str">
            <v>25010000</v>
          </cell>
          <cell r="D3670">
            <v>1844.7</v>
          </cell>
        </row>
        <row r="3671">
          <cell r="A3671" t="str">
            <v>03</v>
          </cell>
          <cell r="B3671" t="str">
            <v>68030600</v>
          </cell>
          <cell r="C3671" t="str">
            <v>26000000</v>
          </cell>
          <cell r="D3671">
            <v>1438446.24</v>
          </cell>
        </row>
        <row r="3672">
          <cell r="A3672" t="str">
            <v>03</v>
          </cell>
          <cell r="B3672" t="str">
            <v>79040000</v>
          </cell>
          <cell r="C3672" t="str">
            <v>10110000</v>
          </cell>
          <cell r="D3672">
            <v>244.8</v>
          </cell>
        </row>
        <row r="3673">
          <cell r="A3673" t="str">
            <v>03</v>
          </cell>
          <cell r="B3673" t="str">
            <v>79040000</v>
          </cell>
          <cell r="C3673" t="str">
            <v>10060000</v>
          </cell>
          <cell r="D3673">
            <v>273897.90999999997</v>
          </cell>
        </row>
        <row r="3674">
          <cell r="A3674" t="str">
            <v>03</v>
          </cell>
          <cell r="B3674" t="str">
            <v>79040000</v>
          </cell>
          <cell r="C3674" t="str">
            <v>16020000</v>
          </cell>
          <cell r="D3674">
            <v>-25476.21</v>
          </cell>
        </row>
        <row r="3675">
          <cell r="A3675" t="str">
            <v>03</v>
          </cell>
          <cell r="B3675" t="str">
            <v>79040000</v>
          </cell>
          <cell r="C3675" t="str">
            <v>16040000</v>
          </cell>
          <cell r="D3675">
            <v>-32576.41</v>
          </cell>
        </row>
        <row r="3676">
          <cell r="A3676" t="str">
            <v>03</v>
          </cell>
          <cell r="B3676" t="str">
            <v>79040000</v>
          </cell>
          <cell r="C3676" t="str">
            <v>26000000</v>
          </cell>
          <cell r="D3676">
            <v>4004.52</v>
          </cell>
        </row>
        <row r="3677">
          <cell r="A3677" t="str">
            <v>03</v>
          </cell>
          <cell r="B3677" t="str">
            <v>79040000</v>
          </cell>
          <cell r="C3677" t="str">
            <v>50000000</v>
          </cell>
          <cell r="D3677">
            <v>6685.29</v>
          </cell>
        </row>
        <row r="3678">
          <cell r="A3678" t="str">
            <v>03</v>
          </cell>
          <cell r="B3678" t="str">
            <v>79040000</v>
          </cell>
          <cell r="C3678" t="str">
            <v>51000000</v>
          </cell>
          <cell r="D3678">
            <v>285.3</v>
          </cell>
        </row>
        <row r="3679">
          <cell r="A3679" t="str">
            <v>03</v>
          </cell>
          <cell r="B3679" t="str">
            <v>79040000</v>
          </cell>
          <cell r="C3679" t="str">
            <v>51040000</v>
          </cell>
          <cell r="D3679">
            <v>27978.43</v>
          </cell>
        </row>
        <row r="3680">
          <cell r="A3680" t="str">
            <v>03</v>
          </cell>
          <cell r="B3680" t="str">
            <v>79040000</v>
          </cell>
          <cell r="C3680" t="str">
            <v>68080200</v>
          </cell>
          <cell r="D3680">
            <v>180.65</v>
          </cell>
        </row>
        <row r="3681">
          <cell r="A3681" t="str">
            <v>03</v>
          </cell>
          <cell r="B3681" t="str">
            <v>79040000</v>
          </cell>
          <cell r="C3681" t="str">
            <v>79030000</v>
          </cell>
          <cell r="D3681">
            <v>79.56</v>
          </cell>
        </row>
        <row r="3682">
          <cell r="A3682" t="str">
            <v>03</v>
          </cell>
          <cell r="B3682" t="str">
            <v>79040000</v>
          </cell>
          <cell r="C3682" t="str">
            <v>79070000</v>
          </cell>
          <cell r="D3682">
            <v>6.63</v>
          </cell>
        </row>
        <row r="3683">
          <cell r="A3683" t="str">
            <v>03</v>
          </cell>
          <cell r="B3683" t="str">
            <v>79030000</v>
          </cell>
          <cell r="C3683" t="str">
            <v>02010000</v>
          </cell>
          <cell r="D3683">
            <v>176483</v>
          </cell>
        </row>
        <row r="3684">
          <cell r="A3684" t="str">
            <v>03</v>
          </cell>
          <cell r="B3684" t="str">
            <v>79030000</v>
          </cell>
          <cell r="C3684" t="str">
            <v>26000000</v>
          </cell>
          <cell r="D3684">
            <v>672.4</v>
          </cell>
        </row>
        <row r="3685">
          <cell r="A3685" t="str">
            <v>03</v>
          </cell>
          <cell r="B3685" t="str">
            <v>79030000</v>
          </cell>
          <cell r="C3685" t="str">
            <v>50000000</v>
          </cell>
          <cell r="D3685">
            <v>246000</v>
          </cell>
        </row>
        <row r="3686">
          <cell r="A3686" t="str">
            <v>03</v>
          </cell>
          <cell r="B3686" t="str">
            <v>79030000</v>
          </cell>
          <cell r="C3686" t="str">
            <v>51000000</v>
          </cell>
          <cell r="D3686">
            <v>24000</v>
          </cell>
        </row>
        <row r="3687">
          <cell r="A3687" t="str">
            <v>03</v>
          </cell>
          <cell r="B3687" t="str">
            <v>79030000</v>
          </cell>
          <cell r="C3687" t="str">
            <v>51040000</v>
          </cell>
          <cell r="D3687">
            <v>2113220.5699999998</v>
          </cell>
        </row>
        <row r="3688">
          <cell r="A3688" t="str">
            <v>03</v>
          </cell>
          <cell r="B3688" t="str">
            <v>79030000</v>
          </cell>
          <cell r="C3688" t="str">
            <v>69010000</v>
          </cell>
          <cell r="D3688">
            <v>30737.69</v>
          </cell>
        </row>
        <row r="3689">
          <cell r="A3689" t="str">
            <v>03</v>
          </cell>
          <cell r="B3689" t="str">
            <v>79030000</v>
          </cell>
          <cell r="C3689" t="str">
            <v>70000000</v>
          </cell>
          <cell r="D3689">
            <v>104962</v>
          </cell>
        </row>
        <row r="3690">
          <cell r="A3690" t="str">
            <v>03</v>
          </cell>
          <cell r="B3690" t="str">
            <v>79030000</v>
          </cell>
          <cell r="C3690" t="str">
            <v>79070000</v>
          </cell>
          <cell r="D3690">
            <v>11630.7</v>
          </cell>
        </row>
        <row r="3691">
          <cell r="A3691" t="str">
            <v>03</v>
          </cell>
          <cell r="B3691" t="str">
            <v>79030000</v>
          </cell>
          <cell r="C3691" t="str">
            <v>91020801</v>
          </cell>
          <cell r="D3691">
            <v>4047206.05</v>
          </cell>
        </row>
        <row r="3692">
          <cell r="A3692" t="str">
            <v>03</v>
          </cell>
          <cell r="B3692" t="str">
            <v>79030000</v>
          </cell>
          <cell r="C3692" t="str">
            <v>68080200</v>
          </cell>
          <cell r="D3692">
            <v>516050.2</v>
          </cell>
        </row>
        <row r="3693">
          <cell r="A3693" t="str">
            <v>03</v>
          </cell>
          <cell r="B3693" t="str">
            <v>79030000</v>
          </cell>
          <cell r="C3693" t="str">
            <v>68080000</v>
          </cell>
          <cell r="D3693">
            <v>9166.66</v>
          </cell>
        </row>
        <row r="3694">
          <cell r="A3694" t="str">
            <v>03</v>
          </cell>
          <cell r="B3694" t="str">
            <v>79070000</v>
          </cell>
          <cell r="C3694" t="str">
            <v>26000000</v>
          </cell>
          <cell r="D3694">
            <v>59906.96</v>
          </cell>
        </row>
        <row r="3695">
          <cell r="A3695" t="str">
            <v>03</v>
          </cell>
          <cell r="B3695" t="str">
            <v>79070000</v>
          </cell>
          <cell r="C3695" t="str">
            <v>69010000</v>
          </cell>
          <cell r="D3695">
            <v>90148.43</v>
          </cell>
        </row>
        <row r="3696">
          <cell r="A3696" t="str">
            <v>03</v>
          </cell>
          <cell r="B3696" t="str">
            <v>79070000</v>
          </cell>
          <cell r="C3696" t="str">
            <v>76000000</v>
          </cell>
          <cell r="D3696">
            <v>908550.98</v>
          </cell>
        </row>
        <row r="3697">
          <cell r="A3697" t="str">
            <v>03</v>
          </cell>
          <cell r="B3697" t="str">
            <v>79070000</v>
          </cell>
          <cell r="C3697" t="str">
            <v>79030000</v>
          </cell>
          <cell r="D3697">
            <v>230573.77</v>
          </cell>
        </row>
        <row r="3698">
          <cell r="A3698" t="str">
            <v>03</v>
          </cell>
          <cell r="B3698" t="str">
            <v>79070000</v>
          </cell>
          <cell r="C3698" t="str">
            <v>79040000</v>
          </cell>
          <cell r="D3698">
            <v>1616.44</v>
          </cell>
        </row>
        <row r="3699">
          <cell r="A3699" t="str">
            <v>03</v>
          </cell>
          <cell r="B3699" t="str">
            <v>79070000</v>
          </cell>
          <cell r="C3699" t="str">
            <v>91020801</v>
          </cell>
          <cell r="D3699">
            <v>190970.35</v>
          </cell>
        </row>
        <row r="3700">
          <cell r="A3700" t="str">
            <v>03</v>
          </cell>
          <cell r="B3700" t="str">
            <v>79070000</v>
          </cell>
          <cell r="C3700" t="str">
            <v>68080200</v>
          </cell>
          <cell r="D3700">
            <v>536801.76</v>
          </cell>
        </row>
        <row r="3701">
          <cell r="A3701" t="str">
            <v>03</v>
          </cell>
          <cell r="B3701" t="str">
            <v>02010000</v>
          </cell>
          <cell r="C3701" t="str">
            <v>02030000</v>
          </cell>
          <cell r="D3701">
            <v>7001</v>
          </cell>
        </row>
        <row r="3702">
          <cell r="A3702" t="str">
            <v>03</v>
          </cell>
          <cell r="B3702" t="str">
            <v>02010000</v>
          </cell>
          <cell r="C3702" t="str">
            <v>91020802</v>
          </cell>
          <cell r="D3702">
            <v>-12498</v>
          </cell>
        </row>
        <row r="3703">
          <cell r="A3703" t="str">
            <v>03</v>
          </cell>
          <cell r="B3703" t="str">
            <v>02010000</v>
          </cell>
          <cell r="C3703" t="str">
            <v>91020803</v>
          </cell>
          <cell r="D3703">
            <v>12498</v>
          </cell>
        </row>
        <row r="3704">
          <cell r="A3704" t="str">
            <v>03</v>
          </cell>
          <cell r="B3704" t="str">
            <v>91010100</v>
          </cell>
          <cell r="C3704" t="str">
            <v>10110000</v>
          </cell>
          <cell r="D3704">
            <v>75817.88</v>
          </cell>
        </row>
        <row r="3705">
          <cell r="A3705" t="str">
            <v>03</v>
          </cell>
          <cell r="B3705" t="str">
            <v>08060000</v>
          </cell>
          <cell r="C3705" t="str">
            <v>01000000</v>
          </cell>
          <cell r="D3705">
            <v>17521984.859999999</v>
          </cell>
        </row>
        <row r="3706">
          <cell r="A3706" t="str">
            <v>03</v>
          </cell>
          <cell r="B3706" t="str">
            <v>08060000</v>
          </cell>
          <cell r="C3706" t="str">
            <v>91020801</v>
          </cell>
          <cell r="D3706">
            <v>2.13</v>
          </cell>
        </row>
        <row r="3707">
          <cell r="A3707" t="str">
            <v>03</v>
          </cell>
          <cell r="B3707" t="str">
            <v>08010000</v>
          </cell>
          <cell r="C3707" t="str">
            <v>01000000</v>
          </cell>
          <cell r="D3707">
            <v>1160038</v>
          </cell>
        </row>
        <row r="3708">
          <cell r="A3708" t="str">
            <v>03</v>
          </cell>
          <cell r="B3708" t="str">
            <v>08010000</v>
          </cell>
          <cell r="C3708" t="str">
            <v>08060000</v>
          </cell>
          <cell r="D3708">
            <v>4615884.41</v>
          </cell>
        </row>
        <row r="3709">
          <cell r="A3709" t="str">
            <v>03</v>
          </cell>
          <cell r="B3709" t="str">
            <v>08010000</v>
          </cell>
          <cell r="C3709" t="str">
            <v>91020801</v>
          </cell>
          <cell r="D3709">
            <v>1.3</v>
          </cell>
        </row>
        <row r="3710">
          <cell r="A3710" t="str">
            <v>03</v>
          </cell>
          <cell r="B3710" t="str">
            <v>08070000</v>
          </cell>
          <cell r="C3710" t="str">
            <v>01000000</v>
          </cell>
          <cell r="D3710">
            <v>4570161.04</v>
          </cell>
        </row>
        <row r="3711">
          <cell r="A3711" t="str">
            <v>03</v>
          </cell>
          <cell r="B3711" t="str">
            <v>08070000</v>
          </cell>
          <cell r="C3711" t="str">
            <v>91020801</v>
          </cell>
          <cell r="D3711">
            <v>17.11</v>
          </cell>
        </row>
        <row r="3712">
          <cell r="A3712" t="str">
            <v>03</v>
          </cell>
          <cell r="B3712" t="str">
            <v>08090000</v>
          </cell>
          <cell r="C3712" t="str">
            <v>08060000</v>
          </cell>
          <cell r="D3712">
            <v>3575.46</v>
          </cell>
        </row>
        <row r="3713">
          <cell r="A3713" t="str">
            <v>03</v>
          </cell>
          <cell r="B3713" t="str">
            <v>08080000</v>
          </cell>
          <cell r="C3713" t="str">
            <v>01000000</v>
          </cell>
          <cell r="D3713">
            <v>8744</v>
          </cell>
        </row>
        <row r="3714">
          <cell r="A3714" t="str">
            <v>03</v>
          </cell>
          <cell r="B3714" t="str">
            <v>08080000</v>
          </cell>
          <cell r="C3714" t="str">
            <v>91020801</v>
          </cell>
          <cell r="D3714">
            <v>0.38</v>
          </cell>
        </row>
        <row r="3715">
          <cell r="A3715" t="str">
            <v>03</v>
          </cell>
          <cell r="B3715" t="str">
            <v>08080000</v>
          </cell>
          <cell r="C3715" t="str">
            <v>08060000</v>
          </cell>
          <cell r="D3715">
            <v>2753636.24</v>
          </cell>
        </row>
        <row r="3716">
          <cell r="A3716" t="str">
            <v>03</v>
          </cell>
          <cell r="B3716" t="str">
            <v>08040000</v>
          </cell>
          <cell r="C3716" t="str">
            <v>01000000</v>
          </cell>
          <cell r="D3716">
            <v>74033.55</v>
          </cell>
        </row>
        <row r="3717">
          <cell r="A3717" t="str">
            <v>03</v>
          </cell>
          <cell r="B3717" t="str">
            <v>08040000</v>
          </cell>
          <cell r="C3717" t="str">
            <v>08060000</v>
          </cell>
          <cell r="D3717">
            <v>467195.13</v>
          </cell>
        </row>
        <row r="3718">
          <cell r="A3718" t="str">
            <v>03</v>
          </cell>
          <cell r="B3718" t="str">
            <v>07010000</v>
          </cell>
          <cell r="C3718" t="str">
            <v>08060000</v>
          </cell>
          <cell r="D3718">
            <v>14791100.18</v>
          </cell>
        </row>
        <row r="3719">
          <cell r="A3719" t="str">
            <v>03</v>
          </cell>
          <cell r="B3719" t="str">
            <v>10110000</v>
          </cell>
          <cell r="C3719" t="str">
            <v>10110000</v>
          </cell>
          <cell r="D3719">
            <v>3520188.4</v>
          </cell>
        </row>
        <row r="3720">
          <cell r="A3720" t="str">
            <v>03</v>
          </cell>
          <cell r="B3720" t="str">
            <v>10110000</v>
          </cell>
          <cell r="C3720" t="str">
            <v>16020000</v>
          </cell>
          <cell r="D3720">
            <v>0.22</v>
          </cell>
        </row>
        <row r="3721">
          <cell r="A3721" t="str">
            <v>03</v>
          </cell>
          <cell r="B3721" t="str">
            <v>10110000</v>
          </cell>
          <cell r="C3721" t="str">
            <v>20010000</v>
          </cell>
          <cell r="D3721">
            <v>69437924.019999996</v>
          </cell>
        </row>
        <row r="3722">
          <cell r="A3722" t="str">
            <v>03</v>
          </cell>
          <cell r="B3722" t="str">
            <v>10110000</v>
          </cell>
          <cell r="C3722" t="str">
            <v>23010000</v>
          </cell>
          <cell r="D3722">
            <v>360.4</v>
          </cell>
        </row>
        <row r="3723">
          <cell r="A3723" t="str">
            <v>03</v>
          </cell>
          <cell r="B3723" t="str">
            <v>10110000</v>
          </cell>
          <cell r="C3723" t="str">
            <v>25010000</v>
          </cell>
          <cell r="D3723">
            <v>648</v>
          </cell>
        </row>
        <row r="3724">
          <cell r="A3724" t="str">
            <v>03</v>
          </cell>
          <cell r="B3724" t="str">
            <v>10110000</v>
          </cell>
          <cell r="C3724" t="str">
            <v>25020000</v>
          </cell>
          <cell r="D3724">
            <v>247.44</v>
          </cell>
        </row>
        <row r="3725">
          <cell r="A3725" t="str">
            <v>03</v>
          </cell>
          <cell r="B3725" t="str">
            <v>10110000</v>
          </cell>
          <cell r="C3725" t="str">
            <v>91020400</v>
          </cell>
          <cell r="D3725">
            <v>7088070.5</v>
          </cell>
        </row>
        <row r="3726">
          <cell r="A3726" t="str">
            <v>03</v>
          </cell>
          <cell r="B3726" t="str">
            <v>10020000</v>
          </cell>
          <cell r="C3726" t="str">
            <v>10020000</v>
          </cell>
          <cell r="D3726">
            <v>216229318.28999999</v>
          </cell>
        </row>
        <row r="3727">
          <cell r="A3727" t="str">
            <v>03</v>
          </cell>
          <cell r="B3727" t="str">
            <v>10020000</v>
          </cell>
          <cell r="C3727" t="str">
            <v>10020100</v>
          </cell>
          <cell r="D3727">
            <v>12693228.890000001</v>
          </cell>
        </row>
        <row r="3728">
          <cell r="A3728" t="str">
            <v>03</v>
          </cell>
          <cell r="B3728" t="str">
            <v>10020000</v>
          </cell>
          <cell r="C3728" t="str">
            <v>20010000</v>
          </cell>
          <cell r="D3728">
            <v>354149833.11000001</v>
          </cell>
        </row>
        <row r="3729">
          <cell r="A3729" t="str">
            <v>03</v>
          </cell>
          <cell r="B3729" t="str">
            <v>10020000</v>
          </cell>
          <cell r="C3729" t="str">
            <v>23010000</v>
          </cell>
          <cell r="D3729">
            <v>82377.119999999995</v>
          </cell>
        </row>
        <row r="3730">
          <cell r="A3730" t="str">
            <v>03</v>
          </cell>
          <cell r="B3730" t="str">
            <v>10020000</v>
          </cell>
          <cell r="C3730" t="str">
            <v>25010000</v>
          </cell>
          <cell r="D3730">
            <v>18685.62</v>
          </cell>
        </row>
        <row r="3731">
          <cell r="A3731" t="str">
            <v>03</v>
          </cell>
          <cell r="B3731" t="str">
            <v>10020000</v>
          </cell>
          <cell r="C3731" t="str">
            <v>25020000</v>
          </cell>
          <cell r="D3731">
            <v>73.069999999999993</v>
          </cell>
        </row>
        <row r="3732">
          <cell r="A3732" t="str">
            <v>03</v>
          </cell>
          <cell r="B3732" t="str">
            <v>10020000</v>
          </cell>
          <cell r="C3732" t="str">
            <v>26000000</v>
          </cell>
          <cell r="D3732">
            <v>19362.560000000001</v>
          </cell>
        </row>
        <row r="3733">
          <cell r="A3733" t="str">
            <v>03</v>
          </cell>
          <cell r="B3733" t="str">
            <v>10020000</v>
          </cell>
          <cell r="C3733" t="str">
            <v>41020000</v>
          </cell>
          <cell r="D3733">
            <v>21324029.34</v>
          </cell>
        </row>
        <row r="3734">
          <cell r="A3734" t="str">
            <v>03</v>
          </cell>
          <cell r="B3734" t="str">
            <v>10020000</v>
          </cell>
          <cell r="C3734" t="str">
            <v>43030100</v>
          </cell>
          <cell r="D3734">
            <v>2865.6</v>
          </cell>
        </row>
        <row r="3735">
          <cell r="A3735" t="str">
            <v>03</v>
          </cell>
          <cell r="B3735" t="str">
            <v>10020000</v>
          </cell>
          <cell r="C3735" t="str">
            <v>91020801</v>
          </cell>
          <cell r="D3735">
            <v>4069.84</v>
          </cell>
        </row>
        <row r="3736">
          <cell r="A3736" t="str">
            <v>03</v>
          </cell>
          <cell r="B3736" t="str">
            <v>10060000</v>
          </cell>
          <cell r="C3736" t="str">
            <v>10060000</v>
          </cell>
          <cell r="D3736">
            <v>18145824.68</v>
          </cell>
        </row>
        <row r="3737">
          <cell r="A3737" t="str">
            <v>03</v>
          </cell>
          <cell r="B3737" t="str">
            <v>10060000</v>
          </cell>
          <cell r="C3737" t="str">
            <v>16010000</v>
          </cell>
          <cell r="D3737">
            <v>-5.36</v>
          </cell>
        </row>
        <row r="3738">
          <cell r="A3738" t="str">
            <v>03</v>
          </cell>
          <cell r="B3738" t="str">
            <v>10060000</v>
          </cell>
          <cell r="C3738" t="str">
            <v>16020000</v>
          </cell>
          <cell r="D3738">
            <v>0.18</v>
          </cell>
        </row>
        <row r="3739">
          <cell r="A3739" t="str">
            <v>03</v>
          </cell>
          <cell r="B3739" t="str">
            <v>10060000</v>
          </cell>
          <cell r="C3739" t="str">
            <v>16040000</v>
          </cell>
          <cell r="D3739">
            <v>2</v>
          </cell>
        </row>
        <row r="3740">
          <cell r="A3740" t="str">
            <v>03</v>
          </cell>
          <cell r="B3740" t="str">
            <v>10060000</v>
          </cell>
          <cell r="C3740" t="str">
            <v>20010000</v>
          </cell>
          <cell r="D3740">
            <v>998782.27</v>
          </cell>
        </row>
        <row r="3741">
          <cell r="A3741" t="str">
            <v>03</v>
          </cell>
          <cell r="B3741" t="str">
            <v>10060000</v>
          </cell>
          <cell r="C3741" t="str">
            <v>23010000</v>
          </cell>
          <cell r="D3741">
            <v>2191705.63</v>
          </cell>
        </row>
        <row r="3742">
          <cell r="A3742" t="str">
            <v>03</v>
          </cell>
          <cell r="B3742" t="str">
            <v>10060000</v>
          </cell>
          <cell r="C3742" t="str">
            <v>25010000</v>
          </cell>
          <cell r="D3742">
            <v>3129697.99</v>
          </cell>
        </row>
        <row r="3743">
          <cell r="A3743" t="str">
            <v>03</v>
          </cell>
          <cell r="B3743" t="str">
            <v>10060000</v>
          </cell>
          <cell r="C3743" t="str">
            <v>25020000</v>
          </cell>
          <cell r="D3743">
            <v>723321.3</v>
          </cell>
        </row>
        <row r="3744">
          <cell r="A3744" t="str">
            <v>03</v>
          </cell>
          <cell r="B3744" t="str">
            <v>10060000</v>
          </cell>
          <cell r="C3744" t="str">
            <v>25030000</v>
          </cell>
          <cell r="D3744">
            <v>182042.86</v>
          </cell>
        </row>
        <row r="3745">
          <cell r="A3745" t="str">
            <v>03</v>
          </cell>
          <cell r="B3745" t="str">
            <v>10060000</v>
          </cell>
          <cell r="C3745" t="str">
            <v>26000000</v>
          </cell>
          <cell r="D3745">
            <v>667935.9</v>
          </cell>
        </row>
        <row r="3746">
          <cell r="A3746" t="str">
            <v>03</v>
          </cell>
          <cell r="B3746" t="str">
            <v>10060000</v>
          </cell>
          <cell r="C3746" t="str">
            <v>41020000</v>
          </cell>
          <cell r="D3746">
            <v>342935.55</v>
          </cell>
        </row>
        <row r="3747">
          <cell r="A3747" t="str">
            <v>03</v>
          </cell>
          <cell r="B3747" t="str">
            <v>10060000</v>
          </cell>
          <cell r="C3747" t="str">
            <v>44000500</v>
          </cell>
          <cell r="D3747">
            <v>635136.12</v>
          </cell>
        </row>
        <row r="3748">
          <cell r="A3748" t="str">
            <v>03</v>
          </cell>
          <cell r="B3748" t="str">
            <v>10060000</v>
          </cell>
          <cell r="C3748" t="str">
            <v>79030000</v>
          </cell>
          <cell r="D3748">
            <v>321418.51</v>
          </cell>
        </row>
        <row r="3749">
          <cell r="A3749" t="str">
            <v>03</v>
          </cell>
          <cell r="B3749" t="str">
            <v>10060000</v>
          </cell>
          <cell r="C3749" t="str">
            <v>79040000</v>
          </cell>
          <cell r="D3749">
            <v>205781.15</v>
          </cell>
        </row>
        <row r="3750">
          <cell r="A3750" t="str">
            <v>03</v>
          </cell>
          <cell r="B3750" t="str">
            <v>10060000</v>
          </cell>
          <cell r="C3750" t="str">
            <v>79070000</v>
          </cell>
          <cell r="D3750">
            <v>14962.76</v>
          </cell>
        </row>
        <row r="3751">
          <cell r="A3751" t="str">
            <v>03</v>
          </cell>
          <cell r="B3751" t="str">
            <v>10060000</v>
          </cell>
          <cell r="C3751" t="str">
            <v>91020801</v>
          </cell>
          <cell r="D3751">
            <v>55568.08</v>
          </cell>
        </row>
        <row r="3752">
          <cell r="A3752" t="str">
            <v>03</v>
          </cell>
          <cell r="B3752" t="str">
            <v>10060000</v>
          </cell>
          <cell r="C3752" t="str">
            <v>91020801</v>
          </cell>
          <cell r="D3752">
            <v>27946.400000000001</v>
          </cell>
        </row>
        <row r="3753">
          <cell r="A3753" t="str">
            <v>03</v>
          </cell>
          <cell r="B3753" t="str">
            <v>10050000</v>
          </cell>
          <cell r="C3753" t="str">
            <v>10050000</v>
          </cell>
          <cell r="D3753">
            <v>48990867.289999999</v>
          </cell>
        </row>
        <row r="3754">
          <cell r="A3754" t="str">
            <v>03</v>
          </cell>
          <cell r="B3754" t="str">
            <v>10050000</v>
          </cell>
          <cell r="C3754" t="str">
            <v>23010000</v>
          </cell>
          <cell r="D3754">
            <v>1064208.1000000001</v>
          </cell>
        </row>
        <row r="3755">
          <cell r="A3755" t="str">
            <v>03</v>
          </cell>
          <cell r="B3755" t="str">
            <v>10050000</v>
          </cell>
          <cell r="C3755" t="str">
            <v>25010000</v>
          </cell>
          <cell r="D3755">
            <v>4577730.12</v>
          </cell>
        </row>
        <row r="3756">
          <cell r="A3756" t="str">
            <v>03</v>
          </cell>
          <cell r="B3756" t="str">
            <v>10050000</v>
          </cell>
          <cell r="C3756" t="str">
            <v>25020000</v>
          </cell>
          <cell r="D3756">
            <v>919517.99</v>
          </cell>
        </row>
        <row r="3757">
          <cell r="A3757" t="str">
            <v>03</v>
          </cell>
          <cell r="B3757" t="str">
            <v>10050000</v>
          </cell>
          <cell r="C3757" t="str">
            <v>25030000</v>
          </cell>
          <cell r="D3757">
            <v>204314.3</v>
          </cell>
        </row>
        <row r="3758">
          <cell r="A3758" t="str">
            <v>03</v>
          </cell>
          <cell r="B3758" t="str">
            <v>10050000</v>
          </cell>
          <cell r="C3758" t="str">
            <v>26000000</v>
          </cell>
          <cell r="D3758">
            <v>254322</v>
          </cell>
        </row>
        <row r="3759">
          <cell r="A3759" t="str">
            <v>03</v>
          </cell>
          <cell r="B3759" t="str">
            <v>10050000</v>
          </cell>
          <cell r="C3759" t="str">
            <v>41020000</v>
          </cell>
          <cell r="D3759">
            <v>242983.22</v>
          </cell>
        </row>
        <row r="3760">
          <cell r="A3760" t="str">
            <v>03</v>
          </cell>
          <cell r="B3760" t="str">
            <v>10050000</v>
          </cell>
          <cell r="C3760" t="str">
            <v>44000500</v>
          </cell>
          <cell r="D3760">
            <v>10710</v>
          </cell>
        </row>
        <row r="3761">
          <cell r="A3761" t="str">
            <v>03</v>
          </cell>
          <cell r="B3761" t="str">
            <v>10050000</v>
          </cell>
          <cell r="C3761" t="str">
            <v>79030000</v>
          </cell>
          <cell r="D3761">
            <v>35408.01</v>
          </cell>
        </row>
        <row r="3762">
          <cell r="A3762" t="str">
            <v>03</v>
          </cell>
          <cell r="B3762" t="str">
            <v>10050000</v>
          </cell>
          <cell r="C3762" t="str">
            <v>79040000</v>
          </cell>
          <cell r="D3762">
            <v>364.11</v>
          </cell>
        </row>
        <row r="3763">
          <cell r="A3763" t="str">
            <v>03</v>
          </cell>
          <cell r="B3763" t="str">
            <v>10050000</v>
          </cell>
          <cell r="C3763" t="str">
            <v>79070000</v>
          </cell>
          <cell r="D3763">
            <v>3477.8</v>
          </cell>
        </row>
        <row r="3764">
          <cell r="A3764" t="str">
            <v>03</v>
          </cell>
          <cell r="B3764" t="str">
            <v>10050000</v>
          </cell>
          <cell r="C3764" t="str">
            <v>91020801</v>
          </cell>
          <cell r="D3764">
            <v>4665.6499999999996</v>
          </cell>
        </row>
        <row r="3765">
          <cell r="A3765" t="str">
            <v>03</v>
          </cell>
          <cell r="B3765" t="str">
            <v>10050000</v>
          </cell>
          <cell r="C3765" t="str">
            <v>91020801</v>
          </cell>
          <cell r="D3765">
            <v>110799.32</v>
          </cell>
        </row>
        <row r="3766">
          <cell r="A3766" t="str">
            <v>03</v>
          </cell>
          <cell r="B3766" t="str">
            <v>10010000</v>
          </cell>
          <cell r="C3766" t="str">
            <v>10010000</v>
          </cell>
          <cell r="D3766">
            <v>89693184.819999993</v>
          </cell>
        </row>
        <row r="3767">
          <cell r="A3767" t="str">
            <v>03</v>
          </cell>
          <cell r="B3767" t="str">
            <v>10010000</v>
          </cell>
          <cell r="C3767" t="str">
            <v>16010000</v>
          </cell>
          <cell r="D3767">
            <v>-1.25</v>
          </cell>
        </row>
        <row r="3768">
          <cell r="A3768" t="str">
            <v>03</v>
          </cell>
          <cell r="B3768" t="str">
            <v>10010000</v>
          </cell>
          <cell r="C3768" t="str">
            <v>16020000</v>
          </cell>
          <cell r="D3768">
            <v>-0.02</v>
          </cell>
        </row>
        <row r="3769">
          <cell r="A3769" t="str">
            <v>03</v>
          </cell>
          <cell r="B3769" t="str">
            <v>10010000</v>
          </cell>
          <cell r="C3769" t="str">
            <v>20010000</v>
          </cell>
          <cell r="D3769">
            <v>84564205.549999997</v>
          </cell>
        </row>
        <row r="3770">
          <cell r="A3770" t="str">
            <v>03</v>
          </cell>
          <cell r="B3770" t="str">
            <v>10010000</v>
          </cell>
          <cell r="C3770" t="str">
            <v>23010000</v>
          </cell>
          <cell r="D3770">
            <v>4319772.92</v>
          </cell>
        </row>
        <row r="3771">
          <cell r="A3771" t="str">
            <v>03</v>
          </cell>
          <cell r="B3771" t="str">
            <v>10010000</v>
          </cell>
          <cell r="C3771" t="str">
            <v>25010000</v>
          </cell>
          <cell r="D3771">
            <v>1177053.98</v>
          </cell>
        </row>
        <row r="3772">
          <cell r="A3772" t="str">
            <v>03</v>
          </cell>
          <cell r="B3772" t="str">
            <v>10010000</v>
          </cell>
          <cell r="C3772" t="str">
            <v>25020000</v>
          </cell>
          <cell r="D3772">
            <v>84546.46</v>
          </cell>
        </row>
        <row r="3773">
          <cell r="A3773" t="str">
            <v>03</v>
          </cell>
          <cell r="B3773" t="str">
            <v>10010000</v>
          </cell>
          <cell r="C3773" t="str">
            <v>25030000</v>
          </cell>
          <cell r="D3773">
            <v>3000.74</v>
          </cell>
        </row>
        <row r="3774">
          <cell r="A3774" t="str">
            <v>03</v>
          </cell>
          <cell r="B3774" t="str">
            <v>10010000</v>
          </cell>
          <cell r="C3774" t="str">
            <v>26000000</v>
          </cell>
          <cell r="D3774">
            <v>29204.93</v>
          </cell>
        </row>
        <row r="3775">
          <cell r="A3775" t="str">
            <v>03</v>
          </cell>
          <cell r="B3775" t="str">
            <v>10010000</v>
          </cell>
          <cell r="C3775" t="str">
            <v>41020000</v>
          </cell>
          <cell r="D3775">
            <v>7104588.9800000004</v>
          </cell>
        </row>
        <row r="3776">
          <cell r="A3776" t="str">
            <v>03</v>
          </cell>
          <cell r="B3776" t="str">
            <v>10010000</v>
          </cell>
          <cell r="C3776" t="str">
            <v>44000500</v>
          </cell>
          <cell r="D3776">
            <v>35722.5</v>
          </cell>
        </row>
        <row r="3777">
          <cell r="A3777" t="str">
            <v>03</v>
          </cell>
          <cell r="B3777" t="str">
            <v>10010000</v>
          </cell>
          <cell r="C3777" t="str">
            <v>79030000</v>
          </cell>
          <cell r="D3777">
            <v>113476.5</v>
          </cell>
        </row>
        <row r="3778">
          <cell r="A3778" t="str">
            <v>03</v>
          </cell>
          <cell r="B3778" t="str">
            <v>10010000</v>
          </cell>
          <cell r="C3778" t="str">
            <v>91020400</v>
          </cell>
          <cell r="D3778">
            <v>15732</v>
          </cell>
        </row>
        <row r="3779">
          <cell r="A3779" t="str">
            <v>03</v>
          </cell>
          <cell r="B3779" t="str">
            <v>10010000</v>
          </cell>
          <cell r="C3779" t="str">
            <v>91020801</v>
          </cell>
          <cell r="D3779">
            <v>8742</v>
          </cell>
        </row>
        <row r="3780">
          <cell r="A3780" t="str">
            <v>03</v>
          </cell>
          <cell r="B3780" t="str">
            <v>10150000</v>
          </cell>
          <cell r="C3780" t="str">
            <v>10150000</v>
          </cell>
          <cell r="D3780">
            <v>17311775.75</v>
          </cell>
        </row>
        <row r="3781">
          <cell r="A3781" t="str">
            <v>03</v>
          </cell>
          <cell r="B3781" t="str">
            <v>10150000</v>
          </cell>
          <cell r="C3781" t="str">
            <v>10160200</v>
          </cell>
          <cell r="D3781">
            <v>2543624.92</v>
          </cell>
        </row>
        <row r="3782">
          <cell r="A3782" t="str">
            <v>03</v>
          </cell>
          <cell r="B3782" t="str">
            <v>10150000</v>
          </cell>
          <cell r="C3782" t="str">
            <v>23010000</v>
          </cell>
          <cell r="D3782">
            <v>136247.59</v>
          </cell>
        </row>
        <row r="3783">
          <cell r="A3783" t="str">
            <v>03</v>
          </cell>
          <cell r="B3783" t="str">
            <v>10150000</v>
          </cell>
          <cell r="C3783" t="str">
            <v>25010000</v>
          </cell>
          <cell r="D3783">
            <v>692560.12</v>
          </cell>
        </row>
        <row r="3784">
          <cell r="A3784" t="str">
            <v>03</v>
          </cell>
          <cell r="B3784" t="str">
            <v>10150000</v>
          </cell>
          <cell r="C3784" t="str">
            <v>25020000</v>
          </cell>
          <cell r="D3784">
            <v>133960.13</v>
          </cell>
        </row>
        <row r="3785">
          <cell r="A3785" t="str">
            <v>03</v>
          </cell>
          <cell r="B3785" t="str">
            <v>10150000</v>
          </cell>
          <cell r="C3785" t="str">
            <v>25030000</v>
          </cell>
          <cell r="D3785">
            <v>7096.42</v>
          </cell>
        </row>
        <row r="3786">
          <cell r="A3786" t="str">
            <v>03</v>
          </cell>
          <cell r="B3786" t="str">
            <v>10150000</v>
          </cell>
          <cell r="C3786" t="str">
            <v>26000000</v>
          </cell>
          <cell r="D3786">
            <v>75908.820000000007</v>
          </cell>
        </row>
        <row r="3787">
          <cell r="A3787" t="str">
            <v>03</v>
          </cell>
          <cell r="B3787" t="str">
            <v>10150000</v>
          </cell>
          <cell r="C3787" t="str">
            <v>41020000</v>
          </cell>
          <cell r="D3787">
            <v>25023.95</v>
          </cell>
        </row>
        <row r="3788">
          <cell r="A3788" t="str">
            <v>03</v>
          </cell>
          <cell r="B3788" t="str">
            <v>10150000</v>
          </cell>
          <cell r="C3788" t="str">
            <v>79030000</v>
          </cell>
          <cell r="D3788">
            <v>51720.81</v>
          </cell>
        </row>
        <row r="3789">
          <cell r="A3789" t="str">
            <v>03</v>
          </cell>
          <cell r="B3789" t="str">
            <v>10150000</v>
          </cell>
          <cell r="C3789" t="str">
            <v>79040000</v>
          </cell>
          <cell r="D3789">
            <v>594.28</v>
          </cell>
        </row>
        <row r="3790">
          <cell r="A3790" t="str">
            <v>03</v>
          </cell>
          <cell r="B3790" t="str">
            <v>10150000</v>
          </cell>
          <cell r="C3790" t="str">
            <v>91020801</v>
          </cell>
          <cell r="D3790">
            <v>44078.99</v>
          </cell>
        </row>
        <row r="3791">
          <cell r="A3791" t="str">
            <v>03</v>
          </cell>
          <cell r="B3791" t="str">
            <v>10140500</v>
          </cell>
          <cell r="C3791" t="str">
            <v>07010000</v>
          </cell>
          <cell r="D3791">
            <v>1107032.1499999999</v>
          </cell>
        </row>
        <row r="3792">
          <cell r="A3792" t="str">
            <v>03</v>
          </cell>
          <cell r="B3792" t="str">
            <v>10140500</v>
          </cell>
          <cell r="C3792" t="str">
            <v>08070000</v>
          </cell>
          <cell r="D3792">
            <v>356757.17</v>
          </cell>
        </row>
        <row r="3793">
          <cell r="A3793" t="str">
            <v>03</v>
          </cell>
          <cell r="B3793" t="str">
            <v>10140500</v>
          </cell>
          <cell r="C3793" t="str">
            <v>10140500</v>
          </cell>
          <cell r="D3793">
            <v>5839802.0700000003</v>
          </cell>
        </row>
        <row r="3794">
          <cell r="A3794" t="str">
            <v>03</v>
          </cell>
          <cell r="B3794" t="str">
            <v>10140500</v>
          </cell>
          <cell r="C3794" t="str">
            <v>20010000</v>
          </cell>
          <cell r="D3794">
            <v>1563642.23</v>
          </cell>
        </row>
        <row r="3795">
          <cell r="A3795" t="str">
            <v>03</v>
          </cell>
          <cell r="B3795" t="str">
            <v>10140500</v>
          </cell>
          <cell r="C3795" t="str">
            <v>23010000</v>
          </cell>
          <cell r="D3795">
            <v>1462640.43</v>
          </cell>
        </row>
        <row r="3796">
          <cell r="A3796" t="str">
            <v>03</v>
          </cell>
          <cell r="B3796" t="str">
            <v>10140500</v>
          </cell>
          <cell r="C3796" t="str">
            <v>25010000</v>
          </cell>
          <cell r="D3796">
            <v>76240.23</v>
          </cell>
        </row>
        <row r="3797">
          <cell r="A3797" t="str">
            <v>03</v>
          </cell>
          <cell r="B3797" t="str">
            <v>10140500</v>
          </cell>
          <cell r="C3797" t="str">
            <v>25020000</v>
          </cell>
          <cell r="D3797">
            <v>35394.97</v>
          </cell>
        </row>
        <row r="3798">
          <cell r="A3798" t="str">
            <v>03</v>
          </cell>
          <cell r="B3798" t="str">
            <v>10140500</v>
          </cell>
          <cell r="C3798" t="str">
            <v>25030000</v>
          </cell>
          <cell r="D3798">
            <v>2737.14</v>
          </cell>
        </row>
        <row r="3799">
          <cell r="A3799" t="str">
            <v>03</v>
          </cell>
          <cell r="B3799" t="str">
            <v>10140500</v>
          </cell>
          <cell r="C3799" t="str">
            <v>26000000</v>
          </cell>
          <cell r="D3799">
            <v>8443.65</v>
          </cell>
        </row>
        <row r="3800">
          <cell r="A3800" t="str">
            <v>03</v>
          </cell>
          <cell r="B3800" t="str">
            <v>10140500</v>
          </cell>
          <cell r="C3800" t="str">
            <v>43020000</v>
          </cell>
          <cell r="D3800">
            <v>163138.93</v>
          </cell>
        </row>
        <row r="3801">
          <cell r="A3801" t="str">
            <v>03</v>
          </cell>
          <cell r="B3801" t="str">
            <v>10140500</v>
          </cell>
          <cell r="C3801" t="str">
            <v>44000500</v>
          </cell>
          <cell r="D3801">
            <v>2528</v>
          </cell>
        </row>
        <row r="3802">
          <cell r="A3802" t="str">
            <v>03</v>
          </cell>
          <cell r="B3802" t="str">
            <v>10140500</v>
          </cell>
          <cell r="C3802" t="str">
            <v>79030000</v>
          </cell>
          <cell r="D3802">
            <v>5446.31</v>
          </cell>
        </row>
        <row r="3803">
          <cell r="A3803" t="str">
            <v>03</v>
          </cell>
          <cell r="B3803" t="str">
            <v>10140500</v>
          </cell>
          <cell r="C3803" t="str">
            <v>79070000</v>
          </cell>
          <cell r="D3803">
            <v>275.72000000000003</v>
          </cell>
        </row>
        <row r="3804">
          <cell r="A3804" t="str">
            <v>03</v>
          </cell>
          <cell r="B3804" t="str">
            <v>10140500</v>
          </cell>
          <cell r="C3804" t="str">
            <v>91020801</v>
          </cell>
          <cell r="D3804">
            <v>19879.740000000002</v>
          </cell>
        </row>
        <row r="3805">
          <cell r="A3805" t="str">
            <v>03</v>
          </cell>
          <cell r="B3805" t="str">
            <v>10140400</v>
          </cell>
          <cell r="C3805" t="str">
            <v>10140100</v>
          </cell>
          <cell r="D3805">
            <v>183536.04</v>
          </cell>
        </row>
        <row r="3806">
          <cell r="A3806" t="str">
            <v>03</v>
          </cell>
          <cell r="B3806" t="str">
            <v>10140400</v>
          </cell>
          <cell r="C3806" t="str">
            <v>10140200</v>
          </cell>
          <cell r="D3806">
            <v>8606</v>
          </cell>
        </row>
        <row r="3807">
          <cell r="A3807" t="str">
            <v>03</v>
          </cell>
          <cell r="B3807" t="str">
            <v>10140400</v>
          </cell>
          <cell r="C3807" t="str">
            <v>10140400</v>
          </cell>
          <cell r="D3807">
            <v>6032075.2599999998</v>
          </cell>
        </row>
        <row r="3808">
          <cell r="A3808" t="str">
            <v>03</v>
          </cell>
          <cell r="B3808" t="str">
            <v>10140400</v>
          </cell>
          <cell r="C3808" t="str">
            <v>23010000</v>
          </cell>
          <cell r="D3808">
            <v>338623.63</v>
          </cell>
        </row>
        <row r="3809">
          <cell r="A3809" t="str">
            <v>03</v>
          </cell>
          <cell r="B3809" t="str">
            <v>10140400</v>
          </cell>
          <cell r="C3809" t="str">
            <v>25010000</v>
          </cell>
          <cell r="D3809">
            <v>2104093.92</v>
          </cell>
        </row>
        <row r="3810">
          <cell r="A3810" t="str">
            <v>03</v>
          </cell>
          <cell r="B3810" t="str">
            <v>10140400</v>
          </cell>
          <cell r="C3810" t="str">
            <v>25020000</v>
          </cell>
          <cell r="D3810">
            <v>109213.02</v>
          </cell>
        </row>
        <row r="3811">
          <cell r="A3811" t="str">
            <v>03</v>
          </cell>
          <cell r="B3811" t="str">
            <v>10140400</v>
          </cell>
          <cell r="C3811" t="str">
            <v>25030000</v>
          </cell>
          <cell r="D3811">
            <v>2542.02</v>
          </cell>
        </row>
        <row r="3812">
          <cell r="A3812" t="str">
            <v>03</v>
          </cell>
          <cell r="B3812" t="str">
            <v>10140400</v>
          </cell>
          <cell r="C3812" t="str">
            <v>26000000</v>
          </cell>
          <cell r="D3812">
            <v>8379.73</v>
          </cell>
        </row>
        <row r="3813">
          <cell r="A3813" t="str">
            <v>03</v>
          </cell>
          <cell r="B3813" t="str">
            <v>10140400</v>
          </cell>
          <cell r="C3813" t="str">
            <v>43020000</v>
          </cell>
          <cell r="D3813">
            <v>70821.84</v>
          </cell>
        </row>
        <row r="3814">
          <cell r="A3814" t="str">
            <v>03</v>
          </cell>
          <cell r="B3814" t="str">
            <v>10140400</v>
          </cell>
          <cell r="C3814" t="str">
            <v>91020801</v>
          </cell>
          <cell r="D3814">
            <v>8135</v>
          </cell>
        </row>
        <row r="3815">
          <cell r="A3815" t="str">
            <v>03</v>
          </cell>
          <cell r="B3815" t="str">
            <v>10140100</v>
          </cell>
          <cell r="C3815" t="str">
            <v>10140100</v>
          </cell>
          <cell r="D3815">
            <v>24362474.469999999</v>
          </cell>
        </row>
        <row r="3816">
          <cell r="A3816" t="str">
            <v>03</v>
          </cell>
          <cell r="B3816" t="str">
            <v>10140100</v>
          </cell>
          <cell r="C3816" t="str">
            <v>10140200</v>
          </cell>
          <cell r="D3816">
            <v>16718.82</v>
          </cell>
        </row>
        <row r="3817">
          <cell r="A3817" t="str">
            <v>03</v>
          </cell>
          <cell r="B3817" t="str">
            <v>10140100</v>
          </cell>
          <cell r="C3817" t="str">
            <v>10140400</v>
          </cell>
          <cell r="D3817">
            <v>2032360.55</v>
          </cell>
        </row>
        <row r="3818">
          <cell r="A3818" t="str">
            <v>03</v>
          </cell>
          <cell r="B3818" t="str">
            <v>10140100</v>
          </cell>
          <cell r="C3818" t="str">
            <v>10140500</v>
          </cell>
          <cell r="D3818">
            <v>20492.5</v>
          </cell>
        </row>
        <row r="3819">
          <cell r="A3819" t="str">
            <v>03</v>
          </cell>
          <cell r="B3819" t="str">
            <v>10140100</v>
          </cell>
          <cell r="C3819" t="str">
            <v>10160100</v>
          </cell>
          <cell r="D3819">
            <v>8337824.8899999997</v>
          </cell>
        </row>
        <row r="3820">
          <cell r="A3820" t="str">
            <v>03</v>
          </cell>
          <cell r="B3820" t="str">
            <v>10140100</v>
          </cell>
          <cell r="C3820" t="str">
            <v>23010000</v>
          </cell>
          <cell r="D3820">
            <v>303039.06</v>
          </cell>
        </row>
        <row r="3821">
          <cell r="A3821" t="str">
            <v>03</v>
          </cell>
          <cell r="B3821" t="str">
            <v>10140100</v>
          </cell>
          <cell r="C3821" t="str">
            <v>25010000</v>
          </cell>
          <cell r="D3821">
            <v>940606.55</v>
          </cell>
        </row>
        <row r="3822">
          <cell r="A3822" t="str">
            <v>03</v>
          </cell>
          <cell r="B3822" t="str">
            <v>10140100</v>
          </cell>
          <cell r="C3822" t="str">
            <v>25020000</v>
          </cell>
          <cell r="D3822">
            <v>3046.72</v>
          </cell>
        </row>
        <row r="3823">
          <cell r="A3823" t="str">
            <v>03</v>
          </cell>
          <cell r="B3823" t="str">
            <v>10140100</v>
          </cell>
          <cell r="C3823" t="str">
            <v>26000000</v>
          </cell>
          <cell r="D3823">
            <v>30815.37</v>
          </cell>
        </row>
        <row r="3824">
          <cell r="A3824" t="str">
            <v>03</v>
          </cell>
          <cell r="B3824" t="str">
            <v>10140100</v>
          </cell>
          <cell r="C3824" t="str">
            <v>43020000</v>
          </cell>
          <cell r="D3824">
            <v>635614.18000000005</v>
          </cell>
        </row>
        <row r="3825">
          <cell r="A3825" t="str">
            <v>03</v>
          </cell>
          <cell r="B3825" t="str">
            <v>10140100</v>
          </cell>
          <cell r="C3825" t="str">
            <v>91020801</v>
          </cell>
          <cell r="D3825">
            <v>55156.57</v>
          </cell>
        </row>
        <row r="3826">
          <cell r="A3826" t="str">
            <v>03</v>
          </cell>
          <cell r="B3826" t="str">
            <v>15230000</v>
          </cell>
          <cell r="C3826" t="str">
            <v>15150000</v>
          </cell>
          <cell r="D3826">
            <v>-1153.53</v>
          </cell>
        </row>
        <row r="3827">
          <cell r="A3827" t="str">
            <v>03</v>
          </cell>
          <cell r="B3827" t="str">
            <v>15230000</v>
          </cell>
          <cell r="C3827" t="str">
            <v>16020000</v>
          </cell>
          <cell r="D3827">
            <v>-62601.46</v>
          </cell>
        </row>
        <row r="3828">
          <cell r="A3828" t="str">
            <v>03</v>
          </cell>
          <cell r="B3828" t="str">
            <v>15230000</v>
          </cell>
          <cell r="C3828" t="str">
            <v>25010000</v>
          </cell>
          <cell r="D3828">
            <v>-16448.009999999998</v>
          </cell>
        </row>
        <row r="3829">
          <cell r="A3829" t="str">
            <v>03</v>
          </cell>
          <cell r="B3829" t="str">
            <v>15230000</v>
          </cell>
          <cell r="C3829" t="str">
            <v>25020000</v>
          </cell>
          <cell r="D3829">
            <v>-29096.97</v>
          </cell>
        </row>
        <row r="3830">
          <cell r="A3830" t="str">
            <v>03</v>
          </cell>
          <cell r="B3830" t="str">
            <v>15230000</v>
          </cell>
          <cell r="C3830" t="str">
            <v>25030000</v>
          </cell>
          <cell r="D3830">
            <v>-6886.44</v>
          </cell>
        </row>
        <row r="3831">
          <cell r="A3831" t="str">
            <v>03</v>
          </cell>
          <cell r="B3831" t="str">
            <v>15230000</v>
          </cell>
          <cell r="C3831" t="str">
            <v>26000000</v>
          </cell>
          <cell r="D3831">
            <v>-6769.97</v>
          </cell>
        </row>
        <row r="3832">
          <cell r="A3832" t="str">
            <v>03</v>
          </cell>
          <cell r="B3832" t="str">
            <v>15230000</v>
          </cell>
          <cell r="C3832" t="str">
            <v>44000500</v>
          </cell>
          <cell r="D3832">
            <v>-1266.44</v>
          </cell>
        </row>
        <row r="3833">
          <cell r="A3833" t="str">
            <v>03</v>
          </cell>
          <cell r="B3833" t="str">
            <v>15230000</v>
          </cell>
          <cell r="C3833" t="str">
            <v>79030000</v>
          </cell>
          <cell r="D3833">
            <v>-1288.5899999999999</v>
          </cell>
        </row>
        <row r="3834">
          <cell r="A3834" t="str">
            <v>03</v>
          </cell>
          <cell r="B3834" t="str">
            <v>15230000</v>
          </cell>
          <cell r="C3834" t="str">
            <v>79040000</v>
          </cell>
          <cell r="D3834">
            <v>-6.19</v>
          </cell>
        </row>
        <row r="3835">
          <cell r="A3835" t="str">
            <v>03</v>
          </cell>
          <cell r="B3835" t="str">
            <v>15230000</v>
          </cell>
          <cell r="C3835" t="str">
            <v>79070000</v>
          </cell>
          <cell r="D3835">
            <v>-306.97000000000003</v>
          </cell>
        </row>
        <row r="3836">
          <cell r="A3836" t="str">
            <v>03</v>
          </cell>
          <cell r="B3836" t="str">
            <v>15230000</v>
          </cell>
          <cell r="C3836" t="str">
            <v>90020900</v>
          </cell>
          <cell r="D3836">
            <v>-9080.2900000000009</v>
          </cell>
        </row>
        <row r="3837">
          <cell r="A3837" t="str">
            <v>03</v>
          </cell>
          <cell r="B3837" t="str">
            <v>15230000</v>
          </cell>
          <cell r="C3837" t="str">
            <v>90020901</v>
          </cell>
          <cell r="D3837">
            <v>-4029.12</v>
          </cell>
        </row>
        <row r="3838">
          <cell r="A3838" t="str">
            <v>03</v>
          </cell>
          <cell r="B3838" t="str">
            <v>15230000</v>
          </cell>
          <cell r="C3838" t="str">
            <v>90020902</v>
          </cell>
          <cell r="D3838">
            <v>-636.52</v>
          </cell>
        </row>
        <row r="3839">
          <cell r="A3839" t="str">
            <v>03</v>
          </cell>
          <cell r="B3839" t="str">
            <v>15230000</v>
          </cell>
          <cell r="C3839" t="str">
            <v>90021200</v>
          </cell>
          <cell r="D3839">
            <v>-115.43</v>
          </cell>
        </row>
        <row r="3840">
          <cell r="A3840" t="str">
            <v>03</v>
          </cell>
          <cell r="B3840" t="str">
            <v>15230000</v>
          </cell>
          <cell r="C3840" t="str">
            <v>91020100</v>
          </cell>
          <cell r="D3840">
            <v>-542.54</v>
          </cell>
        </row>
        <row r="3841">
          <cell r="A3841" t="str">
            <v>03</v>
          </cell>
          <cell r="B3841" t="str">
            <v>15230000</v>
          </cell>
          <cell r="C3841" t="str">
            <v>91020800</v>
          </cell>
          <cell r="D3841">
            <v>-542.82000000000005</v>
          </cell>
        </row>
        <row r="3842">
          <cell r="A3842" t="str">
            <v>03</v>
          </cell>
          <cell r="B3842" t="str">
            <v>15230000</v>
          </cell>
          <cell r="C3842" t="str">
            <v>91020801</v>
          </cell>
          <cell r="D3842">
            <v>-131.30000000000001</v>
          </cell>
        </row>
        <row r="3843">
          <cell r="A3843" t="str">
            <v>03</v>
          </cell>
          <cell r="B3843" t="str">
            <v>15230000</v>
          </cell>
          <cell r="C3843" t="str">
            <v>97030000</v>
          </cell>
          <cell r="D3843">
            <v>-2189.0300000000002</v>
          </cell>
        </row>
        <row r="3844">
          <cell r="A3844" t="str">
            <v>03</v>
          </cell>
          <cell r="B3844" t="str">
            <v>25010000</v>
          </cell>
          <cell r="C3844" t="str">
            <v>10110000</v>
          </cell>
          <cell r="D3844">
            <v>117724</v>
          </cell>
        </row>
        <row r="3845">
          <cell r="A3845" t="str">
            <v>03</v>
          </cell>
          <cell r="B3845" t="str">
            <v>25010000</v>
          </cell>
          <cell r="C3845" t="str">
            <v>20010000</v>
          </cell>
          <cell r="D3845">
            <v>70177797.129999995</v>
          </cell>
        </row>
        <row r="3846">
          <cell r="A3846" t="str">
            <v>03</v>
          </cell>
          <cell r="B3846" t="str">
            <v>25010000</v>
          </cell>
          <cell r="C3846" t="str">
            <v>23010000</v>
          </cell>
          <cell r="D3846">
            <v>15453848.560000001</v>
          </cell>
        </row>
        <row r="3847">
          <cell r="A3847" t="str">
            <v>03</v>
          </cell>
          <cell r="B3847" t="str">
            <v>25010000</v>
          </cell>
          <cell r="C3847" t="str">
            <v>70000000</v>
          </cell>
          <cell r="D3847">
            <v>1107.72</v>
          </cell>
        </row>
        <row r="3848">
          <cell r="A3848" t="str">
            <v>03</v>
          </cell>
          <cell r="B3848" t="str">
            <v>25010000</v>
          </cell>
          <cell r="C3848" t="str">
            <v>97000000</v>
          </cell>
          <cell r="D3848">
            <v>66869.8</v>
          </cell>
        </row>
        <row r="3849">
          <cell r="A3849" t="str">
            <v>03</v>
          </cell>
          <cell r="B3849" t="str">
            <v>25020000</v>
          </cell>
          <cell r="C3849" t="str">
            <v>10060000</v>
          </cell>
          <cell r="D3849">
            <v>1765.5</v>
          </cell>
        </row>
        <row r="3850">
          <cell r="A3850" t="str">
            <v>03</v>
          </cell>
          <cell r="B3850" t="str">
            <v>25020000</v>
          </cell>
          <cell r="C3850" t="str">
            <v>10090000</v>
          </cell>
          <cell r="D3850">
            <v>15300</v>
          </cell>
        </row>
        <row r="3851">
          <cell r="A3851" t="str">
            <v>03</v>
          </cell>
          <cell r="B3851" t="str">
            <v>25020000</v>
          </cell>
          <cell r="C3851" t="str">
            <v>10110000</v>
          </cell>
          <cell r="D3851">
            <v>116451.69</v>
          </cell>
        </row>
        <row r="3852">
          <cell r="A3852" t="str">
            <v>03</v>
          </cell>
          <cell r="B3852" t="str">
            <v>25020000</v>
          </cell>
          <cell r="C3852" t="str">
            <v>20010000</v>
          </cell>
          <cell r="D3852">
            <v>67031613.350000001</v>
          </cell>
        </row>
        <row r="3853">
          <cell r="A3853" t="str">
            <v>03</v>
          </cell>
          <cell r="B3853" t="str">
            <v>25020000</v>
          </cell>
          <cell r="C3853" t="str">
            <v>20030000</v>
          </cell>
          <cell r="D3853">
            <v>770.1</v>
          </cell>
        </row>
        <row r="3854">
          <cell r="A3854" t="str">
            <v>03</v>
          </cell>
          <cell r="B3854" t="str">
            <v>25020000</v>
          </cell>
          <cell r="C3854" t="str">
            <v>23010000</v>
          </cell>
          <cell r="D3854">
            <v>9142374.3100000005</v>
          </cell>
        </row>
        <row r="3855">
          <cell r="A3855" t="str">
            <v>03</v>
          </cell>
          <cell r="B3855" t="str">
            <v>25020000</v>
          </cell>
          <cell r="C3855" t="str">
            <v>70000000</v>
          </cell>
          <cell r="D3855">
            <v>302.68</v>
          </cell>
        </row>
        <row r="3856">
          <cell r="A3856" t="str">
            <v>03</v>
          </cell>
          <cell r="B3856" t="str">
            <v>25020000</v>
          </cell>
          <cell r="C3856" t="str">
            <v>97000000</v>
          </cell>
          <cell r="D3856">
            <v>45379</v>
          </cell>
        </row>
        <row r="3857">
          <cell r="A3857" t="str">
            <v>03</v>
          </cell>
          <cell r="B3857" t="str">
            <v>25030000</v>
          </cell>
          <cell r="C3857" t="str">
            <v>10110000</v>
          </cell>
          <cell r="D3857">
            <v>4945.58</v>
          </cell>
        </row>
        <row r="3858">
          <cell r="A3858" t="str">
            <v>03</v>
          </cell>
          <cell r="B3858" t="str">
            <v>25030000</v>
          </cell>
          <cell r="C3858" t="str">
            <v>20010000</v>
          </cell>
          <cell r="D3858">
            <v>3695284.8</v>
          </cell>
        </row>
        <row r="3859">
          <cell r="A3859" t="str">
            <v>03</v>
          </cell>
          <cell r="B3859" t="str">
            <v>25030000</v>
          </cell>
          <cell r="C3859" t="str">
            <v>23010000</v>
          </cell>
          <cell r="D3859">
            <v>7389213.8499999996</v>
          </cell>
        </row>
        <row r="3860">
          <cell r="A3860" t="str">
            <v>03</v>
          </cell>
          <cell r="B3860" t="str">
            <v>25030000</v>
          </cell>
          <cell r="C3860" t="str">
            <v>70000000</v>
          </cell>
          <cell r="D3860">
            <v>96.6</v>
          </cell>
        </row>
        <row r="3861">
          <cell r="A3861" t="str">
            <v>03</v>
          </cell>
          <cell r="B3861" t="str">
            <v>23010000</v>
          </cell>
          <cell r="C3861" t="str">
            <v>10010000</v>
          </cell>
          <cell r="D3861">
            <v>50678.43</v>
          </cell>
        </row>
        <row r="3862">
          <cell r="A3862" t="str">
            <v>03</v>
          </cell>
          <cell r="B3862" t="str">
            <v>23010000</v>
          </cell>
          <cell r="C3862" t="str">
            <v>10020000</v>
          </cell>
          <cell r="D3862">
            <v>3802.92</v>
          </cell>
        </row>
        <row r="3863">
          <cell r="A3863" t="str">
            <v>03</v>
          </cell>
          <cell r="B3863" t="str">
            <v>23010000</v>
          </cell>
          <cell r="C3863" t="str">
            <v>10040000</v>
          </cell>
          <cell r="D3863">
            <v>500</v>
          </cell>
        </row>
        <row r="3864">
          <cell r="A3864" t="str">
            <v>03</v>
          </cell>
          <cell r="B3864" t="str">
            <v>23010000</v>
          </cell>
          <cell r="C3864" t="str">
            <v>10050000</v>
          </cell>
          <cell r="D3864">
            <v>24841</v>
          </cell>
        </row>
        <row r="3865">
          <cell r="A3865" t="str">
            <v>03</v>
          </cell>
          <cell r="B3865" t="str">
            <v>23010000</v>
          </cell>
          <cell r="C3865" t="str">
            <v>10060000</v>
          </cell>
          <cell r="D3865">
            <v>199776.27</v>
          </cell>
        </row>
        <row r="3866">
          <cell r="A3866" t="str">
            <v>03</v>
          </cell>
          <cell r="B3866" t="str">
            <v>23010000</v>
          </cell>
          <cell r="C3866" t="str">
            <v>10090000</v>
          </cell>
          <cell r="D3866">
            <v>11118</v>
          </cell>
        </row>
        <row r="3867">
          <cell r="A3867" t="str">
            <v>03</v>
          </cell>
          <cell r="B3867" t="str">
            <v>23010000</v>
          </cell>
          <cell r="C3867" t="str">
            <v>10110000</v>
          </cell>
          <cell r="D3867">
            <v>246136.41</v>
          </cell>
        </row>
        <row r="3868">
          <cell r="A3868" t="str">
            <v>03</v>
          </cell>
          <cell r="B3868" t="str">
            <v>23010000</v>
          </cell>
          <cell r="C3868" t="str">
            <v>10140500</v>
          </cell>
          <cell r="D3868">
            <v>171853.77</v>
          </cell>
        </row>
        <row r="3869">
          <cell r="A3869" t="str">
            <v>03</v>
          </cell>
          <cell r="B3869" t="str">
            <v>23010000</v>
          </cell>
          <cell r="C3869" t="str">
            <v>21010000</v>
          </cell>
          <cell r="D3869">
            <v>2408.64</v>
          </cell>
        </row>
        <row r="3870">
          <cell r="A3870" t="str">
            <v>03</v>
          </cell>
          <cell r="B3870" t="str">
            <v>23010000</v>
          </cell>
          <cell r="C3870" t="str">
            <v>23010000</v>
          </cell>
          <cell r="D3870">
            <v>68163.17</v>
          </cell>
        </row>
        <row r="3871">
          <cell r="A3871" t="str">
            <v>03</v>
          </cell>
          <cell r="B3871" t="str">
            <v>23010000</v>
          </cell>
          <cell r="C3871" t="str">
            <v>40200000</v>
          </cell>
          <cell r="D3871">
            <v>137521.84</v>
          </cell>
        </row>
        <row r="3872">
          <cell r="A3872" t="str">
            <v>03</v>
          </cell>
          <cell r="B3872" t="str">
            <v>23010000</v>
          </cell>
          <cell r="C3872" t="str">
            <v>40200100</v>
          </cell>
          <cell r="D3872">
            <v>165959.91</v>
          </cell>
        </row>
        <row r="3873">
          <cell r="A3873" t="str">
            <v>03</v>
          </cell>
          <cell r="B3873" t="str">
            <v>23010000</v>
          </cell>
          <cell r="C3873" t="str">
            <v>40210000</v>
          </cell>
          <cell r="D3873">
            <v>8468249.5700000003</v>
          </cell>
        </row>
        <row r="3874">
          <cell r="A3874" t="str">
            <v>03</v>
          </cell>
          <cell r="B3874" t="str">
            <v>23010000</v>
          </cell>
          <cell r="C3874" t="str">
            <v>40220000</v>
          </cell>
          <cell r="D3874">
            <v>24182440.57</v>
          </cell>
        </row>
        <row r="3875">
          <cell r="A3875" t="str">
            <v>03</v>
          </cell>
          <cell r="B3875" t="str">
            <v>23010000</v>
          </cell>
          <cell r="C3875" t="str">
            <v>40230000</v>
          </cell>
          <cell r="D3875">
            <v>25255041.350000001</v>
          </cell>
        </row>
        <row r="3876">
          <cell r="A3876" t="str">
            <v>03</v>
          </cell>
          <cell r="B3876" t="str">
            <v>23010000</v>
          </cell>
          <cell r="C3876" t="str">
            <v>40240000</v>
          </cell>
          <cell r="D3876">
            <v>6201046.6799999997</v>
          </cell>
        </row>
        <row r="3877">
          <cell r="A3877" t="str">
            <v>03</v>
          </cell>
          <cell r="B3877" t="str">
            <v>23010000</v>
          </cell>
          <cell r="C3877" t="str">
            <v>40250000</v>
          </cell>
          <cell r="D3877">
            <v>2876200.83</v>
          </cell>
        </row>
        <row r="3878">
          <cell r="A3878" t="str">
            <v>03</v>
          </cell>
          <cell r="B3878" t="str">
            <v>23010000</v>
          </cell>
          <cell r="C3878" t="str">
            <v>40260000</v>
          </cell>
          <cell r="D3878">
            <v>2234856.3199999998</v>
          </cell>
        </row>
        <row r="3879">
          <cell r="A3879" t="str">
            <v>03</v>
          </cell>
          <cell r="B3879" t="str">
            <v>23010000</v>
          </cell>
          <cell r="C3879" t="str">
            <v>40280000</v>
          </cell>
          <cell r="D3879">
            <v>770685.36</v>
          </cell>
        </row>
        <row r="3880">
          <cell r="A3880" t="str">
            <v>03</v>
          </cell>
          <cell r="B3880" t="str">
            <v>23010000</v>
          </cell>
          <cell r="C3880" t="str">
            <v>40290000</v>
          </cell>
          <cell r="D3880">
            <v>2222260.85</v>
          </cell>
        </row>
        <row r="3881">
          <cell r="A3881" t="str">
            <v>03</v>
          </cell>
          <cell r="B3881" t="str">
            <v>23010000</v>
          </cell>
          <cell r="C3881" t="str">
            <v>97000000</v>
          </cell>
          <cell r="D3881">
            <v>40526.910000000003</v>
          </cell>
        </row>
        <row r="3882">
          <cell r="A3882" t="str">
            <v>03</v>
          </cell>
          <cell r="B3882" t="str">
            <v>16050000</v>
          </cell>
          <cell r="C3882" t="str">
            <v>44000100</v>
          </cell>
          <cell r="D3882">
            <v>-76434.41</v>
          </cell>
        </row>
        <row r="3883">
          <cell r="A3883" t="str">
            <v>03</v>
          </cell>
          <cell r="B3883" t="str">
            <v>16050000</v>
          </cell>
          <cell r="C3883" t="str">
            <v>44000200</v>
          </cell>
          <cell r="D3883">
            <v>-3616.73</v>
          </cell>
        </row>
        <row r="3884">
          <cell r="A3884" t="str">
            <v>03</v>
          </cell>
          <cell r="B3884" t="str">
            <v>16050000</v>
          </cell>
          <cell r="C3884" t="str">
            <v>44000300</v>
          </cell>
          <cell r="D3884">
            <v>-1974.96</v>
          </cell>
        </row>
        <row r="3885">
          <cell r="A3885" t="str">
            <v>03</v>
          </cell>
          <cell r="B3885" t="str">
            <v>16050000</v>
          </cell>
          <cell r="C3885" t="str">
            <v>44000400</v>
          </cell>
          <cell r="D3885">
            <v>3000.98</v>
          </cell>
        </row>
        <row r="3886">
          <cell r="A3886" t="str">
            <v>03</v>
          </cell>
          <cell r="B3886" t="str">
            <v>16050000</v>
          </cell>
          <cell r="C3886" t="str">
            <v>45020000</v>
          </cell>
          <cell r="D3886">
            <v>-24798.79</v>
          </cell>
        </row>
        <row r="3887">
          <cell r="A3887" t="str">
            <v>03</v>
          </cell>
          <cell r="B3887" t="str">
            <v>16050000</v>
          </cell>
          <cell r="C3887" t="str">
            <v>90022100</v>
          </cell>
          <cell r="D3887">
            <v>-43541.07</v>
          </cell>
        </row>
        <row r="3888">
          <cell r="A3888" t="str">
            <v>03</v>
          </cell>
          <cell r="B3888" t="str">
            <v>16050000</v>
          </cell>
          <cell r="C3888" t="str">
            <v>90022101</v>
          </cell>
          <cell r="D3888">
            <v>-68020.490000000005</v>
          </cell>
        </row>
        <row r="3889">
          <cell r="A3889" t="str">
            <v>03</v>
          </cell>
          <cell r="B3889" t="str">
            <v>91010800</v>
          </cell>
          <cell r="C3889" t="str">
            <v>51040000</v>
          </cell>
          <cell r="D3889">
            <v>36881.949999999997</v>
          </cell>
        </row>
        <row r="3890">
          <cell r="A3890" t="str">
            <v>03</v>
          </cell>
          <cell r="B3890" t="str">
            <v>91010800</v>
          </cell>
          <cell r="C3890" t="str">
            <v>52000000</v>
          </cell>
          <cell r="D3890">
            <v>20314.61</v>
          </cell>
        </row>
        <row r="3891">
          <cell r="A3891" t="str">
            <v>03</v>
          </cell>
          <cell r="B3891" t="str">
            <v>91010800</v>
          </cell>
          <cell r="C3891" t="str">
            <v>52030000</v>
          </cell>
          <cell r="D3891">
            <v>33570.870000000003</v>
          </cell>
        </row>
        <row r="3892">
          <cell r="A3892" t="str">
            <v>03</v>
          </cell>
          <cell r="B3892" t="str">
            <v>91010800</v>
          </cell>
          <cell r="C3892" t="str">
            <v>52030100</v>
          </cell>
          <cell r="D3892">
            <v>5.14</v>
          </cell>
        </row>
        <row r="3893">
          <cell r="A3893" t="str">
            <v>03</v>
          </cell>
          <cell r="B3893" t="str">
            <v>91010800</v>
          </cell>
          <cell r="C3893" t="str">
            <v>55020000</v>
          </cell>
          <cell r="D3893">
            <v>259.29000000000002</v>
          </cell>
        </row>
        <row r="3894">
          <cell r="A3894" t="str">
            <v>03</v>
          </cell>
          <cell r="B3894" t="str">
            <v>91010800</v>
          </cell>
          <cell r="C3894" t="str">
            <v>60010000</v>
          </cell>
          <cell r="D3894">
            <v>877.81</v>
          </cell>
        </row>
        <row r="3895">
          <cell r="A3895" t="str">
            <v>03</v>
          </cell>
          <cell r="B3895" t="str">
            <v>91010800</v>
          </cell>
          <cell r="C3895" t="str">
            <v>60010100</v>
          </cell>
          <cell r="D3895">
            <v>1564036.43</v>
          </cell>
        </row>
        <row r="3896">
          <cell r="A3896" t="str">
            <v>03</v>
          </cell>
          <cell r="B3896" t="str">
            <v>91010800</v>
          </cell>
          <cell r="C3896" t="str">
            <v>60040100</v>
          </cell>
          <cell r="D3896">
            <v>1132792.1499999999</v>
          </cell>
        </row>
        <row r="3897">
          <cell r="A3897" t="str">
            <v>03</v>
          </cell>
          <cell r="B3897" t="str">
            <v>91010800</v>
          </cell>
          <cell r="C3897" t="str">
            <v>62000000</v>
          </cell>
          <cell r="D3897">
            <v>18402.46</v>
          </cell>
        </row>
        <row r="3898">
          <cell r="A3898" t="str">
            <v>03</v>
          </cell>
          <cell r="B3898" t="str">
            <v>91010800</v>
          </cell>
          <cell r="C3898" t="str">
            <v>62030200</v>
          </cell>
          <cell r="D3898">
            <v>680.71</v>
          </cell>
        </row>
        <row r="3899">
          <cell r="A3899" t="str">
            <v>03</v>
          </cell>
          <cell r="B3899" t="str">
            <v>91010800</v>
          </cell>
          <cell r="C3899" t="str">
            <v>62030300</v>
          </cell>
          <cell r="D3899">
            <v>5328.44</v>
          </cell>
        </row>
        <row r="3900">
          <cell r="A3900" t="str">
            <v>03</v>
          </cell>
          <cell r="B3900" t="str">
            <v>91010800</v>
          </cell>
          <cell r="C3900" t="str">
            <v>71010000</v>
          </cell>
          <cell r="D3900">
            <v>258.27999999999997</v>
          </cell>
        </row>
        <row r="3901">
          <cell r="A3901" t="str">
            <v>03</v>
          </cell>
          <cell r="B3901" t="str">
            <v>16070100</v>
          </cell>
          <cell r="C3901" t="str">
            <v>16010000</v>
          </cell>
          <cell r="D3901">
            <v>-2542.85</v>
          </cell>
        </row>
        <row r="3902">
          <cell r="A3902" t="str">
            <v>03</v>
          </cell>
          <cell r="B3902" t="str">
            <v>16070100</v>
          </cell>
          <cell r="C3902" t="str">
            <v>41020000</v>
          </cell>
          <cell r="D3902">
            <v>9461</v>
          </cell>
        </row>
        <row r="3903">
          <cell r="A3903" t="str">
            <v>03</v>
          </cell>
          <cell r="B3903" t="str">
            <v>16070100</v>
          </cell>
          <cell r="C3903" t="str">
            <v>44000100</v>
          </cell>
          <cell r="D3903">
            <v>-28154.73</v>
          </cell>
        </row>
        <row r="3904">
          <cell r="A3904" t="str">
            <v>03</v>
          </cell>
          <cell r="B3904" t="str">
            <v>16070100</v>
          </cell>
          <cell r="C3904" t="str">
            <v>44000200</v>
          </cell>
          <cell r="D3904">
            <v>-791.81</v>
          </cell>
        </row>
        <row r="3905">
          <cell r="A3905" t="str">
            <v>03</v>
          </cell>
          <cell r="B3905" t="str">
            <v>16070100</v>
          </cell>
          <cell r="C3905" t="str">
            <v>44000300</v>
          </cell>
          <cell r="D3905">
            <v>-136.91999999999999</v>
          </cell>
        </row>
        <row r="3906">
          <cell r="A3906" t="str">
            <v>03</v>
          </cell>
          <cell r="B3906" t="str">
            <v>16070100</v>
          </cell>
          <cell r="C3906" t="str">
            <v>44000400</v>
          </cell>
          <cell r="D3906">
            <v>-487.6</v>
          </cell>
        </row>
        <row r="3907">
          <cell r="A3907" t="str">
            <v>03</v>
          </cell>
          <cell r="B3907" t="str">
            <v>16070100</v>
          </cell>
          <cell r="C3907" t="str">
            <v>45000000</v>
          </cell>
          <cell r="D3907">
            <v>-11171.18</v>
          </cell>
        </row>
        <row r="3908">
          <cell r="A3908" t="str">
            <v>03</v>
          </cell>
          <cell r="B3908" t="str">
            <v>16070100</v>
          </cell>
          <cell r="C3908" t="str">
            <v>45020000</v>
          </cell>
          <cell r="D3908">
            <v>-2278.4499999999998</v>
          </cell>
        </row>
        <row r="3909">
          <cell r="A3909" t="str">
            <v>03</v>
          </cell>
          <cell r="B3909" t="str">
            <v>16070100</v>
          </cell>
          <cell r="C3909" t="str">
            <v>90021400</v>
          </cell>
          <cell r="D3909">
            <v>-146287.47</v>
          </cell>
        </row>
        <row r="3910">
          <cell r="A3910" t="str">
            <v>03</v>
          </cell>
          <cell r="B3910" t="str">
            <v>16070100</v>
          </cell>
          <cell r="C3910" t="str">
            <v>90021401</v>
          </cell>
          <cell r="D3910">
            <v>109884.55</v>
          </cell>
        </row>
        <row r="3911">
          <cell r="A3911" t="str">
            <v>03</v>
          </cell>
          <cell r="B3911" t="str">
            <v>16070100</v>
          </cell>
          <cell r="C3911" t="str">
            <v>90021402</v>
          </cell>
          <cell r="D3911">
            <v>36533.5</v>
          </cell>
        </row>
        <row r="3912">
          <cell r="A3912" t="str">
            <v>03</v>
          </cell>
          <cell r="B3912" t="str">
            <v>16070100</v>
          </cell>
          <cell r="C3912" t="str">
            <v>90021405</v>
          </cell>
          <cell r="D3912">
            <v>-405837.72</v>
          </cell>
        </row>
        <row r="3913">
          <cell r="A3913" t="str">
            <v>03</v>
          </cell>
          <cell r="B3913" t="str">
            <v>16070100</v>
          </cell>
          <cell r="C3913" t="str">
            <v>90021600</v>
          </cell>
          <cell r="D3913">
            <v>-4843.54</v>
          </cell>
        </row>
        <row r="3914">
          <cell r="A3914" t="str">
            <v>03</v>
          </cell>
          <cell r="B3914" t="str">
            <v>16070100</v>
          </cell>
          <cell r="C3914" t="str">
            <v>90021605</v>
          </cell>
          <cell r="D3914">
            <v>-130409.24</v>
          </cell>
        </row>
        <row r="3915">
          <cell r="A3915" t="str">
            <v>03</v>
          </cell>
          <cell r="B3915" t="str">
            <v>16070100</v>
          </cell>
          <cell r="C3915" t="str">
            <v>90021700</v>
          </cell>
          <cell r="D3915">
            <v>-205.47</v>
          </cell>
        </row>
        <row r="3916">
          <cell r="A3916" t="str">
            <v>03</v>
          </cell>
          <cell r="B3916" t="str">
            <v>16070100</v>
          </cell>
          <cell r="C3916" t="str">
            <v>90021705</v>
          </cell>
          <cell r="D3916">
            <v>-3452.54</v>
          </cell>
        </row>
        <row r="3917">
          <cell r="A3917" t="str">
            <v>03</v>
          </cell>
          <cell r="B3917" t="str">
            <v>16070100</v>
          </cell>
          <cell r="C3917" t="str">
            <v>90021800</v>
          </cell>
          <cell r="D3917">
            <v>10326.219999999999</v>
          </cell>
        </row>
        <row r="3918">
          <cell r="A3918" t="str">
            <v>03</v>
          </cell>
          <cell r="B3918" t="str">
            <v>16070100</v>
          </cell>
          <cell r="C3918" t="str">
            <v>90021805</v>
          </cell>
          <cell r="D3918">
            <v>-98988.57</v>
          </cell>
        </row>
        <row r="3919">
          <cell r="A3919" t="str">
            <v>03</v>
          </cell>
          <cell r="B3919" t="str">
            <v>16070200</v>
          </cell>
          <cell r="C3919" t="str">
            <v>16020000</v>
          </cell>
          <cell r="D3919">
            <v>1.69</v>
          </cell>
        </row>
        <row r="3920">
          <cell r="A3920" t="str">
            <v>03</v>
          </cell>
          <cell r="B3920" t="str">
            <v>16070200</v>
          </cell>
          <cell r="C3920" t="str">
            <v>44000100</v>
          </cell>
          <cell r="D3920">
            <v>14259.92</v>
          </cell>
        </row>
        <row r="3921">
          <cell r="A3921" t="str">
            <v>03</v>
          </cell>
          <cell r="B3921" t="str">
            <v>16070200</v>
          </cell>
          <cell r="C3921" t="str">
            <v>44000200</v>
          </cell>
          <cell r="D3921">
            <v>597.17999999999995</v>
          </cell>
        </row>
        <row r="3922">
          <cell r="A3922" t="str">
            <v>03</v>
          </cell>
          <cell r="B3922" t="str">
            <v>16070200</v>
          </cell>
          <cell r="C3922" t="str">
            <v>44000300</v>
          </cell>
          <cell r="D3922">
            <v>102.38</v>
          </cell>
        </row>
        <row r="3923">
          <cell r="A3923" t="str">
            <v>03</v>
          </cell>
          <cell r="B3923" t="str">
            <v>16070200</v>
          </cell>
          <cell r="C3923" t="str">
            <v>44000400</v>
          </cell>
          <cell r="D3923">
            <v>147.11000000000001</v>
          </cell>
        </row>
        <row r="3924">
          <cell r="A3924" t="str">
            <v>03</v>
          </cell>
          <cell r="B3924" t="str">
            <v>16070200</v>
          </cell>
          <cell r="C3924" t="str">
            <v>45000000</v>
          </cell>
          <cell r="D3924">
            <v>44107.76</v>
          </cell>
        </row>
        <row r="3925">
          <cell r="A3925" t="str">
            <v>03</v>
          </cell>
          <cell r="B3925" t="str">
            <v>16070200</v>
          </cell>
          <cell r="C3925" t="str">
            <v>45020000</v>
          </cell>
          <cell r="D3925">
            <v>1066.6300000000001</v>
          </cell>
        </row>
        <row r="3926">
          <cell r="A3926" t="str">
            <v>03</v>
          </cell>
          <cell r="B3926" t="str">
            <v>16070200</v>
          </cell>
          <cell r="C3926" t="str">
            <v>90021400</v>
          </cell>
          <cell r="D3926">
            <v>119110.21</v>
          </cell>
        </row>
        <row r="3927">
          <cell r="A3927" t="str">
            <v>03</v>
          </cell>
          <cell r="B3927" t="str">
            <v>16070200</v>
          </cell>
          <cell r="C3927" t="str">
            <v>90021401</v>
          </cell>
          <cell r="D3927">
            <v>60785.66</v>
          </cell>
        </row>
        <row r="3928">
          <cell r="A3928" t="str">
            <v>03</v>
          </cell>
          <cell r="B3928" t="str">
            <v>16070200</v>
          </cell>
          <cell r="C3928" t="str">
            <v>90021402</v>
          </cell>
          <cell r="D3928">
            <v>27653.48</v>
          </cell>
        </row>
        <row r="3929">
          <cell r="A3929" t="str">
            <v>03</v>
          </cell>
          <cell r="B3929" t="str">
            <v>16070200</v>
          </cell>
          <cell r="C3929" t="str">
            <v>90021405</v>
          </cell>
          <cell r="D3929">
            <v>261259.24</v>
          </cell>
        </row>
        <row r="3930">
          <cell r="A3930" t="str">
            <v>03</v>
          </cell>
          <cell r="B3930" t="str">
            <v>16070200</v>
          </cell>
          <cell r="C3930" t="str">
            <v>90021600</v>
          </cell>
          <cell r="D3930">
            <v>22837.62</v>
          </cell>
        </row>
        <row r="3931">
          <cell r="A3931" t="str">
            <v>03</v>
          </cell>
          <cell r="B3931" t="str">
            <v>16070200</v>
          </cell>
          <cell r="C3931" t="str">
            <v>90021605</v>
          </cell>
          <cell r="D3931">
            <v>82424.639999999999</v>
          </cell>
        </row>
        <row r="3932">
          <cell r="A3932" t="str">
            <v>03</v>
          </cell>
          <cell r="B3932" t="str">
            <v>16070200</v>
          </cell>
          <cell r="C3932" t="str">
            <v>90021700</v>
          </cell>
          <cell r="D3932">
            <v>1542.04</v>
          </cell>
        </row>
        <row r="3933">
          <cell r="A3933" t="str">
            <v>03</v>
          </cell>
          <cell r="B3933" t="str">
            <v>16070200</v>
          </cell>
          <cell r="C3933" t="str">
            <v>90021705</v>
          </cell>
          <cell r="D3933">
            <v>1806.4</v>
          </cell>
        </row>
        <row r="3934">
          <cell r="A3934" t="str">
            <v>03</v>
          </cell>
          <cell r="B3934" t="str">
            <v>16070200</v>
          </cell>
          <cell r="C3934" t="str">
            <v>90021800</v>
          </cell>
          <cell r="D3934">
            <v>10027.17</v>
          </cell>
        </row>
        <row r="3935">
          <cell r="A3935" t="str">
            <v>03</v>
          </cell>
          <cell r="B3935" t="str">
            <v>16070200</v>
          </cell>
          <cell r="C3935" t="str">
            <v>90021805</v>
          </cell>
          <cell r="D3935">
            <v>35188.660000000003</v>
          </cell>
        </row>
        <row r="3936">
          <cell r="A3936" t="str">
            <v>03</v>
          </cell>
          <cell r="B3936" t="str">
            <v>16080000</v>
          </cell>
          <cell r="C3936" t="str">
            <v>16040000</v>
          </cell>
          <cell r="D3936">
            <v>462.39</v>
          </cell>
        </row>
        <row r="3937">
          <cell r="A3937" t="str">
            <v>03</v>
          </cell>
          <cell r="B3937" t="str">
            <v>16080000</v>
          </cell>
          <cell r="C3937" t="str">
            <v>44000100</v>
          </cell>
          <cell r="D3937">
            <v>93787.79</v>
          </cell>
        </row>
        <row r="3938">
          <cell r="A3938" t="str">
            <v>03</v>
          </cell>
          <cell r="B3938" t="str">
            <v>16080000</v>
          </cell>
          <cell r="C3938" t="str">
            <v>44000200</v>
          </cell>
          <cell r="D3938">
            <v>3131.34</v>
          </cell>
        </row>
        <row r="3939">
          <cell r="A3939" t="str">
            <v>03</v>
          </cell>
          <cell r="B3939" t="str">
            <v>16080000</v>
          </cell>
          <cell r="C3939" t="str">
            <v>44000300</v>
          </cell>
          <cell r="D3939">
            <v>302.99</v>
          </cell>
        </row>
        <row r="3940">
          <cell r="A3940" t="str">
            <v>03</v>
          </cell>
          <cell r="B3940" t="str">
            <v>16080000</v>
          </cell>
          <cell r="C3940" t="str">
            <v>44000400</v>
          </cell>
          <cell r="D3940">
            <v>1534.79</v>
          </cell>
        </row>
        <row r="3941">
          <cell r="A3941" t="str">
            <v>03</v>
          </cell>
          <cell r="B3941" t="str">
            <v>16080000</v>
          </cell>
          <cell r="C3941" t="str">
            <v>45000000</v>
          </cell>
          <cell r="D3941">
            <v>27281.73</v>
          </cell>
        </row>
        <row r="3942">
          <cell r="A3942" t="str">
            <v>03</v>
          </cell>
          <cell r="B3942" t="str">
            <v>16080000</v>
          </cell>
          <cell r="C3942" t="str">
            <v>45020000</v>
          </cell>
          <cell r="D3942">
            <v>6847.12</v>
          </cell>
        </row>
        <row r="3943">
          <cell r="A3943" t="str">
            <v>03</v>
          </cell>
          <cell r="B3943" t="str">
            <v>16080000</v>
          </cell>
          <cell r="C3943" t="str">
            <v>90021400</v>
          </cell>
          <cell r="D3943">
            <v>364424.67</v>
          </cell>
        </row>
        <row r="3944">
          <cell r="A3944" t="str">
            <v>03</v>
          </cell>
          <cell r="B3944" t="str">
            <v>16080000</v>
          </cell>
          <cell r="C3944" t="str">
            <v>90021401</v>
          </cell>
          <cell r="D3944">
            <v>230719.92</v>
          </cell>
        </row>
        <row r="3945">
          <cell r="A3945" t="str">
            <v>03</v>
          </cell>
          <cell r="B3945" t="str">
            <v>16080000</v>
          </cell>
          <cell r="C3945" t="str">
            <v>90021402</v>
          </cell>
          <cell r="D3945">
            <v>46164.85</v>
          </cell>
        </row>
        <row r="3946">
          <cell r="A3946" t="str">
            <v>03</v>
          </cell>
          <cell r="B3946" t="str">
            <v>16080000</v>
          </cell>
          <cell r="C3946" t="str">
            <v>90021405</v>
          </cell>
          <cell r="D3946">
            <v>321696.7</v>
          </cell>
        </row>
        <row r="3947">
          <cell r="A3947" t="str">
            <v>03</v>
          </cell>
          <cell r="B3947" t="str">
            <v>16080000</v>
          </cell>
          <cell r="C3947" t="str">
            <v>90021600</v>
          </cell>
          <cell r="D3947">
            <v>13137.68</v>
          </cell>
        </row>
        <row r="3948">
          <cell r="A3948" t="str">
            <v>03</v>
          </cell>
          <cell r="B3948" t="str">
            <v>16080000</v>
          </cell>
          <cell r="C3948" t="str">
            <v>90021605</v>
          </cell>
          <cell r="D3948">
            <v>99924.65</v>
          </cell>
        </row>
        <row r="3949">
          <cell r="A3949" t="str">
            <v>03</v>
          </cell>
          <cell r="B3949" t="str">
            <v>16080000</v>
          </cell>
          <cell r="C3949" t="str">
            <v>90021700</v>
          </cell>
          <cell r="D3949">
            <v>276.72000000000003</v>
          </cell>
        </row>
        <row r="3950">
          <cell r="A3950" t="str">
            <v>03</v>
          </cell>
          <cell r="B3950" t="str">
            <v>16080000</v>
          </cell>
          <cell r="C3950" t="str">
            <v>90021705</v>
          </cell>
          <cell r="D3950">
            <v>2335.81</v>
          </cell>
        </row>
        <row r="3951">
          <cell r="A3951" t="str">
            <v>03</v>
          </cell>
          <cell r="B3951" t="str">
            <v>16080000</v>
          </cell>
          <cell r="C3951" t="str">
            <v>90021800</v>
          </cell>
          <cell r="D3951">
            <v>12673.76</v>
          </cell>
        </row>
        <row r="3952">
          <cell r="A3952" t="str">
            <v>03</v>
          </cell>
          <cell r="B3952" t="str">
            <v>16080000</v>
          </cell>
          <cell r="C3952" t="str">
            <v>90021805</v>
          </cell>
          <cell r="D3952">
            <v>56475.78</v>
          </cell>
        </row>
        <row r="3953">
          <cell r="A3953" t="str">
            <v>03</v>
          </cell>
          <cell r="B3953" t="str">
            <v>15140000</v>
          </cell>
          <cell r="C3953" t="str">
            <v>10140100</v>
          </cell>
          <cell r="D3953">
            <v>13889222.960000001</v>
          </cell>
        </row>
        <row r="3954">
          <cell r="A3954" t="str">
            <v>03</v>
          </cell>
          <cell r="B3954" t="str">
            <v>15140000</v>
          </cell>
          <cell r="C3954" t="str">
            <v>10140300</v>
          </cell>
          <cell r="D3954">
            <v>3274175.12</v>
          </cell>
        </row>
        <row r="3955">
          <cell r="A3955" t="str">
            <v>03</v>
          </cell>
          <cell r="B3955" t="str">
            <v>15140000</v>
          </cell>
          <cell r="C3955" t="str">
            <v>10140400</v>
          </cell>
          <cell r="D3955">
            <v>6033832.8899999997</v>
          </cell>
        </row>
        <row r="3956">
          <cell r="A3956" t="str">
            <v>03</v>
          </cell>
          <cell r="B3956" t="str">
            <v>15140000</v>
          </cell>
          <cell r="C3956" t="str">
            <v>10140500</v>
          </cell>
          <cell r="D3956">
            <v>5762324.1200000001</v>
          </cell>
        </row>
        <row r="3957">
          <cell r="A3957" t="str">
            <v>03</v>
          </cell>
          <cell r="B3957" t="str">
            <v>15140000</v>
          </cell>
          <cell r="C3957" t="str">
            <v>16010000</v>
          </cell>
          <cell r="D3957">
            <v>1408557.72</v>
          </cell>
        </row>
        <row r="3958">
          <cell r="A3958" t="str">
            <v>03</v>
          </cell>
          <cell r="B3958" t="str">
            <v>15140000</v>
          </cell>
          <cell r="C3958" t="str">
            <v>16020000</v>
          </cell>
          <cell r="D3958">
            <v>-1908382.09</v>
          </cell>
        </row>
        <row r="3959">
          <cell r="A3959" t="str">
            <v>03</v>
          </cell>
          <cell r="B3959" t="str">
            <v>01090000</v>
          </cell>
          <cell r="C3959" t="str">
            <v>02010000</v>
          </cell>
          <cell r="D3959">
            <v>3530197</v>
          </cell>
        </row>
        <row r="3960">
          <cell r="A3960" t="str">
            <v>03</v>
          </cell>
          <cell r="B3960" t="str">
            <v>01090000</v>
          </cell>
          <cell r="C3960" t="str">
            <v>91020100</v>
          </cell>
          <cell r="D3960">
            <v>66526</v>
          </cell>
        </row>
        <row r="3961">
          <cell r="A3961" t="str">
            <v>03</v>
          </cell>
          <cell r="B3961" t="str">
            <v>01000000</v>
          </cell>
          <cell r="C3961" t="str">
            <v>01000000</v>
          </cell>
          <cell r="D3961">
            <v>26417528</v>
          </cell>
        </row>
        <row r="3962">
          <cell r="A3962" t="str">
            <v>03</v>
          </cell>
          <cell r="B3962" t="str">
            <v>01000000</v>
          </cell>
          <cell r="C3962" t="str">
            <v>01090000</v>
          </cell>
          <cell r="D3962">
            <v>3596723</v>
          </cell>
        </row>
        <row r="3963">
          <cell r="A3963" t="str">
            <v>03</v>
          </cell>
          <cell r="B3963" t="str">
            <v>01000000</v>
          </cell>
          <cell r="C3963" t="str">
            <v>25010000</v>
          </cell>
          <cell r="D3963">
            <v>109562</v>
          </cell>
        </row>
        <row r="3964">
          <cell r="A3964" t="str">
            <v>03</v>
          </cell>
          <cell r="B3964" t="str">
            <v>01000000</v>
          </cell>
          <cell r="C3964" t="str">
            <v>25020000</v>
          </cell>
          <cell r="D3964">
            <v>276897</v>
          </cell>
        </row>
        <row r="3965">
          <cell r="A3965" t="str">
            <v>03</v>
          </cell>
          <cell r="B3965" t="str">
            <v>01000000</v>
          </cell>
          <cell r="C3965" t="str">
            <v>25030000</v>
          </cell>
          <cell r="D3965">
            <v>39163</v>
          </cell>
        </row>
        <row r="3966">
          <cell r="A3966" t="str">
            <v>03</v>
          </cell>
          <cell r="B3966" t="str">
            <v>01000000</v>
          </cell>
          <cell r="C3966" t="str">
            <v>26000000</v>
          </cell>
          <cell r="D3966">
            <v>328860.55</v>
          </cell>
        </row>
        <row r="3967">
          <cell r="A3967" t="str">
            <v>03</v>
          </cell>
          <cell r="B3967" t="str">
            <v>01000000</v>
          </cell>
          <cell r="C3967" t="str">
            <v>79030000</v>
          </cell>
          <cell r="D3967">
            <v>458268</v>
          </cell>
        </row>
        <row r="3968">
          <cell r="A3968" t="str">
            <v>03</v>
          </cell>
          <cell r="B3968" t="str">
            <v>01000000</v>
          </cell>
          <cell r="C3968" t="str">
            <v>79040000</v>
          </cell>
          <cell r="D3968">
            <v>88338</v>
          </cell>
        </row>
        <row r="3969">
          <cell r="A3969" t="str">
            <v>03</v>
          </cell>
          <cell r="B3969" t="str">
            <v>08000000</v>
          </cell>
          <cell r="C3969" t="str">
            <v>04010000</v>
          </cell>
          <cell r="D3969">
            <v>1389193.36</v>
          </cell>
        </row>
        <row r="3970">
          <cell r="A3970" t="str">
            <v>03</v>
          </cell>
          <cell r="B3970" t="str">
            <v>40010000</v>
          </cell>
          <cell r="C3970" t="str">
            <v>21010000</v>
          </cell>
          <cell r="D3970">
            <v>2909043946.1100001</v>
          </cell>
        </row>
        <row r="3971">
          <cell r="A3971" t="str">
            <v>03</v>
          </cell>
          <cell r="B3971" t="str">
            <v>40010000</v>
          </cell>
          <cell r="C3971" t="str">
            <v>23010000</v>
          </cell>
          <cell r="D3971">
            <v>99612.49</v>
          </cell>
        </row>
        <row r="3972">
          <cell r="A3972" t="str">
            <v>03</v>
          </cell>
          <cell r="B3972" t="str">
            <v>40100000</v>
          </cell>
          <cell r="C3972" t="str">
            <v>91020800</v>
          </cell>
          <cell r="D3972">
            <v>160418.9</v>
          </cell>
        </row>
        <row r="3973">
          <cell r="A3973" t="str">
            <v>03</v>
          </cell>
          <cell r="B3973" t="str">
            <v>40100100</v>
          </cell>
          <cell r="C3973" t="str">
            <v>15140000</v>
          </cell>
          <cell r="D3973">
            <v>405671.92</v>
          </cell>
        </row>
        <row r="3974">
          <cell r="A3974" t="str">
            <v>03</v>
          </cell>
          <cell r="B3974" t="str">
            <v>40110000</v>
          </cell>
          <cell r="C3974" t="str">
            <v>08010000</v>
          </cell>
          <cell r="D3974">
            <v>18512</v>
          </cell>
        </row>
        <row r="3975">
          <cell r="A3975" t="str">
            <v>03</v>
          </cell>
          <cell r="B3975" t="str">
            <v>40110000</v>
          </cell>
          <cell r="C3975" t="str">
            <v>15140000</v>
          </cell>
          <cell r="D3975">
            <v>5659850.5099999998</v>
          </cell>
        </row>
        <row r="3976">
          <cell r="A3976" t="str">
            <v>03</v>
          </cell>
          <cell r="B3976" t="str">
            <v>40110000</v>
          </cell>
          <cell r="C3976" t="str">
            <v>23010000</v>
          </cell>
          <cell r="D3976">
            <v>328748.18</v>
          </cell>
        </row>
        <row r="3977">
          <cell r="A3977" t="str">
            <v>03</v>
          </cell>
          <cell r="B3977" t="str">
            <v>40110000</v>
          </cell>
          <cell r="C3977" t="str">
            <v>25010000</v>
          </cell>
          <cell r="D3977">
            <v>2068993.45</v>
          </cell>
        </row>
        <row r="3978">
          <cell r="A3978" t="str">
            <v>03</v>
          </cell>
          <cell r="B3978" t="str">
            <v>40110000</v>
          </cell>
          <cell r="C3978" t="str">
            <v>25020000</v>
          </cell>
          <cell r="D3978">
            <v>274764.36</v>
          </cell>
        </row>
        <row r="3979">
          <cell r="A3979" t="str">
            <v>03</v>
          </cell>
          <cell r="B3979" t="str">
            <v>40110000</v>
          </cell>
          <cell r="C3979" t="str">
            <v>25030000</v>
          </cell>
          <cell r="D3979">
            <v>19062</v>
          </cell>
        </row>
        <row r="3980">
          <cell r="A3980" t="str">
            <v>03</v>
          </cell>
          <cell r="B3980" t="str">
            <v>40110000</v>
          </cell>
          <cell r="C3980" t="str">
            <v>26000000</v>
          </cell>
          <cell r="D3980">
            <v>239332.73</v>
          </cell>
        </row>
        <row r="3981">
          <cell r="A3981" t="str">
            <v>03</v>
          </cell>
          <cell r="B3981" t="str">
            <v>40110000</v>
          </cell>
          <cell r="C3981" t="str">
            <v>79030000</v>
          </cell>
          <cell r="D3981">
            <v>6291.92</v>
          </cell>
        </row>
        <row r="3982">
          <cell r="A3982" t="str">
            <v>03</v>
          </cell>
          <cell r="B3982" t="str">
            <v>40110000</v>
          </cell>
          <cell r="C3982" t="str">
            <v>90020900</v>
          </cell>
          <cell r="D3982">
            <v>8528.3700000000008</v>
          </cell>
        </row>
        <row r="3983">
          <cell r="A3983" t="str">
            <v>03</v>
          </cell>
          <cell r="B3983" t="str">
            <v>40110000</v>
          </cell>
          <cell r="C3983" t="str">
            <v>90020901</v>
          </cell>
          <cell r="D3983">
            <v>50556.37</v>
          </cell>
        </row>
        <row r="3984">
          <cell r="A3984" t="str">
            <v>03</v>
          </cell>
          <cell r="B3984" t="str">
            <v>40110000</v>
          </cell>
          <cell r="C3984" t="str">
            <v>90021200</v>
          </cell>
          <cell r="D3984">
            <v>752.41</v>
          </cell>
        </row>
        <row r="3985">
          <cell r="A3985" t="str">
            <v>03</v>
          </cell>
          <cell r="B3985" t="str">
            <v>40110000</v>
          </cell>
          <cell r="C3985" t="str">
            <v>91020100</v>
          </cell>
          <cell r="D3985">
            <v>260322.62</v>
          </cell>
        </row>
        <row r="3986">
          <cell r="A3986" t="str">
            <v>03</v>
          </cell>
          <cell r="B3986" t="str">
            <v>40110000</v>
          </cell>
          <cell r="C3986" t="str">
            <v>91020800</v>
          </cell>
          <cell r="D3986">
            <v>99127.2</v>
          </cell>
        </row>
        <row r="3987">
          <cell r="A3987" t="str">
            <v>03</v>
          </cell>
          <cell r="B3987" t="str">
            <v>40120000</v>
          </cell>
          <cell r="C3987" t="str">
            <v>08010000</v>
          </cell>
          <cell r="D3987">
            <v>326176</v>
          </cell>
        </row>
        <row r="3988">
          <cell r="A3988" t="str">
            <v>03</v>
          </cell>
          <cell r="B3988" t="str">
            <v>40120000</v>
          </cell>
          <cell r="C3988" t="str">
            <v>23010000</v>
          </cell>
          <cell r="D3988">
            <v>787997.26</v>
          </cell>
        </row>
        <row r="3989">
          <cell r="A3989" t="str">
            <v>03</v>
          </cell>
          <cell r="B3989" t="str">
            <v>40120000</v>
          </cell>
          <cell r="C3989" t="str">
            <v>25010000</v>
          </cell>
          <cell r="D3989">
            <v>1343594.83</v>
          </cell>
        </row>
        <row r="3990">
          <cell r="A3990" t="str">
            <v>03</v>
          </cell>
          <cell r="B3990" t="str">
            <v>40120000</v>
          </cell>
          <cell r="C3990" t="str">
            <v>25020000</v>
          </cell>
          <cell r="D3990">
            <v>12542792.73</v>
          </cell>
        </row>
        <row r="3991">
          <cell r="A3991" t="str">
            <v>03</v>
          </cell>
          <cell r="B3991" t="str">
            <v>40120000</v>
          </cell>
          <cell r="C3991" t="str">
            <v>25030000</v>
          </cell>
          <cell r="D3991">
            <v>438023.16</v>
          </cell>
        </row>
        <row r="3992">
          <cell r="A3992" t="str">
            <v>03</v>
          </cell>
          <cell r="B3992" t="str">
            <v>40120000</v>
          </cell>
          <cell r="C3992" t="str">
            <v>26000000</v>
          </cell>
          <cell r="D3992">
            <v>1223985.31</v>
          </cell>
        </row>
        <row r="3993">
          <cell r="A3993" t="str">
            <v>03</v>
          </cell>
          <cell r="B3993" t="str">
            <v>40120000</v>
          </cell>
          <cell r="C3993" t="str">
            <v>79030000</v>
          </cell>
          <cell r="D3993">
            <v>549338.99</v>
          </cell>
        </row>
        <row r="3994">
          <cell r="A3994" t="str">
            <v>03</v>
          </cell>
          <cell r="B3994" t="str">
            <v>40120000</v>
          </cell>
          <cell r="C3994" t="str">
            <v>79040000</v>
          </cell>
          <cell r="D3994">
            <v>2972.09</v>
          </cell>
        </row>
        <row r="3995">
          <cell r="A3995" t="str">
            <v>03</v>
          </cell>
          <cell r="B3995" t="str">
            <v>40120000</v>
          </cell>
          <cell r="C3995" t="str">
            <v>79070000</v>
          </cell>
          <cell r="D3995">
            <v>147284.69</v>
          </cell>
        </row>
        <row r="3996">
          <cell r="A3996" t="str">
            <v>03</v>
          </cell>
          <cell r="B3996" t="str">
            <v>40120000</v>
          </cell>
          <cell r="C3996" t="str">
            <v>90020900</v>
          </cell>
          <cell r="D3996">
            <v>4347644.3</v>
          </cell>
        </row>
        <row r="3997">
          <cell r="A3997" t="str">
            <v>03</v>
          </cell>
          <cell r="B3997" t="str">
            <v>40120000</v>
          </cell>
          <cell r="C3997" t="str">
            <v>90020901</v>
          </cell>
          <cell r="D3997">
            <v>1857452.57</v>
          </cell>
        </row>
        <row r="3998">
          <cell r="A3998" t="str">
            <v>03</v>
          </cell>
          <cell r="B3998" t="str">
            <v>40120000</v>
          </cell>
          <cell r="C3998" t="str">
            <v>90020902</v>
          </cell>
          <cell r="D3998">
            <v>304632.25</v>
          </cell>
        </row>
        <row r="3999">
          <cell r="A3999" t="str">
            <v>03</v>
          </cell>
          <cell r="B3999" t="str">
            <v>40120000</v>
          </cell>
          <cell r="C3999" t="str">
            <v>90021200</v>
          </cell>
          <cell r="D3999">
            <v>21247.27</v>
          </cell>
        </row>
        <row r="4000">
          <cell r="A4000" t="str">
            <v>03</v>
          </cell>
          <cell r="B4000" t="str">
            <v>40130000</v>
          </cell>
          <cell r="C4000" t="str">
            <v>15140000</v>
          </cell>
          <cell r="D4000">
            <v>18220780.050000001</v>
          </cell>
        </row>
        <row r="4001">
          <cell r="A4001" t="str">
            <v>03</v>
          </cell>
          <cell r="B4001" t="str">
            <v>40130000</v>
          </cell>
          <cell r="C4001" t="str">
            <v>23010000</v>
          </cell>
          <cell r="D4001">
            <v>20673.82</v>
          </cell>
        </row>
        <row r="4002">
          <cell r="A4002" t="str">
            <v>03</v>
          </cell>
          <cell r="B4002" t="str">
            <v>40130000</v>
          </cell>
          <cell r="C4002" t="str">
            <v>25010000</v>
          </cell>
          <cell r="D4002">
            <v>6185675.79</v>
          </cell>
        </row>
        <row r="4003">
          <cell r="A4003" t="str">
            <v>03</v>
          </cell>
          <cell r="B4003" t="str">
            <v>40130000</v>
          </cell>
          <cell r="C4003" t="str">
            <v>25020000</v>
          </cell>
          <cell r="D4003">
            <v>528471.04000000004</v>
          </cell>
        </row>
        <row r="4004">
          <cell r="A4004" t="str">
            <v>03</v>
          </cell>
          <cell r="B4004" t="str">
            <v>40130000</v>
          </cell>
          <cell r="C4004" t="str">
            <v>25030000</v>
          </cell>
          <cell r="D4004">
            <v>3284919.04</v>
          </cell>
        </row>
        <row r="4005">
          <cell r="A4005" t="str">
            <v>03</v>
          </cell>
          <cell r="B4005" t="str">
            <v>40130000</v>
          </cell>
          <cell r="C4005" t="str">
            <v>26000000</v>
          </cell>
          <cell r="D4005">
            <v>157699.06</v>
          </cell>
        </row>
        <row r="4006">
          <cell r="A4006" t="str">
            <v>03</v>
          </cell>
          <cell r="B4006" t="str">
            <v>40130000</v>
          </cell>
          <cell r="C4006" t="str">
            <v>90020901</v>
          </cell>
          <cell r="D4006">
            <v>12085.04</v>
          </cell>
        </row>
        <row r="4007">
          <cell r="A4007" t="str">
            <v>03</v>
          </cell>
          <cell r="B4007" t="str">
            <v>40140000</v>
          </cell>
          <cell r="C4007" t="str">
            <v>15140000</v>
          </cell>
          <cell r="D4007">
            <v>3635204.57</v>
          </cell>
        </row>
        <row r="4008">
          <cell r="A4008" t="str">
            <v>03</v>
          </cell>
          <cell r="B4008" t="str">
            <v>40140000</v>
          </cell>
          <cell r="C4008" t="str">
            <v>25010000</v>
          </cell>
          <cell r="D4008">
            <v>134203.35</v>
          </cell>
        </row>
        <row r="4009">
          <cell r="A4009" t="str">
            <v>03</v>
          </cell>
          <cell r="B4009" t="str">
            <v>40140000</v>
          </cell>
          <cell r="C4009" t="str">
            <v>97030000</v>
          </cell>
          <cell r="D4009">
            <v>1050404.07</v>
          </cell>
        </row>
        <row r="4010">
          <cell r="A4010" t="str">
            <v>03</v>
          </cell>
          <cell r="B4010" t="str">
            <v>40150000</v>
          </cell>
          <cell r="C4010" t="str">
            <v>15150000</v>
          </cell>
          <cell r="D4010">
            <v>553521.17000000004</v>
          </cell>
        </row>
        <row r="4011">
          <cell r="A4011" t="str">
            <v>03</v>
          </cell>
          <cell r="B4011" t="str">
            <v>40150000</v>
          </cell>
          <cell r="C4011" t="str">
            <v>25020000</v>
          </cell>
          <cell r="D4011">
            <v>1085409.76</v>
          </cell>
        </row>
        <row r="4012">
          <cell r="A4012" t="str">
            <v>03</v>
          </cell>
          <cell r="B4012" t="str">
            <v>40150000</v>
          </cell>
          <cell r="C4012" t="str">
            <v>25030000</v>
          </cell>
          <cell r="D4012">
            <v>28164.85</v>
          </cell>
        </row>
        <row r="4013">
          <cell r="A4013" t="str">
            <v>03</v>
          </cell>
          <cell r="B4013" t="str">
            <v>40150000</v>
          </cell>
          <cell r="C4013" t="str">
            <v>26000000</v>
          </cell>
          <cell r="D4013">
            <v>1095148.02</v>
          </cell>
        </row>
        <row r="4014">
          <cell r="A4014" t="str">
            <v>03</v>
          </cell>
          <cell r="B4014" t="str">
            <v>40150000</v>
          </cell>
          <cell r="C4014" t="str">
            <v>44000500</v>
          </cell>
          <cell r="D4014">
            <v>607715.24</v>
          </cell>
        </row>
        <row r="4015">
          <cell r="A4015" t="str">
            <v>03</v>
          </cell>
          <cell r="B4015" t="str">
            <v>40150000</v>
          </cell>
          <cell r="C4015" t="str">
            <v>79030000</v>
          </cell>
          <cell r="D4015">
            <v>61302.81</v>
          </cell>
        </row>
        <row r="4016">
          <cell r="A4016" t="str">
            <v>03</v>
          </cell>
          <cell r="B4016" t="str">
            <v>40150000</v>
          </cell>
          <cell r="C4016" t="str">
            <v>90021200</v>
          </cell>
          <cell r="D4016">
            <v>33393.07</v>
          </cell>
        </row>
        <row r="4017">
          <cell r="A4017" t="str">
            <v>03</v>
          </cell>
          <cell r="B4017" t="str">
            <v>40160000</v>
          </cell>
          <cell r="C4017" t="str">
            <v>15140000</v>
          </cell>
          <cell r="D4017">
            <v>2352989.84</v>
          </cell>
        </row>
        <row r="4018">
          <cell r="A4018" t="str">
            <v>03</v>
          </cell>
          <cell r="B4018" t="str">
            <v>40180000</v>
          </cell>
          <cell r="C4018" t="str">
            <v>25010000</v>
          </cell>
          <cell r="D4018">
            <v>23456.98</v>
          </cell>
        </row>
        <row r="4019">
          <cell r="A4019" t="str">
            <v>03</v>
          </cell>
          <cell r="B4019" t="str">
            <v>40180000</v>
          </cell>
          <cell r="C4019" t="str">
            <v>25020000</v>
          </cell>
          <cell r="D4019">
            <v>93218.880000000005</v>
          </cell>
        </row>
        <row r="4020">
          <cell r="A4020" t="str">
            <v>03</v>
          </cell>
          <cell r="B4020" t="str">
            <v>40180000</v>
          </cell>
          <cell r="C4020" t="str">
            <v>25030000</v>
          </cell>
          <cell r="D4020">
            <v>79419.45</v>
          </cell>
        </row>
        <row r="4021">
          <cell r="A4021" t="str">
            <v>03</v>
          </cell>
          <cell r="B4021" t="str">
            <v>40180000</v>
          </cell>
          <cell r="C4021" t="str">
            <v>26000000</v>
          </cell>
          <cell r="D4021">
            <v>306853.5</v>
          </cell>
        </row>
        <row r="4022">
          <cell r="A4022" t="str">
            <v>03</v>
          </cell>
          <cell r="B4022" t="str">
            <v>40180000</v>
          </cell>
          <cell r="C4022" t="str">
            <v>79030000</v>
          </cell>
          <cell r="D4022">
            <v>1394.62</v>
          </cell>
        </row>
        <row r="4023">
          <cell r="A4023" t="str">
            <v>03</v>
          </cell>
          <cell r="B4023" t="str">
            <v>40180000</v>
          </cell>
          <cell r="C4023" t="str">
            <v>90020900</v>
          </cell>
          <cell r="D4023">
            <v>955.97</v>
          </cell>
        </row>
        <row r="4024">
          <cell r="A4024" t="str">
            <v>03</v>
          </cell>
          <cell r="B4024" t="str">
            <v>40180000</v>
          </cell>
          <cell r="C4024" t="str">
            <v>90020901</v>
          </cell>
          <cell r="D4024">
            <v>13242.59</v>
          </cell>
        </row>
        <row r="4025">
          <cell r="A4025" t="str">
            <v>03</v>
          </cell>
          <cell r="B4025" t="str">
            <v>40180000</v>
          </cell>
          <cell r="C4025" t="str">
            <v>90020902</v>
          </cell>
          <cell r="D4025">
            <v>808.19</v>
          </cell>
        </row>
        <row r="4026">
          <cell r="A4026" t="str">
            <v>03</v>
          </cell>
          <cell r="B4026" t="str">
            <v>40180000</v>
          </cell>
          <cell r="C4026" t="str">
            <v>91020801</v>
          </cell>
          <cell r="D4026">
            <v>63005.29</v>
          </cell>
        </row>
        <row r="4027">
          <cell r="A4027" t="str">
            <v>03</v>
          </cell>
          <cell r="B4027" t="str">
            <v>40190000</v>
          </cell>
          <cell r="C4027" t="str">
            <v>08010000</v>
          </cell>
          <cell r="D4027">
            <v>212702</v>
          </cell>
        </row>
        <row r="4028">
          <cell r="A4028" t="str">
            <v>03</v>
          </cell>
          <cell r="B4028" t="str">
            <v>40190000</v>
          </cell>
          <cell r="C4028" t="str">
            <v>15140000</v>
          </cell>
          <cell r="D4028">
            <v>93615.92</v>
          </cell>
        </row>
        <row r="4029">
          <cell r="A4029" t="str">
            <v>03</v>
          </cell>
          <cell r="B4029" t="str">
            <v>40190000</v>
          </cell>
          <cell r="C4029" t="str">
            <v>25010000</v>
          </cell>
          <cell r="D4029">
            <v>103169.57</v>
          </cell>
        </row>
        <row r="4030">
          <cell r="A4030" t="str">
            <v>03</v>
          </cell>
          <cell r="B4030" t="str">
            <v>40190000</v>
          </cell>
          <cell r="C4030" t="str">
            <v>25020000</v>
          </cell>
          <cell r="D4030">
            <v>991578.72</v>
          </cell>
        </row>
        <row r="4031">
          <cell r="A4031" t="str">
            <v>03</v>
          </cell>
          <cell r="B4031" t="str">
            <v>40190000</v>
          </cell>
          <cell r="C4031" t="str">
            <v>26000000</v>
          </cell>
          <cell r="D4031">
            <v>225613.37</v>
          </cell>
        </row>
        <row r="4032">
          <cell r="A4032" t="str">
            <v>03</v>
          </cell>
          <cell r="B4032" t="str">
            <v>40300000</v>
          </cell>
          <cell r="C4032" t="str">
            <v>91020800</v>
          </cell>
          <cell r="D4032">
            <v>-22897.06</v>
          </cell>
        </row>
        <row r="4033">
          <cell r="A4033" t="str">
            <v>03</v>
          </cell>
          <cell r="B4033" t="str">
            <v>40300100</v>
          </cell>
          <cell r="C4033" t="str">
            <v>15140000</v>
          </cell>
          <cell r="D4033">
            <v>-239712.01</v>
          </cell>
        </row>
        <row r="4034">
          <cell r="A4034" t="str">
            <v>03</v>
          </cell>
          <cell r="B4034" t="str">
            <v>40310000</v>
          </cell>
          <cell r="C4034" t="str">
            <v>08010000</v>
          </cell>
          <cell r="D4034">
            <v>-2101.38</v>
          </cell>
        </row>
        <row r="4035">
          <cell r="A4035" t="str">
            <v>03</v>
          </cell>
          <cell r="B4035" t="str">
            <v>40310000</v>
          </cell>
          <cell r="C4035" t="str">
            <v>15140000</v>
          </cell>
          <cell r="D4035">
            <v>-228796.22</v>
          </cell>
        </row>
        <row r="4036">
          <cell r="A4036" t="str">
            <v>03</v>
          </cell>
          <cell r="B4036" t="str">
            <v>40310000</v>
          </cell>
          <cell r="C4036" t="str">
            <v>15230000</v>
          </cell>
          <cell r="D4036">
            <v>-18653.37</v>
          </cell>
        </row>
        <row r="4037">
          <cell r="A4037" t="str">
            <v>03</v>
          </cell>
          <cell r="B4037" t="str">
            <v>40310000</v>
          </cell>
          <cell r="C4037" t="str">
            <v>25010000</v>
          </cell>
          <cell r="D4037">
            <v>-128508.61</v>
          </cell>
        </row>
        <row r="4038">
          <cell r="A4038" t="str">
            <v>03</v>
          </cell>
          <cell r="B4038" t="str">
            <v>40310000</v>
          </cell>
          <cell r="C4038" t="str">
            <v>25020000</v>
          </cell>
          <cell r="D4038">
            <v>-25520.49</v>
          </cell>
        </row>
        <row r="4039">
          <cell r="A4039" t="str">
            <v>03</v>
          </cell>
          <cell r="B4039" t="str">
            <v>40310000</v>
          </cell>
          <cell r="C4039" t="str">
            <v>26000000</v>
          </cell>
          <cell r="D4039">
            <v>-68801.850000000006</v>
          </cell>
        </row>
        <row r="4040">
          <cell r="A4040" t="str">
            <v>03</v>
          </cell>
          <cell r="B4040" t="str">
            <v>40310000</v>
          </cell>
          <cell r="C4040" t="str">
            <v>79030000</v>
          </cell>
          <cell r="D4040">
            <v>986.51</v>
          </cell>
        </row>
        <row r="4041">
          <cell r="A4041" t="str">
            <v>03</v>
          </cell>
          <cell r="B4041" t="str">
            <v>40310000</v>
          </cell>
          <cell r="C4041" t="str">
            <v>90020900</v>
          </cell>
          <cell r="D4041">
            <v>1112.51</v>
          </cell>
        </row>
        <row r="4042">
          <cell r="A4042" t="str">
            <v>03</v>
          </cell>
          <cell r="B4042" t="str">
            <v>40310000</v>
          </cell>
          <cell r="C4042" t="str">
            <v>90020901</v>
          </cell>
          <cell r="D4042">
            <v>-5539.94</v>
          </cell>
        </row>
        <row r="4043">
          <cell r="A4043" t="str">
            <v>03</v>
          </cell>
          <cell r="B4043" t="str">
            <v>40310000</v>
          </cell>
          <cell r="C4043" t="str">
            <v>90021200</v>
          </cell>
          <cell r="D4043">
            <v>138.74</v>
          </cell>
        </row>
        <row r="4044">
          <cell r="A4044" t="str">
            <v>03</v>
          </cell>
          <cell r="B4044" t="str">
            <v>40310000</v>
          </cell>
          <cell r="C4044" t="str">
            <v>91020100</v>
          </cell>
          <cell r="D4044">
            <v>-49035.07</v>
          </cell>
        </row>
        <row r="4045">
          <cell r="A4045" t="str">
            <v>03</v>
          </cell>
          <cell r="B4045" t="str">
            <v>40310000</v>
          </cell>
          <cell r="C4045" t="str">
            <v>91020800</v>
          </cell>
          <cell r="D4045">
            <v>-41873.379999999997</v>
          </cell>
        </row>
        <row r="4046">
          <cell r="A4046" t="str">
            <v>03</v>
          </cell>
          <cell r="B4046" t="str">
            <v>16010000</v>
          </cell>
          <cell r="C4046" t="str">
            <v>16040000</v>
          </cell>
          <cell r="D4046">
            <v>-18573.41</v>
          </cell>
        </row>
        <row r="4047">
          <cell r="A4047" t="str">
            <v>03</v>
          </cell>
          <cell r="B4047" t="str">
            <v>16010000</v>
          </cell>
          <cell r="C4047" t="str">
            <v>16050000</v>
          </cell>
          <cell r="D4047">
            <v>-53799.82</v>
          </cell>
        </row>
        <row r="4048">
          <cell r="A4048" t="str">
            <v>03</v>
          </cell>
          <cell r="B4048" t="str">
            <v>16010000</v>
          </cell>
          <cell r="C4048" t="str">
            <v>16070100</v>
          </cell>
          <cell r="D4048">
            <v>86710</v>
          </cell>
        </row>
        <row r="4049">
          <cell r="A4049" t="str">
            <v>03</v>
          </cell>
          <cell r="B4049" t="str">
            <v>16010000</v>
          </cell>
          <cell r="C4049" t="str">
            <v>20010000</v>
          </cell>
          <cell r="D4049">
            <v>-808473.9</v>
          </cell>
        </row>
        <row r="4050">
          <cell r="A4050" t="str">
            <v>03</v>
          </cell>
          <cell r="B4050" t="str">
            <v>16010000</v>
          </cell>
          <cell r="C4050" t="str">
            <v>23010000</v>
          </cell>
          <cell r="D4050">
            <v>-247854.73</v>
          </cell>
        </row>
        <row r="4051">
          <cell r="A4051" t="str">
            <v>03</v>
          </cell>
          <cell r="B4051" t="str">
            <v>16010000</v>
          </cell>
          <cell r="C4051" t="str">
            <v>25010000</v>
          </cell>
          <cell r="D4051">
            <v>510913.04</v>
          </cell>
        </row>
        <row r="4052">
          <cell r="A4052" t="str">
            <v>03</v>
          </cell>
          <cell r="B4052" t="str">
            <v>16010000</v>
          </cell>
          <cell r="C4052" t="str">
            <v>25020000</v>
          </cell>
          <cell r="D4052">
            <v>-21330</v>
          </cell>
        </row>
        <row r="4053">
          <cell r="A4053" t="str">
            <v>03</v>
          </cell>
          <cell r="B4053" t="str">
            <v>16010000</v>
          </cell>
          <cell r="C4053" t="str">
            <v>25030000</v>
          </cell>
          <cell r="D4053">
            <v>7173.38</v>
          </cell>
        </row>
        <row r="4054">
          <cell r="A4054" t="str">
            <v>03</v>
          </cell>
          <cell r="B4054" t="str">
            <v>16010000</v>
          </cell>
          <cell r="C4054" t="str">
            <v>26000000</v>
          </cell>
          <cell r="D4054">
            <v>-29223.86</v>
          </cell>
        </row>
        <row r="4055">
          <cell r="A4055" t="str">
            <v>03</v>
          </cell>
          <cell r="B4055" t="str">
            <v>16010000</v>
          </cell>
          <cell r="C4055" t="str">
            <v>28001100</v>
          </cell>
          <cell r="D4055">
            <v>-2644.09</v>
          </cell>
        </row>
        <row r="4056">
          <cell r="A4056" t="str">
            <v>03</v>
          </cell>
          <cell r="B4056" t="str">
            <v>16010000</v>
          </cell>
          <cell r="C4056" t="str">
            <v>28011200</v>
          </cell>
          <cell r="D4056">
            <v>-1736.98</v>
          </cell>
        </row>
        <row r="4057">
          <cell r="A4057" t="str">
            <v>03</v>
          </cell>
          <cell r="B4057" t="str">
            <v>16010000</v>
          </cell>
          <cell r="C4057" t="str">
            <v>44000500</v>
          </cell>
          <cell r="D4057">
            <v>6734.96</v>
          </cell>
        </row>
        <row r="4058">
          <cell r="A4058" t="str">
            <v>03</v>
          </cell>
          <cell r="B4058" t="str">
            <v>16010000</v>
          </cell>
          <cell r="C4058" t="str">
            <v>79030000</v>
          </cell>
          <cell r="D4058">
            <v>4789.6400000000003</v>
          </cell>
        </row>
        <row r="4059">
          <cell r="A4059" t="str">
            <v>03</v>
          </cell>
          <cell r="B4059" t="str">
            <v>16010000</v>
          </cell>
          <cell r="C4059" t="str">
            <v>79040000</v>
          </cell>
          <cell r="D4059">
            <v>-29139.14</v>
          </cell>
        </row>
        <row r="4060">
          <cell r="A4060" t="str">
            <v>03</v>
          </cell>
          <cell r="B4060" t="str">
            <v>16010000</v>
          </cell>
          <cell r="C4060" t="str">
            <v>79070000</v>
          </cell>
          <cell r="D4060">
            <v>661.36</v>
          </cell>
        </row>
        <row r="4061">
          <cell r="A4061" t="str">
            <v>03</v>
          </cell>
          <cell r="B4061" t="str">
            <v>16010000</v>
          </cell>
          <cell r="C4061" t="str">
            <v>90020500</v>
          </cell>
          <cell r="D4061">
            <v>1586</v>
          </cell>
        </row>
        <row r="4062">
          <cell r="A4062" t="str">
            <v>03</v>
          </cell>
          <cell r="B4062" t="str">
            <v>16010000</v>
          </cell>
          <cell r="C4062" t="str">
            <v>91020400</v>
          </cell>
          <cell r="D4062">
            <v>-56109.45</v>
          </cell>
        </row>
        <row r="4063">
          <cell r="A4063" t="str">
            <v>03</v>
          </cell>
          <cell r="B4063" t="str">
            <v>16010000</v>
          </cell>
          <cell r="C4063" t="str">
            <v>91020800</v>
          </cell>
          <cell r="D4063">
            <v>-15363.52</v>
          </cell>
        </row>
        <row r="4064">
          <cell r="A4064" t="str">
            <v>03</v>
          </cell>
          <cell r="B4064" t="str">
            <v>16010000</v>
          </cell>
          <cell r="C4064" t="str">
            <v>91020801</v>
          </cell>
          <cell r="D4064">
            <v>-40379.17</v>
          </cell>
        </row>
        <row r="4065">
          <cell r="A4065" t="str">
            <v>03</v>
          </cell>
          <cell r="B4065" t="str">
            <v>16010000</v>
          </cell>
          <cell r="C4065" t="str">
            <v>97000400</v>
          </cell>
          <cell r="D4065">
            <v>0.16</v>
          </cell>
        </row>
        <row r="4066">
          <cell r="A4066" t="str">
            <v>03</v>
          </cell>
          <cell r="B4066" t="str">
            <v>01010000</v>
          </cell>
          <cell r="C4066" t="str">
            <v>01000000</v>
          </cell>
          <cell r="D4066">
            <v>7569</v>
          </cell>
        </row>
        <row r="4067">
          <cell r="A4067" t="str">
            <v>03</v>
          </cell>
          <cell r="B4067" t="str">
            <v>40320000</v>
          </cell>
          <cell r="C4067" t="str">
            <v>08010000</v>
          </cell>
          <cell r="D4067">
            <v>2649.12</v>
          </cell>
        </row>
        <row r="4068">
          <cell r="A4068" t="str">
            <v>03</v>
          </cell>
          <cell r="B4068" t="str">
            <v>40320000</v>
          </cell>
          <cell r="C4068" t="str">
            <v>15230000</v>
          </cell>
          <cell r="D4068">
            <v>126555.82</v>
          </cell>
        </row>
        <row r="4069">
          <cell r="A4069" t="str">
            <v>03</v>
          </cell>
          <cell r="B4069" t="str">
            <v>40320000</v>
          </cell>
          <cell r="C4069" t="str">
            <v>25010000</v>
          </cell>
          <cell r="D4069">
            <v>200678.52</v>
          </cell>
        </row>
        <row r="4070">
          <cell r="A4070" t="str">
            <v>03</v>
          </cell>
          <cell r="B4070" t="str">
            <v>40320000</v>
          </cell>
          <cell r="C4070" t="str">
            <v>25020000</v>
          </cell>
          <cell r="D4070">
            <v>278026.64</v>
          </cell>
        </row>
        <row r="4071">
          <cell r="A4071" t="str">
            <v>03</v>
          </cell>
          <cell r="B4071" t="str">
            <v>40320000</v>
          </cell>
          <cell r="C4071" t="str">
            <v>26000000</v>
          </cell>
          <cell r="D4071">
            <v>-102561.19</v>
          </cell>
        </row>
        <row r="4072">
          <cell r="A4072" t="str">
            <v>03</v>
          </cell>
          <cell r="B4072" t="str">
            <v>40320000</v>
          </cell>
          <cell r="C4072" t="str">
            <v>79030000</v>
          </cell>
          <cell r="D4072">
            <v>-86017.55</v>
          </cell>
        </row>
        <row r="4073">
          <cell r="A4073" t="str">
            <v>03</v>
          </cell>
          <cell r="B4073" t="str">
            <v>40320000</v>
          </cell>
          <cell r="C4073" t="str">
            <v>79040000</v>
          </cell>
          <cell r="D4073">
            <v>32.630000000000003</v>
          </cell>
        </row>
        <row r="4074">
          <cell r="A4074" t="str">
            <v>03</v>
          </cell>
          <cell r="B4074" t="str">
            <v>40320000</v>
          </cell>
          <cell r="C4074" t="str">
            <v>79070000</v>
          </cell>
          <cell r="D4074">
            <v>-4448.6000000000004</v>
          </cell>
        </row>
        <row r="4075">
          <cell r="A4075" t="str">
            <v>03</v>
          </cell>
          <cell r="B4075" t="str">
            <v>40320000</v>
          </cell>
          <cell r="C4075" t="str">
            <v>90020900</v>
          </cell>
          <cell r="D4075">
            <v>-136312.42000000001</v>
          </cell>
        </row>
        <row r="4076">
          <cell r="A4076" t="str">
            <v>03</v>
          </cell>
          <cell r="B4076" t="str">
            <v>40320000</v>
          </cell>
          <cell r="C4076" t="str">
            <v>90020901</v>
          </cell>
          <cell r="D4076">
            <v>27929.59</v>
          </cell>
        </row>
        <row r="4077">
          <cell r="A4077" t="str">
            <v>03</v>
          </cell>
          <cell r="B4077" t="str">
            <v>40320000</v>
          </cell>
          <cell r="C4077" t="str">
            <v>90020902</v>
          </cell>
          <cell r="D4077">
            <v>4013.83</v>
          </cell>
        </row>
        <row r="4078">
          <cell r="A4078" t="str">
            <v>03</v>
          </cell>
          <cell r="B4078" t="str">
            <v>40320000</v>
          </cell>
          <cell r="C4078" t="str">
            <v>90021200</v>
          </cell>
          <cell r="D4078">
            <v>-21247.27</v>
          </cell>
        </row>
        <row r="4079">
          <cell r="A4079" t="str">
            <v>03</v>
          </cell>
          <cell r="B4079" t="str">
            <v>40330000</v>
          </cell>
          <cell r="C4079" t="str">
            <v>15140000</v>
          </cell>
          <cell r="D4079">
            <v>-201315.37</v>
          </cell>
        </row>
        <row r="4080">
          <cell r="A4080" t="str">
            <v>03</v>
          </cell>
          <cell r="B4080" t="str">
            <v>40330000</v>
          </cell>
          <cell r="C4080" t="str">
            <v>15230000</v>
          </cell>
          <cell r="D4080">
            <v>-359433.81</v>
          </cell>
        </row>
        <row r="4081">
          <cell r="A4081" t="str">
            <v>03</v>
          </cell>
          <cell r="B4081" t="str">
            <v>40330000</v>
          </cell>
          <cell r="C4081" t="str">
            <v>25010000</v>
          </cell>
          <cell r="D4081">
            <v>-894824.85</v>
          </cell>
        </row>
        <row r="4082">
          <cell r="A4082" t="str">
            <v>03</v>
          </cell>
          <cell r="B4082" t="str">
            <v>40330000</v>
          </cell>
          <cell r="C4082" t="str">
            <v>25020000</v>
          </cell>
          <cell r="D4082">
            <v>-46603.96</v>
          </cell>
        </row>
        <row r="4083">
          <cell r="A4083" t="str">
            <v>03</v>
          </cell>
          <cell r="B4083" t="str">
            <v>40330000</v>
          </cell>
          <cell r="C4083" t="str">
            <v>25030000</v>
          </cell>
          <cell r="D4083">
            <v>-1939620.66</v>
          </cell>
        </row>
        <row r="4084">
          <cell r="A4084" t="str">
            <v>03</v>
          </cell>
          <cell r="B4084" t="str">
            <v>40330000</v>
          </cell>
          <cell r="C4084" t="str">
            <v>26000000</v>
          </cell>
          <cell r="D4084">
            <v>282887.34999999998</v>
          </cell>
        </row>
        <row r="4085">
          <cell r="A4085" t="str">
            <v>03</v>
          </cell>
          <cell r="B4085" t="str">
            <v>40330000</v>
          </cell>
          <cell r="C4085" t="str">
            <v>90020901</v>
          </cell>
          <cell r="D4085">
            <v>3648.81</v>
          </cell>
        </row>
        <row r="4086">
          <cell r="A4086" t="str">
            <v>03</v>
          </cell>
          <cell r="B4086" t="str">
            <v>16040000</v>
          </cell>
          <cell r="C4086" t="str">
            <v>16080000</v>
          </cell>
          <cell r="D4086">
            <v>1035232.07</v>
          </cell>
        </row>
        <row r="4087">
          <cell r="A4087" t="str">
            <v>03</v>
          </cell>
          <cell r="B4087" t="str">
            <v>16040000</v>
          </cell>
          <cell r="C4087" t="str">
            <v>20010000</v>
          </cell>
          <cell r="D4087">
            <v>13083126.130000001</v>
          </cell>
        </row>
        <row r="4088">
          <cell r="A4088" t="str">
            <v>03</v>
          </cell>
          <cell r="B4088" t="str">
            <v>16040000</v>
          </cell>
          <cell r="C4088" t="str">
            <v>23010000</v>
          </cell>
          <cell r="D4088">
            <v>280010.89</v>
          </cell>
        </row>
        <row r="4089">
          <cell r="A4089" t="str">
            <v>03</v>
          </cell>
          <cell r="B4089" t="str">
            <v>16040000</v>
          </cell>
          <cell r="C4089" t="str">
            <v>25010000</v>
          </cell>
          <cell r="D4089">
            <v>786074.96</v>
          </cell>
        </row>
        <row r="4090">
          <cell r="A4090" t="str">
            <v>03</v>
          </cell>
          <cell r="B4090" t="str">
            <v>16040000</v>
          </cell>
          <cell r="C4090" t="str">
            <v>25020000</v>
          </cell>
          <cell r="D4090">
            <v>84059.6</v>
          </cell>
        </row>
        <row r="4091">
          <cell r="A4091" t="str">
            <v>03</v>
          </cell>
          <cell r="B4091" t="str">
            <v>16040000</v>
          </cell>
          <cell r="C4091" t="str">
            <v>25030000</v>
          </cell>
          <cell r="D4091">
            <v>22154.94</v>
          </cell>
        </row>
        <row r="4092">
          <cell r="A4092" t="str">
            <v>03</v>
          </cell>
          <cell r="B4092" t="str">
            <v>16040000</v>
          </cell>
          <cell r="C4092" t="str">
            <v>26000000</v>
          </cell>
          <cell r="D4092">
            <v>42860.36</v>
          </cell>
        </row>
        <row r="4093">
          <cell r="A4093" t="str">
            <v>03</v>
          </cell>
          <cell r="B4093" t="str">
            <v>16040000</v>
          </cell>
          <cell r="C4093" t="str">
            <v>28001100</v>
          </cell>
          <cell r="D4093">
            <v>-95227.02</v>
          </cell>
        </row>
        <row r="4094">
          <cell r="A4094" t="str">
            <v>03</v>
          </cell>
          <cell r="B4094" t="str">
            <v>16040000</v>
          </cell>
          <cell r="C4094" t="str">
            <v>28011200</v>
          </cell>
          <cell r="D4094">
            <v>-5860.64</v>
          </cell>
        </row>
        <row r="4095">
          <cell r="A4095" t="str">
            <v>03</v>
          </cell>
          <cell r="B4095" t="str">
            <v>16040000</v>
          </cell>
          <cell r="C4095" t="str">
            <v>44000500</v>
          </cell>
          <cell r="D4095">
            <v>22960.68</v>
          </cell>
        </row>
        <row r="4096">
          <cell r="A4096" t="str">
            <v>03</v>
          </cell>
          <cell r="B4096" t="str">
            <v>16040000</v>
          </cell>
          <cell r="C4096" t="str">
            <v>79030000</v>
          </cell>
          <cell r="D4096">
            <v>25877.24</v>
          </cell>
        </row>
        <row r="4097">
          <cell r="A4097" t="str">
            <v>03</v>
          </cell>
          <cell r="B4097" t="str">
            <v>16040000</v>
          </cell>
          <cell r="C4097" t="str">
            <v>79040000</v>
          </cell>
          <cell r="D4097">
            <v>6737.82</v>
          </cell>
        </row>
        <row r="4098">
          <cell r="A4098" t="str">
            <v>03</v>
          </cell>
          <cell r="B4098" t="str">
            <v>16040000</v>
          </cell>
          <cell r="C4098" t="str">
            <v>79070000</v>
          </cell>
          <cell r="D4098">
            <v>601.47</v>
          </cell>
        </row>
        <row r="4099">
          <cell r="A4099" t="str">
            <v>03</v>
          </cell>
          <cell r="B4099" t="str">
            <v>16040000</v>
          </cell>
          <cell r="C4099" t="str">
            <v>90020500</v>
          </cell>
          <cell r="D4099">
            <v>6202.26</v>
          </cell>
        </row>
        <row r="4100">
          <cell r="A4100" t="str">
            <v>03</v>
          </cell>
          <cell r="B4100" t="str">
            <v>16040000</v>
          </cell>
          <cell r="C4100" t="str">
            <v>91020400</v>
          </cell>
          <cell r="D4100">
            <v>21985.31</v>
          </cell>
        </row>
        <row r="4101">
          <cell r="A4101" t="str">
            <v>03</v>
          </cell>
          <cell r="B4101" t="str">
            <v>16040000</v>
          </cell>
          <cell r="C4101" t="str">
            <v>91020800</v>
          </cell>
          <cell r="D4101">
            <v>3859.85</v>
          </cell>
        </row>
        <row r="4102">
          <cell r="A4102" t="str">
            <v>03</v>
          </cell>
          <cell r="B4102" t="str">
            <v>16040000</v>
          </cell>
          <cell r="C4102" t="str">
            <v>91020801</v>
          </cell>
          <cell r="D4102">
            <v>10144.64</v>
          </cell>
        </row>
        <row r="4103">
          <cell r="A4103" t="str">
            <v>03</v>
          </cell>
          <cell r="B4103" t="str">
            <v>16040000</v>
          </cell>
          <cell r="C4103" t="str">
            <v>97000400</v>
          </cell>
          <cell r="D4103">
            <v>-26.79</v>
          </cell>
        </row>
        <row r="4104">
          <cell r="A4104" t="str">
            <v>03</v>
          </cell>
          <cell r="B4104" t="str">
            <v>16020000</v>
          </cell>
          <cell r="C4104" t="str">
            <v>07010000</v>
          </cell>
          <cell r="D4104">
            <v>-156629.60999999999</v>
          </cell>
        </row>
        <row r="4105">
          <cell r="A4105" t="str">
            <v>03</v>
          </cell>
          <cell r="B4105" t="str">
            <v>16020000</v>
          </cell>
          <cell r="C4105" t="str">
            <v>08070000</v>
          </cell>
          <cell r="D4105">
            <v>-72798.559999999998</v>
          </cell>
        </row>
        <row r="4106">
          <cell r="A4106" t="str">
            <v>03</v>
          </cell>
          <cell r="B4106" t="str">
            <v>16020000</v>
          </cell>
          <cell r="C4106" t="str">
            <v>16040000</v>
          </cell>
          <cell r="D4106">
            <v>-421474.4</v>
          </cell>
        </row>
        <row r="4107">
          <cell r="A4107" t="str">
            <v>03</v>
          </cell>
          <cell r="B4107" t="str">
            <v>16020000</v>
          </cell>
          <cell r="C4107" t="str">
            <v>16050000</v>
          </cell>
          <cell r="D4107">
            <v>-153070.15</v>
          </cell>
        </row>
        <row r="4108">
          <cell r="A4108" t="str">
            <v>03</v>
          </cell>
          <cell r="B4108" t="str">
            <v>16020000</v>
          </cell>
          <cell r="C4108" t="str">
            <v>16070200</v>
          </cell>
          <cell r="D4108">
            <v>665143.99</v>
          </cell>
        </row>
        <row r="4109">
          <cell r="A4109" t="str">
            <v>03</v>
          </cell>
          <cell r="B4109" t="str">
            <v>16020000</v>
          </cell>
          <cell r="C4109" t="str">
            <v>20010000</v>
          </cell>
          <cell r="D4109">
            <v>787750.14</v>
          </cell>
        </row>
        <row r="4110">
          <cell r="A4110" t="str">
            <v>03</v>
          </cell>
          <cell r="B4110" t="str">
            <v>16020000</v>
          </cell>
          <cell r="C4110" t="str">
            <v>23010000</v>
          </cell>
          <cell r="D4110">
            <v>200978.52</v>
          </cell>
        </row>
        <row r="4111">
          <cell r="A4111" t="str">
            <v>03</v>
          </cell>
          <cell r="B4111" t="str">
            <v>16020000</v>
          </cell>
          <cell r="C4111" t="str">
            <v>25010000</v>
          </cell>
          <cell r="D4111">
            <v>3214970.01</v>
          </cell>
        </row>
        <row r="4112">
          <cell r="A4112" t="str">
            <v>03</v>
          </cell>
          <cell r="B4112" t="str">
            <v>16020000</v>
          </cell>
          <cell r="C4112" t="str">
            <v>25020000</v>
          </cell>
          <cell r="D4112">
            <v>62604.67</v>
          </cell>
        </row>
        <row r="4113">
          <cell r="A4113" t="str">
            <v>03</v>
          </cell>
          <cell r="B4113" t="str">
            <v>16020000</v>
          </cell>
          <cell r="C4113" t="str">
            <v>25030000</v>
          </cell>
          <cell r="D4113">
            <v>64646.46</v>
          </cell>
        </row>
        <row r="4114">
          <cell r="A4114" t="str">
            <v>03</v>
          </cell>
          <cell r="B4114" t="str">
            <v>16020000</v>
          </cell>
          <cell r="C4114" t="str">
            <v>26000000</v>
          </cell>
          <cell r="D4114">
            <v>77218.92</v>
          </cell>
        </row>
        <row r="4115">
          <cell r="A4115" t="str">
            <v>03</v>
          </cell>
          <cell r="B4115" t="str">
            <v>16020000</v>
          </cell>
          <cell r="C4115" t="str">
            <v>28001100</v>
          </cell>
          <cell r="D4115">
            <v>-22811.33</v>
          </cell>
        </row>
        <row r="4116">
          <cell r="A4116" t="str">
            <v>03</v>
          </cell>
          <cell r="B4116" t="str">
            <v>16020000</v>
          </cell>
          <cell r="C4116" t="str">
            <v>28011200</v>
          </cell>
          <cell r="D4116">
            <v>-305.52999999999997</v>
          </cell>
        </row>
        <row r="4117">
          <cell r="A4117" t="str">
            <v>03</v>
          </cell>
          <cell r="B4117" t="str">
            <v>16020000</v>
          </cell>
          <cell r="C4117" t="str">
            <v>44000500</v>
          </cell>
          <cell r="D4117">
            <v>3560.24</v>
          </cell>
        </row>
        <row r="4118">
          <cell r="A4118" t="str">
            <v>03</v>
          </cell>
          <cell r="B4118" t="str">
            <v>16020000</v>
          </cell>
          <cell r="C4118" t="str">
            <v>76020400</v>
          </cell>
          <cell r="D4118">
            <v>59259.74</v>
          </cell>
        </row>
        <row r="4119">
          <cell r="A4119" t="str">
            <v>03</v>
          </cell>
          <cell r="B4119" t="str">
            <v>16020000</v>
          </cell>
          <cell r="C4119" t="str">
            <v>79030000</v>
          </cell>
          <cell r="D4119">
            <v>40235.31</v>
          </cell>
        </row>
        <row r="4120">
          <cell r="A4120" t="str">
            <v>03</v>
          </cell>
          <cell r="B4120" t="str">
            <v>16020000</v>
          </cell>
          <cell r="C4120" t="str">
            <v>79040000</v>
          </cell>
          <cell r="D4120">
            <v>13388.26</v>
          </cell>
        </row>
        <row r="4121">
          <cell r="A4121" t="str">
            <v>03</v>
          </cell>
          <cell r="B4121" t="str">
            <v>16020000</v>
          </cell>
          <cell r="C4121" t="str">
            <v>79070000</v>
          </cell>
          <cell r="D4121">
            <v>1251.82</v>
          </cell>
        </row>
        <row r="4122">
          <cell r="A4122" t="str">
            <v>03</v>
          </cell>
          <cell r="B4122" t="str">
            <v>16020000</v>
          </cell>
          <cell r="C4122" t="str">
            <v>90020100</v>
          </cell>
          <cell r="D4122">
            <v>-168225.86</v>
          </cell>
        </row>
        <row r="4123">
          <cell r="A4123" t="str">
            <v>03</v>
          </cell>
          <cell r="B4123" t="str">
            <v>16020000</v>
          </cell>
          <cell r="C4123" t="str">
            <v>90020200</v>
          </cell>
          <cell r="D4123">
            <v>-1670.05</v>
          </cell>
        </row>
        <row r="4124">
          <cell r="A4124" t="str">
            <v>03</v>
          </cell>
          <cell r="B4124" t="str">
            <v>16020000</v>
          </cell>
          <cell r="C4124" t="str">
            <v>90020300</v>
          </cell>
          <cell r="D4124">
            <v>-385.98</v>
          </cell>
        </row>
        <row r="4125">
          <cell r="A4125" t="str">
            <v>03</v>
          </cell>
          <cell r="B4125" t="str">
            <v>16020000</v>
          </cell>
          <cell r="C4125" t="str">
            <v>90020400</v>
          </cell>
          <cell r="D4125">
            <v>-297.77</v>
          </cell>
        </row>
        <row r="4126">
          <cell r="A4126" t="str">
            <v>03</v>
          </cell>
          <cell r="B4126" t="str">
            <v>16020000</v>
          </cell>
          <cell r="C4126" t="str">
            <v>90020500</v>
          </cell>
          <cell r="D4126">
            <v>2359.69</v>
          </cell>
        </row>
        <row r="4127">
          <cell r="A4127" t="str">
            <v>03</v>
          </cell>
          <cell r="B4127" t="str">
            <v>16020000</v>
          </cell>
          <cell r="C4127" t="str">
            <v>90022100</v>
          </cell>
          <cell r="D4127">
            <v>-278.43</v>
          </cell>
        </row>
        <row r="4128">
          <cell r="A4128" t="str">
            <v>03</v>
          </cell>
          <cell r="B4128" t="str">
            <v>16020000</v>
          </cell>
          <cell r="C4128" t="str">
            <v>91020400</v>
          </cell>
          <cell r="D4128">
            <v>39136.04</v>
          </cell>
        </row>
        <row r="4129">
          <cell r="A4129" t="str">
            <v>03</v>
          </cell>
          <cell r="B4129" t="str">
            <v>16020000</v>
          </cell>
          <cell r="C4129" t="str">
            <v>91020800</v>
          </cell>
          <cell r="D4129">
            <v>-16802.39</v>
          </cell>
        </row>
        <row r="4130">
          <cell r="A4130" t="str">
            <v>03</v>
          </cell>
          <cell r="B4130" t="str">
            <v>16020000</v>
          </cell>
          <cell r="C4130" t="str">
            <v>91020801</v>
          </cell>
          <cell r="D4130">
            <v>-44160.88</v>
          </cell>
        </row>
        <row r="4131">
          <cell r="A4131" t="str">
            <v>03</v>
          </cell>
          <cell r="B4131" t="str">
            <v>16020000</v>
          </cell>
          <cell r="C4131" t="str">
            <v>97000400</v>
          </cell>
          <cell r="D4131">
            <v>9.4499999999999993</v>
          </cell>
        </row>
        <row r="4132">
          <cell r="A4132" t="str">
            <v>03</v>
          </cell>
          <cell r="B4132" t="str">
            <v>40340000</v>
          </cell>
          <cell r="C4132" t="str">
            <v>15140000</v>
          </cell>
          <cell r="D4132">
            <v>-933903.27</v>
          </cell>
        </row>
        <row r="4133">
          <cell r="A4133" t="str">
            <v>03</v>
          </cell>
          <cell r="B4133" t="str">
            <v>40340000</v>
          </cell>
          <cell r="C4133" t="str">
            <v>15230000</v>
          </cell>
          <cell r="D4133">
            <v>26807.32</v>
          </cell>
        </row>
        <row r="4134">
          <cell r="A4134" t="str">
            <v>03</v>
          </cell>
          <cell r="B4134" t="str">
            <v>40340000</v>
          </cell>
          <cell r="C4134" t="str">
            <v>25010000</v>
          </cell>
          <cell r="D4134">
            <v>4835.51</v>
          </cell>
        </row>
        <row r="4135">
          <cell r="A4135" t="str">
            <v>03</v>
          </cell>
          <cell r="B4135" t="str">
            <v>40340000</v>
          </cell>
          <cell r="C4135" t="str">
            <v>97030000</v>
          </cell>
          <cell r="D4135">
            <v>2283495.13</v>
          </cell>
        </row>
        <row r="4136">
          <cell r="A4136" t="str">
            <v>03</v>
          </cell>
          <cell r="B4136" t="str">
            <v>68080100</v>
          </cell>
          <cell r="C4136" t="str">
            <v>79030000</v>
          </cell>
          <cell r="D4136">
            <v>8946.94</v>
          </cell>
        </row>
        <row r="4137">
          <cell r="A4137" t="str">
            <v>03</v>
          </cell>
          <cell r="B4137" t="str">
            <v>19070200</v>
          </cell>
          <cell r="C4137" t="str">
            <v>68080200</v>
          </cell>
          <cell r="D4137">
            <v>6665598.4299999997</v>
          </cell>
        </row>
        <row r="4138">
          <cell r="A4138" t="str">
            <v>03</v>
          </cell>
          <cell r="B4138" t="str">
            <v>19040100</v>
          </cell>
          <cell r="C4138" t="str">
            <v>68080200</v>
          </cell>
          <cell r="D4138">
            <v>15146821.25</v>
          </cell>
        </row>
        <row r="4139">
          <cell r="A4139" t="str">
            <v>03</v>
          </cell>
          <cell r="B4139" t="str">
            <v>19040100</v>
          </cell>
          <cell r="C4139" t="str">
            <v>91020801</v>
          </cell>
          <cell r="D4139">
            <v>719.98</v>
          </cell>
        </row>
        <row r="4140">
          <cell r="A4140" t="str">
            <v>03</v>
          </cell>
          <cell r="B4140" t="str">
            <v>19040000</v>
          </cell>
          <cell r="C4140" t="str">
            <v>19060000</v>
          </cell>
          <cell r="D4140">
            <v>3056177.59</v>
          </cell>
        </row>
        <row r="4141">
          <cell r="A4141" t="str">
            <v>03</v>
          </cell>
          <cell r="B4141" t="str">
            <v>19040000</v>
          </cell>
          <cell r="C4141" t="str">
            <v>68080000</v>
          </cell>
          <cell r="D4141">
            <v>171035.9</v>
          </cell>
        </row>
        <row r="4142">
          <cell r="A4142" t="str">
            <v>03</v>
          </cell>
          <cell r="B4142" t="str">
            <v>19040000</v>
          </cell>
          <cell r="C4142" t="str">
            <v>91020801</v>
          </cell>
          <cell r="D4142">
            <v>1261.8800000000001</v>
          </cell>
        </row>
        <row r="4143">
          <cell r="A4143" t="str">
            <v>03</v>
          </cell>
          <cell r="B4143" t="str">
            <v>19020100</v>
          </cell>
          <cell r="C4143" t="str">
            <v>08070000</v>
          </cell>
          <cell r="D4143">
            <v>135667.26</v>
          </cell>
        </row>
        <row r="4144">
          <cell r="A4144" t="str">
            <v>03</v>
          </cell>
          <cell r="B4144" t="str">
            <v>19020100</v>
          </cell>
          <cell r="C4144" t="str">
            <v>68080200</v>
          </cell>
          <cell r="D4144">
            <v>481626.9</v>
          </cell>
        </row>
        <row r="4145">
          <cell r="A4145" t="str">
            <v>03</v>
          </cell>
          <cell r="B4145" t="str">
            <v>19010100</v>
          </cell>
          <cell r="C4145" t="str">
            <v>68080200</v>
          </cell>
          <cell r="D4145">
            <v>77982059.989999995</v>
          </cell>
        </row>
        <row r="4146">
          <cell r="A4146" t="str">
            <v>03</v>
          </cell>
          <cell r="B4146" t="str">
            <v>19010000</v>
          </cell>
          <cell r="C4146" t="str">
            <v>68080000</v>
          </cell>
          <cell r="D4146">
            <v>901708</v>
          </cell>
        </row>
        <row r="4147">
          <cell r="A4147" t="str">
            <v>03</v>
          </cell>
          <cell r="B4147" t="str">
            <v>68080000</v>
          </cell>
          <cell r="C4147" t="str">
            <v>19060000</v>
          </cell>
          <cell r="D4147">
            <v>110816.44</v>
          </cell>
        </row>
        <row r="4148">
          <cell r="A4148" t="str">
            <v>03</v>
          </cell>
          <cell r="B4148" t="str">
            <v>68080000</v>
          </cell>
          <cell r="C4148" t="str">
            <v>76020400</v>
          </cell>
          <cell r="D4148">
            <v>-264782.49</v>
          </cell>
        </row>
        <row r="4149">
          <cell r="A4149" t="str">
            <v>03</v>
          </cell>
          <cell r="B4149" t="str">
            <v>68080000</v>
          </cell>
          <cell r="C4149" t="str">
            <v>76050000</v>
          </cell>
          <cell r="D4149">
            <v>1029706.09</v>
          </cell>
        </row>
        <row r="4150">
          <cell r="A4150" t="str">
            <v>03</v>
          </cell>
          <cell r="B4150" t="str">
            <v>68080000</v>
          </cell>
          <cell r="C4150" t="str">
            <v>76060000</v>
          </cell>
          <cell r="D4150">
            <v>327469.28000000003</v>
          </cell>
        </row>
        <row r="4151">
          <cell r="A4151" t="str">
            <v>03</v>
          </cell>
          <cell r="B4151" t="str">
            <v>68080000</v>
          </cell>
          <cell r="C4151" t="str">
            <v>79030000</v>
          </cell>
          <cell r="D4151">
            <v>4000</v>
          </cell>
        </row>
        <row r="4152">
          <cell r="A4152" t="str">
            <v>03</v>
          </cell>
          <cell r="B4152" t="str">
            <v>68080000</v>
          </cell>
          <cell r="C4152" t="str">
            <v>79070000</v>
          </cell>
          <cell r="D4152">
            <v>246666.66</v>
          </cell>
        </row>
        <row r="4153">
          <cell r="A4153" t="str">
            <v>03</v>
          </cell>
          <cell r="B4153" t="str">
            <v>68080000</v>
          </cell>
          <cell r="C4153" t="str">
            <v>90030107</v>
          </cell>
          <cell r="D4153">
            <v>-2128.23</v>
          </cell>
        </row>
        <row r="4154">
          <cell r="A4154" t="str">
            <v>03</v>
          </cell>
          <cell r="B4154" t="str">
            <v>68080000</v>
          </cell>
          <cell r="C4154" t="str">
            <v>90030108</v>
          </cell>
          <cell r="D4154">
            <v>-35990.83</v>
          </cell>
        </row>
        <row r="4155">
          <cell r="A4155" t="str">
            <v>03</v>
          </cell>
          <cell r="B4155" t="str">
            <v>68080000</v>
          </cell>
          <cell r="C4155" t="str">
            <v>90031400</v>
          </cell>
          <cell r="D4155">
            <v>-443.32</v>
          </cell>
        </row>
        <row r="4156">
          <cell r="A4156" t="str">
            <v>03</v>
          </cell>
          <cell r="B4156" t="str">
            <v>68080000</v>
          </cell>
          <cell r="C4156" t="str">
            <v>91020801</v>
          </cell>
          <cell r="D4156">
            <v>615.89</v>
          </cell>
        </row>
        <row r="4157">
          <cell r="A4157" t="str">
            <v>03</v>
          </cell>
          <cell r="B4157" t="str">
            <v>68080000</v>
          </cell>
          <cell r="C4157" t="str">
            <v>99000000</v>
          </cell>
          <cell r="D4157">
            <v>194909.14</v>
          </cell>
        </row>
        <row r="4158">
          <cell r="A4158" t="str">
            <v>03</v>
          </cell>
          <cell r="B4158" t="str">
            <v>40350000</v>
          </cell>
          <cell r="C4158" t="str">
            <v>15150000</v>
          </cell>
          <cell r="D4158">
            <v>-48966.45</v>
          </cell>
        </row>
        <row r="4159">
          <cell r="A4159" t="str">
            <v>03</v>
          </cell>
          <cell r="B4159" t="str">
            <v>40350000</v>
          </cell>
          <cell r="C4159" t="str">
            <v>15230000</v>
          </cell>
          <cell r="D4159">
            <v>-689.12</v>
          </cell>
        </row>
        <row r="4160">
          <cell r="A4160" t="str">
            <v>03</v>
          </cell>
          <cell r="B4160" t="str">
            <v>40350000</v>
          </cell>
          <cell r="C4160" t="str">
            <v>25020000</v>
          </cell>
          <cell r="D4160">
            <v>-101248.55</v>
          </cell>
        </row>
        <row r="4161">
          <cell r="A4161" t="str">
            <v>03</v>
          </cell>
          <cell r="B4161" t="str">
            <v>40350000</v>
          </cell>
          <cell r="C4161" t="str">
            <v>25030000</v>
          </cell>
          <cell r="D4161">
            <v>-4656.2700000000004</v>
          </cell>
        </row>
        <row r="4162">
          <cell r="A4162" t="str">
            <v>03</v>
          </cell>
          <cell r="B4162" t="str">
            <v>40350000</v>
          </cell>
          <cell r="C4162" t="str">
            <v>26000000</v>
          </cell>
          <cell r="D4162">
            <v>-355721.2</v>
          </cell>
        </row>
        <row r="4163">
          <cell r="A4163" t="str">
            <v>03</v>
          </cell>
          <cell r="B4163" t="str">
            <v>40350000</v>
          </cell>
          <cell r="C4163" t="str">
            <v>44000500</v>
          </cell>
          <cell r="D4163">
            <v>-54841.03</v>
          </cell>
        </row>
        <row r="4164">
          <cell r="A4164" t="str">
            <v>03</v>
          </cell>
          <cell r="B4164" t="str">
            <v>40350000</v>
          </cell>
          <cell r="C4164" t="str">
            <v>79030000</v>
          </cell>
          <cell r="D4164">
            <v>-19296.34</v>
          </cell>
        </row>
        <row r="4165">
          <cell r="A4165" t="str">
            <v>03</v>
          </cell>
          <cell r="B4165" t="str">
            <v>40350000</v>
          </cell>
          <cell r="C4165" t="str">
            <v>90021200</v>
          </cell>
          <cell r="D4165">
            <v>-3035.13</v>
          </cell>
        </row>
        <row r="4166">
          <cell r="A4166" t="str">
            <v>03</v>
          </cell>
          <cell r="B4166" t="str">
            <v>40360000</v>
          </cell>
          <cell r="C4166" t="str">
            <v>15140000</v>
          </cell>
          <cell r="D4166">
            <v>-118133.52</v>
          </cell>
        </row>
        <row r="4167">
          <cell r="A4167" t="str">
            <v>03</v>
          </cell>
          <cell r="B4167" t="str">
            <v>40380000</v>
          </cell>
          <cell r="C4167" t="str">
            <v>15230000</v>
          </cell>
          <cell r="D4167">
            <v>29796.29</v>
          </cell>
        </row>
        <row r="4168">
          <cell r="A4168" t="str">
            <v>03</v>
          </cell>
          <cell r="B4168" t="str">
            <v>40380000</v>
          </cell>
          <cell r="C4168" t="str">
            <v>25010000</v>
          </cell>
          <cell r="D4168">
            <v>23.5</v>
          </cell>
        </row>
        <row r="4169">
          <cell r="A4169" t="str">
            <v>03</v>
          </cell>
          <cell r="B4169" t="str">
            <v>40380000</v>
          </cell>
          <cell r="C4169" t="str">
            <v>25020000</v>
          </cell>
          <cell r="D4169">
            <v>22252.01</v>
          </cell>
        </row>
        <row r="4170">
          <cell r="A4170" t="str">
            <v>03</v>
          </cell>
          <cell r="B4170" t="str">
            <v>40380000</v>
          </cell>
          <cell r="C4170" t="str">
            <v>25030000</v>
          </cell>
          <cell r="D4170">
            <v>2621.34</v>
          </cell>
        </row>
        <row r="4171">
          <cell r="A4171" t="str">
            <v>03</v>
          </cell>
          <cell r="B4171" t="str">
            <v>40380000</v>
          </cell>
          <cell r="C4171" t="str">
            <v>26000000</v>
          </cell>
          <cell r="D4171">
            <v>97718.86</v>
          </cell>
        </row>
        <row r="4172">
          <cell r="A4172" t="str">
            <v>03</v>
          </cell>
          <cell r="B4172" t="str">
            <v>40380000</v>
          </cell>
          <cell r="C4172" t="str">
            <v>79030000</v>
          </cell>
          <cell r="D4172">
            <v>38.729999999999997</v>
          </cell>
        </row>
        <row r="4173">
          <cell r="A4173" t="str">
            <v>03</v>
          </cell>
          <cell r="B4173" t="str">
            <v>40380000</v>
          </cell>
          <cell r="C4173" t="str">
            <v>90020900</v>
          </cell>
          <cell r="D4173">
            <v>-3.57</v>
          </cell>
        </row>
        <row r="4174">
          <cell r="A4174" t="str">
            <v>03</v>
          </cell>
          <cell r="B4174" t="str">
            <v>40380000</v>
          </cell>
          <cell r="C4174" t="str">
            <v>90020901</v>
          </cell>
          <cell r="D4174">
            <v>6229.91</v>
          </cell>
        </row>
        <row r="4175">
          <cell r="A4175" t="str">
            <v>03</v>
          </cell>
          <cell r="B4175" t="str">
            <v>40380000</v>
          </cell>
          <cell r="C4175" t="str">
            <v>90020902</v>
          </cell>
          <cell r="D4175">
            <v>241.64</v>
          </cell>
        </row>
        <row r="4176">
          <cell r="A4176" t="str">
            <v>03</v>
          </cell>
          <cell r="B4176" t="str">
            <v>40380000</v>
          </cell>
          <cell r="C4176" t="str">
            <v>91020801</v>
          </cell>
          <cell r="D4176">
            <v>29411.18</v>
          </cell>
        </row>
        <row r="4177">
          <cell r="A4177" t="str">
            <v>03</v>
          </cell>
          <cell r="B4177" t="str">
            <v>40390000</v>
          </cell>
          <cell r="C4177" t="str">
            <v>08010000</v>
          </cell>
          <cell r="D4177">
            <v>109060.4</v>
          </cell>
        </row>
        <row r="4178">
          <cell r="A4178" t="str">
            <v>03</v>
          </cell>
          <cell r="B4178" t="str">
            <v>40390000</v>
          </cell>
          <cell r="C4178" t="str">
            <v>15140000</v>
          </cell>
          <cell r="D4178">
            <v>-186521.7</v>
          </cell>
        </row>
        <row r="4179">
          <cell r="A4179" t="str">
            <v>03</v>
          </cell>
          <cell r="B4179" t="str">
            <v>40390000</v>
          </cell>
          <cell r="C4179" t="str">
            <v>15230000</v>
          </cell>
          <cell r="D4179">
            <v>51363.63</v>
          </cell>
        </row>
        <row r="4180">
          <cell r="A4180" t="str">
            <v>03</v>
          </cell>
          <cell r="B4180" t="str">
            <v>40390000</v>
          </cell>
          <cell r="C4180" t="str">
            <v>25010000</v>
          </cell>
          <cell r="D4180">
            <v>81616.070000000007</v>
          </cell>
        </row>
        <row r="4181">
          <cell r="A4181" t="str">
            <v>03</v>
          </cell>
          <cell r="B4181" t="str">
            <v>40390000</v>
          </cell>
          <cell r="C4181" t="str">
            <v>25020000</v>
          </cell>
          <cell r="D4181">
            <v>395791.51</v>
          </cell>
        </row>
        <row r="4182">
          <cell r="A4182" t="str">
            <v>03</v>
          </cell>
          <cell r="B4182" t="str">
            <v>40390000</v>
          </cell>
          <cell r="C4182" t="str">
            <v>26000000</v>
          </cell>
          <cell r="D4182">
            <v>144271.35999999999</v>
          </cell>
        </row>
        <row r="4183">
          <cell r="A4183" t="str">
            <v>03</v>
          </cell>
          <cell r="B4183" t="str">
            <v>70000000</v>
          </cell>
          <cell r="C4183" t="str">
            <v>15010000</v>
          </cell>
          <cell r="D4183">
            <v>476142.87</v>
          </cell>
        </row>
        <row r="4184">
          <cell r="A4184" t="str">
            <v>03</v>
          </cell>
          <cell r="B4184" t="str">
            <v>70000000</v>
          </cell>
          <cell r="C4184" t="str">
            <v>15020000</v>
          </cell>
          <cell r="D4184">
            <v>806634.68</v>
          </cell>
        </row>
        <row r="4185">
          <cell r="A4185" t="str">
            <v>03</v>
          </cell>
          <cell r="B4185" t="str">
            <v>70000000</v>
          </cell>
          <cell r="C4185" t="str">
            <v>15150000</v>
          </cell>
          <cell r="D4185">
            <v>101833.27</v>
          </cell>
        </row>
        <row r="4186">
          <cell r="A4186" t="str">
            <v>03</v>
          </cell>
          <cell r="B4186" t="str">
            <v>70000000</v>
          </cell>
          <cell r="C4186" t="str">
            <v>20010000</v>
          </cell>
          <cell r="D4186">
            <v>27599641.02</v>
          </cell>
        </row>
        <row r="4187">
          <cell r="A4187" t="str">
            <v>03</v>
          </cell>
          <cell r="B4187" t="str">
            <v>70000000</v>
          </cell>
          <cell r="C4187" t="str">
            <v>23010000</v>
          </cell>
          <cell r="D4187">
            <v>12981198.65</v>
          </cell>
        </row>
        <row r="4188">
          <cell r="A4188" t="str">
            <v>03</v>
          </cell>
          <cell r="B4188" t="str">
            <v>70000000</v>
          </cell>
          <cell r="C4188" t="str">
            <v>25010000</v>
          </cell>
          <cell r="D4188">
            <v>18751355.84</v>
          </cell>
        </row>
        <row r="4189">
          <cell r="A4189" t="str">
            <v>03</v>
          </cell>
          <cell r="B4189" t="str">
            <v>70000000</v>
          </cell>
          <cell r="C4189" t="str">
            <v>25020000</v>
          </cell>
          <cell r="D4189">
            <v>25780586.100000001</v>
          </cell>
        </row>
        <row r="4190">
          <cell r="A4190" t="str">
            <v>03</v>
          </cell>
          <cell r="B4190" t="str">
            <v>70000000</v>
          </cell>
          <cell r="C4190" t="str">
            <v>25030000</v>
          </cell>
          <cell r="D4190">
            <v>5351883.79</v>
          </cell>
        </row>
        <row r="4191">
          <cell r="A4191" t="str">
            <v>03</v>
          </cell>
          <cell r="B4191" t="str">
            <v>70000000</v>
          </cell>
          <cell r="C4191" t="str">
            <v>26000000</v>
          </cell>
          <cell r="D4191">
            <v>34120099.890000001</v>
          </cell>
        </row>
        <row r="4192">
          <cell r="A4192" t="str">
            <v>03</v>
          </cell>
          <cell r="B4192" t="str">
            <v>70000000</v>
          </cell>
          <cell r="C4192" t="str">
            <v>44000500</v>
          </cell>
          <cell r="D4192">
            <v>1137833.3899999999</v>
          </cell>
        </row>
        <row r="4193">
          <cell r="A4193" t="str">
            <v>03</v>
          </cell>
          <cell r="B4193" t="str">
            <v>70000000</v>
          </cell>
          <cell r="C4193" t="str">
            <v>50000000</v>
          </cell>
          <cell r="D4193">
            <v>1979.81</v>
          </cell>
        </row>
        <row r="4194">
          <cell r="A4194" t="str">
            <v>03</v>
          </cell>
          <cell r="B4194" t="str">
            <v>70000000</v>
          </cell>
          <cell r="C4194" t="str">
            <v>69010000</v>
          </cell>
          <cell r="D4194">
            <v>3664736.21</v>
          </cell>
        </row>
        <row r="4195">
          <cell r="A4195" t="str">
            <v>03</v>
          </cell>
          <cell r="B4195" t="str">
            <v>70000000</v>
          </cell>
          <cell r="C4195" t="str">
            <v>69050000</v>
          </cell>
          <cell r="D4195">
            <v>42576.4</v>
          </cell>
        </row>
        <row r="4196">
          <cell r="A4196" t="str">
            <v>03</v>
          </cell>
          <cell r="B4196" t="str">
            <v>70000000</v>
          </cell>
          <cell r="C4196" t="str">
            <v>70010000</v>
          </cell>
          <cell r="D4196">
            <v>308747.8</v>
          </cell>
        </row>
        <row r="4197">
          <cell r="A4197" t="str">
            <v>03</v>
          </cell>
          <cell r="B4197" t="str">
            <v>70000000</v>
          </cell>
          <cell r="C4197" t="str">
            <v>70020000</v>
          </cell>
          <cell r="D4197">
            <v>188916.81</v>
          </cell>
        </row>
        <row r="4198">
          <cell r="A4198" t="str">
            <v>03</v>
          </cell>
          <cell r="B4198" t="str">
            <v>70000000</v>
          </cell>
          <cell r="C4198" t="str">
            <v>70030000</v>
          </cell>
          <cell r="D4198">
            <v>174.15</v>
          </cell>
        </row>
        <row r="4199">
          <cell r="A4199" t="str">
            <v>03</v>
          </cell>
          <cell r="B4199" t="str">
            <v>70000000</v>
          </cell>
          <cell r="C4199" t="str">
            <v>76000000</v>
          </cell>
          <cell r="D4199">
            <v>4215.04</v>
          </cell>
        </row>
        <row r="4200">
          <cell r="A4200" t="str">
            <v>03</v>
          </cell>
          <cell r="B4200" t="str">
            <v>70000000</v>
          </cell>
          <cell r="C4200" t="str">
            <v>76040000</v>
          </cell>
          <cell r="D4200">
            <v>114080.26</v>
          </cell>
        </row>
        <row r="4201">
          <cell r="A4201" t="str">
            <v>03</v>
          </cell>
          <cell r="B4201" t="str">
            <v>70000000</v>
          </cell>
          <cell r="C4201" t="str">
            <v>86000000</v>
          </cell>
          <cell r="D4201">
            <v>2690.22</v>
          </cell>
        </row>
        <row r="4202">
          <cell r="A4202" t="str">
            <v>03</v>
          </cell>
          <cell r="B4202" t="str">
            <v>70000000</v>
          </cell>
          <cell r="C4202" t="str">
            <v>91020801</v>
          </cell>
          <cell r="D4202">
            <v>1868288.55</v>
          </cell>
        </row>
        <row r="4203">
          <cell r="A4203" t="str">
            <v>03</v>
          </cell>
          <cell r="B4203" t="str">
            <v>70000000</v>
          </cell>
          <cell r="C4203" t="str">
            <v>97010000</v>
          </cell>
          <cell r="D4203">
            <v>2829050.52</v>
          </cell>
        </row>
        <row r="4204">
          <cell r="A4204" t="str">
            <v>03</v>
          </cell>
          <cell r="B4204" t="str">
            <v>69010000</v>
          </cell>
          <cell r="C4204" t="str">
            <v>15010000</v>
          </cell>
          <cell r="D4204">
            <v>18716.830000000002</v>
          </cell>
        </row>
        <row r="4205">
          <cell r="A4205" t="str">
            <v>03</v>
          </cell>
          <cell r="B4205" t="str">
            <v>69010000</v>
          </cell>
          <cell r="C4205" t="str">
            <v>15020000</v>
          </cell>
          <cell r="D4205">
            <v>32265.45</v>
          </cell>
        </row>
        <row r="4206">
          <cell r="A4206" t="str">
            <v>03</v>
          </cell>
          <cell r="B4206" t="str">
            <v>69010000</v>
          </cell>
          <cell r="C4206" t="str">
            <v>15150000</v>
          </cell>
          <cell r="D4206">
            <v>4073.33</v>
          </cell>
        </row>
        <row r="4207">
          <cell r="A4207" t="str">
            <v>03</v>
          </cell>
          <cell r="B4207" t="str">
            <v>69010000</v>
          </cell>
          <cell r="C4207" t="str">
            <v>20010000</v>
          </cell>
          <cell r="D4207">
            <v>1096824.6100000001</v>
          </cell>
        </row>
        <row r="4208">
          <cell r="A4208" t="str">
            <v>03</v>
          </cell>
          <cell r="B4208" t="str">
            <v>69010000</v>
          </cell>
          <cell r="C4208" t="str">
            <v>23010000</v>
          </cell>
          <cell r="D4208">
            <v>513511.1</v>
          </cell>
        </row>
        <row r="4209">
          <cell r="A4209" t="str">
            <v>03</v>
          </cell>
          <cell r="B4209" t="str">
            <v>69010000</v>
          </cell>
          <cell r="C4209" t="str">
            <v>25010000</v>
          </cell>
          <cell r="D4209">
            <v>731383.82</v>
          </cell>
        </row>
        <row r="4210">
          <cell r="A4210" t="str">
            <v>03</v>
          </cell>
          <cell r="B4210" t="str">
            <v>69010000</v>
          </cell>
          <cell r="C4210" t="str">
            <v>25020000</v>
          </cell>
          <cell r="D4210">
            <v>1018028.36</v>
          </cell>
        </row>
        <row r="4211">
          <cell r="A4211" t="str">
            <v>03</v>
          </cell>
          <cell r="B4211" t="str">
            <v>69010000</v>
          </cell>
          <cell r="C4211" t="str">
            <v>25030000</v>
          </cell>
          <cell r="D4211">
            <v>211605.92</v>
          </cell>
        </row>
        <row r="4212">
          <cell r="A4212" t="str">
            <v>03</v>
          </cell>
          <cell r="B4212" t="str">
            <v>69010000</v>
          </cell>
          <cell r="C4212" t="str">
            <v>26000000</v>
          </cell>
          <cell r="D4212">
            <v>1267149.24</v>
          </cell>
        </row>
        <row r="4213">
          <cell r="A4213" t="str">
            <v>03</v>
          </cell>
          <cell r="B4213" t="str">
            <v>69010000</v>
          </cell>
          <cell r="C4213" t="str">
            <v>44000500</v>
          </cell>
          <cell r="D4213">
            <v>45098.52</v>
          </cell>
        </row>
        <row r="4214">
          <cell r="A4214" t="str">
            <v>03</v>
          </cell>
          <cell r="B4214" t="str">
            <v>69010000</v>
          </cell>
          <cell r="C4214" t="str">
            <v>79030000</v>
          </cell>
          <cell r="D4214">
            <v>56077.53</v>
          </cell>
        </row>
        <row r="4215">
          <cell r="A4215" t="str">
            <v>03</v>
          </cell>
          <cell r="B4215" t="str">
            <v>69010000</v>
          </cell>
          <cell r="C4215" t="str">
            <v>79040000</v>
          </cell>
          <cell r="D4215">
            <v>4117.72</v>
          </cell>
        </row>
        <row r="4216">
          <cell r="A4216" t="str">
            <v>03</v>
          </cell>
          <cell r="B4216" t="str">
            <v>69010000</v>
          </cell>
          <cell r="C4216" t="str">
            <v>79070000</v>
          </cell>
          <cell r="D4216">
            <v>68796.37</v>
          </cell>
        </row>
        <row r="4217">
          <cell r="A4217" t="str">
            <v>03</v>
          </cell>
          <cell r="B4217" t="str">
            <v>69010000</v>
          </cell>
          <cell r="C4217" t="str">
            <v>91020801</v>
          </cell>
          <cell r="D4217">
            <v>21063.119999999999</v>
          </cell>
        </row>
        <row r="4218">
          <cell r="A4218" t="str">
            <v>03</v>
          </cell>
          <cell r="B4218" t="str">
            <v>69010000</v>
          </cell>
          <cell r="C4218" t="str">
            <v>97020200</v>
          </cell>
          <cell r="D4218">
            <v>111732.07</v>
          </cell>
        </row>
        <row r="4219">
          <cell r="A4219" t="str">
            <v>03</v>
          </cell>
          <cell r="B4219" t="str">
            <v>69010000</v>
          </cell>
          <cell r="C4219" t="str">
            <v>99000000</v>
          </cell>
          <cell r="D4219">
            <v>1736.06</v>
          </cell>
        </row>
        <row r="4220">
          <cell r="A4220" t="str">
            <v>03</v>
          </cell>
          <cell r="B4220" t="str">
            <v>69020100</v>
          </cell>
          <cell r="C4220" t="str">
            <v>15010000</v>
          </cell>
          <cell r="D4220">
            <v>65508.91</v>
          </cell>
        </row>
        <row r="4221">
          <cell r="A4221" t="str">
            <v>03</v>
          </cell>
          <cell r="B4221" t="str">
            <v>69020100</v>
          </cell>
          <cell r="C4221" t="str">
            <v>15020000</v>
          </cell>
          <cell r="D4221">
            <v>112928.8</v>
          </cell>
        </row>
        <row r="4222">
          <cell r="A4222" t="str">
            <v>03</v>
          </cell>
          <cell r="B4222" t="str">
            <v>69020100</v>
          </cell>
          <cell r="C4222" t="str">
            <v>15150000</v>
          </cell>
          <cell r="D4222">
            <v>14256.69</v>
          </cell>
        </row>
        <row r="4223">
          <cell r="A4223" t="str">
            <v>03</v>
          </cell>
          <cell r="B4223" t="str">
            <v>69020100</v>
          </cell>
          <cell r="C4223" t="str">
            <v>20010000</v>
          </cell>
          <cell r="D4223">
            <v>3838888.59</v>
          </cell>
        </row>
        <row r="4224">
          <cell r="A4224" t="str">
            <v>03</v>
          </cell>
          <cell r="B4224" t="str">
            <v>69020100</v>
          </cell>
          <cell r="C4224" t="str">
            <v>23010000</v>
          </cell>
          <cell r="D4224">
            <v>1797294.9</v>
          </cell>
        </row>
        <row r="4225">
          <cell r="A4225" t="str">
            <v>03</v>
          </cell>
          <cell r="B4225" t="str">
            <v>69020100</v>
          </cell>
          <cell r="C4225" t="str">
            <v>25010000</v>
          </cell>
          <cell r="D4225">
            <v>2559848.33</v>
          </cell>
        </row>
        <row r="4226">
          <cell r="A4226" t="str">
            <v>03</v>
          </cell>
          <cell r="B4226" t="str">
            <v>69020100</v>
          </cell>
          <cell r="C4226" t="str">
            <v>25020000</v>
          </cell>
          <cell r="D4226">
            <v>3563135.87</v>
          </cell>
        </row>
        <row r="4227">
          <cell r="A4227" t="str">
            <v>03</v>
          </cell>
          <cell r="B4227" t="str">
            <v>69020100</v>
          </cell>
          <cell r="C4227" t="str">
            <v>25030000</v>
          </cell>
          <cell r="D4227">
            <v>740621.19</v>
          </cell>
        </row>
        <row r="4228">
          <cell r="A4228" t="str">
            <v>03</v>
          </cell>
          <cell r="B4228" t="str">
            <v>69020100</v>
          </cell>
          <cell r="C4228" t="str">
            <v>26000000</v>
          </cell>
          <cell r="D4228">
            <v>4477723.83</v>
          </cell>
        </row>
        <row r="4229">
          <cell r="A4229" t="str">
            <v>03</v>
          </cell>
          <cell r="B4229" t="str">
            <v>69020100</v>
          </cell>
          <cell r="C4229" t="str">
            <v>44000500</v>
          </cell>
          <cell r="D4229">
            <v>157844.91</v>
          </cell>
        </row>
        <row r="4230">
          <cell r="A4230" t="str">
            <v>03</v>
          </cell>
          <cell r="B4230" t="str">
            <v>69020100</v>
          </cell>
          <cell r="C4230" t="str">
            <v>79030000</v>
          </cell>
          <cell r="D4230">
            <v>196271.01</v>
          </cell>
        </row>
        <row r="4231">
          <cell r="A4231" t="str">
            <v>03</v>
          </cell>
          <cell r="B4231" t="str">
            <v>69020100</v>
          </cell>
          <cell r="C4231" t="str">
            <v>79040000</v>
          </cell>
          <cell r="D4231">
            <v>14411.99</v>
          </cell>
        </row>
        <row r="4232">
          <cell r="A4232" t="str">
            <v>03</v>
          </cell>
          <cell r="B4232" t="str">
            <v>69020100</v>
          </cell>
          <cell r="C4232" t="str">
            <v>79070000</v>
          </cell>
          <cell r="D4232">
            <v>240787.09</v>
          </cell>
        </row>
        <row r="4233">
          <cell r="A4233" t="str">
            <v>03</v>
          </cell>
          <cell r="B4233" t="str">
            <v>69020100</v>
          </cell>
          <cell r="C4233" t="str">
            <v>91020801</v>
          </cell>
          <cell r="D4233">
            <v>73757.81</v>
          </cell>
        </row>
        <row r="4234">
          <cell r="A4234" t="str">
            <v>03</v>
          </cell>
          <cell r="B4234" t="str">
            <v>69020100</v>
          </cell>
          <cell r="C4234" t="str">
            <v>97020300</v>
          </cell>
          <cell r="D4234">
            <v>391141.45</v>
          </cell>
        </row>
        <row r="4235">
          <cell r="A4235" t="str">
            <v>03</v>
          </cell>
          <cell r="B4235" t="str">
            <v>68080200</v>
          </cell>
          <cell r="C4235" t="str">
            <v>19060000</v>
          </cell>
          <cell r="D4235">
            <v>22848.23</v>
          </cell>
        </row>
        <row r="4236">
          <cell r="A4236" t="str">
            <v>03</v>
          </cell>
          <cell r="B4236" t="str">
            <v>68080200</v>
          </cell>
          <cell r="C4236" t="str">
            <v>62030100</v>
          </cell>
          <cell r="D4236">
            <v>32473363.120000001</v>
          </cell>
        </row>
        <row r="4237">
          <cell r="A4237" t="str">
            <v>03</v>
          </cell>
          <cell r="B4237" t="str">
            <v>68080200</v>
          </cell>
          <cell r="C4237" t="str">
            <v>62030300</v>
          </cell>
          <cell r="D4237">
            <v>621119.11</v>
          </cell>
        </row>
        <row r="4238">
          <cell r="A4238" t="str">
            <v>03</v>
          </cell>
          <cell r="B4238" t="str">
            <v>68080200</v>
          </cell>
          <cell r="C4238" t="str">
            <v>62030500</v>
          </cell>
          <cell r="D4238">
            <v>1668606.88</v>
          </cell>
        </row>
        <row r="4239">
          <cell r="A4239" t="str">
            <v>03</v>
          </cell>
          <cell r="B4239" t="str">
            <v>68080200</v>
          </cell>
          <cell r="C4239" t="str">
            <v>62050200</v>
          </cell>
          <cell r="D4239">
            <v>14267109.59</v>
          </cell>
        </row>
        <row r="4240">
          <cell r="A4240" t="str">
            <v>03</v>
          </cell>
          <cell r="B4240" t="str">
            <v>68080200</v>
          </cell>
          <cell r="C4240" t="str">
            <v>76020400</v>
          </cell>
          <cell r="D4240">
            <v>1761463.31</v>
          </cell>
        </row>
        <row r="4241">
          <cell r="A4241" t="str">
            <v>03</v>
          </cell>
          <cell r="B4241" t="str">
            <v>68080200</v>
          </cell>
          <cell r="C4241" t="str">
            <v>76020500</v>
          </cell>
          <cell r="D4241">
            <v>2080.59</v>
          </cell>
        </row>
        <row r="4242">
          <cell r="A4242" t="str">
            <v>03</v>
          </cell>
          <cell r="B4242" t="str">
            <v>68080200</v>
          </cell>
          <cell r="C4242" t="str">
            <v>76050100</v>
          </cell>
          <cell r="D4242">
            <v>161898481.63</v>
          </cell>
        </row>
        <row r="4243">
          <cell r="A4243" t="str">
            <v>03</v>
          </cell>
          <cell r="B4243" t="str">
            <v>68080200</v>
          </cell>
          <cell r="C4243" t="str">
            <v>79030000</v>
          </cell>
          <cell r="D4243">
            <v>495779.11</v>
          </cell>
        </row>
        <row r="4244">
          <cell r="A4244" t="str">
            <v>03</v>
          </cell>
          <cell r="B4244" t="str">
            <v>68080200</v>
          </cell>
          <cell r="C4244" t="str">
            <v>79040000</v>
          </cell>
          <cell r="D4244">
            <v>5494.28</v>
          </cell>
        </row>
        <row r="4245">
          <cell r="A4245" t="str">
            <v>03</v>
          </cell>
          <cell r="B4245" t="str">
            <v>68080200</v>
          </cell>
          <cell r="C4245" t="str">
            <v>79070000</v>
          </cell>
          <cell r="D4245">
            <v>799516.79</v>
          </cell>
        </row>
        <row r="4246">
          <cell r="A4246" t="str">
            <v>03</v>
          </cell>
          <cell r="B4246" t="str">
            <v>68080200</v>
          </cell>
          <cell r="C4246" t="str">
            <v>90030107</v>
          </cell>
          <cell r="D4246">
            <v>-3621.66</v>
          </cell>
        </row>
        <row r="4247">
          <cell r="A4247" t="str">
            <v>03</v>
          </cell>
          <cell r="B4247" t="str">
            <v>68080200</v>
          </cell>
          <cell r="C4247" t="str">
            <v>90030108</v>
          </cell>
          <cell r="D4247">
            <v>-358328.14</v>
          </cell>
        </row>
        <row r="4248">
          <cell r="A4248" t="str">
            <v>03</v>
          </cell>
          <cell r="B4248" t="str">
            <v>68080200</v>
          </cell>
          <cell r="C4248" t="str">
            <v>91020801</v>
          </cell>
          <cell r="D4248">
            <v>17221.580000000002</v>
          </cell>
        </row>
        <row r="4249">
          <cell r="A4249" t="str">
            <v>03</v>
          </cell>
          <cell r="B4249" t="str">
            <v>69020200</v>
          </cell>
          <cell r="C4249" t="str">
            <v>15010000</v>
          </cell>
          <cell r="D4249">
            <v>56184.51</v>
          </cell>
        </row>
        <row r="4250">
          <cell r="A4250" t="str">
            <v>03</v>
          </cell>
          <cell r="B4250" t="str">
            <v>69020200</v>
          </cell>
          <cell r="C4250" t="str">
            <v>15020000</v>
          </cell>
          <cell r="D4250">
            <v>91467.4</v>
          </cell>
        </row>
        <row r="4251">
          <cell r="A4251" t="str">
            <v>03</v>
          </cell>
          <cell r="B4251" t="str">
            <v>69020200</v>
          </cell>
          <cell r="C4251" t="str">
            <v>15150000</v>
          </cell>
          <cell r="D4251">
            <v>11966.57</v>
          </cell>
        </row>
        <row r="4252">
          <cell r="A4252" t="str">
            <v>03</v>
          </cell>
          <cell r="B4252" t="str">
            <v>69020200</v>
          </cell>
          <cell r="C4252" t="str">
            <v>20010000</v>
          </cell>
          <cell r="D4252">
            <v>3090314.79</v>
          </cell>
        </row>
        <row r="4253">
          <cell r="A4253" t="str">
            <v>03</v>
          </cell>
          <cell r="B4253" t="str">
            <v>69020200</v>
          </cell>
          <cell r="C4253" t="str">
            <v>23010000</v>
          </cell>
          <cell r="D4253">
            <v>1559243.12</v>
          </cell>
        </row>
        <row r="4254">
          <cell r="A4254" t="str">
            <v>03</v>
          </cell>
          <cell r="B4254" t="str">
            <v>69020200</v>
          </cell>
          <cell r="C4254" t="str">
            <v>25010000</v>
          </cell>
          <cell r="D4254">
            <v>2114662.94</v>
          </cell>
        </row>
        <row r="4255">
          <cell r="A4255" t="str">
            <v>03</v>
          </cell>
          <cell r="B4255" t="str">
            <v>69020200</v>
          </cell>
          <cell r="C4255" t="str">
            <v>25020000</v>
          </cell>
          <cell r="D4255">
            <v>3047756.85</v>
          </cell>
        </row>
        <row r="4256">
          <cell r="A4256" t="str">
            <v>03</v>
          </cell>
          <cell r="B4256" t="str">
            <v>69020200</v>
          </cell>
          <cell r="C4256" t="str">
            <v>25030000</v>
          </cell>
          <cell r="D4256">
            <v>639628.12</v>
          </cell>
        </row>
        <row r="4257">
          <cell r="A4257" t="str">
            <v>03</v>
          </cell>
          <cell r="B4257" t="str">
            <v>69020200</v>
          </cell>
          <cell r="C4257" t="str">
            <v>26000000</v>
          </cell>
          <cell r="D4257">
            <v>3793278.83</v>
          </cell>
        </row>
        <row r="4258">
          <cell r="A4258" t="str">
            <v>03</v>
          </cell>
          <cell r="B4258" t="str">
            <v>69020200</v>
          </cell>
          <cell r="C4258" t="str">
            <v>44000500</v>
          </cell>
          <cell r="D4258">
            <v>132263.56</v>
          </cell>
        </row>
        <row r="4259">
          <cell r="A4259" t="str">
            <v>03</v>
          </cell>
          <cell r="B4259" t="str">
            <v>69020200</v>
          </cell>
          <cell r="C4259" t="str">
            <v>79030000</v>
          </cell>
          <cell r="D4259">
            <v>172287.51</v>
          </cell>
        </row>
        <row r="4260">
          <cell r="A4260" t="str">
            <v>03</v>
          </cell>
          <cell r="B4260" t="str">
            <v>69020200</v>
          </cell>
          <cell r="C4260" t="str">
            <v>79040000</v>
          </cell>
          <cell r="D4260">
            <v>12462.96</v>
          </cell>
        </row>
        <row r="4261">
          <cell r="A4261" t="str">
            <v>03</v>
          </cell>
          <cell r="B4261" t="str">
            <v>69020200</v>
          </cell>
          <cell r="C4261" t="str">
            <v>79070000</v>
          </cell>
          <cell r="D4261">
            <v>202480.53</v>
          </cell>
        </row>
        <row r="4262">
          <cell r="A4262" t="str">
            <v>03</v>
          </cell>
          <cell r="B4262" t="str">
            <v>69020200</v>
          </cell>
          <cell r="C4262" t="str">
            <v>91020801</v>
          </cell>
          <cell r="D4262">
            <v>53933.279999999999</v>
          </cell>
        </row>
        <row r="4263">
          <cell r="A4263" t="str">
            <v>03</v>
          </cell>
          <cell r="B4263" t="str">
            <v>69020200</v>
          </cell>
          <cell r="C4263" t="str">
            <v>97020400</v>
          </cell>
          <cell r="D4263">
            <v>331055.28000000003</v>
          </cell>
        </row>
        <row r="4264">
          <cell r="A4264" t="str">
            <v>03</v>
          </cell>
          <cell r="B4264" t="str">
            <v>69020200</v>
          </cell>
          <cell r="C4264" t="str">
            <v>99000000</v>
          </cell>
          <cell r="D4264">
            <v>1317.22</v>
          </cell>
        </row>
        <row r="4265">
          <cell r="A4265" t="str">
            <v>03</v>
          </cell>
          <cell r="B4265" t="str">
            <v>69020300</v>
          </cell>
          <cell r="C4265" t="str">
            <v>15010000</v>
          </cell>
          <cell r="D4265">
            <v>10475.49</v>
          </cell>
        </row>
        <row r="4266">
          <cell r="A4266" t="str">
            <v>03</v>
          </cell>
          <cell r="B4266" t="str">
            <v>69020300</v>
          </cell>
          <cell r="C4266" t="str">
            <v>15020000</v>
          </cell>
          <cell r="D4266">
            <v>21461.5</v>
          </cell>
        </row>
        <row r="4267">
          <cell r="A4267" t="str">
            <v>03</v>
          </cell>
          <cell r="B4267" t="str">
            <v>69020300</v>
          </cell>
          <cell r="C4267" t="str">
            <v>15150000</v>
          </cell>
          <cell r="D4267">
            <v>2290.09</v>
          </cell>
        </row>
        <row r="4268">
          <cell r="A4268" t="str">
            <v>03</v>
          </cell>
          <cell r="B4268" t="str">
            <v>69020300</v>
          </cell>
          <cell r="C4268" t="str">
            <v>20010000</v>
          </cell>
          <cell r="D4268">
            <v>773509.77</v>
          </cell>
        </row>
        <row r="4269">
          <cell r="A4269" t="str">
            <v>03</v>
          </cell>
          <cell r="B4269" t="str">
            <v>69020300</v>
          </cell>
          <cell r="C4269" t="str">
            <v>23010000</v>
          </cell>
          <cell r="D4269">
            <v>258120.03</v>
          </cell>
        </row>
        <row r="4270">
          <cell r="A4270" t="str">
            <v>03</v>
          </cell>
          <cell r="B4270" t="str">
            <v>69020300</v>
          </cell>
          <cell r="C4270" t="str">
            <v>25010000</v>
          </cell>
          <cell r="D4270">
            <v>457047.59</v>
          </cell>
        </row>
        <row r="4271">
          <cell r="A4271" t="str">
            <v>03</v>
          </cell>
          <cell r="B4271" t="str">
            <v>69020300</v>
          </cell>
          <cell r="C4271" t="str">
            <v>25020000</v>
          </cell>
          <cell r="D4271">
            <v>549869.76</v>
          </cell>
        </row>
        <row r="4272">
          <cell r="A4272" t="str">
            <v>03</v>
          </cell>
          <cell r="B4272" t="str">
            <v>69020300</v>
          </cell>
          <cell r="C4272" t="str">
            <v>25030000</v>
          </cell>
          <cell r="D4272">
            <v>109040.24</v>
          </cell>
        </row>
        <row r="4273">
          <cell r="A4273" t="str">
            <v>03</v>
          </cell>
          <cell r="B4273" t="str">
            <v>69020300</v>
          </cell>
          <cell r="C4273" t="str">
            <v>26000000</v>
          </cell>
          <cell r="D4273">
            <v>706174.89</v>
          </cell>
        </row>
        <row r="4274">
          <cell r="A4274" t="str">
            <v>03</v>
          </cell>
          <cell r="B4274" t="str">
            <v>69020300</v>
          </cell>
          <cell r="C4274" t="str">
            <v>44000500</v>
          </cell>
          <cell r="D4274">
            <v>27033.17</v>
          </cell>
        </row>
        <row r="4275">
          <cell r="A4275" t="str">
            <v>03</v>
          </cell>
          <cell r="B4275" t="str">
            <v>69020300</v>
          </cell>
          <cell r="C4275" t="str">
            <v>79030000</v>
          </cell>
          <cell r="D4275">
            <v>26852.5</v>
          </cell>
        </row>
        <row r="4276">
          <cell r="A4276" t="str">
            <v>03</v>
          </cell>
          <cell r="B4276" t="str">
            <v>69020300</v>
          </cell>
          <cell r="C4276" t="str">
            <v>79040000</v>
          </cell>
          <cell r="D4276">
            <v>1948.99</v>
          </cell>
        </row>
        <row r="4277">
          <cell r="A4277" t="str">
            <v>03</v>
          </cell>
          <cell r="B4277" t="str">
            <v>69020300</v>
          </cell>
          <cell r="C4277" t="str">
            <v>79070000</v>
          </cell>
          <cell r="D4277">
            <v>38306.81</v>
          </cell>
        </row>
        <row r="4278">
          <cell r="A4278" t="str">
            <v>03</v>
          </cell>
          <cell r="B4278" t="str">
            <v>69020300</v>
          </cell>
          <cell r="C4278" t="str">
            <v>91020801</v>
          </cell>
          <cell r="D4278">
            <v>19824.490000000002</v>
          </cell>
        </row>
        <row r="4279">
          <cell r="A4279" t="str">
            <v>03</v>
          </cell>
          <cell r="B4279" t="str">
            <v>69020300</v>
          </cell>
          <cell r="C4279" t="str">
            <v>97020500</v>
          </cell>
          <cell r="D4279">
            <v>62590.559999999998</v>
          </cell>
        </row>
        <row r="4280">
          <cell r="A4280" t="str">
            <v>03</v>
          </cell>
          <cell r="B4280" t="str">
            <v>69030000</v>
          </cell>
          <cell r="C4280" t="str">
            <v>15010000</v>
          </cell>
          <cell r="D4280">
            <v>935.81</v>
          </cell>
        </row>
        <row r="4281">
          <cell r="A4281" t="str">
            <v>03</v>
          </cell>
          <cell r="B4281" t="str">
            <v>69030000</v>
          </cell>
          <cell r="C4281" t="str">
            <v>15020000</v>
          </cell>
          <cell r="D4281">
            <v>1613.32</v>
          </cell>
        </row>
        <row r="4282">
          <cell r="A4282" t="str">
            <v>03</v>
          </cell>
          <cell r="B4282" t="str">
            <v>69030000</v>
          </cell>
          <cell r="C4282" t="str">
            <v>15150000</v>
          </cell>
          <cell r="D4282">
            <v>203.68</v>
          </cell>
        </row>
        <row r="4283">
          <cell r="A4283" t="str">
            <v>03</v>
          </cell>
          <cell r="B4283" t="str">
            <v>69030000</v>
          </cell>
          <cell r="C4283" t="str">
            <v>20010000</v>
          </cell>
          <cell r="D4283">
            <v>54841.43</v>
          </cell>
        </row>
        <row r="4284">
          <cell r="A4284" t="str">
            <v>03</v>
          </cell>
          <cell r="B4284" t="str">
            <v>69030000</v>
          </cell>
          <cell r="C4284" t="str">
            <v>23010000</v>
          </cell>
          <cell r="D4284">
            <v>25674.080000000002</v>
          </cell>
        </row>
        <row r="4285">
          <cell r="A4285" t="str">
            <v>03</v>
          </cell>
          <cell r="B4285" t="str">
            <v>69030000</v>
          </cell>
          <cell r="C4285" t="str">
            <v>25010000</v>
          </cell>
          <cell r="D4285">
            <v>36569.620000000003</v>
          </cell>
        </row>
        <row r="4286">
          <cell r="A4286" t="str">
            <v>03</v>
          </cell>
          <cell r="B4286" t="str">
            <v>69030000</v>
          </cell>
          <cell r="C4286" t="str">
            <v>25020000</v>
          </cell>
          <cell r="D4286">
            <v>50899.44</v>
          </cell>
        </row>
        <row r="4287">
          <cell r="A4287" t="str">
            <v>03</v>
          </cell>
          <cell r="B4287" t="str">
            <v>69030000</v>
          </cell>
          <cell r="C4287" t="str">
            <v>25030000</v>
          </cell>
          <cell r="D4287">
            <v>10580.3</v>
          </cell>
        </row>
        <row r="4288">
          <cell r="A4288" t="str">
            <v>03</v>
          </cell>
          <cell r="B4288" t="str">
            <v>69030000</v>
          </cell>
          <cell r="C4288" t="str">
            <v>26000000</v>
          </cell>
          <cell r="D4288">
            <v>63949.48</v>
          </cell>
        </row>
        <row r="4289">
          <cell r="A4289" t="str">
            <v>03</v>
          </cell>
          <cell r="B4289" t="str">
            <v>69030000</v>
          </cell>
          <cell r="C4289" t="str">
            <v>44000500</v>
          </cell>
          <cell r="D4289">
            <v>2254.9899999999998</v>
          </cell>
        </row>
        <row r="4290">
          <cell r="A4290" t="str">
            <v>03</v>
          </cell>
          <cell r="B4290" t="str">
            <v>69030000</v>
          </cell>
          <cell r="C4290" t="str">
            <v>79030000</v>
          </cell>
          <cell r="D4290">
            <v>2803.93</v>
          </cell>
        </row>
        <row r="4291">
          <cell r="A4291" t="str">
            <v>03</v>
          </cell>
          <cell r="B4291" t="str">
            <v>69030000</v>
          </cell>
          <cell r="C4291" t="str">
            <v>79040000</v>
          </cell>
          <cell r="D4291">
            <v>205.88</v>
          </cell>
        </row>
        <row r="4292">
          <cell r="A4292" t="str">
            <v>03</v>
          </cell>
          <cell r="B4292" t="str">
            <v>69030000</v>
          </cell>
          <cell r="C4292" t="str">
            <v>79070000</v>
          </cell>
          <cell r="D4292">
            <v>3439.84</v>
          </cell>
        </row>
        <row r="4293">
          <cell r="A4293" t="str">
            <v>03</v>
          </cell>
          <cell r="B4293" t="str">
            <v>69030000</v>
          </cell>
          <cell r="C4293" t="str">
            <v>91020801</v>
          </cell>
          <cell r="D4293">
            <v>1051.31</v>
          </cell>
        </row>
        <row r="4294">
          <cell r="A4294" t="str">
            <v>03</v>
          </cell>
          <cell r="B4294" t="str">
            <v>69030000</v>
          </cell>
          <cell r="C4294" t="str">
            <v>97020600</v>
          </cell>
          <cell r="D4294">
            <v>5582.65</v>
          </cell>
        </row>
        <row r="4295">
          <cell r="A4295" t="str">
            <v>03</v>
          </cell>
          <cell r="B4295" t="str">
            <v>69030100</v>
          </cell>
          <cell r="C4295" t="str">
            <v>15010000</v>
          </cell>
          <cell r="D4295">
            <v>15909.26</v>
          </cell>
        </row>
        <row r="4296">
          <cell r="A4296" t="str">
            <v>03</v>
          </cell>
          <cell r="B4296" t="str">
            <v>69030100</v>
          </cell>
          <cell r="C4296" t="str">
            <v>15020000</v>
          </cell>
          <cell r="D4296">
            <v>27425.35</v>
          </cell>
        </row>
        <row r="4297">
          <cell r="A4297" t="str">
            <v>03</v>
          </cell>
          <cell r="B4297" t="str">
            <v>69030100</v>
          </cell>
          <cell r="C4297" t="str">
            <v>15150000</v>
          </cell>
          <cell r="D4297">
            <v>3462.34</v>
          </cell>
        </row>
        <row r="4298">
          <cell r="A4298" t="str">
            <v>03</v>
          </cell>
          <cell r="B4298" t="str">
            <v>69030100</v>
          </cell>
          <cell r="C4298" t="str">
            <v>20010000</v>
          </cell>
          <cell r="D4298">
            <v>932300.68</v>
          </cell>
        </row>
        <row r="4299">
          <cell r="A4299" t="str">
            <v>03</v>
          </cell>
          <cell r="B4299" t="str">
            <v>69030100</v>
          </cell>
          <cell r="C4299" t="str">
            <v>23010000</v>
          </cell>
          <cell r="D4299">
            <v>436484.93</v>
          </cell>
        </row>
        <row r="4300">
          <cell r="A4300" t="str">
            <v>03</v>
          </cell>
          <cell r="B4300" t="str">
            <v>69030100</v>
          </cell>
          <cell r="C4300" t="str">
            <v>25010000</v>
          </cell>
          <cell r="D4300">
            <v>621678.48</v>
          </cell>
        </row>
        <row r="4301">
          <cell r="A4301" t="str">
            <v>03</v>
          </cell>
          <cell r="B4301" t="str">
            <v>69030100</v>
          </cell>
          <cell r="C4301" t="str">
            <v>25020000</v>
          </cell>
          <cell r="D4301">
            <v>865330.2</v>
          </cell>
        </row>
        <row r="4302">
          <cell r="A4302" t="str">
            <v>03</v>
          </cell>
          <cell r="B4302" t="str">
            <v>69030100</v>
          </cell>
          <cell r="C4302" t="str">
            <v>25030000</v>
          </cell>
          <cell r="D4302">
            <v>179865.23</v>
          </cell>
        </row>
        <row r="4303">
          <cell r="A4303" t="str">
            <v>03</v>
          </cell>
          <cell r="B4303" t="str">
            <v>69030100</v>
          </cell>
          <cell r="C4303" t="str">
            <v>26000000</v>
          </cell>
          <cell r="D4303">
            <v>1086551.6499999999</v>
          </cell>
        </row>
        <row r="4304">
          <cell r="A4304" t="str">
            <v>03</v>
          </cell>
          <cell r="B4304" t="str">
            <v>69030100</v>
          </cell>
          <cell r="C4304" t="str">
            <v>44000500</v>
          </cell>
          <cell r="D4304">
            <v>38333.61</v>
          </cell>
        </row>
        <row r="4305">
          <cell r="A4305" t="str">
            <v>03</v>
          </cell>
          <cell r="B4305" t="str">
            <v>69030100</v>
          </cell>
          <cell r="C4305" t="str">
            <v>79030000</v>
          </cell>
          <cell r="D4305">
            <v>47665.99</v>
          </cell>
        </row>
        <row r="4306">
          <cell r="A4306" t="str">
            <v>03</v>
          </cell>
          <cell r="B4306" t="str">
            <v>69030100</v>
          </cell>
          <cell r="C4306" t="str">
            <v>79040000</v>
          </cell>
          <cell r="D4306">
            <v>3500.04</v>
          </cell>
        </row>
        <row r="4307">
          <cell r="A4307" t="str">
            <v>03</v>
          </cell>
          <cell r="B4307" t="str">
            <v>69030100</v>
          </cell>
          <cell r="C4307" t="str">
            <v>79070000</v>
          </cell>
          <cell r="D4307">
            <v>58476.95</v>
          </cell>
        </row>
        <row r="4308">
          <cell r="A4308" t="str">
            <v>03</v>
          </cell>
          <cell r="B4308" t="str">
            <v>69030100</v>
          </cell>
          <cell r="C4308" t="str">
            <v>91020801</v>
          </cell>
          <cell r="D4308">
            <v>17909.21</v>
          </cell>
        </row>
        <row r="4309">
          <cell r="A4309" t="str">
            <v>03</v>
          </cell>
          <cell r="B4309" t="str">
            <v>69030100</v>
          </cell>
          <cell r="C4309" t="str">
            <v>97020700</v>
          </cell>
          <cell r="D4309">
            <v>94984.17</v>
          </cell>
        </row>
        <row r="4310">
          <cell r="A4310" t="str">
            <v>03</v>
          </cell>
          <cell r="B4310" t="str">
            <v>69050000</v>
          </cell>
          <cell r="C4310" t="str">
            <v>15010000</v>
          </cell>
          <cell r="D4310">
            <v>5674.26</v>
          </cell>
        </row>
        <row r="4311">
          <cell r="A4311" t="str">
            <v>03</v>
          </cell>
          <cell r="B4311" t="str">
            <v>69050000</v>
          </cell>
          <cell r="C4311" t="str">
            <v>15020000</v>
          </cell>
          <cell r="D4311">
            <v>9679.65</v>
          </cell>
        </row>
        <row r="4312">
          <cell r="A4312" t="str">
            <v>03</v>
          </cell>
          <cell r="B4312" t="str">
            <v>69050000</v>
          </cell>
          <cell r="C4312" t="str">
            <v>15150000</v>
          </cell>
          <cell r="D4312">
            <v>1222.02</v>
          </cell>
        </row>
        <row r="4313">
          <cell r="A4313" t="str">
            <v>03</v>
          </cell>
          <cell r="B4313" t="str">
            <v>69050000</v>
          </cell>
          <cell r="C4313" t="str">
            <v>20010000</v>
          </cell>
          <cell r="D4313">
            <v>330340.51</v>
          </cell>
        </row>
        <row r="4314">
          <cell r="A4314" t="str">
            <v>03</v>
          </cell>
          <cell r="B4314" t="str">
            <v>69050000</v>
          </cell>
          <cell r="C4314" t="str">
            <v>23010000</v>
          </cell>
          <cell r="D4314">
            <v>155084.65</v>
          </cell>
        </row>
        <row r="4315">
          <cell r="A4315" t="str">
            <v>03</v>
          </cell>
          <cell r="B4315" t="str">
            <v>69050000</v>
          </cell>
          <cell r="C4315" t="str">
            <v>25010000</v>
          </cell>
          <cell r="D4315">
            <v>220046.49</v>
          </cell>
        </row>
        <row r="4316">
          <cell r="A4316" t="str">
            <v>03</v>
          </cell>
          <cell r="B4316" t="str">
            <v>69050000</v>
          </cell>
          <cell r="C4316" t="str">
            <v>25020000</v>
          </cell>
          <cell r="D4316">
            <v>307281.34999999998</v>
          </cell>
        </row>
        <row r="4317">
          <cell r="A4317" t="str">
            <v>03</v>
          </cell>
          <cell r="B4317" t="str">
            <v>69050000</v>
          </cell>
          <cell r="C4317" t="str">
            <v>25030000</v>
          </cell>
          <cell r="D4317">
            <v>63895.74</v>
          </cell>
        </row>
        <row r="4318">
          <cell r="A4318" t="str">
            <v>03</v>
          </cell>
          <cell r="B4318" t="str">
            <v>69050000</v>
          </cell>
          <cell r="C4318" t="str">
            <v>26000000</v>
          </cell>
          <cell r="D4318">
            <v>397353.44</v>
          </cell>
        </row>
        <row r="4319">
          <cell r="A4319" t="str">
            <v>03</v>
          </cell>
          <cell r="B4319" t="str">
            <v>69050000</v>
          </cell>
          <cell r="C4319" t="str">
            <v>44000500</v>
          </cell>
          <cell r="D4319">
            <v>13604.26</v>
          </cell>
        </row>
        <row r="4320">
          <cell r="A4320" t="str">
            <v>03</v>
          </cell>
          <cell r="B4320" t="str">
            <v>69050000</v>
          </cell>
          <cell r="C4320" t="str">
            <v>79030000</v>
          </cell>
          <cell r="D4320">
            <v>17337.47</v>
          </cell>
        </row>
        <row r="4321">
          <cell r="A4321" t="str">
            <v>03</v>
          </cell>
          <cell r="B4321" t="str">
            <v>69050000</v>
          </cell>
          <cell r="C4321" t="str">
            <v>79040000</v>
          </cell>
          <cell r="D4321">
            <v>1237.22</v>
          </cell>
        </row>
        <row r="4322">
          <cell r="A4322" t="str">
            <v>03</v>
          </cell>
          <cell r="B4322" t="str">
            <v>69050000</v>
          </cell>
          <cell r="C4322" t="str">
            <v>91020801</v>
          </cell>
          <cell r="D4322">
            <v>23182.98</v>
          </cell>
        </row>
        <row r="4323">
          <cell r="A4323" t="str">
            <v>03</v>
          </cell>
          <cell r="B4323" t="str">
            <v>69050000</v>
          </cell>
          <cell r="C4323" t="str">
            <v>97020100</v>
          </cell>
          <cell r="D4323">
            <v>33862.959999999999</v>
          </cell>
        </row>
        <row r="4324">
          <cell r="A4324" t="str">
            <v>03</v>
          </cell>
          <cell r="B4324" t="str">
            <v>97020100</v>
          </cell>
          <cell r="C4324" t="str">
            <v>15010000</v>
          </cell>
          <cell r="D4324">
            <v>103.52</v>
          </cell>
        </row>
        <row r="4325">
          <cell r="A4325" t="str">
            <v>03</v>
          </cell>
          <cell r="B4325" t="str">
            <v>97020100</v>
          </cell>
          <cell r="C4325" t="str">
            <v>15020000</v>
          </cell>
          <cell r="D4325">
            <v>23.19</v>
          </cell>
        </row>
        <row r="4326">
          <cell r="A4326" t="str">
            <v>03</v>
          </cell>
          <cell r="B4326" t="str">
            <v>97020100</v>
          </cell>
          <cell r="C4326" t="str">
            <v>20010000</v>
          </cell>
          <cell r="D4326">
            <v>7787.6</v>
          </cell>
        </row>
        <row r="4327">
          <cell r="A4327" t="str">
            <v>03</v>
          </cell>
          <cell r="B4327" t="str">
            <v>97020100</v>
          </cell>
          <cell r="C4327" t="str">
            <v>23010000</v>
          </cell>
          <cell r="D4327">
            <v>4392.04</v>
          </cell>
        </row>
        <row r="4328">
          <cell r="A4328" t="str">
            <v>03</v>
          </cell>
          <cell r="B4328" t="str">
            <v>97020100</v>
          </cell>
          <cell r="C4328" t="str">
            <v>25010000</v>
          </cell>
          <cell r="D4328">
            <v>3652.58</v>
          </cell>
        </row>
        <row r="4329">
          <cell r="A4329" t="str">
            <v>03</v>
          </cell>
          <cell r="B4329" t="str">
            <v>97020100</v>
          </cell>
          <cell r="C4329" t="str">
            <v>25020000</v>
          </cell>
          <cell r="D4329">
            <v>8216.56</v>
          </cell>
        </row>
        <row r="4330">
          <cell r="A4330" t="str">
            <v>03</v>
          </cell>
          <cell r="B4330" t="str">
            <v>97020100</v>
          </cell>
          <cell r="C4330" t="str">
            <v>25030000</v>
          </cell>
          <cell r="D4330">
            <v>807.06</v>
          </cell>
        </row>
        <row r="4331">
          <cell r="A4331" t="str">
            <v>03</v>
          </cell>
          <cell r="B4331" t="str">
            <v>97020100</v>
          </cell>
          <cell r="C4331" t="str">
            <v>26000000</v>
          </cell>
          <cell r="D4331">
            <v>3437.91</v>
          </cell>
        </row>
        <row r="4332">
          <cell r="A4332" t="str">
            <v>03</v>
          </cell>
          <cell r="B4332" t="str">
            <v>97020100</v>
          </cell>
          <cell r="C4332" t="str">
            <v>44000500</v>
          </cell>
          <cell r="D4332">
            <v>224.27</v>
          </cell>
        </row>
        <row r="4333">
          <cell r="A4333" t="str">
            <v>03</v>
          </cell>
          <cell r="B4333" t="str">
            <v>97020100</v>
          </cell>
          <cell r="C4333" t="str">
            <v>91020801</v>
          </cell>
          <cell r="D4333">
            <v>284</v>
          </cell>
        </row>
        <row r="4334">
          <cell r="A4334" t="str">
            <v>03</v>
          </cell>
          <cell r="B4334" t="str">
            <v>97010000</v>
          </cell>
          <cell r="C4334" t="str">
            <v>15010000</v>
          </cell>
          <cell r="D4334">
            <v>8627.4599999999991</v>
          </cell>
        </row>
        <row r="4335">
          <cell r="A4335" t="str">
            <v>03</v>
          </cell>
          <cell r="B4335" t="str">
            <v>97010000</v>
          </cell>
          <cell r="C4335" t="str">
            <v>15020000</v>
          </cell>
          <cell r="D4335">
            <v>1932.53</v>
          </cell>
        </row>
        <row r="4336">
          <cell r="A4336" t="str">
            <v>03</v>
          </cell>
          <cell r="B4336" t="str">
            <v>97010000</v>
          </cell>
          <cell r="C4336" t="str">
            <v>20010000</v>
          </cell>
          <cell r="D4336">
            <v>653767.18999999994</v>
          </cell>
        </row>
        <row r="4337">
          <cell r="A4337" t="str">
            <v>03</v>
          </cell>
          <cell r="B4337" t="str">
            <v>97010000</v>
          </cell>
          <cell r="C4337" t="str">
            <v>23010000</v>
          </cell>
          <cell r="D4337">
            <v>366005.17</v>
          </cell>
        </row>
        <row r="4338">
          <cell r="A4338" t="str">
            <v>03</v>
          </cell>
          <cell r="B4338" t="str">
            <v>97010000</v>
          </cell>
          <cell r="C4338" t="str">
            <v>25010000</v>
          </cell>
          <cell r="D4338">
            <v>304381.8</v>
          </cell>
        </row>
        <row r="4339">
          <cell r="A4339" t="str">
            <v>03</v>
          </cell>
          <cell r="B4339" t="str">
            <v>97010000</v>
          </cell>
          <cell r="C4339" t="str">
            <v>25020000</v>
          </cell>
          <cell r="D4339">
            <v>685389.26</v>
          </cell>
        </row>
        <row r="4340">
          <cell r="A4340" t="str">
            <v>03</v>
          </cell>
          <cell r="B4340" t="str">
            <v>97010000</v>
          </cell>
          <cell r="C4340" t="str">
            <v>25030000</v>
          </cell>
          <cell r="D4340">
            <v>67253.850000000006</v>
          </cell>
        </row>
        <row r="4341">
          <cell r="A4341" t="str">
            <v>03</v>
          </cell>
          <cell r="B4341" t="str">
            <v>97010000</v>
          </cell>
          <cell r="C4341" t="str">
            <v>26000000</v>
          </cell>
          <cell r="D4341">
            <v>286491.33</v>
          </cell>
        </row>
        <row r="4342">
          <cell r="A4342" t="str">
            <v>03</v>
          </cell>
          <cell r="B4342" t="str">
            <v>97010000</v>
          </cell>
          <cell r="C4342" t="str">
            <v>44000500</v>
          </cell>
          <cell r="D4342">
            <v>18689.46</v>
          </cell>
        </row>
        <row r="4343">
          <cell r="A4343" t="str">
            <v>03</v>
          </cell>
          <cell r="B4343" t="str">
            <v>97010000</v>
          </cell>
          <cell r="C4343" t="str">
            <v>91020801</v>
          </cell>
          <cell r="D4343">
            <v>23666.59</v>
          </cell>
        </row>
        <row r="4344">
          <cell r="A4344" t="str">
            <v>03</v>
          </cell>
          <cell r="B4344" t="str">
            <v>97020200</v>
          </cell>
          <cell r="C4344" t="str">
            <v>15010000</v>
          </cell>
          <cell r="D4344">
            <v>345.09</v>
          </cell>
        </row>
        <row r="4345">
          <cell r="A4345" t="str">
            <v>03</v>
          </cell>
          <cell r="B4345" t="str">
            <v>97020200</v>
          </cell>
          <cell r="C4345" t="str">
            <v>15020000</v>
          </cell>
          <cell r="D4345">
            <v>77.3</v>
          </cell>
        </row>
        <row r="4346">
          <cell r="A4346" t="str">
            <v>03</v>
          </cell>
          <cell r="B4346" t="str">
            <v>97020200</v>
          </cell>
          <cell r="C4346" t="str">
            <v>20010000</v>
          </cell>
          <cell r="D4346">
            <v>25862.11</v>
          </cell>
        </row>
        <row r="4347">
          <cell r="A4347" t="str">
            <v>03</v>
          </cell>
          <cell r="B4347" t="str">
            <v>97020200</v>
          </cell>
          <cell r="C4347" t="str">
            <v>23010000</v>
          </cell>
          <cell r="D4347">
            <v>14640.22</v>
          </cell>
        </row>
        <row r="4348">
          <cell r="A4348" t="str">
            <v>03</v>
          </cell>
          <cell r="B4348" t="str">
            <v>97020200</v>
          </cell>
          <cell r="C4348" t="str">
            <v>25010000</v>
          </cell>
          <cell r="D4348">
            <v>12175.31</v>
          </cell>
        </row>
        <row r="4349">
          <cell r="A4349" t="str">
            <v>03</v>
          </cell>
          <cell r="B4349" t="str">
            <v>97020200</v>
          </cell>
          <cell r="C4349" t="str">
            <v>25020000</v>
          </cell>
          <cell r="D4349">
            <v>27348.45</v>
          </cell>
        </row>
        <row r="4350">
          <cell r="A4350" t="str">
            <v>03</v>
          </cell>
          <cell r="B4350" t="str">
            <v>97020200</v>
          </cell>
          <cell r="C4350" t="str">
            <v>25030000</v>
          </cell>
          <cell r="D4350">
            <v>2690.15</v>
          </cell>
        </row>
        <row r="4351">
          <cell r="A4351" t="str">
            <v>03</v>
          </cell>
          <cell r="B4351" t="str">
            <v>97020200</v>
          </cell>
          <cell r="C4351" t="str">
            <v>26000000</v>
          </cell>
          <cell r="D4351">
            <v>11459.64</v>
          </cell>
        </row>
        <row r="4352">
          <cell r="A4352" t="str">
            <v>03</v>
          </cell>
          <cell r="B4352" t="str">
            <v>97020200</v>
          </cell>
          <cell r="C4352" t="str">
            <v>44000500</v>
          </cell>
          <cell r="D4352">
            <v>747.58</v>
          </cell>
        </row>
        <row r="4353">
          <cell r="A4353" t="str">
            <v>03</v>
          </cell>
          <cell r="B4353" t="str">
            <v>97020200</v>
          </cell>
          <cell r="C4353" t="str">
            <v>91020801</v>
          </cell>
          <cell r="D4353">
            <v>946.66</v>
          </cell>
        </row>
        <row r="4354">
          <cell r="A4354" t="str">
            <v>03</v>
          </cell>
          <cell r="B4354" t="str">
            <v>60010100</v>
          </cell>
          <cell r="C4354" t="str">
            <v>60010000</v>
          </cell>
          <cell r="D4354">
            <v>32871830.350000001</v>
          </cell>
        </row>
        <row r="4355">
          <cell r="A4355" t="str">
            <v>03</v>
          </cell>
          <cell r="B4355" t="str">
            <v>60010100</v>
          </cell>
          <cell r="C4355" t="str">
            <v>91020800</v>
          </cell>
          <cell r="D4355">
            <v>13695.07</v>
          </cell>
        </row>
        <row r="4356">
          <cell r="A4356" t="str">
            <v>03</v>
          </cell>
          <cell r="B4356" t="str">
            <v>60040100</v>
          </cell>
          <cell r="C4356" t="str">
            <v>44000200</v>
          </cell>
          <cell r="D4356">
            <v>1167.7</v>
          </cell>
        </row>
        <row r="4357">
          <cell r="A4357" t="str">
            <v>03</v>
          </cell>
          <cell r="B4357" t="str">
            <v>60040100</v>
          </cell>
          <cell r="C4357" t="str">
            <v>44000400</v>
          </cell>
          <cell r="D4357">
            <v>4767.82</v>
          </cell>
        </row>
        <row r="4358">
          <cell r="A4358" t="str">
            <v>03</v>
          </cell>
          <cell r="B4358" t="str">
            <v>60040100</v>
          </cell>
          <cell r="C4358" t="str">
            <v>44000500</v>
          </cell>
          <cell r="D4358">
            <v>7639.78</v>
          </cell>
        </row>
        <row r="4359">
          <cell r="A4359" t="str">
            <v>03</v>
          </cell>
          <cell r="B4359" t="str">
            <v>60040100</v>
          </cell>
          <cell r="C4359" t="str">
            <v>60010000</v>
          </cell>
          <cell r="D4359">
            <v>1971974.36</v>
          </cell>
        </row>
        <row r="4360">
          <cell r="A4360" t="str">
            <v>03</v>
          </cell>
          <cell r="B4360" t="str">
            <v>60040100</v>
          </cell>
          <cell r="C4360" t="str">
            <v>91020800</v>
          </cell>
          <cell r="D4360">
            <v>91989.17</v>
          </cell>
        </row>
        <row r="4361">
          <cell r="A4361" t="str">
            <v>03</v>
          </cell>
          <cell r="B4361" t="str">
            <v>60040100</v>
          </cell>
          <cell r="C4361" t="str">
            <v>50010000</v>
          </cell>
          <cell r="D4361">
            <v>19545.79</v>
          </cell>
        </row>
        <row r="4362">
          <cell r="A4362" t="str">
            <v>03</v>
          </cell>
          <cell r="B4362" t="str">
            <v>52000000</v>
          </cell>
          <cell r="C4362" t="str">
            <v>60010000</v>
          </cell>
          <cell r="D4362">
            <v>62951.26</v>
          </cell>
        </row>
        <row r="4363">
          <cell r="A4363" t="str">
            <v>03</v>
          </cell>
          <cell r="B4363" t="str">
            <v>52000000</v>
          </cell>
          <cell r="C4363" t="str">
            <v>91020800</v>
          </cell>
          <cell r="D4363">
            <v>82276.649999999994</v>
          </cell>
        </row>
        <row r="4364">
          <cell r="A4364" t="str">
            <v>03</v>
          </cell>
          <cell r="B4364" t="str">
            <v>52000000</v>
          </cell>
          <cell r="C4364" t="str">
            <v>44000400</v>
          </cell>
          <cell r="D4364">
            <v>2872.41</v>
          </cell>
        </row>
        <row r="4365">
          <cell r="A4365" t="str">
            <v>03</v>
          </cell>
          <cell r="B4365" t="str">
            <v>52000000</v>
          </cell>
          <cell r="C4365" t="str">
            <v>55020000</v>
          </cell>
          <cell r="D4365">
            <v>76963.91</v>
          </cell>
        </row>
        <row r="4366">
          <cell r="A4366" t="str">
            <v>03</v>
          </cell>
          <cell r="B4366" t="str">
            <v>52000000</v>
          </cell>
          <cell r="C4366" t="str">
            <v>60040100</v>
          </cell>
          <cell r="D4366">
            <v>415181.77</v>
          </cell>
        </row>
        <row r="4367">
          <cell r="A4367" t="str">
            <v>03</v>
          </cell>
          <cell r="B4367" t="str">
            <v>52000000</v>
          </cell>
          <cell r="C4367" t="str">
            <v>91020500</v>
          </cell>
          <cell r="D4367">
            <v>170459.89</v>
          </cell>
        </row>
        <row r="4368">
          <cell r="A4368" t="str">
            <v>03</v>
          </cell>
          <cell r="B4368" t="str">
            <v>52000000</v>
          </cell>
          <cell r="C4368" t="str">
            <v>60010100</v>
          </cell>
          <cell r="D4368">
            <v>6488071.5700000003</v>
          </cell>
        </row>
        <row r="4369">
          <cell r="A4369" t="str">
            <v>03</v>
          </cell>
          <cell r="B4369" t="str">
            <v>52000000</v>
          </cell>
          <cell r="C4369" t="str">
            <v>19040100</v>
          </cell>
          <cell r="D4369">
            <v>517.03</v>
          </cell>
        </row>
        <row r="4370">
          <cell r="A4370" t="str">
            <v>03</v>
          </cell>
          <cell r="B4370" t="str">
            <v>71020000</v>
          </cell>
          <cell r="C4370" t="str">
            <v>70000000</v>
          </cell>
          <cell r="D4370">
            <v>5620.6</v>
          </cell>
        </row>
        <row r="4371">
          <cell r="A4371" t="str">
            <v>03</v>
          </cell>
          <cell r="B4371" t="str">
            <v>71020000</v>
          </cell>
          <cell r="C4371" t="str">
            <v>60010000</v>
          </cell>
          <cell r="D4371">
            <v>117898.03</v>
          </cell>
        </row>
        <row r="4372">
          <cell r="A4372" t="str">
            <v>03</v>
          </cell>
          <cell r="B4372" t="str">
            <v>60010000</v>
          </cell>
          <cell r="C4372" t="str">
            <v>91020802</v>
          </cell>
          <cell r="D4372">
            <v>47981.73</v>
          </cell>
        </row>
        <row r="4373">
          <cell r="A4373" t="str">
            <v>03</v>
          </cell>
          <cell r="B4373" t="str">
            <v>71010000</v>
          </cell>
          <cell r="C4373" t="str">
            <v>91020800</v>
          </cell>
          <cell r="D4373">
            <v>371.12</v>
          </cell>
        </row>
        <row r="4374">
          <cell r="A4374" t="str">
            <v>03</v>
          </cell>
          <cell r="B4374" t="str">
            <v>71010000</v>
          </cell>
          <cell r="C4374" t="str">
            <v>26000000</v>
          </cell>
          <cell r="D4374">
            <v>126936.45</v>
          </cell>
        </row>
        <row r="4375">
          <cell r="A4375" t="str">
            <v>03</v>
          </cell>
          <cell r="B4375" t="str">
            <v>71010000</v>
          </cell>
          <cell r="C4375" t="str">
            <v>50010000</v>
          </cell>
          <cell r="D4375">
            <v>32424.080000000002</v>
          </cell>
        </row>
        <row r="4376">
          <cell r="A4376" t="str">
            <v>03</v>
          </cell>
          <cell r="B4376" t="str">
            <v>71010000</v>
          </cell>
          <cell r="C4376" t="str">
            <v>25020000</v>
          </cell>
          <cell r="D4376">
            <v>19340.349999999999</v>
          </cell>
        </row>
        <row r="4377">
          <cell r="A4377" t="str">
            <v>03</v>
          </cell>
          <cell r="B4377" t="str">
            <v>71010000</v>
          </cell>
          <cell r="C4377" t="str">
            <v>70000000</v>
          </cell>
          <cell r="D4377">
            <v>17.71</v>
          </cell>
        </row>
        <row r="4378">
          <cell r="A4378" t="str">
            <v>03</v>
          </cell>
          <cell r="B4378" t="str">
            <v>62000000</v>
          </cell>
          <cell r="C4378" t="str">
            <v>91020800</v>
          </cell>
          <cell r="D4378">
            <v>62540.12</v>
          </cell>
        </row>
        <row r="4379">
          <cell r="A4379" t="str">
            <v>03</v>
          </cell>
          <cell r="B4379" t="str">
            <v>62000000</v>
          </cell>
          <cell r="C4379" t="str">
            <v>52030000</v>
          </cell>
          <cell r="D4379">
            <v>3537894.64</v>
          </cell>
        </row>
        <row r="4380">
          <cell r="A4380" t="str">
            <v>03</v>
          </cell>
          <cell r="B4380" t="str">
            <v>57010000</v>
          </cell>
          <cell r="C4380" t="str">
            <v>91020900</v>
          </cell>
          <cell r="D4380">
            <v>1807320.38</v>
          </cell>
        </row>
        <row r="4381">
          <cell r="A4381" t="str">
            <v>03</v>
          </cell>
          <cell r="B4381" t="str">
            <v>55030000</v>
          </cell>
          <cell r="C4381" t="str">
            <v>91020800</v>
          </cell>
          <cell r="D4381">
            <v>410030.06</v>
          </cell>
        </row>
        <row r="4382">
          <cell r="A4382" t="str">
            <v>03</v>
          </cell>
          <cell r="B4382" t="str">
            <v>55020000</v>
          </cell>
          <cell r="C4382" t="str">
            <v>52000000</v>
          </cell>
          <cell r="D4382">
            <v>14846.25</v>
          </cell>
        </row>
        <row r="4383">
          <cell r="A4383" t="str">
            <v>03</v>
          </cell>
          <cell r="B4383" t="str">
            <v>55020000</v>
          </cell>
          <cell r="C4383" t="str">
            <v>91020800</v>
          </cell>
          <cell r="D4383">
            <v>270.82</v>
          </cell>
        </row>
        <row r="4384">
          <cell r="A4384" t="str">
            <v>03</v>
          </cell>
          <cell r="B4384" t="str">
            <v>55020000</v>
          </cell>
          <cell r="C4384" t="str">
            <v>91020500</v>
          </cell>
          <cell r="D4384">
            <v>85.47</v>
          </cell>
        </row>
        <row r="4385">
          <cell r="A4385" t="str">
            <v>03</v>
          </cell>
          <cell r="B4385" t="str">
            <v>55020000</v>
          </cell>
          <cell r="C4385" t="str">
            <v>71010000</v>
          </cell>
          <cell r="D4385">
            <v>71438.69</v>
          </cell>
        </row>
        <row r="4386">
          <cell r="A4386" t="str">
            <v>03</v>
          </cell>
          <cell r="B4386" t="str">
            <v>52030100</v>
          </cell>
          <cell r="C4386" t="str">
            <v>91020800</v>
          </cell>
          <cell r="D4386">
            <v>44.08</v>
          </cell>
        </row>
        <row r="4387">
          <cell r="A4387" t="str">
            <v>03</v>
          </cell>
          <cell r="B4387" t="str">
            <v>52030100</v>
          </cell>
          <cell r="C4387" t="str">
            <v>60040100</v>
          </cell>
          <cell r="D4387">
            <v>15872764.42</v>
          </cell>
        </row>
        <row r="4388">
          <cell r="A4388" t="str">
            <v>03</v>
          </cell>
          <cell r="B4388" t="str">
            <v>52030100</v>
          </cell>
          <cell r="C4388" t="str">
            <v>91020500</v>
          </cell>
          <cell r="D4388">
            <v>855.19</v>
          </cell>
        </row>
        <row r="4389">
          <cell r="A4389" t="str">
            <v>03</v>
          </cell>
          <cell r="B4389" t="str">
            <v>52030100</v>
          </cell>
          <cell r="C4389" t="str">
            <v>57010000</v>
          </cell>
          <cell r="D4389">
            <v>47205.61</v>
          </cell>
        </row>
        <row r="4390">
          <cell r="A4390" t="str">
            <v>03</v>
          </cell>
          <cell r="B4390" t="str">
            <v>52030100</v>
          </cell>
          <cell r="C4390" t="str">
            <v>60010100</v>
          </cell>
          <cell r="D4390">
            <v>10315258.5</v>
          </cell>
        </row>
        <row r="4391">
          <cell r="A4391" t="str">
            <v>03</v>
          </cell>
          <cell r="B4391" t="str">
            <v>52030100</v>
          </cell>
          <cell r="C4391" t="str">
            <v>50010000</v>
          </cell>
          <cell r="D4391">
            <v>386038.38</v>
          </cell>
        </row>
        <row r="4392">
          <cell r="A4392" t="str">
            <v>03</v>
          </cell>
          <cell r="B4392" t="str">
            <v>52030000</v>
          </cell>
          <cell r="C4392" t="str">
            <v>52000000</v>
          </cell>
          <cell r="D4392">
            <v>5421959.5099999998</v>
          </cell>
        </row>
        <row r="4393">
          <cell r="A4393" t="str">
            <v>03</v>
          </cell>
          <cell r="B4393" t="str">
            <v>52030000</v>
          </cell>
          <cell r="C4393" t="str">
            <v>91020800</v>
          </cell>
          <cell r="D4393">
            <v>11778.99</v>
          </cell>
        </row>
        <row r="4394">
          <cell r="A4394" t="str">
            <v>03</v>
          </cell>
          <cell r="B4394" t="str">
            <v>52030000</v>
          </cell>
          <cell r="C4394" t="str">
            <v>57010000</v>
          </cell>
          <cell r="D4394">
            <v>1807320.38</v>
          </cell>
        </row>
        <row r="4395">
          <cell r="A4395" t="str">
            <v>03</v>
          </cell>
          <cell r="B4395" t="str">
            <v>62030500</v>
          </cell>
          <cell r="C4395" t="str">
            <v>51030000</v>
          </cell>
          <cell r="D4395">
            <v>10938645.109999999</v>
          </cell>
        </row>
        <row r="4396">
          <cell r="A4396" t="str">
            <v>03</v>
          </cell>
          <cell r="B4396" t="str">
            <v>62030500</v>
          </cell>
          <cell r="C4396" t="str">
            <v>76100000</v>
          </cell>
          <cell r="D4396">
            <v>771864.14</v>
          </cell>
        </row>
        <row r="4397">
          <cell r="A4397" t="str">
            <v>03</v>
          </cell>
          <cell r="B4397" t="str">
            <v>76100000</v>
          </cell>
          <cell r="C4397" t="str">
            <v>68080000</v>
          </cell>
          <cell r="D4397">
            <v>3685799</v>
          </cell>
        </row>
        <row r="4398">
          <cell r="A4398" t="str">
            <v>03</v>
          </cell>
          <cell r="B4398" t="str">
            <v>51050000</v>
          </cell>
          <cell r="C4398" t="str">
            <v>76000000</v>
          </cell>
          <cell r="D4398">
            <v>7190000</v>
          </cell>
        </row>
        <row r="4399">
          <cell r="A4399" t="str">
            <v>03</v>
          </cell>
          <cell r="B4399" t="str">
            <v>51050000</v>
          </cell>
          <cell r="C4399" t="str">
            <v>91020500</v>
          </cell>
          <cell r="D4399">
            <v>200</v>
          </cell>
        </row>
        <row r="4400">
          <cell r="A4400" t="str">
            <v>03</v>
          </cell>
          <cell r="B4400" t="str">
            <v>50010000</v>
          </cell>
          <cell r="C4400" t="str">
            <v>71010000</v>
          </cell>
          <cell r="D4400">
            <v>346686.04</v>
          </cell>
        </row>
        <row r="4401">
          <cell r="A4401" t="str">
            <v>03</v>
          </cell>
          <cell r="B4401" t="str">
            <v>50010000</v>
          </cell>
          <cell r="C4401" t="str">
            <v>52030100</v>
          </cell>
          <cell r="D4401">
            <v>51942.62</v>
          </cell>
        </row>
        <row r="4402">
          <cell r="A4402" t="str">
            <v>03</v>
          </cell>
          <cell r="B4402" t="str">
            <v>50010000</v>
          </cell>
          <cell r="C4402" t="str">
            <v>60040100</v>
          </cell>
          <cell r="D4402">
            <v>39352.36</v>
          </cell>
        </row>
        <row r="4403">
          <cell r="A4403" t="str">
            <v>03</v>
          </cell>
          <cell r="B4403" t="str">
            <v>50010000</v>
          </cell>
          <cell r="C4403" t="str">
            <v>91020800</v>
          </cell>
          <cell r="D4403">
            <v>27.23</v>
          </cell>
        </row>
        <row r="4404">
          <cell r="A4404" t="str">
            <v>03</v>
          </cell>
          <cell r="B4404" t="str">
            <v>97020300</v>
          </cell>
          <cell r="C4404" t="str">
            <v>15010000</v>
          </cell>
          <cell r="D4404">
            <v>1207.8499999999999</v>
          </cell>
        </row>
        <row r="4405">
          <cell r="A4405" t="str">
            <v>03</v>
          </cell>
          <cell r="B4405" t="str">
            <v>97020300</v>
          </cell>
          <cell r="C4405" t="str">
            <v>15020000</v>
          </cell>
          <cell r="D4405">
            <v>270.55</v>
          </cell>
        </row>
        <row r="4406">
          <cell r="A4406" t="str">
            <v>03</v>
          </cell>
          <cell r="B4406" t="str">
            <v>97020300</v>
          </cell>
          <cell r="C4406" t="str">
            <v>20010000</v>
          </cell>
          <cell r="D4406">
            <v>90575.98</v>
          </cell>
        </row>
        <row r="4407">
          <cell r="A4407" t="str">
            <v>03</v>
          </cell>
          <cell r="B4407" t="str">
            <v>97020300</v>
          </cell>
          <cell r="C4407" t="str">
            <v>23010000</v>
          </cell>
          <cell r="D4407">
            <v>51240.75</v>
          </cell>
        </row>
        <row r="4408">
          <cell r="A4408" t="str">
            <v>03</v>
          </cell>
          <cell r="B4408" t="str">
            <v>97020300</v>
          </cell>
          <cell r="C4408" t="str">
            <v>25010000</v>
          </cell>
          <cell r="D4408">
            <v>42554.43</v>
          </cell>
        </row>
        <row r="4409">
          <cell r="A4409" t="str">
            <v>03</v>
          </cell>
          <cell r="B4409" t="str">
            <v>97020300</v>
          </cell>
          <cell r="C4409" t="str">
            <v>25020000</v>
          </cell>
          <cell r="D4409">
            <v>95719.37</v>
          </cell>
        </row>
        <row r="4410">
          <cell r="A4410" t="str">
            <v>03</v>
          </cell>
          <cell r="B4410" t="str">
            <v>97020300</v>
          </cell>
          <cell r="C4410" t="str">
            <v>25030000</v>
          </cell>
          <cell r="D4410">
            <v>9415.52</v>
          </cell>
        </row>
        <row r="4411">
          <cell r="A4411" t="str">
            <v>03</v>
          </cell>
          <cell r="B4411" t="str">
            <v>97020300</v>
          </cell>
          <cell r="C4411" t="str">
            <v>26000000</v>
          </cell>
          <cell r="D4411">
            <v>40108.74</v>
          </cell>
        </row>
        <row r="4412">
          <cell r="A4412" t="str">
            <v>03</v>
          </cell>
          <cell r="B4412" t="str">
            <v>97020300</v>
          </cell>
          <cell r="C4412" t="str">
            <v>44000500</v>
          </cell>
          <cell r="D4412">
            <v>2616.5100000000002</v>
          </cell>
        </row>
        <row r="4413">
          <cell r="A4413" t="str">
            <v>03</v>
          </cell>
          <cell r="B4413" t="str">
            <v>97020300</v>
          </cell>
          <cell r="C4413" t="str">
            <v>91020801</v>
          </cell>
          <cell r="D4413">
            <v>3313.32</v>
          </cell>
        </row>
        <row r="4414">
          <cell r="A4414" t="str">
            <v>03</v>
          </cell>
          <cell r="B4414" t="str">
            <v>97020400</v>
          </cell>
          <cell r="C4414" t="str">
            <v>15010000</v>
          </cell>
          <cell r="D4414">
            <v>931.97</v>
          </cell>
        </row>
        <row r="4415">
          <cell r="A4415" t="str">
            <v>03</v>
          </cell>
          <cell r="B4415" t="str">
            <v>97020400</v>
          </cell>
          <cell r="C4415" t="str">
            <v>15020000</v>
          </cell>
          <cell r="D4415">
            <v>226.48</v>
          </cell>
        </row>
        <row r="4416">
          <cell r="A4416" t="str">
            <v>03</v>
          </cell>
          <cell r="B4416" t="str">
            <v>97020400</v>
          </cell>
          <cell r="C4416" t="str">
            <v>20010000</v>
          </cell>
          <cell r="D4416">
            <v>70630.83</v>
          </cell>
        </row>
        <row r="4417">
          <cell r="A4417" t="str">
            <v>03</v>
          </cell>
          <cell r="B4417" t="str">
            <v>97020400</v>
          </cell>
          <cell r="C4417" t="str">
            <v>23010000</v>
          </cell>
          <cell r="D4417">
            <v>43171.07</v>
          </cell>
        </row>
        <row r="4418">
          <cell r="A4418" t="str">
            <v>03</v>
          </cell>
          <cell r="B4418" t="str">
            <v>97020400</v>
          </cell>
          <cell r="C4418" t="str">
            <v>25010000</v>
          </cell>
          <cell r="D4418">
            <v>35035.22</v>
          </cell>
        </row>
        <row r="4419">
          <cell r="A4419" t="str">
            <v>03</v>
          </cell>
          <cell r="B4419" t="str">
            <v>97020400</v>
          </cell>
          <cell r="C4419" t="str">
            <v>25020000</v>
          </cell>
          <cell r="D4419">
            <v>79946.3</v>
          </cell>
        </row>
        <row r="4420">
          <cell r="A4420" t="str">
            <v>03</v>
          </cell>
          <cell r="B4420" t="str">
            <v>97020400</v>
          </cell>
          <cell r="C4420" t="str">
            <v>25030000</v>
          </cell>
          <cell r="D4420">
            <v>7608.15</v>
          </cell>
        </row>
        <row r="4421">
          <cell r="A4421" t="str">
            <v>03</v>
          </cell>
          <cell r="B4421" t="str">
            <v>97020400</v>
          </cell>
          <cell r="C4421" t="str">
            <v>26000000</v>
          </cell>
          <cell r="D4421">
            <v>33881.699999999997</v>
          </cell>
        </row>
        <row r="4422">
          <cell r="A4422" t="str">
            <v>03</v>
          </cell>
          <cell r="B4422" t="str">
            <v>97020400</v>
          </cell>
          <cell r="C4422" t="str">
            <v>44000500</v>
          </cell>
          <cell r="D4422">
            <v>2005.07</v>
          </cell>
        </row>
        <row r="4423">
          <cell r="A4423" t="str">
            <v>03</v>
          </cell>
          <cell r="B4423" t="str">
            <v>97020400</v>
          </cell>
          <cell r="C4423" t="str">
            <v>91020801</v>
          </cell>
          <cell r="D4423">
            <v>2366.66</v>
          </cell>
        </row>
        <row r="4424">
          <cell r="A4424" t="str">
            <v>03</v>
          </cell>
          <cell r="B4424" t="str">
            <v>97020500</v>
          </cell>
          <cell r="C4424" t="str">
            <v>15010000</v>
          </cell>
          <cell r="D4424">
            <v>275.88</v>
          </cell>
        </row>
        <row r="4425">
          <cell r="A4425" t="str">
            <v>03</v>
          </cell>
          <cell r="B4425" t="str">
            <v>97020500</v>
          </cell>
          <cell r="C4425" t="str">
            <v>15020000</v>
          </cell>
          <cell r="D4425">
            <v>44.08</v>
          </cell>
        </row>
        <row r="4426">
          <cell r="A4426" t="str">
            <v>03</v>
          </cell>
          <cell r="B4426" t="str">
            <v>97020500</v>
          </cell>
          <cell r="C4426" t="str">
            <v>20010000</v>
          </cell>
          <cell r="D4426">
            <v>20471.48</v>
          </cell>
        </row>
        <row r="4427">
          <cell r="A4427" t="str">
            <v>03</v>
          </cell>
          <cell r="B4427" t="str">
            <v>97020500</v>
          </cell>
          <cell r="C4427" t="str">
            <v>23010000</v>
          </cell>
          <cell r="D4427">
            <v>8183.52</v>
          </cell>
        </row>
        <row r="4428">
          <cell r="A4428" t="str">
            <v>03</v>
          </cell>
          <cell r="B4428" t="str">
            <v>97020500</v>
          </cell>
          <cell r="C4428" t="str">
            <v>25010000</v>
          </cell>
          <cell r="D4428">
            <v>7440.95</v>
          </cell>
        </row>
        <row r="4429">
          <cell r="A4429" t="str">
            <v>03</v>
          </cell>
          <cell r="B4429" t="str">
            <v>97020500</v>
          </cell>
          <cell r="C4429" t="str">
            <v>25020000</v>
          </cell>
          <cell r="D4429">
            <v>16008.25</v>
          </cell>
        </row>
        <row r="4430">
          <cell r="A4430" t="str">
            <v>03</v>
          </cell>
          <cell r="B4430" t="str">
            <v>97020500</v>
          </cell>
          <cell r="C4430" t="str">
            <v>25030000</v>
          </cell>
          <cell r="D4430">
            <v>1807.39</v>
          </cell>
        </row>
        <row r="4431">
          <cell r="A4431" t="str">
            <v>03</v>
          </cell>
          <cell r="B4431" t="str">
            <v>97020500</v>
          </cell>
          <cell r="C4431" t="str">
            <v>26000000</v>
          </cell>
          <cell r="D4431">
            <v>6227.1</v>
          </cell>
        </row>
        <row r="4432">
          <cell r="A4432" t="str">
            <v>03</v>
          </cell>
          <cell r="B4432" t="str">
            <v>97020500</v>
          </cell>
          <cell r="C4432" t="str">
            <v>44000500</v>
          </cell>
          <cell r="D4432">
            <v>611.46</v>
          </cell>
        </row>
        <row r="4433">
          <cell r="A4433" t="str">
            <v>03</v>
          </cell>
          <cell r="B4433" t="str">
            <v>97020500</v>
          </cell>
          <cell r="C4433" t="str">
            <v>91020801</v>
          </cell>
          <cell r="D4433">
            <v>946.66</v>
          </cell>
        </row>
        <row r="4434">
          <cell r="A4434" t="str">
            <v>03</v>
          </cell>
          <cell r="B4434" t="str">
            <v>97020600</v>
          </cell>
          <cell r="C4434" t="str">
            <v>15010000</v>
          </cell>
          <cell r="D4434">
            <v>17.260000000000002</v>
          </cell>
        </row>
        <row r="4435">
          <cell r="A4435" t="str">
            <v>03</v>
          </cell>
          <cell r="B4435" t="str">
            <v>97020600</v>
          </cell>
          <cell r="C4435" t="str">
            <v>15020000</v>
          </cell>
          <cell r="D4435">
            <v>3.86</v>
          </cell>
        </row>
        <row r="4436">
          <cell r="A4436" t="str">
            <v>03</v>
          </cell>
          <cell r="B4436" t="str">
            <v>97020600</v>
          </cell>
          <cell r="C4436" t="str">
            <v>20010000</v>
          </cell>
          <cell r="D4436">
            <v>1293.1199999999999</v>
          </cell>
        </row>
        <row r="4437">
          <cell r="A4437" t="str">
            <v>03</v>
          </cell>
          <cell r="B4437" t="str">
            <v>97020600</v>
          </cell>
          <cell r="C4437" t="str">
            <v>23010000</v>
          </cell>
          <cell r="D4437">
            <v>732.07</v>
          </cell>
        </row>
        <row r="4438">
          <cell r="A4438" t="str">
            <v>03</v>
          </cell>
          <cell r="B4438" t="str">
            <v>97020600</v>
          </cell>
          <cell r="C4438" t="str">
            <v>25010000</v>
          </cell>
          <cell r="D4438">
            <v>608.78</v>
          </cell>
        </row>
        <row r="4439">
          <cell r="A4439" t="str">
            <v>03</v>
          </cell>
          <cell r="B4439" t="str">
            <v>97020600</v>
          </cell>
          <cell r="C4439" t="str">
            <v>25020000</v>
          </cell>
          <cell r="D4439">
            <v>1367.32</v>
          </cell>
        </row>
        <row r="4440">
          <cell r="A4440" t="str">
            <v>03</v>
          </cell>
          <cell r="B4440" t="str">
            <v>97020600</v>
          </cell>
          <cell r="C4440" t="str">
            <v>25030000</v>
          </cell>
          <cell r="D4440">
            <v>134.51</v>
          </cell>
        </row>
        <row r="4441">
          <cell r="A4441" t="str">
            <v>03</v>
          </cell>
          <cell r="B4441" t="str">
            <v>97020600</v>
          </cell>
          <cell r="C4441" t="str">
            <v>26000000</v>
          </cell>
          <cell r="D4441">
            <v>573.01</v>
          </cell>
        </row>
        <row r="4442">
          <cell r="A4442" t="str">
            <v>03</v>
          </cell>
          <cell r="B4442" t="str">
            <v>97020600</v>
          </cell>
          <cell r="C4442" t="str">
            <v>44000500</v>
          </cell>
          <cell r="D4442">
            <v>37.36</v>
          </cell>
        </row>
        <row r="4443">
          <cell r="A4443" t="str">
            <v>03</v>
          </cell>
          <cell r="B4443" t="str">
            <v>97020600</v>
          </cell>
          <cell r="C4443" t="str">
            <v>91020801</v>
          </cell>
          <cell r="D4443">
            <v>47.33</v>
          </cell>
        </row>
        <row r="4444">
          <cell r="A4444" t="str">
            <v>03</v>
          </cell>
          <cell r="B4444" t="str">
            <v>97020700</v>
          </cell>
          <cell r="C4444" t="str">
            <v>15010000</v>
          </cell>
          <cell r="D4444">
            <v>293.33</v>
          </cell>
        </row>
        <row r="4445">
          <cell r="A4445" t="str">
            <v>03</v>
          </cell>
          <cell r="B4445" t="str">
            <v>97020700</v>
          </cell>
          <cell r="C4445" t="str">
            <v>15020000</v>
          </cell>
          <cell r="D4445">
            <v>65.7</v>
          </cell>
        </row>
        <row r="4446">
          <cell r="A4446" t="str">
            <v>03</v>
          </cell>
          <cell r="B4446" t="str">
            <v>97020700</v>
          </cell>
          <cell r="C4446" t="str">
            <v>20010000</v>
          </cell>
          <cell r="D4446">
            <v>21982.77</v>
          </cell>
        </row>
        <row r="4447">
          <cell r="A4447" t="str">
            <v>03</v>
          </cell>
          <cell r="B4447" t="str">
            <v>97020700</v>
          </cell>
          <cell r="C4447" t="str">
            <v>23010000</v>
          </cell>
          <cell r="D4447">
            <v>12444.2</v>
          </cell>
        </row>
        <row r="4448">
          <cell r="A4448" t="str">
            <v>03</v>
          </cell>
          <cell r="B4448" t="str">
            <v>97020700</v>
          </cell>
          <cell r="C4448" t="str">
            <v>25010000</v>
          </cell>
          <cell r="D4448">
            <v>10348.969999999999</v>
          </cell>
        </row>
        <row r="4449">
          <cell r="A4449" t="str">
            <v>03</v>
          </cell>
          <cell r="B4449" t="str">
            <v>97020700</v>
          </cell>
          <cell r="C4449" t="str">
            <v>25020000</v>
          </cell>
          <cell r="D4449">
            <v>23246.240000000002</v>
          </cell>
        </row>
        <row r="4450">
          <cell r="A4450" t="str">
            <v>03</v>
          </cell>
          <cell r="B4450" t="str">
            <v>97020700</v>
          </cell>
          <cell r="C4450" t="str">
            <v>25030000</v>
          </cell>
          <cell r="D4450">
            <v>2286.61</v>
          </cell>
        </row>
        <row r="4451">
          <cell r="A4451" t="str">
            <v>03</v>
          </cell>
          <cell r="B4451" t="str">
            <v>97020700</v>
          </cell>
          <cell r="C4451" t="str">
            <v>26000000</v>
          </cell>
          <cell r="D4451">
            <v>9740.67</v>
          </cell>
        </row>
        <row r="4452">
          <cell r="A4452" t="str">
            <v>03</v>
          </cell>
          <cell r="B4452" t="str">
            <v>97020700</v>
          </cell>
          <cell r="C4452" t="str">
            <v>44000500</v>
          </cell>
          <cell r="D4452">
            <v>635.42999999999995</v>
          </cell>
        </row>
        <row r="4453">
          <cell r="A4453" t="str">
            <v>03</v>
          </cell>
          <cell r="B4453" t="str">
            <v>97020700</v>
          </cell>
          <cell r="C4453" t="str">
            <v>91020801</v>
          </cell>
          <cell r="D4453">
            <v>804.66</v>
          </cell>
        </row>
        <row r="4454">
          <cell r="A4454" t="str">
            <v>03</v>
          </cell>
          <cell r="B4454" t="str">
            <v>68020000</v>
          </cell>
          <cell r="C4454" t="str">
            <v>50000000</v>
          </cell>
          <cell r="D4454">
            <v>1017</v>
          </cell>
        </row>
        <row r="4455">
          <cell r="A4455" t="str">
            <v>03</v>
          </cell>
          <cell r="B4455" t="str">
            <v>68020000</v>
          </cell>
          <cell r="C4455" t="str">
            <v>70000000</v>
          </cell>
          <cell r="D4455">
            <v>17083465</v>
          </cell>
        </row>
        <row r="4456">
          <cell r="A4456" t="str">
            <v>03</v>
          </cell>
          <cell r="B4456" t="str">
            <v>68020000</v>
          </cell>
          <cell r="C4456" t="str">
            <v>79030000</v>
          </cell>
          <cell r="D4456">
            <v>185701</v>
          </cell>
        </row>
        <row r="4457">
          <cell r="A4457" t="str">
            <v>03</v>
          </cell>
          <cell r="B4457" t="str">
            <v>68020000</v>
          </cell>
          <cell r="C4457" t="str">
            <v>79040000</v>
          </cell>
          <cell r="D4457">
            <v>12601</v>
          </cell>
        </row>
        <row r="4458">
          <cell r="A4458" t="str">
            <v>03</v>
          </cell>
          <cell r="B4458" t="str">
            <v>68020000</v>
          </cell>
          <cell r="C4458" t="str">
            <v>79070000</v>
          </cell>
          <cell r="D4458">
            <v>209565</v>
          </cell>
        </row>
        <row r="4459">
          <cell r="A4459" t="str">
            <v>03</v>
          </cell>
          <cell r="B4459" t="str">
            <v>68020000</v>
          </cell>
          <cell r="C4459" t="str">
            <v>99000000</v>
          </cell>
          <cell r="D4459">
            <v>434.28</v>
          </cell>
        </row>
        <row r="4460">
          <cell r="A4460" t="str">
            <v>03</v>
          </cell>
          <cell r="B4460" t="str">
            <v>70020000</v>
          </cell>
          <cell r="C4460" t="str">
            <v>70000000</v>
          </cell>
          <cell r="D4460">
            <v>320870.77</v>
          </cell>
        </row>
        <row r="4461">
          <cell r="A4461" t="str">
            <v>03</v>
          </cell>
          <cell r="B4461" t="str">
            <v>70030000</v>
          </cell>
          <cell r="C4461" t="str">
            <v>70000000</v>
          </cell>
          <cell r="D4461">
            <v>174.15</v>
          </cell>
        </row>
        <row r="4462">
          <cell r="A4462" t="str">
            <v>03</v>
          </cell>
          <cell r="B4462" t="str">
            <v>70010000</v>
          </cell>
          <cell r="C4462" t="str">
            <v>70000000</v>
          </cell>
          <cell r="D4462">
            <v>83477929.200000003</v>
          </cell>
        </row>
        <row r="4463">
          <cell r="A4463" t="str">
            <v>03</v>
          </cell>
          <cell r="B4463" t="str">
            <v>97000000</v>
          </cell>
          <cell r="C4463" t="str">
            <v>25010000</v>
          </cell>
          <cell r="D4463">
            <v>3474.5</v>
          </cell>
        </row>
        <row r="4464">
          <cell r="A4464" t="str">
            <v>03</v>
          </cell>
          <cell r="B4464" t="str">
            <v>97000000</v>
          </cell>
          <cell r="C4464" t="str">
            <v>25020000</v>
          </cell>
          <cell r="D4464">
            <v>8287.2099999999991</v>
          </cell>
        </row>
        <row r="4465">
          <cell r="A4465" t="str">
            <v>03</v>
          </cell>
          <cell r="B4465" t="str">
            <v>97000000</v>
          </cell>
          <cell r="C4465" t="str">
            <v>97000600</v>
          </cell>
          <cell r="D4465">
            <v>572120.66</v>
          </cell>
        </row>
        <row r="4466">
          <cell r="A4466" t="str">
            <v>03</v>
          </cell>
          <cell r="B4466" t="str">
            <v>97000000</v>
          </cell>
          <cell r="C4466" t="str">
            <v>26000000</v>
          </cell>
          <cell r="D4466">
            <v>25208.04</v>
          </cell>
        </row>
        <row r="4467">
          <cell r="A4467" t="str">
            <v>03</v>
          </cell>
          <cell r="B4467" t="str">
            <v>99000000</v>
          </cell>
          <cell r="C4467" t="str">
            <v>79030000</v>
          </cell>
          <cell r="D4467">
            <v>20651.45</v>
          </cell>
        </row>
        <row r="4468">
          <cell r="A4468" t="str">
            <v>03</v>
          </cell>
          <cell r="B4468" t="str">
            <v>97030000</v>
          </cell>
          <cell r="C4468" t="str">
            <v>08000000</v>
          </cell>
          <cell r="D4468">
            <v>87949679.640000001</v>
          </cell>
        </row>
        <row r="4469">
          <cell r="A4469" t="str">
            <v>03</v>
          </cell>
          <cell r="B4469" t="str">
            <v>97000000</v>
          </cell>
          <cell r="C4469" t="str">
            <v>91020500</v>
          </cell>
          <cell r="D4469">
            <v>357.77</v>
          </cell>
        </row>
        <row r="4470">
          <cell r="A4470" t="str">
            <v>03</v>
          </cell>
          <cell r="B4470" t="str">
            <v>97040000</v>
          </cell>
          <cell r="C4470" t="str">
            <v>08000100</v>
          </cell>
          <cell r="D4470">
            <v>51399443.479999997</v>
          </cell>
        </row>
        <row r="4471">
          <cell r="A4471" t="str">
            <v>03</v>
          </cell>
          <cell r="B4471" t="str">
            <v>97030000</v>
          </cell>
          <cell r="C4471" t="str">
            <v>91020802</v>
          </cell>
          <cell r="D4471">
            <v>9899227.5700000003</v>
          </cell>
        </row>
        <row r="4472">
          <cell r="A4472" t="str">
            <v>03</v>
          </cell>
          <cell r="B4472" t="str">
            <v>97030000</v>
          </cell>
          <cell r="C4472" t="str">
            <v>91020803</v>
          </cell>
          <cell r="D4472">
            <v>-9899227.5700000003</v>
          </cell>
        </row>
        <row r="4473">
          <cell r="A4473" t="str">
            <v>03</v>
          </cell>
          <cell r="B4473" t="str">
            <v>28001100</v>
          </cell>
          <cell r="C4473" t="str">
            <v>10020100</v>
          </cell>
          <cell r="D4473">
            <v>3303396.69</v>
          </cell>
        </row>
        <row r="4474">
          <cell r="A4474" t="str">
            <v>03</v>
          </cell>
          <cell r="B4474" t="str">
            <v>28001100</v>
          </cell>
          <cell r="C4474" t="str">
            <v>10110000</v>
          </cell>
          <cell r="D4474">
            <v>10018590.65</v>
          </cell>
        </row>
        <row r="4475">
          <cell r="A4475" t="str">
            <v>03</v>
          </cell>
          <cell r="B4475" t="str">
            <v>28001100</v>
          </cell>
          <cell r="C4475" t="str">
            <v>10130000</v>
          </cell>
          <cell r="D4475">
            <v>-5608.91</v>
          </cell>
        </row>
        <row r="4476">
          <cell r="A4476" t="str">
            <v>03</v>
          </cell>
          <cell r="B4476" t="str">
            <v>28001100</v>
          </cell>
          <cell r="C4476" t="str">
            <v>20010000</v>
          </cell>
          <cell r="D4476">
            <v>11064618.6</v>
          </cell>
        </row>
        <row r="4477">
          <cell r="A4477" t="str">
            <v>03</v>
          </cell>
          <cell r="B4477" t="str">
            <v>28001100</v>
          </cell>
          <cell r="C4477" t="str">
            <v>28001100</v>
          </cell>
          <cell r="D4477">
            <v>1598314.76</v>
          </cell>
        </row>
        <row r="4478">
          <cell r="A4478" t="str">
            <v>03</v>
          </cell>
          <cell r="B4478" t="str">
            <v>28001100</v>
          </cell>
          <cell r="C4478" t="str">
            <v>70000000</v>
          </cell>
          <cell r="D4478">
            <v>57549.760000000002</v>
          </cell>
        </row>
        <row r="4479">
          <cell r="A4479" t="str">
            <v>03</v>
          </cell>
          <cell r="B4479" t="str">
            <v>28001200</v>
          </cell>
          <cell r="C4479" t="str">
            <v>20010000</v>
          </cell>
          <cell r="D4479">
            <v>19939.810000000001</v>
          </cell>
        </row>
        <row r="4480">
          <cell r="A4480" t="str">
            <v>03</v>
          </cell>
          <cell r="B4480" t="str">
            <v>28011200</v>
          </cell>
          <cell r="C4480" t="str">
            <v>10020100</v>
          </cell>
          <cell r="D4480">
            <v>233778.08</v>
          </cell>
        </row>
        <row r="4481">
          <cell r="A4481" t="str">
            <v>03</v>
          </cell>
          <cell r="B4481" t="str">
            <v>28011200</v>
          </cell>
          <cell r="C4481" t="str">
            <v>10110000</v>
          </cell>
          <cell r="D4481">
            <v>60793.04</v>
          </cell>
        </row>
        <row r="4482">
          <cell r="A4482" t="str">
            <v>03</v>
          </cell>
          <cell r="B4482" t="str">
            <v>28011200</v>
          </cell>
          <cell r="C4482" t="str">
            <v>10120000</v>
          </cell>
          <cell r="D4482">
            <v>26709.24</v>
          </cell>
        </row>
        <row r="4483">
          <cell r="A4483" t="str">
            <v>03</v>
          </cell>
          <cell r="B4483" t="str">
            <v>28011200</v>
          </cell>
          <cell r="C4483" t="str">
            <v>20010000</v>
          </cell>
          <cell r="D4483">
            <v>4711038.91</v>
          </cell>
        </row>
        <row r="4484">
          <cell r="A4484" t="str">
            <v>03</v>
          </cell>
          <cell r="B4484" t="str">
            <v>20030000</v>
          </cell>
          <cell r="C4484" t="str">
            <v>90021300</v>
          </cell>
          <cell r="D4484">
            <v>12606.1</v>
          </cell>
        </row>
        <row r="4485">
          <cell r="A4485" t="str">
            <v>03</v>
          </cell>
          <cell r="B4485" t="str">
            <v>20030100</v>
          </cell>
          <cell r="C4485" t="str">
            <v>90021301</v>
          </cell>
          <cell r="D4485">
            <v>721841</v>
          </cell>
        </row>
        <row r="4486">
          <cell r="A4486" t="str">
            <v>03</v>
          </cell>
          <cell r="B4486" t="str">
            <v>20030200</v>
          </cell>
          <cell r="C4486" t="str">
            <v>90021302</v>
          </cell>
          <cell r="D4486">
            <v>8072</v>
          </cell>
        </row>
        <row r="4487">
          <cell r="A4487" t="str">
            <v>03</v>
          </cell>
          <cell r="B4487" t="str">
            <v>97000500</v>
          </cell>
          <cell r="C4487" t="str">
            <v>26000000</v>
          </cell>
          <cell r="D4487">
            <v>125191.26</v>
          </cell>
        </row>
        <row r="4488">
          <cell r="A4488" t="str">
            <v>03</v>
          </cell>
          <cell r="B4488" t="str">
            <v>97000300</v>
          </cell>
          <cell r="C4488" t="str">
            <v>25010000</v>
          </cell>
          <cell r="D4488">
            <v>14125.97</v>
          </cell>
        </row>
        <row r="4489">
          <cell r="A4489" t="str">
            <v>03</v>
          </cell>
          <cell r="B4489" t="str">
            <v>97000300</v>
          </cell>
          <cell r="C4489" t="str">
            <v>25020000</v>
          </cell>
          <cell r="D4489">
            <v>38878.06</v>
          </cell>
        </row>
        <row r="4490">
          <cell r="A4490" t="str">
            <v>03</v>
          </cell>
          <cell r="B4490" t="str">
            <v>97000300</v>
          </cell>
          <cell r="C4490" t="str">
            <v>25030000</v>
          </cell>
          <cell r="D4490">
            <v>83105.289999999994</v>
          </cell>
        </row>
        <row r="4491">
          <cell r="A4491" t="str">
            <v>03</v>
          </cell>
          <cell r="B4491" t="str">
            <v>97000300</v>
          </cell>
          <cell r="C4491" t="str">
            <v>26000000</v>
          </cell>
          <cell r="D4491">
            <v>1297532.95</v>
          </cell>
        </row>
        <row r="4492">
          <cell r="A4492" t="str">
            <v>03</v>
          </cell>
          <cell r="B4492" t="str">
            <v>97000200</v>
          </cell>
          <cell r="C4492" t="str">
            <v>25010000</v>
          </cell>
          <cell r="D4492">
            <v>50</v>
          </cell>
        </row>
        <row r="4493">
          <cell r="A4493" t="str">
            <v>03</v>
          </cell>
          <cell r="B4493" t="str">
            <v>97000200</v>
          </cell>
          <cell r="C4493" t="str">
            <v>25030000</v>
          </cell>
          <cell r="D4493">
            <v>22.61</v>
          </cell>
        </row>
        <row r="4494">
          <cell r="A4494" t="str">
            <v>03</v>
          </cell>
          <cell r="B4494" t="str">
            <v>97000200</v>
          </cell>
          <cell r="C4494" t="str">
            <v>26000000</v>
          </cell>
          <cell r="D4494">
            <v>2232.9899999999998</v>
          </cell>
        </row>
        <row r="4495">
          <cell r="A4495" t="str">
            <v>03</v>
          </cell>
          <cell r="B4495" t="str">
            <v>62030300</v>
          </cell>
          <cell r="C4495" t="str">
            <v>52030000</v>
          </cell>
          <cell r="D4495">
            <v>4071780.8</v>
          </cell>
        </row>
        <row r="4496">
          <cell r="A4496" t="str">
            <v>03</v>
          </cell>
          <cell r="B4496" t="str">
            <v>62030300</v>
          </cell>
          <cell r="C4496" t="str">
            <v>76100000</v>
          </cell>
          <cell r="D4496">
            <v>1618144.45</v>
          </cell>
        </row>
        <row r="4497">
          <cell r="A4497" t="str">
            <v>03</v>
          </cell>
          <cell r="B4497" t="str">
            <v>62030300</v>
          </cell>
          <cell r="C4497" t="str">
            <v>91020800</v>
          </cell>
          <cell r="D4497">
            <v>1683.89</v>
          </cell>
        </row>
        <row r="4498">
          <cell r="A4498" t="str">
            <v>03</v>
          </cell>
          <cell r="B4498" t="str">
            <v>45000000</v>
          </cell>
          <cell r="C4498" t="str">
            <v>90020200</v>
          </cell>
          <cell r="D4498">
            <v>5537794.0800000001</v>
          </cell>
        </row>
        <row r="4499">
          <cell r="A4499" t="str">
            <v>03</v>
          </cell>
          <cell r="B4499" t="str">
            <v>45000000</v>
          </cell>
          <cell r="C4499" t="str">
            <v>90020400</v>
          </cell>
          <cell r="D4499">
            <v>5026883.4400000004</v>
          </cell>
        </row>
        <row r="4500">
          <cell r="A4500" t="str">
            <v>03</v>
          </cell>
          <cell r="B4500" t="str">
            <v>45000000</v>
          </cell>
          <cell r="C4500" t="str">
            <v>90021600</v>
          </cell>
          <cell r="D4500">
            <v>397412.52</v>
          </cell>
        </row>
        <row r="4501">
          <cell r="A4501" t="str">
            <v>03</v>
          </cell>
          <cell r="B4501" t="str">
            <v>45000000</v>
          </cell>
          <cell r="C4501" t="str">
            <v>90021605</v>
          </cell>
          <cell r="D4501">
            <v>397200.05</v>
          </cell>
        </row>
        <row r="4502">
          <cell r="A4502" t="str">
            <v>03</v>
          </cell>
          <cell r="B4502" t="str">
            <v>45000000</v>
          </cell>
          <cell r="C4502" t="str">
            <v>90021800</v>
          </cell>
          <cell r="D4502">
            <v>1843654.94</v>
          </cell>
        </row>
        <row r="4503">
          <cell r="A4503" t="str">
            <v>03</v>
          </cell>
          <cell r="B4503" t="str">
            <v>45000000</v>
          </cell>
          <cell r="C4503" t="str">
            <v>90022400</v>
          </cell>
          <cell r="D4503">
            <v>648492.6</v>
          </cell>
        </row>
        <row r="4504">
          <cell r="A4504" t="str">
            <v>03</v>
          </cell>
          <cell r="B4504" t="str">
            <v>43020000</v>
          </cell>
          <cell r="C4504" t="str">
            <v>43020000</v>
          </cell>
          <cell r="D4504">
            <v>3335.97</v>
          </cell>
        </row>
        <row r="4505">
          <cell r="A4505" t="str">
            <v>03</v>
          </cell>
          <cell r="B4505" t="str">
            <v>43020000</v>
          </cell>
          <cell r="C4505" t="str">
            <v>44000100</v>
          </cell>
          <cell r="D4505">
            <v>1997176.65</v>
          </cell>
        </row>
        <row r="4506">
          <cell r="A4506" t="str">
            <v>03</v>
          </cell>
          <cell r="B4506" t="str">
            <v>43020000</v>
          </cell>
          <cell r="C4506" t="str">
            <v>44000200</v>
          </cell>
          <cell r="D4506">
            <v>119557.65</v>
          </cell>
        </row>
        <row r="4507">
          <cell r="A4507" t="str">
            <v>03</v>
          </cell>
          <cell r="B4507" t="str">
            <v>43020000</v>
          </cell>
          <cell r="C4507" t="str">
            <v>44000300</v>
          </cell>
          <cell r="D4507">
            <v>12532.34</v>
          </cell>
        </row>
        <row r="4508">
          <cell r="A4508" t="str">
            <v>03</v>
          </cell>
          <cell r="B4508" t="str">
            <v>43020000</v>
          </cell>
          <cell r="C4508" t="str">
            <v>44000400</v>
          </cell>
          <cell r="D4508">
            <v>52538.02</v>
          </cell>
        </row>
        <row r="4509">
          <cell r="A4509" t="str">
            <v>03</v>
          </cell>
          <cell r="B4509" t="str">
            <v>43020000</v>
          </cell>
          <cell r="C4509" t="str">
            <v>45020000</v>
          </cell>
          <cell r="D4509">
            <v>152733.18</v>
          </cell>
        </row>
        <row r="4510">
          <cell r="A4510" t="str">
            <v>03</v>
          </cell>
          <cell r="B4510" t="str">
            <v>43020000</v>
          </cell>
          <cell r="C4510" t="str">
            <v>90022100</v>
          </cell>
          <cell r="D4510">
            <v>235244.55</v>
          </cell>
        </row>
        <row r="4511">
          <cell r="A4511" t="str">
            <v>03</v>
          </cell>
          <cell r="B4511" t="str">
            <v>43020000</v>
          </cell>
          <cell r="C4511" t="str">
            <v>90022101</v>
          </cell>
          <cell r="D4511">
            <v>746625.43</v>
          </cell>
        </row>
        <row r="4512">
          <cell r="A4512" t="str">
            <v>03</v>
          </cell>
          <cell r="B4512" t="str">
            <v>45020000</v>
          </cell>
          <cell r="C4512" t="str">
            <v>44000200</v>
          </cell>
          <cell r="D4512">
            <v>311443.75</v>
          </cell>
        </row>
        <row r="4513">
          <cell r="A4513" t="str">
            <v>03</v>
          </cell>
          <cell r="B4513" t="str">
            <v>45020000</v>
          </cell>
          <cell r="C4513" t="str">
            <v>44000400</v>
          </cell>
          <cell r="D4513">
            <v>-18592.099999999999</v>
          </cell>
        </row>
        <row r="4514">
          <cell r="A4514" t="str">
            <v>03</v>
          </cell>
          <cell r="B4514" t="str">
            <v>91010802</v>
          </cell>
          <cell r="C4514" t="str">
            <v>79030000</v>
          </cell>
          <cell r="D4514">
            <v>440.13</v>
          </cell>
        </row>
        <row r="4515">
          <cell r="A4515" t="str">
            <v>03</v>
          </cell>
          <cell r="B4515" t="str">
            <v>68030100</v>
          </cell>
          <cell r="C4515" t="str">
            <v>79070000</v>
          </cell>
          <cell r="D4515">
            <v>119153.22</v>
          </cell>
        </row>
        <row r="4516">
          <cell r="A4516" t="str">
            <v>03</v>
          </cell>
          <cell r="B4516" t="str">
            <v>90010100</v>
          </cell>
          <cell r="C4516" t="str">
            <v>62010100</v>
          </cell>
          <cell r="D4516">
            <v>769907211.02999997</v>
          </cell>
        </row>
        <row r="4517">
          <cell r="A4517" t="str">
            <v>03</v>
          </cell>
          <cell r="B4517" t="str">
            <v>90010107</v>
          </cell>
          <cell r="C4517" t="str">
            <v>62010100</v>
          </cell>
          <cell r="D4517">
            <v>240532203.52000001</v>
          </cell>
        </row>
        <row r="4518">
          <cell r="A4518" t="str">
            <v>03</v>
          </cell>
          <cell r="B4518" t="str">
            <v>90010108</v>
          </cell>
          <cell r="C4518" t="str">
            <v>62010100</v>
          </cell>
          <cell r="D4518">
            <v>20250771.460000001</v>
          </cell>
        </row>
        <row r="4519">
          <cell r="A4519" t="str">
            <v>03</v>
          </cell>
          <cell r="B4519" t="str">
            <v>90010200</v>
          </cell>
          <cell r="C4519" t="str">
            <v>62010200</v>
          </cell>
          <cell r="D4519">
            <v>18795523.34</v>
          </cell>
        </row>
        <row r="4520">
          <cell r="A4520" t="str">
            <v>03</v>
          </cell>
          <cell r="B4520" t="str">
            <v>90010300</v>
          </cell>
          <cell r="C4520" t="str">
            <v>62010300</v>
          </cell>
          <cell r="D4520">
            <v>2345061.46</v>
          </cell>
        </row>
        <row r="4521">
          <cell r="A4521" t="str">
            <v>03</v>
          </cell>
          <cell r="B4521" t="str">
            <v>90010400</v>
          </cell>
          <cell r="C4521" t="str">
            <v>62010400</v>
          </cell>
          <cell r="D4521">
            <v>6614564.0999999996</v>
          </cell>
        </row>
        <row r="4522">
          <cell r="A4522" t="str">
            <v>03</v>
          </cell>
          <cell r="B4522" t="str">
            <v>90010500</v>
          </cell>
          <cell r="C4522" t="str">
            <v>62011400</v>
          </cell>
          <cell r="D4522">
            <v>211166.9</v>
          </cell>
        </row>
        <row r="4523">
          <cell r="A4523" t="str">
            <v>03</v>
          </cell>
          <cell r="B4523" t="str">
            <v>90010900</v>
          </cell>
          <cell r="C4523" t="str">
            <v>62010900</v>
          </cell>
          <cell r="D4523">
            <v>5684329.54</v>
          </cell>
        </row>
        <row r="4524">
          <cell r="A4524" t="str">
            <v>03</v>
          </cell>
          <cell r="B4524" t="str">
            <v>90010901</v>
          </cell>
          <cell r="C4524" t="str">
            <v>62010900</v>
          </cell>
          <cell r="D4524">
            <v>2555764.64</v>
          </cell>
        </row>
        <row r="4525">
          <cell r="A4525" t="str">
            <v>03</v>
          </cell>
          <cell r="B4525" t="str">
            <v>90010902</v>
          </cell>
          <cell r="C4525" t="str">
            <v>62010900</v>
          </cell>
          <cell r="D4525">
            <v>433281.01</v>
          </cell>
        </row>
        <row r="4526">
          <cell r="A4526" t="str">
            <v>03</v>
          </cell>
          <cell r="B4526" t="str">
            <v>90011201</v>
          </cell>
          <cell r="C4526" t="str">
            <v>62011200</v>
          </cell>
          <cell r="D4526">
            <v>44519.71</v>
          </cell>
        </row>
        <row r="4527">
          <cell r="A4527" t="str">
            <v>03</v>
          </cell>
          <cell r="B4527" t="str">
            <v>90011200</v>
          </cell>
          <cell r="C4527" t="str">
            <v>62011200</v>
          </cell>
          <cell r="D4527">
            <v>289523.59999999998</v>
          </cell>
        </row>
        <row r="4528">
          <cell r="A4528" t="str">
            <v>03</v>
          </cell>
          <cell r="B4528" t="str">
            <v>90011300</v>
          </cell>
          <cell r="C4528" t="str">
            <v>62011300</v>
          </cell>
          <cell r="D4528">
            <v>23631.56</v>
          </cell>
        </row>
        <row r="4529">
          <cell r="A4529" t="str">
            <v>03</v>
          </cell>
          <cell r="B4529" t="str">
            <v>90011301</v>
          </cell>
          <cell r="C4529" t="str">
            <v>62011300</v>
          </cell>
          <cell r="D4529">
            <v>961240.24</v>
          </cell>
        </row>
        <row r="4530">
          <cell r="A4530" t="str">
            <v>03</v>
          </cell>
          <cell r="B4530" t="str">
            <v>90011302</v>
          </cell>
          <cell r="C4530" t="str">
            <v>62011300</v>
          </cell>
          <cell r="D4530">
            <v>35934.54</v>
          </cell>
        </row>
        <row r="4531">
          <cell r="A4531" t="str">
            <v>03</v>
          </cell>
          <cell r="B4531" t="str">
            <v>90011400</v>
          </cell>
          <cell r="C4531" t="str">
            <v>62010500</v>
          </cell>
          <cell r="D4531">
            <v>16252032.48</v>
          </cell>
        </row>
        <row r="4532">
          <cell r="A4532" t="str">
            <v>03</v>
          </cell>
          <cell r="B4532" t="str">
            <v>90011401</v>
          </cell>
          <cell r="C4532" t="str">
            <v>62010500</v>
          </cell>
          <cell r="D4532">
            <v>9374630.5500000007</v>
          </cell>
        </row>
        <row r="4533">
          <cell r="A4533" t="str">
            <v>03</v>
          </cell>
          <cell r="B4533" t="str">
            <v>90011402</v>
          </cell>
          <cell r="C4533" t="str">
            <v>62010500</v>
          </cell>
          <cell r="D4533">
            <v>1924044.7</v>
          </cell>
        </row>
        <row r="4534">
          <cell r="A4534" t="str">
            <v>03</v>
          </cell>
          <cell r="B4534" t="str">
            <v>90011405</v>
          </cell>
          <cell r="C4534" t="str">
            <v>62010500</v>
          </cell>
          <cell r="D4534">
            <v>20682203.98</v>
          </cell>
        </row>
        <row r="4535">
          <cell r="A4535" t="str">
            <v>03</v>
          </cell>
          <cell r="B4535" t="str">
            <v>90011500</v>
          </cell>
          <cell r="C4535" t="str">
            <v>62011500</v>
          </cell>
          <cell r="D4535">
            <v>140090.1</v>
          </cell>
        </row>
        <row r="4536">
          <cell r="A4536" t="str">
            <v>03</v>
          </cell>
          <cell r="B4536" t="str">
            <v>90011600</v>
          </cell>
          <cell r="C4536" t="str">
            <v>62010600</v>
          </cell>
          <cell r="D4536">
            <v>989682.51</v>
          </cell>
        </row>
        <row r="4537">
          <cell r="A4537" t="str">
            <v>03</v>
          </cell>
          <cell r="B4537" t="str">
            <v>90011605</v>
          </cell>
          <cell r="C4537" t="str">
            <v>62010600</v>
          </cell>
          <cell r="D4537">
            <v>6613760.3399999999</v>
          </cell>
        </row>
        <row r="4538">
          <cell r="A4538" t="str">
            <v>03</v>
          </cell>
          <cell r="B4538" t="str">
            <v>90011700</v>
          </cell>
          <cell r="C4538" t="str">
            <v>62010700</v>
          </cell>
          <cell r="D4538">
            <v>11454.34</v>
          </cell>
        </row>
        <row r="4539">
          <cell r="A4539" t="str">
            <v>03</v>
          </cell>
          <cell r="B4539" t="str">
            <v>90011705</v>
          </cell>
          <cell r="C4539" t="str">
            <v>62010700</v>
          </cell>
          <cell r="D4539">
            <v>152755.72</v>
          </cell>
        </row>
        <row r="4540">
          <cell r="A4540" t="str">
            <v>03</v>
          </cell>
          <cell r="B4540" t="str">
            <v>90011800</v>
          </cell>
          <cell r="C4540" t="str">
            <v>62010800</v>
          </cell>
          <cell r="D4540">
            <v>512913.33</v>
          </cell>
        </row>
        <row r="4541">
          <cell r="A4541" t="str">
            <v>03</v>
          </cell>
          <cell r="B4541" t="str">
            <v>90011805</v>
          </cell>
          <cell r="C4541" t="str">
            <v>62010800</v>
          </cell>
          <cell r="D4541">
            <v>5268472.46</v>
          </cell>
        </row>
        <row r="4542">
          <cell r="A4542" t="str">
            <v>03</v>
          </cell>
          <cell r="B4542" t="str">
            <v>90012100</v>
          </cell>
          <cell r="C4542" t="str">
            <v>62010100</v>
          </cell>
          <cell r="D4542">
            <v>330291.68</v>
          </cell>
        </row>
        <row r="4543">
          <cell r="A4543" t="str">
            <v>03</v>
          </cell>
          <cell r="B4543" t="str">
            <v>90012101</v>
          </cell>
          <cell r="C4543" t="str">
            <v>62010100</v>
          </cell>
          <cell r="D4543">
            <v>917078.43</v>
          </cell>
        </row>
        <row r="4544">
          <cell r="A4544" t="str">
            <v>03</v>
          </cell>
          <cell r="B4544" t="str">
            <v>90012400</v>
          </cell>
          <cell r="C4544" t="str">
            <v>62010400</v>
          </cell>
          <cell r="D4544">
            <v>112333.38</v>
          </cell>
        </row>
        <row r="4545">
          <cell r="A4545" t="str">
            <v>03</v>
          </cell>
          <cell r="B4545" t="str">
            <v>97000600</v>
          </cell>
          <cell r="C4545" t="str">
            <v>25010000</v>
          </cell>
          <cell r="D4545">
            <v>15.81</v>
          </cell>
        </row>
        <row r="4546">
          <cell r="A4546" t="str">
            <v>03</v>
          </cell>
          <cell r="B4546" t="str">
            <v>08090100</v>
          </cell>
          <cell r="C4546" t="str">
            <v>01000000</v>
          </cell>
          <cell r="D4546">
            <v>83.35</v>
          </cell>
        </row>
        <row r="4547">
          <cell r="A4547" t="str">
            <v>03</v>
          </cell>
          <cell r="B4547" t="str">
            <v>21010000</v>
          </cell>
          <cell r="C4547" t="str">
            <v>20010000</v>
          </cell>
          <cell r="D4547">
            <v>2313566289.5999999</v>
          </cell>
        </row>
        <row r="4548">
          <cell r="A4548" t="str">
            <v>03</v>
          </cell>
          <cell r="B4548" t="str">
            <v>21010000</v>
          </cell>
          <cell r="C4548" t="str">
            <v>21010000</v>
          </cell>
          <cell r="D4548">
            <v>94126831.780000001</v>
          </cell>
        </row>
        <row r="4549">
          <cell r="A4549" t="str">
            <v>03</v>
          </cell>
          <cell r="B4549" t="str">
            <v>21010000</v>
          </cell>
          <cell r="C4549" t="str">
            <v>23010000</v>
          </cell>
          <cell r="D4549">
            <v>475312.39</v>
          </cell>
        </row>
        <row r="4550">
          <cell r="A4550" t="str">
            <v>03</v>
          </cell>
          <cell r="B4550" t="str">
            <v>21010000</v>
          </cell>
          <cell r="C4550" t="str">
            <v>25010000</v>
          </cell>
          <cell r="D4550">
            <v>7197.86</v>
          </cell>
        </row>
        <row r="4551">
          <cell r="A4551" t="str">
            <v>03</v>
          </cell>
          <cell r="B4551" t="str">
            <v>21010000</v>
          </cell>
          <cell r="C4551" t="str">
            <v>25020000</v>
          </cell>
          <cell r="D4551">
            <v>1143.08</v>
          </cell>
        </row>
        <row r="4552">
          <cell r="A4552" t="str">
            <v>03</v>
          </cell>
          <cell r="B4552" t="str">
            <v>21010000</v>
          </cell>
          <cell r="C4552" t="str">
            <v>43010000</v>
          </cell>
          <cell r="D4552">
            <v>609403493.94000006</v>
          </cell>
        </row>
        <row r="4553">
          <cell r="A4553" t="str">
            <v>03</v>
          </cell>
          <cell r="B4553" t="str">
            <v>21010000</v>
          </cell>
          <cell r="C4553" t="str">
            <v>91020801</v>
          </cell>
          <cell r="D4553">
            <v>173773.15</v>
          </cell>
        </row>
        <row r="4554">
          <cell r="A4554" t="str">
            <v>03</v>
          </cell>
          <cell r="B4554" t="str">
            <v>26000000</v>
          </cell>
          <cell r="C4554" t="str">
            <v>10090000</v>
          </cell>
          <cell r="D4554">
            <v>2600</v>
          </cell>
        </row>
        <row r="4555">
          <cell r="A4555" t="str">
            <v>03</v>
          </cell>
          <cell r="B4555" t="str">
            <v>26000000</v>
          </cell>
          <cell r="C4555" t="str">
            <v>10110000</v>
          </cell>
          <cell r="D4555">
            <v>3417.51</v>
          </cell>
        </row>
        <row r="4556">
          <cell r="A4556" t="str">
            <v>03</v>
          </cell>
          <cell r="B4556" t="str">
            <v>26000000</v>
          </cell>
          <cell r="C4556" t="str">
            <v>20030000</v>
          </cell>
          <cell r="D4556">
            <v>582</v>
          </cell>
        </row>
        <row r="4557">
          <cell r="A4557" t="str">
            <v>03</v>
          </cell>
          <cell r="B4557" t="str">
            <v>26000000</v>
          </cell>
          <cell r="C4557" t="str">
            <v>90020300</v>
          </cell>
          <cell r="D4557">
            <v>249000.87</v>
          </cell>
        </row>
        <row r="4558">
          <cell r="A4558" t="str">
            <v>03</v>
          </cell>
          <cell r="B4558" t="str">
            <v>26000000</v>
          </cell>
          <cell r="C4558" t="str">
            <v>90020100</v>
          </cell>
          <cell r="D4558">
            <v>81749484.090000004</v>
          </cell>
        </row>
        <row r="4559">
          <cell r="A4559" t="str">
            <v>03</v>
          </cell>
          <cell r="B4559" t="str">
            <v>26000000</v>
          </cell>
          <cell r="C4559" t="str">
            <v>90020107</v>
          </cell>
          <cell r="D4559">
            <v>25539962.039999999</v>
          </cell>
        </row>
        <row r="4560">
          <cell r="A4560" t="str">
            <v>03</v>
          </cell>
          <cell r="B4560" t="str">
            <v>26000000</v>
          </cell>
          <cell r="C4560" t="str">
            <v>90020108</v>
          </cell>
          <cell r="D4560">
            <v>2150628.44</v>
          </cell>
        </row>
        <row r="4561">
          <cell r="A4561" t="str">
            <v>03</v>
          </cell>
          <cell r="B4561" t="str">
            <v>26000000</v>
          </cell>
          <cell r="C4561" t="str">
            <v>90020200</v>
          </cell>
          <cell r="D4561">
            <v>2354957.44</v>
          </cell>
        </row>
        <row r="4562">
          <cell r="A4562" t="str">
            <v>03</v>
          </cell>
          <cell r="B4562" t="str">
            <v>26000000</v>
          </cell>
          <cell r="C4562" t="str">
            <v>90020400</v>
          </cell>
          <cell r="D4562">
            <v>828762.08</v>
          </cell>
        </row>
        <row r="4563">
          <cell r="A4563" t="str">
            <v>03</v>
          </cell>
          <cell r="B4563" t="str">
            <v>26000000</v>
          </cell>
          <cell r="C4563" t="str">
            <v>90020500</v>
          </cell>
          <cell r="D4563">
            <v>22421.9</v>
          </cell>
        </row>
        <row r="4564">
          <cell r="A4564" t="str">
            <v>03</v>
          </cell>
          <cell r="B4564" t="str">
            <v>26000000</v>
          </cell>
          <cell r="C4564" t="str">
            <v>90020900</v>
          </cell>
          <cell r="D4564">
            <v>603567.54</v>
          </cell>
        </row>
        <row r="4565">
          <cell r="A4565" t="str">
            <v>03</v>
          </cell>
          <cell r="B4565" t="str">
            <v>26000000</v>
          </cell>
          <cell r="C4565" t="str">
            <v>90020901</v>
          </cell>
          <cell r="D4565">
            <v>271373.53000000003</v>
          </cell>
        </row>
        <row r="4566">
          <cell r="A4566" t="str">
            <v>03</v>
          </cell>
          <cell r="B4566" t="str">
            <v>26000000</v>
          </cell>
          <cell r="C4566" t="str">
            <v>90020902</v>
          </cell>
          <cell r="D4566">
            <v>46006.19</v>
          </cell>
        </row>
        <row r="4567">
          <cell r="A4567" t="str">
            <v>03</v>
          </cell>
          <cell r="B4567" t="str">
            <v>26000000</v>
          </cell>
          <cell r="C4567" t="str">
            <v>90021200</v>
          </cell>
          <cell r="D4567">
            <v>30325.37</v>
          </cell>
        </row>
        <row r="4568">
          <cell r="A4568" t="str">
            <v>03</v>
          </cell>
          <cell r="B4568" t="str">
            <v>26000000</v>
          </cell>
          <cell r="C4568" t="str">
            <v>90021201</v>
          </cell>
          <cell r="D4568">
            <v>4648.3599999999997</v>
          </cell>
        </row>
        <row r="4569">
          <cell r="A4569" t="str">
            <v>03</v>
          </cell>
          <cell r="B4569" t="str">
            <v>26000000</v>
          </cell>
          <cell r="C4569" t="str">
            <v>90021300</v>
          </cell>
          <cell r="D4569">
            <v>2509.2199999999998</v>
          </cell>
        </row>
        <row r="4570">
          <cell r="A4570" t="str">
            <v>03</v>
          </cell>
          <cell r="B4570" t="str">
            <v>26000000</v>
          </cell>
          <cell r="C4570" t="str">
            <v>90021301</v>
          </cell>
          <cell r="D4570">
            <v>102065.41</v>
          </cell>
        </row>
        <row r="4571">
          <cell r="A4571" t="str">
            <v>03</v>
          </cell>
          <cell r="B4571" t="str">
            <v>26000000</v>
          </cell>
          <cell r="C4571" t="str">
            <v>90021302</v>
          </cell>
          <cell r="D4571">
            <v>3815.56</v>
          </cell>
        </row>
        <row r="4572">
          <cell r="A4572" t="str">
            <v>03</v>
          </cell>
          <cell r="B4572" t="str">
            <v>26000000</v>
          </cell>
          <cell r="C4572" t="str">
            <v>90021400</v>
          </cell>
          <cell r="D4572">
            <v>1725661.06</v>
          </cell>
        </row>
        <row r="4573">
          <cell r="A4573" t="str">
            <v>03</v>
          </cell>
          <cell r="B4573" t="str">
            <v>26000000</v>
          </cell>
          <cell r="C4573" t="str">
            <v>90021401</v>
          </cell>
          <cell r="D4573">
            <v>969777.2</v>
          </cell>
        </row>
        <row r="4574">
          <cell r="A4574" t="str">
            <v>03</v>
          </cell>
          <cell r="B4574" t="str">
            <v>26000000</v>
          </cell>
          <cell r="C4574" t="str">
            <v>90021402</v>
          </cell>
          <cell r="D4574">
            <v>204296.9</v>
          </cell>
        </row>
        <row r="4575">
          <cell r="A4575" t="str">
            <v>03</v>
          </cell>
          <cell r="B4575" t="str">
            <v>26000000</v>
          </cell>
          <cell r="C4575" t="str">
            <v>90021405</v>
          </cell>
          <cell r="D4575">
            <v>2196056.2000000002</v>
          </cell>
        </row>
        <row r="4576">
          <cell r="A4576" t="str">
            <v>03</v>
          </cell>
          <cell r="B4576" t="str">
            <v>26000000</v>
          </cell>
          <cell r="C4576" t="str">
            <v>90021500</v>
          </cell>
          <cell r="D4576">
            <v>17552.38</v>
          </cell>
        </row>
        <row r="4577">
          <cell r="A4577" t="str">
            <v>03</v>
          </cell>
          <cell r="B4577" t="str">
            <v>26000000</v>
          </cell>
          <cell r="C4577" t="str">
            <v>90021600</v>
          </cell>
          <cell r="D4577">
            <v>124000.81</v>
          </cell>
        </row>
        <row r="4578">
          <cell r="A4578" t="str">
            <v>03</v>
          </cell>
          <cell r="B4578" t="str">
            <v>26000000</v>
          </cell>
          <cell r="C4578" t="str">
            <v>90021605</v>
          </cell>
          <cell r="D4578">
            <v>828661.37</v>
          </cell>
        </row>
        <row r="4579">
          <cell r="A4579" t="str">
            <v>03</v>
          </cell>
          <cell r="B4579" t="str">
            <v>26000000</v>
          </cell>
          <cell r="C4579" t="str">
            <v>90021700</v>
          </cell>
          <cell r="D4579">
            <v>1216.23</v>
          </cell>
        </row>
        <row r="4580">
          <cell r="A4580" t="str">
            <v>03</v>
          </cell>
          <cell r="B4580" t="str">
            <v>26000000</v>
          </cell>
          <cell r="C4580" t="str">
            <v>90021705</v>
          </cell>
          <cell r="D4580">
            <v>16219.75</v>
          </cell>
        </row>
        <row r="4581">
          <cell r="A4581" t="str">
            <v>03</v>
          </cell>
          <cell r="B4581" t="str">
            <v>26000000</v>
          </cell>
          <cell r="C4581" t="str">
            <v>90021800</v>
          </cell>
          <cell r="D4581">
            <v>64264.72</v>
          </cell>
        </row>
        <row r="4582">
          <cell r="A4582" t="str">
            <v>03</v>
          </cell>
          <cell r="B4582" t="str">
            <v>26000000</v>
          </cell>
          <cell r="C4582" t="str">
            <v>90021805</v>
          </cell>
          <cell r="D4582">
            <v>660105.51</v>
          </cell>
        </row>
        <row r="4583">
          <cell r="A4583" t="str">
            <v>03</v>
          </cell>
          <cell r="B4583" t="str">
            <v>26000000</v>
          </cell>
          <cell r="C4583" t="str">
            <v>90022100</v>
          </cell>
          <cell r="D4583">
            <v>35070.69</v>
          </cell>
        </row>
        <row r="4584">
          <cell r="A4584" t="str">
            <v>03</v>
          </cell>
          <cell r="B4584" t="str">
            <v>26000000</v>
          </cell>
          <cell r="C4584" t="str">
            <v>90022101</v>
          </cell>
          <cell r="D4584">
            <v>123006.3</v>
          </cell>
        </row>
        <row r="4585">
          <cell r="A4585" t="str">
            <v>03</v>
          </cell>
          <cell r="B4585" t="str">
            <v>26000000</v>
          </cell>
          <cell r="C4585" t="str">
            <v>90022400</v>
          </cell>
          <cell r="D4585">
            <v>14074.65</v>
          </cell>
        </row>
        <row r="4586">
          <cell r="A4586" t="str">
            <v>03</v>
          </cell>
          <cell r="B4586" t="str">
            <v>19060000</v>
          </cell>
          <cell r="C4586" t="str">
            <v>68080000</v>
          </cell>
          <cell r="D4586">
            <v>586162.65</v>
          </cell>
        </row>
        <row r="4587">
          <cell r="A4587" t="str">
            <v>03</v>
          </cell>
          <cell r="B4587" t="str">
            <v>91010801</v>
          </cell>
          <cell r="C4587" t="str">
            <v>01000000</v>
          </cell>
          <cell r="D4587">
            <v>-31.29</v>
          </cell>
        </row>
        <row r="4588">
          <cell r="A4588" t="str">
            <v>03</v>
          </cell>
          <cell r="B4588" t="str">
            <v>79030000</v>
          </cell>
          <cell r="C4588" t="str">
            <v>99000000</v>
          </cell>
          <cell r="D4588">
            <v>4103169.17</v>
          </cell>
        </row>
        <row r="4589">
          <cell r="A4589" t="str">
            <v>03</v>
          </cell>
          <cell r="B4589" t="str">
            <v>79030000</v>
          </cell>
          <cell r="C4589" t="str">
            <v>84000000</v>
          </cell>
          <cell r="D4589">
            <v>8862</v>
          </cell>
        </row>
        <row r="4590">
          <cell r="A4590" t="str">
            <v>03</v>
          </cell>
          <cell r="B4590" t="str">
            <v>79070000</v>
          </cell>
          <cell r="C4590" t="str">
            <v>99000000</v>
          </cell>
          <cell r="D4590">
            <v>1741394.19</v>
          </cell>
        </row>
        <row r="4591">
          <cell r="A4591" t="str">
            <v>03</v>
          </cell>
          <cell r="B4591" t="str">
            <v>68060000</v>
          </cell>
          <cell r="C4591" t="str">
            <v>79070000</v>
          </cell>
          <cell r="D4591">
            <v>181162.92</v>
          </cell>
        </row>
        <row r="4592">
          <cell r="A4592" t="str">
            <v>03</v>
          </cell>
          <cell r="B4592" t="str">
            <v>20010000</v>
          </cell>
          <cell r="C4592" t="str">
            <v>10010100</v>
          </cell>
          <cell r="D4592">
            <v>48536.02</v>
          </cell>
        </row>
        <row r="4593">
          <cell r="A4593" t="str">
            <v>03</v>
          </cell>
          <cell r="B4593" t="str">
            <v>20010000</v>
          </cell>
          <cell r="C4593" t="str">
            <v>10020000</v>
          </cell>
          <cell r="D4593">
            <v>719376.69</v>
          </cell>
        </row>
        <row r="4594">
          <cell r="A4594" t="str">
            <v>03</v>
          </cell>
          <cell r="B4594" t="str">
            <v>20010000</v>
          </cell>
          <cell r="C4594" t="str">
            <v>10020100</v>
          </cell>
          <cell r="D4594">
            <v>2787530.61</v>
          </cell>
        </row>
        <row r="4595">
          <cell r="A4595" t="str">
            <v>03</v>
          </cell>
          <cell r="B4595" t="str">
            <v>20010000</v>
          </cell>
          <cell r="C4595" t="str">
            <v>10110000</v>
          </cell>
          <cell r="D4595">
            <v>66179480.68</v>
          </cell>
        </row>
        <row r="4596">
          <cell r="A4596" t="str">
            <v>03</v>
          </cell>
          <cell r="B4596" t="str">
            <v>20010000</v>
          </cell>
          <cell r="C4596" t="str">
            <v>21010000</v>
          </cell>
          <cell r="D4596">
            <v>9848868.9100000001</v>
          </cell>
        </row>
        <row r="4597">
          <cell r="A4597" t="str">
            <v>03</v>
          </cell>
          <cell r="B4597" t="str">
            <v>20010000</v>
          </cell>
          <cell r="C4597" t="str">
            <v>28001100</v>
          </cell>
          <cell r="D4597">
            <v>24556448.27</v>
          </cell>
        </row>
        <row r="4598">
          <cell r="A4598" t="str">
            <v>03</v>
          </cell>
          <cell r="B4598" t="str">
            <v>20010000</v>
          </cell>
          <cell r="C4598" t="str">
            <v>40020000</v>
          </cell>
          <cell r="D4598">
            <v>2931162379.1799998</v>
          </cell>
        </row>
        <row r="4599">
          <cell r="A4599" t="str">
            <v>03</v>
          </cell>
          <cell r="B4599" t="str">
            <v>44000100</v>
          </cell>
          <cell r="C4599" t="str">
            <v>90020100</v>
          </cell>
          <cell r="D4599">
            <v>5813248.25</v>
          </cell>
        </row>
        <row r="4600">
          <cell r="A4600" t="str">
            <v>03</v>
          </cell>
          <cell r="B4600" t="str">
            <v>44000100</v>
          </cell>
          <cell r="C4600" t="str">
            <v>90020107</v>
          </cell>
          <cell r="D4600">
            <v>1539885.66</v>
          </cell>
        </row>
        <row r="4601">
          <cell r="A4601" t="str">
            <v>03</v>
          </cell>
          <cell r="B4601" t="str">
            <v>44000100</v>
          </cell>
          <cell r="C4601" t="str">
            <v>90020108</v>
          </cell>
          <cell r="D4601">
            <v>131541.41</v>
          </cell>
        </row>
        <row r="4602">
          <cell r="A4602" t="str">
            <v>03</v>
          </cell>
          <cell r="B4602" t="str">
            <v>44000200</v>
          </cell>
          <cell r="C4602" t="str">
            <v>90020200</v>
          </cell>
          <cell r="D4602">
            <v>1105536.6599999999</v>
          </cell>
        </row>
        <row r="4603">
          <cell r="A4603" t="str">
            <v>03</v>
          </cell>
          <cell r="B4603" t="str">
            <v>44000300</v>
          </cell>
          <cell r="C4603" t="str">
            <v>90020300</v>
          </cell>
          <cell r="D4603">
            <v>20536</v>
          </cell>
        </row>
        <row r="4604">
          <cell r="A4604" t="str">
            <v>03</v>
          </cell>
          <cell r="B4604" t="str">
            <v>44000400</v>
          </cell>
          <cell r="C4604" t="str">
            <v>90020400</v>
          </cell>
          <cell r="D4604">
            <v>344115.26</v>
          </cell>
        </row>
        <row r="4605">
          <cell r="A4605" t="str">
            <v>03</v>
          </cell>
          <cell r="B4605" t="str">
            <v>44000500</v>
          </cell>
          <cell r="C4605" t="str">
            <v>90020100</v>
          </cell>
          <cell r="D4605">
            <v>3267714.48</v>
          </cell>
        </row>
        <row r="4606">
          <cell r="A4606" t="str">
            <v>03</v>
          </cell>
          <cell r="B4606" t="str">
            <v>44000500</v>
          </cell>
          <cell r="C4606" t="str">
            <v>90020107</v>
          </cell>
          <cell r="D4606">
            <v>865592.95</v>
          </cell>
        </row>
        <row r="4607">
          <cell r="A4607" t="str">
            <v>03</v>
          </cell>
          <cell r="B4607" t="str">
            <v>44000500</v>
          </cell>
          <cell r="C4607" t="str">
            <v>90020108</v>
          </cell>
          <cell r="D4607">
            <v>73941.41</v>
          </cell>
        </row>
        <row r="4608">
          <cell r="A4608" t="str">
            <v>03</v>
          </cell>
          <cell r="B4608" t="str">
            <v>44000500</v>
          </cell>
          <cell r="C4608" t="str">
            <v>90020200</v>
          </cell>
          <cell r="D4608">
            <v>42209.2</v>
          </cell>
        </row>
        <row r="4609">
          <cell r="A4609" t="str">
            <v>03</v>
          </cell>
          <cell r="B4609" t="str">
            <v>44000500</v>
          </cell>
          <cell r="C4609" t="str">
            <v>90020300</v>
          </cell>
          <cell r="D4609">
            <v>9757.02</v>
          </cell>
        </row>
        <row r="4610">
          <cell r="A4610" t="str">
            <v>03</v>
          </cell>
          <cell r="B4610" t="str">
            <v>44000500</v>
          </cell>
          <cell r="C4610" t="str">
            <v>90020400</v>
          </cell>
          <cell r="D4610">
            <v>7523.78</v>
          </cell>
        </row>
        <row r="4611">
          <cell r="A4611" t="str">
            <v>03</v>
          </cell>
          <cell r="B4611" t="str">
            <v>40030000</v>
          </cell>
          <cell r="C4611" t="str">
            <v>90020100</v>
          </cell>
          <cell r="D4611">
            <v>21965974.59</v>
          </cell>
        </row>
        <row r="4612">
          <cell r="A4612" t="str">
            <v>03</v>
          </cell>
          <cell r="B4612" t="str">
            <v>40030000</v>
          </cell>
          <cell r="C4612" t="str">
            <v>90020107</v>
          </cell>
          <cell r="D4612">
            <v>5818621.1699999999</v>
          </cell>
        </row>
        <row r="4613">
          <cell r="A4613" t="str">
            <v>03</v>
          </cell>
          <cell r="B4613" t="str">
            <v>40030000</v>
          </cell>
          <cell r="C4613" t="str">
            <v>90020108</v>
          </cell>
          <cell r="D4613">
            <v>497043.17</v>
          </cell>
        </row>
        <row r="4614">
          <cell r="A4614" t="str">
            <v>03</v>
          </cell>
          <cell r="B4614" t="str">
            <v>40030000</v>
          </cell>
          <cell r="C4614" t="str">
            <v>90020200</v>
          </cell>
          <cell r="D4614">
            <v>283735.38</v>
          </cell>
        </row>
        <row r="4615">
          <cell r="A4615" t="str">
            <v>03</v>
          </cell>
          <cell r="B4615" t="str">
            <v>40030000</v>
          </cell>
          <cell r="C4615" t="str">
            <v>90020300</v>
          </cell>
          <cell r="D4615">
            <v>65587.91</v>
          </cell>
        </row>
        <row r="4616">
          <cell r="A4616" t="str">
            <v>03</v>
          </cell>
          <cell r="B4616" t="str">
            <v>40030000</v>
          </cell>
          <cell r="C4616" t="str">
            <v>90020400</v>
          </cell>
          <cell r="D4616">
            <v>50575.77</v>
          </cell>
        </row>
        <row r="4617">
          <cell r="A4617" t="str">
            <v>03</v>
          </cell>
          <cell r="B4617" t="str">
            <v>40050000</v>
          </cell>
          <cell r="C4617" t="str">
            <v>20010000</v>
          </cell>
          <cell r="D4617">
            <v>-3850718.96</v>
          </cell>
        </row>
        <row r="4618">
          <cell r="A4618" t="str">
            <v>03</v>
          </cell>
          <cell r="B4618" t="str">
            <v>40050000</v>
          </cell>
          <cell r="C4618" t="str">
            <v>21010000</v>
          </cell>
          <cell r="D4618">
            <v>-2811998.45</v>
          </cell>
        </row>
        <row r="4619">
          <cell r="A4619" t="str">
            <v>03</v>
          </cell>
          <cell r="B4619" t="str">
            <v>40050000</v>
          </cell>
          <cell r="C4619" t="str">
            <v>43010000</v>
          </cell>
          <cell r="D4619">
            <v>-1928195.72</v>
          </cell>
        </row>
        <row r="4620">
          <cell r="A4620" t="str">
            <v>03</v>
          </cell>
          <cell r="B4620" t="str">
            <v>40050000</v>
          </cell>
          <cell r="C4620" t="str">
            <v>90020100</v>
          </cell>
          <cell r="D4620">
            <v>1476723.39</v>
          </cell>
        </row>
        <row r="4621">
          <cell r="A4621" t="str">
            <v>03</v>
          </cell>
          <cell r="B4621" t="str">
            <v>40050000</v>
          </cell>
          <cell r="C4621" t="str">
            <v>90020107</v>
          </cell>
          <cell r="D4621">
            <v>391172.9</v>
          </cell>
        </row>
        <row r="4622">
          <cell r="A4622" t="str">
            <v>03</v>
          </cell>
          <cell r="B4622" t="str">
            <v>40050000</v>
          </cell>
          <cell r="C4622" t="str">
            <v>90020108</v>
          </cell>
          <cell r="D4622">
            <v>33415.1</v>
          </cell>
        </row>
        <row r="4623">
          <cell r="A4623" t="str">
            <v>03</v>
          </cell>
          <cell r="B4623" t="str">
            <v>40050000</v>
          </cell>
          <cell r="C4623" t="str">
            <v>90020200</v>
          </cell>
          <cell r="D4623">
            <v>19074.900000000001</v>
          </cell>
        </row>
        <row r="4624">
          <cell r="A4624" t="str">
            <v>03</v>
          </cell>
          <cell r="B4624" t="str">
            <v>40050000</v>
          </cell>
          <cell r="C4624" t="str">
            <v>90020300</v>
          </cell>
          <cell r="D4624">
            <v>4409.33</v>
          </cell>
        </row>
        <row r="4625">
          <cell r="A4625" t="str">
            <v>03</v>
          </cell>
          <cell r="B4625" t="str">
            <v>40050000</v>
          </cell>
          <cell r="C4625" t="str">
            <v>90020400</v>
          </cell>
          <cell r="D4625">
            <v>3400.1</v>
          </cell>
        </row>
        <row r="4626">
          <cell r="A4626" t="str">
            <v>03</v>
          </cell>
          <cell r="B4626" t="str">
            <v>19050000</v>
          </cell>
          <cell r="C4626" t="str">
            <v>68080000</v>
          </cell>
          <cell r="D4626">
            <v>-494330.96</v>
          </cell>
        </row>
        <row r="4627">
          <cell r="A4627" t="str">
            <v>03</v>
          </cell>
          <cell r="B4627" t="str">
            <v>19060000</v>
          </cell>
          <cell r="C4627" t="str">
            <v>68080200</v>
          </cell>
          <cell r="D4627">
            <v>998785.76</v>
          </cell>
        </row>
        <row r="4628">
          <cell r="A4628" t="str">
            <v>03</v>
          </cell>
          <cell r="B4628" t="str">
            <v>19020000</v>
          </cell>
          <cell r="C4628" t="str">
            <v>68080000</v>
          </cell>
          <cell r="D4628">
            <v>3818860.76</v>
          </cell>
        </row>
        <row r="4629">
          <cell r="A4629" t="str">
            <v>03</v>
          </cell>
          <cell r="B4629" t="str">
            <v>91011700</v>
          </cell>
          <cell r="C4629" t="str">
            <v>14000000</v>
          </cell>
          <cell r="D4629">
            <v>336993.68</v>
          </cell>
        </row>
        <row r="4630">
          <cell r="A4630" t="str">
            <v>03</v>
          </cell>
          <cell r="B4630" t="str">
            <v>99000000</v>
          </cell>
          <cell r="C4630" t="str">
            <v>79070000</v>
          </cell>
          <cell r="D4630">
            <v>25600.12</v>
          </cell>
        </row>
        <row r="4631">
          <cell r="A4631" t="str">
            <v>03</v>
          </cell>
          <cell r="B4631" t="str">
            <v>73040000</v>
          </cell>
          <cell r="C4631" t="str">
            <v>50000000</v>
          </cell>
          <cell r="D4631">
            <v>100000</v>
          </cell>
        </row>
        <row r="4632">
          <cell r="A4632" t="str">
            <v>03</v>
          </cell>
          <cell r="B4632" t="str">
            <v>19080000</v>
          </cell>
          <cell r="C4632" t="str">
            <v>68080200</v>
          </cell>
          <cell r="D4632">
            <v>1476.92</v>
          </cell>
        </row>
        <row r="4633">
          <cell r="A4633" t="str">
            <v>03</v>
          </cell>
          <cell r="B4633" t="str">
            <v>68040000</v>
          </cell>
          <cell r="C4633" t="str">
            <v>91020500</v>
          </cell>
          <cell r="D4633">
            <v>7084.68</v>
          </cell>
        </row>
        <row r="4634">
          <cell r="A4634" t="str">
            <v>03</v>
          </cell>
          <cell r="B4634" t="str">
            <v>99000000</v>
          </cell>
          <cell r="C4634" t="str">
            <v>79040000</v>
          </cell>
          <cell r="D4634">
            <v>319.16000000000003</v>
          </cell>
        </row>
        <row r="4635">
          <cell r="A4635" t="str">
            <v>03</v>
          </cell>
          <cell r="B4635" t="str">
            <v>97000400</v>
          </cell>
          <cell r="C4635" t="str">
            <v>10090000</v>
          </cell>
          <cell r="D4635">
            <v>60.72</v>
          </cell>
        </row>
        <row r="4636">
          <cell r="A4636" t="str">
            <v>03</v>
          </cell>
          <cell r="B4636" t="str">
            <v>62060000</v>
          </cell>
          <cell r="C4636" t="str">
            <v>91021500</v>
          </cell>
          <cell r="D4636">
            <v>107297220.55</v>
          </cell>
        </row>
        <row r="4637">
          <cell r="A4637" t="str">
            <v>03</v>
          </cell>
          <cell r="B4637" t="str">
            <v>58030100</v>
          </cell>
          <cell r="C4637" t="str">
            <v>91021400</v>
          </cell>
          <cell r="D4637">
            <v>100000000</v>
          </cell>
        </row>
        <row r="4638">
          <cell r="A4638" t="str">
            <v>03</v>
          </cell>
          <cell r="B4638" t="str">
            <v>97000600</v>
          </cell>
          <cell r="C4638" t="str">
            <v>25020000</v>
          </cell>
          <cell r="D4638">
            <v>137990.73000000001</v>
          </cell>
        </row>
        <row r="4639">
          <cell r="A4639" t="str">
            <v>03</v>
          </cell>
          <cell r="B4639" t="str">
            <v>97000600</v>
          </cell>
          <cell r="C4639" t="str">
            <v>25030000</v>
          </cell>
          <cell r="D4639">
            <v>274.58999999999997</v>
          </cell>
        </row>
        <row r="4640">
          <cell r="A4640" t="str">
            <v>03</v>
          </cell>
          <cell r="B4640" t="str">
            <v>97000600</v>
          </cell>
          <cell r="C4640" t="str">
            <v>26000000</v>
          </cell>
          <cell r="D4640">
            <v>14695.46</v>
          </cell>
        </row>
        <row r="4641">
          <cell r="A4641" t="str">
            <v>03</v>
          </cell>
          <cell r="B4641" t="str">
            <v>97000600</v>
          </cell>
          <cell r="C4641" t="str">
            <v>79030000</v>
          </cell>
          <cell r="D4641">
            <v>105.53</v>
          </cell>
        </row>
        <row r="4642">
          <cell r="A4642" t="str">
            <v>03</v>
          </cell>
          <cell r="B4642" t="str">
            <v>97000600</v>
          </cell>
          <cell r="C4642" t="str">
            <v>79070000</v>
          </cell>
          <cell r="D4642">
            <v>7.31</v>
          </cell>
        </row>
        <row r="4643">
          <cell r="A4643" t="str">
            <v>03</v>
          </cell>
          <cell r="B4643" t="str">
            <v>97000600</v>
          </cell>
          <cell r="C4643" t="str">
            <v>91020801</v>
          </cell>
          <cell r="D4643">
            <v>39355.9</v>
          </cell>
        </row>
        <row r="4644">
          <cell r="A4644" t="str">
            <v>03</v>
          </cell>
          <cell r="B4644" t="str">
            <v>99000000</v>
          </cell>
          <cell r="C4644" t="str">
            <v>68010000</v>
          </cell>
          <cell r="D4644">
            <v>23743735.140000001</v>
          </cell>
        </row>
        <row r="4645">
          <cell r="A4645" t="str">
            <v>03</v>
          </cell>
          <cell r="B4645" t="str">
            <v>77000000</v>
          </cell>
          <cell r="C4645" t="str">
            <v>68010000</v>
          </cell>
          <cell r="D4645">
            <v>10294154.77</v>
          </cell>
        </row>
        <row r="4646">
          <cell r="A4646" t="str">
            <v>03</v>
          </cell>
          <cell r="B4646" t="str">
            <v>68010000</v>
          </cell>
          <cell r="C4646" t="str">
            <v>99000000</v>
          </cell>
          <cell r="D4646">
            <v>76467231.129999995</v>
          </cell>
        </row>
        <row r="4647">
          <cell r="A4647" t="str">
            <v>03</v>
          </cell>
          <cell r="B4647" t="str">
            <v>68010000</v>
          </cell>
          <cell r="C4647" t="str">
            <v>99000000</v>
          </cell>
          <cell r="D4647">
            <v>34659104.189999998</v>
          </cell>
        </row>
        <row r="4648">
          <cell r="A4648" t="str">
            <v>03</v>
          </cell>
          <cell r="B4648" t="str">
            <v>68010000</v>
          </cell>
          <cell r="C4648" t="str">
            <v>09000000</v>
          </cell>
          <cell r="D4648">
            <v>8936890.1300000008</v>
          </cell>
        </row>
        <row r="4649">
          <cell r="A4649" t="str">
            <v>04</v>
          </cell>
          <cell r="B4649" t="str">
            <v>16070200</v>
          </cell>
          <cell r="C4649" t="str">
            <v>16020000</v>
          </cell>
          <cell r="D4649">
            <v>318.73</v>
          </cell>
        </row>
        <row r="4650">
          <cell r="A4650" t="str">
            <v>04</v>
          </cell>
          <cell r="B4650" t="str">
            <v>16070200</v>
          </cell>
          <cell r="C4650" t="str">
            <v>41020000</v>
          </cell>
          <cell r="D4650">
            <v>210.62</v>
          </cell>
        </row>
        <row r="4651">
          <cell r="A4651" t="str">
            <v>04</v>
          </cell>
          <cell r="B4651" t="str">
            <v>16070200</v>
          </cell>
          <cell r="C4651" t="str">
            <v>44000100</v>
          </cell>
          <cell r="D4651">
            <v>13105.53</v>
          </cell>
        </row>
        <row r="4652">
          <cell r="A4652" t="str">
            <v>04</v>
          </cell>
          <cell r="B4652" t="str">
            <v>16070200</v>
          </cell>
          <cell r="C4652" t="str">
            <v>44000200</v>
          </cell>
          <cell r="D4652">
            <v>629.29</v>
          </cell>
        </row>
        <row r="4653">
          <cell r="A4653" t="str">
            <v>04</v>
          </cell>
          <cell r="B4653" t="str">
            <v>16070200</v>
          </cell>
          <cell r="C4653" t="str">
            <v>44000300</v>
          </cell>
          <cell r="D4653">
            <v>108.72</v>
          </cell>
        </row>
        <row r="4654">
          <cell r="A4654" t="str">
            <v>04</v>
          </cell>
          <cell r="B4654" t="str">
            <v>16070200</v>
          </cell>
          <cell r="C4654" t="str">
            <v>45000301</v>
          </cell>
          <cell r="D4654">
            <v>9872.7900000000009</v>
          </cell>
        </row>
        <row r="4655">
          <cell r="A4655" t="str">
            <v>04</v>
          </cell>
          <cell r="B4655" t="str">
            <v>16070200</v>
          </cell>
          <cell r="C4655" t="str">
            <v>45020301</v>
          </cell>
          <cell r="D4655">
            <v>707.7</v>
          </cell>
        </row>
        <row r="4656">
          <cell r="A4656" t="str">
            <v>04</v>
          </cell>
          <cell r="B4656" t="str">
            <v>16070200</v>
          </cell>
          <cell r="C4656" t="str">
            <v>90021400</v>
          </cell>
          <cell r="D4656">
            <v>132812.07</v>
          </cell>
        </row>
        <row r="4657">
          <cell r="A4657" t="str">
            <v>04</v>
          </cell>
          <cell r="B4657" t="str">
            <v>16070200</v>
          </cell>
          <cell r="C4657" t="str">
            <v>90021401</v>
          </cell>
          <cell r="D4657">
            <v>-49898.86</v>
          </cell>
        </row>
        <row r="4658">
          <cell r="A4658" t="str">
            <v>04</v>
          </cell>
          <cell r="B4658" t="str">
            <v>16070200</v>
          </cell>
          <cell r="C4658" t="str">
            <v>90021402</v>
          </cell>
          <cell r="D4658">
            <v>13755.41</v>
          </cell>
        </row>
        <row r="4659">
          <cell r="A4659" t="str">
            <v>04</v>
          </cell>
          <cell r="B4659" t="str">
            <v>16070200</v>
          </cell>
          <cell r="C4659" t="str">
            <v>90021405</v>
          </cell>
          <cell r="D4659">
            <v>641382.32999999996</v>
          </cell>
        </row>
        <row r="4660">
          <cell r="A4660" t="str">
            <v>04</v>
          </cell>
          <cell r="B4660" t="str">
            <v>16070200</v>
          </cell>
          <cell r="C4660" t="str">
            <v>90021600</v>
          </cell>
          <cell r="D4660">
            <v>32777.25</v>
          </cell>
        </row>
        <row r="4661">
          <cell r="A4661" t="str">
            <v>04</v>
          </cell>
          <cell r="B4661" t="str">
            <v>16070200</v>
          </cell>
          <cell r="C4661" t="str">
            <v>90021605</v>
          </cell>
          <cell r="D4661">
            <v>41196.44</v>
          </cell>
        </row>
        <row r="4662">
          <cell r="A4662" t="str">
            <v>04</v>
          </cell>
          <cell r="B4662" t="str">
            <v>16070200</v>
          </cell>
          <cell r="C4662" t="str">
            <v>90021700</v>
          </cell>
          <cell r="D4662">
            <v>5262.41</v>
          </cell>
        </row>
        <row r="4663">
          <cell r="A4663" t="str">
            <v>04</v>
          </cell>
          <cell r="B4663" t="str">
            <v>16070200</v>
          </cell>
          <cell r="C4663" t="str">
            <v>90021705</v>
          </cell>
          <cell r="D4663">
            <v>1137.96</v>
          </cell>
        </row>
        <row r="4664">
          <cell r="A4664" t="str">
            <v>04</v>
          </cell>
          <cell r="B4664" t="str">
            <v>16070200</v>
          </cell>
          <cell r="C4664" t="str">
            <v>90021800</v>
          </cell>
          <cell r="D4664">
            <v>132182.15</v>
          </cell>
        </row>
        <row r="4665">
          <cell r="A4665" t="str">
            <v>04</v>
          </cell>
          <cell r="B4665" t="str">
            <v>16070200</v>
          </cell>
          <cell r="C4665" t="str">
            <v>91020801</v>
          </cell>
          <cell r="D4665">
            <v>-0.1</v>
          </cell>
        </row>
        <row r="4666">
          <cell r="A4666" t="str">
            <v>04</v>
          </cell>
          <cell r="B4666" t="str">
            <v>16070100</v>
          </cell>
          <cell r="C4666" t="str">
            <v>16010000</v>
          </cell>
          <cell r="D4666">
            <v>-1960.62</v>
          </cell>
        </row>
        <row r="4667">
          <cell r="A4667" t="str">
            <v>04</v>
          </cell>
          <cell r="B4667" t="str">
            <v>16070100</v>
          </cell>
          <cell r="C4667" t="str">
            <v>44000100</v>
          </cell>
          <cell r="D4667">
            <v>-15462.2</v>
          </cell>
        </row>
        <row r="4668">
          <cell r="A4668" t="str">
            <v>04</v>
          </cell>
          <cell r="B4668" t="str">
            <v>16070100</v>
          </cell>
          <cell r="C4668" t="str">
            <v>44000200</v>
          </cell>
          <cell r="D4668">
            <v>-994.82</v>
          </cell>
        </row>
        <row r="4669">
          <cell r="A4669" t="str">
            <v>04</v>
          </cell>
          <cell r="B4669" t="str">
            <v>16070100</v>
          </cell>
          <cell r="C4669" t="str">
            <v>44000300</v>
          </cell>
          <cell r="D4669">
            <v>-17.350000000000001</v>
          </cell>
        </row>
        <row r="4670">
          <cell r="A4670" t="str">
            <v>04</v>
          </cell>
          <cell r="B4670" t="str">
            <v>16070100</v>
          </cell>
          <cell r="C4670" t="str">
            <v>45000301</v>
          </cell>
          <cell r="D4670">
            <v>-3210.52</v>
          </cell>
        </row>
        <row r="4671">
          <cell r="A4671" t="str">
            <v>04</v>
          </cell>
          <cell r="B4671" t="str">
            <v>16070100</v>
          </cell>
          <cell r="C4671" t="str">
            <v>45020301</v>
          </cell>
          <cell r="D4671">
            <v>-1168.51</v>
          </cell>
        </row>
        <row r="4672">
          <cell r="A4672" t="str">
            <v>04</v>
          </cell>
          <cell r="B4672" t="str">
            <v>16070100</v>
          </cell>
          <cell r="C4672" t="str">
            <v>90021400</v>
          </cell>
          <cell r="D4672">
            <v>-27406.77</v>
          </cell>
        </row>
        <row r="4673">
          <cell r="A4673" t="str">
            <v>04</v>
          </cell>
          <cell r="B4673" t="str">
            <v>16070100</v>
          </cell>
          <cell r="C4673" t="str">
            <v>90021401</v>
          </cell>
          <cell r="D4673">
            <v>673887.24</v>
          </cell>
        </row>
        <row r="4674">
          <cell r="A4674" t="str">
            <v>04</v>
          </cell>
          <cell r="B4674" t="str">
            <v>16070100</v>
          </cell>
          <cell r="C4674" t="str">
            <v>90021402</v>
          </cell>
          <cell r="D4674">
            <v>417.07</v>
          </cell>
        </row>
        <row r="4675">
          <cell r="A4675" t="str">
            <v>04</v>
          </cell>
          <cell r="B4675" t="str">
            <v>16070100</v>
          </cell>
          <cell r="C4675" t="str">
            <v>90021405</v>
          </cell>
          <cell r="D4675">
            <v>-238099.22</v>
          </cell>
        </row>
        <row r="4676">
          <cell r="A4676" t="str">
            <v>04</v>
          </cell>
          <cell r="B4676" t="str">
            <v>16070100</v>
          </cell>
          <cell r="C4676" t="str">
            <v>90021600</v>
          </cell>
          <cell r="D4676">
            <v>406.86</v>
          </cell>
        </row>
        <row r="4677">
          <cell r="A4677" t="str">
            <v>04</v>
          </cell>
          <cell r="B4677" t="str">
            <v>16070100</v>
          </cell>
          <cell r="C4677" t="str">
            <v>90021605</v>
          </cell>
          <cell r="D4677">
            <v>-18218.77</v>
          </cell>
        </row>
        <row r="4678">
          <cell r="A4678" t="str">
            <v>04</v>
          </cell>
          <cell r="B4678" t="str">
            <v>16070100</v>
          </cell>
          <cell r="C4678" t="str">
            <v>90021700</v>
          </cell>
          <cell r="D4678">
            <v>961.94</v>
          </cell>
        </row>
        <row r="4679">
          <cell r="A4679" t="str">
            <v>04</v>
          </cell>
          <cell r="B4679" t="str">
            <v>16070100</v>
          </cell>
          <cell r="C4679" t="str">
            <v>90021705</v>
          </cell>
          <cell r="D4679">
            <v>-873.54</v>
          </cell>
        </row>
        <row r="4680">
          <cell r="A4680" t="str">
            <v>04</v>
          </cell>
          <cell r="B4680" t="str">
            <v>16070100</v>
          </cell>
          <cell r="C4680" t="str">
            <v>90021800</v>
          </cell>
          <cell r="D4680">
            <v>-629.65</v>
          </cell>
        </row>
        <row r="4681">
          <cell r="A4681" t="str">
            <v>04</v>
          </cell>
          <cell r="B4681" t="str">
            <v>16070100</v>
          </cell>
          <cell r="C4681" t="str">
            <v>91020801</v>
          </cell>
          <cell r="D4681">
            <v>1.35</v>
          </cell>
        </row>
        <row r="4682">
          <cell r="A4682" t="str">
            <v>04</v>
          </cell>
          <cell r="B4682" t="str">
            <v>16050000</v>
          </cell>
          <cell r="C4682" t="str">
            <v>44000100</v>
          </cell>
          <cell r="D4682">
            <v>-46733.5</v>
          </cell>
        </row>
        <row r="4683">
          <cell r="A4683" t="str">
            <v>04</v>
          </cell>
          <cell r="B4683" t="str">
            <v>16050000</v>
          </cell>
          <cell r="C4683" t="str">
            <v>44000200</v>
          </cell>
          <cell r="D4683">
            <v>-5535.39</v>
          </cell>
        </row>
        <row r="4684">
          <cell r="A4684" t="str">
            <v>04</v>
          </cell>
          <cell r="B4684" t="str">
            <v>16050000</v>
          </cell>
          <cell r="C4684" t="str">
            <v>44000300</v>
          </cell>
          <cell r="D4684">
            <v>-433.36</v>
          </cell>
        </row>
        <row r="4685">
          <cell r="A4685" t="str">
            <v>04</v>
          </cell>
          <cell r="B4685" t="str">
            <v>16050000</v>
          </cell>
          <cell r="C4685" t="str">
            <v>44000400</v>
          </cell>
          <cell r="D4685">
            <v>-651.41</v>
          </cell>
        </row>
        <row r="4686">
          <cell r="A4686" t="str">
            <v>04</v>
          </cell>
          <cell r="B4686" t="str">
            <v>16050000</v>
          </cell>
          <cell r="C4686" t="str">
            <v>45020001</v>
          </cell>
          <cell r="D4686">
            <v>-8776.09</v>
          </cell>
        </row>
        <row r="4687">
          <cell r="A4687" t="str">
            <v>04</v>
          </cell>
          <cell r="B4687" t="str">
            <v>16050000</v>
          </cell>
          <cell r="C4687" t="str">
            <v>90022100</v>
          </cell>
          <cell r="D4687">
            <v>21437.26</v>
          </cell>
        </row>
        <row r="4688">
          <cell r="A4688" t="str">
            <v>04</v>
          </cell>
          <cell r="B4688" t="str">
            <v>16050000</v>
          </cell>
          <cell r="C4688" t="str">
            <v>90022101</v>
          </cell>
          <cell r="D4688">
            <v>-44300.21</v>
          </cell>
        </row>
        <row r="4689">
          <cell r="A4689" t="str">
            <v>04</v>
          </cell>
          <cell r="B4689" t="str">
            <v>16080000</v>
          </cell>
          <cell r="C4689" t="str">
            <v>16040000</v>
          </cell>
          <cell r="D4689">
            <v>1507.67</v>
          </cell>
        </row>
        <row r="4690">
          <cell r="A4690" t="str">
            <v>04</v>
          </cell>
          <cell r="B4690" t="str">
            <v>16080000</v>
          </cell>
          <cell r="C4690" t="str">
            <v>44000100</v>
          </cell>
          <cell r="D4690">
            <v>91094.12</v>
          </cell>
        </row>
        <row r="4691">
          <cell r="A4691" t="str">
            <v>04</v>
          </cell>
          <cell r="B4691" t="str">
            <v>16080000</v>
          </cell>
          <cell r="C4691" t="str">
            <v>44000200</v>
          </cell>
          <cell r="D4691">
            <v>6017.81</v>
          </cell>
        </row>
        <row r="4692">
          <cell r="A4692" t="str">
            <v>04</v>
          </cell>
          <cell r="B4692" t="str">
            <v>16080000</v>
          </cell>
          <cell r="C4692" t="str">
            <v>44000300</v>
          </cell>
          <cell r="D4692">
            <v>99.85</v>
          </cell>
        </row>
        <row r="4693">
          <cell r="A4693" t="str">
            <v>04</v>
          </cell>
          <cell r="B4693" t="str">
            <v>16080000</v>
          </cell>
          <cell r="C4693" t="str">
            <v>45000301</v>
          </cell>
          <cell r="D4693">
            <v>67478.990000000005</v>
          </cell>
        </row>
        <row r="4694">
          <cell r="A4694" t="str">
            <v>04</v>
          </cell>
          <cell r="B4694" t="str">
            <v>16080000</v>
          </cell>
          <cell r="C4694" t="str">
            <v>45020301</v>
          </cell>
          <cell r="D4694">
            <v>5752.38</v>
          </cell>
        </row>
        <row r="4695">
          <cell r="A4695" t="str">
            <v>04</v>
          </cell>
          <cell r="B4695" t="str">
            <v>16080000</v>
          </cell>
          <cell r="C4695" t="str">
            <v>90021400</v>
          </cell>
          <cell r="D4695">
            <v>382281.39</v>
          </cell>
        </row>
        <row r="4696">
          <cell r="A4696" t="str">
            <v>04</v>
          </cell>
          <cell r="B4696" t="str">
            <v>16080000</v>
          </cell>
          <cell r="C4696" t="str">
            <v>90021401</v>
          </cell>
          <cell r="D4696">
            <v>321887.11</v>
          </cell>
        </row>
        <row r="4697">
          <cell r="A4697" t="str">
            <v>04</v>
          </cell>
          <cell r="B4697" t="str">
            <v>16080000</v>
          </cell>
          <cell r="C4697" t="str">
            <v>90021402</v>
          </cell>
          <cell r="D4697">
            <v>11577.53</v>
          </cell>
        </row>
        <row r="4698">
          <cell r="A4698" t="str">
            <v>04</v>
          </cell>
          <cell r="B4698" t="str">
            <v>16080000</v>
          </cell>
          <cell r="C4698" t="str">
            <v>90021405</v>
          </cell>
          <cell r="D4698">
            <v>426637.89</v>
          </cell>
        </row>
        <row r="4699">
          <cell r="A4699" t="str">
            <v>04</v>
          </cell>
          <cell r="B4699" t="str">
            <v>16080000</v>
          </cell>
          <cell r="C4699" t="str">
            <v>90021600</v>
          </cell>
          <cell r="D4699">
            <v>53043.61</v>
          </cell>
        </row>
        <row r="4700">
          <cell r="A4700" t="str">
            <v>04</v>
          </cell>
          <cell r="B4700" t="str">
            <v>16080000</v>
          </cell>
          <cell r="C4700" t="str">
            <v>90021605</v>
          </cell>
          <cell r="D4700">
            <v>28385.21</v>
          </cell>
        </row>
        <row r="4701">
          <cell r="A4701" t="str">
            <v>04</v>
          </cell>
          <cell r="B4701" t="str">
            <v>16080000</v>
          </cell>
          <cell r="C4701" t="str">
            <v>90021700</v>
          </cell>
          <cell r="D4701">
            <v>821.57</v>
          </cell>
        </row>
        <row r="4702">
          <cell r="A4702" t="str">
            <v>04</v>
          </cell>
          <cell r="B4702" t="str">
            <v>16080000</v>
          </cell>
          <cell r="C4702" t="str">
            <v>90021705</v>
          </cell>
          <cell r="D4702">
            <v>836.83</v>
          </cell>
        </row>
        <row r="4703">
          <cell r="A4703" t="str">
            <v>04</v>
          </cell>
          <cell r="B4703" t="str">
            <v>16080000</v>
          </cell>
          <cell r="C4703" t="str">
            <v>90021800</v>
          </cell>
          <cell r="D4703">
            <v>12473.61</v>
          </cell>
        </row>
        <row r="4704">
          <cell r="A4704" t="str">
            <v>04</v>
          </cell>
          <cell r="B4704" t="str">
            <v>16080000</v>
          </cell>
          <cell r="C4704" t="str">
            <v>91020801</v>
          </cell>
          <cell r="D4704">
            <v>4072.47</v>
          </cell>
        </row>
        <row r="4705">
          <cell r="A4705" t="str">
            <v>04</v>
          </cell>
          <cell r="B4705" t="str">
            <v>97000000</v>
          </cell>
          <cell r="C4705" t="str">
            <v>25010000</v>
          </cell>
          <cell r="D4705">
            <v>3219.73</v>
          </cell>
        </row>
        <row r="4706">
          <cell r="A4706" t="str">
            <v>04</v>
          </cell>
          <cell r="B4706" t="str">
            <v>97000000</v>
          </cell>
          <cell r="C4706" t="str">
            <v>25020000</v>
          </cell>
          <cell r="D4706">
            <v>8188.88</v>
          </cell>
        </row>
        <row r="4707">
          <cell r="A4707" t="str">
            <v>04</v>
          </cell>
          <cell r="B4707" t="str">
            <v>97000000</v>
          </cell>
          <cell r="C4707" t="str">
            <v>26000000</v>
          </cell>
          <cell r="D4707">
            <v>26126.49</v>
          </cell>
        </row>
        <row r="4708">
          <cell r="A4708" t="str">
            <v>04</v>
          </cell>
          <cell r="B4708" t="str">
            <v>97000000</v>
          </cell>
          <cell r="C4708" t="str">
            <v>91020500</v>
          </cell>
          <cell r="D4708">
            <v>357.77</v>
          </cell>
        </row>
        <row r="4709">
          <cell r="A4709" t="str">
            <v>04</v>
          </cell>
          <cell r="B4709" t="str">
            <v>97000600</v>
          </cell>
          <cell r="C4709" t="str">
            <v>25010000</v>
          </cell>
          <cell r="D4709">
            <v>11.04</v>
          </cell>
        </row>
        <row r="4710">
          <cell r="A4710" t="str">
            <v>04</v>
          </cell>
          <cell r="B4710" t="str">
            <v>97000600</v>
          </cell>
          <cell r="C4710" t="str">
            <v>25020000</v>
          </cell>
          <cell r="D4710">
            <v>100014.28</v>
          </cell>
        </row>
        <row r="4711">
          <cell r="A4711" t="str">
            <v>04</v>
          </cell>
          <cell r="B4711" t="str">
            <v>97000600</v>
          </cell>
          <cell r="C4711" t="str">
            <v>25030000</v>
          </cell>
          <cell r="D4711">
            <v>2204.85</v>
          </cell>
        </row>
        <row r="4712">
          <cell r="A4712" t="str">
            <v>04</v>
          </cell>
          <cell r="B4712" t="str">
            <v>97000600</v>
          </cell>
          <cell r="C4712" t="str">
            <v>26000000</v>
          </cell>
          <cell r="D4712">
            <v>14201.34</v>
          </cell>
        </row>
        <row r="4713">
          <cell r="A4713" t="str">
            <v>04</v>
          </cell>
          <cell r="B4713" t="str">
            <v>97000600</v>
          </cell>
          <cell r="C4713" t="str">
            <v>79030000</v>
          </cell>
          <cell r="D4713">
            <v>73.7</v>
          </cell>
        </row>
        <row r="4714">
          <cell r="A4714" t="str">
            <v>04</v>
          </cell>
          <cell r="B4714" t="str">
            <v>97000600</v>
          </cell>
          <cell r="C4714" t="str">
            <v>79070000</v>
          </cell>
          <cell r="D4714">
            <v>5.1100000000000003</v>
          </cell>
        </row>
        <row r="4715">
          <cell r="A4715" t="str">
            <v>04</v>
          </cell>
          <cell r="B4715" t="str">
            <v>97000600</v>
          </cell>
          <cell r="C4715" t="str">
            <v>91020801</v>
          </cell>
          <cell r="D4715">
            <v>39355.9</v>
          </cell>
        </row>
        <row r="4716">
          <cell r="A4716" t="str">
            <v>04</v>
          </cell>
          <cell r="B4716" t="str">
            <v>20030100</v>
          </cell>
          <cell r="C4716" t="str">
            <v>90021301</v>
          </cell>
          <cell r="D4716">
            <v>721632</v>
          </cell>
        </row>
        <row r="4717">
          <cell r="A4717" t="str">
            <v>04</v>
          </cell>
          <cell r="B4717" t="str">
            <v>20030000</v>
          </cell>
          <cell r="C4717" t="str">
            <v>90021300</v>
          </cell>
          <cell r="D4717">
            <v>12625.78</v>
          </cell>
        </row>
        <row r="4718">
          <cell r="A4718" t="str">
            <v>04</v>
          </cell>
          <cell r="B4718" t="str">
            <v>20030200</v>
          </cell>
          <cell r="C4718" t="str">
            <v>90021302</v>
          </cell>
          <cell r="D4718">
            <v>8072</v>
          </cell>
        </row>
        <row r="4719">
          <cell r="A4719" t="str">
            <v>04</v>
          </cell>
          <cell r="B4719" t="str">
            <v>97000500</v>
          </cell>
          <cell r="C4719" t="str">
            <v>26000000</v>
          </cell>
          <cell r="D4719">
            <v>33268.620000000003</v>
          </cell>
        </row>
        <row r="4720">
          <cell r="A4720" t="str">
            <v>04</v>
          </cell>
          <cell r="B4720" t="str">
            <v>97000300</v>
          </cell>
          <cell r="C4720" t="str">
            <v>25010000</v>
          </cell>
          <cell r="D4720">
            <v>14125.97</v>
          </cell>
        </row>
        <row r="4721">
          <cell r="A4721" t="str">
            <v>04</v>
          </cell>
          <cell r="B4721" t="str">
            <v>97000300</v>
          </cell>
          <cell r="C4721" t="str">
            <v>25020000</v>
          </cell>
          <cell r="D4721">
            <v>38546.75</v>
          </cell>
        </row>
        <row r="4722">
          <cell r="A4722" t="str">
            <v>04</v>
          </cell>
          <cell r="B4722" t="str">
            <v>97000300</v>
          </cell>
          <cell r="C4722" t="str">
            <v>25030000</v>
          </cell>
          <cell r="D4722">
            <v>77937.75</v>
          </cell>
        </row>
        <row r="4723">
          <cell r="A4723" t="str">
            <v>04</v>
          </cell>
          <cell r="B4723" t="str">
            <v>97000300</v>
          </cell>
          <cell r="C4723" t="str">
            <v>26000000</v>
          </cell>
          <cell r="D4723">
            <v>1093636.23</v>
          </cell>
        </row>
        <row r="4724">
          <cell r="A4724" t="str">
            <v>04</v>
          </cell>
          <cell r="B4724" t="str">
            <v>97000200</v>
          </cell>
          <cell r="C4724" t="str">
            <v>25010000</v>
          </cell>
          <cell r="D4724">
            <v>254.77</v>
          </cell>
        </row>
        <row r="4725">
          <cell r="A4725" t="str">
            <v>04</v>
          </cell>
          <cell r="B4725" t="str">
            <v>97000200</v>
          </cell>
          <cell r="C4725" t="str">
            <v>25020000</v>
          </cell>
          <cell r="D4725">
            <v>98.33</v>
          </cell>
        </row>
        <row r="4726">
          <cell r="A4726" t="str">
            <v>04</v>
          </cell>
          <cell r="B4726" t="str">
            <v>97000200</v>
          </cell>
          <cell r="C4726" t="str">
            <v>25030000</v>
          </cell>
          <cell r="D4726">
            <v>22.61</v>
          </cell>
        </row>
        <row r="4727">
          <cell r="A4727" t="str">
            <v>04</v>
          </cell>
          <cell r="B4727" t="str">
            <v>97000200</v>
          </cell>
          <cell r="C4727" t="str">
            <v>26000000</v>
          </cell>
          <cell r="D4727">
            <v>2067</v>
          </cell>
        </row>
        <row r="4728">
          <cell r="A4728" t="str">
            <v>04</v>
          </cell>
          <cell r="B4728" t="str">
            <v>15230000</v>
          </cell>
          <cell r="C4728" t="str">
            <v>08010000</v>
          </cell>
          <cell r="D4728">
            <v>6919.88</v>
          </cell>
        </row>
        <row r="4729">
          <cell r="A4729" t="str">
            <v>04</v>
          </cell>
          <cell r="B4729" t="str">
            <v>15230000</v>
          </cell>
          <cell r="C4729" t="str">
            <v>15150000</v>
          </cell>
          <cell r="D4729">
            <v>7950.93</v>
          </cell>
        </row>
        <row r="4730">
          <cell r="A4730" t="str">
            <v>04</v>
          </cell>
          <cell r="B4730" t="str">
            <v>15230000</v>
          </cell>
          <cell r="C4730" t="str">
            <v>16020100</v>
          </cell>
          <cell r="D4730">
            <v>496251.3</v>
          </cell>
        </row>
        <row r="4731">
          <cell r="A4731" t="str">
            <v>04</v>
          </cell>
          <cell r="B4731" t="str">
            <v>15230000</v>
          </cell>
          <cell r="C4731" t="str">
            <v>25010000</v>
          </cell>
          <cell r="D4731">
            <v>112981.79</v>
          </cell>
        </row>
        <row r="4732">
          <cell r="A4732" t="str">
            <v>04</v>
          </cell>
          <cell r="B4732" t="str">
            <v>15230000</v>
          </cell>
          <cell r="C4732" t="str">
            <v>25020000</v>
          </cell>
          <cell r="D4732">
            <v>164544.14000000001</v>
          </cell>
        </row>
        <row r="4733">
          <cell r="A4733" t="str">
            <v>04</v>
          </cell>
          <cell r="B4733" t="str">
            <v>15230000</v>
          </cell>
          <cell r="C4733" t="str">
            <v>25030000</v>
          </cell>
          <cell r="D4733">
            <v>47475.11</v>
          </cell>
        </row>
        <row r="4734">
          <cell r="A4734" t="str">
            <v>04</v>
          </cell>
          <cell r="B4734" t="str">
            <v>15230000</v>
          </cell>
          <cell r="C4734" t="str">
            <v>26000000</v>
          </cell>
          <cell r="D4734">
            <v>59791.81</v>
          </cell>
        </row>
        <row r="4735">
          <cell r="A4735" t="str">
            <v>04</v>
          </cell>
          <cell r="B4735" t="str">
            <v>15230000</v>
          </cell>
          <cell r="C4735" t="str">
            <v>44000500</v>
          </cell>
          <cell r="D4735">
            <v>9219.09</v>
          </cell>
        </row>
        <row r="4736">
          <cell r="A4736" t="str">
            <v>04</v>
          </cell>
          <cell r="B4736" t="str">
            <v>15230000</v>
          </cell>
          <cell r="C4736" t="str">
            <v>79030000</v>
          </cell>
          <cell r="D4736">
            <v>5858.68</v>
          </cell>
        </row>
        <row r="4737">
          <cell r="A4737" t="str">
            <v>04</v>
          </cell>
          <cell r="B4737" t="str">
            <v>15230000</v>
          </cell>
          <cell r="C4737" t="str">
            <v>79040000</v>
          </cell>
          <cell r="D4737">
            <v>57.76</v>
          </cell>
        </row>
        <row r="4738">
          <cell r="A4738" t="str">
            <v>04</v>
          </cell>
          <cell r="B4738" t="str">
            <v>15230000</v>
          </cell>
          <cell r="C4738" t="str">
            <v>79070000</v>
          </cell>
          <cell r="D4738">
            <v>1824.68</v>
          </cell>
        </row>
        <row r="4739">
          <cell r="A4739" t="str">
            <v>04</v>
          </cell>
          <cell r="B4739" t="str">
            <v>15230000</v>
          </cell>
          <cell r="C4739" t="str">
            <v>90020900</v>
          </cell>
          <cell r="D4739">
            <v>62911.82</v>
          </cell>
        </row>
        <row r="4740">
          <cell r="A4740" t="str">
            <v>04</v>
          </cell>
          <cell r="B4740" t="str">
            <v>15230000</v>
          </cell>
          <cell r="C4740" t="str">
            <v>90020901</v>
          </cell>
          <cell r="D4740">
            <v>22770.07</v>
          </cell>
        </row>
        <row r="4741">
          <cell r="A4741" t="str">
            <v>04</v>
          </cell>
          <cell r="B4741" t="str">
            <v>15230000</v>
          </cell>
          <cell r="C4741" t="str">
            <v>90020902</v>
          </cell>
          <cell r="D4741">
            <v>3337.32</v>
          </cell>
        </row>
        <row r="4742">
          <cell r="A4742" t="str">
            <v>04</v>
          </cell>
          <cell r="B4742" t="str">
            <v>15230000</v>
          </cell>
          <cell r="C4742" t="str">
            <v>90021200</v>
          </cell>
          <cell r="D4742">
            <v>3807.24</v>
          </cell>
        </row>
        <row r="4743">
          <cell r="A4743" t="str">
            <v>04</v>
          </cell>
          <cell r="B4743" t="str">
            <v>15230000</v>
          </cell>
          <cell r="C4743" t="str">
            <v>90021201</v>
          </cell>
          <cell r="D4743">
            <v>177.67</v>
          </cell>
        </row>
        <row r="4744">
          <cell r="A4744" t="str">
            <v>04</v>
          </cell>
          <cell r="B4744" t="str">
            <v>15230000</v>
          </cell>
          <cell r="C4744" t="str">
            <v>90021202</v>
          </cell>
          <cell r="D4744">
            <v>68.95</v>
          </cell>
        </row>
        <row r="4745">
          <cell r="A4745" t="str">
            <v>04</v>
          </cell>
          <cell r="B4745" t="str">
            <v>15230000</v>
          </cell>
          <cell r="C4745" t="str">
            <v>91020100</v>
          </cell>
          <cell r="D4745">
            <v>558.23</v>
          </cell>
        </row>
        <row r="4746">
          <cell r="A4746" t="str">
            <v>04</v>
          </cell>
          <cell r="B4746" t="str">
            <v>15230000</v>
          </cell>
          <cell r="C4746" t="str">
            <v>91020800</v>
          </cell>
          <cell r="D4746">
            <v>909.17</v>
          </cell>
        </row>
        <row r="4747">
          <cell r="A4747" t="str">
            <v>04</v>
          </cell>
          <cell r="B4747" t="str">
            <v>15230000</v>
          </cell>
          <cell r="C4747" t="str">
            <v>97030000</v>
          </cell>
          <cell r="D4747">
            <v>53092.91</v>
          </cell>
        </row>
        <row r="4748">
          <cell r="A4748" t="str">
            <v>04</v>
          </cell>
          <cell r="B4748" t="str">
            <v>23010000</v>
          </cell>
          <cell r="C4748" t="str">
            <v>10010000</v>
          </cell>
          <cell r="D4748">
            <v>490.99</v>
          </cell>
        </row>
        <row r="4749">
          <cell r="A4749" t="str">
            <v>04</v>
          </cell>
          <cell r="B4749" t="str">
            <v>23010000</v>
          </cell>
          <cell r="C4749" t="str">
            <v>10020000</v>
          </cell>
          <cell r="D4749">
            <v>18516.45</v>
          </cell>
        </row>
        <row r="4750">
          <cell r="A4750" t="str">
            <v>04</v>
          </cell>
          <cell r="B4750" t="str">
            <v>23010000</v>
          </cell>
          <cell r="C4750" t="str">
            <v>10050000</v>
          </cell>
          <cell r="D4750">
            <v>18060.59</v>
          </cell>
        </row>
        <row r="4751">
          <cell r="A4751" t="str">
            <v>04</v>
          </cell>
          <cell r="B4751" t="str">
            <v>23010000</v>
          </cell>
          <cell r="C4751" t="str">
            <v>10060000</v>
          </cell>
          <cell r="D4751">
            <v>3464.73</v>
          </cell>
        </row>
        <row r="4752">
          <cell r="A4752" t="str">
            <v>04</v>
          </cell>
          <cell r="B4752" t="str">
            <v>23010000</v>
          </cell>
          <cell r="C4752" t="str">
            <v>10110000</v>
          </cell>
          <cell r="D4752">
            <v>269333.13</v>
          </cell>
        </row>
        <row r="4753">
          <cell r="A4753" t="str">
            <v>04</v>
          </cell>
          <cell r="B4753" t="str">
            <v>23010000</v>
          </cell>
          <cell r="C4753" t="str">
            <v>10140500</v>
          </cell>
          <cell r="D4753">
            <v>1110536.8700000001</v>
          </cell>
        </row>
        <row r="4754">
          <cell r="A4754" t="str">
            <v>04</v>
          </cell>
          <cell r="B4754" t="str">
            <v>23010000</v>
          </cell>
          <cell r="C4754" t="str">
            <v>21010000</v>
          </cell>
          <cell r="D4754">
            <v>24082.53</v>
          </cell>
        </row>
        <row r="4755">
          <cell r="A4755" t="str">
            <v>04</v>
          </cell>
          <cell r="B4755" t="str">
            <v>23010000</v>
          </cell>
          <cell r="C4755" t="str">
            <v>23010000</v>
          </cell>
          <cell r="D4755">
            <v>197325.33</v>
          </cell>
        </row>
        <row r="4756">
          <cell r="A4756" t="str">
            <v>04</v>
          </cell>
          <cell r="B4756" t="str">
            <v>23010000</v>
          </cell>
          <cell r="C4756" t="str">
            <v>40200000</v>
          </cell>
          <cell r="D4756">
            <v>67915.710000000006</v>
          </cell>
        </row>
        <row r="4757">
          <cell r="A4757" t="str">
            <v>04</v>
          </cell>
          <cell r="B4757" t="str">
            <v>23010000</v>
          </cell>
          <cell r="C4757" t="str">
            <v>40200100</v>
          </cell>
          <cell r="D4757">
            <v>192437.81</v>
          </cell>
        </row>
        <row r="4758">
          <cell r="A4758" t="str">
            <v>04</v>
          </cell>
          <cell r="B4758" t="str">
            <v>23010000</v>
          </cell>
          <cell r="C4758" t="str">
            <v>40210000</v>
          </cell>
          <cell r="D4758">
            <v>15922760.279999999</v>
          </cell>
        </row>
        <row r="4759">
          <cell r="A4759" t="str">
            <v>04</v>
          </cell>
          <cell r="B4759" t="str">
            <v>23010000</v>
          </cell>
          <cell r="C4759" t="str">
            <v>40220000</v>
          </cell>
          <cell r="D4759">
            <v>22643139.859999999</v>
          </cell>
        </row>
        <row r="4760">
          <cell r="A4760" t="str">
            <v>04</v>
          </cell>
          <cell r="B4760" t="str">
            <v>23010000</v>
          </cell>
          <cell r="C4760" t="str">
            <v>40230000</v>
          </cell>
          <cell r="D4760">
            <v>27541021.030000001</v>
          </cell>
        </row>
        <row r="4761">
          <cell r="A4761" t="str">
            <v>04</v>
          </cell>
          <cell r="B4761" t="str">
            <v>23010000</v>
          </cell>
          <cell r="C4761" t="str">
            <v>40240000</v>
          </cell>
          <cell r="D4761">
            <v>9966292.5999999996</v>
          </cell>
        </row>
        <row r="4762">
          <cell r="A4762" t="str">
            <v>04</v>
          </cell>
          <cell r="B4762" t="str">
            <v>23010000</v>
          </cell>
          <cell r="C4762" t="str">
            <v>40250000</v>
          </cell>
          <cell r="D4762">
            <v>2958858.25</v>
          </cell>
        </row>
        <row r="4763">
          <cell r="A4763" t="str">
            <v>04</v>
          </cell>
          <cell r="B4763" t="str">
            <v>23010000</v>
          </cell>
          <cell r="C4763" t="str">
            <v>40260000</v>
          </cell>
          <cell r="D4763">
            <v>2350652.17</v>
          </cell>
        </row>
        <row r="4764">
          <cell r="A4764" t="str">
            <v>04</v>
          </cell>
          <cell r="B4764" t="str">
            <v>23010000</v>
          </cell>
          <cell r="C4764" t="str">
            <v>40280000</v>
          </cell>
          <cell r="D4764">
            <v>604978.13</v>
          </cell>
        </row>
        <row r="4765">
          <cell r="A4765" t="str">
            <v>04</v>
          </cell>
          <cell r="B4765" t="str">
            <v>23010000</v>
          </cell>
          <cell r="C4765" t="str">
            <v>97000000</v>
          </cell>
          <cell r="D4765">
            <v>120895.72</v>
          </cell>
        </row>
        <row r="4766">
          <cell r="A4766" t="str">
            <v>04</v>
          </cell>
          <cell r="B4766" t="str">
            <v>25010000</v>
          </cell>
          <cell r="C4766" t="str">
            <v>10060000</v>
          </cell>
          <cell r="D4766">
            <v>550</v>
          </cell>
        </row>
        <row r="4767">
          <cell r="A4767" t="str">
            <v>04</v>
          </cell>
          <cell r="B4767" t="str">
            <v>25010000</v>
          </cell>
          <cell r="C4767" t="str">
            <v>10110000</v>
          </cell>
          <cell r="D4767">
            <v>92594.26</v>
          </cell>
        </row>
        <row r="4768">
          <cell r="A4768" t="str">
            <v>04</v>
          </cell>
          <cell r="B4768" t="str">
            <v>25010000</v>
          </cell>
          <cell r="C4768" t="str">
            <v>20010000</v>
          </cell>
          <cell r="D4768">
            <v>80237643.359999999</v>
          </cell>
        </row>
        <row r="4769">
          <cell r="A4769" t="str">
            <v>04</v>
          </cell>
          <cell r="B4769" t="str">
            <v>25010000</v>
          </cell>
          <cell r="C4769" t="str">
            <v>23010000</v>
          </cell>
          <cell r="D4769">
            <v>17856062.16</v>
          </cell>
        </row>
        <row r="4770">
          <cell r="A4770" t="str">
            <v>04</v>
          </cell>
          <cell r="B4770" t="str">
            <v>25010000</v>
          </cell>
          <cell r="C4770" t="str">
            <v>70000000</v>
          </cell>
          <cell r="D4770">
            <v>1174.8900000000001</v>
          </cell>
        </row>
        <row r="4771">
          <cell r="A4771" t="str">
            <v>04</v>
          </cell>
          <cell r="B4771" t="str">
            <v>25020000</v>
          </cell>
          <cell r="C4771" t="str">
            <v>10060000</v>
          </cell>
          <cell r="D4771">
            <v>594</v>
          </cell>
        </row>
        <row r="4772">
          <cell r="A4772" t="str">
            <v>04</v>
          </cell>
          <cell r="B4772" t="str">
            <v>25020000</v>
          </cell>
          <cell r="C4772" t="str">
            <v>10090000</v>
          </cell>
          <cell r="D4772">
            <v>7326.4</v>
          </cell>
        </row>
        <row r="4773">
          <cell r="A4773" t="str">
            <v>04</v>
          </cell>
          <cell r="B4773" t="str">
            <v>25020000</v>
          </cell>
          <cell r="C4773" t="str">
            <v>10110000</v>
          </cell>
          <cell r="D4773">
            <v>103738</v>
          </cell>
        </row>
        <row r="4774">
          <cell r="A4774" t="str">
            <v>04</v>
          </cell>
          <cell r="B4774" t="str">
            <v>25020000</v>
          </cell>
          <cell r="C4774" t="str">
            <v>20010000</v>
          </cell>
          <cell r="D4774">
            <v>66751029.560000002</v>
          </cell>
        </row>
        <row r="4775">
          <cell r="A4775" t="str">
            <v>04</v>
          </cell>
          <cell r="B4775" t="str">
            <v>25020000</v>
          </cell>
          <cell r="C4775" t="str">
            <v>20030000</v>
          </cell>
          <cell r="D4775">
            <v>789.78</v>
          </cell>
        </row>
        <row r="4776">
          <cell r="A4776" t="str">
            <v>04</v>
          </cell>
          <cell r="B4776" t="str">
            <v>25020000</v>
          </cell>
          <cell r="C4776" t="str">
            <v>23010000</v>
          </cell>
          <cell r="D4776">
            <v>9358812.7100000009</v>
          </cell>
        </row>
        <row r="4777">
          <cell r="A4777" t="str">
            <v>04</v>
          </cell>
          <cell r="B4777" t="str">
            <v>25020000</v>
          </cell>
          <cell r="C4777" t="str">
            <v>70000000</v>
          </cell>
          <cell r="D4777">
            <v>519.24</v>
          </cell>
        </row>
        <row r="4778">
          <cell r="A4778" t="str">
            <v>04</v>
          </cell>
          <cell r="B4778" t="str">
            <v>25030000</v>
          </cell>
          <cell r="C4778" t="str">
            <v>10090000</v>
          </cell>
          <cell r="D4778">
            <v>18000</v>
          </cell>
        </row>
        <row r="4779">
          <cell r="A4779" t="str">
            <v>04</v>
          </cell>
          <cell r="B4779" t="str">
            <v>25030000</v>
          </cell>
          <cell r="C4779" t="str">
            <v>10110000</v>
          </cell>
          <cell r="D4779">
            <v>5744.52</v>
          </cell>
        </row>
        <row r="4780">
          <cell r="A4780" t="str">
            <v>04</v>
          </cell>
          <cell r="B4780" t="str">
            <v>25030000</v>
          </cell>
          <cell r="C4780" t="str">
            <v>20010000</v>
          </cell>
          <cell r="D4780">
            <v>8510640.2300000004</v>
          </cell>
        </row>
        <row r="4781">
          <cell r="A4781" t="str">
            <v>04</v>
          </cell>
          <cell r="B4781" t="str">
            <v>25030000</v>
          </cell>
          <cell r="C4781" t="str">
            <v>23010000</v>
          </cell>
          <cell r="D4781">
            <v>8573811.5800000001</v>
          </cell>
        </row>
        <row r="4782">
          <cell r="A4782" t="str">
            <v>04</v>
          </cell>
          <cell r="B4782" t="str">
            <v>25030000</v>
          </cell>
          <cell r="C4782" t="str">
            <v>70000000</v>
          </cell>
          <cell r="D4782">
            <v>207.57</v>
          </cell>
        </row>
        <row r="4783">
          <cell r="A4783" t="str">
            <v>04</v>
          </cell>
          <cell r="B4783" t="str">
            <v>40010000</v>
          </cell>
          <cell r="C4783" t="str">
            <v>21010000</v>
          </cell>
          <cell r="D4783">
            <v>2976751144.2800002</v>
          </cell>
        </row>
        <row r="4784">
          <cell r="A4784" t="str">
            <v>04</v>
          </cell>
          <cell r="B4784" t="str">
            <v>40010000</v>
          </cell>
          <cell r="C4784" t="str">
            <v>28011200</v>
          </cell>
          <cell r="D4784">
            <v>766365.06</v>
          </cell>
        </row>
        <row r="4785">
          <cell r="A4785" t="str">
            <v>04</v>
          </cell>
          <cell r="B4785" t="str">
            <v>40100000</v>
          </cell>
          <cell r="C4785" t="str">
            <v>91020800</v>
          </cell>
          <cell r="D4785">
            <v>63276</v>
          </cell>
        </row>
        <row r="4786">
          <cell r="A4786" t="str">
            <v>04</v>
          </cell>
          <cell r="B4786" t="str">
            <v>40100100</v>
          </cell>
          <cell r="C4786" t="str">
            <v>15140000</v>
          </cell>
          <cell r="D4786">
            <v>415295.17</v>
          </cell>
        </row>
        <row r="4787">
          <cell r="A4787" t="str">
            <v>04</v>
          </cell>
          <cell r="B4787" t="str">
            <v>40110000</v>
          </cell>
          <cell r="C4787" t="str">
            <v>08010000</v>
          </cell>
          <cell r="D4787">
            <v>242231</v>
          </cell>
        </row>
        <row r="4788">
          <cell r="A4788" t="str">
            <v>04</v>
          </cell>
          <cell r="B4788" t="str">
            <v>40110000</v>
          </cell>
          <cell r="C4788" t="str">
            <v>15140000</v>
          </cell>
          <cell r="D4788">
            <v>11406949.050000001</v>
          </cell>
        </row>
        <row r="4789">
          <cell r="A4789" t="str">
            <v>04</v>
          </cell>
          <cell r="B4789" t="str">
            <v>40110000</v>
          </cell>
          <cell r="C4789" t="str">
            <v>23010000</v>
          </cell>
          <cell r="D4789">
            <v>2195292.0099999998</v>
          </cell>
        </row>
        <row r="4790">
          <cell r="A4790" t="str">
            <v>04</v>
          </cell>
          <cell r="B4790" t="str">
            <v>40110000</v>
          </cell>
          <cell r="C4790" t="str">
            <v>25010000</v>
          </cell>
          <cell r="D4790">
            <v>2531931.38</v>
          </cell>
        </row>
        <row r="4791">
          <cell r="A4791" t="str">
            <v>04</v>
          </cell>
          <cell r="B4791" t="str">
            <v>40110000</v>
          </cell>
          <cell r="C4791" t="str">
            <v>25020000</v>
          </cell>
          <cell r="D4791">
            <v>189945.75</v>
          </cell>
        </row>
        <row r="4792">
          <cell r="A4792" t="str">
            <v>04</v>
          </cell>
          <cell r="B4792" t="str">
            <v>40110000</v>
          </cell>
          <cell r="C4792" t="str">
            <v>25030000</v>
          </cell>
          <cell r="D4792">
            <v>53008.5</v>
          </cell>
        </row>
        <row r="4793">
          <cell r="A4793" t="str">
            <v>04</v>
          </cell>
          <cell r="B4793" t="str">
            <v>40110000</v>
          </cell>
          <cell r="C4793" t="str">
            <v>26000000</v>
          </cell>
          <cell r="D4793">
            <v>123865.94</v>
          </cell>
        </row>
        <row r="4794">
          <cell r="A4794" t="str">
            <v>04</v>
          </cell>
          <cell r="B4794" t="str">
            <v>40110000</v>
          </cell>
          <cell r="C4794" t="str">
            <v>79030000</v>
          </cell>
          <cell r="D4794">
            <v>170380</v>
          </cell>
        </row>
        <row r="4795">
          <cell r="A4795" t="str">
            <v>04</v>
          </cell>
          <cell r="B4795" t="str">
            <v>40110000</v>
          </cell>
          <cell r="C4795" t="str">
            <v>79040000</v>
          </cell>
          <cell r="D4795">
            <v>2185.6</v>
          </cell>
        </row>
        <row r="4796">
          <cell r="A4796" t="str">
            <v>04</v>
          </cell>
          <cell r="B4796" t="str">
            <v>40110000</v>
          </cell>
          <cell r="C4796" t="str">
            <v>90020900</v>
          </cell>
          <cell r="D4796">
            <v>38011.9</v>
          </cell>
        </row>
        <row r="4797">
          <cell r="A4797" t="str">
            <v>04</v>
          </cell>
          <cell r="B4797" t="str">
            <v>40110000</v>
          </cell>
          <cell r="C4797" t="str">
            <v>90020901</v>
          </cell>
          <cell r="D4797">
            <v>14840.48</v>
          </cell>
        </row>
        <row r="4798">
          <cell r="A4798" t="str">
            <v>04</v>
          </cell>
          <cell r="B4798" t="str">
            <v>40110000</v>
          </cell>
          <cell r="C4798" t="str">
            <v>90021200</v>
          </cell>
          <cell r="D4798">
            <v>405.39</v>
          </cell>
        </row>
        <row r="4799">
          <cell r="A4799" t="str">
            <v>04</v>
          </cell>
          <cell r="B4799" t="str">
            <v>40110000</v>
          </cell>
          <cell r="C4799" t="str">
            <v>91020100</v>
          </cell>
          <cell r="D4799">
            <v>38693.96</v>
          </cell>
        </row>
        <row r="4800">
          <cell r="A4800" t="str">
            <v>04</v>
          </cell>
          <cell r="B4800" t="str">
            <v>55010000</v>
          </cell>
          <cell r="C4800" t="str">
            <v>60010000</v>
          </cell>
          <cell r="D4800">
            <v>550731.04</v>
          </cell>
        </row>
        <row r="4801">
          <cell r="A4801" t="str">
            <v>04</v>
          </cell>
          <cell r="B4801" t="str">
            <v>91010802</v>
          </cell>
          <cell r="C4801" t="str">
            <v>10150000</v>
          </cell>
          <cell r="D4801">
            <v>9929.59</v>
          </cell>
        </row>
        <row r="4802">
          <cell r="A4802" t="str">
            <v>04</v>
          </cell>
          <cell r="B4802" t="str">
            <v>91010802</v>
          </cell>
          <cell r="C4802" t="str">
            <v>73020000</v>
          </cell>
          <cell r="D4802">
            <v>539.78</v>
          </cell>
        </row>
        <row r="4803">
          <cell r="A4803" t="str">
            <v>04</v>
          </cell>
          <cell r="B4803" t="str">
            <v>91010802</v>
          </cell>
          <cell r="C4803" t="str">
            <v>76020500</v>
          </cell>
          <cell r="D4803">
            <v>26248.1</v>
          </cell>
        </row>
        <row r="4804">
          <cell r="A4804" t="str">
            <v>04</v>
          </cell>
          <cell r="B4804" t="str">
            <v>91010803</v>
          </cell>
          <cell r="C4804" t="str">
            <v>10150000</v>
          </cell>
          <cell r="D4804">
            <v>-194.3</v>
          </cell>
        </row>
        <row r="4805">
          <cell r="A4805" t="str">
            <v>04</v>
          </cell>
          <cell r="B4805" t="str">
            <v>91010600</v>
          </cell>
          <cell r="C4805" t="str">
            <v>51030000</v>
          </cell>
          <cell r="D4805">
            <v>3254.34</v>
          </cell>
        </row>
        <row r="4806">
          <cell r="A4806" t="str">
            <v>04</v>
          </cell>
          <cell r="B4806" t="str">
            <v>91010600</v>
          </cell>
          <cell r="C4806" t="str">
            <v>51030100</v>
          </cell>
          <cell r="D4806">
            <v>150017.87</v>
          </cell>
        </row>
        <row r="4807">
          <cell r="A4807" t="str">
            <v>04</v>
          </cell>
          <cell r="B4807" t="str">
            <v>91010600</v>
          </cell>
          <cell r="C4807" t="str">
            <v>51040000</v>
          </cell>
          <cell r="D4807">
            <v>240922.13</v>
          </cell>
        </row>
        <row r="4808">
          <cell r="A4808" t="str">
            <v>04</v>
          </cell>
          <cell r="B4808" t="str">
            <v>73020000</v>
          </cell>
          <cell r="C4808" t="str">
            <v>51040000</v>
          </cell>
          <cell r="D4808">
            <v>2546.16</v>
          </cell>
        </row>
        <row r="4809">
          <cell r="A4809" t="str">
            <v>04</v>
          </cell>
          <cell r="B4809" t="str">
            <v>73020000</v>
          </cell>
          <cell r="C4809" t="str">
            <v>70000000</v>
          </cell>
          <cell r="D4809">
            <v>5897.94</v>
          </cell>
        </row>
        <row r="4810">
          <cell r="A4810" t="str">
            <v>04</v>
          </cell>
          <cell r="B4810" t="str">
            <v>68010000</v>
          </cell>
          <cell r="C4810" t="str">
            <v>99000000</v>
          </cell>
          <cell r="D4810">
            <v>8475.2999999999993</v>
          </cell>
        </row>
        <row r="4811">
          <cell r="A4811" t="str">
            <v>04</v>
          </cell>
          <cell r="B4811" t="str">
            <v>68030300</v>
          </cell>
          <cell r="C4811" t="str">
            <v>26000000</v>
          </cell>
          <cell r="D4811">
            <v>72410</v>
          </cell>
        </row>
        <row r="4812">
          <cell r="A4812" t="str">
            <v>04</v>
          </cell>
          <cell r="B4812" t="str">
            <v>68030300</v>
          </cell>
          <cell r="C4812" t="str">
            <v>79030000</v>
          </cell>
          <cell r="D4812">
            <v>59</v>
          </cell>
        </row>
        <row r="4813">
          <cell r="A4813" t="str">
            <v>04</v>
          </cell>
          <cell r="B4813" t="str">
            <v>86000000</v>
          </cell>
          <cell r="C4813" t="str">
            <v>51040000</v>
          </cell>
          <cell r="D4813">
            <v>50000</v>
          </cell>
        </row>
        <row r="4814">
          <cell r="A4814" t="str">
            <v>04</v>
          </cell>
          <cell r="B4814" t="str">
            <v>86000000</v>
          </cell>
          <cell r="C4814" t="str">
            <v>70000000</v>
          </cell>
          <cell r="D4814">
            <v>2338.4</v>
          </cell>
        </row>
        <row r="4815">
          <cell r="A4815" t="str">
            <v>04</v>
          </cell>
          <cell r="B4815" t="str">
            <v>86000000</v>
          </cell>
          <cell r="C4815" t="str">
            <v>79070000</v>
          </cell>
          <cell r="D4815">
            <v>13.2</v>
          </cell>
        </row>
        <row r="4816">
          <cell r="A4816" t="str">
            <v>04</v>
          </cell>
          <cell r="B4816" t="str">
            <v>73030000</v>
          </cell>
          <cell r="C4816" t="str">
            <v>51040000</v>
          </cell>
          <cell r="D4816">
            <v>313</v>
          </cell>
        </row>
        <row r="4817">
          <cell r="A4817" t="str">
            <v>04</v>
          </cell>
          <cell r="B4817" t="str">
            <v>73030000</v>
          </cell>
          <cell r="C4817" t="str">
            <v>70000000</v>
          </cell>
          <cell r="D4817">
            <v>17295</v>
          </cell>
        </row>
        <row r="4818">
          <cell r="A4818" t="str">
            <v>04</v>
          </cell>
          <cell r="B4818" t="str">
            <v>73030000</v>
          </cell>
          <cell r="C4818" t="str">
            <v>79070000</v>
          </cell>
          <cell r="D4818">
            <v>300</v>
          </cell>
        </row>
        <row r="4819">
          <cell r="A4819" t="str">
            <v>04</v>
          </cell>
          <cell r="B4819" t="str">
            <v>84000000</v>
          </cell>
          <cell r="C4819" t="str">
            <v>83000000</v>
          </cell>
          <cell r="D4819">
            <v>559402</v>
          </cell>
        </row>
        <row r="4820">
          <cell r="A4820" t="str">
            <v>04</v>
          </cell>
          <cell r="B4820" t="str">
            <v>40380000</v>
          </cell>
          <cell r="C4820" t="str">
            <v>15230000</v>
          </cell>
          <cell r="D4820">
            <v>-810.81</v>
          </cell>
        </row>
        <row r="4821">
          <cell r="A4821" t="str">
            <v>04</v>
          </cell>
          <cell r="B4821" t="str">
            <v>40380000</v>
          </cell>
          <cell r="C4821" t="str">
            <v>25010000</v>
          </cell>
          <cell r="D4821">
            <v>-5553.21</v>
          </cell>
        </row>
        <row r="4822">
          <cell r="A4822" t="str">
            <v>04</v>
          </cell>
          <cell r="B4822" t="str">
            <v>40380000</v>
          </cell>
          <cell r="C4822" t="str">
            <v>25020000</v>
          </cell>
          <cell r="D4822">
            <v>-13624.76</v>
          </cell>
        </row>
        <row r="4823">
          <cell r="A4823" t="str">
            <v>04</v>
          </cell>
          <cell r="B4823" t="str">
            <v>40380000</v>
          </cell>
          <cell r="C4823" t="str">
            <v>25030000</v>
          </cell>
          <cell r="D4823">
            <v>49.16</v>
          </cell>
        </row>
        <row r="4824">
          <cell r="A4824" t="str">
            <v>04</v>
          </cell>
          <cell r="B4824" t="str">
            <v>40380000</v>
          </cell>
          <cell r="C4824" t="str">
            <v>26000000</v>
          </cell>
          <cell r="D4824">
            <v>-77694.31</v>
          </cell>
        </row>
        <row r="4825">
          <cell r="A4825" t="str">
            <v>04</v>
          </cell>
          <cell r="B4825" t="str">
            <v>40380000</v>
          </cell>
          <cell r="C4825" t="str">
            <v>79030000</v>
          </cell>
          <cell r="D4825">
            <v>40.520000000000003</v>
          </cell>
        </row>
        <row r="4826">
          <cell r="A4826" t="str">
            <v>04</v>
          </cell>
          <cell r="B4826" t="str">
            <v>40380000</v>
          </cell>
          <cell r="C4826" t="str">
            <v>90020901</v>
          </cell>
          <cell r="D4826">
            <v>-849.79</v>
          </cell>
        </row>
        <row r="4827">
          <cell r="A4827" t="str">
            <v>04</v>
          </cell>
          <cell r="B4827" t="str">
            <v>04000000</v>
          </cell>
          <cell r="C4827" t="str">
            <v>05000000</v>
          </cell>
          <cell r="D4827">
            <v>152889.89000000001</v>
          </cell>
        </row>
        <row r="4828">
          <cell r="A4828" t="str">
            <v>04</v>
          </cell>
          <cell r="B4828" t="str">
            <v>05000000</v>
          </cell>
          <cell r="C4828" t="str">
            <v>26000000</v>
          </cell>
          <cell r="D4828">
            <v>132402.06</v>
          </cell>
        </row>
        <row r="4829">
          <cell r="A4829" t="str">
            <v>04</v>
          </cell>
          <cell r="B4829" t="str">
            <v>15010000</v>
          </cell>
          <cell r="C4829" t="str">
            <v>10010000</v>
          </cell>
          <cell r="D4829">
            <v>90880055.129999995</v>
          </cell>
        </row>
        <row r="4830">
          <cell r="A4830" t="str">
            <v>04</v>
          </cell>
          <cell r="B4830" t="str">
            <v>15010000</v>
          </cell>
          <cell r="C4830" t="str">
            <v>16010000</v>
          </cell>
          <cell r="D4830">
            <v>4365457.57</v>
          </cell>
        </row>
        <row r="4831">
          <cell r="A4831" t="str">
            <v>04</v>
          </cell>
          <cell r="B4831" t="str">
            <v>15010000</v>
          </cell>
          <cell r="C4831" t="str">
            <v>16020000</v>
          </cell>
          <cell r="D4831">
            <v>4206696.75</v>
          </cell>
        </row>
        <row r="4832">
          <cell r="A4832" t="str">
            <v>04</v>
          </cell>
          <cell r="B4832" t="str">
            <v>15010000</v>
          </cell>
          <cell r="C4832" t="str">
            <v>16040000</v>
          </cell>
          <cell r="D4832">
            <v>657467.09</v>
          </cell>
        </row>
        <row r="4833">
          <cell r="A4833" t="str">
            <v>04</v>
          </cell>
          <cell r="B4833" t="str">
            <v>15020000</v>
          </cell>
          <cell r="C4833" t="str">
            <v>10020000</v>
          </cell>
          <cell r="D4833">
            <v>357838327.20999998</v>
          </cell>
        </row>
        <row r="4834">
          <cell r="A4834" t="str">
            <v>04</v>
          </cell>
          <cell r="B4834" t="str">
            <v>15020000</v>
          </cell>
          <cell r="C4834" t="str">
            <v>16010000</v>
          </cell>
          <cell r="D4834">
            <v>1541487.89</v>
          </cell>
        </row>
        <row r="4835">
          <cell r="A4835" t="str">
            <v>04</v>
          </cell>
          <cell r="B4835" t="str">
            <v>15020000</v>
          </cell>
          <cell r="C4835" t="str">
            <v>16020000</v>
          </cell>
          <cell r="D4835">
            <v>1901291.12</v>
          </cell>
        </row>
        <row r="4836">
          <cell r="A4836" t="str">
            <v>04</v>
          </cell>
          <cell r="B4836" t="str">
            <v>15020000</v>
          </cell>
          <cell r="C4836" t="str">
            <v>16040000</v>
          </cell>
          <cell r="D4836">
            <v>1111199.53</v>
          </cell>
        </row>
        <row r="4837">
          <cell r="A4837" t="str">
            <v>04</v>
          </cell>
          <cell r="B4837" t="str">
            <v>15030000</v>
          </cell>
          <cell r="C4837" t="str">
            <v>10030000</v>
          </cell>
          <cell r="D4837">
            <v>6462365.21</v>
          </cell>
        </row>
        <row r="4838">
          <cell r="A4838" t="str">
            <v>04</v>
          </cell>
          <cell r="B4838" t="str">
            <v>15030000</v>
          </cell>
          <cell r="C4838" t="str">
            <v>16010000</v>
          </cell>
          <cell r="D4838">
            <v>68301.05</v>
          </cell>
        </row>
        <row r="4839">
          <cell r="A4839" t="str">
            <v>04</v>
          </cell>
          <cell r="B4839" t="str">
            <v>15030000</v>
          </cell>
          <cell r="C4839" t="str">
            <v>16020000</v>
          </cell>
          <cell r="D4839">
            <v>227742.86</v>
          </cell>
        </row>
        <row r="4840">
          <cell r="A4840" t="str">
            <v>04</v>
          </cell>
          <cell r="B4840" t="str">
            <v>15030000</v>
          </cell>
          <cell r="C4840" t="str">
            <v>16040000</v>
          </cell>
          <cell r="D4840">
            <v>-1.57</v>
          </cell>
        </row>
        <row r="4841">
          <cell r="A4841" t="str">
            <v>04</v>
          </cell>
          <cell r="B4841" t="str">
            <v>15040000</v>
          </cell>
          <cell r="C4841" t="str">
            <v>10040000</v>
          </cell>
          <cell r="D4841">
            <v>3062084.68</v>
          </cell>
        </row>
        <row r="4842">
          <cell r="A4842" t="str">
            <v>04</v>
          </cell>
          <cell r="B4842" t="str">
            <v>15040000</v>
          </cell>
          <cell r="C4842" t="str">
            <v>16020000</v>
          </cell>
          <cell r="D4842">
            <v>25284.33</v>
          </cell>
        </row>
        <row r="4843">
          <cell r="A4843" t="str">
            <v>04</v>
          </cell>
          <cell r="B4843" t="str">
            <v>15050000</v>
          </cell>
          <cell r="C4843" t="str">
            <v>10050000</v>
          </cell>
          <cell r="D4843">
            <v>16927719.550000001</v>
          </cell>
        </row>
        <row r="4844">
          <cell r="A4844" t="str">
            <v>04</v>
          </cell>
          <cell r="B4844" t="str">
            <v>15050000</v>
          </cell>
          <cell r="C4844" t="str">
            <v>16010000</v>
          </cell>
          <cell r="D4844">
            <v>282312.61</v>
          </cell>
        </row>
        <row r="4845">
          <cell r="A4845" t="str">
            <v>04</v>
          </cell>
          <cell r="B4845" t="str">
            <v>15050000</v>
          </cell>
          <cell r="C4845" t="str">
            <v>16020000</v>
          </cell>
          <cell r="D4845">
            <v>509979.83</v>
          </cell>
        </row>
        <row r="4846">
          <cell r="A4846" t="str">
            <v>04</v>
          </cell>
          <cell r="B4846" t="str">
            <v>15050000</v>
          </cell>
          <cell r="C4846" t="str">
            <v>16040000</v>
          </cell>
          <cell r="D4846">
            <v>1.1200000000000001</v>
          </cell>
        </row>
        <row r="4847">
          <cell r="A4847" t="str">
            <v>04</v>
          </cell>
          <cell r="B4847" t="str">
            <v>15060000</v>
          </cell>
          <cell r="C4847" t="str">
            <v>10060000</v>
          </cell>
          <cell r="D4847">
            <v>10654116.960000001</v>
          </cell>
        </row>
        <row r="4848">
          <cell r="A4848" t="str">
            <v>04</v>
          </cell>
          <cell r="B4848" t="str">
            <v>15060000</v>
          </cell>
          <cell r="C4848" t="str">
            <v>16010000</v>
          </cell>
          <cell r="D4848">
            <v>-108299.2</v>
          </cell>
        </row>
        <row r="4849">
          <cell r="A4849" t="str">
            <v>04</v>
          </cell>
          <cell r="B4849" t="str">
            <v>15060000</v>
          </cell>
          <cell r="C4849" t="str">
            <v>16020000</v>
          </cell>
          <cell r="D4849">
            <v>952144.93</v>
          </cell>
        </row>
        <row r="4850">
          <cell r="A4850" t="str">
            <v>04</v>
          </cell>
          <cell r="B4850" t="str">
            <v>15060000</v>
          </cell>
          <cell r="C4850" t="str">
            <v>16040000</v>
          </cell>
          <cell r="D4850">
            <v>-0.01</v>
          </cell>
        </row>
        <row r="4851">
          <cell r="A4851" t="str">
            <v>04</v>
          </cell>
          <cell r="B4851" t="str">
            <v>15090000</v>
          </cell>
          <cell r="C4851" t="str">
            <v>10090000</v>
          </cell>
          <cell r="D4851">
            <v>2440969.1</v>
          </cell>
        </row>
        <row r="4852">
          <cell r="A4852" t="str">
            <v>04</v>
          </cell>
          <cell r="B4852" t="str">
            <v>15090000</v>
          </cell>
          <cell r="C4852" t="str">
            <v>16010000</v>
          </cell>
          <cell r="D4852">
            <v>147072.12</v>
          </cell>
        </row>
        <row r="4853">
          <cell r="A4853" t="str">
            <v>04</v>
          </cell>
          <cell r="B4853" t="str">
            <v>15090000</v>
          </cell>
          <cell r="C4853" t="str">
            <v>16020000</v>
          </cell>
          <cell r="D4853">
            <v>65422.85</v>
          </cell>
        </row>
        <row r="4854">
          <cell r="A4854" t="str">
            <v>04</v>
          </cell>
          <cell r="B4854" t="str">
            <v>15090000</v>
          </cell>
          <cell r="C4854" t="str">
            <v>16040000</v>
          </cell>
          <cell r="D4854">
            <v>0.12</v>
          </cell>
        </row>
        <row r="4855">
          <cell r="A4855" t="str">
            <v>04</v>
          </cell>
          <cell r="B4855" t="str">
            <v>15140000</v>
          </cell>
          <cell r="C4855" t="str">
            <v>10140100</v>
          </cell>
          <cell r="D4855">
            <v>12817171.35</v>
          </cell>
        </row>
        <row r="4856">
          <cell r="A4856" t="str">
            <v>04</v>
          </cell>
          <cell r="B4856" t="str">
            <v>15140000</v>
          </cell>
          <cell r="C4856" t="str">
            <v>10140300</v>
          </cell>
          <cell r="D4856">
            <v>2483769.69</v>
          </cell>
        </row>
        <row r="4857">
          <cell r="A4857" t="str">
            <v>04</v>
          </cell>
          <cell r="B4857" t="str">
            <v>15140000</v>
          </cell>
          <cell r="C4857" t="str">
            <v>10140400</v>
          </cell>
          <cell r="D4857">
            <v>4539388.1900000004</v>
          </cell>
        </row>
        <row r="4858">
          <cell r="A4858" t="str">
            <v>04</v>
          </cell>
          <cell r="B4858" t="str">
            <v>15140000</v>
          </cell>
          <cell r="C4858" t="str">
            <v>10140500</v>
          </cell>
          <cell r="D4858">
            <v>13304167.550000001</v>
          </cell>
        </row>
        <row r="4859">
          <cell r="A4859" t="str">
            <v>04</v>
          </cell>
          <cell r="B4859" t="str">
            <v>15140000</v>
          </cell>
          <cell r="C4859" t="str">
            <v>16010100</v>
          </cell>
          <cell r="D4859">
            <v>1252650.21</v>
          </cell>
        </row>
        <row r="4860">
          <cell r="A4860" t="str">
            <v>04</v>
          </cell>
          <cell r="B4860" t="str">
            <v>15140000</v>
          </cell>
          <cell r="C4860" t="str">
            <v>16020100</v>
          </cell>
          <cell r="D4860">
            <v>-205596.08</v>
          </cell>
        </row>
        <row r="4861">
          <cell r="A4861" t="str">
            <v>04</v>
          </cell>
          <cell r="B4861" t="str">
            <v>15160000</v>
          </cell>
          <cell r="C4861" t="str">
            <v>16070100</v>
          </cell>
          <cell r="D4861">
            <v>-28800</v>
          </cell>
        </row>
        <row r="4862">
          <cell r="A4862" t="str">
            <v>04</v>
          </cell>
          <cell r="B4862" t="str">
            <v>15160000</v>
          </cell>
          <cell r="C4862" t="str">
            <v>16070200</v>
          </cell>
          <cell r="D4862">
            <v>291131.08</v>
          </cell>
        </row>
        <row r="4863">
          <cell r="A4863" t="str">
            <v>04</v>
          </cell>
          <cell r="B4863" t="str">
            <v>15160000</v>
          </cell>
          <cell r="C4863" t="str">
            <v>41020000</v>
          </cell>
          <cell r="D4863">
            <v>3386997.04</v>
          </cell>
        </row>
        <row r="4864">
          <cell r="A4864" t="str">
            <v>04</v>
          </cell>
          <cell r="B4864" t="str">
            <v>15180000</v>
          </cell>
          <cell r="C4864" t="str">
            <v>10150000</v>
          </cell>
          <cell r="D4864">
            <v>3258232.91</v>
          </cell>
        </row>
        <row r="4865">
          <cell r="A4865" t="str">
            <v>04</v>
          </cell>
          <cell r="B4865" t="str">
            <v>15180000</v>
          </cell>
          <cell r="C4865" t="str">
            <v>16010000</v>
          </cell>
          <cell r="D4865">
            <v>20072.5</v>
          </cell>
        </row>
        <row r="4866">
          <cell r="A4866" t="str">
            <v>04</v>
          </cell>
          <cell r="B4866" t="str">
            <v>15180000</v>
          </cell>
          <cell r="C4866" t="str">
            <v>16020000</v>
          </cell>
          <cell r="D4866">
            <v>248058.04</v>
          </cell>
        </row>
        <row r="4867">
          <cell r="A4867" t="str">
            <v>04</v>
          </cell>
          <cell r="B4867" t="str">
            <v>15180000</v>
          </cell>
          <cell r="C4867" t="str">
            <v>16040000</v>
          </cell>
          <cell r="D4867">
            <v>-0.03</v>
          </cell>
        </row>
        <row r="4868">
          <cell r="A4868" t="str">
            <v>04</v>
          </cell>
          <cell r="B4868" t="str">
            <v>15130000</v>
          </cell>
          <cell r="C4868" t="str">
            <v>15130000</v>
          </cell>
          <cell r="D4868">
            <v>26561944.100000001</v>
          </cell>
        </row>
        <row r="4869">
          <cell r="A4869" t="str">
            <v>04</v>
          </cell>
          <cell r="B4869" t="str">
            <v>15130000</v>
          </cell>
          <cell r="C4869" t="str">
            <v>16020000</v>
          </cell>
          <cell r="D4869">
            <v>30.1</v>
          </cell>
        </row>
        <row r="4870">
          <cell r="A4870" t="str">
            <v>04</v>
          </cell>
          <cell r="B4870" t="str">
            <v>15130000</v>
          </cell>
          <cell r="C4870" t="str">
            <v>16040000</v>
          </cell>
          <cell r="D4870">
            <v>135.94</v>
          </cell>
        </row>
        <row r="4871">
          <cell r="A4871" t="str">
            <v>04</v>
          </cell>
          <cell r="B4871" t="str">
            <v>15130000</v>
          </cell>
          <cell r="C4871" t="str">
            <v>23010000</v>
          </cell>
          <cell r="D4871">
            <v>10609539.890000001</v>
          </cell>
        </row>
        <row r="4872">
          <cell r="A4872" t="str">
            <v>04</v>
          </cell>
          <cell r="B4872" t="str">
            <v>15130000</v>
          </cell>
          <cell r="C4872" t="str">
            <v>25010000</v>
          </cell>
          <cell r="D4872">
            <v>103059.81</v>
          </cell>
        </row>
        <row r="4873">
          <cell r="A4873" t="str">
            <v>04</v>
          </cell>
          <cell r="B4873" t="str">
            <v>15130000</v>
          </cell>
          <cell r="C4873" t="str">
            <v>25020000</v>
          </cell>
          <cell r="D4873">
            <v>13955024.859999999</v>
          </cell>
        </row>
        <row r="4874">
          <cell r="A4874" t="str">
            <v>04</v>
          </cell>
          <cell r="B4874" t="str">
            <v>15130000</v>
          </cell>
          <cell r="C4874" t="str">
            <v>25030000</v>
          </cell>
          <cell r="D4874">
            <v>235414.49</v>
          </cell>
        </row>
        <row r="4875">
          <cell r="A4875" t="str">
            <v>04</v>
          </cell>
          <cell r="B4875" t="str">
            <v>15130000</v>
          </cell>
          <cell r="C4875" t="str">
            <v>26000000</v>
          </cell>
          <cell r="D4875">
            <v>965261.25</v>
          </cell>
        </row>
        <row r="4876">
          <cell r="A4876" t="str">
            <v>04</v>
          </cell>
          <cell r="B4876" t="str">
            <v>15130000</v>
          </cell>
          <cell r="C4876" t="str">
            <v>79030000</v>
          </cell>
          <cell r="D4876">
            <v>483951.01</v>
          </cell>
        </row>
        <row r="4877">
          <cell r="A4877" t="str">
            <v>04</v>
          </cell>
          <cell r="B4877" t="str">
            <v>15130000</v>
          </cell>
          <cell r="C4877" t="str">
            <v>79040000</v>
          </cell>
          <cell r="D4877">
            <v>1862.41</v>
          </cell>
        </row>
        <row r="4878">
          <cell r="A4878" t="str">
            <v>04</v>
          </cell>
          <cell r="B4878" t="str">
            <v>15130000</v>
          </cell>
          <cell r="C4878" t="str">
            <v>79070000</v>
          </cell>
          <cell r="D4878">
            <v>207830.38</v>
          </cell>
        </row>
        <row r="4879">
          <cell r="A4879" t="str">
            <v>04</v>
          </cell>
          <cell r="B4879" t="str">
            <v>15150000</v>
          </cell>
          <cell r="C4879" t="str">
            <v>07010000</v>
          </cell>
          <cell r="D4879">
            <v>-1100.0999999999999</v>
          </cell>
        </row>
        <row r="4880">
          <cell r="A4880" t="str">
            <v>04</v>
          </cell>
          <cell r="B4880" t="str">
            <v>15150000</v>
          </cell>
          <cell r="C4880" t="str">
            <v>08070000</v>
          </cell>
          <cell r="D4880">
            <v>2328.6</v>
          </cell>
        </row>
        <row r="4881">
          <cell r="A4881" t="str">
            <v>04</v>
          </cell>
          <cell r="B4881" t="str">
            <v>15150000</v>
          </cell>
          <cell r="C4881" t="str">
            <v>16040000</v>
          </cell>
          <cell r="D4881">
            <v>9170493.4000000004</v>
          </cell>
        </row>
        <row r="4882">
          <cell r="A4882" t="str">
            <v>04</v>
          </cell>
          <cell r="B4882" t="str">
            <v>15150000</v>
          </cell>
          <cell r="C4882" t="str">
            <v>25010000</v>
          </cell>
          <cell r="D4882">
            <v>125898</v>
          </cell>
        </row>
        <row r="4883">
          <cell r="A4883" t="str">
            <v>04</v>
          </cell>
          <cell r="B4883" t="str">
            <v>15150000</v>
          </cell>
          <cell r="C4883" t="str">
            <v>25020000</v>
          </cell>
          <cell r="D4883">
            <v>363626.85</v>
          </cell>
        </row>
        <row r="4884">
          <cell r="A4884" t="str">
            <v>04</v>
          </cell>
          <cell r="B4884" t="str">
            <v>15150000</v>
          </cell>
          <cell r="C4884" t="str">
            <v>25030000</v>
          </cell>
          <cell r="D4884">
            <v>100273</v>
          </cell>
        </row>
        <row r="4885">
          <cell r="A4885" t="str">
            <v>04</v>
          </cell>
          <cell r="B4885" t="str">
            <v>15150000</v>
          </cell>
          <cell r="C4885" t="str">
            <v>26000000</v>
          </cell>
          <cell r="D4885">
            <v>1188324.6499999999</v>
          </cell>
        </row>
        <row r="4886">
          <cell r="A4886" t="str">
            <v>04</v>
          </cell>
          <cell r="B4886" t="str">
            <v>15150000</v>
          </cell>
          <cell r="C4886" t="str">
            <v>44000100</v>
          </cell>
          <cell r="D4886">
            <v>19460</v>
          </cell>
        </row>
        <row r="4887">
          <cell r="A4887" t="str">
            <v>04</v>
          </cell>
          <cell r="B4887" t="str">
            <v>15150000</v>
          </cell>
          <cell r="C4887" t="str">
            <v>44000500</v>
          </cell>
          <cell r="D4887">
            <v>-2162359.6</v>
          </cell>
        </row>
        <row r="4888">
          <cell r="A4888" t="str">
            <v>04</v>
          </cell>
          <cell r="B4888" t="str">
            <v>15150000</v>
          </cell>
          <cell r="C4888" t="str">
            <v>76000000</v>
          </cell>
          <cell r="D4888">
            <v>0.1</v>
          </cell>
        </row>
        <row r="4889">
          <cell r="A4889" t="str">
            <v>04</v>
          </cell>
          <cell r="B4889" t="str">
            <v>15150000</v>
          </cell>
          <cell r="C4889" t="str">
            <v>79030000</v>
          </cell>
          <cell r="D4889">
            <v>89914.15</v>
          </cell>
        </row>
        <row r="4890">
          <cell r="A4890" t="str">
            <v>04</v>
          </cell>
          <cell r="B4890" t="str">
            <v>15150000</v>
          </cell>
          <cell r="C4890" t="str">
            <v>79040000</v>
          </cell>
          <cell r="D4890">
            <v>1981</v>
          </cell>
        </row>
        <row r="4891">
          <cell r="A4891" t="str">
            <v>04</v>
          </cell>
          <cell r="B4891" t="str">
            <v>15150000</v>
          </cell>
          <cell r="C4891" t="str">
            <v>79070000</v>
          </cell>
          <cell r="D4891">
            <v>133682.95000000001</v>
          </cell>
        </row>
        <row r="4892">
          <cell r="A4892" t="str">
            <v>04</v>
          </cell>
          <cell r="B4892" t="str">
            <v>15150000</v>
          </cell>
          <cell r="C4892" t="str">
            <v>90021200</v>
          </cell>
          <cell r="D4892">
            <v>-315030.3</v>
          </cell>
        </row>
        <row r="4893">
          <cell r="A4893" t="str">
            <v>04</v>
          </cell>
          <cell r="B4893" t="str">
            <v>15150000</v>
          </cell>
          <cell r="C4893" t="str">
            <v>90021205</v>
          </cell>
          <cell r="D4893">
            <v>3551025.8</v>
          </cell>
        </row>
        <row r="4894">
          <cell r="A4894" t="str">
            <v>04</v>
          </cell>
          <cell r="B4894" t="str">
            <v>91011400</v>
          </cell>
          <cell r="C4894" t="str">
            <v>62050100</v>
          </cell>
          <cell r="D4894">
            <v>30000000</v>
          </cell>
        </row>
        <row r="4895">
          <cell r="A4895" t="str">
            <v>04</v>
          </cell>
          <cell r="B4895" t="str">
            <v>91011400</v>
          </cell>
          <cell r="C4895" t="str">
            <v>62050400</v>
          </cell>
          <cell r="D4895">
            <v>260572337</v>
          </cell>
        </row>
        <row r="4896">
          <cell r="A4896" t="str">
            <v>04</v>
          </cell>
          <cell r="B4896" t="str">
            <v>58030100</v>
          </cell>
          <cell r="C4896" t="str">
            <v>91021400</v>
          </cell>
          <cell r="D4896">
            <v>260000000</v>
          </cell>
        </row>
        <row r="4897">
          <cell r="A4897" t="str">
            <v>04</v>
          </cell>
          <cell r="B4897" t="str">
            <v>62060000</v>
          </cell>
          <cell r="C4897" t="str">
            <v>91021500</v>
          </cell>
          <cell r="D4897">
            <v>113798653.53</v>
          </cell>
        </row>
        <row r="4898">
          <cell r="A4898" t="str">
            <v>04</v>
          </cell>
          <cell r="B4898" t="str">
            <v>91011500</v>
          </cell>
          <cell r="C4898" t="str">
            <v>60010300</v>
          </cell>
          <cell r="D4898">
            <v>20156321.609999999</v>
          </cell>
        </row>
        <row r="4899">
          <cell r="A4899" t="str">
            <v>04</v>
          </cell>
          <cell r="B4899" t="str">
            <v>91011500</v>
          </cell>
          <cell r="C4899" t="str">
            <v>62050600</v>
          </cell>
          <cell r="D4899">
            <v>93642331.920000002</v>
          </cell>
        </row>
        <row r="4900">
          <cell r="A4900" t="str">
            <v>04</v>
          </cell>
          <cell r="B4900" t="str">
            <v>58030200</v>
          </cell>
          <cell r="C4900" t="str">
            <v>91021400</v>
          </cell>
          <cell r="D4900">
            <v>30000000</v>
          </cell>
        </row>
        <row r="4901">
          <cell r="A4901" t="str">
            <v>04</v>
          </cell>
          <cell r="B4901" t="str">
            <v>76020400</v>
          </cell>
          <cell r="C4901" t="str">
            <v>60010300</v>
          </cell>
          <cell r="D4901">
            <v>172017.89</v>
          </cell>
        </row>
        <row r="4902">
          <cell r="A4902" t="str">
            <v>04</v>
          </cell>
          <cell r="B4902" t="str">
            <v>76020400</v>
          </cell>
          <cell r="C4902" t="str">
            <v>60020000</v>
          </cell>
          <cell r="D4902">
            <v>5201831.97</v>
          </cell>
        </row>
        <row r="4903">
          <cell r="A4903" t="str">
            <v>04</v>
          </cell>
          <cell r="B4903" t="str">
            <v>76020500</v>
          </cell>
          <cell r="C4903" t="str">
            <v>51000000</v>
          </cell>
          <cell r="D4903">
            <v>9896.4</v>
          </cell>
        </row>
        <row r="4904">
          <cell r="A4904" t="str">
            <v>04</v>
          </cell>
          <cell r="B4904" t="str">
            <v>76020500</v>
          </cell>
          <cell r="C4904" t="str">
            <v>51040000</v>
          </cell>
          <cell r="D4904">
            <v>18974.5</v>
          </cell>
        </row>
        <row r="4905">
          <cell r="A4905" t="str">
            <v>04</v>
          </cell>
          <cell r="B4905" t="str">
            <v>76020500</v>
          </cell>
          <cell r="C4905" t="str">
            <v>60010000</v>
          </cell>
          <cell r="D4905">
            <v>13639.44</v>
          </cell>
        </row>
        <row r="4906">
          <cell r="A4906" t="str">
            <v>04</v>
          </cell>
          <cell r="B4906" t="str">
            <v>76020600</v>
          </cell>
          <cell r="C4906" t="str">
            <v>76020700</v>
          </cell>
          <cell r="D4906">
            <v>12934.9</v>
          </cell>
        </row>
        <row r="4907">
          <cell r="A4907" t="str">
            <v>04</v>
          </cell>
          <cell r="B4907" t="str">
            <v>76020600</v>
          </cell>
          <cell r="C4907" t="str">
            <v>91020802</v>
          </cell>
          <cell r="D4907">
            <v>3504.75</v>
          </cell>
        </row>
        <row r="4908">
          <cell r="A4908" t="str">
            <v>04</v>
          </cell>
          <cell r="B4908" t="str">
            <v>76020600</v>
          </cell>
          <cell r="C4908" t="str">
            <v>91020803</v>
          </cell>
          <cell r="D4908">
            <v>2391944.7799999998</v>
          </cell>
        </row>
        <row r="4909">
          <cell r="A4909" t="str">
            <v>04</v>
          </cell>
          <cell r="B4909" t="str">
            <v>76020700</v>
          </cell>
          <cell r="C4909" t="str">
            <v>51040000</v>
          </cell>
          <cell r="D4909">
            <v>121787.83</v>
          </cell>
        </row>
        <row r="4910">
          <cell r="A4910" t="str">
            <v>04</v>
          </cell>
          <cell r="B4910" t="str">
            <v>40120000</v>
          </cell>
          <cell r="C4910" t="str">
            <v>08010000</v>
          </cell>
          <cell r="D4910">
            <v>237411</v>
          </cell>
        </row>
        <row r="4911">
          <cell r="A4911" t="str">
            <v>04</v>
          </cell>
          <cell r="B4911" t="str">
            <v>40120000</v>
          </cell>
          <cell r="C4911" t="str">
            <v>23010000</v>
          </cell>
          <cell r="D4911">
            <v>530870.30000000005</v>
          </cell>
        </row>
        <row r="4912">
          <cell r="A4912" t="str">
            <v>04</v>
          </cell>
          <cell r="B4912" t="str">
            <v>40120000</v>
          </cell>
          <cell r="C4912" t="str">
            <v>25010000</v>
          </cell>
          <cell r="D4912">
            <v>1204527.29</v>
          </cell>
        </row>
        <row r="4913">
          <cell r="A4913" t="str">
            <v>04</v>
          </cell>
          <cell r="B4913" t="str">
            <v>40120000</v>
          </cell>
          <cell r="C4913" t="str">
            <v>25020000</v>
          </cell>
          <cell r="D4913">
            <v>10937993.41</v>
          </cell>
        </row>
        <row r="4914">
          <cell r="A4914" t="str">
            <v>04</v>
          </cell>
          <cell r="B4914" t="str">
            <v>40120000</v>
          </cell>
          <cell r="C4914" t="str">
            <v>25030000</v>
          </cell>
          <cell r="D4914">
            <v>351465.85</v>
          </cell>
        </row>
        <row r="4915">
          <cell r="A4915" t="str">
            <v>04</v>
          </cell>
          <cell r="B4915" t="str">
            <v>40120000</v>
          </cell>
          <cell r="C4915" t="str">
            <v>26000000</v>
          </cell>
          <cell r="D4915">
            <v>866696</v>
          </cell>
        </row>
        <row r="4916">
          <cell r="A4916" t="str">
            <v>04</v>
          </cell>
          <cell r="B4916" t="str">
            <v>40120000</v>
          </cell>
          <cell r="C4916" t="str">
            <v>79030000</v>
          </cell>
          <cell r="D4916">
            <v>167741.73000000001</v>
          </cell>
        </row>
        <row r="4917">
          <cell r="A4917" t="str">
            <v>04</v>
          </cell>
          <cell r="B4917" t="str">
            <v>40120000</v>
          </cell>
          <cell r="C4917" t="str">
            <v>79040000</v>
          </cell>
          <cell r="D4917">
            <v>1818.96</v>
          </cell>
        </row>
        <row r="4918">
          <cell r="A4918" t="str">
            <v>04</v>
          </cell>
          <cell r="B4918" t="str">
            <v>40120000</v>
          </cell>
          <cell r="C4918" t="str">
            <v>79070000</v>
          </cell>
          <cell r="D4918">
            <v>126474.41</v>
          </cell>
        </row>
        <row r="4919">
          <cell r="A4919" t="str">
            <v>04</v>
          </cell>
          <cell r="B4919" t="str">
            <v>40120000</v>
          </cell>
          <cell r="C4919" t="str">
            <v>90020900</v>
          </cell>
          <cell r="D4919">
            <v>4302901.16</v>
          </cell>
        </row>
        <row r="4920">
          <cell r="A4920" t="str">
            <v>04</v>
          </cell>
          <cell r="B4920" t="str">
            <v>40120000</v>
          </cell>
          <cell r="C4920" t="str">
            <v>90020901</v>
          </cell>
          <cell r="D4920">
            <v>1527104.72</v>
          </cell>
        </row>
        <row r="4921">
          <cell r="A4921" t="str">
            <v>04</v>
          </cell>
          <cell r="B4921" t="str">
            <v>40120000</v>
          </cell>
          <cell r="C4921" t="str">
            <v>90020902</v>
          </cell>
          <cell r="D4921">
            <v>231324.2</v>
          </cell>
        </row>
        <row r="4922">
          <cell r="A4922" t="str">
            <v>04</v>
          </cell>
          <cell r="B4922" t="str">
            <v>40120000</v>
          </cell>
          <cell r="C4922" t="str">
            <v>90021200</v>
          </cell>
          <cell r="D4922">
            <v>237229.82</v>
          </cell>
        </row>
        <row r="4923">
          <cell r="A4923" t="str">
            <v>04</v>
          </cell>
          <cell r="B4923" t="str">
            <v>40120000</v>
          </cell>
          <cell r="C4923" t="str">
            <v>90021201</v>
          </cell>
          <cell r="D4923">
            <v>12315.32</v>
          </cell>
        </row>
        <row r="4924">
          <cell r="A4924" t="str">
            <v>04</v>
          </cell>
          <cell r="B4924" t="str">
            <v>40120000</v>
          </cell>
          <cell r="C4924" t="str">
            <v>90021202</v>
          </cell>
          <cell r="D4924">
            <v>4780.4399999999996</v>
          </cell>
        </row>
        <row r="4925">
          <cell r="A4925" t="str">
            <v>04</v>
          </cell>
          <cell r="B4925" t="str">
            <v>40130000</v>
          </cell>
          <cell r="C4925" t="str">
            <v>15140000</v>
          </cell>
          <cell r="D4925">
            <v>16762116.52</v>
          </cell>
        </row>
        <row r="4926">
          <cell r="A4926" t="str">
            <v>04</v>
          </cell>
          <cell r="B4926" t="str">
            <v>40130000</v>
          </cell>
          <cell r="C4926" t="str">
            <v>23010000</v>
          </cell>
          <cell r="D4926">
            <v>16758.169999999998</v>
          </cell>
        </row>
        <row r="4927">
          <cell r="A4927" t="str">
            <v>04</v>
          </cell>
          <cell r="B4927" t="str">
            <v>40130000</v>
          </cell>
          <cell r="C4927" t="str">
            <v>25010000</v>
          </cell>
          <cell r="D4927">
            <v>5796162.0999999996</v>
          </cell>
        </row>
        <row r="4928">
          <cell r="A4928" t="str">
            <v>04</v>
          </cell>
          <cell r="B4928" t="str">
            <v>40130000</v>
          </cell>
          <cell r="C4928" t="str">
            <v>25020000</v>
          </cell>
          <cell r="D4928">
            <v>434217.83</v>
          </cell>
        </row>
        <row r="4929">
          <cell r="A4929" t="str">
            <v>04</v>
          </cell>
          <cell r="B4929" t="str">
            <v>40130000</v>
          </cell>
          <cell r="C4929" t="str">
            <v>25030000</v>
          </cell>
          <cell r="D4929">
            <v>3337255.98</v>
          </cell>
        </row>
        <row r="4930">
          <cell r="A4930" t="str">
            <v>04</v>
          </cell>
          <cell r="B4930" t="str">
            <v>40130000</v>
          </cell>
          <cell r="C4930" t="str">
            <v>26000000</v>
          </cell>
          <cell r="D4930">
            <v>171747.18</v>
          </cell>
        </row>
        <row r="4931">
          <cell r="A4931" t="str">
            <v>04</v>
          </cell>
          <cell r="B4931" t="str">
            <v>40130000</v>
          </cell>
          <cell r="C4931" t="str">
            <v>90020900</v>
          </cell>
          <cell r="D4931">
            <v>17712.03</v>
          </cell>
        </row>
        <row r="4932">
          <cell r="A4932" t="str">
            <v>04</v>
          </cell>
          <cell r="B4932" t="str">
            <v>40140000</v>
          </cell>
          <cell r="C4932" t="str">
            <v>15140000</v>
          </cell>
          <cell r="D4932">
            <v>3465611.84</v>
          </cell>
        </row>
        <row r="4933">
          <cell r="A4933" t="str">
            <v>04</v>
          </cell>
          <cell r="B4933" t="str">
            <v>40140000</v>
          </cell>
          <cell r="C4933" t="str">
            <v>25020000</v>
          </cell>
          <cell r="D4933">
            <v>138748.5</v>
          </cell>
        </row>
        <row r="4934">
          <cell r="A4934" t="str">
            <v>04</v>
          </cell>
          <cell r="B4934" t="str">
            <v>40140000</v>
          </cell>
          <cell r="C4934" t="str">
            <v>26000000</v>
          </cell>
          <cell r="D4934">
            <v>1488397.23</v>
          </cell>
        </row>
        <row r="4935">
          <cell r="A4935" t="str">
            <v>04</v>
          </cell>
          <cell r="B4935" t="str">
            <v>40140000</v>
          </cell>
          <cell r="C4935" t="str">
            <v>44000500</v>
          </cell>
          <cell r="D4935">
            <v>8845.34</v>
          </cell>
        </row>
        <row r="4936">
          <cell r="A4936" t="str">
            <v>04</v>
          </cell>
          <cell r="B4936" t="str">
            <v>40140000</v>
          </cell>
          <cell r="C4936" t="str">
            <v>90020900</v>
          </cell>
          <cell r="D4936">
            <v>2041.09</v>
          </cell>
        </row>
        <row r="4937">
          <cell r="A4937" t="str">
            <v>04</v>
          </cell>
          <cell r="B4937" t="str">
            <v>40140000</v>
          </cell>
          <cell r="C4937" t="str">
            <v>97030000</v>
          </cell>
          <cell r="D4937">
            <v>3680083.8</v>
          </cell>
        </row>
        <row r="4938">
          <cell r="A4938" t="str">
            <v>04</v>
          </cell>
          <cell r="B4938" t="str">
            <v>40150000</v>
          </cell>
          <cell r="C4938" t="str">
            <v>15150000</v>
          </cell>
          <cell r="D4938">
            <v>551111.96</v>
          </cell>
        </row>
        <row r="4939">
          <cell r="A4939" t="str">
            <v>04</v>
          </cell>
          <cell r="B4939" t="str">
            <v>40150000</v>
          </cell>
          <cell r="C4939" t="str">
            <v>25020000</v>
          </cell>
          <cell r="D4939">
            <v>1108533.08</v>
          </cell>
        </row>
        <row r="4940">
          <cell r="A4940" t="str">
            <v>04</v>
          </cell>
          <cell r="B4940" t="str">
            <v>40150000</v>
          </cell>
          <cell r="C4940" t="str">
            <v>25030000</v>
          </cell>
          <cell r="D4940">
            <v>31737.93</v>
          </cell>
        </row>
        <row r="4941">
          <cell r="A4941" t="str">
            <v>04</v>
          </cell>
          <cell r="B4941" t="str">
            <v>40150000</v>
          </cell>
          <cell r="C4941" t="str">
            <v>26000000</v>
          </cell>
          <cell r="D4941">
            <v>1022204.16</v>
          </cell>
        </row>
        <row r="4942">
          <cell r="A4942" t="str">
            <v>04</v>
          </cell>
          <cell r="B4942" t="str">
            <v>40150000</v>
          </cell>
          <cell r="C4942" t="str">
            <v>44000500</v>
          </cell>
          <cell r="D4942">
            <v>630165.18000000005</v>
          </cell>
        </row>
        <row r="4943">
          <cell r="A4943" t="str">
            <v>04</v>
          </cell>
          <cell r="B4943" t="str">
            <v>40150000</v>
          </cell>
          <cell r="C4943" t="str">
            <v>79030000</v>
          </cell>
          <cell r="D4943">
            <v>67645.47</v>
          </cell>
        </row>
        <row r="4944">
          <cell r="A4944" t="str">
            <v>04</v>
          </cell>
          <cell r="B4944" t="str">
            <v>40150000</v>
          </cell>
          <cell r="C4944" t="str">
            <v>90021200</v>
          </cell>
          <cell r="D4944">
            <v>26263.45</v>
          </cell>
        </row>
        <row r="4945">
          <cell r="A4945" t="str">
            <v>04</v>
          </cell>
          <cell r="B4945" t="str">
            <v>40160000</v>
          </cell>
          <cell r="C4945" t="str">
            <v>15140000</v>
          </cell>
          <cell r="D4945">
            <v>2347174.41</v>
          </cell>
        </row>
        <row r="4946">
          <cell r="A4946" t="str">
            <v>04</v>
          </cell>
          <cell r="B4946" t="str">
            <v>40180000</v>
          </cell>
          <cell r="C4946" t="str">
            <v>25010000</v>
          </cell>
          <cell r="D4946">
            <v>49728.42</v>
          </cell>
        </row>
        <row r="4947">
          <cell r="A4947" t="str">
            <v>04</v>
          </cell>
          <cell r="B4947" t="str">
            <v>40180000</v>
          </cell>
          <cell r="C4947" t="str">
            <v>25020000</v>
          </cell>
          <cell r="D4947">
            <v>99753.54</v>
          </cell>
        </row>
        <row r="4948">
          <cell r="A4948" t="str">
            <v>04</v>
          </cell>
          <cell r="B4948" t="str">
            <v>40180000</v>
          </cell>
          <cell r="C4948" t="str">
            <v>25030000</v>
          </cell>
          <cell r="D4948">
            <v>45795.12</v>
          </cell>
        </row>
        <row r="4949">
          <cell r="A4949" t="str">
            <v>04</v>
          </cell>
          <cell r="B4949" t="str">
            <v>40180000</v>
          </cell>
          <cell r="C4949" t="str">
            <v>26000000</v>
          </cell>
          <cell r="D4949">
            <v>471486.6</v>
          </cell>
        </row>
        <row r="4950">
          <cell r="A4950" t="str">
            <v>04</v>
          </cell>
          <cell r="B4950" t="str">
            <v>40180000</v>
          </cell>
          <cell r="C4950" t="str">
            <v>79030000</v>
          </cell>
          <cell r="D4950">
            <v>320.62</v>
          </cell>
        </row>
        <row r="4951">
          <cell r="A4951" t="str">
            <v>04</v>
          </cell>
          <cell r="B4951" t="str">
            <v>40180000</v>
          </cell>
          <cell r="C4951" t="str">
            <v>90020901</v>
          </cell>
          <cell r="D4951">
            <v>36337.03</v>
          </cell>
        </row>
        <row r="4952">
          <cell r="A4952" t="str">
            <v>04</v>
          </cell>
          <cell r="B4952" t="str">
            <v>40300000</v>
          </cell>
          <cell r="C4952" t="str">
            <v>91020800</v>
          </cell>
          <cell r="D4952">
            <v>4639.71</v>
          </cell>
        </row>
        <row r="4953">
          <cell r="A4953" t="str">
            <v>04</v>
          </cell>
          <cell r="B4953" t="str">
            <v>40300100</v>
          </cell>
          <cell r="C4953" t="str">
            <v>15140000</v>
          </cell>
          <cell r="D4953">
            <v>-222857.36</v>
          </cell>
        </row>
        <row r="4954">
          <cell r="A4954" t="str">
            <v>04</v>
          </cell>
          <cell r="B4954" t="str">
            <v>40310000</v>
          </cell>
          <cell r="C4954" t="str">
            <v>08010000</v>
          </cell>
          <cell r="D4954">
            <v>-24082.21</v>
          </cell>
        </row>
        <row r="4955">
          <cell r="A4955" t="str">
            <v>04</v>
          </cell>
          <cell r="B4955" t="str">
            <v>40310000</v>
          </cell>
          <cell r="C4955" t="str">
            <v>15140000</v>
          </cell>
          <cell r="D4955">
            <v>-574322.1</v>
          </cell>
        </row>
        <row r="4956">
          <cell r="A4956" t="str">
            <v>04</v>
          </cell>
          <cell r="B4956" t="str">
            <v>40310000</v>
          </cell>
          <cell r="C4956" t="str">
            <v>15230000</v>
          </cell>
          <cell r="D4956">
            <v>377117.8</v>
          </cell>
        </row>
        <row r="4957">
          <cell r="A4957" t="str">
            <v>04</v>
          </cell>
          <cell r="B4957" t="str">
            <v>40310000</v>
          </cell>
          <cell r="C4957" t="str">
            <v>25010000</v>
          </cell>
          <cell r="D4957">
            <v>-745571.92</v>
          </cell>
        </row>
        <row r="4958">
          <cell r="A4958" t="str">
            <v>04</v>
          </cell>
          <cell r="B4958" t="str">
            <v>40310000</v>
          </cell>
          <cell r="C4958" t="str">
            <v>25020000</v>
          </cell>
          <cell r="D4958">
            <v>-39993.65</v>
          </cell>
        </row>
        <row r="4959">
          <cell r="A4959" t="str">
            <v>04</v>
          </cell>
          <cell r="B4959" t="str">
            <v>40310000</v>
          </cell>
          <cell r="C4959" t="str">
            <v>26000000</v>
          </cell>
          <cell r="D4959">
            <v>-25664.47</v>
          </cell>
        </row>
        <row r="4960">
          <cell r="A4960" t="str">
            <v>04</v>
          </cell>
          <cell r="B4960" t="str">
            <v>40310000</v>
          </cell>
          <cell r="C4960" t="str">
            <v>79030000</v>
          </cell>
          <cell r="D4960">
            <v>-52167.09</v>
          </cell>
        </row>
        <row r="4961">
          <cell r="A4961" t="str">
            <v>04</v>
          </cell>
          <cell r="B4961" t="str">
            <v>40310000</v>
          </cell>
          <cell r="C4961" t="str">
            <v>79040000</v>
          </cell>
          <cell r="D4961">
            <v>281.89</v>
          </cell>
        </row>
        <row r="4962">
          <cell r="A4962" t="str">
            <v>04</v>
          </cell>
          <cell r="B4962" t="str">
            <v>40310000</v>
          </cell>
          <cell r="C4962" t="str">
            <v>90020900</v>
          </cell>
          <cell r="D4962">
            <v>21375.65</v>
          </cell>
        </row>
        <row r="4963">
          <cell r="A4963" t="str">
            <v>04</v>
          </cell>
          <cell r="B4963" t="str">
            <v>40310000</v>
          </cell>
          <cell r="C4963" t="str">
            <v>90020901</v>
          </cell>
          <cell r="D4963">
            <v>1217.8399999999999</v>
          </cell>
        </row>
        <row r="4964">
          <cell r="A4964" t="str">
            <v>04</v>
          </cell>
          <cell r="B4964" t="str">
            <v>40310000</v>
          </cell>
          <cell r="C4964" t="str">
            <v>90021200</v>
          </cell>
          <cell r="D4964">
            <v>136.02000000000001</v>
          </cell>
        </row>
        <row r="4965">
          <cell r="A4965" t="str">
            <v>04</v>
          </cell>
          <cell r="B4965" t="str">
            <v>40310000</v>
          </cell>
          <cell r="C4965" t="str">
            <v>91020100</v>
          </cell>
          <cell r="D4965">
            <v>-23308.44</v>
          </cell>
        </row>
        <row r="4966">
          <cell r="A4966" t="str">
            <v>04</v>
          </cell>
          <cell r="B4966" t="str">
            <v>40320000</v>
          </cell>
          <cell r="C4966" t="str">
            <v>08010000</v>
          </cell>
          <cell r="D4966">
            <v>18478.64</v>
          </cell>
        </row>
        <row r="4967">
          <cell r="A4967" t="str">
            <v>04</v>
          </cell>
          <cell r="B4967" t="str">
            <v>40320000</v>
          </cell>
          <cell r="C4967" t="str">
            <v>15230000</v>
          </cell>
          <cell r="D4967">
            <v>531127.15</v>
          </cell>
        </row>
        <row r="4968">
          <cell r="A4968" t="str">
            <v>04</v>
          </cell>
          <cell r="B4968" t="str">
            <v>40320000</v>
          </cell>
          <cell r="C4968" t="str">
            <v>25010000</v>
          </cell>
          <cell r="D4968">
            <v>561874.43999999994</v>
          </cell>
        </row>
        <row r="4969">
          <cell r="A4969" t="str">
            <v>04</v>
          </cell>
          <cell r="B4969" t="str">
            <v>40320000</v>
          </cell>
          <cell r="C4969" t="str">
            <v>25020000</v>
          </cell>
          <cell r="D4969">
            <v>857752.37</v>
          </cell>
        </row>
        <row r="4970">
          <cell r="A4970" t="str">
            <v>04</v>
          </cell>
          <cell r="B4970" t="str">
            <v>40320000</v>
          </cell>
          <cell r="C4970" t="str">
            <v>26000000</v>
          </cell>
          <cell r="D4970">
            <v>91277.03</v>
          </cell>
        </row>
        <row r="4971">
          <cell r="A4971" t="str">
            <v>04</v>
          </cell>
          <cell r="B4971" t="str">
            <v>40320000</v>
          </cell>
          <cell r="C4971" t="str">
            <v>79030000</v>
          </cell>
          <cell r="D4971">
            <v>-1184.76</v>
          </cell>
        </row>
        <row r="4972">
          <cell r="A4972" t="str">
            <v>04</v>
          </cell>
          <cell r="B4972" t="str">
            <v>40320000</v>
          </cell>
          <cell r="C4972" t="str">
            <v>79040000</v>
          </cell>
          <cell r="D4972">
            <v>100.39</v>
          </cell>
        </row>
        <row r="4973">
          <cell r="A4973" t="str">
            <v>04</v>
          </cell>
          <cell r="B4973" t="str">
            <v>40320000</v>
          </cell>
          <cell r="C4973" t="str">
            <v>79070000</v>
          </cell>
          <cell r="D4973">
            <v>13909.35</v>
          </cell>
        </row>
        <row r="4974">
          <cell r="A4974" t="str">
            <v>04</v>
          </cell>
          <cell r="B4974" t="str">
            <v>40320000</v>
          </cell>
          <cell r="C4974" t="str">
            <v>90020900</v>
          </cell>
          <cell r="D4974">
            <v>14536.17</v>
          </cell>
        </row>
        <row r="4975">
          <cell r="A4975" t="str">
            <v>04</v>
          </cell>
          <cell r="B4975" t="str">
            <v>40320000</v>
          </cell>
          <cell r="C4975" t="str">
            <v>90020901</v>
          </cell>
          <cell r="D4975">
            <v>70655.320000000007</v>
          </cell>
        </row>
        <row r="4976">
          <cell r="A4976" t="str">
            <v>04</v>
          </cell>
          <cell r="B4976" t="str">
            <v>40320000</v>
          </cell>
          <cell r="C4976" t="str">
            <v>90020902</v>
          </cell>
          <cell r="D4976">
            <v>-1715.27</v>
          </cell>
        </row>
        <row r="4977">
          <cell r="A4977" t="str">
            <v>04</v>
          </cell>
          <cell r="B4977" t="str">
            <v>40320000</v>
          </cell>
          <cell r="C4977" t="str">
            <v>90021200</v>
          </cell>
          <cell r="D4977">
            <v>-237229.82</v>
          </cell>
        </row>
        <row r="4978">
          <cell r="A4978" t="str">
            <v>04</v>
          </cell>
          <cell r="B4978" t="str">
            <v>40320000</v>
          </cell>
          <cell r="C4978" t="str">
            <v>90021201</v>
          </cell>
          <cell r="D4978">
            <v>-12315.32</v>
          </cell>
        </row>
        <row r="4979">
          <cell r="A4979" t="str">
            <v>04</v>
          </cell>
          <cell r="B4979" t="str">
            <v>40320000</v>
          </cell>
          <cell r="C4979" t="str">
            <v>90021202</v>
          </cell>
          <cell r="D4979">
            <v>-4780.4399999999996</v>
          </cell>
        </row>
        <row r="4980">
          <cell r="A4980" t="str">
            <v>04</v>
          </cell>
          <cell r="B4980" t="str">
            <v>40330000</v>
          </cell>
          <cell r="C4980" t="str">
            <v>15140000</v>
          </cell>
          <cell r="D4980">
            <v>1038847.62</v>
          </cell>
        </row>
        <row r="4981">
          <cell r="A4981" t="str">
            <v>04</v>
          </cell>
          <cell r="B4981" t="str">
            <v>40330000</v>
          </cell>
          <cell r="C4981" t="str">
            <v>15230000</v>
          </cell>
          <cell r="D4981">
            <v>-96512.41</v>
          </cell>
        </row>
        <row r="4982">
          <cell r="A4982" t="str">
            <v>04</v>
          </cell>
          <cell r="B4982" t="str">
            <v>40330000</v>
          </cell>
          <cell r="C4982" t="str">
            <v>25010000</v>
          </cell>
          <cell r="D4982">
            <v>-423138.96</v>
          </cell>
        </row>
        <row r="4983">
          <cell r="A4983" t="str">
            <v>04</v>
          </cell>
          <cell r="B4983" t="str">
            <v>40330000</v>
          </cell>
          <cell r="C4983" t="str">
            <v>25020000</v>
          </cell>
          <cell r="D4983">
            <v>-2724.06</v>
          </cell>
        </row>
        <row r="4984">
          <cell r="A4984" t="str">
            <v>04</v>
          </cell>
          <cell r="B4984" t="str">
            <v>40330000</v>
          </cell>
          <cell r="C4984" t="str">
            <v>25030000</v>
          </cell>
          <cell r="D4984">
            <v>494540.9</v>
          </cell>
        </row>
        <row r="4985">
          <cell r="A4985" t="str">
            <v>04</v>
          </cell>
          <cell r="B4985" t="str">
            <v>40330000</v>
          </cell>
          <cell r="C4985" t="str">
            <v>26000000</v>
          </cell>
          <cell r="D4985">
            <v>-6654.71</v>
          </cell>
        </row>
        <row r="4986">
          <cell r="A4986" t="str">
            <v>04</v>
          </cell>
          <cell r="B4986" t="str">
            <v>40330000</v>
          </cell>
          <cell r="C4986" t="str">
            <v>90020900</v>
          </cell>
          <cell r="D4986">
            <v>692.84</v>
          </cell>
        </row>
        <row r="4987">
          <cell r="A4987" t="str">
            <v>04</v>
          </cell>
          <cell r="B4987" t="str">
            <v>40340000</v>
          </cell>
          <cell r="C4987" t="str">
            <v>15140000</v>
          </cell>
          <cell r="D4987">
            <v>-450742</v>
          </cell>
        </row>
        <row r="4988">
          <cell r="A4988" t="str">
            <v>04</v>
          </cell>
          <cell r="B4988" t="str">
            <v>40340000</v>
          </cell>
          <cell r="C4988" t="str">
            <v>15230000</v>
          </cell>
          <cell r="D4988">
            <v>249586.82</v>
          </cell>
        </row>
        <row r="4989">
          <cell r="A4989" t="str">
            <v>04</v>
          </cell>
          <cell r="B4989" t="str">
            <v>40340000</v>
          </cell>
          <cell r="C4989" t="str">
            <v>26000000</v>
          </cell>
          <cell r="D4989">
            <v>-584970.69999999995</v>
          </cell>
        </row>
        <row r="4990">
          <cell r="A4990" t="str">
            <v>04</v>
          </cell>
          <cell r="B4990" t="str">
            <v>40340000</v>
          </cell>
          <cell r="C4990" t="str">
            <v>44000500</v>
          </cell>
          <cell r="D4990">
            <v>356380.18</v>
          </cell>
        </row>
        <row r="4991">
          <cell r="A4991" t="str">
            <v>04</v>
          </cell>
          <cell r="B4991" t="str">
            <v>40340000</v>
          </cell>
          <cell r="C4991" t="str">
            <v>90020900</v>
          </cell>
          <cell r="D4991">
            <v>104678.43</v>
          </cell>
        </row>
        <row r="4992">
          <cell r="A4992" t="str">
            <v>04</v>
          </cell>
          <cell r="B4992" t="str">
            <v>40340000</v>
          </cell>
          <cell r="C4992" t="str">
            <v>97030000</v>
          </cell>
          <cell r="D4992">
            <v>1507632.07</v>
          </cell>
        </row>
        <row r="4993">
          <cell r="A4993" t="str">
            <v>04</v>
          </cell>
          <cell r="B4993" t="str">
            <v>40350000</v>
          </cell>
          <cell r="C4993" t="str">
            <v>15150000</v>
          </cell>
          <cell r="D4993">
            <v>-43890.76</v>
          </cell>
        </row>
        <row r="4994">
          <cell r="A4994" t="str">
            <v>04</v>
          </cell>
          <cell r="B4994" t="str">
            <v>40350000</v>
          </cell>
          <cell r="C4994" t="str">
            <v>25020000</v>
          </cell>
          <cell r="D4994">
            <v>-90123.839999999997</v>
          </cell>
        </row>
        <row r="4995">
          <cell r="A4995" t="str">
            <v>04</v>
          </cell>
          <cell r="B4995" t="str">
            <v>40350000</v>
          </cell>
          <cell r="C4995" t="str">
            <v>25030000</v>
          </cell>
          <cell r="D4995">
            <v>-14452.5</v>
          </cell>
        </row>
        <row r="4996">
          <cell r="A4996" t="str">
            <v>04</v>
          </cell>
          <cell r="B4996" t="str">
            <v>40350000</v>
          </cell>
          <cell r="C4996" t="str">
            <v>26000000</v>
          </cell>
          <cell r="D4996">
            <v>-326157.36</v>
          </cell>
        </row>
        <row r="4997">
          <cell r="A4997" t="str">
            <v>04</v>
          </cell>
          <cell r="B4997" t="str">
            <v>40350000</v>
          </cell>
          <cell r="C4997" t="str">
            <v>44000500</v>
          </cell>
          <cell r="D4997">
            <v>-56091.33</v>
          </cell>
        </row>
        <row r="4998">
          <cell r="A4998" t="str">
            <v>04</v>
          </cell>
          <cell r="B4998" t="str">
            <v>40350000</v>
          </cell>
          <cell r="C4998" t="str">
            <v>79030000</v>
          </cell>
          <cell r="D4998">
            <v>-35302.69</v>
          </cell>
        </row>
        <row r="4999">
          <cell r="A4999" t="str">
            <v>04</v>
          </cell>
          <cell r="B4999" t="str">
            <v>40350000</v>
          </cell>
          <cell r="C4999" t="str">
            <v>90021200</v>
          </cell>
          <cell r="D4999">
            <v>87215.5</v>
          </cell>
        </row>
        <row r="5000">
          <cell r="A5000" t="str">
            <v>04</v>
          </cell>
          <cell r="B5000" t="str">
            <v>40360000</v>
          </cell>
          <cell r="C5000" t="str">
            <v>15140000</v>
          </cell>
          <cell r="D5000">
            <v>3477.76</v>
          </cell>
        </row>
        <row r="5001">
          <cell r="A5001" t="str">
            <v>04</v>
          </cell>
          <cell r="B5001" t="str">
            <v>76000000</v>
          </cell>
          <cell r="C5001" t="str">
            <v>19010000</v>
          </cell>
          <cell r="D5001">
            <v>835312.34</v>
          </cell>
        </row>
        <row r="5002">
          <cell r="A5002" t="str">
            <v>04</v>
          </cell>
          <cell r="B5002" t="str">
            <v>76000000</v>
          </cell>
          <cell r="C5002" t="str">
            <v>25010000</v>
          </cell>
          <cell r="D5002">
            <v>459821.3</v>
          </cell>
        </row>
        <row r="5003">
          <cell r="A5003" t="str">
            <v>04</v>
          </cell>
          <cell r="B5003" t="str">
            <v>76000000</v>
          </cell>
          <cell r="C5003" t="str">
            <v>25020000</v>
          </cell>
          <cell r="D5003">
            <v>199762.34</v>
          </cell>
        </row>
        <row r="5004">
          <cell r="A5004" t="str">
            <v>04</v>
          </cell>
          <cell r="B5004" t="str">
            <v>76000000</v>
          </cell>
          <cell r="C5004" t="str">
            <v>25030000</v>
          </cell>
          <cell r="D5004">
            <v>16997.68</v>
          </cell>
        </row>
        <row r="5005">
          <cell r="A5005" t="str">
            <v>04</v>
          </cell>
          <cell r="B5005" t="str">
            <v>76000000</v>
          </cell>
          <cell r="C5005" t="str">
            <v>26000000</v>
          </cell>
          <cell r="D5005">
            <v>52792.47</v>
          </cell>
        </row>
        <row r="5006">
          <cell r="A5006" t="str">
            <v>04</v>
          </cell>
          <cell r="B5006" t="str">
            <v>76000000</v>
          </cell>
          <cell r="C5006" t="str">
            <v>51000000</v>
          </cell>
          <cell r="D5006">
            <v>72715.81</v>
          </cell>
        </row>
        <row r="5007">
          <cell r="A5007" t="str">
            <v>04</v>
          </cell>
          <cell r="B5007" t="str">
            <v>76000000</v>
          </cell>
          <cell r="C5007" t="str">
            <v>51030000</v>
          </cell>
          <cell r="D5007">
            <v>7.87</v>
          </cell>
        </row>
        <row r="5008">
          <cell r="A5008" t="str">
            <v>04</v>
          </cell>
          <cell r="B5008" t="str">
            <v>76000000</v>
          </cell>
          <cell r="C5008" t="str">
            <v>51030100</v>
          </cell>
          <cell r="D5008">
            <v>715.1</v>
          </cell>
        </row>
        <row r="5009">
          <cell r="A5009" t="str">
            <v>04</v>
          </cell>
          <cell r="B5009" t="str">
            <v>76000000</v>
          </cell>
          <cell r="C5009" t="str">
            <v>51040000</v>
          </cell>
          <cell r="D5009">
            <v>4271190.1900000004</v>
          </cell>
        </row>
        <row r="5010">
          <cell r="A5010" t="str">
            <v>04</v>
          </cell>
          <cell r="B5010" t="str">
            <v>76000000</v>
          </cell>
          <cell r="C5010" t="str">
            <v>51050000</v>
          </cell>
          <cell r="D5010">
            <v>553673</v>
          </cell>
        </row>
        <row r="5011">
          <cell r="A5011" t="str">
            <v>04</v>
          </cell>
          <cell r="B5011" t="str">
            <v>76000000</v>
          </cell>
          <cell r="C5011" t="str">
            <v>52030100</v>
          </cell>
          <cell r="D5011">
            <v>22641001.260000002</v>
          </cell>
        </row>
        <row r="5012">
          <cell r="A5012" t="str">
            <v>04</v>
          </cell>
          <cell r="B5012" t="str">
            <v>76000000</v>
          </cell>
          <cell r="C5012" t="str">
            <v>62020100</v>
          </cell>
          <cell r="D5012">
            <v>1801715.16</v>
          </cell>
        </row>
        <row r="5013">
          <cell r="A5013" t="str">
            <v>04</v>
          </cell>
          <cell r="B5013" t="str">
            <v>76000000</v>
          </cell>
          <cell r="C5013" t="str">
            <v>62020300</v>
          </cell>
          <cell r="D5013">
            <v>130828.96</v>
          </cell>
        </row>
        <row r="5014">
          <cell r="A5014" t="str">
            <v>04</v>
          </cell>
          <cell r="B5014" t="str">
            <v>76000000</v>
          </cell>
          <cell r="C5014" t="str">
            <v>62030000</v>
          </cell>
          <cell r="D5014">
            <v>7638.68</v>
          </cell>
        </row>
        <row r="5015">
          <cell r="A5015" t="str">
            <v>04</v>
          </cell>
          <cell r="B5015" t="str">
            <v>76000000</v>
          </cell>
          <cell r="C5015" t="str">
            <v>70000000</v>
          </cell>
          <cell r="D5015">
            <v>3394729.41</v>
          </cell>
        </row>
        <row r="5016">
          <cell r="A5016" t="str">
            <v>04</v>
          </cell>
          <cell r="B5016" t="str">
            <v>76000000</v>
          </cell>
          <cell r="C5016" t="str">
            <v>79030000</v>
          </cell>
          <cell r="D5016">
            <v>3560</v>
          </cell>
        </row>
        <row r="5017">
          <cell r="A5017" t="str">
            <v>04</v>
          </cell>
          <cell r="B5017" t="str">
            <v>76000000</v>
          </cell>
          <cell r="C5017" t="str">
            <v>91020800</v>
          </cell>
          <cell r="D5017">
            <v>165327.70000000001</v>
          </cell>
        </row>
        <row r="5018">
          <cell r="A5018" t="str">
            <v>04</v>
          </cell>
          <cell r="B5018" t="str">
            <v>76000000</v>
          </cell>
          <cell r="C5018" t="str">
            <v>91020801</v>
          </cell>
          <cell r="D5018">
            <v>354086.52</v>
          </cell>
        </row>
        <row r="5019">
          <cell r="A5019" t="str">
            <v>04</v>
          </cell>
          <cell r="B5019" t="str">
            <v>76000000</v>
          </cell>
          <cell r="C5019" t="str">
            <v>91020900</v>
          </cell>
          <cell r="D5019">
            <v>9444.86</v>
          </cell>
        </row>
        <row r="5020">
          <cell r="A5020" t="str">
            <v>04</v>
          </cell>
          <cell r="B5020" t="str">
            <v>62050500</v>
          </cell>
          <cell r="C5020" t="str">
            <v>62060000</v>
          </cell>
          <cell r="D5020">
            <v>95341880.489999995</v>
          </cell>
        </row>
        <row r="5021">
          <cell r="A5021" t="str">
            <v>04</v>
          </cell>
          <cell r="B5021" t="str">
            <v>62050400</v>
          </cell>
          <cell r="C5021" t="str">
            <v>51040000</v>
          </cell>
          <cell r="D5021">
            <v>260572337</v>
          </cell>
        </row>
        <row r="5022">
          <cell r="A5022" t="str">
            <v>04</v>
          </cell>
          <cell r="B5022" t="str">
            <v>62050200</v>
          </cell>
          <cell r="C5022" t="str">
            <v>68080200</v>
          </cell>
          <cell r="D5022">
            <v>14235738.609999999</v>
          </cell>
        </row>
        <row r="5023">
          <cell r="A5023" t="str">
            <v>04</v>
          </cell>
          <cell r="B5023" t="str">
            <v>62050100</v>
          </cell>
          <cell r="C5023" t="str">
            <v>51040000</v>
          </cell>
          <cell r="D5023">
            <v>30250000</v>
          </cell>
        </row>
        <row r="5024">
          <cell r="A5024" t="str">
            <v>04</v>
          </cell>
          <cell r="B5024" t="str">
            <v>10050200</v>
          </cell>
          <cell r="C5024" t="str">
            <v>10050200</v>
          </cell>
          <cell r="D5024">
            <v>79906.289999999994</v>
          </cell>
        </row>
        <row r="5025">
          <cell r="A5025" t="str">
            <v>04</v>
          </cell>
          <cell r="B5025" t="str">
            <v>10050200</v>
          </cell>
          <cell r="C5025" t="str">
            <v>23010000</v>
          </cell>
          <cell r="D5025">
            <v>6972.51</v>
          </cell>
        </row>
        <row r="5026">
          <cell r="A5026" t="str">
            <v>04</v>
          </cell>
          <cell r="B5026" t="str">
            <v>10050200</v>
          </cell>
          <cell r="C5026" t="str">
            <v>91020400</v>
          </cell>
          <cell r="D5026">
            <v>127270.48</v>
          </cell>
        </row>
        <row r="5027">
          <cell r="A5027" t="str">
            <v>04</v>
          </cell>
          <cell r="B5027" t="str">
            <v>10050200</v>
          </cell>
          <cell r="C5027" t="str">
            <v>91020801</v>
          </cell>
          <cell r="D5027">
            <v>-6671.9</v>
          </cell>
        </row>
        <row r="5028">
          <cell r="A5028" t="str">
            <v>04</v>
          </cell>
          <cell r="B5028" t="str">
            <v>10090200</v>
          </cell>
          <cell r="C5028" t="str">
            <v>10090200</v>
          </cell>
          <cell r="D5028">
            <v>348425.11</v>
          </cell>
        </row>
        <row r="5029">
          <cell r="A5029" t="str">
            <v>04</v>
          </cell>
          <cell r="B5029" t="str">
            <v>10090200</v>
          </cell>
          <cell r="C5029" t="str">
            <v>23010000</v>
          </cell>
          <cell r="D5029">
            <v>6060.03</v>
          </cell>
        </row>
        <row r="5030">
          <cell r="A5030" t="str">
            <v>04</v>
          </cell>
          <cell r="B5030" t="str">
            <v>10090200</v>
          </cell>
          <cell r="C5030" t="str">
            <v>91020801</v>
          </cell>
          <cell r="D5030">
            <v>435789.15</v>
          </cell>
        </row>
        <row r="5031">
          <cell r="A5031" t="str">
            <v>04</v>
          </cell>
          <cell r="B5031" t="str">
            <v>10110000</v>
          </cell>
          <cell r="C5031" t="str">
            <v>10110000</v>
          </cell>
          <cell r="D5031">
            <v>4817494.82</v>
          </cell>
        </row>
        <row r="5032">
          <cell r="A5032" t="str">
            <v>04</v>
          </cell>
          <cell r="B5032" t="str">
            <v>10110000</v>
          </cell>
          <cell r="C5032" t="str">
            <v>20010000</v>
          </cell>
          <cell r="D5032">
            <v>71108633.060000002</v>
          </cell>
        </row>
        <row r="5033">
          <cell r="A5033" t="str">
            <v>04</v>
          </cell>
          <cell r="B5033" t="str">
            <v>10110000</v>
          </cell>
          <cell r="C5033" t="str">
            <v>25010000</v>
          </cell>
          <cell r="D5033">
            <v>762</v>
          </cell>
        </row>
        <row r="5034">
          <cell r="A5034" t="str">
            <v>04</v>
          </cell>
          <cell r="B5034" t="str">
            <v>10110000</v>
          </cell>
          <cell r="C5034" t="str">
            <v>25020000</v>
          </cell>
          <cell r="D5034">
            <v>150</v>
          </cell>
        </row>
        <row r="5035">
          <cell r="A5035" t="str">
            <v>04</v>
          </cell>
          <cell r="B5035" t="str">
            <v>10110000</v>
          </cell>
          <cell r="C5035" t="str">
            <v>26000000</v>
          </cell>
          <cell r="D5035">
            <v>2490</v>
          </cell>
        </row>
        <row r="5036">
          <cell r="A5036" t="str">
            <v>04</v>
          </cell>
          <cell r="B5036" t="str">
            <v>10110000</v>
          </cell>
          <cell r="C5036" t="str">
            <v>91020400</v>
          </cell>
          <cell r="D5036">
            <v>7386832.1100000003</v>
          </cell>
        </row>
        <row r="5037">
          <cell r="A5037" t="str">
            <v>04</v>
          </cell>
          <cell r="B5037" t="str">
            <v>10110000</v>
          </cell>
          <cell r="C5037" t="str">
            <v>91020801</v>
          </cell>
          <cell r="D5037">
            <v>-0.91</v>
          </cell>
        </row>
        <row r="5038">
          <cell r="A5038" t="str">
            <v>04</v>
          </cell>
          <cell r="B5038" t="str">
            <v>10140100</v>
          </cell>
          <cell r="C5038" t="str">
            <v>08070000</v>
          </cell>
          <cell r="D5038">
            <v>232991.64</v>
          </cell>
        </row>
        <row r="5039">
          <cell r="A5039" t="str">
            <v>04</v>
          </cell>
          <cell r="B5039" t="str">
            <v>10140100</v>
          </cell>
          <cell r="C5039" t="str">
            <v>10140100</v>
          </cell>
          <cell r="D5039">
            <v>17071122.550000001</v>
          </cell>
        </row>
        <row r="5040">
          <cell r="A5040" t="str">
            <v>04</v>
          </cell>
          <cell r="B5040" t="str">
            <v>10140100</v>
          </cell>
          <cell r="C5040" t="str">
            <v>10140400</v>
          </cell>
          <cell r="D5040">
            <v>245858.68</v>
          </cell>
        </row>
        <row r="5041">
          <cell r="A5041" t="str">
            <v>04</v>
          </cell>
          <cell r="B5041" t="str">
            <v>10140100</v>
          </cell>
          <cell r="C5041" t="str">
            <v>10160100</v>
          </cell>
          <cell r="D5041">
            <v>11268485.4</v>
          </cell>
        </row>
        <row r="5042">
          <cell r="A5042" t="str">
            <v>04</v>
          </cell>
          <cell r="B5042" t="str">
            <v>10140100</v>
          </cell>
          <cell r="C5042" t="str">
            <v>23010000</v>
          </cell>
          <cell r="D5042">
            <v>176036.4</v>
          </cell>
        </row>
        <row r="5043">
          <cell r="A5043" t="str">
            <v>04</v>
          </cell>
          <cell r="B5043" t="str">
            <v>10140100</v>
          </cell>
          <cell r="C5043" t="str">
            <v>25010000</v>
          </cell>
          <cell r="D5043">
            <v>458978.05</v>
          </cell>
        </row>
        <row r="5044">
          <cell r="A5044" t="str">
            <v>04</v>
          </cell>
          <cell r="B5044" t="str">
            <v>10140100</v>
          </cell>
          <cell r="C5044" t="str">
            <v>25020000</v>
          </cell>
          <cell r="D5044">
            <v>56443.47</v>
          </cell>
        </row>
        <row r="5045">
          <cell r="A5045" t="str">
            <v>04</v>
          </cell>
          <cell r="B5045" t="str">
            <v>10140100</v>
          </cell>
          <cell r="C5045" t="str">
            <v>26000000</v>
          </cell>
          <cell r="D5045">
            <v>264.38</v>
          </cell>
        </row>
        <row r="5046">
          <cell r="A5046" t="str">
            <v>04</v>
          </cell>
          <cell r="B5046" t="str">
            <v>10140100</v>
          </cell>
          <cell r="C5046" t="str">
            <v>43020000</v>
          </cell>
          <cell r="D5046">
            <v>801451.35</v>
          </cell>
        </row>
        <row r="5047">
          <cell r="A5047" t="str">
            <v>04</v>
          </cell>
          <cell r="B5047" t="str">
            <v>10140100</v>
          </cell>
          <cell r="C5047" t="str">
            <v>91020801</v>
          </cell>
          <cell r="D5047">
            <v>13279.38</v>
          </cell>
        </row>
        <row r="5048">
          <cell r="A5048" t="str">
            <v>04</v>
          </cell>
          <cell r="B5048" t="str">
            <v>10140100</v>
          </cell>
          <cell r="C5048" t="str">
            <v>94000000</v>
          </cell>
          <cell r="D5048">
            <v>176.23</v>
          </cell>
        </row>
        <row r="5049">
          <cell r="A5049" t="str">
            <v>04</v>
          </cell>
          <cell r="B5049" t="str">
            <v>10140200</v>
          </cell>
          <cell r="C5049" t="str">
            <v>10140200</v>
          </cell>
          <cell r="D5049">
            <v>10269.120000000001</v>
          </cell>
        </row>
        <row r="5050">
          <cell r="A5050" t="str">
            <v>04</v>
          </cell>
          <cell r="B5050" t="str">
            <v>10140200</v>
          </cell>
          <cell r="C5050" t="str">
            <v>23010000</v>
          </cell>
          <cell r="D5050">
            <v>1637.7</v>
          </cell>
        </row>
        <row r="5051">
          <cell r="A5051" t="str">
            <v>04</v>
          </cell>
          <cell r="B5051" t="str">
            <v>10140200</v>
          </cell>
          <cell r="C5051" t="str">
            <v>91020801</v>
          </cell>
          <cell r="D5051">
            <v>222759.14</v>
          </cell>
        </row>
        <row r="5052">
          <cell r="A5052" t="str">
            <v>04</v>
          </cell>
          <cell r="B5052" t="str">
            <v>10020200</v>
          </cell>
          <cell r="C5052" t="str">
            <v>10020200</v>
          </cell>
          <cell r="D5052">
            <v>46021.02</v>
          </cell>
        </row>
        <row r="5053">
          <cell r="A5053" t="str">
            <v>04</v>
          </cell>
          <cell r="B5053" t="str">
            <v>10020200</v>
          </cell>
          <cell r="C5053" t="str">
            <v>91020801</v>
          </cell>
          <cell r="D5053">
            <v>2000794.5</v>
          </cell>
        </row>
        <row r="5054">
          <cell r="A5054" t="str">
            <v>04</v>
          </cell>
          <cell r="B5054" t="str">
            <v>10160200</v>
          </cell>
          <cell r="C5054" t="str">
            <v>10160200</v>
          </cell>
          <cell r="D5054">
            <v>1729.2</v>
          </cell>
        </row>
        <row r="5055">
          <cell r="A5055" t="str">
            <v>04</v>
          </cell>
          <cell r="B5055" t="str">
            <v>10160200</v>
          </cell>
          <cell r="C5055" t="str">
            <v>25010000</v>
          </cell>
          <cell r="D5055">
            <v>5916389.5599999996</v>
          </cell>
        </row>
        <row r="5056">
          <cell r="A5056" t="str">
            <v>04</v>
          </cell>
          <cell r="B5056" t="str">
            <v>10160200</v>
          </cell>
          <cell r="C5056" t="str">
            <v>25020000</v>
          </cell>
          <cell r="D5056">
            <v>106542.37</v>
          </cell>
        </row>
        <row r="5057">
          <cell r="A5057" t="str">
            <v>04</v>
          </cell>
          <cell r="B5057" t="str">
            <v>10160200</v>
          </cell>
          <cell r="C5057" t="str">
            <v>25030000</v>
          </cell>
          <cell r="D5057">
            <v>23783.87</v>
          </cell>
        </row>
        <row r="5058">
          <cell r="A5058" t="str">
            <v>04</v>
          </cell>
          <cell r="B5058" t="str">
            <v>10160200</v>
          </cell>
          <cell r="C5058" t="str">
            <v>26000000</v>
          </cell>
          <cell r="D5058">
            <v>45837.23</v>
          </cell>
        </row>
        <row r="5059">
          <cell r="A5059" t="str">
            <v>04</v>
          </cell>
          <cell r="B5059" t="str">
            <v>10160200</v>
          </cell>
          <cell r="C5059" t="str">
            <v>91020801</v>
          </cell>
          <cell r="D5059">
            <v>16144.66</v>
          </cell>
        </row>
        <row r="5060">
          <cell r="A5060" t="str">
            <v>04</v>
          </cell>
          <cell r="B5060" t="str">
            <v>10020000</v>
          </cell>
          <cell r="C5060" t="str">
            <v>10020000</v>
          </cell>
          <cell r="D5060">
            <v>196957295.87</v>
          </cell>
        </row>
        <row r="5061">
          <cell r="A5061" t="str">
            <v>04</v>
          </cell>
          <cell r="B5061" t="str">
            <v>10020000</v>
          </cell>
          <cell r="C5061" t="str">
            <v>10020100</v>
          </cell>
          <cell r="D5061">
            <v>2208658.6</v>
          </cell>
        </row>
        <row r="5062">
          <cell r="A5062" t="str">
            <v>04</v>
          </cell>
          <cell r="B5062" t="str">
            <v>10020000</v>
          </cell>
          <cell r="C5062" t="str">
            <v>20010000</v>
          </cell>
          <cell r="D5062">
            <v>331469653.26999998</v>
          </cell>
        </row>
        <row r="5063">
          <cell r="A5063" t="str">
            <v>04</v>
          </cell>
          <cell r="B5063" t="str">
            <v>10020000</v>
          </cell>
          <cell r="C5063" t="str">
            <v>23010000</v>
          </cell>
          <cell r="D5063">
            <v>140481.60999999999</v>
          </cell>
        </row>
        <row r="5064">
          <cell r="A5064" t="str">
            <v>04</v>
          </cell>
          <cell r="B5064" t="str">
            <v>10020000</v>
          </cell>
          <cell r="C5064" t="str">
            <v>25010000</v>
          </cell>
          <cell r="D5064">
            <v>16442.900000000001</v>
          </cell>
        </row>
        <row r="5065">
          <cell r="A5065" t="str">
            <v>04</v>
          </cell>
          <cell r="B5065" t="str">
            <v>10020000</v>
          </cell>
          <cell r="C5065" t="str">
            <v>25020000</v>
          </cell>
          <cell r="D5065">
            <v>250.94</v>
          </cell>
        </row>
        <row r="5066">
          <cell r="A5066" t="str">
            <v>04</v>
          </cell>
          <cell r="B5066" t="str">
            <v>10020000</v>
          </cell>
          <cell r="C5066" t="str">
            <v>25030000</v>
          </cell>
          <cell r="D5066">
            <v>560.89</v>
          </cell>
        </row>
        <row r="5067">
          <cell r="A5067" t="str">
            <v>04</v>
          </cell>
          <cell r="B5067" t="str">
            <v>10020000</v>
          </cell>
          <cell r="C5067" t="str">
            <v>26000000</v>
          </cell>
          <cell r="D5067">
            <v>59689.09</v>
          </cell>
        </row>
        <row r="5068">
          <cell r="A5068" t="str">
            <v>04</v>
          </cell>
          <cell r="B5068" t="str">
            <v>10020000</v>
          </cell>
          <cell r="C5068" t="str">
            <v>41020000</v>
          </cell>
          <cell r="D5068">
            <v>31876766.140000001</v>
          </cell>
        </row>
        <row r="5069">
          <cell r="A5069" t="str">
            <v>04</v>
          </cell>
          <cell r="B5069" t="str">
            <v>10020000</v>
          </cell>
          <cell r="C5069" t="str">
            <v>43030100</v>
          </cell>
          <cell r="D5069">
            <v>788.04</v>
          </cell>
        </row>
        <row r="5070">
          <cell r="A5070" t="str">
            <v>04</v>
          </cell>
          <cell r="B5070" t="str">
            <v>10020000</v>
          </cell>
          <cell r="C5070" t="str">
            <v>91020801</v>
          </cell>
          <cell r="D5070">
            <v>52772.91</v>
          </cell>
        </row>
        <row r="5071">
          <cell r="A5071" t="str">
            <v>04</v>
          </cell>
          <cell r="B5071" t="str">
            <v>10020000</v>
          </cell>
          <cell r="C5071" t="str">
            <v>91020801</v>
          </cell>
          <cell r="D5071">
            <v>3372247.86</v>
          </cell>
        </row>
        <row r="5072">
          <cell r="A5072" t="str">
            <v>04</v>
          </cell>
          <cell r="B5072" t="str">
            <v>10010200</v>
          </cell>
          <cell r="C5072" t="str">
            <v>10010200</v>
          </cell>
          <cell r="D5072">
            <v>1629254.97</v>
          </cell>
        </row>
        <row r="5073">
          <cell r="A5073" t="str">
            <v>04</v>
          </cell>
          <cell r="B5073" t="str">
            <v>10010200</v>
          </cell>
          <cell r="C5073" t="str">
            <v>20010000</v>
          </cell>
          <cell r="D5073">
            <v>15501.42</v>
          </cell>
        </row>
        <row r="5074">
          <cell r="A5074" t="str">
            <v>04</v>
          </cell>
          <cell r="B5074" t="str">
            <v>10010200</v>
          </cell>
          <cell r="C5074" t="str">
            <v>23010000</v>
          </cell>
          <cell r="D5074">
            <v>467.73</v>
          </cell>
        </row>
        <row r="5075">
          <cell r="A5075" t="str">
            <v>04</v>
          </cell>
          <cell r="B5075" t="str">
            <v>10010200</v>
          </cell>
          <cell r="C5075" t="str">
            <v>91020400</v>
          </cell>
          <cell r="D5075">
            <v>145940.06</v>
          </cell>
        </row>
        <row r="5076">
          <cell r="A5076" t="str">
            <v>04</v>
          </cell>
          <cell r="B5076" t="str">
            <v>10060200</v>
          </cell>
          <cell r="C5076" t="str">
            <v>10060200</v>
          </cell>
          <cell r="D5076">
            <v>32111.040000000001</v>
          </cell>
        </row>
        <row r="5077">
          <cell r="A5077" t="str">
            <v>04</v>
          </cell>
          <cell r="B5077" t="str">
            <v>10060200</v>
          </cell>
          <cell r="C5077" t="str">
            <v>23010000</v>
          </cell>
          <cell r="D5077">
            <v>7078.55</v>
          </cell>
        </row>
        <row r="5078">
          <cell r="A5078" t="str">
            <v>04</v>
          </cell>
          <cell r="B5078" t="str">
            <v>10060200</v>
          </cell>
          <cell r="C5078" t="str">
            <v>25030000</v>
          </cell>
          <cell r="D5078">
            <v>0.02</v>
          </cell>
        </row>
        <row r="5079">
          <cell r="A5079" t="str">
            <v>04</v>
          </cell>
          <cell r="B5079" t="str">
            <v>10070000</v>
          </cell>
          <cell r="C5079" t="str">
            <v>90020500</v>
          </cell>
          <cell r="D5079">
            <v>110450</v>
          </cell>
        </row>
        <row r="5080">
          <cell r="A5080" t="str">
            <v>04</v>
          </cell>
          <cell r="B5080" t="str">
            <v>10120000</v>
          </cell>
          <cell r="C5080" t="str">
            <v>10120000</v>
          </cell>
          <cell r="D5080">
            <v>29616.82</v>
          </cell>
        </row>
        <row r="5081">
          <cell r="A5081" t="str">
            <v>04</v>
          </cell>
          <cell r="B5081" t="str">
            <v>10120000</v>
          </cell>
          <cell r="C5081" t="str">
            <v>28011200</v>
          </cell>
          <cell r="D5081">
            <v>18799.330000000002</v>
          </cell>
        </row>
        <row r="5082">
          <cell r="A5082" t="str">
            <v>04</v>
          </cell>
          <cell r="B5082" t="str">
            <v>10130000</v>
          </cell>
          <cell r="C5082" t="str">
            <v>10130000</v>
          </cell>
          <cell r="D5082">
            <v>431348.61</v>
          </cell>
        </row>
        <row r="5083">
          <cell r="A5083" t="str">
            <v>04</v>
          </cell>
          <cell r="B5083" t="str">
            <v>10130000</v>
          </cell>
          <cell r="C5083" t="str">
            <v>16020000</v>
          </cell>
          <cell r="D5083">
            <v>-3.33</v>
          </cell>
        </row>
        <row r="5084">
          <cell r="A5084" t="str">
            <v>04</v>
          </cell>
          <cell r="B5084" t="str">
            <v>10130000</v>
          </cell>
          <cell r="C5084" t="str">
            <v>16040000</v>
          </cell>
          <cell r="D5084">
            <v>6.6</v>
          </cell>
        </row>
        <row r="5085">
          <cell r="A5085" t="str">
            <v>04</v>
          </cell>
          <cell r="B5085" t="str">
            <v>10130000</v>
          </cell>
          <cell r="C5085" t="str">
            <v>28001100</v>
          </cell>
          <cell r="D5085">
            <v>4597.24</v>
          </cell>
        </row>
        <row r="5086">
          <cell r="A5086" t="str">
            <v>04</v>
          </cell>
          <cell r="B5086" t="str">
            <v>10140300</v>
          </cell>
          <cell r="C5086" t="str">
            <v>10140300</v>
          </cell>
          <cell r="D5086">
            <v>2420349.92</v>
          </cell>
        </row>
        <row r="5087">
          <cell r="A5087" t="str">
            <v>04</v>
          </cell>
          <cell r="B5087" t="str">
            <v>10140300</v>
          </cell>
          <cell r="C5087" t="str">
            <v>25010000</v>
          </cell>
          <cell r="D5087">
            <v>24830.880000000001</v>
          </cell>
        </row>
        <row r="5088">
          <cell r="A5088" t="str">
            <v>04</v>
          </cell>
          <cell r="B5088" t="str">
            <v>10140300</v>
          </cell>
          <cell r="C5088" t="str">
            <v>43020000</v>
          </cell>
          <cell r="D5088">
            <v>2423164.08</v>
          </cell>
        </row>
        <row r="5089">
          <cell r="A5089" t="str">
            <v>04</v>
          </cell>
          <cell r="B5089" t="str">
            <v>10140300</v>
          </cell>
          <cell r="C5089" t="str">
            <v>44000500</v>
          </cell>
          <cell r="D5089">
            <v>3789.3</v>
          </cell>
        </row>
        <row r="5090">
          <cell r="A5090" t="str">
            <v>04</v>
          </cell>
          <cell r="B5090" t="str">
            <v>10160100</v>
          </cell>
          <cell r="C5090" t="str">
            <v>25010000</v>
          </cell>
          <cell r="D5090">
            <v>11246990.65</v>
          </cell>
        </row>
        <row r="5091">
          <cell r="A5091" t="str">
            <v>04</v>
          </cell>
          <cell r="B5091" t="str">
            <v>10160100</v>
          </cell>
          <cell r="C5091" t="str">
            <v>25020000</v>
          </cell>
          <cell r="D5091">
            <v>7330.71</v>
          </cell>
        </row>
        <row r="5092">
          <cell r="A5092" t="str">
            <v>04</v>
          </cell>
          <cell r="B5092" t="str">
            <v>10160100</v>
          </cell>
          <cell r="C5092" t="str">
            <v>25030000</v>
          </cell>
          <cell r="D5092">
            <v>14164.04</v>
          </cell>
        </row>
        <row r="5093">
          <cell r="A5093" t="str">
            <v>04</v>
          </cell>
          <cell r="B5093" t="str">
            <v>10170000</v>
          </cell>
          <cell r="C5093" t="str">
            <v>10170000</v>
          </cell>
          <cell r="D5093">
            <v>-66.37</v>
          </cell>
        </row>
        <row r="5094">
          <cell r="A5094" t="str">
            <v>04</v>
          </cell>
          <cell r="B5094" t="str">
            <v>10170000</v>
          </cell>
          <cell r="C5094" t="str">
            <v>25010000</v>
          </cell>
          <cell r="D5094">
            <v>3155.09</v>
          </cell>
        </row>
        <row r="5095">
          <cell r="A5095" t="str">
            <v>04</v>
          </cell>
          <cell r="B5095" t="str">
            <v>10170000</v>
          </cell>
          <cell r="C5095" t="str">
            <v>25020000</v>
          </cell>
          <cell r="D5095">
            <v>476.48</v>
          </cell>
        </row>
        <row r="5096">
          <cell r="A5096" t="str">
            <v>04</v>
          </cell>
          <cell r="B5096" t="str">
            <v>10170000</v>
          </cell>
          <cell r="C5096" t="str">
            <v>25030000</v>
          </cell>
          <cell r="D5096">
            <v>302.99</v>
          </cell>
        </row>
        <row r="5097">
          <cell r="A5097" t="str">
            <v>04</v>
          </cell>
          <cell r="B5097" t="str">
            <v>10170000</v>
          </cell>
          <cell r="C5097" t="str">
            <v>26000000</v>
          </cell>
          <cell r="D5097">
            <v>5056.66</v>
          </cell>
        </row>
        <row r="5098">
          <cell r="A5098" t="str">
            <v>04</v>
          </cell>
          <cell r="B5098" t="str">
            <v>10010100</v>
          </cell>
          <cell r="C5098" t="str">
            <v>10010100</v>
          </cell>
          <cell r="D5098">
            <v>1577492.15</v>
          </cell>
        </row>
        <row r="5099">
          <cell r="A5099" t="str">
            <v>04</v>
          </cell>
          <cell r="B5099" t="str">
            <v>10010100</v>
          </cell>
          <cell r="C5099" t="str">
            <v>20010000</v>
          </cell>
          <cell r="D5099">
            <v>63522.41</v>
          </cell>
        </row>
        <row r="5100">
          <cell r="A5100" t="str">
            <v>04</v>
          </cell>
          <cell r="B5100" t="str">
            <v>10010100</v>
          </cell>
          <cell r="C5100" t="str">
            <v>23010000</v>
          </cell>
          <cell r="D5100">
            <v>3384.98</v>
          </cell>
        </row>
        <row r="5101">
          <cell r="A5101" t="str">
            <v>04</v>
          </cell>
          <cell r="B5101" t="str">
            <v>10010100</v>
          </cell>
          <cell r="C5101" t="str">
            <v>76020400</v>
          </cell>
          <cell r="D5101">
            <v>0</v>
          </cell>
        </row>
        <row r="5102">
          <cell r="A5102" t="str">
            <v>04</v>
          </cell>
          <cell r="B5102" t="str">
            <v>10010100</v>
          </cell>
          <cell r="C5102" t="str">
            <v>76020500</v>
          </cell>
          <cell r="D5102">
            <v>10479.700000000001</v>
          </cell>
        </row>
        <row r="5103">
          <cell r="A5103" t="str">
            <v>04</v>
          </cell>
          <cell r="B5103" t="str">
            <v>10010100</v>
          </cell>
          <cell r="C5103" t="str">
            <v>91020400</v>
          </cell>
          <cell r="D5103">
            <v>595850.23999999999</v>
          </cell>
        </row>
        <row r="5104">
          <cell r="A5104" t="str">
            <v>04</v>
          </cell>
          <cell r="B5104" t="str">
            <v>10020100</v>
          </cell>
          <cell r="C5104" t="str">
            <v>10020000</v>
          </cell>
          <cell r="D5104">
            <v>585446.81000000006</v>
          </cell>
        </row>
        <row r="5105">
          <cell r="A5105" t="str">
            <v>04</v>
          </cell>
          <cell r="B5105" t="str">
            <v>10020100</v>
          </cell>
          <cell r="C5105" t="str">
            <v>10020100</v>
          </cell>
          <cell r="D5105">
            <v>922575.17</v>
          </cell>
        </row>
        <row r="5106">
          <cell r="A5106" t="str">
            <v>04</v>
          </cell>
          <cell r="B5106" t="str">
            <v>10020100</v>
          </cell>
          <cell r="C5106" t="str">
            <v>28011200</v>
          </cell>
          <cell r="D5106">
            <v>3036.64</v>
          </cell>
        </row>
        <row r="5107">
          <cell r="A5107" t="str">
            <v>04</v>
          </cell>
          <cell r="B5107" t="str">
            <v>10020100</v>
          </cell>
          <cell r="C5107" t="str">
            <v>76020400</v>
          </cell>
          <cell r="D5107">
            <v>8058913.2800000003</v>
          </cell>
        </row>
        <row r="5108">
          <cell r="A5108" t="str">
            <v>04</v>
          </cell>
          <cell r="B5108" t="str">
            <v>10020100</v>
          </cell>
          <cell r="C5108" t="str">
            <v>91020801</v>
          </cell>
          <cell r="D5108">
            <v>148602.14000000001</v>
          </cell>
        </row>
        <row r="5109">
          <cell r="A5109" t="str">
            <v>04</v>
          </cell>
          <cell r="B5109" t="str">
            <v>10040100</v>
          </cell>
          <cell r="C5109" t="str">
            <v>76020400</v>
          </cell>
          <cell r="D5109">
            <v>677</v>
          </cell>
        </row>
        <row r="5110">
          <cell r="A5110" t="str">
            <v>04</v>
          </cell>
          <cell r="B5110" t="str">
            <v>97000400</v>
          </cell>
          <cell r="C5110" t="str">
            <v>25010000</v>
          </cell>
          <cell r="D5110">
            <v>50602.64</v>
          </cell>
        </row>
        <row r="5111">
          <cell r="A5111" t="str">
            <v>04</v>
          </cell>
          <cell r="B5111" t="str">
            <v>97000400</v>
          </cell>
          <cell r="C5111" t="str">
            <v>25020000</v>
          </cell>
          <cell r="D5111">
            <v>22490.65</v>
          </cell>
        </row>
        <row r="5112">
          <cell r="A5112" t="str">
            <v>04</v>
          </cell>
          <cell r="B5112" t="str">
            <v>97000400</v>
          </cell>
          <cell r="C5112" t="str">
            <v>25030000</v>
          </cell>
          <cell r="D5112">
            <v>4942.21</v>
          </cell>
        </row>
        <row r="5113">
          <cell r="A5113" t="str">
            <v>04</v>
          </cell>
          <cell r="B5113" t="str">
            <v>97000400</v>
          </cell>
          <cell r="C5113" t="str">
            <v>26000000</v>
          </cell>
          <cell r="D5113">
            <v>12032</v>
          </cell>
        </row>
        <row r="5114">
          <cell r="A5114" t="str">
            <v>04</v>
          </cell>
          <cell r="B5114" t="str">
            <v>97000400</v>
          </cell>
          <cell r="C5114" t="str">
            <v>97000400</v>
          </cell>
          <cell r="D5114">
            <v>6416.48</v>
          </cell>
        </row>
        <row r="5115">
          <cell r="A5115" t="str">
            <v>04</v>
          </cell>
          <cell r="B5115" t="str">
            <v>41020000</v>
          </cell>
          <cell r="C5115" t="str">
            <v>10020000</v>
          </cell>
          <cell r="D5115">
            <v>23269.71</v>
          </cell>
        </row>
        <row r="5116">
          <cell r="A5116" t="str">
            <v>04</v>
          </cell>
          <cell r="B5116" t="str">
            <v>41020000</v>
          </cell>
          <cell r="C5116" t="str">
            <v>10030000</v>
          </cell>
          <cell r="D5116">
            <v>32240.05</v>
          </cell>
        </row>
        <row r="5117">
          <cell r="A5117" t="str">
            <v>04</v>
          </cell>
          <cell r="B5117" t="str">
            <v>41020000</v>
          </cell>
          <cell r="C5117" t="str">
            <v>41020000</v>
          </cell>
          <cell r="D5117">
            <v>1389483.19</v>
          </cell>
        </row>
        <row r="5118">
          <cell r="A5118" t="str">
            <v>04</v>
          </cell>
          <cell r="B5118" t="str">
            <v>41020000</v>
          </cell>
          <cell r="C5118" t="str">
            <v>44000100</v>
          </cell>
          <cell r="D5118">
            <v>3353984.22</v>
          </cell>
        </row>
        <row r="5119">
          <cell r="A5119" t="str">
            <v>04</v>
          </cell>
          <cell r="B5119" t="str">
            <v>41020000</v>
          </cell>
          <cell r="C5119" t="str">
            <v>44000200</v>
          </cell>
          <cell r="D5119">
            <v>221568.85</v>
          </cell>
        </row>
        <row r="5120">
          <cell r="A5120" t="str">
            <v>04</v>
          </cell>
          <cell r="B5120" t="str">
            <v>41020000</v>
          </cell>
          <cell r="C5120" t="str">
            <v>44000300</v>
          </cell>
          <cell r="D5120">
            <v>3676.34</v>
          </cell>
        </row>
        <row r="5121">
          <cell r="A5121" t="str">
            <v>04</v>
          </cell>
          <cell r="B5121" t="str">
            <v>41020000</v>
          </cell>
          <cell r="C5121" t="str">
            <v>45000300</v>
          </cell>
          <cell r="D5121">
            <v>2484498.48</v>
          </cell>
        </row>
        <row r="5122">
          <cell r="A5122" t="str">
            <v>04</v>
          </cell>
          <cell r="B5122" t="str">
            <v>41020000</v>
          </cell>
          <cell r="C5122" t="str">
            <v>45020300</v>
          </cell>
          <cell r="D5122">
            <v>211795.15</v>
          </cell>
        </row>
        <row r="5123">
          <cell r="A5123" t="str">
            <v>04</v>
          </cell>
          <cell r="B5123" t="str">
            <v>41020000</v>
          </cell>
          <cell r="C5123" t="str">
            <v>90021400</v>
          </cell>
          <cell r="D5123">
            <v>14075163.68</v>
          </cell>
        </row>
        <row r="5124">
          <cell r="A5124" t="str">
            <v>04</v>
          </cell>
          <cell r="B5124" t="str">
            <v>41020000</v>
          </cell>
          <cell r="C5124" t="str">
            <v>90021401</v>
          </cell>
          <cell r="D5124">
            <v>11851514.300000001</v>
          </cell>
        </row>
        <row r="5125">
          <cell r="A5125" t="str">
            <v>04</v>
          </cell>
          <cell r="B5125" t="str">
            <v>41020000</v>
          </cell>
          <cell r="C5125" t="str">
            <v>90021402</v>
          </cell>
          <cell r="D5125">
            <v>426270.77</v>
          </cell>
        </row>
        <row r="5126">
          <cell r="A5126" t="str">
            <v>04</v>
          </cell>
          <cell r="B5126" t="str">
            <v>41020000</v>
          </cell>
          <cell r="C5126" t="str">
            <v>90021405</v>
          </cell>
          <cell r="D5126">
            <v>15708310.33</v>
          </cell>
        </row>
        <row r="5127">
          <cell r="A5127" t="str">
            <v>04</v>
          </cell>
          <cell r="B5127" t="str">
            <v>41020000</v>
          </cell>
          <cell r="C5127" t="str">
            <v>90021600</v>
          </cell>
          <cell r="D5127">
            <v>1953002.99</v>
          </cell>
        </row>
        <row r="5128">
          <cell r="A5128" t="str">
            <v>04</v>
          </cell>
          <cell r="B5128" t="str">
            <v>41020000</v>
          </cell>
          <cell r="C5128" t="str">
            <v>90021605</v>
          </cell>
          <cell r="D5128">
            <v>1045109.8</v>
          </cell>
        </row>
        <row r="5129">
          <cell r="A5129" t="str">
            <v>04</v>
          </cell>
          <cell r="B5129" t="str">
            <v>41020000</v>
          </cell>
          <cell r="C5129" t="str">
            <v>90021700</v>
          </cell>
          <cell r="D5129">
            <v>30248.97</v>
          </cell>
        </row>
        <row r="5130">
          <cell r="A5130" t="str">
            <v>04</v>
          </cell>
          <cell r="B5130" t="str">
            <v>41020000</v>
          </cell>
          <cell r="C5130" t="str">
            <v>90021705</v>
          </cell>
          <cell r="D5130">
            <v>30811</v>
          </cell>
        </row>
        <row r="5131">
          <cell r="A5131" t="str">
            <v>04</v>
          </cell>
          <cell r="B5131" t="str">
            <v>41020000</v>
          </cell>
          <cell r="C5131" t="str">
            <v>90021800</v>
          </cell>
          <cell r="D5131">
            <v>459264</v>
          </cell>
        </row>
        <row r="5132">
          <cell r="A5132" t="str">
            <v>04</v>
          </cell>
          <cell r="B5132" t="str">
            <v>41020000</v>
          </cell>
          <cell r="C5132" t="str">
            <v>91020801</v>
          </cell>
          <cell r="D5132">
            <v>149943.70000000001</v>
          </cell>
        </row>
        <row r="5133">
          <cell r="A5133" t="str">
            <v>04</v>
          </cell>
          <cell r="B5133" t="str">
            <v>97010000</v>
          </cell>
          <cell r="C5133" t="str">
            <v>15010000</v>
          </cell>
          <cell r="D5133">
            <v>6817.19</v>
          </cell>
        </row>
        <row r="5134">
          <cell r="A5134" t="str">
            <v>04</v>
          </cell>
          <cell r="B5134" t="str">
            <v>97010000</v>
          </cell>
          <cell r="C5134" t="str">
            <v>15020000</v>
          </cell>
          <cell r="D5134">
            <v>7349.2</v>
          </cell>
        </row>
        <row r="5135">
          <cell r="A5135" t="str">
            <v>04</v>
          </cell>
          <cell r="B5135" t="str">
            <v>97010000</v>
          </cell>
          <cell r="C5135" t="str">
            <v>15150000</v>
          </cell>
          <cell r="D5135">
            <v>556.44000000000005</v>
          </cell>
        </row>
        <row r="5136">
          <cell r="A5136" t="str">
            <v>04</v>
          </cell>
          <cell r="B5136" t="str">
            <v>97010000</v>
          </cell>
          <cell r="C5136" t="str">
            <v>20010000</v>
          </cell>
          <cell r="D5136">
            <v>648904.43000000005</v>
          </cell>
        </row>
        <row r="5137">
          <cell r="A5137" t="str">
            <v>04</v>
          </cell>
          <cell r="B5137" t="str">
            <v>97010000</v>
          </cell>
          <cell r="C5137" t="str">
            <v>23010000</v>
          </cell>
          <cell r="D5137">
            <v>402310.57</v>
          </cell>
        </row>
        <row r="5138">
          <cell r="A5138" t="str">
            <v>04</v>
          </cell>
          <cell r="B5138" t="str">
            <v>97010000</v>
          </cell>
          <cell r="C5138" t="str">
            <v>25010000</v>
          </cell>
          <cell r="D5138">
            <v>360998.73</v>
          </cell>
        </row>
        <row r="5139">
          <cell r="A5139" t="str">
            <v>04</v>
          </cell>
          <cell r="B5139" t="str">
            <v>97010000</v>
          </cell>
          <cell r="C5139" t="str">
            <v>25020000</v>
          </cell>
          <cell r="D5139">
            <v>910417.8</v>
          </cell>
        </row>
        <row r="5140">
          <cell r="A5140" t="str">
            <v>04</v>
          </cell>
          <cell r="B5140" t="str">
            <v>97010000</v>
          </cell>
          <cell r="C5140" t="str">
            <v>25030000</v>
          </cell>
          <cell r="D5140">
            <v>119014.92</v>
          </cell>
        </row>
        <row r="5141">
          <cell r="A5141" t="str">
            <v>04</v>
          </cell>
          <cell r="B5141" t="str">
            <v>97010000</v>
          </cell>
          <cell r="C5141" t="str">
            <v>26000000</v>
          </cell>
          <cell r="D5141">
            <v>334509.40000000002</v>
          </cell>
        </row>
        <row r="5142">
          <cell r="A5142" t="str">
            <v>04</v>
          </cell>
          <cell r="B5142" t="str">
            <v>97010000</v>
          </cell>
          <cell r="C5142" t="str">
            <v>44000500</v>
          </cell>
          <cell r="D5142">
            <v>18996.439999999999</v>
          </cell>
        </row>
        <row r="5143">
          <cell r="A5143" t="str">
            <v>04</v>
          </cell>
          <cell r="B5143" t="str">
            <v>97010000</v>
          </cell>
          <cell r="C5143" t="str">
            <v>91020801</v>
          </cell>
          <cell r="D5143">
            <v>19175.400000000001</v>
          </cell>
        </row>
        <row r="5144">
          <cell r="A5144" t="str">
            <v>04</v>
          </cell>
          <cell r="B5144" t="str">
            <v>97020100</v>
          </cell>
          <cell r="C5144" t="str">
            <v>15010000</v>
          </cell>
          <cell r="D5144">
            <v>81.8</v>
          </cell>
        </row>
        <row r="5145">
          <cell r="A5145" t="str">
            <v>04</v>
          </cell>
          <cell r="B5145" t="str">
            <v>97020100</v>
          </cell>
          <cell r="C5145" t="str">
            <v>15020000</v>
          </cell>
          <cell r="D5145">
            <v>88.18</v>
          </cell>
        </row>
        <row r="5146">
          <cell r="A5146" t="str">
            <v>04</v>
          </cell>
          <cell r="B5146" t="str">
            <v>97020100</v>
          </cell>
          <cell r="C5146" t="str">
            <v>15150000</v>
          </cell>
          <cell r="D5146">
            <v>6.68</v>
          </cell>
        </row>
        <row r="5147">
          <cell r="A5147" t="str">
            <v>04</v>
          </cell>
          <cell r="B5147" t="str">
            <v>97020100</v>
          </cell>
          <cell r="C5147" t="str">
            <v>20010000</v>
          </cell>
          <cell r="D5147">
            <v>7786.89</v>
          </cell>
        </row>
        <row r="5148">
          <cell r="A5148" t="str">
            <v>04</v>
          </cell>
          <cell r="B5148" t="str">
            <v>97020100</v>
          </cell>
          <cell r="C5148" t="str">
            <v>23010000</v>
          </cell>
          <cell r="D5148">
            <v>4812.62</v>
          </cell>
        </row>
        <row r="5149">
          <cell r="A5149" t="str">
            <v>04</v>
          </cell>
          <cell r="B5149" t="str">
            <v>97020100</v>
          </cell>
          <cell r="C5149" t="str">
            <v>25010000</v>
          </cell>
          <cell r="D5149">
            <v>4332.0600000000004</v>
          </cell>
        </row>
        <row r="5150">
          <cell r="A5150" t="str">
            <v>04</v>
          </cell>
          <cell r="B5150" t="str">
            <v>97020100</v>
          </cell>
          <cell r="C5150" t="str">
            <v>25020000</v>
          </cell>
          <cell r="D5150">
            <v>10890.5</v>
          </cell>
        </row>
        <row r="5151">
          <cell r="A5151" t="str">
            <v>04</v>
          </cell>
          <cell r="B5151" t="str">
            <v>97020100</v>
          </cell>
          <cell r="C5151" t="str">
            <v>25030000</v>
          </cell>
          <cell r="D5151">
            <v>1399.11</v>
          </cell>
        </row>
        <row r="5152">
          <cell r="A5152" t="str">
            <v>04</v>
          </cell>
          <cell r="B5152" t="str">
            <v>97020100</v>
          </cell>
          <cell r="C5152" t="str">
            <v>26000000</v>
          </cell>
          <cell r="D5152">
            <v>4007.08</v>
          </cell>
        </row>
        <row r="5153">
          <cell r="A5153" t="str">
            <v>04</v>
          </cell>
          <cell r="B5153" t="str">
            <v>97020100</v>
          </cell>
          <cell r="C5153" t="str">
            <v>44000500</v>
          </cell>
          <cell r="D5153">
            <v>227.94</v>
          </cell>
        </row>
        <row r="5154">
          <cell r="A5154" t="str">
            <v>04</v>
          </cell>
          <cell r="B5154" t="str">
            <v>97020100</v>
          </cell>
          <cell r="C5154" t="str">
            <v>91020801</v>
          </cell>
          <cell r="D5154">
            <v>230.1</v>
          </cell>
        </row>
        <row r="5155">
          <cell r="A5155" t="str">
            <v>04</v>
          </cell>
          <cell r="B5155" t="str">
            <v>97020200</v>
          </cell>
          <cell r="C5155" t="str">
            <v>15010000</v>
          </cell>
          <cell r="D5155">
            <v>272.7</v>
          </cell>
        </row>
        <row r="5156">
          <cell r="A5156" t="str">
            <v>04</v>
          </cell>
          <cell r="B5156" t="str">
            <v>97020200</v>
          </cell>
          <cell r="C5156" t="str">
            <v>15020000</v>
          </cell>
          <cell r="D5156">
            <v>293.97000000000003</v>
          </cell>
        </row>
        <row r="5157">
          <cell r="A5157" t="str">
            <v>04</v>
          </cell>
          <cell r="B5157" t="str">
            <v>97020200</v>
          </cell>
          <cell r="C5157" t="str">
            <v>15150000</v>
          </cell>
          <cell r="D5157">
            <v>22.26</v>
          </cell>
        </row>
        <row r="5158">
          <cell r="A5158" t="str">
            <v>04</v>
          </cell>
          <cell r="B5158" t="str">
            <v>97020200</v>
          </cell>
          <cell r="C5158" t="str">
            <v>20010000</v>
          </cell>
          <cell r="D5158">
            <v>25912.93</v>
          </cell>
        </row>
        <row r="5159">
          <cell r="A5159" t="str">
            <v>04</v>
          </cell>
          <cell r="B5159" t="str">
            <v>97020200</v>
          </cell>
          <cell r="C5159" t="str">
            <v>23010000</v>
          </cell>
          <cell r="D5159">
            <v>15966.39</v>
          </cell>
        </row>
        <row r="5160">
          <cell r="A5160" t="str">
            <v>04</v>
          </cell>
          <cell r="B5160" t="str">
            <v>97020200</v>
          </cell>
          <cell r="C5160" t="str">
            <v>25010000</v>
          </cell>
          <cell r="D5160">
            <v>14439.98</v>
          </cell>
        </row>
        <row r="5161">
          <cell r="A5161" t="str">
            <v>04</v>
          </cell>
          <cell r="B5161" t="str">
            <v>97020200</v>
          </cell>
          <cell r="C5161" t="str">
            <v>25020000</v>
          </cell>
          <cell r="D5161">
            <v>36128.5</v>
          </cell>
        </row>
        <row r="5162">
          <cell r="A5162" t="str">
            <v>04</v>
          </cell>
          <cell r="B5162" t="str">
            <v>97020200</v>
          </cell>
          <cell r="C5162" t="str">
            <v>25030000</v>
          </cell>
          <cell r="D5162">
            <v>4518.41</v>
          </cell>
        </row>
        <row r="5163">
          <cell r="A5163" t="str">
            <v>04</v>
          </cell>
          <cell r="B5163" t="str">
            <v>97020200</v>
          </cell>
          <cell r="C5163" t="str">
            <v>26000000</v>
          </cell>
          <cell r="D5163">
            <v>12760.44</v>
          </cell>
        </row>
        <row r="5164">
          <cell r="A5164" t="str">
            <v>04</v>
          </cell>
          <cell r="B5164" t="str">
            <v>97020200</v>
          </cell>
          <cell r="C5164" t="str">
            <v>44000500</v>
          </cell>
          <cell r="D5164">
            <v>759.84</v>
          </cell>
        </row>
        <row r="5165">
          <cell r="A5165" t="str">
            <v>04</v>
          </cell>
          <cell r="B5165" t="str">
            <v>97020200</v>
          </cell>
          <cell r="C5165" t="str">
            <v>91020801</v>
          </cell>
          <cell r="D5165">
            <v>656.65</v>
          </cell>
        </row>
        <row r="5166">
          <cell r="A5166" t="str">
            <v>04</v>
          </cell>
          <cell r="B5166" t="str">
            <v>97020300</v>
          </cell>
          <cell r="C5166" t="str">
            <v>15010000</v>
          </cell>
          <cell r="D5166">
            <v>954.4</v>
          </cell>
        </row>
        <row r="5167">
          <cell r="A5167" t="str">
            <v>04</v>
          </cell>
          <cell r="B5167" t="str">
            <v>97020300</v>
          </cell>
          <cell r="C5167" t="str">
            <v>15020000</v>
          </cell>
          <cell r="D5167">
            <v>1028.8900000000001</v>
          </cell>
        </row>
        <row r="5168">
          <cell r="A5168" t="str">
            <v>04</v>
          </cell>
          <cell r="B5168" t="str">
            <v>97020300</v>
          </cell>
          <cell r="C5168" t="str">
            <v>15150000</v>
          </cell>
          <cell r="D5168">
            <v>77.900000000000006</v>
          </cell>
        </row>
        <row r="5169">
          <cell r="A5169" t="str">
            <v>04</v>
          </cell>
          <cell r="B5169" t="str">
            <v>97020300</v>
          </cell>
          <cell r="C5169" t="str">
            <v>20010000</v>
          </cell>
          <cell r="D5169">
            <v>90700.19</v>
          </cell>
        </row>
        <row r="5170">
          <cell r="A5170" t="str">
            <v>04</v>
          </cell>
          <cell r="B5170" t="str">
            <v>97020300</v>
          </cell>
          <cell r="C5170" t="str">
            <v>23010000</v>
          </cell>
          <cell r="D5170">
            <v>55882.36</v>
          </cell>
        </row>
        <row r="5171">
          <cell r="A5171" t="str">
            <v>04</v>
          </cell>
          <cell r="B5171" t="str">
            <v>97020300</v>
          </cell>
          <cell r="C5171" t="str">
            <v>25010000</v>
          </cell>
          <cell r="D5171">
            <v>50539.77</v>
          </cell>
        </row>
        <row r="5172">
          <cell r="A5172" t="str">
            <v>04</v>
          </cell>
          <cell r="B5172" t="str">
            <v>97020300</v>
          </cell>
          <cell r="C5172" t="str">
            <v>25020000</v>
          </cell>
          <cell r="D5172">
            <v>126449.73</v>
          </cell>
        </row>
        <row r="5173">
          <cell r="A5173" t="str">
            <v>04</v>
          </cell>
          <cell r="B5173" t="str">
            <v>97020300</v>
          </cell>
          <cell r="C5173" t="str">
            <v>25030000</v>
          </cell>
          <cell r="D5173">
            <v>15814.33</v>
          </cell>
        </row>
        <row r="5174">
          <cell r="A5174" t="str">
            <v>04</v>
          </cell>
          <cell r="B5174" t="str">
            <v>97020300</v>
          </cell>
          <cell r="C5174" t="str">
            <v>26000000</v>
          </cell>
          <cell r="D5174">
            <v>44723.839999999997</v>
          </cell>
        </row>
        <row r="5175">
          <cell r="A5175" t="str">
            <v>04</v>
          </cell>
          <cell r="B5175" t="str">
            <v>97020300</v>
          </cell>
          <cell r="C5175" t="str">
            <v>44000500</v>
          </cell>
          <cell r="D5175">
            <v>2659.52</v>
          </cell>
        </row>
        <row r="5176">
          <cell r="A5176" t="str">
            <v>04</v>
          </cell>
          <cell r="B5176" t="str">
            <v>97020300</v>
          </cell>
          <cell r="C5176" t="str">
            <v>91020801</v>
          </cell>
          <cell r="D5176">
            <v>2310.52</v>
          </cell>
        </row>
        <row r="5177">
          <cell r="A5177" t="str">
            <v>04</v>
          </cell>
          <cell r="B5177" t="str">
            <v>97020400</v>
          </cell>
          <cell r="C5177" t="str">
            <v>15010000</v>
          </cell>
          <cell r="D5177">
            <v>830.84</v>
          </cell>
        </row>
        <row r="5178">
          <cell r="A5178" t="str">
            <v>04</v>
          </cell>
          <cell r="B5178" t="str">
            <v>97020400</v>
          </cell>
          <cell r="C5178" t="str">
            <v>15020000</v>
          </cell>
          <cell r="D5178">
            <v>813.81</v>
          </cell>
        </row>
        <row r="5179">
          <cell r="A5179" t="str">
            <v>04</v>
          </cell>
          <cell r="B5179" t="str">
            <v>97020400</v>
          </cell>
          <cell r="C5179" t="str">
            <v>15150000</v>
          </cell>
          <cell r="D5179">
            <v>55.64</v>
          </cell>
        </row>
        <row r="5180">
          <cell r="A5180" t="str">
            <v>04</v>
          </cell>
          <cell r="B5180" t="str">
            <v>97020400</v>
          </cell>
          <cell r="C5180" t="str">
            <v>20010000</v>
          </cell>
          <cell r="D5180">
            <v>73341.399999999994</v>
          </cell>
        </row>
        <row r="5181">
          <cell r="A5181" t="str">
            <v>04</v>
          </cell>
          <cell r="B5181" t="str">
            <v>97020400</v>
          </cell>
          <cell r="C5181" t="str">
            <v>23010000</v>
          </cell>
          <cell r="D5181">
            <v>49246.51</v>
          </cell>
        </row>
        <row r="5182">
          <cell r="A5182" t="str">
            <v>04</v>
          </cell>
          <cell r="B5182" t="str">
            <v>97020400</v>
          </cell>
          <cell r="C5182" t="str">
            <v>25010000</v>
          </cell>
          <cell r="D5182">
            <v>41762.97</v>
          </cell>
        </row>
        <row r="5183">
          <cell r="A5183" t="str">
            <v>04</v>
          </cell>
          <cell r="B5183" t="str">
            <v>97020400</v>
          </cell>
          <cell r="C5183" t="str">
            <v>25020000</v>
          </cell>
          <cell r="D5183">
            <v>108525.64</v>
          </cell>
        </row>
        <row r="5184">
          <cell r="A5184" t="str">
            <v>04</v>
          </cell>
          <cell r="B5184" t="str">
            <v>97020400</v>
          </cell>
          <cell r="C5184" t="str">
            <v>25030000</v>
          </cell>
          <cell r="D5184">
            <v>14669.3</v>
          </cell>
        </row>
        <row r="5185">
          <cell r="A5185" t="str">
            <v>04</v>
          </cell>
          <cell r="B5185" t="str">
            <v>97020400</v>
          </cell>
          <cell r="C5185" t="str">
            <v>26000000</v>
          </cell>
          <cell r="D5185">
            <v>37986.43</v>
          </cell>
        </row>
        <row r="5186">
          <cell r="A5186" t="str">
            <v>04</v>
          </cell>
          <cell r="B5186" t="str">
            <v>97020400</v>
          </cell>
          <cell r="C5186" t="str">
            <v>44000500</v>
          </cell>
          <cell r="D5186">
            <v>2172.54</v>
          </cell>
        </row>
        <row r="5187">
          <cell r="A5187" t="str">
            <v>04</v>
          </cell>
          <cell r="B5187" t="str">
            <v>97020400</v>
          </cell>
          <cell r="C5187" t="str">
            <v>91020801</v>
          </cell>
          <cell r="D5187">
            <v>1650.2</v>
          </cell>
        </row>
        <row r="5188">
          <cell r="A5188" t="str">
            <v>04</v>
          </cell>
          <cell r="B5188" t="str">
            <v>97020500</v>
          </cell>
          <cell r="C5188" t="str">
            <v>15010000</v>
          </cell>
          <cell r="D5188">
            <v>123.58</v>
          </cell>
        </row>
        <row r="5189">
          <cell r="A5189" t="str">
            <v>04</v>
          </cell>
          <cell r="B5189" t="str">
            <v>97020500</v>
          </cell>
          <cell r="C5189" t="str">
            <v>15020000</v>
          </cell>
          <cell r="D5189">
            <v>215.08</v>
          </cell>
        </row>
        <row r="5190">
          <cell r="A5190" t="str">
            <v>04</v>
          </cell>
          <cell r="B5190" t="str">
            <v>97020500</v>
          </cell>
          <cell r="C5190" t="str">
            <v>15150000</v>
          </cell>
          <cell r="D5190">
            <v>22.26</v>
          </cell>
        </row>
        <row r="5191">
          <cell r="A5191" t="str">
            <v>04</v>
          </cell>
          <cell r="B5191" t="str">
            <v>97020500</v>
          </cell>
          <cell r="C5191" t="str">
            <v>20010000</v>
          </cell>
          <cell r="D5191">
            <v>17358.71</v>
          </cell>
        </row>
        <row r="5192">
          <cell r="A5192" t="str">
            <v>04</v>
          </cell>
          <cell r="B5192" t="str">
            <v>97020500</v>
          </cell>
          <cell r="C5192" t="str">
            <v>23010000</v>
          </cell>
          <cell r="D5192">
            <v>7076.98</v>
          </cell>
        </row>
        <row r="5193">
          <cell r="A5193" t="str">
            <v>04</v>
          </cell>
          <cell r="B5193" t="str">
            <v>97020500</v>
          </cell>
          <cell r="C5193" t="str">
            <v>25010000</v>
          </cell>
          <cell r="D5193">
            <v>8776.91</v>
          </cell>
        </row>
        <row r="5194">
          <cell r="A5194" t="str">
            <v>04</v>
          </cell>
          <cell r="B5194" t="str">
            <v>97020500</v>
          </cell>
          <cell r="C5194" t="str">
            <v>25020000</v>
          </cell>
          <cell r="D5194">
            <v>18932.900000000001</v>
          </cell>
        </row>
        <row r="5195">
          <cell r="A5195" t="str">
            <v>04</v>
          </cell>
          <cell r="B5195" t="str">
            <v>97020500</v>
          </cell>
          <cell r="C5195" t="str">
            <v>25030000</v>
          </cell>
          <cell r="D5195">
            <v>1992.83</v>
          </cell>
        </row>
        <row r="5196">
          <cell r="A5196" t="str">
            <v>04</v>
          </cell>
          <cell r="B5196" t="str">
            <v>97020500</v>
          </cell>
          <cell r="C5196" t="str">
            <v>26000000</v>
          </cell>
          <cell r="D5196">
            <v>6944.04</v>
          </cell>
        </row>
        <row r="5197">
          <cell r="A5197" t="str">
            <v>04</v>
          </cell>
          <cell r="B5197" t="str">
            <v>97020500</v>
          </cell>
          <cell r="C5197" t="str">
            <v>44000500</v>
          </cell>
          <cell r="D5197">
            <v>486.95</v>
          </cell>
        </row>
        <row r="5198">
          <cell r="A5198" t="str">
            <v>04</v>
          </cell>
          <cell r="B5198" t="str">
            <v>97020500</v>
          </cell>
          <cell r="C5198" t="str">
            <v>91020801</v>
          </cell>
          <cell r="D5198">
            <v>660.32</v>
          </cell>
        </row>
        <row r="5199">
          <cell r="A5199" t="str">
            <v>04</v>
          </cell>
          <cell r="B5199" t="str">
            <v>97020700</v>
          </cell>
          <cell r="C5199" t="str">
            <v>15010000</v>
          </cell>
          <cell r="D5199">
            <v>231.78</v>
          </cell>
        </row>
        <row r="5200">
          <cell r="A5200" t="str">
            <v>04</v>
          </cell>
          <cell r="B5200" t="str">
            <v>97020700</v>
          </cell>
          <cell r="C5200" t="str">
            <v>15020000</v>
          </cell>
          <cell r="D5200">
            <v>249.88</v>
          </cell>
        </row>
        <row r="5201">
          <cell r="A5201" t="str">
            <v>04</v>
          </cell>
          <cell r="B5201" t="str">
            <v>97020700</v>
          </cell>
          <cell r="C5201" t="str">
            <v>15150000</v>
          </cell>
          <cell r="D5201">
            <v>18.920000000000002</v>
          </cell>
        </row>
        <row r="5202">
          <cell r="A5202" t="str">
            <v>04</v>
          </cell>
          <cell r="B5202" t="str">
            <v>97020700</v>
          </cell>
          <cell r="C5202" t="str">
            <v>20010000</v>
          </cell>
          <cell r="D5202">
            <v>22026.720000000001</v>
          </cell>
        </row>
        <row r="5203">
          <cell r="A5203" t="str">
            <v>04</v>
          </cell>
          <cell r="B5203" t="str">
            <v>97020700</v>
          </cell>
          <cell r="C5203" t="str">
            <v>23010000</v>
          </cell>
          <cell r="D5203">
            <v>13571.47</v>
          </cell>
        </row>
        <row r="5204">
          <cell r="A5204" t="str">
            <v>04</v>
          </cell>
          <cell r="B5204" t="str">
            <v>97020700</v>
          </cell>
          <cell r="C5204" t="str">
            <v>25010000</v>
          </cell>
          <cell r="D5204">
            <v>12273.95</v>
          </cell>
        </row>
        <row r="5205">
          <cell r="A5205" t="str">
            <v>04</v>
          </cell>
          <cell r="B5205" t="str">
            <v>97020700</v>
          </cell>
          <cell r="C5205" t="str">
            <v>25020000</v>
          </cell>
          <cell r="D5205">
            <v>30709.200000000001</v>
          </cell>
        </row>
        <row r="5206">
          <cell r="A5206" t="str">
            <v>04</v>
          </cell>
          <cell r="B5206" t="str">
            <v>97020700</v>
          </cell>
          <cell r="C5206" t="str">
            <v>25030000</v>
          </cell>
          <cell r="D5206">
            <v>3840.64</v>
          </cell>
        </row>
        <row r="5207">
          <cell r="A5207" t="str">
            <v>04</v>
          </cell>
          <cell r="B5207" t="str">
            <v>97020700</v>
          </cell>
          <cell r="C5207" t="str">
            <v>26000000</v>
          </cell>
          <cell r="D5207">
            <v>10855.74</v>
          </cell>
        </row>
        <row r="5208">
          <cell r="A5208" t="str">
            <v>04</v>
          </cell>
          <cell r="B5208" t="str">
            <v>97020700</v>
          </cell>
          <cell r="C5208" t="str">
            <v>44000500</v>
          </cell>
          <cell r="D5208">
            <v>645.88</v>
          </cell>
        </row>
        <row r="5209">
          <cell r="A5209" t="str">
            <v>04</v>
          </cell>
          <cell r="B5209" t="str">
            <v>97020700</v>
          </cell>
          <cell r="C5209" t="str">
            <v>91020801</v>
          </cell>
          <cell r="D5209">
            <v>559.99</v>
          </cell>
        </row>
        <row r="5210">
          <cell r="A5210" t="str">
            <v>04</v>
          </cell>
          <cell r="B5210" t="str">
            <v>91010800</v>
          </cell>
          <cell r="C5210" t="str">
            <v>10010000</v>
          </cell>
          <cell r="D5210">
            <v>7.0000000000000007E-2</v>
          </cell>
        </row>
        <row r="5211">
          <cell r="A5211" t="str">
            <v>04</v>
          </cell>
          <cell r="B5211" t="str">
            <v>91010800</v>
          </cell>
          <cell r="C5211" t="str">
            <v>10020000</v>
          </cell>
          <cell r="D5211">
            <v>0.01</v>
          </cell>
        </row>
        <row r="5212">
          <cell r="A5212" t="str">
            <v>04</v>
          </cell>
          <cell r="B5212" t="str">
            <v>91010800</v>
          </cell>
          <cell r="C5212" t="str">
            <v>10050000</v>
          </cell>
          <cell r="D5212">
            <v>0.11</v>
          </cell>
        </row>
        <row r="5213">
          <cell r="A5213" t="str">
            <v>04</v>
          </cell>
          <cell r="B5213" t="str">
            <v>91010800</v>
          </cell>
          <cell r="C5213" t="str">
            <v>10060000</v>
          </cell>
          <cell r="D5213">
            <v>120.81</v>
          </cell>
        </row>
        <row r="5214">
          <cell r="A5214" t="str">
            <v>04</v>
          </cell>
          <cell r="B5214" t="str">
            <v>91010800</v>
          </cell>
          <cell r="C5214" t="str">
            <v>10090000</v>
          </cell>
          <cell r="D5214">
            <v>0.11</v>
          </cell>
        </row>
        <row r="5215">
          <cell r="A5215" t="str">
            <v>04</v>
          </cell>
          <cell r="B5215" t="str">
            <v>91010800</v>
          </cell>
          <cell r="C5215" t="str">
            <v>10110000</v>
          </cell>
          <cell r="D5215">
            <v>496839.81</v>
          </cell>
        </row>
        <row r="5216">
          <cell r="A5216" t="str">
            <v>04</v>
          </cell>
          <cell r="B5216" t="str">
            <v>91010800</v>
          </cell>
          <cell r="C5216" t="str">
            <v>52000000</v>
          </cell>
          <cell r="D5216">
            <v>39281.1</v>
          </cell>
        </row>
        <row r="5217">
          <cell r="A5217" t="str">
            <v>04</v>
          </cell>
          <cell r="B5217" t="str">
            <v>91010800</v>
          </cell>
          <cell r="C5217" t="str">
            <v>52030000</v>
          </cell>
          <cell r="D5217">
            <v>48753.21</v>
          </cell>
        </row>
        <row r="5218">
          <cell r="A5218" t="str">
            <v>04</v>
          </cell>
          <cell r="B5218" t="str">
            <v>91010800</v>
          </cell>
          <cell r="C5218" t="str">
            <v>52030100</v>
          </cell>
          <cell r="D5218">
            <v>579.44000000000005</v>
          </cell>
        </row>
        <row r="5219">
          <cell r="A5219" t="str">
            <v>04</v>
          </cell>
          <cell r="B5219" t="str">
            <v>91010800</v>
          </cell>
          <cell r="C5219" t="str">
            <v>55020000</v>
          </cell>
          <cell r="D5219">
            <v>1634.68</v>
          </cell>
        </row>
        <row r="5220">
          <cell r="A5220" t="str">
            <v>04</v>
          </cell>
          <cell r="B5220" t="str">
            <v>91010800</v>
          </cell>
          <cell r="C5220" t="str">
            <v>60010000</v>
          </cell>
          <cell r="D5220">
            <v>1057.5899999999999</v>
          </cell>
        </row>
        <row r="5221">
          <cell r="A5221" t="str">
            <v>04</v>
          </cell>
          <cell r="B5221" t="str">
            <v>91010800</v>
          </cell>
          <cell r="C5221" t="str">
            <v>60010100</v>
          </cell>
          <cell r="D5221">
            <v>1897200.15</v>
          </cell>
        </row>
        <row r="5222">
          <cell r="A5222" t="str">
            <v>04</v>
          </cell>
          <cell r="B5222" t="str">
            <v>91010800</v>
          </cell>
          <cell r="C5222" t="str">
            <v>60040100</v>
          </cell>
          <cell r="D5222">
            <v>11145.65</v>
          </cell>
        </row>
        <row r="5223">
          <cell r="A5223" t="str">
            <v>04</v>
          </cell>
          <cell r="B5223" t="str">
            <v>91010800</v>
          </cell>
          <cell r="C5223" t="str">
            <v>62000000</v>
          </cell>
          <cell r="D5223">
            <v>0.76</v>
          </cell>
        </row>
        <row r="5224">
          <cell r="A5224" t="str">
            <v>04</v>
          </cell>
          <cell r="B5224" t="str">
            <v>91010800</v>
          </cell>
          <cell r="C5224" t="str">
            <v>62030200</v>
          </cell>
          <cell r="D5224">
            <v>119.77</v>
          </cell>
        </row>
        <row r="5225">
          <cell r="A5225" t="str">
            <v>04</v>
          </cell>
          <cell r="B5225" t="str">
            <v>91010800</v>
          </cell>
          <cell r="C5225" t="str">
            <v>62030300</v>
          </cell>
          <cell r="D5225">
            <v>774.82</v>
          </cell>
        </row>
        <row r="5226">
          <cell r="A5226" t="str">
            <v>04</v>
          </cell>
          <cell r="B5226" t="str">
            <v>91010800</v>
          </cell>
          <cell r="C5226" t="str">
            <v>71010000</v>
          </cell>
          <cell r="D5226">
            <v>11661.31</v>
          </cell>
        </row>
        <row r="5227">
          <cell r="A5227" t="str">
            <v>04</v>
          </cell>
          <cell r="B5227" t="str">
            <v>97020600</v>
          </cell>
          <cell r="C5227" t="str">
            <v>15010000</v>
          </cell>
          <cell r="D5227">
            <v>13.64</v>
          </cell>
        </row>
        <row r="5228">
          <cell r="A5228" t="str">
            <v>04</v>
          </cell>
          <cell r="B5228" t="str">
            <v>97020600</v>
          </cell>
          <cell r="C5228" t="str">
            <v>15020000</v>
          </cell>
          <cell r="D5228">
            <v>14.68</v>
          </cell>
        </row>
        <row r="5229">
          <cell r="A5229" t="str">
            <v>04</v>
          </cell>
          <cell r="B5229" t="str">
            <v>97020600</v>
          </cell>
          <cell r="C5229" t="str">
            <v>15150000</v>
          </cell>
          <cell r="D5229">
            <v>1.1100000000000001</v>
          </cell>
        </row>
        <row r="5230">
          <cell r="A5230" t="str">
            <v>04</v>
          </cell>
          <cell r="B5230" t="str">
            <v>97020600</v>
          </cell>
          <cell r="C5230" t="str">
            <v>20010000</v>
          </cell>
          <cell r="D5230">
            <v>1295.4100000000001</v>
          </cell>
        </row>
        <row r="5231">
          <cell r="A5231" t="str">
            <v>04</v>
          </cell>
          <cell r="B5231" t="str">
            <v>97020600</v>
          </cell>
          <cell r="C5231" t="str">
            <v>23010000</v>
          </cell>
          <cell r="D5231">
            <v>798.33</v>
          </cell>
        </row>
        <row r="5232">
          <cell r="A5232" t="str">
            <v>04</v>
          </cell>
          <cell r="B5232" t="str">
            <v>97020600</v>
          </cell>
          <cell r="C5232" t="str">
            <v>25010000</v>
          </cell>
          <cell r="D5232">
            <v>721.97</v>
          </cell>
        </row>
        <row r="5233">
          <cell r="A5233" t="str">
            <v>04</v>
          </cell>
          <cell r="B5233" t="str">
            <v>97020600</v>
          </cell>
          <cell r="C5233" t="str">
            <v>25020000</v>
          </cell>
          <cell r="D5233">
            <v>1806.45</v>
          </cell>
        </row>
        <row r="5234">
          <cell r="A5234" t="str">
            <v>04</v>
          </cell>
          <cell r="B5234" t="str">
            <v>97020600</v>
          </cell>
          <cell r="C5234" t="str">
            <v>25030000</v>
          </cell>
          <cell r="D5234">
            <v>225.91</v>
          </cell>
        </row>
        <row r="5235">
          <cell r="A5235" t="str">
            <v>04</v>
          </cell>
          <cell r="B5235" t="str">
            <v>97020600</v>
          </cell>
          <cell r="C5235" t="str">
            <v>26000000</v>
          </cell>
          <cell r="D5235">
            <v>634.94000000000005</v>
          </cell>
        </row>
        <row r="5236">
          <cell r="A5236" t="str">
            <v>04</v>
          </cell>
          <cell r="B5236" t="str">
            <v>97020600</v>
          </cell>
          <cell r="C5236" t="str">
            <v>44000500</v>
          </cell>
          <cell r="D5236">
            <v>37.99</v>
          </cell>
        </row>
        <row r="5237">
          <cell r="A5237" t="str">
            <v>04</v>
          </cell>
          <cell r="B5237" t="str">
            <v>97020600</v>
          </cell>
          <cell r="C5237" t="str">
            <v>91020801</v>
          </cell>
          <cell r="D5237">
            <v>32.22</v>
          </cell>
        </row>
        <row r="5238">
          <cell r="A5238" t="str">
            <v>04</v>
          </cell>
          <cell r="B5238" t="str">
            <v>51030100</v>
          </cell>
          <cell r="C5238" t="str">
            <v>26000000</v>
          </cell>
          <cell r="D5238">
            <v>535.1</v>
          </cell>
        </row>
        <row r="5239">
          <cell r="A5239" t="str">
            <v>04</v>
          </cell>
          <cell r="B5239" t="str">
            <v>51030100</v>
          </cell>
          <cell r="C5239" t="str">
            <v>60010000</v>
          </cell>
          <cell r="D5239">
            <v>89238980.609999999</v>
          </cell>
        </row>
        <row r="5240">
          <cell r="A5240" t="str">
            <v>04</v>
          </cell>
          <cell r="B5240" t="str">
            <v>51030100</v>
          </cell>
          <cell r="C5240" t="str">
            <v>60010400</v>
          </cell>
          <cell r="D5240">
            <v>261989.42</v>
          </cell>
        </row>
        <row r="5241">
          <cell r="A5241" t="str">
            <v>04</v>
          </cell>
          <cell r="B5241" t="str">
            <v>51030100</v>
          </cell>
          <cell r="C5241" t="str">
            <v>60040000</v>
          </cell>
          <cell r="D5241">
            <v>24008694.170000002</v>
          </cell>
        </row>
        <row r="5242">
          <cell r="A5242" t="str">
            <v>04</v>
          </cell>
          <cell r="B5242" t="str">
            <v>51030100</v>
          </cell>
          <cell r="C5242" t="str">
            <v>68060000</v>
          </cell>
          <cell r="D5242">
            <v>58</v>
          </cell>
        </row>
        <row r="5243">
          <cell r="A5243" t="str">
            <v>04</v>
          </cell>
          <cell r="B5243" t="str">
            <v>51030100</v>
          </cell>
          <cell r="C5243" t="str">
            <v>68080100</v>
          </cell>
          <cell r="D5243">
            <v>50808.32</v>
          </cell>
        </row>
        <row r="5244">
          <cell r="A5244" t="str">
            <v>04</v>
          </cell>
          <cell r="B5244" t="str">
            <v>51030100</v>
          </cell>
          <cell r="C5244" t="str">
            <v>69020100</v>
          </cell>
          <cell r="D5244">
            <v>2400000</v>
          </cell>
        </row>
        <row r="5245">
          <cell r="A5245" t="str">
            <v>04</v>
          </cell>
          <cell r="B5245" t="str">
            <v>51030100</v>
          </cell>
          <cell r="C5245" t="str">
            <v>69050000</v>
          </cell>
          <cell r="D5245">
            <v>1590081</v>
          </cell>
        </row>
        <row r="5246">
          <cell r="A5246" t="str">
            <v>04</v>
          </cell>
          <cell r="B5246" t="str">
            <v>51030100</v>
          </cell>
          <cell r="C5246" t="str">
            <v>70000000</v>
          </cell>
          <cell r="D5246">
            <v>795083.28</v>
          </cell>
        </row>
        <row r="5247">
          <cell r="A5247" t="str">
            <v>04</v>
          </cell>
          <cell r="B5247" t="str">
            <v>51030100</v>
          </cell>
          <cell r="C5247" t="str">
            <v>70010000</v>
          </cell>
          <cell r="D5247">
            <v>3269213.23</v>
          </cell>
        </row>
        <row r="5248">
          <cell r="A5248" t="str">
            <v>04</v>
          </cell>
          <cell r="B5248" t="str">
            <v>51030100</v>
          </cell>
          <cell r="C5248" t="str">
            <v>73010100</v>
          </cell>
          <cell r="D5248">
            <v>17.329999999999998</v>
          </cell>
        </row>
        <row r="5249">
          <cell r="A5249" t="str">
            <v>04</v>
          </cell>
          <cell r="B5249" t="str">
            <v>51030100</v>
          </cell>
          <cell r="C5249" t="str">
            <v>76000000</v>
          </cell>
          <cell r="D5249">
            <v>461725.18</v>
          </cell>
        </row>
        <row r="5250">
          <cell r="A5250" t="str">
            <v>04</v>
          </cell>
          <cell r="B5250" t="str">
            <v>51030100</v>
          </cell>
          <cell r="C5250" t="str">
            <v>76040000</v>
          </cell>
          <cell r="D5250">
            <v>2844.58</v>
          </cell>
        </row>
        <row r="5251">
          <cell r="A5251" t="str">
            <v>04</v>
          </cell>
          <cell r="B5251" t="str">
            <v>51030100</v>
          </cell>
          <cell r="C5251" t="str">
            <v>79030000</v>
          </cell>
          <cell r="D5251">
            <v>1389294.35</v>
          </cell>
        </row>
        <row r="5252">
          <cell r="A5252" t="str">
            <v>04</v>
          </cell>
          <cell r="B5252" t="str">
            <v>51030100</v>
          </cell>
          <cell r="C5252" t="str">
            <v>79040000</v>
          </cell>
          <cell r="D5252">
            <v>5777.69</v>
          </cell>
        </row>
        <row r="5253">
          <cell r="A5253" t="str">
            <v>04</v>
          </cell>
          <cell r="B5253" t="str">
            <v>51030100</v>
          </cell>
          <cell r="C5253" t="str">
            <v>79070000</v>
          </cell>
          <cell r="D5253">
            <v>64725.9</v>
          </cell>
        </row>
        <row r="5254">
          <cell r="A5254" t="str">
            <v>04</v>
          </cell>
          <cell r="B5254" t="str">
            <v>51030100</v>
          </cell>
          <cell r="C5254" t="str">
            <v>91020500</v>
          </cell>
          <cell r="D5254">
            <v>400</v>
          </cell>
        </row>
        <row r="5255">
          <cell r="A5255" t="str">
            <v>04</v>
          </cell>
          <cell r="B5255" t="str">
            <v>51030100</v>
          </cell>
          <cell r="C5255" t="str">
            <v>91020800</v>
          </cell>
          <cell r="D5255">
            <v>10368.120000000001</v>
          </cell>
        </row>
        <row r="5256">
          <cell r="A5256" t="str">
            <v>04</v>
          </cell>
          <cell r="B5256" t="str">
            <v>51030100</v>
          </cell>
          <cell r="C5256" t="str">
            <v>91020801</v>
          </cell>
          <cell r="D5256">
            <v>1037660.11</v>
          </cell>
        </row>
        <row r="5257">
          <cell r="A5257" t="str">
            <v>04</v>
          </cell>
          <cell r="B5257" t="str">
            <v>51030100</v>
          </cell>
          <cell r="C5257" t="str">
            <v>97000600</v>
          </cell>
          <cell r="D5257">
            <v>167493.01999999999</v>
          </cell>
        </row>
        <row r="5258">
          <cell r="A5258" t="str">
            <v>04</v>
          </cell>
          <cell r="B5258" t="str">
            <v>79030000</v>
          </cell>
          <cell r="C5258" t="str">
            <v>08010000</v>
          </cell>
          <cell r="D5258">
            <v>-52969</v>
          </cell>
        </row>
        <row r="5259">
          <cell r="A5259" t="str">
            <v>04</v>
          </cell>
          <cell r="B5259" t="str">
            <v>79030000</v>
          </cell>
          <cell r="C5259" t="str">
            <v>08070000</v>
          </cell>
          <cell r="D5259">
            <v>52969</v>
          </cell>
        </row>
        <row r="5260">
          <cell r="A5260" t="str">
            <v>04</v>
          </cell>
          <cell r="B5260" t="str">
            <v>79030000</v>
          </cell>
          <cell r="C5260" t="str">
            <v>01020000</v>
          </cell>
          <cell r="D5260">
            <v>3213164</v>
          </cell>
        </row>
        <row r="5261">
          <cell r="A5261" t="str">
            <v>04</v>
          </cell>
          <cell r="B5261" t="str">
            <v>79030000</v>
          </cell>
          <cell r="C5261" t="str">
            <v>50000000</v>
          </cell>
          <cell r="D5261">
            <v>157300</v>
          </cell>
        </row>
        <row r="5262">
          <cell r="A5262" t="str">
            <v>04</v>
          </cell>
          <cell r="B5262" t="str">
            <v>79030000</v>
          </cell>
          <cell r="C5262" t="str">
            <v>51000000</v>
          </cell>
          <cell r="D5262">
            <v>35400</v>
          </cell>
        </row>
        <row r="5263">
          <cell r="A5263" t="str">
            <v>04</v>
          </cell>
          <cell r="B5263" t="str">
            <v>79030000</v>
          </cell>
          <cell r="C5263" t="str">
            <v>69010000</v>
          </cell>
          <cell r="D5263">
            <v>50931.31</v>
          </cell>
        </row>
        <row r="5264">
          <cell r="A5264" t="str">
            <v>04</v>
          </cell>
          <cell r="B5264" t="str">
            <v>99000000</v>
          </cell>
          <cell r="C5264" t="str">
            <v>90090100</v>
          </cell>
          <cell r="D5264">
            <v>61962608.359999999</v>
          </cell>
        </row>
        <row r="5265">
          <cell r="A5265" t="str">
            <v>04</v>
          </cell>
          <cell r="B5265" t="str">
            <v>79030000</v>
          </cell>
          <cell r="C5265" t="str">
            <v>68080000</v>
          </cell>
          <cell r="D5265">
            <v>-2526.64</v>
          </cell>
        </row>
        <row r="5266">
          <cell r="A5266" t="str">
            <v>04</v>
          </cell>
          <cell r="B5266" t="str">
            <v>79030000</v>
          </cell>
          <cell r="C5266" t="str">
            <v>91020801</v>
          </cell>
          <cell r="D5266">
            <v>3970709.52</v>
          </cell>
        </row>
        <row r="5267">
          <cell r="A5267" t="str">
            <v>04</v>
          </cell>
          <cell r="B5267" t="str">
            <v>79070000</v>
          </cell>
          <cell r="C5267" t="str">
            <v>26000000</v>
          </cell>
          <cell r="D5267">
            <v>84123.02</v>
          </cell>
        </row>
        <row r="5268">
          <cell r="A5268" t="str">
            <v>04</v>
          </cell>
          <cell r="B5268" t="str">
            <v>79070000</v>
          </cell>
          <cell r="C5268" t="str">
            <v>51040000</v>
          </cell>
          <cell r="D5268">
            <v>5000000</v>
          </cell>
        </row>
        <row r="5269">
          <cell r="A5269" t="str">
            <v>04</v>
          </cell>
          <cell r="B5269" t="str">
            <v>79070000</v>
          </cell>
          <cell r="C5269" t="str">
            <v>69010000</v>
          </cell>
          <cell r="D5269">
            <v>56592.11</v>
          </cell>
        </row>
        <row r="5270">
          <cell r="A5270" t="str">
            <v>04</v>
          </cell>
          <cell r="B5270" t="str">
            <v>79070000</v>
          </cell>
          <cell r="C5270" t="str">
            <v>68080000</v>
          </cell>
          <cell r="D5270">
            <v>513562.66</v>
          </cell>
        </row>
        <row r="5271">
          <cell r="A5271" t="str">
            <v>04</v>
          </cell>
          <cell r="B5271" t="str">
            <v>79070000</v>
          </cell>
          <cell r="C5271" t="str">
            <v>76000000</v>
          </cell>
          <cell r="D5271">
            <v>865574.04</v>
          </cell>
        </row>
        <row r="5272">
          <cell r="A5272" t="str">
            <v>04</v>
          </cell>
          <cell r="B5272" t="str">
            <v>79070000</v>
          </cell>
          <cell r="C5272" t="str">
            <v>79030000</v>
          </cell>
          <cell r="D5272">
            <v>8841.93</v>
          </cell>
        </row>
        <row r="5273">
          <cell r="A5273" t="str">
            <v>04</v>
          </cell>
          <cell r="B5273" t="str">
            <v>79070000</v>
          </cell>
          <cell r="C5273" t="str">
            <v>86000000</v>
          </cell>
          <cell r="D5273">
            <v>13.2</v>
          </cell>
        </row>
        <row r="5274">
          <cell r="A5274" t="str">
            <v>04</v>
          </cell>
          <cell r="B5274" t="str">
            <v>79070000</v>
          </cell>
          <cell r="C5274" t="str">
            <v>91020801</v>
          </cell>
          <cell r="D5274">
            <v>276972.86</v>
          </cell>
        </row>
        <row r="5275">
          <cell r="A5275" t="str">
            <v>04</v>
          </cell>
          <cell r="B5275" t="str">
            <v>79040000</v>
          </cell>
          <cell r="C5275" t="str">
            <v>10060000</v>
          </cell>
          <cell r="D5275">
            <v>333565.32</v>
          </cell>
        </row>
        <row r="5276">
          <cell r="A5276" t="str">
            <v>04</v>
          </cell>
          <cell r="B5276" t="str">
            <v>79040000</v>
          </cell>
          <cell r="C5276" t="str">
            <v>16020000</v>
          </cell>
          <cell r="D5276">
            <v>-12594.47</v>
          </cell>
        </row>
        <row r="5277">
          <cell r="A5277" t="str">
            <v>04</v>
          </cell>
          <cell r="B5277" t="str">
            <v>79040000</v>
          </cell>
          <cell r="C5277" t="str">
            <v>26000000</v>
          </cell>
          <cell r="D5277">
            <v>3931.68</v>
          </cell>
        </row>
        <row r="5278">
          <cell r="A5278" t="str">
            <v>04</v>
          </cell>
          <cell r="B5278" t="str">
            <v>79040000</v>
          </cell>
          <cell r="C5278" t="str">
            <v>50000000</v>
          </cell>
          <cell r="D5278">
            <v>7878.56</v>
          </cell>
        </row>
        <row r="5279">
          <cell r="A5279" t="str">
            <v>04</v>
          </cell>
          <cell r="B5279" t="str">
            <v>79040000</v>
          </cell>
          <cell r="C5279" t="str">
            <v>51000000</v>
          </cell>
          <cell r="D5279">
            <v>36</v>
          </cell>
        </row>
        <row r="5280">
          <cell r="A5280" t="str">
            <v>04</v>
          </cell>
          <cell r="B5280" t="str">
            <v>79040000</v>
          </cell>
          <cell r="C5280" t="str">
            <v>51040000</v>
          </cell>
          <cell r="D5280">
            <v>36506.339999999997</v>
          </cell>
        </row>
        <row r="5281">
          <cell r="A5281" t="str">
            <v>04</v>
          </cell>
          <cell r="B5281" t="str">
            <v>79040000</v>
          </cell>
          <cell r="C5281" t="str">
            <v>69010000</v>
          </cell>
          <cell r="D5281">
            <v>1055.28</v>
          </cell>
        </row>
        <row r="5282">
          <cell r="A5282" t="str">
            <v>04</v>
          </cell>
          <cell r="B5282" t="str">
            <v>79040000</v>
          </cell>
          <cell r="C5282" t="str">
            <v>79030000</v>
          </cell>
          <cell r="D5282">
            <v>59.61</v>
          </cell>
        </row>
        <row r="5283">
          <cell r="A5283" t="str">
            <v>04</v>
          </cell>
          <cell r="B5283" t="str">
            <v>79040000</v>
          </cell>
          <cell r="C5283" t="str">
            <v>79070000</v>
          </cell>
          <cell r="D5283">
            <v>6.63</v>
          </cell>
        </row>
        <row r="5284">
          <cell r="A5284" t="str">
            <v>04</v>
          </cell>
          <cell r="B5284" t="str">
            <v>79040000</v>
          </cell>
          <cell r="C5284" t="str">
            <v>91020801</v>
          </cell>
          <cell r="D5284">
            <v>1619.2</v>
          </cell>
        </row>
        <row r="5285">
          <cell r="A5285" t="str">
            <v>04</v>
          </cell>
          <cell r="B5285" t="str">
            <v>60010400</v>
          </cell>
          <cell r="C5285" t="str">
            <v>19040000</v>
          </cell>
          <cell r="D5285">
            <v>67742.14</v>
          </cell>
        </row>
        <row r="5286">
          <cell r="A5286" t="str">
            <v>04</v>
          </cell>
          <cell r="B5286" t="str">
            <v>60010400</v>
          </cell>
          <cell r="C5286" t="str">
            <v>19040100</v>
          </cell>
          <cell r="D5286">
            <v>158447.88</v>
          </cell>
        </row>
        <row r="5287">
          <cell r="A5287" t="str">
            <v>04</v>
          </cell>
          <cell r="B5287" t="str">
            <v>60010400</v>
          </cell>
          <cell r="C5287" t="str">
            <v>28011200</v>
          </cell>
          <cell r="D5287">
            <v>5899984.2699999996</v>
          </cell>
        </row>
        <row r="5288">
          <cell r="A5288" t="str">
            <v>04</v>
          </cell>
          <cell r="B5288" t="str">
            <v>60010400</v>
          </cell>
          <cell r="C5288" t="str">
            <v>91020802</v>
          </cell>
          <cell r="D5288">
            <v>731508.59</v>
          </cell>
        </row>
        <row r="5289">
          <cell r="A5289" t="str">
            <v>04</v>
          </cell>
          <cell r="B5289" t="str">
            <v>60010300</v>
          </cell>
          <cell r="C5289" t="str">
            <v>60010000</v>
          </cell>
          <cell r="D5289">
            <v>33811621.789999999</v>
          </cell>
        </row>
        <row r="5290">
          <cell r="A5290" t="str">
            <v>04</v>
          </cell>
          <cell r="B5290" t="str">
            <v>57000000</v>
          </cell>
          <cell r="C5290" t="str">
            <v>51040000</v>
          </cell>
          <cell r="D5290">
            <v>42000</v>
          </cell>
        </row>
        <row r="5291">
          <cell r="A5291" t="str">
            <v>04</v>
          </cell>
          <cell r="B5291" t="str">
            <v>62030000</v>
          </cell>
          <cell r="C5291" t="str">
            <v>68080000</v>
          </cell>
          <cell r="D5291">
            <v>81455.520000000004</v>
          </cell>
        </row>
        <row r="5292">
          <cell r="A5292" t="str">
            <v>04</v>
          </cell>
          <cell r="B5292" t="str">
            <v>62030100</v>
          </cell>
          <cell r="C5292" t="str">
            <v>51000000</v>
          </cell>
          <cell r="D5292">
            <v>29989.95</v>
          </cell>
        </row>
        <row r="5293">
          <cell r="A5293" t="str">
            <v>04</v>
          </cell>
          <cell r="B5293" t="str">
            <v>62030100</v>
          </cell>
          <cell r="C5293" t="str">
            <v>51040000</v>
          </cell>
          <cell r="D5293">
            <v>208752986.44</v>
          </cell>
        </row>
        <row r="5294">
          <cell r="A5294" t="str">
            <v>04</v>
          </cell>
          <cell r="B5294" t="str">
            <v>62030100</v>
          </cell>
          <cell r="C5294" t="str">
            <v>68080200</v>
          </cell>
          <cell r="D5294">
            <v>30946275.449999999</v>
          </cell>
        </row>
        <row r="5295">
          <cell r="A5295" t="str">
            <v>04</v>
          </cell>
          <cell r="B5295" t="str">
            <v>50000000</v>
          </cell>
          <cell r="C5295" t="str">
            <v>26000000</v>
          </cell>
          <cell r="D5295">
            <v>555</v>
          </cell>
        </row>
        <row r="5296">
          <cell r="A5296" t="str">
            <v>04</v>
          </cell>
          <cell r="B5296" t="str">
            <v>50000000</v>
          </cell>
          <cell r="C5296" t="str">
            <v>51040000</v>
          </cell>
          <cell r="D5296">
            <v>1096000</v>
          </cell>
        </row>
        <row r="5297">
          <cell r="A5297" t="str">
            <v>04</v>
          </cell>
          <cell r="B5297" t="str">
            <v>50000000</v>
          </cell>
          <cell r="C5297" t="str">
            <v>57000000</v>
          </cell>
          <cell r="D5297">
            <v>51000</v>
          </cell>
        </row>
        <row r="5298">
          <cell r="A5298" t="str">
            <v>04</v>
          </cell>
          <cell r="B5298" t="str">
            <v>50000000</v>
          </cell>
          <cell r="C5298" t="str">
            <v>60040000</v>
          </cell>
          <cell r="D5298">
            <v>47000</v>
          </cell>
        </row>
        <row r="5299">
          <cell r="A5299" t="str">
            <v>04</v>
          </cell>
          <cell r="B5299" t="str">
            <v>50000000</v>
          </cell>
          <cell r="C5299" t="str">
            <v>69010000</v>
          </cell>
          <cell r="D5299">
            <v>172500</v>
          </cell>
        </row>
        <row r="5300">
          <cell r="A5300" t="str">
            <v>04</v>
          </cell>
          <cell r="B5300" t="str">
            <v>50000000</v>
          </cell>
          <cell r="C5300" t="str">
            <v>70000000</v>
          </cell>
          <cell r="D5300">
            <v>4379288.8499999996</v>
          </cell>
        </row>
        <row r="5301">
          <cell r="A5301" t="str">
            <v>04</v>
          </cell>
          <cell r="B5301" t="str">
            <v>50000000</v>
          </cell>
          <cell r="C5301" t="str">
            <v>71000000</v>
          </cell>
          <cell r="D5301">
            <v>4244578.58</v>
          </cell>
        </row>
        <row r="5302">
          <cell r="A5302" t="str">
            <v>04</v>
          </cell>
          <cell r="B5302" t="str">
            <v>50000000</v>
          </cell>
          <cell r="C5302" t="str">
            <v>71020000</v>
          </cell>
          <cell r="D5302">
            <v>139303.6</v>
          </cell>
        </row>
        <row r="5303">
          <cell r="A5303" t="str">
            <v>04</v>
          </cell>
          <cell r="B5303" t="str">
            <v>50000000</v>
          </cell>
          <cell r="C5303" t="str">
            <v>73040000</v>
          </cell>
          <cell r="D5303">
            <v>200000</v>
          </cell>
        </row>
        <row r="5304">
          <cell r="A5304" t="str">
            <v>04</v>
          </cell>
          <cell r="B5304" t="str">
            <v>50000000</v>
          </cell>
          <cell r="C5304" t="str">
            <v>75020000</v>
          </cell>
          <cell r="D5304">
            <v>7360.17</v>
          </cell>
        </row>
        <row r="5305">
          <cell r="A5305" t="str">
            <v>04</v>
          </cell>
          <cell r="B5305" t="str">
            <v>50000000</v>
          </cell>
          <cell r="C5305" t="str">
            <v>76000000</v>
          </cell>
          <cell r="D5305">
            <v>850208</v>
          </cell>
        </row>
        <row r="5306">
          <cell r="A5306" t="str">
            <v>04</v>
          </cell>
          <cell r="B5306" t="str">
            <v>50000000</v>
          </cell>
          <cell r="C5306" t="str">
            <v>76040000</v>
          </cell>
          <cell r="D5306">
            <v>70522.77</v>
          </cell>
        </row>
        <row r="5307">
          <cell r="A5307" t="str">
            <v>04</v>
          </cell>
          <cell r="B5307" t="str">
            <v>50000000</v>
          </cell>
          <cell r="C5307" t="str">
            <v>79030000</v>
          </cell>
          <cell r="D5307">
            <v>511442.64</v>
          </cell>
        </row>
        <row r="5308">
          <cell r="A5308" t="str">
            <v>04</v>
          </cell>
          <cell r="B5308" t="str">
            <v>50000000</v>
          </cell>
          <cell r="C5308" t="str">
            <v>79070000</v>
          </cell>
          <cell r="D5308">
            <v>67347.44</v>
          </cell>
        </row>
        <row r="5309">
          <cell r="A5309" t="str">
            <v>04</v>
          </cell>
          <cell r="B5309" t="str">
            <v>50000000</v>
          </cell>
          <cell r="C5309" t="str">
            <v>91020801</v>
          </cell>
          <cell r="D5309">
            <v>9000</v>
          </cell>
        </row>
        <row r="5310">
          <cell r="A5310" t="str">
            <v>04</v>
          </cell>
          <cell r="B5310" t="str">
            <v>02020000</v>
          </cell>
          <cell r="C5310" t="str">
            <v>02010000</v>
          </cell>
          <cell r="D5310">
            <v>130535142</v>
          </cell>
        </row>
        <row r="5311">
          <cell r="A5311" t="str">
            <v>04</v>
          </cell>
          <cell r="B5311" t="str">
            <v>02020000</v>
          </cell>
          <cell r="C5311" t="str">
            <v>20030000</v>
          </cell>
          <cell r="D5311">
            <v>11254</v>
          </cell>
        </row>
        <row r="5312">
          <cell r="A5312" t="str">
            <v>04</v>
          </cell>
          <cell r="B5312" t="str">
            <v>02020000</v>
          </cell>
          <cell r="C5312" t="str">
            <v>20030100</v>
          </cell>
          <cell r="D5312">
            <v>721632</v>
          </cell>
        </row>
        <row r="5313">
          <cell r="A5313" t="str">
            <v>04</v>
          </cell>
          <cell r="B5313" t="str">
            <v>02020000</v>
          </cell>
          <cell r="C5313" t="str">
            <v>20030200</v>
          </cell>
          <cell r="D5313">
            <v>8072</v>
          </cell>
        </row>
        <row r="5314">
          <cell r="A5314" t="str">
            <v>04</v>
          </cell>
          <cell r="B5314" t="str">
            <v>02020000</v>
          </cell>
          <cell r="C5314" t="str">
            <v>79030000</v>
          </cell>
          <cell r="D5314">
            <v>1241060</v>
          </cell>
        </row>
        <row r="5315">
          <cell r="A5315" t="str">
            <v>04</v>
          </cell>
          <cell r="B5315" t="str">
            <v>02010000</v>
          </cell>
          <cell r="C5315" t="str">
            <v>02030000</v>
          </cell>
          <cell r="D5315">
            <v>20637</v>
          </cell>
        </row>
        <row r="5316">
          <cell r="A5316" t="str">
            <v>04</v>
          </cell>
          <cell r="B5316" t="str">
            <v>02010000</v>
          </cell>
          <cell r="C5316" t="str">
            <v>23010000</v>
          </cell>
          <cell r="D5316">
            <v>39672</v>
          </cell>
        </row>
        <row r="5317">
          <cell r="A5317" t="str">
            <v>04</v>
          </cell>
          <cell r="B5317" t="str">
            <v>02010000</v>
          </cell>
          <cell r="C5317" t="str">
            <v>25010000</v>
          </cell>
          <cell r="D5317">
            <v>5472516</v>
          </cell>
        </row>
        <row r="5318">
          <cell r="A5318" t="str">
            <v>04</v>
          </cell>
          <cell r="B5318" t="str">
            <v>02010000</v>
          </cell>
          <cell r="C5318" t="str">
            <v>25020000</v>
          </cell>
          <cell r="D5318">
            <v>4149300</v>
          </cell>
        </row>
        <row r="5319">
          <cell r="A5319" t="str">
            <v>04</v>
          </cell>
          <cell r="B5319" t="str">
            <v>02010000</v>
          </cell>
          <cell r="C5319" t="str">
            <v>25030000</v>
          </cell>
          <cell r="D5319">
            <v>319345</v>
          </cell>
        </row>
        <row r="5320">
          <cell r="A5320" t="str">
            <v>04</v>
          </cell>
          <cell r="B5320" t="str">
            <v>02010000</v>
          </cell>
          <cell r="C5320" t="str">
            <v>26000000</v>
          </cell>
          <cell r="D5320">
            <v>1839720</v>
          </cell>
        </row>
        <row r="5321">
          <cell r="A5321" t="str">
            <v>04</v>
          </cell>
          <cell r="B5321" t="str">
            <v>02010000</v>
          </cell>
          <cell r="C5321" t="str">
            <v>79070000</v>
          </cell>
          <cell r="D5321">
            <v>669</v>
          </cell>
        </row>
        <row r="5322">
          <cell r="A5322" t="str">
            <v>04</v>
          </cell>
          <cell r="B5322" t="str">
            <v>01030000</v>
          </cell>
          <cell r="C5322" t="str">
            <v>01000000</v>
          </cell>
          <cell r="D5322">
            <v>30083.5</v>
          </cell>
        </row>
        <row r="5323">
          <cell r="A5323" t="str">
            <v>04</v>
          </cell>
          <cell r="B5323" t="str">
            <v>73040000</v>
          </cell>
          <cell r="C5323" t="str">
            <v>70000000</v>
          </cell>
          <cell r="D5323">
            <v>48775</v>
          </cell>
        </row>
        <row r="5324">
          <cell r="A5324" t="str">
            <v>04</v>
          </cell>
          <cell r="B5324" t="str">
            <v>73040000</v>
          </cell>
          <cell r="C5324" t="str">
            <v>51040000</v>
          </cell>
          <cell r="D5324">
            <v>500000</v>
          </cell>
        </row>
        <row r="5325">
          <cell r="A5325" t="str">
            <v>04</v>
          </cell>
          <cell r="B5325" t="str">
            <v>62050600</v>
          </cell>
          <cell r="C5325" t="str">
            <v>51020000</v>
          </cell>
          <cell r="D5325">
            <v>7482595.4000000004</v>
          </cell>
        </row>
        <row r="5326">
          <cell r="A5326" t="str">
            <v>04</v>
          </cell>
          <cell r="B5326" t="str">
            <v>62050600</v>
          </cell>
          <cell r="C5326" t="str">
            <v>51030100</v>
          </cell>
          <cell r="D5326">
            <v>44100099.759999998</v>
          </cell>
        </row>
        <row r="5327">
          <cell r="A5327" t="str">
            <v>04</v>
          </cell>
          <cell r="B5327" t="str">
            <v>62050600</v>
          </cell>
          <cell r="C5327" t="str">
            <v>51040000</v>
          </cell>
          <cell r="D5327">
            <v>33652369.140000001</v>
          </cell>
        </row>
        <row r="5328">
          <cell r="A5328" t="str">
            <v>04</v>
          </cell>
          <cell r="B5328" t="str">
            <v>62050600</v>
          </cell>
          <cell r="C5328" t="str">
            <v>51080100</v>
          </cell>
          <cell r="D5328">
            <v>8407267.6199999992</v>
          </cell>
        </row>
        <row r="5329">
          <cell r="A5329" t="str">
            <v>04</v>
          </cell>
          <cell r="B5329" t="str">
            <v>51040000</v>
          </cell>
          <cell r="C5329" t="str">
            <v>50000000</v>
          </cell>
          <cell r="D5329">
            <v>11132000</v>
          </cell>
        </row>
        <row r="5330">
          <cell r="A5330" t="str">
            <v>04</v>
          </cell>
          <cell r="B5330" t="str">
            <v>51040000</v>
          </cell>
          <cell r="C5330" t="str">
            <v>51050000</v>
          </cell>
          <cell r="D5330">
            <v>13100000</v>
          </cell>
        </row>
        <row r="5331">
          <cell r="A5331" t="str">
            <v>04</v>
          </cell>
          <cell r="B5331" t="str">
            <v>51040000</v>
          </cell>
          <cell r="C5331" t="str">
            <v>55040100</v>
          </cell>
          <cell r="D5331">
            <v>367000000</v>
          </cell>
        </row>
        <row r="5332">
          <cell r="A5332" t="str">
            <v>04</v>
          </cell>
          <cell r="B5332" t="str">
            <v>51040000</v>
          </cell>
          <cell r="C5332" t="str">
            <v>60010000</v>
          </cell>
          <cell r="D5332">
            <v>481561290.37</v>
          </cell>
        </row>
        <row r="5333">
          <cell r="A5333" t="str">
            <v>04</v>
          </cell>
          <cell r="B5333" t="str">
            <v>51040000</v>
          </cell>
          <cell r="C5333" t="str">
            <v>60010400</v>
          </cell>
          <cell r="D5333">
            <v>6415077.8399999999</v>
          </cell>
        </row>
        <row r="5334">
          <cell r="A5334" t="str">
            <v>04</v>
          </cell>
          <cell r="B5334" t="str">
            <v>51040000</v>
          </cell>
          <cell r="C5334" t="str">
            <v>60040000</v>
          </cell>
          <cell r="D5334">
            <v>376026643.07999998</v>
          </cell>
        </row>
        <row r="5335">
          <cell r="A5335" t="str">
            <v>04</v>
          </cell>
          <cell r="B5335" t="str">
            <v>51040000</v>
          </cell>
          <cell r="C5335" t="str">
            <v>66000000</v>
          </cell>
          <cell r="D5335">
            <v>47000000</v>
          </cell>
        </row>
        <row r="5336">
          <cell r="A5336" t="str">
            <v>04</v>
          </cell>
          <cell r="B5336" t="str">
            <v>51040000</v>
          </cell>
          <cell r="C5336" t="str">
            <v>66000100</v>
          </cell>
          <cell r="D5336">
            <v>674207.59</v>
          </cell>
        </row>
        <row r="5337">
          <cell r="A5337" t="str">
            <v>04</v>
          </cell>
          <cell r="B5337" t="str">
            <v>51040000</v>
          </cell>
          <cell r="C5337" t="str">
            <v>68010000</v>
          </cell>
          <cell r="D5337">
            <v>-15098894</v>
          </cell>
        </row>
        <row r="5338">
          <cell r="A5338" t="str">
            <v>04</v>
          </cell>
          <cell r="B5338" t="str">
            <v>51040000</v>
          </cell>
          <cell r="C5338" t="str">
            <v>68020000</v>
          </cell>
          <cell r="D5338">
            <v>19053799</v>
          </cell>
        </row>
        <row r="5339">
          <cell r="A5339" t="str">
            <v>04</v>
          </cell>
          <cell r="B5339" t="str">
            <v>51040000</v>
          </cell>
          <cell r="C5339" t="str">
            <v>68030100</v>
          </cell>
          <cell r="D5339">
            <v>119153.22</v>
          </cell>
        </row>
        <row r="5340">
          <cell r="A5340" t="str">
            <v>04</v>
          </cell>
          <cell r="B5340" t="str">
            <v>51040000</v>
          </cell>
          <cell r="C5340" t="str">
            <v>68030300</v>
          </cell>
          <cell r="D5340">
            <v>73894</v>
          </cell>
        </row>
        <row r="5341">
          <cell r="A5341" t="str">
            <v>04</v>
          </cell>
          <cell r="B5341" t="str">
            <v>51040000</v>
          </cell>
          <cell r="C5341" t="str">
            <v>68030600</v>
          </cell>
          <cell r="D5341">
            <v>1365814.98</v>
          </cell>
        </row>
        <row r="5342">
          <cell r="A5342" t="str">
            <v>04</v>
          </cell>
          <cell r="B5342" t="str">
            <v>51040000</v>
          </cell>
          <cell r="C5342" t="str">
            <v>68040000</v>
          </cell>
          <cell r="D5342">
            <v>7662.06</v>
          </cell>
        </row>
        <row r="5343">
          <cell r="A5343" t="str">
            <v>04</v>
          </cell>
          <cell r="B5343" t="str">
            <v>51040000</v>
          </cell>
          <cell r="C5343" t="str">
            <v>68060000</v>
          </cell>
          <cell r="D5343">
            <v>12288599.66</v>
          </cell>
        </row>
        <row r="5344">
          <cell r="A5344" t="str">
            <v>04</v>
          </cell>
          <cell r="B5344" t="str">
            <v>51040000</v>
          </cell>
          <cell r="C5344" t="str">
            <v>68080200</v>
          </cell>
          <cell r="D5344">
            <v>58794630</v>
          </cell>
        </row>
        <row r="5345">
          <cell r="A5345" t="str">
            <v>04</v>
          </cell>
          <cell r="B5345" t="str">
            <v>51040000</v>
          </cell>
          <cell r="C5345" t="str">
            <v>69020100</v>
          </cell>
          <cell r="D5345">
            <v>15842508.619999999</v>
          </cell>
        </row>
        <row r="5346">
          <cell r="A5346" t="str">
            <v>04</v>
          </cell>
          <cell r="B5346" t="str">
            <v>51040000</v>
          </cell>
          <cell r="C5346" t="str">
            <v>69020200</v>
          </cell>
          <cell r="D5346">
            <v>15279750.789999999</v>
          </cell>
        </row>
        <row r="5347">
          <cell r="A5347" t="str">
            <v>04</v>
          </cell>
          <cell r="B5347" t="str">
            <v>51040000</v>
          </cell>
          <cell r="C5347" t="str">
            <v>69020300</v>
          </cell>
          <cell r="D5347">
            <v>2986701.22</v>
          </cell>
        </row>
        <row r="5348">
          <cell r="A5348" t="str">
            <v>04</v>
          </cell>
          <cell r="B5348" t="str">
            <v>51040000</v>
          </cell>
          <cell r="C5348" t="str">
            <v>69030100</v>
          </cell>
          <cell r="D5348">
            <v>4429418.75</v>
          </cell>
        </row>
        <row r="5349">
          <cell r="A5349" t="str">
            <v>04</v>
          </cell>
          <cell r="B5349" t="str">
            <v>51040000</v>
          </cell>
          <cell r="C5349" t="str">
            <v>70000000</v>
          </cell>
          <cell r="D5349">
            <v>37745584</v>
          </cell>
        </row>
        <row r="5350">
          <cell r="A5350" t="str">
            <v>04</v>
          </cell>
          <cell r="B5350" t="str">
            <v>51040000</v>
          </cell>
          <cell r="C5350" t="str">
            <v>70010000</v>
          </cell>
          <cell r="D5350">
            <v>78887491.030000001</v>
          </cell>
        </row>
        <row r="5351">
          <cell r="A5351" t="str">
            <v>04</v>
          </cell>
          <cell r="B5351" t="str">
            <v>51040000</v>
          </cell>
          <cell r="C5351" t="str">
            <v>76000000</v>
          </cell>
          <cell r="D5351">
            <v>3120551.17</v>
          </cell>
        </row>
        <row r="5352">
          <cell r="A5352" t="str">
            <v>04</v>
          </cell>
          <cell r="B5352" t="str">
            <v>51040000</v>
          </cell>
          <cell r="C5352" t="str">
            <v>76010000</v>
          </cell>
          <cell r="D5352">
            <v>1995887.93</v>
          </cell>
        </row>
        <row r="5353">
          <cell r="A5353" t="str">
            <v>04</v>
          </cell>
          <cell r="B5353" t="str">
            <v>51040000</v>
          </cell>
          <cell r="C5353" t="str">
            <v>79030000</v>
          </cell>
          <cell r="D5353">
            <v>3546215.72</v>
          </cell>
        </row>
        <row r="5354">
          <cell r="A5354" t="str">
            <v>04</v>
          </cell>
          <cell r="B5354" t="str">
            <v>51040000</v>
          </cell>
          <cell r="C5354" t="str">
            <v>79040000</v>
          </cell>
          <cell r="D5354">
            <v>127515.36</v>
          </cell>
        </row>
        <row r="5355">
          <cell r="A5355" t="str">
            <v>04</v>
          </cell>
          <cell r="B5355" t="str">
            <v>51040000</v>
          </cell>
          <cell r="C5355" t="str">
            <v>79070000</v>
          </cell>
          <cell r="D5355">
            <v>1749944.43</v>
          </cell>
        </row>
        <row r="5356">
          <cell r="A5356" t="str">
            <v>04</v>
          </cell>
          <cell r="B5356" t="str">
            <v>51040000</v>
          </cell>
          <cell r="C5356" t="str">
            <v>91020500</v>
          </cell>
          <cell r="D5356">
            <v>348518.54</v>
          </cell>
        </row>
        <row r="5357">
          <cell r="A5357" t="str">
            <v>04</v>
          </cell>
          <cell r="B5357" t="str">
            <v>51040000</v>
          </cell>
          <cell r="C5357" t="str">
            <v>91020800</v>
          </cell>
          <cell r="D5357">
            <v>36</v>
          </cell>
        </row>
        <row r="5358">
          <cell r="A5358" t="str">
            <v>04</v>
          </cell>
          <cell r="B5358" t="str">
            <v>51040000</v>
          </cell>
          <cell r="C5358" t="str">
            <v>91020801</v>
          </cell>
          <cell r="D5358">
            <v>1997183.89</v>
          </cell>
        </row>
        <row r="5359">
          <cell r="A5359" t="str">
            <v>04</v>
          </cell>
          <cell r="B5359" t="str">
            <v>51040000</v>
          </cell>
          <cell r="C5359" t="str">
            <v>97000600</v>
          </cell>
          <cell r="D5359">
            <v>1511325</v>
          </cell>
        </row>
        <row r="5360">
          <cell r="A5360" t="str">
            <v>04</v>
          </cell>
          <cell r="B5360" t="str">
            <v>91010802</v>
          </cell>
          <cell r="C5360" t="str">
            <v>79030000</v>
          </cell>
          <cell r="D5360">
            <v>94.45</v>
          </cell>
        </row>
        <row r="5361">
          <cell r="A5361" t="str">
            <v>04</v>
          </cell>
          <cell r="B5361" t="str">
            <v>51030000</v>
          </cell>
          <cell r="C5361" t="str">
            <v>60010000</v>
          </cell>
          <cell r="D5361">
            <v>11944127.49</v>
          </cell>
        </row>
        <row r="5362">
          <cell r="A5362" t="str">
            <v>04</v>
          </cell>
          <cell r="B5362" t="str">
            <v>51030000</v>
          </cell>
          <cell r="C5362" t="str">
            <v>60010400</v>
          </cell>
          <cell r="D5362">
            <v>22510.09</v>
          </cell>
        </row>
        <row r="5363">
          <cell r="A5363" t="str">
            <v>04</v>
          </cell>
          <cell r="B5363" t="str">
            <v>51030000</v>
          </cell>
          <cell r="C5363" t="str">
            <v>60040000</v>
          </cell>
          <cell r="D5363">
            <v>9356389.9399999995</v>
          </cell>
        </row>
        <row r="5364">
          <cell r="A5364" t="str">
            <v>04</v>
          </cell>
          <cell r="B5364" t="str">
            <v>51030000</v>
          </cell>
          <cell r="C5364" t="str">
            <v>62030400</v>
          </cell>
          <cell r="D5364">
            <v>8701.6299999999992</v>
          </cell>
        </row>
        <row r="5365">
          <cell r="A5365" t="str">
            <v>04</v>
          </cell>
          <cell r="B5365" t="str">
            <v>51030000</v>
          </cell>
          <cell r="C5365" t="str">
            <v>69010000</v>
          </cell>
          <cell r="D5365">
            <v>1298397</v>
          </cell>
        </row>
        <row r="5366">
          <cell r="A5366" t="str">
            <v>04</v>
          </cell>
          <cell r="B5366" t="str">
            <v>51030000</v>
          </cell>
          <cell r="C5366" t="str">
            <v>69030000</v>
          </cell>
          <cell r="D5366">
            <v>259690.59</v>
          </cell>
        </row>
        <row r="5367">
          <cell r="A5367" t="str">
            <v>04</v>
          </cell>
          <cell r="B5367" t="str">
            <v>51030000</v>
          </cell>
          <cell r="C5367" t="str">
            <v>70000000</v>
          </cell>
          <cell r="D5367">
            <v>179900</v>
          </cell>
        </row>
        <row r="5368">
          <cell r="A5368" t="str">
            <v>04</v>
          </cell>
          <cell r="B5368" t="str">
            <v>51030000</v>
          </cell>
          <cell r="C5368" t="str">
            <v>70010000</v>
          </cell>
          <cell r="D5368">
            <v>1176492.8400000001</v>
          </cell>
        </row>
        <row r="5369">
          <cell r="A5369" t="str">
            <v>04</v>
          </cell>
          <cell r="B5369" t="str">
            <v>51030000</v>
          </cell>
          <cell r="C5369" t="str">
            <v>76000000</v>
          </cell>
          <cell r="D5369">
            <v>161505.67000000001</v>
          </cell>
        </row>
        <row r="5370">
          <cell r="A5370" t="str">
            <v>04</v>
          </cell>
          <cell r="B5370" t="str">
            <v>51030000</v>
          </cell>
          <cell r="C5370" t="str">
            <v>79030000</v>
          </cell>
          <cell r="D5370">
            <v>524590.37</v>
          </cell>
        </row>
        <row r="5371">
          <cell r="A5371" t="str">
            <v>04</v>
          </cell>
          <cell r="B5371" t="str">
            <v>51030000</v>
          </cell>
          <cell r="C5371" t="str">
            <v>91020500</v>
          </cell>
          <cell r="D5371">
            <v>27117.27</v>
          </cell>
        </row>
        <row r="5372">
          <cell r="A5372" t="str">
            <v>04</v>
          </cell>
          <cell r="B5372" t="str">
            <v>51030000</v>
          </cell>
          <cell r="C5372" t="str">
            <v>91020801</v>
          </cell>
          <cell r="D5372">
            <v>1036859.02</v>
          </cell>
        </row>
        <row r="5373">
          <cell r="A5373" t="str">
            <v>04</v>
          </cell>
          <cell r="B5373" t="str">
            <v>51080100</v>
          </cell>
          <cell r="C5373" t="str">
            <v>60010000</v>
          </cell>
          <cell r="D5373">
            <v>5824630.54</v>
          </cell>
        </row>
        <row r="5374">
          <cell r="A5374" t="str">
            <v>04</v>
          </cell>
          <cell r="B5374" t="str">
            <v>51080100</v>
          </cell>
          <cell r="C5374" t="str">
            <v>60040000</v>
          </cell>
          <cell r="D5374">
            <v>1479905.87</v>
          </cell>
        </row>
        <row r="5375">
          <cell r="A5375" t="str">
            <v>04</v>
          </cell>
          <cell r="B5375" t="str">
            <v>51080100</v>
          </cell>
          <cell r="C5375" t="str">
            <v>68030100</v>
          </cell>
          <cell r="D5375">
            <v>1073016</v>
          </cell>
        </row>
        <row r="5376">
          <cell r="A5376" t="str">
            <v>04</v>
          </cell>
          <cell r="B5376" t="str">
            <v>51080100</v>
          </cell>
          <cell r="C5376" t="str">
            <v>91020500</v>
          </cell>
          <cell r="D5376">
            <v>397</v>
          </cell>
        </row>
        <row r="5377">
          <cell r="A5377" t="str">
            <v>04</v>
          </cell>
          <cell r="B5377" t="str">
            <v>51020000</v>
          </cell>
          <cell r="C5377" t="str">
            <v>60010000</v>
          </cell>
          <cell r="D5377">
            <v>5902836.2999999998</v>
          </cell>
        </row>
        <row r="5378">
          <cell r="A5378" t="str">
            <v>04</v>
          </cell>
          <cell r="B5378" t="str">
            <v>51020000</v>
          </cell>
          <cell r="C5378" t="str">
            <v>60040000</v>
          </cell>
          <cell r="D5378">
            <v>751880</v>
          </cell>
        </row>
        <row r="5379">
          <cell r="A5379" t="str">
            <v>04</v>
          </cell>
          <cell r="B5379" t="str">
            <v>51020000</v>
          </cell>
          <cell r="C5379" t="str">
            <v>70010000</v>
          </cell>
          <cell r="D5379">
            <v>7080</v>
          </cell>
        </row>
        <row r="5380">
          <cell r="A5380" t="str">
            <v>04</v>
          </cell>
          <cell r="B5380" t="str">
            <v>51020000</v>
          </cell>
          <cell r="C5380" t="str">
            <v>91020500</v>
          </cell>
          <cell r="D5380">
            <v>257</v>
          </cell>
        </row>
        <row r="5381">
          <cell r="A5381" t="str">
            <v>04</v>
          </cell>
          <cell r="B5381" t="str">
            <v>99000000</v>
          </cell>
          <cell r="C5381" t="str">
            <v>90090107</v>
          </cell>
          <cell r="D5381">
            <v>49519234.880000003</v>
          </cell>
        </row>
        <row r="5382">
          <cell r="A5382" t="str">
            <v>04</v>
          </cell>
          <cell r="B5382" t="str">
            <v>66000100</v>
          </cell>
          <cell r="C5382" t="str">
            <v>91020600</v>
          </cell>
          <cell r="D5382">
            <v>642950.80000000005</v>
          </cell>
        </row>
        <row r="5383">
          <cell r="A5383" t="str">
            <v>04</v>
          </cell>
          <cell r="B5383" t="str">
            <v>67010100</v>
          </cell>
          <cell r="C5383" t="str">
            <v>91020600</v>
          </cell>
          <cell r="D5383">
            <v>5594262.2999999998</v>
          </cell>
        </row>
        <row r="5384">
          <cell r="A5384" t="str">
            <v>04</v>
          </cell>
          <cell r="B5384" t="str">
            <v>51090000</v>
          </cell>
          <cell r="C5384" t="str">
            <v>51030100</v>
          </cell>
          <cell r="D5384">
            <v>42000000</v>
          </cell>
        </row>
        <row r="5385">
          <cell r="A5385" t="str">
            <v>04</v>
          </cell>
          <cell r="B5385" t="str">
            <v>51090000</v>
          </cell>
          <cell r="C5385" t="str">
            <v>51040000</v>
          </cell>
          <cell r="D5385">
            <v>3000000</v>
          </cell>
        </row>
        <row r="5386">
          <cell r="A5386" t="str">
            <v>04</v>
          </cell>
          <cell r="B5386" t="str">
            <v>51090000</v>
          </cell>
          <cell r="C5386" t="str">
            <v>76000000</v>
          </cell>
          <cell r="D5386">
            <v>7775446.1299999999</v>
          </cell>
        </row>
        <row r="5387">
          <cell r="A5387" t="str">
            <v>04</v>
          </cell>
          <cell r="B5387" t="str">
            <v>51090000</v>
          </cell>
          <cell r="C5387" t="str">
            <v>91020500</v>
          </cell>
          <cell r="D5387">
            <v>1480.53</v>
          </cell>
        </row>
        <row r="5388">
          <cell r="A5388" t="str">
            <v>04</v>
          </cell>
          <cell r="B5388" t="str">
            <v>55040100</v>
          </cell>
          <cell r="C5388" t="str">
            <v>51040000</v>
          </cell>
          <cell r="D5388">
            <v>231000000</v>
          </cell>
        </row>
        <row r="5389">
          <cell r="A5389" t="str">
            <v>04</v>
          </cell>
          <cell r="B5389" t="str">
            <v>66000000</v>
          </cell>
          <cell r="C5389" t="str">
            <v>51040000</v>
          </cell>
          <cell r="D5389">
            <v>60000000</v>
          </cell>
        </row>
        <row r="5390">
          <cell r="A5390" t="str">
            <v>04</v>
          </cell>
          <cell r="B5390" t="str">
            <v>68080100</v>
          </cell>
          <cell r="C5390" t="str">
            <v>60010000</v>
          </cell>
          <cell r="D5390">
            <v>738.46</v>
          </cell>
        </row>
        <row r="5391">
          <cell r="A5391" t="str">
            <v>04</v>
          </cell>
          <cell r="B5391" t="str">
            <v>68080100</v>
          </cell>
          <cell r="C5391" t="str">
            <v>60010100</v>
          </cell>
          <cell r="D5391">
            <v>41122.92</v>
          </cell>
        </row>
        <row r="5392">
          <cell r="A5392" t="str">
            <v>04</v>
          </cell>
          <cell r="B5392" t="str">
            <v>68080100</v>
          </cell>
          <cell r="C5392" t="str">
            <v>79030000</v>
          </cell>
          <cell r="D5392">
            <v>8946.94</v>
          </cell>
        </row>
        <row r="5393">
          <cell r="A5393" t="str">
            <v>04</v>
          </cell>
          <cell r="B5393" t="str">
            <v>68080000</v>
          </cell>
          <cell r="C5393" t="str">
            <v>19060000</v>
          </cell>
          <cell r="D5393">
            <v>27538.69</v>
          </cell>
        </row>
        <row r="5394">
          <cell r="A5394" t="str">
            <v>04</v>
          </cell>
          <cell r="B5394" t="str">
            <v>68080000</v>
          </cell>
          <cell r="C5394" t="str">
            <v>76000000</v>
          </cell>
          <cell r="D5394">
            <v>1106578.8899999999</v>
          </cell>
        </row>
        <row r="5395">
          <cell r="A5395" t="str">
            <v>04</v>
          </cell>
          <cell r="B5395" t="str">
            <v>68080000</v>
          </cell>
          <cell r="C5395" t="str">
            <v>76020400</v>
          </cell>
          <cell r="D5395">
            <v>-83598.06</v>
          </cell>
        </row>
        <row r="5396">
          <cell r="A5396" t="str">
            <v>04</v>
          </cell>
          <cell r="B5396" t="str">
            <v>68080000</v>
          </cell>
          <cell r="C5396" t="str">
            <v>76020500</v>
          </cell>
          <cell r="D5396">
            <v>2126.2199999999998</v>
          </cell>
        </row>
        <row r="5397">
          <cell r="A5397" t="str">
            <v>04</v>
          </cell>
          <cell r="B5397" t="str">
            <v>68080000</v>
          </cell>
          <cell r="C5397" t="str">
            <v>76050000</v>
          </cell>
          <cell r="D5397">
            <v>1460362.62</v>
          </cell>
        </row>
        <row r="5398">
          <cell r="A5398" t="str">
            <v>04</v>
          </cell>
          <cell r="B5398" t="str">
            <v>68080000</v>
          </cell>
          <cell r="C5398" t="str">
            <v>76060000</v>
          </cell>
          <cell r="D5398">
            <v>398657.46</v>
          </cell>
        </row>
        <row r="5399">
          <cell r="A5399" t="str">
            <v>04</v>
          </cell>
          <cell r="B5399" t="str">
            <v>68080000</v>
          </cell>
          <cell r="C5399" t="str">
            <v>79070000</v>
          </cell>
          <cell r="D5399">
            <v>348992.83</v>
          </cell>
        </row>
        <row r="5400">
          <cell r="A5400" t="str">
            <v>04</v>
          </cell>
          <cell r="B5400" t="str">
            <v>68080000</v>
          </cell>
          <cell r="C5400" t="str">
            <v>90030107</v>
          </cell>
          <cell r="D5400">
            <v>-5243.91</v>
          </cell>
        </row>
        <row r="5401">
          <cell r="A5401" t="str">
            <v>04</v>
          </cell>
          <cell r="B5401" t="str">
            <v>68080000</v>
          </cell>
          <cell r="C5401" t="str">
            <v>90030108</v>
          </cell>
          <cell r="D5401">
            <v>-1597.6</v>
          </cell>
        </row>
        <row r="5402">
          <cell r="A5402" t="str">
            <v>04</v>
          </cell>
          <cell r="B5402" t="str">
            <v>68080000</v>
          </cell>
          <cell r="C5402" t="str">
            <v>90031400</v>
          </cell>
          <cell r="D5402">
            <v>-221.66</v>
          </cell>
        </row>
        <row r="5403">
          <cell r="A5403" t="str">
            <v>04</v>
          </cell>
          <cell r="B5403" t="str">
            <v>68080000</v>
          </cell>
          <cell r="C5403" t="str">
            <v>91020801</v>
          </cell>
          <cell r="D5403">
            <v>702.47</v>
          </cell>
        </row>
        <row r="5404">
          <cell r="A5404" t="str">
            <v>04</v>
          </cell>
          <cell r="B5404" t="str">
            <v>68080000</v>
          </cell>
          <cell r="C5404" t="str">
            <v>99000000</v>
          </cell>
          <cell r="D5404">
            <v>135304.04999999999</v>
          </cell>
        </row>
        <row r="5405">
          <cell r="A5405" t="str">
            <v>04</v>
          </cell>
          <cell r="B5405" t="str">
            <v>71000000</v>
          </cell>
          <cell r="C5405" t="str">
            <v>50000000</v>
          </cell>
          <cell r="D5405">
            <v>339584.02</v>
          </cell>
        </row>
        <row r="5406">
          <cell r="A5406" t="str">
            <v>04</v>
          </cell>
          <cell r="B5406" t="str">
            <v>71000000</v>
          </cell>
          <cell r="C5406" t="str">
            <v>70000000</v>
          </cell>
          <cell r="D5406">
            <v>418738.64</v>
          </cell>
        </row>
        <row r="5407">
          <cell r="A5407" t="str">
            <v>04</v>
          </cell>
          <cell r="B5407" t="str">
            <v>71000000</v>
          </cell>
          <cell r="C5407" t="str">
            <v>08070000</v>
          </cell>
          <cell r="D5407">
            <v>11600</v>
          </cell>
        </row>
        <row r="5408">
          <cell r="A5408" t="str">
            <v>04</v>
          </cell>
          <cell r="B5408" t="str">
            <v>71000000</v>
          </cell>
          <cell r="C5408" t="str">
            <v>19040100</v>
          </cell>
          <cell r="D5408">
            <v>10257.89</v>
          </cell>
        </row>
        <row r="5409">
          <cell r="A5409" t="str">
            <v>04</v>
          </cell>
          <cell r="B5409" t="str">
            <v>71000000</v>
          </cell>
          <cell r="C5409" t="str">
            <v>23010000</v>
          </cell>
          <cell r="D5409">
            <v>1480.19</v>
          </cell>
        </row>
        <row r="5410">
          <cell r="A5410" t="str">
            <v>04</v>
          </cell>
          <cell r="B5410" t="str">
            <v>71000000</v>
          </cell>
          <cell r="C5410" t="str">
            <v>25010000</v>
          </cell>
          <cell r="D5410">
            <v>188580.44</v>
          </cell>
        </row>
        <row r="5411">
          <cell r="A5411" t="str">
            <v>04</v>
          </cell>
          <cell r="B5411" t="str">
            <v>71000000</v>
          </cell>
          <cell r="C5411" t="str">
            <v>25020000</v>
          </cell>
          <cell r="D5411">
            <v>80622.649999999994</v>
          </cell>
        </row>
        <row r="5412">
          <cell r="A5412" t="str">
            <v>04</v>
          </cell>
          <cell r="B5412" t="str">
            <v>71000000</v>
          </cell>
          <cell r="C5412" t="str">
            <v>25030000</v>
          </cell>
          <cell r="D5412">
            <v>34867.120000000003</v>
          </cell>
        </row>
        <row r="5413">
          <cell r="A5413" t="str">
            <v>04</v>
          </cell>
          <cell r="B5413" t="str">
            <v>71000000</v>
          </cell>
          <cell r="C5413" t="str">
            <v>26000000</v>
          </cell>
          <cell r="D5413">
            <v>1112755.02</v>
          </cell>
        </row>
        <row r="5414">
          <cell r="A5414" t="str">
            <v>04</v>
          </cell>
          <cell r="B5414" t="str">
            <v>71000000</v>
          </cell>
          <cell r="C5414" t="str">
            <v>44000100</v>
          </cell>
          <cell r="D5414">
            <v>39924.550000000003</v>
          </cell>
        </row>
        <row r="5415">
          <cell r="A5415" t="str">
            <v>04</v>
          </cell>
          <cell r="B5415" t="str">
            <v>71000000</v>
          </cell>
          <cell r="C5415" t="str">
            <v>60010000</v>
          </cell>
          <cell r="D5415">
            <v>432538.58</v>
          </cell>
        </row>
        <row r="5416">
          <cell r="A5416" t="str">
            <v>04</v>
          </cell>
          <cell r="B5416" t="str">
            <v>71000000</v>
          </cell>
          <cell r="C5416" t="str">
            <v>76000000</v>
          </cell>
          <cell r="D5416">
            <v>24700</v>
          </cell>
        </row>
        <row r="5417">
          <cell r="A5417" t="str">
            <v>04</v>
          </cell>
          <cell r="B5417" t="str">
            <v>71000000</v>
          </cell>
          <cell r="C5417" t="str">
            <v>79030000</v>
          </cell>
          <cell r="D5417">
            <v>59440.55</v>
          </cell>
        </row>
        <row r="5418">
          <cell r="A5418" t="str">
            <v>04</v>
          </cell>
          <cell r="B5418" t="str">
            <v>71000000</v>
          </cell>
          <cell r="C5418" t="str">
            <v>91020500</v>
          </cell>
          <cell r="D5418">
            <v>1010</v>
          </cell>
        </row>
        <row r="5419">
          <cell r="A5419" t="str">
            <v>04</v>
          </cell>
          <cell r="B5419" t="str">
            <v>71000000</v>
          </cell>
          <cell r="C5419" t="str">
            <v>91020801</v>
          </cell>
          <cell r="D5419">
            <v>296712.49</v>
          </cell>
        </row>
        <row r="5420">
          <cell r="A5420" t="str">
            <v>04</v>
          </cell>
          <cell r="B5420" t="str">
            <v>71000000</v>
          </cell>
          <cell r="C5420" t="str">
            <v>91020802</v>
          </cell>
          <cell r="D5420">
            <v>2019.9</v>
          </cell>
        </row>
        <row r="5421">
          <cell r="A5421" t="str">
            <v>04</v>
          </cell>
          <cell r="B5421" t="str">
            <v>76050100</v>
          </cell>
          <cell r="C5421" t="str">
            <v>90030100</v>
          </cell>
          <cell r="D5421">
            <v>111335940.36</v>
          </cell>
        </row>
        <row r="5422">
          <cell r="A5422" t="str">
            <v>04</v>
          </cell>
          <cell r="B5422" t="str">
            <v>76050100</v>
          </cell>
          <cell r="C5422" t="str">
            <v>90030107</v>
          </cell>
          <cell r="D5422">
            <v>37975324.280000001</v>
          </cell>
        </row>
        <row r="5423">
          <cell r="A5423" t="str">
            <v>04</v>
          </cell>
          <cell r="B5423" t="str">
            <v>76050100</v>
          </cell>
          <cell r="C5423" t="str">
            <v>90030108</v>
          </cell>
          <cell r="D5423">
            <v>3972792.48</v>
          </cell>
        </row>
        <row r="5424">
          <cell r="A5424" t="str">
            <v>04</v>
          </cell>
          <cell r="B5424" t="str">
            <v>76050100</v>
          </cell>
          <cell r="C5424" t="str">
            <v>90030300</v>
          </cell>
          <cell r="D5424">
            <v>364794.97</v>
          </cell>
        </row>
        <row r="5425">
          <cell r="A5425" t="str">
            <v>04</v>
          </cell>
          <cell r="B5425" t="str">
            <v>76050100</v>
          </cell>
          <cell r="C5425" t="str">
            <v>90030500</v>
          </cell>
          <cell r="D5425">
            <v>33976.800000000003</v>
          </cell>
        </row>
        <row r="5426">
          <cell r="A5426" t="str">
            <v>04</v>
          </cell>
          <cell r="B5426" t="str">
            <v>76050100</v>
          </cell>
          <cell r="C5426" t="str">
            <v>90030900</v>
          </cell>
          <cell r="D5426">
            <v>817064.12</v>
          </cell>
        </row>
        <row r="5427">
          <cell r="A5427" t="str">
            <v>04</v>
          </cell>
          <cell r="B5427" t="str">
            <v>76050100</v>
          </cell>
          <cell r="C5427" t="str">
            <v>90030901</v>
          </cell>
          <cell r="D5427">
            <v>440654.82</v>
          </cell>
        </row>
        <row r="5428">
          <cell r="A5428" t="str">
            <v>04</v>
          </cell>
          <cell r="B5428" t="str">
            <v>76050100</v>
          </cell>
          <cell r="C5428" t="str">
            <v>90030902</v>
          </cell>
          <cell r="D5428">
            <v>46104.6</v>
          </cell>
        </row>
        <row r="5429">
          <cell r="A5429" t="str">
            <v>04</v>
          </cell>
          <cell r="B5429" t="str">
            <v>76050100</v>
          </cell>
          <cell r="C5429" t="str">
            <v>90031200</v>
          </cell>
          <cell r="D5429">
            <v>11717.34</v>
          </cell>
        </row>
        <row r="5430">
          <cell r="A5430" t="str">
            <v>04</v>
          </cell>
          <cell r="B5430" t="str">
            <v>76050100</v>
          </cell>
          <cell r="C5430" t="str">
            <v>90031201</v>
          </cell>
          <cell r="D5430">
            <v>14756.95</v>
          </cell>
        </row>
        <row r="5431">
          <cell r="A5431" t="str">
            <v>04</v>
          </cell>
          <cell r="B5431" t="str">
            <v>76050100</v>
          </cell>
          <cell r="C5431" t="str">
            <v>90031202</v>
          </cell>
          <cell r="D5431">
            <v>6102.66</v>
          </cell>
        </row>
        <row r="5432">
          <cell r="A5432" t="str">
            <v>04</v>
          </cell>
          <cell r="B5432" t="str">
            <v>76050100</v>
          </cell>
          <cell r="C5432" t="str">
            <v>90031205</v>
          </cell>
          <cell r="D5432">
            <v>599571.75</v>
          </cell>
        </row>
        <row r="5433">
          <cell r="A5433" t="str">
            <v>04</v>
          </cell>
          <cell r="B5433" t="str">
            <v>76050100</v>
          </cell>
          <cell r="C5433" t="str">
            <v>90031300</v>
          </cell>
          <cell r="D5433">
            <v>6398.09</v>
          </cell>
        </row>
        <row r="5434">
          <cell r="A5434" t="str">
            <v>04</v>
          </cell>
          <cell r="B5434" t="str">
            <v>76050100</v>
          </cell>
          <cell r="C5434" t="str">
            <v>90031302</v>
          </cell>
          <cell r="D5434">
            <v>5481.54</v>
          </cell>
        </row>
        <row r="5435">
          <cell r="A5435" t="str">
            <v>04</v>
          </cell>
          <cell r="B5435" t="str">
            <v>76050100</v>
          </cell>
          <cell r="C5435" t="str">
            <v>90031400</v>
          </cell>
          <cell r="D5435">
            <v>2710534.19</v>
          </cell>
        </row>
        <row r="5436">
          <cell r="A5436" t="str">
            <v>04</v>
          </cell>
          <cell r="B5436" t="str">
            <v>76050100</v>
          </cell>
          <cell r="C5436" t="str">
            <v>90031401</v>
          </cell>
          <cell r="D5436">
            <v>2532102.21</v>
          </cell>
        </row>
        <row r="5437">
          <cell r="A5437" t="str">
            <v>04</v>
          </cell>
          <cell r="B5437" t="str">
            <v>76050100</v>
          </cell>
          <cell r="C5437" t="str">
            <v>90031402</v>
          </cell>
          <cell r="D5437">
            <v>80122.490000000005</v>
          </cell>
        </row>
        <row r="5438">
          <cell r="A5438" t="str">
            <v>04</v>
          </cell>
          <cell r="B5438" t="str">
            <v>76050100</v>
          </cell>
          <cell r="C5438" t="str">
            <v>90031405</v>
          </cell>
          <cell r="D5438">
            <v>5003721.2699999996</v>
          </cell>
        </row>
        <row r="5439">
          <cell r="A5439" t="str">
            <v>04</v>
          </cell>
          <cell r="B5439" t="str">
            <v>76050100</v>
          </cell>
          <cell r="C5439" t="str">
            <v>90031700</v>
          </cell>
          <cell r="D5439">
            <v>6102.08</v>
          </cell>
        </row>
        <row r="5440">
          <cell r="A5440" t="str">
            <v>04</v>
          </cell>
          <cell r="B5440" t="str">
            <v>76050100</v>
          </cell>
          <cell r="C5440" t="str">
            <v>90031705</v>
          </cell>
          <cell r="D5440">
            <v>10648.98</v>
          </cell>
        </row>
        <row r="5441">
          <cell r="A5441" t="str">
            <v>04</v>
          </cell>
          <cell r="B5441" t="str">
            <v>76050100</v>
          </cell>
          <cell r="C5441" t="str">
            <v>90032100</v>
          </cell>
          <cell r="D5441">
            <v>123758.48</v>
          </cell>
        </row>
        <row r="5442">
          <cell r="A5442" t="str">
            <v>04</v>
          </cell>
          <cell r="B5442" t="str">
            <v>76050100</v>
          </cell>
          <cell r="C5442" t="str">
            <v>90032101</v>
          </cell>
          <cell r="D5442">
            <v>63289.06</v>
          </cell>
        </row>
        <row r="5443">
          <cell r="A5443" t="str">
            <v>04</v>
          </cell>
          <cell r="B5443" t="str">
            <v>76050100</v>
          </cell>
          <cell r="C5443" t="str">
            <v>91020100</v>
          </cell>
          <cell r="D5443">
            <v>29516.17</v>
          </cell>
        </row>
        <row r="5444">
          <cell r="A5444" t="str">
            <v>04</v>
          </cell>
          <cell r="B5444" t="str">
            <v>76050100</v>
          </cell>
          <cell r="C5444" t="str">
            <v>91020400</v>
          </cell>
          <cell r="D5444">
            <v>2285162.21</v>
          </cell>
        </row>
        <row r="5445">
          <cell r="A5445" t="str">
            <v>04</v>
          </cell>
          <cell r="B5445" t="str">
            <v>76050000</v>
          </cell>
          <cell r="C5445" t="str">
            <v>90031400</v>
          </cell>
          <cell r="D5445">
            <v>-8734.44</v>
          </cell>
        </row>
        <row r="5446">
          <cell r="A5446" t="str">
            <v>04</v>
          </cell>
          <cell r="B5446" t="str">
            <v>76060000</v>
          </cell>
          <cell r="C5446" t="str">
            <v>76020600</v>
          </cell>
          <cell r="D5446">
            <v>23267.65</v>
          </cell>
        </row>
        <row r="5447">
          <cell r="A5447" t="str">
            <v>04</v>
          </cell>
          <cell r="B5447" t="str">
            <v>19080000</v>
          </cell>
          <cell r="C5447" t="str">
            <v>68080200</v>
          </cell>
          <cell r="D5447">
            <v>41861.379999999997</v>
          </cell>
        </row>
        <row r="5448">
          <cell r="A5448" t="str">
            <v>04</v>
          </cell>
          <cell r="B5448" t="str">
            <v>19070200</v>
          </cell>
          <cell r="C5448" t="str">
            <v>68080200</v>
          </cell>
          <cell r="D5448">
            <v>3126136.2</v>
          </cell>
        </row>
        <row r="5449">
          <cell r="A5449" t="str">
            <v>04</v>
          </cell>
          <cell r="B5449" t="str">
            <v>19090000</v>
          </cell>
          <cell r="C5449" t="str">
            <v>68080200</v>
          </cell>
          <cell r="D5449">
            <v>293700.74</v>
          </cell>
        </row>
        <row r="5450">
          <cell r="A5450" t="str">
            <v>04</v>
          </cell>
          <cell r="B5450" t="str">
            <v>19060000</v>
          </cell>
          <cell r="C5450" t="str">
            <v>08010000</v>
          </cell>
          <cell r="D5450">
            <v>7028.12</v>
          </cell>
        </row>
        <row r="5451">
          <cell r="A5451" t="str">
            <v>04</v>
          </cell>
          <cell r="B5451" t="str">
            <v>19060000</v>
          </cell>
          <cell r="C5451" t="str">
            <v>08090000</v>
          </cell>
          <cell r="D5451">
            <v>311.57</v>
          </cell>
        </row>
        <row r="5452">
          <cell r="A5452" t="str">
            <v>04</v>
          </cell>
          <cell r="B5452" t="str">
            <v>19060000</v>
          </cell>
          <cell r="C5452" t="str">
            <v>68080000</v>
          </cell>
          <cell r="D5452">
            <v>1444756.25</v>
          </cell>
        </row>
        <row r="5453">
          <cell r="A5453" t="str">
            <v>04</v>
          </cell>
          <cell r="B5453" t="str">
            <v>19060000</v>
          </cell>
          <cell r="C5453" t="str">
            <v>68080200</v>
          </cell>
          <cell r="D5453">
            <v>225272.06</v>
          </cell>
        </row>
        <row r="5454">
          <cell r="A5454" t="str">
            <v>04</v>
          </cell>
          <cell r="B5454" t="str">
            <v>76060100</v>
          </cell>
          <cell r="C5454" t="str">
            <v>76020600</v>
          </cell>
          <cell r="D5454">
            <v>2559.12</v>
          </cell>
        </row>
        <row r="5455">
          <cell r="A5455" t="str">
            <v>04</v>
          </cell>
          <cell r="B5455" t="str">
            <v>62010100</v>
          </cell>
          <cell r="C5455" t="str">
            <v>50000000</v>
          </cell>
          <cell r="D5455">
            <v>5087.1000000000004</v>
          </cell>
        </row>
        <row r="5456">
          <cell r="A5456" t="str">
            <v>04</v>
          </cell>
          <cell r="B5456" t="str">
            <v>62010100</v>
          </cell>
          <cell r="C5456" t="str">
            <v>51030100</v>
          </cell>
          <cell r="D5456">
            <v>35329787.240000002</v>
          </cell>
        </row>
        <row r="5457">
          <cell r="A5457" t="str">
            <v>04</v>
          </cell>
          <cell r="B5457" t="str">
            <v>62010100</v>
          </cell>
          <cell r="C5457" t="str">
            <v>51040000</v>
          </cell>
          <cell r="D5457">
            <v>678272648.03999996</v>
          </cell>
        </row>
        <row r="5458">
          <cell r="A5458" t="str">
            <v>04</v>
          </cell>
          <cell r="B5458" t="str">
            <v>62010100</v>
          </cell>
          <cell r="C5458" t="str">
            <v>51090000</v>
          </cell>
          <cell r="D5458">
            <v>50000000</v>
          </cell>
        </row>
        <row r="5459">
          <cell r="A5459" t="str">
            <v>04</v>
          </cell>
          <cell r="B5459" t="str">
            <v>62010100</v>
          </cell>
          <cell r="C5459" t="str">
            <v>60010300</v>
          </cell>
          <cell r="D5459">
            <v>10553730.57</v>
          </cell>
        </row>
        <row r="5460">
          <cell r="A5460" t="str">
            <v>04</v>
          </cell>
          <cell r="B5460" t="str">
            <v>62010100</v>
          </cell>
          <cell r="C5460" t="str">
            <v>62030000</v>
          </cell>
          <cell r="D5460">
            <v>480016.17</v>
          </cell>
        </row>
        <row r="5461">
          <cell r="A5461" t="str">
            <v>04</v>
          </cell>
          <cell r="B5461" t="str">
            <v>62010100</v>
          </cell>
          <cell r="C5461" t="str">
            <v>62030100</v>
          </cell>
          <cell r="D5461">
            <v>159546514.02000001</v>
          </cell>
        </row>
        <row r="5462">
          <cell r="A5462" t="str">
            <v>04</v>
          </cell>
          <cell r="B5462" t="str">
            <v>62010100</v>
          </cell>
          <cell r="C5462" t="str">
            <v>62050500</v>
          </cell>
          <cell r="D5462">
            <v>90665108.609999999</v>
          </cell>
        </row>
        <row r="5463">
          <cell r="A5463" t="str">
            <v>04</v>
          </cell>
          <cell r="B5463" t="str">
            <v>62010100</v>
          </cell>
          <cell r="C5463" t="str">
            <v>76000000</v>
          </cell>
          <cell r="D5463">
            <v>4313298.53</v>
          </cell>
        </row>
        <row r="5464">
          <cell r="A5464" t="str">
            <v>04</v>
          </cell>
          <cell r="B5464" t="str">
            <v>62010100</v>
          </cell>
          <cell r="C5464" t="str">
            <v>91020801</v>
          </cell>
          <cell r="D5464">
            <v>448366.24</v>
          </cell>
        </row>
        <row r="5465">
          <cell r="A5465" t="str">
            <v>04</v>
          </cell>
          <cell r="B5465" t="str">
            <v>62010200</v>
          </cell>
          <cell r="C5465" t="str">
            <v>51030000</v>
          </cell>
          <cell r="D5465">
            <v>9489016.9900000002</v>
          </cell>
        </row>
        <row r="5466">
          <cell r="A5466" t="str">
            <v>04</v>
          </cell>
          <cell r="B5466" t="str">
            <v>62010200</v>
          </cell>
          <cell r="C5466" t="str">
            <v>62030300</v>
          </cell>
          <cell r="D5466">
            <v>291287.76</v>
          </cell>
        </row>
        <row r="5467">
          <cell r="A5467" t="str">
            <v>04</v>
          </cell>
          <cell r="B5467" t="str">
            <v>62010200</v>
          </cell>
          <cell r="C5467" t="str">
            <v>62030500</v>
          </cell>
          <cell r="D5467">
            <v>12973279.550000001</v>
          </cell>
        </row>
        <row r="5468">
          <cell r="A5468" t="str">
            <v>04</v>
          </cell>
          <cell r="B5468" t="str">
            <v>62010300</v>
          </cell>
          <cell r="C5468" t="str">
            <v>62030100</v>
          </cell>
          <cell r="D5468">
            <v>2391433.65</v>
          </cell>
        </row>
        <row r="5469">
          <cell r="A5469" t="str">
            <v>04</v>
          </cell>
          <cell r="B5469" t="str">
            <v>62010400</v>
          </cell>
          <cell r="C5469" t="str">
            <v>62000000</v>
          </cell>
          <cell r="D5469">
            <v>1608048</v>
          </cell>
        </row>
        <row r="5470">
          <cell r="A5470" t="str">
            <v>04</v>
          </cell>
          <cell r="B5470" t="str">
            <v>62010400</v>
          </cell>
          <cell r="C5470" t="str">
            <v>62030300</v>
          </cell>
          <cell r="D5470">
            <v>518836.34</v>
          </cell>
        </row>
        <row r="5471">
          <cell r="A5471" t="str">
            <v>04</v>
          </cell>
          <cell r="B5471" t="str">
            <v>62010500</v>
          </cell>
          <cell r="C5471" t="str">
            <v>50000000</v>
          </cell>
          <cell r="D5471">
            <v>7453.82</v>
          </cell>
        </row>
        <row r="5472">
          <cell r="A5472" t="str">
            <v>04</v>
          </cell>
          <cell r="B5472" t="str">
            <v>62010500</v>
          </cell>
          <cell r="C5472" t="str">
            <v>51040000</v>
          </cell>
          <cell r="D5472">
            <v>10129635.27</v>
          </cell>
        </row>
        <row r="5473">
          <cell r="A5473" t="str">
            <v>04</v>
          </cell>
          <cell r="B5473" t="str">
            <v>62010500</v>
          </cell>
          <cell r="C5473" t="str">
            <v>60010000</v>
          </cell>
          <cell r="D5473">
            <v>30765.03</v>
          </cell>
        </row>
        <row r="5474">
          <cell r="A5474" t="str">
            <v>04</v>
          </cell>
          <cell r="B5474" t="str">
            <v>62010500</v>
          </cell>
          <cell r="C5474" t="str">
            <v>60010300</v>
          </cell>
          <cell r="D5474">
            <v>661802.19999999995</v>
          </cell>
        </row>
        <row r="5475">
          <cell r="A5475" t="str">
            <v>04</v>
          </cell>
          <cell r="B5475" t="str">
            <v>62010500</v>
          </cell>
          <cell r="C5475" t="str">
            <v>62030000</v>
          </cell>
          <cell r="D5475">
            <v>1005.27</v>
          </cell>
        </row>
        <row r="5476">
          <cell r="A5476" t="str">
            <v>04</v>
          </cell>
          <cell r="B5476" t="str">
            <v>62010500</v>
          </cell>
          <cell r="C5476" t="str">
            <v>62030100</v>
          </cell>
          <cell r="D5476">
            <v>24035627.940000001</v>
          </cell>
        </row>
        <row r="5477">
          <cell r="A5477" t="str">
            <v>04</v>
          </cell>
          <cell r="B5477" t="str">
            <v>62010500</v>
          </cell>
          <cell r="C5477" t="str">
            <v>62050500</v>
          </cell>
          <cell r="D5477">
            <v>24765796.539999999</v>
          </cell>
        </row>
        <row r="5478">
          <cell r="A5478" t="str">
            <v>04</v>
          </cell>
          <cell r="B5478" t="str">
            <v>62010500</v>
          </cell>
          <cell r="C5478" t="str">
            <v>76000000</v>
          </cell>
          <cell r="D5478">
            <v>128090.84</v>
          </cell>
        </row>
        <row r="5479">
          <cell r="A5479" t="str">
            <v>04</v>
          </cell>
          <cell r="B5479" t="str">
            <v>62010500</v>
          </cell>
          <cell r="C5479" t="str">
            <v>91020801</v>
          </cell>
          <cell r="D5479">
            <v>22668.75</v>
          </cell>
        </row>
        <row r="5480">
          <cell r="A5480" t="str">
            <v>04</v>
          </cell>
          <cell r="B5480" t="str">
            <v>62010600</v>
          </cell>
          <cell r="C5480" t="str">
            <v>51030000</v>
          </cell>
          <cell r="D5480">
            <v>3616692.39</v>
          </cell>
        </row>
        <row r="5481">
          <cell r="A5481" t="str">
            <v>04</v>
          </cell>
          <cell r="B5481" t="str">
            <v>62010600</v>
          </cell>
          <cell r="C5481" t="str">
            <v>62030300</v>
          </cell>
          <cell r="D5481">
            <v>2348645.02</v>
          </cell>
        </row>
        <row r="5482">
          <cell r="A5482" t="str">
            <v>04</v>
          </cell>
          <cell r="B5482" t="str">
            <v>62010600</v>
          </cell>
          <cell r="C5482" t="str">
            <v>62030500</v>
          </cell>
          <cell r="D5482">
            <v>3297843.45</v>
          </cell>
        </row>
        <row r="5483">
          <cell r="A5483" t="str">
            <v>04</v>
          </cell>
          <cell r="B5483" t="str">
            <v>62010700</v>
          </cell>
          <cell r="C5483" t="str">
            <v>62030100</v>
          </cell>
          <cell r="D5483">
            <v>109812.48</v>
          </cell>
        </row>
        <row r="5484">
          <cell r="A5484" t="str">
            <v>04</v>
          </cell>
          <cell r="B5484" t="str">
            <v>62010800</v>
          </cell>
          <cell r="C5484" t="str">
            <v>62000000</v>
          </cell>
          <cell r="D5484">
            <v>2015935.21</v>
          </cell>
        </row>
        <row r="5485">
          <cell r="A5485" t="str">
            <v>04</v>
          </cell>
          <cell r="B5485" t="str">
            <v>62010800</v>
          </cell>
          <cell r="C5485" t="str">
            <v>62030200</v>
          </cell>
          <cell r="D5485">
            <v>7696.8</v>
          </cell>
        </row>
        <row r="5486">
          <cell r="A5486" t="str">
            <v>04</v>
          </cell>
          <cell r="B5486" t="str">
            <v>62010800</v>
          </cell>
          <cell r="C5486" t="str">
            <v>62030300</v>
          </cell>
          <cell r="D5486">
            <v>706710.88</v>
          </cell>
        </row>
        <row r="5487">
          <cell r="A5487" t="str">
            <v>04</v>
          </cell>
          <cell r="B5487" t="str">
            <v>62010800</v>
          </cell>
          <cell r="C5487" t="str">
            <v>91020801</v>
          </cell>
          <cell r="D5487">
            <v>9711.52</v>
          </cell>
        </row>
        <row r="5488">
          <cell r="A5488" t="str">
            <v>04</v>
          </cell>
          <cell r="B5488" t="str">
            <v>62010900</v>
          </cell>
          <cell r="C5488" t="str">
            <v>51040000</v>
          </cell>
          <cell r="D5488">
            <v>9015232.7200000007</v>
          </cell>
        </row>
        <row r="5489">
          <cell r="A5489" t="str">
            <v>04</v>
          </cell>
          <cell r="B5489" t="str">
            <v>62010900</v>
          </cell>
          <cell r="C5489" t="str">
            <v>60010000</v>
          </cell>
          <cell r="D5489">
            <v>82894.259999999995</v>
          </cell>
        </row>
        <row r="5490">
          <cell r="A5490" t="str">
            <v>04</v>
          </cell>
          <cell r="B5490" t="str">
            <v>62010900</v>
          </cell>
          <cell r="C5490" t="str">
            <v>60010300</v>
          </cell>
          <cell r="D5490">
            <v>2096570.46</v>
          </cell>
        </row>
        <row r="5491">
          <cell r="A5491" t="str">
            <v>04</v>
          </cell>
          <cell r="B5491" t="str">
            <v>62010900</v>
          </cell>
          <cell r="C5491" t="str">
            <v>60010400</v>
          </cell>
          <cell r="D5491">
            <v>50604.65</v>
          </cell>
        </row>
        <row r="5492">
          <cell r="A5492" t="str">
            <v>04</v>
          </cell>
          <cell r="B5492" t="str">
            <v>62010900</v>
          </cell>
          <cell r="C5492" t="str">
            <v>62030100</v>
          </cell>
          <cell r="D5492">
            <v>129009.59</v>
          </cell>
        </row>
        <row r="5493">
          <cell r="A5493" t="str">
            <v>04</v>
          </cell>
          <cell r="B5493" t="str">
            <v>62010900</v>
          </cell>
          <cell r="C5493" t="str">
            <v>76000000</v>
          </cell>
          <cell r="D5493">
            <v>7638.68</v>
          </cell>
        </row>
        <row r="5494">
          <cell r="A5494" t="str">
            <v>04</v>
          </cell>
          <cell r="B5494" t="str">
            <v>62011200</v>
          </cell>
          <cell r="C5494" t="str">
            <v>50000000</v>
          </cell>
          <cell r="D5494">
            <v>22400.15</v>
          </cell>
        </row>
        <row r="5495">
          <cell r="A5495" t="str">
            <v>04</v>
          </cell>
          <cell r="B5495" t="str">
            <v>62011200</v>
          </cell>
          <cell r="C5495" t="str">
            <v>51040000</v>
          </cell>
          <cell r="D5495">
            <v>16631.650000000001</v>
          </cell>
        </row>
        <row r="5496">
          <cell r="A5496" t="str">
            <v>04</v>
          </cell>
          <cell r="B5496" t="str">
            <v>62011200</v>
          </cell>
          <cell r="C5496" t="str">
            <v>60010000</v>
          </cell>
          <cell r="D5496">
            <v>228.83</v>
          </cell>
        </row>
        <row r="5497">
          <cell r="A5497" t="str">
            <v>04</v>
          </cell>
          <cell r="B5497" t="str">
            <v>62011200</v>
          </cell>
          <cell r="C5497" t="str">
            <v>60010300</v>
          </cell>
          <cell r="D5497">
            <v>21245.9</v>
          </cell>
        </row>
        <row r="5498">
          <cell r="A5498" t="str">
            <v>04</v>
          </cell>
          <cell r="B5498" t="str">
            <v>62011200</v>
          </cell>
          <cell r="C5498" t="str">
            <v>62030100</v>
          </cell>
          <cell r="D5498">
            <v>20025.09</v>
          </cell>
        </row>
        <row r="5499">
          <cell r="A5499" t="str">
            <v>04</v>
          </cell>
          <cell r="B5499" t="str">
            <v>62011200</v>
          </cell>
          <cell r="C5499" t="str">
            <v>76000000</v>
          </cell>
          <cell r="D5499">
            <v>302.7</v>
          </cell>
        </row>
        <row r="5500">
          <cell r="A5500" t="str">
            <v>04</v>
          </cell>
          <cell r="B5500" t="str">
            <v>62011200</v>
          </cell>
          <cell r="C5500" t="str">
            <v>91020801</v>
          </cell>
          <cell r="D5500">
            <v>34012.47</v>
          </cell>
        </row>
        <row r="5501">
          <cell r="A5501" t="str">
            <v>04</v>
          </cell>
          <cell r="B5501" t="str">
            <v>62011300</v>
          </cell>
          <cell r="C5501" t="str">
            <v>50000000</v>
          </cell>
          <cell r="D5501">
            <v>1460.73</v>
          </cell>
        </row>
        <row r="5502">
          <cell r="A5502" t="str">
            <v>04</v>
          </cell>
          <cell r="B5502" t="str">
            <v>62011300</v>
          </cell>
          <cell r="C5502" t="str">
            <v>51040000</v>
          </cell>
          <cell r="D5502">
            <v>41295</v>
          </cell>
        </row>
        <row r="5503">
          <cell r="A5503" t="str">
            <v>04</v>
          </cell>
          <cell r="B5503" t="str">
            <v>62011300</v>
          </cell>
          <cell r="C5503" t="str">
            <v>62030100</v>
          </cell>
          <cell r="D5503">
            <v>2259.2600000000002</v>
          </cell>
        </row>
        <row r="5504">
          <cell r="A5504" t="str">
            <v>04</v>
          </cell>
          <cell r="B5504" t="str">
            <v>62011300</v>
          </cell>
          <cell r="C5504" t="str">
            <v>91020801</v>
          </cell>
          <cell r="D5504">
            <v>10295.5</v>
          </cell>
        </row>
        <row r="5505">
          <cell r="A5505" t="str">
            <v>04</v>
          </cell>
          <cell r="B5505" t="str">
            <v>62011500</v>
          </cell>
          <cell r="C5505" t="str">
            <v>51030000</v>
          </cell>
          <cell r="D5505">
            <v>50726.26</v>
          </cell>
        </row>
        <row r="5506">
          <cell r="A5506" t="str">
            <v>04</v>
          </cell>
          <cell r="B5506" t="str">
            <v>62011500</v>
          </cell>
          <cell r="C5506" t="str">
            <v>62030300</v>
          </cell>
          <cell r="D5506">
            <v>19397.400000000001</v>
          </cell>
        </row>
        <row r="5507">
          <cell r="A5507" t="str">
            <v>04</v>
          </cell>
          <cell r="B5507" t="str">
            <v>62011500</v>
          </cell>
          <cell r="C5507" t="str">
            <v>62030500</v>
          </cell>
          <cell r="D5507">
            <v>78128.59</v>
          </cell>
        </row>
        <row r="5508">
          <cell r="A5508" t="str">
            <v>04</v>
          </cell>
          <cell r="B5508" t="str">
            <v>62020100</v>
          </cell>
          <cell r="C5508" t="str">
            <v>51030100</v>
          </cell>
          <cell r="D5508">
            <v>255898.69</v>
          </cell>
        </row>
        <row r="5509">
          <cell r="A5509" t="str">
            <v>04</v>
          </cell>
          <cell r="B5509" t="str">
            <v>62020100</v>
          </cell>
          <cell r="C5509" t="str">
            <v>51040000</v>
          </cell>
          <cell r="D5509">
            <v>266587.2</v>
          </cell>
        </row>
        <row r="5510">
          <cell r="A5510" t="str">
            <v>04</v>
          </cell>
          <cell r="B5510" t="str">
            <v>62020100</v>
          </cell>
          <cell r="C5510" t="str">
            <v>60010300</v>
          </cell>
          <cell r="D5510">
            <v>51811.44</v>
          </cell>
        </row>
        <row r="5511">
          <cell r="A5511" t="str">
            <v>04</v>
          </cell>
          <cell r="B5511" t="str">
            <v>62020100</v>
          </cell>
          <cell r="C5511" t="str">
            <v>62030100</v>
          </cell>
          <cell r="D5511">
            <v>2013803.66</v>
          </cell>
        </row>
        <row r="5512">
          <cell r="A5512" t="str">
            <v>04</v>
          </cell>
          <cell r="B5512" t="str">
            <v>62020100</v>
          </cell>
          <cell r="C5512" t="str">
            <v>62050500</v>
          </cell>
          <cell r="D5512">
            <v>520253.99</v>
          </cell>
        </row>
        <row r="5513">
          <cell r="A5513" t="str">
            <v>04</v>
          </cell>
          <cell r="B5513" t="str">
            <v>62020100</v>
          </cell>
          <cell r="C5513" t="str">
            <v>76000000</v>
          </cell>
          <cell r="D5513">
            <v>20250.05</v>
          </cell>
        </row>
        <row r="5514">
          <cell r="A5514" t="str">
            <v>04</v>
          </cell>
          <cell r="B5514" t="str">
            <v>62020300</v>
          </cell>
          <cell r="C5514" t="str">
            <v>60010300</v>
          </cell>
          <cell r="D5514">
            <v>98121.72</v>
          </cell>
        </row>
        <row r="5515">
          <cell r="A5515" t="str">
            <v>04</v>
          </cell>
          <cell r="B5515" t="str">
            <v>62040100</v>
          </cell>
          <cell r="C5515" t="str">
            <v>50000000</v>
          </cell>
          <cell r="D5515">
            <v>125000</v>
          </cell>
        </row>
        <row r="5516">
          <cell r="A5516" t="str">
            <v>04</v>
          </cell>
          <cell r="B5516" t="str">
            <v>62040100</v>
          </cell>
          <cell r="C5516" t="str">
            <v>91020801</v>
          </cell>
          <cell r="D5516">
            <v>9376.8700000000008</v>
          </cell>
        </row>
        <row r="5517">
          <cell r="A5517" t="str">
            <v>04</v>
          </cell>
          <cell r="B5517" t="str">
            <v>62040400</v>
          </cell>
          <cell r="C5517" t="str">
            <v>50000000</v>
          </cell>
          <cell r="D5517">
            <v>43424.82</v>
          </cell>
        </row>
        <row r="5518">
          <cell r="A5518" t="str">
            <v>04</v>
          </cell>
          <cell r="B5518" t="str">
            <v>62040400</v>
          </cell>
          <cell r="C5518" t="str">
            <v>62030000</v>
          </cell>
          <cell r="D5518">
            <v>73.010000000000005</v>
          </cell>
        </row>
        <row r="5519">
          <cell r="A5519" t="str">
            <v>04</v>
          </cell>
          <cell r="B5519" t="str">
            <v>62040400</v>
          </cell>
          <cell r="C5519" t="str">
            <v>62030100</v>
          </cell>
          <cell r="D5519">
            <v>14621542.51</v>
          </cell>
        </row>
        <row r="5520">
          <cell r="A5520" t="str">
            <v>04</v>
          </cell>
          <cell r="B5520" t="str">
            <v>62040900</v>
          </cell>
          <cell r="C5520" t="str">
            <v>51040000</v>
          </cell>
          <cell r="D5520">
            <v>117393.03</v>
          </cell>
        </row>
        <row r="5521">
          <cell r="A5521" t="str">
            <v>04</v>
          </cell>
          <cell r="B5521" t="str">
            <v>62040900</v>
          </cell>
          <cell r="C5521" t="str">
            <v>51050000</v>
          </cell>
          <cell r="D5521">
            <v>399942.9</v>
          </cell>
        </row>
        <row r="5522">
          <cell r="A5522" t="str">
            <v>04</v>
          </cell>
          <cell r="B5522" t="str">
            <v>62040900</v>
          </cell>
          <cell r="C5522" t="str">
            <v>51090000</v>
          </cell>
          <cell r="D5522">
            <v>2802163.07</v>
          </cell>
        </row>
        <row r="5523">
          <cell r="A5523" t="str">
            <v>04</v>
          </cell>
          <cell r="B5523" t="str">
            <v>62040900</v>
          </cell>
          <cell r="C5523" t="str">
            <v>76000000</v>
          </cell>
          <cell r="D5523">
            <v>9444.86</v>
          </cell>
        </row>
        <row r="5524">
          <cell r="A5524" t="str">
            <v>04</v>
          </cell>
          <cell r="B5524" t="str">
            <v>91010100</v>
          </cell>
          <cell r="C5524" t="str">
            <v>10110000</v>
          </cell>
          <cell r="D5524">
            <v>271898.65000000002</v>
          </cell>
        </row>
        <row r="5525">
          <cell r="A5525" t="str">
            <v>04</v>
          </cell>
          <cell r="B5525" t="str">
            <v>91010100</v>
          </cell>
          <cell r="C5525" t="str">
            <v>10050000</v>
          </cell>
          <cell r="D5525">
            <v>753.24</v>
          </cell>
        </row>
        <row r="5526">
          <cell r="A5526" t="str">
            <v>04</v>
          </cell>
          <cell r="B5526" t="str">
            <v>91010100</v>
          </cell>
          <cell r="C5526" t="str">
            <v>62040100</v>
          </cell>
          <cell r="D5526">
            <v>193494.87</v>
          </cell>
        </row>
        <row r="5527">
          <cell r="A5527" t="str">
            <v>04</v>
          </cell>
          <cell r="B5527" t="str">
            <v>60010000</v>
          </cell>
          <cell r="C5527" t="str">
            <v>07010000</v>
          </cell>
          <cell r="D5527">
            <v>3208052.86</v>
          </cell>
        </row>
        <row r="5528">
          <cell r="A5528" t="str">
            <v>04</v>
          </cell>
          <cell r="B5528" t="str">
            <v>60010000</v>
          </cell>
          <cell r="C5528" t="str">
            <v>08010000</v>
          </cell>
          <cell r="D5528">
            <v>1652950.03</v>
          </cell>
        </row>
        <row r="5529">
          <cell r="A5529" t="str">
            <v>04</v>
          </cell>
          <cell r="B5529" t="str">
            <v>60010000</v>
          </cell>
          <cell r="C5529" t="str">
            <v>08040000</v>
          </cell>
          <cell r="D5529">
            <v>72592.5</v>
          </cell>
        </row>
        <row r="5530">
          <cell r="A5530" t="str">
            <v>04</v>
          </cell>
          <cell r="B5530" t="str">
            <v>60010000</v>
          </cell>
          <cell r="C5530" t="str">
            <v>08060000</v>
          </cell>
          <cell r="D5530">
            <v>237272.26</v>
          </cell>
        </row>
        <row r="5531">
          <cell r="A5531" t="str">
            <v>04</v>
          </cell>
          <cell r="B5531" t="str">
            <v>60010000</v>
          </cell>
          <cell r="C5531" t="str">
            <v>08070000</v>
          </cell>
          <cell r="D5531">
            <v>4896142.78</v>
          </cell>
        </row>
        <row r="5532">
          <cell r="A5532" t="str">
            <v>04</v>
          </cell>
          <cell r="B5532" t="str">
            <v>60010000</v>
          </cell>
          <cell r="C5532" t="str">
            <v>08080000</v>
          </cell>
          <cell r="D5532">
            <v>96013.56</v>
          </cell>
        </row>
        <row r="5533">
          <cell r="A5533" t="str">
            <v>04</v>
          </cell>
          <cell r="B5533" t="str">
            <v>60010000</v>
          </cell>
          <cell r="C5533" t="str">
            <v>08090000</v>
          </cell>
          <cell r="D5533">
            <v>44681.65</v>
          </cell>
        </row>
        <row r="5534">
          <cell r="A5534" t="str">
            <v>04</v>
          </cell>
          <cell r="B5534" t="str">
            <v>60010000</v>
          </cell>
          <cell r="C5534" t="str">
            <v>15010000</v>
          </cell>
          <cell r="D5534">
            <v>107530347.62</v>
          </cell>
        </row>
        <row r="5535">
          <cell r="A5535" t="str">
            <v>04</v>
          </cell>
          <cell r="B5535" t="str">
            <v>60010000</v>
          </cell>
          <cell r="C5535" t="str">
            <v>15020000</v>
          </cell>
          <cell r="D5535">
            <v>349864346.32999998</v>
          </cell>
        </row>
        <row r="5536">
          <cell r="A5536" t="str">
            <v>04</v>
          </cell>
          <cell r="B5536" t="str">
            <v>60010000</v>
          </cell>
          <cell r="C5536" t="str">
            <v>15030000</v>
          </cell>
          <cell r="D5536">
            <v>7182739.3300000001</v>
          </cell>
        </row>
        <row r="5537">
          <cell r="A5537" t="str">
            <v>04</v>
          </cell>
          <cell r="B5537" t="str">
            <v>60010000</v>
          </cell>
          <cell r="C5537" t="str">
            <v>15040000</v>
          </cell>
          <cell r="D5537">
            <v>3103132.55</v>
          </cell>
        </row>
        <row r="5538">
          <cell r="A5538" t="str">
            <v>04</v>
          </cell>
          <cell r="B5538" t="str">
            <v>60010000</v>
          </cell>
          <cell r="C5538" t="str">
            <v>15050000</v>
          </cell>
          <cell r="D5538">
            <v>16804309.440000001</v>
          </cell>
        </row>
        <row r="5539">
          <cell r="A5539" t="str">
            <v>04</v>
          </cell>
          <cell r="B5539" t="str">
            <v>60010000</v>
          </cell>
          <cell r="C5539" t="str">
            <v>15060000</v>
          </cell>
          <cell r="D5539">
            <v>11408685.25</v>
          </cell>
        </row>
        <row r="5540">
          <cell r="A5540" t="str">
            <v>04</v>
          </cell>
          <cell r="B5540" t="str">
            <v>60010000</v>
          </cell>
          <cell r="C5540" t="str">
            <v>15090000</v>
          </cell>
          <cell r="D5540">
            <v>2774441.09</v>
          </cell>
        </row>
        <row r="5541">
          <cell r="A5541" t="str">
            <v>04</v>
          </cell>
          <cell r="B5541" t="str">
            <v>60010000</v>
          </cell>
          <cell r="C5541" t="str">
            <v>15130000</v>
          </cell>
          <cell r="D5541">
            <v>26562215.98</v>
          </cell>
        </row>
        <row r="5542">
          <cell r="A5542" t="str">
            <v>04</v>
          </cell>
          <cell r="B5542" t="str">
            <v>60010000</v>
          </cell>
          <cell r="C5542" t="str">
            <v>15150000</v>
          </cell>
          <cell r="D5542">
            <v>11658825.82</v>
          </cell>
        </row>
        <row r="5543">
          <cell r="A5543" t="str">
            <v>04</v>
          </cell>
          <cell r="B5543" t="str">
            <v>60010000</v>
          </cell>
          <cell r="C5543" t="str">
            <v>15160000</v>
          </cell>
          <cell r="D5543">
            <v>3330585.37</v>
          </cell>
        </row>
        <row r="5544">
          <cell r="A5544" t="str">
            <v>04</v>
          </cell>
          <cell r="B5544" t="str">
            <v>60010000</v>
          </cell>
          <cell r="C5544" t="str">
            <v>15180000</v>
          </cell>
          <cell r="D5544">
            <v>5610416.5700000003</v>
          </cell>
        </row>
        <row r="5545">
          <cell r="A5545" t="str">
            <v>04</v>
          </cell>
          <cell r="B5545" t="str">
            <v>60010000</v>
          </cell>
          <cell r="C5545" t="str">
            <v>19010100</v>
          </cell>
          <cell r="D5545">
            <v>89375119.189999998</v>
          </cell>
        </row>
        <row r="5546">
          <cell r="A5546" t="str">
            <v>04</v>
          </cell>
          <cell r="B5546" t="str">
            <v>60010000</v>
          </cell>
          <cell r="C5546" t="str">
            <v>19020000</v>
          </cell>
          <cell r="D5546">
            <v>-175.31</v>
          </cell>
        </row>
        <row r="5547">
          <cell r="A5547" t="str">
            <v>04</v>
          </cell>
          <cell r="B5547" t="str">
            <v>60010000</v>
          </cell>
          <cell r="C5547" t="str">
            <v>19020100</v>
          </cell>
          <cell r="D5547">
            <v>1418931.14</v>
          </cell>
        </row>
        <row r="5548">
          <cell r="A5548" t="str">
            <v>04</v>
          </cell>
          <cell r="B5548" t="str">
            <v>60010000</v>
          </cell>
          <cell r="C5548" t="str">
            <v>19040000</v>
          </cell>
          <cell r="D5548">
            <v>102269.92</v>
          </cell>
        </row>
        <row r="5549">
          <cell r="A5549" t="str">
            <v>04</v>
          </cell>
          <cell r="B5549" t="str">
            <v>60010000</v>
          </cell>
          <cell r="C5549" t="str">
            <v>19040100</v>
          </cell>
          <cell r="D5549">
            <v>18742189.899999999</v>
          </cell>
        </row>
        <row r="5550">
          <cell r="A5550" t="str">
            <v>04</v>
          </cell>
          <cell r="B5550" t="str">
            <v>60010000</v>
          </cell>
          <cell r="C5550" t="str">
            <v>19060000</v>
          </cell>
          <cell r="D5550">
            <v>244102.77</v>
          </cell>
        </row>
        <row r="5551">
          <cell r="A5551" t="str">
            <v>04</v>
          </cell>
          <cell r="B5551" t="str">
            <v>60010000</v>
          </cell>
          <cell r="C5551" t="str">
            <v>19070200</v>
          </cell>
          <cell r="D5551">
            <v>3316402.64</v>
          </cell>
        </row>
        <row r="5552">
          <cell r="A5552" t="str">
            <v>04</v>
          </cell>
          <cell r="B5552" t="str">
            <v>60010000</v>
          </cell>
          <cell r="C5552" t="str">
            <v>19080000</v>
          </cell>
          <cell r="D5552">
            <v>738.46</v>
          </cell>
        </row>
        <row r="5553">
          <cell r="A5553" t="str">
            <v>04</v>
          </cell>
          <cell r="B5553" t="str">
            <v>60010000</v>
          </cell>
          <cell r="C5553" t="str">
            <v>19090000</v>
          </cell>
          <cell r="D5553">
            <v>610892.42000000004</v>
          </cell>
        </row>
        <row r="5554">
          <cell r="A5554" t="str">
            <v>04</v>
          </cell>
          <cell r="B5554" t="str">
            <v>60010000</v>
          </cell>
          <cell r="C5554" t="str">
            <v>19110100</v>
          </cell>
          <cell r="D5554">
            <v>21498.639999999999</v>
          </cell>
        </row>
        <row r="5555">
          <cell r="A5555" t="str">
            <v>04</v>
          </cell>
          <cell r="B5555" t="str">
            <v>60010000</v>
          </cell>
          <cell r="C5555" t="str">
            <v>23010000</v>
          </cell>
          <cell r="D5555">
            <v>577447.39</v>
          </cell>
        </row>
        <row r="5556">
          <cell r="A5556" t="str">
            <v>04</v>
          </cell>
          <cell r="B5556" t="str">
            <v>60010000</v>
          </cell>
          <cell r="C5556" t="str">
            <v>25010000</v>
          </cell>
          <cell r="D5556">
            <v>6760862.1299999999</v>
          </cell>
        </row>
        <row r="5557">
          <cell r="A5557" t="str">
            <v>04</v>
          </cell>
          <cell r="B5557" t="str">
            <v>60010000</v>
          </cell>
          <cell r="C5557" t="str">
            <v>25020000</v>
          </cell>
          <cell r="D5557">
            <v>1481507.83</v>
          </cell>
        </row>
        <row r="5558">
          <cell r="A5558" t="str">
            <v>04</v>
          </cell>
          <cell r="B5558" t="str">
            <v>60010000</v>
          </cell>
          <cell r="C5558" t="str">
            <v>25030000</v>
          </cell>
          <cell r="D5558">
            <v>348548.6</v>
          </cell>
        </row>
        <row r="5559">
          <cell r="A5559" t="str">
            <v>04</v>
          </cell>
          <cell r="B5559" t="str">
            <v>60010000</v>
          </cell>
          <cell r="C5559" t="str">
            <v>26000000</v>
          </cell>
          <cell r="D5559">
            <v>60378892.719999999</v>
          </cell>
        </row>
        <row r="5560">
          <cell r="A5560" t="str">
            <v>04</v>
          </cell>
          <cell r="B5560" t="str">
            <v>60010000</v>
          </cell>
          <cell r="C5560" t="str">
            <v>28001200</v>
          </cell>
          <cell r="D5560">
            <v>55909.58</v>
          </cell>
        </row>
        <row r="5561">
          <cell r="A5561" t="str">
            <v>04</v>
          </cell>
          <cell r="B5561" t="str">
            <v>60010000</v>
          </cell>
          <cell r="C5561" t="str">
            <v>44000100</v>
          </cell>
          <cell r="D5561">
            <v>1370758.14</v>
          </cell>
        </row>
        <row r="5562">
          <cell r="A5562" t="str">
            <v>04</v>
          </cell>
          <cell r="B5562" t="str">
            <v>60010000</v>
          </cell>
          <cell r="C5562" t="str">
            <v>44000200</v>
          </cell>
          <cell r="D5562">
            <v>541400.47</v>
          </cell>
        </row>
        <row r="5563">
          <cell r="A5563" t="str">
            <v>04</v>
          </cell>
          <cell r="B5563" t="str">
            <v>60010000</v>
          </cell>
          <cell r="C5563" t="str">
            <v>44000400</v>
          </cell>
          <cell r="D5563">
            <v>87316.5</v>
          </cell>
        </row>
        <row r="5564">
          <cell r="A5564" t="str">
            <v>04</v>
          </cell>
          <cell r="B5564" t="str">
            <v>60010000</v>
          </cell>
          <cell r="C5564" t="str">
            <v>44000500</v>
          </cell>
          <cell r="D5564">
            <v>375307.25</v>
          </cell>
        </row>
        <row r="5565">
          <cell r="A5565" t="str">
            <v>04</v>
          </cell>
          <cell r="B5565" t="str">
            <v>60010000</v>
          </cell>
          <cell r="C5565" t="str">
            <v>71000000</v>
          </cell>
          <cell r="D5565">
            <v>8700.4</v>
          </cell>
        </row>
        <row r="5566">
          <cell r="A5566" t="str">
            <v>04</v>
          </cell>
          <cell r="B5566" t="str">
            <v>60010000</v>
          </cell>
          <cell r="C5566" t="str">
            <v>76000000</v>
          </cell>
          <cell r="D5566">
            <v>1885006.23</v>
          </cell>
        </row>
        <row r="5567">
          <cell r="A5567" t="str">
            <v>04</v>
          </cell>
          <cell r="B5567" t="str">
            <v>60010000</v>
          </cell>
          <cell r="C5567" t="str">
            <v>76020200</v>
          </cell>
          <cell r="D5567">
            <v>824.88</v>
          </cell>
        </row>
        <row r="5568">
          <cell r="A5568" t="str">
            <v>04</v>
          </cell>
          <cell r="B5568" t="str">
            <v>60010000</v>
          </cell>
          <cell r="C5568" t="str">
            <v>76020200</v>
          </cell>
          <cell r="D5568">
            <v>66218.7</v>
          </cell>
        </row>
        <row r="5569">
          <cell r="A5569" t="str">
            <v>04</v>
          </cell>
          <cell r="B5569" t="str">
            <v>60010000</v>
          </cell>
          <cell r="C5569" t="str">
            <v>76020500</v>
          </cell>
          <cell r="D5569">
            <v>1033.52</v>
          </cell>
        </row>
        <row r="5570">
          <cell r="A5570" t="str">
            <v>04</v>
          </cell>
          <cell r="B5570" t="str">
            <v>60010000</v>
          </cell>
          <cell r="C5570" t="str">
            <v>79030000</v>
          </cell>
          <cell r="D5570">
            <v>9632.5300000000007</v>
          </cell>
        </row>
        <row r="5571">
          <cell r="A5571" t="str">
            <v>04</v>
          </cell>
          <cell r="B5571" t="str">
            <v>60010000</v>
          </cell>
          <cell r="C5571" t="str">
            <v>79040000</v>
          </cell>
          <cell r="D5571">
            <v>91.67</v>
          </cell>
        </row>
        <row r="5572">
          <cell r="A5572" t="str">
            <v>04</v>
          </cell>
          <cell r="B5572" t="str">
            <v>60010000</v>
          </cell>
          <cell r="C5572" t="str">
            <v>79070000</v>
          </cell>
          <cell r="D5572">
            <v>10323.33</v>
          </cell>
        </row>
        <row r="5573">
          <cell r="A5573" t="str">
            <v>04</v>
          </cell>
          <cell r="B5573" t="str">
            <v>60010000</v>
          </cell>
          <cell r="C5573" t="str">
            <v>91020100</v>
          </cell>
          <cell r="D5573">
            <v>504.26</v>
          </cell>
        </row>
        <row r="5574">
          <cell r="A5574" t="str">
            <v>04</v>
          </cell>
          <cell r="B5574" t="str">
            <v>60010000</v>
          </cell>
          <cell r="C5574" t="str">
            <v>91020800</v>
          </cell>
          <cell r="D5574">
            <v>403660.96</v>
          </cell>
        </row>
        <row r="5575">
          <cell r="A5575" t="str">
            <v>04</v>
          </cell>
          <cell r="B5575" t="str">
            <v>60010000</v>
          </cell>
          <cell r="C5575" t="str">
            <v>91020801</v>
          </cell>
          <cell r="D5575">
            <v>922267.49</v>
          </cell>
        </row>
        <row r="5576">
          <cell r="A5576" t="str">
            <v>04</v>
          </cell>
          <cell r="B5576" t="str">
            <v>60010000</v>
          </cell>
          <cell r="C5576" t="str">
            <v>91020802</v>
          </cell>
          <cell r="D5576">
            <v>422423.47</v>
          </cell>
        </row>
        <row r="5577">
          <cell r="A5577" t="str">
            <v>04</v>
          </cell>
          <cell r="B5577" t="str">
            <v>60010000</v>
          </cell>
          <cell r="C5577" t="str">
            <v>91020803</v>
          </cell>
          <cell r="D5577">
            <v>42011.09</v>
          </cell>
        </row>
        <row r="5578">
          <cell r="A5578" t="str">
            <v>04</v>
          </cell>
          <cell r="B5578" t="str">
            <v>60010000</v>
          </cell>
          <cell r="C5578" t="str">
            <v>97000200</v>
          </cell>
          <cell r="D5578">
            <v>2081</v>
          </cell>
        </row>
        <row r="5579">
          <cell r="A5579" t="str">
            <v>04</v>
          </cell>
          <cell r="B5579" t="str">
            <v>60010000</v>
          </cell>
          <cell r="C5579" t="str">
            <v>97000300</v>
          </cell>
          <cell r="D5579">
            <v>2099833.7799999998</v>
          </cell>
        </row>
        <row r="5580">
          <cell r="A5580" t="str">
            <v>04</v>
          </cell>
          <cell r="B5580" t="str">
            <v>60010000</v>
          </cell>
          <cell r="C5580" t="str">
            <v>97030000</v>
          </cell>
          <cell r="D5580">
            <v>78849.72</v>
          </cell>
        </row>
        <row r="5581">
          <cell r="A5581" t="str">
            <v>04</v>
          </cell>
          <cell r="B5581" t="str">
            <v>07010000</v>
          </cell>
          <cell r="C5581" t="str">
            <v>08060000</v>
          </cell>
          <cell r="D5581">
            <v>9257786.0299999993</v>
          </cell>
        </row>
        <row r="5582">
          <cell r="A5582" t="str">
            <v>04</v>
          </cell>
          <cell r="B5582" t="str">
            <v>08000000</v>
          </cell>
          <cell r="C5582" t="str">
            <v>25010000</v>
          </cell>
          <cell r="D5582">
            <v>180026.87</v>
          </cell>
        </row>
        <row r="5583">
          <cell r="A5583" t="str">
            <v>04</v>
          </cell>
          <cell r="B5583" t="str">
            <v>08010000</v>
          </cell>
          <cell r="C5583" t="str">
            <v>01000000</v>
          </cell>
          <cell r="D5583">
            <v>2443604.1</v>
          </cell>
        </row>
        <row r="5584">
          <cell r="A5584" t="str">
            <v>04</v>
          </cell>
          <cell r="B5584" t="str">
            <v>08010000</v>
          </cell>
          <cell r="C5584" t="str">
            <v>08060000</v>
          </cell>
          <cell r="D5584">
            <v>178206.49</v>
          </cell>
        </row>
        <row r="5585">
          <cell r="A5585" t="str">
            <v>04</v>
          </cell>
          <cell r="B5585" t="str">
            <v>08010000</v>
          </cell>
          <cell r="C5585" t="str">
            <v>91020801</v>
          </cell>
          <cell r="D5585">
            <v>0.88</v>
          </cell>
        </row>
        <row r="5586">
          <cell r="A5586" t="str">
            <v>04</v>
          </cell>
          <cell r="B5586" t="str">
            <v>08040000</v>
          </cell>
          <cell r="C5586" t="str">
            <v>01000000</v>
          </cell>
          <cell r="D5586">
            <v>72592.5</v>
          </cell>
        </row>
        <row r="5587">
          <cell r="A5587" t="str">
            <v>04</v>
          </cell>
          <cell r="B5587" t="str">
            <v>08040000</v>
          </cell>
          <cell r="C5587" t="str">
            <v>08060000</v>
          </cell>
          <cell r="D5587">
            <v>0.03</v>
          </cell>
        </row>
        <row r="5588">
          <cell r="A5588" t="str">
            <v>04</v>
          </cell>
          <cell r="B5588" t="str">
            <v>08060000</v>
          </cell>
          <cell r="C5588" t="str">
            <v>01000000</v>
          </cell>
          <cell r="D5588">
            <v>8526861.1400000006</v>
          </cell>
        </row>
        <row r="5589">
          <cell r="A5589" t="str">
            <v>04</v>
          </cell>
          <cell r="B5589" t="str">
            <v>08060000</v>
          </cell>
          <cell r="C5589" t="str">
            <v>91020801</v>
          </cell>
          <cell r="D5589">
            <v>1</v>
          </cell>
        </row>
        <row r="5590">
          <cell r="A5590" t="str">
            <v>04</v>
          </cell>
          <cell r="B5590" t="str">
            <v>08070000</v>
          </cell>
          <cell r="C5590" t="str">
            <v>01000000</v>
          </cell>
          <cell r="D5590">
            <v>5974470.9400000004</v>
          </cell>
        </row>
        <row r="5591">
          <cell r="A5591" t="str">
            <v>04</v>
          </cell>
          <cell r="B5591" t="str">
            <v>08070000</v>
          </cell>
          <cell r="C5591" t="str">
            <v>91020801</v>
          </cell>
          <cell r="D5591">
            <v>20.43</v>
          </cell>
        </row>
        <row r="5592">
          <cell r="A5592" t="str">
            <v>04</v>
          </cell>
          <cell r="B5592" t="str">
            <v>08080000</v>
          </cell>
          <cell r="C5592" t="str">
            <v>01000000</v>
          </cell>
          <cell r="D5592">
            <v>4628.8100000000004</v>
          </cell>
        </row>
        <row r="5593">
          <cell r="A5593" t="str">
            <v>04</v>
          </cell>
          <cell r="B5593" t="str">
            <v>08080000</v>
          </cell>
          <cell r="C5593" t="str">
            <v>91020801</v>
          </cell>
          <cell r="D5593">
            <v>0.76</v>
          </cell>
        </row>
        <row r="5594">
          <cell r="A5594" t="str">
            <v>04</v>
          </cell>
          <cell r="B5594" t="str">
            <v>08090000</v>
          </cell>
          <cell r="C5594" t="str">
            <v>01000000</v>
          </cell>
          <cell r="D5594">
            <v>3042.23</v>
          </cell>
        </row>
        <row r="5595">
          <cell r="A5595" t="str">
            <v>04</v>
          </cell>
          <cell r="B5595" t="str">
            <v>08090000</v>
          </cell>
          <cell r="C5595" t="str">
            <v>91020801</v>
          </cell>
          <cell r="D5595">
            <v>1.02</v>
          </cell>
        </row>
        <row r="5596">
          <cell r="A5596" t="str">
            <v>04</v>
          </cell>
          <cell r="B5596" t="str">
            <v>08090100</v>
          </cell>
          <cell r="C5596" t="str">
            <v>01000000</v>
          </cell>
          <cell r="D5596">
            <v>16887.86</v>
          </cell>
        </row>
        <row r="5597">
          <cell r="A5597" t="str">
            <v>04</v>
          </cell>
          <cell r="B5597" t="str">
            <v>60040000</v>
          </cell>
          <cell r="C5597" t="str">
            <v>44000200</v>
          </cell>
          <cell r="D5597">
            <v>44258.54</v>
          </cell>
        </row>
        <row r="5598">
          <cell r="A5598" t="str">
            <v>04</v>
          </cell>
          <cell r="B5598" t="str">
            <v>60040000</v>
          </cell>
          <cell r="C5598" t="str">
            <v>44000400</v>
          </cell>
          <cell r="D5598">
            <v>6801.98</v>
          </cell>
        </row>
        <row r="5599">
          <cell r="A5599" t="str">
            <v>04</v>
          </cell>
          <cell r="B5599" t="str">
            <v>60040000</v>
          </cell>
          <cell r="C5599" t="str">
            <v>51000000</v>
          </cell>
          <cell r="D5599">
            <v>320</v>
          </cell>
        </row>
        <row r="5600">
          <cell r="A5600" t="str">
            <v>04</v>
          </cell>
          <cell r="B5600" t="str">
            <v>60040000</v>
          </cell>
          <cell r="C5600" t="str">
            <v>51030100</v>
          </cell>
          <cell r="D5600">
            <v>16096.33</v>
          </cell>
        </row>
        <row r="5601">
          <cell r="A5601" t="str">
            <v>04</v>
          </cell>
          <cell r="B5601" t="str">
            <v>60040000</v>
          </cell>
          <cell r="C5601" t="str">
            <v>51040000</v>
          </cell>
          <cell r="D5601">
            <v>15812</v>
          </cell>
        </row>
        <row r="5602">
          <cell r="A5602" t="str">
            <v>04</v>
          </cell>
          <cell r="B5602" t="str">
            <v>60040000</v>
          </cell>
          <cell r="C5602" t="str">
            <v>58030100</v>
          </cell>
          <cell r="D5602">
            <v>325000000</v>
          </cell>
        </row>
        <row r="5603">
          <cell r="A5603" t="str">
            <v>04</v>
          </cell>
          <cell r="B5603" t="str">
            <v>60040000</v>
          </cell>
          <cell r="C5603" t="str">
            <v>60010000</v>
          </cell>
          <cell r="D5603">
            <v>93302825.099999994</v>
          </cell>
        </row>
        <row r="5604">
          <cell r="A5604" t="str">
            <v>04</v>
          </cell>
          <cell r="B5604" t="str">
            <v>60040000</v>
          </cell>
          <cell r="C5604" t="str">
            <v>76000000</v>
          </cell>
          <cell r="D5604">
            <v>7040.68</v>
          </cell>
        </row>
        <row r="5605">
          <cell r="A5605" t="str">
            <v>04</v>
          </cell>
          <cell r="B5605" t="str">
            <v>60040000</v>
          </cell>
          <cell r="C5605" t="str">
            <v>79030000</v>
          </cell>
          <cell r="D5605">
            <v>-13890.52</v>
          </cell>
        </row>
        <row r="5606">
          <cell r="A5606" t="str">
            <v>04</v>
          </cell>
          <cell r="B5606" t="str">
            <v>60020000</v>
          </cell>
          <cell r="C5606" t="str">
            <v>15010000</v>
          </cell>
          <cell r="D5606">
            <v>-8078142.9299999997</v>
          </cell>
        </row>
        <row r="5607">
          <cell r="A5607" t="str">
            <v>04</v>
          </cell>
          <cell r="B5607" t="str">
            <v>60020000</v>
          </cell>
          <cell r="C5607" t="str">
            <v>15020000</v>
          </cell>
          <cell r="D5607">
            <v>11416718.640000001</v>
          </cell>
        </row>
        <row r="5608">
          <cell r="A5608" t="str">
            <v>04</v>
          </cell>
          <cell r="B5608" t="str">
            <v>60020000</v>
          </cell>
          <cell r="C5608" t="str">
            <v>15030000</v>
          </cell>
          <cell r="D5608">
            <v>-424331.79</v>
          </cell>
        </row>
        <row r="5609">
          <cell r="A5609" t="str">
            <v>04</v>
          </cell>
          <cell r="B5609" t="str">
            <v>60020000</v>
          </cell>
          <cell r="C5609" t="str">
            <v>15040000</v>
          </cell>
          <cell r="D5609">
            <v>-15763.54</v>
          </cell>
        </row>
        <row r="5610">
          <cell r="A5610" t="str">
            <v>04</v>
          </cell>
          <cell r="B5610" t="str">
            <v>60020000</v>
          </cell>
          <cell r="C5610" t="str">
            <v>15050000</v>
          </cell>
          <cell r="D5610">
            <v>915702.56</v>
          </cell>
        </row>
        <row r="5611">
          <cell r="A5611" t="str">
            <v>04</v>
          </cell>
          <cell r="B5611" t="str">
            <v>60020000</v>
          </cell>
          <cell r="C5611" t="str">
            <v>15060000</v>
          </cell>
          <cell r="D5611">
            <v>89274.77</v>
          </cell>
        </row>
        <row r="5612">
          <cell r="A5612" t="str">
            <v>04</v>
          </cell>
          <cell r="B5612" t="str">
            <v>60020000</v>
          </cell>
          <cell r="C5612" t="str">
            <v>15090000</v>
          </cell>
          <cell r="D5612">
            <v>-120977.02</v>
          </cell>
        </row>
        <row r="5613">
          <cell r="A5613" t="str">
            <v>04</v>
          </cell>
          <cell r="B5613" t="str">
            <v>60020000</v>
          </cell>
          <cell r="C5613" t="str">
            <v>15130000</v>
          </cell>
          <cell r="D5613">
            <v>-105.84</v>
          </cell>
        </row>
        <row r="5614">
          <cell r="A5614" t="str">
            <v>04</v>
          </cell>
          <cell r="B5614" t="str">
            <v>60020000</v>
          </cell>
          <cell r="C5614" t="str">
            <v>15160000</v>
          </cell>
          <cell r="D5614">
            <v>318742.75</v>
          </cell>
        </row>
        <row r="5615">
          <cell r="A5615" t="str">
            <v>04</v>
          </cell>
          <cell r="B5615" t="str">
            <v>60020000</v>
          </cell>
          <cell r="C5615" t="str">
            <v>15180000</v>
          </cell>
          <cell r="D5615">
            <v>-2084053.15</v>
          </cell>
        </row>
        <row r="5616">
          <cell r="A5616" t="str">
            <v>04</v>
          </cell>
          <cell r="B5616" t="str">
            <v>60030000</v>
          </cell>
          <cell r="C5616" t="str">
            <v>15010000</v>
          </cell>
          <cell r="D5616">
            <v>7647077.3300000001</v>
          </cell>
        </row>
        <row r="5617">
          <cell r="A5617" t="str">
            <v>04</v>
          </cell>
          <cell r="B5617" t="str">
            <v>60030000</v>
          </cell>
          <cell r="C5617" t="str">
            <v>15020000</v>
          </cell>
          <cell r="D5617">
            <v>415538.13</v>
          </cell>
        </row>
        <row r="5618">
          <cell r="A5618" t="str">
            <v>04</v>
          </cell>
          <cell r="B5618" t="str">
            <v>60030000</v>
          </cell>
          <cell r="C5618" t="str">
            <v>15030000</v>
          </cell>
          <cell r="D5618">
            <v>0.01</v>
          </cell>
        </row>
        <row r="5619">
          <cell r="A5619" t="str">
            <v>04</v>
          </cell>
          <cell r="B5619" t="str">
            <v>60030000</v>
          </cell>
          <cell r="C5619" t="str">
            <v>15040000</v>
          </cell>
          <cell r="D5619">
            <v>4101</v>
          </cell>
        </row>
        <row r="5620">
          <cell r="A5620" t="str">
            <v>04</v>
          </cell>
          <cell r="B5620" t="str">
            <v>60030000</v>
          </cell>
          <cell r="C5620" t="str">
            <v>15050000</v>
          </cell>
          <cell r="D5620">
            <v>-46199.360000000001</v>
          </cell>
        </row>
        <row r="5621">
          <cell r="A5621" t="str">
            <v>04</v>
          </cell>
          <cell r="B5621" t="str">
            <v>60030000</v>
          </cell>
          <cell r="C5621" t="str">
            <v>15060000</v>
          </cell>
          <cell r="D5621">
            <v>2.64</v>
          </cell>
        </row>
        <row r="5622">
          <cell r="A5622" t="str">
            <v>04</v>
          </cell>
          <cell r="B5622" t="str">
            <v>60030000</v>
          </cell>
          <cell r="C5622" t="str">
            <v>15090000</v>
          </cell>
          <cell r="D5622">
            <v>0.12</v>
          </cell>
        </row>
        <row r="5623">
          <cell r="A5623" t="str">
            <v>04</v>
          </cell>
          <cell r="B5623" t="str">
            <v>99000000</v>
          </cell>
          <cell r="C5623" t="str">
            <v>90090108</v>
          </cell>
          <cell r="D5623">
            <v>4079171.13</v>
          </cell>
        </row>
        <row r="5624">
          <cell r="A5624" t="str">
            <v>04</v>
          </cell>
          <cell r="B5624" t="str">
            <v>60030000</v>
          </cell>
          <cell r="C5624" t="str">
            <v>15150000</v>
          </cell>
          <cell r="D5624">
            <v>187.5</v>
          </cell>
        </row>
        <row r="5625">
          <cell r="A5625" t="str">
            <v>04</v>
          </cell>
          <cell r="B5625" t="str">
            <v>60030000</v>
          </cell>
          <cell r="C5625" t="str">
            <v>15160000</v>
          </cell>
          <cell r="D5625">
            <v>72440</v>
          </cell>
        </row>
        <row r="5626">
          <cell r="A5626" t="str">
            <v>04</v>
          </cell>
          <cell r="B5626" t="str">
            <v>43020000</v>
          </cell>
          <cell r="C5626" t="str">
            <v>10140300</v>
          </cell>
          <cell r="D5626">
            <v>7079.88</v>
          </cell>
        </row>
        <row r="5627">
          <cell r="A5627" t="str">
            <v>04</v>
          </cell>
          <cell r="B5627" t="str">
            <v>43020000</v>
          </cell>
          <cell r="C5627" t="str">
            <v>43020000</v>
          </cell>
          <cell r="D5627">
            <v>117.79</v>
          </cell>
        </row>
        <row r="5628">
          <cell r="A5628" t="str">
            <v>04</v>
          </cell>
          <cell r="B5628" t="str">
            <v>43020000</v>
          </cell>
          <cell r="C5628" t="str">
            <v>44000100</v>
          </cell>
          <cell r="D5628">
            <v>2085797.8</v>
          </cell>
        </row>
        <row r="5629">
          <cell r="A5629" t="str">
            <v>04</v>
          </cell>
          <cell r="B5629" t="str">
            <v>43020000</v>
          </cell>
          <cell r="C5629" t="str">
            <v>44000200</v>
          </cell>
          <cell r="D5629">
            <v>173208.77</v>
          </cell>
        </row>
        <row r="5630">
          <cell r="A5630" t="str">
            <v>04</v>
          </cell>
          <cell r="B5630" t="str">
            <v>43020000</v>
          </cell>
          <cell r="C5630" t="str">
            <v>44000300</v>
          </cell>
          <cell r="D5630">
            <v>9342.6</v>
          </cell>
        </row>
        <row r="5631">
          <cell r="A5631" t="str">
            <v>04</v>
          </cell>
          <cell r="B5631" t="str">
            <v>43020000</v>
          </cell>
          <cell r="C5631" t="str">
            <v>44000400</v>
          </cell>
          <cell r="D5631">
            <v>22866.28</v>
          </cell>
        </row>
        <row r="5632">
          <cell r="A5632" t="str">
            <v>04</v>
          </cell>
          <cell r="B5632" t="str">
            <v>43020000</v>
          </cell>
          <cell r="C5632" t="str">
            <v>45020000</v>
          </cell>
          <cell r="D5632">
            <v>126956.52</v>
          </cell>
        </row>
        <row r="5633">
          <cell r="A5633" t="str">
            <v>04</v>
          </cell>
          <cell r="B5633" t="str">
            <v>43020000</v>
          </cell>
          <cell r="C5633" t="str">
            <v>90022100</v>
          </cell>
          <cell r="D5633">
            <v>370987</v>
          </cell>
        </row>
        <row r="5634">
          <cell r="A5634" t="str">
            <v>04</v>
          </cell>
          <cell r="B5634" t="str">
            <v>43020000</v>
          </cell>
          <cell r="C5634" t="str">
            <v>90022101</v>
          </cell>
          <cell r="D5634">
            <v>406459.13</v>
          </cell>
        </row>
        <row r="5635">
          <cell r="A5635" t="str">
            <v>04</v>
          </cell>
          <cell r="B5635" t="str">
            <v>43010000</v>
          </cell>
          <cell r="C5635" t="str">
            <v>21010000</v>
          </cell>
          <cell r="D5635">
            <v>1601454.43</v>
          </cell>
        </row>
        <row r="5636">
          <cell r="A5636" t="str">
            <v>04</v>
          </cell>
          <cell r="B5636" t="str">
            <v>43010000</v>
          </cell>
          <cell r="C5636" t="str">
            <v>43010000</v>
          </cell>
          <cell r="D5636">
            <v>223.56</v>
          </cell>
        </row>
        <row r="5637">
          <cell r="A5637" t="str">
            <v>04</v>
          </cell>
          <cell r="B5637" t="str">
            <v>43010000</v>
          </cell>
          <cell r="C5637" t="str">
            <v>45000100</v>
          </cell>
          <cell r="D5637">
            <v>7404562.1900000004</v>
          </cell>
        </row>
        <row r="5638">
          <cell r="A5638" t="str">
            <v>04</v>
          </cell>
          <cell r="B5638" t="str">
            <v>43010000</v>
          </cell>
          <cell r="C5638" t="str">
            <v>76080200</v>
          </cell>
          <cell r="D5638">
            <v>138302.39000000001</v>
          </cell>
        </row>
        <row r="5639">
          <cell r="A5639" t="str">
            <v>04</v>
          </cell>
          <cell r="B5639" t="str">
            <v>43010000</v>
          </cell>
          <cell r="C5639" t="str">
            <v>90020100</v>
          </cell>
          <cell r="D5639">
            <v>450255274.22000003</v>
          </cell>
        </row>
        <row r="5640">
          <cell r="A5640" t="str">
            <v>04</v>
          </cell>
          <cell r="B5640" t="str">
            <v>43010000</v>
          </cell>
          <cell r="C5640" t="str">
            <v>90020107</v>
          </cell>
          <cell r="D5640">
            <v>126735146.79000001</v>
          </cell>
        </row>
        <row r="5641">
          <cell r="A5641" t="str">
            <v>04</v>
          </cell>
          <cell r="B5641" t="str">
            <v>43010000</v>
          </cell>
          <cell r="C5641" t="str">
            <v>90020108</v>
          </cell>
          <cell r="D5641">
            <v>12673802.43</v>
          </cell>
        </row>
        <row r="5642">
          <cell r="A5642" t="str">
            <v>04</v>
          </cell>
          <cell r="B5642" t="str">
            <v>43010000</v>
          </cell>
          <cell r="C5642" t="str">
            <v>90020200</v>
          </cell>
          <cell r="D5642">
            <v>9681304.7699999996</v>
          </cell>
        </row>
        <row r="5643">
          <cell r="A5643" t="str">
            <v>04</v>
          </cell>
          <cell r="B5643" t="str">
            <v>43010000</v>
          </cell>
          <cell r="C5643" t="str">
            <v>90020300</v>
          </cell>
          <cell r="D5643">
            <v>1336535.05</v>
          </cell>
        </row>
        <row r="5644">
          <cell r="A5644" t="str">
            <v>04</v>
          </cell>
          <cell r="B5644" t="str">
            <v>43010000</v>
          </cell>
          <cell r="C5644" t="str">
            <v>90020400</v>
          </cell>
          <cell r="D5644">
            <v>321724.7</v>
          </cell>
        </row>
        <row r="5645">
          <cell r="A5645" t="str">
            <v>04</v>
          </cell>
          <cell r="B5645" t="str">
            <v>43010000</v>
          </cell>
          <cell r="C5645" t="str">
            <v>91020801</v>
          </cell>
          <cell r="D5645">
            <v>147997.04</v>
          </cell>
        </row>
        <row r="5646">
          <cell r="A5646" t="str">
            <v>04</v>
          </cell>
          <cell r="B5646" t="str">
            <v>43030100</v>
          </cell>
          <cell r="C5646" t="str">
            <v>43010000</v>
          </cell>
          <cell r="D5646">
            <v>788.04</v>
          </cell>
        </row>
        <row r="5647">
          <cell r="A5647" t="str">
            <v>04</v>
          </cell>
          <cell r="B5647" t="str">
            <v>58020000</v>
          </cell>
          <cell r="C5647" t="str">
            <v>51040000</v>
          </cell>
          <cell r="D5647">
            <v>150000</v>
          </cell>
        </row>
        <row r="5648">
          <cell r="A5648" t="str">
            <v>04</v>
          </cell>
          <cell r="B5648" t="str">
            <v>51000000</v>
          </cell>
          <cell r="C5648" t="str">
            <v>69020200</v>
          </cell>
          <cell r="D5648">
            <v>118617.51</v>
          </cell>
        </row>
        <row r="5649">
          <cell r="A5649" t="str">
            <v>04</v>
          </cell>
          <cell r="B5649" t="str">
            <v>79030000</v>
          </cell>
          <cell r="C5649" t="str">
            <v>68080200</v>
          </cell>
          <cell r="D5649">
            <v>522619.53</v>
          </cell>
        </row>
        <row r="5650">
          <cell r="A5650" t="str">
            <v>04</v>
          </cell>
          <cell r="B5650" t="str">
            <v>79040000</v>
          </cell>
          <cell r="C5650" t="str">
            <v>68080200</v>
          </cell>
          <cell r="D5650">
            <v>1195.3399999999999</v>
          </cell>
        </row>
        <row r="5651">
          <cell r="A5651" t="str">
            <v>04</v>
          </cell>
          <cell r="B5651" t="str">
            <v>79070000</v>
          </cell>
          <cell r="C5651" t="str">
            <v>79040000</v>
          </cell>
          <cell r="D5651">
            <v>1501.58</v>
          </cell>
        </row>
        <row r="5652">
          <cell r="A5652" t="str">
            <v>04</v>
          </cell>
          <cell r="B5652" t="str">
            <v>68080200</v>
          </cell>
          <cell r="C5652" t="str">
            <v>19060000</v>
          </cell>
          <cell r="D5652">
            <v>157658.26</v>
          </cell>
        </row>
        <row r="5653">
          <cell r="A5653" t="str">
            <v>04</v>
          </cell>
          <cell r="B5653" t="str">
            <v>68080200</v>
          </cell>
          <cell r="C5653" t="str">
            <v>62030100</v>
          </cell>
          <cell r="D5653">
            <v>31848250.579999998</v>
          </cell>
        </row>
        <row r="5654">
          <cell r="A5654" t="str">
            <v>04</v>
          </cell>
          <cell r="B5654" t="str">
            <v>68080200</v>
          </cell>
          <cell r="C5654" t="str">
            <v>62030300</v>
          </cell>
          <cell r="D5654">
            <v>1525345.15</v>
          </cell>
        </row>
        <row r="5655">
          <cell r="A5655" t="str">
            <v>04</v>
          </cell>
          <cell r="B5655" t="str">
            <v>68080200</v>
          </cell>
          <cell r="C5655" t="str">
            <v>62030500</v>
          </cell>
          <cell r="D5655">
            <v>2180545.12</v>
          </cell>
        </row>
        <row r="5656">
          <cell r="A5656" t="str">
            <v>04</v>
          </cell>
          <cell r="B5656" t="str">
            <v>68080200</v>
          </cell>
          <cell r="C5656" t="str">
            <v>62050200</v>
          </cell>
          <cell r="D5656">
            <v>14284423.51</v>
          </cell>
        </row>
        <row r="5657">
          <cell r="A5657" t="str">
            <v>04</v>
          </cell>
          <cell r="B5657" t="str">
            <v>68080200</v>
          </cell>
          <cell r="C5657" t="str">
            <v>76020400</v>
          </cell>
          <cell r="D5657">
            <v>586023.22</v>
          </cell>
        </row>
        <row r="5658">
          <cell r="A5658" t="str">
            <v>04</v>
          </cell>
          <cell r="B5658" t="str">
            <v>68080200</v>
          </cell>
          <cell r="C5658" t="str">
            <v>76050100</v>
          </cell>
          <cell r="D5658">
            <v>169609154.91</v>
          </cell>
        </row>
        <row r="5659">
          <cell r="A5659" t="str">
            <v>04</v>
          </cell>
          <cell r="B5659" t="str">
            <v>68080200</v>
          </cell>
          <cell r="C5659" t="str">
            <v>79030000</v>
          </cell>
          <cell r="D5659">
            <v>44803.5</v>
          </cell>
        </row>
        <row r="5660">
          <cell r="A5660" t="str">
            <v>04</v>
          </cell>
          <cell r="B5660" t="str">
            <v>68080200</v>
          </cell>
          <cell r="C5660" t="str">
            <v>79040000</v>
          </cell>
          <cell r="D5660">
            <v>7969.19</v>
          </cell>
        </row>
        <row r="5661">
          <cell r="A5661" t="str">
            <v>04</v>
          </cell>
          <cell r="B5661" t="str">
            <v>68080200</v>
          </cell>
          <cell r="C5661" t="str">
            <v>79070000</v>
          </cell>
          <cell r="D5661">
            <v>788367.7</v>
          </cell>
        </row>
        <row r="5662">
          <cell r="A5662" t="str">
            <v>04</v>
          </cell>
          <cell r="B5662" t="str">
            <v>68080200</v>
          </cell>
          <cell r="C5662" t="str">
            <v>90030107</v>
          </cell>
          <cell r="D5662">
            <v>-974.19</v>
          </cell>
        </row>
        <row r="5663">
          <cell r="A5663" t="str">
            <v>04</v>
          </cell>
          <cell r="B5663" t="str">
            <v>68080200</v>
          </cell>
          <cell r="C5663" t="str">
            <v>90030108</v>
          </cell>
          <cell r="D5663">
            <v>-355317.46</v>
          </cell>
        </row>
        <row r="5664">
          <cell r="A5664" t="str">
            <v>04</v>
          </cell>
          <cell r="B5664" t="str">
            <v>68080200</v>
          </cell>
          <cell r="C5664" t="str">
            <v>91020801</v>
          </cell>
          <cell r="D5664">
            <v>35804.01</v>
          </cell>
        </row>
        <row r="5665">
          <cell r="A5665" t="str">
            <v>04</v>
          </cell>
          <cell r="B5665" t="str">
            <v>90010100</v>
          </cell>
          <cell r="C5665" t="str">
            <v>62010100</v>
          </cell>
          <cell r="D5665">
            <v>729868942.36000001</v>
          </cell>
        </row>
        <row r="5666">
          <cell r="A5666" t="str">
            <v>04</v>
          </cell>
          <cell r="B5666" t="str">
            <v>90010107</v>
          </cell>
          <cell r="C5666" t="str">
            <v>62010100</v>
          </cell>
          <cell r="D5666">
            <v>248911498.99000001</v>
          </cell>
        </row>
        <row r="5667">
          <cell r="A5667" t="str">
            <v>04</v>
          </cell>
          <cell r="B5667" t="str">
            <v>90010108</v>
          </cell>
          <cell r="C5667" t="str">
            <v>62010100</v>
          </cell>
          <cell r="D5667">
            <v>23704972.690000001</v>
          </cell>
        </row>
        <row r="5668">
          <cell r="A5668" t="str">
            <v>04</v>
          </cell>
          <cell r="B5668" t="str">
            <v>90010200</v>
          </cell>
          <cell r="C5668" t="str">
            <v>62010200</v>
          </cell>
          <cell r="D5668">
            <v>24240791.07</v>
          </cell>
        </row>
        <row r="5669">
          <cell r="A5669" t="str">
            <v>04</v>
          </cell>
          <cell r="B5669" t="str">
            <v>90010300</v>
          </cell>
          <cell r="C5669" t="str">
            <v>62010300</v>
          </cell>
          <cell r="D5669">
            <v>2391433.65</v>
          </cell>
        </row>
        <row r="5670">
          <cell r="A5670" t="str">
            <v>04</v>
          </cell>
          <cell r="B5670" t="str">
            <v>90010400</v>
          </cell>
          <cell r="C5670" t="str">
            <v>62010400</v>
          </cell>
          <cell r="D5670">
            <v>2126385.14</v>
          </cell>
        </row>
        <row r="5671">
          <cell r="A5671" t="str">
            <v>04</v>
          </cell>
          <cell r="B5671" t="str">
            <v>90010500</v>
          </cell>
          <cell r="C5671" t="str">
            <v>62011400</v>
          </cell>
          <cell r="D5671">
            <v>222736.8</v>
          </cell>
        </row>
        <row r="5672">
          <cell r="A5672" t="str">
            <v>04</v>
          </cell>
          <cell r="B5672" t="str">
            <v>90011205</v>
          </cell>
          <cell r="C5672" t="str">
            <v>62011200</v>
          </cell>
          <cell r="D5672">
            <v>3930525.89</v>
          </cell>
        </row>
        <row r="5673">
          <cell r="A5673" t="str">
            <v>04</v>
          </cell>
          <cell r="B5673" t="str">
            <v>90010900</v>
          </cell>
          <cell r="C5673" t="str">
            <v>62010900</v>
          </cell>
          <cell r="D5673">
            <v>5388346.3200000003</v>
          </cell>
        </row>
        <row r="5674">
          <cell r="A5674" t="str">
            <v>04</v>
          </cell>
          <cell r="B5674" t="str">
            <v>90010901</v>
          </cell>
          <cell r="C5674" t="str">
            <v>62010900</v>
          </cell>
          <cell r="D5674">
            <v>2856700.18</v>
          </cell>
        </row>
        <row r="5675">
          <cell r="A5675" t="str">
            <v>04</v>
          </cell>
          <cell r="B5675" t="str">
            <v>90010902</v>
          </cell>
          <cell r="C5675" t="str">
            <v>62010900</v>
          </cell>
          <cell r="D5675">
            <v>302241.28999999998</v>
          </cell>
        </row>
        <row r="5676">
          <cell r="A5676" t="str">
            <v>04</v>
          </cell>
          <cell r="B5676" t="str">
            <v>90011200</v>
          </cell>
          <cell r="C5676" t="str">
            <v>62011200</v>
          </cell>
          <cell r="D5676">
            <v>60642.34</v>
          </cell>
        </row>
        <row r="5677">
          <cell r="A5677" t="str">
            <v>04</v>
          </cell>
          <cell r="B5677" t="str">
            <v>90011201</v>
          </cell>
          <cell r="C5677" t="str">
            <v>62011200</v>
          </cell>
          <cell r="D5677">
            <v>96739.97</v>
          </cell>
        </row>
        <row r="5678">
          <cell r="A5678" t="str">
            <v>04</v>
          </cell>
          <cell r="B5678" t="str">
            <v>90011202</v>
          </cell>
          <cell r="C5678" t="str">
            <v>62011200</v>
          </cell>
          <cell r="D5678">
            <v>40006.31</v>
          </cell>
        </row>
        <row r="5679">
          <cell r="A5679" t="str">
            <v>04</v>
          </cell>
          <cell r="B5679" t="str">
            <v>90011300</v>
          </cell>
          <cell r="C5679" t="str">
            <v>62011300</v>
          </cell>
          <cell r="D5679">
            <v>41943</v>
          </cell>
        </row>
        <row r="5680">
          <cell r="A5680" t="str">
            <v>04</v>
          </cell>
          <cell r="B5680" t="str">
            <v>90011302</v>
          </cell>
          <cell r="C5680" t="str">
            <v>62011300</v>
          </cell>
          <cell r="D5680">
            <v>35934.54</v>
          </cell>
        </row>
        <row r="5681">
          <cell r="A5681" t="str">
            <v>04</v>
          </cell>
          <cell r="B5681" t="str">
            <v>90011400</v>
          </cell>
          <cell r="C5681" t="str">
            <v>62010500</v>
          </cell>
          <cell r="D5681">
            <v>17715320.609999999</v>
          </cell>
        </row>
        <row r="5682">
          <cell r="A5682" t="str">
            <v>04</v>
          </cell>
          <cell r="B5682" t="str">
            <v>90011401</v>
          </cell>
          <cell r="C5682" t="str">
            <v>62010500</v>
          </cell>
          <cell r="D5682">
            <v>16599336.75</v>
          </cell>
        </row>
        <row r="5683">
          <cell r="A5683" t="str">
            <v>04</v>
          </cell>
          <cell r="B5683" t="str">
            <v>90011402</v>
          </cell>
          <cell r="C5683" t="str">
            <v>62010500</v>
          </cell>
          <cell r="D5683">
            <v>525247.43999999994</v>
          </cell>
        </row>
        <row r="5684">
          <cell r="A5684" t="str">
            <v>04</v>
          </cell>
          <cell r="B5684" t="str">
            <v>90011405</v>
          </cell>
          <cell r="C5684" t="str">
            <v>62010500</v>
          </cell>
          <cell r="D5684">
            <v>32802172.75</v>
          </cell>
        </row>
        <row r="5685">
          <cell r="A5685" t="str">
            <v>04</v>
          </cell>
          <cell r="B5685" t="str">
            <v>90011500</v>
          </cell>
          <cell r="C5685" t="str">
            <v>62011500</v>
          </cell>
          <cell r="D5685">
            <v>134551.69</v>
          </cell>
        </row>
        <row r="5686">
          <cell r="A5686" t="str">
            <v>04</v>
          </cell>
          <cell r="B5686" t="str">
            <v>90011600</v>
          </cell>
          <cell r="C5686" t="str">
            <v>62010600</v>
          </cell>
          <cell r="D5686">
            <v>2881718.5</v>
          </cell>
        </row>
        <row r="5687">
          <cell r="A5687" t="str">
            <v>04</v>
          </cell>
          <cell r="B5687" t="str">
            <v>90011605</v>
          </cell>
          <cell r="C5687" t="str">
            <v>62010600</v>
          </cell>
          <cell r="D5687">
            <v>2845499.05</v>
          </cell>
        </row>
        <row r="5688">
          <cell r="A5688" t="str">
            <v>04</v>
          </cell>
          <cell r="B5688" t="str">
            <v>90011700</v>
          </cell>
          <cell r="C5688" t="str">
            <v>62010700</v>
          </cell>
          <cell r="D5688">
            <v>40002.5</v>
          </cell>
        </row>
        <row r="5689">
          <cell r="A5689" t="str">
            <v>04</v>
          </cell>
          <cell r="B5689" t="str">
            <v>90011705</v>
          </cell>
          <cell r="C5689" t="str">
            <v>62010700</v>
          </cell>
          <cell r="D5689">
            <v>69809.98</v>
          </cell>
        </row>
        <row r="5690">
          <cell r="A5690" t="str">
            <v>04</v>
          </cell>
          <cell r="B5690" t="str">
            <v>90011800</v>
          </cell>
          <cell r="C5690" t="str">
            <v>62010800</v>
          </cell>
          <cell r="D5690">
            <v>724119.2</v>
          </cell>
        </row>
        <row r="5691">
          <cell r="A5691" t="str">
            <v>04</v>
          </cell>
          <cell r="B5691" t="str">
            <v>90012100</v>
          </cell>
          <cell r="C5691" t="str">
            <v>62010100</v>
          </cell>
          <cell r="D5691">
            <v>811305.58</v>
          </cell>
        </row>
        <row r="5692">
          <cell r="A5692" t="str">
            <v>04</v>
          </cell>
          <cell r="B5692" t="str">
            <v>90012101</v>
          </cell>
          <cell r="C5692" t="str">
            <v>62010100</v>
          </cell>
          <cell r="D5692">
            <v>414894.98</v>
          </cell>
        </row>
        <row r="5693">
          <cell r="A5693" t="str">
            <v>04</v>
          </cell>
          <cell r="B5693" t="str">
            <v>90011505</v>
          </cell>
          <cell r="C5693" t="str">
            <v>62011500</v>
          </cell>
          <cell r="D5693">
            <v>13402.33</v>
          </cell>
        </row>
        <row r="5694">
          <cell r="A5694" t="str">
            <v>04</v>
          </cell>
          <cell r="B5694" t="str">
            <v>69010000</v>
          </cell>
          <cell r="C5694" t="str">
            <v>15010000</v>
          </cell>
          <cell r="D5694">
            <v>18590.72</v>
          </cell>
        </row>
        <row r="5695">
          <cell r="A5695" t="str">
            <v>04</v>
          </cell>
          <cell r="B5695" t="str">
            <v>69010000</v>
          </cell>
          <cell r="C5695" t="str">
            <v>15020000</v>
          </cell>
          <cell r="D5695">
            <v>32197.24</v>
          </cell>
        </row>
        <row r="5696">
          <cell r="A5696" t="str">
            <v>04</v>
          </cell>
          <cell r="B5696" t="str">
            <v>69010000</v>
          </cell>
          <cell r="C5696" t="str">
            <v>15150000</v>
          </cell>
          <cell r="D5696">
            <v>4201.54</v>
          </cell>
        </row>
        <row r="5697">
          <cell r="A5697" t="str">
            <v>04</v>
          </cell>
          <cell r="B5697" t="str">
            <v>69010000</v>
          </cell>
          <cell r="C5697" t="str">
            <v>20010000</v>
          </cell>
          <cell r="D5697">
            <v>1132707.3799999999</v>
          </cell>
        </row>
        <row r="5698">
          <cell r="A5698" t="str">
            <v>04</v>
          </cell>
          <cell r="B5698" t="str">
            <v>69010000</v>
          </cell>
          <cell r="C5698" t="str">
            <v>23010000</v>
          </cell>
          <cell r="D5698">
            <v>511929.85</v>
          </cell>
        </row>
        <row r="5699">
          <cell r="A5699" t="str">
            <v>04</v>
          </cell>
          <cell r="B5699" t="str">
            <v>69010000</v>
          </cell>
          <cell r="C5699" t="str">
            <v>25010000</v>
          </cell>
          <cell r="D5699">
            <v>799624.73</v>
          </cell>
        </row>
        <row r="5700">
          <cell r="A5700" t="str">
            <v>04</v>
          </cell>
          <cell r="B5700" t="str">
            <v>69010000</v>
          </cell>
          <cell r="C5700" t="str">
            <v>25020000</v>
          </cell>
          <cell r="D5700">
            <v>1074168.1000000001</v>
          </cell>
        </row>
        <row r="5701">
          <cell r="A5701" t="str">
            <v>04</v>
          </cell>
          <cell r="B5701" t="str">
            <v>69010000</v>
          </cell>
          <cell r="C5701" t="str">
            <v>25030000</v>
          </cell>
          <cell r="D5701">
            <v>304596.23</v>
          </cell>
        </row>
        <row r="5702">
          <cell r="A5702" t="str">
            <v>04</v>
          </cell>
          <cell r="B5702" t="str">
            <v>69010000</v>
          </cell>
          <cell r="C5702" t="str">
            <v>26000000</v>
          </cell>
          <cell r="D5702">
            <v>1440759.78</v>
          </cell>
        </row>
        <row r="5703">
          <cell r="A5703" t="str">
            <v>04</v>
          </cell>
          <cell r="B5703" t="str">
            <v>69010000</v>
          </cell>
          <cell r="C5703" t="str">
            <v>44000500</v>
          </cell>
          <cell r="D5703">
            <v>44810.9</v>
          </cell>
        </row>
        <row r="5704">
          <cell r="A5704" t="str">
            <v>04</v>
          </cell>
          <cell r="B5704" t="str">
            <v>69010000</v>
          </cell>
          <cell r="C5704" t="str">
            <v>79030000</v>
          </cell>
          <cell r="D5704">
            <v>55714.52</v>
          </cell>
        </row>
        <row r="5705">
          <cell r="A5705" t="str">
            <v>04</v>
          </cell>
          <cell r="B5705" t="str">
            <v>69010000</v>
          </cell>
          <cell r="C5705" t="str">
            <v>79040000</v>
          </cell>
          <cell r="D5705">
            <v>5856.47</v>
          </cell>
        </row>
        <row r="5706">
          <cell r="A5706" t="str">
            <v>04</v>
          </cell>
          <cell r="B5706" t="str">
            <v>69010000</v>
          </cell>
          <cell r="C5706" t="str">
            <v>79070000</v>
          </cell>
          <cell r="D5706">
            <v>32294</v>
          </cell>
        </row>
        <row r="5707">
          <cell r="A5707" t="str">
            <v>04</v>
          </cell>
          <cell r="B5707" t="str">
            <v>69010000</v>
          </cell>
          <cell r="C5707" t="str">
            <v>79070000</v>
          </cell>
          <cell r="D5707">
            <v>78645.39</v>
          </cell>
        </row>
        <row r="5708">
          <cell r="A5708" t="str">
            <v>04</v>
          </cell>
          <cell r="B5708" t="str">
            <v>69010000</v>
          </cell>
          <cell r="C5708" t="str">
            <v>91020801</v>
          </cell>
          <cell r="D5708">
            <v>19294.88</v>
          </cell>
        </row>
        <row r="5709">
          <cell r="A5709" t="str">
            <v>04</v>
          </cell>
          <cell r="B5709" t="str">
            <v>69010000</v>
          </cell>
          <cell r="C5709" t="str">
            <v>91020802</v>
          </cell>
          <cell r="D5709">
            <v>611.12</v>
          </cell>
        </row>
        <row r="5710">
          <cell r="A5710" t="str">
            <v>04</v>
          </cell>
          <cell r="B5710" t="str">
            <v>69010000</v>
          </cell>
          <cell r="C5710" t="str">
            <v>97020200</v>
          </cell>
          <cell r="D5710">
            <v>491775.05</v>
          </cell>
        </row>
        <row r="5711">
          <cell r="A5711" t="str">
            <v>04</v>
          </cell>
          <cell r="B5711" t="str">
            <v>91010800</v>
          </cell>
          <cell r="C5711" t="str">
            <v>01000000</v>
          </cell>
          <cell r="D5711">
            <v>18.920000000000002</v>
          </cell>
        </row>
        <row r="5712">
          <cell r="A5712" t="str">
            <v>04</v>
          </cell>
          <cell r="B5712" t="str">
            <v>69020100</v>
          </cell>
          <cell r="C5712" t="str">
            <v>15010000</v>
          </cell>
          <cell r="D5712">
            <v>65067.53</v>
          </cell>
        </row>
        <row r="5713">
          <cell r="A5713" t="str">
            <v>04</v>
          </cell>
          <cell r="B5713" t="str">
            <v>69020100</v>
          </cell>
          <cell r="C5713" t="str">
            <v>15020000</v>
          </cell>
          <cell r="D5713">
            <v>112690.3</v>
          </cell>
        </row>
        <row r="5714">
          <cell r="A5714" t="str">
            <v>04</v>
          </cell>
          <cell r="B5714" t="str">
            <v>69020100</v>
          </cell>
          <cell r="C5714" t="str">
            <v>15150000</v>
          </cell>
          <cell r="D5714">
            <v>14705.24</v>
          </cell>
        </row>
        <row r="5715">
          <cell r="A5715" t="str">
            <v>04</v>
          </cell>
          <cell r="B5715" t="str">
            <v>69020100</v>
          </cell>
          <cell r="C5715" t="str">
            <v>20010000</v>
          </cell>
          <cell r="D5715">
            <v>3964520.07</v>
          </cell>
        </row>
        <row r="5716">
          <cell r="A5716" t="str">
            <v>04</v>
          </cell>
          <cell r="B5716" t="str">
            <v>69020100</v>
          </cell>
          <cell r="C5716" t="str">
            <v>23010000</v>
          </cell>
          <cell r="D5716">
            <v>1791760.82</v>
          </cell>
        </row>
        <row r="5717">
          <cell r="A5717" t="str">
            <v>04</v>
          </cell>
          <cell r="B5717" t="str">
            <v>69020100</v>
          </cell>
          <cell r="C5717" t="str">
            <v>25010000</v>
          </cell>
          <cell r="D5717">
            <v>2799036.11</v>
          </cell>
        </row>
        <row r="5718">
          <cell r="A5718" t="str">
            <v>04</v>
          </cell>
          <cell r="B5718" t="str">
            <v>69020100</v>
          </cell>
          <cell r="C5718" t="str">
            <v>25020000</v>
          </cell>
          <cell r="D5718">
            <v>3761439.27</v>
          </cell>
        </row>
        <row r="5719">
          <cell r="A5719" t="str">
            <v>04</v>
          </cell>
          <cell r="B5719" t="str">
            <v>69020100</v>
          </cell>
          <cell r="C5719" t="str">
            <v>25030000</v>
          </cell>
          <cell r="D5719">
            <v>1066462.1200000001</v>
          </cell>
        </row>
        <row r="5720">
          <cell r="A5720" t="str">
            <v>04</v>
          </cell>
          <cell r="B5720" t="str">
            <v>69020100</v>
          </cell>
          <cell r="C5720" t="str">
            <v>26000000</v>
          </cell>
          <cell r="D5720">
            <v>5080697.07</v>
          </cell>
        </row>
        <row r="5721">
          <cell r="A5721" t="str">
            <v>04</v>
          </cell>
          <cell r="B5721" t="str">
            <v>69020100</v>
          </cell>
          <cell r="C5721" t="str">
            <v>44000500</v>
          </cell>
          <cell r="D5721">
            <v>156838.22</v>
          </cell>
        </row>
        <row r="5722">
          <cell r="A5722" t="str">
            <v>04</v>
          </cell>
          <cell r="B5722" t="str">
            <v>69020100</v>
          </cell>
          <cell r="C5722" t="str">
            <v>79030000</v>
          </cell>
          <cell r="D5722">
            <v>195001.1</v>
          </cell>
        </row>
        <row r="5723">
          <cell r="A5723" t="str">
            <v>04</v>
          </cell>
          <cell r="B5723" t="str">
            <v>69020100</v>
          </cell>
          <cell r="C5723" t="str">
            <v>79040000</v>
          </cell>
          <cell r="D5723">
            <v>20497.7</v>
          </cell>
        </row>
        <row r="5724">
          <cell r="A5724" t="str">
            <v>04</v>
          </cell>
          <cell r="B5724" t="str">
            <v>69020100</v>
          </cell>
          <cell r="C5724" t="str">
            <v>79070000</v>
          </cell>
          <cell r="D5724">
            <v>275258.90000000002</v>
          </cell>
        </row>
        <row r="5725">
          <cell r="A5725" t="str">
            <v>04</v>
          </cell>
          <cell r="B5725" t="str">
            <v>69020100</v>
          </cell>
          <cell r="C5725" t="str">
            <v>91020801</v>
          </cell>
          <cell r="D5725">
            <v>67767.25</v>
          </cell>
        </row>
        <row r="5726">
          <cell r="A5726" t="str">
            <v>04</v>
          </cell>
          <cell r="B5726" t="str">
            <v>69020100</v>
          </cell>
          <cell r="C5726" t="str">
            <v>91020802</v>
          </cell>
          <cell r="D5726">
            <v>2138.86</v>
          </cell>
        </row>
        <row r="5727">
          <cell r="A5727" t="str">
            <v>04</v>
          </cell>
          <cell r="B5727" t="str">
            <v>69020100</v>
          </cell>
          <cell r="C5727" t="str">
            <v>97020300</v>
          </cell>
          <cell r="D5727">
            <v>1723745.11</v>
          </cell>
        </row>
        <row r="5728">
          <cell r="A5728" t="str">
            <v>04</v>
          </cell>
          <cell r="B5728" t="str">
            <v>69020300</v>
          </cell>
          <cell r="C5728" t="str">
            <v>15010000</v>
          </cell>
          <cell r="D5728">
            <v>10243.41</v>
          </cell>
        </row>
        <row r="5729">
          <cell r="A5729" t="str">
            <v>04</v>
          </cell>
          <cell r="B5729" t="str">
            <v>69020300</v>
          </cell>
          <cell r="C5729" t="str">
            <v>15020000</v>
          </cell>
          <cell r="D5729">
            <v>21367.439999999999</v>
          </cell>
        </row>
        <row r="5730">
          <cell r="A5730" t="str">
            <v>04</v>
          </cell>
          <cell r="B5730" t="str">
            <v>69020300</v>
          </cell>
          <cell r="C5730" t="str">
            <v>15150000</v>
          </cell>
          <cell r="D5730">
            <v>2271.21</v>
          </cell>
        </row>
        <row r="5731">
          <cell r="A5731" t="str">
            <v>04</v>
          </cell>
          <cell r="B5731" t="str">
            <v>69020300</v>
          </cell>
          <cell r="C5731" t="str">
            <v>20010000</v>
          </cell>
          <cell r="D5731">
            <v>791317.54</v>
          </cell>
        </row>
        <row r="5732">
          <cell r="A5732" t="str">
            <v>04</v>
          </cell>
          <cell r="B5732" t="str">
            <v>69020300</v>
          </cell>
          <cell r="C5732" t="str">
            <v>23010000</v>
          </cell>
          <cell r="D5732">
            <v>259090.87</v>
          </cell>
        </row>
        <row r="5733">
          <cell r="A5733" t="str">
            <v>04</v>
          </cell>
          <cell r="B5733" t="str">
            <v>69020300</v>
          </cell>
          <cell r="C5733" t="str">
            <v>25010000</v>
          </cell>
          <cell r="D5733">
            <v>496127.13</v>
          </cell>
        </row>
        <row r="5734">
          <cell r="A5734" t="str">
            <v>04</v>
          </cell>
          <cell r="B5734" t="str">
            <v>69020300</v>
          </cell>
          <cell r="C5734" t="str">
            <v>25020000</v>
          </cell>
          <cell r="D5734">
            <v>578333.22</v>
          </cell>
        </row>
        <row r="5735">
          <cell r="A5735" t="str">
            <v>04</v>
          </cell>
          <cell r="B5735" t="str">
            <v>69020300</v>
          </cell>
          <cell r="C5735" t="str">
            <v>25030000</v>
          </cell>
          <cell r="D5735">
            <v>163211.54</v>
          </cell>
        </row>
        <row r="5736">
          <cell r="A5736" t="str">
            <v>04</v>
          </cell>
          <cell r="B5736" t="str">
            <v>69020300</v>
          </cell>
          <cell r="C5736" t="str">
            <v>26000000</v>
          </cell>
          <cell r="D5736">
            <v>814701.36</v>
          </cell>
        </row>
        <row r="5737">
          <cell r="A5737" t="str">
            <v>04</v>
          </cell>
          <cell r="B5737" t="str">
            <v>69020300</v>
          </cell>
          <cell r="C5737" t="str">
            <v>44000500</v>
          </cell>
          <cell r="D5737">
            <v>26530.9</v>
          </cell>
        </row>
        <row r="5738">
          <cell r="A5738" t="str">
            <v>04</v>
          </cell>
          <cell r="B5738" t="str">
            <v>69020300</v>
          </cell>
          <cell r="C5738" t="str">
            <v>79030000</v>
          </cell>
          <cell r="D5738">
            <v>27416.53</v>
          </cell>
        </row>
        <row r="5739">
          <cell r="A5739" t="str">
            <v>04</v>
          </cell>
          <cell r="B5739" t="str">
            <v>69020300</v>
          </cell>
          <cell r="C5739" t="str">
            <v>79040000</v>
          </cell>
          <cell r="D5739">
            <v>2911.51</v>
          </cell>
        </row>
        <row r="5740">
          <cell r="A5740" t="str">
            <v>04</v>
          </cell>
          <cell r="B5740" t="str">
            <v>69020300</v>
          </cell>
          <cell r="C5740" t="str">
            <v>79070000</v>
          </cell>
          <cell r="D5740">
            <v>43325.440000000002</v>
          </cell>
        </row>
        <row r="5741">
          <cell r="A5741" t="str">
            <v>04</v>
          </cell>
          <cell r="B5741" t="str">
            <v>69020300</v>
          </cell>
          <cell r="C5741" t="str">
            <v>91020801</v>
          </cell>
          <cell r="D5741">
            <v>18299.189999999999</v>
          </cell>
        </row>
        <row r="5742">
          <cell r="A5742" t="str">
            <v>04</v>
          </cell>
          <cell r="B5742" t="str">
            <v>69020300</v>
          </cell>
          <cell r="C5742" t="str">
            <v>91020802</v>
          </cell>
          <cell r="D5742">
            <v>532.16999999999996</v>
          </cell>
        </row>
        <row r="5743">
          <cell r="A5743" t="str">
            <v>04</v>
          </cell>
          <cell r="B5743" t="str">
            <v>69020300</v>
          </cell>
          <cell r="C5743" t="str">
            <v>97020500</v>
          </cell>
          <cell r="D5743">
            <v>267089.25</v>
          </cell>
        </row>
        <row r="5744">
          <cell r="A5744" t="str">
            <v>04</v>
          </cell>
          <cell r="B5744" t="str">
            <v>71020000</v>
          </cell>
          <cell r="C5744" t="str">
            <v>60010000</v>
          </cell>
          <cell r="D5744">
            <v>119454.14</v>
          </cell>
        </row>
        <row r="5745">
          <cell r="A5745" t="str">
            <v>04</v>
          </cell>
          <cell r="B5745" t="str">
            <v>71020000</v>
          </cell>
          <cell r="C5745" t="str">
            <v>70000000</v>
          </cell>
          <cell r="D5745">
            <v>-263</v>
          </cell>
        </row>
        <row r="5746">
          <cell r="A5746" t="str">
            <v>04</v>
          </cell>
          <cell r="B5746" t="str">
            <v>76040000</v>
          </cell>
          <cell r="C5746" t="str">
            <v>70020000</v>
          </cell>
          <cell r="D5746">
            <v>217516.56</v>
          </cell>
        </row>
        <row r="5747">
          <cell r="A5747" t="str">
            <v>04</v>
          </cell>
          <cell r="B5747" t="str">
            <v>99000000</v>
          </cell>
          <cell r="C5747" t="str">
            <v>90090200</v>
          </cell>
          <cell r="D5747">
            <v>4133399.12</v>
          </cell>
        </row>
        <row r="5748">
          <cell r="A5748" t="str">
            <v>04</v>
          </cell>
          <cell r="B5748" t="str">
            <v>99000000</v>
          </cell>
          <cell r="C5748" t="str">
            <v>90090300</v>
          </cell>
          <cell r="D5748">
            <v>354661.77</v>
          </cell>
        </row>
        <row r="5749">
          <cell r="A5749" t="str">
            <v>04</v>
          </cell>
          <cell r="B5749" t="str">
            <v>90090400</v>
          </cell>
          <cell r="C5749" t="str">
            <v>99000000</v>
          </cell>
          <cell r="D5749">
            <v>671493.29</v>
          </cell>
        </row>
        <row r="5750">
          <cell r="A5750" t="str">
            <v>04</v>
          </cell>
          <cell r="B5750" t="str">
            <v>99000000</v>
          </cell>
          <cell r="C5750" t="str">
            <v>90090500</v>
          </cell>
          <cell r="D5750">
            <v>48060.71</v>
          </cell>
        </row>
        <row r="5751">
          <cell r="A5751" t="str">
            <v>04</v>
          </cell>
          <cell r="B5751" t="str">
            <v>90090900</v>
          </cell>
          <cell r="C5751" t="str">
            <v>99000000</v>
          </cell>
          <cell r="D5751">
            <v>597060.57999999996</v>
          </cell>
        </row>
        <row r="5752">
          <cell r="A5752" t="str">
            <v>04</v>
          </cell>
          <cell r="B5752" t="str">
            <v>99000000</v>
          </cell>
          <cell r="C5752" t="str">
            <v>90090901</v>
          </cell>
          <cell r="D5752">
            <v>425013.42</v>
          </cell>
        </row>
        <row r="5753">
          <cell r="A5753" t="str">
            <v>04</v>
          </cell>
          <cell r="B5753" t="str">
            <v>90090902</v>
          </cell>
          <cell r="C5753" t="str">
            <v>99000000</v>
          </cell>
          <cell r="D5753">
            <v>10623.66</v>
          </cell>
        </row>
        <row r="5754">
          <cell r="A5754" t="str">
            <v>04</v>
          </cell>
          <cell r="B5754" t="str">
            <v>99000000</v>
          </cell>
          <cell r="C5754" t="str">
            <v>90091200</v>
          </cell>
          <cell r="D5754">
            <v>238194.39</v>
          </cell>
        </row>
        <row r="5755">
          <cell r="A5755" t="str">
            <v>04</v>
          </cell>
          <cell r="B5755" t="str">
            <v>99000000</v>
          </cell>
          <cell r="C5755" t="str">
            <v>90091201</v>
          </cell>
          <cell r="D5755">
            <v>70982.289999999994</v>
          </cell>
        </row>
        <row r="5756">
          <cell r="A5756" t="str">
            <v>04</v>
          </cell>
          <cell r="B5756" t="str">
            <v>99000000</v>
          </cell>
          <cell r="C5756" t="str">
            <v>90091202</v>
          </cell>
          <cell r="D5756">
            <v>29358.880000000001</v>
          </cell>
        </row>
        <row r="5757">
          <cell r="A5757" t="str">
            <v>04</v>
          </cell>
          <cell r="B5757" t="str">
            <v>90091205</v>
          </cell>
          <cell r="C5757" t="str">
            <v>99000000</v>
          </cell>
          <cell r="D5757">
            <v>659810.39</v>
          </cell>
        </row>
        <row r="5758">
          <cell r="A5758" t="str">
            <v>04</v>
          </cell>
          <cell r="B5758" t="str">
            <v>99000000</v>
          </cell>
          <cell r="C5758" t="str">
            <v>90091300</v>
          </cell>
          <cell r="D5758">
            <v>18226.64</v>
          </cell>
        </row>
        <row r="5759">
          <cell r="A5759" t="str">
            <v>04</v>
          </cell>
          <cell r="B5759" t="str">
            <v>90091301</v>
          </cell>
          <cell r="C5759" t="str">
            <v>99000000</v>
          </cell>
          <cell r="D5759">
            <v>721632</v>
          </cell>
        </row>
        <row r="5760">
          <cell r="A5760" t="str">
            <v>04</v>
          </cell>
          <cell r="B5760" t="str">
            <v>99000000</v>
          </cell>
          <cell r="C5760" t="str">
            <v>90091302</v>
          </cell>
          <cell r="D5760">
            <v>18360.72</v>
          </cell>
        </row>
        <row r="5761">
          <cell r="A5761" t="str">
            <v>04</v>
          </cell>
          <cell r="B5761" t="str">
            <v>90091400</v>
          </cell>
          <cell r="C5761" t="str">
            <v>99000000</v>
          </cell>
          <cell r="D5761">
            <v>1531159.77</v>
          </cell>
        </row>
        <row r="5762">
          <cell r="A5762" t="str">
            <v>04</v>
          </cell>
          <cell r="B5762" t="str">
            <v>90091401</v>
          </cell>
          <cell r="C5762" t="str">
            <v>99000000</v>
          </cell>
          <cell r="D5762">
            <v>587253.12</v>
          </cell>
        </row>
        <row r="5763">
          <cell r="A5763" t="str">
            <v>04</v>
          </cell>
          <cell r="B5763" t="str">
            <v>90091402</v>
          </cell>
          <cell r="C5763" t="str">
            <v>99000000</v>
          </cell>
          <cell r="D5763">
            <v>65659.38</v>
          </cell>
        </row>
        <row r="5764">
          <cell r="A5764" t="str">
            <v>04</v>
          </cell>
          <cell r="B5764" t="str">
            <v>99000000</v>
          </cell>
          <cell r="C5764" t="str">
            <v>90091405</v>
          </cell>
          <cell r="D5764">
            <v>7590384.0599999996</v>
          </cell>
        </row>
        <row r="5765">
          <cell r="A5765" t="str">
            <v>04</v>
          </cell>
          <cell r="B5765" t="str">
            <v>99000000</v>
          </cell>
          <cell r="C5765" t="str">
            <v>90091500</v>
          </cell>
          <cell r="D5765">
            <v>116788.73</v>
          </cell>
        </row>
        <row r="5766">
          <cell r="A5766" t="str">
            <v>04</v>
          </cell>
          <cell r="B5766" t="str">
            <v>99000000</v>
          </cell>
          <cell r="C5766" t="str">
            <v>90091505</v>
          </cell>
          <cell r="D5766">
            <v>11633.01</v>
          </cell>
        </row>
        <row r="5767">
          <cell r="A5767" t="str">
            <v>04</v>
          </cell>
          <cell r="B5767" t="str">
            <v>99000000</v>
          </cell>
          <cell r="C5767" t="str">
            <v>90091600</v>
          </cell>
          <cell r="D5767">
            <v>171905.84</v>
          </cell>
        </row>
        <row r="5768">
          <cell r="A5768" t="str">
            <v>04</v>
          </cell>
          <cell r="B5768" t="str">
            <v>99000000</v>
          </cell>
          <cell r="C5768" t="str">
            <v>90091605</v>
          </cell>
          <cell r="D5768">
            <v>819411.06</v>
          </cell>
        </row>
        <row r="5769">
          <cell r="A5769" t="str">
            <v>04</v>
          </cell>
          <cell r="B5769" t="str">
            <v>90091700</v>
          </cell>
          <cell r="C5769" t="str">
            <v>99000000</v>
          </cell>
          <cell r="D5769">
            <v>7869.86</v>
          </cell>
        </row>
        <row r="5770">
          <cell r="A5770" t="str">
            <v>04</v>
          </cell>
          <cell r="B5770" t="str">
            <v>99000000</v>
          </cell>
          <cell r="C5770" t="str">
            <v>90091705</v>
          </cell>
          <cell r="D5770">
            <v>19438.560000000001</v>
          </cell>
        </row>
        <row r="5771">
          <cell r="A5771" t="str">
            <v>04</v>
          </cell>
          <cell r="B5771" t="str">
            <v>99000000</v>
          </cell>
          <cell r="C5771" t="str">
            <v>90091800</v>
          </cell>
          <cell r="D5771">
            <v>17337.53</v>
          </cell>
        </row>
        <row r="5772">
          <cell r="A5772" t="str">
            <v>04</v>
          </cell>
          <cell r="B5772" t="str">
            <v>99000000</v>
          </cell>
          <cell r="C5772" t="str">
            <v>90092100</v>
          </cell>
          <cell r="D5772">
            <v>203884.65</v>
          </cell>
        </row>
        <row r="5773">
          <cell r="A5773" t="str">
            <v>04</v>
          </cell>
          <cell r="B5773" t="str">
            <v>90092101</v>
          </cell>
          <cell r="C5773" t="str">
            <v>99000000</v>
          </cell>
          <cell r="D5773">
            <v>56970.55</v>
          </cell>
        </row>
        <row r="5774">
          <cell r="A5774" t="str">
            <v>04</v>
          </cell>
          <cell r="B5774" t="str">
            <v>99000000</v>
          </cell>
          <cell r="C5774" t="str">
            <v>91090100</v>
          </cell>
          <cell r="D5774">
            <v>398193.15</v>
          </cell>
        </row>
        <row r="5775">
          <cell r="A5775" t="str">
            <v>04</v>
          </cell>
          <cell r="B5775" t="str">
            <v>99000000</v>
          </cell>
          <cell r="C5775" t="str">
            <v>91090400</v>
          </cell>
          <cell r="D5775">
            <v>4262879.03</v>
          </cell>
        </row>
        <row r="5776">
          <cell r="A5776" t="str">
            <v>04</v>
          </cell>
          <cell r="B5776" t="str">
            <v>91090500</v>
          </cell>
          <cell r="C5776" t="str">
            <v>99000000</v>
          </cell>
          <cell r="D5776">
            <v>454377.6</v>
          </cell>
        </row>
        <row r="5777">
          <cell r="A5777" t="str">
            <v>04</v>
          </cell>
          <cell r="B5777" t="str">
            <v>91090600</v>
          </cell>
          <cell r="C5777" t="str">
            <v>99000000</v>
          </cell>
          <cell r="D5777">
            <v>5843018.7599999998</v>
          </cell>
        </row>
        <row r="5778">
          <cell r="A5778" t="str">
            <v>04</v>
          </cell>
          <cell r="B5778" t="str">
            <v>91090800</v>
          </cell>
          <cell r="C5778" t="str">
            <v>99000000</v>
          </cell>
          <cell r="D5778">
            <v>463297.32</v>
          </cell>
        </row>
        <row r="5779">
          <cell r="A5779" t="str">
            <v>04</v>
          </cell>
          <cell r="B5779" t="str">
            <v>91090801</v>
          </cell>
          <cell r="C5779" t="str">
            <v>99000000</v>
          </cell>
          <cell r="D5779">
            <v>20194660.34</v>
          </cell>
        </row>
        <row r="5780">
          <cell r="A5780" t="str">
            <v>04</v>
          </cell>
          <cell r="B5780" t="str">
            <v>91090802</v>
          </cell>
          <cell r="C5780" t="str">
            <v>99000000</v>
          </cell>
          <cell r="D5780">
            <v>308090.51</v>
          </cell>
        </row>
        <row r="5781">
          <cell r="A5781" t="str">
            <v>04</v>
          </cell>
          <cell r="B5781" t="str">
            <v>91090803</v>
          </cell>
          <cell r="C5781" t="str">
            <v>99000000</v>
          </cell>
          <cell r="D5781">
            <v>2444610.62</v>
          </cell>
        </row>
        <row r="5782">
          <cell r="A5782" t="str">
            <v>04</v>
          </cell>
          <cell r="B5782" t="str">
            <v>99000000</v>
          </cell>
          <cell r="C5782" t="str">
            <v>91090900</v>
          </cell>
          <cell r="D5782">
            <v>242202.18</v>
          </cell>
        </row>
        <row r="5783">
          <cell r="A5783" t="str">
            <v>04</v>
          </cell>
          <cell r="B5783" t="str">
            <v>99000000</v>
          </cell>
          <cell r="C5783" t="str">
            <v>91091400</v>
          </cell>
          <cell r="D5783">
            <v>572337</v>
          </cell>
        </row>
        <row r="5784">
          <cell r="A5784" t="str">
            <v>04</v>
          </cell>
          <cell r="B5784" t="str">
            <v>99000000</v>
          </cell>
          <cell r="C5784" t="str">
            <v>91091700</v>
          </cell>
          <cell r="D5784">
            <v>324744.69</v>
          </cell>
        </row>
        <row r="5785">
          <cell r="A5785" t="str">
            <v>04</v>
          </cell>
          <cell r="B5785" t="str">
            <v>91010802</v>
          </cell>
          <cell r="C5785" t="str">
            <v>76000000</v>
          </cell>
          <cell r="D5785">
            <v>835312.34</v>
          </cell>
        </row>
        <row r="5786">
          <cell r="A5786" t="str">
            <v>04</v>
          </cell>
          <cell r="B5786" t="str">
            <v>08000000</v>
          </cell>
          <cell r="C5786" t="str">
            <v>04010000</v>
          </cell>
          <cell r="D5786">
            <v>-180026.87</v>
          </cell>
        </row>
        <row r="5787">
          <cell r="A5787" t="str">
            <v>04</v>
          </cell>
          <cell r="B5787" t="str">
            <v>69020200</v>
          </cell>
          <cell r="C5787" t="str">
            <v>15010000</v>
          </cell>
          <cell r="D5787">
            <v>56329.760000000002</v>
          </cell>
        </row>
        <row r="5788">
          <cell r="A5788" t="str">
            <v>04</v>
          </cell>
          <cell r="B5788" t="str">
            <v>69020200</v>
          </cell>
          <cell r="C5788" t="str">
            <v>15020000</v>
          </cell>
          <cell r="D5788">
            <v>91322.98</v>
          </cell>
        </row>
        <row r="5789">
          <cell r="A5789" t="str">
            <v>04</v>
          </cell>
          <cell r="B5789" t="str">
            <v>69020200</v>
          </cell>
          <cell r="C5789" t="str">
            <v>15150000</v>
          </cell>
          <cell r="D5789">
            <v>12434.14</v>
          </cell>
        </row>
        <row r="5790">
          <cell r="A5790" t="str">
            <v>04</v>
          </cell>
          <cell r="B5790" t="str">
            <v>69020200</v>
          </cell>
          <cell r="C5790" t="str">
            <v>20010000</v>
          </cell>
          <cell r="D5790">
            <v>3198624.58</v>
          </cell>
        </row>
        <row r="5791">
          <cell r="A5791" t="str">
            <v>04</v>
          </cell>
          <cell r="B5791" t="str">
            <v>69020200</v>
          </cell>
          <cell r="C5791" t="str">
            <v>23010000</v>
          </cell>
          <cell r="D5791">
            <v>1552196.54</v>
          </cell>
        </row>
        <row r="5792">
          <cell r="A5792" t="str">
            <v>04</v>
          </cell>
          <cell r="B5792" t="str">
            <v>69020200</v>
          </cell>
          <cell r="C5792" t="str">
            <v>25010000</v>
          </cell>
          <cell r="D5792">
            <v>2317352.85</v>
          </cell>
        </row>
        <row r="5793">
          <cell r="A5793" t="str">
            <v>04</v>
          </cell>
          <cell r="B5793" t="str">
            <v>69020200</v>
          </cell>
          <cell r="C5793" t="str">
            <v>25020000</v>
          </cell>
          <cell r="D5793">
            <v>3214088.82</v>
          </cell>
        </row>
        <row r="5794">
          <cell r="A5794" t="str">
            <v>04</v>
          </cell>
          <cell r="B5794" t="str">
            <v>69020200</v>
          </cell>
          <cell r="C5794" t="str">
            <v>25030000</v>
          </cell>
          <cell r="D5794">
            <v>913983.83</v>
          </cell>
        </row>
        <row r="5795">
          <cell r="A5795" t="str">
            <v>04</v>
          </cell>
          <cell r="B5795" t="str">
            <v>69020200</v>
          </cell>
          <cell r="C5795" t="str">
            <v>26000000</v>
          </cell>
          <cell r="D5795">
            <v>4280759</v>
          </cell>
        </row>
        <row r="5796">
          <cell r="A5796" t="str">
            <v>04</v>
          </cell>
          <cell r="B5796" t="str">
            <v>69020200</v>
          </cell>
          <cell r="C5796" t="str">
            <v>44000500</v>
          </cell>
          <cell r="D5796">
            <v>131811.09</v>
          </cell>
        </row>
        <row r="5797">
          <cell r="A5797" t="str">
            <v>04</v>
          </cell>
          <cell r="B5797" t="str">
            <v>69020200</v>
          </cell>
          <cell r="C5797" t="str">
            <v>79030000</v>
          </cell>
          <cell r="D5797">
            <v>170645.32</v>
          </cell>
        </row>
        <row r="5798">
          <cell r="A5798" t="str">
            <v>04</v>
          </cell>
          <cell r="B5798" t="str">
            <v>69020200</v>
          </cell>
          <cell r="C5798" t="str">
            <v>79040000</v>
          </cell>
          <cell r="D5798">
            <v>17586.22</v>
          </cell>
        </row>
        <row r="5799">
          <cell r="A5799" t="str">
            <v>04</v>
          </cell>
          <cell r="B5799" t="str">
            <v>69020200</v>
          </cell>
          <cell r="C5799" t="str">
            <v>79070000</v>
          </cell>
          <cell r="D5799">
            <v>231933.41</v>
          </cell>
        </row>
        <row r="5800">
          <cell r="A5800" t="str">
            <v>04</v>
          </cell>
          <cell r="B5800" t="str">
            <v>69020200</v>
          </cell>
          <cell r="C5800" t="str">
            <v>91020801</v>
          </cell>
          <cell r="D5800">
            <v>49469.3</v>
          </cell>
        </row>
        <row r="5801">
          <cell r="A5801" t="str">
            <v>04</v>
          </cell>
          <cell r="B5801" t="str">
            <v>69020200</v>
          </cell>
          <cell r="C5801" t="str">
            <v>91020802</v>
          </cell>
          <cell r="D5801">
            <v>1589.42</v>
          </cell>
        </row>
        <row r="5802">
          <cell r="A5802" t="str">
            <v>04</v>
          </cell>
          <cell r="B5802" t="str">
            <v>69020200</v>
          </cell>
          <cell r="C5802" t="str">
            <v>97020400</v>
          </cell>
          <cell r="D5802">
            <v>1468009.4</v>
          </cell>
        </row>
        <row r="5803">
          <cell r="A5803" t="str">
            <v>04</v>
          </cell>
          <cell r="B5803" t="str">
            <v>69030000</v>
          </cell>
          <cell r="C5803" t="str">
            <v>15010000</v>
          </cell>
          <cell r="D5803">
            <v>929.52</v>
          </cell>
        </row>
        <row r="5804">
          <cell r="A5804" t="str">
            <v>04</v>
          </cell>
          <cell r="B5804" t="str">
            <v>69030000</v>
          </cell>
          <cell r="C5804" t="str">
            <v>15020000</v>
          </cell>
          <cell r="D5804">
            <v>1609.79</v>
          </cell>
        </row>
        <row r="5805">
          <cell r="A5805" t="str">
            <v>04</v>
          </cell>
          <cell r="B5805" t="str">
            <v>69030000</v>
          </cell>
          <cell r="C5805" t="str">
            <v>15150000</v>
          </cell>
          <cell r="D5805">
            <v>210.09</v>
          </cell>
        </row>
        <row r="5806">
          <cell r="A5806" t="str">
            <v>04</v>
          </cell>
          <cell r="B5806" t="str">
            <v>69030000</v>
          </cell>
          <cell r="C5806" t="str">
            <v>20010000</v>
          </cell>
          <cell r="D5806">
            <v>56634.94</v>
          </cell>
        </row>
        <row r="5807">
          <cell r="A5807" t="str">
            <v>04</v>
          </cell>
          <cell r="B5807" t="str">
            <v>69030000</v>
          </cell>
          <cell r="C5807" t="str">
            <v>23010000</v>
          </cell>
          <cell r="D5807">
            <v>25592.959999999999</v>
          </cell>
        </row>
        <row r="5808">
          <cell r="A5808" t="str">
            <v>04</v>
          </cell>
          <cell r="B5808" t="str">
            <v>69030000</v>
          </cell>
          <cell r="C5808" t="str">
            <v>25010000</v>
          </cell>
          <cell r="D5808">
            <v>39965.64</v>
          </cell>
        </row>
        <row r="5809">
          <cell r="A5809" t="str">
            <v>04</v>
          </cell>
          <cell r="B5809" t="str">
            <v>69030000</v>
          </cell>
          <cell r="C5809" t="str">
            <v>25020000</v>
          </cell>
          <cell r="D5809">
            <v>53615.78</v>
          </cell>
        </row>
        <row r="5810">
          <cell r="A5810" t="str">
            <v>04</v>
          </cell>
          <cell r="B5810" t="str">
            <v>69030000</v>
          </cell>
          <cell r="C5810" t="str">
            <v>25030000</v>
          </cell>
          <cell r="D5810">
            <v>15210.98</v>
          </cell>
        </row>
        <row r="5811">
          <cell r="A5811" t="str">
            <v>04</v>
          </cell>
          <cell r="B5811" t="str">
            <v>69030000</v>
          </cell>
          <cell r="C5811" t="str">
            <v>26000000</v>
          </cell>
          <cell r="D5811">
            <v>72340.14</v>
          </cell>
        </row>
        <row r="5812">
          <cell r="A5812" t="str">
            <v>04</v>
          </cell>
          <cell r="B5812" t="str">
            <v>69030000</v>
          </cell>
          <cell r="C5812" t="str">
            <v>44000500</v>
          </cell>
          <cell r="D5812">
            <v>2240.56</v>
          </cell>
        </row>
        <row r="5813">
          <cell r="A5813" t="str">
            <v>04</v>
          </cell>
          <cell r="B5813" t="str">
            <v>69030000</v>
          </cell>
          <cell r="C5813" t="str">
            <v>79030000</v>
          </cell>
          <cell r="D5813">
            <v>2785.73</v>
          </cell>
        </row>
        <row r="5814">
          <cell r="A5814" t="str">
            <v>04</v>
          </cell>
          <cell r="B5814" t="str">
            <v>69030000</v>
          </cell>
          <cell r="C5814" t="str">
            <v>79040000</v>
          </cell>
          <cell r="D5814">
            <v>292.82</v>
          </cell>
        </row>
        <row r="5815">
          <cell r="A5815" t="str">
            <v>04</v>
          </cell>
          <cell r="B5815" t="str">
            <v>69030000</v>
          </cell>
          <cell r="C5815" t="str">
            <v>79070000</v>
          </cell>
          <cell r="D5815">
            <v>3932.31</v>
          </cell>
        </row>
        <row r="5816">
          <cell r="A5816" t="str">
            <v>04</v>
          </cell>
          <cell r="B5816" t="str">
            <v>69030000</v>
          </cell>
          <cell r="C5816" t="str">
            <v>91020801</v>
          </cell>
          <cell r="D5816">
            <v>952.99</v>
          </cell>
        </row>
        <row r="5817">
          <cell r="A5817" t="str">
            <v>04</v>
          </cell>
          <cell r="B5817" t="str">
            <v>69030000</v>
          </cell>
          <cell r="C5817" t="str">
            <v>91020802</v>
          </cell>
          <cell r="D5817">
            <v>30.55</v>
          </cell>
        </row>
        <row r="5818">
          <cell r="A5818" t="str">
            <v>04</v>
          </cell>
          <cell r="B5818" t="str">
            <v>69030000</v>
          </cell>
          <cell r="C5818" t="str">
            <v>97020600</v>
          </cell>
          <cell r="D5818">
            <v>24600.21</v>
          </cell>
        </row>
        <row r="5819">
          <cell r="A5819" t="str">
            <v>04</v>
          </cell>
          <cell r="B5819" t="str">
            <v>69030100</v>
          </cell>
          <cell r="C5819" t="str">
            <v>15010000</v>
          </cell>
          <cell r="D5819">
            <v>15802.12</v>
          </cell>
        </row>
        <row r="5820">
          <cell r="A5820" t="str">
            <v>04</v>
          </cell>
          <cell r="B5820" t="str">
            <v>69030100</v>
          </cell>
          <cell r="C5820" t="str">
            <v>15020000</v>
          </cell>
          <cell r="D5820">
            <v>27367.69</v>
          </cell>
        </row>
        <row r="5821">
          <cell r="A5821" t="str">
            <v>04</v>
          </cell>
          <cell r="B5821" t="str">
            <v>69030100</v>
          </cell>
          <cell r="C5821" t="str">
            <v>15150000</v>
          </cell>
          <cell r="D5821">
            <v>3571.3</v>
          </cell>
        </row>
        <row r="5822">
          <cell r="A5822" t="str">
            <v>04</v>
          </cell>
          <cell r="B5822" t="str">
            <v>69030100</v>
          </cell>
          <cell r="C5822" t="str">
            <v>20010000</v>
          </cell>
          <cell r="D5822">
            <v>962807.91</v>
          </cell>
        </row>
        <row r="5823">
          <cell r="A5823" t="str">
            <v>04</v>
          </cell>
          <cell r="B5823" t="str">
            <v>69030100</v>
          </cell>
          <cell r="C5823" t="str">
            <v>23010000</v>
          </cell>
          <cell r="D5823">
            <v>435139.32</v>
          </cell>
        </row>
        <row r="5824">
          <cell r="A5824" t="str">
            <v>04</v>
          </cell>
          <cell r="B5824" t="str">
            <v>69030100</v>
          </cell>
          <cell r="C5824" t="str">
            <v>25010000</v>
          </cell>
          <cell r="D5824">
            <v>679734.74</v>
          </cell>
        </row>
        <row r="5825">
          <cell r="A5825" t="str">
            <v>04</v>
          </cell>
          <cell r="B5825" t="str">
            <v>69030100</v>
          </cell>
          <cell r="C5825" t="str">
            <v>25020000</v>
          </cell>
          <cell r="D5825">
            <v>913320.03</v>
          </cell>
        </row>
        <row r="5826">
          <cell r="A5826" t="str">
            <v>04</v>
          </cell>
          <cell r="B5826" t="str">
            <v>69030100</v>
          </cell>
          <cell r="C5826" t="str">
            <v>25030000</v>
          </cell>
          <cell r="D5826">
            <v>258963.27</v>
          </cell>
        </row>
        <row r="5827">
          <cell r="A5827" t="str">
            <v>04</v>
          </cell>
          <cell r="B5827" t="str">
            <v>69030100</v>
          </cell>
          <cell r="C5827" t="str">
            <v>26000000</v>
          </cell>
          <cell r="D5827">
            <v>1231950.1299999999</v>
          </cell>
        </row>
        <row r="5828">
          <cell r="A5828" t="str">
            <v>04</v>
          </cell>
          <cell r="B5828" t="str">
            <v>69030100</v>
          </cell>
          <cell r="C5828" t="str">
            <v>44000500</v>
          </cell>
          <cell r="D5828">
            <v>38089.33</v>
          </cell>
        </row>
        <row r="5829">
          <cell r="A5829" t="str">
            <v>04</v>
          </cell>
          <cell r="B5829" t="str">
            <v>69030100</v>
          </cell>
          <cell r="C5829" t="str">
            <v>79030000</v>
          </cell>
          <cell r="D5829">
            <v>47357.3</v>
          </cell>
        </row>
        <row r="5830">
          <cell r="A5830" t="str">
            <v>04</v>
          </cell>
          <cell r="B5830" t="str">
            <v>69030100</v>
          </cell>
          <cell r="C5830" t="str">
            <v>79040000</v>
          </cell>
          <cell r="D5830">
            <v>4978</v>
          </cell>
        </row>
        <row r="5831">
          <cell r="A5831" t="str">
            <v>04</v>
          </cell>
          <cell r="B5831" t="str">
            <v>69030100</v>
          </cell>
          <cell r="C5831" t="str">
            <v>79070000</v>
          </cell>
          <cell r="D5831">
            <v>66848.53</v>
          </cell>
        </row>
        <row r="5832">
          <cell r="A5832" t="str">
            <v>04</v>
          </cell>
          <cell r="B5832" t="str">
            <v>69030100</v>
          </cell>
          <cell r="C5832" t="str">
            <v>91020801</v>
          </cell>
          <cell r="D5832">
            <v>16436.5</v>
          </cell>
        </row>
        <row r="5833">
          <cell r="A5833" t="str">
            <v>04</v>
          </cell>
          <cell r="B5833" t="str">
            <v>69030100</v>
          </cell>
          <cell r="C5833" t="str">
            <v>91020802</v>
          </cell>
          <cell r="D5833">
            <v>519.46</v>
          </cell>
        </row>
        <row r="5834">
          <cell r="A5834" t="str">
            <v>04</v>
          </cell>
          <cell r="B5834" t="str">
            <v>69030100</v>
          </cell>
          <cell r="C5834" t="str">
            <v>97020700</v>
          </cell>
          <cell r="D5834">
            <v>418126.34</v>
          </cell>
        </row>
        <row r="5835">
          <cell r="A5835" t="str">
            <v>04</v>
          </cell>
          <cell r="B5835" t="str">
            <v>69050000</v>
          </cell>
          <cell r="C5835" t="str">
            <v>15010000</v>
          </cell>
          <cell r="D5835">
            <v>5654.68</v>
          </cell>
        </row>
        <row r="5836">
          <cell r="A5836" t="str">
            <v>04</v>
          </cell>
          <cell r="B5836" t="str">
            <v>69050000</v>
          </cell>
          <cell r="C5836" t="str">
            <v>15020000</v>
          </cell>
          <cell r="D5836">
            <v>9659.15</v>
          </cell>
        </row>
        <row r="5837">
          <cell r="A5837" t="str">
            <v>04</v>
          </cell>
          <cell r="B5837" t="str">
            <v>69050000</v>
          </cell>
          <cell r="C5837" t="str">
            <v>15150000</v>
          </cell>
          <cell r="D5837">
            <v>1260.43</v>
          </cell>
        </row>
        <row r="5838">
          <cell r="A5838" t="str">
            <v>04</v>
          </cell>
          <cell r="B5838" t="str">
            <v>69050000</v>
          </cell>
          <cell r="C5838" t="str">
            <v>20010000</v>
          </cell>
          <cell r="D5838">
            <v>341228.1</v>
          </cell>
        </row>
        <row r="5839">
          <cell r="A5839" t="str">
            <v>04</v>
          </cell>
          <cell r="B5839" t="str">
            <v>69050000</v>
          </cell>
          <cell r="C5839" t="str">
            <v>23010000</v>
          </cell>
          <cell r="D5839">
            <v>154581.69</v>
          </cell>
        </row>
        <row r="5840">
          <cell r="A5840" t="str">
            <v>04</v>
          </cell>
          <cell r="B5840" t="str">
            <v>69050000</v>
          </cell>
          <cell r="C5840" t="str">
            <v>25010000</v>
          </cell>
          <cell r="D5840">
            <v>241608.04</v>
          </cell>
        </row>
        <row r="5841">
          <cell r="A5841" t="str">
            <v>04</v>
          </cell>
          <cell r="B5841" t="str">
            <v>69050000</v>
          </cell>
          <cell r="C5841" t="str">
            <v>25020000</v>
          </cell>
          <cell r="D5841">
            <v>328841</v>
          </cell>
        </row>
        <row r="5842">
          <cell r="A5842" t="str">
            <v>04</v>
          </cell>
          <cell r="B5842" t="str">
            <v>69050000</v>
          </cell>
          <cell r="C5842" t="str">
            <v>25030000</v>
          </cell>
          <cell r="D5842">
            <v>92943.81</v>
          </cell>
        </row>
        <row r="5843">
          <cell r="A5843" t="str">
            <v>04</v>
          </cell>
          <cell r="B5843" t="str">
            <v>69050000</v>
          </cell>
          <cell r="C5843" t="str">
            <v>26000000</v>
          </cell>
          <cell r="D5843">
            <v>464570.31</v>
          </cell>
        </row>
        <row r="5844">
          <cell r="A5844" t="str">
            <v>04</v>
          </cell>
          <cell r="B5844" t="str">
            <v>69050000</v>
          </cell>
          <cell r="C5844" t="str">
            <v>44000400</v>
          </cell>
          <cell r="D5844">
            <v>93.94</v>
          </cell>
        </row>
        <row r="5845">
          <cell r="A5845" t="str">
            <v>04</v>
          </cell>
          <cell r="B5845" t="str">
            <v>69050000</v>
          </cell>
          <cell r="C5845" t="str">
            <v>44000500</v>
          </cell>
          <cell r="D5845">
            <v>13520.66</v>
          </cell>
        </row>
        <row r="5846">
          <cell r="A5846" t="str">
            <v>04</v>
          </cell>
          <cell r="B5846" t="str">
            <v>69050000</v>
          </cell>
          <cell r="C5846" t="str">
            <v>79030000</v>
          </cell>
          <cell r="D5846">
            <v>16912.73</v>
          </cell>
        </row>
        <row r="5847">
          <cell r="A5847" t="str">
            <v>04</v>
          </cell>
          <cell r="B5847" t="str">
            <v>69050000</v>
          </cell>
          <cell r="C5847" t="str">
            <v>79040000</v>
          </cell>
          <cell r="D5847">
            <v>1777.63</v>
          </cell>
        </row>
        <row r="5848">
          <cell r="A5848" t="str">
            <v>04</v>
          </cell>
          <cell r="B5848" t="str">
            <v>69050000</v>
          </cell>
          <cell r="C5848" t="str">
            <v>91020801</v>
          </cell>
          <cell r="D5848">
            <v>15473.71</v>
          </cell>
        </row>
        <row r="5849">
          <cell r="A5849" t="str">
            <v>04</v>
          </cell>
          <cell r="B5849" t="str">
            <v>69050000</v>
          </cell>
          <cell r="C5849" t="str">
            <v>91020802</v>
          </cell>
          <cell r="D5849">
            <v>182.44</v>
          </cell>
        </row>
        <row r="5850">
          <cell r="A5850" t="str">
            <v>04</v>
          </cell>
          <cell r="B5850" t="str">
            <v>69050000</v>
          </cell>
          <cell r="C5850" t="str">
            <v>97020100</v>
          </cell>
          <cell r="D5850">
            <v>152825.70000000001</v>
          </cell>
        </row>
        <row r="5851">
          <cell r="A5851" t="str">
            <v>04</v>
          </cell>
          <cell r="B5851" t="str">
            <v>68020000</v>
          </cell>
          <cell r="C5851" t="str">
            <v>70000000</v>
          </cell>
          <cell r="D5851">
            <v>20119273</v>
          </cell>
        </row>
        <row r="5852">
          <cell r="A5852" t="str">
            <v>04</v>
          </cell>
          <cell r="B5852" t="str">
            <v>68020000</v>
          </cell>
          <cell r="C5852" t="str">
            <v>79030000</v>
          </cell>
          <cell r="D5852">
            <v>175634</v>
          </cell>
        </row>
        <row r="5853">
          <cell r="A5853" t="str">
            <v>04</v>
          </cell>
          <cell r="B5853" t="str">
            <v>68020000</v>
          </cell>
          <cell r="C5853" t="str">
            <v>79040000</v>
          </cell>
          <cell r="D5853">
            <v>18645</v>
          </cell>
        </row>
        <row r="5854">
          <cell r="A5854" t="str">
            <v>04</v>
          </cell>
          <cell r="B5854" t="str">
            <v>68020000</v>
          </cell>
          <cell r="C5854" t="str">
            <v>79070000</v>
          </cell>
          <cell r="D5854">
            <v>243862</v>
          </cell>
        </row>
        <row r="5855">
          <cell r="A5855" t="str">
            <v>04</v>
          </cell>
          <cell r="B5855" t="str">
            <v>70010000</v>
          </cell>
          <cell r="C5855" t="str">
            <v>70000000</v>
          </cell>
          <cell r="D5855">
            <v>88706762.480000004</v>
          </cell>
        </row>
        <row r="5856">
          <cell r="A5856" t="str">
            <v>04</v>
          </cell>
          <cell r="B5856" t="str">
            <v>70020000</v>
          </cell>
          <cell r="C5856" t="str">
            <v>70000000</v>
          </cell>
          <cell r="D5856">
            <v>523173.8</v>
          </cell>
        </row>
        <row r="5857">
          <cell r="A5857" t="str">
            <v>04</v>
          </cell>
          <cell r="B5857" t="str">
            <v>70030000</v>
          </cell>
          <cell r="C5857" t="str">
            <v>70000000</v>
          </cell>
          <cell r="D5857">
            <v>232.02</v>
          </cell>
        </row>
        <row r="5858">
          <cell r="A5858" t="str">
            <v>04</v>
          </cell>
          <cell r="B5858" t="str">
            <v>10140400</v>
          </cell>
          <cell r="C5858" t="str">
            <v>10140100</v>
          </cell>
          <cell r="D5858">
            <v>20011.36</v>
          </cell>
        </row>
        <row r="5859">
          <cell r="A5859" t="str">
            <v>04</v>
          </cell>
          <cell r="B5859" t="str">
            <v>10140400</v>
          </cell>
          <cell r="C5859" t="str">
            <v>10140400</v>
          </cell>
          <cell r="D5859">
            <v>4411509.5</v>
          </cell>
        </row>
        <row r="5860">
          <cell r="A5860" t="str">
            <v>04</v>
          </cell>
          <cell r="B5860" t="str">
            <v>10140400</v>
          </cell>
          <cell r="C5860" t="str">
            <v>23010000</v>
          </cell>
          <cell r="D5860">
            <v>297511.27</v>
          </cell>
        </row>
        <row r="5861">
          <cell r="A5861" t="str">
            <v>04</v>
          </cell>
          <cell r="B5861" t="str">
            <v>10140400</v>
          </cell>
          <cell r="C5861" t="str">
            <v>25010000</v>
          </cell>
          <cell r="D5861">
            <v>3259759.86</v>
          </cell>
        </row>
        <row r="5862">
          <cell r="A5862" t="str">
            <v>04</v>
          </cell>
          <cell r="B5862" t="str">
            <v>10140400</v>
          </cell>
          <cell r="C5862" t="str">
            <v>25020000</v>
          </cell>
          <cell r="D5862">
            <v>62562.34</v>
          </cell>
        </row>
        <row r="5863">
          <cell r="A5863" t="str">
            <v>04</v>
          </cell>
          <cell r="B5863" t="str">
            <v>10140400</v>
          </cell>
          <cell r="C5863" t="str">
            <v>25030000</v>
          </cell>
          <cell r="D5863">
            <v>23271.03</v>
          </cell>
        </row>
        <row r="5864">
          <cell r="A5864" t="str">
            <v>04</v>
          </cell>
          <cell r="B5864" t="str">
            <v>10140400</v>
          </cell>
          <cell r="C5864" t="str">
            <v>26000000</v>
          </cell>
          <cell r="D5864">
            <v>18262.439999999999</v>
          </cell>
        </row>
        <row r="5865">
          <cell r="A5865" t="str">
            <v>04</v>
          </cell>
          <cell r="B5865" t="str">
            <v>10140400</v>
          </cell>
          <cell r="C5865" t="str">
            <v>43020000</v>
          </cell>
          <cell r="D5865">
            <v>174082.62</v>
          </cell>
        </row>
        <row r="5866">
          <cell r="A5866" t="str">
            <v>04</v>
          </cell>
          <cell r="B5866" t="str">
            <v>10140400</v>
          </cell>
          <cell r="C5866" t="str">
            <v>79030000</v>
          </cell>
          <cell r="D5866">
            <v>1013.1</v>
          </cell>
        </row>
        <row r="5867">
          <cell r="A5867" t="str">
            <v>04</v>
          </cell>
          <cell r="B5867" t="str">
            <v>10010000</v>
          </cell>
          <cell r="C5867" t="str">
            <v>10010000</v>
          </cell>
          <cell r="D5867">
            <v>79001138.680000007</v>
          </cell>
        </row>
        <row r="5868">
          <cell r="A5868" t="str">
            <v>04</v>
          </cell>
          <cell r="B5868" t="str">
            <v>10010000</v>
          </cell>
          <cell r="C5868" t="str">
            <v>10010100</v>
          </cell>
          <cell r="D5868">
            <v>10479.700000000001</v>
          </cell>
        </row>
        <row r="5869">
          <cell r="A5869" t="str">
            <v>04</v>
          </cell>
          <cell r="B5869" t="str">
            <v>10010000</v>
          </cell>
          <cell r="C5869" t="str">
            <v>10010200</v>
          </cell>
          <cell r="D5869">
            <v>4363.2</v>
          </cell>
        </row>
        <row r="5870">
          <cell r="A5870" t="str">
            <v>04</v>
          </cell>
          <cell r="B5870" t="str">
            <v>10010000</v>
          </cell>
          <cell r="C5870" t="str">
            <v>20010000</v>
          </cell>
          <cell r="D5870">
            <v>83369457.310000002</v>
          </cell>
        </row>
        <row r="5871">
          <cell r="A5871" t="str">
            <v>04</v>
          </cell>
          <cell r="B5871" t="str">
            <v>10010000</v>
          </cell>
          <cell r="C5871" t="str">
            <v>23010000</v>
          </cell>
          <cell r="D5871">
            <v>4637943.6399999997</v>
          </cell>
        </row>
        <row r="5872">
          <cell r="A5872" t="str">
            <v>04</v>
          </cell>
          <cell r="B5872" t="str">
            <v>10010000</v>
          </cell>
          <cell r="C5872" t="str">
            <v>25010000</v>
          </cell>
          <cell r="D5872">
            <v>1061749.06</v>
          </cell>
        </row>
        <row r="5873">
          <cell r="A5873" t="str">
            <v>04</v>
          </cell>
          <cell r="B5873" t="str">
            <v>10010000</v>
          </cell>
          <cell r="C5873" t="str">
            <v>25020000</v>
          </cell>
          <cell r="D5873">
            <v>48161.57</v>
          </cell>
        </row>
        <row r="5874">
          <cell r="A5874" t="str">
            <v>04</v>
          </cell>
          <cell r="B5874" t="str">
            <v>10010000</v>
          </cell>
          <cell r="C5874" t="str">
            <v>25030000</v>
          </cell>
          <cell r="D5874">
            <v>2309.2600000000002</v>
          </cell>
        </row>
        <row r="5875">
          <cell r="A5875" t="str">
            <v>04</v>
          </cell>
          <cell r="B5875" t="str">
            <v>10010000</v>
          </cell>
          <cell r="C5875" t="str">
            <v>26000000</v>
          </cell>
          <cell r="D5875">
            <v>22558.37</v>
          </cell>
        </row>
        <row r="5876">
          <cell r="A5876" t="str">
            <v>04</v>
          </cell>
          <cell r="B5876" t="str">
            <v>10010000</v>
          </cell>
          <cell r="C5876" t="str">
            <v>41020000</v>
          </cell>
          <cell r="D5876">
            <v>9730718.7799999993</v>
          </cell>
        </row>
        <row r="5877">
          <cell r="A5877" t="str">
            <v>04</v>
          </cell>
          <cell r="B5877" t="str">
            <v>10010000</v>
          </cell>
          <cell r="C5877" t="str">
            <v>44000500</v>
          </cell>
          <cell r="D5877">
            <v>61720</v>
          </cell>
        </row>
        <row r="5878">
          <cell r="A5878" t="str">
            <v>04</v>
          </cell>
          <cell r="B5878" t="str">
            <v>10010000</v>
          </cell>
          <cell r="C5878" t="str">
            <v>79030000</v>
          </cell>
          <cell r="D5878">
            <v>25408.2</v>
          </cell>
        </row>
        <row r="5879">
          <cell r="A5879" t="str">
            <v>04</v>
          </cell>
          <cell r="B5879" t="str">
            <v>10010000</v>
          </cell>
          <cell r="C5879" t="str">
            <v>91020400</v>
          </cell>
          <cell r="D5879">
            <v>103215.6</v>
          </cell>
        </row>
        <row r="5880">
          <cell r="A5880" t="str">
            <v>04</v>
          </cell>
          <cell r="B5880" t="str">
            <v>10010000</v>
          </cell>
          <cell r="C5880" t="str">
            <v>91020801</v>
          </cell>
          <cell r="D5880">
            <v>0.02</v>
          </cell>
        </row>
        <row r="5881">
          <cell r="A5881" t="str">
            <v>04</v>
          </cell>
          <cell r="B5881" t="str">
            <v>10030000</v>
          </cell>
          <cell r="C5881" t="str">
            <v>10030000</v>
          </cell>
          <cell r="D5881">
            <v>802012.93</v>
          </cell>
        </row>
        <row r="5882">
          <cell r="A5882" t="str">
            <v>04</v>
          </cell>
          <cell r="B5882" t="str">
            <v>10030000</v>
          </cell>
          <cell r="C5882" t="str">
            <v>20010000</v>
          </cell>
          <cell r="D5882">
            <v>698021.32</v>
          </cell>
        </row>
        <row r="5883">
          <cell r="A5883" t="str">
            <v>04</v>
          </cell>
          <cell r="B5883" t="str">
            <v>10030000</v>
          </cell>
          <cell r="C5883" t="str">
            <v>23010000</v>
          </cell>
          <cell r="D5883">
            <v>412733.52</v>
          </cell>
        </row>
        <row r="5884">
          <cell r="A5884" t="str">
            <v>04</v>
          </cell>
          <cell r="B5884" t="str">
            <v>10030000</v>
          </cell>
          <cell r="C5884" t="str">
            <v>25010000</v>
          </cell>
          <cell r="D5884">
            <v>4835132.8</v>
          </cell>
        </row>
        <row r="5885">
          <cell r="A5885" t="str">
            <v>04</v>
          </cell>
          <cell r="B5885" t="str">
            <v>10030000</v>
          </cell>
          <cell r="C5885" t="str">
            <v>25020000</v>
          </cell>
          <cell r="D5885">
            <v>391952.65</v>
          </cell>
        </row>
        <row r="5886">
          <cell r="A5886" t="str">
            <v>04</v>
          </cell>
          <cell r="B5886" t="str">
            <v>10030000</v>
          </cell>
          <cell r="C5886" t="str">
            <v>25030000</v>
          </cell>
          <cell r="D5886">
            <v>97972.31</v>
          </cell>
        </row>
        <row r="5887">
          <cell r="A5887" t="str">
            <v>04</v>
          </cell>
          <cell r="B5887" t="str">
            <v>10030000</v>
          </cell>
          <cell r="C5887" t="str">
            <v>26000000</v>
          </cell>
          <cell r="D5887">
            <v>99524.55</v>
          </cell>
        </row>
        <row r="5888">
          <cell r="A5888" t="str">
            <v>04</v>
          </cell>
          <cell r="B5888" t="str">
            <v>10030000</v>
          </cell>
          <cell r="C5888" t="str">
            <v>41020000</v>
          </cell>
          <cell r="D5888">
            <v>100251.74</v>
          </cell>
        </row>
        <row r="5889">
          <cell r="A5889" t="str">
            <v>04</v>
          </cell>
          <cell r="B5889" t="str">
            <v>10030000</v>
          </cell>
          <cell r="C5889" t="str">
            <v>44000500</v>
          </cell>
          <cell r="D5889">
            <v>7180</v>
          </cell>
        </row>
        <row r="5890">
          <cell r="A5890" t="str">
            <v>04</v>
          </cell>
          <cell r="B5890" t="str">
            <v>10030000</v>
          </cell>
          <cell r="C5890" t="str">
            <v>79030000</v>
          </cell>
          <cell r="D5890">
            <v>134704.07</v>
          </cell>
        </row>
        <row r="5891">
          <cell r="A5891" t="str">
            <v>04</v>
          </cell>
          <cell r="B5891" t="str">
            <v>10030000</v>
          </cell>
          <cell r="C5891" t="str">
            <v>91020801</v>
          </cell>
          <cell r="D5891">
            <v>0.11</v>
          </cell>
        </row>
        <row r="5892">
          <cell r="A5892" t="str">
            <v>04</v>
          </cell>
          <cell r="B5892" t="str">
            <v>10140500</v>
          </cell>
          <cell r="C5892" t="str">
            <v>07010000</v>
          </cell>
          <cell r="D5892">
            <v>7992464.1100000003</v>
          </cell>
        </row>
        <row r="5893">
          <cell r="A5893" t="str">
            <v>04</v>
          </cell>
          <cell r="B5893" t="str">
            <v>10140500</v>
          </cell>
          <cell r="C5893" t="str">
            <v>08070000</v>
          </cell>
          <cell r="D5893">
            <v>1155000.17</v>
          </cell>
        </row>
        <row r="5894">
          <cell r="A5894" t="str">
            <v>04</v>
          </cell>
          <cell r="B5894" t="str">
            <v>10140500</v>
          </cell>
          <cell r="C5894" t="str">
            <v>10140500</v>
          </cell>
          <cell r="D5894">
            <v>3366609.44</v>
          </cell>
        </row>
        <row r="5895">
          <cell r="A5895" t="str">
            <v>04</v>
          </cell>
          <cell r="B5895" t="str">
            <v>10140500</v>
          </cell>
          <cell r="C5895" t="str">
            <v>20010000</v>
          </cell>
          <cell r="D5895">
            <v>747375.51</v>
          </cell>
        </row>
        <row r="5896">
          <cell r="A5896" t="str">
            <v>04</v>
          </cell>
          <cell r="B5896" t="str">
            <v>10140500</v>
          </cell>
          <cell r="C5896" t="str">
            <v>23010000</v>
          </cell>
          <cell r="D5896">
            <v>3052095.06</v>
          </cell>
        </row>
        <row r="5897">
          <cell r="A5897" t="str">
            <v>04</v>
          </cell>
          <cell r="B5897" t="str">
            <v>10140500</v>
          </cell>
          <cell r="C5897" t="str">
            <v>25010000</v>
          </cell>
          <cell r="D5897">
            <v>213881.25</v>
          </cell>
        </row>
        <row r="5898">
          <cell r="A5898" t="str">
            <v>04</v>
          </cell>
          <cell r="B5898" t="str">
            <v>10140500</v>
          </cell>
          <cell r="C5898" t="str">
            <v>25020000</v>
          </cell>
          <cell r="D5898">
            <v>30711.040000000001</v>
          </cell>
        </row>
        <row r="5899">
          <cell r="A5899" t="str">
            <v>04</v>
          </cell>
          <cell r="B5899" t="str">
            <v>10140500</v>
          </cell>
          <cell r="C5899" t="str">
            <v>25030000</v>
          </cell>
          <cell r="D5899">
            <v>15553.3</v>
          </cell>
        </row>
        <row r="5900">
          <cell r="A5900" t="str">
            <v>04</v>
          </cell>
          <cell r="B5900" t="str">
            <v>10140500</v>
          </cell>
          <cell r="C5900" t="str">
            <v>26000000</v>
          </cell>
          <cell r="D5900">
            <v>6753.66</v>
          </cell>
        </row>
        <row r="5901">
          <cell r="A5901" t="str">
            <v>04</v>
          </cell>
          <cell r="B5901" t="str">
            <v>10140500</v>
          </cell>
          <cell r="C5901" t="str">
            <v>43020000</v>
          </cell>
          <cell r="D5901">
            <v>25488.15</v>
          </cell>
        </row>
        <row r="5902">
          <cell r="A5902" t="str">
            <v>04</v>
          </cell>
          <cell r="B5902" t="str">
            <v>10140500</v>
          </cell>
          <cell r="C5902" t="str">
            <v>44000500</v>
          </cell>
          <cell r="D5902">
            <v>1933.92</v>
          </cell>
        </row>
        <row r="5903">
          <cell r="A5903" t="str">
            <v>04</v>
          </cell>
          <cell r="B5903" t="str">
            <v>10140500</v>
          </cell>
          <cell r="C5903" t="str">
            <v>79030000</v>
          </cell>
          <cell r="D5903">
            <v>2076.08</v>
          </cell>
        </row>
        <row r="5904">
          <cell r="A5904" t="str">
            <v>04</v>
          </cell>
          <cell r="B5904" t="str">
            <v>10140500</v>
          </cell>
          <cell r="C5904" t="str">
            <v>91020800</v>
          </cell>
          <cell r="D5904">
            <v>374972.28</v>
          </cell>
        </row>
        <row r="5905">
          <cell r="A5905" t="str">
            <v>04</v>
          </cell>
          <cell r="B5905" t="str">
            <v>10140500</v>
          </cell>
          <cell r="C5905" t="str">
            <v>91020801</v>
          </cell>
          <cell r="D5905">
            <v>1166051.51</v>
          </cell>
        </row>
        <row r="5906">
          <cell r="A5906" t="str">
            <v>04</v>
          </cell>
          <cell r="B5906" t="str">
            <v>10050000</v>
          </cell>
          <cell r="C5906" t="str">
            <v>10050000</v>
          </cell>
          <cell r="D5906">
            <v>19429162.149999999</v>
          </cell>
        </row>
        <row r="5907">
          <cell r="A5907" t="str">
            <v>04</v>
          </cell>
          <cell r="B5907" t="str">
            <v>10050000</v>
          </cell>
          <cell r="C5907" t="str">
            <v>16010000</v>
          </cell>
          <cell r="D5907">
            <v>-1181.25</v>
          </cell>
        </row>
        <row r="5908">
          <cell r="A5908" t="str">
            <v>04</v>
          </cell>
          <cell r="B5908" t="str">
            <v>10050000</v>
          </cell>
          <cell r="C5908" t="str">
            <v>23010000</v>
          </cell>
          <cell r="D5908">
            <v>1535235.93</v>
          </cell>
        </row>
        <row r="5909">
          <cell r="A5909" t="str">
            <v>04</v>
          </cell>
          <cell r="B5909" t="str">
            <v>10050000</v>
          </cell>
          <cell r="C5909" t="str">
            <v>25010000</v>
          </cell>
          <cell r="D5909">
            <v>4110835.73</v>
          </cell>
        </row>
        <row r="5910">
          <cell r="A5910" t="str">
            <v>04</v>
          </cell>
          <cell r="B5910" t="str">
            <v>10050000</v>
          </cell>
          <cell r="C5910" t="str">
            <v>25020000</v>
          </cell>
          <cell r="D5910">
            <v>974435.12</v>
          </cell>
        </row>
        <row r="5911">
          <cell r="A5911" t="str">
            <v>04</v>
          </cell>
          <cell r="B5911" t="str">
            <v>10050000</v>
          </cell>
          <cell r="C5911" t="str">
            <v>25030000</v>
          </cell>
          <cell r="D5911">
            <v>390724.82</v>
          </cell>
        </row>
        <row r="5912">
          <cell r="A5912" t="str">
            <v>04</v>
          </cell>
          <cell r="B5912" t="str">
            <v>10050000</v>
          </cell>
          <cell r="C5912" t="str">
            <v>26000000</v>
          </cell>
          <cell r="D5912">
            <v>353644.09</v>
          </cell>
        </row>
        <row r="5913">
          <cell r="A5913" t="str">
            <v>04</v>
          </cell>
          <cell r="B5913" t="str">
            <v>10050000</v>
          </cell>
          <cell r="C5913" t="str">
            <v>41020000</v>
          </cell>
          <cell r="D5913">
            <v>2687321.68</v>
          </cell>
        </row>
        <row r="5914">
          <cell r="A5914" t="str">
            <v>04</v>
          </cell>
          <cell r="B5914" t="str">
            <v>10050000</v>
          </cell>
          <cell r="C5914" t="str">
            <v>44000500</v>
          </cell>
          <cell r="D5914">
            <v>8820</v>
          </cell>
        </row>
        <row r="5915">
          <cell r="A5915" t="str">
            <v>04</v>
          </cell>
          <cell r="B5915" t="str">
            <v>10050000</v>
          </cell>
          <cell r="C5915" t="str">
            <v>79030000</v>
          </cell>
          <cell r="D5915">
            <v>177559.14</v>
          </cell>
        </row>
        <row r="5916">
          <cell r="A5916" t="str">
            <v>04</v>
          </cell>
          <cell r="B5916" t="str">
            <v>10050000</v>
          </cell>
          <cell r="C5916" t="str">
            <v>79040000</v>
          </cell>
          <cell r="D5916">
            <v>8052.37</v>
          </cell>
        </row>
        <row r="5917">
          <cell r="A5917" t="str">
            <v>04</v>
          </cell>
          <cell r="B5917" t="str">
            <v>10050000</v>
          </cell>
          <cell r="C5917" t="str">
            <v>79070000</v>
          </cell>
          <cell r="D5917">
            <v>191.41</v>
          </cell>
        </row>
        <row r="5918">
          <cell r="A5918" t="str">
            <v>04</v>
          </cell>
          <cell r="B5918" t="str">
            <v>10050000</v>
          </cell>
          <cell r="C5918" t="str">
            <v>91020800</v>
          </cell>
          <cell r="D5918">
            <v>2.92</v>
          </cell>
        </row>
        <row r="5919">
          <cell r="A5919" t="str">
            <v>04</v>
          </cell>
          <cell r="B5919" t="str">
            <v>10050000</v>
          </cell>
          <cell r="C5919" t="str">
            <v>91020801</v>
          </cell>
          <cell r="D5919">
            <v>6607.72</v>
          </cell>
        </row>
        <row r="5920">
          <cell r="A5920" t="str">
            <v>04</v>
          </cell>
          <cell r="B5920" t="str">
            <v>76010000</v>
          </cell>
          <cell r="C5920" t="str">
            <v>62020100</v>
          </cell>
          <cell r="D5920">
            <v>1281492.3700000001</v>
          </cell>
        </row>
        <row r="5921">
          <cell r="A5921" t="str">
            <v>04</v>
          </cell>
          <cell r="B5921" t="str">
            <v>76010000</v>
          </cell>
          <cell r="C5921" t="str">
            <v>44000100</v>
          </cell>
          <cell r="D5921">
            <v>954585.13</v>
          </cell>
        </row>
        <row r="5922">
          <cell r="A5922" t="str">
            <v>04</v>
          </cell>
          <cell r="B5922" t="str">
            <v>91010400</v>
          </cell>
          <cell r="C5922" t="str">
            <v>62040400</v>
          </cell>
          <cell r="D5922">
            <v>14980507.49</v>
          </cell>
        </row>
        <row r="5923">
          <cell r="A5923" t="str">
            <v>04</v>
          </cell>
          <cell r="B5923" t="str">
            <v>91010900</v>
          </cell>
          <cell r="C5923" t="str">
            <v>62040900</v>
          </cell>
          <cell r="D5923">
            <v>3328943.86</v>
          </cell>
        </row>
        <row r="5924">
          <cell r="A5924" t="str">
            <v>04</v>
          </cell>
          <cell r="B5924" t="str">
            <v>76080200</v>
          </cell>
          <cell r="C5924" t="str">
            <v>43010000</v>
          </cell>
          <cell r="D5924">
            <v>138302.39000000001</v>
          </cell>
        </row>
        <row r="5925">
          <cell r="A5925" t="str">
            <v>04</v>
          </cell>
          <cell r="B5925" t="str">
            <v>70000000</v>
          </cell>
          <cell r="C5925" t="str">
            <v>15010000</v>
          </cell>
          <cell r="D5925">
            <v>475523.42</v>
          </cell>
        </row>
        <row r="5926">
          <cell r="A5926" t="str">
            <v>04</v>
          </cell>
          <cell r="B5926" t="str">
            <v>70000000</v>
          </cell>
          <cell r="C5926" t="str">
            <v>15020000</v>
          </cell>
          <cell r="D5926">
            <v>804931.25</v>
          </cell>
        </row>
        <row r="5927">
          <cell r="A5927" t="str">
            <v>04</v>
          </cell>
          <cell r="B5927" t="str">
            <v>70000000</v>
          </cell>
          <cell r="C5927" t="str">
            <v>15150000</v>
          </cell>
          <cell r="D5927">
            <v>105037.87</v>
          </cell>
        </row>
        <row r="5928">
          <cell r="A5928" t="str">
            <v>04</v>
          </cell>
          <cell r="B5928" t="str">
            <v>70000000</v>
          </cell>
          <cell r="C5928" t="str">
            <v>20010000</v>
          </cell>
          <cell r="D5928">
            <v>28508344.23</v>
          </cell>
        </row>
        <row r="5929">
          <cell r="A5929" t="str">
            <v>04</v>
          </cell>
          <cell r="B5929" t="str">
            <v>70000000</v>
          </cell>
          <cell r="C5929" t="str">
            <v>23010000</v>
          </cell>
          <cell r="D5929">
            <v>12937805.9</v>
          </cell>
        </row>
        <row r="5930">
          <cell r="A5930" t="str">
            <v>04</v>
          </cell>
          <cell r="B5930" t="str">
            <v>70000000</v>
          </cell>
          <cell r="C5930" t="str">
            <v>25010000</v>
          </cell>
          <cell r="D5930">
            <v>20621959.370000001</v>
          </cell>
        </row>
        <row r="5931">
          <cell r="A5931" t="str">
            <v>04</v>
          </cell>
          <cell r="B5931" t="str">
            <v>70000000</v>
          </cell>
          <cell r="C5931" t="str">
            <v>25020000</v>
          </cell>
          <cell r="D5931">
            <v>27825485.550000001</v>
          </cell>
        </row>
        <row r="5932">
          <cell r="A5932" t="str">
            <v>04</v>
          </cell>
          <cell r="B5932" t="str">
            <v>70000000</v>
          </cell>
          <cell r="C5932" t="str">
            <v>25030000</v>
          </cell>
          <cell r="D5932">
            <v>7794474.3399999999</v>
          </cell>
        </row>
        <row r="5933">
          <cell r="A5933" t="str">
            <v>04</v>
          </cell>
          <cell r="B5933" t="str">
            <v>70000000</v>
          </cell>
          <cell r="C5933" t="str">
            <v>26000000</v>
          </cell>
          <cell r="D5933">
            <v>39301707.170000002</v>
          </cell>
        </row>
        <row r="5934">
          <cell r="A5934" t="str">
            <v>04</v>
          </cell>
          <cell r="B5934" t="str">
            <v>70000000</v>
          </cell>
          <cell r="C5934" t="str">
            <v>44000500</v>
          </cell>
          <cell r="D5934">
            <v>1131014.73</v>
          </cell>
        </row>
        <row r="5935">
          <cell r="A5935" t="str">
            <v>04</v>
          </cell>
          <cell r="B5935" t="str">
            <v>70000000</v>
          </cell>
          <cell r="C5935" t="str">
            <v>50000000</v>
          </cell>
          <cell r="D5935">
            <v>144.05000000000001</v>
          </cell>
        </row>
        <row r="5936">
          <cell r="A5936" t="str">
            <v>04</v>
          </cell>
          <cell r="B5936" t="str">
            <v>70000000</v>
          </cell>
          <cell r="C5936" t="str">
            <v>69010000</v>
          </cell>
          <cell r="D5936">
            <v>3430221.36</v>
          </cell>
        </row>
        <row r="5937">
          <cell r="A5937" t="str">
            <v>04</v>
          </cell>
          <cell r="B5937" t="str">
            <v>70000000</v>
          </cell>
          <cell r="C5937" t="str">
            <v>69050000</v>
          </cell>
          <cell r="D5937">
            <v>18206.64</v>
          </cell>
        </row>
        <row r="5938">
          <cell r="A5938" t="str">
            <v>04</v>
          </cell>
          <cell r="B5938" t="str">
            <v>70000000</v>
          </cell>
          <cell r="C5938" t="str">
            <v>70010000</v>
          </cell>
          <cell r="D5938">
            <v>137652.1</v>
          </cell>
        </row>
        <row r="5939">
          <cell r="A5939" t="str">
            <v>04</v>
          </cell>
          <cell r="B5939" t="str">
            <v>70000000</v>
          </cell>
          <cell r="C5939" t="str">
            <v>70020000</v>
          </cell>
          <cell r="D5939">
            <v>305657.24</v>
          </cell>
        </row>
        <row r="5940">
          <cell r="A5940" t="str">
            <v>04</v>
          </cell>
          <cell r="B5940" t="str">
            <v>70000000</v>
          </cell>
          <cell r="C5940" t="str">
            <v>70030000</v>
          </cell>
          <cell r="D5940">
            <v>232.02</v>
          </cell>
        </row>
        <row r="5941">
          <cell r="A5941" t="str">
            <v>04</v>
          </cell>
          <cell r="B5941" t="str">
            <v>70000000</v>
          </cell>
          <cell r="C5941" t="str">
            <v>76000000</v>
          </cell>
          <cell r="D5941">
            <v>16662.95</v>
          </cell>
        </row>
        <row r="5942">
          <cell r="A5942" t="str">
            <v>04</v>
          </cell>
          <cell r="B5942" t="str">
            <v>70000000</v>
          </cell>
          <cell r="C5942" t="str">
            <v>76040000</v>
          </cell>
          <cell r="D5942">
            <v>146658.71</v>
          </cell>
        </row>
        <row r="5943">
          <cell r="A5943" t="str">
            <v>04</v>
          </cell>
          <cell r="B5943" t="str">
            <v>70000000</v>
          </cell>
          <cell r="C5943" t="str">
            <v>86000000</v>
          </cell>
          <cell r="D5943">
            <v>2688.19</v>
          </cell>
        </row>
        <row r="5944">
          <cell r="A5944" t="str">
            <v>04</v>
          </cell>
          <cell r="B5944" t="str">
            <v>70000000</v>
          </cell>
          <cell r="C5944" t="str">
            <v>91020801</v>
          </cell>
          <cell r="D5944">
            <v>1217915.17</v>
          </cell>
        </row>
        <row r="5945">
          <cell r="A5945" t="str">
            <v>04</v>
          </cell>
          <cell r="B5945" t="str">
            <v>70000000</v>
          </cell>
          <cell r="C5945" t="str">
            <v>91020802</v>
          </cell>
          <cell r="D5945">
            <v>15154.04</v>
          </cell>
        </row>
        <row r="5946">
          <cell r="A5946" t="str">
            <v>04</v>
          </cell>
          <cell r="B5946" t="str">
            <v>70000000</v>
          </cell>
          <cell r="C5946" t="str">
            <v>97010000</v>
          </cell>
          <cell r="D5946">
            <v>12771807.439999999</v>
          </cell>
        </row>
        <row r="5947">
          <cell r="A5947" t="str">
            <v>04</v>
          </cell>
          <cell r="B5947" t="str">
            <v>19010100</v>
          </cell>
          <cell r="C5947" t="str">
            <v>68080200</v>
          </cell>
          <cell r="D5947">
            <v>85018429.040000007</v>
          </cell>
        </row>
        <row r="5948">
          <cell r="A5948" t="str">
            <v>04</v>
          </cell>
          <cell r="B5948" t="str">
            <v>19020100</v>
          </cell>
          <cell r="C5948" t="str">
            <v>68080200</v>
          </cell>
          <cell r="D5948">
            <v>738155.58</v>
          </cell>
        </row>
        <row r="5949">
          <cell r="A5949" t="str">
            <v>04</v>
          </cell>
          <cell r="B5949" t="str">
            <v>19020000</v>
          </cell>
          <cell r="C5949" t="str">
            <v>68080000</v>
          </cell>
          <cell r="D5949">
            <v>2417574.8199999998</v>
          </cell>
        </row>
        <row r="5950">
          <cell r="A5950" t="str">
            <v>04</v>
          </cell>
          <cell r="B5950" t="str">
            <v>19040000</v>
          </cell>
          <cell r="C5950" t="str">
            <v>68080000</v>
          </cell>
          <cell r="D5950">
            <v>220340.59</v>
          </cell>
        </row>
        <row r="5951">
          <cell r="A5951" t="str">
            <v>04</v>
          </cell>
          <cell r="B5951" t="str">
            <v>19010000</v>
          </cell>
          <cell r="C5951" t="str">
            <v>68080000</v>
          </cell>
          <cell r="D5951">
            <v>1830160.23</v>
          </cell>
        </row>
        <row r="5952">
          <cell r="A5952" t="str">
            <v>04</v>
          </cell>
          <cell r="B5952" t="str">
            <v>19040100</v>
          </cell>
          <cell r="C5952" t="str">
            <v>68080200</v>
          </cell>
          <cell r="D5952">
            <v>13992744.1</v>
          </cell>
        </row>
        <row r="5953">
          <cell r="A5953" t="str">
            <v>04</v>
          </cell>
          <cell r="B5953" t="str">
            <v>19040100</v>
          </cell>
          <cell r="C5953" t="str">
            <v>91020801</v>
          </cell>
          <cell r="D5953">
            <v>110521.14</v>
          </cell>
        </row>
        <row r="5954">
          <cell r="A5954" t="str">
            <v>04</v>
          </cell>
          <cell r="B5954" t="str">
            <v>76000000</v>
          </cell>
          <cell r="C5954" t="str">
            <v>79040000</v>
          </cell>
          <cell r="D5954">
            <v>50</v>
          </cell>
        </row>
        <row r="5955">
          <cell r="A5955" t="str">
            <v>04</v>
          </cell>
          <cell r="B5955" t="str">
            <v>26000000</v>
          </cell>
          <cell r="C5955" t="str">
            <v>10060000</v>
          </cell>
          <cell r="D5955">
            <v>176</v>
          </cell>
        </row>
        <row r="5956">
          <cell r="A5956" t="str">
            <v>04</v>
          </cell>
          <cell r="B5956" t="str">
            <v>26000000</v>
          </cell>
          <cell r="C5956" t="str">
            <v>10090000</v>
          </cell>
          <cell r="D5956">
            <v>105.83</v>
          </cell>
        </row>
        <row r="5957">
          <cell r="A5957" t="str">
            <v>04</v>
          </cell>
          <cell r="B5957" t="str">
            <v>26000000</v>
          </cell>
          <cell r="C5957" t="str">
            <v>10110000</v>
          </cell>
          <cell r="D5957">
            <v>2620.75</v>
          </cell>
        </row>
        <row r="5958">
          <cell r="A5958" t="str">
            <v>04</v>
          </cell>
          <cell r="B5958" t="str">
            <v>26000000</v>
          </cell>
          <cell r="C5958" t="str">
            <v>20030000</v>
          </cell>
          <cell r="D5958">
            <v>582</v>
          </cell>
        </row>
        <row r="5959">
          <cell r="A5959" t="str">
            <v>04</v>
          </cell>
          <cell r="B5959" t="str">
            <v>26000000</v>
          </cell>
          <cell r="C5959" t="str">
            <v>70000000</v>
          </cell>
          <cell r="D5959">
            <v>33.659999999999997</v>
          </cell>
        </row>
        <row r="5960">
          <cell r="A5960" t="str">
            <v>04</v>
          </cell>
          <cell r="B5960" t="str">
            <v>26000000</v>
          </cell>
          <cell r="C5960" t="str">
            <v>90020100</v>
          </cell>
          <cell r="D5960">
            <v>81656157.540000007</v>
          </cell>
        </row>
        <row r="5961">
          <cell r="A5961" t="str">
            <v>04</v>
          </cell>
          <cell r="B5961" t="str">
            <v>26000000</v>
          </cell>
          <cell r="C5961" t="str">
            <v>90020107</v>
          </cell>
          <cell r="D5961">
            <v>27847738.440000001</v>
          </cell>
        </row>
        <row r="5962">
          <cell r="A5962" t="str">
            <v>04</v>
          </cell>
          <cell r="B5962" t="str">
            <v>26000000</v>
          </cell>
          <cell r="C5962" t="str">
            <v>90020108</v>
          </cell>
          <cell r="D5962">
            <v>2652078.91</v>
          </cell>
        </row>
        <row r="5963">
          <cell r="A5963" t="str">
            <v>04</v>
          </cell>
          <cell r="B5963" t="str">
            <v>26000000</v>
          </cell>
          <cell r="C5963" t="str">
            <v>90020200</v>
          </cell>
          <cell r="D5963">
            <v>3200168.54</v>
          </cell>
        </row>
        <row r="5964">
          <cell r="A5964" t="str">
            <v>04</v>
          </cell>
          <cell r="B5964" t="str">
            <v>26000000</v>
          </cell>
          <cell r="C5964" t="str">
            <v>90020300</v>
          </cell>
          <cell r="D5964">
            <v>267548.42</v>
          </cell>
        </row>
        <row r="5965">
          <cell r="A5965" t="str">
            <v>04</v>
          </cell>
          <cell r="B5965" t="str">
            <v>26000000</v>
          </cell>
          <cell r="C5965" t="str">
            <v>90020400</v>
          </cell>
          <cell r="D5965">
            <v>280716.53000000003</v>
          </cell>
        </row>
        <row r="5966">
          <cell r="A5966" t="str">
            <v>04</v>
          </cell>
          <cell r="B5966" t="str">
            <v>26000000</v>
          </cell>
          <cell r="C5966" t="str">
            <v>90020500</v>
          </cell>
          <cell r="D5966">
            <v>24919.31</v>
          </cell>
        </row>
        <row r="5967">
          <cell r="A5967" t="str">
            <v>04</v>
          </cell>
          <cell r="B5967" t="str">
            <v>26000000</v>
          </cell>
          <cell r="C5967" t="str">
            <v>90020900</v>
          </cell>
          <cell r="D5967">
            <v>603481.68999999994</v>
          </cell>
        </row>
        <row r="5968">
          <cell r="A5968" t="str">
            <v>04</v>
          </cell>
          <cell r="B5968" t="str">
            <v>26000000</v>
          </cell>
          <cell r="C5968" t="str">
            <v>90020901</v>
          </cell>
          <cell r="D5968">
            <v>318956.27</v>
          </cell>
        </row>
        <row r="5969">
          <cell r="A5969" t="str">
            <v>04</v>
          </cell>
          <cell r="B5969" t="str">
            <v>26000000</v>
          </cell>
          <cell r="C5969" t="str">
            <v>90020902</v>
          </cell>
          <cell r="D5969">
            <v>33814.1</v>
          </cell>
        </row>
        <row r="5970">
          <cell r="A5970" t="str">
            <v>04</v>
          </cell>
          <cell r="B5970" t="str">
            <v>26000000</v>
          </cell>
          <cell r="C5970" t="str">
            <v>90021200</v>
          </cell>
          <cell r="D5970">
            <v>7318.05</v>
          </cell>
        </row>
        <row r="5971">
          <cell r="A5971" t="str">
            <v>04</v>
          </cell>
          <cell r="B5971" t="str">
            <v>26000000</v>
          </cell>
          <cell r="C5971" t="str">
            <v>90021201</v>
          </cell>
          <cell r="D5971">
            <v>10823.06</v>
          </cell>
        </row>
        <row r="5972">
          <cell r="A5972" t="str">
            <v>04</v>
          </cell>
          <cell r="B5972" t="str">
            <v>26000000</v>
          </cell>
          <cell r="C5972" t="str">
            <v>90021202</v>
          </cell>
          <cell r="D5972">
            <v>4475.82</v>
          </cell>
        </row>
        <row r="5973">
          <cell r="A5973" t="str">
            <v>04</v>
          </cell>
          <cell r="B5973" t="str">
            <v>26000000</v>
          </cell>
          <cell r="C5973" t="str">
            <v>90021205</v>
          </cell>
          <cell r="D5973">
            <v>439738.73</v>
          </cell>
        </row>
        <row r="5974">
          <cell r="A5974" t="str">
            <v>04</v>
          </cell>
          <cell r="B5974" t="str">
            <v>26000000</v>
          </cell>
          <cell r="C5974" t="str">
            <v>90021300</v>
          </cell>
          <cell r="D5974">
            <v>4692.49</v>
          </cell>
        </row>
        <row r="5975">
          <cell r="A5975" t="str">
            <v>04</v>
          </cell>
          <cell r="B5975" t="str">
            <v>26000000</v>
          </cell>
          <cell r="C5975" t="str">
            <v>90021302</v>
          </cell>
          <cell r="D5975">
            <v>4020.28</v>
          </cell>
        </row>
        <row r="5976">
          <cell r="A5976" t="str">
            <v>04</v>
          </cell>
          <cell r="B5976" t="str">
            <v>26000000</v>
          </cell>
          <cell r="C5976" t="str">
            <v>90021400</v>
          </cell>
          <cell r="D5976">
            <v>1982051.92</v>
          </cell>
        </row>
        <row r="5977">
          <cell r="A5977" t="str">
            <v>04</v>
          </cell>
          <cell r="B5977" t="str">
            <v>26000000</v>
          </cell>
          <cell r="C5977" t="str">
            <v>90021401</v>
          </cell>
          <cell r="D5977">
            <v>1857097.87</v>
          </cell>
        </row>
        <row r="5978">
          <cell r="A5978" t="str">
            <v>04</v>
          </cell>
          <cell r="B5978" t="str">
            <v>26000000</v>
          </cell>
          <cell r="C5978" t="str">
            <v>90021402</v>
          </cell>
          <cell r="D5978">
            <v>58763.55</v>
          </cell>
        </row>
        <row r="5979">
          <cell r="A5979" t="str">
            <v>04</v>
          </cell>
          <cell r="B5979" t="str">
            <v>26000000</v>
          </cell>
          <cell r="C5979" t="str">
            <v>90021405</v>
          </cell>
          <cell r="D5979">
            <v>3669836.09</v>
          </cell>
        </row>
        <row r="5980">
          <cell r="A5980" t="str">
            <v>04</v>
          </cell>
          <cell r="B5980" t="str">
            <v>26000000</v>
          </cell>
          <cell r="C5980" t="str">
            <v>90021500</v>
          </cell>
          <cell r="D5980">
            <v>17762.96</v>
          </cell>
        </row>
        <row r="5981">
          <cell r="A5981" t="str">
            <v>04</v>
          </cell>
          <cell r="B5981" t="str">
            <v>26000000</v>
          </cell>
          <cell r="C5981" t="str">
            <v>90021505</v>
          </cell>
          <cell r="D5981">
            <v>1769.32</v>
          </cell>
        </row>
        <row r="5982">
          <cell r="A5982" t="str">
            <v>04</v>
          </cell>
          <cell r="B5982" t="str">
            <v>26000000</v>
          </cell>
          <cell r="C5982" t="str">
            <v>90021600</v>
          </cell>
          <cell r="D5982">
            <v>380432.51</v>
          </cell>
        </row>
        <row r="5983">
          <cell r="A5983" t="str">
            <v>04</v>
          </cell>
          <cell r="B5983" t="str">
            <v>26000000</v>
          </cell>
          <cell r="C5983" t="str">
            <v>90021605</v>
          </cell>
          <cell r="D5983">
            <v>375650.96</v>
          </cell>
        </row>
        <row r="5984">
          <cell r="A5984" t="str">
            <v>04</v>
          </cell>
          <cell r="B5984" t="str">
            <v>26000000</v>
          </cell>
          <cell r="C5984" t="str">
            <v>90021700</v>
          </cell>
          <cell r="D5984">
            <v>4475.3900000000003</v>
          </cell>
        </row>
        <row r="5985">
          <cell r="A5985" t="str">
            <v>04</v>
          </cell>
          <cell r="B5985" t="str">
            <v>26000000</v>
          </cell>
          <cell r="C5985" t="str">
            <v>90021705</v>
          </cell>
          <cell r="D5985">
            <v>7810.19</v>
          </cell>
        </row>
        <row r="5986">
          <cell r="A5986" t="str">
            <v>04</v>
          </cell>
          <cell r="B5986" t="str">
            <v>26000000</v>
          </cell>
          <cell r="C5986" t="str">
            <v>90021800</v>
          </cell>
          <cell r="D5986">
            <v>95595.21</v>
          </cell>
        </row>
        <row r="5987">
          <cell r="A5987" t="str">
            <v>04</v>
          </cell>
          <cell r="B5987" t="str">
            <v>26000000</v>
          </cell>
          <cell r="C5987" t="str">
            <v>90022100</v>
          </cell>
          <cell r="D5987">
            <v>90767.11</v>
          </cell>
        </row>
        <row r="5988">
          <cell r="A5988" t="str">
            <v>04</v>
          </cell>
          <cell r="B5988" t="str">
            <v>26000000</v>
          </cell>
          <cell r="C5988" t="str">
            <v>90022101</v>
          </cell>
          <cell r="D5988">
            <v>46417.55</v>
          </cell>
        </row>
        <row r="5989">
          <cell r="A5989" t="str">
            <v>04</v>
          </cell>
          <cell r="B5989" t="str">
            <v>44000100</v>
          </cell>
          <cell r="C5989" t="str">
            <v>90020100</v>
          </cell>
          <cell r="D5989">
            <v>6006705.4800000004</v>
          </cell>
        </row>
        <row r="5990">
          <cell r="A5990" t="str">
            <v>04</v>
          </cell>
          <cell r="B5990" t="str">
            <v>44000100</v>
          </cell>
          <cell r="C5990" t="str">
            <v>90020107</v>
          </cell>
          <cell r="D5990">
            <v>1690731.34</v>
          </cell>
        </row>
        <row r="5991">
          <cell r="A5991" t="str">
            <v>04</v>
          </cell>
          <cell r="B5991" t="str">
            <v>44000100</v>
          </cell>
          <cell r="C5991" t="str">
            <v>90020108</v>
          </cell>
          <cell r="D5991">
            <v>169076.97</v>
          </cell>
        </row>
        <row r="5992">
          <cell r="A5992" t="str">
            <v>04</v>
          </cell>
          <cell r="B5992" t="str">
            <v>44000200</v>
          </cell>
          <cell r="C5992" t="str">
            <v>90020200</v>
          </cell>
          <cell r="D5992">
            <v>1324378.97</v>
          </cell>
        </row>
        <row r="5993">
          <cell r="A5993" t="str">
            <v>04</v>
          </cell>
          <cell r="B5993" t="str">
            <v>44000300</v>
          </cell>
          <cell r="C5993" t="str">
            <v>90020300</v>
          </cell>
          <cell r="D5993">
            <v>12776.8</v>
          </cell>
        </row>
        <row r="5994">
          <cell r="A5994" t="str">
            <v>04</v>
          </cell>
          <cell r="B5994" t="str">
            <v>44000400</v>
          </cell>
          <cell r="C5994" t="str">
            <v>90020400</v>
          </cell>
          <cell r="D5994">
            <v>663593.84</v>
          </cell>
        </row>
        <row r="5995">
          <cell r="A5995" t="str">
            <v>04</v>
          </cell>
          <cell r="B5995" t="str">
            <v>44000500</v>
          </cell>
          <cell r="C5995" t="str">
            <v>90020100</v>
          </cell>
          <cell r="D5995">
            <v>1140042.8600000001</v>
          </cell>
        </row>
        <row r="5996">
          <cell r="A5996" t="str">
            <v>04</v>
          </cell>
          <cell r="B5996" t="str">
            <v>44000500</v>
          </cell>
          <cell r="C5996" t="str">
            <v>90020107</v>
          </cell>
          <cell r="D5996">
            <v>320892.40999999997</v>
          </cell>
        </row>
        <row r="5997">
          <cell r="A5997" t="str">
            <v>04</v>
          </cell>
          <cell r="B5997" t="str">
            <v>44000500</v>
          </cell>
          <cell r="C5997" t="str">
            <v>90020108</v>
          </cell>
          <cell r="D5997">
            <v>32089.97</v>
          </cell>
        </row>
        <row r="5998">
          <cell r="A5998" t="str">
            <v>04</v>
          </cell>
          <cell r="B5998" t="str">
            <v>44000500</v>
          </cell>
          <cell r="C5998" t="str">
            <v>90020200</v>
          </cell>
          <cell r="D5998">
            <v>24512.99</v>
          </cell>
        </row>
        <row r="5999">
          <cell r="A5999" t="str">
            <v>04</v>
          </cell>
          <cell r="B5999" t="str">
            <v>44000500</v>
          </cell>
          <cell r="C5999" t="str">
            <v>90020300</v>
          </cell>
          <cell r="D5999">
            <v>3384.1</v>
          </cell>
        </row>
        <row r="6000">
          <cell r="A6000" t="str">
            <v>04</v>
          </cell>
          <cell r="B6000" t="str">
            <v>44000500</v>
          </cell>
          <cell r="C6000" t="str">
            <v>90020400</v>
          </cell>
          <cell r="D6000">
            <v>814.6</v>
          </cell>
        </row>
        <row r="6001">
          <cell r="A6001" t="str">
            <v>04</v>
          </cell>
          <cell r="B6001" t="str">
            <v>20010000</v>
          </cell>
          <cell r="C6001" t="str">
            <v>10010100</v>
          </cell>
          <cell r="D6001">
            <v>57806.62</v>
          </cell>
        </row>
        <row r="6002">
          <cell r="A6002" t="str">
            <v>04</v>
          </cell>
          <cell r="B6002" t="str">
            <v>20010000</v>
          </cell>
          <cell r="C6002" t="str">
            <v>10020000</v>
          </cell>
          <cell r="D6002">
            <v>657190.44999999995</v>
          </cell>
        </row>
        <row r="6003">
          <cell r="A6003" t="str">
            <v>04</v>
          </cell>
          <cell r="B6003" t="str">
            <v>20010000</v>
          </cell>
          <cell r="C6003" t="str">
            <v>10020100</v>
          </cell>
          <cell r="D6003">
            <v>3453114.75</v>
          </cell>
        </row>
        <row r="6004">
          <cell r="A6004" t="str">
            <v>04</v>
          </cell>
          <cell r="B6004" t="str">
            <v>20010000</v>
          </cell>
          <cell r="C6004" t="str">
            <v>10110000</v>
          </cell>
          <cell r="D6004">
            <v>69828450.239999995</v>
          </cell>
        </row>
        <row r="6005">
          <cell r="A6005" t="str">
            <v>04</v>
          </cell>
          <cell r="B6005" t="str">
            <v>20010000</v>
          </cell>
          <cell r="C6005" t="str">
            <v>21010000</v>
          </cell>
          <cell r="D6005">
            <v>8554027.3499999996</v>
          </cell>
        </row>
        <row r="6006">
          <cell r="A6006" t="str">
            <v>04</v>
          </cell>
          <cell r="B6006" t="str">
            <v>20010000</v>
          </cell>
          <cell r="C6006" t="str">
            <v>28001100</v>
          </cell>
          <cell r="D6006">
            <v>20733546.27</v>
          </cell>
        </row>
        <row r="6007">
          <cell r="A6007" t="str">
            <v>04</v>
          </cell>
          <cell r="B6007" t="str">
            <v>20010000</v>
          </cell>
          <cell r="C6007" t="str">
            <v>40020000</v>
          </cell>
          <cell r="D6007">
            <v>3008889485.3499999</v>
          </cell>
        </row>
        <row r="6008">
          <cell r="A6008" t="str">
            <v>04</v>
          </cell>
          <cell r="B6008" t="str">
            <v>21010000</v>
          </cell>
          <cell r="C6008" t="str">
            <v>20010000</v>
          </cell>
          <cell r="D6008">
            <v>2388768102.25</v>
          </cell>
        </row>
        <row r="6009">
          <cell r="A6009" t="str">
            <v>04</v>
          </cell>
          <cell r="B6009" t="str">
            <v>21010000</v>
          </cell>
          <cell r="C6009" t="str">
            <v>21010000</v>
          </cell>
          <cell r="D6009">
            <v>94946014.099999994</v>
          </cell>
        </row>
        <row r="6010">
          <cell r="A6010" t="str">
            <v>04</v>
          </cell>
          <cell r="B6010" t="str">
            <v>21010000</v>
          </cell>
          <cell r="C6010" t="str">
            <v>23010000</v>
          </cell>
          <cell r="D6010">
            <v>347292.75</v>
          </cell>
        </row>
        <row r="6011">
          <cell r="A6011" t="str">
            <v>04</v>
          </cell>
          <cell r="B6011" t="str">
            <v>21010000</v>
          </cell>
          <cell r="C6011" t="str">
            <v>25010000</v>
          </cell>
          <cell r="D6011">
            <v>331.1</v>
          </cell>
        </row>
        <row r="6012">
          <cell r="A6012" t="str">
            <v>04</v>
          </cell>
          <cell r="B6012" t="str">
            <v>21010000</v>
          </cell>
          <cell r="C6012" t="str">
            <v>25020000</v>
          </cell>
          <cell r="D6012">
            <v>40.200000000000003</v>
          </cell>
        </row>
        <row r="6013">
          <cell r="A6013" t="str">
            <v>04</v>
          </cell>
          <cell r="B6013" t="str">
            <v>21010000</v>
          </cell>
          <cell r="C6013" t="str">
            <v>25030000</v>
          </cell>
          <cell r="D6013">
            <v>930.34</v>
          </cell>
        </row>
        <row r="6014">
          <cell r="A6014" t="str">
            <v>04</v>
          </cell>
          <cell r="B6014" t="str">
            <v>21010000</v>
          </cell>
          <cell r="C6014" t="str">
            <v>26000000</v>
          </cell>
          <cell r="D6014">
            <v>1565.21</v>
          </cell>
        </row>
        <row r="6015">
          <cell r="A6015" t="str">
            <v>04</v>
          </cell>
          <cell r="B6015" t="str">
            <v>21010000</v>
          </cell>
          <cell r="C6015" t="str">
            <v>43010000</v>
          </cell>
          <cell r="D6015">
            <v>603854586.63999999</v>
          </cell>
        </row>
        <row r="6016">
          <cell r="A6016" t="str">
            <v>04</v>
          </cell>
          <cell r="B6016" t="str">
            <v>21010000</v>
          </cell>
          <cell r="C6016" t="str">
            <v>91020801</v>
          </cell>
          <cell r="D6016">
            <v>58041.65</v>
          </cell>
        </row>
        <row r="6017">
          <cell r="A6017" t="str">
            <v>04</v>
          </cell>
          <cell r="B6017" t="str">
            <v>01090000</v>
          </cell>
          <cell r="C6017" t="str">
            <v>02010000</v>
          </cell>
          <cell r="D6017">
            <v>3861663</v>
          </cell>
        </row>
        <row r="6018">
          <cell r="A6018" t="str">
            <v>04</v>
          </cell>
          <cell r="B6018" t="str">
            <v>01090000</v>
          </cell>
          <cell r="C6018" t="str">
            <v>91020100</v>
          </cell>
          <cell r="D6018">
            <v>22094</v>
          </cell>
        </row>
        <row r="6019">
          <cell r="A6019" t="str">
            <v>04</v>
          </cell>
          <cell r="B6019" t="str">
            <v>01000000</v>
          </cell>
          <cell r="C6019" t="str">
            <v>01000000</v>
          </cell>
          <cell r="D6019">
            <v>3013101</v>
          </cell>
        </row>
        <row r="6020">
          <cell r="A6020" t="str">
            <v>04</v>
          </cell>
          <cell r="B6020" t="str">
            <v>01000000</v>
          </cell>
          <cell r="C6020" t="str">
            <v>01090000</v>
          </cell>
          <cell r="D6020">
            <v>3883757</v>
          </cell>
        </row>
        <row r="6021">
          <cell r="A6021" t="str">
            <v>04</v>
          </cell>
          <cell r="B6021" t="str">
            <v>01000000</v>
          </cell>
          <cell r="C6021" t="str">
            <v>01020000</v>
          </cell>
          <cell r="D6021">
            <v>108503</v>
          </cell>
        </row>
        <row r="6022">
          <cell r="A6022" t="str">
            <v>04</v>
          </cell>
          <cell r="B6022" t="str">
            <v>01000000</v>
          </cell>
          <cell r="C6022" t="str">
            <v>25010000</v>
          </cell>
          <cell r="D6022">
            <v>13501</v>
          </cell>
        </row>
        <row r="6023">
          <cell r="A6023" t="str">
            <v>04</v>
          </cell>
          <cell r="B6023" t="str">
            <v>01000000</v>
          </cell>
          <cell r="C6023" t="str">
            <v>25020000</v>
          </cell>
          <cell r="D6023">
            <v>73874</v>
          </cell>
        </row>
        <row r="6024">
          <cell r="A6024" t="str">
            <v>04</v>
          </cell>
          <cell r="B6024" t="str">
            <v>01000000</v>
          </cell>
          <cell r="C6024" t="str">
            <v>25030000</v>
          </cell>
          <cell r="D6024">
            <v>8089</v>
          </cell>
        </row>
        <row r="6025">
          <cell r="A6025" t="str">
            <v>04</v>
          </cell>
          <cell r="B6025" t="str">
            <v>01000000</v>
          </cell>
          <cell r="C6025" t="str">
            <v>26000000</v>
          </cell>
          <cell r="D6025">
            <v>776617.5</v>
          </cell>
        </row>
        <row r="6026">
          <cell r="A6026" t="str">
            <v>04</v>
          </cell>
          <cell r="B6026" t="str">
            <v>01000000</v>
          </cell>
          <cell r="C6026" t="str">
            <v>79030000</v>
          </cell>
          <cell r="D6026">
            <v>15785</v>
          </cell>
        </row>
        <row r="6027">
          <cell r="A6027" t="str">
            <v>04</v>
          </cell>
          <cell r="B6027" t="str">
            <v>01000000</v>
          </cell>
          <cell r="C6027" t="str">
            <v>79040000</v>
          </cell>
          <cell r="D6027">
            <v>25206</v>
          </cell>
        </row>
        <row r="6028">
          <cell r="A6028" t="str">
            <v>04</v>
          </cell>
          <cell r="B6028" t="str">
            <v>28001100</v>
          </cell>
          <cell r="C6028" t="str">
            <v>10020100</v>
          </cell>
          <cell r="D6028">
            <v>1271407.76</v>
          </cell>
        </row>
        <row r="6029">
          <cell r="A6029" t="str">
            <v>04</v>
          </cell>
          <cell r="B6029" t="str">
            <v>28001100</v>
          </cell>
          <cell r="C6029" t="str">
            <v>10110000</v>
          </cell>
          <cell r="D6029">
            <v>8551199.6199999992</v>
          </cell>
        </row>
        <row r="6030">
          <cell r="A6030" t="str">
            <v>04</v>
          </cell>
          <cell r="B6030" t="str">
            <v>28001100</v>
          </cell>
          <cell r="C6030" t="str">
            <v>10130000</v>
          </cell>
          <cell r="D6030">
            <v>-3948.63</v>
          </cell>
        </row>
        <row r="6031">
          <cell r="A6031" t="str">
            <v>04</v>
          </cell>
          <cell r="B6031" t="str">
            <v>28001100</v>
          </cell>
          <cell r="C6031" t="str">
            <v>20010000</v>
          </cell>
          <cell r="D6031">
            <v>10699104.640000001</v>
          </cell>
        </row>
        <row r="6032">
          <cell r="A6032" t="str">
            <v>04</v>
          </cell>
          <cell r="B6032" t="str">
            <v>28001100</v>
          </cell>
          <cell r="C6032" t="str">
            <v>28001100</v>
          </cell>
          <cell r="D6032">
            <v>898339.24</v>
          </cell>
        </row>
        <row r="6033">
          <cell r="A6033" t="str">
            <v>04</v>
          </cell>
          <cell r="B6033" t="str">
            <v>28001100</v>
          </cell>
          <cell r="C6033" t="str">
            <v>70000000</v>
          </cell>
          <cell r="D6033">
            <v>52783.98</v>
          </cell>
        </row>
        <row r="6034">
          <cell r="A6034" t="str">
            <v>04</v>
          </cell>
          <cell r="B6034" t="str">
            <v>28001100</v>
          </cell>
          <cell r="C6034" t="str">
            <v>76020600</v>
          </cell>
          <cell r="D6034">
            <v>133476.22</v>
          </cell>
        </row>
        <row r="6035">
          <cell r="A6035" t="str">
            <v>04</v>
          </cell>
          <cell r="B6035" t="str">
            <v>28011200</v>
          </cell>
          <cell r="C6035" t="str">
            <v>10020100</v>
          </cell>
          <cell r="D6035">
            <v>133530.69</v>
          </cell>
        </row>
        <row r="6036">
          <cell r="A6036" t="str">
            <v>04</v>
          </cell>
          <cell r="B6036" t="str">
            <v>28011200</v>
          </cell>
          <cell r="C6036" t="str">
            <v>10110000</v>
          </cell>
          <cell r="D6036">
            <v>28440.82</v>
          </cell>
        </row>
        <row r="6037">
          <cell r="A6037" t="str">
            <v>04</v>
          </cell>
          <cell r="B6037" t="str">
            <v>28011200</v>
          </cell>
          <cell r="C6037" t="str">
            <v>10120000</v>
          </cell>
          <cell r="D6037">
            <v>30125.81</v>
          </cell>
        </row>
        <row r="6038">
          <cell r="A6038" t="str">
            <v>04</v>
          </cell>
          <cell r="B6038" t="str">
            <v>28011200</v>
          </cell>
          <cell r="C6038" t="str">
            <v>20010000</v>
          </cell>
          <cell r="D6038">
            <v>6488429.0800000001</v>
          </cell>
        </row>
        <row r="6039">
          <cell r="A6039" t="str">
            <v>04</v>
          </cell>
          <cell r="B6039" t="str">
            <v>28001200</v>
          </cell>
          <cell r="C6039" t="str">
            <v>20010000</v>
          </cell>
          <cell r="D6039">
            <v>55909.58</v>
          </cell>
        </row>
        <row r="6040">
          <cell r="A6040" t="str">
            <v>04</v>
          </cell>
          <cell r="B6040" t="str">
            <v>10150000</v>
          </cell>
          <cell r="C6040" t="str">
            <v>10090000</v>
          </cell>
          <cell r="D6040">
            <v>182698.59</v>
          </cell>
        </row>
        <row r="6041">
          <cell r="A6041" t="str">
            <v>04</v>
          </cell>
          <cell r="B6041" t="str">
            <v>10150000</v>
          </cell>
          <cell r="C6041" t="str">
            <v>10150000</v>
          </cell>
          <cell r="D6041">
            <v>4087265.93</v>
          </cell>
        </row>
        <row r="6042">
          <cell r="A6042" t="str">
            <v>04</v>
          </cell>
          <cell r="B6042" t="str">
            <v>10150000</v>
          </cell>
          <cell r="C6042" t="str">
            <v>10160200</v>
          </cell>
          <cell r="D6042">
            <v>6184035.4900000002</v>
          </cell>
        </row>
        <row r="6043">
          <cell r="A6043" t="str">
            <v>04</v>
          </cell>
          <cell r="B6043" t="str">
            <v>10150000</v>
          </cell>
          <cell r="C6043" t="str">
            <v>23010000</v>
          </cell>
          <cell r="D6043">
            <v>122008.51</v>
          </cell>
        </row>
        <row r="6044">
          <cell r="A6044" t="str">
            <v>04</v>
          </cell>
          <cell r="B6044" t="str">
            <v>10150000</v>
          </cell>
          <cell r="C6044" t="str">
            <v>25010000</v>
          </cell>
          <cell r="D6044">
            <v>564011.44999999995</v>
          </cell>
        </row>
        <row r="6045">
          <cell r="A6045" t="str">
            <v>04</v>
          </cell>
          <cell r="B6045" t="str">
            <v>10150000</v>
          </cell>
          <cell r="C6045" t="str">
            <v>25020000</v>
          </cell>
          <cell r="D6045">
            <v>134425.4</v>
          </cell>
        </row>
        <row r="6046">
          <cell r="A6046" t="str">
            <v>04</v>
          </cell>
          <cell r="B6046" t="str">
            <v>10150000</v>
          </cell>
          <cell r="C6046" t="str">
            <v>25030000</v>
          </cell>
          <cell r="D6046">
            <v>14794.67</v>
          </cell>
        </row>
        <row r="6047">
          <cell r="A6047" t="str">
            <v>04</v>
          </cell>
          <cell r="B6047" t="str">
            <v>10150000</v>
          </cell>
          <cell r="C6047" t="str">
            <v>26000000</v>
          </cell>
          <cell r="D6047">
            <v>64225.56</v>
          </cell>
        </row>
        <row r="6048">
          <cell r="A6048" t="str">
            <v>04</v>
          </cell>
          <cell r="B6048" t="str">
            <v>10150000</v>
          </cell>
          <cell r="C6048" t="str">
            <v>41020000</v>
          </cell>
          <cell r="D6048">
            <v>57038.39</v>
          </cell>
        </row>
        <row r="6049">
          <cell r="A6049" t="str">
            <v>04</v>
          </cell>
          <cell r="B6049" t="str">
            <v>10150000</v>
          </cell>
          <cell r="C6049" t="str">
            <v>76090000</v>
          </cell>
          <cell r="D6049">
            <v>-823.7</v>
          </cell>
        </row>
        <row r="6050">
          <cell r="A6050" t="str">
            <v>04</v>
          </cell>
          <cell r="B6050" t="str">
            <v>10150000</v>
          </cell>
          <cell r="C6050" t="str">
            <v>79030000</v>
          </cell>
          <cell r="D6050">
            <v>15871.04</v>
          </cell>
        </row>
        <row r="6051">
          <cell r="A6051" t="str">
            <v>04</v>
          </cell>
          <cell r="B6051" t="str">
            <v>10150000</v>
          </cell>
          <cell r="C6051" t="str">
            <v>79070000</v>
          </cell>
          <cell r="D6051">
            <v>1066.8</v>
          </cell>
        </row>
        <row r="6052">
          <cell r="A6052" t="str">
            <v>04</v>
          </cell>
          <cell r="B6052" t="str">
            <v>10150000</v>
          </cell>
          <cell r="C6052" t="str">
            <v>91020801</v>
          </cell>
          <cell r="D6052">
            <v>10764.22</v>
          </cell>
        </row>
        <row r="6053">
          <cell r="A6053" t="str">
            <v>04</v>
          </cell>
          <cell r="B6053" t="str">
            <v>10150000</v>
          </cell>
          <cell r="C6053" t="str">
            <v>91020803</v>
          </cell>
          <cell r="D6053">
            <v>10710.76</v>
          </cell>
        </row>
        <row r="6054">
          <cell r="A6054" t="str">
            <v>04</v>
          </cell>
          <cell r="B6054" t="str">
            <v>10090000</v>
          </cell>
          <cell r="C6054" t="str">
            <v>10090000</v>
          </cell>
          <cell r="D6054">
            <v>8265275.1200000001</v>
          </cell>
        </row>
        <row r="6055">
          <cell r="A6055" t="str">
            <v>04</v>
          </cell>
          <cell r="B6055" t="str">
            <v>10090000</v>
          </cell>
          <cell r="C6055" t="str">
            <v>10150000</v>
          </cell>
          <cell r="D6055">
            <v>2089598.42</v>
          </cell>
        </row>
        <row r="6056">
          <cell r="A6056" t="str">
            <v>04</v>
          </cell>
          <cell r="B6056" t="str">
            <v>10090000</v>
          </cell>
          <cell r="C6056" t="str">
            <v>16010000</v>
          </cell>
          <cell r="D6056">
            <v>3400</v>
          </cell>
        </row>
        <row r="6057">
          <cell r="A6057" t="str">
            <v>04</v>
          </cell>
          <cell r="B6057" t="str">
            <v>10090000</v>
          </cell>
          <cell r="C6057" t="str">
            <v>23010000</v>
          </cell>
          <cell r="D6057">
            <v>632578.75</v>
          </cell>
        </row>
        <row r="6058">
          <cell r="A6058" t="str">
            <v>04</v>
          </cell>
          <cell r="B6058" t="str">
            <v>10090000</v>
          </cell>
          <cell r="C6058" t="str">
            <v>25010000</v>
          </cell>
          <cell r="D6058">
            <v>6354876.2599999998</v>
          </cell>
        </row>
        <row r="6059">
          <cell r="A6059" t="str">
            <v>04</v>
          </cell>
          <cell r="B6059" t="str">
            <v>10090000</v>
          </cell>
          <cell r="C6059" t="str">
            <v>25020000</v>
          </cell>
          <cell r="D6059">
            <v>234358.87</v>
          </cell>
        </row>
        <row r="6060">
          <cell r="A6060" t="str">
            <v>04</v>
          </cell>
          <cell r="B6060" t="str">
            <v>10090000</v>
          </cell>
          <cell r="C6060" t="str">
            <v>25030000</v>
          </cell>
          <cell r="D6060">
            <v>24126.43</v>
          </cell>
        </row>
        <row r="6061">
          <cell r="A6061" t="str">
            <v>04</v>
          </cell>
          <cell r="B6061" t="str">
            <v>10090000</v>
          </cell>
          <cell r="C6061" t="str">
            <v>26000000</v>
          </cell>
          <cell r="D6061">
            <v>59678.86</v>
          </cell>
        </row>
        <row r="6062">
          <cell r="A6062" t="str">
            <v>04</v>
          </cell>
          <cell r="B6062" t="str">
            <v>10090000</v>
          </cell>
          <cell r="C6062" t="str">
            <v>41020000</v>
          </cell>
          <cell r="D6062">
            <v>221175.44</v>
          </cell>
        </row>
        <row r="6063">
          <cell r="A6063" t="str">
            <v>04</v>
          </cell>
          <cell r="B6063" t="str">
            <v>10090000</v>
          </cell>
          <cell r="C6063" t="str">
            <v>73020000</v>
          </cell>
          <cell r="D6063">
            <v>105.83</v>
          </cell>
        </row>
        <row r="6064">
          <cell r="A6064" t="str">
            <v>04</v>
          </cell>
          <cell r="B6064" t="str">
            <v>10090000</v>
          </cell>
          <cell r="C6064" t="str">
            <v>76090000</v>
          </cell>
          <cell r="D6064">
            <v>823.7</v>
          </cell>
        </row>
        <row r="6065">
          <cell r="A6065" t="str">
            <v>04</v>
          </cell>
          <cell r="B6065" t="str">
            <v>10090000</v>
          </cell>
          <cell r="C6065" t="str">
            <v>79030000</v>
          </cell>
          <cell r="D6065">
            <v>15598.07</v>
          </cell>
        </row>
        <row r="6066">
          <cell r="A6066" t="str">
            <v>04</v>
          </cell>
          <cell r="B6066" t="str">
            <v>10090000</v>
          </cell>
          <cell r="C6066" t="str">
            <v>91020801</v>
          </cell>
          <cell r="D6066">
            <v>74592.84</v>
          </cell>
        </row>
        <row r="6067">
          <cell r="A6067" t="str">
            <v>04</v>
          </cell>
          <cell r="B6067" t="str">
            <v>10060000</v>
          </cell>
          <cell r="C6067" t="str">
            <v>08060000</v>
          </cell>
          <cell r="D6067">
            <v>97127.13</v>
          </cell>
        </row>
        <row r="6068">
          <cell r="A6068" t="str">
            <v>04</v>
          </cell>
          <cell r="B6068" t="str">
            <v>10060000</v>
          </cell>
          <cell r="C6068" t="str">
            <v>10060000</v>
          </cell>
          <cell r="D6068">
            <v>8552120.6699999999</v>
          </cell>
        </row>
        <row r="6069">
          <cell r="A6069" t="str">
            <v>04</v>
          </cell>
          <cell r="B6069" t="str">
            <v>10060000</v>
          </cell>
          <cell r="C6069" t="str">
            <v>10060100</v>
          </cell>
          <cell r="D6069">
            <v>66125.320000000007</v>
          </cell>
        </row>
        <row r="6070">
          <cell r="A6070" t="str">
            <v>04</v>
          </cell>
          <cell r="B6070" t="str">
            <v>10060000</v>
          </cell>
          <cell r="C6070" t="str">
            <v>16010000</v>
          </cell>
          <cell r="D6070">
            <v>539.46</v>
          </cell>
        </row>
        <row r="6071">
          <cell r="A6071" t="str">
            <v>04</v>
          </cell>
          <cell r="B6071" t="str">
            <v>10060000</v>
          </cell>
          <cell r="C6071" t="str">
            <v>20010000</v>
          </cell>
          <cell r="D6071">
            <v>1120789.3500000001</v>
          </cell>
        </row>
        <row r="6072">
          <cell r="A6072" t="str">
            <v>04</v>
          </cell>
          <cell r="B6072" t="str">
            <v>10060000</v>
          </cell>
          <cell r="C6072" t="str">
            <v>23010000</v>
          </cell>
          <cell r="D6072">
            <v>1767935.78</v>
          </cell>
        </row>
        <row r="6073">
          <cell r="A6073" t="str">
            <v>04</v>
          </cell>
          <cell r="B6073" t="str">
            <v>10060000</v>
          </cell>
          <cell r="C6073" t="str">
            <v>25010000</v>
          </cell>
          <cell r="D6073">
            <v>3948579.11</v>
          </cell>
        </row>
        <row r="6074">
          <cell r="A6074" t="str">
            <v>04</v>
          </cell>
          <cell r="B6074" t="str">
            <v>10060000</v>
          </cell>
          <cell r="C6074" t="str">
            <v>25020000</v>
          </cell>
          <cell r="D6074">
            <v>692328.01</v>
          </cell>
        </row>
        <row r="6075">
          <cell r="A6075" t="str">
            <v>04</v>
          </cell>
          <cell r="B6075" t="str">
            <v>10060000</v>
          </cell>
          <cell r="C6075" t="str">
            <v>25030000</v>
          </cell>
          <cell r="D6075">
            <v>142058.09</v>
          </cell>
        </row>
        <row r="6076">
          <cell r="A6076" t="str">
            <v>04</v>
          </cell>
          <cell r="B6076" t="str">
            <v>10060000</v>
          </cell>
          <cell r="C6076" t="str">
            <v>26000000</v>
          </cell>
          <cell r="D6076">
            <v>591365.22</v>
          </cell>
        </row>
        <row r="6077">
          <cell r="A6077" t="str">
            <v>04</v>
          </cell>
          <cell r="B6077" t="str">
            <v>10060000</v>
          </cell>
          <cell r="C6077" t="str">
            <v>41020000</v>
          </cell>
          <cell r="D6077">
            <v>396209.41</v>
          </cell>
        </row>
        <row r="6078">
          <cell r="A6078" t="str">
            <v>04</v>
          </cell>
          <cell r="B6078" t="str">
            <v>10060000</v>
          </cell>
          <cell r="C6078" t="str">
            <v>44000500</v>
          </cell>
          <cell r="D6078">
            <v>660808.68999999994</v>
          </cell>
        </row>
        <row r="6079">
          <cell r="A6079" t="str">
            <v>04</v>
          </cell>
          <cell r="B6079" t="str">
            <v>10060000</v>
          </cell>
          <cell r="C6079" t="str">
            <v>79030000</v>
          </cell>
          <cell r="D6079">
            <v>404684.72</v>
          </cell>
        </row>
        <row r="6080">
          <cell r="A6080" t="str">
            <v>04</v>
          </cell>
          <cell r="B6080" t="str">
            <v>10060000</v>
          </cell>
          <cell r="C6080" t="str">
            <v>79040000</v>
          </cell>
          <cell r="D6080">
            <v>188918.57</v>
          </cell>
        </row>
        <row r="6081">
          <cell r="A6081" t="str">
            <v>04</v>
          </cell>
          <cell r="B6081" t="str">
            <v>10060000</v>
          </cell>
          <cell r="C6081" t="str">
            <v>79070000</v>
          </cell>
          <cell r="D6081">
            <v>8364.15</v>
          </cell>
        </row>
        <row r="6082">
          <cell r="A6082" t="str">
            <v>04</v>
          </cell>
          <cell r="B6082" t="str">
            <v>10060000</v>
          </cell>
          <cell r="C6082" t="str">
            <v>91020801</v>
          </cell>
          <cell r="D6082">
            <v>25832.51</v>
          </cell>
        </row>
        <row r="6083">
          <cell r="A6083" t="str">
            <v>04</v>
          </cell>
          <cell r="B6083" t="str">
            <v>10040000</v>
          </cell>
          <cell r="C6083" t="str">
            <v>10040000</v>
          </cell>
          <cell r="D6083">
            <v>144681.21</v>
          </cell>
        </row>
        <row r="6084">
          <cell r="A6084" t="str">
            <v>04</v>
          </cell>
          <cell r="B6084" t="str">
            <v>10040000</v>
          </cell>
          <cell r="C6084" t="str">
            <v>10040100</v>
          </cell>
          <cell r="D6084">
            <v>677</v>
          </cell>
        </row>
        <row r="6085">
          <cell r="A6085" t="str">
            <v>04</v>
          </cell>
          <cell r="B6085" t="str">
            <v>10040000</v>
          </cell>
          <cell r="C6085" t="str">
            <v>25020000</v>
          </cell>
          <cell r="D6085">
            <v>2955.96</v>
          </cell>
        </row>
        <row r="6086">
          <cell r="A6086" t="str">
            <v>04</v>
          </cell>
          <cell r="B6086" t="str">
            <v>10040000</v>
          </cell>
          <cell r="C6086" t="str">
            <v>26000000</v>
          </cell>
          <cell r="D6086">
            <v>21097.72</v>
          </cell>
        </row>
        <row r="6087">
          <cell r="A6087" t="str">
            <v>04</v>
          </cell>
          <cell r="B6087" t="str">
            <v>10040000</v>
          </cell>
          <cell r="C6087" t="str">
            <v>41020000</v>
          </cell>
          <cell r="D6087">
            <v>3599998.89</v>
          </cell>
        </row>
        <row r="6088">
          <cell r="A6088" t="str">
            <v>04</v>
          </cell>
          <cell r="B6088" t="str">
            <v>10040000</v>
          </cell>
          <cell r="C6088" t="str">
            <v>44000500</v>
          </cell>
          <cell r="D6088">
            <v>2750</v>
          </cell>
        </row>
        <row r="6089">
          <cell r="A6089" t="str">
            <v>04</v>
          </cell>
          <cell r="B6089" t="str">
            <v>10040000</v>
          </cell>
          <cell r="C6089" t="str">
            <v>79030000</v>
          </cell>
          <cell r="D6089">
            <v>486.05</v>
          </cell>
        </row>
        <row r="6090">
          <cell r="A6090" t="str">
            <v>04</v>
          </cell>
          <cell r="B6090" t="str">
            <v>10040000</v>
          </cell>
          <cell r="C6090" t="str">
            <v>90020500</v>
          </cell>
          <cell r="D6090">
            <v>1320</v>
          </cell>
        </row>
        <row r="6091">
          <cell r="A6091" t="str">
            <v>04</v>
          </cell>
          <cell r="B6091" t="str">
            <v>10040000</v>
          </cell>
          <cell r="C6091" t="str">
            <v>91020801</v>
          </cell>
          <cell r="D6091">
            <v>0.05</v>
          </cell>
        </row>
        <row r="6092">
          <cell r="A6092" t="str">
            <v>04</v>
          </cell>
          <cell r="B6092" t="str">
            <v>10040000</v>
          </cell>
          <cell r="C6092" t="str">
            <v>91020800</v>
          </cell>
          <cell r="D6092">
            <v>367888.64000000001</v>
          </cell>
        </row>
        <row r="6093">
          <cell r="A6093" t="str">
            <v>04</v>
          </cell>
          <cell r="B6093" t="str">
            <v>94000000</v>
          </cell>
          <cell r="C6093" t="str">
            <v>73020000</v>
          </cell>
          <cell r="D6093">
            <v>110.57</v>
          </cell>
        </row>
        <row r="6094">
          <cell r="A6094" t="str">
            <v>04</v>
          </cell>
          <cell r="B6094" t="str">
            <v>94000000</v>
          </cell>
          <cell r="C6094" t="str">
            <v>91020801</v>
          </cell>
          <cell r="D6094">
            <v>110.56</v>
          </cell>
        </row>
        <row r="6095">
          <cell r="A6095" t="str">
            <v>04</v>
          </cell>
          <cell r="B6095" t="str">
            <v>16010000</v>
          </cell>
          <cell r="C6095" t="str">
            <v>16010100</v>
          </cell>
          <cell r="D6095">
            <v>5597547.9100000001</v>
          </cell>
        </row>
        <row r="6096">
          <cell r="A6096" t="str">
            <v>04</v>
          </cell>
          <cell r="B6096" t="str">
            <v>16010000</v>
          </cell>
          <cell r="C6096" t="str">
            <v>16040000</v>
          </cell>
          <cell r="D6096">
            <v>4505.5</v>
          </cell>
        </row>
        <row r="6097">
          <cell r="A6097" t="str">
            <v>04</v>
          </cell>
          <cell r="B6097" t="str">
            <v>16010000</v>
          </cell>
          <cell r="C6097" t="str">
            <v>16070100</v>
          </cell>
          <cell r="D6097">
            <v>756321.52</v>
          </cell>
        </row>
        <row r="6098">
          <cell r="A6098" t="str">
            <v>04</v>
          </cell>
          <cell r="B6098" t="str">
            <v>16010000</v>
          </cell>
          <cell r="C6098" t="str">
            <v>20010000</v>
          </cell>
          <cell r="D6098">
            <v>2681071.98</v>
          </cell>
        </row>
        <row r="6099">
          <cell r="A6099" t="str">
            <v>04</v>
          </cell>
          <cell r="B6099" t="str">
            <v>16010000</v>
          </cell>
          <cell r="C6099" t="str">
            <v>23010000</v>
          </cell>
          <cell r="D6099">
            <v>-84402.87</v>
          </cell>
        </row>
        <row r="6100">
          <cell r="A6100" t="str">
            <v>04</v>
          </cell>
          <cell r="B6100" t="str">
            <v>16010000</v>
          </cell>
          <cell r="C6100" t="str">
            <v>25010000</v>
          </cell>
          <cell r="D6100">
            <v>-22537.69</v>
          </cell>
        </row>
        <row r="6101">
          <cell r="A6101" t="str">
            <v>04</v>
          </cell>
          <cell r="B6101" t="str">
            <v>16010000</v>
          </cell>
          <cell r="C6101" t="str">
            <v>25020000</v>
          </cell>
          <cell r="D6101">
            <v>-4739.8599999999997</v>
          </cell>
        </row>
        <row r="6102">
          <cell r="A6102" t="str">
            <v>04</v>
          </cell>
          <cell r="B6102" t="str">
            <v>16010000</v>
          </cell>
          <cell r="C6102" t="str">
            <v>25030000</v>
          </cell>
          <cell r="D6102">
            <v>-7554.81</v>
          </cell>
        </row>
        <row r="6103">
          <cell r="A6103" t="str">
            <v>04</v>
          </cell>
          <cell r="B6103" t="str">
            <v>16010000</v>
          </cell>
          <cell r="C6103" t="str">
            <v>26000000</v>
          </cell>
          <cell r="D6103">
            <v>14897.77</v>
          </cell>
        </row>
        <row r="6104">
          <cell r="A6104" t="str">
            <v>04</v>
          </cell>
          <cell r="B6104" t="str">
            <v>16010000</v>
          </cell>
          <cell r="C6104" t="str">
            <v>28001100</v>
          </cell>
          <cell r="D6104">
            <v>293.45</v>
          </cell>
        </row>
        <row r="6105">
          <cell r="A6105" t="str">
            <v>04</v>
          </cell>
          <cell r="B6105" t="str">
            <v>16010000</v>
          </cell>
          <cell r="C6105" t="str">
            <v>28011200</v>
          </cell>
          <cell r="D6105">
            <v>-293.70999999999998</v>
          </cell>
        </row>
        <row r="6106">
          <cell r="A6106" t="str">
            <v>04</v>
          </cell>
          <cell r="B6106" t="str">
            <v>16010000</v>
          </cell>
          <cell r="C6106" t="str">
            <v>44000500</v>
          </cell>
          <cell r="D6106">
            <v>77.8</v>
          </cell>
        </row>
        <row r="6107">
          <cell r="A6107" t="str">
            <v>04</v>
          </cell>
          <cell r="B6107" t="str">
            <v>16010000</v>
          </cell>
          <cell r="C6107" t="str">
            <v>76090000</v>
          </cell>
          <cell r="D6107">
            <v>1.77</v>
          </cell>
        </row>
        <row r="6108">
          <cell r="A6108" t="str">
            <v>04</v>
          </cell>
          <cell r="B6108" t="str">
            <v>16010000</v>
          </cell>
          <cell r="C6108" t="str">
            <v>79030000</v>
          </cell>
          <cell r="D6108">
            <v>-105722.4</v>
          </cell>
        </row>
        <row r="6109">
          <cell r="A6109" t="str">
            <v>04</v>
          </cell>
          <cell r="B6109" t="str">
            <v>16010000</v>
          </cell>
          <cell r="C6109" t="str">
            <v>79040000</v>
          </cell>
          <cell r="D6109">
            <v>-26411.97</v>
          </cell>
        </row>
        <row r="6110">
          <cell r="A6110" t="str">
            <v>04</v>
          </cell>
          <cell r="B6110" t="str">
            <v>16010000</v>
          </cell>
          <cell r="C6110" t="str">
            <v>79070000</v>
          </cell>
          <cell r="D6110">
            <v>115.63</v>
          </cell>
        </row>
        <row r="6111">
          <cell r="A6111" t="str">
            <v>04</v>
          </cell>
          <cell r="B6111" t="str">
            <v>16010000</v>
          </cell>
          <cell r="C6111" t="str">
            <v>90020500</v>
          </cell>
          <cell r="D6111">
            <v>376.02</v>
          </cell>
        </row>
        <row r="6112">
          <cell r="A6112" t="str">
            <v>04</v>
          </cell>
          <cell r="B6112" t="str">
            <v>16010000</v>
          </cell>
          <cell r="C6112" t="str">
            <v>91020400</v>
          </cell>
          <cell r="D6112">
            <v>-26305.21</v>
          </cell>
        </row>
        <row r="6113">
          <cell r="A6113" t="str">
            <v>04</v>
          </cell>
          <cell r="B6113" t="str">
            <v>16010000</v>
          </cell>
          <cell r="C6113" t="str">
            <v>91020800</v>
          </cell>
          <cell r="D6113">
            <v>-809.67</v>
          </cell>
        </row>
        <row r="6114">
          <cell r="A6114" t="str">
            <v>04</v>
          </cell>
          <cell r="B6114" t="str">
            <v>16010000</v>
          </cell>
          <cell r="C6114" t="str">
            <v>91020801</v>
          </cell>
          <cell r="D6114">
            <v>-83996.21</v>
          </cell>
        </row>
        <row r="6115">
          <cell r="A6115" t="str">
            <v>04</v>
          </cell>
          <cell r="B6115" t="str">
            <v>16010000</v>
          </cell>
          <cell r="C6115" t="str">
            <v>91020801</v>
          </cell>
          <cell r="D6115">
            <v>-10.83</v>
          </cell>
        </row>
        <row r="6116">
          <cell r="A6116" t="str">
            <v>04</v>
          </cell>
          <cell r="B6116" t="str">
            <v>16010100</v>
          </cell>
          <cell r="C6116" t="str">
            <v>16050000</v>
          </cell>
          <cell r="D6116">
            <v>-83455.48</v>
          </cell>
        </row>
        <row r="6117">
          <cell r="A6117" t="str">
            <v>04</v>
          </cell>
          <cell r="B6117" t="str">
            <v>16010100</v>
          </cell>
          <cell r="C6117" t="str">
            <v>20010000</v>
          </cell>
          <cell r="D6117">
            <v>-62181.16</v>
          </cell>
        </row>
        <row r="6118">
          <cell r="A6118" t="str">
            <v>04</v>
          </cell>
          <cell r="B6118" t="str">
            <v>16010100</v>
          </cell>
          <cell r="C6118" t="str">
            <v>23010000</v>
          </cell>
          <cell r="D6118">
            <v>-7335.97</v>
          </cell>
        </row>
        <row r="6119">
          <cell r="A6119" t="str">
            <v>04</v>
          </cell>
          <cell r="B6119" t="str">
            <v>16010100</v>
          </cell>
          <cell r="C6119" t="str">
            <v>25010000</v>
          </cell>
          <cell r="D6119">
            <v>694451.74</v>
          </cell>
        </row>
        <row r="6120">
          <cell r="A6120" t="str">
            <v>04</v>
          </cell>
          <cell r="B6120" t="str">
            <v>16010100</v>
          </cell>
          <cell r="C6120" t="str">
            <v>25020000</v>
          </cell>
          <cell r="D6120">
            <v>-9501.8799999999992</v>
          </cell>
        </row>
        <row r="6121">
          <cell r="A6121" t="str">
            <v>04</v>
          </cell>
          <cell r="B6121" t="str">
            <v>16010100</v>
          </cell>
          <cell r="C6121" t="str">
            <v>25030000</v>
          </cell>
          <cell r="D6121">
            <v>680.38</v>
          </cell>
        </row>
        <row r="6122">
          <cell r="A6122" t="str">
            <v>04</v>
          </cell>
          <cell r="B6122" t="str">
            <v>16010100</v>
          </cell>
          <cell r="C6122" t="str">
            <v>26000000</v>
          </cell>
          <cell r="D6122">
            <v>928.63</v>
          </cell>
        </row>
        <row r="6123">
          <cell r="A6123" t="str">
            <v>04</v>
          </cell>
          <cell r="B6123" t="str">
            <v>16010100</v>
          </cell>
          <cell r="C6123" t="str">
            <v>79030000</v>
          </cell>
          <cell r="D6123">
            <v>-35.01</v>
          </cell>
        </row>
        <row r="6124">
          <cell r="A6124" t="str">
            <v>04</v>
          </cell>
          <cell r="B6124" t="str">
            <v>16010100</v>
          </cell>
          <cell r="C6124" t="str">
            <v>91020801</v>
          </cell>
          <cell r="D6124">
            <v>-3992.95</v>
          </cell>
        </row>
        <row r="6125">
          <cell r="A6125" t="str">
            <v>04</v>
          </cell>
          <cell r="B6125" t="str">
            <v>16010100</v>
          </cell>
          <cell r="C6125" t="str">
            <v>94000000</v>
          </cell>
          <cell r="D6125">
            <v>49.54</v>
          </cell>
        </row>
        <row r="6126">
          <cell r="A6126" t="str">
            <v>04</v>
          </cell>
          <cell r="B6126" t="str">
            <v>16020100</v>
          </cell>
          <cell r="C6126" t="str">
            <v>07010000</v>
          </cell>
          <cell r="D6126">
            <v>-325738.23</v>
          </cell>
        </row>
        <row r="6127">
          <cell r="A6127" t="str">
            <v>04</v>
          </cell>
          <cell r="B6127" t="str">
            <v>16020100</v>
          </cell>
          <cell r="C6127" t="str">
            <v>08070000</v>
          </cell>
          <cell r="D6127">
            <v>-101540.44</v>
          </cell>
        </row>
        <row r="6128">
          <cell r="A6128" t="str">
            <v>04</v>
          </cell>
          <cell r="B6128" t="str">
            <v>16020100</v>
          </cell>
          <cell r="C6128" t="str">
            <v>16040000</v>
          </cell>
          <cell r="D6128">
            <v>213.48</v>
          </cell>
        </row>
        <row r="6129">
          <cell r="A6129" t="str">
            <v>04</v>
          </cell>
          <cell r="B6129" t="str">
            <v>16020100</v>
          </cell>
          <cell r="C6129" t="str">
            <v>16050000</v>
          </cell>
          <cell r="D6129">
            <v>46984.28</v>
          </cell>
        </row>
        <row r="6130">
          <cell r="A6130" t="str">
            <v>04</v>
          </cell>
          <cell r="B6130" t="str">
            <v>16020100</v>
          </cell>
          <cell r="C6130" t="str">
            <v>20010000</v>
          </cell>
          <cell r="D6130">
            <v>-522561.48</v>
          </cell>
        </row>
        <row r="6131">
          <cell r="A6131" t="str">
            <v>04</v>
          </cell>
          <cell r="B6131" t="str">
            <v>16020100</v>
          </cell>
          <cell r="C6131" t="str">
            <v>23010000</v>
          </cell>
          <cell r="D6131">
            <v>-202765.18</v>
          </cell>
        </row>
        <row r="6132">
          <cell r="A6132" t="str">
            <v>04</v>
          </cell>
          <cell r="B6132" t="str">
            <v>16020100</v>
          </cell>
          <cell r="C6132" t="str">
            <v>25010000</v>
          </cell>
          <cell r="D6132">
            <v>1435766.33</v>
          </cell>
        </row>
        <row r="6133">
          <cell r="A6133" t="str">
            <v>04</v>
          </cell>
          <cell r="B6133" t="str">
            <v>16020100</v>
          </cell>
          <cell r="C6133" t="str">
            <v>25020000</v>
          </cell>
          <cell r="D6133">
            <v>12310.78</v>
          </cell>
        </row>
        <row r="6134">
          <cell r="A6134" t="str">
            <v>04</v>
          </cell>
          <cell r="B6134" t="str">
            <v>16020100</v>
          </cell>
          <cell r="C6134" t="str">
            <v>25030000</v>
          </cell>
          <cell r="D6134">
            <v>-305.81</v>
          </cell>
        </row>
        <row r="6135">
          <cell r="A6135" t="str">
            <v>04</v>
          </cell>
          <cell r="B6135" t="str">
            <v>16020100</v>
          </cell>
          <cell r="C6135" t="str">
            <v>26000000</v>
          </cell>
          <cell r="D6135">
            <v>-4658.74</v>
          </cell>
        </row>
        <row r="6136">
          <cell r="A6136" t="str">
            <v>04</v>
          </cell>
          <cell r="B6136" t="str">
            <v>16020100</v>
          </cell>
          <cell r="C6136" t="str">
            <v>44000500</v>
          </cell>
          <cell r="D6136">
            <v>1223.69</v>
          </cell>
        </row>
        <row r="6137">
          <cell r="A6137" t="str">
            <v>04</v>
          </cell>
          <cell r="B6137" t="str">
            <v>16020100</v>
          </cell>
          <cell r="C6137" t="str">
            <v>79030000</v>
          </cell>
          <cell r="D6137">
            <v>64.2</v>
          </cell>
        </row>
        <row r="6138">
          <cell r="A6138" t="str">
            <v>04</v>
          </cell>
          <cell r="B6138" t="str">
            <v>16020100</v>
          </cell>
          <cell r="C6138" t="str">
            <v>90020100</v>
          </cell>
          <cell r="D6138">
            <v>357346.02</v>
          </cell>
        </row>
        <row r="6139">
          <cell r="A6139" t="str">
            <v>04</v>
          </cell>
          <cell r="B6139" t="str">
            <v>16020100</v>
          </cell>
          <cell r="C6139" t="str">
            <v>90020200</v>
          </cell>
          <cell r="D6139">
            <v>5866.67</v>
          </cell>
        </row>
        <row r="6140">
          <cell r="A6140" t="str">
            <v>04</v>
          </cell>
          <cell r="B6140" t="str">
            <v>16020100</v>
          </cell>
          <cell r="C6140" t="str">
            <v>90020300</v>
          </cell>
          <cell r="D6140">
            <v>810.14</v>
          </cell>
        </row>
        <row r="6141">
          <cell r="A6141" t="str">
            <v>04</v>
          </cell>
          <cell r="B6141" t="str">
            <v>16020100</v>
          </cell>
          <cell r="C6141" t="str">
            <v>90020400</v>
          </cell>
          <cell r="D6141">
            <v>194.95</v>
          </cell>
        </row>
        <row r="6142">
          <cell r="A6142" t="str">
            <v>04</v>
          </cell>
          <cell r="B6142" t="str">
            <v>16020100</v>
          </cell>
          <cell r="C6142" t="str">
            <v>90022100</v>
          </cell>
          <cell r="D6142">
            <v>471.08</v>
          </cell>
        </row>
        <row r="6143">
          <cell r="A6143" t="str">
            <v>04</v>
          </cell>
          <cell r="B6143" t="str">
            <v>16020100</v>
          </cell>
          <cell r="C6143" t="str">
            <v>91020800</v>
          </cell>
          <cell r="D6143">
            <v>5437.85</v>
          </cell>
        </row>
        <row r="6144">
          <cell r="A6144" t="str">
            <v>04</v>
          </cell>
          <cell r="B6144" t="str">
            <v>16020100</v>
          </cell>
          <cell r="C6144" t="str">
            <v>91020801</v>
          </cell>
          <cell r="D6144">
            <v>20790.95</v>
          </cell>
        </row>
        <row r="6145">
          <cell r="A6145" t="str">
            <v>04</v>
          </cell>
          <cell r="B6145" t="str">
            <v>16020100</v>
          </cell>
          <cell r="C6145" t="str">
            <v>94000000</v>
          </cell>
          <cell r="D6145">
            <v>-4.6399999999999997</v>
          </cell>
        </row>
        <row r="6146">
          <cell r="A6146" t="str">
            <v>04</v>
          </cell>
          <cell r="B6146" t="str">
            <v>16020000</v>
          </cell>
          <cell r="C6146" t="str">
            <v>08060000</v>
          </cell>
          <cell r="D6146">
            <v>-0.19</v>
          </cell>
        </row>
        <row r="6147">
          <cell r="A6147" t="str">
            <v>04</v>
          </cell>
          <cell r="B6147" t="str">
            <v>16020000</v>
          </cell>
          <cell r="C6147" t="str">
            <v>16020100</v>
          </cell>
          <cell r="D6147">
            <v>-3544778.91</v>
          </cell>
        </row>
        <row r="6148">
          <cell r="A6148" t="str">
            <v>04</v>
          </cell>
          <cell r="B6148" t="str">
            <v>16020000</v>
          </cell>
          <cell r="C6148" t="str">
            <v>16070200</v>
          </cell>
          <cell r="D6148">
            <v>986060.46</v>
          </cell>
        </row>
        <row r="6149">
          <cell r="A6149" t="str">
            <v>04</v>
          </cell>
          <cell r="B6149" t="str">
            <v>16020000</v>
          </cell>
          <cell r="C6149" t="str">
            <v>20010000</v>
          </cell>
          <cell r="D6149">
            <v>3574744.29</v>
          </cell>
        </row>
        <row r="6150">
          <cell r="A6150" t="str">
            <v>04</v>
          </cell>
          <cell r="B6150" t="str">
            <v>16020000</v>
          </cell>
          <cell r="C6150" t="str">
            <v>23010000</v>
          </cell>
          <cell r="D6150">
            <v>239157.57</v>
          </cell>
        </row>
        <row r="6151">
          <cell r="A6151" t="str">
            <v>04</v>
          </cell>
          <cell r="B6151" t="str">
            <v>16020000</v>
          </cell>
          <cell r="C6151" t="str">
            <v>25010000</v>
          </cell>
          <cell r="D6151">
            <v>2218440.13</v>
          </cell>
        </row>
        <row r="6152">
          <cell r="A6152" t="str">
            <v>04</v>
          </cell>
          <cell r="B6152" t="str">
            <v>16020000</v>
          </cell>
          <cell r="C6152" t="str">
            <v>25020000</v>
          </cell>
          <cell r="D6152">
            <v>122720.14</v>
          </cell>
        </row>
        <row r="6153">
          <cell r="A6153" t="str">
            <v>04</v>
          </cell>
          <cell r="B6153" t="str">
            <v>16020000</v>
          </cell>
          <cell r="C6153" t="str">
            <v>25030000</v>
          </cell>
          <cell r="D6153">
            <v>26529.57</v>
          </cell>
        </row>
        <row r="6154">
          <cell r="A6154" t="str">
            <v>04</v>
          </cell>
          <cell r="B6154" t="str">
            <v>16020000</v>
          </cell>
          <cell r="C6154" t="str">
            <v>26000000</v>
          </cell>
          <cell r="D6154">
            <v>110649.82</v>
          </cell>
        </row>
        <row r="6155">
          <cell r="A6155" t="str">
            <v>04</v>
          </cell>
          <cell r="B6155" t="str">
            <v>16020000</v>
          </cell>
          <cell r="C6155" t="str">
            <v>28001100</v>
          </cell>
          <cell r="D6155">
            <v>-1402.54</v>
          </cell>
        </row>
        <row r="6156">
          <cell r="A6156" t="str">
            <v>04</v>
          </cell>
          <cell r="B6156" t="str">
            <v>16020000</v>
          </cell>
          <cell r="C6156" t="str">
            <v>28011200</v>
          </cell>
          <cell r="D6156">
            <v>-3977.03</v>
          </cell>
        </row>
        <row r="6157">
          <cell r="A6157" t="str">
            <v>04</v>
          </cell>
          <cell r="B6157" t="str">
            <v>16020000</v>
          </cell>
          <cell r="C6157" t="str">
            <v>44000500</v>
          </cell>
          <cell r="D6157">
            <v>18321.04</v>
          </cell>
        </row>
        <row r="6158">
          <cell r="A6158" t="str">
            <v>04</v>
          </cell>
          <cell r="B6158" t="str">
            <v>16020000</v>
          </cell>
          <cell r="C6158" t="str">
            <v>76020400</v>
          </cell>
          <cell r="D6158">
            <v>-20064.02</v>
          </cell>
        </row>
        <row r="6159">
          <cell r="A6159" t="str">
            <v>04</v>
          </cell>
          <cell r="B6159" t="str">
            <v>16020000</v>
          </cell>
          <cell r="C6159" t="str">
            <v>76090000</v>
          </cell>
          <cell r="D6159">
            <v>-1.77</v>
          </cell>
        </row>
        <row r="6160">
          <cell r="A6160" t="str">
            <v>04</v>
          </cell>
          <cell r="B6160" t="str">
            <v>16020000</v>
          </cell>
          <cell r="C6160" t="str">
            <v>79030000</v>
          </cell>
          <cell r="D6160">
            <v>45877.59</v>
          </cell>
        </row>
        <row r="6161">
          <cell r="A6161" t="str">
            <v>04</v>
          </cell>
          <cell r="B6161" t="str">
            <v>16020000</v>
          </cell>
          <cell r="C6161" t="str">
            <v>79040000</v>
          </cell>
          <cell r="D6161">
            <v>9406.42</v>
          </cell>
        </row>
        <row r="6162">
          <cell r="A6162" t="str">
            <v>04</v>
          </cell>
          <cell r="B6162" t="str">
            <v>16020000</v>
          </cell>
          <cell r="C6162" t="str">
            <v>79070000</v>
          </cell>
          <cell r="D6162">
            <v>430.57</v>
          </cell>
        </row>
        <row r="6163">
          <cell r="A6163" t="str">
            <v>04</v>
          </cell>
          <cell r="B6163" t="str">
            <v>16020000</v>
          </cell>
          <cell r="C6163" t="str">
            <v>90020500</v>
          </cell>
          <cell r="D6163">
            <v>-314.08</v>
          </cell>
        </row>
        <row r="6164">
          <cell r="A6164" t="str">
            <v>04</v>
          </cell>
          <cell r="B6164" t="str">
            <v>16020000</v>
          </cell>
          <cell r="C6164" t="str">
            <v>91020100</v>
          </cell>
          <cell r="D6164">
            <v>-80.209999999999994</v>
          </cell>
        </row>
        <row r="6165">
          <cell r="A6165" t="str">
            <v>04</v>
          </cell>
          <cell r="B6165" t="str">
            <v>16020000</v>
          </cell>
          <cell r="C6165" t="str">
            <v>91020400</v>
          </cell>
          <cell r="D6165">
            <v>68419.08</v>
          </cell>
        </row>
        <row r="6166">
          <cell r="A6166" t="str">
            <v>04</v>
          </cell>
          <cell r="B6166" t="str">
            <v>16020000</v>
          </cell>
          <cell r="C6166" t="str">
            <v>91020800</v>
          </cell>
          <cell r="D6166">
            <v>14665.05</v>
          </cell>
        </row>
        <row r="6167">
          <cell r="A6167" t="str">
            <v>04</v>
          </cell>
          <cell r="B6167" t="str">
            <v>16020000</v>
          </cell>
          <cell r="C6167" t="str">
            <v>91020801</v>
          </cell>
          <cell r="D6167">
            <v>111198.93</v>
          </cell>
        </row>
        <row r="6168">
          <cell r="A6168" t="str">
            <v>04</v>
          </cell>
          <cell r="B6168" t="str">
            <v>16020000</v>
          </cell>
          <cell r="C6168" t="str">
            <v>91020801</v>
          </cell>
          <cell r="D6168">
            <v>352.47</v>
          </cell>
        </row>
        <row r="6169">
          <cell r="A6169" t="str">
            <v>04</v>
          </cell>
          <cell r="B6169" t="str">
            <v>16020000</v>
          </cell>
          <cell r="C6169" t="str">
            <v>91020803</v>
          </cell>
          <cell r="D6169">
            <v>-625.16</v>
          </cell>
        </row>
        <row r="6170">
          <cell r="A6170" t="str">
            <v>04</v>
          </cell>
          <cell r="B6170" t="str">
            <v>16040000</v>
          </cell>
          <cell r="C6170" t="str">
            <v>08060000</v>
          </cell>
          <cell r="D6170">
            <v>2977.54</v>
          </cell>
        </row>
        <row r="6171">
          <cell r="A6171" t="str">
            <v>04</v>
          </cell>
          <cell r="B6171" t="str">
            <v>16040000</v>
          </cell>
          <cell r="C6171" t="str">
            <v>16040000</v>
          </cell>
          <cell r="D6171">
            <v>9212546.6600000001</v>
          </cell>
        </row>
        <row r="6172">
          <cell r="A6172" t="str">
            <v>04</v>
          </cell>
          <cell r="B6172" t="str">
            <v>16040000</v>
          </cell>
          <cell r="C6172" t="str">
            <v>16080000</v>
          </cell>
          <cell r="D6172">
            <v>1350514.67</v>
          </cell>
        </row>
        <row r="6173">
          <cell r="A6173" t="str">
            <v>04</v>
          </cell>
          <cell r="B6173" t="str">
            <v>16040000</v>
          </cell>
          <cell r="C6173" t="str">
            <v>20010000</v>
          </cell>
          <cell r="D6173">
            <v>11230716.529999999</v>
          </cell>
        </row>
        <row r="6174">
          <cell r="A6174" t="str">
            <v>04</v>
          </cell>
          <cell r="B6174" t="str">
            <v>16040000</v>
          </cell>
          <cell r="C6174" t="str">
            <v>23010000</v>
          </cell>
          <cell r="D6174">
            <v>295006.40000000002</v>
          </cell>
        </row>
        <row r="6175">
          <cell r="A6175" t="str">
            <v>04</v>
          </cell>
          <cell r="B6175" t="str">
            <v>16040000</v>
          </cell>
          <cell r="C6175" t="str">
            <v>25010000</v>
          </cell>
          <cell r="D6175">
            <v>853664.88</v>
          </cell>
        </row>
        <row r="6176">
          <cell r="A6176" t="str">
            <v>04</v>
          </cell>
          <cell r="B6176" t="str">
            <v>16040000</v>
          </cell>
          <cell r="C6176" t="str">
            <v>25020000</v>
          </cell>
          <cell r="D6176">
            <v>81056.160000000003</v>
          </cell>
        </row>
        <row r="6177">
          <cell r="A6177" t="str">
            <v>04</v>
          </cell>
          <cell r="B6177" t="str">
            <v>16040000</v>
          </cell>
          <cell r="C6177" t="str">
            <v>25030000</v>
          </cell>
          <cell r="D6177">
            <v>21316.19</v>
          </cell>
        </row>
        <row r="6178">
          <cell r="A6178" t="str">
            <v>04</v>
          </cell>
          <cell r="B6178" t="str">
            <v>16040000</v>
          </cell>
          <cell r="C6178" t="str">
            <v>26000000</v>
          </cell>
          <cell r="D6178">
            <v>41001.620000000003</v>
          </cell>
        </row>
        <row r="6179">
          <cell r="A6179" t="str">
            <v>04</v>
          </cell>
          <cell r="B6179" t="str">
            <v>16040000</v>
          </cell>
          <cell r="C6179" t="str">
            <v>28001100</v>
          </cell>
          <cell r="D6179">
            <v>-33010.83</v>
          </cell>
        </row>
        <row r="6180">
          <cell r="A6180" t="str">
            <v>04</v>
          </cell>
          <cell r="B6180" t="str">
            <v>16040000</v>
          </cell>
          <cell r="C6180" t="str">
            <v>28011200</v>
          </cell>
          <cell r="D6180">
            <v>-3388.16</v>
          </cell>
        </row>
        <row r="6181">
          <cell r="A6181" t="str">
            <v>04</v>
          </cell>
          <cell r="B6181" t="str">
            <v>16040000</v>
          </cell>
          <cell r="C6181" t="str">
            <v>44000500</v>
          </cell>
          <cell r="D6181">
            <v>22802.89</v>
          </cell>
        </row>
        <row r="6182">
          <cell r="A6182" t="str">
            <v>04</v>
          </cell>
          <cell r="B6182" t="str">
            <v>16040000</v>
          </cell>
          <cell r="C6182" t="str">
            <v>79030000</v>
          </cell>
          <cell r="D6182">
            <v>23832.400000000001</v>
          </cell>
        </row>
        <row r="6183">
          <cell r="A6183" t="str">
            <v>04</v>
          </cell>
          <cell r="B6183" t="str">
            <v>16040000</v>
          </cell>
          <cell r="C6183" t="str">
            <v>79040000</v>
          </cell>
          <cell r="D6183">
            <v>6051.96</v>
          </cell>
        </row>
        <row r="6184">
          <cell r="A6184" t="str">
            <v>04</v>
          </cell>
          <cell r="B6184" t="str">
            <v>16040000</v>
          </cell>
          <cell r="C6184" t="str">
            <v>79070000</v>
          </cell>
          <cell r="D6184">
            <v>297.08999999999997</v>
          </cell>
        </row>
        <row r="6185">
          <cell r="A6185" t="str">
            <v>04</v>
          </cell>
          <cell r="B6185" t="str">
            <v>16040000</v>
          </cell>
          <cell r="C6185" t="str">
            <v>90020500</v>
          </cell>
          <cell r="D6185">
            <v>3948.04</v>
          </cell>
        </row>
        <row r="6186">
          <cell r="A6186" t="str">
            <v>04</v>
          </cell>
          <cell r="B6186" t="str">
            <v>16040000</v>
          </cell>
          <cell r="C6186" t="str">
            <v>91020100</v>
          </cell>
          <cell r="D6186">
            <v>-24.36</v>
          </cell>
        </row>
        <row r="6187">
          <cell r="A6187" t="str">
            <v>04</v>
          </cell>
          <cell r="B6187" t="str">
            <v>16040000</v>
          </cell>
          <cell r="C6187" t="str">
            <v>91020400</v>
          </cell>
          <cell r="D6187">
            <v>31243.89</v>
          </cell>
        </row>
        <row r="6188">
          <cell r="A6188" t="str">
            <v>04</v>
          </cell>
          <cell r="B6188" t="str">
            <v>16040000</v>
          </cell>
          <cell r="C6188" t="str">
            <v>91020800</v>
          </cell>
          <cell r="D6188">
            <v>-4543.55</v>
          </cell>
        </row>
        <row r="6189">
          <cell r="A6189" t="str">
            <v>04</v>
          </cell>
          <cell r="B6189" t="str">
            <v>16040000</v>
          </cell>
          <cell r="C6189" t="str">
            <v>91020801</v>
          </cell>
          <cell r="D6189">
            <v>178592.17</v>
          </cell>
        </row>
        <row r="6190">
          <cell r="A6190" t="str">
            <v>04</v>
          </cell>
          <cell r="B6190" t="str">
            <v>16040000</v>
          </cell>
          <cell r="C6190" t="str">
            <v>91020801</v>
          </cell>
          <cell r="D6190">
            <v>-278.08</v>
          </cell>
        </row>
        <row r="6191">
          <cell r="A6191" t="str">
            <v>04</v>
          </cell>
          <cell r="B6191" t="str">
            <v>16040000</v>
          </cell>
          <cell r="C6191" t="str">
            <v>91020803</v>
          </cell>
          <cell r="D6191">
            <v>374.85</v>
          </cell>
        </row>
        <row r="6192">
          <cell r="A6192" t="str">
            <v>04</v>
          </cell>
          <cell r="B6192" t="str">
            <v>55020000</v>
          </cell>
          <cell r="C6192" t="str">
            <v>91020500</v>
          </cell>
          <cell r="D6192">
            <v>661.28</v>
          </cell>
        </row>
        <row r="6193">
          <cell r="A6193" t="str">
            <v>04</v>
          </cell>
          <cell r="B6193" t="str">
            <v>55020000</v>
          </cell>
          <cell r="C6193" t="str">
            <v>71010000</v>
          </cell>
          <cell r="D6193">
            <v>79922</v>
          </cell>
        </row>
        <row r="6194">
          <cell r="A6194" t="str">
            <v>04</v>
          </cell>
          <cell r="B6194" t="str">
            <v>62030300</v>
          </cell>
          <cell r="C6194" t="str">
            <v>52030000</v>
          </cell>
          <cell r="D6194">
            <v>9999484.8200000003</v>
          </cell>
        </row>
        <row r="6195">
          <cell r="A6195" t="str">
            <v>04</v>
          </cell>
          <cell r="B6195" t="str">
            <v>62030300</v>
          </cell>
          <cell r="C6195" t="str">
            <v>76100000</v>
          </cell>
          <cell r="D6195">
            <v>587424.47</v>
          </cell>
        </row>
        <row r="6196">
          <cell r="A6196" t="str">
            <v>04</v>
          </cell>
          <cell r="B6196" t="str">
            <v>62030300</v>
          </cell>
          <cell r="C6196" t="str">
            <v>91020800</v>
          </cell>
          <cell r="D6196">
            <v>62589.34</v>
          </cell>
        </row>
        <row r="6197">
          <cell r="A6197" t="str">
            <v>04</v>
          </cell>
          <cell r="B6197" t="str">
            <v>62030200</v>
          </cell>
          <cell r="C6197" t="str">
            <v>76100000</v>
          </cell>
          <cell r="D6197">
            <v>1255.58</v>
          </cell>
        </row>
        <row r="6198">
          <cell r="A6198" t="str">
            <v>04</v>
          </cell>
          <cell r="B6198" t="str">
            <v>62030200</v>
          </cell>
          <cell r="C6198" t="str">
            <v>91020800</v>
          </cell>
          <cell r="D6198">
            <v>4006.19</v>
          </cell>
        </row>
        <row r="6199">
          <cell r="A6199" t="str">
            <v>04</v>
          </cell>
          <cell r="B6199" t="str">
            <v>62000000</v>
          </cell>
          <cell r="C6199" t="str">
            <v>91020800</v>
          </cell>
          <cell r="D6199">
            <v>11346</v>
          </cell>
        </row>
        <row r="6200">
          <cell r="A6200" t="str">
            <v>04</v>
          </cell>
          <cell r="B6200" t="str">
            <v>62000000</v>
          </cell>
          <cell r="C6200" t="str">
            <v>52030000</v>
          </cell>
          <cell r="D6200">
            <v>3611857.5</v>
          </cell>
        </row>
        <row r="6201">
          <cell r="A6201" t="str">
            <v>04</v>
          </cell>
          <cell r="B6201" t="str">
            <v>57010000</v>
          </cell>
          <cell r="C6201" t="str">
            <v>52030000</v>
          </cell>
          <cell r="D6201">
            <v>85551.6</v>
          </cell>
        </row>
        <row r="6202">
          <cell r="A6202" t="str">
            <v>04</v>
          </cell>
          <cell r="B6202" t="str">
            <v>57010000</v>
          </cell>
          <cell r="C6202" t="str">
            <v>91020800</v>
          </cell>
          <cell r="D6202">
            <v>71.400000000000006</v>
          </cell>
        </row>
        <row r="6203">
          <cell r="A6203" t="str">
            <v>04</v>
          </cell>
          <cell r="B6203" t="str">
            <v>57010000</v>
          </cell>
          <cell r="C6203" t="str">
            <v>91020900</v>
          </cell>
          <cell r="D6203">
            <v>3077296.82</v>
          </cell>
        </row>
        <row r="6204">
          <cell r="A6204" t="str">
            <v>04</v>
          </cell>
          <cell r="B6204" t="str">
            <v>55030000</v>
          </cell>
          <cell r="C6204" t="str">
            <v>91020800</v>
          </cell>
          <cell r="D6204">
            <v>523380.04</v>
          </cell>
        </row>
        <row r="6205">
          <cell r="A6205" t="str">
            <v>04</v>
          </cell>
          <cell r="B6205" t="str">
            <v>52030100</v>
          </cell>
          <cell r="C6205" t="str">
            <v>91020800</v>
          </cell>
          <cell r="D6205">
            <v>10399.76</v>
          </cell>
        </row>
        <row r="6206">
          <cell r="A6206" t="str">
            <v>04</v>
          </cell>
          <cell r="B6206" t="str">
            <v>52030100</v>
          </cell>
          <cell r="C6206" t="str">
            <v>57010000</v>
          </cell>
          <cell r="D6206">
            <v>117393.03</v>
          </cell>
        </row>
        <row r="6207">
          <cell r="A6207" t="str">
            <v>04</v>
          </cell>
          <cell r="B6207" t="str">
            <v>52030100</v>
          </cell>
          <cell r="C6207" t="str">
            <v>60010100</v>
          </cell>
          <cell r="D6207">
            <v>21646624.629999999</v>
          </cell>
        </row>
        <row r="6208">
          <cell r="A6208" t="str">
            <v>04</v>
          </cell>
          <cell r="B6208" t="str">
            <v>52030100</v>
          </cell>
          <cell r="C6208" t="str">
            <v>50010000</v>
          </cell>
          <cell r="D6208">
            <v>984555.83</v>
          </cell>
        </row>
        <row r="6209">
          <cell r="A6209" t="str">
            <v>04</v>
          </cell>
          <cell r="B6209" t="str">
            <v>52030000</v>
          </cell>
          <cell r="C6209" t="str">
            <v>52000000</v>
          </cell>
          <cell r="D6209">
            <v>8823643.3100000005</v>
          </cell>
        </row>
        <row r="6210">
          <cell r="A6210" t="str">
            <v>04</v>
          </cell>
          <cell r="B6210" t="str">
            <v>52030000</v>
          </cell>
          <cell r="C6210" t="str">
            <v>91020800</v>
          </cell>
          <cell r="D6210">
            <v>39071.06</v>
          </cell>
        </row>
        <row r="6211">
          <cell r="A6211" t="str">
            <v>04</v>
          </cell>
          <cell r="B6211" t="str">
            <v>52030000</v>
          </cell>
          <cell r="C6211" t="str">
            <v>57010000</v>
          </cell>
          <cell r="D6211">
            <v>2912698.18</v>
          </cell>
        </row>
        <row r="6212">
          <cell r="A6212" t="str">
            <v>04</v>
          </cell>
          <cell r="B6212" t="str">
            <v>50010000</v>
          </cell>
          <cell r="C6212" t="str">
            <v>71010000</v>
          </cell>
          <cell r="D6212">
            <v>949479.4</v>
          </cell>
        </row>
        <row r="6213">
          <cell r="A6213" t="str">
            <v>04</v>
          </cell>
          <cell r="B6213" t="str">
            <v>50010000</v>
          </cell>
          <cell r="C6213" t="str">
            <v>52030100</v>
          </cell>
          <cell r="D6213">
            <v>338692.55</v>
          </cell>
        </row>
        <row r="6214">
          <cell r="A6214" t="str">
            <v>04</v>
          </cell>
          <cell r="B6214" t="str">
            <v>50010000</v>
          </cell>
          <cell r="C6214" t="str">
            <v>60040100</v>
          </cell>
          <cell r="D6214">
            <v>35076.160000000003</v>
          </cell>
        </row>
        <row r="6215">
          <cell r="A6215" t="str">
            <v>04</v>
          </cell>
          <cell r="B6215" t="str">
            <v>50010000</v>
          </cell>
          <cell r="C6215" t="str">
            <v>91020800</v>
          </cell>
          <cell r="D6215">
            <v>475.56</v>
          </cell>
        </row>
        <row r="6216">
          <cell r="A6216" t="str">
            <v>04</v>
          </cell>
          <cell r="B6216" t="str">
            <v>62030400</v>
          </cell>
          <cell r="C6216" t="str">
            <v>76100000</v>
          </cell>
          <cell r="D6216">
            <v>1450.35</v>
          </cell>
        </row>
        <row r="6217">
          <cell r="A6217" t="str">
            <v>04</v>
          </cell>
          <cell r="B6217" t="str">
            <v>62030500</v>
          </cell>
          <cell r="C6217" t="str">
            <v>51030000</v>
          </cell>
          <cell r="D6217">
            <v>14294684.73</v>
          </cell>
        </row>
        <row r="6218">
          <cell r="A6218" t="str">
            <v>04</v>
          </cell>
          <cell r="B6218" t="str">
            <v>62030500</v>
          </cell>
          <cell r="C6218" t="str">
            <v>76100000</v>
          </cell>
          <cell r="D6218">
            <v>2493953.63</v>
          </cell>
        </row>
        <row r="6219">
          <cell r="A6219" t="str">
            <v>04</v>
          </cell>
          <cell r="B6219" t="str">
            <v>76100000</v>
          </cell>
          <cell r="C6219" t="str">
            <v>68080000</v>
          </cell>
          <cell r="D6219">
            <v>3667051.35</v>
          </cell>
        </row>
        <row r="6220">
          <cell r="A6220" t="str">
            <v>04</v>
          </cell>
          <cell r="B6220" t="str">
            <v>51050000</v>
          </cell>
          <cell r="C6220" t="str">
            <v>76000000</v>
          </cell>
          <cell r="D6220">
            <v>14600000</v>
          </cell>
        </row>
        <row r="6221">
          <cell r="A6221" t="str">
            <v>04</v>
          </cell>
          <cell r="B6221" t="str">
            <v>51050000</v>
          </cell>
          <cell r="C6221" t="str">
            <v>91020500</v>
          </cell>
          <cell r="D6221">
            <v>200</v>
          </cell>
        </row>
        <row r="6222">
          <cell r="A6222" t="str">
            <v>04</v>
          </cell>
          <cell r="B6222" t="str">
            <v>71010000</v>
          </cell>
          <cell r="C6222" t="str">
            <v>91020800</v>
          </cell>
          <cell r="D6222">
            <v>886.27</v>
          </cell>
        </row>
        <row r="6223">
          <cell r="A6223" t="str">
            <v>04</v>
          </cell>
          <cell r="B6223" t="str">
            <v>71010000</v>
          </cell>
          <cell r="C6223" t="str">
            <v>91020801</v>
          </cell>
          <cell r="D6223">
            <v>17476.86</v>
          </cell>
        </row>
        <row r="6224">
          <cell r="A6224" t="str">
            <v>04</v>
          </cell>
          <cell r="B6224" t="str">
            <v>71010000</v>
          </cell>
          <cell r="C6224" t="str">
            <v>25010000</v>
          </cell>
          <cell r="D6224">
            <v>46857.55</v>
          </cell>
        </row>
        <row r="6225">
          <cell r="A6225" t="str">
            <v>04</v>
          </cell>
          <cell r="B6225" t="str">
            <v>71010000</v>
          </cell>
          <cell r="C6225" t="str">
            <v>25020000</v>
          </cell>
          <cell r="D6225">
            <v>26607</v>
          </cell>
        </row>
        <row r="6226">
          <cell r="A6226" t="str">
            <v>04</v>
          </cell>
          <cell r="B6226" t="str">
            <v>71010000</v>
          </cell>
          <cell r="C6226" t="str">
            <v>25030000</v>
          </cell>
          <cell r="D6226">
            <v>50346.39</v>
          </cell>
        </row>
        <row r="6227">
          <cell r="A6227" t="str">
            <v>04</v>
          </cell>
          <cell r="B6227" t="str">
            <v>71010000</v>
          </cell>
          <cell r="C6227" t="str">
            <v>44000400</v>
          </cell>
          <cell r="D6227">
            <v>335658.84</v>
          </cell>
        </row>
        <row r="6228">
          <cell r="A6228" t="str">
            <v>04</v>
          </cell>
          <cell r="B6228" t="str">
            <v>71010000</v>
          </cell>
          <cell r="C6228" t="str">
            <v>26000000</v>
          </cell>
          <cell r="D6228">
            <v>227768.75</v>
          </cell>
        </row>
        <row r="6229">
          <cell r="A6229" t="str">
            <v>04</v>
          </cell>
          <cell r="B6229" t="str">
            <v>71010000</v>
          </cell>
          <cell r="C6229" t="str">
            <v>26000000</v>
          </cell>
          <cell r="D6229">
            <v>2112.7399999999998</v>
          </cell>
        </row>
        <row r="6230">
          <cell r="A6230" t="str">
            <v>04</v>
          </cell>
          <cell r="B6230" t="str">
            <v>71010000</v>
          </cell>
          <cell r="C6230" t="str">
            <v>50010000</v>
          </cell>
          <cell r="D6230">
            <v>314621.78000000003</v>
          </cell>
        </row>
        <row r="6231">
          <cell r="A6231" t="str">
            <v>04</v>
          </cell>
          <cell r="B6231" t="str">
            <v>71010000</v>
          </cell>
          <cell r="C6231" t="str">
            <v>70000000</v>
          </cell>
          <cell r="D6231">
            <v>188.61</v>
          </cell>
        </row>
        <row r="6232">
          <cell r="A6232" t="str">
            <v>04</v>
          </cell>
          <cell r="B6232" t="str">
            <v>60040100</v>
          </cell>
          <cell r="C6232" t="str">
            <v>44000400</v>
          </cell>
          <cell r="D6232">
            <v>2395.85</v>
          </cell>
        </row>
        <row r="6233">
          <cell r="A6233" t="str">
            <v>04</v>
          </cell>
          <cell r="B6233" t="str">
            <v>60040100</v>
          </cell>
          <cell r="C6233" t="str">
            <v>60010000</v>
          </cell>
          <cell r="D6233">
            <v>285667.15000000002</v>
          </cell>
        </row>
        <row r="6234">
          <cell r="A6234" t="str">
            <v>04</v>
          </cell>
          <cell r="B6234" t="str">
            <v>60040100</v>
          </cell>
          <cell r="C6234" t="str">
            <v>50010000</v>
          </cell>
          <cell r="D6234">
            <v>24546.06</v>
          </cell>
        </row>
        <row r="6235">
          <cell r="A6235" t="str">
            <v>04</v>
          </cell>
          <cell r="B6235" t="str">
            <v>60040100</v>
          </cell>
          <cell r="C6235" t="str">
            <v>91020800</v>
          </cell>
          <cell r="D6235">
            <v>530720.6</v>
          </cell>
        </row>
        <row r="6236">
          <cell r="A6236" t="str">
            <v>04</v>
          </cell>
          <cell r="B6236" t="str">
            <v>60010100</v>
          </cell>
          <cell r="C6236" t="str">
            <v>60010000</v>
          </cell>
          <cell r="D6236">
            <v>16803098.48</v>
          </cell>
        </row>
        <row r="6237">
          <cell r="A6237" t="str">
            <v>04</v>
          </cell>
          <cell r="B6237" t="str">
            <v>60010100</v>
          </cell>
          <cell r="C6237" t="str">
            <v>44000400</v>
          </cell>
          <cell r="D6237">
            <v>78452.87</v>
          </cell>
        </row>
        <row r="6238">
          <cell r="A6238" t="str">
            <v>04</v>
          </cell>
          <cell r="B6238" t="str">
            <v>60010100</v>
          </cell>
          <cell r="C6238" t="str">
            <v>19080000</v>
          </cell>
          <cell r="D6238">
            <v>41122.92</v>
          </cell>
        </row>
        <row r="6239">
          <cell r="A6239" t="str">
            <v>04</v>
          </cell>
          <cell r="B6239" t="str">
            <v>60010100</v>
          </cell>
          <cell r="C6239" t="str">
            <v>91020800</v>
          </cell>
          <cell r="D6239">
            <v>333201.13</v>
          </cell>
        </row>
        <row r="6240">
          <cell r="A6240" t="str">
            <v>04</v>
          </cell>
          <cell r="B6240" t="str">
            <v>52000000</v>
          </cell>
          <cell r="C6240" t="str">
            <v>60010000</v>
          </cell>
          <cell r="D6240">
            <v>141782.82</v>
          </cell>
        </row>
        <row r="6241">
          <cell r="A6241" t="str">
            <v>04</v>
          </cell>
          <cell r="B6241" t="str">
            <v>52000000</v>
          </cell>
          <cell r="C6241" t="str">
            <v>91020800</v>
          </cell>
          <cell r="D6241">
            <v>50507.11</v>
          </cell>
        </row>
        <row r="6242">
          <cell r="A6242" t="str">
            <v>04</v>
          </cell>
          <cell r="B6242" t="str">
            <v>52000000</v>
          </cell>
          <cell r="C6242" t="str">
            <v>55020000</v>
          </cell>
          <cell r="D6242">
            <v>28517.200000000001</v>
          </cell>
        </row>
        <row r="6243">
          <cell r="A6243" t="str">
            <v>04</v>
          </cell>
          <cell r="B6243" t="str">
            <v>52000000</v>
          </cell>
          <cell r="C6243" t="str">
            <v>44000400</v>
          </cell>
          <cell r="D6243">
            <v>142157.29999999999</v>
          </cell>
        </row>
        <row r="6244">
          <cell r="A6244" t="str">
            <v>04</v>
          </cell>
          <cell r="B6244" t="str">
            <v>52000000</v>
          </cell>
          <cell r="C6244" t="str">
            <v>60040100</v>
          </cell>
          <cell r="D6244">
            <v>2206492.64</v>
          </cell>
        </row>
        <row r="6245">
          <cell r="A6245" t="str">
            <v>04</v>
          </cell>
          <cell r="B6245" t="str">
            <v>52000000</v>
          </cell>
          <cell r="C6245" t="str">
            <v>91020500</v>
          </cell>
          <cell r="D6245">
            <v>56008.79</v>
          </cell>
        </row>
        <row r="6246">
          <cell r="A6246" t="str">
            <v>04</v>
          </cell>
          <cell r="B6246" t="str">
            <v>52000000</v>
          </cell>
          <cell r="C6246" t="str">
            <v>60010100</v>
          </cell>
          <cell r="D6246">
            <v>2001772.64</v>
          </cell>
        </row>
        <row r="6247">
          <cell r="A6247" t="str">
            <v>04</v>
          </cell>
          <cell r="B6247" t="str">
            <v>52000000</v>
          </cell>
          <cell r="C6247" t="str">
            <v>19040100</v>
          </cell>
          <cell r="D6247">
            <v>25588.06</v>
          </cell>
        </row>
        <row r="6248">
          <cell r="A6248" t="str">
            <v>04</v>
          </cell>
          <cell r="B6248" t="str">
            <v>52000000</v>
          </cell>
          <cell r="C6248" t="str">
            <v>57010000</v>
          </cell>
          <cell r="D6248">
            <v>85623</v>
          </cell>
        </row>
        <row r="6249">
          <cell r="A6249" t="str">
            <v>04</v>
          </cell>
          <cell r="B6249" t="str">
            <v>19050000</v>
          </cell>
          <cell r="C6249" t="str">
            <v>68080000</v>
          </cell>
          <cell r="D6249">
            <v>303229.14</v>
          </cell>
        </row>
        <row r="6250">
          <cell r="A6250" t="str">
            <v>04</v>
          </cell>
          <cell r="B6250" t="str">
            <v>79030000</v>
          </cell>
          <cell r="C6250" t="str">
            <v>99000000</v>
          </cell>
          <cell r="D6250">
            <v>4038586.73</v>
          </cell>
        </row>
        <row r="6251">
          <cell r="A6251" t="str">
            <v>04</v>
          </cell>
          <cell r="B6251" t="str">
            <v>79070000</v>
          </cell>
          <cell r="C6251" t="str">
            <v>99000000</v>
          </cell>
          <cell r="D6251">
            <v>1529037.15</v>
          </cell>
        </row>
        <row r="6252">
          <cell r="A6252" t="str">
            <v>04</v>
          </cell>
          <cell r="B6252" t="str">
            <v>99000000</v>
          </cell>
          <cell r="C6252" t="str">
            <v>79040000</v>
          </cell>
          <cell r="D6252">
            <v>4082.48</v>
          </cell>
        </row>
        <row r="6253">
          <cell r="A6253" t="str">
            <v>04</v>
          </cell>
          <cell r="B6253" t="str">
            <v>99000000</v>
          </cell>
          <cell r="C6253" t="str">
            <v>79070000</v>
          </cell>
          <cell r="D6253">
            <v>29346.880000000001</v>
          </cell>
        </row>
        <row r="6254">
          <cell r="A6254" t="str">
            <v>04</v>
          </cell>
          <cell r="B6254" t="str">
            <v>40050000</v>
          </cell>
          <cell r="C6254" t="str">
            <v>20010000</v>
          </cell>
          <cell r="D6254">
            <v>4630260.41</v>
          </cell>
        </row>
        <row r="6255">
          <cell r="A6255" t="str">
            <v>04</v>
          </cell>
          <cell r="B6255" t="str">
            <v>40050000</v>
          </cell>
          <cell r="C6255" t="str">
            <v>21010000</v>
          </cell>
          <cell r="D6255">
            <v>2520350.06</v>
          </cell>
        </row>
        <row r="6256">
          <cell r="A6256" t="str">
            <v>04</v>
          </cell>
          <cell r="B6256" t="str">
            <v>40050000</v>
          </cell>
          <cell r="C6256" t="str">
            <v>43010000</v>
          </cell>
          <cell r="D6256">
            <v>1322932.24</v>
          </cell>
        </row>
        <row r="6257">
          <cell r="A6257" t="str">
            <v>04</v>
          </cell>
          <cell r="B6257" t="str">
            <v>40050000</v>
          </cell>
          <cell r="C6257" t="str">
            <v>90020100</v>
          </cell>
          <cell r="D6257">
            <v>-991103.94</v>
          </cell>
        </row>
        <row r="6258">
          <cell r="A6258" t="str">
            <v>04</v>
          </cell>
          <cell r="B6258" t="str">
            <v>40050000</v>
          </cell>
          <cell r="C6258" t="str">
            <v>90020107</v>
          </cell>
          <cell r="D6258">
            <v>-278969.96999999997</v>
          </cell>
        </row>
        <row r="6259">
          <cell r="A6259" t="str">
            <v>04</v>
          </cell>
          <cell r="B6259" t="str">
            <v>40050000</v>
          </cell>
          <cell r="C6259" t="str">
            <v>90020108</v>
          </cell>
          <cell r="D6259">
            <v>-27897.63</v>
          </cell>
        </row>
        <row r="6260">
          <cell r="A6260" t="str">
            <v>04</v>
          </cell>
          <cell r="B6260" t="str">
            <v>40050000</v>
          </cell>
          <cell r="C6260" t="str">
            <v>90020200</v>
          </cell>
          <cell r="D6260">
            <v>-21310.53</v>
          </cell>
        </row>
        <row r="6261">
          <cell r="A6261" t="str">
            <v>04</v>
          </cell>
          <cell r="B6261" t="str">
            <v>40050000</v>
          </cell>
          <cell r="C6261" t="str">
            <v>90020300</v>
          </cell>
          <cell r="D6261">
            <v>-2941.99</v>
          </cell>
        </row>
        <row r="6262">
          <cell r="A6262" t="str">
            <v>04</v>
          </cell>
          <cell r="B6262" t="str">
            <v>40050000</v>
          </cell>
          <cell r="C6262" t="str">
            <v>90020400</v>
          </cell>
          <cell r="D6262">
            <v>-708.18</v>
          </cell>
        </row>
        <row r="6263">
          <cell r="A6263" t="str">
            <v>04</v>
          </cell>
          <cell r="B6263" t="str">
            <v>40030000</v>
          </cell>
          <cell r="C6263" t="str">
            <v>90020100</v>
          </cell>
          <cell r="D6263">
            <v>18145971.460000001</v>
          </cell>
        </row>
        <row r="6264">
          <cell r="A6264" t="str">
            <v>04</v>
          </cell>
          <cell r="B6264" t="str">
            <v>40030000</v>
          </cell>
          <cell r="C6264" t="str">
            <v>90020107</v>
          </cell>
          <cell r="D6264">
            <v>5107618.92</v>
          </cell>
        </row>
        <row r="6265">
          <cell r="A6265" t="str">
            <v>04</v>
          </cell>
          <cell r="B6265" t="str">
            <v>40030000</v>
          </cell>
          <cell r="C6265" t="str">
            <v>90020108</v>
          </cell>
          <cell r="D6265">
            <v>510773.49</v>
          </cell>
        </row>
        <row r="6266">
          <cell r="A6266" t="str">
            <v>04</v>
          </cell>
          <cell r="B6266" t="str">
            <v>40030000</v>
          </cell>
          <cell r="C6266" t="str">
            <v>90020200</v>
          </cell>
          <cell r="D6266">
            <v>390171.29</v>
          </cell>
        </row>
        <row r="6267">
          <cell r="A6267" t="str">
            <v>04</v>
          </cell>
          <cell r="B6267" t="str">
            <v>40030000</v>
          </cell>
          <cell r="C6267" t="str">
            <v>90020300</v>
          </cell>
          <cell r="D6267">
            <v>53864.39</v>
          </cell>
        </row>
        <row r="6268">
          <cell r="A6268" t="str">
            <v>04</v>
          </cell>
          <cell r="B6268" t="str">
            <v>40030000</v>
          </cell>
          <cell r="C6268" t="str">
            <v>90020400</v>
          </cell>
          <cell r="D6268">
            <v>12965.99</v>
          </cell>
        </row>
        <row r="6269">
          <cell r="A6269" t="str">
            <v>04</v>
          </cell>
          <cell r="B6269" t="str">
            <v>91011700</v>
          </cell>
          <cell r="C6269" t="str">
            <v>14000000</v>
          </cell>
          <cell r="D6269">
            <v>324744.69</v>
          </cell>
        </row>
        <row r="6270">
          <cell r="A6270" t="str">
            <v>04</v>
          </cell>
          <cell r="B6270" t="str">
            <v>97030000</v>
          </cell>
          <cell r="C6270" t="str">
            <v>08000000</v>
          </cell>
          <cell r="D6270">
            <v>5319658.5</v>
          </cell>
        </row>
        <row r="6271">
          <cell r="A6271" t="str">
            <v>04</v>
          </cell>
          <cell r="B6271" t="str">
            <v>45000000</v>
          </cell>
          <cell r="C6271" t="str">
            <v>45000100</v>
          </cell>
          <cell r="D6271">
            <v>2686130.17</v>
          </cell>
        </row>
        <row r="6272">
          <cell r="A6272" t="str">
            <v>04</v>
          </cell>
          <cell r="B6272" t="str">
            <v>45000000</v>
          </cell>
          <cell r="C6272" t="str">
            <v>45000300</v>
          </cell>
          <cell r="D6272">
            <v>312797.92</v>
          </cell>
        </row>
        <row r="6273">
          <cell r="A6273" t="str">
            <v>04</v>
          </cell>
          <cell r="B6273" t="str">
            <v>45000000</v>
          </cell>
          <cell r="C6273" t="str">
            <v>45000301</v>
          </cell>
          <cell r="D6273">
            <v>9723</v>
          </cell>
        </row>
        <row r="6274">
          <cell r="A6274" t="str">
            <v>04</v>
          </cell>
          <cell r="B6274" t="str">
            <v>45000100</v>
          </cell>
          <cell r="C6274" t="str">
            <v>90020200</v>
          </cell>
          <cell r="D6274">
            <v>5502299.25</v>
          </cell>
        </row>
        <row r="6275">
          <cell r="A6275" t="str">
            <v>04</v>
          </cell>
          <cell r="B6275" t="str">
            <v>45000100</v>
          </cell>
          <cell r="C6275" t="str">
            <v>90020400</v>
          </cell>
          <cell r="D6275">
            <v>1518576</v>
          </cell>
        </row>
        <row r="6276">
          <cell r="A6276" t="str">
            <v>04</v>
          </cell>
          <cell r="B6276" t="str">
            <v>45000300</v>
          </cell>
          <cell r="C6276" t="str">
            <v>90021600</v>
          </cell>
          <cell r="D6276">
            <v>272499.89</v>
          </cell>
        </row>
        <row r="6277">
          <cell r="A6277" t="str">
            <v>04</v>
          </cell>
          <cell r="B6277" t="str">
            <v>45000300</v>
          </cell>
          <cell r="C6277" t="str">
            <v>90021605</v>
          </cell>
          <cell r="D6277">
            <v>537546.53</v>
          </cell>
        </row>
        <row r="6278">
          <cell r="A6278" t="str">
            <v>04</v>
          </cell>
          <cell r="B6278" t="str">
            <v>45000300</v>
          </cell>
          <cell r="C6278" t="str">
            <v>90021800</v>
          </cell>
          <cell r="D6278">
            <v>8065.9</v>
          </cell>
        </row>
        <row r="6279">
          <cell r="A6279" t="str">
            <v>04</v>
          </cell>
          <cell r="B6279" t="str">
            <v>45000301</v>
          </cell>
          <cell r="C6279" t="str">
            <v>90021600</v>
          </cell>
          <cell r="D6279">
            <v>17649.55</v>
          </cell>
        </row>
        <row r="6280">
          <cell r="A6280" t="str">
            <v>04</v>
          </cell>
          <cell r="B6280" t="str">
            <v>45000301</v>
          </cell>
          <cell r="C6280" t="str">
            <v>90021605</v>
          </cell>
          <cell r="D6280">
            <v>16417.82</v>
          </cell>
        </row>
        <row r="6281">
          <cell r="A6281" t="str">
            <v>04</v>
          </cell>
          <cell r="B6281" t="str">
            <v>45000301</v>
          </cell>
          <cell r="C6281" t="str">
            <v>90021800</v>
          </cell>
          <cell r="D6281">
            <v>-169.55</v>
          </cell>
        </row>
        <row r="6282">
          <cell r="A6282" t="str">
            <v>04</v>
          </cell>
          <cell r="B6282" t="str">
            <v>45020000</v>
          </cell>
          <cell r="C6282" t="str">
            <v>44000200</v>
          </cell>
          <cell r="D6282">
            <v>111281.66</v>
          </cell>
        </row>
        <row r="6283">
          <cell r="A6283" t="str">
            <v>04</v>
          </cell>
          <cell r="B6283" t="str">
            <v>45020000</v>
          </cell>
          <cell r="C6283" t="str">
            <v>44000400</v>
          </cell>
          <cell r="D6283">
            <v>17912.990000000002</v>
          </cell>
        </row>
        <row r="6284">
          <cell r="A6284" t="str">
            <v>04</v>
          </cell>
          <cell r="B6284" t="str">
            <v>45020000</v>
          </cell>
          <cell r="C6284" t="str">
            <v>45020001</v>
          </cell>
          <cell r="D6284">
            <v>775.06</v>
          </cell>
        </row>
        <row r="6285">
          <cell r="A6285" t="str">
            <v>04</v>
          </cell>
          <cell r="B6285" t="str">
            <v>45020000</v>
          </cell>
          <cell r="C6285" t="str">
            <v>45020300</v>
          </cell>
          <cell r="D6285">
            <v>56607.53</v>
          </cell>
        </row>
        <row r="6286">
          <cell r="A6286" t="str">
            <v>04</v>
          </cell>
          <cell r="B6286" t="str">
            <v>45020000</v>
          </cell>
          <cell r="C6286" t="str">
            <v>45020301</v>
          </cell>
          <cell r="D6286">
            <v>18.98</v>
          </cell>
        </row>
        <row r="6287">
          <cell r="A6287" t="str">
            <v>04</v>
          </cell>
          <cell r="B6287" t="str">
            <v>45020001</v>
          </cell>
          <cell r="C6287" t="str">
            <v>44000200</v>
          </cell>
          <cell r="D6287">
            <v>9810.33</v>
          </cell>
        </row>
        <row r="6288">
          <cell r="A6288" t="str">
            <v>04</v>
          </cell>
          <cell r="B6288" t="str">
            <v>45020001</v>
          </cell>
          <cell r="C6288" t="str">
            <v>44000400</v>
          </cell>
          <cell r="D6288">
            <v>-29411.3</v>
          </cell>
        </row>
        <row r="6289">
          <cell r="A6289" t="str">
            <v>04</v>
          </cell>
          <cell r="B6289" t="str">
            <v>45020300</v>
          </cell>
          <cell r="C6289" t="str">
            <v>44000200</v>
          </cell>
          <cell r="D6289">
            <v>217860.42</v>
          </cell>
        </row>
        <row r="6290">
          <cell r="A6290" t="str">
            <v>04</v>
          </cell>
          <cell r="B6290" t="str">
            <v>68040000</v>
          </cell>
          <cell r="C6290" t="str">
            <v>90051200</v>
          </cell>
          <cell r="D6290">
            <v>615.26</v>
          </cell>
        </row>
        <row r="6291">
          <cell r="A6291" t="str">
            <v>04</v>
          </cell>
          <cell r="B6291" t="str">
            <v>45020301</v>
          </cell>
          <cell r="C6291" t="str">
            <v>44000200</v>
          </cell>
          <cell r="D6291">
            <v>4873.04</v>
          </cell>
        </row>
        <row r="6292">
          <cell r="A6292" t="str">
            <v>04</v>
          </cell>
          <cell r="B6292" t="str">
            <v>68040000</v>
          </cell>
          <cell r="C6292" t="str">
            <v>91020500</v>
          </cell>
          <cell r="D6292">
            <v>17969.419999999998</v>
          </cell>
        </row>
        <row r="6293">
          <cell r="A6293" t="str">
            <v>05</v>
          </cell>
          <cell r="B6293" t="str">
            <v>02020000</v>
          </cell>
          <cell r="C6293" t="str">
            <v>02010000</v>
          </cell>
          <cell r="D6293">
            <v>58992</v>
          </cell>
        </row>
        <row r="6294">
          <cell r="A6294" t="str">
            <v>05</v>
          </cell>
          <cell r="B6294" t="str">
            <v>02020000</v>
          </cell>
          <cell r="C6294" t="str">
            <v>20030000</v>
          </cell>
          <cell r="D6294">
            <v>17130</v>
          </cell>
        </row>
        <row r="6295">
          <cell r="A6295" t="str">
            <v>05</v>
          </cell>
          <cell r="B6295" t="str">
            <v>02020000</v>
          </cell>
          <cell r="C6295" t="str">
            <v>20030100</v>
          </cell>
          <cell r="D6295">
            <v>721407</v>
          </cell>
        </row>
        <row r="6296">
          <cell r="A6296" t="str">
            <v>05</v>
          </cell>
          <cell r="B6296" t="str">
            <v>02020000</v>
          </cell>
          <cell r="C6296" t="str">
            <v>20030200</v>
          </cell>
          <cell r="D6296">
            <v>20120</v>
          </cell>
        </row>
        <row r="6297">
          <cell r="A6297" t="str">
            <v>05</v>
          </cell>
          <cell r="B6297" t="str">
            <v>02020000</v>
          </cell>
          <cell r="C6297" t="str">
            <v>20031000</v>
          </cell>
          <cell r="D6297">
            <v>10951</v>
          </cell>
        </row>
        <row r="6298">
          <cell r="A6298" t="str">
            <v>05</v>
          </cell>
          <cell r="B6298" t="str">
            <v>02020000</v>
          </cell>
          <cell r="C6298" t="str">
            <v>79030000</v>
          </cell>
          <cell r="D6298">
            <v>11024</v>
          </cell>
        </row>
        <row r="6299">
          <cell r="A6299" t="str">
            <v>05</v>
          </cell>
          <cell r="B6299" t="str">
            <v>02010000</v>
          </cell>
          <cell r="C6299" t="str">
            <v>23010000</v>
          </cell>
          <cell r="D6299">
            <v>66997</v>
          </cell>
        </row>
        <row r="6300">
          <cell r="A6300" t="str">
            <v>05</v>
          </cell>
          <cell r="B6300" t="str">
            <v>02010000</v>
          </cell>
          <cell r="C6300" t="str">
            <v>25010000</v>
          </cell>
          <cell r="D6300">
            <v>5495458</v>
          </cell>
        </row>
        <row r="6301">
          <cell r="A6301" t="str">
            <v>05</v>
          </cell>
          <cell r="B6301" t="str">
            <v>02010000</v>
          </cell>
          <cell r="C6301" t="str">
            <v>25020000</v>
          </cell>
          <cell r="D6301">
            <v>4233610</v>
          </cell>
        </row>
        <row r="6302">
          <cell r="A6302" t="str">
            <v>05</v>
          </cell>
          <cell r="B6302" t="str">
            <v>02010000</v>
          </cell>
          <cell r="C6302" t="str">
            <v>25030000</v>
          </cell>
          <cell r="D6302">
            <v>323833</v>
          </cell>
        </row>
        <row r="6303">
          <cell r="A6303" t="str">
            <v>05</v>
          </cell>
          <cell r="B6303" t="str">
            <v>02010000</v>
          </cell>
          <cell r="C6303" t="str">
            <v>26000000</v>
          </cell>
          <cell r="D6303">
            <v>1855535</v>
          </cell>
        </row>
        <row r="6304">
          <cell r="A6304" t="str">
            <v>05</v>
          </cell>
          <cell r="B6304" t="str">
            <v>02010000</v>
          </cell>
          <cell r="C6304" t="str">
            <v>79070000</v>
          </cell>
          <cell r="D6304">
            <v>669</v>
          </cell>
        </row>
        <row r="6305">
          <cell r="A6305" t="str">
            <v>05</v>
          </cell>
          <cell r="B6305" t="str">
            <v>50000000</v>
          </cell>
          <cell r="C6305" t="str">
            <v>26000000</v>
          </cell>
          <cell r="D6305">
            <v>45</v>
          </cell>
        </row>
        <row r="6306">
          <cell r="A6306" t="str">
            <v>05</v>
          </cell>
          <cell r="B6306" t="str">
            <v>50000000</v>
          </cell>
          <cell r="C6306" t="str">
            <v>51040000</v>
          </cell>
          <cell r="D6306">
            <v>795000</v>
          </cell>
        </row>
        <row r="6307">
          <cell r="A6307" t="str">
            <v>05</v>
          </cell>
          <cell r="B6307" t="str">
            <v>50000000</v>
          </cell>
          <cell r="C6307" t="str">
            <v>57000000</v>
          </cell>
          <cell r="D6307">
            <v>105000</v>
          </cell>
        </row>
        <row r="6308">
          <cell r="A6308" t="str">
            <v>05</v>
          </cell>
          <cell r="B6308" t="str">
            <v>99000000</v>
          </cell>
          <cell r="C6308" t="str">
            <v>90090100</v>
          </cell>
          <cell r="D6308">
            <v>47802902.420000002</v>
          </cell>
        </row>
        <row r="6309">
          <cell r="A6309" t="str">
            <v>05</v>
          </cell>
          <cell r="B6309" t="str">
            <v>99000000</v>
          </cell>
          <cell r="C6309" t="str">
            <v>90090107</v>
          </cell>
          <cell r="D6309">
            <v>35504102.649999999</v>
          </cell>
        </row>
        <row r="6310">
          <cell r="A6310" t="str">
            <v>05</v>
          </cell>
          <cell r="B6310" t="str">
            <v>50000000</v>
          </cell>
          <cell r="C6310" t="str">
            <v>69010000</v>
          </cell>
          <cell r="D6310">
            <v>139000</v>
          </cell>
        </row>
        <row r="6311">
          <cell r="A6311" t="str">
            <v>05</v>
          </cell>
          <cell r="B6311" t="str">
            <v>50000000</v>
          </cell>
          <cell r="C6311" t="str">
            <v>70000000</v>
          </cell>
          <cell r="D6311">
            <v>4481259.99</v>
          </cell>
        </row>
        <row r="6312">
          <cell r="A6312" t="str">
            <v>05</v>
          </cell>
          <cell r="B6312" t="str">
            <v>50000000</v>
          </cell>
          <cell r="C6312" t="str">
            <v>71000000</v>
          </cell>
          <cell r="D6312">
            <v>4083222.36</v>
          </cell>
        </row>
        <row r="6313">
          <cell r="A6313" t="str">
            <v>05</v>
          </cell>
          <cell r="B6313" t="str">
            <v>50000000</v>
          </cell>
          <cell r="C6313" t="str">
            <v>71020000</v>
          </cell>
          <cell r="D6313">
            <v>91016.5</v>
          </cell>
        </row>
        <row r="6314">
          <cell r="A6314" t="str">
            <v>05</v>
          </cell>
          <cell r="B6314" t="str">
            <v>50000000</v>
          </cell>
          <cell r="C6314" t="str">
            <v>73040000</v>
          </cell>
          <cell r="D6314">
            <v>108000</v>
          </cell>
        </row>
        <row r="6315">
          <cell r="A6315" t="str">
            <v>05</v>
          </cell>
          <cell r="B6315" t="str">
            <v>50000000</v>
          </cell>
          <cell r="C6315" t="str">
            <v>75020000</v>
          </cell>
          <cell r="D6315">
            <v>9560.1299999999992</v>
          </cell>
        </row>
        <row r="6316">
          <cell r="A6316" t="str">
            <v>05</v>
          </cell>
          <cell r="B6316" t="str">
            <v>50000000</v>
          </cell>
          <cell r="C6316" t="str">
            <v>76000000</v>
          </cell>
          <cell r="D6316">
            <v>894257</v>
          </cell>
        </row>
        <row r="6317">
          <cell r="A6317" t="str">
            <v>05</v>
          </cell>
          <cell r="B6317" t="str">
            <v>50000000</v>
          </cell>
          <cell r="C6317" t="str">
            <v>76040000</v>
          </cell>
          <cell r="D6317">
            <v>11731.29</v>
          </cell>
        </row>
        <row r="6318">
          <cell r="A6318" t="str">
            <v>05</v>
          </cell>
          <cell r="B6318" t="str">
            <v>50000000</v>
          </cell>
          <cell r="C6318" t="str">
            <v>79030000</v>
          </cell>
          <cell r="D6318">
            <v>348219.33</v>
          </cell>
        </row>
        <row r="6319">
          <cell r="A6319" t="str">
            <v>05</v>
          </cell>
          <cell r="B6319" t="str">
            <v>50000000</v>
          </cell>
          <cell r="C6319" t="str">
            <v>79070000</v>
          </cell>
          <cell r="D6319">
            <v>84685.91</v>
          </cell>
        </row>
        <row r="6320">
          <cell r="A6320" t="str">
            <v>05</v>
          </cell>
          <cell r="B6320" t="str">
            <v>50000000</v>
          </cell>
          <cell r="C6320" t="str">
            <v>91020801</v>
          </cell>
          <cell r="D6320">
            <v>4500</v>
          </cell>
        </row>
        <row r="6321">
          <cell r="A6321" t="str">
            <v>05</v>
          </cell>
          <cell r="B6321" t="str">
            <v>76040000</v>
          </cell>
          <cell r="C6321" t="str">
            <v>70020000</v>
          </cell>
          <cell r="D6321">
            <v>384328.37</v>
          </cell>
        </row>
        <row r="6322">
          <cell r="A6322" t="str">
            <v>05</v>
          </cell>
          <cell r="B6322" t="str">
            <v>70000000</v>
          </cell>
          <cell r="C6322" t="str">
            <v>15010000</v>
          </cell>
          <cell r="D6322">
            <v>402764.73</v>
          </cell>
        </row>
        <row r="6323">
          <cell r="A6323" t="str">
            <v>05</v>
          </cell>
          <cell r="B6323" t="str">
            <v>70000000</v>
          </cell>
          <cell r="C6323" t="str">
            <v>15020000</v>
          </cell>
          <cell r="D6323">
            <v>774022.11</v>
          </cell>
        </row>
        <row r="6324">
          <cell r="A6324" t="str">
            <v>05</v>
          </cell>
          <cell r="B6324" t="str">
            <v>70000000</v>
          </cell>
          <cell r="C6324" t="str">
            <v>15150000</v>
          </cell>
          <cell r="D6324">
            <v>82549.3</v>
          </cell>
        </row>
        <row r="6325">
          <cell r="A6325" t="str">
            <v>05</v>
          </cell>
          <cell r="B6325" t="str">
            <v>70000000</v>
          </cell>
          <cell r="C6325" t="str">
            <v>20010000</v>
          </cell>
          <cell r="D6325">
            <v>28002447.84</v>
          </cell>
        </row>
        <row r="6326">
          <cell r="A6326" t="str">
            <v>05</v>
          </cell>
          <cell r="B6326" t="str">
            <v>70000000</v>
          </cell>
          <cell r="C6326" t="str">
            <v>23010000</v>
          </cell>
          <cell r="D6326">
            <v>10623853.41</v>
          </cell>
        </row>
        <row r="6327">
          <cell r="A6327" t="str">
            <v>05</v>
          </cell>
          <cell r="B6327" t="str">
            <v>70000000</v>
          </cell>
          <cell r="C6327" t="str">
            <v>25010000</v>
          </cell>
          <cell r="D6327">
            <v>18990087.949999999</v>
          </cell>
        </row>
        <row r="6328">
          <cell r="A6328" t="str">
            <v>05</v>
          </cell>
          <cell r="B6328" t="str">
            <v>70000000</v>
          </cell>
          <cell r="C6328" t="str">
            <v>25020000</v>
          </cell>
          <cell r="D6328">
            <v>23938631.620000001</v>
          </cell>
        </row>
        <row r="6329">
          <cell r="A6329" t="str">
            <v>05</v>
          </cell>
          <cell r="B6329" t="str">
            <v>70000000</v>
          </cell>
          <cell r="C6329" t="str">
            <v>25030000</v>
          </cell>
          <cell r="D6329">
            <v>5433708.3899999997</v>
          </cell>
        </row>
        <row r="6330">
          <cell r="A6330" t="str">
            <v>05</v>
          </cell>
          <cell r="B6330" t="str">
            <v>70000000</v>
          </cell>
          <cell r="C6330" t="str">
            <v>26000000</v>
          </cell>
          <cell r="D6330">
            <v>30526477.030000001</v>
          </cell>
        </row>
        <row r="6331">
          <cell r="A6331" t="str">
            <v>05</v>
          </cell>
          <cell r="B6331" t="str">
            <v>70000000</v>
          </cell>
          <cell r="C6331" t="str">
            <v>44000500</v>
          </cell>
          <cell r="D6331">
            <v>1056368.6499999999</v>
          </cell>
        </row>
        <row r="6332">
          <cell r="A6332" t="str">
            <v>05</v>
          </cell>
          <cell r="B6332" t="str">
            <v>70000000</v>
          </cell>
          <cell r="C6332" t="str">
            <v>50000000</v>
          </cell>
          <cell r="D6332">
            <v>4654.4799999999996</v>
          </cell>
        </row>
        <row r="6333">
          <cell r="A6333" t="str">
            <v>05</v>
          </cell>
          <cell r="B6333" t="str">
            <v>70000000</v>
          </cell>
          <cell r="C6333" t="str">
            <v>69010000</v>
          </cell>
          <cell r="D6333">
            <v>3185984.17</v>
          </cell>
        </row>
        <row r="6334">
          <cell r="A6334" t="str">
            <v>05</v>
          </cell>
          <cell r="B6334" t="str">
            <v>70000000</v>
          </cell>
          <cell r="C6334" t="str">
            <v>69050000</v>
          </cell>
          <cell r="D6334">
            <v>24401.53</v>
          </cell>
        </row>
        <row r="6335">
          <cell r="A6335" t="str">
            <v>05</v>
          </cell>
          <cell r="B6335" t="str">
            <v>70000000</v>
          </cell>
          <cell r="C6335" t="str">
            <v>70010000</v>
          </cell>
          <cell r="D6335">
            <v>96078.28</v>
          </cell>
        </row>
        <row r="6336">
          <cell r="A6336" t="str">
            <v>05</v>
          </cell>
          <cell r="B6336" t="str">
            <v>70000000</v>
          </cell>
          <cell r="C6336" t="str">
            <v>70020000</v>
          </cell>
          <cell r="D6336">
            <v>1126416.3899999999</v>
          </cell>
        </row>
        <row r="6337">
          <cell r="A6337" t="str">
            <v>05</v>
          </cell>
          <cell r="B6337" t="str">
            <v>70000000</v>
          </cell>
          <cell r="C6337" t="str">
            <v>70030000</v>
          </cell>
          <cell r="D6337">
            <v>203.19</v>
          </cell>
        </row>
        <row r="6338">
          <cell r="A6338" t="str">
            <v>05</v>
          </cell>
          <cell r="B6338" t="str">
            <v>70000000</v>
          </cell>
          <cell r="C6338" t="str">
            <v>76000000</v>
          </cell>
          <cell r="D6338">
            <v>12122.7</v>
          </cell>
        </row>
        <row r="6339">
          <cell r="A6339" t="str">
            <v>05</v>
          </cell>
          <cell r="B6339" t="str">
            <v>70000000</v>
          </cell>
          <cell r="C6339" t="str">
            <v>76040000</v>
          </cell>
          <cell r="D6339">
            <v>368391.94</v>
          </cell>
        </row>
        <row r="6340">
          <cell r="A6340" t="str">
            <v>05</v>
          </cell>
          <cell r="B6340" t="str">
            <v>70000000</v>
          </cell>
          <cell r="C6340" t="str">
            <v>79030000</v>
          </cell>
          <cell r="D6340">
            <v>10273.94</v>
          </cell>
        </row>
        <row r="6341">
          <cell r="A6341" t="str">
            <v>05</v>
          </cell>
          <cell r="B6341" t="str">
            <v>70000000</v>
          </cell>
          <cell r="C6341" t="str">
            <v>86000000</v>
          </cell>
          <cell r="D6341">
            <v>2338.4</v>
          </cell>
        </row>
        <row r="6342">
          <cell r="A6342" t="str">
            <v>05</v>
          </cell>
          <cell r="B6342" t="str">
            <v>70000000</v>
          </cell>
          <cell r="C6342" t="str">
            <v>91020801</v>
          </cell>
          <cell r="D6342">
            <v>1299140.25</v>
          </cell>
        </row>
        <row r="6343">
          <cell r="A6343" t="str">
            <v>05</v>
          </cell>
          <cell r="B6343" t="str">
            <v>70000000</v>
          </cell>
          <cell r="C6343" t="str">
            <v>91020802</v>
          </cell>
          <cell r="D6343">
            <v>44568.31</v>
          </cell>
        </row>
        <row r="6344">
          <cell r="A6344" t="str">
            <v>05</v>
          </cell>
          <cell r="B6344" t="str">
            <v>70000000</v>
          </cell>
          <cell r="C6344" t="str">
            <v>97010000</v>
          </cell>
          <cell r="D6344">
            <v>4273887.6399999997</v>
          </cell>
        </row>
        <row r="6345">
          <cell r="A6345" t="str">
            <v>05</v>
          </cell>
          <cell r="B6345" t="str">
            <v>69010000</v>
          </cell>
          <cell r="C6345" t="str">
            <v>15010000</v>
          </cell>
          <cell r="D6345">
            <v>15763.38</v>
          </cell>
        </row>
        <row r="6346">
          <cell r="A6346" t="str">
            <v>05</v>
          </cell>
          <cell r="B6346" t="str">
            <v>69010000</v>
          </cell>
          <cell r="C6346" t="str">
            <v>15020000</v>
          </cell>
          <cell r="D6346">
            <v>30961.03</v>
          </cell>
        </row>
        <row r="6347">
          <cell r="A6347" t="str">
            <v>05</v>
          </cell>
          <cell r="B6347" t="str">
            <v>69010000</v>
          </cell>
          <cell r="C6347" t="str">
            <v>15150000</v>
          </cell>
          <cell r="D6347">
            <v>3285.92</v>
          </cell>
        </row>
        <row r="6348">
          <cell r="A6348" t="str">
            <v>05</v>
          </cell>
          <cell r="B6348" t="str">
            <v>69010000</v>
          </cell>
          <cell r="C6348" t="str">
            <v>20010000</v>
          </cell>
          <cell r="D6348">
            <v>1110737.77</v>
          </cell>
        </row>
        <row r="6349">
          <cell r="A6349" t="str">
            <v>05</v>
          </cell>
          <cell r="B6349" t="str">
            <v>69010000</v>
          </cell>
          <cell r="C6349" t="str">
            <v>23010000</v>
          </cell>
          <cell r="D6349">
            <v>419924.95</v>
          </cell>
        </row>
        <row r="6350">
          <cell r="A6350" t="str">
            <v>05</v>
          </cell>
          <cell r="B6350" t="str">
            <v>69010000</v>
          </cell>
          <cell r="C6350" t="str">
            <v>25010000</v>
          </cell>
          <cell r="D6350">
            <v>737509</v>
          </cell>
        </row>
        <row r="6351">
          <cell r="A6351" t="str">
            <v>05</v>
          </cell>
          <cell r="B6351" t="str">
            <v>69010000</v>
          </cell>
          <cell r="C6351" t="str">
            <v>25020000</v>
          </cell>
          <cell r="D6351">
            <v>918359.53</v>
          </cell>
        </row>
        <row r="6352">
          <cell r="A6352" t="str">
            <v>05</v>
          </cell>
          <cell r="B6352" t="str">
            <v>69010000</v>
          </cell>
          <cell r="C6352" t="str">
            <v>25030000</v>
          </cell>
          <cell r="D6352">
            <v>212451.26</v>
          </cell>
        </row>
        <row r="6353">
          <cell r="A6353" t="str">
            <v>05</v>
          </cell>
          <cell r="B6353" t="str">
            <v>69010000</v>
          </cell>
          <cell r="C6353" t="str">
            <v>26000000</v>
          </cell>
          <cell r="D6353">
            <v>1099297.46</v>
          </cell>
        </row>
        <row r="6354">
          <cell r="A6354" t="str">
            <v>05</v>
          </cell>
          <cell r="B6354" t="str">
            <v>69010000</v>
          </cell>
          <cell r="C6354" t="str">
            <v>44000500</v>
          </cell>
          <cell r="D6354">
            <v>41727.65</v>
          </cell>
        </row>
        <row r="6355">
          <cell r="A6355" t="str">
            <v>05</v>
          </cell>
          <cell r="B6355" t="str">
            <v>69010000</v>
          </cell>
          <cell r="C6355" t="str">
            <v>79030000</v>
          </cell>
          <cell r="D6355">
            <v>48485.21</v>
          </cell>
        </row>
        <row r="6356">
          <cell r="A6356" t="str">
            <v>05</v>
          </cell>
          <cell r="B6356" t="str">
            <v>69010000</v>
          </cell>
          <cell r="C6356" t="str">
            <v>79040000</v>
          </cell>
          <cell r="D6356">
            <v>3361.28</v>
          </cell>
        </row>
        <row r="6357">
          <cell r="A6357" t="str">
            <v>05</v>
          </cell>
          <cell r="B6357" t="str">
            <v>69010000</v>
          </cell>
          <cell r="C6357" t="str">
            <v>79070000</v>
          </cell>
          <cell r="D6357">
            <v>60606.71</v>
          </cell>
        </row>
        <row r="6358">
          <cell r="A6358" t="str">
            <v>05</v>
          </cell>
          <cell r="B6358" t="str">
            <v>69010000</v>
          </cell>
          <cell r="C6358" t="str">
            <v>91020801</v>
          </cell>
          <cell r="D6358">
            <v>22348.87</v>
          </cell>
        </row>
        <row r="6359">
          <cell r="A6359" t="str">
            <v>05</v>
          </cell>
          <cell r="B6359" t="str">
            <v>69010000</v>
          </cell>
          <cell r="C6359" t="str">
            <v>91020802</v>
          </cell>
          <cell r="D6359">
            <v>87.96</v>
          </cell>
        </row>
        <row r="6360">
          <cell r="A6360" t="str">
            <v>05</v>
          </cell>
          <cell r="B6360" t="str">
            <v>69010000</v>
          </cell>
          <cell r="C6360" t="str">
            <v>97020200</v>
          </cell>
          <cell r="D6360">
            <v>160828.85</v>
          </cell>
        </row>
        <row r="6361">
          <cell r="A6361" t="str">
            <v>05</v>
          </cell>
          <cell r="B6361" t="str">
            <v>69010000</v>
          </cell>
          <cell r="C6361" t="str">
            <v>99000000</v>
          </cell>
          <cell r="D6361">
            <v>2223.7199999999998</v>
          </cell>
        </row>
        <row r="6362">
          <cell r="A6362" t="str">
            <v>05</v>
          </cell>
          <cell r="B6362" t="str">
            <v>97020700</v>
          </cell>
          <cell r="C6362" t="str">
            <v>15010000</v>
          </cell>
          <cell r="D6362">
            <v>2723.19</v>
          </cell>
        </row>
        <row r="6363">
          <cell r="A6363" t="str">
            <v>05</v>
          </cell>
          <cell r="B6363" t="str">
            <v>97020700</v>
          </cell>
          <cell r="C6363" t="str">
            <v>15020000</v>
          </cell>
          <cell r="D6363">
            <v>667.73</v>
          </cell>
        </row>
        <row r="6364">
          <cell r="A6364" t="str">
            <v>05</v>
          </cell>
          <cell r="B6364" t="str">
            <v>97020700</v>
          </cell>
          <cell r="C6364" t="str">
            <v>15150000</v>
          </cell>
          <cell r="D6364">
            <v>314.67</v>
          </cell>
        </row>
        <row r="6365">
          <cell r="A6365" t="str">
            <v>05</v>
          </cell>
          <cell r="B6365" t="str">
            <v>97020700</v>
          </cell>
          <cell r="C6365" t="str">
            <v>20010000</v>
          </cell>
          <cell r="D6365">
            <v>49591.32</v>
          </cell>
        </row>
        <row r="6366">
          <cell r="A6366" t="str">
            <v>05</v>
          </cell>
          <cell r="B6366" t="str">
            <v>97020700</v>
          </cell>
          <cell r="C6366" t="str">
            <v>23010000</v>
          </cell>
          <cell r="D6366">
            <v>69692.66</v>
          </cell>
        </row>
        <row r="6367">
          <cell r="A6367" t="str">
            <v>05</v>
          </cell>
          <cell r="B6367" t="str">
            <v>97020700</v>
          </cell>
          <cell r="C6367" t="str">
            <v>25010000</v>
          </cell>
          <cell r="D6367">
            <v>51460.99</v>
          </cell>
        </row>
        <row r="6368">
          <cell r="A6368" t="str">
            <v>05</v>
          </cell>
          <cell r="B6368" t="str">
            <v>97020700</v>
          </cell>
          <cell r="C6368" t="str">
            <v>25020000</v>
          </cell>
          <cell r="D6368">
            <v>69259.570000000007</v>
          </cell>
        </row>
        <row r="6369">
          <cell r="A6369" t="str">
            <v>05</v>
          </cell>
          <cell r="B6369" t="str">
            <v>97020700</v>
          </cell>
          <cell r="C6369" t="str">
            <v>25030000</v>
          </cell>
          <cell r="D6369">
            <v>23984.5</v>
          </cell>
        </row>
        <row r="6370">
          <cell r="A6370" t="str">
            <v>05</v>
          </cell>
          <cell r="B6370" t="str">
            <v>97020700</v>
          </cell>
          <cell r="C6370" t="str">
            <v>26000000</v>
          </cell>
          <cell r="D6370">
            <v>145660.99</v>
          </cell>
        </row>
        <row r="6371">
          <cell r="A6371" t="str">
            <v>05</v>
          </cell>
          <cell r="B6371" t="str">
            <v>97020700</v>
          </cell>
          <cell r="C6371" t="str">
            <v>44000500</v>
          </cell>
          <cell r="D6371">
            <v>4143.43</v>
          </cell>
        </row>
        <row r="6372">
          <cell r="A6372" t="str">
            <v>05</v>
          </cell>
          <cell r="B6372" t="str">
            <v>97020700</v>
          </cell>
          <cell r="C6372" t="str">
            <v>91020801</v>
          </cell>
          <cell r="D6372">
            <v>627.29</v>
          </cell>
        </row>
        <row r="6373">
          <cell r="A6373" t="str">
            <v>05</v>
          </cell>
          <cell r="B6373" t="str">
            <v>97020600</v>
          </cell>
          <cell r="C6373" t="str">
            <v>15010000</v>
          </cell>
          <cell r="D6373">
            <v>160.21</v>
          </cell>
        </row>
        <row r="6374">
          <cell r="A6374" t="str">
            <v>05</v>
          </cell>
          <cell r="B6374" t="str">
            <v>97020600</v>
          </cell>
          <cell r="C6374" t="str">
            <v>15020000</v>
          </cell>
          <cell r="D6374">
            <v>39.26</v>
          </cell>
        </row>
        <row r="6375">
          <cell r="A6375" t="str">
            <v>05</v>
          </cell>
          <cell r="B6375" t="str">
            <v>97020600</v>
          </cell>
          <cell r="C6375" t="str">
            <v>15150000</v>
          </cell>
          <cell r="D6375">
            <v>18.5</v>
          </cell>
        </row>
        <row r="6376">
          <cell r="A6376" t="str">
            <v>05</v>
          </cell>
          <cell r="B6376" t="str">
            <v>97020600</v>
          </cell>
          <cell r="C6376" t="str">
            <v>20010000</v>
          </cell>
          <cell r="D6376">
            <v>2917.15</v>
          </cell>
        </row>
        <row r="6377">
          <cell r="A6377" t="str">
            <v>05</v>
          </cell>
          <cell r="B6377" t="str">
            <v>97020600</v>
          </cell>
          <cell r="C6377" t="str">
            <v>23010000</v>
          </cell>
          <cell r="D6377">
            <v>4099.5</v>
          </cell>
        </row>
        <row r="6378">
          <cell r="A6378" t="str">
            <v>05</v>
          </cell>
          <cell r="B6378" t="str">
            <v>97020600</v>
          </cell>
          <cell r="C6378" t="str">
            <v>25010000</v>
          </cell>
          <cell r="D6378">
            <v>3024.65</v>
          </cell>
        </row>
        <row r="6379">
          <cell r="A6379" t="str">
            <v>05</v>
          </cell>
          <cell r="B6379" t="str">
            <v>97020600</v>
          </cell>
          <cell r="C6379" t="str">
            <v>25020000</v>
          </cell>
          <cell r="D6379">
            <v>4069.8</v>
          </cell>
        </row>
        <row r="6380">
          <cell r="A6380" t="str">
            <v>05</v>
          </cell>
          <cell r="B6380" t="str">
            <v>97020600</v>
          </cell>
          <cell r="C6380" t="str">
            <v>25030000</v>
          </cell>
          <cell r="D6380">
            <v>1410.15</v>
          </cell>
        </row>
        <row r="6381">
          <cell r="A6381" t="str">
            <v>05</v>
          </cell>
          <cell r="B6381" t="str">
            <v>97020600</v>
          </cell>
          <cell r="C6381" t="str">
            <v>26000000</v>
          </cell>
          <cell r="D6381">
            <v>8581.69</v>
          </cell>
        </row>
        <row r="6382">
          <cell r="A6382" t="str">
            <v>05</v>
          </cell>
          <cell r="B6382" t="str">
            <v>97020600</v>
          </cell>
          <cell r="C6382" t="str">
            <v>44000500</v>
          </cell>
          <cell r="D6382">
            <v>243.7</v>
          </cell>
        </row>
        <row r="6383">
          <cell r="A6383" t="str">
            <v>05</v>
          </cell>
          <cell r="B6383" t="str">
            <v>97020600</v>
          </cell>
          <cell r="C6383" t="str">
            <v>91020801</v>
          </cell>
          <cell r="D6383">
            <v>35.6</v>
          </cell>
        </row>
        <row r="6384">
          <cell r="A6384" t="str">
            <v>05</v>
          </cell>
          <cell r="B6384" t="str">
            <v>97020500</v>
          </cell>
          <cell r="C6384" t="str">
            <v>15010000</v>
          </cell>
          <cell r="D6384">
            <v>1155.51</v>
          </cell>
        </row>
        <row r="6385">
          <cell r="A6385" t="str">
            <v>05</v>
          </cell>
          <cell r="B6385" t="str">
            <v>97020500</v>
          </cell>
          <cell r="C6385" t="str">
            <v>15020000</v>
          </cell>
          <cell r="D6385">
            <v>629.30999999999995</v>
          </cell>
        </row>
        <row r="6386">
          <cell r="A6386" t="str">
            <v>05</v>
          </cell>
          <cell r="B6386" t="str">
            <v>97020500</v>
          </cell>
          <cell r="C6386" t="str">
            <v>15150000</v>
          </cell>
          <cell r="D6386">
            <v>170.84</v>
          </cell>
        </row>
        <row r="6387">
          <cell r="A6387" t="str">
            <v>05</v>
          </cell>
          <cell r="B6387" t="str">
            <v>97020500</v>
          </cell>
          <cell r="C6387" t="str">
            <v>20010000</v>
          </cell>
          <cell r="D6387">
            <v>41187.629999999997</v>
          </cell>
        </row>
        <row r="6388">
          <cell r="A6388" t="str">
            <v>05</v>
          </cell>
          <cell r="B6388" t="str">
            <v>97020500</v>
          </cell>
          <cell r="C6388" t="str">
            <v>23010000</v>
          </cell>
          <cell r="D6388">
            <v>40841.31</v>
          </cell>
        </row>
        <row r="6389">
          <cell r="A6389" t="str">
            <v>05</v>
          </cell>
          <cell r="B6389" t="str">
            <v>97020500</v>
          </cell>
          <cell r="C6389" t="str">
            <v>25010000</v>
          </cell>
          <cell r="D6389">
            <v>34712.26</v>
          </cell>
        </row>
        <row r="6390">
          <cell r="A6390" t="str">
            <v>05</v>
          </cell>
          <cell r="B6390" t="str">
            <v>97020500</v>
          </cell>
          <cell r="C6390" t="str">
            <v>25020000</v>
          </cell>
          <cell r="D6390">
            <v>37492.339999999997</v>
          </cell>
        </row>
        <row r="6391">
          <cell r="A6391" t="str">
            <v>05</v>
          </cell>
          <cell r="B6391" t="str">
            <v>97020500</v>
          </cell>
          <cell r="C6391" t="str">
            <v>25030000</v>
          </cell>
          <cell r="D6391">
            <v>15072.42</v>
          </cell>
        </row>
        <row r="6392">
          <cell r="A6392" t="str">
            <v>05</v>
          </cell>
          <cell r="B6392" t="str">
            <v>97020500</v>
          </cell>
          <cell r="C6392" t="str">
            <v>26000000</v>
          </cell>
          <cell r="D6392">
            <v>92785.2</v>
          </cell>
        </row>
        <row r="6393">
          <cell r="A6393" t="str">
            <v>05</v>
          </cell>
          <cell r="B6393" t="str">
            <v>97020500</v>
          </cell>
          <cell r="C6393" t="str">
            <v>44000500</v>
          </cell>
          <cell r="D6393">
            <v>2301.7199999999998</v>
          </cell>
        </row>
        <row r="6394">
          <cell r="A6394" t="str">
            <v>05</v>
          </cell>
          <cell r="B6394" t="str">
            <v>97020500</v>
          </cell>
          <cell r="C6394" t="str">
            <v>91020801</v>
          </cell>
          <cell r="D6394">
            <v>740.71</v>
          </cell>
        </row>
        <row r="6395">
          <cell r="A6395" t="str">
            <v>05</v>
          </cell>
          <cell r="B6395" t="str">
            <v>97020400</v>
          </cell>
          <cell r="C6395" t="str">
            <v>15010000</v>
          </cell>
          <cell r="D6395">
            <v>10319.25</v>
          </cell>
        </row>
        <row r="6396">
          <cell r="A6396" t="str">
            <v>05</v>
          </cell>
          <cell r="B6396" t="str">
            <v>97020400</v>
          </cell>
          <cell r="C6396" t="str">
            <v>15020000</v>
          </cell>
          <cell r="D6396">
            <v>2120.13</v>
          </cell>
        </row>
        <row r="6397">
          <cell r="A6397" t="str">
            <v>05</v>
          </cell>
          <cell r="B6397" t="str">
            <v>97020400</v>
          </cell>
          <cell r="C6397" t="str">
            <v>15150000</v>
          </cell>
          <cell r="D6397">
            <v>1124.77</v>
          </cell>
        </row>
        <row r="6398">
          <cell r="A6398" t="str">
            <v>05</v>
          </cell>
          <cell r="B6398" t="str">
            <v>97020400</v>
          </cell>
          <cell r="C6398" t="str">
            <v>20010000</v>
          </cell>
          <cell r="D6398">
            <v>165612.20000000001</v>
          </cell>
        </row>
        <row r="6399">
          <cell r="A6399" t="str">
            <v>05</v>
          </cell>
          <cell r="B6399" t="str">
            <v>97020400</v>
          </cell>
          <cell r="C6399" t="str">
            <v>23010000</v>
          </cell>
          <cell r="D6399">
            <v>248315.03</v>
          </cell>
        </row>
        <row r="6400">
          <cell r="A6400" t="str">
            <v>05</v>
          </cell>
          <cell r="B6400" t="str">
            <v>97020400</v>
          </cell>
          <cell r="C6400" t="str">
            <v>25010000</v>
          </cell>
          <cell r="D6400">
            <v>179178.35</v>
          </cell>
        </row>
        <row r="6401">
          <cell r="A6401" t="str">
            <v>05</v>
          </cell>
          <cell r="B6401" t="str">
            <v>97020400</v>
          </cell>
          <cell r="C6401" t="str">
            <v>25020000</v>
          </cell>
          <cell r="D6401">
            <v>249598.93</v>
          </cell>
        </row>
        <row r="6402">
          <cell r="A6402" t="str">
            <v>05</v>
          </cell>
          <cell r="B6402" t="str">
            <v>97020400</v>
          </cell>
          <cell r="C6402" t="str">
            <v>25030000</v>
          </cell>
          <cell r="D6402">
            <v>84615.1</v>
          </cell>
        </row>
        <row r="6403">
          <cell r="A6403" t="str">
            <v>05</v>
          </cell>
          <cell r="B6403" t="str">
            <v>97020400</v>
          </cell>
          <cell r="C6403" t="str">
            <v>26000000</v>
          </cell>
          <cell r="D6403">
            <v>510515.45</v>
          </cell>
        </row>
        <row r="6404">
          <cell r="A6404" t="str">
            <v>05</v>
          </cell>
          <cell r="B6404" t="str">
            <v>97020400</v>
          </cell>
          <cell r="C6404" t="str">
            <v>44000500</v>
          </cell>
          <cell r="D6404">
            <v>14759.5</v>
          </cell>
        </row>
        <row r="6405">
          <cell r="A6405" t="str">
            <v>05</v>
          </cell>
          <cell r="B6405" t="str">
            <v>97020400</v>
          </cell>
          <cell r="C6405" t="str">
            <v>91020801</v>
          </cell>
          <cell r="D6405">
            <v>1850.69</v>
          </cell>
        </row>
        <row r="6406">
          <cell r="A6406" t="str">
            <v>05</v>
          </cell>
          <cell r="B6406" t="str">
            <v>97020300</v>
          </cell>
          <cell r="C6406" t="str">
            <v>15010000</v>
          </cell>
          <cell r="D6406">
            <v>11213.09</v>
          </cell>
        </row>
        <row r="6407">
          <cell r="A6407" t="str">
            <v>05</v>
          </cell>
          <cell r="B6407" t="str">
            <v>97020300</v>
          </cell>
          <cell r="C6407" t="str">
            <v>15020000</v>
          </cell>
          <cell r="D6407">
            <v>2749.39</v>
          </cell>
        </row>
        <row r="6408">
          <cell r="A6408" t="str">
            <v>05</v>
          </cell>
          <cell r="B6408" t="str">
            <v>97020300</v>
          </cell>
          <cell r="C6408" t="str">
            <v>15150000</v>
          </cell>
          <cell r="D6408">
            <v>1295.6199999999999</v>
          </cell>
        </row>
        <row r="6409">
          <cell r="A6409" t="str">
            <v>05</v>
          </cell>
          <cell r="B6409" t="str">
            <v>97020300</v>
          </cell>
          <cell r="C6409" t="str">
            <v>20010000</v>
          </cell>
          <cell r="D6409">
            <v>204199.69</v>
          </cell>
        </row>
        <row r="6410">
          <cell r="A6410" t="str">
            <v>05</v>
          </cell>
          <cell r="B6410" t="str">
            <v>97020300</v>
          </cell>
          <cell r="C6410" t="str">
            <v>23010000</v>
          </cell>
          <cell r="D6410">
            <v>286969.98</v>
          </cell>
        </row>
        <row r="6411">
          <cell r="A6411" t="str">
            <v>05</v>
          </cell>
          <cell r="B6411" t="str">
            <v>97020300</v>
          </cell>
          <cell r="C6411" t="str">
            <v>25010000</v>
          </cell>
          <cell r="D6411">
            <v>211914.86</v>
          </cell>
        </row>
        <row r="6412">
          <cell r="A6412" t="str">
            <v>05</v>
          </cell>
          <cell r="B6412" t="str">
            <v>97020300</v>
          </cell>
          <cell r="C6412" t="str">
            <v>25020000</v>
          </cell>
          <cell r="D6412">
            <v>285214.55</v>
          </cell>
        </row>
        <row r="6413">
          <cell r="A6413" t="str">
            <v>05</v>
          </cell>
          <cell r="B6413" t="str">
            <v>97020300</v>
          </cell>
          <cell r="C6413" t="str">
            <v>25030000</v>
          </cell>
          <cell r="D6413">
            <v>98764.34</v>
          </cell>
        </row>
        <row r="6414">
          <cell r="A6414" t="str">
            <v>05</v>
          </cell>
          <cell r="B6414" t="str">
            <v>97020300</v>
          </cell>
          <cell r="C6414" t="str">
            <v>26000000</v>
          </cell>
          <cell r="D6414">
            <v>601770.98</v>
          </cell>
        </row>
        <row r="6415">
          <cell r="A6415" t="str">
            <v>05</v>
          </cell>
          <cell r="B6415" t="str">
            <v>97020300</v>
          </cell>
          <cell r="C6415" t="str">
            <v>44000500</v>
          </cell>
          <cell r="D6415">
            <v>17061.2</v>
          </cell>
        </row>
        <row r="6416">
          <cell r="A6416" t="str">
            <v>05</v>
          </cell>
          <cell r="B6416" t="str">
            <v>97020300</v>
          </cell>
          <cell r="C6416" t="str">
            <v>91020801</v>
          </cell>
          <cell r="D6416">
            <v>2591.41</v>
          </cell>
        </row>
        <row r="6417">
          <cell r="A6417" t="str">
            <v>05</v>
          </cell>
          <cell r="B6417" t="str">
            <v>97020200</v>
          </cell>
          <cell r="C6417" t="str">
            <v>15010000</v>
          </cell>
          <cell r="D6417">
            <v>3203.72</v>
          </cell>
        </row>
        <row r="6418">
          <cell r="A6418" t="str">
            <v>05</v>
          </cell>
          <cell r="B6418" t="str">
            <v>97020200</v>
          </cell>
          <cell r="C6418" t="str">
            <v>15020000</v>
          </cell>
          <cell r="D6418">
            <v>785.57</v>
          </cell>
        </row>
        <row r="6419">
          <cell r="A6419" t="str">
            <v>05</v>
          </cell>
          <cell r="B6419" t="str">
            <v>97020200</v>
          </cell>
          <cell r="C6419" t="str">
            <v>15150000</v>
          </cell>
          <cell r="D6419">
            <v>370.18</v>
          </cell>
        </row>
        <row r="6420">
          <cell r="A6420" t="str">
            <v>05</v>
          </cell>
          <cell r="B6420" t="str">
            <v>97020200</v>
          </cell>
          <cell r="C6420" t="str">
            <v>20010000</v>
          </cell>
          <cell r="D6420">
            <v>58342.73</v>
          </cell>
        </row>
        <row r="6421">
          <cell r="A6421" t="str">
            <v>05</v>
          </cell>
          <cell r="B6421" t="str">
            <v>97020200</v>
          </cell>
          <cell r="C6421" t="str">
            <v>23010000</v>
          </cell>
          <cell r="D6421">
            <v>81991.360000000001</v>
          </cell>
        </row>
        <row r="6422">
          <cell r="A6422" t="str">
            <v>05</v>
          </cell>
          <cell r="B6422" t="str">
            <v>97020200</v>
          </cell>
          <cell r="C6422" t="str">
            <v>25010000</v>
          </cell>
          <cell r="D6422">
            <v>60534.87</v>
          </cell>
        </row>
        <row r="6423">
          <cell r="A6423" t="str">
            <v>05</v>
          </cell>
          <cell r="B6423" t="str">
            <v>97020200</v>
          </cell>
          <cell r="C6423" t="str">
            <v>25020000</v>
          </cell>
          <cell r="D6423">
            <v>81468.69</v>
          </cell>
        </row>
        <row r="6424">
          <cell r="A6424" t="str">
            <v>05</v>
          </cell>
          <cell r="B6424" t="str">
            <v>97020200</v>
          </cell>
          <cell r="C6424" t="str">
            <v>25030000</v>
          </cell>
          <cell r="D6424">
            <v>28215.14</v>
          </cell>
        </row>
        <row r="6425">
          <cell r="A6425" t="str">
            <v>05</v>
          </cell>
          <cell r="B6425" t="str">
            <v>97020200</v>
          </cell>
          <cell r="C6425" t="str">
            <v>26000000</v>
          </cell>
          <cell r="D6425">
            <v>171254.06</v>
          </cell>
        </row>
        <row r="6426">
          <cell r="A6426" t="str">
            <v>05</v>
          </cell>
          <cell r="B6426" t="str">
            <v>97020200</v>
          </cell>
          <cell r="C6426" t="str">
            <v>44000500</v>
          </cell>
          <cell r="D6426">
            <v>4874.62</v>
          </cell>
        </row>
        <row r="6427">
          <cell r="A6427" t="str">
            <v>05</v>
          </cell>
          <cell r="B6427" t="str">
            <v>97020200</v>
          </cell>
          <cell r="C6427" t="str">
            <v>91020801</v>
          </cell>
          <cell r="D6427">
            <v>734.11</v>
          </cell>
        </row>
        <row r="6428">
          <cell r="A6428" t="str">
            <v>05</v>
          </cell>
          <cell r="B6428" t="str">
            <v>97020100</v>
          </cell>
          <cell r="C6428" t="str">
            <v>15010000</v>
          </cell>
          <cell r="D6428">
            <v>974.55</v>
          </cell>
        </row>
        <row r="6429">
          <cell r="A6429" t="str">
            <v>05</v>
          </cell>
          <cell r="B6429" t="str">
            <v>97020100</v>
          </cell>
          <cell r="C6429" t="str">
            <v>15020000</v>
          </cell>
          <cell r="D6429">
            <v>235.67</v>
          </cell>
        </row>
        <row r="6430">
          <cell r="A6430" t="str">
            <v>05</v>
          </cell>
          <cell r="B6430" t="str">
            <v>97020100</v>
          </cell>
          <cell r="C6430" t="str">
            <v>15150000</v>
          </cell>
          <cell r="D6430">
            <v>111.06</v>
          </cell>
        </row>
        <row r="6431">
          <cell r="A6431" t="str">
            <v>05</v>
          </cell>
          <cell r="B6431" t="str">
            <v>97020100</v>
          </cell>
          <cell r="C6431" t="str">
            <v>20010000</v>
          </cell>
          <cell r="D6431">
            <v>17636.61</v>
          </cell>
        </row>
        <row r="6432">
          <cell r="A6432" t="str">
            <v>05</v>
          </cell>
          <cell r="B6432" t="str">
            <v>97020100</v>
          </cell>
          <cell r="C6432" t="str">
            <v>23010000</v>
          </cell>
          <cell r="D6432">
            <v>24709.8</v>
          </cell>
        </row>
        <row r="6433">
          <cell r="A6433" t="str">
            <v>05</v>
          </cell>
          <cell r="B6433" t="str">
            <v>97020100</v>
          </cell>
          <cell r="C6433" t="str">
            <v>25010000</v>
          </cell>
          <cell r="D6433">
            <v>18378.09</v>
          </cell>
        </row>
        <row r="6434">
          <cell r="A6434" t="str">
            <v>05</v>
          </cell>
          <cell r="B6434" t="str">
            <v>97020100</v>
          </cell>
          <cell r="C6434" t="str">
            <v>25020000</v>
          </cell>
          <cell r="D6434">
            <v>24737.99</v>
          </cell>
        </row>
        <row r="6435">
          <cell r="A6435" t="str">
            <v>05</v>
          </cell>
          <cell r="B6435" t="str">
            <v>97020100</v>
          </cell>
          <cell r="C6435" t="str">
            <v>25030000</v>
          </cell>
          <cell r="D6435">
            <v>8542.91</v>
          </cell>
        </row>
        <row r="6436">
          <cell r="A6436" t="str">
            <v>05</v>
          </cell>
          <cell r="B6436" t="str">
            <v>97020100</v>
          </cell>
          <cell r="C6436" t="str">
            <v>26000000</v>
          </cell>
          <cell r="D6436">
            <v>55756.94</v>
          </cell>
        </row>
        <row r="6437">
          <cell r="A6437" t="str">
            <v>05</v>
          </cell>
          <cell r="B6437" t="str">
            <v>97020100</v>
          </cell>
          <cell r="C6437" t="str">
            <v>44000500</v>
          </cell>
          <cell r="D6437">
            <v>1462.39</v>
          </cell>
        </row>
        <row r="6438">
          <cell r="A6438" t="str">
            <v>05</v>
          </cell>
          <cell r="B6438" t="str">
            <v>97020100</v>
          </cell>
          <cell r="C6438" t="str">
            <v>91020801</v>
          </cell>
          <cell r="D6438">
            <v>279.69</v>
          </cell>
        </row>
        <row r="6439">
          <cell r="A6439" t="str">
            <v>05</v>
          </cell>
          <cell r="B6439" t="str">
            <v>97010000</v>
          </cell>
          <cell r="C6439" t="str">
            <v>15010000</v>
          </cell>
          <cell r="D6439">
            <v>81962.48</v>
          </cell>
        </row>
        <row r="6440">
          <cell r="A6440" t="str">
            <v>05</v>
          </cell>
          <cell r="B6440" t="str">
            <v>97010000</v>
          </cell>
          <cell r="C6440" t="str">
            <v>15020000</v>
          </cell>
          <cell r="D6440">
            <v>19638.75</v>
          </cell>
        </row>
        <row r="6441">
          <cell r="A6441" t="str">
            <v>05</v>
          </cell>
          <cell r="B6441" t="str">
            <v>97010000</v>
          </cell>
          <cell r="C6441" t="str">
            <v>15150000</v>
          </cell>
          <cell r="D6441">
            <v>9254.3700000000008</v>
          </cell>
        </row>
        <row r="6442">
          <cell r="A6442" t="str">
            <v>05</v>
          </cell>
          <cell r="B6442" t="str">
            <v>97010000</v>
          </cell>
          <cell r="C6442" t="str">
            <v>20010000</v>
          </cell>
          <cell r="D6442">
            <v>1477141.73</v>
          </cell>
        </row>
        <row r="6443">
          <cell r="A6443" t="str">
            <v>05</v>
          </cell>
          <cell r="B6443" t="str">
            <v>97010000</v>
          </cell>
          <cell r="C6443" t="str">
            <v>23010000</v>
          </cell>
          <cell r="D6443">
            <v>2065401.89</v>
          </cell>
        </row>
        <row r="6444">
          <cell r="A6444" t="str">
            <v>05</v>
          </cell>
          <cell r="B6444" t="str">
            <v>97010000</v>
          </cell>
          <cell r="C6444" t="str">
            <v>25010000</v>
          </cell>
          <cell r="D6444">
            <v>1537154.24</v>
          </cell>
        </row>
        <row r="6445">
          <cell r="A6445" t="str">
            <v>05</v>
          </cell>
          <cell r="B6445" t="str">
            <v>97010000</v>
          </cell>
          <cell r="C6445" t="str">
            <v>25020000</v>
          </cell>
          <cell r="D6445">
            <v>2066867.05</v>
          </cell>
        </row>
        <row r="6446">
          <cell r="A6446" t="str">
            <v>05</v>
          </cell>
          <cell r="B6446" t="str">
            <v>97010000</v>
          </cell>
          <cell r="C6446" t="str">
            <v>25030000</v>
          </cell>
          <cell r="D6446">
            <v>714543.11</v>
          </cell>
        </row>
        <row r="6447">
          <cell r="A6447" t="str">
            <v>05</v>
          </cell>
          <cell r="B6447" t="str">
            <v>97010000</v>
          </cell>
          <cell r="C6447" t="str">
            <v>26000000</v>
          </cell>
          <cell r="D6447">
            <v>4654670.0999999996</v>
          </cell>
        </row>
        <row r="6448">
          <cell r="A6448" t="str">
            <v>05</v>
          </cell>
          <cell r="B6448" t="str">
            <v>97010000</v>
          </cell>
          <cell r="C6448" t="str">
            <v>44000500</v>
          </cell>
          <cell r="D6448">
            <v>121865.82</v>
          </cell>
        </row>
        <row r="6449">
          <cell r="A6449" t="str">
            <v>05</v>
          </cell>
          <cell r="B6449" t="str">
            <v>97010000</v>
          </cell>
          <cell r="C6449" t="str">
            <v>91020801</v>
          </cell>
          <cell r="D6449">
            <v>23307.9</v>
          </cell>
        </row>
        <row r="6450">
          <cell r="A6450" t="str">
            <v>05</v>
          </cell>
          <cell r="B6450" t="str">
            <v>69050000</v>
          </cell>
          <cell r="C6450" t="str">
            <v>15010000</v>
          </cell>
          <cell r="D6450">
            <v>4791.5200000000004</v>
          </cell>
        </row>
        <row r="6451">
          <cell r="A6451" t="str">
            <v>05</v>
          </cell>
          <cell r="B6451" t="str">
            <v>69050000</v>
          </cell>
          <cell r="C6451" t="str">
            <v>15020000</v>
          </cell>
          <cell r="D6451">
            <v>9288.36</v>
          </cell>
        </row>
        <row r="6452">
          <cell r="A6452" t="str">
            <v>05</v>
          </cell>
          <cell r="B6452" t="str">
            <v>69050000</v>
          </cell>
          <cell r="C6452" t="str">
            <v>15150000</v>
          </cell>
          <cell r="D6452">
            <v>985.82</v>
          </cell>
        </row>
        <row r="6453">
          <cell r="A6453" t="str">
            <v>05</v>
          </cell>
          <cell r="B6453" t="str">
            <v>69050000</v>
          </cell>
          <cell r="C6453" t="str">
            <v>20010000</v>
          </cell>
          <cell r="D6453">
            <v>335234.05</v>
          </cell>
        </row>
        <row r="6454">
          <cell r="A6454" t="str">
            <v>05</v>
          </cell>
          <cell r="B6454" t="str">
            <v>69050000</v>
          </cell>
          <cell r="C6454" t="str">
            <v>23010000</v>
          </cell>
          <cell r="D6454">
            <v>126911.31</v>
          </cell>
        </row>
        <row r="6455">
          <cell r="A6455" t="str">
            <v>05</v>
          </cell>
          <cell r="B6455" t="str">
            <v>69050000</v>
          </cell>
          <cell r="C6455" t="str">
            <v>25010000</v>
          </cell>
          <cell r="D6455">
            <v>225229.34</v>
          </cell>
        </row>
        <row r="6456">
          <cell r="A6456" t="str">
            <v>05</v>
          </cell>
          <cell r="B6456" t="str">
            <v>69050000</v>
          </cell>
          <cell r="C6456" t="str">
            <v>25020000</v>
          </cell>
          <cell r="D6456">
            <v>282562.96000000002</v>
          </cell>
        </row>
        <row r="6457">
          <cell r="A6457" t="str">
            <v>05</v>
          </cell>
          <cell r="B6457" t="str">
            <v>69050000</v>
          </cell>
          <cell r="C6457" t="str">
            <v>25030000</v>
          </cell>
          <cell r="D6457">
            <v>64734.83</v>
          </cell>
        </row>
        <row r="6458">
          <cell r="A6458" t="str">
            <v>05</v>
          </cell>
          <cell r="B6458" t="str">
            <v>69050000</v>
          </cell>
          <cell r="C6458" t="str">
            <v>26000000</v>
          </cell>
          <cell r="D6458">
            <v>363537.22</v>
          </cell>
        </row>
        <row r="6459">
          <cell r="A6459" t="str">
            <v>05</v>
          </cell>
          <cell r="B6459" t="str">
            <v>69050000</v>
          </cell>
          <cell r="C6459" t="str">
            <v>44000500</v>
          </cell>
          <cell r="D6459">
            <v>12613.19</v>
          </cell>
        </row>
        <row r="6460">
          <cell r="A6460" t="str">
            <v>05</v>
          </cell>
          <cell r="B6460" t="str">
            <v>69050000</v>
          </cell>
          <cell r="C6460" t="str">
            <v>79030000</v>
          </cell>
          <cell r="D6460">
            <v>14732.58</v>
          </cell>
        </row>
        <row r="6461">
          <cell r="A6461" t="str">
            <v>05</v>
          </cell>
          <cell r="B6461" t="str">
            <v>69050000</v>
          </cell>
          <cell r="C6461" t="str">
            <v>79040000</v>
          </cell>
          <cell r="D6461">
            <v>1010.54</v>
          </cell>
        </row>
        <row r="6462">
          <cell r="A6462" t="str">
            <v>05</v>
          </cell>
          <cell r="B6462" t="str">
            <v>69050000</v>
          </cell>
          <cell r="C6462" t="str">
            <v>79030000</v>
          </cell>
          <cell r="D6462">
            <v>4.57</v>
          </cell>
        </row>
        <row r="6463">
          <cell r="A6463" t="str">
            <v>05</v>
          </cell>
          <cell r="B6463" t="str">
            <v>69050000</v>
          </cell>
          <cell r="C6463" t="str">
            <v>91020801</v>
          </cell>
          <cell r="D6463">
            <v>16352.38</v>
          </cell>
        </row>
        <row r="6464">
          <cell r="A6464" t="str">
            <v>05</v>
          </cell>
          <cell r="B6464" t="str">
            <v>69050000</v>
          </cell>
          <cell r="C6464" t="str">
            <v>91020802</v>
          </cell>
          <cell r="D6464">
            <v>26.39</v>
          </cell>
        </row>
        <row r="6465">
          <cell r="A6465" t="str">
            <v>05</v>
          </cell>
          <cell r="B6465" t="str">
            <v>69050000</v>
          </cell>
          <cell r="C6465" t="str">
            <v>97020100</v>
          </cell>
          <cell r="D6465">
            <v>50898.2</v>
          </cell>
        </row>
        <row r="6466">
          <cell r="A6466" t="str">
            <v>05</v>
          </cell>
          <cell r="B6466" t="str">
            <v>69030100</v>
          </cell>
          <cell r="C6466" t="str">
            <v>15010000</v>
          </cell>
          <cell r="D6466">
            <v>13398.83</v>
          </cell>
        </row>
        <row r="6467">
          <cell r="A6467" t="str">
            <v>05</v>
          </cell>
          <cell r="B6467" t="str">
            <v>69030100</v>
          </cell>
          <cell r="C6467" t="str">
            <v>15020000</v>
          </cell>
          <cell r="D6467">
            <v>26316.71</v>
          </cell>
        </row>
        <row r="6468">
          <cell r="A6468" t="str">
            <v>05</v>
          </cell>
          <cell r="B6468" t="str">
            <v>69030100</v>
          </cell>
          <cell r="C6468" t="str">
            <v>15150000</v>
          </cell>
          <cell r="D6468">
            <v>2793.02</v>
          </cell>
        </row>
        <row r="6469">
          <cell r="A6469" t="str">
            <v>05</v>
          </cell>
          <cell r="B6469" t="str">
            <v>69030100</v>
          </cell>
          <cell r="C6469" t="str">
            <v>20010000</v>
          </cell>
          <cell r="D6469">
            <v>944173.88</v>
          </cell>
        </row>
        <row r="6470">
          <cell r="A6470" t="str">
            <v>05</v>
          </cell>
          <cell r="B6470" t="str">
            <v>69030100</v>
          </cell>
          <cell r="C6470" t="str">
            <v>23010000</v>
          </cell>
          <cell r="D6470">
            <v>356939.62</v>
          </cell>
        </row>
        <row r="6471">
          <cell r="A6471" t="str">
            <v>05</v>
          </cell>
          <cell r="B6471" t="str">
            <v>69030100</v>
          </cell>
          <cell r="C6471" t="str">
            <v>25010000</v>
          </cell>
          <cell r="D6471">
            <v>627078.05000000005</v>
          </cell>
        </row>
        <row r="6472">
          <cell r="A6472" t="str">
            <v>05</v>
          </cell>
          <cell r="B6472" t="str">
            <v>69030100</v>
          </cell>
          <cell r="C6472" t="str">
            <v>25020000</v>
          </cell>
          <cell r="D6472">
            <v>785554.81</v>
          </cell>
        </row>
        <row r="6473">
          <cell r="A6473" t="str">
            <v>05</v>
          </cell>
          <cell r="B6473" t="str">
            <v>69030100</v>
          </cell>
          <cell r="C6473" t="str">
            <v>25030000</v>
          </cell>
          <cell r="D6473">
            <v>180618.3</v>
          </cell>
        </row>
        <row r="6474">
          <cell r="A6474" t="str">
            <v>05</v>
          </cell>
          <cell r="B6474" t="str">
            <v>69030100</v>
          </cell>
          <cell r="C6474" t="str">
            <v>26000000</v>
          </cell>
          <cell r="D6474">
            <v>936752.64000000001</v>
          </cell>
        </row>
        <row r="6475">
          <cell r="A6475" t="str">
            <v>05</v>
          </cell>
          <cell r="B6475" t="str">
            <v>69030100</v>
          </cell>
          <cell r="C6475" t="str">
            <v>44000500</v>
          </cell>
          <cell r="D6475">
            <v>35468.51</v>
          </cell>
        </row>
        <row r="6476">
          <cell r="A6476" t="str">
            <v>05</v>
          </cell>
          <cell r="B6476" t="str">
            <v>69030100</v>
          </cell>
          <cell r="C6476" t="str">
            <v>79030000</v>
          </cell>
          <cell r="D6476">
            <v>41212.42</v>
          </cell>
        </row>
        <row r="6477">
          <cell r="A6477" t="str">
            <v>05</v>
          </cell>
          <cell r="B6477" t="str">
            <v>69030100</v>
          </cell>
          <cell r="C6477" t="str">
            <v>79040000</v>
          </cell>
          <cell r="D6477">
            <v>2857.11</v>
          </cell>
        </row>
        <row r="6478">
          <cell r="A6478" t="str">
            <v>05</v>
          </cell>
          <cell r="B6478" t="str">
            <v>69030100</v>
          </cell>
          <cell r="C6478" t="str">
            <v>79070000</v>
          </cell>
          <cell r="D6478">
            <v>51515.65</v>
          </cell>
        </row>
        <row r="6479">
          <cell r="A6479" t="str">
            <v>05</v>
          </cell>
          <cell r="B6479" t="str">
            <v>10140400</v>
          </cell>
          <cell r="C6479" t="str">
            <v>10140100</v>
          </cell>
          <cell r="D6479">
            <v>325863.84000000003</v>
          </cell>
        </row>
        <row r="6480">
          <cell r="A6480" t="str">
            <v>05</v>
          </cell>
          <cell r="B6480" t="str">
            <v>69030100</v>
          </cell>
          <cell r="C6480" t="str">
            <v>91020801</v>
          </cell>
          <cell r="D6480">
            <v>19084.98</v>
          </cell>
        </row>
        <row r="6481">
          <cell r="A6481" t="str">
            <v>05</v>
          </cell>
          <cell r="B6481" t="str">
            <v>69030100</v>
          </cell>
          <cell r="C6481" t="str">
            <v>91020802</v>
          </cell>
          <cell r="D6481">
            <v>74.77</v>
          </cell>
        </row>
        <row r="6482">
          <cell r="A6482" t="str">
            <v>05</v>
          </cell>
          <cell r="B6482" t="str">
            <v>69030100</v>
          </cell>
          <cell r="C6482" t="str">
            <v>97020700</v>
          </cell>
          <cell r="D6482">
            <v>136792.26999999999</v>
          </cell>
        </row>
        <row r="6483">
          <cell r="A6483" t="str">
            <v>05</v>
          </cell>
          <cell r="B6483" t="str">
            <v>69030100</v>
          </cell>
          <cell r="C6483" t="str">
            <v>99000000</v>
          </cell>
          <cell r="D6483">
            <v>111.46</v>
          </cell>
        </row>
        <row r="6484">
          <cell r="A6484" t="str">
            <v>05</v>
          </cell>
          <cell r="B6484" t="str">
            <v>69030000</v>
          </cell>
          <cell r="C6484" t="str">
            <v>15010000</v>
          </cell>
          <cell r="D6484">
            <v>788.13</v>
          </cell>
        </row>
        <row r="6485">
          <cell r="A6485" t="str">
            <v>05</v>
          </cell>
          <cell r="B6485" t="str">
            <v>69030000</v>
          </cell>
          <cell r="C6485" t="str">
            <v>15020000</v>
          </cell>
          <cell r="D6485">
            <v>1548.1</v>
          </cell>
        </row>
        <row r="6486">
          <cell r="A6486" t="str">
            <v>05</v>
          </cell>
          <cell r="B6486" t="str">
            <v>69030000</v>
          </cell>
          <cell r="C6486" t="str">
            <v>15150000</v>
          </cell>
          <cell r="D6486">
            <v>164.29</v>
          </cell>
        </row>
        <row r="6487">
          <cell r="A6487" t="str">
            <v>05</v>
          </cell>
          <cell r="B6487" t="str">
            <v>69030000</v>
          </cell>
          <cell r="C6487" t="str">
            <v>20010000</v>
          </cell>
          <cell r="D6487">
            <v>55522.400000000001</v>
          </cell>
        </row>
        <row r="6488">
          <cell r="A6488" t="str">
            <v>05</v>
          </cell>
          <cell r="B6488" t="str">
            <v>69030000</v>
          </cell>
          <cell r="C6488" t="str">
            <v>23010000</v>
          </cell>
          <cell r="D6488">
            <v>20992.12</v>
          </cell>
        </row>
        <row r="6489">
          <cell r="A6489" t="str">
            <v>05</v>
          </cell>
          <cell r="B6489" t="str">
            <v>69030000</v>
          </cell>
          <cell r="C6489" t="str">
            <v>25010000</v>
          </cell>
          <cell r="D6489">
            <v>36814.67</v>
          </cell>
        </row>
        <row r="6490">
          <cell r="A6490" t="str">
            <v>05</v>
          </cell>
          <cell r="B6490" t="str">
            <v>69030000</v>
          </cell>
          <cell r="C6490" t="str">
            <v>25020000</v>
          </cell>
          <cell r="D6490">
            <v>46078.05</v>
          </cell>
        </row>
        <row r="6491">
          <cell r="A6491" t="str">
            <v>05</v>
          </cell>
          <cell r="B6491" t="str">
            <v>69030000</v>
          </cell>
          <cell r="C6491" t="str">
            <v>25030000</v>
          </cell>
          <cell r="D6491">
            <v>10610.78</v>
          </cell>
        </row>
        <row r="6492">
          <cell r="A6492" t="str">
            <v>05</v>
          </cell>
          <cell r="B6492" t="str">
            <v>69030000</v>
          </cell>
          <cell r="C6492" t="str">
            <v>26000000</v>
          </cell>
          <cell r="D6492">
            <v>54879.69</v>
          </cell>
        </row>
        <row r="6493">
          <cell r="A6493" t="str">
            <v>05</v>
          </cell>
          <cell r="B6493" t="str">
            <v>69030000</v>
          </cell>
          <cell r="C6493" t="str">
            <v>44000500</v>
          </cell>
          <cell r="D6493">
            <v>2086.4</v>
          </cell>
        </row>
        <row r="6494">
          <cell r="A6494" t="str">
            <v>05</v>
          </cell>
          <cell r="B6494" t="str">
            <v>69030000</v>
          </cell>
          <cell r="C6494" t="str">
            <v>79030000</v>
          </cell>
          <cell r="D6494">
            <v>2424.14</v>
          </cell>
        </row>
        <row r="6495">
          <cell r="A6495" t="str">
            <v>05</v>
          </cell>
          <cell r="B6495" t="str">
            <v>69030000</v>
          </cell>
          <cell r="C6495" t="str">
            <v>79040000</v>
          </cell>
          <cell r="D6495">
            <v>168.09</v>
          </cell>
        </row>
        <row r="6496">
          <cell r="A6496" t="str">
            <v>05</v>
          </cell>
          <cell r="B6496" t="str">
            <v>69030000</v>
          </cell>
          <cell r="C6496" t="str">
            <v>79070000</v>
          </cell>
          <cell r="D6496">
            <v>3030.3</v>
          </cell>
        </row>
        <row r="6497">
          <cell r="A6497" t="str">
            <v>05</v>
          </cell>
          <cell r="B6497" t="str">
            <v>69030000</v>
          </cell>
          <cell r="C6497" t="str">
            <v>91020801</v>
          </cell>
          <cell r="D6497">
            <v>1088.4100000000001</v>
          </cell>
        </row>
        <row r="6498">
          <cell r="A6498" t="str">
            <v>05</v>
          </cell>
          <cell r="B6498" t="str">
            <v>69030000</v>
          </cell>
          <cell r="C6498" t="str">
            <v>91020802</v>
          </cell>
          <cell r="D6498">
            <v>4.4000000000000004</v>
          </cell>
        </row>
        <row r="6499">
          <cell r="A6499" t="str">
            <v>05</v>
          </cell>
          <cell r="B6499" t="str">
            <v>69030000</v>
          </cell>
          <cell r="C6499" t="str">
            <v>97020600</v>
          </cell>
          <cell r="D6499">
            <v>8027.56</v>
          </cell>
        </row>
        <row r="6500">
          <cell r="A6500" t="str">
            <v>05</v>
          </cell>
          <cell r="B6500" t="str">
            <v>69030000</v>
          </cell>
          <cell r="C6500" t="str">
            <v>99000000</v>
          </cell>
          <cell r="D6500">
            <v>2.4300000000000002</v>
          </cell>
        </row>
        <row r="6501">
          <cell r="A6501" t="str">
            <v>05</v>
          </cell>
          <cell r="B6501" t="str">
            <v>69020300</v>
          </cell>
          <cell r="C6501" t="str">
            <v>15010000</v>
          </cell>
          <cell r="D6501">
            <v>9524.59</v>
          </cell>
        </row>
        <row r="6502">
          <cell r="A6502" t="str">
            <v>05</v>
          </cell>
          <cell r="B6502" t="str">
            <v>69020300</v>
          </cell>
          <cell r="C6502" t="str">
            <v>15020000</v>
          </cell>
          <cell r="D6502">
            <v>21202.01</v>
          </cell>
        </row>
        <row r="6503">
          <cell r="A6503" t="str">
            <v>05</v>
          </cell>
          <cell r="B6503" t="str">
            <v>69020300</v>
          </cell>
          <cell r="C6503" t="str">
            <v>15150000</v>
          </cell>
          <cell r="D6503">
            <v>1947.59</v>
          </cell>
        </row>
        <row r="6504">
          <cell r="A6504" t="str">
            <v>05</v>
          </cell>
          <cell r="B6504" t="str">
            <v>69020300</v>
          </cell>
          <cell r="C6504" t="str">
            <v>20010000</v>
          </cell>
          <cell r="D6504">
            <v>785142.41</v>
          </cell>
        </row>
        <row r="6505">
          <cell r="A6505" t="str">
            <v>05</v>
          </cell>
          <cell r="B6505" t="str">
            <v>69020300</v>
          </cell>
          <cell r="C6505" t="str">
            <v>23010000</v>
          </cell>
          <cell r="D6505">
            <v>220186.5</v>
          </cell>
        </row>
        <row r="6506">
          <cell r="A6506" t="str">
            <v>05</v>
          </cell>
          <cell r="B6506" t="str">
            <v>69020300</v>
          </cell>
          <cell r="C6506" t="str">
            <v>25010000</v>
          </cell>
          <cell r="D6506">
            <v>469929.96</v>
          </cell>
        </row>
        <row r="6507">
          <cell r="A6507" t="str">
            <v>05</v>
          </cell>
          <cell r="B6507" t="str">
            <v>69020300</v>
          </cell>
          <cell r="C6507" t="str">
            <v>25020000</v>
          </cell>
          <cell r="D6507">
            <v>508228.81</v>
          </cell>
        </row>
        <row r="6508">
          <cell r="A6508" t="str">
            <v>05</v>
          </cell>
          <cell r="B6508" t="str">
            <v>69020300</v>
          </cell>
          <cell r="C6508" t="str">
            <v>25030000</v>
          </cell>
          <cell r="D6508">
            <v>113579.43</v>
          </cell>
        </row>
        <row r="6509">
          <cell r="A6509" t="str">
            <v>05</v>
          </cell>
          <cell r="B6509" t="str">
            <v>69020300</v>
          </cell>
          <cell r="C6509" t="str">
            <v>26000000</v>
          </cell>
          <cell r="D6509">
            <v>621470.38</v>
          </cell>
        </row>
        <row r="6510">
          <cell r="A6510" t="str">
            <v>05</v>
          </cell>
          <cell r="B6510" t="str">
            <v>69020300</v>
          </cell>
          <cell r="C6510" t="str">
            <v>44000500</v>
          </cell>
          <cell r="D6510">
            <v>25473.87</v>
          </cell>
        </row>
        <row r="6511">
          <cell r="A6511" t="str">
            <v>05</v>
          </cell>
          <cell r="B6511" t="str">
            <v>69020300</v>
          </cell>
          <cell r="C6511" t="str">
            <v>79030000</v>
          </cell>
          <cell r="D6511">
            <v>23800.48</v>
          </cell>
        </row>
        <row r="6512">
          <cell r="A6512" t="str">
            <v>05</v>
          </cell>
          <cell r="B6512" t="str">
            <v>69020300</v>
          </cell>
          <cell r="C6512" t="str">
            <v>79040000</v>
          </cell>
          <cell r="D6512">
            <v>1620.47</v>
          </cell>
        </row>
        <row r="6513">
          <cell r="A6513" t="str">
            <v>05</v>
          </cell>
          <cell r="B6513" t="str">
            <v>69020300</v>
          </cell>
          <cell r="C6513" t="str">
            <v>79070000</v>
          </cell>
          <cell r="D6513">
            <v>34105.410000000003</v>
          </cell>
        </row>
        <row r="6514">
          <cell r="A6514" t="str">
            <v>05</v>
          </cell>
          <cell r="B6514" t="str">
            <v>69020300</v>
          </cell>
          <cell r="C6514" t="str">
            <v>91020801</v>
          </cell>
          <cell r="D6514">
            <v>21130.58</v>
          </cell>
        </row>
        <row r="6515">
          <cell r="A6515" t="str">
            <v>05</v>
          </cell>
          <cell r="B6515" t="str">
            <v>69020300</v>
          </cell>
          <cell r="C6515" t="str">
            <v>91020802</v>
          </cell>
          <cell r="D6515">
            <v>87.96</v>
          </cell>
        </row>
        <row r="6516">
          <cell r="A6516" t="str">
            <v>05</v>
          </cell>
          <cell r="B6516" t="str">
            <v>69020300</v>
          </cell>
          <cell r="C6516" t="str">
            <v>97020500</v>
          </cell>
          <cell r="D6516">
            <v>92202.28</v>
          </cell>
        </row>
        <row r="6517">
          <cell r="A6517" t="str">
            <v>05</v>
          </cell>
          <cell r="B6517" t="str">
            <v>69020200</v>
          </cell>
          <cell r="C6517" t="str">
            <v>15010000</v>
          </cell>
          <cell r="D6517">
            <v>46862.54</v>
          </cell>
        </row>
        <row r="6518">
          <cell r="A6518" t="str">
            <v>05</v>
          </cell>
          <cell r="B6518" t="str">
            <v>69020200</v>
          </cell>
          <cell r="C6518" t="str">
            <v>15020000</v>
          </cell>
          <cell r="D6518">
            <v>87161.21</v>
          </cell>
        </row>
        <row r="6519">
          <cell r="A6519" t="str">
            <v>05</v>
          </cell>
          <cell r="B6519" t="str">
            <v>69020200</v>
          </cell>
          <cell r="C6519" t="str">
            <v>15150000</v>
          </cell>
          <cell r="D6519">
            <v>9553.31</v>
          </cell>
        </row>
        <row r="6520">
          <cell r="A6520" t="str">
            <v>05</v>
          </cell>
          <cell r="B6520" t="str">
            <v>69020200</v>
          </cell>
          <cell r="C6520" t="str">
            <v>20010000</v>
          </cell>
          <cell r="D6520">
            <v>3125633.67</v>
          </cell>
        </row>
        <row r="6521">
          <cell r="A6521" t="str">
            <v>05</v>
          </cell>
          <cell r="B6521" t="str">
            <v>69020200</v>
          </cell>
          <cell r="C6521" t="str">
            <v>23010000</v>
          </cell>
          <cell r="D6521">
            <v>1266265.57</v>
          </cell>
        </row>
        <row r="6522">
          <cell r="A6522" t="str">
            <v>05</v>
          </cell>
          <cell r="B6522" t="str">
            <v>69020200</v>
          </cell>
          <cell r="C6522" t="str">
            <v>25010000</v>
          </cell>
          <cell r="D6522">
            <v>2124734.19</v>
          </cell>
        </row>
        <row r="6523">
          <cell r="A6523" t="str">
            <v>05</v>
          </cell>
          <cell r="B6523" t="str">
            <v>69020200</v>
          </cell>
          <cell r="C6523" t="str">
            <v>25020000</v>
          </cell>
          <cell r="D6523">
            <v>2754556.94</v>
          </cell>
        </row>
        <row r="6524">
          <cell r="A6524" t="str">
            <v>05</v>
          </cell>
          <cell r="B6524" t="str">
            <v>69020200</v>
          </cell>
          <cell r="C6524" t="str">
            <v>25030000</v>
          </cell>
          <cell r="D6524">
            <v>637458.74</v>
          </cell>
        </row>
        <row r="6525">
          <cell r="A6525" t="str">
            <v>05</v>
          </cell>
          <cell r="B6525" t="str">
            <v>69020200</v>
          </cell>
          <cell r="C6525" t="str">
            <v>26000000</v>
          </cell>
          <cell r="D6525">
            <v>3256243.01</v>
          </cell>
        </row>
        <row r="6526">
          <cell r="A6526" t="str">
            <v>05</v>
          </cell>
          <cell r="B6526" t="str">
            <v>69020200</v>
          </cell>
          <cell r="C6526" t="str">
            <v>44000500</v>
          </cell>
          <cell r="D6526">
            <v>122417.77</v>
          </cell>
        </row>
        <row r="6527">
          <cell r="A6527" t="str">
            <v>05</v>
          </cell>
          <cell r="B6527" t="str">
            <v>69020200</v>
          </cell>
          <cell r="C6527" t="str">
            <v>79030000</v>
          </cell>
          <cell r="D6527">
            <v>148066.69</v>
          </cell>
        </row>
        <row r="6528">
          <cell r="A6528" t="str">
            <v>05</v>
          </cell>
          <cell r="B6528" t="str">
            <v>69020200</v>
          </cell>
          <cell r="C6528" t="str">
            <v>79040000</v>
          </cell>
          <cell r="D6528">
            <v>10143.99</v>
          </cell>
        </row>
        <row r="6529">
          <cell r="A6529" t="str">
            <v>05</v>
          </cell>
          <cell r="B6529" t="str">
            <v>69020200</v>
          </cell>
          <cell r="C6529" t="str">
            <v>79070000</v>
          </cell>
          <cell r="D6529">
            <v>178017.97</v>
          </cell>
        </row>
        <row r="6530">
          <cell r="A6530" t="str">
            <v>05</v>
          </cell>
          <cell r="B6530" t="str">
            <v>69020200</v>
          </cell>
          <cell r="C6530" t="str">
            <v>91020801</v>
          </cell>
          <cell r="D6530">
            <v>57673.59</v>
          </cell>
        </row>
        <row r="6531">
          <cell r="A6531" t="str">
            <v>05</v>
          </cell>
          <cell r="B6531" t="str">
            <v>69020200</v>
          </cell>
          <cell r="C6531" t="str">
            <v>91020802</v>
          </cell>
          <cell r="D6531">
            <v>219.91</v>
          </cell>
        </row>
        <row r="6532">
          <cell r="A6532" t="str">
            <v>05</v>
          </cell>
          <cell r="B6532" t="str">
            <v>69020200</v>
          </cell>
          <cell r="C6532" t="str">
            <v>97020400</v>
          </cell>
          <cell r="D6532">
            <v>481971.12</v>
          </cell>
        </row>
        <row r="6533">
          <cell r="A6533" t="str">
            <v>05</v>
          </cell>
          <cell r="B6533" t="str">
            <v>69020200</v>
          </cell>
          <cell r="C6533" t="str">
            <v>99000000</v>
          </cell>
          <cell r="D6533">
            <v>1072.43</v>
          </cell>
        </row>
        <row r="6534">
          <cell r="A6534" t="str">
            <v>05</v>
          </cell>
          <cell r="B6534" t="str">
            <v>69020100</v>
          </cell>
          <cell r="C6534" t="str">
            <v>15010000</v>
          </cell>
          <cell r="D6534">
            <v>55171.71</v>
          </cell>
        </row>
        <row r="6535">
          <cell r="A6535" t="str">
            <v>05</v>
          </cell>
          <cell r="B6535" t="str">
            <v>69020100</v>
          </cell>
          <cell r="C6535" t="str">
            <v>15020000</v>
          </cell>
          <cell r="D6535">
            <v>108363.03</v>
          </cell>
        </row>
        <row r="6536">
          <cell r="A6536" t="str">
            <v>05</v>
          </cell>
          <cell r="B6536" t="str">
            <v>69020100</v>
          </cell>
          <cell r="C6536" t="str">
            <v>15150000</v>
          </cell>
          <cell r="D6536">
            <v>11500.88</v>
          </cell>
        </row>
        <row r="6537">
          <cell r="A6537" t="str">
            <v>05</v>
          </cell>
          <cell r="B6537" t="str">
            <v>69020100</v>
          </cell>
          <cell r="C6537" t="str">
            <v>20010000</v>
          </cell>
          <cell r="D6537">
            <v>3887895.5</v>
          </cell>
        </row>
        <row r="6538">
          <cell r="A6538" t="str">
            <v>05</v>
          </cell>
          <cell r="B6538" t="str">
            <v>69020100</v>
          </cell>
          <cell r="C6538" t="str">
            <v>23010000</v>
          </cell>
          <cell r="D6538">
            <v>1469772.57</v>
          </cell>
        </row>
        <row r="6539">
          <cell r="A6539" t="str">
            <v>05</v>
          </cell>
          <cell r="B6539" t="str">
            <v>69020100</v>
          </cell>
          <cell r="C6539" t="str">
            <v>25010000</v>
          </cell>
          <cell r="D6539">
            <v>2582517.33</v>
          </cell>
        </row>
        <row r="6540">
          <cell r="A6540" t="str">
            <v>05</v>
          </cell>
          <cell r="B6540" t="str">
            <v>69020100</v>
          </cell>
          <cell r="C6540" t="str">
            <v>25020000</v>
          </cell>
          <cell r="D6540">
            <v>3235486.52</v>
          </cell>
        </row>
        <row r="6541">
          <cell r="A6541" t="str">
            <v>05</v>
          </cell>
          <cell r="B6541" t="str">
            <v>69020100</v>
          </cell>
          <cell r="C6541" t="str">
            <v>25030000</v>
          </cell>
          <cell r="D6541">
            <v>743811.63</v>
          </cell>
        </row>
        <row r="6542">
          <cell r="A6542" t="str">
            <v>05</v>
          </cell>
          <cell r="B6542" t="str">
            <v>69020100</v>
          </cell>
          <cell r="C6542" t="str">
            <v>26000000</v>
          </cell>
          <cell r="D6542">
            <v>3867245.01</v>
          </cell>
        </row>
        <row r="6543">
          <cell r="A6543" t="str">
            <v>05</v>
          </cell>
          <cell r="B6543" t="str">
            <v>69020100</v>
          </cell>
          <cell r="C6543" t="str">
            <v>44000500</v>
          </cell>
          <cell r="D6543">
            <v>146046.66</v>
          </cell>
        </row>
        <row r="6544">
          <cell r="A6544" t="str">
            <v>05</v>
          </cell>
          <cell r="B6544" t="str">
            <v>69020100</v>
          </cell>
          <cell r="C6544" t="str">
            <v>79030000</v>
          </cell>
          <cell r="D6544">
            <v>169697.96</v>
          </cell>
        </row>
        <row r="6545">
          <cell r="A6545" t="str">
            <v>05</v>
          </cell>
          <cell r="B6545" t="str">
            <v>69020100</v>
          </cell>
          <cell r="C6545" t="str">
            <v>79040000</v>
          </cell>
          <cell r="D6545">
            <v>11764.49</v>
          </cell>
        </row>
        <row r="6546">
          <cell r="A6546" t="str">
            <v>05</v>
          </cell>
          <cell r="B6546" t="str">
            <v>69020100</v>
          </cell>
          <cell r="C6546" t="str">
            <v>79070000</v>
          </cell>
          <cell r="D6546">
            <v>212123.48</v>
          </cell>
        </row>
        <row r="6547">
          <cell r="A6547" t="str">
            <v>05</v>
          </cell>
          <cell r="B6547" t="str">
            <v>69020100</v>
          </cell>
          <cell r="C6547" t="str">
            <v>91020801</v>
          </cell>
          <cell r="D6547">
            <v>78441.210000000006</v>
          </cell>
        </row>
        <row r="6548">
          <cell r="A6548" t="str">
            <v>05</v>
          </cell>
          <cell r="B6548" t="str">
            <v>69020100</v>
          </cell>
          <cell r="C6548" t="str">
            <v>91020802</v>
          </cell>
          <cell r="D6548">
            <v>307.88</v>
          </cell>
        </row>
        <row r="6549">
          <cell r="A6549" t="str">
            <v>05</v>
          </cell>
          <cell r="B6549" t="str">
            <v>69020100</v>
          </cell>
          <cell r="C6549" t="str">
            <v>97020300</v>
          </cell>
          <cell r="D6549">
            <v>563583.4</v>
          </cell>
        </row>
        <row r="6550">
          <cell r="A6550" t="str">
            <v>05</v>
          </cell>
          <cell r="B6550" t="str">
            <v>69020100</v>
          </cell>
          <cell r="C6550" t="str">
            <v>99000000</v>
          </cell>
          <cell r="D6550">
            <v>428.69</v>
          </cell>
        </row>
        <row r="6551">
          <cell r="A6551" t="str">
            <v>05</v>
          </cell>
          <cell r="B6551" t="str">
            <v>99000000</v>
          </cell>
          <cell r="C6551" t="str">
            <v>90090108</v>
          </cell>
          <cell r="D6551">
            <v>2764812.41</v>
          </cell>
        </row>
        <row r="6552">
          <cell r="A6552" t="str">
            <v>05</v>
          </cell>
          <cell r="B6552" t="str">
            <v>73040000</v>
          </cell>
          <cell r="C6552" t="str">
            <v>70000000</v>
          </cell>
          <cell r="D6552">
            <v>63900</v>
          </cell>
        </row>
        <row r="6553">
          <cell r="A6553" t="str">
            <v>05</v>
          </cell>
          <cell r="B6553" t="str">
            <v>58030100</v>
          </cell>
          <cell r="C6553" t="str">
            <v>91021400</v>
          </cell>
          <cell r="D6553">
            <v>270000000</v>
          </cell>
        </row>
        <row r="6554">
          <cell r="A6554" t="str">
            <v>05</v>
          </cell>
          <cell r="B6554" t="str">
            <v>91011400</v>
          </cell>
          <cell r="C6554" t="str">
            <v>62050400</v>
          </cell>
          <cell r="D6554">
            <v>270907924</v>
          </cell>
        </row>
        <row r="6555">
          <cell r="A6555" t="str">
            <v>05</v>
          </cell>
          <cell r="B6555" t="str">
            <v>62060000</v>
          </cell>
          <cell r="C6555" t="str">
            <v>91021500</v>
          </cell>
          <cell r="D6555">
            <v>87964066.739999995</v>
          </cell>
        </row>
        <row r="6556">
          <cell r="A6556" t="str">
            <v>05</v>
          </cell>
          <cell r="B6556" t="str">
            <v>91011500</v>
          </cell>
          <cell r="C6556" t="str">
            <v>60010300</v>
          </cell>
          <cell r="D6556">
            <v>16920443</v>
          </cell>
        </row>
        <row r="6557">
          <cell r="A6557" t="str">
            <v>05</v>
          </cell>
          <cell r="B6557" t="str">
            <v>91011500</v>
          </cell>
          <cell r="C6557" t="str">
            <v>62050600</v>
          </cell>
          <cell r="D6557">
            <v>71043623.739999995</v>
          </cell>
        </row>
        <row r="6558">
          <cell r="A6558" t="str">
            <v>05</v>
          </cell>
          <cell r="B6558" t="str">
            <v>62050600</v>
          </cell>
          <cell r="C6558" t="str">
            <v>51020000</v>
          </cell>
          <cell r="D6558">
            <v>3364989.65</v>
          </cell>
        </row>
        <row r="6559">
          <cell r="A6559" t="str">
            <v>05</v>
          </cell>
          <cell r="B6559" t="str">
            <v>62050600</v>
          </cell>
          <cell r="C6559" t="str">
            <v>51030100</v>
          </cell>
          <cell r="D6559">
            <v>34806343.630000003</v>
          </cell>
        </row>
        <row r="6560">
          <cell r="A6560" t="str">
            <v>05</v>
          </cell>
          <cell r="B6560" t="str">
            <v>62050600</v>
          </cell>
          <cell r="C6560" t="str">
            <v>51040000</v>
          </cell>
          <cell r="D6560">
            <v>26805546.199999999</v>
          </cell>
        </row>
        <row r="6561">
          <cell r="A6561" t="str">
            <v>05</v>
          </cell>
          <cell r="B6561" t="str">
            <v>62050600</v>
          </cell>
          <cell r="C6561" t="str">
            <v>51080100</v>
          </cell>
          <cell r="D6561">
            <v>6066744.2599999998</v>
          </cell>
        </row>
        <row r="6562">
          <cell r="A6562" t="str">
            <v>05</v>
          </cell>
          <cell r="B6562" t="str">
            <v>62050500</v>
          </cell>
          <cell r="C6562" t="str">
            <v>62060000</v>
          </cell>
          <cell r="D6562">
            <v>92266644.340000004</v>
          </cell>
        </row>
        <row r="6563">
          <cell r="A6563" t="str">
            <v>05</v>
          </cell>
          <cell r="B6563" t="str">
            <v>62050400</v>
          </cell>
          <cell r="C6563" t="str">
            <v>51040000</v>
          </cell>
          <cell r="D6563">
            <v>270907924</v>
          </cell>
        </row>
        <row r="6564">
          <cell r="A6564" t="str">
            <v>05</v>
          </cell>
          <cell r="B6564" t="str">
            <v>62050200</v>
          </cell>
          <cell r="C6564" t="str">
            <v>68080200</v>
          </cell>
          <cell r="D6564">
            <v>10835241.380000001</v>
          </cell>
        </row>
        <row r="6565">
          <cell r="A6565" t="str">
            <v>05</v>
          </cell>
          <cell r="B6565" t="str">
            <v>62050100</v>
          </cell>
          <cell r="C6565" t="str">
            <v>51040000</v>
          </cell>
          <cell r="D6565">
            <v>235000</v>
          </cell>
        </row>
        <row r="6566">
          <cell r="A6566" t="str">
            <v>05</v>
          </cell>
          <cell r="B6566" t="str">
            <v>60010300</v>
          </cell>
          <cell r="C6566" t="str">
            <v>60010000</v>
          </cell>
          <cell r="D6566">
            <v>38249440.869999997</v>
          </cell>
        </row>
        <row r="6567">
          <cell r="A6567" t="str">
            <v>05</v>
          </cell>
          <cell r="B6567" t="str">
            <v>62030000</v>
          </cell>
          <cell r="C6567" t="str">
            <v>68080000</v>
          </cell>
          <cell r="D6567">
            <v>4522.17</v>
          </cell>
        </row>
        <row r="6568">
          <cell r="A6568" t="str">
            <v>05</v>
          </cell>
          <cell r="B6568" t="str">
            <v>62030000</v>
          </cell>
          <cell r="C6568" t="str">
            <v>91020801</v>
          </cell>
          <cell r="D6568">
            <v>0.6</v>
          </cell>
        </row>
        <row r="6569">
          <cell r="A6569" t="str">
            <v>05</v>
          </cell>
          <cell r="B6569" t="str">
            <v>57000000</v>
          </cell>
          <cell r="C6569" t="str">
            <v>51040000</v>
          </cell>
          <cell r="D6569">
            <v>51000</v>
          </cell>
        </row>
        <row r="6570">
          <cell r="A6570" t="str">
            <v>05</v>
          </cell>
          <cell r="B6570" t="str">
            <v>62030100</v>
          </cell>
          <cell r="C6570" t="str">
            <v>51000000</v>
          </cell>
          <cell r="D6570">
            <v>53548.25</v>
          </cell>
        </row>
        <row r="6571">
          <cell r="A6571" t="str">
            <v>05</v>
          </cell>
          <cell r="B6571" t="str">
            <v>62030100</v>
          </cell>
          <cell r="C6571" t="str">
            <v>51040000</v>
          </cell>
          <cell r="D6571">
            <v>183556936.71000001</v>
          </cell>
        </row>
        <row r="6572">
          <cell r="A6572" t="str">
            <v>05</v>
          </cell>
          <cell r="B6572" t="str">
            <v>62030100</v>
          </cell>
          <cell r="C6572" t="str">
            <v>68080200</v>
          </cell>
          <cell r="D6572">
            <v>27976069.91</v>
          </cell>
        </row>
        <row r="6573">
          <cell r="A6573" t="str">
            <v>05</v>
          </cell>
          <cell r="B6573" t="str">
            <v>99000000</v>
          </cell>
          <cell r="C6573" t="str">
            <v>90090200</v>
          </cell>
          <cell r="D6573">
            <v>3639911.52</v>
          </cell>
        </row>
        <row r="6574">
          <cell r="A6574" t="str">
            <v>05</v>
          </cell>
          <cell r="B6574" t="str">
            <v>70030000</v>
          </cell>
          <cell r="C6574" t="str">
            <v>70000000</v>
          </cell>
          <cell r="D6574">
            <v>203.19</v>
          </cell>
        </row>
        <row r="6575">
          <cell r="A6575" t="str">
            <v>05</v>
          </cell>
          <cell r="B6575" t="str">
            <v>70020000</v>
          </cell>
          <cell r="C6575" t="str">
            <v>70000000</v>
          </cell>
          <cell r="D6575">
            <v>1510744.76</v>
          </cell>
        </row>
        <row r="6576">
          <cell r="A6576" t="str">
            <v>05</v>
          </cell>
          <cell r="B6576" t="str">
            <v>70010000</v>
          </cell>
          <cell r="C6576" t="str">
            <v>70000000</v>
          </cell>
          <cell r="D6576">
            <v>9137.6</v>
          </cell>
        </row>
        <row r="6577">
          <cell r="A6577" t="str">
            <v>05</v>
          </cell>
          <cell r="B6577" t="str">
            <v>70010000</v>
          </cell>
          <cell r="C6577" t="str">
            <v>70000000</v>
          </cell>
          <cell r="D6577">
            <v>71846402.450000003</v>
          </cell>
        </row>
        <row r="6578">
          <cell r="A6578" t="str">
            <v>05</v>
          </cell>
          <cell r="B6578" t="str">
            <v>70010000</v>
          </cell>
          <cell r="C6578" t="str">
            <v>70000000</v>
          </cell>
          <cell r="D6578">
            <v>490961.11</v>
          </cell>
        </row>
        <row r="6579">
          <cell r="A6579" t="str">
            <v>05</v>
          </cell>
          <cell r="B6579" t="str">
            <v>70010000</v>
          </cell>
          <cell r="C6579" t="str">
            <v>70000000</v>
          </cell>
          <cell r="D6579">
            <v>4366724.76</v>
          </cell>
        </row>
        <row r="6580">
          <cell r="A6580" t="str">
            <v>05</v>
          </cell>
          <cell r="B6580" t="str">
            <v>60010400</v>
          </cell>
          <cell r="C6580" t="str">
            <v>19040000</v>
          </cell>
          <cell r="D6580">
            <v>74954.570000000007</v>
          </cell>
        </row>
        <row r="6581">
          <cell r="A6581" t="str">
            <v>05</v>
          </cell>
          <cell r="B6581" t="str">
            <v>60010400</v>
          </cell>
          <cell r="C6581" t="str">
            <v>19040100</v>
          </cell>
          <cell r="D6581">
            <v>65842.89</v>
          </cell>
        </row>
        <row r="6582">
          <cell r="A6582" t="str">
            <v>05</v>
          </cell>
          <cell r="B6582" t="str">
            <v>60010400</v>
          </cell>
          <cell r="C6582" t="str">
            <v>28011200</v>
          </cell>
          <cell r="D6582">
            <v>2502411.41</v>
          </cell>
        </row>
        <row r="6583">
          <cell r="A6583" t="str">
            <v>05</v>
          </cell>
          <cell r="B6583" t="str">
            <v>60010400</v>
          </cell>
          <cell r="C6583" t="str">
            <v>51040000</v>
          </cell>
          <cell r="D6583">
            <v>23940</v>
          </cell>
        </row>
        <row r="6584">
          <cell r="A6584" t="str">
            <v>05</v>
          </cell>
          <cell r="B6584" t="str">
            <v>60010400</v>
          </cell>
          <cell r="C6584" t="str">
            <v>91020802</v>
          </cell>
          <cell r="D6584">
            <v>987735.76</v>
          </cell>
        </row>
        <row r="6585">
          <cell r="A6585" t="str">
            <v>05</v>
          </cell>
          <cell r="B6585" t="str">
            <v>51000000</v>
          </cell>
          <cell r="C6585" t="str">
            <v>69020200</v>
          </cell>
          <cell r="D6585">
            <v>163222.71</v>
          </cell>
        </row>
        <row r="6586">
          <cell r="A6586" t="str">
            <v>05</v>
          </cell>
          <cell r="B6586" t="str">
            <v>55040100</v>
          </cell>
          <cell r="C6586" t="str">
            <v>51040000</v>
          </cell>
          <cell r="D6586">
            <v>199000000</v>
          </cell>
        </row>
        <row r="6587">
          <cell r="A6587" t="str">
            <v>05</v>
          </cell>
          <cell r="B6587" t="str">
            <v>58020000</v>
          </cell>
          <cell r="C6587" t="str">
            <v>51040000</v>
          </cell>
          <cell r="D6587">
            <v>150000</v>
          </cell>
        </row>
        <row r="6588">
          <cell r="A6588" t="str">
            <v>05</v>
          </cell>
          <cell r="B6588" t="str">
            <v>67010100</v>
          </cell>
          <cell r="C6588" t="str">
            <v>91020600</v>
          </cell>
          <cell r="D6588">
            <v>5780737.7000000002</v>
          </cell>
        </row>
        <row r="6589">
          <cell r="A6589" t="str">
            <v>05</v>
          </cell>
          <cell r="B6589" t="str">
            <v>99000000</v>
          </cell>
          <cell r="C6589" t="str">
            <v>90090300</v>
          </cell>
          <cell r="D6589">
            <v>329480.99</v>
          </cell>
        </row>
        <row r="6590">
          <cell r="A6590" t="str">
            <v>05</v>
          </cell>
          <cell r="B6590" t="str">
            <v>51090000</v>
          </cell>
          <cell r="C6590" t="str">
            <v>51040000</v>
          </cell>
          <cell r="D6590">
            <v>51200000</v>
          </cell>
        </row>
        <row r="6591">
          <cell r="A6591" t="str">
            <v>05</v>
          </cell>
          <cell r="B6591" t="str">
            <v>51090000</v>
          </cell>
          <cell r="C6591" t="str">
            <v>76000000</v>
          </cell>
          <cell r="D6591">
            <v>2713017.6</v>
          </cell>
        </row>
        <row r="6592">
          <cell r="A6592" t="str">
            <v>05</v>
          </cell>
          <cell r="B6592" t="str">
            <v>51090000</v>
          </cell>
          <cell r="C6592" t="str">
            <v>91020500</v>
          </cell>
          <cell r="D6592">
            <v>4226.47</v>
          </cell>
        </row>
        <row r="6593">
          <cell r="A6593" t="str">
            <v>05</v>
          </cell>
          <cell r="B6593" t="str">
            <v>51020000</v>
          </cell>
          <cell r="C6593" t="str">
            <v>60010000</v>
          </cell>
          <cell r="D6593">
            <v>1221446.18</v>
          </cell>
        </row>
        <row r="6594">
          <cell r="A6594" t="str">
            <v>05</v>
          </cell>
          <cell r="B6594" t="str">
            <v>51020000</v>
          </cell>
          <cell r="C6594" t="str">
            <v>60040000</v>
          </cell>
          <cell r="D6594">
            <v>1402000</v>
          </cell>
        </row>
        <row r="6595">
          <cell r="A6595" t="str">
            <v>05</v>
          </cell>
          <cell r="B6595" t="str">
            <v>51020000</v>
          </cell>
          <cell r="C6595" t="str">
            <v>69030100</v>
          </cell>
          <cell r="D6595">
            <v>1100000</v>
          </cell>
        </row>
        <row r="6596">
          <cell r="A6596" t="str">
            <v>05</v>
          </cell>
          <cell r="B6596" t="str">
            <v>51020000</v>
          </cell>
          <cell r="C6596" t="str">
            <v>69050000</v>
          </cell>
          <cell r="D6596">
            <v>550000</v>
          </cell>
        </row>
        <row r="6597">
          <cell r="A6597" t="str">
            <v>05</v>
          </cell>
          <cell r="B6597" t="str">
            <v>51020000</v>
          </cell>
          <cell r="C6597" t="str">
            <v>70010000</v>
          </cell>
          <cell r="D6597">
            <v>58.6</v>
          </cell>
        </row>
        <row r="6598">
          <cell r="A6598" t="str">
            <v>05</v>
          </cell>
          <cell r="B6598" t="str">
            <v>51020000</v>
          </cell>
          <cell r="C6598" t="str">
            <v>91020500</v>
          </cell>
          <cell r="D6598">
            <v>251</v>
          </cell>
        </row>
        <row r="6599">
          <cell r="A6599" t="str">
            <v>05</v>
          </cell>
          <cell r="B6599" t="str">
            <v>51080100</v>
          </cell>
          <cell r="C6599" t="str">
            <v>60010000</v>
          </cell>
          <cell r="D6599">
            <v>3245638.36</v>
          </cell>
        </row>
        <row r="6600">
          <cell r="A6600" t="str">
            <v>05</v>
          </cell>
          <cell r="B6600" t="str">
            <v>51080100</v>
          </cell>
          <cell r="C6600" t="str">
            <v>60040000</v>
          </cell>
          <cell r="D6600">
            <v>2100000</v>
          </cell>
        </row>
        <row r="6601">
          <cell r="A6601" t="str">
            <v>05</v>
          </cell>
          <cell r="B6601" t="str">
            <v>51080100</v>
          </cell>
          <cell r="C6601" t="str">
            <v>69050000</v>
          </cell>
          <cell r="D6601">
            <v>770000</v>
          </cell>
        </row>
        <row r="6602">
          <cell r="A6602" t="str">
            <v>05</v>
          </cell>
          <cell r="B6602" t="str">
            <v>51080100</v>
          </cell>
          <cell r="C6602" t="str">
            <v>91020500</v>
          </cell>
          <cell r="D6602">
            <v>202</v>
          </cell>
        </row>
        <row r="6603">
          <cell r="A6603" t="str">
            <v>05</v>
          </cell>
          <cell r="B6603" t="str">
            <v>51030000</v>
          </cell>
          <cell r="C6603" t="str">
            <v>26000000</v>
          </cell>
          <cell r="D6603">
            <v>540.86</v>
          </cell>
        </row>
        <row r="6604">
          <cell r="A6604" t="str">
            <v>05</v>
          </cell>
          <cell r="B6604" t="str">
            <v>51030000</v>
          </cell>
          <cell r="C6604" t="str">
            <v>60010000</v>
          </cell>
          <cell r="D6604">
            <v>12426140.109999999</v>
          </cell>
        </row>
        <row r="6605">
          <cell r="A6605" t="str">
            <v>05</v>
          </cell>
          <cell r="B6605" t="str">
            <v>51030000</v>
          </cell>
          <cell r="C6605" t="str">
            <v>60040000</v>
          </cell>
          <cell r="D6605">
            <v>5123080.1399999997</v>
          </cell>
        </row>
        <row r="6606">
          <cell r="A6606" t="str">
            <v>05</v>
          </cell>
          <cell r="B6606" t="str">
            <v>51030000</v>
          </cell>
          <cell r="C6606" t="str">
            <v>68080100</v>
          </cell>
          <cell r="D6606">
            <v>65596.479999999996</v>
          </cell>
        </row>
        <row r="6607">
          <cell r="A6607" t="str">
            <v>05</v>
          </cell>
          <cell r="B6607" t="str">
            <v>51030000</v>
          </cell>
          <cell r="C6607" t="str">
            <v>69030100</v>
          </cell>
          <cell r="D6607">
            <v>1200000</v>
          </cell>
        </row>
        <row r="6608">
          <cell r="A6608" t="str">
            <v>05</v>
          </cell>
          <cell r="B6608" t="str">
            <v>51030000</v>
          </cell>
          <cell r="C6608" t="str">
            <v>70000000</v>
          </cell>
          <cell r="D6608">
            <v>23657</v>
          </cell>
        </row>
        <row r="6609">
          <cell r="A6609" t="str">
            <v>05</v>
          </cell>
          <cell r="B6609" t="str">
            <v>51030000</v>
          </cell>
          <cell r="C6609" t="str">
            <v>70010000</v>
          </cell>
          <cell r="D6609">
            <v>839944.32</v>
          </cell>
        </row>
        <row r="6610">
          <cell r="A6610" t="str">
            <v>05</v>
          </cell>
          <cell r="B6610" t="str">
            <v>51030000</v>
          </cell>
          <cell r="C6610" t="str">
            <v>76000000</v>
          </cell>
          <cell r="D6610">
            <v>11892848.609999999</v>
          </cell>
        </row>
        <row r="6611">
          <cell r="A6611" t="str">
            <v>05</v>
          </cell>
          <cell r="B6611" t="str">
            <v>51030000</v>
          </cell>
          <cell r="C6611" t="str">
            <v>79030000</v>
          </cell>
          <cell r="D6611">
            <v>504621.77</v>
          </cell>
        </row>
        <row r="6612">
          <cell r="A6612" t="str">
            <v>05</v>
          </cell>
          <cell r="B6612" t="str">
            <v>51030000</v>
          </cell>
          <cell r="C6612" t="str">
            <v>91020500</v>
          </cell>
          <cell r="D6612">
            <v>9400</v>
          </cell>
        </row>
        <row r="6613">
          <cell r="A6613" t="str">
            <v>05</v>
          </cell>
          <cell r="B6613" t="str">
            <v>51030000</v>
          </cell>
          <cell r="C6613" t="str">
            <v>91020800</v>
          </cell>
          <cell r="D6613">
            <v>10465.969999999999</v>
          </cell>
        </row>
        <row r="6614">
          <cell r="A6614" t="str">
            <v>05</v>
          </cell>
          <cell r="B6614" t="str">
            <v>51030000</v>
          </cell>
          <cell r="C6614" t="str">
            <v>91020801</v>
          </cell>
          <cell r="D6614">
            <v>800527.25</v>
          </cell>
        </row>
        <row r="6615">
          <cell r="A6615" t="str">
            <v>05</v>
          </cell>
          <cell r="B6615" t="str">
            <v>51030100</v>
          </cell>
          <cell r="C6615" t="str">
            <v>26000000</v>
          </cell>
          <cell r="D6615">
            <v>4303116.75</v>
          </cell>
        </row>
        <row r="6616">
          <cell r="A6616" t="str">
            <v>05</v>
          </cell>
          <cell r="B6616" t="str">
            <v>51030100</v>
          </cell>
          <cell r="C6616" t="str">
            <v>60010000</v>
          </cell>
          <cell r="D6616">
            <v>40561855.159999996</v>
          </cell>
        </row>
        <row r="6617">
          <cell r="A6617" t="str">
            <v>05</v>
          </cell>
          <cell r="B6617" t="str">
            <v>51030100</v>
          </cell>
          <cell r="C6617" t="str">
            <v>60010400</v>
          </cell>
          <cell r="D6617">
            <v>315982.61</v>
          </cell>
        </row>
        <row r="6618">
          <cell r="A6618" t="str">
            <v>05</v>
          </cell>
          <cell r="B6618" t="str">
            <v>51030100</v>
          </cell>
          <cell r="C6618" t="str">
            <v>60040000</v>
          </cell>
          <cell r="D6618">
            <v>6345371.3300000001</v>
          </cell>
        </row>
        <row r="6619">
          <cell r="A6619" t="str">
            <v>05</v>
          </cell>
          <cell r="B6619" t="str">
            <v>51030100</v>
          </cell>
          <cell r="C6619" t="str">
            <v>68010000</v>
          </cell>
          <cell r="D6619">
            <v>771841</v>
          </cell>
        </row>
        <row r="6620">
          <cell r="A6620" t="str">
            <v>05</v>
          </cell>
          <cell r="B6620" t="str">
            <v>51030100</v>
          </cell>
          <cell r="C6620" t="str">
            <v>68020000</v>
          </cell>
          <cell r="D6620">
            <v>4700000</v>
          </cell>
        </row>
        <row r="6621">
          <cell r="A6621" t="str">
            <v>05</v>
          </cell>
          <cell r="B6621" t="str">
            <v>51030100</v>
          </cell>
          <cell r="C6621" t="str">
            <v>68080100</v>
          </cell>
          <cell r="D6621">
            <v>25417.360000000001</v>
          </cell>
        </row>
        <row r="6622">
          <cell r="A6622" t="str">
            <v>05</v>
          </cell>
          <cell r="B6622" t="str">
            <v>51030100</v>
          </cell>
          <cell r="C6622" t="str">
            <v>69020100</v>
          </cell>
          <cell r="D6622">
            <v>6760000</v>
          </cell>
        </row>
        <row r="6623">
          <cell r="A6623" t="str">
            <v>05</v>
          </cell>
          <cell r="B6623" t="str">
            <v>51030100</v>
          </cell>
          <cell r="C6623" t="str">
            <v>70000000</v>
          </cell>
          <cell r="D6623">
            <v>606512</v>
          </cell>
        </row>
        <row r="6624">
          <cell r="A6624" t="str">
            <v>05</v>
          </cell>
          <cell r="B6624" t="str">
            <v>51030100</v>
          </cell>
          <cell r="C6624" t="str">
            <v>70010000</v>
          </cell>
          <cell r="D6624">
            <v>3829452.64</v>
          </cell>
        </row>
        <row r="6625">
          <cell r="A6625" t="str">
            <v>05</v>
          </cell>
          <cell r="B6625" t="str">
            <v>51030100</v>
          </cell>
          <cell r="C6625" t="str">
            <v>76000000</v>
          </cell>
          <cell r="D6625">
            <v>781601.23</v>
          </cell>
        </row>
        <row r="6626">
          <cell r="A6626" t="str">
            <v>05</v>
          </cell>
          <cell r="B6626" t="str">
            <v>51030100</v>
          </cell>
          <cell r="C6626" t="str">
            <v>79030000</v>
          </cell>
          <cell r="D6626">
            <v>527304.64</v>
          </cell>
        </row>
        <row r="6627">
          <cell r="A6627" t="str">
            <v>05</v>
          </cell>
          <cell r="B6627" t="str">
            <v>51030100</v>
          </cell>
          <cell r="C6627" t="str">
            <v>79040000</v>
          </cell>
          <cell r="D6627">
            <v>5800.2</v>
          </cell>
        </row>
        <row r="6628">
          <cell r="A6628" t="str">
            <v>05</v>
          </cell>
          <cell r="B6628" t="str">
            <v>51030100</v>
          </cell>
          <cell r="C6628" t="str">
            <v>79070000</v>
          </cell>
          <cell r="D6628">
            <v>24057.48</v>
          </cell>
        </row>
        <row r="6629">
          <cell r="A6629" t="str">
            <v>05</v>
          </cell>
          <cell r="B6629" t="str">
            <v>51030100</v>
          </cell>
          <cell r="C6629" t="str">
            <v>91020500</v>
          </cell>
          <cell r="D6629">
            <v>31920.81</v>
          </cell>
        </row>
        <row r="6630">
          <cell r="A6630" t="str">
            <v>05</v>
          </cell>
          <cell r="B6630" t="str">
            <v>51030100</v>
          </cell>
          <cell r="C6630" t="str">
            <v>91020801</v>
          </cell>
          <cell r="D6630">
            <v>21945.67</v>
          </cell>
        </row>
        <row r="6631">
          <cell r="A6631" t="str">
            <v>05</v>
          </cell>
          <cell r="B6631" t="str">
            <v>51030100</v>
          </cell>
          <cell r="C6631" t="str">
            <v>97000600</v>
          </cell>
          <cell r="D6631">
            <v>241009.63</v>
          </cell>
        </row>
        <row r="6632">
          <cell r="A6632" t="str">
            <v>05</v>
          </cell>
          <cell r="B6632" t="str">
            <v>51040000</v>
          </cell>
          <cell r="C6632" t="str">
            <v>26000000</v>
          </cell>
          <cell r="D6632">
            <v>526075</v>
          </cell>
        </row>
        <row r="6633">
          <cell r="A6633" t="str">
            <v>05</v>
          </cell>
          <cell r="B6633" t="str">
            <v>51040000</v>
          </cell>
          <cell r="C6633" t="str">
            <v>50000000</v>
          </cell>
          <cell r="D6633">
            <v>10549000</v>
          </cell>
        </row>
        <row r="6634">
          <cell r="A6634" t="str">
            <v>05</v>
          </cell>
          <cell r="B6634" t="str">
            <v>51040000</v>
          </cell>
          <cell r="C6634" t="str">
            <v>51030000</v>
          </cell>
          <cell r="D6634">
            <v>10000000</v>
          </cell>
        </row>
        <row r="6635">
          <cell r="A6635" t="str">
            <v>05</v>
          </cell>
          <cell r="B6635" t="str">
            <v>51040000</v>
          </cell>
          <cell r="C6635" t="str">
            <v>51050000</v>
          </cell>
          <cell r="D6635">
            <v>8800000</v>
          </cell>
        </row>
        <row r="6636">
          <cell r="A6636" t="str">
            <v>05</v>
          </cell>
          <cell r="B6636" t="str">
            <v>51040000</v>
          </cell>
          <cell r="C6636" t="str">
            <v>51090000</v>
          </cell>
          <cell r="D6636">
            <v>23700000</v>
          </cell>
        </row>
        <row r="6637">
          <cell r="A6637" t="str">
            <v>05</v>
          </cell>
          <cell r="B6637" t="str">
            <v>51040000</v>
          </cell>
          <cell r="C6637" t="str">
            <v>55010000</v>
          </cell>
          <cell r="D6637">
            <v>200000</v>
          </cell>
        </row>
        <row r="6638">
          <cell r="A6638" t="str">
            <v>05</v>
          </cell>
          <cell r="B6638" t="str">
            <v>51040000</v>
          </cell>
          <cell r="C6638" t="str">
            <v>55040100</v>
          </cell>
          <cell r="D6638">
            <v>91000000</v>
          </cell>
        </row>
        <row r="6639">
          <cell r="A6639" t="str">
            <v>05</v>
          </cell>
          <cell r="B6639" t="str">
            <v>51040000</v>
          </cell>
          <cell r="C6639" t="str">
            <v>60010000</v>
          </cell>
          <cell r="D6639">
            <v>554698857.05999994</v>
          </cell>
        </row>
        <row r="6640">
          <cell r="A6640" t="str">
            <v>05</v>
          </cell>
          <cell r="B6640" t="str">
            <v>51040000</v>
          </cell>
          <cell r="C6640" t="str">
            <v>60010400</v>
          </cell>
          <cell r="D6640">
            <v>5892372.29</v>
          </cell>
        </row>
        <row r="6641">
          <cell r="A6641" t="str">
            <v>05</v>
          </cell>
          <cell r="B6641" t="str">
            <v>51040000</v>
          </cell>
          <cell r="C6641" t="str">
            <v>60040000</v>
          </cell>
          <cell r="D6641">
            <v>292723669.07999998</v>
          </cell>
        </row>
        <row r="6642">
          <cell r="A6642" t="str">
            <v>05</v>
          </cell>
          <cell r="B6642" t="str">
            <v>51040000</v>
          </cell>
          <cell r="C6642" t="str">
            <v>66000000</v>
          </cell>
          <cell r="D6642">
            <v>20000000</v>
          </cell>
        </row>
        <row r="6643">
          <cell r="A6643" t="str">
            <v>05</v>
          </cell>
          <cell r="B6643" t="str">
            <v>51040000</v>
          </cell>
          <cell r="C6643" t="str">
            <v>66000100</v>
          </cell>
          <cell r="D6643">
            <v>739344.24</v>
          </cell>
        </row>
        <row r="6644">
          <cell r="A6644" t="str">
            <v>05</v>
          </cell>
          <cell r="B6644" t="str">
            <v>51040000</v>
          </cell>
          <cell r="C6644" t="str">
            <v>68010000</v>
          </cell>
          <cell r="D6644">
            <v>192959</v>
          </cell>
        </row>
        <row r="6645">
          <cell r="A6645" t="str">
            <v>05</v>
          </cell>
          <cell r="B6645" t="str">
            <v>51040000</v>
          </cell>
          <cell r="C6645" t="str">
            <v>68020000</v>
          </cell>
          <cell r="D6645">
            <v>14247964</v>
          </cell>
        </row>
        <row r="6646">
          <cell r="A6646" t="str">
            <v>05</v>
          </cell>
          <cell r="B6646" t="str">
            <v>51040000</v>
          </cell>
          <cell r="C6646" t="str">
            <v>68030100</v>
          </cell>
          <cell r="D6646">
            <v>1073016</v>
          </cell>
        </row>
        <row r="6647">
          <cell r="A6647" t="str">
            <v>05</v>
          </cell>
          <cell r="B6647" t="str">
            <v>51040000</v>
          </cell>
          <cell r="C6647" t="str">
            <v>68030300</v>
          </cell>
          <cell r="D6647">
            <v>72469</v>
          </cell>
        </row>
        <row r="6648">
          <cell r="A6648" t="str">
            <v>05</v>
          </cell>
          <cell r="B6648" t="str">
            <v>51040000</v>
          </cell>
          <cell r="C6648" t="str">
            <v>68030900</v>
          </cell>
          <cell r="D6648">
            <v>40025</v>
          </cell>
        </row>
        <row r="6649">
          <cell r="A6649" t="str">
            <v>05</v>
          </cell>
          <cell r="B6649" t="str">
            <v>51040000</v>
          </cell>
          <cell r="C6649" t="str">
            <v>68040000</v>
          </cell>
          <cell r="D6649">
            <v>18584.68</v>
          </cell>
        </row>
        <row r="6650">
          <cell r="A6650" t="str">
            <v>05</v>
          </cell>
          <cell r="B6650" t="str">
            <v>51040000</v>
          </cell>
          <cell r="C6650" t="str">
            <v>68060000</v>
          </cell>
          <cell r="D6650">
            <v>6147060</v>
          </cell>
        </row>
        <row r="6651">
          <cell r="A6651" t="str">
            <v>05</v>
          </cell>
          <cell r="B6651" t="str">
            <v>51040000</v>
          </cell>
          <cell r="C6651" t="str">
            <v>68080100</v>
          </cell>
          <cell r="D6651">
            <v>738.46</v>
          </cell>
        </row>
        <row r="6652">
          <cell r="A6652" t="str">
            <v>05</v>
          </cell>
          <cell r="B6652" t="str">
            <v>51040000</v>
          </cell>
          <cell r="C6652" t="str">
            <v>68080200</v>
          </cell>
          <cell r="D6652">
            <v>65866380</v>
          </cell>
        </row>
        <row r="6653">
          <cell r="A6653" t="str">
            <v>05</v>
          </cell>
          <cell r="B6653" t="str">
            <v>51040000</v>
          </cell>
          <cell r="C6653" t="str">
            <v>69010000</v>
          </cell>
          <cell r="D6653">
            <v>2284475.7000000002</v>
          </cell>
        </row>
        <row r="6654">
          <cell r="A6654" t="str">
            <v>05</v>
          </cell>
          <cell r="B6654" t="str">
            <v>51040000</v>
          </cell>
          <cell r="C6654" t="str">
            <v>69020100</v>
          </cell>
          <cell r="D6654">
            <v>14338558.630000001</v>
          </cell>
        </row>
        <row r="6655">
          <cell r="A6655" t="str">
            <v>05</v>
          </cell>
          <cell r="B6655" t="str">
            <v>51040000</v>
          </cell>
          <cell r="C6655" t="str">
            <v>69020200</v>
          </cell>
          <cell r="D6655">
            <v>17506568.510000002</v>
          </cell>
        </row>
        <row r="6656">
          <cell r="A6656" t="str">
            <v>05</v>
          </cell>
          <cell r="B6656" t="str">
            <v>51040000</v>
          </cell>
          <cell r="C6656" t="str">
            <v>69020300</v>
          </cell>
          <cell r="D6656">
            <v>3522768.71</v>
          </cell>
        </row>
        <row r="6657">
          <cell r="A6657" t="str">
            <v>05</v>
          </cell>
          <cell r="B6657" t="str">
            <v>51040000</v>
          </cell>
          <cell r="C6657" t="str">
            <v>69030000</v>
          </cell>
          <cell r="D6657">
            <v>300955.3</v>
          </cell>
        </row>
        <row r="6658">
          <cell r="A6658" t="str">
            <v>05</v>
          </cell>
          <cell r="B6658" t="str">
            <v>51040000</v>
          </cell>
          <cell r="C6658" t="str">
            <v>69030100</v>
          </cell>
          <cell r="D6658">
            <v>2821123.43</v>
          </cell>
        </row>
        <row r="6659">
          <cell r="A6659" t="str">
            <v>05</v>
          </cell>
          <cell r="B6659" t="str">
            <v>51040000</v>
          </cell>
          <cell r="C6659" t="str">
            <v>69050000</v>
          </cell>
          <cell r="D6659">
            <v>454165</v>
          </cell>
        </row>
        <row r="6660">
          <cell r="A6660" t="str">
            <v>05</v>
          </cell>
          <cell r="B6660" t="str">
            <v>51040000</v>
          </cell>
          <cell r="C6660" t="str">
            <v>70000000</v>
          </cell>
          <cell r="D6660">
            <v>26750678.600000001</v>
          </cell>
        </row>
        <row r="6661">
          <cell r="A6661" t="str">
            <v>05</v>
          </cell>
          <cell r="B6661" t="str">
            <v>51040000</v>
          </cell>
          <cell r="C6661" t="str">
            <v>70010000</v>
          </cell>
          <cell r="D6661">
            <v>83941771.510000005</v>
          </cell>
        </row>
        <row r="6662">
          <cell r="A6662" t="str">
            <v>05</v>
          </cell>
          <cell r="B6662" t="str">
            <v>51040000</v>
          </cell>
          <cell r="C6662" t="str">
            <v>76000000</v>
          </cell>
          <cell r="D6662">
            <v>2928363.18</v>
          </cell>
        </row>
        <row r="6663">
          <cell r="A6663" t="str">
            <v>05</v>
          </cell>
          <cell r="B6663" t="str">
            <v>51040000</v>
          </cell>
          <cell r="C6663" t="str">
            <v>76010000</v>
          </cell>
          <cell r="D6663">
            <v>-1668780.78</v>
          </cell>
        </row>
        <row r="6664">
          <cell r="A6664" t="str">
            <v>05</v>
          </cell>
          <cell r="B6664" t="str">
            <v>51040000</v>
          </cell>
          <cell r="C6664" t="str">
            <v>79030000</v>
          </cell>
          <cell r="D6664">
            <v>3976671.34</v>
          </cell>
        </row>
        <row r="6665">
          <cell r="A6665" t="str">
            <v>05</v>
          </cell>
          <cell r="B6665" t="str">
            <v>51040000</v>
          </cell>
          <cell r="C6665" t="str">
            <v>79040000</v>
          </cell>
          <cell r="D6665">
            <v>75039.05</v>
          </cell>
        </row>
        <row r="6666">
          <cell r="A6666" t="str">
            <v>05</v>
          </cell>
          <cell r="B6666" t="str">
            <v>51040000</v>
          </cell>
          <cell r="C6666" t="str">
            <v>79070000</v>
          </cell>
          <cell r="D6666">
            <v>1456210.57</v>
          </cell>
        </row>
        <row r="6667">
          <cell r="A6667" t="str">
            <v>05</v>
          </cell>
          <cell r="B6667" t="str">
            <v>51040000</v>
          </cell>
          <cell r="C6667" t="str">
            <v>91020500</v>
          </cell>
          <cell r="D6667">
            <v>638110.66</v>
          </cell>
        </row>
        <row r="6668">
          <cell r="A6668" t="str">
            <v>05</v>
          </cell>
          <cell r="B6668" t="str">
            <v>51040000</v>
          </cell>
          <cell r="C6668" t="str">
            <v>91020801</v>
          </cell>
          <cell r="D6668">
            <v>2715520.36</v>
          </cell>
        </row>
        <row r="6669">
          <cell r="A6669" t="str">
            <v>05</v>
          </cell>
          <cell r="B6669" t="str">
            <v>51040000</v>
          </cell>
          <cell r="C6669" t="str">
            <v>97000600</v>
          </cell>
          <cell r="D6669">
            <v>9272592</v>
          </cell>
        </row>
        <row r="6670">
          <cell r="A6670" t="str">
            <v>05</v>
          </cell>
          <cell r="B6670" t="str">
            <v>90090400</v>
          </cell>
          <cell r="C6670" t="str">
            <v>99000000</v>
          </cell>
          <cell r="D6670">
            <v>585359.41</v>
          </cell>
        </row>
        <row r="6671">
          <cell r="A6671" t="str">
            <v>05</v>
          </cell>
          <cell r="B6671" t="str">
            <v>90090500</v>
          </cell>
          <cell r="C6671" t="str">
            <v>99000000</v>
          </cell>
          <cell r="D6671">
            <v>45886.46</v>
          </cell>
        </row>
        <row r="6672">
          <cell r="A6672" t="str">
            <v>05</v>
          </cell>
          <cell r="B6672" t="str">
            <v>71020000</v>
          </cell>
          <cell r="C6672" t="str">
            <v>70000000</v>
          </cell>
          <cell r="D6672">
            <v>2882.29</v>
          </cell>
        </row>
        <row r="6673">
          <cell r="A6673" t="str">
            <v>05</v>
          </cell>
          <cell r="B6673" t="str">
            <v>71020000</v>
          </cell>
          <cell r="C6673" t="str">
            <v>60010000</v>
          </cell>
          <cell r="D6673">
            <v>106950.73</v>
          </cell>
        </row>
        <row r="6674">
          <cell r="A6674" t="str">
            <v>05</v>
          </cell>
          <cell r="B6674" t="str">
            <v>76020700</v>
          </cell>
          <cell r="C6674" t="str">
            <v>51040000</v>
          </cell>
          <cell r="D6674">
            <v>40769.839999999997</v>
          </cell>
        </row>
        <row r="6675">
          <cell r="A6675" t="str">
            <v>05</v>
          </cell>
          <cell r="B6675" t="str">
            <v>76020500</v>
          </cell>
          <cell r="C6675" t="str">
            <v>60010000</v>
          </cell>
          <cell r="D6675">
            <v>12757.31</v>
          </cell>
        </row>
        <row r="6676">
          <cell r="A6676" t="str">
            <v>05</v>
          </cell>
          <cell r="B6676" t="str">
            <v>76020400</v>
          </cell>
          <cell r="C6676" t="str">
            <v>60010300</v>
          </cell>
          <cell r="D6676">
            <v>265653.21999999997</v>
          </cell>
        </row>
        <row r="6677">
          <cell r="A6677" t="str">
            <v>05</v>
          </cell>
          <cell r="B6677" t="str">
            <v>76020400</v>
          </cell>
          <cell r="C6677" t="str">
            <v>60020000</v>
          </cell>
          <cell r="D6677">
            <v>4411007.5999999996</v>
          </cell>
        </row>
        <row r="6678">
          <cell r="A6678" t="str">
            <v>05</v>
          </cell>
          <cell r="B6678" t="str">
            <v>55010000</v>
          </cell>
          <cell r="C6678" t="str">
            <v>60010000</v>
          </cell>
          <cell r="D6678">
            <v>551507.77</v>
          </cell>
        </row>
        <row r="6679">
          <cell r="A6679" t="str">
            <v>05</v>
          </cell>
          <cell r="B6679" t="str">
            <v>76010000</v>
          </cell>
          <cell r="C6679" t="str">
            <v>44000100</v>
          </cell>
          <cell r="D6679">
            <v>855914.57</v>
          </cell>
        </row>
        <row r="6680">
          <cell r="A6680" t="str">
            <v>05</v>
          </cell>
          <cell r="B6680" t="str">
            <v>90090700</v>
          </cell>
          <cell r="C6680" t="str">
            <v>99000000</v>
          </cell>
          <cell r="D6680">
            <v>4415.59</v>
          </cell>
        </row>
        <row r="6681">
          <cell r="A6681" t="str">
            <v>05</v>
          </cell>
          <cell r="B6681" t="str">
            <v>68030300</v>
          </cell>
          <cell r="C6681" t="str">
            <v>26000000</v>
          </cell>
          <cell r="D6681">
            <v>62760</v>
          </cell>
        </row>
        <row r="6682">
          <cell r="A6682" t="str">
            <v>05</v>
          </cell>
          <cell r="B6682" t="str">
            <v>68030300</v>
          </cell>
          <cell r="C6682" t="str">
            <v>79030000</v>
          </cell>
          <cell r="D6682">
            <v>56</v>
          </cell>
        </row>
        <row r="6683">
          <cell r="A6683" t="str">
            <v>05</v>
          </cell>
          <cell r="B6683" t="str">
            <v>91010802</v>
          </cell>
          <cell r="C6683" t="str">
            <v>10150000</v>
          </cell>
          <cell r="D6683">
            <v>22552.84</v>
          </cell>
        </row>
        <row r="6684">
          <cell r="A6684" t="str">
            <v>05</v>
          </cell>
          <cell r="B6684" t="str">
            <v>91010802</v>
          </cell>
          <cell r="C6684" t="str">
            <v>10160200</v>
          </cell>
          <cell r="D6684">
            <v>1570.14</v>
          </cell>
        </row>
        <row r="6685">
          <cell r="A6685" t="str">
            <v>05</v>
          </cell>
          <cell r="B6685" t="str">
            <v>91010802</v>
          </cell>
          <cell r="C6685" t="str">
            <v>60040000</v>
          </cell>
          <cell r="D6685">
            <v>-58.09</v>
          </cell>
        </row>
        <row r="6686">
          <cell r="A6686" t="str">
            <v>05</v>
          </cell>
          <cell r="B6686" t="str">
            <v>91010802</v>
          </cell>
          <cell r="C6686" t="str">
            <v>73020000</v>
          </cell>
          <cell r="D6686">
            <v>2518.35</v>
          </cell>
        </row>
        <row r="6687">
          <cell r="A6687" t="str">
            <v>05</v>
          </cell>
          <cell r="B6687" t="str">
            <v>73020000</v>
          </cell>
          <cell r="C6687" t="str">
            <v>50000000</v>
          </cell>
          <cell r="D6687">
            <v>1324.85</v>
          </cell>
        </row>
        <row r="6688">
          <cell r="A6688" t="str">
            <v>05</v>
          </cell>
          <cell r="B6688" t="str">
            <v>73020000</v>
          </cell>
          <cell r="C6688" t="str">
            <v>51040000</v>
          </cell>
          <cell r="D6688">
            <v>4323.68</v>
          </cell>
        </row>
        <row r="6689">
          <cell r="A6689" t="str">
            <v>05</v>
          </cell>
          <cell r="B6689" t="str">
            <v>73020000</v>
          </cell>
          <cell r="C6689" t="str">
            <v>70000000</v>
          </cell>
          <cell r="D6689">
            <v>24608.12</v>
          </cell>
        </row>
        <row r="6690">
          <cell r="A6690" t="str">
            <v>05</v>
          </cell>
          <cell r="B6690" t="str">
            <v>73030000</v>
          </cell>
          <cell r="C6690" t="str">
            <v>50000000</v>
          </cell>
          <cell r="D6690">
            <v>9327</v>
          </cell>
        </row>
        <row r="6691">
          <cell r="A6691" t="str">
            <v>05</v>
          </cell>
          <cell r="B6691" t="str">
            <v>73030000</v>
          </cell>
          <cell r="C6691" t="str">
            <v>51040000</v>
          </cell>
          <cell r="D6691">
            <v>313</v>
          </cell>
        </row>
        <row r="6692">
          <cell r="A6692" t="str">
            <v>05</v>
          </cell>
          <cell r="B6692" t="str">
            <v>73030000</v>
          </cell>
          <cell r="C6692" t="str">
            <v>70000000</v>
          </cell>
          <cell r="D6692">
            <v>6477</v>
          </cell>
        </row>
        <row r="6693">
          <cell r="A6693" t="str">
            <v>05</v>
          </cell>
          <cell r="B6693" t="str">
            <v>73030000</v>
          </cell>
          <cell r="C6693" t="str">
            <v>79070000</v>
          </cell>
          <cell r="D6693">
            <v>300</v>
          </cell>
        </row>
        <row r="6694">
          <cell r="A6694" t="str">
            <v>05</v>
          </cell>
          <cell r="B6694" t="str">
            <v>86000000</v>
          </cell>
          <cell r="C6694" t="str">
            <v>51040000</v>
          </cell>
          <cell r="D6694">
            <v>100000</v>
          </cell>
        </row>
        <row r="6695">
          <cell r="A6695" t="str">
            <v>05</v>
          </cell>
          <cell r="B6695" t="str">
            <v>86000000</v>
          </cell>
          <cell r="C6695" t="str">
            <v>70000000</v>
          </cell>
          <cell r="D6695">
            <v>2397.34</v>
          </cell>
        </row>
        <row r="6696">
          <cell r="A6696" t="str">
            <v>05</v>
          </cell>
          <cell r="B6696" t="str">
            <v>68010000</v>
          </cell>
          <cell r="C6696" t="str">
            <v>91020500</v>
          </cell>
          <cell r="D6696">
            <v>-3601.86</v>
          </cell>
        </row>
        <row r="6697">
          <cell r="A6697" t="str">
            <v>05</v>
          </cell>
          <cell r="B6697" t="str">
            <v>68010000</v>
          </cell>
          <cell r="C6697" t="str">
            <v>99000000</v>
          </cell>
          <cell r="D6697">
            <v>567888.67000000004</v>
          </cell>
        </row>
        <row r="6698">
          <cell r="A6698" t="str">
            <v>05</v>
          </cell>
          <cell r="B6698" t="str">
            <v>68030900</v>
          </cell>
          <cell r="C6698" t="str">
            <v>97000000</v>
          </cell>
          <cell r="D6698">
            <v>206515</v>
          </cell>
        </row>
        <row r="6699">
          <cell r="A6699" t="str">
            <v>05</v>
          </cell>
          <cell r="B6699" t="str">
            <v>90090900</v>
          </cell>
          <cell r="C6699" t="str">
            <v>99000000</v>
          </cell>
          <cell r="D6699">
            <v>238125.33</v>
          </cell>
        </row>
        <row r="6700">
          <cell r="A6700" t="str">
            <v>05</v>
          </cell>
          <cell r="B6700" t="str">
            <v>71000000</v>
          </cell>
          <cell r="C6700" t="str">
            <v>50000000</v>
          </cell>
          <cell r="D6700">
            <v>254814.89</v>
          </cell>
        </row>
        <row r="6701">
          <cell r="A6701" t="str">
            <v>05</v>
          </cell>
          <cell r="B6701" t="str">
            <v>71000000</v>
          </cell>
          <cell r="C6701" t="str">
            <v>70000000</v>
          </cell>
          <cell r="D6701">
            <v>346006.46</v>
          </cell>
        </row>
        <row r="6702">
          <cell r="A6702" t="str">
            <v>05</v>
          </cell>
          <cell r="B6702" t="str">
            <v>71000000</v>
          </cell>
          <cell r="C6702" t="str">
            <v>08000000</v>
          </cell>
          <cell r="D6702">
            <v>15097</v>
          </cell>
        </row>
        <row r="6703">
          <cell r="A6703" t="str">
            <v>05</v>
          </cell>
          <cell r="B6703" t="str">
            <v>71000000</v>
          </cell>
          <cell r="C6703" t="str">
            <v>08020000</v>
          </cell>
          <cell r="D6703">
            <v>1816</v>
          </cell>
        </row>
        <row r="6704">
          <cell r="A6704" t="str">
            <v>05</v>
          </cell>
          <cell r="B6704" t="str">
            <v>71000000</v>
          </cell>
          <cell r="C6704" t="str">
            <v>08040000</v>
          </cell>
          <cell r="D6704">
            <v>17719.099999999999</v>
          </cell>
        </row>
        <row r="6705">
          <cell r="A6705" t="str">
            <v>05</v>
          </cell>
          <cell r="B6705" t="str">
            <v>71000000</v>
          </cell>
          <cell r="C6705" t="str">
            <v>08070000</v>
          </cell>
          <cell r="D6705">
            <v>54300</v>
          </cell>
        </row>
        <row r="6706">
          <cell r="A6706" t="str">
            <v>05</v>
          </cell>
          <cell r="B6706" t="str">
            <v>71000000</v>
          </cell>
          <cell r="C6706" t="str">
            <v>08090100</v>
          </cell>
          <cell r="D6706">
            <v>37872.97</v>
          </cell>
        </row>
        <row r="6707">
          <cell r="A6707" t="str">
            <v>05</v>
          </cell>
          <cell r="B6707" t="str">
            <v>71000000</v>
          </cell>
          <cell r="C6707" t="str">
            <v>19040100</v>
          </cell>
          <cell r="D6707">
            <v>7830.18</v>
          </cell>
        </row>
        <row r="6708">
          <cell r="A6708" t="str">
            <v>05</v>
          </cell>
          <cell r="B6708" t="str">
            <v>71000000</v>
          </cell>
          <cell r="C6708" t="str">
            <v>23010000</v>
          </cell>
          <cell r="D6708">
            <v>80</v>
          </cell>
        </row>
        <row r="6709">
          <cell r="A6709" t="str">
            <v>05</v>
          </cell>
          <cell r="B6709" t="str">
            <v>71000000</v>
          </cell>
          <cell r="C6709" t="str">
            <v>25010000</v>
          </cell>
          <cell r="D6709">
            <v>479208.99</v>
          </cell>
        </row>
        <row r="6710">
          <cell r="A6710" t="str">
            <v>05</v>
          </cell>
          <cell r="B6710" t="str">
            <v>71000000</v>
          </cell>
          <cell r="C6710" t="str">
            <v>25020000</v>
          </cell>
          <cell r="D6710">
            <v>108499.07</v>
          </cell>
        </row>
        <row r="6711">
          <cell r="A6711" t="str">
            <v>05</v>
          </cell>
          <cell r="B6711" t="str">
            <v>71000000</v>
          </cell>
          <cell r="C6711" t="str">
            <v>25030000</v>
          </cell>
          <cell r="D6711">
            <v>95170.84</v>
          </cell>
        </row>
        <row r="6712">
          <cell r="A6712" t="str">
            <v>05</v>
          </cell>
          <cell r="B6712" t="str">
            <v>71000000</v>
          </cell>
          <cell r="C6712" t="str">
            <v>26000000</v>
          </cell>
          <cell r="D6712">
            <v>2017733.87</v>
          </cell>
        </row>
        <row r="6713">
          <cell r="A6713" t="str">
            <v>05</v>
          </cell>
          <cell r="B6713" t="str">
            <v>71000000</v>
          </cell>
          <cell r="C6713" t="str">
            <v>44000100</v>
          </cell>
          <cell r="D6713">
            <v>170368.5</v>
          </cell>
        </row>
        <row r="6714">
          <cell r="A6714" t="str">
            <v>05</v>
          </cell>
          <cell r="B6714" t="str">
            <v>71000000</v>
          </cell>
          <cell r="C6714" t="str">
            <v>44000400</v>
          </cell>
          <cell r="D6714">
            <v>75125</v>
          </cell>
        </row>
        <row r="6715">
          <cell r="A6715" t="str">
            <v>05</v>
          </cell>
          <cell r="B6715" t="str">
            <v>71000000</v>
          </cell>
          <cell r="C6715" t="str">
            <v>44000500</v>
          </cell>
          <cell r="D6715">
            <v>11251.7</v>
          </cell>
        </row>
        <row r="6716">
          <cell r="A6716" t="str">
            <v>05</v>
          </cell>
          <cell r="B6716" t="str">
            <v>71000000</v>
          </cell>
          <cell r="C6716" t="str">
            <v>60010000</v>
          </cell>
          <cell r="D6716">
            <v>253685.11</v>
          </cell>
        </row>
        <row r="6717">
          <cell r="A6717" t="str">
            <v>05</v>
          </cell>
          <cell r="B6717" t="str">
            <v>71000000</v>
          </cell>
          <cell r="C6717" t="str">
            <v>76000000</v>
          </cell>
          <cell r="D6717">
            <v>9300</v>
          </cell>
        </row>
        <row r="6718">
          <cell r="A6718" t="str">
            <v>05</v>
          </cell>
          <cell r="B6718" t="str">
            <v>71000000</v>
          </cell>
          <cell r="C6718" t="str">
            <v>79030000</v>
          </cell>
          <cell r="D6718">
            <v>28227.65</v>
          </cell>
        </row>
        <row r="6719">
          <cell r="A6719" t="str">
            <v>05</v>
          </cell>
          <cell r="B6719" t="str">
            <v>71000000</v>
          </cell>
          <cell r="C6719" t="str">
            <v>91020500</v>
          </cell>
          <cell r="D6719">
            <v>2818.98</v>
          </cell>
        </row>
        <row r="6720">
          <cell r="A6720" t="str">
            <v>05</v>
          </cell>
          <cell r="B6720" t="str">
            <v>71000000</v>
          </cell>
          <cell r="C6720" t="str">
            <v>91020801</v>
          </cell>
          <cell r="D6720">
            <v>167111.95000000001</v>
          </cell>
        </row>
        <row r="6721">
          <cell r="A6721" t="str">
            <v>05</v>
          </cell>
          <cell r="B6721" t="str">
            <v>71000000</v>
          </cell>
          <cell r="C6721" t="str">
            <v>91020802</v>
          </cell>
          <cell r="D6721">
            <v>62465.2</v>
          </cell>
        </row>
        <row r="6722">
          <cell r="A6722" t="str">
            <v>05</v>
          </cell>
          <cell r="B6722" t="str">
            <v>76000000</v>
          </cell>
          <cell r="C6722" t="str">
            <v>25010000</v>
          </cell>
          <cell r="D6722">
            <v>298402.18</v>
          </cell>
        </row>
        <row r="6723">
          <cell r="A6723" t="str">
            <v>05</v>
          </cell>
          <cell r="B6723" t="str">
            <v>76000000</v>
          </cell>
          <cell r="C6723" t="str">
            <v>25020000</v>
          </cell>
          <cell r="D6723">
            <v>132261.31</v>
          </cell>
        </row>
        <row r="6724">
          <cell r="A6724" t="str">
            <v>05</v>
          </cell>
          <cell r="B6724" t="str">
            <v>76000000</v>
          </cell>
          <cell r="C6724" t="str">
            <v>25030000</v>
          </cell>
          <cell r="D6724">
            <v>10232</v>
          </cell>
        </row>
        <row r="6725">
          <cell r="A6725" t="str">
            <v>05</v>
          </cell>
          <cell r="B6725" t="str">
            <v>76000000</v>
          </cell>
          <cell r="C6725" t="str">
            <v>26000000</v>
          </cell>
          <cell r="D6725">
            <v>31597.040000000001</v>
          </cell>
        </row>
        <row r="6726">
          <cell r="A6726" t="str">
            <v>05</v>
          </cell>
          <cell r="B6726" t="str">
            <v>76000000</v>
          </cell>
          <cell r="C6726" t="str">
            <v>51000000</v>
          </cell>
          <cell r="D6726">
            <v>4648.51</v>
          </cell>
        </row>
        <row r="6727">
          <cell r="A6727" t="str">
            <v>05</v>
          </cell>
          <cell r="B6727" t="str">
            <v>76000000</v>
          </cell>
          <cell r="C6727" t="str">
            <v>51030000</v>
          </cell>
          <cell r="D6727">
            <v>46444</v>
          </cell>
        </row>
        <row r="6728">
          <cell r="A6728" t="str">
            <v>05</v>
          </cell>
          <cell r="B6728" t="str">
            <v>76000000</v>
          </cell>
          <cell r="C6728" t="str">
            <v>51030100</v>
          </cell>
          <cell r="D6728">
            <v>1000</v>
          </cell>
        </row>
        <row r="6729">
          <cell r="A6729" t="str">
            <v>05</v>
          </cell>
          <cell r="B6729" t="str">
            <v>76000000</v>
          </cell>
          <cell r="C6729" t="str">
            <v>51040000</v>
          </cell>
          <cell r="D6729">
            <v>482330.92</v>
          </cell>
        </row>
        <row r="6730">
          <cell r="A6730" t="str">
            <v>05</v>
          </cell>
          <cell r="B6730" t="str">
            <v>76000000</v>
          </cell>
          <cell r="C6730" t="str">
            <v>51050000</v>
          </cell>
          <cell r="D6730">
            <v>158447.35999999999</v>
          </cell>
        </row>
        <row r="6731">
          <cell r="A6731" t="str">
            <v>05</v>
          </cell>
          <cell r="B6731" t="str">
            <v>76000000</v>
          </cell>
          <cell r="C6731" t="str">
            <v>52030100</v>
          </cell>
          <cell r="D6731">
            <v>24173426.760000002</v>
          </cell>
        </row>
        <row r="6732">
          <cell r="A6732" t="str">
            <v>05</v>
          </cell>
          <cell r="B6732" t="str">
            <v>76000000</v>
          </cell>
          <cell r="C6732" t="str">
            <v>60010000</v>
          </cell>
          <cell r="D6732">
            <v>1916025.24</v>
          </cell>
        </row>
        <row r="6733">
          <cell r="A6733" t="str">
            <v>05</v>
          </cell>
          <cell r="B6733" t="str">
            <v>76000000</v>
          </cell>
          <cell r="C6733" t="str">
            <v>62020100</v>
          </cell>
          <cell r="D6733">
            <v>1666185.34</v>
          </cell>
        </row>
        <row r="6734">
          <cell r="A6734" t="str">
            <v>05</v>
          </cell>
          <cell r="B6734" t="str">
            <v>76000000</v>
          </cell>
          <cell r="C6734" t="str">
            <v>62020200</v>
          </cell>
          <cell r="D6734">
            <v>48581.64</v>
          </cell>
        </row>
        <row r="6735">
          <cell r="A6735" t="str">
            <v>05</v>
          </cell>
          <cell r="B6735" t="str">
            <v>76000000</v>
          </cell>
          <cell r="C6735" t="str">
            <v>62020300</v>
          </cell>
          <cell r="D6735">
            <v>98121.72</v>
          </cell>
        </row>
        <row r="6736">
          <cell r="A6736" t="str">
            <v>05</v>
          </cell>
          <cell r="B6736" t="str">
            <v>76000000</v>
          </cell>
          <cell r="C6736" t="str">
            <v>70000000</v>
          </cell>
          <cell r="D6736">
            <v>4208003.25</v>
          </cell>
        </row>
        <row r="6737">
          <cell r="A6737" t="str">
            <v>05</v>
          </cell>
          <cell r="B6737" t="str">
            <v>76000000</v>
          </cell>
          <cell r="C6737" t="str">
            <v>79030000</v>
          </cell>
          <cell r="D6737">
            <v>-3560</v>
          </cell>
        </row>
        <row r="6738">
          <cell r="A6738" t="str">
            <v>05</v>
          </cell>
          <cell r="B6738" t="str">
            <v>76000000</v>
          </cell>
          <cell r="C6738" t="str">
            <v>91020800</v>
          </cell>
          <cell r="D6738">
            <v>94412.47</v>
          </cell>
        </row>
        <row r="6739">
          <cell r="A6739" t="str">
            <v>05</v>
          </cell>
          <cell r="B6739" t="str">
            <v>76000000</v>
          </cell>
          <cell r="C6739" t="str">
            <v>91020801</v>
          </cell>
          <cell r="D6739">
            <v>-71956.87</v>
          </cell>
        </row>
        <row r="6740">
          <cell r="A6740" t="str">
            <v>05</v>
          </cell>
          <cell r="B6740" t="str">
            <v>76000000</v>
          </cell>
          <cell r="C6740" t="str">
            <v>91020900</v>
          </cell>
          <cell r="D6740">
            <v>8782.41</v>
          </cell>
        </row>
        <row r="6741">
          <cell r="A6741" t="str">
            <v>05</v>
          </cell>
          <cell r="B6741" t="str">
            <v>76000000</v>
          </cell>
          <cell r="C6741" t="str">
            <v>91021600</v>
          </cell>
          <cell r="D6741">
            <v>397166.5</v>
          </cell>
        </row>
        <row r="6742">
          <cell r="A6742" t="str">
            <v>05</v>
          </cell>
          <cell r="B6742" t="str">
            <v>84000000</v>
          </cell>
          <cell r="C6742" t="str">
            <v>83000000</v>
          </cell>
          <cell r="D6742">
            <v>29789</v>
          </cell>
        </row>
        <row r="6743">
          <cell r="A6743" t="str">
            <v>05</v>
          </cell>
          <cell r="B6743" t="str">
            <v>99000000</v>
          </cell>
          <cell r="C6743" t="str">
            <v>90090901</v>
          </cell>
          <cell r="D6743">
            <v>145473.9</v>
          </cell>
        </row>
        <row r="6744">
          <cell r="A6744" t="str">
            <v>05</v>
          </cell>
          <cell r="B6744" t="str">
            <v>99000000</v>
          </cell>
          <cell r="C6744" t="str">
            <v>90090902</v>
          </cell>
          <cell r="D6744">
            <v>18867.7</v>
          </cell>
        </row>
        <row r="6745">
          <cell r="A6745" t="str">
            <v>05</v>
          </cell>
          <cell r="B6745" t="str">
            <v>08000000</v>
          </cell>
          <cell r="C6745" t="str">
            <v>91020802</v>
          </cell>
          <cell r="D6745">
            <v>45.84</v>
          </cell>
        </row>
        <row r="6746">
          <cell r="A6746" t="str">
            <v>05</v>
          </cell>
          <cell r="B6746" t="str">
            <v>08000000</v>
          </cell>
          <cell r="C6746" t="str">
            <v>91020803</v>
          </cell>
          <cell r="D6746">
            <v>19.64</v>
          </cell>
        </row>
        <row r="6747">
          <cell r="A6747" t="str">
            <v>05</v>
          </cell>
          <cell r="B6747" t="str">
            <v>04010000</v>
          </cell>
          <cell r="C6747" t="str">
            <v>25010000</v>
          </cell>
          <cell r="D6747">
            <v>180027.79</v>
          </cell>
        </row>
        <row r="6748">
          <cell r="A6748" t="str">
            <v>05</v>
          </cell>
          <cell r="B6748" t="str">
            <v>76010000</v>
          </cell>
          <cell r="C6748" t="str">
            <v>62020100</v>
          </cell>
          <cell r="D6748">
            <v>1105729.26</v>
          </cell>
        </row>
        <row r="6749">
          <cell r="A6749" t="str">
            <v>05</v>
          </cell>
          <cell r="B6749" t="str">
            <v>43020000</v>
          </cell>
          <cell r="C6749" t="str">
            <v>08000000</v>
          </cell>
          <cell r="D6749">
            <v>2626.31</v>
          </cell>
        </row>
        <row r="6750">
          <cell r="A6750" t="str">
            <v>05</v>
          </cell>
          <cell r="B6750" t="str">
            <v>43020000</v>
          </cell>
          <cell r="C6750" t="str">
            <v>10140300</v>
          </cell>
          <cell r="D6750">
            <v>1304.68</v>
          </cell>
        </row>
        <row r="6751">
          <cell r="A6751" t="str">
            <v>05</v>
          </cell>
          <cell r="B6751" t="str">
            <v>43020000</v>
          </cell>
          <cell r="C6751" t="str">
            <v>43020000</v>
          </cell>
          <cell r="D6751">
            <v>1539.98</v>
          </cell>
        </row>
        <row r="6752">
          <cell r="A6752" t="str">
            <v>05</v>
          </cell>
          <cell r="B6752" t="str">
            <v>43020000</v>
          </cell>
          <cell r="C6752" t="str">
            <v>44000100</v>
          </cell>
          <cell r="D6752">
            <v>1700023.72</v>
          </cell>
        </row>
        <row r="6753">
          <cell r="A6753" t="str">
            <v>05</v>
          </cell>
          <cell r="B6753" t="str">
            <v>43020000</v>
          </cell>
          <cell r="C6753" t="str">
            <v>44000200</v>
          </cell>
          <cell r="D6753">
            <v>176130.35</v>
          </cell>
        </row>
        <row r="6754">
          <cell r="A6754" t="str">
            <v>05</v>
          </cell>
          <cell r="B6754" t="str">
            <v>43020000</v>
          </cell>
          <cell r="C6754" t="str">
            <v>44000300</v>
          </cell>
          <cell r="D6754">
            <v>6392.54</v>
          </cell>
        </row>
        <row r="6755">
          <cell r="A6755" t="str">
            <v>05</v>
          </cell>
          <cell r="B6755" t="str">
            <v>43020000</v>
          </cell>
          <cell r="C6755" t="str">
            <v>44000400</v>
          </cell>
          <cell r="D6755">
            <v>165224.93</v>
          </cell>
        </row>
        <row r="6756">
          <cell r="A6756" t="str">
            <v>05</v>
          </cell>
          <cell r="B6756" t="str">
            <v>43020000</v>
          </cell>
          <cell r="C6756" t="str">
            <v>45020000</v>
          </cell>
          <cell r="D6756">
            <v>180277.37</v>
          </cell>
        </row>
        <row r="6757">
          <cell r="A6757" t="str">
            <v>05</v>
          </cell>
          <cell r="B6757" t="str">
            <v>43020000</v>
          </cell>
          <cell r="C6757" t="str">
            <v>90020500</v>
          </cell>
          <cell r="D6757">
            <v>-318115.39</v>
          </cell>
        </row>
        <row r="6758">
          <cell r="A6758" t="str">
            <v>05</v>
          </cell>
          <cell r="B6758" t="str">
            <v>43020000</v>
          </cell>
          <cell r="C6758" t="str">
            <v>90020700</v>
          </cell>
          <cell r="D6758">
            <v>-2519.64</v>
          </cell>
        </row>
        <row r="6759">
          <cell r="A6759" t="str">
            <v>05</v>
          </cell>
          <cell r="B6759" t="str">
            <v>43020000</v>
          </cell>
          <cell r="C6759" t="str">
            <v>90022100</v>
          </cell>
          <cell r="D6759">
            <v>445286.59</v>
          </cell>
        </row>
        <row r="6760">
          <cell r="A6760" t="str">
            <v>05</v>
          </cell>
          <cell r="B6760" t="str">
            <v>43020000</v>
          </cell>
          <cell r="C6760" t="str">
            <v>90022101</v>
          </cell>
          <cell r="D6760">
            <v>324913.65999999997</v>
          </cell>
        </row>
        <row r="6761">
          <cell r="A6761" t="str">
            <v>05</v>
          </cell>
          <cell r="B6761" t="str">
            <v>43020000</v>
          </cell>
          <cell r="C6761" t="str">
            <v>90022300</v>
          </cell>
          <cell r="D6761">
            <v>3779.46</v>
          </cell>
        </row>
        <row r="6762">
          <cell r="A6762" t="str">
            <v>05</v>
          </cell>
          <cell r="B6762" t="str">
            <v>43010000</v>
          </cell>
          <cell r="C6762" t="str">
            <v>08000000</v>
          </cell>
          <cell r="D6762">
            <v>5199.32</v>
          </cell>
        </row>
        <row r="6763">
          <cell r="A6763" t="str">
            <v>05</v>
          </cell>
          <cell r="B6763" t="str">
            <v>43010000</v>
          </cell>
          <cell r="C6763" t="str">
            <v>21010000</v>
          </cell>
          <cell r="D6763">
            <v>782485.82</v>
          </cell>
        </row>
        <row r="6764">
          <cell r="A6764" t="str">
            <v>05</v>
          </cell>
          <cell r="B6764" t="str">
            <v>43010000</v>
          </cell>
          <cell r="C6764" t="str">
            <v>43010000</v>
          </cell>
          <cell r="D6764">
            <v>486</v>
          </cell>
        </row>
        <row r="6765">
          <cell r="A6765" t="str">
            <v>05</v>
          </cell>
          <cell r="B6765" t="str">
            <v>43010000</v>
          </cell>
          <cell r="C6765" t="str">
            <v>45000100</v>
          </cell>
          <cell r="D6765">
            <v>9655148.5700000003</v>
          </cell>
        </row>
        <row r="6766">
          <cell r="A6766" t="str">
            <v>05</v>
          </cell>
          <cell r="B6766" t="str">
            <v>43010000</v>
          </cell>
          <cell r="C6766" t="str">
            <v>76080200</v>
          </cell>
          <cell r="D6766">
            <v>71972.94</v>
          </cell>
        </row>
        <row r="6767">
          <cell r="A6767" t="str">
            <v>05</v>
          </cell>
          <cell r="B6767" t="str">
            <v>43010000</v>
          </cell>
          <cell r="C6767" t="str">
            <v>90020100</v>
          </cell>
          <cell r="D6767">
            <v>403487141.51999998</v>
          </cell>
        </row>
        <row r="6768">
          <cell r="A6768" t="str">
            <v>05</v>
          </cell>
          <cell r="B6768" t="str">
            <v>43010000</v>
          </cell>
          <cell r="C6768" t="str">
            <v>90020107</v>
          </cell>
          <cell r="D6768">
            <v>107570657.86</v>
          </cell>
        </row>
        <row r="6769">
          <cell r="A6769" t="str">
            <v>05</v>
          </cell>
          <cell r="B6769" t="str">
            <v>43010000</v>
          </cell>
          <cell r="C6769" t="str">
            <v>90020108</v>
          </cell>
          <cell r="D6769">
            <v>10581462.779999999</v>
          </cell>
        </row>
        <row r="6770">
          <cell r="A6770" t="str">
            <v>05</v>
          </cell>
          <cell r="B6770" t="str">
            <v>43010000</v>
          </cell>
          <cell r="C6770" t="str">
            <v>90020200</v>
          </cell>
          <cell r="D6770">
            <v>8890695.4499999993</v>
          </cell>
        </row>
        <row r="6771">
          <cell r="A6771" t="str">
            <v>05</v>
          </cell>
          <cell r="B6771" t="str">
            <v>43010000</v>
          </cell>
          <cell r="C6771" t="str">
            <v>90020300</v>
          </cell>
          <cell r="D6771">
            <v>1316374.6399999999</v>
          </cell>
        </row>
        <row r="6772">
          <cell r="A6772" t="str">
            <v>05</v>
          </cell>
          <cell r="B6772" t="str">
            <v>43010000</v>
          </cell>
          <cell r="C6772" t="str">
            <v>90020400</v>
          </cell>
          <cell r="D6772">
            <v>3368654.54</v>
          </cell>
        </row>
        <row r="6773">
          <cell r="A6773" t="str">
            <v>05</v>
          </cell>
          <cell r="B6773" t="str">
            <v>76080200</v>
          </cell>
          <cell r="C6773" t="str">
            <v>43010000</v>
          </cell>
          <cell r="D6773">
            <v>71972.94</v>
          </cell>
        </row>
        <row r="6774">
          <cell r="A6774" t="str">
            <v>05</v>
          </cell>
          <cell r="B6774" t="str">
            <v>62010100</v>
          </cell>
          <cell r="C6774" t="str">
            <v>51030100</v>
          </cell>
          <cell r="D6774">
            <v>38815738.719999999</v>
          </cell>
        </row>
        <row r="6775">
          <cell r="A6775" t="str">
            <v>05</v>
          </cell>
          <cell r="B6775" t="str">
            <v>62010100</v>
          </cell>
          <cell r="C6775" t="str">
            <v>51040000</v>
          </cell>
          <cell r="D6775">
            <v>514391648.56</v>
          </cell>
        </row>
        <row r="6776">
          <cell r="A6776" t="str">
            <v>05</v>
          </cell>
          <cell r="B6776" t="str">
            <v>62010100</v>
          </cell>
          <cell r="C6776" t="str">
            <v>51090000</v>
          </cell>
          <cell r="D6776">
            <v>50000000</v>
          </cell>
        </row>
        <row r="6777">
          <cell r="A6777" t="str">
            <v>05</v>
          </cell>
          <cell r="B6777" t="str">
            <v>62010100</v>
          </cell>
          <cell r="C6777" t="str">
            <v>60010300</v>
          </cell>
          <cell r="D6777">
            <v>18927241.940000001</v>
          </cell>
        </row>
        <row r="6778">
          <cell r="A6778" t="str">
            <v>05</v>
          </cell>
          <cell r="B6778" t="str">
            <v>62010100</v>
          </cell>
          <cell r="C6778" t="str">
            <v>60010400</v>
          </cell>
          <cell r="D6778">
            <v>69545.240000000005</v>
          </cell>
        </row>
        <row r="6779">
          <cell r="A6779" t="str">
            <v>05</v>
          </cell>
          <cell r="B6779" t="str">
            <v>62010100</v>
          </cell>
          <cell r="C6779" t="str">
            <v>62030000</v>
          </cell>
          <cell r="D6779">
            <v>21452.25</v>
          </cell>
        </row>
        <row r="6780">
          <cell r="A6780" t="str">
            <v>05</v>
          </cell>
          <cell r="B6780" t="str">
            <v>62010100</v>
          </cell>
          <cell r="C6780" t="str">
            <v>62030100</v>
          </cell>
          <cell r="D6780">
            <v>139189926.94999999</v>
          </cell>
        </row>
        <row r="6781">
          <cell r="A6781" t="str">
            <v>05</v>
          </cell>
          <cell r="B6781" t="str">
            <v>62010100</v>
          </cell>
          <cell r="C6781" t="str">
            <v>62050500</v>
          </cell>
          <cell r="D6781">
            <v>68919167.439999998</v>
          </cell>
        </row>
        <row r="6782">
          <cell r="A6782" t="str">
            <v>05</v>
          </cell>
          <cell r="B6782" t="str">
            <v>62010100</v>
          </cell>
          <cell r="C6782" t="str">
            <v>76000000</v>
          </cell>
          <cell r="D6782">
            <v>-353862.65</v>
          </cell>
        </row>
        <row r="6783">
          <cell r="A6783" t="str">
            <v>05</v>
          </cell>
          <cell r="B6783" t="str">
            <v>62010100</v>
          </cell>
          <cell r="C6783" t="str">
            <v>91021600</v>
          </cell>
          <cell r="D6783">
            <v>169938.61</v>
          </cell>
        </row>
        <row r="6784">
          <cell r="A6784" t="str">
            <v>05</v>
          </cell>
          <cell r="B6784" t="str">
            <v>62010200</v>
          </cell>
          <cell r="C6784" t="str">
            <v>51030000</v>
          </cell>
          <cell r="D6784">
            <v>8900455.0600000005</v>
          </cell>
        </row>
        <row r="6785">
          <cell r="A6785" t="str">
            <v>05</v>
          </cell>
          <cell r="B6785" t="str">
            <v>62010200</v>
          </cell>
          <cell r="C6785" t="str">
            <v>62030300</v>
          </cell>
          <cell r="D6785">
            <v>1708704.34</v>
          </cell>
        </row>
        <row r="6786">
          <cell r="A6786" t="str">
            <v>05</v>
          </cell>
          <cell r="B6786" t="str">
            <v>62010200</v>
          </cell>
          <cell r="C6786" t="str">
            <v>62030500</v>
          </cell>
          <cell r="D6786">
            <v>7807032.6200000001</v>
          </cell>
        </row>
        <row r="6787">
          <cell r="A6787" t="str">
            <v>05</v>
          </cell>
          <cell r="B6787" t="str">
            <v>62010300</v>
          </cell>
          <cell r="C6787" t="str">
            <v>62030000</v>
          </cell>
          <cell r="D6787">
            <v>948.72</v>
          </cell>
        </row>
        <row r="6788">
          <cell r="A6788" t="str">
            <v>05</v>
          </cell>
          <cell r="B6788" t="str">
            <v>62010300</v>
          </cell>
          <cell r="C6788" t="str">
            <v>62030100</v>
          </cell>
          <cell r="D6788">
            <v>2349003.7999999998</v>
          </cell>
        </row>
        <row r="6789">
          <cell r="A6789" t="str">
            <v>05</v>
          </cell>
          <cell r="B6789" t="str">
            <v>62010400</v>
          </cell>
          <cell r="C6789" t="str">
            <v>62030200</v>
          </cell>
          <cell r="D6789">
            <v>94223.62</v>
          </cell>
        </row>
        <row r="6790">
          <cell r="A6790" t="str">
            <v>05</v>
          </cell>
          <cell r="B6790" t="str">
            <v>62010400</v>
          </cell>
          <cell r="C6790" t="str">
            <v>62030300</v>
          </cell>
          <cell r="D6790">
            <v>4667282.2300000004</v>
          </cell>
        </row>
        <row r="6791">
          <cell r="A6791" t="str">
            <v>05</v>
          </cell>
          <cell r="B6791" t="str">
            <v>62010500</v>
          </cell>
          <cell r="C6791" t="str">
            <v>50000000</v>
          </cell>
          <cell r="D6791">
            <v>3790.17</v>
          </cell>
        </row>
        <row r="6792">
          <cell r="A6792" t="str">
            <v>05</v>
          </cell>
          <cell r="B6792" t="str">
            <v>62010500</v>
          </cell>
          <cell r="C6792" t="str">
            <v>51030100</v>
          </cell>
          <cell r="D6792">
            <v>6832.2</v>
          </cell>
        </row>
        <row r="6793">
          <cell r="A6793" t="str">
            <v>05</v>
          </cell>
          <cell r="B6793" t="str">
            <v>62010500</v>
          </cell>
          <cell r="C6793" t="str">
            <v>51040000</v>
          </cell>
          <cell r="D6793">
            <v>13074020.029999999</v>
          </cell>
        </row>
        <row r="6794">
          <cell r="A6794" t="str">
            <v>05</v>
          </cell>
          <cell r="B6794" t="str">
            <v>62010500</v>
          </cell>
          <cell r="C6794" t="str">
            <v>60010000</v>
          </cell>
          <cell r="D6794">
            <v>26349.15</v>
          </cell>
        </row>
        <row r="6795">
          <cell r="A6795" t="str">
            <v>05</v>
          </cell>
          <cell r="B6795" t="str">
            <v>62010500</v>
          </cell>
          <cell r="C6795" t="str">
            <v>62030000</v>
          </cell>
          <cell r="D6795">
            <v>1750.89</v>
          </cell>
        </row>
        <row r="6796">
          <cell r="A6796" t="str">
            <v>05</v>
          </cell>
          <cell r="B6796" t="str">
            <v>62010500</v>
          </cell>
          <cell r="C6796" t="str">
            <v>62030100</v>
          </cell>
          <cell r="D6796">
            <v>26330712.550000001</v>
          </cell>
        </row>
        <row r="6797">
          <cell r="A6797" t="str">
            <v>05</v>
          </cell>
          <cell r="B6797" t="str">
            <v>62010500</v>
          </cell>
          <cell r="C6797" t="str">
            <v>62050500</v>
          </cell>
          <cell r="D6797">
            <v>19231550.5</v>
          </cell>
        </row>
        <row r="6798">
          <cell r="A6798" t="str">
            <v>05</v>
          </cell>
          <cell r="B6798" t="str">
            <v>62010500</v>
          </cell>
          <cell r="C6798" t="str">
            <v>76000000</v>
          </cell>
          <cell r="D6798">
            <v>3181593.36</v>
          </cell>
        </row>
        <row r="6799">
          <cell r="A6799" t="str">
            <v>05</v>
          </cell>
          <cell r="B6799" t="str">
            <v>62010500</v>
          </cell>
          <cell r="C6799" t="str">
            <v>91020801</v>
          </cell>
          <cell r="D6799">
            <v>70513.960000000006</v>
          </cell>
        </row>
        <row r="6800">
          <cell r="A6800" t="str">
            <v>05</v>
          </cell>
          <cell r="B6800" t="str">
            <v>62010500</v>
          </cell>
          <cell r="C6800" t="str">
            <v>91021600</v>
          </cell>
          <cell r="D6800">
            <v>124.8</v>
          </cell>
        </row>
        <row r="6801">
          <cell r="A6801" t="str">
            <v>05</v>
          </cell>
          <cell r="B6801" t="str">
            <v>62010600</v>
          </cell>
          <cell r="C6801" t="str">
            <v>51030000</v>
          </cell>
          <cell r="D6801">
            <v>327202.46999999997</v>
          </cell>
        </row>
        <row r="6802">
          <cell r="A6802" t="str">
            <v>05</v>
          </cell>
          <cell r="B6802" t="str">
            <v>62010600</v>
          </cell>
          <cell r="C6802" t="str">
            <v>62030300</v>
          </cell>
          <cell r="D6802">
            <v>879933.2</v>
          </cell>
        </row>
        <row r="6803">
          <cell r="A6803" t="str">
            <v>05</v>
          </cell>
          <cell r="B6803" t="str">
            <v>62010600</v>
          </cell>
          <cell r="C6803" t="str">
            <v>62030500</v>
          </cell>
          <cell r="D6803">
            <v>5424466.0099999998</v>
          </cell>
        </row>
        <row r="6804">
          <cell r="A6804" t="str">
            <v>05</v>
          </cell>
          <cell r="B6804" t="str">
            <v>62010700</v>
          </cell>
          <cell r="C6804" t="str">
            <v>62030000</v>
          </cell>
          <cell r="D6804">
            <v>-948.72</v>
          </cell>
        </row>
        <row r="6805">
          <cell r="A6805" t="str">
            <v>05</v>
          </cell>
          <cell r="B6805" t="str">
            <v>62010700</v>
          </cell>
          <cell r="C6805" t="str">
            <v>62030100</v>
          </cell>
          <cell r="D6805">
            <v>126462.82</v>
          </cell>
        </row>
        <row r="6806">
          <cell r="A6806" t="str">
            <v>05</v>
          </cell>
          <cell r="B6806" t="str">
            <v>62010800</v>
          </cell>
          <cell r="C6806" t="str">
            <v>62030300</v>
          </cell>
          <cell r="D6806">
            <v>127906.7</v>
          </cell>
        </row>
        <row r="6807">
          <cell r="A6807" t="str">
            <v>05</v>
          </cell>
          <cell r="B6807" t="str">
            <v>62010900</v>
          </cell>
          <cell r="C6807" t="str">
            <v>51000000</v>
          </cell>
          <cell r="D6807">
            <v>75000</v>
          </cell>
        </row>
        <row r="6808">
          <cell r="A6808" t="str">
            <v>05</v>
          </cell>
          <cell r="B6808" t="str">
            <v>62010900</v>
          </cell>
          <cell r="C6808" t="str">
            <v>51040000</v>
          </cell>
          <cell r="D6808">
            <v>4267324.74</v>
          </cell>
        </row>
        <row r="6809">
          <cell r="A6809" t="str">
            <v>05</v>
          </cell>
          <cell r="B6809" t="str">
            <v>62010900</v>
          </cell>
          <cell r="C6809" t="str">
            <v>60010300</v>
          </cell>
          <cell r="D6809">
            <v>1703756.61</v>
          </cell>
        </row>
        <row r="6810">
          <cell r="A6810" t="str">
            <v>05</v>
          </cell>
          <cell r="B6810" t="str">
            <v>62010900</v>
          </cell>
          <cell r="C6810" t="str">
            <v>62030100</v>
          </cell>
          <cell r="D6810">
            <v>56893.61</v>
          </cell>
        </row>
        <row r="6811">
          <cell r="A6811" t="str">
            <v>05</v>
          </cell>
          <cell r="B6811" t="str">
            <v>62010900</v>
          </cell>
          <cell r="C6811" t="str">
            <v>76000000</v>
          </cell>
          <cell r="D6811">
            <v>1070000</v>
          </cell>
        </row>
        <row r="6812">
          <cell r="A6812" t="str">
            <v>05</v>
          </cell>
          <cell r="B6812" t="str">
            <v>62011100</v>
          </cell>
          <cell r="C6812" t="str">
            <v>51040000</v>
          </cell>
          <cell r="D6812">
            <v>270082.40000000002</v>
          </cell>
        </row>
        <row r="6813">
          <cell r="A6813" t="str">
            <v>05</v>
          </cell>
          <cell r="B6813" t="str">
            <v>62011100</v>
          </cell>
          <cell r="C6813" t="str">
            <v>91021600</v>
          </cell>
          <cell r="D6813">
            <v>41836.14</v>
          </cell>
        </row>
        <row r="6814">
          <cell r="A6814" t="str">
            <v>05</v>
          </cell>
          <cell r="B6814" t="str">
            <v>62011200</v>
          </cell>
          <cell r="C6814" t="str">
            <v>50000000</v>
          </cell>
          <cell r="D6814">
            <v>7721.23</v>
          </cell>
        </row>
        <row r="6815">
          <cell r="A6815" t="str">
            <v>05</v>
          </cell>
          <cell r="B6815" t="str">
            <v>62011200</v>
          </cell>
          <cell r="C6815" t="str">
            <v>51040000</v>
          </cell>
          <cell r="D6815">
            <v>3309237.33</v>
          </cell>
        </row>
        <row r="6816">
          <cell r="A6816" t="str">
            <v>05</v>
          </cell>
          <cell r="B6816" t="str">
            <v>62011200</v>
          </cell>
          <cell r="C6816" t="str">
            <v>60010000</v>
          </cell>
          <cell r="D6816">
            <v>502.98</v>
          </cell>
        </row>
        <row r="6817">
          <cell r="A6817" t="str">
            <v>05</v>
          </cell>
          <cell r="B6817" t="str">
            <v>62011200</v>
          </cell>
          <cell r="C6817" t="str">
            <v>62030100</v>
          </cell>
          <cell r="D6817">
            <v>32238.58</v>
          </cell>
        </row>
        <row r="6818">
          <cell r="A6818" t="str">
            <v>05</v>
          </cell>
          <cell r="B6818" t="str">
            <v>62011200</v>
          </cell>
          <cell r="C6818" t="str">
            <v>76000000</v>
          </cell>
          <cell r="D6818">
            <v>32953.269999999997</v>
          </cell>
        </row>
        <row r="6819">
          <cell r="A6819" t="str">
            <v>05</v>
          </cell>
          <cell r="B6819" t="str">
            <v>62011200</v>
          </cell>
          <cell r="C6819" t="str">
            <v>91020801</v>
          </cell>
          <cell r="D6819">
            <v>30522.71</v>
          </cell>
        </row>
        <row r="6820">
          <cell r="A6820" t="str">
            <v>05</v>
          </cell>
          <cell r="B6820" t="str">
            <v>62011300</v>
          </cell>
          <cell r="C6820" t="str">
            <v>50000000</v>
          </cell>
          <cell r="D6820">
            <v>3460.73</v>
          </cell>
        </row>
        <row r="6821">
          <cell r="A6821" t="str">
            <v>05</v>
          </cell>
          <cell r="B6821" t="str">
            <v>62011300</v>
          </cell>
          <cell r="C6821" t="str">
            <v>51040000</v>
          </cell>
          <cell r="D6821">
            <v>93744.46</v>
          </cell>
        </row>
        <row r="6822">
          <cell r="A6822" t="str">
            <v>05</v>
          </cell>
          <cell r="B6822" t="str">
            <v>62011300</v>
          </cell>
          <cell r="C6822" t="str">
            <v>62030100</v>
          </cell>
          <cell r="D6822">
            <v>2256</v>
          </cell>
        </row>
        <row r="6823">
          <cell r="A6823" t="str">
            <v>05</v>
          </cell>
          <cell r="B6823" t="str">
            <v>62011300</v>
          </cell>
          <cell r="C6823" t="str">
            <v>76000000</v>
          </cell>
          <cell r="D6823">
            <v>2000</v>
          </cell>
        </row>
        <row r="6824">
          <cell r="A6824" t="str">
            <v>05</v>
          </cell>
          <cell r="B6824" t="str">
            <v>62011300</v>
          </cell>
          <cell r="C6824" t="str">
            <v>91020801</v>
          </cell>
          <cell r="D6824">
            <v>10295.5</v>
          </cell>
        </row>
        <row r="6825">
          <cell r="A6825" t="str">
            <v>05</v>
          </cell>
          <cell r="B6825" t="str">
            <v>62011400</v>
          </cell>
          <cell r="C6825" t="str">
            <v>51030100</v>
          </cell>
          <cell r="D6825">
            <v>-6832.2</v>
          </cell>
        </row>
        <row r="6826">
          <cell r="A6826" t="str">
            <v>05</v>
          </cell>
          <cell r="B6826" t="str">
            <v>62011400</v>
          </cell>
          <cell r="C6826" t="str">
            <v>51040000</v>
          </cell>
          <cell r="D6826">
            <v>-18732.5</v>
          </cell>
        </row>
        <row r="6827">
          <cell r="A6827" t="str">
            <v>05</v>
          </cell>
          <cell r="B6827" t="str">
            <v>62011400</v>
          </cell>
          <cell r="C6827" t="str">
            <v>60010300</v>
          </cell>
          <cell r="D6827">
            <v>432346.1</v>
          </cell>
        </row>
        <row r="6828">
          <cell r="A6828" t="str">
            <v>05</v>
          </cell>
          <cell r="B6828" t="str">
            <v>62011400</v>
          </cell>
          <cell r="C6828" t="str">
            <v>62030000</v>
          </cell>
          <cell r="D6828">
            <v>-2846.16</v>
          </cell>
        </row>
        <row r="6829">
          <cell r="A6829" t="str">
            <v>05</v>
          </cell>
          <cell r="B6829" t="str">
            <v>62011400</v>
          </cell>
          <cell r="C6829" t="str">
            <v>62030100</v>
          </cell>
          <cell r="D6829">
            <v>-442487.02</v>
          </cell>
        </row>
        <row r="6830">
          <cell r="A6830" t="str">
            <v>05</v>
          </cell>
          <cell r="B6830" t="str">
            <v>62011400</v>
          </cell>
          <cell r="C6830" t="str">
            <v>62050500</v>
          </cell>
          <cell r="D6830">
            <v>-1145.78</v>
          </cell>
        </row>
        <row r="6831">
          <cell r="A6831" t="str">
            <v>05</v>
          </cell>
          <cell r="B6831" t="str">
            <v>62011500</v>
          </cell>
          <cell r="C6831" t="str">
            <v>51030000</v>
          </cell>
          <cell r="D6831">
            <v>46822.84</v>
          </cell>
        </row>
        <row r="6832">
          <cell r="A6832" t="str">
            <v>05</v>
          </cell>
          <cell r="B6832" t="str">
            <v>62011500</v>
          </cell>
          <cell r="C6832" t="str">
            <v>62030300</v>
          </cell>
          <cell r="D6832">
            <v>32476.98</v>
          </cell>
        </row>
        <row r="6833">
          <cell r="A6833" t="str">
            <v>05</v>
          </cell>
          <cell r="B6833" t="str">
            <v>62011500</v>
          </cell>
          <cell r="C6833" t="str">
            <v>62030500</v>
          </cell>
          <cell r="D6833">
            <v>36463.339999999997</v>
          </cell>
        </row>
        <row r="6834">
          <cell r="A6834" t="str">
            <v>05</v>
          </cell>
          <cell r="B6834" t="str">
            <v>62011500</v>
          </cell>
          <cell r="C6834" t="str">
            <v>51030000</v>
          </cell>
          <cell r="D6834">
            <v>562.08000000000004</v>
          </cell>
        </row>
        <row r="6835">
          <cell r="A6835" t="str">
            <v>05</v>
          </cell>
          <cell r="B6835" t="str">
            <v>62011500</v>
          </cell>
          <cell r="C6835" t="str">
            <v>62030300</v>
          </cell>
          <cell r="D6835">
            <v>3528.89</v>
          </cell>
        </row>
        <row r="6836">
          <cell r="A6836" t="str">
            <v>05</v>
          </cell>
          <cell r="B6836" t="str">
            <v>62011500</v>
          </cell>
          <cell r="C6836" t="str">
            <v>62030500</v>
          </cell>
          <cell r="D6836">
            <v>16195.78</v>
          </cell>
        </row>
        <row r="6837">
          <cell r="A6837" t="str">
            <v>05</v>
          </cell>
          <cell r="B6837" t="str">
            <v>62020100</v>
          </cell>
          <cell r="C6837" t="str">
            <v>51030100</v>
          </cell>
          <cell r="D6837">
            <v>368532</v>
          </cell>
        </row>
        <row r="6838">
          <cell r="A6838" t="str">
            <v>05</v>
          </cell>
          <cell r="B6838" t="str">
            <v>62020100</v>
          </cell>
          <cell r="C6838" t="str">
            <v>51040000</v>
          </cell>
          <cell r="D6838">
            <v>583346.48</v>
          </cell>
        </row>
        <row r="6839">
          <cell r="A6839" t="str">
            <v>05</v>
          </cell>
          <cell r="B6839" t="str">
            <v>62020100</v>
          </cell>
          <cell r="C6839" t="str">
            <v>62030100</v>
          </cell>
          <cell r="D6839">
            <v>1932076.22</v>
          </cell>
        </row>
        <row r="6840">
          <cell r="A6840" t="str">
            <v>05</v>
          </cell>
          <cell r="B6840" t="str">
            <v>62020100</v>
          </cell>
          <cell r="C6840" t="str">
            <v>62050500</v>
          </cell>
          <cell r="D6840">
            <v>394064.54</v>
          </cell>
        </row>
        <row r="6841">
          <cell r="A6841" t="str">
            <v>05</v>
          </cell>
          <cell r="B6841" t="str">
            <v>62040400</v>
          </cell>
          <cell r="C6841" t="str">
            <v>50000000</v>
          </cell>
          <cell r="D6841">
            <v>30193.97</v>
          </cell>
        </row>
        <row r="6842">
          <cell r="A6842" t="str">
            <v>05</v>
          </cell>
          <cell r="B6842" t="str">
            <v>62040400</v>
          </cell>
          <cell r="C6842" t="str">
            <v>51040000</v>
          </cell>
          <cell r="D6842">
            <v>1971983.47</v>
          </cell>
        </row>
        <row r="6843">
          <cell r="A6843" t="str">
            <v>05</v>
          </cell>
          <cell r="B6843" t="str">
            <v>62040400</v>
          </cell>
          <cell r="C6843" t="str">
            <v>62030000</v>
          </cell>
          <cell r="D6843">
            <v>6776</v>
          </cell>
        </row>
        <row r="6844">
          <cell r="A6844" t="str">
            <v>05</v>
          </cell>
          <cell r="B6844" t="str">
            <v>62040400</v>
          </cell>
          <cell r="C6844" t="str">
            <v>62030100</v>
          </cell>
          <cell r="D6844">
            <v>13821596.939999999</v>
          </cell>
        </row>
        <row r="6845">
          <cell r="A6845" t="str">
            <v>05</v>
          </cell>
          <cell r="B6845" t="str">
            <v>62040400</v>
          </cell>
          <cell r="C6845" t="str">
            <v>76000000</v>
          </cell>
          <cell r="D6845">
            <v>2060.2800000000002</v>
          </cell>
        </row>
        <row r="6846">
          <cell r="A6846" t="str">
            <v>05</v>
          </cell>
          <cell r="B6846" t="str">
            <v>62040900</v>
          </cell>
          <cell r="C6846" t="str">
            <v>51030100</v>
          </cell>
          <cell r="D6846">
            <v>61055.83</v>
          </cell>
        </row>
        <row r="6847">
          <cell r="A6847" t="str">
            <v>05</v>
          </cell>
          <cell r="B6847" t="str">
            <v>62040900</v>
          </cell>
          <cell r="C6847" t="str">
            <v>51040000</v>
          </cell>
          <cell r="D6847">
            <v>257597.98</v>
          </cell>
        </row>
        <row r="6848">
          <cell r="A6848" t="str">
            <v>05</v>
          </cell>
          <cell r="B6848" t="str">
            <v>62040900</v>
          </cell>
          <cell r="C6848" t="str">
            <v>51090000</v>
          </cell>
          <cell r="D6848">
            <v>2521430.9900000002</v>
          </cell>
        </row>
        <row r="6849">
          <cell r="A6849" t="str">
            <v>05</v>
          </cell>
          <cell r="B6849" t="str">
            <v>62040900</v>
          </cell>
          <cell r="C6849" t="str">
            <v>76000000</v>
          </cell>
          <cell r="D6849">
            <v>8782.41</v>
          </cell>
        </row>
        <row r="6850">
          <cell r="A6850" t="str">
            <v>05</v>
          </cell>
          <cell r="B6850" t="str">
            <v>99000000</v>
          </cell>
          <cell r="C6850" t="str">
            <v>90091200</v>
          </cell>
          <cell r="D6850">
            <v>48493.51</v>
          </cell>
        </row>
        <row r="6851">
          <cell r="A6851" t="str">
            <v>05</v>
          </cell>
          <cell r="B6851" t="str">
            <v>99000000</v>
          </cell>
          <cell r="C6851" t="str">
            <v>90091201</v>
          </cell>
          <cell r="D6851">
            <v>2254.14</v>
          </cell>
        </row>
        <row r="6852">
          <cell r="A6852" t="str">
            <v>05</v>
          </cell>
          <cell r="B6852" t="str">
            <v>90091205</v>
          </cell>
          <cell r="C6852" t="str">
            <v>99000000</v>
          </cell>
          <cell r="D6852">
            <v>440779.33</v>
          </cell>
        </row>
        <row r="6853">
          <cell r="A6853" t="str">
            <v>05</v>
          </cell>
          <cell r="B6853" t="str">
            <v>99000000</v>
          </cell>
          <cell r="C6853" t="str">
            <v>90091300</v>
          </cell>
          <cell r="D6853">
            <v>49270.27</v>
          </cell>
        </row>
        <row r="6854">
          <cell r="A6854" t="str">
            <v>05</v>
          </cell>
          <cell r="B6854" t="str">
            <v>90091301</v>
          </cell>
          <cell r="C6854" t="str">
            <v>99000000</v>
          </cell>
          <cell r="D6854">
            <v>721407</v>
          </cell>
        </row>
        <row r="6855">
          <cell r="A6855" t="str">
            <v>05</v>
          </cell>
          <cell r="B6855" t="str">
            <v>99000000</v>
          </cell>
          <cell r="C6855" t="str">
            <v>90091302</v>
          </cell>
          <cell r="D6855">
            <v>66032.25</v>
          </cell>
        </row>
        <row r="6856">
          <cell r="A6856" t="str">
            <v>05</v>
          </cell>
          <cell r="B6856" t="str">
            <v>90091400</v>
          </cell>
          <cell r="C6856" t="str">
            <v>99000000</v>
          </cell>
          <cell r="D6856">
            <v>2145166.1</v>
          </cell>
        </row>
        <row r="6857">
          <cell r="A6857" t="str">
            <v>05</v>
          </cell>
          <cell r="B6857" t="str">
            <v>90091401</v>
          </cell>
          <cell r="C6857" t="str">
            <v>99000000</v>
          </cell>
          <cell r="D6857">
            <v>480773.17</v>
          </cell>
        </row>
        <row r="6858">
          <cell r="A6858" t="str">
            <v>05</v>
          </cell>
          <cell r="B6858" t="str">
            <v>90091402</v>
          </cell>
          <cell r="C6858" t="str">
            <v>99000000</v>
          </cell>
          <cell r="D6858">
            <v>5226.1899999999996</v>
          </cell>
        </row>
        <row r="6859">
          <cell r="A6859" t="str">
            <v>05</v>
          </cell>
          <cell r="B6859" t="str">
            <v>99000000</v>
          </cell>
          <cell r="C6859" t="str">
            <v>90091405</v>
          </cell>
          <cell r="D6859">
            <v>7050473.1299999999</v>
          </cell>
        </row>
        <row r="6860">
          <cell r="A6860" t="str">
            <v>05</v>
          </cell>
          <cell r="B6860" t="str">
            <v>99000000</v>
          </cell>
          <cell r="C6860" t="str">
            <v>90091500</v>
          </cell>
          <cell r="D6860">
            <v>128137.35</v>
          </cell>
        </row>
        <row r="6861">
          <cell r="A6861" t="str">
            <v>05</v>
          </cell>
          <cell r="B6861" t="str">
            <v>10140400</v>
          </cell>
          <cell r="C6861" t="str">
            <v>10140400</v>
          </cell>
          <cell r="D6861">
            <v>3818331.64</v>
          </cell>
        </row>
        <row r="6862">
          <cell r="A6862" t="str">
            <v>05</v>
          </cell>
          <cell r="B6862" t="str">
            <v>10140400</v>
          </cell>
          <cell r="C6862" t="str">
            <v>23010000</v>
          </cell>
          <cell r="D6862">
            <v>349929.17</v>
          </cell>
        </row>
        <row r="6863">
          <cell r="A6863" t="str">
            <v>05</v>
          </cell>
          <cell r="B6863" t="str">
            <v>10140400</v>
          </cell>
          <cell r="C6863" t="str">
            <v>25010000</v>
          </cell>
          <cell r="D6863">
            <v>2899853.22</v>
          </cell>
        </row>
        <row r="6864">
          <cell r="A6864" t="str">
            <v>05</v>
          </cell>
          <cell r="B6864" t="str">
            <v>10140400</v>
          </cell>
          <cell r="C6864" t="str">
            <v>25020000</v>
          </cell>
          <cell r="D6864">
            <v>72195.399999999994</v>
          </cell>
        </row>
        <row r="6865">
          <cell r="A6865" t="str">
            <v>05</v>
          </cell>
          <cell r="B6865" t="str">
            <v>10140400</v>
          </cell>
          <cell r="C6865" t="str">
            <v>25030000</v>
          </cell>
          <cell r="D6865">
            <v>3478.92</v>
          </cell>
        </row>
        <row r="6866">
          <cell r="A6866" t="str">
            <v>05</v>
          </cell>
          <cell r="B6866" t="str">
            <v>10140400</v>
          </cell>
          <cell r="C6866" t="str">
            <v>43020000</v>
          </cell>
          <cell r="D6866">
            <v>107872.18</v>
          </cell>
        </row>
        <row r="6867">
          <cell r="A6867" t="str">
            <v>05</v>
          </cell>
          <cell r="B6867" t="str">
            <v>10140300</v>
          </cell>
          <cell r="C6867" t="str">
            <v>10140300</v>
          </cell>
          <cell r="D6867">
            <v>2953735.34</v>
          </cell>
        </row>
        <row r="6868">
          <cell r="A6868" t="str">
            <v>05</v>
          </cell>
          <cell r="B6868" t="str">
            <v>10140300</v>
          </cell>
          <cell r="C6868" t="str">
            <v>43020000</v>
          </cell>
          <cell r="D6868">
            <v>2301123.9700000002</v>
          </cell>
        </row>
        <row r="6869">
          <cell r="A6869" t="str">
            <v>05</v>
          </cell>
          <cell r="B6869" t="str">
            <v>10140300</v>
          </cell>
          <cell r="C6869" t="str">
            <v>44000500</v>
          </cell>
          <cell r="D6869">
            <v>3721.95</v>
          </cell>
        </row>
        <row r="6870">
          <cell r="A6870" t="str">
            <v>05</v>
          </cell>
          <cell r="B6870" t="str">
            <v>10140100</v>
          </cell>
          <cell r="C6870" t="str">
            <v>08070000</v>
          </cell>
          <cell r="D6870">
            <v>465983.28</v>
          </cell>
        </row>
        <row r="6871">
          <cell r="A6871" t="str">
            <v>05</v>
          </cell>
          <cell r="B6871" t="str">
            <v>10140100</v>
          </cell>
          <cell r="C6871" t="str">
            <v>10140100</v>
          </cell>
          <cell r="D6871">
            <v>11692199.960000001</v>
          </cell>
        </row>
        <row r="6872">
          <cell r="A6872" t="str">
            <v>05</v>
          </cell>
          <cell r="B6872" t="str">
            <v>10140100</v>
          </cell>
          <cell r="C6872" t="str">
            <v>10140400</v>
          </cell>
          <cell r="D6872">
            <v>53655.57</v>
          </cell>
        </row>
        <row r="6873">
          <cell r="A6873" t="str">
            <v>05</v>
          </cell>
          <cell r="B6873" t="str">
            <v>10140100</v>
          </cell>
          <cell r="C6873" t="str">
            <v>10140500</v>
          </cell>
          <cell r="D6873">
            <v>5853.36</v>
          </cell>
        </row>
        <row r="6874">
          <cell r="A6874" t="str">
            <v>05</v>
          </cell>
          <cell r="B6874" t="str">
            <v>10140100</v>
          </cell>
          <cell r="C6874" t="str">
            <v>10160100</v>
          </cell>
          <cell r="D6874">
            <v>9536335.0700000003</v>
          </cell>
        </row>
        <row r="6875">
          <cell r="A6875" t="str">
            <v>05</v>
          </cell>
          <cell r="B6875" t="str">
            <v>10140100</v>
          </cell>
          <cell r="C6875" t="str">
            <v>23010000</v>
          </cell>
          <cell r="D6875">
            <v>136386.47</v>
          </cell>
        </row>
        <row r="6876">
          <cell r="A6876" t="str">
            <v>05</v>
          </cell>
          <cell r="B6876" t="str">
            <v>10140100</v>
          </cell>
          <cell r="C6876" t="str">
            <v>25010000</v>
          </cell>
          <cell r="D6876">
            <v>500302.85</v>
          </cell>
        </row>
        <row r="6877">
          <cell r="A6877" t="str">
            <v>05</v>
          </cell>
          <cell r="B6877" t="str">
            <v>10140100</v>
          </cell>
          <cell r="C6877" t="str">
            <v>25020000</v>
          </cell>
          <cell r="D6877">
            <v>12851.92</v>
          </cell>
        </row>
        <row r="6878">
          <cell r="A6878" t="str">
            <v>05</v>
          </cell>
          <cell r="B6878" t="str">
            <v>10140100</v>
          </cell>
          <cell r="C6878" t="str">
            <v>25030000</v>
          </cell>
          <cell r="D6878">
            <v>1984.8</v>
          </cell>
        </row>
        <row r="6879">
          <cell r="A6879" t="str">
            <v>05</v>
          </cell>
          <cell r="B6879" t="str">
            <v>10140100</v>
          </cell>
          <cell r="C6879" t="str">
            <v>43020000</v>
          </cell>
          <cell r="D6879">
            <v>147875.79999999999</v>
          </cell>
        </row>
        <row r="6880">
          <cell r="A6880" t="str">
            <v>05</v>
          </cell>
          <cell r="B6880" t="str">
            <v>10140100</v>
          </cell>
          <cell r="C6880" t="str">
            <v>91020801</v>
          </cell>
          <cell r="D6880">
            <v>25612</v>
          </cell>
        </row>
        <row r="6881">
          <cell r="A6881" t="str">
            <v>05</v>
          </cell>
          <cell r="B6881" t="str">
            <v>10140200</v>
          </cell>
          <cell r="C6881" t="str">
            <v>10140200</v>
          </cell>
          <cell r="D6881">
            <v>24002.33</v>
          </cell>
        </row>
        <row r="6882">
          <cell r="A6882" t="str">
            <v>05</v>
          </cell>
          <cell r="B6882" t="str">
            <v>10140200</v>
          </cell>
          <cell r="C6882" t="str">
            <v>25010000</v>
          </cell>
          <cell r="D6882">
            <v>1170.4000000000001</v>
          </cell>
        </row>
        <row r="6883">
          <cell r="A6883" t="str">
            <v>05</v>
          </cell>
          <cell r="B6883" t="str">
            <v>10140200</v>
          </cell>
          <cell r="C6883" t="str">
            <v>91020801</v>
          </cell>
          <cell r="D6883">
            <v>1428389.6</v>
          </cell>
        </row>
        <row r="6884">
          <cell r="A6884" t="str">
            <v>05</v>
          </cell>
          <cell r="B6884" t="str">
            <v>10140500</v>
          </cell>
          <cell r="C6884" t="str">
            <v>07010000</v>
          </cell>
          <cell r="D6884">
            <v>31341.88</v>
          </cell>
        </row>
        <row r="6885">
          <cell r="A6885" t="str">
            <v>05</v>
          </cell>
          <cell r="B6885" t="str">
            <v>10140500</v>
          </cell>
          <cell r="C6885" t="str">
            <v>10140500</v>
          </cell>
          <cell r="D6885">
            <v>2147108.83</v>
          </cell>
        </row>
        <row r="6886">
          <cell r="A6886" t="str">
            <v>05</v>
          </cell>
          <cell r="B6886" t="str">
            <v>10140500</v>
          </cell>
          <cell r="C6886" t="str">
            <v>20010000</v>
          </cell>
          <cell r="D6886">
            <v>443700.11</v>
          </cell>
        </row>
        <row r="6887">
          <cell r="A6887" t="str">
            <v>05</v>
          </cell>
          <cell r="B6887" t="str">
            <v>10140500</v>
          </cell>
          <cell r="C6887" t="str">
            <v>23010000</v>
          </cell>
          <cell r="D6887">
            <v>1177269.54</v>
          </cell>
        </row>
        <row r="6888">
          <cell r="A6888" t="str">
            <v>05</v>
          </cell>
          <cell r="B6888" t="str">
            <v>10140500</v>
          </cell>
          <cell r="C6888" t="str">
            <v>25010000</v>
          </cell>
          <cell r="D6888">
            <v>170971.06</v>
          </cell>
        </row>
        <row r="6889">
          <cell r="A6889" t="str">
            <v>05</v>
          </cell>
          <cell r="B6889" t="str">
            <v>10140500</v>
          </cell>
          <cell r="C6889" t="str">
            <v>25020000</v>
          </cell>
          <cell r="D6889">
            <v>29004.52</v>
          </cell>
        </row>
        <row r="6890">
          <cell r="A6890" t="str">
            <v>05</v>
          </cell>
          <cell r="B6890" t="str">
            <v>10140500</v>
          </cell>
          <cell r="C6890" t="str">
            <v>25030000</v>
          </cell>
          <cell r="D6890">
            <v>24144.27</v>
          </cell>
        </row>
        <row r="6891">
          <cell r="A6891" t="str">
            <v>05</v>
          </cell>
          <cell r="B6891" t="str">
            <v>10140500</v>
          </cell>
          <cell r="C6891" t="str">
            <v>26000000</v>
          </cell>
          <cell r="D6891">
            <v>8238.0300000000007</v>
          </cell>
        </row>
        <row r="6892">
          <cell r="A6892" t="str">
            <v>05</v>
          </cell>
          <cell r="B6892" t="str">
            <v>10140500</v>
          </cell>
          <cell r="C6892" t="str">
            <v>43020000</v>
          </cell>
          <cell r="D6892">
            <v>56074.93</v>
          </cell>
        </row>
        <row r="6893">
          <cell r="A6893" t="str">
            <v>05</v>
          </cell>
          <cell r="B6893" t="str">
            <v>10140500</v>
          </cell>
          <cell r="C6893" t="str">
            <v>44000500</v>
          </cell>
          <cell r="D6893">
            <v>2022.4</v>
          </cell>
        </row>
        <row r="6894">
          <cell r="A6894" t="str">
            <v>05</v>
          </cell>
          <cell r="B6894" t="str">
            <v>10140500</v>
          </cell>
          <cell r="C6894" t="str">
            <v>91020801</v>
          </cell>
          <cell r="D6894">
            <v>7394.25</v>
          </cell>
        </row>
        <row r="6895">
          <cell r="A6895" t="str">
            <v>05</v>
          </cell>
          <cell r="B6895" t="str">
            <v>16010100</v>
          </cell>
          <cell r="C6895" t="str">
            <v>16050000</v>
          </cell>
          <cell r="D6895">
            <v>-44451.58</v>
          </cell>
        </row>
        <row r="6896">
          <cell r="A6896" t="str">
            <v>05</v>
          </cell>
          <cell r="B6896" t="str">
            <v>16010100</v>
          </cell>
          <cell r="C6896" t="str">
            <v>20010000</v>
          </cell>
          <cell r="D6896">
            <v>-41603.5</v>
          </cell>
        </row>
        <row r="6897">
          <cell r="A6897" t="str">
            <v>05</v>
          </cell>
          <cell r="B6897" t="str">
            <v>16010100</v>
          </cell>
          <cell r="C6897" t="str">
            <v>23010000</v>
          </cell>
          <cell r="D6897">
            <v>119975.46</v>
          </cell>
        </row>
        <row r="6898">
          <cell r="A6898" t="str">
            <v>05</v>
          </cell>
          <cell r="B6898" t="str">
            <v>16010100</v>
          </cell>
          <cell r="C6898" t="str">
            <v>25010000</v>
          </cell>
          <cell r="D6898">
            <v>974335.8</v>
          </cell>
        </row>
        <row r="6899">
          <cell r="A6899" t="str">
            <v>05</v>
          </cell>
          <cell r="B6899" t="str">
            <v>16010100</v>
          </cell>
          <cell r="C6899" t="str">
            <v>25020000</v>
          </cell>
          <cell r="D6899">
            <v>10345.629999999999</v>
          </cell>
        </row>
        <row r="6900">
          <cell r="A6900" t="str">
            <v>05</v>
          </cell>
          <cell r="B6900" t="str">
            <v>16010100</v>
          </cell>
          <cell r="C6900" t="str">
            <v>25030000</v>
          </cell>
          <cell r="D6900">
            <v>-365.76</v>
          </cell>
        </row>
        <row r="6901">
          <cell r="A6901" t="str">
            <v>05</v>
          </cell>
          <cell r="B6901" t="str">
            <v>16010100</v>
          </cell>
          <cell r="C6901" t="str">
            <v>26000000</v>
          </cell>
          <cell r="D6901">
            <v>6440.33</v>
          </cell>
        </row>
        <row r="6902">
          <cell r="A6902" t="str">
            <v>05</v>
          </cell>
          <cell r="B6902" t="str">
            <v>16010100</v>
          </cell>
          <cell r="C6902" t="str">
            <v>44000500</v>
          </cell>
          <cell r="D6902">
            <v>172.07</v>
          </cell>
        </row>
        <row r="6903">
          <cell r="A6903" t="str">
            <v>05</v>
          </cell>
          <cell r="B6903" t="str">
            <v>16010100</v>
          </cell>
          <cell r="C6903" t="str">
            <v>91020800</v>
          </cell>
          <cell r="D6903">
            <v>882.44</v>
          </cell>
        </row>
        <row r="6904">
          <cell r="A6904" t="str">
            <v>05</v>
          </cell>
          <cell r="B6904" t="str">
            <v>16010100</v>
          </cell>
          <cell r="C6904" t="str">
            <v>91020801</v>
          </cell>
          <cell r="D6904">
            <v>63130.84</v>
          </cell>
        </row>
        <row r="6905">
          <cell r="A6905" t="str">
            <v>05</v>
          </cell>
          <cell r="B6905" t="str">
            <v>16050000</v>
          </cell>
          <cell r="C6905" t="str">
            <v>44000100</v>
          </cell>
          <cell r="D6905">
            <v>3870.3</v>
          </cell>
        </row>
        <row r="6906">
          <cell r="A6906" t="str">
            <v>05</v>
          </cell>
          <cell r="B6906" t="str">
            <v>16050000</v>
          </cell>
          <cell r="C6906" t="str">
            <v>44000200</v>
          </cell>
          <cell r="D6906">
            <v>818.28</v>
          </cell>
        </row>
        <row r="6907">
          <cell r="A6907" t="str">
            <v>05</v>
          </cell>
          <cell r="B6907" t="str">
            <v>16050000</v>
          </cell>
          <cell r="C6907" t="str">
            <v>44000300</v>
          </cell>
          <cell r="D6907">
            <v>-33.58</v>
          </cell>
        </row>
        <row r="6908">
          <cell r="A6908" t="str">
            <v>05</v>
          </cell>
          <cell r="B6908" t="str">
            <v>16050000</v>
          </cell>
          <cell r="C6908" t="str">
            <v>44000400</v>
          </cell>
          <cell r="D6908">
            <v>22941.61</v>
          </cell>
        </row>
        <row r="6909">
          <cell r="A6909" t="str">
            <v>05</v>
          </cell>
          <cell r="B6909" t="str">
            <v>16050000</v>
          </cell>
          <cell r="C6909" t="str">
            <v>45020001</v>
          </cell>
          <cell r="D6909">
            <v>-10794.39</v>
          </cell>
        </row>
        <row r="6910">
          <cell r="A6910" t="str">
            <v>05</v>
          </cell>
          <cell r="B6910" t="str">
            <v>16050000</v>
          </cell>
          <cell r="C6910" t="str">
            <v>90020500</v>
          </cell>
          <cell r="D6910">
            <v>76798.52</v>
          </cell>
        </row>
        <row r="6911">
          <cell r="A6911" t="str">
            <v>05</v>
          </cell>
          <cell r="B6911" t="str">
            <v>16050000</v>
          </cell>
          <cell r="C6911" t="str">
            <v>90020700</v>
          </cell>
          <cell r="D6911">
            <v>2072.9299999999998</v>
          </cell>
        </row>
        <row r="6912">
          <cell r="A6912" t="str">
            <v>05</v>
          </cell>
          <cell r="B6912" t="str">
            <v>16050000</v>
          </cell>
          <cell r="C6912" t="str">
            <v>90022100</v>
          </cell>
          <cell r="D6912">
            <v>-124486.57</v>
          </cell>
        </row>
        <row r="6913">
          <cell r="A6913" t="str">
            <v>05</v>
          </cell>
          <cell r="B6913" t="str">
            <v>16050000</v>
          </cell>
          <cell r="C6913" t="str">
            <v>90022101</v>
          </cell>
          <cell r="D6913">
            <v>45645.85</v>
          </cell>
        </row>
        <row r="6914">
          <cell r="A6914" t="str">
            <v>05</v>
          </cell>
          <cell r="B6914" t="str">
            <v>16050000</v>
          </cell>
          <cell r="C6914" t="str">
            <v>90022300</v>
          </cell>
          <cell r="D6914">
            <v>-2071.9299999999998</v>
          </cell>
        </row>
        <row r="6915">
          <cell r="A6915" t="str">
            <v>05</v>
          </cell>
          <cell r="B6915" t="str">
            <v>16070100</v>
          </cell>
          <cell r="C6915" t="str">
            <v>16010000</v>
          </cell>
          <cell r="D6915">
            <v>51.85</v>
          </cell>
        </row>
        <row r="6916">
          <cell r="A6916" t="str">
            <v>05</v>
          </cell>
          <cell r="B6916" t="str">
            <v>16070100</v>
          </cell>
          <cell r="C6916" t="str">
            <v>44000100</v>
          </cell>
          <cell r="D6916">
            <v>-6666.1</v>
          </cell>
        </row>
        <row r="6917">
          <cell r="A6917" t="str">
            <v>05</v>
          </cell>
          <cell r="B6917" t="str">
            <v>16070100</v>
          </cell>
          <cell r="C6917" t="str">
            <v>44000200</v>
          </cell>
          <cell r="D6917">
            <v>-577.09</v>
          </cell>
        </row>
        <row r="6918">
          <cell r="A6918" t="str">
            <v>05</v>
          </cell>
          <cell r="B6918" t="str">
            <v>16070100</v>
          </cell>
          <cell r="C6918" t="str">
            <v>44000300</v>
          </cell>
          <cell r="D6918">
            <v>-20.28</v>
          </cell>
        </row>
        <row r="6919">
          <cell r="A6919" t="str">
            <v>05</v>
          </cell>
          <cell r="B6919" t="str">
            <v>16070100</v>
          </cell>
          <cell r="C6919" t="str">
            <v>44000400</v>
          </cell>
          <cell r="D6919">
            <v>-24.69</v>
          </cell>
        </row>
        <row r="6920">
          <cell r="A6920" t="str">
            <v>05</v>
          </cell>
          <cell r="B6920" t="str">
            <v>16070100</v>
          </cell>
          <cell r="C6920" t="str">
            <v>45000301</v>
          </cell>
          <cell r="D6920">
            <v>-1401.12</v>
          </cell>
        </row>
        <row r="6921">
          <cell r="A6921" t="str">
            <v>05</v>
          </cell>
          <cell r="B6921" t="str">
            <v>16070100</v>
          </cell>
          <cell r="C6921" t="str">
            <v>45020301</v>
          </cell>
          <cell r="D6921">
            <v>-772.26</v>
          </cell>
        </row>
        <row r="6922">
          <cell r="A6922" t="str">
            <v>05</v>
          </cell>
          <cell r="B6922" t="str">
            <v>16070100</v>
          </cell>
          <cell r="C6922" t="str">
            <v>90021400</v>
          </cell>
          <cell r="D6922">
            <v>137414.9</v>
          </cell>
        </row>
        <row r="6923">
          <cell r="A6923" t="str">
            <v>05</v>
          </cell>
          <cell r="B6923" t="str">
            <v>16070100</v>
          </cell>
          <cell r="C6923" t="str">
            <v>90021401</v>
          </cell>
          <cell r="D6923">
            <v>1305590.58</v>
          </cell>
        </row>
        <row r="6924">
          <cell r="A6924" t="str">
            <v>05</v>
          </cell>
          <cell r="B6924" t="str">
            <v>16070100</v>
          </cell>
          <cell r="C6924" t="str">
            <v>90021402</v>
          </cell>
          <cell r="D6924">
            <v>253.49</v>
          </cell>
        </row>
        <row r="6925">
          <cell r="A6925" t="str">
            <v>05</v>
          </cell>
          <cell r="B6925" t="str">
            <v>16070100</v>
          </cell>
          <cell r="C6925" t="str">
            <v>90021405</v>
          </cell>
          <cell r="D6925">
            <v>-79982.39</v>
          </cell>
        </row>
        <row r="6926">
          <cell r="A6926" t="str">
            <v>05</v>
          </cell>
          <cell r="B6926" t="str">
            <v>16070100</v>
          </cell>
          <cell r="C6926" t="str">
            <v>90021600</v>
          </cell>
          <cell r="D6926">
            <v>22883.29</v>
          </cell>
        </row>
        <row r="6927">
          <cell r="A6927" t="str">
            <v>05</v>
          </cell>
          <cell r="B6927" t="str">
            <v>16070100</v>
          </cell>
          <cell r="C6927" t="str">
            <v>90021605</v>
          </cell>
          <cell r="D6927">
            <v>-42489.84</v>
          </cell>
        </row>
        <row r="6928">
          <cell r="A6928" t="str">
            <v>05</v>
          </cell>
          <cell r="B6928" t="str">
            <v>16070100</v>
          </cell>
          <cell r="C6928" t="str">
            <v>90021700</v>
          </cell>
          <cell r="D6928">
            <v>2225.1</v>
          </cell>
        </row>
        <row r="6929">
          <cell r="A6929" t="str">
            <v>05</v>
          </cell>
          <cell r="B6929" t="str">
            <v>16070100</v>
          </cell>
          <cell r="C6929" t="str">
            <v>90021705</v>
          </cell>
          <cell r="D6929">
            <v>-134.76</v>
          </cell>
        </row>
        <row r="6930">
          <cell r="A6930" t="str">
            <v>05</v>
          </cell>
          <cell r="B6930" t="str">
            <v>16070100</v>
          </cell>
          <cell r="C6930" t="str">
            <v>90021800</v>
          </cell>
          <cell r="D6930">
            <v>71.78</v>
          </cell>
        </row>
        <row r="6931">
          <cell r="A6931" t="str">
            <v>05</v>
          </cell>
          <cell r="B6931" t="str">
            <v>16070100</v>
          </cell>
          <cell r="C6931" t="str">
            <v>90021805</v>
          </cell>
          <cell r="D6931">
            <v>-27.42</v>
          </cell>
        </row>
        <row r="6932">
          <cell r="A6932" t="str">
            <v>05</v>
          </cell>
          <cell r="B6932" t="str">
            <v>16070200</v>
          </cell>
          <cell r="C6932" t="str">
            <v>16020000</v>
          </cell>
          <cell r="D6932">
            <v>7.51</v>
          </cell>
        </row>
        <row r="6933">
          <cell r="A6933" t="str">
            <v>05</v>
          </cell>
          <cell r="B6933" t="str">
            <v>16070200</v>
          </cell>
          <cell r="C6933" t="str">
            <v>44000100</v>
          </cell>
          <cell r="D6933">
            <v>9196.35</v>
          </cell>
        </row>
        <row r="6934">
          <cell r="A6934" t="str">
            <v>05</v>
          </cell>
          <cell r="B6934" t="str">
            <v>16070200</v>
          </cell>
          <cell r="C6934" t="str">
            <v>44000200</v>
          </cell>
          <cell r="D6934">
            <v>217.63</v>
          </cell>
        </row>
        <row r="6935">
          <cell r="A6935" t="str">
            <v>05</v>
          </cell>
          <cell r="B6935" t="str">
            <v>16070200</v>
          </cell>
          <cell r="C6935" t="str">
            <v>44000300</v>
          </cell>
          <cell r="D6935">
            <v>137.54</v>
          </cell>
        </row>
        <row r="6936">
          <cell r="A6936" t="str">
            <v>05</v>
          </cell>
          <cell r="B6936" t="str">
            <v>16070200</v>
          </cell>
          <cell r="C6936" t="str">
            <v>44000400</v>
          </cell>
          <cell r="D6936">
            <v>20.56</v>
          </cell>
        </row>
        <row r="6937">
          <cell r="A6937" t="str">
            <v>05</v>
          </cell>
          <cell r="B6937" t="str">
            <v>16070200</v>
          </cell>
          <cell r="C6937" t="str">
            <v>45000301</v>
          </cell>
          <cell r="D6937">
            <v>52365.23</v>
          </cell>
        </row>
        <row r="6938">
          <cell r="A6938" t="str">
            <v>05</v>
          </cell>
          <cell r="B6938" t="str">
            <v>16070200</v>
          </cell>
          <cell r="C6938" t="str">
            <v>45020301</v>
          </cell>
          <cell r="D6938">
            <v>748.75</v>
          </cell>
        </row>
        <row r="6939">
          <cell r="A6939" t="str">
            <v>05</v>
          </cell>
          <cell r="B6939" t="str">
            <v>16070200</v>
          </cell>
          <cell r="C6939" t="str">
            <v>90020500</v>
          </cell>
          <cell r="D6939">
            <v>-192.75</v>
          </cell>
        </row>
        <row r="6940">
          <cell r="A6940" t="str">
            <v>05</v>
          </cell>
          <cell r="B6940" t="str">
            <v>16070200</v>
          </cell>
          <cell r="C6940" t="str">
            <v>90021400</v>
          </cell>
          <cell r="D6940">
            <v>-26687.7</v>
          </cell>
        </row>
        <row r="6941">
          <cell r="A6941" t="str">
            <v>05</v>
          </cell>
          <cell r="B6941" t="str">
            <v>16070200</v>
          </cell>
          <cell r="C6941" t="str">
            <v>90021401</v>
          </cell>
          <cell r="D6941">
            <v>332846.78999999998</v>
          </cell>
        </row>
        <row r="6942">
          <cell r="A6942" t="str">
            <v>05</v>
          </cell>
          <cell r="B6942" t="str">
            <v>16070200</v>
          </cell>
          <cell r="C6942" t="str">
            <v>90021402</v>
          </cell>
          <cell r="D6942">
            <v>1410.78</v>
          </cell>
        </row>
        <row r="6943">
          <cell r="A6943" t="str">
            <v>05</v>
          </cell>
          <cell r="B6943" t="str">
            <v>16070200</v>
          </cell>
          <cell r="C6943" t="str">
            <v>90021405</v>
          </cell>
          <cell r="D6943">
            <v>648104.27</v>
          </cell>
        </row>
        <row r="6944">
          <cell r="A6944" t="str">
            <v>05</v>
          </cell>
          <cell r="B6944" t="str">
            <v>16070200</v>
          </cell>
          <cell r="C6944" t="str">
            <v>90021600</v>
          </cell>
          <cell r="D6944">
            <v>4470.74</v>
          </cell>
        </row>
        <row r="6945">
          <cell r="A6945" t="str">
            <v>05</v>
          </cell>
          <cell r="B6945" t="str">
            <v>16070200</v>
          </cell>
          <cell r="C6945" t="str">
            <v>90021605</v>
          </cell>
          <cell r="D6945">
            <v>133752.29999999999</v>
          </cell>
        </row>
        <row r="6946">
          <cell r="A6946" t="str">
            <v>05</v>
          </cell>
          <cell r="B6946" t="str">
            <v>16070200</v>
          </cell>
          <cell r="C6946" t="str">
            <v>90021700</v>
          </cell>
          <cell r="D6946">
            <v>2400.89</v>
          </cell>
        </row>
        <row r="6947">
          <cell r="A6947" t="str">
            <v>05</v>
          </cell>
          <cell r="B6947" t="str">
            <v>16070200</v>
          </cell>
          <cell r="C6947" t="str">
            <v>90021705</v>
          </cell>
          <cell r="D6947">
            <v>1865.2</v>
          </cell>
        </row>
        <row r="6948">
          <cell r="A6948" t="str">
            <v>05</v>
          </cell>
          <cell r="B6948" t="str">
            <v>16070200</v>
          </cell>
          <cell r="C6948" t="str">
            <v>90021800</v>
          </cell>
          <cell r="D6948">
            <v>-262.95</v>
          </cell>
        </row>
        <row r="6949">
          <cell r="A6949" t="str">
            <v>05</v>
          </cell>
          <cell r="B6949" t="str">
            <v>16070200</v>
          </cell>
          <cell r="C6949" t="str">
            <v>90021805</v>
          </cell>
          <cell r="D6949">
            <v>2552.15</v>
          </cell>
        </row>
        <row r="6950">
          <cell r="A6950" t="str">
            <v>05</v>
          </cell>
          <cell r="B6950" t="str">
            <v>16080000</v>
          </cell>
          <cell r="C6950" t="str">
            <v>16040000</v>
          </cell>
          <cell r="D6950">
            <v>74.849999999999994</v>
          </cell>
        </row>
        <row r="6951">
          <cell r="A6951" t="str">
            <v>05</v>
          </cell>
          <cell r="B6951" t="str">
            <v>16080000</v>
          </cell>
          <cell r="C6951" t="str">
            <v>44000100</v>
          </cell>
          <cell r="D6951">
            <v>79469.7</v>
          </cell>
        </row>
        <row r="6952">
          <cell r="A6952" t="str">
            <v>05</v>
          </cell>
          <cell r="B6952" t="str">
            <v>16080000</v>
          </cell>
          <cell r="C6952" t="str">
            <v>44000200</v>
          </cell>
          <cell r="D6952">
            <v>6514.88</v>
          </cell>
        </row>
        <row r="6953">
          <cell r="A6953" t="str">
            <v>05</v>
          </cell>
          <cell r="B6953" t="str">
            <v>16080000</v>
          </cell>
          <cell r="C6953" t="str">
            <v>44000300</v>
          </cell>
          <cell r="D6953">
            <v>190.12</v>
          </cell>
        </row>
        <row r="6954">
          <cell r="A6954" t="str">
            <v>05</v>
          </cell>
          <cell r="B6954" t="str">
            <v>16080000</v>
          </cell>
          <cell r="C6954" t="str">
            <v>44000400</v>
          </cell>
          <cell r="D6954">
            <v>470.08</v>
          </cell>
        </row>
        <row r="6955">
          <cell r="A6955" t="str">
            <v>05</v>
          </cell>
          <cell r="B6955" t="str">
            <v>16080000</v>
          </cell>
          <cell r="C6955" t="str">
            <v>45000301</v>
          </cell>
          <cell r="D6955">
            <v>53556.31</v>
          </cell>
        </row>
        <row r="6956">
          <cell r="A6956" t="str">
            <v>05</v>
          </cell>
          <cell r="B6956" t="str">
            <v>16080000</v>
          </cell>
          <cell r="C6956" t="str">
            <v>45020301</v>
          </cell>
          <cell r="D6956">
            <v>7463.99</v>
          </cell>
        </row>
        <row r="6957">
          <cell r="A6957" t="str">
            <v>05</v>
          </cell>
          <cell r="B6957" t="str">
            <v>16080000</v>
          </cell>
          <cell r="C6957" t="str">
            <v>90020500</v>
          </cell>
          <cell r="D6957">
            <v>-157.27000000000001</v>
          </cell>
        </row>
        <row r="6958">
          <cell r="A6958" t="str">
            <v>05</v>
          </cell>
          <cell r="B6958" t="str">
            <v>16080000</v>
          </cell>
          <cell r="C6958" t="str">
            <v>90021400</v>
          </cell>
          <cell r="D6958">
            <v>476142.61</v>
          </cell>
        </row>
        <row r="6959">
          <cell r="A6959" t="str">
            <v>05</v>
          </cell>
          <cell r="B6959" t="str">
            <v>16080000</v>
          </cell>
          <cell r="C6959" t="str">
            <v>90021401</v>
          </cell>
          <cell r="D6959">
            <v>221396.78</v>
          </cell>
        </row>
        <row r="6960">
          <cell r="A6960" t="str">
            <v>05</v>
          </cell>
          <cell r="B6960" t="str">
            <v>16080000</v>
          </cell>
          <cell r="C6960" t="str">
            <v>90021402</v>
          </cell>
          <cell r="D6960">
            <v>1406.48</v>
          </cell>
        </row>
        <row r="6961">
          <cell r="A6961" t="str">
            <v>05</v>
          </cell>
          <cell r="B6961" t="str">
            <v>16080000</v>
          </cell>
          <cell r="C6961" t="str">
            <v>90021405</v>
          </cell>
          <cell r="D6961">
            <v>397092.11</v>
          </cell>
        </row>
        <row r="6962">
          <cell r="A6962" t="str">
            <v>05</v>
          </cell>
          <cell r="B6962" t="str">
            <v>16080000</v>
          </cell>
          <cell r="C6962" t="str">
            <v>90021600</v>
          </cell>
          <cell r="D6962">
            <v>37902.300000000003</v>
          </cell>
        </row>
        <row r="6963">
          <cell r="A6963" t="str">
            <v>05</v>
          </cell>
          <cell r="B6963" t="str">
            <v>16080000</v>
          </cell>
          <cell r="C6963" t="str">
            <v>90021605</v>
          </cell>
          <cell r="D6963">
            <v>89720.6</v>
          </cell>
        </row>
        <row r="6964">
          <cell r="A6964" t="str">
            <v>05</v>
          </cell>
          <cell r="B6964" t="str">
            <v>16080000</v>
          </cell>
          <cell r="C6964" t="str">
            <v>90021700</v>
          </cell>
          <cell r="D6964">
            <v>858.84</v>
          </cell>
        </row>
        <row r="6965">
          <cell r="A6965" t="str">
            <v>05</v>
          </cell>
          <cell r="B6965" t="str">
            <v>16080000</v>
          </cell>
          <cell r="C6965" t="str">
            <v>90021705</v>
          </cell>
          <cell r="D6965">
            <v>1127.3900000000001</v>
          </cell>
        </row>
        <row r="6966">
          <cell r="A6966" t="str">
            <v>05</v>
          </cell>
          <cell r="B6966" t="str">
            <v>16080000</v>
          </cell>
          <cell r="C6966" t="str">
            <v>90021800</v>
          </cell>
          <cell r="D6966">
            <v>218.06</v>
          </cell>
        </row>
        <row r="6967">
          <cell r="A6967" t="str">
            <v>05</v>
          </cell>
          <cell r="B6967" t="str">
            <v>16080000</v>
          </cell>
          <cell r="C6967" t="str">
            <v>90021805</v>
          </cell>
          <cell r="D6967">
            <v>1474.69</v>
          </cell>
        </row>
        <row r="6968">
          <cell r="A6968" t="str">
            <v>05</v>
          </cell>
          <cell r="B6968" t="str">
            <v>76020600</v>
          </cell>
          <cell r="C6968" t="str">
            <v>76020700</v>
          </cell>
          <cell r="D6968">
            <v>853542.65</v>
          </cell>
        </row>
        <row r="6969">
          <cell r="A6969" t="str">
            <v>05</v>
          </cell>
          <cell r="B6969" t="str">
            <v>76020600</v>
          </cell>
          <cell r="C6969" t="str">
            <v>91020802</v>
          </cell>
          <cell r="D6969">
            <v>8238.0300000000007</v>
          </cell>
        </row>
        <row r="6970">
          <cell r="A6970" t="str">
            <v>05</v>
          </cell>
          <cell r="B6970" t="str">
            <v>99000000</v>
          </cell>
          <cell r="C6970" t="str">
            <v>90091505</v>
          </cell>
          <cell r="D6970">
            <v>26864.59</v>
          </cell>
        </row>
        <row r="6971">
          <cell r="A6971" t="str">
            <v>05</v>
          </cell>
          <cell r="B6971" t="str">
            <v>90091600</v>
          </cell>
          <cell r="C6971" t="str">
            <v>99000000</v>
          </cell>
          <cell r="D6971">
            <v>33039.25</v>
          </cell>
        </row>
        <row r="6972">
          <cell r="A6972" t="str">
            <v>05</v>
          </cell>
          <cell r="B6972" t="str">
            <v>99000000</v>
          </cell>
          <cell r="C6972" t="str">
            <v>90091605</v>
          </cell>
          <cell r="D6972">
            <v>1958496.31</v>
          </cell>
        </row>
        <row r="6973">
          <cell r="A6973" t="str">
            <v>05</v>
          </cell>
          <cell r="B6973" t="str">
            <v>90091700</v>
          </cell>
          <cell r="C6973" t="str">
            <v>99000000</v>
          </cell>
          <cell r="D6973">
            <v>4904.79</v>
          </cell>
        </row>
        <row r="6974">
          <cell r="A6974" t="str">
            <v>05</v>
          </cell>
          <cell r="B6974" t="str">
            <v>99000000</v>
          </cell>
          <cell r="C6974" t="str">
            <v>90091705</v>
          </cell>
          <cell r="D6974">
            <v>24993.38</v>
          </cell>
        </row>
        <row r="6975">
          <cell r="A6975" t="str">
            <v>05</v>
          </cell>
          <cell r="B6975" t="str">
            <v>99000000</v>
          </cell>
          <cell r="C6975" t="str">
            <v>90091800</v>
          </cell>
          <cell r="D6975">
            <v>4287.03</v>
          </cell>
        </row>
        <row r="6976">
          <cell r="A6976" t="str">
            <v>05</v>
          </cell>
          <cell r="B6976" t="str">
            <v>99000000</v>
          </cell>
          <cell r="C6976" t="str">
            <v>90091805</v>
          </cell>
          <cell r="D6976">
            <v>57628.71</v>
          </cell>
        </row>
        <row r="6977">
          <cell r="A6977" t="str">
            <v>05</v>
          </cell>
          <cell r="B6977" t="str">
            <v>99000000</v>
          </cell>
          <cell r="C6977" t="str">
            <v>90092100</v>
          </cell>
          <cell r="D6977">
            <v>181270.8</v>
          </cell>
        </row>
        <row r="6978">
          <cell r="A6978" t="str">
            <v>05</v>
          </cell>
          <cell r="B6978" t="str">
            <v>90092101</v>
          </cell>
          <cell r="C6978" t="str">
            <v>99000000</v>
          </cell>
          <cell r="D6978">
            <v>52655.15</v>
          </cell>
        </row>
        <row r="6979">
          <cell r="A6979" t="str">
            <v>05</v>
          </cell>
          <cell r="B6979" t="str">
            <v>99000000</v>
          </cell>
          <cell r="C6979" t="str">
            <v>90092300</v>
          </cell>
          <cell r="D6979">
            <v>3068.85</v>
          </cell>
        </row>
        <row r="6980">
          <cell r="A6980" t="str">
            <v>05</v>
          </cell>
          <cell r="B6980" t="str">
            <v>15150000</v>
          </cell>
          <cell r="C6980" t="str">
            <v>07010000</v>
          </cell>
          <cell r="D6980">
            <v>6156</v>
          </cell>
        </row>
        <row r="6981">
          <cell r="A6981" t="str">
            <v>05</v>
          </cell>
          <cell r="B6981" t="str">
            <v>15150000</v>
          </cell>
          <cell r="C6981" t="str">
            <v>08060000</v>
          </cell>
          <cell r="D6981">
            <v>630</v>
          </cell>
        </row>
        <row r="6982">
          <cell r="A6982" t="str">
            <v>05</v>
          </cell>
          <cell r="B6982" t="str">
            <v>15150000</v>
          </cell>
          <cell r="C6982" t="str">
            <v>16040000</v>
          </cell>
          <cell r="D6982">
            <v>9586095.7599999998</v>
          </cell>
        </row>
        <row r="6983">
          <cell r="A6983" t="str">
            <v>05</v>
          </cell>
          <cell r="B6983" t="str">
            <v>15150000</v>
          </cell>
          <cell r="C6983" t="str">
            <v>25010000</v>
          </cell>
          <cell r="D6983">
            <v>359889.75</v>
          </cell>
        </row>
        <row r="6984">
          <cell r="A6984" t="str">
            <v>05</v>
          </cell>
          <cell r="B6984" t="str">
            <v>15150000</v>
          </cell>
          <cell r="C6984" t="str">
            <v>25020000</v>
          </cell>
          <cell r="D6984">
            <v>116854.15</v>
          </cell>
        </row>
        <row r="6985">
          <cell r="A6985" t="str">
            <v>05</v>
          </cell>
          <cell r="B6985" t="str">
            <v>15150000</v>
          </cell>
          <cell r="C6985" t="str">
            <v>25030000</v>
          </cell>
          <cell r="D6985">
            <v>55347.95</v>
          </cell>
        </row>
        <row r="6986">
          <cell r="A6986" t="str">
            <v>05</v>
          </cell>
          <cell r="B6986" t="str">
            <v>15150000</v>
          </cell>
          <cell r="C6986" t="str">
            <v>26000000</v>
          </cell>
          <cell r="D6986">
            <v>1567722.85</v>
          </cell>
        </row>
        <row r="6987">
          <cell r="A6987" t="str">
            <v>05</v>
          </cell>
          <cell r="B6987" t="str">
            <v>15150000</v>
          </cell>
          <cell r="C6987" t="str">
            <v>44000500</v>
          </cell>
          <cell r="D6987">
            <v>108154</v>
          </cell>
        </row>
        <row r="6988">
          <cell r="A6988" t="str">
            <v>05</v>
          </cell>
          <cell r="B6988" t="str">
            <v>15150000</v>
          </cell>
          <cell r="C6988" t="str">
            <v>79030000</v>
          </cell>
          <cell r="D6988">
            <v>47513.8</v>
          </cell>
        </row>
        <row r="6989">
          <cell r="A6989" t="str">
            <v>05</v>
          </cell>
          <cell r="B6989" t="str">
            <v>15150000</v>
          </cell>
          <cell r="C6989" t="str">
            <v>79070000</v>
          </cell>
          <cell r="D6989">
            <v>106228.7</v>
          </cell>
        </row>
        <row r="6990">
          <cell r="A6990" t="str">
            <v>05</v>
          </cell>
          <cell r="B6990" t="str">
            <v>15150000</v>
          </cell>
          <cell r="C6990" t="str">
            <v>90021205</v>
          </cell>
          <cell r="D6990">
            <v>1485102.2</v>
          </cell>
        </row>
        <row r="6991">
          <cell r="A6991" t="str">
            <v>05</v>
          </cell>
          <cell r="B6991" t="str">
            <v>10160100</v>
          </cell>
          <cell r="C6991" t="str">
            <v>25010000</v>
          </cell>
          <cell r="D6991">
            <v>9486115.7899999991</v>
          </cell>
        </row>
        <row r="6992">
          <cell r="A6992" t="str">
            <v>05</v>
          </cell>
          <cell r="B6992" t="str">
            <v>10160100</v>
          </cell>
          <cell r="C6992" t="str">
            <v>25020000</v>
          </cell>
          <cell r="D6992">
            <v>50219.28</v>
          </cell>
        </row>
        <row r="6993">
          <cell r="A6993" t="str">
            <v>05</v>
          </cell>
          <cell r="B6993" t="str">
            <v>10170000</v>
          </cell>
          <cell r="C6993" t="str">
            <v>25010000</v>
          </cell>
          <cell r="D6993">
            <v>4256.1099999999997</v>
          </cell>
        </row>
        <row r="6994">
          <cell r="A6994" t="str">
            <v>05</v>
          </cell>
          <cell r="B6994" t="str">
            <v>10170000</v>
          </cell>
          <cell r="C6994" t="str">
            <v>25020000</v>
          </cell>
          <cell r="D6994">
            <v>498.57</v>
          </cell>
        </row>
        <row r="6995">
          <cell r="A6995" t="str">
            <v>05</v>
          </cell>
          <cell r="B6995" t="str">
            <v>10170000</v>
          </cell>
          <cell r="C6995" t="str">
            <v>25030000</v>
          </cell>
          <cell r="D6995">
            <v>463.88</v>
          </cell>
        </row>
        <row r="6996">
          <cell r="A6996" t="str">
            <v>05</v>
          </cell>
          <cell r="B6996" t="str">
            <v>10170000</v>
          </cell>
          <cell r="C6996" t="str">
            <v>26000000</v>
          </cell>
          <cell r="D6996">
            <v>6442.21</v>
          </cell>
        </row>
        <row r="6997">
          <cell r="A6997" t="str">
            <v>05</v>
          </cell>
          <cell r="B6997" t="str">
            <v>05000000</v>
          </cell>
          <cell r="C6997" t="str">
            <v>26000000</v>
          </cell>
          <cell r="D6997">
            <v>128229.66</v>
          </cell>
        </row>
        <row r="6998">
          <cell r="A6998" t="str">
            <v>05</v>
          </cell>
          <cell r="B6998" t="str">
            <v>97000400</v>
          </cell>
          <cell r="C6998" t="str">
            <v>10150000</v>
          </cell>
          <cell r="D6998">
            <v>910.04</v>
          </cell>
        </row>
        <row r="6999">
          <cell r="A6999" t="str">
            <v>05</v>
          </cell>
          <cell r="B6999" t="str">
            <v>97000400</v>
          </cell>
          <cell r="C6999" t="str">
            <v>25010000</v>
          </cell>
          <cell r="D6999">
            <v>54725.16</v>
          </cell>
        </row>
        <row r="7000">
          <cell r="A7000" t="str">
            <v>05</v>
          </cell>
          <cell r="B7000" t="str">
            <v>97000400</v>
          </cell>
          <cell r="C7000" t="str">
            <v>25020000</v>
          </cell>
          <cell r="D7000">
            <v>23981.42</v>
          </cell>
        </row>
        <row r="7001">
          <cell r="A7001" t="str">
            <v>05</v>
          </cell>
          <cell r="B7001" t="str">
            <v>97000400</v>
          </cell>
          <cell r="C7001" t="str">
            <v>25030000</v>
          </cell>
          <cell r="D7001">
            <v>5470.6</v>
          </cell>
        </row>
        <row r="7002">
          <cell r="A7002" t="str">
            <v>05</v>
          </cell>
          <cell r="B7002" t="str">
            <v>97000400</v>
          </cell>
          <cell r="C7002" t="str">
            <v>26000000</v>
          </cell>
          <cell r="D7002">
            <v>13209.22</v>
          </cell>
        </row>
        <row r="7003">
          <cell r="A7003" t="str">
            <v>05</v>
          </cell>
          <cell r="B7003" t="str">
            <v>97000400</v>
          </cell>
          <cell r="C7003" t="str">
            <v>97000400</v>
          </cell>
          <cell r="D7003">
            <v>536</v>
          </cell>
        </row>
        <row r="7004">
          <cell r="A7004" t="str">
            <v>05</v>
          </cell>
          <cell r="B7004" t="str">
            <v>15030000</v>
          </cell>
          <cell r="C7004" t="str">
            <v>10030000</v>
          </cell>
          <cell r="D7004">
            <v>9593515.6199999992</v>
          </cell>
        </row>
        <row r="7005">
          <cell r="A7005" t="str">
            <v>05</v>
          </cell>
          <cell r="B7005" t="str">
            <v>15030000</v>
          </cell>
          <cell r="C7005" t="str">
            <v>16010000</v>
          </cell>
          <cell r="D7005">
            <v>208386.21</v>
          </cell>
        </row>
        <row r="7006">
          <cell r="A7006" t="str">
            <v>05</v>
          </cell>
          <cell r="B7006" t="str">
            <v>15030000</v>
          </cell>
          <cell r="C7006" t="str">
            <v>16020000</v>
          </cell>
          <cell r="D7006">
            <v>35938.79</v>
          </cell>
        </row>
        <row r="7007">
          <cell r="A7007" t="str">
            <v>05</v>
          </cell>
          <cell r="B7007" t="str">
            <v>15040000</v>
          </cell>
          <cell r="C7007" t="str">
            <v>10040000</v>
          </cell>
          <cell r="D7007">
            <v>2816507.35</v>
          </cell>
        </row>
        <row r="7008">
          <cell r="A7008" t="str">
            <v>05</v>
          </cell>
          <cell r="B7008" t="str">
            <v>15040000</v>
          </cell>
          <cell r="C7008" t="str">
            <v>16010000</v>
          </cell>
          <cell r="D7008">
            <v>-595</v>
          </cell>
        </row>
        <row r="7009">
          <cell r="A7009" t="str">
            <v>05</v>
          </cell>
          <cell r="B7009" t="str">
            <v>15040000</v>
          </cell>
          <cell r="C7009" t="str">
            <v>16020000</v>
          </cell>
          <cell r="D7009">
            <v>30600.41</v>
          </cell>
        </row>
        <row r="7010">
          <cell r="A7010" t="str">
            <v>05</v>
          </cell>
          <cell r="B7010" t="str">
            <v>15050000</v>
          </cell>
          <cell r="C7010" t="str">
            <v>10050000</v>
          </cell>
          <cell r="D7010">
            <v>6591859.0899999999</v>
          </cell>
        </row>
        <row r="7011">
          <cell r="A7011" t="str">
            <v>05</v>
          </cell>
          <cell r="B7011" t="str">
            <v>15050000</v>
          </cell>
          <cell r="C7011" t="str">
            <v>16010000</v>
          </cell>
          <cell r="D7011">
            <v>437774.48</v>
          </cell>
        </row>
        <row r="7012">
          <cell r="A7012" t="str">
            <v>05</v>
          </cell>
          <cell r="B7012" t="str">
            <v>15050000</v>
          </cell>
          <cell r="C7012" t="str">
            <v>16020000</v>
          </cell>
          <cell r="D7012">
            <v>480430.8</v>
          </cell>
        </row>
        <row r="7013">
          <cell r="A7013" t="str">
            <v>05</v>
          </cell>
          <cell r="B7013" t="str">
            <v>15090000</v>
          </cell>
          <cell r="C7013" t="str">
            <v>10090000</v>
          </cell>
          <cell r="D7013">
            <v>5026506.33</v>
          </cell>
        </row>
        <row r="7014">
          <cell r="A7014" t="str">
            <v>05</v>
          </cell>
          <cell r="B7014" t="str">
            <v>15090000</v>
          </cell>
          <cell r="C7014" t="str">
            <v>16010000</v>
          </cell>
          <cell r="D7014">
            <v>135081.4</v>
          </cell>
        </row>
        <row r="7015">
          <cell r="A7015" t="str">
            <v>05</v>
          </cell>
          <cell r="B7015" t="str">
            <v>15090000</v>
          </cell>
          <cell r="C7015" t="str">
            <v>16020000</v>
          </cell>
          <cell r="D7015">
            <v>242815.1</v>
          </cell>
        </row>
        <row r="7016">
          <cell r="A7016" t="str">
            <v>05</v>
          </cell>
          <cell r="B7016" t="str">
            <v>15160000</v>
          </cell>
          <cell r="C7016" t="str">
            <v>16070100</v>
          </cell>
          <cell r="D7016">
            <v>-16195.25</v>
          </cell>
        </row>
        <row r="7017">
          <cell r="A7017" t="str">
            <v>05</v>
          </cell>
          <cell r="B7017" t="str">
            <v>15160000</v>
          </cell>
          <cell r="C7017" t="str">
            <v>16070200</v>
          </cell>
          <cell r="D7017">
            <v>520</v>
          </cell>
        </row>
        <row r="7018">
          <cell r="A7018" t="str">
            <v>05</v>
          </cell>
          <cell r="B7018" t="str">
            <v>15160000</v>
          </cell>
          <cell r="C7018" t="str">
            <v>41020000</v>
          </cell>
          <cell r="D7018">
            <v>2568000.98</v>
          </cell>
        </row>
        <row r="7019">
          <cell r="A7019" t="str">
            <v>05</v>
          </cell>
          <cell r="B7019" t="str">
            <v>15180000</v>
          </cell>
          <cell r="C7019" t="str">
            <v>10150000</v>
          </cell>
          <cell r="D7019">
            <v>2881603.24</v>
          </cell>
        </row>
        <row r="7020">
          <cell r="A7020" t="str">
            <v>05</v>
          </cell>
          <cell r="B7020" t="str">
            <v>15180000</v>
          </cell>
          <cell r="C7020" t="str">
            <v>16010000</v>
          </cell>
          <cell r="D7020">
            <v>132956.47</v>
          </cell>
        </row>
        <row r="7021">
          <cell r="A7021" t="str">
            <v>05</v>
          </cell>
          <cell r="B7021" t="str">
            <v>15180000</v>
          </cell>
          <cell r="C7021" t="str">
            <v>16020000</v>
          </cell>
          <cell r="D7021">
            <v>30677.39</v>
          </cell>
        </row>
        <row r="7022">
          <cell r="A7022" t="str">
            <v>05</v>
          </cell>
          <cell r="B7022" t="str">
            <v>15010000</v>
          </cell>
          <cell r="C7022" t="str">
            <v>10010000</v>
          </cell>
          <cell r="D7022">
            <v>97776498.609999999</v>
          </cell>
        </row>
        <row r="7023">
          <cell r="A7023" t="str">
            <v>05</v>
          </cell>
          <cell r="B7023" t="str">
            <v>15010000</v>
          </cell>
          <cell r="C7023" t="str">
            <v>16010000</v>
          </cell>
          <cell r="D7023">
            <v>9537318.6400000006</v>
          </cell>
        </row>
        <row r="7024">
          <cell r="A7024" t="str">
            <v>05</v>
          </cell>
          <cell r="B7024" t="str">
            <v>15010000</v>
          </cell>
          <cell r="C7024" t="str">
            <v>16020000</v>
          </cell>
          <cell r="D7024">
            <v>4640570.79</v>
          </cell>
        </row>
        <row r="7025">
          <cell r="A7025" t="str">
            <v>05</v>
          </cell>
          <cell r="B7025" t="str">
            <v>15010000</v>
          </cell>
          <cell r="C7025" t="str">
            <v>16040000</v>
          </cell>
          <cell r="D7025">
            <v>660777.43000000005</v>
          </cell>
        </row>
        <row r="7026">
          <cell r="A7026" t="str">
            <v>05</v>
          </cell>
          <cell r="B7026" t="str">
            <v>41020000</v>
          </cell>
          <cell r="C7026" t="str">
            <v>08000000</v>
          </cell>
          <cell r="D7026">
            <v>39830.089999999997</v>
          </cell>
        </row>
        <row r="7027">
          <cell r="A7027" t="str">
            <v>05</v>
          </cell>
          <cell r="B7027" t="str">
            <v>41020000</v>
          </cell>
          <cell r="C7027" t="str">
            <v>10020000</v>
          </cell>
          <cell r="D7027">
            <v>2594.2199999999998</v>
          </cell>
        </row>
        <row r="7028">
          <cell r="A7028" t="str">
            <v>05</v>
          </cell>
          <cell r="B7028" t="str">
            <v>41020000</v>
          </cell>
          <cell r="C7028" t="str">
            <v>41020000</v>
          </cell>
          <cell r="D7028">
            <v>1051698.6499999999</v>
          </cell>
        </row>
        <row r="7029">
          <cell r="A7029" t="str">
            <v>05</v>
          </cell>
          <cell r="B7029" t="str">
            <v>41020000</v>
          </cell>
          <cell r="C7029" t="str">
            <v>44000100</v>
          </cell>
          <cell r="D7029">
            <v>2754105.34</v>
          </cell>
        </row>
        <row r="7030">
          <cell r="A7030" t="str">
            <v>05</v>
          </cell>
          <cell r="B7030" t="str">
            <v>41020000</v>
          </cell>
          <cell r="C7030" t="str">
            <v>44000200</v>
          </cell>
          <cell r="D7030">
            <v>225780.14</v>
          </cell>
        </row>
        <row r="7031">
          <cell r="A7031" t="str">
            <v>05</v>
          </cell>
          <cell r="B7031" t="str">
            <v>41020000</v>
          </cell>
          <cell r="C7031" t="str">
            <v>44000300</v>
          </cell>
          <cell r="D7031">
            <v>6588.81</v>
          </cell>
        </row>
        <row r="7032">
          <cell r="A7032" t="str">
            <v>05</v>
          </cell>
          <cell r="B7032" t="str">
            <v>41020000</v>
          </cell>
          <cell r="C7032" t="str">
            <v>44000400</v>
          </cell>
          <cell r="D7032">
            <v>16291.3</v>
          </cell>
        </row>
        <row r="7033">
          <cell r="A7033" t="str">
            <v>05</v>
          </cell>
          <cell r="B7033" t="str">
            <v>41020000</v>
          </cell>
          <cell r="C7033" t="str">
            <v>45000300</v>
          </cell>
          <cell r="D7033">
            <v>1856050.17</v>
          </cell>
        </row>
        <row r="7034">
          <cell r="A7034" t="str">
            <v>05</v>
          </cell>
          <cell r="B7034" t="str">
            <v>41020000</v>
          </cell>
          <cell r="C7034" t="str">
            <v>45020300</v>
          </cell>
          <cell r="D7034">
            <v>258673.51</v>
          </cell>
        </row>
        <row r="7035">
          <cell r="A7035" t="str">
            <v>05</v>
          </cell>
          <cell r="B7035" t="str">
            <v>41020000</v>
          </cell>
          <cell r="C7035" t="str">
            <v>90020500</v>
          </cell>
          <cell r="D7035">
            <v>-4199</v>
          </cell>
        </row>
        <row r="7036">
          <cell r="A7036" t="str">
            <v>05</v>
          </cell>
          <cell r="B7036" t="str">
            <v>41020000</v>
          </cell>
          <cell r="C7036" t="str">
            <v>90021400</v>
          </cell>
          <cell r="D7036">
            <v>16499964.109999999</v>
          </cell>
        </row>
        <row r="7037">
          <cell r="A7037" t="str">
            <v>05</v>
          </cell>
          <cell r="B7037" t="str">
            <v>41020000</v>
          </cell>
          <cell r="C7037" t="str">
            <v>90021401</v>
          </cell>
          <cell r="D7037">
            <v>7672734.1500000004</v>
          </cell>
        </row>
        <row r="7038">
          <cell r="A7038" t="str">
            <v>05</v>
          </cell>
          <cell r="B7038" t="str">
            <v>41020000</v>
          </cell>
          <cell r="C7038" t="str">
            <v>90021402</v>
          </cell>
          <cell r="D7038">
            <v>48742.7</v>
          </cell>
        </row>
        <row r="7039">
          <cell r="A7039" t="str">
            <v>05</v>
          </cell>
          <cell r="B7039" t="str">
            <v>41020000</v>
          </cell>
          <cell r="C7039" t="str">
            <v>90021405</v>
          </cell>
          <cell r="D7039">
            <v>13761640.15</v>
          </cell>
        </row>
        <row r="7040">
          <cell r="A7040" t="str">
            <v>05</v>
          </cell>
          <cell r="B7040" t="str">
            <v>41020000</v>
          </cell>
          <cell r="C7040" t="str">
            <v>90021600</v>
          </cell>
          <cell r="D7040">
            <v>1313541.47</v>
          </cell>
        </row>
        <row r="7041">
          <cell r="A7041" t="str">
            <v>05</v>
          </cell>
          <cell r="B7041" t="str">
            <v>41020000</v>
          </cell>
          <cell r="C7041" t="str">
            <v>90021605</v>
          </cell>
          <cell r="D7041">
            <v>3109360</v>
          </cell>
        </row>
        <row r="7042">
          <cell r="A7042" t="str">
            <v>05</v>
          </cell>
          <cell r="B7042" t="str">
            <v>41020000</v>
          </cell>
          <cell r="C7042" t="str">
            <v>90021700</v>
          </cell>
          <cell r="D7042">
            <v>29764.1</v>
          </cell>
        </row>
        <row r="7043">
          <cell r="A7043" t="str">
            <v>05</v>
          </cell>
          <cell r="B7043" t="str">
            <v>41020000</v>
          </cell>
          <cell r="C7043" t="str">
            <v>90021705</v>
          </cell>
          <cell r="D7043">
            <v>39071</v>
          </cell>
        </row>
        <row r="7044">
          <cell r="A7044" t="str">
            <v>05</v>
          </cell>
          <cell r="B7044" t="str">
            <v>41020000</v>
          </cell>
          <cell r="C7044" t="str">
            <v>90021800</v>
          </cell>
          <cell r="D7044">
            <v>7557</v>
          </cell>
        </row>
        <row r="7045">
          <cell r="A7045" t="str">
            <v>05</v>
          </cell>
          <cell r="B7045" t="str">
            <v>41020000</v>
          </cell>
          <cell r="C7045" t="str">
            <v>90021805</v>
          </cell>
          <cell r="D7045">
            <v>51106.7</v>
          </cell>
        </row>
        <row r="7046">
          <cell r="A7046" t="str">
            <v>05</v>
          </cell>
          <cell r="B7046" t="str">
            <v>10070000</v>
          </cell>
          <cell r="C7046" t="str">
            <v>90020500</v>
          </cell>
          <cell r="D7046">
            <v>102202</v>
          </cell>
        </row>
        <row r="7047">
          <cell r="A7047" t="str">
            <v>05</v>
          </cell>
          <cell r="B7047" t="str">
            <v>91090100</v>
          </cell>
          <cell r="C7047" t="str">
            <v>99000000</v>
          </cell>
          <cell r="D7047">
            <v>285295.90999999997</v>
          </cell>
        </row>
        <row r="7048">
          <cell r="A7048" t="str">
            <v>05</v>
          </cell>
          <cell r="B7048" t="str">
            <v>40300000</v>
          </cell>
          <cell r="C7048" t="str">
            <v>91020800</v>
          </cell>
          <cell r="D7048">
            <v>-20227.580000000002</v>
          </cell>
        </row>
        <row r="7049">
          <cell r="A7049" t="str">
            <v>05</v>
          </cell>
          <cell r="B7049" t="str">
            <v>40310000</v>
          </cell>
          <cell r="C7049" t="str">
            <v>08010000</v>
          </cell>
          <cell r="D7049">
            <v>10772.71</v>
          </cell>
        </row>
        <row r="7050">
          <cell r="A7050" t="str">
            <v>05</v>
          </cell>
          <cell r="B7050" t="str">
            <v>40310000</v>
          </cell>
          <cell r="C7050" t="str">
            <v>15140000</v>
          </cell>
          <cell r="D7050">
            <v>421629.66</v>
          </cell>
        </row>
        <row r="7051">
          <cell r="A7051" t="str">
            <v>05</v>
          </cell>
          <cell r="B7051" t="str">
            <v>40310000</v>
          </cell>
          <cell r="C7051" t="str">
            <v>15230000</v>
          </cell>
          <cell r="D7051">
            <v>29408.3</v>
          </cell>
        </row>
        <row r="7052">
          <cell r="A7052" t="str">
            <v>05</v>
          </cell>
          <cell r="B7052" t="str">
            <v>40310000</v>
          </cell>
          <cell r="C7052" t="str">
            <v>25010000</v>
          </cell>
          <cell r="D7052">
            <v>-104821.41</v>
          </cell>
        </row>
        <row r="7053">
          <cell r="A7053" t="str">
            <v>05</v>
          </cell>
          <cell r="B7053" t="str">
            <v>40310000</v>
          </cell>
          <cell r="C7053" t="str">
            <v>25020000</v>
          </cell>
          <cell r="D7053">
            <v>-16285.44</v>
          </cell>
        </row>
        <row r="7054">
          <cell r="A7054" t="str">
            <v>05</v>
          </cell>
          <cell r="B7054" t="str">
            <v>40310000</v>
          </cell>
          <cell r="C7054" t="str">
            <v>26000000</v>
          </cell>
          <cell r="D7054">
            <v>-31949.21</v>
          </cell>
        </row>
        <row r="7055">
          <cell r="A7055" t="str">
            <v>05</v>
          </cell>
          <cell r="B7055" t="str">
            <v>40310000</v>
          </cell>
          <cell r="C7055" t="str">
            <v>79030000</v>
          </cell>
          <cell r="D7055">
            <v>-5406.69</v>
          </cell>
        </row>
        <row r="7056">
          <cell r="A7056" t="str">
            <v>05</v>
          </cell>
          <cell r="B7056" t="str">
            <v>40310000</v>
          </cell>
          <cell r="C7056" t="str">
            <v>79040000</v>
          </cell>
          <cell r="D7056">
            <v>432.98</v>
          </cell>
        </row>
        <row r="7057">
          <cell r="A7057" t="str">
            <v>05</v>
          </cell>
          <cell r="B7057" t="str">
            <v>40310000</v>
          </cell>
          <cell r="C7057" t="str">
            <v>90020900</v>
          </cell>
          <cell r="D7057">
            <v>4578.72</v>
          </cell>
        </row>
        <row r="7058">
          <cell r="A7058" t="str">
            <v>05</v>
          </cell>
          <cell r="B7058" t="str">
            <v>40310000</v>
          </cell>
          <cell r="C7058" t="str">
            <v>90020901</v>
          </cell>
          <cell r="D7058">
            <v>15575.98</v>
          </cell>
        </row>
        <row r="7059">
          <cell r="A7059" t="str">
            <v>05</v>
          </cell>
          <cell r="B7059" t="str">
            <v>40310000</v>
          </cell>
          <cell r="C7059" t="str">
            <v>90020902</v>
          </cell>
          <cell r="D7059">
            <v>-1243.51</v>
          </cell>
        </row>
        <row r="7060">
          <cell r="A7060" t="str">
            <v>05</v>
          </cell>
          <cell r="B7060" t="str">
            <v>40310000</v>
          </cell>
          <cell r="C7060" t="str">
            <v>91020100</v>
          </cell>
          <cell r="D7060">
            <v>582.73</v>
          </cell>
        </row>
        <row r="7061">
          <cell r="A7061" t="str">
            <v>05</v>
          </cell>
          <cell r="B7061" t="str">
            <v>40300100</v>
          </cell>
          <cell r="C7061" t="str">
            <v>15140000</v>
          </cell>
          <cell r="D7061">
            <v>-211656.21</v>
          </cell>
        </row>
        <row r="7062">
          <cell r="A7062" t="str">
            <v>05</v>
          </cell>
          <cell r="B7062" t="str">
            <v>40320000</v>
          </cell>
          <cell r="C7062" t="str">
            <v>08010000</v>
          </cell>
          <cell r="D7062">
            <v>5750.25</v>
          </cell>
        </row>
        <row r="7063">
          <cell r="A7063" t="str">
            <v>05</v>
          </cell>
          <cell r="B7063" t="str">
            <v>40320000</v>
          </cell>
          <cell r="C7063" t="str">
            <v>15230000</v>
          </cell>
          <cell r="D7063">
            <v>-133370.41</v>
          </cell>
        </row>
        <row r="7064">
          <cell r="A7064" t="str">
            <v>05</v>
          </cell>
          <cell r="B7064" t="str">
            <v>40320000</v>
          </cell>
          <cell r="C7064" t="str">
            <v>25010000</v>
          </cell>
          <cell r="D7064">
            <v>130267.2</v>
          </cell>
        </row>
        <row r="7065">
          <cell r="A7065" t="str">
            <v>05</v>
          </cell>
          <cell r="B7065" t="str">
            <v>40320000</v>
          </cell>
          <cell r="C7065" t="str">
            <v>25020000</v>
          </cell>
          <cell r="D7065">
            <v>182353.68</v>
          </cell>
        </row>
        <row r="7066">
          <cell r="A7066" t="str">
            <v>05</v>
          </cell>
          <cell r="B7066" t="str">
            <v>40320000</v>
          </cell>
          <cell r="C7066" t="str">
            <v>26000000</v>
          </cell>
          <cell r="D7066">
            <v>-77707.86</v>
          </cell>
        </row>
        <row r="7067">
          <cell r="A7067" t="str">
            <v>05</v>
          </cell>
          <cell r="B7067" t="str">
            <v>40320000</v>
          </cell>
          <cell r="C7067" t="str">
            <v>79030000</v>
          </cell>
          <cell r="D7067">
            <v>35232.19</v>
          </cell>
        </row>
        <row r="7068">
          <cell r="A7068" t="str">
            <v>05</v>
          </cell>
          <cell r="B7068" t="str">
            <v>40320000</v>
          </cell>
          <cell r="C7068" t="str">
            <v>79040000</v>
          </cell>
          <cell r="D7068">
            <v>41.07</v>
          </cell>
        </row>
        <row r="7069">
          <cell r="A7069" t="str">
            <v>05</v>
          </cell>
          <cell r="B7069" t="str">
            <v>40320000</v>
          </cell>
          <cell r="C7069" t="str">
            <v>79070000</v>
          </cell>
          <cell r="D7069">
            <v>5661.92</v>
          </cell>
        </row>
        <row r="7070">
          <cell r="A7070" t="str">
            <v>05</v>
          </cell>
          <cell r="B7070" t="str">
            <v>40320000</v>
          </cell>
          <cell r="C7070" t="str">
            <v>90020900</v>
          </cell>
          <cell r="D7070">
            <v>158998.87</v>
          </cell>
        </row>
        <row r="7071">
          <cell r="A7071" t="str">
            <v>05</v>
          </cell>
          <cell r="B7071" t="str">
            <v>40320000</v>
          </cell>
          <cell r="C7071" t="str">
            <v>90020901</v>
          </cell>
          <cell r="D7071">
            <v>-30111.9</v>
          </cell>
        </row>
        <row r="7072">
          <cell r="A7072" t="str">
            <v>05</v>
          </cell>
          <cell r="B7072" t="str">
            <v>40320000</v>
          </cell>
          <cell r="C7072" t="str">
            <v>90020902</v>
          </cell>
          <cell r="D7072">
            <v>-35.94</v>
          </cell>
        </row>
        <row r="7073">
          <cell r="A7073" t="str">
            <v>05</v>
          </cell>
          <cell r="B7073" t="str">
            <v>40320000</v>
          </cell>
          <cell r="C7073" t="str">
            <v>90021200</v>
          </cell>
          <cell r="D7073">
            <v>-15869.99</v>
          </cell>
        </row>
        <row r="7074">
          <cell r="A7074" t="str">
            <v>05</v>
          </cell>
          <cell r="B7074" t="str">
            <v>40320000</v>
          </cell>
          <cell r="C7074" t="str">
            <v>91020801</v>
          </cell>
          <cell r="D7074">
            <v>7914.16</v>
          </cell>
        </row>
        <row r="7075">
          <cell r="A7075" t="str">
            <v>05</v>
          </cell>
          <cell r="B7075" t="str">
            <v>40330000</v>
          </cell>
          <cell r="C7075" t="str">
            <v>15140000</v>
          </cell>
          <cell r="D7075">
            <v>4880803.05</v>
          </cell>
        </row>
        <row r="7076">
          <cell r="A7076" t="str">
            <v>05</v>
          </cell>
          <cell r="B7076" t="str">
            <v>40330000</v>
          </cell>
          <cell r="C7076" t="str">
            <v>15230000</v>
          </cell>
          <cell r="D7076">
            <v>258252.75</v>
          </cell>
        </row>
        <row r="7077">
          <cell r="A7077" t="str">
            <v>05</v>
          </cell>
          <cell r="B7077" t="str">
            <v>40330000</v>
          </cell>
          <cell r="C7077" t="str">
            <v>25010000</v>
          </cell>
          <cell r="D7077">
            <v>469987.52</v>
          </cell>
        </row>
        <row r="7078">
          <cell r="A7078" t="str">
            <v>05</v>
          </cell>
          <cell r="B7078" t="str">
            <v>40330000</v>
          </cell>
          <cell r="C7078" t="str">
            <v>25020000</v>
          </cell>
          <cell r="D7078">
            <v>3183.01</v>
          </cell>
        </row>
        <row r="7079">
          <cell r="A7079" t="str">
            <v>05</v>
          </cell>
          <cell r="B7079" t="str">
            <v>40330000</v>
          </cell>
          <cell r="C7079" t="str">
            <v>25030000</v>
          </cell>
          <cell r="D7079">
            <v>-107858.06</v>
          </cell>
        </row>
        <row r="7080">
          <cell r="A7080" t="str">
            <v>05</v>
          </cell>
          <cell r="B7080" t="str">
            <v>40330000</v>
          </cell>
          <cell r="C7080" t="str">
            <v>26000000</v>
          </cell>
          <cell r="D7080">
            <v>41196.22</v>
          </cell>
        </row>
        <row r="7081">
          <cell r="A7081" t="str">
            <v>05</v>
          </cell>
          <cell r="B7081" t="str">
            <v>40330000</v>
          </cell>
          <cell r="C7081" t="str">
            <v>90020900</v>
          </cell>
          <cell r="D7081">
            <v>181.27</v>
          </cell>
        </row>
        <row r="7082">
          <cell r="A7082" t="str">
            <v>05</v>
          </cell>
          <cell r="B7082" t="str">
            <v>40340000</v>
          </cell>
          <cell r="C7082" t="str">
            <v>08000000</v>
          </cell>
          <cell r="D7082">
            <v>2050126.33</v>
          </cell>
        </row>
        <row r="7083">
          <cell r="A7083" t="str">
            <v>05</v>
          </cell>
          <cell r="B7083" t="str">
            <v>40340000</v>
          </cell>
          <cell r="C7083" t="str">
            <v>15140000</v>
          </cell>
          <cell r="D7083">
            <v>-1343406.96</v>
          </cell>
        </row>
        <row r="7084">
          <cell r="A7084" t="str">
            <v>05</v>
          </cell>
          <cell r="B7084" t="str">
            <v>40340000</v>
          </cell>
          <cell r="C7084" t="str">
            <v>25010000</v>
          </cell>
          <cell r="D7084">
            <v>-6950.21</v>
          </cell>
        </row>
        <row r="7085">
          <cell r="A7085" t="str">
            <v>05</v>
          </cell>
          <cell r="B7085" t="str">
            <v>40340000</v>
          </cell>
          <cell r="C7085" t="str">
            <v>26000000</v>
          </cell>
          <cell r="D7085">
            <v>24314.57</v>
          </cell>
        </row>
        <row r="7086">
          <cell r="A7086" t="str">
            <v>05</v>
          </cell>
          <cell r="B7086" t="str">
            <v>40340000</v>
          </cell>
          <cell r="C7086" t="str">
            <v>90020900</v>
          </cell>
          <cell r="D7086">
            <v>7425.87</v>
          </cell>
        </row>
        <row r="7087">
          <cell r="A7087" t="str">
            <v>05</v>
          </cell>
          <cell r="B7087" t="str">
            <v>21010000</v>
          </cell>
          <cell r="C7087" t="str">
            <v>20010000</v>
          </cell>
          <cell r="D7087">
            <v>2101057494.47</v>
          </cell>
        </row>
        <row r="7088">
          <cell r="A7088" t="str">
            <v>05</v>
          </cell>
          <cell r="B7088" t="str">
            <v>21010000</v>
          </cell>
          <cell r="C7088" t="str">
            <v>21010000</v>
          </cell>
          <cell r="D7088">
            <v>83757676.200000003</v>
          </cell>
        </row>
        <row r="7089">
          <cell r="A7089" t="str">
            <v>05</v>
          </cell>
          <cell r="B7089" t="str">
            <v>21010000</v>
          </cell>
          <cell r="C7089" t="str">
            <v>23010000</v>
          </cell>
          <cell r="D7089">
            <v>38474.629999999997</v>
          </cell>
        </row>
        <row r="7090">
          <cell r="A7090" t="str">
            <v>05</v>
          </cell>
          <cell r="B7090" t="str">
            <v>21010000</v>
          </cell>
          <cell r="C7090" t="str">
            <v>25010000</v>
          </cell>
          <cell r="D7090">
            <v>25148.03</v>
          </cell>
        </row>
        <row r="7091">
          <cell r="A7091" t="str">
            <v>05</v>
          </cell>
          <cell r="B7091" t="str">
            <v>21010000</v>
          </cell>
          <cell r="C7091" t="str">
            <v>25030000</v>
          </cell>
          <cell r="D7091">
            <v>42717.32</v>
          </cell>
        </row>
        <row r="7092">
          <cell r="A7092" t="str">
            <v>05</v>
          </cell>
          <cell r="B7092" t="str">
            <v>21010000</v>
          </cell>
          <cell r="C7092" t="str">
            <v>26000000</v>
          </cell>
          <cell r="D7092">
            <v>305.42</v>
          </cell>
        </row>
        <row r="7093">
          <cell r="A7093" t="str">
            <v>05</v>
          </cell>
          <cell r="B7093" t="str">
            <v>21010000</v>
          </cell>
          <cell r="C7093" t="str">
            <v>43010000</v>
          </cell>
          <cell r="D7093">
            <v>546205863.11000001</v>
          </cell>
        </row>
        <row r="7094">
          <cell r="A7094" t="str">
            <v>05</v>
          </cell>
          <cell r="B7094" t="str">
            <v>21010000</v>
          </cell>
          <cell r="C7094" t="str">
            <v>90020100</v>
          </cell>
          <cell r="D7094">
            <v>-1989.24</v>
          </cell>
        </row>
        <row r="7095">
          <cell r="A7095" t="str">
            <v>05</v>
          </cell>
          <cell r="B7095" t="str">
            <v>21010000</v>
          </cell>
          <cell r="C7095" t="str">
            <v>91020801</v>
          </cell>
          <cell r="D7095">
            <v>4717</v>
          </cell>
        </row>
        <row r="7096">
          <cell r="A7096" t="str">
            <v>05</v>
          </cell>
          <cell r="B7096" t="str">
            <v>21010000</v>
          </cell>
          <cell r="C7096" t="str">
            <v>91020801</v>
          </cell>
          <cell r="D7096">
            <v>79713.179999999993</v>
          </cell>
        </row>
        <row r="7097">
          <cell r="A7097" t="str">
            <v>05</v>
          </cell>
          <cell r="B7097" t="str">
            <v>21010000</v>
          </cell>
          <cell r="C7097" t="str">
            <v>94000000</v>
          </cell>
          <cell r="D7097">
            <v>350196.05</v>
          </cell>
        </row>
        <row r="7098">
          <cell r="A7098" t="str">
            <v>05</v>
          </cell>
          <cell r="B7098" t="str">
            <v>20010000</v>
          </cell>
          <cell r="C7098" t="str">
            <v>10010100</v>
          </cell>
          <cell r="D7098">
            <v>18641.73</v>
          </cell>
        </row>
        <row r="7099">
          <cell r="A7099" t="str">
            <v>05</v>
          </cell>
          <cell r="B7099" t="str">
            <v>20010000</v>
          </cell>
          <cell r="C7099" t="str">
            <v>10020000</v>
          </cell>
          <cell r="D7099">
            <v>558570.29</v>
          </cell>
        </row>
        <row r="7100">
          <cell r="A7100" t="str">
            <v>05</v>
          </cell>
          <cell r="B7100" t="str">
            <v>20010000</v>
          </cell>
          <cell r="C7100" t="str">
            <v>10020100</v>
          </cell>
          <cell r="D7100">
            <v>2960337.06</v>
          </cell>
        </row>
        <row r="7101">
          <cell r="A7101" t="str">
            <v>05</v>
          </cell>
          <cell r="B7101" t="str">
            <v>20010000</v>
          </cell>
          <cell r="C7101" t="str">
            <v>10110000</v>
          </cell>
          <cell r="D7101">
            <v>55733696.560000002</v>
          </cell>
        </row>
        <row r="7102">
          <cell r="A7102" t="str">
            <v>05</v>
          </cell>
          <cell r="B7102" t="str">
            <v>20010000</v>
          </cell>
          <cell r="C7102" t="str">
            <v>21010000</v>
          </cell>
          <cell r="D7102">
            <v>7182853.1299999999</v>
          </cell>
        </row>
        <row r="7103">
          <cell r="A7103" t="str">
            <v>05</v>
          </cell>
          <cell r="B7103" t="str">
            <v>20010000</v>
          </cell>
          <cell r="C7103" t="str">
            <v>28001100</v>
          </cell>
          <cell r="D7103">
            <v>16233664.68</v>
          </cell>
        </row>
        <row r="7104">
          <cell r="A7104" t="str">
            <v>05</v>
          </cell>
          <cell r="B7104" t="str">
            <v>20010000</v>
          </cell>
          <cell r="C7104" t="str">
            <v>40020000</v>
          </cell>
          <cell r="D7104">
            <v>2663093044.6599998</v>
          </cell>
        </row>
        <row r="7105">
          <cell r="A7105" t="str">
            <v>05</v>
          </cell>
          <cell r="B7105" t="str">
            <v>20010000</v>
          </cell>
          <cell r="C7105" t="str">
            <v>94000000</v>
          </cell>
          <cell r="D7105">
            <v>2314519.9500000002</v>
          </cell>
        </row>
        <row r="7106">
          <cell r="A7106" t="str">
            <v>05</v>
          </cell>
          <cell r="B7106" t="str">
            <v>40350000</v>
          </cell>
          <cell r="C7106" t="str">
            <v>15150000</v>
          </cell>
          <cell r="D7106">
            <v>-65696.69</v>
          </cell>
        </row>
        <row r="7107">
          <cell r="A7107" t="str">
            <v>05</v>
          </cell>
          <cell r="B7107" t="str">
            <v>40350000</v>
          </cell>
          <cell r="C7107" t="str">
            <v>15230000</v>
          </cell>
          <cell r="D7107">
            <v>14666.07</v>
          </cell>
        </row>
        <row r="7108">
          <cell r="A7108" t="str">
            <v>05</v>
          </cell>
          <cell r="B7108" t="str">
            <v>40350000</v>
          </cell>
          <cell r="C7108" t="str">
            <v>25020000</v>
          </cell>
          <cell r="D7108">
            <v>-131508.54</v>
          </cell>
        </row>
        <row r="7109">
          <cell r="A7109" t="str">
            <v>05</v>
          </cell>
          <cell r="B7109" t="str">
            <v>40350000</v>
          </cell>
          <cell r="C7109" t="str">
            <v>25030000</v>
          </cell>
          <cell r="D7109">
            <v>-1216.3399999999999</v>
          </cell>
        </row>
        <row r="7110">
          <cell r="A7110" t="str">
            <v>05</v>
          </cell>
          <cell r="B7110" t="str">
            <v>40350000</v>
          </cell>
          <cell r="C7110" t="str">
            <v>26000000</v>
          </cell>
          <cell r="D7110">
            <v>-58246.76</v>
          </cell>
        </row>
        <row r="7111">
          <cell r="A7111" t="str">
            <v>05</v>
          </cell>
          <cell r="B7111" t="str">
            <v>40350000</v>
          </cell>
          <cell r="C7111" t="str">
            <v>44000500</v>
          </cell>
          <cell r="D7111">
            <v>-50365.55</v>
          </cell>
        </row>
        <row r="7112">
          <cell r="A7112" t="str">
            <v>05</v>
          </cell>
          <cell r="B7112" t="str">
            <v>40350000</v>
          </cell>
          <cell r="C7112" t="str">
            <v>79030000</v>
          </cell>
          <cell r="D7112">
            <v>-19394.689999999999</v>
          </cell>
        </row>
        <row r="7113">
          <cell r="A7113" t="str">
            <v>05</v>
          </cell>
          <cell r="B7113" t="str">
            <v>40350000</v>
          </cell>
          <cell r="C7113" t="str">
            <v>90021200</v>
          </cell>
          <cell r="D7113">
            <v>-894.71</v>
          </cell>
        </row>
        <row r="7114">
          <cell r="A7114" t="str">
            <v>05</v>
          </cell>
          <cell r="B7114" t="str">
            <v>40360000</v>
          </cell>
          <cell r="C7114" t="str">
            <v>15140000</v>
          </cell>
          <cell r="D7114">
            <v>78937.64</v>
          </cell>
        </row>
        <row r="7115">
          <cell r="A7115" t="str">
            <v>05</v>
          </cell>
          <cell r="B7115" t="str">
            <v>40380000</v>
          </cell>
          <cell r="C7115" t="str">
            <v>15230000</v>
          </cell>
          <cell r="D7115">
            <v>-7894.39</v>
          </cell>
        </row>
        <row r="7116">
          <cell r="A7116" t="str">
            <v>05</v>
          </cell>
          <cell r="B7116" t="str">
            <v>40380000</v>
          </cell>
          <cell r="C7116" t="str">
            <v>25010000</v>
          </cell>
          <cell r="D7116">
            <v>1144.3499999999999</v>
          </cell>
        </row>
        <row r="7117">
          <cell r="A7117" t="str">
            <v>05</v>
          </cell>
          <cell r="B7117" t="str">
            <v>40380000</v>
          </cell>
          <cell r="C7117" t="str">
            <v>25020000</v>
          </cell>
          <cell r="D7117">
            <v>-8440.52</v>
          </cell>
        </row>
        <row r="7118">
          <cell r="A7118" t="str">
            <v>05</v>
          </cell>
          <cell r="B7118" t="str">
            <v>40380000</v>
          </cell>
          <cell r="C7118" t="str">
            <v>25030000</v>
          </cell>
          <cell r="D7118">
            <v>-529.21</v>
          </cell>
        </row>
        <row r="7119">
          <cell r="A7119" t="str">
            <v>05</v>
          </cell>
          <cell r="B7119" t="str">
            <v>40380000</v>
          </cell>
          <cell r="C7119" t="str">
            <v>26000000</v>
          </cell>
          <cell r="D7119">
            <v>-105436.21</v>
          </cell>
        </row>
        <row r="7120">
          <cell r="A7120" t="str">
            <v>05</v>
          </cell>
          <cell r="B7120" t="str">
            <v>40380000</v>
          </cell>
          <cell r="C7120" t="str">
            <v>79030000</v>
          </cell>
          <cell r="D7120">
            <v>-317.89</v>
          </cell>
        </row>
        <row r="7121">
          <cell r="A7121" t="str">
            <v>05</v>
          </cell>
          <cell r="B7121" t="str">
            <v>40380000</v>
          </cell>
          <cell r="C7121" t="str">
            <v>90020900</v>
          </cell>
          <cell r="D7121">
            <v>14761.37</v>
          </cell>
        </row>
        <row r="7122">
          <cell r="A7122" t="str">
            <v>05</v>
          </cell>
          <cell r="B7122" t="str">
            <v>40380000</v>
          </cell>
          <cell r="C7122" t="str">
            <v>90020901</v>
          </cell>
          <cell r="D7122">
            <v>-24335.88</v>
          </cell>
        </row>
        <row r="7123">
          <cell r="A7123" t="str">
            <v>05</v>
          </cell>
          <cell r="B7123" t="str">
            <v>40380000</v>
          </cell>
          <cell r="C7123" t="str">
            <v>91020801</v>
          </cell>
          <cell r="D7123">
            <v>3246.18</v>
          </cell>
        </row>
        <row r="7124">
          <cell r="A7124" t="str">
            <v>05</v>
          </cell>
          <cell r="B7124" t="str">
            <v>40100000</v>
          </cell>
          <cell r="C7124" t="str">
            <v>91020800</v>
          </cell>
          <cell r="D7124">
            <v>78820</v>
          </cell>
        </row>
        <row r="7125">
          <cell r="A7125" t="str">
            <v>05</v>
          </cell>
          <cell r="B7125" t="str">
            <v>40100100</v>
          </cell>
          <cell r="C7125" t="str">
            <v>15140000</v>
          </cell>
          <cell r="D7125">
            <v>372809.47</v>
          </cell>
        </row>
        <row r="7126">
          <cell r="A7126" t="str">
            <v>05</v>
          </cell>
          <cell r="B7126" t="str">
            <v>40110000</v>
          </cell>
          <cell r="C7126" t="str">
            <v>08010000</v>
          </cell>
          <cell r="D7126">
            <v>212125</v>
          </cell>
        </row>
        <row r="7127">
          <cell r="A7127" t="str">
            <v>05</v>
          </cell>
          <cell r="B7127" t="str">
            <v>40110000</v>
          </cell>
          <cell r="C7127" t="str">
            <v>15140000</v>
          </cell>
          <cell r="D7127">
            <v>2874678.37</v>
          </cell>
        </row>
        <row r="7128">
          <cell r="A7128" t="str">
            <v>05</v>
          </cell>
          <cell r="B7128" t="str">
            <v>40110000</v>
          </cell>
          <cell r="C7128" t="str">
            <v>23010000</v>
          </cell>
          <cell r="D7128">
            <v>111180.57</v>
          </cell>
        </row>
        <row r="7129">
          <cell r="A7129" t="str">
            <v>05</v>
          </cell>
          <cell r="B7129" t="str">
            <v>40110000</v>
          </cell>
          <cell r="C7129" t="str">
            <v>25010000</v>
          </cell>
          <cell r="D7129">
            <v>1309773.02</v>
          </cell>
        </row>
        <row r="7130">
          <cell r="A7130" t="str">
            <v>05</v>
          </cell>
          <cell r="B7130" t="str">
            <v>40110000</v>
          </cell>
          <cell r="C7130" t="str">
            <v>25020000</v>
          </cell>
          <cell r="D7130">
            <v>105837.69</v>
          </cell>
        </row>
        <row r="7131">
          <cell r="A7131" t="str">
            <v>05</v>
          </cell>
          <cell r="B7131" t="str">
            <v>40110000</v>
          </cell>
          <cell r="C7131" t="str">
            <v>25030000</v>
          </cell>
          <cell r="D7131">
            <v>26230.62</v>
          </cell>
        </row>
        <row r="7132">
          <cell r="A7132" t="str">
            <v>05</v>
          </cell>
          <cell r="B7132" t="str">
            <v>40110000</v>
          </cell>
          <cell r="C7132" t="str">
            <v>26000000</v>
          </cell>
          <cell r="D7132">
            <v>183315.09</v>
          </cell>
        </row>
        <row r="7133">
          <cell r="A7133" t="str">
            <v>05</v>
          </cell>
          <cell r="B7133" t="str">
            <v>40110000</v>
          </cell>
          <cell r="C7133" t="str">
            <v>79030000</v>
          </cell>
          <cell r="D7133">
            <v>12576</v>
          </cell>
        </row>
        <row r="7134">
          <cell r="A7134" t="str">
            <v>05</v>
          </cell>
          <cell r="B7134" t="str">
            <v>40110000</v>
          </cell>
          <cell r="C7134" t="str">
            <v>79040000</v>
          </cell>
          <cell r="D7134">
            <v>2302.36</v>
          </cell>
        </row>
        <row r="7135">
          <cell r="A7135" t="str">
            <v>05</v>
          </cell>
          <cell r="B7135" t="str">
            <v>40110000</v>
          </cell>
          <cell r="C7135" t="str">
            <v>90020900</v>
          </cell>
          <cell r="D7135">
            <v>23981.81</v>
          </cell>
        </row>
        <row r="7136">
          <cell r="A7136" t="str">
            <v>05</v>
          </cell>
          <cell r="B7136" t="str">
            <v>40110000</v>
          </cell>
          <cell r="C7136" t="str">
            <v>90020901</v>
          </cell>
          <cell r="D7136">
            <v>26958.880000000001</v>
          </cell>
        </row>
        <row r="7137">
          <cell r="A7137" t="str">
            <v>05</v>
          </cell>
          <cell r="B7137" t="str">
            <v>40110000</v>
          </cell>
          <cell r="C7137" t="str">
            <v>90020902</v>
          </cell>
          <cell r="D7137">
            <v>2892.48</v>
          </cell>
        </row>
        <row r="7138">
          <cell r="A7138" t="str">
            <v>05</v>
          </cell>
          <cell r="B7138" t="str">
            <v>40110000</v>
          </cell>
          <cell r="C7138" t="str">
            <v>91020100</v>
          </cell>
          <cell r="D7138">
            <v>104118.57</v>
          </cell>
        </row>
        <row r="7139">
          <cell r="A7139" t="str">
            <v>05</v>
          </cell>
          <cell r="B7139" t="str">
            <v>40120000</v>
          </cell>
          <cell r="C7139" t="str">
            <v>08010000</v>
          </cell>
          <cell r="D7139">
            <v>159259</v>
          </cell>
        </row>
        <row r="7140">
          <cell r="A7140" t="str">
            <v>05</v>
          </cell>
          <cell r="B7140" t="str">
            <v>40120000</v>
          </cell>
          <cell r="C7140" t="str">
            <v>23010000</v>
          </cell>
          <cell r="D7140">
            <v>857182.57</v>
          </cell>
        </row>
        <row r="7141">
          <cell r="A7141" t="str">
            <v>05</v>
          </cell>
          <cell r="B7141" t="str">
            <v>40120000</v>
          </cell>
          <cell r="C7141" t="str">
            <v>25010000</v>
          </cell>
          <cell r="D7141">
            <v>982423.75</v>
          </cell>
        </row>
        <row r="7142">
          <cell r="A7142" t="str">
            <v>05</v>
          </cell>
          <cell r="B7142" t="str">
            <v>40120000</v>
          </cell>
          <cell r="C7142" t="str">
            <v>25020000</v>
          </cell>
          <cell r="D7142">
            <v>10037920.300000001</v>
          </cell>
        </row>
        <row r="7143">
          <cell r="A7143" t="str">
            <v>05</v>
          </cell>
          <cell r="B7143" t="str">
            <v>40120000</v>
          </cell>
          <cell r="C7143" t="str">
            <v>25030000</v>
          </cell>
          <cell r="D7143">
            <v>179368.89</v>
          </cell>
        </row>
        <row r="7144">
          <cell r="A7144" t="str">
            <v>05</v>
          </cell>
          <cell r="B7144" t="str">
            <v>40120000</v>
          </cell>
          <cell r="C7144" t="str">
            <v>26000000</v>
          </cell>
          <cell r="D7144">
            <v>1136631.06</v>
          </cell>
        </row>
        <row r="7145">
          <cell r="A7145" t="str">
            <v>05</v>
          </cell>
          <cell r="B7145" t="str">
            <v>40120000</v>
          </cell>
          <cell r="C7145" t="str">
            <v>79030000</v>
          </cell>
          <cell r="D7145">
            <v>63950.6</v>
          </cell>
        </row>
        <row r="7146">
          <cell r="A7146" t="str">
            <v>05</v>
          </cell>
          <cell r="B7146" t="str">
            <v>40120000</v>
          </cell>
          <cell r="C7146" t="str">
            <v>79040000</v>
          </cell>
          <cell r="D7146">
            <v>765.37</v>
          </cell>
        </row>
        <row r="7147">
          <cell r="A7147" t="str">
            <v>05</v>
          </cell>
          <cell r="B7147" t="str">
            <v>40120000</v>
          </cell>
          <cell r="C7147" t="str">
            <v>79070000</v>
          </cell>
          <cell r="D7147">
            <v>181523.03</v>
          </cell>
        </row>
        <row r="7148">
          <cell r="A7148" t="str">
            <v>05</v>
          </cell>
          <cell r="B7148" t="str">
            <v>40120000</v>
          </cell>
          <cell r="C7148" t="str">
            <v>90020900</v>
          </cell>
          <cell r="D7148">
            <v>1569699.78</v>
          </cell>
        </row>
        <row r="7149">
          <cell r="A7149" t="str">
            <v>05</v>
          </cell>
          <cell r="B7149" t="str">
            <v>40120000</v>
          </cell>
          <cell r="C7149" t="str">
            <v>90020901</v>
          </cell>
          <cell r="D7149">
            <v>931589.62</v>
          </cell>
        </row>
        <row r="7150">
          <cell r="A7150" t="str">
            <v>05</v>
          </cell>
          <cell r="B7150" t="str">
            <v>40120000</v>
          </cell>
          <cell r="C7150" t="str">
            <v>90020902</v>
          </cell>
          <cell r="D7150">
            <v>190.3</v>
          </cell>
        </row>
        <row r="7151">
          <cell r="A7151" t="str">
            <v>05</v>
          </cell>
          <cell r="B7151" t="str">
            <v>40120000</v>
          </cell>
          <cell r="C7151" t="str">
            <v>90021200</v>
          </cell>
          <cell r="D7151">
            <v>16833</v>
          </cell>
        </row>
        <row r="7152">
          <cell r="A7152" t="str">
            <v>05</v>
          </cell>
          <cell r="B7152" t="str">
            <v>40120000</v>
          </cell>
          <cell r="C7152" t="str">
            <v>91020801</v>
          </cell>
          <cell r="D7152">
            <v>52355.1</v>
          </cell>
        </row>
        <row r="7153">
          <cell r="A7153" t="str">
            <v>05</v>
          </cell>
          <cell r="B7153" t="str">
            <v>40130000</v>
          </cell>
          <cell r="C7153" t="str">
            <v>15140000</v>
          </cell>
          <cell r="D7153">
            <v>11347295.15</v>
          </cell>
        </row>
        <row r="7154">
          <cell r="A7154" t="str">
            <v>05</v>
          </cell>
          <cell r="B7154" t="str">
            <v>40130000</v>
          </cell>
          <cell r="C7154" t="str">
            <v>23010000</v>
          </cell>
          <cell r="D7154">
            <v>14382.01</v>
          </cell>
        </row>
        <row r="7155">
          <cell r="A7155" t="str">
            <v>05</v>
          </cell>
          <cell r="B7155" t="str">
            <v>40130000</v>
          </cell>
          <cell r="C7155" t="str">
            <v>25010000</v>
          </cell>
          <cell r="D7155">
            <v>4772643.92</v>
          </cell>
        </row>
        <row r="7156">
          <cell r="A7156" t="str">
            <v>05</v>
          </cell>
          <cell r="B7156" t="str">
            <v>40130000</v>
          </cell>
          <cell r="C7156" t="str">
            <v>25020000</v>
          </cell>
          <cell r="D7156">
            <v>330302.78999999998</v>
          </cell>
        </row>
        <row r="7157">
          <cell r="A7157" t="str">
            <v>05</v>
          </cell>
          <cell r="B7157" t="str">
            <v>40130000</v>
          </cell>
          <cell r="C7157" t="str">
            <v>25030000</v>
          </cell>
          <cell r="D7157">
            <v>3332599.76</v>
          </cell>
        </row>
        <row r="7158">
          <cell r="A7158" t="str">
            <v>05</v>
          </cell>
          <cell r="B7158" t="str">
            <v>40130000</v>
          </cell>
          <cell r="C7158" t="str">
            <v>26000000</v>
          </cell>
          <cell r="D7158">
            <v>137603.98000000001</v>
          </cell>
        </row>
        <row r="7159">
          <cell r="A7159" t="str">
            <v>05</v>
          </cell>
          <cell r="B7159" t="str">
            <v>40130000</v>
          </cell>
          <cell r="C7159" t="str">
            <v>90020900</v>
          </cell>
          <cell r="D7159">
            <v>491.07</v>
          </cell>
        </row>
        <row r="7160">
          <cell r="A7160" t="str">
            <v>05</v>
          </cell>
          <cell r="B7160" t="str">
            <v>40140000</v>
          </cell>
          <cell r="C7160" t="str">
            <v>08000000</v>
          </cell>
          <cell r="D7160">
            <v>1633521.26</v>
          </cell>
        </row>
        <row r="7161">
          <cell r="A7161" t="str">
            <v>05</v>
          </cell>
          <cell r="B7161" t="str">
            <v>40140000</v>
          </cell>
          <cell r="C7161" t="str">
            <v>15140000</v>
          </cell>
          <cell r="D7161">
            <v>2144484.52</v>
          </cell>
        </row>
        <row r="7162">
          <cell r="A7162" t="str">
            <v>05</v>
          </cell>
          <cell r="B7162" t="str">
            <v>40140000</v>
          </cell>
          <cell r="C7162" t="str">
            <v>25010000</v>
          </cell>
          <cell r="D7162">
            <v>31285.18</v>
          </cell>
        </row>
        <row r="7163">
          <cell r="A7163" t="str">
            <v>05</v>
          </cell>
          <cell r="B7163" t="str">
            <v>40140000</v>
          </cell>
          <cell r="C7163" t="str">
            <v>26000000</v>
          </cell>
          <cell r="D7163">
            <v>166790</v>
          </cell>
        </row>
        <row r="7164">
          <cell r="A7164" t="str">
            <v>05</v>
          </cell>
          <cell r="B7164" t="str">
            <v>40140000</v>
          </cell>
          <cell r="C7164" t="str">
            <v>90020900</v>
          </cell>
          <cell r="D7164">
            <v>10948.62</v>
          </cell>
        </row>
        <row r="7165">
          <cell r="A7165" t="str">
            <v>05</v>
          </cell>
          <cell r="B7165" t="str">
            <v>40150000</v>
          </cell>
          <cell r="C7165" t="str">
            <v>15150000</v>
          </cell>
          <cell r="D7165">
            <v>709702.19</v>
          </cell>
        </row>
        <row r="7166">
          <cell r="A7166" t="str">
            <v>05</v>
          </cell>
          <cell r="B7166" t="str">
            <v>40150000</v>
          </cell>
          <cell r="C7166" t="str">
            <v>25010000</v>
          </cell>
          <cell r="D7166">
            <v>15950.63</v>
          </cell>
        </row>
        <row r="7167">
          <cell r="A7167" t="str">
            <v>05</v>
          </cell>
          <cell r="B7167" t="str">
            <v>40150000</v>
          </cell>
          <cell r="C7167" t="str">
            <v>25020000</v>
          </cell>
          <cell r="D7167">
            <v>1372450.12</v>
          </cell>
        </row>
        <row r="7168">
          <cell r="A7168" t="str">
            <v>05</v>
          </cell>
          <cell r="B7168" t="str">
            <v>40150000</v>
          </cell>
          <cell r="C7168" t="str">
            <v>25030000</v>
          </cell>
          <cell r="D7168">
            <v>7205.76</v>
          </cell>
        </row>
        <row r="7169">
          <cell r="A7169" t="str">
            <v>05</v>
          </cell>
          <cell r="B7169" t="str">
            <v>40150000</v>
          </cell>
          <cell r="C7169" t="str">
            <v>26000000</v>
          </cell>
          <cell r="D7169">
            <v>848784.95</v>
          </cell>
        </row>
        <row r="7170">
          <cell r="A7170" t="str">
            <v>05</v>
          </cell>
          <cell r="B7170" t="str">
            <v>40150000</v>
          </cell>
          <cell r="C7170" t="str">
            <v>44000500</v>
          </cell>
          <cell r="D7170">
            <v>549767.09</v>
          </cell>
        </row>
        <row r="7171">
          <cell r="A7171" t="str">
            <v>05</v>
          </cell>
          <cell r="B7171" t="str">
            <v>40150000</v>
          </cell>
          <cell r="C7171" t="str">
            <v>79030000</v>
          </cell>
          <cell r="D7171">
            <v>48511.68</v>
          </cell>
        </row>
        <row r="7172">
          <cell r="A7172" t="str">
            <v>05</v>
          </cell>
          <cell r="B7172" t="str">
            <v>40150000</v>
          </cell>
          <cell r="C7172" t="str">
            <v>90021200</v>
          </cell>
          <cell r="D7172">
            <v>23017.56</v>
          </cell>
        </row>
        <row r="7173">
          <cell r="A7173" t="str">
            <v>05</v>
          </cell>
          <cell r="B7173" t="str">
            <v>40160000</v>
          </cell>
          <cell r="C7173" t="str">
            <v>15140000</v>
          </cell>
          <cell r="D7173">
            <v>2300797.87</v>
          </cell>
        </row>
        <row r="7174">
          <cell r="A7174" t="str">
            <v>05</v>
          </cell>
          <cell r="B7174" t="str">
            <v>40180000</v>
          </cell>
          <cell r="C7174" t="str">
            <v>25010000</v>
          </cell>
          <cell r="D7174">
            <v>64419.37</v>
          </cell>
        </row>
        <row r="7175">
          <cell r="A7175" t="str">
            <v>05</v>
          </cell>
          <cell r="B7175" t="str">
            <v>40180000</v>
          </cell>
          <cell r="C7175" t="str">
            <v>25020000</v>
          </cell>
          <cell r="D7175">
            <v>102314.12</v>
          </cell>
        </row>
        <row r="7176">
          <cell r="A7176" t="str">
            <v>05</v>
          </cell>
          <cell r="B7176" t="str">
            <v>40180000</v>
          </cell>
          <cell r="C7176" t="str">
            <v>25030000</v>
          </cell>
          <cell r="D7176">
            <v>42613.61</v>
          </cell>
        </row>
        <row r="7177">
          <cell r="A7177" t="str">
            <v>05</v>
          </cell>
          <cell r="B7177" t="str">
            <v>40180000</v>
          </cell>
          <cell r="C7177" t="str">
            <v>26000000</v>
          </cell>
          <cell r="D7177">
            <v>570134.07999999996</v>
          </cell>
        </row>
        <row r="7178">
          <cell r="A7178" t="str">
            <v>05</v>
          </cell>
          <cell r="B7178" t="str">
            <v>40180000</v>
          </cell>
          <cell r="C7178" t="str">
            <v>79030000</v>
          </cell>
          <cell r="D7178">
            <v>9148.18</v>
          </cell>
        </row>
        <row r="7179">
          <cell r="A7179" t="str">
            <v>05</v>
          </cell>
          <cell r="B7179" t="str">
            <v>40180000</v>
          </cell>
          <cell r="C7179" t="str">
            <v>90020900</v>
          </cell>
          <cell r="D7179">
            <v>34059.58</v>
          </cell>
        </row>
        <row r="7180">
          <cell r="A7180" t="str">
            <v>05</v>
          </cell>
          <cell r="B7180" t="str">
            <v>40180000</v>
          </cell>
          <cell r="C7180" t="str">
            <v>90020901</v>
          </cell>
          <cell r="D7180">
            <v>68052.710000000006</v>
          </cell>
        </row>
        <row r="7181">
          <cell r="A7181" t="str">
            <v>05</v>
          </cell>
          <cell r="B7181" t="str">
            <v>40180000</v>
          </cell>
          <cell r="C7181" t="str">
            <v>91020801</v>
          </cell>
          <cell r="D7181">
            <v>5010.53</v>
          </cell>
        </row>
        <row r="7182">
          <cell r="A7182" t="str">
            <v>05</v>
          </cell>
          <cell r="B7182" t="str">
            <v>40010000</v>
          </cell>
          <cell r="C7182" t="str">
            <v>21010000</v>
          </cell>
          <cell r="D7182">
            <v>2635735564.1100001</v>
          </cell>
        </row>
        <row r="7183">
          <cell r="A7183" t="str">
            <v>05</v>
          </cell>
          <cell r="B7183" t="str">
            <v>40010000</v>
          </cell>
          <cell r="C7183" t="str">
            <v>28011200</v>
          </cell>
          <cell r="D7183">
            <v>148610.32</v>
          </cell>
        </row>
        <row r="7184">
          <cell r="A7184" t="str">
            <v>05</v>
          </cell>
          <cell r="B7184" t="str">
            <v>23010000</v>
          </cell>
          <cell r="C7184" t="str">
            <v>10010000</v>
          </cell>
          <cell r="D7184">
            <v>13079.97</v>
          </cell>
        </row>
        <row r="7185">
          <cell r="A7185" t="str">
            <v>05</v>
          </cell>
          <cell r="B7185" t="str">
            <v>23010000</v>
          </cell>
          <cell r="C7185" t="str">
            <v>10020000</v>
          </cell>
          <cell r="D7185">
            <v>1238.54</v>
          </cell>
        </row>
        <row r="7186">
          <cell r="A7186" t="str">
            <v>05</v>
          </cell>
          <cell r="B7186" t="str">
            <v>23010000</v>
          </cell>
          <cell r="C7186" t="str">
            <v>10050000</v>
          </cell>
          <cell r="D7186">
            <v>770.2</v>
          </cell>
        </row>
        <row r="7187">
          <cell r="A7187" t="str">
            <v>05</v>
          </cell>
          <cell r="B7187" t="str">
            <v>23010000</v>
          </cell>
          <cell r="C7187" t="str">
            <v>10060000</v>
          </cell>
          <cell r="D7187">
            <v>7.15</v>
          </cell>
        </row>
        <row r="7188">
          <cell r="A7188" t="str">
            <v>05</v>
          </cell>
          <cell r="B7188" t="str">
            <v>23010000</v>
          </cell>
          <cell r="C7188" t="str">
            <v>10110000</v>
          </cell>
          <cell r="D7188">
            <v>89411.87</v>
          </cell>
        </row>
        <row r="7189">
          <cell r="A7189" t="str">
            <v>05</v>
          </cell>
          <cell r="B7189" t="str">
            <v>23010000</v>
          </cell>
          <cell r="C7189" t="str">
            <v>10140300</v>
          </cell>
          <cell r="D7189">
            <v>212.35</v>
          </cell>
        </row>
        <row r="7190">
          <cell r="A7190" t="str">
            <v>05</v>
          </cell>
          <cell r="B7190" t="str">
            <v>23010000</v>
          </cell>
          <cell r="C7190" t="str">
            <v>10140500</v>
          </cell>
          <cell r="D7190">
            <v>35725</v>
          </cell>
        </row>
        <row r="7191">
          <cell r="A7191" t="str">
            <v>05</v>
          </cell>
          <cell r="B7191" t="str">
            <v>23010000</v>
          </cell>
          <cell r="C7191" t="str">
            <v>21010000</v>
          </cell>
          <cell r="D7191">
            <v>15732.81</v>
          </cell>
        </row>
        <row r="7192">
          <cell r="A7192" t="str">
            <v>05</v>
          </cell>
          <cell r="B7192" t="str">
            <v>23010000</v>
          </cell>
          <cell r="C7192" t="str">
            <v>23010000</v>
          </cell>
          <cell r="D7192">
            <v>470882.95</v>
          </cell>
        </row>
        <row r="7193">
          <cell r="A7193" t="str">
            <v>05</v>
          </cell>
          <cell r="B7193" t="str">
            <v>23010000</v>
          </cell>
          <cell r="C7193" t="str">
            <v>40200000</v>
          </cell>
          <cell r="D7193">
            <v>58592.42</v>
          </cell>
        </row>
        <row r="7194">
          <cell r="A7194" t="str">
            <v>05</v>
          </cell>
          <cell r="B7194" t="str">
            <v>23010000</v>
          </cell>
          <cell r="C7194" t="str">
            <v>40200100</v>
          </cell>
          <cell r="D7194">
            <v>161153.26</v>
          </cell>
        </row>
        <row r="7195">
          <cell r="A7195" t="str">
            <v>05</v>
          </cell>
          <cell r="B7195" t="str">
            <v>23010000</v>
          </cell>
          <cell r="C7195" t="str">
            <v>40210000</v>
          </cell>
          <cell r="D7195">
            <v>5319245.28</v>
          </cell>
        </row>
        <row r="7196">
          <cell r="A7196" t="str">
            <v>05</v>
          </cell>
          <cell r="B7196" t="str">
            <v>23010000</v>
          </cell>
          <cell r="C7196" t="str">
            <v>40220000</v>
          </cell>
          <cell r="D7196">
            <v>16438815.609999999</v>
          </cell>
        </row>
        <row r="7197">
          <cell r="A7197" t="str">
            <v>05</v>
          </cell>
          <cell r="B7197" t="str">
            <v>23010000</v>
          </cell>
          <cell r="C7197" t="str">
            <v>40230000</v>
          </cell>
          <cell r="D7197">
            <v>25481064.440000001</v>
          </cell>
        </row>
        <row r="7198">
          <cell r="A7198" t="str">
            <v>05</v>
          </cell>
          <cell r="B7198" t="str">
            <v>23010000</v>
          </cell>
          <cell r="C7198" t="str">
            <v>40240000</v>
          </cell>
          <cell r="D7198">
            <v>4718539.18</v>
          </cell>
        </row>
        <row r="7199">
          <cell r="A7199" t="str">
            <v>05</v>
          </cell>
          <cell r="B7199" t="str">
            <v>23010000</v>
          </cell>
          <cell r="C7199" t="str">
            <v>40250000</v>
          </cell>
          <cell r="D7199">
            <v>3262732.77</v>
          </cell>
        </row>
        <row r="7200">
          <cell r="A7200" t="str">
            <v>05</v>
          </cell>
          <cell r="B7200" t="str">
            <v>23010000</v>
          </cell>
          <cell r="C7200" t="str">
            <v>40260000</v>
          </cell>
          <cell r="D7200">
            <v>2379735.5099999998</v>
          </cell>
        </row>
        <row r="7201">
          <cell r="A7201" t="str">
            <v>05</v>
          </cell>
          <cell r="B7201" t="str">
            <v>23010000</v>
          </cell>
          <cell r="C7201" t="str">
            <v>40280000</v>
          </cell>
          <cell r="D7201">
            <v>767949.98</v>
          </cell>
        </row>
        <row r="7202">
          <cell r="A7202" t="str">
            <v>05</v>
          </cell>
          <cell r="B7202" t="str">
            <v>97000000</v>
          </cell>
          <cell r="C7202" t="str">
            <v>25010000</v>
          </cell>
          <cell r="D7202">
            <v>3219.73</v>
          </cell>
        </row>
        <row r="7203">
          <cell r="A7203" t="str">
            <v>05</v>
          </cell>
          <cell r="B7203" t="str">
            <v>97000000</v>
          </cell>
          <cell r="C7203" t="str">
            <v>25020000</v>
          </cell>
          <cell r="D7203">
            <v>8188.88</v>
          </cell>
        </row>
        <row r="7204">
          <cell r="A7204" t="str">
            <v>05</v>
          </cell>
          <cell r="B7204" t="str">
            <v>97000000</v>
          </cell>
          <cell r="C7204" t="str">
            <v>26000000</v>
          </cell>
          <cell r="D7204">
            <v>76331.03</v>
          </cell>
        </row>
        <row r="7205">
          <cell r="A7205" t="str">
            <v>05</v>
          </cell>
          <cell r="B7205" t="str">
            <v>97000200</v>
          </cell>
          <cell r="C7205" t="str">
            <v>25010000</v>
          </cell>
          <cell r="D7205">
            <v>254.77</v>
          </cell>
        </row>
        <row r="7206">
          <cell r="A7206" t="str">
            <v>05</v>
          </cell>
          <cell r="B7206" t="str">
            <v>97000200</v>
          </cell>
          <cell r="C7206" t="str">
            <v>25020000</v>
          </cell>
          <cell r="D7206">
            <v>98.33</v>
          </cell>
        </row>
        <row r="7207">
          <cell r="A7207" t="str">
            <v>05</v>
          </cell>
          <cell r="B7207" t="str">
            <v>97000200</v>
          </cell>
          <cell r="C7207" t="str">
            <v>25030000</v>
          </cell>
          <cell r="D7207">
            <v>22.61</v>
          </cell>
        </row>
        <row r="7208">
          <cell r="A7208" t="str">
            <v>05</v>
          </cell>
          <cell r="B7208" t="str">
            <v>97000200</v>
          </cell>
          <cell r="C7208" t="str">
            <v>26000000</v>
          </cell>
          <cell r="D7208">
            <v>2465.64</v>
          </cell>
        </row>
        <row r="7209">
          <cell r="A7209" t="str">
            <v>05</v>
          </cell>
          <cell r="B7209" t="str">
            <v>97000300</v>
          </cell>
          <cell r="C7209" t="str">
            <v>25010000</v>
          </cell>
          <cell r="D7209">
            <v>14125.97</v>
          </cell>
        </row>
        <row r="7210">
          <cell r="A7210" t="str">
            <v>05</v>
          </cell>
          <cell r="B7210" t="str">
            <v>97000300</v>
          </cell>
          <cell r="C7210" t="str">
            <v>25020000</v>
          </cell>
          <cell r="D7210">
            <v>7584.5</v>
          </cell>
        </row>
        <row r="7211">
          <cell r="A7211" t="str">
            <v>05</v>
          </cell>
          <cell r="B7211" t="str">
            <v>97000300</v>
          </cell>
          <cell r="C7211" t="str">
            <v>25030000</v>
          </cell>
          <cell r="D7211">
            <v>32535.33</v>
          </cell>
        </row>
        <row r="7212">
          <cell r="A7212" t="str">
            <v>05</v>
          </cell>
          <cell r="B7212" t="str">
            <v>97000300</v>
          </cell>
          <cell r="C7212" t="str">
            <v>26000000</v>
          </cell>
          <cell r="D7212">
            <v>1489274.66</v>
          </cell>
        </row>
        <row r="7213">
          <cell r="A7213" t="str">
            <v>05</v>
          </cell>
          <cell r="B7213" t="str">
            <v>97000500</v>
          </cell>
          <cell r="C7213" t="str">
            <v>26000000</v>
          </cell>
          <cell r="D7213">
            <v>12264.74</v>
          </cell>
        </row>
        <row r="7214">
          <cell r="A7214" t="str">
            <v>05</v>
          </cell>
          <cell r="B7214" t="str">
            <v>97000600</v>
          </cell>
          <cell r="C7214" t="str">
            <v>25010000</v>
          </cell>
          <cell r="D7214">
            <v>11.04</v>
          </cell>
        </row>
        <row r="7215">
          <cell r="A7215" t="str">
            <v>05</v>
          </cell>
          <cell r="B7215" t="str">
            <v>97000600</v>
          </cell>
          <cell r="C7215" t="str">
            <v>25020000</v>
          </cell>
          <cell r="D7215">
            <v>100014.28</v>
          </cell>
        </row>
        <row r="7216">
          <cell r="A7216" t="str">
            <v>05</v>
          </cell>
          <cell r="B7216" t="str">
            <v>97000600</v>
          </cell>
          <cell r="C7216" t="str">
            <v>25030000</v>
          </cell>
          <cell r="D7216">
            <v>2204.85</v>
          </cell>
        </row>
        <row r="7217">
          <cell r="A7217" t="str">
            <v>05</v>
          </cell>
          <cell r="B7217" t="str">
            <v>97000600</v>
          </cell>
          <cell r="C7217" t="str">
            <v>26000000</v>
          </cell>
          <cell r="D7217">
            <v>426782.21</v>
          </cell>
        </row>
        <row r="7218">
          <cell r="A7218" t="str">
            <v>05</v>
          </cell>
          <cell r="B7218" t="str">
            <v>97000600</v>
          </cell>
          <cell r="C7218" t="str">
            <v>79030000</v>
          </cell>
          <cell r="D7218">
            <v>73.7</v>
          </cell>
        </row>
        <row r="7219">
          <cell r="A7219" t="str">
            <v>05</v>
          </cell>
          <cell r="B7219" t="str">
            <v>97000600</v>
          </cell>
          <cell r="C7219" t="str">
            <v>79070000</v>
          </cell>
          <cell r="D7219">
            <v>5.1100000000000003</v>
          </cell>
        </row>
        <row r="7220">
          <cell r="A7220" t="str">
            <v>05</v>
          </cell>
          <cell r="B7220" t="str">
            <v>97000600</v>
          </cell>
          <cell r="C7220" t="str">
            <v>91020801</v>
          </cell>
          <cell r="D7220">
            <v>39355.9</v>
          </cell>
        </row>
        <row r="7221">
          <cell r="A7221" t="str">
            <v>05</v>
          </cell>
          <cell r="B7221" t="str">
            <v>20030000</v>
          </cell>
          <cell r="C7221" t="str">
            <v>90021300</v>
          </cell>
          <cell r="D7221">
            <v>18465.05</v>
          </cell>
        </row>
        <row r="7222">
          <cell r="A7222" t="str">
            <v>05</v>
          </cell>
          <cell r="B7222" t="str">
            <v>20030100</v>
          </cell>
          <cell r="C7222" t="str">
            <v>90021301</v>
          </cell>
          <cell r="D7222">
            <v>721407</v>
          </cell>
        </row>
        <row r="7223">
          <cell r="A7223" t="str">
            <v>05</v>
          </cell>
          <cell r="B7223" t="str">
            <v>20030200</v>
          </cell>
          <cell r="C7223" t="str">
            <v>90021302</v>
          </cell>
          <cell r="D7223">
            <v>20120</v>
          </cell>
        </row>
        <row r="7224">
          <cell r="A7224" t="str">
            <v>05</v>
          </cell>
          <cell r="B7224" t="str">
            <v>28011200</v>
          </cell>
          <cell r="C7224" t="str">
            <v>10020100</v>
          </cell>
          <cell r="D7224">
            <v>248301.9</v>
          </cell>
        </row>
        <row r="7225">
          <cell r="A7225" t="str">
            <v>05</v>
          </cell>
          <cell r="B7225" t="str">
            <v>28011200</v>
          </cell>
          <cell r="C7225" t="str">
            <v>10110000</v>
          </cell>
          <cell r="D7225">
            <v>23605.71</v>
          </cell>
        </row>
        <row r="7226">
          <cell r="A7226" t="str">
            <v>05</v>
          </cell>
          <cell r="B7226" t="str">
            <v>28011200</v>
          </cell>
          <cell r="C7226" t="str">
            <v>10120000</v>
          </cell>
          <cell r="D7226">
            <v>28362.79</v>
          </cell>
        </row>
        <row r="7227">
          <cell r="A7227" t="str">
            <v>05</v>
          </cell>
          <cell r="B7227" t="str">
            <v>28011200</v>
          </cell>
          <cell r="C7227" t="str">
            <v>10130000</v>
          </cell>
          <cell r="D7227">
            <v>410.38</v>
          </cell>
        </row>
        <row r="7228">
          <cell r="A7228" t="str">
            <v>05</v>
          </cell>
          <cell r="B7228" t="str">
            <v>28011200</v>
          </cell>
          <cell r="C7228" t="str">
            <v>20010000</v>
          </cell>
          <cell r="D7228">
            <v>2355005.8199999998</v>
          </cell>
        </row>
        <row r="7229">
          <cell r="A7229" t="str">
            <v>05</v>
          </cell>
          <cell r="B7229" t="str">
            <v>28001200</v>
          </cell>
          <cell r="C7229" t="str">
            <v>20010000</v>
          </cell>
          <cell r="D7229">
            <v>108205.69</v>
          </cell>
        </row>
        <row r="7230">
          <cell r="A7230" t="str">
            <v>05</v>
          </cell>
          <cell r="B7230" t="str">
            <v>28001100</v>
          </cell>
          <cell r="C7230" t="str">
            <v>10020100</v>
          </cell>
          <cell r="D7230">
            <v>935767.59</v>
          </cell>
        </row>
        <row r="7231">
          <cell r="A7231" t="str">
            <v>05</v>
          </cell>
          <cell r="B7231" t="str">
            <v>28001100</v>
          </cell>
          <cell r="C7231" t="str">
            <v>10110000</v>
          </cell>
          <cell r="D7231">
            <v>6236616.6699999999</v>
          </cell>
        </row>
        <row r="7232">
          <cell r="A7232" t="str">
            <v>05</v>
          </cell>
          <cell r="B7232" t="str">
            <v>28001100</v>
          </cell>
          <cell r="C7232" t="str">
            <v>10130000</v>
          </cell>
          <cell r="D7232">
            <v>7997.1</v>
          </cell>
        </row>
        <row r="7233">
          <cell r="A7233" t="str">
            <v>05</v>
          </cell>
          <cell r="B7233" t="str">
            <v>28001100</v>
          </cell>
          <cell r="C7233" t="str">
            <v>20010000</v>
          </cell>
          <cell r="D7233">
            <v>9017952.5099999998</v>
          </cell>
        </row>
        <row r="7234">
          <cell r="A7234" t="str">
            <v>05</v>
          </cell>
          <cell r="B7234" t="str">
            <v>28001100</v>
          </cell>
          <cell r="C7234" t="str">
            <v>28001100</v>
          </cell>
          <cell r="D7234">
            <v>982341.73</v>
          </cell>
        </row>
        <row r="7235">
          <cell r="A7235" t="str">
            <v>05</v>
          </cell>
          <cell r="B7235" t="str">
            <v>28001100</v>
          </cell>
          <cell r="C7235" t="str">
            <v>70000000</v>
          </cell>
          <cell r="D7235">
            <v>22724.01</v>
          </cell>
        </row>
        <row r="7236">
          <cell r="A7236" t="str">
            <v>05</v>
          </cell>
          <cell r="B7236" t="str">
            <v>10120000</v>
          </cell>
          <cell r="C7236" t="str">
            <v>10120000</v>
          </cell>
          <cell r="D7236">
            <v>37576.43</v>
          </cell>
        </row>
        <row r="7237">
          <cell r="A7237" t="str">
            <v>05</v>
          </cell>
          <cell r="B7237" t="str">
            <v>10120000</v>
          </cell>
          <cell r="C7237" t="str">
            <v>28011200</v>
          </cell>
          <cell r="D7237">
            <v>13976.53</v>
          </cell>
        </row>
        <row r="7238">
          <cell r="A7238" t="str">
            <v>05</v>
          </cell>
          <cell r="B7238" t="str">
            <v>10120000</v>
          </cell>
          <cell r="C7238" t="str">
            <v>94000000</v>
          </cell>
          <cell r="D7238">
            <v>14701.33</v>
          </cell>
        </row>
        <row r="7239">
          <cell r="A7239" t="str">
            <v>05</v>
          </cell>
          <cell r="B7239" t="str">
            <v>16020000</v>
          </cell>
          <cell r="C7239" t="str">
            <v>16040000</v>
          </cell>
          <cell r="D7239">
            <v>-0.28000000000000003</v>
          </cell>
        </row>
        <row r="7240">
          <cell r="A7240" t="str">
            <v>05</v>
          </cell>
          <cell r="B7240" t="str">
            <v>16020000</v>
          </cell>
          <cell r="C7240" t="str">
            <v>16070200</v>
          </cell>
          <cell r="D7240">
            <v>1093798.3</v>
          </cell>
        </row>
        <row r="7241">
          <cell r="A7241" t="str">
            <v>05</v>
          </cell>
          <cell r="B7241" t="str">
            <v>16020000</v>
          </cell>
          <cell r="C7241" t="str">
            <v>20010000</v>
          </cell>
          <cell r="D7241">
            <v>1663829.79</v>
          </cell>
        </row>
        <row r="7242">
          <cell r="A7242" t="str">
            <v>05</v>
          </cell>
          <cell r="B7242" t="str">
            <v>16020000</v>
          </cell>
          <cell r="C7242" t="str">
            <v>23010000</v>
          </cell>
          <cell r="D7242">
            <v>462745.33</v>
          </cell>
        </row>
        <row r="7243">
          <cell r="A7243" t="str">
            <v>05</v>
          </cell>
          <cell r="B7243" t="str">
            <v>16020000</v>
          </cell>
          <cell r="C7243" t="str">
            <v>25010000</v>
          </cell>
          <cell r="D7243">
            <v>1694936.45</v>
          </cell>
        </row>
        <row r="7244">
          <cell r="A7244" t="str">
            <v>05</v>
          </cell>
          <cell r="B7244" t="str">
            <v>16020000</v>
          </cell>
          <cell r="C7244" t="str">
            <v>25020000</v>
          </cell>
          <cell r="D7244">
            <v>128313.46</v>
          </cell>
        </row>
        <row r="7245">
          <cell r="A7245" t="str">
            <v>05</v>
          </cell>
          <cell r="B7245" t="str">
            <v>16020000</v>
          </cell>
          <cell r="C7245" t="str">
            <v>25030000</v>
          </cell>
          <cell r="D7245">
            <v>23305.68</v>
          </cell>
        </row>
        <row r="7246">
          <cell r="A7246" t="str">
            <v>05</v>
          </cell>
          <cell r="B7246" t="str">
            <v>16020000</v>
          </cell>
          <cell r="C7246" t="str">
            <v>26000000</v>
          </cell>
          <cell r="D7246">
            <v>64921.35</v>
          </cell>
        </row>
        <row r="7247">
          <cell r="A7247" t="str">
            <v>05</v>
          </cell>
          <cell r="B7247" t="str">
            <v>16020000</v>
          </cell>
          <cell r="C7247" t="str">
            <v>28001100</v>
          </cell>
          <cell r="D7247">
            <v>15207.09</v>
          </cell>
        </row>
        <row r="7248">
          <cell r="A7248" t="str">
            <v>05</v>
          </cell>
          <cell r="B7248" t="str">
            <v>16020000</v>
          </cell>
          <cell r="C7248" t="str">
            <v>28011200</v>
          </cell>
          <cell r="D7248">
            <v>-2202.5700000000002</v>
          </cell>
        </row>
        <row r="7249">
          <cell r="A7249" t="str">
            <v>05</v>
          </cell>
          <cell r="B7249" t="str">
            <v>16020000</v>
          </cell>
          <cell r="C7249" t="str">
            <v>44000500</v>
          </cell>
          <cell r="D7249">
            <v>-26387.79</v>
          </cell>
        </row>
        <row r="7250">
          <cell r="A7250" t="str">
            <v>05</v>
          </cell>
          <cell r="B7250" t="str">
            <v>16020000</v>
          </cell>
          <cell r="C7250" t="str">
            <v>76020400</v>
          </cell>
          <cell r="D7250">
            <v>33538.239999999998</v>
          </cell>
        </row>
        <row r="7251">
          <cell r="A7251" t="str">
            <v>05</v>
          </cell>
          <cell r="B7251" t="str">
            <v>16020000</v>
          </cell>
          <cell r="C7251" t="str">
            <v>79030000</v>
          </cell>
          <cell r="D7251">
            <v>7725.17</v>
          </cell>
        </row>
        <row r="7252">
          <cell r="A7252" t="str">
            <v>05</v>
          </cell>
          <cell r="B7252" t="str">
            <v>16020000</v>
          </cell>
          <cell r="C7252" t="str">
            <v>79040000</v>
          </cell>
          <cell r="D7252">
            <v>425.22</v>
          </cell>
        </row>
        <row r="7253">
          <cell r="A7253" t="str">
            <v>05</v>
          </cell>
          <cell r="B7253" t="str">
            <v>16020000</v>
          </cell>
          <cell r="C7253" t="str">
            <v>79070000</v>
          </cell>
          <cell r="D7253">
            <v>244.64</v>
          </cell>
        </row>
        <row r="7254">
          <cell r="A7254" t="str">
            <v>05</v>
          </cell>
          <cell r="B7254" t="str">
            <v>16020000</v>
          </cell>
          <cell r="C7254" t="str">
            <v>90020500</v>
          </cell>
          <cell r="D7254">
            <v>-231.47</v>
          </cell>
        </row>
        <row r="7255">
          <cell r="A7255" t="str">
            <v>05</v>
          </cell>
          <cell r="B7255" t="str">
            <v>16020000</v>
          </cell>
          <cell r="C7255" t="str">
            <v>91020400</v>
          </cell>
          <cell r="D7255">
            <v>14.28</v>
          </cell>
        </row>
        <row r="7256">
          <cell r="A7256" t="str">
            <v>05</v>
          </cell>
          <cell r="B7256" t="str">
            <v>16020000</v>
          </cell>
          <cell r="C7256" t="str">
            <v>91020800</v>
          </cell>
          <cell r="D7256">
            <v>4303.96</v>
          </cell>
        </row>
        <row r="7257">
          <cell r="A7257" t="str">
            <v>05</v>
          </cell>
          <cell r="B7257" t="str">
            <v>16020000</v>
          </cell>
          <cell r="C7257" t="str">
            <v>91020801</v>
          </cell>
          <cell r="D7257">
            <v>-75560.58</v>
          </cell>
        </row>
        <row r="7258">
          <cell r="A7258" t="str">
            <v>05</v>
          </cell>
          <cell r="B7258" t="str">
            <v>16020000</v>
          </cell>
          <cell r="C7258" t="str">
            <v>91020802</v>
          </cell>
          <cell r="D7258">
            <v>-1599.57</v>
          </cell>
        </row>
        <row r="7259">
          <cell r="A7259" t="str">
            <v>05</v>
          </cell>
          <cell r="B7259" t="str">
            <v>16020000</v>
          </cell>
          <cell r="C7259" t="str">
            <v>91020803</v>
          </cell>
          <cell r="D7259">
            <v>0</v>
          </cell>
        </row>
        <row r="7260">
          <cell r="A7260" t="str">
            <v>05</v>
          </cell>
          <cell r="B7260" t="str">
            <v>16020000</v>
          </cell>
          <cell r="C7260" t="str">
            <v>94000000</v>
          </cell>
          <cell r="D7260">
            <v>58.77</v>
          </cell>
        </row>
        <row r="7261">
          <cell r="A7261" t="str">
            <v>05</v>
          </cell>
          <cell r="B7261" t="str">
            <v>16020000</v>
          </cell>
          <cell r="C7261" t="str">
            <v>94000000</v>
          </cell>
          <cell r="D7261">
            <v>-21898.44</v>
          </cell>
        </row>
        <row r="7262">
          <cell r="A7262" t="str">
            <v>05</v>
          </cell>
          <cell r="B7262" t="str">
            <v>16020000</v>
          </cell>
          <cell r="C7262" t="str">
            <v>97000000</v>
          </cell>
          <cell r="D7262">
            <v>484.97</v>
          </cell>
        </row>
        <row r="7263">
          <cell r="A7263" t="str">
            <v>05</v>
          </cell>
          <cell r="B7263" t="str">
            <v>16020000</v>
          </cell>
          <cell r="C7263" t="str">
            <v>97000400</v>
          </cell>
          <cell r="D7263">
            <v>12.3</v>
          </cell>
        </row>
        <row r="7264">
          <cell r="A7264" t="str">
            <v>05</v>
          </cell>
          <cell r="B7264" t="str">
            <v>16010000</v>
          </cell>
          <cell r="C7264" t="str">
            <v>16040000</v>
          </cell>
          <cell r="D7264">
            <v>13807.58</v>
          </cell>
        </row>
        <row r="7265">
          <cell r="A7265" t="str">
            <v>05</v>
          </cell>
          <cell r="B7265" t="str">
            <v>16010000</v>
          </cell>
          <cell r="C7265" t="str">
            <v>16070100</v>
          </cell>
          <cell r="D7265">
            <v>1579237.62</v>
          </cell>
        </row>
        <row r="7266">
          <cell r="A7266" t="str">
            <v>05</v>
          </cell>
          <cell r="B7266" t="str">
            <v>16010000</v>
          </cell>
          <cell r="C7266" t="str">
            <v>20010000</v>
          </cell>
          <cell r="D7266">
            <v>6118312.2800000003</v>
          </cell>
        </row>
        <row r="7267">
          <cell r="A7267" t="str">
            <v>05</v>
          </cell>
          <cell r="B7267" t="str">
            <v>16010000</v>
          </cell>
          <cell r="C7267" t="str">
            <v>23010000</v>
          </cell>
          <cell r="D7267">
            <v>-138428.70000000001</v>
          </cell>
        </row>
        <row r="7268">
          <cell r="A7268" t="str">
            <v>05</v>
          </cell>
          <cell r="B7268" t="str">
            <v>16010000</v>
          </cell>
          <cell r="C7268" t="str">
            <v>25010000</v>
          </cell>
          <cell r="D7268">
            <v>79111.820000000007</v>
          </cell>
        </row>
        <row r="7269">
          <cell r="A7269" t="str">
            <v>05</v>
          </cell>
          <cell r="B7269" t="str">
            <v>16010000</v>
          </cell>
          <cell r="C7269" t="str">
            <v>25020000</v>
          </cell>
          <cell r="D7269">
            <v>9875.07</v>
          </cell>
        </row>
        <row r="7270">
          <cell r="A7270" t="str">
            <v>05</v>
          </cell>
          <cell r="B7270" t="str">
            <v>16010000</v>
          </cell>
          <cell r="C7270" t="str">
            <v>25030000</v>
          </cell>
          <cell r="D7270">
            <v>1308.74</v>
          </cell>
        </row>
        <row r="7271">
          <cell r="A7271" t="str">
            <v>05</v>
          </cell>
          <cell r="B7271" t="str">
            <v>16010000</v>
          </cell>
          <cell r="C7271" t="str">
            <v>26000000</v>
          </cell>
          <cell r="D7271">
            <v>8527.68</v>
          </cell>
        </row>
        <row r="7272">
          <cell r="A7272" t="str">
            <v>05</v>
          </cell>
          <cell r="B7272" t="str">
            <v>16010000</v>
          </cell>
          <cell r="C7272" t="str">
            <v>28001100</v>
          </cell>
          <cell r="D7272">
            <v>125.19</v>
          </cell>
        </row>
        <row r="7273">
          <cell r="A7273" t="str">
            <v>05</v>
          </cell>
          <cell r="B7273" t="str">
            <v>16010000</v>
          </cell>
          <cell r="C7273" t="str">
            <v>28011200</v>
          </cell>
          <cell r="D7273">
            <v>-7028.84</v>
          </cell>
        </row>
        <row r="7274">
          <cell r="A7274" t="str">
            <v>05</v>
          </cell>
          <cell r="B7274" t="str">
            <v>16010000</v>
          </cell>
          <cell r="C7274" t="str">
            <v>44000500</v>
          </cell>
          <cell r="D7274">
            <v>-52689.78</v>
          </cell>
        </row>
        <row r="7275">
          <cell r="A7275" t="str">
            <v>05</v>
          </cell>
          <cell r="B7275" t="str">
            <v>16010000</v>
          </cell>
          <cell r="C7275" t="str">
            <v>76020400</v>
          </cell>
          <cell r="D7275">
            <v>-43346.89</v>
          </cell>
        </row>
        <row r="7276">
          <cell r="A7276" t="str">
            <v>05</v>
          </cell>
          <cell r="B7276" t="str">
            <v>16010000</v>
          </cell>
          <cell r="C7276" t="str">
            <v>79030000</v>
          </cell>
          <cell r="D7276">
            <v>-1893.43</v>
          </cell>
        </row>
        <row r="7277">
          <cell r="A7277" t="str">
            <v>05</v>
          </cell>
          <cell r="B7277" t="str">
            <v>16010000</v>
          </cell>
          <cell r="C7277" t="str">
            <v>79040000</v>
          </cell>
          <cell r="D7277">
            <v>-828.31</v>
          </cell>
        </row>
        <row r="7278">
          <cell r="A7278" t="str">
            <v>05</v>
          </cell>
          <cell r="B7278" t="str">
            <v>16010000</v>
          </cell>
          <cell r="C7278" t="str">
            <v>79070000</v>
          </cell>
          <cell r="D7278">
            <v>298.62</v>
          </cell>
        </row>
        <row r="7279">
          <cell r="A7279" t="str">
            <v>05</v>
          </cell>
          <cell r="B7279" t="str">
            <v>16010000</v>
          </cell>
          <cell r="C7279" t="str">
            <v>90020500</v>
          </cell>
          <cell r="D7279">
            <v>411.32</v>
          </cell>
        </row>
        <row r="7280">
          <cell r="A7280" t="str">
            <v>05</v>
          </cell>
          <cell r="B7280" t="str">
            <v>16010000</v>
          </cell>
          <cell r="C7280" t="str">
            <v>91020400</v>
          </cell>
          <cell r="D7280">
            <v>-6773.87</v>
          </cell>
        </row>
        <row r="7281">
          <cell r="A7281" t="str">
            <v>05</v>
          </cell>
          <cell r="B7281" t="str">
            <v>16010000</v>
          </cell>
          <cell r="C7281" t="str">
            <v>91020800</v>
          </cell>
          <cell r="D7281">
            <v>-14588.37</v>
          </cell>
        </row>
        <row r="7282">
          <cell r="A7282" t="str">
            <v>05</v>
          </cell>
          <cell r="B7282" t="str">
            <v>16010000</v>
          </cell>
          <cell r="C7282" t="str">
            <v>91020801</v>
          </cell>
          <cell r="D7282">
            <v>-129675.5</v>
          </cell>
        </row>
        <row r="7283">
          <cell r="A7283" t="str">
            <v>05</v>
          </cell>
          <cell r="B7283" t="str">
            <v>16010000</v>
          </cell>
          <cell r="C7283" t="str">
            <v>91020802</v>
          </cell>
          <cell r="D7283">
            <v>-14166.6</v>
          </cell>
        </row>
        <row r="7284">
          <cell r="A7284" t="str">
            <v>05</v>
          </cell>
          <cell r="B7284" t="str">
            <v>16010000</v>
          </cell>
          <cell r="C7284" t="str">
            <v>91020803</v>
          </cell>
          <cell r="D7284">
            <v>0</v>
          </cell>
        </row>
        <row r="7285">
          <cell r="A7285" t="str">
            <v>05</v>
          </cell>
          <cell r="B7285" t="str">
            <v>16010000</v>
          </cell>
          <cell r="C7285" t="str">
            <v>94000000</v>
          </cell>
          <cell r="D7285">
            <v>73.12</v>
          </cell>
        </row>
        <row r="7286">
          <cell r="A7286" t="str">
            <v>05</v>
          </cell>
          <cell r="B7286" t="str">
            <v>16010000</v>
          </cell>
          <cell r="C7286" t="str">
            <v>94000000</v>
          </cell>
          <cell r="D7286">
            <v>4042.89</v>
          </cell>
        </row>
        <row r="7287">
          <cell r="A7287" t="str">
            <v>05</v>
          </cell>
          <cell r="B7287" t="str">
            <v>16010000</v>
          </cell>
          <cell r="C7287" t="str">
            <v>97000000</v>
          </cell>
          <cell r="D7287">
            <v>2952.84</v>
          </cell>
        </row>
        <row r="7288">
          <cell r="A7288" t="str">
            <v>05</v>
          </cell>
          <cell r="B7288" t="str">
            <v>16010000</v>
          </cell>
          <cell r="C7288" t="str">
            <v>97000400</v>
          </cell>
          <cell r="D7288">
            <v>0.11</v>
          </cell>
        </row>
        <row r="7289">
          <cell r="A7289" t="str">
            <v>05</v>
          </cell>
          <cell r="B7289" t="str">
            <v>15140000</v>
          </cell>
          <cell r="C7289" t="str">
            <v>10140100</v>
          </cell>
          <cell r="D7289">
            <v>8194404</v>
          </cell>
        </row>
        <row r="7290">
          <cell r="A7290" t="str">
            <v>05</v>
          </cell>
          <cell r="B7290" t="str">
            <v>15140000</v>
          </cell>
          <cell r="C7290" t="str">
            <v>10140300</v>
          </cell>
          <cell r="D7290">
            <v>3021730.42</v>
          </cell>
        </row>
        <row r="7291">
          <cell r="A7291" t="str">
            <v>05</v>
          </cell>
          <cell r="B7291" t="str">
            <v>15140000</v>
          </cell>
          <cell r="C7291" t="str">
            <v>10140400</v>
          </cell>
          <cell r="D7291">
            <v>3916543.92</v>
          </cell>
        </row>
        <row r="7292">
          <cell r="A7292" t="str">
            <v>05</v>
          </cell>
          <cell r="B7292" t="str">
            <v>15140000</v>
          </cell>
          <cell r="C7292" t="str">
            <v>10140500</v>
          </cell>
          <cell r="D7292">
            <v>2588766.17</v>
          </cell>
        </row>
        <row r="7293">
          <cell r="A7293" t="str">
            <v>05</v>
          </cell>
          <cell r="B7293" t="str">
            <v>15140000</v>
          </cell>
          <cell r="C7293" t="str">
            <v>16010100</v>
          </cell>
          <cell r="D7293">
            <v>1318620.8700000001</v>
          </cell>
        </row>
        <row r="7294">
          <cell r="A7294" t="str">
            <v>05</v>
          </cell>
          <cell r="B7294" t="str">
            <v>15140000</v>
          </cell>
          <cell r="C7294" t="str">
            <v>16020100</v>
          </cell>
          <cell r="D7294">
            <v>3826307.18</v>
          </cell>
        </row>
        <row r="7295">
          <cell r="A7295" t="str">
            <v>05</v>
          </cell>
          <cell r="B7295" t="str">
            <v>25020000</v>
          </cell>
          <cell r="C7295" t="str">
            <v>10020000</v>
          </cell>
          <cell r="D7295">
            <v>0.06</v>
          </cell>
        </row>
        <row r="7296">
          <cell r="A7296" t="str">
            <v>05</v>
          </cell>
          <cell r="B7296" t="str">
            <v>25020000</v>
          </cell>
          <cell r="C7296" t="str">
            <v>10060000</v>
          </cell>
          <cell r="D7296">
            <v>384.99</v>
          </cell>
        </row>
        <row r="7297">
          <cell r="A7297" t="str">
            <v>05</v>
          </cell>
          <cell r="B7297" t="str">
            <v>25020000</v>
          </cell>
          <cell r="C7297" t="str">
            <v>10090000</v>
          </cell>
          <cell r="D7297">
            <v>40465.339999999997</v>
          </cell>
        </row>
        <row r="7298">
          <cell r="A7298" t="str">
            <v>05</v>
          </cell>
          <cell r="B7298" t="str">
            <v>25020000</v>
          </cell>
          <cell r="C7298" t="str">
            <v>10110000</v>
          </cell>
          <cell r="D7298">
            <v>69531.199999999997</v>
          </cell>
        </row>
        <row r="7299">
          <cell r="A7299" t="str">
            <v>05</v>
          </cell>
          <cell r="B7299" t="str">
            <v>25020000</v>
          </cell>
          <cell r="C7299" t="str">
            <v>20010000</v>
          </cell>
          <cell r="D7299">
            <v>62153040.219999999</v>
          </cell>
        </row>
        <row r="7300">
          <cell r="A7300" t="str">
            <v>05</v>
          </cell>
          <cell r="B7300" t="str">
            <v>25020000</v>
          </cell>
          <cell r="C7300" t="str">
            <v>20030000</v>
          </cell>
          <cell r="D7300">
            <v>753.05</v>
          </cell>
        </row>
        <row r="7301">
          <cell r="A7301" t="str">
            <v>05</v>
          </cell>
          <cell r="B7301" t="str">
            <v>25020000</v>
          </cell>
          <cell r="C7301" t="str">
            <v>23010000</v>
          </cell>
          <cell r="D7301">
            <v>8255484.8499999996</v>
          </cell>
        </row>
        <row r="7302">
          <cell r="A7302" t="str">
            <v>05</v>
          </cell>
          <cell r="B7302" t="str">
            <v>25020000</v>
          </cell>
          <cell r="C7302" t="str">
            <v>70000000</v>
          </cell>
          <cell r="D7302">
            <v>246.84</v>
          </cell>
        </row>
        <row r="7303">
          <cell r="A7303" t="str">
            <v>05</v>
          </cell>
          <cell r="B7303" t="str">
            <v>25030000</v>
          </cell>
          <cell r="C7303" t="str">
            <v>10060000</v>
          </cell>
          <cell r="D7303">
            <v>627</v>
          </cell>
        </row>
        <row r="7304">
          <cell r="A7304" t="str">
            <v>05</v>
          </cell>
          <cell r="B7304" t="str">
            <v>25030000</v>
          </cell>
          <cell r="C7304" t="str">
            <v>10090000</v>
          </cell>
          <cell r="D7304">
            <v>13244</v>
          </cell>
        </row>
        <row r="7305">
          <cell r="A7305" t="str">
            <v>05</v>
          </cell>
          <cell r="B7305" t="str">
            <v>25030000</v>
          </cell>
          <cell r="C7305" t="str">
            <v>10110000</v>
          </cell>
          <cell r="D7305">
            <v>1964.66</v>
          </cell>
        </row>
        <row r="7306">
          <cell r="A7306" t="str">
            <v>05</v>
          </cell>
          <cell r="B7306" t="str">
            <v>25030000</v>
          </cell>
          <cell r="C7306" t="str">
            <v>20010000</v>
          </cell>
          <cell r="D7306">
            <v>5997669.2300000004</v>
          </cell>
        </row>
        <row r="7307">
          <cell r="A7307" t="str">
            <v>05</v>
          </cell>
          <cell r="B7307" t="str">
            <v>25030000</v>
          </cell>
          <cell r="C7307" t="str">
            <v>23010000</v>
          </cell>
          <cell r="D7307">
            <v>7639825.2000000002</v>
          </cell>
        </row>
        <row r="7308">
          <cell r="A7308" t="str">
            <v>05</v>
          </cell>
          <cell r="B7308" t="str">
            <v>25030000</v>
          </cell>
          <cell r="C7308" t="str">
            <v>70000000</v>
          </cell>
          <cell r="D7308">
            <v>11.22</v>
          </cell>
        </row>
        <row r="7309">
          <cell r="A7309" t="str">
            <v>05</v>
          </cell>
          <cell r="B7309" t="str">
            <v>25010000</v>
          </cell>
          <cell r="C7309" t="str">
            <v>10110000</v>
          </cell>
          <cell r="D7309">
            <v>32480.2</v>
          </cell>
        </row>
        <row r="7310">
          <cell r="A7310" t="str">
            <v>05</v>
          </cell>
          <cell r="B7310" t="str">
            <v>25010000</v>
          </cell>
          <cell r="C7310" t="str">
            <v>20010000</v>
          </cell>
          <cell r="D7310">
            <v>71886817.780000001</v>
          </cell>
        </row>
        <row r="7311">
          <cell r="A7311" t="str">
            <v>05</v>
          </cell>
          <cell r="B7311" t="str">
            <v>25010000</v>
          </cell>
          <cell r="C7311" t="str">
            <v>23010000</v>
          </cell>
          <cell r="D7311">
            <v>16388826.609999999</v>
          </cell>
        </row>
        <row r="7312">
          <cell r="A7312" t="str">
            <v>05</v>
          </cell>
          <cell r="B7312" t="str">
            <v>25010000</v>
          </cell>
          <cell r="C7312" t="str">
            <v>70000000</v>
          </cell>
          <cell r="D7312">
            <v>359.04</v>
          </cell>
        </row>
        <row r="7313">
          <cell r="A7313" t="str">
            <v>05</v>
          </cell>
          <cell r="B7313" t="str">
            <v>25010000</v>
          </cell>
          <cell r="C7313" t="str">
            <v>97000000</v>
          </cell>
          <cell r="D7313">
            <v>148060.24</v>
          </cell>
        </row>
        <row r="7314">
          <cell r="A7314" t="str">
            <v>05</v>
          </cell>
          <cell r="B7314" t="str">
            <v>16040000</v>
          </cell>
          <cell r="C7314" t="str">
            <v>16040000</v>
          </cell>
          <cell r="D7314">
            <v>-4551276.22</v>
          </cell>
        </row>
        <row r="7315">
          <cell r="A7315" t="str">
            <v>05</v>
          </cell>
          <cell r="B7315" t="str">
            <v>16040000</v>
          </cell>
          <cell r="C7315" t="str">
            <v>16080000</v>
          </cell>
          <cell r="D7315">
            <v>1306945.97</v>
          </cell>
        </row>
        <row r="7316">
          <cell r="A7316" t="str">
            <v>05</v>
          </cell>
          <cell r="B7316" t="str">
            <v>16040000</v>
          </cell>
          <cell r="C7316" t="str">
            <v>20010000</v>
          </cell>
          <cell r="D7316">
            <v>12164885.08</v>
          </cell>
        </row>
        <row r="7317">
          <cell r="A7317" t="str">
            <v>05</v>
          </cell>
          <cell r="B7317" t="str">
            <v>16040000</v>
          </cell>
          <cell r="C7317" t="str">
            <v>23010000</v>
          </cell>
          <cell r="D7317">
            <v>152480.15</v>
          </cell>
        </row>
        <row r="7318">
          <cell r="A7318" t="str">
            <v>05</v>
          </cell>
          <cell r="B7318" t="str">
            <v>16040000</v>
          </cell>
          <cell r="C7318" t="str">
            <v>25010000</v>
          </cell>
          <cell r="D7318">
            <v>517619.41</v>
          </cell>
        </row>
        <row r="7319">
          <cell r="A7319" t="str">
            <v>05</v>
          </cell>
          <cell r="B7319" t="str">
            <v>16040000</v>
          </cell>
          <cell r="C7319" t="str">
            <v>25020000</v>
          </cell>
          <cell r="D7319">
            <v>44300.74</v>
          </cell>
        </row>
        <row r="7320">
          <cell r="A7320" t="str">
            <v>05</v>
          </cell>
          <cell r="B7320" t="str">
            <v>16040000</v>
          </cell>
          <cell r="C7320" t="str">
            <v>25030000</v>
          </cell>
          <cell r="D7320">
            <v>13113.51</v>
          </cell>
        </row>
        <row r="7321">
          <cell r="A7321" t="str">
            <v>05</v>
          </cell>
          <cell r="B7321" t="str">
            <v>16040000</v>
          </cell>
          <cell r="C7321" t="str">
            <v>26000000</v>
          </cell>
          <cell r="D7321">
            <v>27957.61</v>
          </cell>
        </row>
        <row r="7322">
          <cell r="A7322" t="str">
            <v>05</v>
          </cell>
          <cell r="B7322" t="str">
            <v>16040000</v>
          </cell>
          <cell r="C7322" t="str">
            <v>28001100</v>
          </cell>
          <cell r="D7322">
            <v>-30357.24</v>
          </cell>
        </row>
        <row r="7323">
          <cell r="A7323" t="str">
            <v>05</v>
          </cell>
          <cell r="B7323" t="str">
            <v>16040000</v>
          </cell>
          <cell r="C7323" t="str">
            <v>28011200</v>
          </cell>
          <cell r="D7323">
            <v>-7804.59</v>
          </cell>
        </row>
        <row r="7324">
          <cell r="A7324" t="str">
            <v>05</v>
          </cell>
          <cell r="B7324" t="str">
            <v>16040000</v>
          </cell>
          <cell r="C7324" t="str">
            <v>44000500</v>
          </cell>
          <cell r="D7324">
            <v>28127.52</v>
          </cell>
        </row>
        <row r="7325">
          <cell r="A7325" t="str">
            <v>05</v>
          </cell>
          <cell r="B7325" t="str">
            <v>16040000</v>
          </cell>
          <cell r="C7325" t="str">
            <v>79030000</v>
          </cell>
          <cell r="D7325">
            <v>7814.97</v>
          </cell>
        </row>
        <row r="7326">
          <cell r="A7326" t="str">
            <v>05</v>
          </cell>
          <cell r="B7326" t="str">
            <v>16040000</v>
          </cell>
          <cell r="C7326" t="str">
            <v>79040000</v>
          </cell>
          <cell r="D7326">
            <v>848.45</v>
          </cell>
        </row>
        <row r="7327">
          <cell r="A7327" t="str">
            <v>05</v>
          </cell>
          <cell r="B7327" t="str">
            <v>16040000</v>
          </cell>
          <cell r="C7327" t="str">
            <v>79070000</v>
          </cell>
          <cell r="D7327">
            <v>185.56</v>
          </cell>
        </row>
        <row r="7328">
          <cell r="A7328" t="str">
            <v>05</v>
          </cell>
          <cell r="B7328" t="str">
            <v>16040000</v>
          </cell>
          <cell r="C7328" t="str">
            <v>90020500</v>
          </cell>
          <cell r="D7328">
            <v>2276.4499999999998</v>
          </cell>
        </row>
        <row r="7329">
          <cell r="A7329" t="str">
            <v>05</v>
          </cell>
          <cell r="B7329" t="str">
            <v>16040000</v>
          </cell>
          <cell r="C7329" t="str">
            <v>91020400</v>
          </cell>
          <cell r="D7329">
            <v>12.85</v>
          </cell>
        </row>
        <row r="7330">
          <cell r="A7330" t="str">
            <v>05</v>
          </cell>
          <cell r="B7330" t="str">
            <v>16040000</v>
          </cell>
          <cell r="C7330" t="str">
            <v>91020800</v>
          </cell>
          <cell r="D7330">
            <v>5047.99</v>
          </cell>
        </row>
        <row r="7331">
          <cell r="A7331" t="str">
            <v>05</v>
          </cell>
          <cell r="B7331" t="str">
            <v>16040000</v>
          </cell>
          <cell r="C7331" t="str">
            <v>91020801</v>
          </cell>
          <cell r="D7331">
            <v>44319.66</v>
          </cell>
        </row>
        <row r="7332">
          <cell r="A7332" t="str">
            <v>05</v>
          </cell>
          <cell r="B7332" t="str">
            <v>16040000</v>
          </cell>
          <cell r="C7332" t="str">
            <v>91020802</v>
          </cell>
          <cell r="D7332">
            <v>1048.99</v>
          </cell>
        </row>
        <row r="7333">
          <cell r="A7333" t="str">
            <v>05</v>
          </cell>
          <cell r="B7333" t="str">
            <v>16040000</v>
          </cell>
          <cell r="C7333" t="str">
            <v>91020803</v>
          </cell>
          <cell r="D7333">
            <v>0</v>
          </cell>
        </row>
        <row r="7334">
          <cell r="A7334" t="str">
            <v>05</v>
          </cell>
          <cell r="B7334" t="str">
            <v>16040000</v>
          </cell>
          <cell r="C7334" t="str">
            <v>94000000</v>
          </cell>
          <cell r="D7334">
            <v>201.57</v>
          </cell>
        </row>
        <row r="7335">
          <cell r="A7335" t="str">
            <v>05</v>
          </cell>
          <cell r="B7335" t="str">
            <v>16040000</v>
          </cell>
          <cell r="C7335" t="str">
            <v>94000000</v>
          </cell>
          <cell r="D7335">
            <v>4259.68</v>
          </cell>
        </row>
        <row r="7336">
          <cell r="A7336" t="str">
            <v>05</v>
          </cell>
          <cell r="B7336" t="str">
            <v>16040000</v>
          </cell>
          <cell r="C7336" t="str">
            <v>97000000</v>
          </cell>
          <cell r="D7336">
            <v>3425.53</v>
          </cell>
        </row>
        <row r="7337">
          <cell r="A7337" t="str">
            <v>05</v>
          </cell>
          <cell r="B7337" t="str">
            <v>16040000</v>
          </cell>
          <cell r="C7337" t="str">
            <v>97000400</v>
          </cell>
          <cell r="D7337">
            <v>-18.57</v>
          </cell>
        </row>
        <row r="7338">
          <cell r="A7338" t="str">
            <v>05</v>
          </cell>
          <cell r="B7338" t="str">
            <v>16020100</v>
          </cell>
          <cell r="C7338" t="str">
            <v>07010000</v>
          </cell>
          <cell r="D7338">
            <v>326.10000000000002</v>
          </cell>
        </row>
        <row r="7339">
          <cell r="A7339" t="str">
            <v>05</v>
          </cell>
          <cell r="B7339" t="str">
            <v>16020100</v>
          </cell>
          <cell r="C7339" t="str">
            <v>08070000</v>
          </cell>
          <cell r="D7339">
            <v>286791.27</v>
          </cell>
        </row>
        <row r="7340">
          <cell r="A7340" t="str">
            <v>05</v>
          </cell>
          <cell r="B7340" t="str">
            <v>16020100</v>
          </cell>
          <cell r="C7340" t="str">
            <v>16040000</v>
          </cell>
          <cell r="D7340">
            <v>-0.16</v>
          </cell>
        </row>
        <row r="7341">
          <cell r="A7341" t="str">
            <v>05</v>
          </cell>
          <cell r="B7341" t="str">
            <v>16020100</v>
          </cell>
          <cell r="C7341" t="str">
            <v>16050000</v>
          </cell>
          <cell r="D7341">
            <v>109568.78</v>
          </cell>
        </row>
        <row r="7342">
          <cell r="A7342" t="str">
            <v>05</v>
          </cell>
          <cell r="B7342" t="str">
            <v>16020100</v>
          </cell>
          <cell r="C7342" t="str">
            <v>20010000</v>
          </cell>
          <cell r="D7342">
            <v>-250028.93</v>
          </cell>
        </row>
        <row r="7343">
          <cell r="A7343" t="str">
            <v>05</v>
          </cell>
          <cell r="B7343" t="str">
            <v>16020100</v>
          </cell>
          <cell r="C7343" t="str">
            <v>23010000</v>
          </cell>
          <cell r="D7343">
            <v>-455392.02</v>
          </cell>
        </row>
        <row r="7344">
          <cell r="A7344" t="str">
            <v>05</v>
          </cell>
          <cell r="B7344" t="str">
            <v>16020100</v>
          </cell>
          <cell r="C7344" t="str">
            <v>25010000</v>
          </cell>
          <cell r="D7344">
            <v>2248994.2999999998</v>
          </cell>
        </row>
        <row r="7345">
          <cell r="A7345" t="str">
            <v>05</v>
          </cell>
          <cell r="B7345" t="str">
            <v>16020100</v>
          </cell>
          <cell r="C7345" t="str">
            <v>25020000</v>
          </cell>
          <cell r="D7345">
            <v>-6734.75</v>
          </cell>
        </row>
        <row r="7346">
          <cell r="A7346" t="str">
            <v>05</v>
          </cell>
          <cell r="B7346" t="str">
            <v>16020100</v>
          </cell>
          <cell r="C7346" t="str">
            <v>25030000</v>
          </cell>
          <cell r="D7346">
            <v>-1397.99</v>
          </cell>
        </row>
        <row r="7347">
          <cell r="A7347" t="str">
            <v>05</v>
          </cell>
          <cell r="B7347" t="str">
            <v>16020100</v>
          </cell>
          <cell r="C7347" t="str">
            <v>26000000</v>
          </cell>
          <cell r="D7347">
            <v>389.11</v>
          </cell>
        </row>
        <row r="7348">
          <cell r="A7348" t="str">
            <v>05</v>
          </cell>
          <cell r="B7348" t="str">
            <v>16020100</v>
          </cell>
          <cell r="C7348" t="str">
            <v>44000500</v>
          </cell>
          <cell r="D7348">
            <v>526.71</v>
          </cell>
        </row>
        <row r="7349">
          <cell r="A7349" t="str">
            <v>05</v>
          </cell>
          <cell r="B7349" t="str">
            <v>16020100</v>
          </cell>
          <cell r="C7349" t="str">
            <v>90020100</v>
          </cell>
          <cell r="D7349">
            <v>-180719.77</v>
          </cell>
        </row>
        <row r="7350">
          <cell r="A7350" t="str">
            <v>05</v>
          </cell>
          <cell r="B7350" t="str">
            <v>16020100</v>
          </cell>
          <cell r="C7350" t="str">
            <v>90020200</v>
          </cell>
          <cell r="D7350">
            <v>-3080.08</v>
          </cell>
        </row>
        <row r="7351">
          <cell r="A7351" t="str">
            <v>05</v>
          </cell>
          <cell r="B7351" t="str">
            <v>16020100</v>
          </cell>
          <cell r="C7351" t="str">
            <v>90020300</v>
          </cell>
          <cell r="D7351">
            <v>-456.06</v>
          </cell>
        </row>
        <row r="7352">
          <cell r="A7352" t="str">
            <v>05</v>
          </cell>
          <cell r="B7352" t="str">
            <v>16020100</v>
          </cell>
          <cell r="C7352" t="str">
            <v>90020400</v>
          </cell>
          <cell r="D7352">
            <v>-1167.06</v>
          </cell>
        </row>
        <row r="7353">
          <cell r="A7353" t="str">
            <v>05</v>
          </cell>
          <cell r="B7353" t="str">
            <v>16020100</v>
          </cell>
          <cell r="C7353" t="str">
            <v>90020500</v>
          </cell>
          <cell r="D7353">
            <v>110.19</v>
          </cell>
        </row>
        <row r="7354">
          <cell r="A7354" t="str">
            <v>05</v>
          </cell>
          <cell r="B7354" t="str">
            <v>16020100</v>
          </cell>
          <cell r="C7354" t="str">
            <v>90020700</v>
          </cell>
          <cell r="D7354">
            <v>-0.89</v>
          </cell>
        </row>
        <row r="7355">
          <cell r="A7355" t="str">
            <v>05</v>
          </cell>
          <cell r="B7355" t="str">
            <v>16020100</v>
          </cell>
          <cell r="C7355" t="str">
            <v>90022101</v>
          </cell>
          <cell r="D7355">
            <v>-310.10000000000002</v>
          </cell>
        </row>
        <row r="7356">
          <cell r="A7356" t="str">
            <v>05</v>
          </cell>
          <cell r="B7356" t="str">
            <v>16020100</v>
          </cell>
          <cell r="C7356" t="str">
            <v>90022300</v>
          </cell>
          <cell r="D7356">
            <v>0.89</v>
          </cell>
        </row>
        <row r="7357">
          <cell r="A7357" t="str">
            <v>05</v>
          </cell>
          <cell r="B7357" t="str">
            <v>16020100</v>
          </cell>
          <cell r="C7357" t="str">
            <v>91020800</v>
          </cell>
          <cell r="D7357">
            <v>838.04</v>
          </cell>
        </row>
        <row r="7358">
          <cell r="A7358" t="str">
            <v>05</v>
          </cell>
          <cell r="B7358" t="str">
            <v>16020100</v>
          </cell>
          <cell r="C7358" t="str">
            <v>91020801</v>
          </cell>
          <cell r="D7358">
            <v>79364.95</v>
          </cell>
        </row>
        <row r="7359">
          <cell r="A7359" t="str">
            <v>05</v>
          </cell>
          <cell r="B7359" t="str">
            <v>90010100</v>
          </cell>
          <cell r="C7359" t="str">
            <v>62010100</v>
          </cell>
          <cell r="D7359">
            <v>656200270.32000005</v>
          </cell>
        </row>
        <row r="7360">
          <cell r="A7360" t="str">
            <v>05</v>
          </cell>
          <cell r="B7360" t="str">
            <v>90010107</v>
          </cell>
          <cell r="C7360" t="str">
            <v>62010100</v>
          </cell>
          <cell r="D7360">
            <v>205897537.11000001</v>
          </cell>
        </row>
        <row r="7361">
          <cell r="A7361" t="str">
            <v>05</v>
          </cell>
          <cell r="B7361" t="str">
            <v>90010108</v>
          </cell>
          <cell r="C7361" t="str">
            <v>62010100</v>
          </cell>
          <cell r="D7361">
            <v>19264646.170000002</v>
          </cell>
        </row>
        <row r="7362">
          <cell r="A7362" t="str">
            <v>05</v>
          </cell>
          <cell r="B7362" t="str">
            <v>90010200</v>
          </cell>
          <cell r="C7362" t="str">
            <v>62010200</v>
          </cell>
          <cell r="D7362">
            <v>24731688.109999999</v>
          </cell>
        </row>
        <row r="7363">
          <cell r="A7363" t="str">
            <v>05</v>
          </cell>
          <cell r="B7363" t="str">
            <v>90010300</v>
          </cell>
          <cell r="C7363" t="str">
            <v>62010300</v>
          </cell>
          <cell r="D7363">
            <v>2343471.96</v>
          </cell>
        </row>
        <row r="7364">
          <cell r="A7364" t="str">
            <v>05</v>
          </cell>
          <cell r="B7364" t="str">
            <v>90010400</v>
          </cell>
          <cell r="C7364" t="str">
            <v>62010400</v>
          </cell>
          <cell r="D7364">
            <v>6287022.6500000004</v>
          </cell>
        </row>
        <row r="7365">
          <cell r="A7365" t="str">
            <v>05</v>
          </cell>
          <cell r="B7365" t="str">
            <v>90010500</v>
          </cell>
          <cell r="C7365" t="str">
            <v>62011400</v>
          </cell>
          <cell r="D7365">
            <v>-253613.86</v>
          </cell>
        </row>
        <row r="7366">
          <cell r="A7366" t="str">
            <v>05</v>
          </cell>
          <cell r="B7366" t="str">
            <v>90010700</v>
          </cell>
          <cell r="C7366" t="str">
            <v>62010700</v>
          </cell>
          <cell r="D7366">
            <v>-6480.56</v>
          </cell>
        </row>
        <row r="7367">
          <cell r="A7367" t="str">
            <v>05</v>
          </cell>
          <cell r="B7367" t="str">
            <v>90010900</v>
          </cell>
          <cell r="C7367" t="str">
            <v>62010900</v>
          </cell>
          <cell r="D7367">
            <v>2161035.7000000002</v>
          </cell>
        </row>
        <row r="7368">
          <cell r="A7368" t="str">
            <v>05</v>
          </cell>
          <cell r="B7368" t="str">
            <v>90010901</v>
          </cell>
          <cell r="C7368" t="str">
            <v>62010900</v>
          </cell>
          <cell r="D7368">
            <v>1542444.12</v>
          </cell>
        </row>
        <row r="7369">
          <cell r="A7369" t="str">
            <v>05</v>
          </cell>
          <cell r="B7369" t="str">
            <v>90010902</v>
          </cell>
          <cell r="C7369" t="str">
            <v>62010900</v>
          </cell>
          <cell r="D7369">
            <v>28065.42</v>
          </cell>
        </row>
        <row r="7370">
          <cell r="A7370" t="str">
            <v>05</v>
          </cell>
          <cell r="B7370" t="str">
            <v>90011200</v>
          </cell>
          <cell r="C7370" t="str">
            <v>62011200</v>
          </cell>
          <cell r="D7370">
            <v>101181.85</v>
          </cell>
        </row>
        <row r="7371">
          <cell r="A7371" t="str">
            <v>05</v>
          </cell>
          <cell r="B7371" t="str">
            <v>90011201</v>
          </cell>
          <cell r="C7371" t="str">
            <v>62011200</v>
          </cell>
          <cell r="D7371">
            <v>3058.96</v>
          </cell>
        </row>
        <row r="7372">
          <cell r="A7372" t="str">
            <v>05</v>
          </cell>
          <cell r="B7372" t="str">
            <v>90011205</v>
          </cell>
          <cell r="C7372" t="str">
            <v>62011200</v>
          </cell>
          <cell r="D7372">
            <v>2464425.23</v>
          </cell>
        </row>
        <row r="7373">
          <cell r="A7373" t="str">
            <v>05</v>
          </cell>
          <cell r="B7373" t="str">
            <v>90011300</v>
          </cell>
          <cell r="C7373" t="str">
            <v>62011300</v>
          </cell>
          <cell r="D7373">
            <v>106780.73</v>
          </cell>
        </row>
        <row r="7374">
          <cell r="A7374" t="str">
            <v>05</v>
          </cell>
          <cell r="B7374" t="str">
            <v>90011302</v>
          </cell>
          <cell r="C7374" t="str">
            <v>62011300</v>
          </cell>
          <cell r="D7374">
            <v>116912.34</v>
          </cell>
        </row>
        <row r="7375">
          <cell r="A7375" t="str">
            <v>05</v>
          </cell>
          <cell r="B7375" t="str">
            <v>90011400</v>
          </cell>
          <cell r="C7375" t="str">
            <v>62010500</v>
          </cell>
          <cell r="D7375">
            <v>20276491.559999999</v>
          </cell>
        </row>
        <row r="7376">
          <cell r="A7376" t="str">
            <v>05</v>
          </cell>
          <cell r="B7376" t="str">
            <v>90011401</v>
          </cell>
          <cell r="C7376" t="str">
            <v>62010500</v>
          </cell>
          <cell r="D7376">
            <v>12301188.470000001</v>
          </cell>
        </row>
        <row r="7377">
          <cell r="A7377" t="str">
            <v>05</v>
          </cell>
          <cell r="B7377" t="str">
            <v>90011402</v>
          </cell>
          <cell r="C7377" t="str">
            <v>62010500</v>
          </cell>
          <cell r="D7377">
            <v>63220.95</v>
          </cell>
        </row>
        <row r="7378">
          <cell r="A7378" t="str">
            <v>05</v>
          </cell>
          <cell r="B7378" t="str">
            <v>90011405</v>
          </cell>
          <cell r="C7378" t="str">
            <v>62010500</v>
          </cell>
          <cell r="D7378">
            <v>29552778.079999998</v>
          </cell>
        </row>
        <row r="7379">
          <cell r="A7379" t="str">
            <v>05</v>
          </cell>
          <cell r="B7379" t="str">
            <v>90011500</v>
          </cell>
          <cell r="C7379" t="str">
            <v>62011500</v>
          </cell>
          <cell r="D7379">
            <v>147362.67000000001</v>
          </cell>
        </row>
        <row r="7380">
          <cell r="A7380" t="str">
            <v>05</v>
          </cell>
          <cell r="B7380" t="str">
            <v>90011600</v>
          </cell>
          <cell r="C7380" t="str">
            <v>62010600</v>
          </cell>
          <cell r="D7380">
            <v>2608539.9300000002</v>
          </cell>
        </row>
        <row r="7381">
          <cell r="A7381" t="str">
            <v>05</v>
          </cell>
          <cell r="B7381" t="str">
            <v>90011605</v>
          </cell>
          <cell r="C7381" t="str">
            <v>62010600</v>
          </cell>
          <cell r="D7381">
            <v>7362250.6900000004</v>
          </cell>
        </row>
        <row r="7382">
          <cell r="A7382" t="str">
            <v>05</v>
          </cell>
          <cell r="B7382" t="str">
            <v>90011700</v>
          </cell>
          <cell r="C7382" t="str">
            <v>62010700</v>
          </cell>
          <cell r="D7382">
            <v>41178.32</v>
          </cell>
        </row>
        <row r="7383">
          <cell r="A7383" t="str">
            <v>05</v>
          </cell>
          <cell r="B7383" t="str">
            <v>90011705</v>
          </cell>
          <cell r="C7383" t="str">
            <v>62010700</v>
          </cell>
          <cell r="D7383">
            <v>90816.34</v>
          </cell>
        </row>
        <row r="7384">
          <cell r="A7384" t="str">
            <v>05</v>
          </cell>
          <cell r="B7384" t="str">
            <v>90011800</v>
          </cell>
          <cell r="C7384" t="str">
            <v>62010800</v>
          </cell>
          <cell r="D7384">
            <v>13652</v>
          </cell>
        </row>
        <row r="7385">
          <cell r="A7385" t="str">
            <v>05</v>
          </cell>
          <cell r="B7385" t="str">
            <v>90011805</v>
          </cell>
          <cell r="C7385" t="str">
            <v>62010800</v>
          </cell>
          <cell r="D7385">
            <v>2014001.94</v>
          </cell>
        </row>
        <row r="7386">
          <cell r="A7386" t="str">
            <v>05</v>
          </cell>
          <cell r="B7386" t="str">
            <v>90012100</v>
          </cell>
          <cell r="C7386" t="str">
            <v>62010100</v>
          </cell>
          <cell r="D7386">
            <v>681331.91</v>
          </cell>
        </row>
        <row r="7387">
          <cell r="A7387" t="str">
            <v>05</v>
          </cell>
          <cell r="B7387" t="str">
            <v>90012101</v>
          </cell>
          <cell r="C7387" t="str">
            <v>62010100</v>
          </cell>
          <cell r="D7387">
            <v>413479.56</v>
          </cell>
        </row>
        <row r="7388">
          <cell r="A7388" t="str">
            <v>05</v>
          </cell>
          <cell r="B7388" t="str">
            <v>90012300</v>
          </cell>
          <cell r="C7388" t="str">
            <v>62010300</v>
          </cell>
          <cell r="D7388">
            <v>6480.56</v>
          </cell>
        </row>
        <row r="7389">
          <cell r="A7389" t="str">
            <v>05</v>
          </cell>
          <cell r="B7389" t="str">
            <v>90011505</v>
          </cell>
          <cell r="C7389" t="str">
            <v>62011500</v>
          </cell>
          <cell r="D7389">
            <v>30895.27</v>
          </cell>
        </row>
        <row r="7390">
          <cell r="A7390" t="str">
            <v>05</v>
          </cell>
          <cell r="B7390" t="str">
            <v>15230000</v>
          </cell>
          <cell r="C7390" t="str">
            <v>08000000</v>
          </cell>
          <cell r="D7390">
            <v>5438.32</v>
          </cell>
        </row>
        <row r="7391">
          <cell r="A7391" t="str">
            <v>05</v>
          </cell>
          <cell r="B7391" t="str">
            <v>15230000</v>
          </cell>
          <cell r="C7391" t="str">
            <v>08010000</v>
          </cell>
          <cell r="D7391">
            <v>1236.44</v>
          </cell>
        </row>
        <row r="7392">
          <cell r="A7392" t="str">
            <v>05</v>
          </cell>
          <cell r="B7392" t="str">
            <v>15230000</v>
          </cell>
          <cell r="C7392" t="str">
            <v>15150000</v>
          </cell>
          <cell r="D7392">
            <v>2362.7399999999998</v>
          </cell>
        </row>
        <row r="7393">
          <cell r="A7393" t="str">
            <v>05</v>
          </cell>
          <cell r="B7393" t="str">
            <v>15230000</v>
          </cell>
          <cell r="C7393" t="str">
            <v>16020100</v>
          </cell>
          <cell r="D7393">
            <v>63387.53</v>
          </cell>
        </row>
        <row r="7394">
          <cell r="A7394" t="str">
            <v>05</v>
          </cell>
          <cell r="B7394" t="str">
            <v>15230000</v>
          </cell>
          <cell r="C7394" t="str">
            <v>25010000</v>
          </cell>
          <cell r="D7394">
            <v>18944.11</v>
          </cell>
        </row>
        <row r="7395">
          <cell r="A7395" t="str">
            <v>05</v>
          </cell>
          <cell r="B7395" t="str">
            <v>15230000</v>
          </cell>
          <cell r="C7395" t="str">
            <v>25020000</v>
          </cell>
          <cell r="D7395">
            <v>35998.9</v>
          </cell>
        </row>
        <row r="7396">
          <cell r="A7396" t="str">
            <v>05</v>
          </cell>
          <cell r="B7396" t="str">
            <v>15230000</v>
          </cell>
          <cell r="C7396" t="str">
            <v>25030000</v>
          </cell>
          <cell r="D7396">
            <v>10853.31</v>
          </cell>
        </row>
        <row r="7397">
          <cell r="A7397" t="str">
            <v>05</v>
          </cell>
          <cell r="B7397" t="str">
            <v>15230000</v>
          </cell>
          <cell r="C7397" t="str">
            <v>26000000</v>
          </cell>
          <cell r="D7397">
            <v>10131.58</v>
          </cell>
        </row>
        <row r="7398">
          <cell r="A7398" t="str">
            <v>05</v>
          </cell>
          <cell r="B7398" t="str">
            <v>15230000</v>
          </cell>
          <cell r="C7398" t="str">
            <v>44000500</v>
          </cell>
          <cell r="D7398">
            <v>1830.29</v>
          </cell>
        </row>
        <row r="7399">
          <cell r="A7399" t="str">
            <v>05</v>
          </cell>
          <cell r="B7399" t="str">
            <v>15230000</v>
          </cell>
          <cell r="C7399" t="str">
            <v>79030000</v>
          </cell>
          <cell r="D7399">
            <v>446.75</v>
          </cell>
        </row>
        <row r="7400">
          <cell r="A7400" t="str">
            <v>05</v>
          </cell>
          <cell r="B7400" t="str">
            <v>15230000</v>
          </cell>
          <cell r="C7400" t="str">
            <v>79040000</v>
          </cell>
          <cell r="D7400">
            <v>10.199999999999999</v>
          </cell>
        </row>
        <row r="7401">
          <cell r="A7401" t="str">
            <v>05</v>
          </cell>
          <cell r="B7401" t="str">
            <v>15230000</v>
          </cell>
          <cell r="C7401" t="str">
            <v>79070000</v>
          </cell>
          <cell r="D7401">
            <v>604.28</v>
          </cell>
        </row>
        <row r="7402">
          <cell r="A7402" t="str">
            <v>05</v>
          </cell>
          <cell r="B7402" t="str">
            <v>15230000</v>
          </cell>
          <cell r="C7402" t="str">
            <v>90020900</v>
          </cell>
          <cell r="D7402">
            <v>5457.16</v>
          </cell>
        </row>
        <row r="7403">
          <cell r="A7403" t="str">
            <v>05</v>
          </cell>
          <cell r="B7403" t="str">
            <v>15230000</v>
          </cell>
          <cell r="C7403" t="str">
            <v>90020901</v>
          </cell>
          <cell r="D7403">
            <v>3417.77</v>
          </cell>
        </row>
        <row r="7404">
          <cell r="A7404" t="str">
            <v>05</v>
          </cell>
          <cell r="B7404" t="str">
            <v>15230000</v>
          </cell>
          <cell r="C7404" t="str">
            <v>90020902</v>
          </cell>
          <cell r="D7404">
            <v>10.27</v>
          </cell>
        </row>
        <row r="7405">
          <cell r="A7405" t="str">
            <v>05</v>
          </cell>
          <cell r="B7405" t="str">
            <v>15230000</v>
          </cell>
          <cell r="C7405" t="str">
            <v>90021200</v>
          </cell>
          <cell r="D7405">
            <v>132.66999999999999</v>
          </cell>
        </row>
        <row r="7406">
          <cell r="A7406" t="str">
            <v>05</v>
          </cell>
          <cell r="B7406" t="str">
            <v>15230000</v>
          </cell>
          <cell r="C7406" t="str">
            <v>91020100</v>
          </cell>
          <cell r="D7406">
            <v>346.61</v>
          </cell>
        </row>
        <row r="7407">
          <cell r="A7407" t="str">
            <v>05</v>
          </cell>
          <cell r="B7407" t="str">
            <v>15230000</v>
          </cell>
          <cell r="C7407" t="str">
            <v>91020800</v>
          </cell>
          <cell r="D7407">
            <v>262.42</v>
          </cell>
        </row>
        <row r="7408">
          <cell r="A7408" t="str">
            <v>05</v>
          </cell>
          <cell r="B7408" t="str">
            <v>15230000</v>
          </cell>
          <cell r="C7408" t="str">
            <v>91020801</v>
          </cell>
          <cell r="D7408">
            <v>190.97</v>
          </cell>
        </row>
        <row r="7409">
          <cell r="A7409" t="str">
            <v>05</v>
          </cell>
          <cell r="B7409" t="str">
            <v>45000100</v>
          </cell>
          <cell r="C7409" t="str">
            <v>90020200</v>
          </cell>
          <cell r="D7409">
            <v>6962749.5</v>
          </cell>
        </row>
        <row r="7410">
          <cell r="A7410" t="str">
            <v>05</v>
          </cell>
          <cell r="B7410" t="str">
            <v>45000100</v>
          </cell>
          <cell r="C7410" t="str">
            <v>90020400</v>
          </cell>
          <cell r="D7410">
            <v>1733500.8</v>
          </cell>
        </row>
        <row r="7411">
          <cell r="A7411" t="str">
            <v>05</v>
          </cell>
          <cell r="B7411" t="str">
            <v>45000300</v>
          </cell>
          <cell r="C7411" t="str">
            <v>90021600</v>
          </cell>
          <cell r="D7411">
            <v>902357.27</v>
          </cell>
        </row>
        <row r="7412">
          <cell r="A7412" t="str">
            <v>05</v>
          </cell>
          <cell r="B7412" t="str">
            <v>45000300</v>
          </cell>
          <cell r="C7412" t="str">
            <v>90021605</v>
          </cell>
          <cell r="D7412">
            <v>1081627.25</v>
          </cell>
        </row>
        <row r="7413">
          <cell r="A7413" t="str">
            <v>05</v>
          </cell>
          <cell r="B7413" t="str">
            <v>45000300</v>
          </cell>
          <cell r="C7413" t="str">
            <v>90021805</v>
          </cell>
          <cell r="D7413">
            <v>1592314.13</v>
          </cell>
        </row>
        <row r="7414">
          <cell r="A7414" t="str">
            <v>05</v>
          </cell>
          <cell r="B7414" t="str">
            <v>45000301</v>
          </cell>
          <cell r="C7414" t="str">
            <v>90021600</v>
          </cell>
          <cell r="D7414">
            <v>20107.240000000002</v>
          </cell>
        </row>
        <row r="7415">
          <cell r="A7415" t="str">
            <v>05</v>
          </cell>
          <cell r="B7415" t="str">
            <v>45000301</v>
          </cell>
          <cell r="C7415" t="str">
            <v>90021605</v>
          </cell>
          <cell r="D7415">
            <v>71285.789999999994</v>
          </cell>
        </row>
        <row r="7416">
          <cell r="A7416" t="str">
            <v>05</v>
          </cell>
          <cell r="B7416" t="str">
            <v>45000301</v>
          </cell>
          <cell r="C7416" t="str">
            <v>90021805</v>
          </cell>
          <cell r="D7416">
            <v>46201.08</v>
          </cell>
        </row>
        <row r="7417">
          <cell r="A7417" t="str">
            <v>05</v>
          </cell>
          <cell r="B7417" t="str">
            <v>45020000</v>
          </cell>
          <cell r="C7417" t="str">
            <v>44000200</v>
          </cell>
          <cell r="D7417">
            <v>142343.23000000001</v>
          </cell>
        </row>
        <row r="7418">
          <cell r="A7418" t="str">
            <v>05</v>
          </cell>
          <cell r="B7418" t="str">
            <v>45020000</v>
          </cell>
          <cell r="C7418" t="str">
            <v>44000400</v>
          </cell>
          <cell r="D7418">
            <v>17795.2</v>
          </cell>
        </row>
        <row r="7419">
          <cell r="A7419" t="str">
            <v>05</v>
          </cell>
          <cell r="B7419" t="str">
            <v>45020001</v>
          </cell>
          <cell r="C7419" t="str">
            <v>44000200</v>
          </cell>
          <cell r="D7419">
            <v>-6099.63</v>
          </cell>
        </row>
        <row r="7420">
          <cell r="A7420" t="str">
            <v>05</v>
          </cell>
          <cell r="B7420" t="str">
            <v>45020001</v>
          </cell>
          <cell r="C7420" t="str">
            <v>44000400</v>
          </cell>
          <cell r="D7420">
            <v>20883.36</v>
          </cell>
        </row>
        <row r="7421">
          <cell r="A7421" t="str">
            <v>05</v>
          </cell>
          <cell r="B7421" t="str">
            <v>45020300</v>
          </cell>
          <cell r="C7421" t="str">
            <v>44000200</v>
          </cell>
          <cell r="D7421">
            <v>255046</v>
          </cell>
        </row>
        <row r="7422">
          <cell r="A7422" t="str">
            <v>05</v>
          </cell>
          <cell r="B7422" t="str">
            <v>45020301</v>
          </cell>
          <cell r="C7422" t="str">
            <v>44000200</v>
          </cell>
          <cell r="D7422">
            <v>8387.2900000000009</v>
          </cell>
        </row>
        <row r="7423">
          <cell r="A7423" t="str">
            <v>05</v>
          </cell>
          <cell r="B7423" t="str">
            <v>99000000</v>
          </cell>
          <cell r="C7423" t="str">
            <v>91090400</v>
          </cell>
          <cell r="D7423">
            <v>4482429.33</v>
          </cell>
        </row>
        <row r="7424">
          <cell r="A7424" t="str">
            <v>05</v>
          </cell>
          <cell r="B7424" t="str">
            <v>91090500</v>
          </cell>
          <cell r="C7424" t="str">
            <v>99000000</v>
          </cell>
          <cell r="D7424">
            <v>1421450.86</v>
          </cell>
        </row>
        <row r="7425">
          <cell r="A7425" t="str">
            <v>05</v>
          </cell>
          <cell r="B7425" t="str">
            <v>91090600</v>
          </cell>
          <cell r="C7425" t="str">
            <v>99000000</v>
          </cell>
          <cell r="D7425">
            <v>6029631.0499999998</v>
          </cell>
        </row>
        <row r="7426">
          <cell r="A7426" t="str">
            <v>05</v>
          </cell>
          <cell r="B7426" t="str">
            <v>91090800</v>
          </cell>
          <cell r="C7426" t="str">
            <v>99000000</v>
          </cell>
          <cell r="D7426">
            <v>4063388.47</v>
          </cell>
        </row>
        <row r="7427">
          <cell r="A7427" t="str">
            <v>05</v>
          </cell>
          <cell r="B7427" t="str">
            <v>91090801</v>
          </cell>
          <cell r="C7427" t="str">
            <v>99000000</v>
          </cell>
          <cell r="D7427">
            <v>13962418.630000001</v>
          </cell>
        </row>
        <row r="7428">
          <cell r="A7428" t="str">
            <v>05</v>
          </cell>
          <cell r="B7428" t="str">
            <v>91090802</v>
          </cell>
          <cell r="C7428" t="str">
            <v>99000000</v>
          </cell>
          <cell r="D7428">
            <v>1002716.24</v>
          </cell>
        </row>
        <row r="7429">
          <cell r="A7429" t="str">
            <v>05</v>
          </cell>
          <cell r="B7429" t="str">
            <v>99000000</v>
          </cell>
          <cell r="C7429" t="str">
            <v>91090803</v>
          </cell>
          <cell r="D7429">
            <v>2391925.14</v>
          </cell>
        </row>
        <row r="7430">
          <cell r="A7430" t="str">
            <v>05</v>
          </cell>
          <cell r="B7430" t="str">
            <v>91090900</v>
          </cell>
          <cell r="C7430" t="str">
            <v>99000000</v>
          </cell>
          <cell r="D7430">
            <v>259959.8</v>
          </cell>
        </row>
        <row r="7431">
          <cell r="A7431" t="str">
            <v>05</v>
          </cell>
          <cell r="B7431" t="str">
            <v>99000000</v>
          </cell>
          <cell r="C7431" t="str">
            <v>91091400</v>
          </cell>
          <cell r="D7431">
            <v>907924</v>
          </cell>
        </row>
        <row r="7432">
          <cell r="A7432" t="str">
            <v>05</v>
          </cell>
          <cell r="B7432" t="str">
            <v>99000000</v>
          </cell>
          <cell r="C7432" t="str">
            <v>91091600</v>
          </cell>
          <cell r="D7432">
            <v>0.01</v>
          </cell>
        </row>
        <row r="7433">
          <cell r="A7433" t="str">
            <v>05</v>
          </cell>
          <cell r="B7433" t="str">
            <v>76020600</v>
          </cell>
          <cell r="C7433" t="str">
            <v>91020800</v>
          </cell>
          <cell r="D7433">
            <v>2391944.7799999998</v>
          </cell>
        </row>
        <row r="7434">
          <cell r="A7434" t="str">
            <v>05</v>
          </cell>
          <cell r="B7434" t="str">
            <v>68060000</v>
          </cell>
          <cell r="C7434" t="str">
            <v>91020802</v>
          </cell>
          <cell r="D7434">
            <v>-139077.51999999999</v>
          </cell>
        </row>
        <row r="7435">
          <cell r="A7435" t="str">
            <v>05</v>
          </cell>
          <cell r="B7435" t="str">
            <v>60010000</v>
          </cell>
          <cell r="C7435" t="str">
            <v>91020800</v>
          </cell>
          <cell r="D7435">
            <v>-54.55</v>
          </cell>
        </row>
        <row r="7436">
          <cell r="A7436" t="str">
            <v>05</v>
          </cell>
          <cell r="B7436" t="str">
            <v>91010100</v>
          </cell>
          <cell r="C7436" t="str">
            <v>10110000</v>
          </cell>
          <cell r="D7436">
            <v>178637.9</v>
          </cell>
        </row>
        <row r="7437">
          <cell r="A7437" t="str">
            <v>05</v>
          </cell>
          <cell r="B7437" t="str">
            <v>60010000</v>
          </cell>
          <cell r="C7437" t="str">
            <v>07010000</v>
          </cell>
          <cell r="D7437">
            <v>27346961.760000002</v>
          </cell>
        </row>
        <row r="7438">
          <cell r="A7438" t="str">
            <v>05</v>
          </cell>
          <cell r="B7438" t="str">
            <v>60010000</v>
          </cell>
          <cell r="C7438" t="str">
            <v>08000000</v>
          </cell>
          <cell r="D7438">
            <v>313135.59000000003</v>
          </cell>
        </row>
        <row r="7439">
          <cell r="A7439" t="str">
            <v>05</v>
          </cell>
          <cell r="B7439" t="str">
            <v>60010000</v>
          </cell>
          <cell r="C7439" t="str">
            <v>08010000</v>
          </cell>
          <cell r="D7439">
            <v>2054906.66</v>
          </cell>
        </row>
        <row r="7440">
          <cell r="A7440" t="str">
            <v>05</v>
          </cell>
          <cell r="B7440" t="str">
            <v>60010000</v>
          </cell>
          <cell r="C7440" t="str">
            <v>08020000</v>
          </cell>
          <cell r="D7440">
            <v>36000</v>
          </cell>
        </row>
        <row r="7441">
          <cell r="A7441" t="str">
            <v>05</v>
          </cell>
          <cell r="B7441" t="str">
            <v>60010000</v>
          </cell>
          <cell r="C7441" t="str">
            <v>08040000</v>
          </cell>
          <cell r="D7441">
            <v>5454.54</v>
          </cell>
        </row>
        <row r="7442">
          <cell r="A7442" t="str">
            <v>05</v>
          </cell>
          <cell r="B7442" t="str">
            <v>60010000</v>
          </cell>
          <cell r="C7442" t="str">
            <v>08050000</v>
          </cell>
          <cell r="D7442">
            <v>42969.37</v>
          </cell>
        </row>
        <row r="7443">
          <cell r="A7443" t="str">
            <v>05</v>
          </cell>
          <cell r="B7443" t="str">
            <v>60010000</v>
          </cell>
          <cell r="C7443" t="str">
            <v>08070000</v>
          </cell>
          <cell r="D7443">
            <v>3879507.61</v>
          </cell>
        </row>
        <row r="7444">
          <cell r="A7444" t="str">
            <v>05</v>
          </cell>
          <cell r="B7444" t="str">
            <v>60010000</v>
          </cell>
          <cell r="C7444" t="str">
            <v>08080000</v>
          </cell>
          <cell r="D7444">
            <v>21000</v>
          </cell>
        </row>
        <row r="7445">
          <cell r="A7445" t="str">
            <v>05</v>
          </cell>
          <cell r="B7445" t="str">
            <v>60010000</v>
          </cell>
          <cell r="C7445" t="str">
            <v>08090000</v>
          </cell>
          <cell r="D7445">
            <v>5342.6</v>
          </cell>
        </row>
        <row r="7446">
          <cell r="A7446" t="str">
            <v>05</v>
          </cell>
          <cell r="B7446" t="str">
            <v>60010000</v>
          </cell>
          <cell r="C7446" t="str">
            <v>08090100</v>
          </cell>
          <cell r="D7446">
            <v>10610.08</v>
          </cell>
        </row>
        <row r="7447">
          <cell r="A7447" t="str">
            <v>05</v>
          </cell>
          <cell r="B7447" t="str">
            <v>60010000</v>
          </cell>
          <cell r="C7447" t="str">
            <v>15010000</v>
          </cell>
          <cell r="D7447">
            <v>112044195.3</v>
          </cell>
        </row>
        <row r="7448">
          <cell r="A7448" t="str">
            <v>05</v>
          </cell>
          <cell r="B7448" t="str">
            <v>60010000</v>
          </cell>
          <cell r="C7448" t="str">
            <v>15020000</v>
          </cell>
          <cell r="D7448">
            <v>334339428.56999999</v>
          </cell>
        </row>
        <row r="7449">
          <cell r="A7449" t="str">
            <v>05</v>
          </cell>
          <cell r="B7449" t="str">
            <v>60010000</v>
          </cell>
          <cell r="C7449" t="str">
            <v>15030000</v>
          </cell>
          <cell r="D7449">
            <v>10090059.380000001</v>
          </cell>
        </row>
        <row r="7450">
          <cell r="A7450" t="str">
            <v>05</v>
          </cell>
          <cell r="B7450" t="str">
            <v>60010000</v>
          </cell>
          <cell r="C7450" t="str">
            <v>15040000</v>
          </cell>
          <cell r="D7450">
            <v>2925577.91</v>
          </cell>
        </row>
        <row r="7451">
          <cell r="A7451" t="str">
            <v>05</v>
          </cell>
          <cell r="B7451" t="str">
            <v>60010000</v>
          </cell>
          <cell r="C7451" t="str">
            <v>15050000</v>
          </cell>
          <cell r="D7451">
            <v>7760893.3200000003</v>
          </cell>
        </row>
        <row r="7452">
          <cell r="A7452" t="str">
            <v>05</v>
          </cell>
          <cell r="B7452" t="str">
            <v>60010000</v>
          </cell>
          <cell r="C7452" t="str">
            <v>15060000</v>
          </cell>
          <cell r="D7452">
            <v>10856292.550000001</v>
          </cell>
        </row>
        <row r="7453">
          <cell r="A7453" t="str">
            <v>05</v>
          </cell>
          <cell r="B7453" t="str">
            <v>60010000</v>
          </cell>
          <cell r="C7453" t="str">
            <v>15090000</v>
          </cell>
          <cell r="D7453">
            <v>5109717.71</v>
          </cell>
        </row>
        <row r="7454">
          <cell r="A7454" t="str">
            <v>05</v>
          </cell>
          <cell r="B7454" t="str">
            <v>60010000</v>
          </cell>
          <cell r="C7454" t="str">
            <v>15130000</v>
          </cell>
          <cell r="D7454">
            <v>20687661.359999999</v>
          </cell>
        </row>
        <row r="7455">
          <cell r="A7455" t="str">
            <v>05</v>
          </cell>
          <cell r="B7455" t="str">
            <v>60010000</v>
          </cell>
          <cell r="C7455" t="str">
            <v>15150000</v>
          </cell>
          <cell r="D7455">
            <v>12604552.83</v>
          </cell>
        </row>
        <row r="7456">
          <cell r="A7456" t="str">
            <v>05</v>
          </cell>
          <cell r="B7456" t="str">
            <v>60010000</v>
          </cell>
          <cell r="C7456" t="str">
            <v>15160000</v>
          </cell>
          <cell r="D7456">
            <v>2649935.73</v>
          </cell>
        </row>
        <row r="7457">
          <cell r="A7457" t="str">
            <v>05</v>
          </cell>
          <cell r="B7457" t="str">
            <v>60010000</v>
          </cell>
          <cell r="C7457" t="str">
            <v>15180000</v>
          </cell>
          <cell r="D7457">
            <v>2587952.0299999998</v>
          </cell>
        </row>
        <row r="7458">
          <cell r="A7458" t="str">
            <v>05</v>
          </cell>
          <cell r="B7458" t="str">
            <v>60010000</v>
          </cell>
          <cell r="C7458" t="str">
            <v>19010000</v>
          </cell>
          <cell r="D7458">
            <v>140867.96</v>
          </cell>
        </row>
        <row r="7459">
          <cell r="A7459" t="str">
            <v>05</v>
          </cell>
          <cell r="B7459" t="str">
            <v>60010000</v>
          </cell>
          <cell r="C7459" t="str">
            <v>19010100</v>
          </cell>
          <cell r="D7459">
            <v>84697614.680000007</v>
          </cell>
        </row>
        <row r="7460">
          <cell r="A7460" t="str">
            <v>05</v>
          </cell>
          <cell r="B7460" t="str">
            <v>60010000</v>
          </cell>
          <cell r="C7460" t="str">
            <v>19020000</v>
          </cell>
          <cell r="D7460">
            <v>5455.44</v>
          </cell>
        </row>
        <row r="7461">
          <cell r="A7461" t="str">
            <v>05</v>
          </cell>
          <cell r="B7461" t="str">
            <v>60010000</v>
          </cell>
          <cell r="C7461" t="str">
            <v>19020100</v>
          </cell>
          <cell r="D7461">
            <v>974886.99</v>
          </cell>
        </row>
        <row r="7462">
          <cell r="A7462" t="str">
            <v>05</v>
          </cell>
          <cell r="B7462" t="str">
            <v>60010000</v>
          </cell>
          <cell r="C7462" t="str">
            <v>19020100</v>
          </cell>
          <cell r="D7462">
            <v>545.46</v>
          </cell>
        </row>
        <row r="7463">
          <cell r="A7463" t="str">
            <v>05</v>
          </cell>
          <cell r="B7463" t="str">
            <v>60010000</v>
          </cell>
          <cell r="C7463" t="str">
            <v>19030000</v>
          </cell>
          <cell r="D7463">
            <v>299.5</v>
          </cell>
        </row>
        <row r="7464">
          <cell r="A7464" t="str">
            <v>05</v>
          </cell>
          <cell r="B7464" t="str">
            <v>60010000</v>
          </cell>
          <cell r="C7464" t="str">
            <v>19030100</v>
          </cell>
          <cell r="D7464">
            <v>1605.94</v>
          </cell>
        </row>
        <row r="7465">
          <cell r="A7465" t="str">
            <v>05</v>
          </cell>
          <cell r="B7465" t="str">
            <v>60010000</v>
          </cell>
          <cell r="C7465" t="str">
            <v>19040000</v>
          </cell>
          <cell r="D7465">
            <v>-40438.400000000001</v>
          </cell>
        </row>
        <row r="7466">
          <cell r="A7466" t="str">
            <v>05</v>
          </cell>
          <cell r="B7466" t="str">
            <v>60010000</v>
          </cell>
          <cell r="C7466" t="str">
            <v>19040100</v>
          </cell>
          <cell r="D7466">
            <v>16592308.529999999</v>
          </cell>
        </row>
        <row r="7467">
          <cell r="A7467" t="str">
            <v>05</v>
          </cell>
          <cell r="B7467" t="str">
            <v>60010000</v>
          </cell>
          <cell r="C7467" t="str">
            <v>19060000</v>
          </cell>
          <cell r="D7467">
            <v>248559.24</v>
          </cell>
        </row>
        <row r="7468">
          <cell r="A7468" t="str">
            <v>05</v>
          </cell>
          <cell r="B7468" t="str">
            <v>60010000</v>
          </cell>
          <cell r="C7468" t="str">
            <v>19070200</v>
          </cell>
          <cell r="D7468">
            <v>2573222.73</v>
          </cell>
        </row>
        <row r="7469">
          <cell r="A7469" t="str">
            <v>05</v>
          </cell>
          <cell r="B7469" t="str">
            <v>60010000</v>
          </cell>
          <cell r="C7469" t="str">
            <v>19080000</v>
          </cell>
          <cell r="D7469">
            <v>738.46</v>
          </cell>
        </row>
        <row r="7470">
          <cell r="A7470" t="str">
            <v>05</v>
          </cell>
          <cell r="B7470" t="str">
            <v>60010000</v>
          </cell>
          <cell r="C7470" t="str">
            <v>19090000</v>
          </cell>
          <cell r="D7470">
            <v>462915.59</v>
          </cell>
        </row>
        <row r="7471">
          <cell r="A7471" t="str">
            <v>05</v>
          </cell>
          <cell r="B7471" t="str">
            <v>60010000</v>
          </cell>
          <cell r="C7471" t="str">
            <v>19100200</v>
          </cell>
          <cell r="D7471">
            <v>4648122.7300000004</v>
          </cell>
        </row>
        <row r="7472">
          <cell r="A7472" t="str">
            <v>05</v>
          </cell>
          <cell r="B7472" t="str">
            <v>60010000</v>
          </cell>
          <cell r="C7472" t="str">
            <v>19110100</v>
          </cell>
          <cell r="D7472">
            <v>9156.84</v>
          </cell>
        </row>
        <row r="7473">
          <cell r="A7473" t="str">
            <v>05</v>
          </cell>
          <cell r="B7473" t="str">
            <v>60010000</v>
          </cell>
          <cell r="C7473" t="str">
            <v>23010000</v>
          </cell>
          <cell r="D7473">
            <v>354840.54</v>
          </cell>
        </row>
        <row r="7474">
          <cell r="A7474" t="str">
            <v>05</v>
          </cell>
          <cell r="B7474" t="str">
            <v>60010000</v>
          </cell>
          <cell r="C7474" t="str">
            <v>25010000</v>
          </cell>
          <cell r="D7474">
            <v>3782306.32</v>
          </cell>
        </row>
        <row r="7475">
          <cell r="A7475" t="str">
            <v>05</v>
          </cell>
          <cell r="B7475" t="str">
            <v>60010000</v>
          </cell>
          <cell r="C7475" t="str">
            <v>25020000</v>
          </cell>
          <cell r="D7475">
            <v>2896767.88</v>
          </cell>
        </row>
        <row r="7476">
          <cell r="A7476" t="str">
            <v>05</v>
          </cell>
          <cell r="B7476" t="str">
            <v>60010000</v>
          </cell>
          <cell r="C7476" t="str">
            <v>25030000</v>
          </cell>
          <cell r="D7476">
            <v>317481.19</v>
          </cell>
        </row>
        <row r="7477">
          <cell r="A7477" t="str">
            <v>05</v>
          </cell>
          <cell r="B7477" t="str">
            <v>60010000</v>
          </cell>
          <cell r="C7477" t="str">
            <v>26000000</v>
          </cell>
          <cell r="D7477">
            <v>46026655.530000001</v>
          </cell>
        </row>
        <row r="7478">
          <cell r="A7478" t="str">
            <v>05</v>
          </cell>
          <cell r="B7478" t="str">
            <v>60010000</v>
          </cell>
          <cell r="C7478" t="str">
            <v>28001200</v>
          </cell>
          <cell r="D7478">
            <v>108205.69</v>
          </cell>
        </row>
        <row r="7479">
          <cell r="A7479" t="str">
            <v>05</v>
          </cell>
          <cell r="B7479" t="str">
            <v>60010000</v>
          </cell>
          <cell r="C7479" t="str">
            <v>44000100</v>
          </cell>
          <cell r="D7479">
            <v>10100258.1</v>
          </cell>
        </row>
        <row r="7480">
          <cell r="A7480" t="str">
            <v>05</v>
          </cell>
          <cell r="B7480" t="str">
            <v>60010000</v>
          </cell>
          <cell r="C7480" t="str">
            <v>44000200</v>
          </cell>
          <cell r="D7480">
            <v>692100.1</v>
          </cell>
        </row>
        <row r="7481">
          <cell r="A7481" t="str">
            <v>05</v>
          </cell>
          <cell r="B7481" t="str">
            <v>60010000</v>
          </cell>
          <cell r="C7481" t="str">
            <v>44000400</v>
          </cell>
          <cell r="D7481">
            <v>43203</v>
          </cell>
        </row>
        <row r="7482">
          <cell r="A7482" t="str">
            <v>05</v>
          </cell>
          <cell r="B7482" t="str">
            <v>60010000</v>
          </cell>
          <cell r="C7482" t="str">
            <v>44000500</v>
          </cell>
          <cell r="D7482">
            <v>141321.71</v>
          </cell>
        </row>
        <row r="7483">
          <cell r="A7483" t="str">
            <v>05</v>
          </cell>
          <cell r="B7483" t="str">
            <v>60010000</v>
          </cell>
          <cell r="C7483" t="str">
            <v>51040000</v>
          </cell>
          <cell r="D7483">
            <v>11422.4</v>
          </cell>
        </row>
        <row r="7484">
          <cell r="A7484" t="str">
            <v>05</v>
          </cell>
          <cell r="B7484" t="str">
            <v>60010000</v>
          </cell>
          <cell r="C7484" t="str">
            <v>71000000</v>
          </cell>
          <cell r="D7484">
            <v>13007.3</v>
          </cell>
        </row>
        <row r="7485">
          <cell r="A7485" t="str">
            <v>05</v>
          </cell>
          <cell r="B7485" t="str">
            <v>60010000</v>
          </cell>
          <cell r="C7485" t="str">
            <v>76000000</v>
          </cell>
          <cell r="D7485">
            <v>1867385.5</v>
          </cell>
        </row>
        <row r="7486">
          <cell r="A7486" t="str">
            <v>05</v>
          </cell>
          <cell r="B7486" t="str">
            <v>60010000</v>
          </cell>
          <cell r="C7486" t="str">
            <v>76020200</v>
          </cell>
          <cell r="D7486">
            <v>67739.94</v>
          </cell>
        </row>
        <row r="7487">
          <cell r="A7487" t="str">
            <v>05</v>
          </cell>
          <cell r="B7487" t="str">
            <v>60010000</v>
          </cell>
          <cell r="C7487" t="str">
            <v>79030000</v>
          </cell>
          <cell r="D7487">
            <v>10375.77</v>
          </cell>
        </row>
        <row r="7488">
          <cell r="A7488" t="str">
            <v>05</v>
          </cell>
          <cell r="B7488" t="str">
            <v>60010000</v>
          </cell>
          <cell r="C7488" t="str">
            <v>79040000</v>
          </cell>
          <cell r="D7488">
            <v>91.67</v>
          </cell>
        </row>
        <row r="7489">
          <cell r="A7489" t="str">
            <v>05</v>
          </cell>
          <cell r="B7489" t="str">
            <v>60010000</v>
          </cell>
          <cell r="C7489" t="str">
            <v>79070000</v>
          </cell>
          <cell r="D7489">
            <v>9631.06</v>
          </cell>
        </row>
        <row r="7490">
          <cell r="A7490" t="str">
            <v>05</v>
          </cell>
          <cell r="B7490" t="str">
            <v>60010000</v>
          </cell>
          <cell r="C7490" t="str">
            <v>91020800</v>
          </cell>
          <cell r="D7490">
            <v>26270.55</v>
          </cell>
        </row>
        <row r="7491">
          <cell r="A7491" t="str">
            <v>05</v>
          </cell>
          <cell r="B7491" t="str">
            <v>60010000</v>
          </cell>
          <cell r="C7491" t="str">
            <v>91020801</v>
          </cell>
          <cell r="D7491">
            <v>420671.4</v>
          </cell>
        </row>
        <row r="7492">
          <cell r="A7492" t="str">
            <v>05</v>
          </cell>
          <cell r="B7492" t="str">
            <v>60010000</v>
          </cell>
          <cell r="C7492" t="str">
            <v>91020802</v>
          </cell>
          <cell r="D7492">
            <v>3182.34</v>
          </cell>
        </row>
        <row r="7493">
          <cell r="A7493" t="str">
            <v>05</v>
          </cell>
          <cell r="B7493" t="str">
            <v>60010000</v>
          </cell>
          <cell r="C7493" t="str">
            <v>91021600</v>
          </cell>
          <cell r="D7493">
            <v>1255312.8999999999</v>
          </cell>
        </row>
        <row r="7494">
          <cell r="A7494" t="str">
            <v>05</v>
          </cell>
          <cell r="B7494" t="str">
            <v>60010000</v>
          </cell>
          <cell r="C7494" t="str">
            <v>97000000</v>
          </cell>
          <cell r="D7494">
            <v>1211638</v>
          </cell>
        </row>
        <row r="7495">
          <cell r="A7495" t="str">
            <v>05</v>
          </cell>
          <cell r="B7495" t="str">
            <v>60010000</v>
          </cell>
          <cell r="C7495" t="str">
            <v>97000200</v>
          </cell>
          <cell r="D7495">
            <v>910</v>
          </cell>
        </row>
        <row r="7496">
          <cell r="A7496" t="str">
            <v>05</v>
          </cell>
          <cell r="B7496" t="str">
            <v>60010000</v>
          </cell>
          <cell r="C7496" t="str">
            <v>97000300</v>
          </cell>
          <cell r="D7496">
            <v>1963382.51</v>
          </cell>
        </row>
        <row r="7497">
          <cell r="A7497" t="str">
            <v>05</v>
          </cell>
          <cell r="B7497" t="str">
            <v>60030000</v>
          </cell>
          <cell r="C7497" t="str">
            <v>15010000</v>
          </cell>
          <cell r="D7497">
            <v>-2884910.68</v>
          </cell>
        </row>
        <row r="7498">
          <cell r="A7498" t="str">
            <v>05</v>
          </cell>
          <cell r="B7498" t="str">
            <v>60030000</v>
          </cell>
          <cell r="C7498" t="str">
            <v>15020000</v>
          </cell>
          <cell r="D7498">
            <v>-331414.76</v>
          </cell>
        </row>
        <row r="7499">
          <cell r="A7499" t="str">
            <v>05</v>
          </cell>
          <cell r="B7499" t="str">
            <v>60030000</v>
          </cell>
          <cell r="C7499" t="str">
            <v>15030000</v>
          </cell>
          <cell r="D7499">
            <v>7.0000000000000007E-2</v>
          </cell>
        </row>
        <row r="7500">
          <cell r="A7500" t="str">
            <v>05</v>
          </cell>
          <cell r="B7500" t="str">
            <v>60030000</v>
          </cell>
          <cell r="C7500" t="str">
            <v>15040000</v>
          </cell>
          <cell r="D7500">
            <v>-2079</v>
          </cell>
        </row>
        <row r="7501">
          <cell r="A7501" t="str">
            <v>05</v>
          </cell>
          <cell r="B7501" t="str">
            <v>60030000</v>
          </cell>
          <cell r="C7501" t="str">
            <v>15050000</v>
          </cell>
          <cell r="D7501">
            <v>37530.03</v>
          </cell>
        </row>
        <row r="7502">
          <cell r="A7502" t="str">
            <v>05</v>
          </cell>
          <cell r="B7502" t="str">
            <v>60030000</v>
          </cell>
          <cell r="C7502" t="str">
            <v>15060000</v>
          </cell>
          <cell r="D7502">
            <v>1.74</v>
          </cell>
        </row>
        <row r="7503">
          <cell r="A7503" t="str">
            <v>05</v>
          </cell>
          <cell r="B7503" t="str">
            <v>60030000</v>
          </cell>
          <cell r="C7503" t="str">
            <v>15160000</v>
          </cell>
          <cell r="D7503">
            <v>-72440</v>
          </cell>
        </row>
        <row r="7504">
          <cell r="A7504" t="str">
            <v>05</v>
          </cell>
          <cell r="B7504" t="str">
            <v>60020000</v>
          </cell>
          <cell r="C7504" t="str">
            <v>08070000</v>
          </cell>
          <cell r="D7504">
            <v>11779.66</v>
          </cell>
        </row>
        <row r="7505">
          <cell r="A7505" t="str">
            <v>05</v>
          </cell>
          <cell r="B7505" t="str">
            <v>60020000</v>
          </cell>
          <cell r="C7505" t="str">
            <v>15010000</v>
          </cell>
          <cell r="D7505">
            <v>-89807.27</v>
          </cell>
        </row>
        <row r="7506">
          <cell r="A7506" t="str">
            <v>05</v>
          </cell>
          <cell r="B7506" t="str">
            <v>60020000</v>
          </cell>
          <cell r="C7506" t="str">
            <v>15020000</v>
          </cell>
          <cell r="D7506">
            <v>1511232.8</v>
          </cell>
        </row>
        <row r="7507">
          <cell r="A7507" t="str">
            <v>05</v>
          </cell>
          <cell r="B7507" t="str">
            <v>60020000</v>
          </cell>
          <cell r="C7507" t="str">
            <v>15030000</v>
          </cell>
          <cell r="D7507">
            <v>-252220.36</v>
          </cell>
        </row>
        <row r="7508">
          <cell r="A7508" t="str">
            <v>05</v>
          </cell>
          <cell r="B7508" t="str">
            <v>60020000</v>
          </cell>
          <cell r="C7508" t="str">
            <v>15040000</v>
          </cell>
          <cell r="D7508">
            <v>-79065.149999999994</v>
          </cell>
        </row>
        <row r="7509">
          <cell r="A7509" t="str">
            <v>05</v>
          </cell>
          <cell r="B7509" t="str">
            <v>60020000</v>
          </cell>
          <cell r="C7509" t="str">
            <v>15050000</v>
          </cell>
          <cell r="D7509">
            <v>-250828.95</v>
          </cell>
        </row>
        <row r="7510">
          <cell r="A7510" t="str">
            <v>05</v>
          </cell>
          <cell r="B7510" t="str">
            <v>60020000</v>
          </cell>
          <cell r="C7510" t="str">
            <v>15060000</v>
          </cell>
          <cell r="D7510">
            <v>-329143.96999999997</v>
          </cell>
        </row>
        <row r="7511">
          <cell r="A7511" t="str">
            <v>05</v>
          </cell>
          <cell r="B7511" t="str">
            <v>60020000</v>
          </cell>
          <cell r="C7511" t="str">
            <v>15090000</v>
          </cell>
          <cell r="D7511">
            <v>294685.12</v>
          </cell>
        </row>
        <row r="7512">
          <cell r="A7512" t="str">
            <v>05</v>
          </cell>
          <cell r="B7512" t="str">
            <v>60020000</v>
          </cell>
          <cell r="C7512" t="str">
            <v>15160000</v>
          </cell>
          <cell r="D7512">
            <v>-97610</v>
          </cell>
        </row>
        <row r="7513">
          <cell r="A7513" t="str">
            <v>05</v>
          </cell>
          <cell r="B7513" t="str">
            <v>60020000</v>
          </cell>
          <cell r="C7513" t="str">
            <v>15180000</v>
          </cell>
          <cell r="D7513">
            <v>457285.07</v>
          </cell>
        </row>
        <row r="7514">
          <cell r="A7514" t="str">
            <v>05</v>
          </cell>
          <cell r="B7514" t="str">
            <v>10090200</v>
          </cell>
          <cell r="C7514" t="str">
            <v>10090200</v>
          </cell>
          <cell r="D7514">
            <v>1508.62</v>
          </cell>
        </row>
        <row r="7515">
          <cell r="A7515" t="str">
            <v>05</v>
          </cell>
          <cell r="B7515" t="str">
            <v>10090200</v>
          </cell>
          <cell r="C7515" t="str">
            <v>23010000</v>
          </cell>
          <cell r="D7515">
            <v>2520.5700000000002</v>
          </cell>
        </row>
        <row r="7516">
          <cell r="A7516" t="str">
            <v>05</v>
          </cell>
          <cell r="B7516" t="str">
            <v>10090200</v>
          </cell>
          <cell r="C7516" t="str">
            <v>91020400</v>
          </cell>
          <cell r="D7516">
            <v>433.59</v>
          </cell>
        </row>
        <row r="7517">
          <cell r="A7517" t="str">
            <v>05</v>
          </cell>
          <cell r="B7517" t="str">
            <v>10090200</v>
          </cell>
          <cell r="C7517" t="str">
            <v>91020801</v>
          </cell>
          <cell r="D7517">
            <v>10244.219999999999</v>
          </cell>
        </row>
        <row r="7518">
          <cell r="A7518" t="str">
            <v>05</v>
          </cell>
          <cell r="B7518" t="str">
            <v>10040000</v>
          </cell>
          <cell r="C7518" t="str">
            <v>10040000</v>
          </cell>
          <cell r="D7518">
            <v>99308.4</v>
          </cell>
        </row>
        <row r="7519">
          <cell r="A7519" t="str">
            <v>05</v>
          </cell>
          <cell r="B7519" t="str">
            <v>10040000</v>
          </cell>
          <cell r="C7519" t="str">
            <v>10040100</v>
          </cell>
          <cell r="D7519">
            <v>1297.5</v>
          </cell>
        </row>
        <row r="7520">
          <cell r="A7520" t="str">
            <v>05</v>
          </cell>
          <cell r="B7520" t="str">
            <v>10040000</v>
          </cell>
          <cell r="C7520" t="str">
            <v>23010000</v>
          </cell>
          <cell r="D7520">
            <v>819</v>
          </cell>
        </row>
        <row r="7521">
          <cell r="A7521" t="str">
            <v>05</v>
          </cell>
          <cell r="B7521" t="str">
            <v>10040000</v>
          </cell>
          <cell r="C7521" t="str">
            <v>25020000</v>
          </cell>
          <cell r="D7521">
            <v>4106.3999999999996</v>
          </cell>
        </row>
        <row r="7522">
          <cell r="A7522" t="str">
            <v>05</v>
          </cell>
          <cell r="B7522" t="str">
            <v>10040000</v>
          </cell>
          <cell r="C7522" t="str">
            <v>26000000</v>
          </cell>
          <cell r="D7522">
            <v>21086.5</v>
          </cell>
        </row>
        <row r="7523">
          <cell r="A7523" t="str">
            <v>05</v>
          </cell>
          <cell r="B7523" t="str">
            <v>10040000</v>
          </cell>
          <cell r="C7523" t="str">
            <v>41020000</v>
          </cell>
          <cell r="D7523">
            <v>3384909.66</v>
          </cell>
        </row>
        <row r="7524">
          <cell r="A7524" t="str">
            <v>05</v>
          </cell>
          <cell r="B7524" t="str">
            <v>10040000</v>
          </cell>
          <cell r="C7524" t="str">
            <v>91020800</v>
          </cell>
          <cell r="D7524">
            <v>188927.06</v>
          </cell>
        </row>
        <row r="7525">
          <cell r="A7525" t="str">
            <v>05</v>
          </cell>
          <cell r="B7525" t="str">
            <v>10040100</v>
          </cell>
          <cell r="C7525" t="str">
            <v>76020400</v>
          </cell>
          <cell r="D7525">
            <v>1297.5</v>
          </cell>
        </row>
        <row r="7526">
          <cell r="A7526" t="str">
            <v>05</v>
          </cell>
          <cell r="B7526" t="str">
            <v>10040200</v>
          </cell>
          <cell r="C7526" t="str">
            <v>91020801</v>
          </cell>
          <cell r="D7526">
            <v>0.6</v>
          </cell>
        </row>
        <row r="7527">
          <cell r="A7527" t="str">
            <v>05</v>
          </cell>
          <cell r="B7527" t="str">
            <v>10010100</v>
          </cell>
          <cell r="C7527" t="str">
            <v>20010000</v>
          </cell>
          <cell r="D7527">
            <v>24802.48</v>
          </cell>
        </row>
        <row r="7528">
          <cell r="A7528" t="str">
            <v>05</v>
          </cell>
          <cell r="B7528" t="str">
            <v>10010100</v>
          </cell>
          <cell r="C7528" t="str">
            <v>23010000</v>
          </cell>
          <cell r="D7528">
            <v>28.6</v>
          </cell>
        </row>
        <row r="7529">
          <cell r="A7529" t="str">
            <v>05</v>
          </cell>
          <cell r="B7529" t="str">
            <v>10010200</v>
          </cell>
          <cell r="C7529" t="str">
            <v>20010000</v>
          </cell>
          <cell r="D7529">
            <v>10019.39</v>
          </cell>
        </row>
        <row r="7530">
          <cell r="A7530" t="str">
            <v>05</v>
          </cell>
          <cell r="B7530" t="str">
            <v>10010200</v>
          </cell>
          <cell r="C7530" t="str">
            <v>23010000</v>
          </cell>
          <cell r="D7530">
            <v>6334.6</v>
          </cell>
        </row>
        <row r="7531">
          <cell r="A7531" t="str">
            <v>05</v>
          </cell>
          <cell r="B7531" t="str">
            <v>10010200</v>
          </cell>
          <cell r="C7531" t="str">
            <v>25020000</v>
          </cell>
          <cell r="D7531">
            <v>868</v>
          </cell>
        </row>
        <row r="7532">
          <cell r="A7532" t="str">
            <v>05</v>
          </cell>
          <cell r="B7532" t="str">
            <v>10010000</v>
          </cell>
          <cell r="C7532" t="str">
            <v>10010000</v>
          </cell>
          <cell r="D7532">
            <v>64839026.289999999</v>
          </cell>
        </row>
        <row r="7533">
          <cell r="A7533" t="str">
            <v>05</v>
          </cell>
          <cell r="B7533" t="str">
            <v>10010000</v>
          </cell>
          <cell r="C7533" t="str">
            <v>10010200</v>
          </cell>
          <cell r="D7533">
            <v>5769369.7599999998</v>
          </cell>
        </row>
        <row r="7534">
          <cell r="A7534" t="str">
            <v>05</v>
          </cell>
          <cell r="B7534" t="str">
            <v>10010000</v>
          </cell>
          <cell r="C7534" t="str">
            <v>20010000</v>
          </cell>
          <cell r="D7534">
            <v>77869502.489999995</v>
          </cell>
        </row>
        <row r="7535">
          <cell r="A7535" t="str">
            <v>05</v>
          </cell>
          <cell r="B7535" t="str">
            <v>10010000</v>
          </cell>
          <cell r="C7535" t="str">
            <v>23010000</v>
          </cell>
          <cell r="D7535">
            <v>2470103.7799999998</v>
          </cell>
        </row>
        <row r="7536">
          <cell r="A7536" t="str">
            <v>05</v>
          </cell>
          <cell r="B7536" t="str">
            <v>10010000</v>
          </cell>
          <cell r="C7536" t="str">
            <v>25010000</v>
          </cell>
          <cell r="D7536">
            <v>999877.3</v>
          </cell>
        </row>
        <row r="7537">
          <cell r="A7537" t="str">
            <v>05</v>
          </cell>
          <cell r="B7537" t="str">
            <v>10010000</v>
          </cell>
          <cell r="C7537" t="str">
            <v>25020000</v>
          </cell>
          <cell r="D7537">
            <v>51688.73</v>
          </cell>
        </row>
        <row r="7538">
          <cell r="A7538" t="str">
            <v>05</v>
          </cell>
          <cell r="B7538" t="str">
            <v>10010000</v>
          </cell>
          <cell r="C7538" t="str">
            <v>25030000</v>
          </cell>
          <cell r="D7538">
            <v>5747.08</v>
          </cell>
        </row>
        <row r="7539">
          <cell r="A7539" t="str">
            <v>05</v>
          </cell>
          <cell r="B7539" t="str">
            <v>10010000</v>
          </cell>
          <cell r="C7539" t="str">
            <v>26000000</v>
          </cell>
          <cell r="D7539">
            <v>69060.33</v>
          </cell>
        </row>
        <row r="7540">
          <cell r="A7540" t="str">
            <v>05</v>
          </cell>
          <cell r="B7540" t="str">
            <v>10010000</v>
          </cell>
          <cell r="C7540" t="str">
            <v>41020000</v>
          </cell>
          <cell r="D7540">
            <v>9535350.2200000007</v>
          </cell>
        </row>
        <row r="7541">
          <cell r="A7541" t="str">
            <v>05</v>
          </cell>
          <cell r="B7541" t="str">
            <v>10010000</v>
          </cell>
          <cell r="C7541" t="str">
            <v>44000500</v>
          </cell>
          <cell r="D7541">
            <v>57961.1</v>
          </cell>
        </row>
        <row r="7542">
          <cell r="A7542" t="str">
            <v>05</v>
          </cell>
          <cell r="B7542" t="str">
            <v>10010000</v>
          </cell>
          <cell r="C7542" t="str">
            <v>79030000</v>
          </cell>
          <cell r="D7542">
            <v>45070.17</v>
          </cell>
        </row>
        <row r="7543">
          <cell r="A7543" t="str">
            <v>05</v>
          </cell>
          <cell r="B7543" t="str">
            <v>10010000</v>
          </cell>
          <cell r="C7543" t="str">
            <v>91020801</v>
          </cell>
          <cell r="D7543">
            <v>1194393.73</v>
          </cell>
        </row>
        <row r="7544">
          <cell r="A7544" t="str">
            <v>05</v>
          </cell>
          <cell r="B7544" t="str">
            <v>10010000</v>
          </cell>
          <cell r="C7544" t="str">
            <v>94000000</v>
          </cell>
          <cell r="D7544">
            <v>14881.6</v>
          </cell>
        </row>
        <row r="7545">
          <cell r="A7545" t="str">
            <v>05</v>
          </cell>
          <cell r="B7545" t="str">
            <v>10010000</v>
          </cell>
          <cell r="C7545" t="str">
            <v>97000000</v>
          </cell>
          <cell r="D7545">
            <v>57494.96</v>
          </cell>
        </row>
        <row r="7546">
          <cell r="A7546" t="str">
            <v>05</v>
          </cell>
          <cell r="B7546" t="str">
            <v>10060200</v>
          </cell>
          <cell r="C7546" t="str">
            <v>10060200</v>
          </cell>
          <cell r="D7546">
            <v>22.76</v>
          </cell>
        </row>
        <row r="7547">
          <cell r="A7547" t="str">
            <v>05</v>
          </cell>
          <cell r="B7547" t="str">
            <v>10060200</v>
          </cell>
          <cell r="C7547" t="str">
            <v>23010000</v>
          </cell>
          <cell r="D7547">
            <v>39.01</v>
          </cell>
        </row>
        <row r="7548">
          <cell r="A7548" t="str">
            <v>05</v>
          </cell>
          <cell r="B7548" t="str">
            <v>10060200</v>
          </cell>
          <cell r="C7548" t="str">
            <v>25010000</v>
          </cell>
          <cell r="D7548">
            <v>11032.53</v>
          </cell>
        </row>
        <row r="7549">
          <cell r="A7549" t="str">
            <v>05</v>
          </cell>
          <cell r="B7549" t="str">
            <v>10060200</v>
          </cell>
          <cell r="C7549" t="str">
            <v>25020000</v>
          </cell>
          <cell r="D7549">
            <v>6</v>
          </cell>
        </row>
        <row r="7550">
          <cell r="A7550" t="str">
            <v>05</v>
          </cell>
          <cell r="B7550" t="str">
            <v>10060200</v>
          </cell>
          <cell r="C7550" t="str">
            <v>25030000</v>
          </cell>
          <cell r="D7550">
            <v>1114.3</v>
          </cell>
        </row>
        <row r="7551">
          <cell r="A7551" t="str">
            <v>05</v>
          </cell>
          <cell r="B7551" t="str">
            <v>10060200</v>
          </cell>
          <cell r="C7551" t="str">
            <v>26000000</v>
          </cell>
          <cell r="D7551">
            <v>12.76</v>
          </cell>
        </row>
        <row r="7552">
          <cell r="A7552" t="str">
            <v>05</v>
          </cell>
          <cell r="B7552" t="str">
            <v>10060200</v>
          </cell>
          <cell r="C7552" t="str">
            <v>91020400</v>
          </cell>
          <cell r="D7552">
            <v>112</v>
          </cell>
        </row>
        <row r="7553">
          <cell r="A7553" t="str">
            <v>05</v>
          </cell>
          <cell r="B7553" t="str">
            <v>10060200</v>
          </cell>
          <cell r="C7553" t="str">
            <v>91020801</v>
          </cell>
          <cell r="D7553">
            <v>59504.38</v>
          </cell>
        </row>
        <row r="7554">
          <cell r="A7554" t="str">
            <v>05</v>
          </cell>
          <cell r="B7554" t="str">
            <v>10030000</v>
          </cell>
          <cell r="C7554" t="str">
            <v>10030000</v>
          </cell>
          <cell r="D7554">
            <v>6710495.4199999999</v>
          </cell>
        </row>
        <row r="7555">
          <cell r="A7555" t="str">
            <v>05</v>
          </cell>
          <cell r="B7555" t="str">
            <v>10030000</v>
          </cell>
          <cell r="C7555" t="str">
            <v>20010000</v>
          </cell>
          <cell r="D7555">
            <v>457626.23</v>
          </cell>
        </row>
        <row r="7556">
          <cell r="A7556" t="str">
            <v>05</v>
          </cell>
          <cell r="B7556" t="str">
            <v>10030000</v>
          </cell>
          <cell r="C7556" t="str">
            <v>23010000</v>
          </cell>
          <cell r="D7556">
            <v>341963.46</v>
          </cell>
        </row>
        <row r="7557">
          <cell r="A7557" t="str">
            <v>05</v>
          </cell>
          <cell r="B7557" t="str">
            <v>10030000</v>
          </cell>
          <cell r="C7557" t="str">
            <v>25010000</v>
          </cell>
          <cell r="D7557">
            <v>4515240.74</v>
          </cell>
        </row>
        <row r="7558">
          <cell r="A7558" t="str">
            <v>05</v>
          </cell>
          <cell r="B7558" t="str">
            <v>10030000</v>
          </cell>
          <cell r="C7558" t="str">
            <v>25020000</v>
          </cell>
          <cell r="D7558">
            <v>288306.26</v>
          </cell>
        </row>
        <row r="7559">
          <cell r="A7559" t="str">
            <v>05</v>
          </cell>
          <cell r="B7559" t="str">
            <v>10030000</v>
          </cell>
          <cell r="C7559" t="str">
            <v>25030000</v>
          </cell>
          <cell r="D7559">
            <v>102053.75</v>
          </cell>
        </row>
        <row r="7560">
          <cell r="A7560" t="str">
            <v>05</v>
          </cell>
          <cell r="B7560" t="str">
            <v>10030000</v>
          </cell>
          <cell r="C7560" t="str">
            <v>26000000</v>
          </cell>
          <cell r="D7560">
            <v>92771.19</v>
          </cell>
        </row>
        <row r="7561">
          <cell r="A7561" t="str">
            <v>05</v>
          </cell>
          <cell r="B7561" t="str">
            <v>10030000</v>
          </cell>
          <cell r="C7561" t="str">
            <v>41020000</v>
          </cell>
          <cell r="D7561">
            <v>40813.440000000002</v>
          </cell>
        </row>
        <row r="7562">
          <cell r="A7562" t="str">
            <v>05</v>
          </cell>
          <cell r="B7562" t="str">
            <v>10030000</v>
          </cell>
          <cell r="C7562" t="str">
            <v>44000500</v>
          </cell>
          <cell r="D7562">
            <v>7180</v>
          </cell>
        </row>
        <row r="7563">
          <cell r="A7563" t="str">
            <v>05</v>
          </cell>
          <cell r="B7563" t="str">
            <v>10030000</v>
          </cell>
          <cell r="C7563" t="str">
            <v>79030000</v>
          </cell>
          <cell r="D7563">
            <v>95371.05</v>
          </cell>
        </row>
        <row r="7564">
          <cell r="A7564" t="str">
            <v>05</v>
          </cell>
          <cell r="B7564" t="str">
            <v>10030000</v>
          </cell>
          <cell r="C7564" t="str">
            <v>91020801</v>
          </cell>
          <cell r="D7564">
            <v>-0.03</v>
          </cell>
        </row>
        <row r="7565">
          <cell r="A7565" t="str">
            <v>05</v>
          </cell>
          <cell r="B7565" t="str">
            <v>10050200</v>
          </cell>
          <cell r="C7565" t="str">
            <v>10050200</v>
          </cell>
          <cell r="D7565">
            <v>0.64</v>
          </cell>
        </row>
        <row r="7566">
          <cell r="A7566" t="str">
            <v>05</v>
          </cell>
          <cell r="B7566" t="str">
            <v>10050200</v>
          </cell>
          <cell r="C7566" t="str">
            <v>25010000</v>
          </cell>
          <cell r="D7566">
            <v>14183.34</v>
          </cell>
        </row>
        <row r="7567">
          <cell r="A7567" t="str">
            <v>05</v>
          </cell>
          <cell r="B7567" t="str">
            <v>10050200</v>
          </cell>
          <cell r="C7567" t="str">
            <v>25020000</v>
          </cell>
          <cell r="D7567">
            <v>3103.1</v>
          </cell>
        </row>
        <row r="7568">
          <cell r="A7568" t="str">
            <v>05</v>
          </cell>
          <cell r="B7568" t="str">
            <v>10050200</v>
          </cell>
          <cell r="C7568" t="str">
            <v>26000000</v>
          </cell>
          <cell r="D7568">
            <v>0.64</v>
          </cell>
        </row>
        <row r="7569">
          <cell r="A7569" t="str">
            <v>05</v>
          </cell>
          <cell r="B7569" t="str">
            <v>10050200</v>
          </cell>
          <cell r="C7569" t="str">
            <v>91020801</v>
          </cell>
          <cell r="D7569">
            <v>172366.65</v>
          </cell>
        </row>
        <row r="7570">
          <cell r="A7570" t="str">
            <v>05</v>
          </cell>
          <cell r="B7570" t="str">
            <v>10050000</v>
          </cell>
          <cell r="C7570" t="str">
            <v>10050000</v>
          </cell>
          <cell r="D7570">
            <v>7442704.3499999996</v>
          </cell>
        </row>
        <row r="7571">
          <cell r="A7571" t="str">
            <v>05</v>
          </cell>
          <cell r="B7571" t="str">
            <v>10050000</v>
          </cell>
          <cell r="C7571" t="str">
            <v>23010000</v>
          </cell>
          <cell r="D7571">
            <v>815985.88</v>
          </cell>
        </row>
        <row r="7572">
          <cell r="A7572" t="str">
            <v>05</v>
          </cell>
          <cell r="B7572" t="str">
            <v>10050000</v>
          </cell>
          <cell r="C7572" t="str">
            <v>25010000</v>
          </cell>
          <cell r="D7572">
            <v>3484582.48</v>
          </cell>
        </row>
        <row r="7573">
          <cell r="A7573" t="str">
            <v>05</v>
          </cell>
          <cell r="B7573" t="str">
            <v>10050000</v>
          </cell>
          <cell r="C7573" t="str">
            <v>25020000</v>
          </cell>
          <cell r="D7573">
            <v>718175.47</v>
          </cell>
        </row>
        <row r="7574">
          <cell r="A7574" t="str">
            <v>05</v>
          </cell>
          <cell r="B7574" t="str">
            <v>10050000</v>
          </cell>
          <cell r="C7574" t="str">
            <v>25030000</v>
          </cell>
          <cell r="D7574">
            <v>306280.76</v>
          </cell>
        </row>
        <row r="7575">
          <cell r="A7575" t="str">
            <v>05</v>
          </cell>
          <cell r="B7575" t="str">
            <v>10050000</v>
          </cell>
          <cell r="C7575" t="str">
            <v>26000000</v>
          </cell>
          <cell r="D7575">
            <v>260820.17</v>
          </cell>
        </row>
        <row r="7576">
          <cell r="A7576" t="str">
            <v>05</v>
          </cell>
          <cell r="B7576" t="str">
            <v>10050000</v>
          </cell>
          <cell r="C7576" t="str">
            <v>41020000</v>
          </cell>
          <cell r="D7576">
            <v>17610.62</v>
          </cell>
        </row>
        <row r="7577">
          <cell r="A7577" t="str">
            <v>05</v>
          </cell>
          <cell r="B7577" t="str">
            <v>10050000</v>
          </cell>
          <cell r="C7577" t="str">
            <v>44000500</v>
          </cell>
          <cell r="D7577">
            <v>14377.22</v>
          </cell>
        </row>
        <row r="7578">
          <cell r="A7578" t="str">
            <v>05</v>
          </cell>
          <cell r="B7578" t="str">
            <v>10050000</v>
          </cell>
          <cell r="C7578" t="str">
            <v>79030000</v>
          </cell>
          <cell r="D7578">
            <v>10800</v>
          </cell>
        </row>
        <row r="7579">
          <cell r="A7579" t="str">
            <v>05</v>
          </cell>
          <cell r="B7579" t="str">
            <v>10050000</v>
          </cell>
          <cell r="C7579" t="str">
            <v>79040000</v>
          </cell>
          <cell r="D7579">
            <v>5336.84</v>
          </cell>
        </row>
        <row r="7580">
          <cell r="A7580" t="str">
            <v>05</v>
          </cell>
          <cell r="B7580" t="str">
            <v>10050000</v>
          </cell>
          <cell r="C7580" t="str">
            <v>79070000</v>
          </cell>
          <cell r="D7580">
            <v>6821.14</v>
          </cell>
        </row>
        <row r="7581">
          <cell r="A7581" t="str">
            <v>05</v>
          </cell>
          <cell r="B7581" t="str">
            <v>10050000</v>
          </cell>
          <cell r="C7581" t="str">
            <v>91020801</v>
          </cell>
          <cell r="D7581">
            <v>110</v>
          </cell>
        </row>
        <row r="7582">
          <cell r="A7582" t="str">
            <v>05</v>
          </cell>
          <cell r="B7582" t="str">
            <v>10050000</v>
          </cell>
          <cell r="C7582" t="str">
            <v>91020801</v>
          </cell>
          <cell r="D7582">
            <v>26833.67</v>
          </cell>
        </row>
        <row r="7583">
          <cell r="A7583" t="str">
            <v>05</v>
          </cell>
          <cell r="B7583" t="str">
            <v>10050000</v>
          </cell>
          <cell r="C7583" t="str">
            <v>91020802</v>
          </cell>
          <cell r="D7583">
            <v>14905</v>
          </cell>
        </row>
        <row r="7584">
          <cell r="A7584" t="str">
            <v>05</v>
          </cell>
          <cell r="B7584" t="str">
            <v>10050000</v>
          </cell>
          <cell r="C7584" t="str">
            <v>97000000</v>
          </cell>
          <cell r="D7584">
            <v>0.02</v>
          </cell>
        </row>
        <row r="7585">
          <cell r="A7585" t="str">
            <v>05</v>
          </cell>
          <cell r="B7585" t="str">
            <v>10090000</v>
          </cell>
          <cell r="C7585" t="str">
            <v>10090000</v>
          </cell>
          <cell r="D7585">
            <v>9855591.3599999994</v>
          </cell>
        </row>
        <row r="7586">
          <cell r="A7586" t="str">
            <v>05</v>
          </cell>
          <cell r="B7586" t="str">
            <v>10090000</v>
          </cell>
          <cell r="C7586" t="str">
            <v>23010000</v>
          </cell>
          <cell r="D7586">
            <v>271192.18</v>
          </cell>
        </row>
        <row r="7587">
          <cell r="A7587" t="str">
            <v>05</v>
          </cell>
          <cell r="B7587" t="str">
            <v>10090000</v>
          </cell>
          <cell r="C7587" t="str">
            <v>25010000</v>
          </cell>
          <cell r="D7587">
            <v>6786006.2999999998</v>
          </cell>
        </row>
        <row r="7588">
          <cell r="A7588" t="str">
            <v>05</v>
          </cell>
          <cell r="B7588" t="str">
            <v>10090000</v>
          </cell>
          <cell r="C7588" t="str">
            <v>25020000</v>
          </cell>
          <cell r="D7588">
            <v>71952.28</v>
          </cell>
        </row>
        <row r="7589">
          <cell r="A7589" t="str">
            <v>05</v>
          </cell>
          <cell r="B7589" t="str">
            <v>10090000</v>
          </cell>
          <cell r="C7589" t="str">
            <v>25030000</v>
          </cell>
          <cell r="D7589">
            <v>28895.599999999999</v>
          </cell>
        </row>
        <row r="7590">
          <cell r="A7590" t="str">
            <v>05</v>
          </cell>
          <cell r="B7590" t="str">
            <v>10090000</v>
          </cell>
          <cell r="C7590" t="str">
            <v>26000000</v>
          </cell>
          <cell r="D7590">
            <v>88605.24</v>
          </cell>
        </row>
        <row r="7591">
          <cell r="A7591" t="str">
            <v>05</v>
          </cell>
          <cell r="B7591" t="str">
            <v>10090000</v>
          </cell>
          <cell r="C7591" t="str">
            <v>41020000</v>
          </cell>
          <cell r="D7591">
            <v>456223.97</v>
          </cell>
        </row>
        <row r="7592">
          <cell r="A7592" t="str">
            <v>05</v>
          </cell>
          <cell r="B7592" t="str">
            <v>10090000</v>
          </cell>
          <cell r="C7592" t="str">
            <v>44000500</v>
          </cell>
          <cell r="D7592">
            <v>26458.19</v>
          </cell>
        </row>
        <row r="7593">
          <cell r="A7593" t="str">
            <v>05</v>
          </cell>
          <cell r="B7593" t="str">
            <v>10090000</v>
          </cell>
          <cell r="C7593" t="str">
            <v>73020000</v>
          </cell>
          <cell r="D7593">
            <v>2011.33</v>
          </cell>
        </row>
        <row r="7594">
          <cell r="A7594" t="str">
            <v>05</v>
          </cell>
          <cell r="B7594" t="str">
            <v>10090000</v>
          </cell>
          <cell r="C7594" t="str">
            <v>79030000</v>
          </cell>
          <cell r="D7594">
            <v>2097.6999999999998</v>
          </cell>
        </row>
        <row r="7595">
          <cell r="A7595" t="str">
            <v>05</v>
          </cell>
          <cell r="B7595" t="str">
            <v>10090000</v>
          </cell>
          <cell r="C7595" t="str">
            <v>91020801</v>
          </cell>
          <cell r="D7595">
            <v>420</v>
          </cell>
        </row>
        <row r="7596">
          <cell r="A7596" t="str">
            <v>05</v>
          </cell>
          <cell r="B7596" t="str">
            <v>10090000</v>
          </cell>
          <cell r="C7596" t="str">
            <v>91020801</v>
          </cell>
          <cell r="D7596">
            <v>60368.89</v>
          </cell>
        </row>
        <row r="7597">
          <cell r="A7597" t="str">
            <v>05</v>
          </cell>
          <cell r="B7597" t="str">
            <v>10090000</v>
          </cell>
          <cell r="C7597" t="str">
            <v>97000000</v>
          </cell>
          <cell r="D7597">
            <v>198.87</v>
          </cell>
        </row>
        <row r="7598">
          <cell r="A7598" t="str">
            <v>05</v>
          </cell>
          <cell r="B7598" t="str">
            <v>07010000</v>
          </cell>
          <cell r="C7598" t="str">
            <v>08060000</v>
          </cell>
          <cell r="D7598">
            <v>6763322.5899999999</v>
          </cell>
        </row>
        <row r="7599">
          <cell r="A7599" t="str">
            <v>05</v>
          </cell>
          <cell r="B7599" t="str">
            <v>08010000</v>
          </cell>
          <cell r="C7599" t="str">
            <v>01000000</v>
          </cell>
          <cell r="D7599">
            <v>-10589922.470000001</v>
          </cell>
        </row>
        <row r="7600">
          <cell r="A7600" t="str">
            <v>05</v>
          </cell>
          <cell r="B7600" t="str">
            <v>08010000</v>
          </cell>
          <cell r="C7600" t="str">
            <v>08060000</v>
          </cell>
          <cell r="D7600">
            <v>156551.53</v>
          </cell>
        </row>
        <row r="7601">
          <cell r="A7601" t="str">
            <v>05</v>
          </cell>
          <cell r="B7601" t="str">
            <v>08010000</v>
          </cell>
          <cell r="C7601" t="str">
            <v>91020801</v>
          </cell>
          <cell r="D7601">
            <v>3.47</v>
          </cell>
        </row>
        <row r="7602">
          <cell r="A7602" t="str">
            <v>05</v>
          </cell>
          <cell r="B7602" t="str">
            <v>08010000</v>
          </cell>
          <cell r="C7602" t="str">
            <v>01050000</v>
          </cell>
          <cell r="D7602">
            <v>9202470.8900000006</v>
          </cell>
        </row>
        <row r="7603">
          <cell r="A7603" t="str">
            <v>05</v>
          </cell>
          <cell r="B7603" t="str">
            <v>08020000</v>
          </cell>
          <cell r="C7603" t="str">
            <v>01000000</v>
          </cell>
          <cell r="D7603">
            <v>36000</v>
          </cell>
        </row>
        <row r="7604">
          <cell r="A7604" t="str">
            <v>05</v>
          </cell>
          <cell r="B7604" t="str">
            <v>08040000</v>
          </cell>
          <cell r="C7604" t="str">
            <v>01000000</v>
          </cell>
          <cell r="D7604">
            <v>23173.64</v>
          </cell>
        </row>
        <row r="7605">
          <cell r="A7605" t="str">
            <v>05</v>
          </cell>
          <cell r="B7605" t="str">
            <v>08060000</v>
          </cell>
          <cell r="C7605" t="str">
            <v>01000000</v>
          </cell>
          <cell r="D7605">
            <v>1661518.36</v>
          </cell>
        </row>
        <row r="7606">
          <cell r="A7606" t="str">
            <v>05</v>
          </cell>
          <cell r="B7606" t="str">
            <v>08060000</v>
          </cell>
          <cell r="C7606" t="str">
            <v>91020801</v>
          </cell>
          <cell r="D7606">
            <v>10.3</v>
          </cell>
        </row>
        <row r="7607">
          <cell r="A7607" t="str">
            <v>05</v>
          </cell>
          <cell r="B7607" t="str">
            <v>08070000</v>
          </cell>
          <cell r="C7607" t="str">
            <v>01000000</v>
          </cell>
          <cell r="D7607">
            <v>4270134.71</v>
          </cell>
        </row>
        <row r="7608">
          <cell r="A7608" t="str">
            <v>05</v>
          </cell>
          <cell r="B7608" t="str">
            <v>08070000</v>
          </cell>
          <cell r="C7608" t="str">
            <v>91020801</v>
          </cell>
          <cell r="D7608">
            <v>30.38</v>
          </cell>
        </row>
        <row r="7609">
          <cell r="A7609" t="str">
            <v>05</v>
          </cell>
          <cell r="B7609" t="str">
            <v>08080000</v>
          </cell>
          <cell r="C7609" t="str">
            <v>01000000</v>
          </cell>
          <cell r="D7609">
            <v>-5756.45</v>
          </cell>
        </row>
        <row r="7610">
          <cell r="A7610" t="str">
            <v>05</v>
          </cell>
          <cell r="B7610" t="str">
            <v>08080000</v>
          </cell>
          <cell r="C7610" t="str">
            <v>01050000</v>
          </cell>
          <cell r="D7610">
            <v>24924.15</v>
          </cell>
        </row>
        <row r="7611">
          <cell r="A7611" t="str">
            <v>05</v>
          </cell>
          <cell r="B7611" t="str">
            <v>08090000</v>
          </cell>
          <cell r="C7611" t="str">
            <v>01000000</v>
          </cell>
          <cell r="D7611">
            <v>-95996.39</v>
          </cell>
        </row>
        <row r="7612">
          <cell r="A7612" t="str">
            <v>05</v>
          </cell>
          <cell r="B7612" t="str">
            <v>08090000</v>
          </cell>
          <cell r="C7612" t="str">
            <v>01050000</v>
          </cell>
          <cell r="D7612">
            <v>52076.81</v>
          </cell>
        </row>
        <row r="7613">
          <cell r="A7613" t="str">
            <v>05</v>
          </cell>
          <cell r="B7613" t="str">
            <v>76100000</v>
          </cell>
          <cell r="C7613" t="str">
            <v>68080000</v>
          </cell>
          <cell r="D7613">
            <v>3346479</v>
          </cell>
        </row>
        <row r="7614">
          <cell r="A7614" t="str">
            <v>05</v>
          </cell>
          <cell r="B7614" t="str">
            <v>57010000</v>
          </cell>
          <cell r="C7614" t="str">
            <v>91020900</v>
          </cell>
          <cell r="D7614">
            <v>3100044.6</v>
          </cell>
        </row>
        <row r="7615">
          <cell r="A7615" t="str">
            <v>05</v>
          </cell>
          <cell r="B7615" t="str">
            <v>55030000</v>
          </cell>
          <cell r="C7615" t="str">
            <v>60010100</v>
          </cell>
          <cell r="D7615">
            <v>10188364.960000001</v>
          </cell>
        </row>
        <row r="7616">
          <cell r="A7616" t="str">
            <v>05</v>
          </cell>
          <cell r="B7616" t="str">
            <v>50010000</v>
          </cell>
          <cell r="C7616" t="str">
            <v>71010000</v>
          </cell>
          <cell r="D7616">
            <v>990748.93</v>
          </cell>
        </row>
        <row r="7617">
          <cell r="A7617" t="str">
            <v>05</v>
          </cell>
          <cell r="B7617" t="str">
            <v>50010000</v>
          </cell>
          <cell r="C7617" t="str">
            <v>52030100</v>
          </cell>
          <cell r="D7617">
            <v>60984.75</v>
          </cell>
        </row>
        <row r="7618">
          <cell r="A7618" t="str">
            <v>05</v>
          </cell>
          <cell r="B7618" t="str">
            <v>62030500</v>
          </cell>
          <cell r="C7618" t="str">
            <v>51030000</v>
          </cell>
          <cell r="D7618">
            <v>13836453.68</v>
          </cell>
        </row>
        <row r="7619">
          <cell r="A7619" t="str">
            <v>05</v>
          </cell>
          <cell r="B7619" t="str">
            <v>62030500</v>
          </cell>
          <cell r="C7619" t="str">
            <v>76100000</v>
          </cell>
          <cell r="D7619">
            <v>2026396.95</v>
          </cell>
        </row>
        <row r="7620">
          <cell r="A7620" t="str">
            <v>05</v>
          </cell>
          <cell r="B7620" t="str">
            <v>51050000</v>
          </cell>
          <cell r="C7620" t="str">
            <v>76000000</v>
          </cell>
          <cell r="D7620">
            <v>8900000</v>
          </cell>
        </row>
        <row r="7621">
          <cell r="A7621" t="str">
            <v>05</v>
          </cell>
          <cell r="B7621" t="str">
            <v>51050000</v>
          </cell>
          <cell r="C7621" t="str">
            <v>91020500</v>
          </cell>
          <cell r="D7621">
            <v>200</v>
          </cell>
        </row>
        <row r="7622">
          <cell r="A7622" t="str">
            <v>05</v>
          </cell>
          <cell r="B7622" t="str">
            <v>62030200</v>
          </cell>
          <cell r="C7622" t="str">
            <v>76100000</v>
          </cell>
          <cell r="D7622">
            <v>18490.04</v>
          </cell>
        </row>
        <row r="7623">
          <cell r="A7623" t="str">
            <v>05</v>
          </cell>
          <cell r="B7623" t="str">
            <v>62030200</v>
          </cell>
          <cell r="C7623" t="str">
            <v>91020800</v>
          </cell>
          <cell r="D7623">
            <v>1964.61</v>
          </cell>
        </row>
        <row r="7624">
          <cell r="A7624" t="str">
            <v>05</v>
          </cell>
          <cell r="B7624" t="str">
            <v>62000000</v>
          </cell>
          <cell r="C7624" t="str">
            <v>91020800</v>
          </cell>
          <cell r="D7624">
            <v>1.47</v>
          </cell>
        </row>
        <row r="7625">
          <cell r="A7625" t="str">
            <v>05</v>
          </cell>
          <cell r="B7625" t="str">
            <v>55020000</v>
          </cell>
          <cell r="C7625" t="str">
            <v>91020500</v>
          </cell>
          <cell r="D7625">
            <v>-345.65</v>
          </cell>
        </row>
        <row r="7626">
          <cell r="A7626" t="str">
            <v>05</v>
          </cell>
          <cell r="B7626" t="str">
            <v>55020000</v>
          </cell>
          <cell r="C7626" t="str">
            <v>71010000</v>
          </cell>
          <cell r="D7626">
            <v>5032.24</v>
          </cell>
        </row>
        <row r="7627">
          <cell r="A7627" t="str">
            <v>05</v>
          </cell>
          <cell r="B7627" t="str">
            <v>52030100</v>
          </cell>
          <cell r="C7627" t="str">
            <v>91020800</v>
          </cell>
          <cell r="D7627">
            <v>161.97999999999999</v>
          </cell>
        </row>
        <row r="7628">
          <cell r="A7628" t="str">
            <v>05</v>
          </cell>
          <cell r="B7628" t="str">
            <v>52030100</v>
          </cell>
          <cell r="C7628" t="str">
            <v>60040100</v>
          </cell>
          <cell r="D7628">
            <v>11820926.4</v>
          </cell>
        </row>
        <row r="7629">
          <cell r="A7629" t="str">
            <v>05</v>
          </cell>
          <cell r="B7629" t="str">
            <v>52030100</v>
          </cell>
          <cell r="C7629" t="str">
            <v>57010000</v>
          </cell>
          <cell r="D7629">
            <v>257597.98</v>
          </cell>
        </row>
        <row r="7630">
          <cell r="A7630" t="str">
            <v>05</v>
          </cell>
          <cell r="B7630" t="str">
            <v>52030100</v>
          </cell>
          <cell r="C7630" t="str">
            <v>60010100</v>
          </cell>
          <cell r="D7630">
            <v>11373578.57</v>
          </cell>
        </row>
        <row r="7631">
          <cell r="A7631" t="str">
            <v>05</v>
          </cell>
          <cell r="B7631" t="str">
            <v>52030100</v>
          </cell>
          <cell r="C7631" t="str">
            <v>50010000</v>
          </cell>
          <cell r="D7631">
            <v>990748.99</v>
          </cell>
        </row>
        <row r="7632">
          <cell r="A7632" t="str">
            <v>05</v>
          </cell>
          <cell r="B7632" t="str">
            <v>52030000</v>
          </cell>
          <cell r="C7632" t="str">
            <v>52000000</v>
          </cell>
          <cell r="D7632">
            <v>8527337.4299999997</v>
          </cell>
        </row>
        <row r="7633">
          <cell r="A7633" t="str">
            <v>05</v>
          </cell>
          <cell r="B7633" t="str">
            <v>52030000</v>
          </cell>
          <cell r="C7633" t="str">
            <v>91020800</v>
          </cell>
          <cell r="D7633">
            <v>6855.54</v>
          </cell>
        </row>
        <row r="7634">
          <cell r="A7634" t="str">
            <v>05</v>
          </cell>
          <cell r="B7634" t="str">
            <v>52030000</v>
          </cell>
          <cell r="C7634" t="str">
            <v>57010000</v>
          </cell>
          <cell r="D7634">
            <v>2842446.61</v>
          </cell>
        </row>
        <row r="7635">
          <cell r="A7635" t="str">
            <v>05</v>
          </cell>
          <cell r="B7635" t="str">
            <v>62030300</v>
          </cell>
          <cell r="C7635" t="str">
            <v>52030000</v>
          </cell>
          <cell r="D7635">
            <v>8578508.2799999993</v>
          </cell>
        </row>
        <row r="7636">
          <cell r="A7636" t="str">
            <v>05</v>
          </cell>
          <cell r="B7636" t="str">
            <v>62030300</v>
          </cell>
          <cell r="C7636" t="str">
            <v>76100000</v>
          </cell>
          <cell r="D7636">
            <v>1049474.42</v>
          </cell>
        </row>
        <row r="7637">
          <cell r="A7637" t="str">
            <v>05</v>
          </cell>
          <cell r="B7637" t="str">
            <v>62030300</v>
          </cell>
          <cell r="C7637" t="str">
            <v>91020800</v>
          </cell>
          <cell r="D7637">
            <v>97044.73</v>
          </cell>
        </row>
        <row r="7638">
          <cell r="A7638" t="str">
            <v>05</v>
          </cell>
          <cell r="B7638" t="str">
            <v>71010000</v>
          </cell>
          <cell r="C7638" t="str">
            <v>91020800</v>
          </cell>
          <cell r="D7638">
            <v>589.12</v>
          </cell>
        </row>
        <row r="7639">
          <cell r="A7639" t="str">
            <v>05</v>
          </cell>
          <cell r="B7639" t="str">
            <v>71010000</v>
          </cell>
          <cell r="C7639" t="str">
            <v>26000000</v>
          </cell>
          <cell r="D7639">
            <v>190587.12</v>
          </cell>
        </row>
        <row r="7640">
          <cell r="A7640" t="str">
            <v>05</v>
          </cell>
          <cell r="B7640" t="str">
            <v>71010000</v>
          </cell>
          <cell r="C7640" t="str">
            <v>25020000</v>
          </cell>
          <cell r="D7640">
            <v>12790.38</v>
          </cell>
        </row>
        <row r="7641">
          <cell r="A7641" t="str">
            <v>05</v>
          </cell>
          <cell r="B7641" t="str">
            <v>71010000</v>
          </cell>
          <cell r="C7641" t="str">
            <v>50010000</v>
          </cell>
          <cell r="D7641">
            <v>60943.21</v>
          </cell>
        </row>
        <row r="7642">
          <cell r="A7642" t="str">
            <v>05</v>
          </cell>
          <cell r="B7642" t="str">
            <v>10060000</v>
          </cell>
          <cell r="C7642" t="str">
            <v>10060000</v>
          </cell>
          <cell r="D7642">
            <v>5459908.0999999996</v>
          </cell>
        </row>
        <row r="7643">
          <cell r="A7643" t="str">
            <v>05</v>
          </cell>
          <cell r="B7643" t="str">
            <v>10060000</v>
          </cell>
          <cell r="C7643" t="str">
            <v>10060200</v>
          </cell>
          <cell r="D7643">
            <v>20202.599999999999</v>
          </cell>
        </row>
        <row r="7644">
          <cell r="A7644" t="str">
            <v>05</v>
          </cell>
          <cell r="B7644" t="str">
            <v>10060000</v>
          </cell>
          <cell r="C7644" t="str">
            <v>16010000</v>
          </cell>
          <cell r="D7644">
            <v>3670</v>
          </cell>
        </row>
        <row r="7645">
          <cell r="A7645" t="str">
            <v>05</v>
          </cell>
          <cell r="B7645" t="str">
            <v>10060000</v>
          </cell>
          <cell r="C7645" t="str">
            <v>20010000</v>
          </cell>
          <cell r="D7645">
            <v>1036669.63</v>
          </cell>
        </row>
        <row r="7646">
          <cell r="A7646" t="str">
            <v>05</v>
          </cell>
          <cell r="B7646" t="str">
            <v>10060000</v>
          </cell>
          <cell r="C7646" t="str">
            <v>23010000</v>
          </cell>
          <cell r="D7646">
            <v>1937953.76</v>
          </cell>
        </row>
        <row r="7647">
          <cell r="A7647" t="str">
            <v>05</v>
          </cell>
          <cell r="B7647" t="str">
            <v>10060000</v>
          </cell>
          <cell r="C7647" t="str">
            <v>25010000</v>
          </cell>
          <cell r="D7647">
            <v>3143522.4</v>
          </cell>
        </row>
        <row r="7648">
          <cell r="A7648" t="str">
            <v>05</v>
          </cell>
          <cell r="B7648" t="str">
            <v>10060000</v>
          </cell>
          <cell r="C7648" t="str">
            <v>25020000</v>
          </cell>
          <cell r="D7648">
            <v>844171.08</v>
          </cell>
        </row>
        <row r="7649">
          <cell r="A7649" t="str">
            <v>05</v>
          </cell>
          <cell r="B7649" t="str">
            <v>10060000</v>
          </cell>
          <cell r="C7649" t="str">
            <v>25030000</v>
          </cell>
          <cell r="D7649">
            <v>180769.27</v>
          </cell>
        </row>
        <row r="7650">
          <cell r="A7650" t="str">
            <v>05</v>
          </cell>
          <cell r="B7650" t="str">
            <v>10060000</v>
          </cell>
          <cell r="C7650" t="str">
            <v>26000000</v>
          </cell>
          <cell r="D7650">
            <v>705113.87</v>
          </cell>
        </row>
        <row r="7651">
          <cell r="A7651" t="str">
            <v>05</v>
          </cell>
          <cell r="B7651" t="str">
            <v>10060000</v>
          </cell>
          <cell r="C7651" t="str">
            <v>41020000</v>
          </cell>
          <cell r="D7651">
            <v>158246.63</v>
          </cell>
        </row>
        <row r="7652">
          <cell r="A7652" t="str">
            <v>05</v>
          </cell>
          <cell r="B7652" t="str">
            <v>10060000</v>
          </cell>
          <cell r="C7652" t="str">
            <v>44000500</v>
          </cell>
          <cell r="D7652">
            <v>1231627.56</v>
          </cell>
        </row>
        <row r="7653">
          <cell r="A7653" t="str">
            <v>05</v>
          </cell>
          <cell r="B7653" t="str">
            <v>10060000</v>
          </cell>
          <cell r="C7653" t="str">
            <v>79030000</v>
          </cell>
          <cell r="D7653">
            <v>212902.57</v>
          </cell>
        </row>
        <row r="7654">
          <cell r="A7654" t="str">
            <v>05</v>
          </cell>
          <cell r="B7654" t="str">
            <v>10060000</v>
          </cell>
          <cell r="C7654" t="str">
            <v>79040000</v>
          </cell>
          <cell r="D7654">
            <v>36564.81</v>
          </cell>
        </row>
        <row r="7655">
          <cell r="A7655" t="str">
            <v>05</v>
          </cell>
          <cell r="B7655" t="str">
            <v>10060000</v>
          </cell>
          <cell r="C7655" t="str">
            <v>79070000</v>
          </cell>
          <cell r="D7655">
            <v>2462.4</v>
          </cell>
        </row>
        <row r="7656">
          <cell r="A7656" t="str">
            <v>05</v>
          </cell>
          <cell r="B7656" t="str">
            <v>10060000</v>
          </cell>
          <cell r="C7656" t="str">
            <v>91020801</v>
          </cell>
          <cell r="D7656">
            <v>31730.27</v>
          </cell>
        </row>
        <row r="7657">
          <cell r="A7657" t="str">
            <v>05</v>
          </cell>
          <cell r="B7657" t="str">
            <v>10060000</v>
          </cell>
          <cell r="C7657" t="str">
            <v>91020802</v>
          </cell>
          <cell r="D7657">
            <v>25705</v>
          </cell>
        </row>
        <row r="7658">
          <cell r="A7658" t="str">
            <v>05</v>
          </cell>
          <cell r="B7658" t="str">
            <v>10060000</v>
          </cell>
          <cell r="C7658" t="str">
            <v>97000000</v>
          </cell>
          <cell r="D7658">
            <v>79162.45</v>
          </cell>
        </row>
        <row r="7659">
          <cell r="A7659" t="str">
            <v>05</v>
          </cell>
          <cell r="B7659" t="str">
            <v>60010100</v>
          </cell>
          <cell r="C7659" t="str">
            <v>60010000</v>
          </cell>
          <cell r="D7659">
            <v>34013849.689999998</v>
          </cell>
        </row>
        <row r="7660">
          <cell r="A7660" t="str">
            <v>05</v>
          </cell>
          <cell r="B7660" t="str">
            <v>60010100</v>
          </cell>
          <cell r="C7660" t="str">
            <v>19080000</v>
          </cell>
          <cell r="D7660">
            <v>82066.899999999994</v>
          </cell>
        </row>
        <row r="7661">
          <cell r="A7661" t="str">
            <v>05</v>
          </cell>
          <cell r="B7661" t="str">
            <v>60010100</v>
          </cell>
          <cell r="C7661" t="str">
            <v>44000400</v>
          </cell>
          <cell r="D7661">
            <v>379048.66</v>
          </cell>
        </row>
        <row r="7662">
          <cell r="A7662" t="str">
            <v>05</v>
          </cell>
          <cell r="B7662" t="str">
            <v>60010100</v>
          </cell>
          <cell r="C7662" t="str">
            <v>91020800</v>
          </cell>
          <cell r="D7662">
            <v>3981906.53</v>
          </cell>
        </row>
        <row r="7663">
          <cell r="A7663" t="str">
            <v>05</v>
          </cell>
          <cell r="B7663" t="str">
            <v>60040100</v>
          </cell>
          <cell r="C7663" t="str">
            <v>44000200</v>
          </cell>
          <cell r="D7663">
            <v>1304.48</v>
          </cell>
        </row>
        <row r="7664">
          <cell r="A7664" t="str">
            <v>05</v>
          </cell>
          <cell r="B7664" t="str">
            <v>60040100</v>
          </cell>
          <cell r="C7664" t="str">
            <v>44000400</v>
          </cell>
          <cell r="D7664">
            <v>3469.48</v>
          </cell>
        </row>
        <row r="7665">
          <cell r="A7665" t="str">
            <v>05</v>
          </cell>
          <cell r="B7665" t="str">
            <v>60040100</v>
          </cell>
          <cell r="C7665" t="str">
            <v>60010000</v>
          </cell>
          <cell r="D7665">
            <v>2599491.36</v>
          </cell>
        </row>
        <row r="7666">
          <cell r="A7666" t="str">
            <v>05</v>
          </cell>
          <cell r="B7666" t="str">
            <v>60040100</v>
          </cell>
          <cell r="C7666" t="str">
            <v>26000000</v>
          </cell>
          <cell r="D7666">
            <v>62.06</v>
          </cell>
        </row>
        <row r="7667">
          <cell r="A7667" t="str">
            <v>05</v>
          </cell>
          <cell r="B7667" t="str">
            <v>60040100</v>
          </cell>
          <cell r="C7667" t="str">
            <v>91020800</v>
          </cell>
          <cell r="D7667">
            <v>810874.01</v>
          </cell>
        </row>
        <row r="7668">
          <cell r="A7668" t="str">
            <v>05</v>
          </cell>
          <cell r="B7668" t="str">
            <v>52000000</v>
          </cell>
          <cell r="C7668" t="str">
            <v>60010000</v>
          </cell>
          <cell r="D7668">
            <v>101001.35</v>
          </cell>
        </row>
        <row r="7669">
          <cell r="A7669" t="str">
            <v>05</v>
          </cell>
          <cell r="B7669" t="str">
            <v>52000000</v>
          </cell>
          <cell r="C7669" t="str">
            <v>91020800</v>
          </cell>
          <cell r="D7669">
            <v>2056.25</v>
          </cell>
        </row>
        <row r="7670">
          <cell r="A7670" t="str">
            <v>05</v>
          </cell>
          <cell r="B7670" t="str">
            <v>52000000</v>
          </cell>
          <cell r="C7670" t="str">
            <v>44000500</v>
          </cell>
          <cell r="D7670">
            <v>347.45</v>
          </cell>
        </row>
        <row r="7671">
          <cell r="A7671" t="str">
            <v>05</v>
          </cell>
          <cell r="B7671" t="str">
            <v>52000000</v>
          </cell>
          <cell r="C7671" t="str">
            <v>44000400</v>
          </cell>
          <cell r="D7671">
            <v>22174.27</v>
          </cell>
        </row>
        <row r="7672">
          <cell r="A7672" t="str">
            <v>05</v>
          </cell>
          <cell r="B7672" t="str">
            <v>52000000</v>
          </cell>
          <cell r="C7672" t="str">
            <v>44000200</v>
          </cell>
          <cell r="D7672">
            <v>208.79</v>
          </cell>
        </row>
        <row r="7673">
          <cell r="A7673" t="str">
            <v>05</v>
          </cell>
          <cell r="B7673" t="str">
            <v>52000000</v>
          </cell>
          <cell r="C7673" t="str">
            <v>60040100</v>
          </cell>
          <cell r="D7673">
            <v>9594.4699999999993</v>
          </cell>
        </row>
        <row r="7674">
          <cell r="A7674" t="str">
            <v>05</v>
          </cell>
          <cell r="B7674" t="str">
            <v>52000000</v>
          </cell>
          <cell r="C7674" t="str">
            <v>91020500</v>
          </cell>
          <cell r="D7674">
            <v>46167.3</v>
          </cell>
        </row>
        <row r="7675">
          <cell r="A7675" t="str">
            <v>05</v>
          </cell>
          <cell r="B7675" t="str">
            <v>52000000</v>
          </cell>
          <cell r="C7675" t="str">
            <v>60010100</v>
          </cell>
          <cell r="D7675">
            <v>4516457.33</v>
          </cell>
        </row>
        <row r="7676">
          <cell r="A7676" t="str">
            <v>05</v>
          </cell>
          <cell r="B7676" t="str">
            <v>52000000</v>
          </cell>
          <cell r="C7676" t="str">
            <v>19040100</v>
          </cell>
          <cell r="D7676">
            <v>4091.46</v>
          </cell>
        </row>
        <row r="7677">
          <cell r="A7677" t="str">
            <v>05</v>
          </cell>
          <cell r="B7677" t="str">
            <v>76050100</v>
          </cell>
          <cell r="C7677" t="str">
            <v>90030100</v>
          </cell>
          <cell r="D7677">
            <v>100098346.31999999</v>
          </cell>
        </row>
        <row r="7678">
          <cell r="A7678" t="str">
            <v>05</v>
          </cell>
          <cell r="B7678" t="str">
            <v>76050100</v>
          </cell>
          <cell r="C7678" t="str">
            <v>90030107</v>
          </cell>
          <cell r="D7678">
            <v>31416073.539999999</v>
          </cell>
        </row>
        <row r="7679">
          <cell r="A7679" t="str">
            <v>05</v>
          </cell>
          <cell r="B7679" t="str">
            <v>76050100</v>
          </cell>
          <cell r="C7679" t="str">
            <v>90030108</v>
          </cell>
          <cell r="D7679">
            <v>3116324.83</v>
          </cell>
        </row>
        <row r="7680">
          <cell r="A7680" t="str">
            <v>05</v>
          </cell>
          <cell r="B7680" t="str">
            <v>76050100</v>
          </cell>
          <cell r="C7680" t="str">
            <v>90030300</v>
          </cell>
          <cell r="D7680">
            <v>357478.76</v>
          </cell>
        </row>
        <row r="7681">
          <cell r="A7681" t="str">
            <v>05</v>
          </cell>
          <cell r="B7681" t="str">
            <v>76050100</v>
          </cell>
          <cell r="C7681" t="str">
            <v>90030500</v>
          </cell>
          <cell r="D7681">
            <v>-38686.86</v>
          </cell>
        </row>
        <row r="7682">
          <cell r="A7682" t="str">
            <v>05</v>
          </cell>
          <cell r="B7682" t="str">
            <v>76050100</v>
          </cell>
          <cell r="C7682" t="str">
            <v>90030700</v>
          </cell>
          <cell r="D7682">
            <v>-988.56</v>
          </cell>
        </row>
        <row r="7683">
          <cell r="A7683" t="str">
            <v>05</v>
          </cell>
          <cell r="B7683" t="str">
            <v>76050100</v>
          </cell>
          <cell r="C7683" t="str">
            <v>90030900</v>
          </cell>
          <cell r="D7683">
            <v>329649.53000000003</v>
          </cell>
        </row>
        <row r="7684">
          <cell r="A7684" t="str">
            <v>05</v>
          </cell>
          <cell r="B7684" t="str">
            <v>76050100</v>
          </cell>
          <cell r="C7684" t="str">
            <v>90030901</v>
          </cell>
          <cell r="D7684">
            <v>235288.08</v>
          </cell>
        </row>
        <row r="7685">
          <cell r="A7685" t="str">
            <v>05</v>
          </cell>
          <cell r="B7685" t="str">
            <v>76050100</v>
          </cell>
          <cell r="C7685" t="str">
            <v>90030902</v>
          </cell>
          <cell r="D7685">
            <v>4281.16</v>
          </cell>
        </row>
        <row r="7686">
          <cell r="A7686" t="str">
            <v>05</v>
          </cell>
          <cell r="B7686" t="str">
            <v>76050100</v>
          </cell>
          <cell r="C7686" t="str">
            <v>90031200</v>
          </cell>
          <cell r="D7686">
            <v>18206.830000000002</v>
          </cell>
        </row>
        <row r="7687">
          <cell r="A7687" t="str">
            <v>05</v>
          </cell>
          <cell r="B7687" t="str">
            <v>76050100</v>
          </cell>
          <cell r="C7687" t="str">
            <v>90031201</v>
          </cell>
          <cell r="D7687">
            <v>466.62</v>
          </cell>
        </row>
        <row r="7688">
          <cell r="A7688" t="str">
            <v>05</v>
          </cell>
          <cell r="B7688" t="str">
            <v>76050100</v>
          </cell>
          <cell r="C7688" t="str">
            <v>90031205</v>
          </cell>
          <cell r="D7688">
            <v>375929.27</v>
          </cell>
        </row>
        <row r="7689">
          <cell r="A7689" t="str">
            <v>05</v>
          </cell>
          <cell r="B7689" t="str">
            <v>76050100</v>
          </cell>
          <cell r="C7689" t="str">
            <v>90031300</v>
          </cell>
          <cell r="D7689">
            <v>16288.57</v>
          </cell>
        </row>
        <row r="7690">
          <cell r="A7690" t="str">
            <v>05</v>
          </cell>
          <cell r="B7690" t="str">
            <v>76050100</v>
          </cell>
          <cell r="C7690" t="str">
            <v>90031302</v>
          </cell>
          <cell r="D7690">
            <v>17834.09</v>
          </cell>
        </row>
        <row r="7691">
          <cell r="A7691" t="str">
            <v>05</v>
          </cell>
          <cell r="B7691" t="str">
            <v>76050100</v>
          </cell>
          <cell r="C7691" t="str">
            <v>90031400</v>
          </cell>
          <cell r="D7691">
            <v>3093024.11</v>
          </cell>
        </row>
        <row r="7692">
          <cell r="A7692" t="str">
            <v>05</v>
          </cell>
          <cell r="B7692" t="str">
            <v>76050100</v>
          </cell>
          <cell r="C7692" t="str">
            <v>90031401</v>
          </cell>
          <cell r="D7692">
            <v>1876452.52</v>
          </cell>
        </row>
        <row r="7693">
          <cell r="A7693" t="str">
            <v>05</v>
          </cell>
          <cell r="B7693" t="str">
            <v>76050100</v>
          </cell>
          <cell r="C7693" t="str">
            <v>90031402</v>
          </cell>
          <cell r="D7693">
            <v>9643.89</v>
          </cell>
        </row>
        <row r="7694">
          <cell r="A7694" t="str">
            <v>05</v>
          </cell>
          <cell r="B7694" t="str">
            <v>76050100</v>
          </cell>
          <cell r="C7694" t="str">
            <v>90031405</v>
          </cell>
          <cell r="D7694">
            <v>4508050.8899999997</v>
          </cell>
        </row>
        <row r="7695">
          <cell r="A7695" t="str">
            <v>05</v>
          </cell>
          <cell r="B7695" t="str">
            <v>76050100</v>
          </cell>
          <cell r="C7695" t="str">
            <v>90031700</v>
          </cell>
          <cell r="D7695">
            <v>6281.44</v>
          </cell>
        </row>
        <row r="7696">
          <cell r="A7696" t="str">
            <v>05</v>
          </cell>
          <cell r="B7696" t="str">
            <v>76050100</v>
          </cell>
          <cell r="C7696" t="str">
            <v>90031705</v>
          </cell>
          <cell r="D7696">
            <v>13853.34</v>
          </cell>
        </row>
        <row r="7697">
          <cell r="A7697" t="str">
            <v>05</v>
          </cell>
          <cell r="B7697" t="str">
            <v>76050100</v>
          </cell>
          <cell r="C7697" t="str">
            <v>90032100</v>
          </cell>
          <cell r="D7697">
            <v>103932</v>
          </cell>
        </row>
        <row r="7698">
          <cell r="A7698" t="str">
            <v>05</v>
          </cell>
          <cell r="B7698" t="str">
            <v>76050100</v>
          </cell>
          <cell r="C7698" t="str">
            <v>90032101</v>
          </cell>
          <cell r="D7698">
            <v>63073.16</v>
          </cell>
        </row>
        <row r="7699">
          <cell r="A7699" t="str">
            <v>05</v>
          </cell>
          <cell r="B7699" t="str">
            <v>76050100</v>
          </cell>
          <cell r="C7699" t="str">
            <v>90032300</v>
          </cell>
          <cell r="D7699">
            <v>988.56</v>
          </cell>
        </row>
        <row r="7700">
          <cell r="A7700" t="str">
            <v>05</v>
          </cell>
          <cell r="B7700" t="str">
            <v>76050100</v>
          </cell>
          <cell r="C7700" t="str">
            <v>91020400</v>
          </cell>
          <cell r="D7700">
            <v>2121567.87</v>
          </cell>
        </row>
        <row r="7701">
          <cell r="A7701" t="str">
            <v>05</v>
          </cell>
          <cell r="B7701" t="str">
            <v>10150000</v>
          </cell>
          <cell r="C7701" t="str">
            <v>10150000</v>
          </cell>
          <cell r="D7701">
            <v>5896736.1799999997</v>
          </cell>
        </row>
        <row r="7702">
          <cell r="A7702" t="str">
            <v>05</v>
          </cell>
          <cell r="B7702" t="str">
            <v>10150000</v>
          </cell>
          <cell r="C7702" t="str">
            <v>10160200</v>
          </cell>
          <cell r="D7702">
            <v>4063710.9</v>
          </cell>
        </row>
        <row r="7703">
          <cell r="A7703" t="str">
            <v>05</v>
          </cell>
          <cell r="B7703" t="str">
            <v>10150000</v>
          </cell>
          <cell r="C7703" t="str">
            <v>23010000</v>
          </cell>
          <cell r="D7703">
            <v>92626.06</v>
          </cell>
        </row>
        <row r="7704">
          <cell r="A7704" t="str">
            <v>05</v>
          </cell>
          <cell r="B7704" t="str">
            <v>10150000</v>
          </cell>
          <cell r="C7704" t="str">
            <v>25010000</v>
          </cell>
          <cell r="D7704">
            <v>614794.72</v>
          </cell>
        </row>
        <row r="7705">
          <cell r="A7705" t="str">
            <v>05</v>
          </cell>
          <cell r="B7705" t="str">
            <v>10150000</v>
          </cell>
          <cell r="C7705" t="str">
            <v>25020000</v>
          </cell>
          <cell r="D7705">
            <v>131872.74</v>
          </cell>
        </row>
        <row r="7706">
          <cell r="A7706" t="str">
            <v>05</v>
          </cell>
          <cell r="B7706" t="str">
            <v>10150000</v>
          </cell>
          <cell r="C7706" t="str">
            <v>25030000</v>
          </cell>
          <cell r="D7706">
            <v>8320.4699999999993</v>
          </cell>
        </row>
        <row r="7707">
          <cell r="A7707" t="str">
            <v>05</v>
          </cell>
          <cell r="B7707" t="str">
            <v>10150000</v>
          </cell>
          <cell r="C7707" t="str">
            <v>26000000</v>
          </cell>
          <cell r="D7707">
            <v>66843.91</v>
          </cell>
        </row>
        <row r="7708">
          <cell r="A7708" t="str">
            <v>05</v>
          </cell>
          <cell r="B7708" t="str">
            <v>10150000</v>
          </cell>
          <cell r="C7708" t="str">
            <v>41020000</v>
          </cell>
          <cell r="D7708">
            <v>46855.48</v>
          </cell>
        </row>
        <row r="7709">
          <cell r="A7709" t="str">
            <v>05</v>
          </cell>
          <cell r="B7709" t="str">
            <v>10150000</v>
          </cell>
          <cell r="C7709" t="str">
            <v>44000500</v>
          </cell>
          <cell r="D7709">
            <v>12614.2</v>
          </cell>
        </row>
        <row r="7710">
          <cell r="A7710" t="str">
            <v>05</v>
          </cell>
          <cell r="B7710" t="str">
            <v>10150000</v>
          </cell>
          <cell r="C7710" t="str">
            <v>79030000</v>
          </cell>
          <cell r="D7710">
            <v>265</v>
          </cell>
        </row>
        <row r="7711">
          <cell r="A7711" t="str">
            <v>05</v>
          </cell>
          <cell r="B7711" t="str">
            <v>10150000</v>
          </cell>
          <cell r="C7711" t="str">
            <v>91020801</v>
          </cell>
          <cell r="D7711">
            <v>2318.9699999999998</v>
          </cell>
        </row>
        <row r="7712">
          <cell r="A7712" t="str">
            <v>05</v>
          </cell>
          <cell r="B7712" t="str">
            <v>10150000</v>
          </cell>
          <cell r="C7712" t="str">
            <v>91020802</v>
          </cell>
          <cell r="D7712">
            <v>9983.0300000000007</v>
          </cell>
        </row>
        <row r="7713">
          <cell r="A7713" t="str">
            <v>05</v>
          </cell>
          <cell r="B7713" t="str">
            <v>10130000</v>
          </cell>
          <cell r="C7713" t="str">
            <v>10130000</v>
          </cell>
          <cell r="D7713">
            <v>309095.98</v>
          </cell>
        </row>
        <row r="7714">
          <cell r="A7714" t="str">
            <v>05</v>
          </cell>
          <cell r="B7714" t="str">
            <v>10130000</v>
          </cell>
          <cell r="C7714" t="str">
            <v>28001100</v>
          </cell>
          <cell r="D7714">
            <v>2418.16</v>
          </cell>
        </row>
        <row r="7715">
          <cell r="A7715" t="str">
            <v>05</v>
          </cell>
          <cell r="B7715" t="str">
            <v>10130000</v>
          </cell>
          <cell r="C7715" t="str">
            <v>94000000</v>
          </cell>
          <cell r="D7715">
            <v>132.34</v>
          </cell>
        </row>
        <row r="7716">
          <cell r="A7716" t="str">
            <v>05</v>
          </cell>
          <cell r="B7716" t="str">
            <v>15130000</v>
          </cell>
          <cell r="C7716" t="str">
            <v>15130000</v>
          </cell>
          <cell r="D7716">
            <v>20687661.359999999</v>
          </cell>
        </row>
        <row r="7717">
          <cell r="A7717" t="str">
            <v>05</v>
          </cell>
          <cell r="B7717" t="str">
            <v>15130000</v>
          </cell>
          <cell r="C7717" t="str">
            <v>23010000</v>
          </cell>
          <cell r="D7717">
            <v>6438428.3099999996</v>
          </cell>
        </row>
        <row r="7718">
          <cell r="A7718" t="str">
            <v>05</v>
          </cell>
          <cell r="B7718" t="str">
            <v>15130000</v>
          </cell>
          <cell r="C7718" t="str">
            <v>25010000</v>
          </cell>
          <cell r="D7718">
            <v>99197.43</v>
          </cell>
        </row>
        <row r="7719">
          <cell r="A7719" t="str">
            <v>05</v>
          </cell>
          <cell r="B7719" t="str">
            <v>15130000</v>
          </cell>
          <cell r="C7719" t="str">
            <v>25020000</v>
          </cell>
          <cell r="D7719">
            <v>12724490.15</v>
          </cell>
        </row>
        <row r="7720">
          <cell r="A7720" t="str">
            <v>05</v>
          </cell>
          <cell r="B7720" t="str">
            <v>15130000</v>
          </cell>
          <cell r="C7720" t="str">
            <v>25030000</v>
          </cell>
          <cell r="D7720">
            <v>157785.99</v>
          </cell>
        </row>
        <row r="7721">
          <cell r="A7721" t="str">
            <v>05</v>
          </cell>
          <cell r="B7721" t="str">
            <v>15130000</v>
          </cell>
          <cell r="C7721" t="str">
            <v>26000000</v>
          </cell>
          <cell r="D7721">
            <v>634674.43000000005</v>
          </cell>
        </row>
        <row r="7722">
          <cell r="A7722" t="str">
            <v>05</v>
          </cell>
          <cell r="B7722" t="str">
            <v>15130000</v>
          </cell>
          <cell r="C7722" t="str">
            <v>79030000</v>
          </cell>
          <cell r="D7722">
            <v>402187.44</v>
          </cell>
        </row>
        <row r="7723">
          <cell r="A7723" t="str">
            <v>05</v>
          </cell>
          <cell r="B7723" t="str">
            <v>15130000</v>
          </cell>
          <cell r="C7723" t="str">
            <v>79040000</v>
          </cell>
          <cell r="D7723">
            <v>2016.37</v>
          </cell>
        </row>
        <row r="7724">
          <cell r="A7724" t="str">
            <v>05</v>
          </cell>
          <cell r="B7724" t="str">
            <v>15130000</v>
          </cell>
          <cell r="C7724" t="str">
            <v>79070000</v>
          </cell>
          <cell r="D7724">
            <v>228881.24</v>
          </cell>
        </row>
        <row r="7725">
          <cell r="A7725" t="str">
            <v>05</v>
          </cell>
          <cell r="B7725" t="str">
            <v>15020000</v>
          </cell>
          <cell r="C7725" t="str">
            <v>10020000</v>
          </cell>
          <cell r="D7725">
            <v>332136074.31</v>
          </cell>
        </row>
        <row r="7726">
          <cell r="A7726" t="str">
            <v>05</v>
          </cell>
          <cell r="B7726" t="str">
            <v>15020000</v>
          </cell>
          <cell r="C7726" t="str">
            <v>16010000</v>
          </cell>
          <cell r="D7726">
            <v>4646086.54</v>
          </cell>
        </row>
        <row r="7727">
          <cell r="A7727" t="str">
            <v>05</v>
          </cell>
          <cell r="B7727" t="str">
            <v>15020000</v>
          </cell>
          <cell r="C7727" t="str">
            <v>16020000</v>
          </cell>
          <cell r="D7727">
            <v>-931499.65</v>
          </cell>
        </row>
        <row r="7728">
          <cell r="A7728" t="str">
            <v>05</v>
          </cell>
          <cell r="B7728" t="str">
            <v>15020000</v>
          </cell>
          <cell r="C7728" t="str">
            <v>16040000</v>
          </cell>
          <cell r="D7728">
            <v>1085728.3700000001</v>
          </cell>
        </row>
        <row r="7729">
          <cell r="A7729" t="str">
            <v>05</v>
          </cell>
          <cell r="B7729" t="str">
            <v>15020000</v>
          </cell>
          <cell r="C7729" t="str">
            <v>91020800</v>
          </cell>
          <cell r="D7729">
            <v>22.96</v>
          </cell>
        </row>
        <row r="7730">
          <cell r="A7730" t="str">
            <v>05</v>
          </cell>
          <cell r="B7730" t="str">
            <v>15060000</v>
          </cell>
          <cell r="C7730" t="str">
            <v>10060000</v>
          </cell>
          <cell r="D7730">
            <v>9443752.8499999996</v>
          </cell>
        </row>
        <row r="7731">
          <cell r="A7731" t="str">
            <v>05</v>
          </cell>
          <cell r="B7731" t="str">
            <v>15060000</v>
          </cell>
          <cell r="C7731" t="str">
            <v>16010000</v>
          </cell>
          <cell r="D7731">
            <v>544779.79</v>
          </cell>
        </row>
        <row r="7732">
          <cell r="A7732" t="str">
            <v>05</v>
          </cell>
          <cell r="B7732" t="str">
            <v>15060000</v>
          </cell>
          <cell r="C7732" t="str">
            <v>16020000</v>
          </cell>
          <cell r="D7732">
            <v>538615.66</v>
          </cell>
        </row>
        <row r="7733">
          <cell r="A7733" t="str">
            <v>05</v>
          </cell>
          <cell r="B7733" t="str">
            <v>15060000</v>
          </cell>
          <cell r="C7733" t="str">
            <v>91020800</v>
          </cell>
          <cell r="D7733">
            <v>0.25</v>
          </cell>
        </row>
        <row r="7734">
          <cell r="A7734" t="str">
            <v>05</v>
          </cell>
          <cell r="B7734" t="str">
            <v>10110000</v>
          </cell>
          <cell r="C7734" t="str">
            <v>10060000</v>
          </cell>
          <cell r="D7734">
            <v>33</v>
          </cell>
        </row>
        <row r="7735">
          <cell r="A7735" t="str">
            <v>05</v>
          </cell>
          <cell r="B7735" t="str">
            <v>10110000</v>
          </cell>
          <cell r="C7735" t="str">
            <v>10110000</v>
          </cell>
          <cell r="D7735">
            <v>4378782.2</v>
          </cell>
        </row>
        <row r="7736">
          <cell r="A7736" t="str">
            <v>05</v>
          </cell>
          <cell r="B7736" t="str">
            <v>10110000</v>
          </cell>
          <cell r="C7736" t="str">
            <v>20010000</v>
          </cell>
          <cell r="D7736">
            <v>56207211.009999998</v>
          </cell>
        </row>
        <row r="7737">
          <cell r="A7737" t="str">
            <v>05</v>
          </cell>
          <cell r="B7737" t="str">
            <v>10110000</v>
          </cell>
          <cell r="C7737" t="str">
            <v>23010000</v>
          </cell>
          <cell r="D7737">
            <v>720.8</v>
          </cell>
        </row>
        <row r="7738">
          <cell r="A7738" t="str">
            <v>05</v>
          </cell>
          <cell r="B7738" t="str">
            <v>10110000</v>
          </cell>
          <cell r="C7738" t="str">
            <v>25010000</v>
          </cell>
          <cell r="D7738">
            <v>663.5</v>
          </cell>
        </row>
        <row r="7739">
          <cell r="A7739" t="str">
            <v>05</v>
          </cell>
          <cell r="B7739" t="str">
            <v>10110000</v>
          </cell>
          <cell r="C7739" t="str">
            <v>25020000</v>
          </cell>
          <cell r="D7739">
            <v>375.12</v>
          </cell>
        </row>
        <row r="7740">
          <cell r="A7740" t="str">
            <v>05</v>
          </cell>
          <cell r="B7740" t="str">
            <v>10110000</v>
          </cell>
          <cell r="C7740" t="str">
            <v>26000000</v>
          </cell>
          <cell r="D7740">
            <v>150</v>
          </cell>
        </row>
        <row r="7741">
          <cell r="A7741" t="str">
            <v>05</v>
          </cell>
          <cell r="B7741" t="str">
            <v>10110000</v>
          </cell>
          <cell r="C7741" t="str">
            <v>91020400</v>
          </cell>
          <cell r="D7741">
            <v>7310260.0599999996</v>
          </cell>
        </row>
        <row r="7742">
          <cell r="A7742" t="str">
            <v>05</v>
          </cell>
          <cell r="B7742" t="str">
            <v>10110000</v>
          </cell>
          <cell r="C7742" t="str">
            <v>91020801</v>
          </cell>
          <cell r="D7742">
            <v>-0.75</v>
          </cell>
        </row>
        <row r="7743">
          <cell r="A7743" t="str">
            <v>05</v>
          </cell>
          <cell r="B7743" t="str">
            <v>10110000</v>
          </cell>
          <cell r="C7743" t="str">
            <v>94000000</v>
          </cell>
          <cell r="D7743">
            <v>22981.39</v>
          </cell>
        </row>
        <row r="7744">
          <cell r="A7744" t="str">
            <v>05</v>
          </cell>
          <cell r="B7744" t="str">
            <v>10160200</v>
          </cell>
          <cell r="C7744" t="str">
            <v>25010000</v>
          </cell>
          <cell r="D7744">
            <v>3909968.54</v>
          </cell>
        </row>
        <row r="7745">
          <cell r="A7745" t="str">
            <v>05</v>
          </cell>
          <cell r="B7745" t="str">
            <v>10160200</v>
          </cell>
          <cell r="C7745" t="str">
            <v>25020000</v>
          </cell>
          <cell r="D7745">
            <v>76070.86</v>
          </cell>
        </row>
        <row r="7746">
          <cell r="A7746" t="str">
            <v>05</v>
          </cell>
          <cell r="B7746" t="str">
            <v>10160200</v>
          </cell>
          <cell r="C7746" t="str">
            <v>25030000</v>
          </cell>
          <cell r="D7746">
            <v>22421.48</v>
          </cell>
        </row>
        <row r="7747">
          <cell r="A7747" t="str">
            <v>05</v>
          </cell>
          <cell r="B7747" t="str">
            <v>10160200</v>
          </cell>
          <cell r="C7747" t="str">
            <v>26000000</v>
          </cell>
          <cell r="D7747">
            <v>21415.05</v>
          </cell>
        </row>
        <row r="7748">
          <cell r="A7748" t="str">
            <v>05</v>
          </cell>
          <cell r="B7748" t="str">
            <v>10160200</v>
          </cell>
          <cell r="C7748" t="str">
            <v>91020801</v>
          </cell>
          <cell r="D7748">
            <v>13262.13</v>
          </cell>
        </row>
        <row r="7749">
          <cell r="A7749" t="str">
            <v>05</v>
          </cell>
          <cell r="B7749" t="str">
            <v>10160200</v>
          </cell>
          <cell r="C7749" t="str">
            <v>91020802</v>
          </cell>
          <cell r="D7749">
            <v>1570.14</v>
          </cell>
        </row>
        <row r="7750">
          <cell r="A7750" t="str">
            <v>05</v>
          </cell>
          <cell r="B7750" t="str">
            <v>10020000</v>
          </cell>
          <cell r="C7750" t="str">
            <v>10020000</v>
          </cell>
          <cell r="D7750">
            <v>183862896.66</v>
          </cell>
        </row>
        <row r="7751">
          <cell r="A7751" t="str">
            <v>05</v>
          </cell>
          <cell r="B7751" t="str">
            <v>10020000</v>
          </cell>
          <cell r="C7751" t="str">
            <v>10020100</v>
          </cell>
          <cell r="D7751">
            <v>1973405.62</v>
          </cell>
        </row>
        <row r="7752">
          <cell r="A7752" t="str">
            <v>05</v>
          </cell>
          <cell r="B7752" t="str">
            <v>10020000</v>
          </cell>
          <cell r="C7752" t="str">
            <v>20010000</v>
          </cell>
          <cell r="D7752">
            <v>303756489.70999998</v>
          </cell>
        </row>
        <row r="7753">
          <cell r="A7753" t="str">
            <v>05</v>
          </cell>
          <cell r="B7753" t="str">
            <v>10020000</v>
          </cell>
          <cell r="C7753" t="str">
            <v>23010000</v>
          </cell>
          <cell r="D7753">
            <v>168400.37</v>
          </cell>
        </row>
        <row r="7754">
          <cell r="A7754" t="str">
            <v>05</v>
          </cell>
          <cell r="B7754" t="str">
            <v>10020000</v>
          </cell>
          <cell r="C7754" t="str">
            <v>25010000</v>
          </cell>
          <cell r="D7754">
            <v>7400.42</v>
          </cell>
        </row>
        <row r="7755">
          <cell r="A7755" t="str">
            <v>05</v>
          </cell>
          <cell r="B7755" t="str">
            <v>10020000</v>
          </cell>
          <cell r="C7755" t="str">
            <v>25020000</v>
          </cell>
          <cell r="D7755">
            <v>928.05</v>
          </cell>
        </row>
        <row r="7756">
          <cell r="A7756" t="str">
            <v>05</v>
          </cell>
          <cell r="B7756" t="str">
            <v>10020000</v>
          </cell>
          <cell r="C7756" t="str">
            <v>25030000</v>
          </cell>
          <cell r="D7756">
            <v>132.5</v>
          </cell>
        </row>
        <row r="7757">
          <cell r="A7757" t="str">
            <v>05</v>
          </cell>
          <cell r="B7757" t="str">
            <v>10020000</v>
          </cell>
          <cell r="C7757" t="str">
            <v>26000000</v>
          </cell>
          <cell r="D7757">
            <v>6896.38</v>
          </cell>
        </row>
        <row r="7758">
          <cell r="A7758" t="str">
            <v>05</v>
          </cell>
          <cell r="B7758" t="str">
            <v>10020000</v>
          </cell>
          <cell r="C7758" t="str">
            <v>41020000</v>
          </cell>
          <cell r="D7758">
            <v>28127261.420000002</v>
          </cell>
        </row>
        <row r="7759">
          <cell r="A7759" t="str">
            <v>05</v>
          </cell>
          <cell r="B7759" t="str">
            <v>10020000</v>
          </cell>
          <cell r="C7759" t="str">
            <v>91020801</v>
          </cell>
          <cell r="D7759">
            <v>525.24</v>
          </cell>
        </row>
        <row r="7760">
          <cell r="A7760" t="str">
            <v>05</v>
          </cell>
          <cell r="B7760" t="str">
            <v>10020000</v>
          </cell>
          <cell r="C7760" t="str">
            <v>94000000</v>
          </cell>
          <cell r="D7760">
            <v>846.32</v>
          </cell>
        </row>
        <row r="7761">
          <cell r="A7761" t="str">
            <v>05</v>
          </cell>
          <cell r="B7761" t="str">
            <v>10020000</v>
          </cell>
          <cell r="C7761" t="str">
            <v>94000000</v>
          </cell>
          <cell r="D7761">
            <v>117204.07</v>
          </cell>
        </row>
        <row r="7762">
          <cell r="A7762" t="str">
            <v>05</v>
          </cell>
          <cell r="B7762" t="str">
            <v>10020000</v>
          </cell>
          <cell r="C7762" t="str">
            <v>97000000</v>
          </cell>
          <cell r="D7762">
            <v>1419.48</v>
          </cell>
        </row>
        <row r="7763">
          <cell r="A7763" t="str">
            <v>05</v>
          </cell>
          <cell r="B7763" t="str">
            <v>10020100</v>
          </cell>
          <cell r="C7763" t="str">
            <v>10020000</v>
          </cell>
          <cell r="D7763">
            <v>189639.29</v>
          </cell>
        </row>
        <row r="7764">
          <cell r="A7764" t="str">
            <v>05</v>
          </cell>
          <cell r="B7764" t="str">
            <v>10020100</v>
          </cell>
          <cell r="C7764" t="str">
            <v>10020100</v>
          </cell>
          <cell r="D7764">
            <v>1159904.7</v>
          </cell>
        </row>
        <row r="7765">
          <cell r="A7765" t="str">
            <v>05</v>
          </cell>
          <cell r="B7765" t="str">
            <v>10020100</v>
          </cell>
          <cell r="C7765" t="str">
            <v>28011200</v>
          </cell>
          <cell r="D7765">
            <v>7724.34</v>
          </cell>
        </row>
        <row r="7766">
          <cell r="A7766" t="str">
            <v>05</v>
          </cell>
          <cell r="B7766" t="str">
            <v>10020100</v>
          </cell>
          <cell r="C7766" t="str">
            <v>76020400</v>
          </cell>
          <cell r="D7766">
            <v>4298565.99</v>
          </cell>
        </row>
        <row r="7767">
          <cell r="A7767" t="str">
            <v>05</v>
          </cell>
          <cell r="B7767" t="str">
            <v>10020200</v>
          </cell>
          <cell r="C7767" t="str">
            <v>91020801</v>
          </cell>
          <cell r="D7767">
            <v>911.1</v>
          </cell>
        </row>
        <row r="7768">
          <cell r="A7768" t="str">
            <v>05</v>
          </cell>
          <cell r="B7768" t="str">
            <v>60040000</v>
          </cell>
          <cell r="C7768" t="str">
            <v>26000000</v>
          </cell>
          <cell r="D7768">
            <v>124.12</v>
          </cell>
        </row>
        <row r="7769">
          <cell r="A7769" t="str">
            <v>05</v>
          </cell>
          <cell r="B7769" t="str">
            <v>60040000</v>
          </cell>
          <cell r="C7769" t="str">
            <v>44000100</v>
          </cell>
          <cell r="D7769">
            <v>1012.19</v>
          </cell>
        </row>
        <row r="7770">
          <cell r="A7770" t="str">
            <v>05</v>
          </cell>
          <cell r="B7770" t="str">
            <v>60040000</v>
          </cell>
          <cell r="C7770" t="str">
            <v>44000200</v>
          </cell>
          <cell r="D7770">
            <v>51712.74</v>
          </cell>
        </row>
        <row r="7771">
          <cell r="A7771" t="str">
            <v>05</v>
          </cell>
          <cell r="B7771" t="str">
            <v>60040000</v>
          </cell>
          <cell r="C7771" t="str">
            <v>44000400</v>
          </cell>
          <cell r="D7771">
            <v>9886.77</v>
          </cell>
        </row>
        <row r="7772">
          <cell r="A7772" t="str">
            <v>05</v>
          </cell>
          <cell r="B7772" t="str">
            <v>60040000</v>
          </cell>
          <cell r="C7772" t="str">
            <v>44000500</v>
          </cell>
          <cell r="D7772">
            <v>5108.16</v>
          </cell>
        </row>
        <row r="7773">
          <cell r="A7773" t="str">
            <v>05</v>
          </cell>
          <cell r="B7773" t="str">
            <v>60040000</v>
          </cell>
          <cell r="C7773" t="str">
            <v>51030100</v>
          </cell>
          <cell r="D7773">
            <v>26600</v>
          </cell>
        </row>
        <row r="7774">
          <cell r="A7774" t="str">
            <v>05</v>
          </cell>
          <cell r="B7774" t="str">
            <v>60040000</v>
          </cell>
          <cell r="C7774" t="str">
            <v>51040000</v>
          </cell>
          <cell r="D7774">
            <v>75224</v>
          </cell>
        </row>
        <row r="7775">
          <cell r="A7775" t="str">
            <v>05</v>
          </cell>
          <cell r="B7775" t="str">
            <v>60040000</v>
          </cell>
          <cell r="C7775" t="str">
            <v>58030100</v>
          </cell>
          <cell r="D7775">
            <v>220000000</v>
          </cell>
        </row>
        <row r="7776">
          <cell r="A7776" t="str">
            <v>05</v>
          </cell>
          <cell r="B7776" t="str">
            <v>60040000</v>
          </cell>
          <cell r="C7776" t="str">
            <v>60010000</v>
          </cell>
          <cell r="D7776">
            <v>100865707.63</v>
          </cell>
        </row>
        <row r="7777">
          <cell r="A7777" t="str">
            <v>05</v>
          </cell>
          <cell r="B7777" t="str">
            <v>60040000</v>
          </cell>
          <cell r="C7777" t="str">
            <v>76000000</v>
          </cell>
          <cell r="D7777">
            <v>376796.13</v>
          </cell>
        </row>
        <row r="7778">
          <cell r="A7778" t="str">
            <v>05</v>
          </cell>
          <cell r="B7778" t="str">
            <v>60040000</v>
          </cell>
          <cell r="C7778" t="str">
            <v>91020802</v>
          </cell>
          <cell r="D7778">
            <v>58.09</v>
          </cell>
        </row>
        <row r="7779">
          <cell r="A7779" t="str">
            <v>05</v>
          </cell>
          <cell r="B7779" t="str">
            <v>60040000</v>
          </cell>
          <cell r="C7779" t="str">
            <v>91021600</v>
          </cell>
          <cell r="D7779">
            <v>544359.30000000005</v>
          </cell>
        </row>
        <row r="7780">
          <cell r="A7780" t="str">
            <v>05</v>
          </cell>
          <cell r="B7780" t="str">
            <v>40030000</v>
          </cell>
          <cell r="C7780" t="str">
            <v>90020100</v>
          </cell>
          <cell r="D7780">
            <v>20512225.300000001</v>
          </cell>
        </row>
        <row r="7781">
          <cell r="A7781" t="str">
            <v>05</v>
          </cell>
          <cell r="B7781" t="str">
            <v>40030000</v>
          </cell>
          <cell r="C7781" t="str">
            <v>90020107</v>
          </cell>
          <cell r="D7781">
            <v>5469721.1200000001</v>
          </cell>
        </row>
        <row r="7782">
          <cell r="A7782" t="str">
            <v>05</v>
          </cell>
          <cell r="B7782" t="str">
            <v>40030000</v>
          </cell>
          <cell r="C7782" t="str">
            <v>90020108</v>
          </cell>
          <cell r="D7782">
            <v>536851.75</v>
          </cell>
        </row>
        <row r="7783">
          <cell r="A7783" t="str">
            <v>05</v>
          </cell>
          <cell r="B7783" t="str">
            <v>40030000</v>
          </cell>
          <cell r="C7783" t="str">
            <v>90020200</v>
          </cell>
          <cell r="D7783">
            <v>451929.47</v>
          </cell>
        </row>
        <row r="7784">
          <cell r="A7784" t="str">
            <v>05</v>
          </cell>
          <cell r="B7784" t="str">
            <v>40030000</v>
          </cell>
          <cell r="C7784" t="str">
            <v>90020300</v>
          </cell>
          <cell r="D7784">
            <v>66902.929999999993</v>
          </cell>
        </row>
        <row r="7785">
          <cell r="A7785" t="str">
            <v>05</v>
          </cell>
          <cell r="B7785" t="str">
            <v>40030000</v>
          </cell>
          <cell r="C7785" t="str">
            <v>90020400</v>
          </cell>
          <cell r="D7785">
            <v>171239.66</v>
          </cell>
        </row>
        <row r="7786">
          <cell r="A7786" t="str">
            <v>05</v>
          </cell>
          <cell r="B7786" t="str">
            <v>40050000</v>
          </cell>
          <cell r="C7786" t="str">
            <v>20010000</v>
          </cell>
          <cell r="D7786">
            <v>1956006.08</v>
          </cell>
        </row>
        <row r="7787">
          <cell r="A7787" t="str">
            <v>05</v>
          </cell>
          <cell r="B7787" t="str">
            <v>40050000</v>
          </cell>
          <cell r="C7787" t="str">
            <v>21010000</v>
          </cell>
          <cell r="D7787">
            <v>825565.82</v>
          </cell>
        </row>
        <row r="7788">
          <cell r="A7788" t="str">
            <v>05</v>
          </cell>
          <cell r="B7788" t="str">
            <v>40050000</v>
          </cell>
          <cell r="C7788" t="str">
            <v>43010000</v>
          </cell>
          <cell r="D7788">
            <v>356565.48</v>
          </cell>
        </row>
        <row r="7789">
          <cell r="A7789" t="str">
            <v>05</v>
          </cell>
          <cell r="B7789" t="str">
            <v>40050000</v>
          </cell>
          <cell r="C7789" t="str">
            <v>90020100</v>
          </cell>
          <cell r="D7789">
            <v>-2365774.71</v>
          </cell>
        </row>
        <row r="7790">
          <cell r="A7790" t="str">
            <v>05</v>
          </cell>
          <cell r="B7790" t="str">
            <v>40050000</v>
          </cell>
          <cell r="C7790" t="str">
            <v>90020107</v>
          </cell>
          <cell r="D7790">
            <v>-630721.31999999995</v>
          </cell>
        </row>
        <row r="7791">
          <cell r="A7791" t="str">
            <v>05</v>
          </cell>
          <cell r="B7791" t="str">
            <v>40050000</v>
          </cell>
          <cell r="C7791" t="str">
            <v>90020108</v>
          </cell>
          <cell r="D7791">
            <v>-62042.52</v>
          </cell>
        </row>
        <row r="7792">
          <cell r="A7792" t="str">
            <v>05</v>
          </cell>
          <cell r="B7792" t="str">
            <v>40050000</v>
          </cell>
          <cell r="C7792" t="str">
            <v>90020200</v>
          </cell>
          <cell r="D7792">
            <v>-52129</v>
          </cell>
        </row>
        <row r="7793">
          <cell r="A7793" t="str">
            <v>05</v>
          </cell>
          <cell r="B7793" t="str">
            <v>40050000</v>
          </cell>
          <cell r="C7793" t="str">
            <v>90020300</v>
          </cell>
          <cell r="D7793">
            <v>-7718.33</v>
          </cell>
        </row>
        <row r="7794">
          <cell r="A7794" t="str">
            <v>05</v>
          </cell>
          <cell r="B7794" t="str">
            <v>40050000</v>
          </cell>
          <cell r="C7794" t="str">
            <v>90020400</v>
          </cell>
          <cell r="D7794">
            <v>-19751.5</v>
          </cell>
        </row>
        <row r="7795">
          <cell r="A7795" t="str">
            <v>05</v>
          </cell>
          <cell r="B7795" t="str">
            <v>94000000</v>
          </cell>
          <cell r="C7795" t="str">
            <v>73020000</v>
          </cell>
          <cell r="D7795">
            <v>16546.32</v>
          </cell>
        </row>
        <row r="7796">
          <cell r="A7796" t="str">
            <v>05</v>
          </cell>
          <cell r="B7796" t="str">
            <v>94000000</v>
          </cell>
          <cell r="C7796" t="str">
            <v>91020800</v>
          </cell>
          <cell r="D7796">
            <v>53978.720000000001</v>
          </cell>
        </row>
        <row r="7797">
          <cell r="A7797" t="str">
            <v>05</v>
          </cell>
          <cell r="B7797" t="str">
            <v>94000000</v>
          </cell>
          <cell r="C7797" t="str">
            <v>91020801</v>
          </cell>
          <cell r="D7797">
            <v>1769508.08</v>
          </cell>
        </row>
        <row r="7798">
          <cell r="A7798" t="str">
            <v>05</v>
          </cell>
          <cell r="B7798" t="str">
            <v>76060000</v>
          </cell>
          <cell r="C7798" t="str">
            <v>76020600</v>
          </cell>
          <cell r="D7798">
            <v>-1764.43</v>
          </cell>
        </row>
        <row r="7799">
          <cell r="A7799" t="str">
            <v>05</v>
          </cell>
          <cell r="B7799" t="str">
            <v>68080000</v>
          </cell>
          <cell r="C7799" t="str">
            <v>19110000</v>
          </cell>
          <cell r="D7799">
            <v>1363088.21</v>
          </cell>
        </row>
        <row r="7800">
          <cell r="A7800" t="str">
            <v>05</v>
          </cell>
          <cell r="B7800" t="str">
            <v>68080000</v>
          </cell>
          <cell r="C7800" t="str">
            <v>19110100</v>
          </cell>
          <cell r="D7800">
            <v>66654.66</v>
          </cell>
        </row>
        <row r="7801">
          <cell r="A7801" t="str">
            <v>05</v>
          </cell>
          <cell r="B7801" t="str">
            <v>68080000</v>
          </cell>
          <cell r="C7801" t="str">
            <v>76020400</v>
          </cell>
          <cell r="D7801">
            <v>-134168.13</v>
          </cell>
        </row>
        <row r="7802">
          <cell r="A7802" t="str">
            <v>05</v>
          </cell>
          <cell r="B7802" t="str">
            <v>68080000</v>
          </cell>
          <cell r="C7802" t="str">
            <v>76050000</v>
          </cell>
          <cell r="D7802">
            <v>365696.05</v>
          </cell>
        </row>
        <row r="7803">
          <cell r="A7803" t="str">
            <v>05</v>
          </cell>
          <cell r="B7803" t="str">
            <v>68080000</v>
          </cell>
          <cell r="C7803" t="str">
            <v>76060000</v>
          </cell>
          <cell r="D7803">
            <v>24679.68</v>
          </cell>
        </row>
        <row r="7804">
          <cell r="A7804" t="str">
            <v>05</v>
          </cell>
          <cell r="B7804" t="str">
            <v>68080000</v>
          </cell>
          <cell r="C7804" t="str">
            <v>90030107</v>
          </cell>
          <cell r="D7804">
            <v>-6447.26</v>
          </cell>
        </row>
        <row r="7805">
          <cell r="A7805" t="str">
            <v>05</v>
          </cell>
          <cell r="B7805" t="str">
            <v>68080000</v>
          </cell>
          <cell r="C7805" t="str">
            <v>91020801</v>
          </cell>
          <cell r="D7805">
            <v>58.63</v>
          </cell>
        </row>
        <row r="7806">
          <cell r="A7806" t="str">
            <v>05</v>
          </cell>
          <cell r="B7806" t="str">
            <v>68080000</v>
          </cell>
          <cell r="C7806" t="str">
            <v>99000000</v>
          </cell>
          <cell r="D7806">
            <v>139814.19</v>
          </cell>
        </row>
        <row r="7807">
          <cell r="A7807" t="str">
            <v>05</v>
          </cell>
          <cell r="B7807" t="str">
            <v>26000000</v>
          </cell>
          <cell r="C7807" t="str">
            <v>10090000</v>
          </cell>
          <cell r="D7807">
            <v>18519.13</v>
          </cell>
        </row>
        <row r="7808">
          <cell r="A7808" t="str">
            <v>05</v>
          </cell>
          <cell r="B7808" t="str">
            <v>26000000</v>
          </cell>
          <cell r="C7808" t="str">
            <v>10110000</v>
          </cell>
          <cell r="D7808">
            <v>1134.48</v>
          </cell>
        </row>
        <row r="7809">
          <cell r="A7809" t="str">
            <v>05</v>
          </cell>
          <cell r="B7809" t="str">
            <v>26000000</v>
          </cell>
          <cell r="C7809" t="str">
            <v>10150000</v>
          </cell>
          <cell r="D7809">
            <v>603.62</v>
          </cell>
        </row>
        <row r="7810">
          <cell r="A7810" t="str">
            <v>05</v>
          </cell>
          <cell r="B7810" t="str">
            <v>26000000</v>
          </cell>
          <cell r="C7810" t="str">
            <v>20030000</v>
          </cell>
          <cell r="D7810">
            <v>582</v>
          </cell>
        </row>
        <row r="7811">
          <cell r="A7811" t="str">
            <v>05</v>
          </cell>
          <cell r="B7811" t="str">
            <v>26000000</v>
          </cell>
          <cell r="C7811" t="str">
            <v>90020100</v>
          </cell>
          <cell r="D7811">
            <v>72550409.769999996</v>
          </cell>
        </row>
        <row r="7812">
          <cell r="A7812" t="str">
            <v>05</v>
          </cell>
          <cell r="B7812" t="str">
            <v>26000000</v>
          </cell>
          <cell r="C7812" t="str">
            <v>90020107</v>
          </cell>
          <cell r="D7812">
            <v>22764414.940000001</v>
          </cell>
        </row>
        <row r="7813">
          <cell r="A7813" t="str">
            <v>05</v>
          </cell>
          <cell r="B7813" t="str">
            <v>26000000</v>
          </cell>
          <cell r="C7813" t="str">
            <v>90020108</v>
          </cell>
          <cell r="D7813">
            <v>2129928.46</v>
          </cell>
        </row>
        <row r="7814">
          <cell r="A7814" t="str">
            <v>05</v>
          </cell>
          <cell r="B7814" t="str">
            <v>26000000</v>
          </cell>
          <cell r="C7814" t="str">
            <v>90020200</v>
          </cell>
          <cell r="D7814">
            <v>3226560.03</v>
          </cell>
        </row>
        <row r="7815">
          <cell r="A7815" t="str">
            <v>05</v>
          </cell>
          <cell r="B7815" t="str">
            <v>26000000</v>
          </cell>
          <cell r="C7815" t="str">
            <v>90020300</v>
          </cell>
          <cell r="D7815">
            <v>259097.81</v>
          </cell>
        </row>
        <row r="7816">
          <cell r="A7816" t="str">
            <v>05</v>
          </cell>
          <cell r="B7816" t="str">
            <v>26000000</v>
          </cell>
          <cell r="C7816" t="str">
            <v>90020400</v>
          </cell>
          <cell r="D7816">
            <v>820221.24</v>
          </cell>
        </row>
        <row r="7817">
          <cell r="A7817" t="str">
            <v>05</v>
          </cell>
          <cell r="B7817" t="str">
            <v>26000000</v>
          </cell>
          <cell r="C7817" t="str">
            <v>90020500</v>
          </cell>
          <cell r="D7817">
            <v>-28039.93</v>
          </cell>
        </row>
        <row r="7818">
          <cell r="A7818" t="str">
            <v>05</v>
          </cell>
          <cell r="B7818" t="str">
            <v>26000000</v>
          </cell>
          <cell r="C7818" t="str">
            <v>90020700</v>
          </cell>
          <cell r="D7818">
            <v>-630.16999999999996</v>
          </cell>
        </row>
        <row r="7819">
          <cell r="A7819" t="str">
            <v>05</v>
          </cell>
          <cell r="B7819" t="str">
            <v>26000000</v>
          </cell>
          <cell r="C7819" t="str">
            <v>90020900</v>
          </cell>
          <cell r="D7819">
            <v>238927.38</v>
          </cell>
        </row>
        <row r="7820">
          <cell r="A7820" t="str">
            <v>05</v>
          </cell>
          <cell r="B7820" t="str">
            <v>26000000</v>
          </cell>
          <cell r="C7820" t="str">
            <v>90020901</v>
          </cell>
          <cell r="D7820">
            <v>170534.96</v>
          </cell>
        </row>
        <row r="7821">
          <cell r="A7821" t="str">
            <v>05</v>
          </cell>
          <cell r="B7821" t="str">
            <v>26000000</v>
          </cell>
          <cell r="C7821" t="str">
            <v>90020902</v>
          </cell>
          <cell r="D7821">
            <v>3102.96</v>
          </cell>
        </row>
        <row r="7822">
          <cell r="A7822" t="str">
            <v>05</v>
          </cell>
          <cell r="B7822" t="str">
            <v>26000000</v>
          </cell>
          <cell r="C7822" t="str">
            <v>90021200</v>
          </cell>
          <cell r="D7822">
            <v>10759.44</v>
          </cell>
        </row>
        <row r="7823">
          <cell r="A7823" t="str">
            <v>05</v>
          </cell>
          <cell r="B7823" t="str">
            <v>26000000</v>
          </cell>
          <cell r="C7823" t="str">
            <v>90021201</v>
          </cell>
          <cell r="D7823">
            <v>338.2</v>
          </cell>
        </row>
        <row r="7824">
          <cell r="A7824" t="str">
            <v>05</v>
          </cell>
          <cell r="B7824" t="str">
            <v>26000000</v>
          </cell>
          <cell r="C7824" t="str">
            <v>90021205</v>
          </cell>
          <cell r="D7824">
            <v>272470.59000000003</v>
          </cell>
        </row>
        <row r="7825">
          <cell r="A7825" t="str">
            <v>05</v>
          </cell>
          <cell r="B7825" t="str">
            <v>26000000</v>
          </cell>
          <cell r="C7825" t="str">
            <v>90021300</v>
          </cell>
          <cell r="D7825">
            <v>11805.84</v>
          </cell>
        </row>
        <row r="7826">
          <cell r="A7826" t="str">
            <v>05</v>
          </cell>
          <cell r="B7826" t="str">
            <v>26000000</v>
          </cell>
          <cell r="C7826" t="str">
            <v>90021302</v>
          </cell>
          <cell r="D7826">
            <v>12926</v>
          </cell>
        </row>
        <row r="7827">
          <cell r="A7827" t="str">
            <v>05</v>
          </cell>
          <cell r="B7827" t="str">
            <v>26000000</v>
          </cell>
          <cell r="C7827" t="str">
            <v>90021400</v>
          </cell>
          <cell r="D7827">
            <v>2241799.63</v>
          </cell>
        </row>
        <row r="7828">
          <cell r="A7828" t="str">
            <v>05</v>
          </cell>
          <cell r="B7828" t="str">
            <v>26000000</v>
          </cell>
          <cell r="C7828" t="str">
            <v>90021401</v>
          </cell>
          <cell r="D7828">
            <v>1372940.82</v>
          </cell>
        </row>
        <row r="7829">
          <cell r="A7829" t="str">
            <v>05</v>
          </cell>
          <cell r="B7829" t="str">
            <v>26000000</v>
          </cell>
          <cell r="C7829" t="str">
            <v>90021402</v>
          </cell>
          <cell r="D7829">
            <v>6989.8</v>
          </cell>
        </row>
        <row r="7830">
          <cell r="A7830" t="str">
            <v>05</v>
          </cell>
          <cell r="B7830" t="str">
            <v>26000000</v>
          </cell>
          <cell r="C7830" t="str">
            <v>90021405</v>
          </cell>
          <cell r="D7830">
            <v>3267399.92</v>
          </cell>
        </row>
        <row r="7831">
          <cell r="A7831" t="str">
            <v>05</v>
          </cell>
          <cell r="B7831" t="str">
            <v>26000000</v>
          </cell>
          <cell r="C7831" t="str">
            <v>90021500</v>
          </cell>
          <cell r="D7831">
            <v>19225.32</v>
          </cell>
        </row>
        <row r="7832">
          <cell r="A7832" t="str">
            <v>05</v>
          </cell>
          <cell r="B7832" t="str">
            <v>26000000</v>
          </cell>
          <cell r="C7832" t="str">
            <v>90021505</v>
          </cell>
          <cell r="D7832">
            <v>4030.68</v>
          </cell>
        </row>
        <row r="7833">
          <cell r="A7833" t="str">
            <v>05</v>
          </cell>
          <cell r="B7833" t="str">
            <v>26000000</v>
          </cell>
          <cell r="C7833" t="str">
            <v>90021600</v>
          </cell>
          <cell r="D7833">
            <v>340316.87</v>
          </cell>
        </row>
        <row r="7834">
          <cell r="A7834" t="str">
            <v>05</v>
          </cell>
          <cell r="B7834" t="str">
            <v>26000000</v>
          </cell>
          <cell r="C7834" t="str">
            <v>90021605</v>
          </cell>
          <cell r="D7834">
            <v>960498.28</v>
          </cell>
        </row>
        <row r="7835">
          <cell r="A7835" t="str">
            <v>05</v>
          </cell>
          <cell r="B7835" t="str">
            <v>26000000</v>
          </cell>
          <cell r="C7835" t="str">
            <v>90021700</v>
          </cell>
          <cell r="D7835">
            <v>4552.74</v>
          </cell>
        </row>
        <row r="7836">
          <cell r="A7836" t="str">
            <v>05</v>
          </cell>
          <cell r="B7836" t="str">
            <v>26000000</v>
          </cell>
          <cell r="C7836" t="str">
            <v>90021705</v>
          </cell>
          <cell r="D7836">
            <v>10040.790000000001</v>
          </cell>
        </row>
        <row r="7837">
          <cell r="A7837" t="str">
            <v>05</v>
          </cell>
          <cell r="B7837" t="str">
            <v>26000000</v>
          </cell>
          <cell r="C7837" t="str">
            <v>90021800</v>
          </cell>
          <cell r="D7837">
            <v>1781.08</v>
          </cell>
        </row>
        <row r="7838">
          <cell r="A7838" t="str">
            <v>05</v>
          </cell>
          <cell r="B7838" t="str">
            <v>26000000</v>
          </cell>
          <cell r="C7838" t="str">
            <v>90021805</v>
          </cell>
          <cell r="D7838">
            <v>262751.90000000002</v>
          </cell>
        </row>
        <row r="7839">
          <cell r="A7839" t="str">
            <v>05</v>
          </cell>
          <cell r="B7839" t="str">
            <v>26000000</v>
          </cell>
          <cell r="C7839" t="str">
            <v>90022100</v>
          </cell>
          <cell r="D7839">
            <v>75329.09</v>
          </cell>
        </row>
        <row r="7840">
          <cell r="A7840" t="str">
            <v>05</v>
          </cell>
          <cell r="B7840" t="str">
            <v>26000000</v>
          </cell>
          <cell r="C7840" t="str">
            <v>90022101</v>
          </cell>
          <cell r="D7840">
            <v>32812.14</v>
          </cell>
        </row>
        <row r="7841">
          <cell r="A7841" t="str">
            <v>05</v>
          </cell>
          <cell r="B7841" t="str">
            <v>26000000</v>
          </cell>
          <cell r="C7841" t="str">
            <v>90022300</v>
          </cell>
          <cell r="D7841">
            <v>716.5</v>
          </cell>
        </row>
        <row r="7842">
          <cell r="A7842" t="str">
            <v>05</v>
          </cell>
          <cell r="B7842" t="str">
            <v>44000100</v>
          </cell>
          <cell r="C7842" t="str">
            <v>90020100</v>
          </cell>
          <cell r="D7842">
            <v>11521916.470000001</v>
          </cell>
        </row>
        <row r="7843">
          <cell r="A7843" t="str">
            <v>05</v>
          </cell>
          <cell r="B7843" t="str">
            <v>44000100</v>
          </cell>
          <cell r="C7843" t="str">
            <v>90020107</v>
          </cell>
          <cell r="D7843">
            <v>3071771.08</v>
          </cell>
        </row>
        <row r="7844">
          <cell r="A7844" t="str">
            <v>05</v>
          </cell>
          <cell r="B7844" t="str">
            <v>44000100</v>
          </cell>
          <cell r="C7844" t="str">
            <v>90020108</v>
          </cell>
          <cell r="D7844">
            <v>302162.62</v>
          </cell>
        </row>
        <row r="7845">
          <cell r="A7845" t="str">
            <v>05</v>
          </cell>
          <cell r="B7845" t="str">
            <v>44000100</v>
          </cell>
          <cell r="C7845" t="str">
            <v>90021205</v>
          </cell>
          <cell r="D7845">
            <v>771702.5</v>
          </cell>
        </row>
        <row r="7846">
          <cell r="A7846" t="str">
            <v>05</v>
          </cell>
          <cell r="B7846" t="str">
            <v>44000200</v>
          </cell>
          <cell r="C7846" t="str">
            <v>90020200</v>
          </cell>
          <cell r="D7846">
            <v>1553887.19</v>
          </cell>
        </row>
        <row r="7847">
          <cell r="A7847" t="str">
            <v>05</v>
          </cell>
          <cell r="B7847" t="str">
            <v>44000300</v>
          </cell>
          <cell r="C7847" t="str">
            <v>90020300</v>
          </cell>
          <cell r="D7847">
            <v>13255.15</v>
          </cell>
        </row>
        <row r="7848">
          <cell r="A7848" t="str">
            <v>05</v>
          </cell>
          <cell r="B7848" t="str">
            <v>44000400</v>
          </cell>
          <cell r="C7848" t="str">
            <v>90020400</v>
          </cell>
          <cell r="D7848">
            <v>776509.53</v>
          </cell>
        </row>
        <row r="7849">
          <cell r="A7849" t="str">
            <v>05</v>
          </cell>
          <cell r="B7849" t="str">
            <v>44000500</v>
          </cell>
          <cell r="C7849" t="str">
            <v>90020100</v>
          </cell>
          <cell r="D7849">
            <v>2775812.24</v>
          </cell>
        </row>
        <row r="7850">
          <cell r="A7850" t="str">
            <v>05</v>
          </cell>
          <cell r="B7850" t="str">
            <v>44000500</v>
          </cell>
          <cell r="C7850" t="str">
            <v>90020107</v>
          </cell>
          <cell r="D7850">
            <v>740038.33</v>
          </cell>
        </row>
        <row r="7851">
          <cell r="A7851" t="str">
            <v>05</v>
          </cell>
          <cell r="B7851" t="str">
            <v>44000500</v>
          </cell>
          <cell r="C7851" t="str">
            <v>90020108</v>
          </cell>
          <cell r="D7851">
            <v>72795.759999999995</v>
          </cell>
        </row>
        <row r="7852">
          <cell r="A7852" t="str">
            <v>05</v>
          </cell>
          <cell r="B7852" t="str">
            <v>44000500</v>
          </cell>
          <cell r="C7852" t="str">
            <v>90020200</v>
          </cell>
          <cell r="D7852">
            <v>61164.03</v>
          </cell>
        </row>
        <row r="7853">
          <cell r="A7853" t="str">
            <v>05</v>
          </cell>
          <cell r="B7853" t="str">
            <v>44000500</v>
          </cell>
          <cell r="C7853" t="str">
            <v>90020300</v>
          </cell>
          <cell r="D7853">
            <v>9056.07</v>
          </cell>
        </row>
        <row r="7854">
          <cell r="A7854" t="str">
            <v>05</v>
          </cell>
          <cell r="B7854" t="str">
            <v>44000500</v>
          </cell>
          <cell r="C7854" t="str">
            <v>90020400</v>
          </cell>
          <cell r="D7854">
            <v>23174.85</v>
          </cell>
        </row>
        <row r="7855">
          <cell r="A7855" t="str">
            <v>05</v>
          </cell>
          <cell r="B7855" t="str">
            <v>79030000</v>
          </cell>
          <cell r="C7855" t="str">
            <v>10060000</v>
          </cell>
          <cell r="D7855">
            <v>8374</v>
          </cell>
        </row>
        <row r="7856">
          <cell r="A7856" t="str">
            <v>05</v>
          </cell>
          <cell r="B7856" t="str">
            <v>79030000</v>
          </cell>
          <cell r="C7856" t="str">
            <v>10110000</v>
          </cell>
          <cell r="D7856">
            <v>48.96</v>
          </cell>
        </row>
        <row r="7857">
          <cell r="A7857" t="str">
            <v>05</v>
          </cell>
          <cell r="B7857" t="str">
            <v>79030000</v>
          </cell>
          <cell r="C7857" t="str">
            <v>50000000</v>
          </cell>
          <cell r="D7857">
            <v>283300</v>
          </cell>
        </row>
        <row r="7858">
          <cell r="A7858" t="str">
            <v>05</v>
          </cell>
          <cell r="B7858" t="str">
            <v>79030000</v>
          </cell>
          <cell r="C7858" t="str">
            <v>51040000</v>
          </cell>
          <cell r="D7858">
            <v>293545.83</v>
          </cell>
        </row>
        <row r="7859">
          <cell r="A7859" t="str">
            <v>05</v>
          </cell>
          <cell r="B7859" t="str">
            <v>79030000</v>
          </cell>
          <cell r="C7859" t="str">
            <v>68080200</v>
          </cell>
          <cell r="D7859">
            <v>473796.15</v>
          </cell>
        </row>
        <row r="7860">
          <cell r="A7860" t="str">
            <v>05</v>
          </cell>
          <cell r="B7860" t="str">
            <v>79030000</v>
          </cell>
          <cell r="C7860" t="str">
            <v>69010000</v>
          </cell>
          <cell r="D7860">
            <v>17690.47</v>
          </cell>
        </row>
        <row r="7861">
          <cell r="A7861" t="str">
            <v>05</v>
          </cell>
          <cell r="B7861" t="str">
            <v>79030000</v>
          </cell>
          <cell r="C7861" t="str">
            <v>69050000</v>
          </cell>
          <cell r="D7861">
            <v>136080</v>
          </cell>
        </row>
        <row r="7862">
          <cell r="A7862" t="str">
            <v>05</v>
          </cell>
          <cell r="B7862" t="str">
            <v>79030000</v>
          </cell>
          <cell r="C7862" t="str">
            <v>70000000</v>
          </cell>
          <cell r="D7862">
            <v>77689.600000000006</v>
          </cell>
        </row>
        <row r="7863">
          <cell r="A7863" t="str">
            <v>05</v>
          </cell>
          <cell r="B7863" t="str">
            <v>79030000</v>
          </cell>
          <cell r="C7863" t="str">
            <v>79070000</v>
          </cell>
          <cell r="D7863">
            <v>2500</v>
          </cell>
        </row>
        <row r="7864">
          <cell r="A7864" t="str">
            <v>05</v>
          </cell>
          <cell r="B7864" t="str">
            <v>79030000</v>
          </cell>
          <cell r="C7864" t="str">
            <v>91020801</v>
          </cell>
          <cell r="D7864">
            <v>2741252.14</v>
          </cell>
        </row>
        <row r="7865">
          <cell r="A7865" t="str">
            <v>05</v>
          </cell>
          <cell r="B7865" t="str">
            <v>79030000</v>
          </cell>
          <cell r="C7865" t="str">
            <v>51030000</v>
          </cell>
          <cell r="D7865">
            <v>12862.5</v>
          </cell>
        </row>
        <row r="7866">
          <cell r="A7866" t="str">
            <v>05</v>
          </cell>
          <cell r="B7866" t="str">
            <v>79040000</v>
          </cell>
          <cell r="C7866" t="str">
            <v>10060000</v>
          </cell>
          <cell r="D7866">
            <v>289983.12</v>
          </cell>
        </row>
        <row r="7867">
          <cell r="A7867" t="str">
            <v>05</v>
          </cell>
          <cell r="B7867" t="str">
            <v>79040000</v>
          </cell>
          <cell r="C7867" t="str">
            <v>26000000</v>
          </cell>
          <cell r="D7867">
            <v>3283.02</v>
          </cell>
        </row>
        <row r="7868">
          <cell r="A7868" t="str">
            <v>05</v>
          </cell>
          <cell r="B7868" t="str">
            <v>79040000</v>
          </cell>
          <cell r="C7868" t="str">
            <v>50000000</v>
          </cell>
          <cell r="D7868">
            <v>2398.6999999999998</v>
          </cell>
        </row>
        <row r="7869">
          <cell r="A7869" t="str">
            <v>05</v>
          </cell>
          <cell r="B7869" t="str">
            <v>79040000</v>
          </cell>
          <cell r="C7869" t="str">
            <v>51040000</v>
          </cell>
          <cell r="D7869">
            <v>34433.519999999997</v>
          </cell>
        </row>
        <row r="7870">
          <cell r="A7870" t="str">
            <v>05</v>
          </cell>
          <cell r="B7870" t="str">
            <v>79040000</v>
          </cell>
          <cell r="C7870" t="str">
            <v>68080200</v>
          </cell>
          <cell r="D7870">
            <v>229.68</v>
          </cell>
        </row>
        <row r="7871">
          <cell r="A7871" t="str">
            <v>05</v>
          </cell>
          <cell r="B7871" t="str">
            <v>79040000</v>
          </cell>
          <cell r="C7871" t="str">
            <v>79030000</v>
          </cell>
          <cell r="D7871">
            <v>65.52</v>
          </cell>
        </row>
        <row r="7872">
          <cell r="A7872" t="str">
            <v>05</v>
          </cell>
          <cell r="B7872" t="str">
            <v>79040000</v>
          </cell>
          <cell r="C7872" t="str">
            <v>79070000</v>
          </cell>
          <cell r="D7872">
            <v>5.46</v>
          </cell>
        </row>
        <row r="7873">
          <cell r="A7873" t="str">
            <v>05</v>
          </cell>
          <cell r="B7873" t="str">
            <v>79070000</v>
          </cell>
          <cell r="C7873" t="str">
            <v>10060000</v>
          </cell>
          <cell r="D7873">
            <v>70</v>
          </cell>
        </row>
        <row r="7874">
          <cell r="A7874" t="str">
            <v>05</v>
          </cell>
          <cell r="B7874" t="str">
            <v>79070000</v>
          </cell>
          <cell r="C7874" t="str">
            <v>26000000</v>
          </cell>
          <cell r="D7874">
            <v>68129.740000000005</v>
          </cell>
        </row>
        <row r="7875">
          <cell r="A7875" t="str">
            <v>05</v>
          </cell>
          <cell r="B7875" t="str">
            <v>79070000</v>
          </cell>
          <cell r="C7875" t="str">
            <v>68080200</v>
          </cell>
          <cell r="D7875">
            <v>464209.79</v>
          </cell>
        </row>
        <row r="7876">
          <cell r="A7876" t="str">
            <v>05</v>
          </cell>
          <cell r="B7876" t="str">
            <v>79070000</v>
          </cell>
          <cell r="C7876" t="str">
            <v>69010000</v>
          </cell>
          <cell r="D7876">
            <v>160765.54999999999</v>
          </cell>
        </row>
        <row r="7877">
          <cell r="A7877" t="str">
            <v>05</v>
          </cell>
          <cell r="B7877" t="str">
            <v>79070000</v>
          </cell>
          <cell r="C7877" t="str">
            <v>76000000</v>
          </cell>
          <cell r="D7877">
            <v>572004.46</v>
          </cell>
        </row>
        <row r="7878">
          <cell r="A7878" t="str">
            <v>05</v>
          </cell>
          <cell r="B7878" t="str">
            <v>79070000</v>
          </cell>
          <cell r="C7878" t="str">
            <v>79030000</v>
          </cell>
          <cell r="D7878">
            <v>521359.94</v>
          </cell>
        </row>
        <row r="7879">
          <cell r="A7879" t="str">
            <v>05</v>
          </cell>
          <cell r="B7879" t="str">
            <v>79070000</v>
          </cell>
          <cell r="C7879" t="str">
            <v>79040000</v>
          </cell>
          <cell r="D7879">
            <v>908.82</v>
          </cell>
        </row>
        <row r="7880">
          <cell r="A7880" t="str">
            <v>05</v>
          </cell>
          <cell r="B7880" t="str">
            <v>79070000</v>
          </cell>
          <cell r="C7880" t="str">
            <v>91020801</v>
          </cell>
          <cell r="D7880">
            <v>188954.93</v>
          </cell>
        </row>
        <row r="7881">
          <cell r="A7881" t="str">
            <v>05</v>
          </cell>
          <cell r="B7881" t="str">
            <v>68040000</v>
          </cell>
          <cell r="C7881" t="str">
            <v>90051200</v>
          </cell>
          <cell r="D7881">
            <v>503.54</v>
          </cell>
        </row>
        <row r="7882">
          <cell r="A7882" t="str">
            <v>05</v>
          </cell>
          <cell r="B7882" t="str">
            <v>68040000</v>
          </cell>
          <cell r="C7882" t="str">
            <v>91020500</v>
          </cell>
          <cell r="D7882">
            <v>391371.57</v>
          </cell>
        </row>
        <row r="7883">
          <cell r="A7883" t="str">
            <v>05</v>
          </cell>
          <cell r="B7883" t="str">
            <v>68040000</v>
          </cell>
          <cell r="C7883" t="str">
            <v>91020802</v>
          </cell>
          <cell r="D7883">
            <v>23292.07</v>
          </cell>
        </row>
        <row r="7884">
          <cell r="A7884" t="str">
            <v>05</v>
          </cell>
          <cell r="B7884" t="str">
            <v>79030000</v>
          </cell>
          <cell r="C7884" t="str">
            <v>08070000</v>
          </cell>
          <cell r="D7884">
            <v>55250</v>
          </cell>
        </row>
        <row r="7885">
          <cell r="A7885" t="str">
            <v>05</v>
          </cell>
          <cell r="B7885" t="str">
            <v>19040100</v>
          </cell>
          <cell r="C7885" t="str">
            <v>68080200</v>
          </cell>
          <cell r="D7885">
            <v>35577843.119999997</v>
          </cell>
        </row>
        <row r="7886">
          <cell r="A7886" t="str">
            <v>05</v>
          </cell>
          <cell r="B7886" t="str">
            <v>19040100</v>
          </cell>
          <cell r="C7886" t="str">
            <v>91020801</v>
          </cell>
          <cell r="D7886">
            <v>-36798.959999999999</v>
          </cell>
        </row>
        <row r="7887">
          <cell r="A7887" t="str">
            <v>05</v>
          </cell>
          <cell r="B7887" t="str">
            <v>19100200</v>
          </cell>
          <cell r="C7887" t="str">
            <v>68080000</v>
          </cell>
          <cell r="D7887">
            <v>1500034.62</v>
          </cell>
        </row>
        <row r="7888">
          <cell r="A7888" t="str">
            <v>05</v>
          </cell>
          <cell r="B7888" t="str">
            <v>19010100</v>
          </cell>
          <cell r="C7888" t="str">
            <v>68080200</v>
          </cell>
          <cell r="D7888">
            <v>89951775.430000007</v>
          </cell>
        </row>
        <row r="7889">
          <cell r="A7889" t="str">
            <v>05</v>
          </cell>
          <cell r="B7889" t="str">
            <v>19020000</v>
          </cell>
          <cell r="C7889" t="str">
            <v>08060000</v>
          </cell>
          <cell r="D7889">
            <v>-333576.62</v>
          </cell>
        </row>
        <row r="7890">
          <cell r="A7890" t="str">
            <v>05</v>
          </cell>
          <cell r="B7890" t="str">
            <v>19020000</v>
          </cell>
          <cell r="C7890" t="str">
            <v>68080000</v>
          </cell>
          <cell r="D7890">
            <v>427216.91</v>
          </cell>
        </row>
        <row r="7891">
          <cell r="A7891" t="str">
            <v>05</v>
          </cell>
          <cell r="B7891" t="str">
            <v>19010000</v>
          </cell>
          <cell r="C7891" t="str">
            <v>68080000</v>
          </cell>
          <cell r="D7891">
            <v>19549.02</v>
          </cell>
        </row>
        <row r="7892">
          <cell r="A7892" t="str">
            <v>05</v>
          </cell>
          <cell r="B7892" t="str">
            <v>19080000</v>
          </cell>
          <cell r="C7892" t="str">
            <v>68080200</v>
          </cell>
          <cell r="D7892">
            <v>82805.36</v>
          </cell>
        </row>
        <row r="7893">
          <cell r="A7893" t="str">
            <v>05</v>
          </cell>
          <cell r="B7893" t="str">
            <v>19070200</v>
          </cell>
          <cell r="C7893" t="str">
            <v>68080200</v>
          </cell>
          <cell r="D7893">
            <v>2521655.4</v>
          </cell>
        </row>
        <row r="7894">
          <cell r="A7894" t="str">
            <v>05</v>
          </cell>
          <cell r="B7894" t="str">
            <v>19060000</v>
          </cell>
          <cell r="C7894" t="str">
            <v>08010000</v>
          </cell>
          <cell r="D7894">
            <v>-948452.74</v>
          </cell>
        </row>
        <row r="7895">
          <cell r="A7895" t="str">
            <v>05</v>
          </cell>
          <cell r="B7895" t="str">
            <v>19060000</v>
          </cell>
          <cell r="C7895" t="str">
            <v>08090000</v>
          </cell>
          <cell r="D7895">
            <v>-3507.46</v>
          </cell>
        </row>
        <row r="7896">
          <cell r="A7896" t="str">
            <v>05</v>
          </cell>
          <cell r="B7896" t="str">
            <v>19060000</v>
          </cell>
          <cell r="C7896" t="str">
            <v>68080000</v>
          </cell>
          <cell r="D7896">
            <v>21819.439999999999</v>
          </cell>
        </row>
        <row r="7897">
          <cell r="A7897" t="str">
            <v>05</v>
          </cell>
          <cell r="B7897" t="str">
            <v>19060000</v>
          </cell>
          <cell r="C7897" t="str">
            <v>68080200</v>
          </cell>
          <cell r="D7897">
            <v>300215.57</v>
          </cell>
        </row>
        <row r="7898">
          <cell r="A7898" t="str">
            <v>05</v>
          </cell>
          <cell r="B7898" t="str">
            <v>19020100</v>
          </cell>
          <cell r="C7898" t="str">
            <v>68080200</v>
          </cell>
          <cell r="D7898">
            <v>797116.69</v>
          </cell>
        </row>
        <row r="7899">
          <cell r="A7899" t="str">
            <v>05</v>
          </cell>
          <cell r="B7899" t="str">
            <v>19040000</v>
          </cell>
          <cell r="C7899" t="str">
            <v>08010000</v>
          </cell>
          <cell r="D7899">
            <v>-1080645.19</v>
          </cell>
        </row>
        <row r="7900">
          <cell r="A7900" t="str">
            <v>05</v>
          </cell>
          <cell r="B7900" t="str">
            <v>19040000</v>
          </cell>
          <cell r="C7900" t="str">
            <v>08080000</v>
          </cell>
          <cell r="D7900">
            <v>-5384.84</v>
          </cell>
        </row>
        <row r="7901">
          <cell r="A7901" t="str">
            <v>05</v>
          </cell>
          <cell r="B7901" t="str">
            <v>19040000</v>
          </cell>
          <cell r="C7901" t="str">
            <v>08090000</v>
          </cell>
          <cell r="D7901">
            <v>-40412.120000000003</v>
          </cell>
        </row>
        <row r="7902">
          <cell r="A7902" t="str">
            <v>05</v>
          </cell>
          <cell r="B7902" t="str">
            <v>19040000</v>
          </cell>
          <cell r="C7902" t="str">
            <v>68080000</v>
          </cell>
          <cell r="D7902">
            <v>1217915.98</v>
          </cell>
        </row>
        <row r="7903">
          <cell r="A7903" t="str">
            <v>05</v>
          </cell>
          <cell r="B7903" t="str">
            <v>19090000</v>
          </cell>
          <cell r="C7903" t="str">
            <v>68080200</v>
          </cell>
          <cell r="D7903">
            <v>197082</v>
          </cell>
        </row>
        <row r="7904">
          <cell r="A7904" t="str">
            <v>05</v>
          </cell>
          <cell r="B7904" t="str">
            <v>19110000</v>
          </cell>
          <cell r="C7904" t="str">
            <v>91020801</v>
          </cell>
          <cell r="D7904">
            <v>271214.89</v>
          </cell>
        </row>
        <row r="7905">
          <cell r="A7905" t="str">
            <v>05</v>
          </cell>
          <cell r="B7905" t="str">
            <v>68080100</v>
          </cell>
          <cell r="C7905" t="str">
            <v>60010000</v>
          </cell>
          <cell r="D7905">
            <v>738.46</v>
          </cell>
        </row>
        <row r="7906">
          <cell r="A7906" t="str">
            <v>05</v>
          </cell>
          <cell r="B7906" t="str">
            <v>68080100</v>
          </cell>
          <cell r="C7906" t="str">
            <v>60010100</v>
          </cell>
          <cell r="D7906">
            <v>82066.899999999994</v>
          </cell>
        </row>
        <row r="7907">
          <cell r="A7907" t="str">
            <v>05</v>
          </cell>
          <cell r="B7907" t="str">
            <v>68080100</v>
          </cell>
          <cell r="C7907" t="str">
            <v>79030000</v>
          </cell>
          <cell r="D7907">
            <v>8946.94</v>
          </cell>
        </row>
        <row r="7908">
          <cell r="A7908" t="str">
            <v>05</v>
          </cell>
          <cell r="B7908" t="str">
            <v>68080200</v>
          </cell>
          <cell r="C7908" t="str">
            <v>19060000</v>
          </cell>
          <cell r="D7908">
            <v>55536.63</v>
          </cell>
        </row>
        <row r="7909">
          <cell r="A7909" t="str">
            <v>05</v>
          </cell>
          <cell r="B7909" t="str">
            <v>68080200</v>
          </cell>
          <cell r="C7909" t="str">
            <v>62030100</v>
          </cell>
          <cell r="D7909">
            <v>28008379.059999999</v>
          </cell>
        </row>
        <row r="7910">
          <cell r="A7910" t="str">
            <v>05</v>
          </cell>
          <cell r="B7910" t="str">
            <v>68080200</v>
          </cell>
          <cell r="C7910" t="str">
            <v>62030300</v>
          </cell>
          <cell r="D7910">
            <v>1308586.02</v>
          </cell>
        </row>
        <row r="7911">
          <cell r="A7911" t="str">
            <v>05</v>
          </cell>
          <cell r="B7911" t="str">
            <v>68080200</v>
          </cell>
          <cell r="C7911" t="str">
            <v>62030500</v>
          </cell>
          <cell r="D7911">
            <v>2110645.4700000002</v>
          </cell>
        </row>
        <row r="7912">
          <cell r="A7912" t="str">
            <v>05</v>
          </cell>
          <cell r="B7912" t="str">
            <v>68080200</v>
          </cell>
          <cell r="C7912" t="str">
            <v>62050200</v>
          </cell>
          <cell r="D7912">
            <v>10837162.939999999</v>
          </cell>
        </row>
        <row r="7913">
          <cell r="A7913" t="str">
            <v>05</v>
          </cell>
          <cell r="B7913" t="str">
            <v>68080200</v>
          </cell>
          <cell r="C7913" t="str">
            <v>76020400</v>
          </cell>
          <cell r="D7913">
            <v>98979.8</v>
          </cell>
        </row>
        <row r="7914">
          <cell r="A7914" t="str">
            <v>05</v>
          </cell>
          <cell r="B7914" t="str">
            <v>68080200</v>
          </cell>
          <cell r="C7914" t="str">
            <v>76050100</v>
          </cell>
          <cell r="D7914">
            <v>140400906.75999999</v>
          </cell>
        </row>
        <row r="7915">
          <cell r="A7915" t="str">
            <v>05</v>
          </cell>
          <cell r="B7915" t="str">
            <v>68080200</v>
          </cell>
          <cell r="C7915" t="str">
            <v>79030000</v>
          </cell>
          <cell r="D7915">
            <v>43145.84</v>
          </cell>
        </row>
        <row r="7916">
          <cell r="A7916" t="str">
            <v>05</v>
          </cell>
          <cell r="B7916" t="str">
            <v>68080200</v>
          </cell>
          <cell r="C7916" t="str">
            <v>79040000</v>
          </cell>
          <cell r="D7916">
            <v>5836.92</v>
          </cell>
        </row>
        <row r="7917">
          <cell r="A7917" t="str">
            <v>05</v>
          </cell>
          <cell r="B7917" t="str">
            <v>68080200</v>
          </cell>
          <cell r="C7917" t="str">
            <v>79070000</v>
          </cell>
          <cell r="D7917">
            <v>627731.72</v>
          </cell>
        </row>
        <row r="7918">
          <cell r="A7918" t="str">
            <v>05</v>
          </cell>
          <cell r="B7918" t="str">
            <v>68080200</v>
          </cell>
          <cell r="C7918" t="str">
            <v>90030107</v>
          </cell>
          <cell r="D7918">
            <v>-2073.83</v>
          </cell>
        </row>
        <row r="7919">
          <cell r="A7919" t="str">
            <v>05</v>
          </cell>
          <cell r="B7919" t="str">
            <v>68080200</v>
          </cell>
          <cell r="C7919" t="str">
            <v>90030108</v>
          </cell>
          <cell r="D7919">
            <v>-177649.92000000001</v>
          </cell>
        </row>
        <row r="7920">
          <cell r="A7920" t="str">
            <v>05</v>
          </cell>
          <cell r="B7920" t="str">
            <v>68080200</v>
          </cell>
          <cell r="C7920" t="str">
            <v>91020801</v>
          </cell>
          <cell r="D7920">
            <v>32824.129999999997</v>
          </cell>
        </row>
        <row r="7921">
          <cell r="A7921" t="str">
            <v>05</v>
          </cell>
          <cell r="B7921" t="str">
            <v>68080200</v>
          </cell>
          <cell r="C7921" t="str">
            <v>94000000</v>
          </cell>
          <cell r="D7921">
            <v>75063.539999999994</v>
          </cell>
        </row>
        <row r="7922">
          <cell r="A7922" t="str">
            <v>05</v>
          </cell>
          <cell r="B7922" t="str">
            <v>91010400</v>
          </cell>
          <cell r="C7922" t="str">
            <v>62040400</v>
          </cell>
          <cell r="D7922">
            <v>13908056.109999999</v>
          </cell>
        </row>
        <row r="7923">
          <cell r="A7923" t="str">
            <v>05</v>
          </cell>
          <cell r="B7923" t="str">
            <v>91010900</v>
          </cell>
          <cell r="C7923" t="str">
            <v>62040900</v>
          </cell>
          <cell r="D7923">
            <v>2848867.21</v>
          </cell>
        </row>
        <row r="7924">
          <cell r="A7924" t="str">
            <v>05</v>
          </cell>
          <cell r="B7924" t="str">
            <v>91011600</v>
          </cell>
          <cell r="C7924" t="str">
            <v>76000000</v>
          </cell>
          <cell r="D7924">
            <v>2408738.2599999998</v>
          </cell>
        </row>
        <row r="7925">
          <cell r="A7925" t="str">
            <v>05</v>
          </cell>
          <cell r="B7925" t="str">
            <v>79070000</v>
          </cell>
          <cell r="C7925" t="str">
            <v>99000000</v>
          </cell>
          <cell r="D7925">
            <v>1838932.27</v>
          </cell>
        </row>
        <row r="7926">
          <cell r="A7926" t="str">
            <v>05</v>
          </cell>
          <cell r="B7926" t="str">
            <v>68030900</v>
          </cell>
          <cell r="C7926" t="str">
            <v>79030000</v>
          </cell>
          <cell r="D7926">
            <v>35705</v>
          </cell>
        </row>
        <row r="7927">
          <cell r="A7927" t="str">
            <v>05</v>
          </cell>
          <cell r="B7927" t="str">
            <v>68020000</v>
          </cell>
          <cell r="C7927" t="str">
            <v>70000000</v>
          </cell>
          <cell r="D7927">
            <v>16489795</v>
          </cell>
        </row>
        <row r="7928">
          <cell r="A7928" t="str">
            <v>05</v>
          </cell>
          <cell r="B7928" t="str">
            <v>68020000</v>
          </cell>
          <cell r="C7928" t="str">
            <v>79030000</v>
          </cell>
          <cell r="D7928">
            <v>148624</v>
          </cell>
        </row>
        <row r="7929">
          <cell r="A7929" t="str">
            <v>05</v>
          </cell>
          <cell r="B7929" t="str">
            <v>68020000</v>
          </cell>
          <cell r="C7929" t="str">
            <v>79040000</v>
          </cell>
          <cell r="D7929">
            <v>10601</v>
          </cell>
        </row>
        <row r="7930">
          <cell r="A7930" t="str">
            <v>05</v>
          </cell>
          <cell r="B7930" t="str">
            <v>68020000</v>
          </cell>
          <cell r="C7930" t="str">
            <v>79070000</v>
          </cell>
          <cell r="D7930">
            <v>194269</v>
          </cell>
        </row>
        <row r="7931">
          <cell r="A7931" t="str">
            <v>05</v>
          </cell>
          <cell r="B7931" t="str">
            <v>68020000</v>
          </cell>
          <cell r="C7931" t="str">
            <v>50000000</v>
          </cell>
          <cell r="D7931">
            <v>5950.35</v>
          </cell>
        </row>
        <row r="7932">
          <cell r="A7932" t="str">
            <v>05</v>
          </cell>
          <cell r="B7932" t="str">
            <v>91010600</v>
          </cell>
          <cell r="C7932" t="str">
            <v>51040000</v>
          </cell>
          <cell r="D7932">
            <v>520505.49</v>
          </cell>
        </row>
        <row r="7933">
          <cell r="A7933" t="str">
            <v>05</v>
          </cell>
          <cell r="B7933" t="str">
            <v>66000100</v>
          </cell>
          <cell r="C7933" t="str">
            <v>91020600</v>
          </cell>
          <cell r="D7933">
            <v>769398.84</v>
          </cell>
        </row>
        <row r="7934">
          <cell r="A7934" t="str">
            <v>05</v>
          </cell>
          <cell r="B7934" t="str">
            <v>91010802</v>
          </cell>
          <cell r="C7934" t="str">
            <v>79030000</v>
          </cell>
          <cell r="D7934">
            <v>427.89</v>
          </cell>
        </row>
        <row r="7935">
          <cell r="A7935" t="str">
            <v>05</v>
          </cell>
          <cell r="B7935" t="str">
            <v>91010800</v>
          </cell>
          <cell r="C7935" t="str">
            <v>01000000</v>
          </cell>
          <cell r="D7935">
            <v>37.82</v>
          </cell>
        </row>
        <row r="7936">
          <cell r="A7936" t="str">
            <v>05</v>
          </cell>
          <cell r="B7936" t="str">
            <v>91010800</v>
          </cell>
          <cell r="C7936" t="str">
            <v>01050000</v>
          </cell>
          <cell r="D7936">
            <v>1.1499999999999999</v>
          </cell>
        </row>
        <row r="7937">
          <cell r="A7937" t="str">
            <v>05</v>
          </cell>
          <cell r="B7937" t="str">
            <v>91010800</v>
          </cell>
          <cell r="C7937" t="str">
            <v>08060000</v>
          </cell>
          <cell r="D7937">
            <v>0.03</v>
          </cell>
        </row>
        <row r="7938">
          <cell r="A7938" t="str">
            <v>05</v>
          </cell>
          <cell r="B7938" t="str">
            <v>91010800</v>
          </cell>
          <cell r="C7938" t="str">
            <v>08070000</v>
          </cell>
          <cell r="D7938">
            <v>12</v>
          </cell>
        </row>
        <row r="7939">
          <cell r="A7939" t="str">
            <v>05</v>
          </cell>
          <cell r="B7939" t="str">
            <v>91010800</v>
          </cell>
          <cell r="C7939" t="str">
            <v>10010000</v>
          </cell>
          <cell r="D7939">
            <v>33029.370000000003</v>
          </cell>
        </row>
        <row r="7940">
          <cell r="A7940" t="str">
            <v>05</v>
          </cell>
          <cell r="B7940" t="str">
            <v>91010800</v>
          </cell>
          <cell r="C7940" t="str">
            <v>10020000</v>
          </cell>
          <cell r="D7940">
            <v>100856.91</v>
          </cell>
        </row>
        <row r="7941">
          <cell r="A7941" t="str">
            <v>05</v>
          </cell>
          <cell r="B7941" t="str">
            <v>91010800</v>
          </cell>
          <cell r="C7941" t="str">
            <v>10060000</v>
          </cell>
          <cell r="D7941">
            <v>1383.92</v>
          </cell>
        </row>
        <row r="7942">
          <cell r="A7942" t="str">
            <v>05</v>
          </cell>
          <cell r="B7942" t="str">
            <v>91010800</v>
          </cell>
          <cell r="C7942" t="str">
            <v>10090000</v>
          </cell>
          <cell r="D7942">
            <v>1391.54</v>
          </cell>
        </row>
        <row r="7943">
          <cell r="A7943" t="str">
            <v>05</v>
          </cell>
          <cell r="B7943" t="str">
            <v>91010800</v>
          </cell>
          <cell r="C7943" t="str">
            <v>10110000</v>
          </cell>
          <cell r="D7943">
            <v>808424.34</v>
          </cell>
        </row>
        <row r="7944">
          <cell r="A7944" t="str">
            <v>05</v>
          </cell>
          <cell r="B7944" t="str">
            <v>91010800</v>
          </cell>
          <cell r="C7944" t="str">
            <v>10150000</v>
          </cell>
          <cell r="D7944">
            <v>243.75</v>
          </cell>
        </row>
        <row r="7945">
          <cell r="A7945" t="str">
            <v>05</v>
          </cell>
          <cell r="B7945" t="str">
            <v>91010800</v>
          </cell>
          <cell r="C7945" t="str">
            <v>16010000</v>
          </cell>
          <cell r="D7945">
            <v>598.65</v>
          </cell>
        </row>
        <row r="7946">
          <cell r="A7946" t="str">
            <v>05</v>
          </cell>
          <cell r="B7946" t="str">
            <v>91010800</v>
          </cell>
          <cell r="C7946" t="str">
            <v>20010000</v>
          </cell>
          <cell r="D7946">
            <v>1410613.99</v>
          </cell>
        </row>
        <row r="7947">
          <cell r="A7947" t="str">
            <v>05</v>
          </cell>
          <cell r="B7947" t="str">
            <v>91010800</v>
          </cell>
          <cell r="C7947" t="str">
            <v>21010000</v>
          </cell>
          <cell r="D7947">
            <v>92093.6</v>
          </cell>
        </row>
        <row r="7948">
          <cell r="A7948" t="str">
            <v>05</v>
          </cell>
          <cell r="B7948" t="str">
            <v>91010800</v>
          </cell>
          <cell r="C7948" t="str">
            <v>50010000</v>
          </cell>
          <cell r="D7948">
            <v>41.48</v>
          </cell>
        </row>
        <row r="7949">
          <cell r="A7949" t="str">
            <v>05</v>
          </cell>
          <cell r="B7949" t="str">
            <v>91010800</v>
          </cell>
          <cell r="C7949" t="str">
            <v>52000000</v>
          </cell>
          <cell r="D7949">
            <v>178838.74</v>
          </cell>
        </row>
        <row r="7950">
          <cell r="A7950" t="str">
            <v>05</v>
          </cell>
          <cell r="B7950" t="str">
            <v>91010800</v>
          </cell>
          <cell r="C7950" t="str">
            <v>52030000</v>
          </cell>
          <cell r="D7950">
            <v>14060.37</v>
          </cell>
        </row>
        <row r="7951">
          <cell r="A7951" t="str">
            <v>05</v>
          </cell>
          <cell r="B7951" t="str">
            <v>91010800</v>
          </cell>
          <cell r="C7951" t="str">
            <v>52030100</v>
          </cell>
          <cell r="D7951">
            <v>12458.89</v>
          </cell>
        </row>
        <row r="7952">
          <cell r="A7952" t="str">
            <v>05</v>
          </cell>
          <cell r="B7952" t="str">
            <v>91010800</v>
          </cell>
          <cell r="C7952" t="str">
            <v>55020000</v>
          </cell>
          <cell r="D7952">
            <v>258.13</v>
          </cell>
        </row>
        <row r="7953">
          <cell r="A7953" t="str">
            <v>05</v>
          </cell>
          <cell r="B7953" t="str">
            <v>91010800</v>
          </cell>
          <cell r="C7953" t="str">
            <v>55030000</v>
          </cell>
          <cell r="D7953">
            <v>1074259.8999999999</v>
          </cell>
        </row>
        <row r="7954">
          <cell r="A7954" t="str">
            <v>05</v>
          </cell>
          <cell r="B7954" t="str">
            <v>91010800</v>
          </cell>
          <cell r="C7954" t="str">
            <v>60010000</v>
          </cell>
          <cell r="D7954">
            <v>520.83000000000004</v>
          </cell>
        </row>
        <row r="7955">
          <cell r="A7955" t="str">
            <v>05</v>
          </cell>
          <cell r="B7955" t="str">
            <v>91010800</v>
          </cell>
          <cell r="C7955" t="str">
            <v>60010100</v>
          </cell>
          <cell r="D7955">
            <v>336090.13</v>
          </cell>
        </row>
        <row r="7956">
          <cell r="A7956" t="str">
            <v>05</v>
          </cell>
          <cell r="B7956" t="str">
            <v>91010800</v>
          </cell>
          <cell r="C7956" t="str">
            <v>60040100</v>
          </cell>
          <cell r="D7956">
            <v>649094.84</v>
          </cell>
        </row>
        <row r="7957">
          <cell r="A7957" t="str">
            <v>05</v>
          </cell>
          <cell r="B7957" t="str">
            <v>91010800</v>
          </cell>
          <cell r="C7957" t="str">
            <v>62000000</v>
          </cell>
          <cell r="D7957">
            <v>2.9</v>
          </cell>
        </row>
        <row r="7958">
          <cell r="A7958" t="str">
            <v>05</v>
          </cell>
          <cell r="B7958" t="str">
            <v>91010800</v>
          </cell>
          <cell r="C7958" t="str">
            <v>62030300</v>
          </cell>
          <cell r="D7958">
            <v>651.92999999999995</v>
          </cell>
        </row>
        <row r="7959">
          <cell r="A7959" t="str">
            <v>05</v>
          </cell>
          <cell r="B7959" t="str">
            <v>91010800</v>
          </cell>
          <cell r="C7959" t="str">
            <v>71010000</v>
          </cell>
          <cell r="D7959">
            <v>1589.77</v>
          </cell>
        </row>
        <row r="7960">
          <cell r="A7960" t="str">
            <v>05</v>
          </cell>
          <cell r="B7960" t="str">
            <v>91010800</v>
          </cell>
          <cell r="C7960" t="str">
            <v>94000000</v>
          </cell>
          <cell r="D7960">
            <v>-1057231.06</v>
          </cell>
        </row>
        <row r="7961">
          <cell r="A7961" t="str">
            <v>05</v>
          </cell>
          <cell r="B7961" t="str">
            <v>19050000</v>
          </cell>
          <cell r="C7961" t="str">
            <v>68080000</v>
          </cell>
          <cell r="D7961">
            <v>-1957467.31</v>
          </cell>
        </row>
        <row r="7962">
          <cell r="A7962" t="str">
            <v>05</v>
          </cell>
          <cell r="B7962" t="str">
            <v>20031000</v>
          </cell>
          <cell r="C7962" t="str">
            <v>90021300</v>
          </cell>
          <cell r="D7962">
            <v>10951</v>
          </cell>
        </row>
        <row r="7963">
          <cell r="A7963" t="str">
            <v>05</v>
          </cell>
          <cell r="B7963" t="str">
            <v>79030000</v>
          </cell>
          <cell r="C7963" t="str">
            <v>91020801</v>
          </cell>
          <cell r="D7963">
            <v>72722.570000000007</v>
          </cell>
        </row>
        <row r="7964">
          <cell r="A7964" t="str">
            <v>05</v>
          </cell>
          <cell r="B7964" t="str">
            <v>91010100</v>
          </cell>
          <cell r="C7964" t="str">
            <v>21010000</v>
          </cell>
          <cell r="D7964">
            <v>1718.1</v>
          </cell>
        </row>
        <row r="7965">
          <cell r="A7965" t="str">
            <v>05</v>
          </cell>
          <cell r="B7965" t="str">
            <v>01000000</v>
          </cell>
          <cell r="C7965" t="str">
            <v>01000000</v>
          </cell>
          <cell r="D7965">
            <v>3534291</v>
          </cell>
        </row>
        <row r="7966">
          <cell r="A7966" t="str">
            <v>05</v>
          </cell>
          <cell r="B7966" t="str">
            <v>01000000</v>
          </cell>
          <cell r="C7966" t="str">
            <v>01020000</v>
          </cell>
          <cell r="D7966">
            <v>950603</v>
          </cell>
        </row>
        <row r="7967">
          <cell r="A7967" t="str">
            <v>05</v>
          </cell>
          <cell r="B7967" t="str">
            <v>01000000</v>
          </cell>
          <cell r="C7967" t="str">
            <v>25010000</v>
          </cell>
          <cell r="D7967">
            <v>24303</v>
          </cell>
        </row>
        <row r="7968">
          <cell r="A7968" t="str">
            <v>05</v>
          </cell>
          <cell r="B7968" t="str">
            <v>01000000</v>
          </cell>
          <cell r="C7968" t="str">
            <v>25020000</v>
          </cell>
          <cell r="D7968">
            <v>309978</v>
          </cell>
        </row>
        <row r="7969">
          <cell r="A7969" t="str">
            <v>05</v>
          </cell>
          <cell r="B7969" t="str">
            <v>01000000</v>
          </cell>
          <cell r="C7969" t="str">
            <v>25030000</v>
          </cell>
          <cell r="D7969">
            <v>27379</v>
          </cell>
        </row>
        <row r="7970">
          <cell r="A7970" t="str">
            <v>05</v>
          </cell>
          <cell r="B7970" t="str">
            <v>01000000</v>
          </cell>
          <cell r="C7970" t="str">
            <v>26000000</v>
          </cell>
          <cell r="D7970">
            <v>359195.64</v>
          </cell>
        </row>
        <row r="7971">
          <cell r="A7971" t="str">
            <v>05</v>
          </cell>
          <cell r="B7971" t="str">
            <v>01000000</v>
          </cell>
          <cell r="C7971" t="str">
            <v>79030000</v>
          </cell>
          <cell r="D7971">
            <v>-11506917</v>
          </cell>
        </row>
        <row r="7972">
          <cell r="A7972" t="str">
            <v>05</v>
          </cell>
          <cell r="B7972" t="str">
            <v>01000000</v>
          </cell>
          <cell r="C7972" t="str">
            <v>91020500</v>
          </cell>
          <cell r="D7972">
            <v>300729.58</v>
          </cell>
        </row>
        <row r="7973">
          <cell r="A7973" t="str">
            <v>05</v>
          </cell>
          <cell r="B7973" t="str">
            <v>01000000</v>
          </cell>
          <cell r="C7973" t="str">
            <v>01090000</v>
          </cell>
          <cell r="D7973">
            <v>4557501</v>
          </cell>
        </row>
        <row r="7974">
          <cell r="A7974" t="str">
            <v>05</v>
          </cell>
          <cell r="B7974" t="str">
            <v>01090000</v>
          </cell>
          <cell r="C7974" t="str">
            <v>02010000</v>
          </cell>
          <cell r="D7974">
            <v>4209203</v>
          </cell>
        </row>
        <row r="7975">
          <cell r="A7975" t="str">
            <v>05</v>
          </cell>
          <cell r="B7975" t="str">
            <v>01090000</v>
          </cell>
          <cell r="C7975" t="str">
            <v>91020100</v>
          </cell>
          <cell r="D7975">
            <v>348298</v>
          </cell>
        </row>
        <row r="7976">
          <cell r="A7976" t="str">
            <v>05</v>
          </cell>
          <cell r="B7976" t="str">
            <v>01090000</v>
          </cell>
          <cell r="C7976" t="str">
            <v>02030000</v>
          </cell>
          <cell r="D7976">
            <v>516350</v>
          </cell>
        </row>
        <row r="7977">
          <cell r="A7977" t="str">
            <v>05</v>
          </cell>
          <cell r="B7977" t="str">
            <v>01090000</v>
          </cell>
          <cell r="C7977" t="str">
            <v>91020100</v>
          </cell>
          <cell r="D7977">
            <v>12306</v>
          </cell>
        </row>
        <row r="7978">
          <cell r="A7978" t="str">
            <v>05</v>
          </cell>
          <cell r="B7978" t="str">
            <v>01010000</v>
          </cell>
          <cell r="C7978" t="str">
            <v>01000000</v>
          </cell>
          <cell r="D7978">
            <v>69055</v>
          </cell>
        </row>
        <row r="7979">
          <cell r="A7979" t="str">
            <v>05</v>
          </cell>
          <cell r="B7979" t="str">
            <v>01010000</v>
          </cell>
          <cell r="C7979" t="str">
            <v>01090000</v>
          </cell>
          <cell r="D7979">
            <v>520937</v>
          </cell>
        </row>
        <row r="7980">
          <cell r="A7980" t="str">
            <v>05</v>
          </cell>
          <cell r="B7980" t="str">
            <v>01020000</v>
          </cell>
          <cell r="C7980" t="str">
            <v>01000000</v>
          </cell>
          <cell r="D7980">
            <v>8763</v>
          </cell>
        </row>
        <row r="7981">
          <cell r="A7981" t="str">
            <v>05</v>
          </cell>
          <cell r="B7981" t="str">
            <v>01030000</v>
          </cell>
          <cell r="C7981" t="str">
            <v>01090000</v>
          </cell>
          <cell r="D7981">
            <v>7719</v>
          </cell>
        </row>
        <row r="7982">
          <cell r="A7982" t="str">
            <v>05</v>
          </cell>
          <cell r="B7982" t="str">
            <v>01050000</v>
          </cell>
          <cell r="C7982" t="str">
            <v>79030000</v>
          </cell>
          <cell r="D7982">
            <v>9279473</v>
          </cell>
        </row>
        <row r="7983">
          <cell r="A7983" t="str">
            <v>05</v>
          </cell>
          <cell r="B7983" t="str">
            <v>02010000</v>
          </cell>
          <cell r="C7983" t="str">
            <v>02020000</v>
          </cell>
          <cell r="D7983">
            <v>8715</v>
          </cell>
        </row>
        <row r="7984">
          <cell r="A7984" t="str">
            <v>05</v>
          </cell>
          <cell r="B7984" t="str">
            <v>02010000</v>
          </cell>
          <cell r="C7984" t="str">
            <v>02030000</v>
          </cell>
          <cell r="D7984">
            <v>63881</v>
          </cell>
        </row>
        <row r="7985">
          <cell r="A7985" t="str">
            <v>05</v>
          </cell>
          <cell r="B7985" t="str">
            <v>79030000</v>
          </cell>
          <cell r="C7985" t="str">
            <v>99000000</v>
          </cell>
          <cell r="D7985">
            <v>2598755</v>
          </cell>
        </row>
        <row r="7986">
          <cell r="A7986" t="str">
            <v>05</v>
          </cell>
          <cell r="B7986" t="str">
            <v>99000000</v>
          </cell>
          <cell r="C7986" t="str">
            <v>79030000</v>
          </cell>
          <cell r="D7986">
            <v>58930.84</v>
          </cell>
        </row>
        <row r="7987">
          <cell r="A7987" t="str">
            <v>05</v>
          </cell>
          <cell r="B7987" t="str">
            <v>99000000</v>
          </cell>
          <cell r="C7987" t="str">
            <v>79040000</v>
          </cell>
          <cell r="D7987">
            <v>32931.93</v>
          </cell>
        </row>
        <row r="7988">
          <cell r="A7988" t="str">
            <v>05</v>
          </cell>
          <cell r="B7988" t="str">
            <v>99000000</v>
          </cell>
          <cell r="C7988" t="str">
            <v>79070000</v>
          </cell>
          <cell r="D7988">
            <v>16000.46</v>
          </cell>
        </row>
        <row r="7989">
          <cell r="A7989" t="str">
            <v>05</v>
          </cell>
          <cell r="B7989" t="str">
            <v>51030100</v>
          </cell>
          <cell r="C7989" t="str">
            <v>97000000</v>
          </cell>
          <cell r="D7989">
            <v>270</v>
          </cell>
        </row>
        <row r="7990">
          <cell r="A7990" t="str">
            <v>05</v>
          </cell>
          <cell r="B7990" t="str">
            <v>91010800</v>
          </cell>
          <cell r="C7990" t="str">
            <v>79030000</v>
          </cell>
          <cell r="D7990">
            <v>48.96</v>
          </cell>
        </row>
        <row r="7991">
          <cell r="A7991" t="str">
            <v>05</v>
          </cell>
          <cell r="B7991" t="str">
            <v>16020000</v>
          </cell>
          <cell r="C7991" t="str">
            <v>90020700</v>
          </cell>
          <cell r="D7991">
            <v>0.47</v>
          </cell>
        </row>
        <row r="7992">
          <cell r="A7992" t="str">
            <v>05</v>
          </cell>
          <cell r="B7992" t="str">
            <v>16020000</v>
          </cell>
          <cell r="C7992" t="str">
            <v>90022300</v>
          </cell>
          <cell r="D7992">
            <v>-0.47</v>
          </cell>
        </row>
        <row r="7993">
          <cell r="A7993" t="str">
            <v>05</v>
          </cell>
          <cell r="B7993" t="str">
            <v>16020100</v>
          </cell>
          <cell r="C7993" t="str">
            <v>90020700</v>
          </cell>
          <cell r="D7993">
            <v>0.89</v>
          </cell>
        </row>
        <row r="7994">
          <cell r="A7994" t="str">
            <v>05</v>
          </cell>
          <cell r="B7994" t="str">
            <v>16020100</v>
          </cell>
          <cell r="C7994" t="str">
            <v>90022300</v>
          </cell>
          <cell r="D7994">
            <v>-1.3</v>
          </cell>
        </row>
        <row r="7995">
          <cell r="A7995" t="str">
            <v>05</v>
          </cell>
          <cell r="B7995" t="str">
            <v>16070100</v>
          </cell>
          <cell r="C7995" t="str">
            <v>90020500</v>
          </cell>
          <cell r="D7995">
            <v>96.79</v>
          </cell>
        </row>
        <row r="7996">
          <cell r="A7996" t="str">
            <v>05</v>
          </cell>
          <cell r="B7996" t="str">
            <v>60010000</v>
          </cell>
          <cell r="C7996" t="str">
            <v>91020802</v>
          </cell>
          <cell r="D7996">
            <v>54.55</v>
          </cell>
        </row>
        <row r="7997">
          <cell r="A7997" t="str">
            <v>05</v>
          </cell>
          <cell r="B7997" t="str">
            <v>10150000</v>
          </cell>
          <cell r="C7997" t="str">
            <v>91020801</v>
          </cell>
          <cell r="D7997">
            <v>-909.44</v>
          </cell>
        </row>
        <row r="7998">
          <cell r="A7998" t="str">
            <v>05</v>
          </cell>
          <cell r="B7998" t="str">
            <v>10150000</v>
          </cell>
          <cell r="C7998" t="str">
            <v>91020802</v>
          </cell>
          <cell r="D7998">
            <v>909.44</v>
          </cell>
        </row>
        <row r="7999">
          <cell r="A7999" t="str">
            <v>05</v>
          </cell>
          <cell r="B7999" t="str">
            <v>76020600</v>
          </cell>
          <cell r="C7999" t="str">
            <v>91020803</v>
          </cell>
          <cell r="D7999">
            <v>-2391944.7799999998</v>
          </cell>
        </row>
        <row r="8000">
          <cell r="A8000" t="str">
            <v>06</v>
          </cell>
          <cell r="B8000" t="str">
            <v>50000000</v>
          </cell>
          <cell r="C8000" t="str">
            <v>26000000</v>
          </cell>
          <cell r="D8000">
            <v>300</v>
          </cell>
        </row>
        <row r="8001">
          <cell r="A8001" t="str">
            <v>06</v>
          </cell>
          <cell r="B8001" t="str">
            <v>50000000</v>
          </cell>
          <cell r="C8001" t="str">
            <v>51040000</v>
          </cell>
          <cell r="D8001">
            <v>1488000</v>
          </cell>
        </row>
        <row r="8002">
          <cell r="A8002" t="str">
            <v>06</v>
          </cell>
          <cell r="B8002" t="str">
            <v>50000000</v>
          </cell>
          <cell r="C8002" t="str">
            <v>57000000</v>
          </cell>
          <cell r="D8002">
            <v>74000</v>
          </cell>
        </row>
        <row r="8003">
          <cell r="A8003" t="str">
            <v>06</v>
          </cell>
          <cell r="B8003" t="str">
            <v>50000000</v>
          </cell>
          <cell r="C8003" t="str">
            <v>69010000</v>
          </cell>
          <cell r="D8003">
            <v>157000</v>
          </cell>
        </row>
        <row r="8004">
          <cell r="A8004" t="str">
            <v>06</v>
          </cell>
          <cell r="B8004" t="str">
            <v>50000000</v>
          </cell>
          <cell r="C8004" t="str">
            <v>70000000</v>
          </cell>
          <cell r="D8004">
            <v>4012578.58</v>
          </cell>
        </row>
        <row r="8005">
          <cell r="A8005" t="str">
            <v>06</v>
          </cell>
          <cell r="B8005" t="str">
            <v>50000000</v>
          </cell>
          <cell r="C8005" t="str">
            <v>71000000</v>
          </cell>
          <cell r="D8005">
            <v>3762881</v>
          </cell>
        </row>
        <row r="8006">
          <cell r="A8006" t="str">
            <v>06</v>
          </cell>
          <cell r="B8006" t="str">
            <v>50000000</v>
          </cell>
          <cell r="C8006" t="str">
            <v>71020000</v>
          </cell>
          <cell r="D8006">
            <v>167822.9</v>
          </cell>
        </row>
        <row r="8007">
          <cell r="A8007" t="str">
            <v>06</v>
          </cell>
          <cell r="B8007" t="str">
            <v>50000000</v>
          </cell>
          <cell r="C8007" t="str">
            <v>73040000</v>
          </cell>
          <cell r="D8007">
            <v>1260000</v>
          </cell>
        </row>
        <row r="8008">
          <cell r="A8008" t="str">
            <v>06</v>
          </cell>
          <cell r="B8008" t="str">
            <v>50000000</v>
          </cell>
          <cell r="C8008" t="str">
            <v>75020000</v>
          </cell>
          <cell r="D8008">
            <v>533.45000000000005</v>
          </cell>
        </row>
        <row r="8009">
          <cell r="A8009" t="str">
            <v>06</v>
          </cell>
          <cell r="B8009" t="str">
            <v>50000000</v>
          </cell>
          <cell r="C8009" t="str">
            <v>76000000</v>
          </cell>
          <cell r="D8009">
            <v>805054</v>
          </cell>
        </row>
        <row r="8010">
          <cell r="A8010" t="str">
            <v>06</v>
          </cell>
          <cell r="B8010" t="str">
            <v>50000000</v>
          </cell>
          <cell r="C8010" t="str">
            <v>76040000</v>
          </cell>
          <cell r="D8010">
            <v>12122.83</v>
          </cell>
        </row>
        <row r="8011">
          <cell r="A8011" t="str">
            <v>06</v>
          </cell>
          <cell r="B8011" t="str">
            <v>50000000</v>
          </cell>
          <cell r="C8011" t="str">
            <v>79030000</v>
          </cell>
          <cell r="D8011">
            <v>320771.95</v>
          </cell>
        </row>
        <row r="8012">
          <cell r="A8012" t="str">
            <v>06</v>
          </cell>
          <cell r="B8012" t="str">
            <v>50000000</v>
          </cell>
          <cell r="C8012" t="str">
            <v>79070000</v>
          </cell>
          <cell r="D8012">
            <v>89898.22</v>
          </cell>
        </row>
        <row r="8013">
          <cell r="A8013" t="str">
            <v>06</v>
          </cell>
          <cell r="B8013" t="str">
            <v>50000000</v>
          </cell>
          <cell r="C8013" t="str">
            <v>91020801</v>
          </cell>
          <cell r="D8013">
            <v>3000</v>
          </cell>
        </row>
        <row r="8014">
          <cell r="A8014" t="str">
            <v>06</v>
          </cell>
          <cell r="B8014" t="str">
            <v>99000000</v>
          </cell>
          <cell r="C8014" t="str">
            <v>90090100</v>
          </cell>
          <cell r="D8014">
            <v>62704580.329999998</v>
          </cell>
        </row>
        <row r="8015">
          <cell r="A8015" t="str">
            <v>06</v>
          </cell>
          <cell r="B8015" t="str">
            <v>71020000</v>
          </cell>
          <cell r="C8015" t="str">
            <v>70000000</v>
          </cell>
          <cell r="D8015">
            <v>855.69</v>
          </cell>
        </row>
        <row r="8016">
          <cell r="A8016" t="str">
            <v>06</v>
          </cell>
          <cell r="B8016" t="str">
            <v>71020000</v>
          </cell>
          <cell r="C8016" t="str">
            <v>60010000</v>
          </cell>
          <cell r="D8016">
            <v>160831.79999999999</v>
          </cell>
        </row>
        <row r="8017">
          <cell r="A8017" t="str">
            <v>06</v>
          </cell>
          <cell r="B8017" t="str">
            <v>57000000</v>
          </cell>
          <cell r="C8017" t="str">
            <v>51040000</v>
          </cell>
          <cell r="D8017">
            <v>105000</v>
          </cell>
        </row>
        <row r="8018">
          <cell r="A8018" t="str">
            <v>06</v>
          </cell>
          <cell r="B8018" t="str">
            <v>62030000</v>
          </cell>
          <cell r="C8018" t="str">
            <v>68080000</v>
          </cell>
          <cell r="D8018">
            <v>15426.14</v>
          </cell>
        </row>
        <row r="8019">
          <cell r="A8019" t="str">
            <v>06</v>
          </cell>
          <cell r="B8019" t="str">
            <v>62030100</v>
          </cell>
          <cell r="C8019" t="str">
            <v>51000000</v>
          </cell>
          <cell r="D8019">
            <v>34090</v>
          </cell>
        </row>
        <row r="8020">
          <cell r="A8020" t="str">
            <v>06</v>
          </cell>
          <cell r="B8020" t="str">
            <v>62030100</v>
          </cell>
          <cell r="C8020" t="str">
            <v>51040000</v>
          </cell>
          <cell r="D8020">
            <v>184231999.03</v>
          </cell>
        </row>
        <row r="8021">
          <cell r="A8021" t="str">
            <v>06</v>
          </cell>
          <cell r="B8021" t="str">
            <v>62030100</v>
          </cell>
          <cell r="C8021" t="str">
            <v>68080200</v>
          </cell>
          <cell r="D8021">
            <v>29539772.75</v>
          </cell>
        </row>
        <row r="8022">
          <cell r="A8022" t="str">
            <v>06</v>
          </cell>
          <cell r="B8022" t="str">
            <v>55050000</v>
          </cell>
          <cell r="C8022" t="str">
            <v>97000000</v>
          </cell>
          <cell r="D8022">
            <v>5514.16</v>
          </cell>
        </row>
        <row r="8023">
          <cell r="A8023" t="str">
            <v>06</v>
          </cell>
          <cell r="B8023" t="str">
            <v>91011400</v>
          </cell>
          <cell r="C8023" t="str">
            <v>62050100</v>
          </cell>
          <cell r="D8023">
            <v>59344028.859999999</v>
          </cell>
        </row>
        <row r="8024">
          <cell r="A8024" t="str">
            <v>06</v>
          </cell>
          <cell r="B8024" t="str">
            <v>58030200</v>
          </cell>
          <cell r="C8024" t="str">
            <v>91021400</v>
          </cell>
          <cell r="D8024">
            <v>59344028.859999999</v>
          </cell>
        </row>
        <row r="8025">
          <cell r="A8025" t="str">
            <v>06</v>
          </cell>
          <cell r="B8025" t="str">
            <v>58030100</v>
          </cell>
          <cell r="C8025" t="str">
            <v>91021400</v>
          </cell>
          <cell r="D8025">
            <v>220000000</v>
          </cell>
        </row>
        <row r="8026">
          <cell r="A8026" t="str">
            <v>06</v>
          </cell>
          <cell r="B8026" t="str">
            <v>91011400</v>
          </cell>
          <cell r="C8026" t="str">
            <v>62050400</v>
          </cell>
          <cell r="D8026">
            <v>220740982</v>
          </cell>
        </row>
        <row r="8027">
          <cell r="A8027" t="str">
            <v>06</v>
          </cell>
          <cell r="B8027" t="str">
            <v>62060000</v>
          </cell>
          <cell r="C8027" t="str">
            <v>91021500</v>
          </cell>
          <cell r="D8027">
            <v>120425054.27</v>
          </cell>
        </row>
        <row r="8028">
          <cell r="A8028" t="str">
            <v>06</v>
          </cell>
          <cell r="B8028" t="str">
            <v>91011500</v>
          </cell>
          <cell r="C8028" t="str">
            <v>60010300</v>
          </cell>
          <cell r="D8028">
            <v>19339517.399999999</v>
          </cell>
        </row>
        <row r="8029">
          <cell r="A8029" t="str">
            <v>06</v>
          </cell>
          <cell r="B8029" t="str">
            <v>91011500</v>
          </cell>
          <cell r="C8029" t="str">
            <v>62050600</v>
          </cell>
          <cell r="D8029">
            <v>101085536.87</v>
          </cell>
        </row>
        <row r="8030">
          <cell r="A8030" t="str">
            <v>06</v>
          </cell>
          <cell r="B8030" t="str">
            <v>62050600</v>
          </cell>
          <cell r="C8030" t="str">
            <v>51020000</v>
          </cell>
          <cell r="D8030">
            <v>6746100</v>
          </cell>
        </row>
        <row r="8031">
          <cell r="A8031" t="str">
            <v>06</v>
          </cell>
          <cell r="B8031" t="str">
            <v>62050600</v>
          </cell>
          <cell r="C8031" t="str">
            <v>51030100</v>
          </cell>
          <cell r="D8031">
            <v>58191931.469999999</v>
          </cell>
        </row>
        <row r="8032">
          <cell r="A8032" t="str">
            <v>06</v>
          </cell>
          <cell r="B8032" t="str">
            <v>62050600</v>
          </cell>
          <cell r="C8032" t="str">
            <v>51040000</v>
          </cell>
          <cell r="D8032">
            <v>32317505.399999999</v>
          </cell>
        </row>
        <row r="8033">
          <cell r="A8033" t="str">
            <v>06</v>
          </cell>
          <cell r="B8033" t="str">
            <v>62050600</v>
          </cell>
          <cell r="C8033" t="str">
            <v>51080100</v>
          </cell>
          <cell r="D8033">
            <v>3830000</v>
          </cell>
        </row>
        <row r="8034">
          <cell r="A8034" t="str">
            <v>06</v>
          </cell>
          <cell r="B8034" t="str">
            <v>62050500</v>
          </cell>
          <cell r="C8034" t="str">
            <v>62060000</v>
          </cell>
          <cell r="D8034">
            <v>115785339.03</v>
          </cell>
        </row>
        <row r="8035">
          <cell r="A8035" t="str">
            <v>06</v>
          </cell>
          <cell r="B8035" t="str">
            <v>62050400</v>
          </cell>
          <cell r="C8035" t="str">
            <v>51040000</v>
          </cell>
          <cell r="D8035">
            <v>220740982</v>
          </cell>
        </row>
        <row r="8036">
          <cell r="A8036" t="str">
            <v>06</v>
          </cell>
          <cell r="B8036" t="str">
            <v>62050200</v>
          </cell>
          <cell r="C8036" t="str">
            <v>68080200</v>
          </cell>
          <cell r="D8036">
            <v>15281407.35</v>
          </cell>
        </row>
        <row r="8037">
          <cell r="A8037" t="str">
            <v>06</v>
          </cell>
          <cell r="B8037" t="str">
            <v>62050100</v>
          </cell>
          <cell r="C8037" t="str">
            <v>51040000</v>
          </cell>
          <cell r="D8037">
            <v>16907866</v>
          </cell>
        </row>
        <row r="8038">
          <cell r="A8038" t="str">
            <v>06</v>
          </cell>
          <cell r="B8038" t="str">
            <v>62050100</v>
          </cell>
          <cell r="C8038" t="str">
            <v>58030200</v>
          </cell>
          <cell r="D8038">
            <v>42600000</v>
          </cell>
        </row>
        <row r="8039">
          <cell r="A8039" t="str">
            <v>06</v>
          </cell>
          <cell r="B8039" t="str">
            <v>60010300</v>
          </cell>
          <cell r="C8039" t="str">
            <v>60010000</v>
          </cell>
          <cell r="D8039">
            <v>40004987.32</v>
          </cell>
        </row>
        <row r="8040">
          <cell r="A8040" t="str">
            <v>06</v>
          </cell>
          <cell r="B8040" t="str">
            <v>73040000</v>
          </cell>
          <cell r="C8040" t="str">
            <v>70000000</v>
          </cell>
          <cell r="D8040">
            <v>85219</v>
          </cell>
        </row>
        <row r="8041">
          <cell r="A8041" t="str">
            <v>06</v>
          </cell>
          <cell r="B8041" t="str">
            <v>51030100</v>
          </cell>
          <cell r="C8041" t="str">
            <v>26000000</v>
          </cell>
          <cell r="D8041">
            <v>1500</v>
          </cell>
        </row>
        <row r="8042">
          <cell r="A8042" t="str">
            <v>06</v>
          </cell>
          <cell r="B8042" t="str">
            <v>51030100</v>
          </cell>
          <cell r="C8042" t="str">
            <v>55010000</v>
          </cell>
          <cell r="D8042">
            <v>300000</v>
          </cell>
        </row>
        <row r="8043">
          <cell r="A8043" t="str">
            <v>06</v>
          </cell>
          <cell r="B8043" t="str">
            <v>51030100</v>
          </cell>
          <cell r="C8043" t="str">
            <v>55050000</v>
          </cell>
          <cell r="D8043">
            <v>40340.44</v>
          </cell>
        </row>
        <row r="8044">
          <cell r="A8044" t="str">
            <v>06</v>
          </cell>
          <cell r="B8044" t="str">
            <v>51030100</v>
          </cell>
          <cell r="C8044" t="str">
            <v>60010000</v>
          </cell>
          <cell r="D8044">
            <v>243648217.78999999</v>
          </cell>
        </row>
        <row r="8045">
          <cell r="A8045" t="str">
            <v>06</v>
          </cell>
          <cell r="B8045" t="str">
            <v>51030100</v>
          </cell>
          <cell r="C8045" t="str">
            <v>60010400</v>
          </cell>
          <cell r="D8045">
            <v>127573.53</v>
          </cell>
        </row>
        <row r="8046">
          <cell r="A8046" t="str">
            <v>06</v>
          </cell>
          <cell r="B8046" t="str">
            <v>51030100</v>
          </cell>
          <cell r="C8046" t="str">
            <v>60040000</v>
          </cell>
          <cell r="D8046">
            <v>31559053.84</v>
          </cell>
        </row>
        <row r="8047">
          <cell r="A8047" t="str">
            <v>06</v>
          </cell>
          <cell r="B8047" t="str">
            <v>51030100</v>
          </cell>
          <cell r="C8047" t="str">
            <v>68010000</v>
          </cell>
          <cell r="D8047">
            <v>192964</v>
          </cell>
        </row>
        <row r="8048">
          <cell r="A8048" t="str">
            <v>06</v>
          </cell>
          <cell r="B8048" t="str">
            <v>51030100</v>
          </cell>
          <cell r="C8048" t="str">
            <v>68020000</v>
          </cell>
          <cell r="D8048">
            <v>371450</v>
          </cell>
        </row>
        <row r="8049">
          <cell r="A8049" t="str">
            <v>06</v>
          </cell>
          <cell r="B8049" t="str">
            <v>51030100</v>
          </cell>
          <cell r="C8049" t="str">
            <v>68030100</v>
          </cell>
          <cell r="D8049">
            <v>1073016</v>
          </cell>
        </row>
        <row r="8050">
          <cell r="A8050" t="str">
            <v>06</v>
          </cell>
          <cell r="B8050" t="str">
            <v>51030100</v>
          </cell>
          <cell r="C8050" t="str">
            <v>68080100</v>
          </cell>
          <cell r="D8050">
            <v>8946.94</v>
          </cell>
        </row>
        <row r="8051">
          <cell r="A8051" t="str">
            <v>06</v>
          </cell>
          <cell r="B8051" t="str">
            <v>51030100</v>
          </cell>
          <cell r="C8051" t="str">
            <v>69020200</v>
          </cell>
          <cell r="D8051">
            <v>600000</v>
          </cell>
        </row>
        <row r="8052">
          <cell r="A8052" t="str">
            <v>06</v>
          </cell>
          <cell r="B8052" t="str">
            <v>51030100</v>
          </cell>
          <cell r="C8052" t="str">
            <v>70000000</v>
          </cell>
          <cell r="D8052">
            <v>1071519</v>
          </cell>
        </row>
        <row r="8053">
          <cell r="A8053" t="str">
            <v>06</v>
          </cell>
          <cell r="B8053" t="str">
            <v>51030100</v>
          </cell>
          <cell r="C8053" t="str">
            <v>70010000</v>
          </cell>
          <cell r="D8053">
            <v>4857685.87</v>
          </cell>
        </row>
        <row r="8054">
          <cell r="A8054" t="str">
            <v>06</v>
          </cell>
          <cell r="B8054" t="str">
            <v>51030100</v>
          </cell>
          <cell r="C8054" t="str">
            <v>76000000</v>
          </cell>
          <cell r="D8054">
            <v>47479891.719999999</v>
          </cell>
        </row>
        <row r="8055">
          <cell r="A8055" t="str">
            <v>06</v>
          </cell>
          <cell r="B8055" t="str">
            <v>51030100</v>
          </cell>
          <cell r="C8055" t="str">
            <v>76010000</v>
          </cell>
          <cell r="D8055">
            <v>2236077.5</v>
          </cell>
        </row>
        <row r="8056">
          <cell r="A8056" t="str">
            <v>06</v>
          </cell>
          <cell r="B8056" t="str">
            <v>51030100</v>
          </cell>
          <cell r="C8056" t="str">
            <v>79030000</v>
          </cell>
          <cell r="D8056">
            <v>298240.57</v>
          </cell>
        </row>
        <row r="8057">
          <cell r="A8057" t="str">
            <v>06</v>
          </cell>
          <cell r="B8057" t="str">
            <v>51030100</v>
          </cell>
          <cell r="C8057" t="str">
            <v>79040000</v>
          </cell>
          <cell r="D8057">
            <v>4800</v>
          </cell>
        </row>
        <row r="8058">
          <cell r="A8058" t="str">
            <v>06</v>
          </cell>
          <cell r="B8058" t="str">
            <v>51030100</v>
          </cell>
          <cell r="C8058" t="str">
            <v>79070000</v>
          </cell>
          <cell r="D8058">
            <v>19728.740000000002</v>
          </cell>
        </row>
        <row r="8059">
          <cell r="A8059" t="str">
            <v>06</v>
          </cell>
          <cell r="B8059" t="str">
            <v>51030100</v>
          </cell>
          <cell r="C8059" t="str">
            <v>91020500</v>
          </cell>
          <cell r="D8059">
            <v>25026.39</v>
          </cell>
        </row>
        <row r="8060">
          <cell r="A8060" t="str">
            <v>06</v>
          </cell>
          <cell r="B8060" t="str">
            <v>51030100</v>
          </cell>
          <cell r="C8060" t="str">
            <v>91020800</v>
          </cell>
          <cell r="D8060">
            <v>66503.320000000007</v>
          </cell>
        </row>
        <row r="8061">
          <cell r="A8061" t="str">
            <v>06</v>
          </cell>
          <cell r="B8061" t="str">
            <v>51030100</v>
          </cell>
          <cell r="C8061" t="str">
            <v>91020801</v>
          </cell>
          <cell r="D8061">
            <v>35300.839999999997</v>
          </cell>
        </row>
        <row r="8062">
          <cell r="A8062" t="str">
            <v>06</v>
          </cell>
          <cell r="B8062" t="str">
            <v>51030100</v>
          </cell>
          <cell r="C8062" t="str">
            <v>97000600</v>
          </cell>
          <cell r="D8062">
            <v>297940.23</v>
          </cell>
        </row>
        <row r="8063">
          <cell r="A8063" t="str">
            <v>06</v>
          </cell>
          <cell r="B8063" t="str">
            <v>51030000</v>
          </cell>
          <cell r="C8063" t="str">
            <v>26000000</v>
          </cell>
          <cell r="D8063">
            <v>963635.86</v>
          </cell>
        </row>
        <row r="8064">
          <cell r="A8064" t="str">
            <v>06</v>
          </cell>
          <cell r="B8064" t="str">
            <v>51030000</v>
          </cell>
          <cell r="C8064" t="str">
            <v>44000100</v>
          </cell>
          <cell r="D8064">
            <v>47000</v>
          </cell>
        </row>
        <row r="8065">
          <cell r="A8065" t="str">
            <v>06</v>
          </cell>
          <cell r="B8065" t="str">
            <v>51030000</v>
          </cell>
          <cell r="C8065" t="str">
            <v>60010000</v>
          </cell>
          <cell r="D8065">
            <v>18631905.149999999</v>
          </cell>
        </row>
        <row r="8066">
          <cell r="A8066" t="str">
            <v>06</v>
          </cell>
          <cell r="B8066" t="str">
            <v>51030000</v>
          </cell>
          <cell r="C8066" t="str">
            <v>60010400</v>
          </cell>
          <cell r="D8066">
            <v>94909.1</v>
          </cell>
        </row>
        <row r="8067">
          <cell r="A8067" t="str">
            <v>06</v>
          </cell>
          <cell r="B8067" t="str">
            <v>51030000</v>
          </cell>
          <cell r="C8067" t="str">
            <v>60040000</v>
          </cell>
          <cell r="D8067">
            <v>3652252.31</v>
          </cell>
        </row>
        <row r="8068">
          <cell r="A8068" t="str">
            <v>06</v>
          </cell>
          <cell r="B8068" t="str">
            <v>51030000</v>
          </cell>
          <cell r="C8068" t="str">
            <v>62030500</v>
          </cell>
          <cell r="D8068">
            <v>36726.51</v>
          </cell>
        </row>
        <row r="8069">
          <cell r="A8069" t="str">
            <v>06</v>
          </cell>
          <cell r="B8069" t="str">
            <v>51030000</v>
          </cell>
          <cell r="C8069" t="str">
            <v>68080000</v>
          </cell>
          <cell r="D8069">
            <v>1187882.8</v>
          </cell>
        </row>
        <row r="8070">
          <cell r="A8070" t="str">
            <v>06</v>
          </cell>
          <cell r="B8070" t="str">
            <v>51030000</v>
          </cell>
          <cell r="C8070" t="str">
            <v>68080100</v>
          </cell>
          <cell r="D8070">
            <v>738.46</v>
          </cell>
        </row>
        <row r="8071">
          <cell r="A8071" t="str">
            <v>06</v>
          </cell>
          <cell r="B8071" t="str">
            <v>51030000</v>
          </cell>
          <cell r="C8071" t="str">
            <v>70000000</v>
          </cell>
          <cell r="D8071">
            <v>87393</v>
          </cell>
        </row>
        <row r="8072">
          <cell r="A8072" t="str">
            <v>06</v>
          </cell>
          <cell r="B8072" t="str">
            <v>51030000</v>
          </cell>
          <cell r="C8072" t="str">
            <v>76000000</v>
          </cell>
          <cell r="D8072">
            <v>649570.68999999994</v>
          </cell>
        </row>
        <row r="8073">
          <cell r="A8073" t="str">
            <v>06</v>
          </cell>
          <cell r="B8073" t="str">
            <v>51030000</v>
          </cell>
          <cell r="C8073" t="str">
            <v>79030000</v>
          </cell>
          <cell r="D8073">
            <v>284980.69</v>
          </cell>
        </row>
        <row r="8074">
          <cell r="A8074" t="str">
            <v>06</v>
          </cell>
          <cell r="B8074" t="str">
            <v>51030000</v>
          </cell>
          <cell r="C8074" t="str">
            <v>79040000</v>
          </cell>
          <cell r="D8074">
            <v>2638.7</v>
          </cell>
        </row>
        <row r="8075">
          <cell r="A8075" t="str">
            <v>06</v>
          </cell>
          <cell r="B8075" t="str">
            <v>51030000</v>
          </cell>
          <cell r="C8075" t="str">
            <v>79070000</v>
          </cell>
          <cell r="D8075">
            <v>12509.67</v>
          </cell>
        </row>
        <row r="8076">
          <cell r="A8076" t="str">
            <v>06</v>
          </cell>
          <cell r="B8076" t="str">
            <v>51030000</v>
          </cell>
          <cell r="C8076" t="str">
            <v>91020500</v>
          </cell>
          <cell r="D8076">
            <v>8200</v>
          </cell>
        </row>
        <row r="8077">
          <cell r="A8077" t="str">
            <v>06</v>
          </cell>
          <cell r="B8077" t="str">
            <v>51030000</v>
          </cell>
          <cell r="C8077" t="str">
            <v>91020800</v>
          </cell>
          <cell r="D8077">
            <v>10465.969999999999</v>
          </cell>
        </row>
        <row r="8078">
          <cell r="A8078" t="str">
            <v>06</v>
          </cell>
          <cell r="B8078" t="str">
            <v>51030000</v>
          </cell>
          <cell r="C8078" t="str">
            <v>91020801</v>
          </cell>
          <cell r="D8078">
            <v>1323787.03</v>
          </cell>
        </row>
        <row r="8079">
          <cell r="A8079" t="str">
            <v>06</v>
          </cell>
          <cell r="B8079" t="str">
            <v>51080100</v>
          </cell>
          <cell r="C8079" t="str">
            <v>60010000</v>
          </cell>
          <cell r="D8079">
            <v>820000</v>
          </cell>
        </row>
        <row r="8080">
          <cell r="A8080" t="str">
            <v>06</v>
          </cell>
          <cell r="B8080" t="str">
            <v>51080100</v>
          </cell>
          <cell r="C8080" t="str">
            <v>60040000</v>
          </cell>
          <cell r="D8080">
            <v>1640419.35</v>
          </cell>
        </row>
        <row r="8081">
          <cell r="A8081" t="str">
            <v>06</v>
          </cell>
          <cell r="B8081" t="str">
            <v>51080100</v>
          </cell>
          <cell r="C8081" t="str">
            <v>91020500</v>
          </cell>
          <cell r="D8081">
            <v>142</v>
          </cell>
        </row>
        <row r="8082">
          <cell r="A8082" t="str">
            <v>06</v>
          </cell>
          <cell r="B8082" t="str">
            <v>51020000</v>
          </cell>
          <cell r="C8082" t="str">
            <v>60010000</v>
          </cell>
          <cell r="D8082">
            <v>4193790</v>
          </cell>
        </row>
        <row r="8083">
          <cell r="A8083" t="str">
            <v>06</v>
          </cell>
          <cell r="B8083" t="str">
            <v>51020000</v>
          </cell>
          <cell r="C8083" t="str">
            <v>60040000</v>
          </cell>
          <cell r="D8083">
            <v>650000</v>
          </cell>
        </row>
        <row r="8084">
          <cell r="A8084" t="str">
            <v>06</v>
          </cell>
          <cell r="B8084" t="str">
            <v>51020000</v>
          </cell>
          <cell r="C8084" t="str">
            <v>70010000</v>
          </cell>
          <cell r="D8084">
            <v>9137.6</v>
          </cell>
        </row>
        <row r="8085">
          <cell r="A8085" t="str">
            <v>06</v>
          </cell>
          <cell r="B8085" t="str">
            <v>51020000</v>
          </cell>
          <cell r="C8085" t="str">
            <v>91020500</v>
          </cell>
          <cell r="D8085">
            <v>191</v>
          </cell>
        </row>
        <row r="8086">
          <cell r="A8086" t="str">
            <v>06</v>
          </cell>
          <cell r="B8086" t="str">
            <v>51000000</v>
          </cell>
          <cell r="C8086" t="str">
            <v>69020200</v>
          </cell>
          <cell r="D8086">
            <v>1635050.53</v>
          </cell>
        </row>
        <row r="8087">
          <cell r="A8087" t="str">
            <v>06</v>
          </cell>
          <cell r="B8087" t="str">
            <v>58020000</v>
          </cell>
          <cell r="C8087" t="str">
            <v>51040000</v>
          </cell>
          <cell r="D8087">
            <v>150000</v>
          </cell>
        </row>
        <row r="8088">
          <cell r="A8088" t="str">
            <v>06</v>
          </cell>
          <cell r="B8088" t="str">
            <v>66000100</v>
          </cell>
          <cell r="C8088" t="str">
            <v>91020600</v>
          </cell>
          <cell r="D8088">
            <v>655737.59999999998</v>
          </cell>
        </row>
        <row r="8089">
          <cell r="A8089" t="str">
            <v>06</v>
          </cell>
          <cell r="B8089" t="str">
            <v>51090000</v>
          </cell>
          <cell r="C8089" t="str">
            <v>51030100</v>
          </cell>
          <cell r="D8089">
            <v>52000000</v>
          </cell>
        </row>
        <row r="8090">
          <cell r="A8090" t="str">
            <v>06</v>
          </cell>
          <cell r="B8090" t="str">
            <v>51090000</v>
          </cell>
          <cell r="C8090" t="str">
            <v>76000000</v>
          </cell>
          <cell r="D8090">
            <v>21321468</v>
          </cell>
        </row>
        <row r="8091">
          <cell r="A8091" t="str">
            <v>06</v>
          </cell>
          <cell r="B8091" t="str">
            <v>51090000</v>
          </cell>
          <cell r="C8091" t="str">
            <v>91020500</v>
          </cell>
          <cell r="D8091">
            <v>2067.31</v>
          </cell>
        </row>
        <row r="8092">
          <cell r="A8092" t="str">
            <v>06</v>
          </cell>
          <cell r="B8092" t="str">
            <v>67010100</v>
          </cell>
          <cell r="C8092" t="str">
            <v>91020600</v>
          </cell>
          <cell r="D8092">
            <v>5594262.2999999998</v>
          </cell>
        </row>
        <row r="8093">
          <cell r="A8093" t="str">
            <v>06</v>
          </cell>
          <cell r="B8093" t="str">
            <v>55040100</v>
          </cell>
          <cell r="C8093" t="str">
            <v>51040000</v>
          </cell>
          <cell r="D8093">
            <v>201000000</v>
          </cell>
        </row>
        <row r="8094">
          <cell r="A8094" t="str">
            <v>06</v>
          </cell>
          <cell r="B8094" t="str">
            <v>51040000</v>
          </cell>
          <cell r="C8094" t="str">
            <v>26000000</v>
          </cell>
          <cell r="D8094">
            <v>140350</v>
          </cell>
        </row>
        <row r="8095">
          <cell r="A8095" t="str">
            <v>06</v>
          </cell>
          <cell r="B8095" t="str">
            <v>51040000</v>
          </cell>
          <cell r="C8095" t="str">
            <v>50000000</v>
          </cell>
          <cell r="D8095">
            <v>11021000</v>
          </cell>
        </row>
        <row r="8096">
          <cell r="A8096" t="str">
            <v>06</v>
          </cell>
          <cell r="B8096" t="str">
            <v>51040000</v>
          </cell>
          <cell r="C8096" t="str">
            <v>51050000</v>
          </cell>
          <cell r="D8096">
            <v>6700000</v>
          </cell>
        </row>
        <row r="8097">
          <cell r="A8097" t="str">
            <v>06</v>
          </cell>
          <cell r="B8097" t="str">
            <v>51040000</v>
          </cell>
          <cell r="C8097" t="str">
            <v>55010000</v>
          </cell>
          <cell r="D8097">
            <v>300000</v>
          </cell>
        </row>
        <row r="8098">
          <cell r="A8098" t="str">
            <v>06</v>
          </cell>
          <cell r="B8098" t="str">
            <v>51040000</v>
          </cell>
          <cell r="C8098" t="str">
            <v>55040100</v>
          </cell>
          <cell r="D8098">
            <v>177000000</v>
          </cell>
        </row>
        <row r="8099">
          <cell r="A8099" t="str">
            <v>06</v>
          </cell>
          <cell r="B8099" t="str">
            <v>51040000</v>
          </cell>
          <cell r="C8099" t="str">
            <v>58020000</v>
          </cell>
          <cell r="D8099">
            <v>9797000</v>
          </cell>
        </row>
        <row r="8100">
          <cell r="A8100" t="str">
            <v>06</v>
          </cell>
          <cell r="B8100" t="str">
            <v>51040000</v>
          </cell>
          <cell r="C8100" t="str">
            <v>60010000</v>
          </cell>
          <cell r="D8100">
            <v>357769606.70999998</v>
          </cell>
        </row>
        <row r="8101">
          <cell r="A8101" t="str">
            <v>06</v>
          </cell>
          <cell r="B8101" t="str">
            <v>51040000</v>
          </cell>
          <cell r="C8101" t="str">
            <v>60010400</v>
          </cell>
          <cell r="D8101">
            <v>5904036.4699999997</v>
          </cell>
        </row>
        <row r="8102">
          <cell r="A8102" t="str">
            <v>06</v>
          </cell>
          <cell r="B8102" t="str">
            <v>51040000</v>
          </cell>
          <cell r="C8102" t="str">
            <v>60040000</v>
          </cell>
          <cell r="D8102">
            <v>268564096.13999999</v>
          </cell>
        </row>
        <row r="8103">
          <cell r="A8103" t="str">
            <v>06</v>
          </cell>
          <cell r="B8103" t="str">
            <v>51040000</v>
          </cell>
          <cell r="C8103" t="str">
            <v>62030100</v>
          </cell>
          <cell r="D8103">
            <v>167.2</v>
          </cell>
        </row>
        <row r="8104">
          <cell r="A8104" t="str">
            <v>06</v>
          </cell>
          <cell r="B8104" t="str">
            <v>51040000</v>
          </cell>
          <cell r="C8104" t="str">
            <v>66000100</v>
          </cell>
          <cell r="D8104">
            <v>677595.52</v>
          </cell>
        </row>
        <row r="8105">
          <cell r="A8105" t="str">
            <v>06</v>
          </cell>
          <cell r="B8105" t="str">
            <v>51040000</v>
          </cell>
          <cell r="C8105" t="str">
            <v>68010000</v>
          </cell>
          <cell r="D8105">
            <v>400216.15</v>
          </cell>
        </row>
        <row r="8106">
          <cell r="A8106" t="str">
            <v>06</v>
          </cell>
          <cell r="B8106" t="str">
            <v>51040000</v>
          </cell>
          <cell r="C8106" t="str">
            <v>68020000</v>
          </cell>
          <cell r="D8106">
            <v>16981789.350000001</v>
          </cell>
        </row>
        <row r="8107">
          <cell r="A8107" t="str">
            <v>06</v>
          </cell>
          <cell r="B8107" t="str">
            <v>51040000</v>
          </cell>
          <cell r="C8107" t="str">
            <v>68030300</v>
          </cell>
          <cell r="D8107">
            <v>62816</v>
          </cell>
        </row>
        <row r="8108">
          <cell r="A8108" t="str">
            <v>06</v>
          </cell>
          <cell r="B8108" t="str">
            <v>51040000</v>
          </cell>
          <cell r="C8108" t="str">
            <v>68040000</v>
          </cell>
          <cell r="D8108">
            <v>415167.18</v>
          </cell>
        </row>
        <row r="8109">
          <cell r="A8109" t="str">
            <v>06</v>
          </cell>
          <cell r="B8109" t="str">
            <v>51040000</v>
          </cell>
          <cell r="C8109" t="str">
            <v>68060000</v>
          </cell>
          <cell r="D8109">
            <v>91884</v>
          </cell>
        </row>
        <row r="8110">
          <cell r="A8110" t="str">
            <v>06</v>
          </cell>
          <cell r="B8110" t="str">
            <v>51040000</v>
          </cell>
          <cell r="C8110" t="str">
            <v>68080200</v>
          </cell>
          <cell r="D8110">
            <v>13568906.699999999</v>
          </cell>
        </row>
        <row r="8111">
          <cell r="A8111" t="str">
            <v>06</v>
          </cell>
          <cell r="B8111" t="str">
            <v>51040000</v>
          </cell>
          <cell r="C8111" t="str">
            <v>69010000</v>
          </cell>
          <cell r="D8111">
            <v>1482456</v>
          </cell>
        </row>
        <row r="8112">
          <cell r="A8112" t="str">
            <v>06</v>
          </cell>
          <cell r="B8112" t="str">
            <v>51040000</v>
          </cell>
          <cell r="C8112" t="str">
            <v>69020100</v>
          </cell>
          <cell r="D8112">
            <v>17149129</v>
          </cell>
        </row>
        <row r="8113">
          <cell r="A8113" t="str">
            <v>06</v>
          </cell>
          <cell r="B8113" t="str">
            <v>51040000</v>
          </cell>
          <cell r="C8113" t="str">
            <v>69020200</v>
          </cell>
          <cell r="D8113">
            <v>13681508</v>
          </cell>
        </row>
        <row r="8114">
          <cell r="A8114" t="str">
            <v>06</v>
          </cell>
          <cell r="B8114" t="str">
            <v>51040000</v>
          </cell>
          <cell r="C8114" t="str">
            <v>69020300</v>
          </cell>
          <cell r="D8114">
            <v>2949213</v>
          </cell>
        </row>
        <row r="8115">
          <cell r="A8115" t="str">
            <v>06</v>
          </cell>
          <cell r="B8115" t="str">
            <v>51040000</v>
          </cell>
          <cell r="C8115" t="str">
            <v>69030000</v>
          </cell>
          <cell r="D8115">
            <v>244297</v>
          </cell>
        </row>
        <row r="8116">
          <cell r="A8116" t="str">
            <v>06</v>
          </cell>
          <cell r="B8116" t="str">
            <v>51040000</v>
          </cell>
          <cell r="C8116" t="str">
            <v>69030100</v>
          </cell>
          <cell r="D8116">
            <v>4161697</v>
          </cell>
        </row>
        <row r="8117">
          <cell r="A8117" t="str">
            <v>06</v>
          </cell>
          <cell r="B8117" t="str">
            <v>51040000</v>
          </cell>
          <cell r="C8117" t="str">
            <v>69050000</v>
          </cell>
          <cell r="D8117">
            <v>1348432</v>
          </cell>
        </row>
        <row r="8118">
          <cell r="A8118" t="str">
            <v>06</v>
          </cell>
          <cell r="B8118" t="str">
            <v>51040000</v>
          </cell>
          <cell r="C8118" t="str">
            <v>70000000</v>
          </cell>
          <cell r="D8118">
            <v>29973822</v>
          </cell>
        </row>
        <row r="8119">
          <cell r="A8119" t="str">
            <v>06</v>
          </cell>
          <cell r="B8119" t="str">
            <v>51040000</v>
          </cell>
          <cell r="C8119" t="str">
            <v>70010000</v>
          </cell>
          <cell r="D8119">
            <v>71701691.730000004</v>
          </cell>
        </row>
        <row r="8120">
          <cell r="A8120" t="str">
            <v>06</v>
          </cell>
          <cell r="B8120" t="str">
            <v>51040000</v>
          </cell>
          <cell r="C8120" t="str">
            <v>76000000</v>
          </cell>
          <cell r="D8120">
            <v>14992571.529999999</v>
          </cell>
        </row>
        <row r="8121">
          <cell r="A8121" t="str">
            <v>06</v>
          </cell>
          <cell r="B8121" t="str">
            <v>51040000</v>
          </cell>
          <cell r="C8121" t="str">
            <v>79030000</v>
          </cell>
          <cell r="D8121">
            <v>2936173.31</v>
          </cell>
        </row>
        <row r="8122">
          <cell r="A8122" t="str">
            <v>06</v>
          </cell>
          <cell r="B8122" t="str">
            <v>51040000</v>
          </cell>
          <cell r="C8122" t="str">
            <v>79040000</v>
          </cell>
          <cell r="D8122">
            <v>100528.9</v>
          </cell>
        </row>
        <row r="8123">
          <cell r="A8123" t="str">
            <v>06</v>
          </cell>
          <cell r="B8123" t="str">
            <v>51040000</v>
          </cell>
          <cell r="C8123" t="str">
            <v>79070000</v>
          </cell>
          <cell r="D8123">
            <v>1421975.76</v>
          </cell>
        </row>
        <row r="8124">
          <cell r="A8124" t="str">
            <v>06</v>
          </cell>
          <cell r="B8124" t="str">
            <v>51040000</v>
          </cell>
          <cell r="C8124" t="str">
            <v>91020500</v>
          </cell>
          <cell r="D8124">
            <v>424037.36</v>
          </cell>
        </row>
        <row r="8125">
          <cell r="A8125" t="str">
            <v>06</v>
          </cell>
          <cell r="B8125" t="str">
            <v>51040000</v>
          </cell>
          <cell r="C8125" t="str">
            <v>91020800</v>
          </cell>
          <cell r="D8125">
            <v>39</v>
          </cell>
        </row>
        <row r="8126">
          <cell r="A8126" t="str">
            <v>06</v>
          </cell>
          <cell r="B8126" t="str">
            <v>51040000</v>
          </cell>
          <cell r="C8126" t="str">
            <v>91020801</v>
          </cell>
          <cell r="D8126">
            <v>1641335</v>
          </cell>
        </row>
        <row r="8127">
          <cell r="A8127" t="str">
            <v>06</v>
          </cell>
          <cell r="B8127" t="str">
            <v>99000000</v>
          </cell>
          <cell r="C8127" t="str">
            <v>90090101</v>
          </cell>
          <cell r="D8127">
            <v>0.01</v>
          </cell>
        </row>
        <row r="8128">
          <cell r="A8128" t="str">
            <v>06</v>
          </cell>
          <cell r="B8128" t="str">
            <v>99000000</v>
          </cell>
          <cell r="C8128" t="str">
            <v>90090107</v>
          </cell>
          <cell r="D8128">
            <v>45875175.859999999</v>
          </cell>
        </row>
        <row r="8129">
          <cell r="A8129" t="str">
            <v>06</v>
          </cell>
          <cell r="B8129" t="str">
            <v>99000000</v>
          </cell>
          <cell r="C8129" t="str">
            <v>90090108</v>
          </cell>
          <cell r="D8129">
            <v>3294557.43</v>
          </cell>
        </row>
        <row r="8130">
          <cell r="A8130" t="str">
            <v>06</v>
          </cell>
          <cell r="B8130" t="str">
            <v>99000000</v>
          </cell>
          <cell r="C8130" t="str">
            <v>90090200</v>
          </cell>
          <cell r="D8130">
            <v>3304839.65</v>
          </cell>
        </row>
        <row r="8131">
          <cell r="A8131" t="str">
            <v>06</v>
          </cell>
          <cell r="B8131" t="str">
            <v>71000000</v>
          </cell>
          <cell r="C8131" t="str">
            <v>50000000</v>
          </cell>
          <cell r="D8131">
            <v>389938.85</v>
          </cell>
        </row>
        <row r="8132">
          <cell r="A8132" t="str">
            <v>06</v>
          </cell>
          <cell r="B8132" t="str">
            <v>71000000</v>
          </cell>
          <cell r="C8132" t="str">
            <v>70000000</v>
          </cell>
          <cell r="D8132">
            <v>453494.23</v>
          </cell>
        </row>
        <row r="8133">
          <cell r="A8133" t="str">
            <v>06</v>
          </cell>
          <cell r="B8133" t="str">
            <v>71000000</v>
          </cell>
          <cell r="C8133" t="str">
            <v>08020000</v>
          </cell>
          <cell r="D8133">
            <v>7650</v>
          </cell>
        </row>
        <row r="8134">
          <cell r="A8134" t="str">
            <v>06</v>
          </cell>
          <cell r="B8134" t="str">
            <v>71000000</v>
          </cell>
          <cell r="C8134" t="str">
            <v>08040000</v>
          </cell>
          <cell r="D8134">
            <v>10007.07</v>
          </cell>
        </row>
        <row r="8135">
          <cell r="A8135" t="str">
            <v>06</v>
          </cell>
          <cell r="B8135" t="str">
            <v>71000000</v>
          </cell>
          <cell r="C8135" t="str">
            <v>08070000</v>
          </cell>
          <cell r="D8135">
            <v>27846</v>
          </cell>
        </row>
        <row r="8136">
          <cell r="A8136" t="str">
            <v>06</v>
          </cell>
          <cell r="B8136" t="str">
            <v>71000000</v>
          </cell>
          <cell r="C8136" t="str">
            <v>08090100</v>
          </cell>
          <cell r="D8136">
            <v>193823.24</v>
          </cell>
        </row>
        <row r="8137">
          <cell r="A8137" t="str">
            <v>06</v>
          </cell>
          <cell r="B8137" t="str">
            <v>71000000</v>
          </cell>
          <cell r="C8137" t="str">
            <v>19040100</v>
          </cell>
          <cell r="D8137">
            <v>15077.19</v>
          </cell>
        </row>
        <row r="8138">
          <cell r="A8138" t="str">
            <v>06</v>
          </cell>
          <cell r="B8138" t="str">
            <v>71000000</v>
          </cell>
          <cell r="C8138" t="str">
            <v>23010000</v>
          </cell>
          <cell r="D8138">
            <v>540</v>
          </cell>
        </row>
        <row r="8139">
          <cell r="A8139" t="str">
            <v>06</v>
          </cell>
          <cell r="B8139" t="str">
            <v>71000000</v>
          </cell>
          <cell r="C8139" t="str">
            <v>25010000</v>
          </cell>
          <cell r="D8139">
            <v>334189.84999999998</v>
          </cell>
        </row>
        <row r="8140">
          <cell r="A8140" t="str">
            <v>06</v>
          </cell>
          <cell r="B8140" t="str">
            <v>71000000</v>
          </cell>
          <cell r="C8140" t="str">
            <v>25020000</v>
          </cell>
          <cell r="D8140">
            <v>216140.82</v>
          </cell>
        </row>
        <row r="8141">
          <cell r="A8141" t="str">
            <v>06</v>
          </cell>
          <cell r="B8141" t="str">
            <v>71000000</v>
          </cell>
          <cell r="C8141" t="str">
            <v>25030000</v>
          </cell>
          <cell r="D8141">
            <v>93467.36</v>
          </cell>
        </row>
        <row r="8142">
          <cell r="A8142" t="str">
            <v>06</v>
          </cell>
          <cell r="B8142" t="str">
            <v>71000000</v>
          </cell>
          <cell r="C8142" t="str">
            <v>26000000</v>
          </cell>
          <cell r="D8142">
            <v>1811258.95</v>
          </cell>
        </row>
        <row r="8143">
          <cell r="A8143" t="str">
            <v>06</v>
          </cell>
          <cell r="B8143" t="str">
            <v>71000000</v>
          </cell>
          <cell r="C8143" t="str">
            <v>44000100</v>
          </cell>
          <cell r="D8143">
            <v>252618.63</v>
          </cell>
        </row>
        <row r="8144">
          <cell r="A8144" t="str">
            <v>06</v>
          </cell>
          <cell r="B8144" t="str">
            <v>71000000</v>
          </cell>
          <cell r="C8144" t="str">
            <v>44000400</v>
          </cell>
          <cell r="D8144">
            <v>68554</v>
          </cell>
        </row>
        <row r="8145">
          <cell r="A8145" t="str">
            <v>06</v>
          </cell>
          <cell r="B8145" t="str">
            <v>71000000</v>
          </cell>
          <cell r="C8145" t="str">
            <v>60010000</v>
          </cell>
          <cell r="D8145">
            <v>308269.53000000003</v>
          </cell>
        </row>
        <row r="8146">
          <cell r="A8146" t="str">
            <v>06</v>
          </cell>
          <cell r="B8146" t="str">
            <v>71000000</v>
          </cell>
          <cell r="C8146" t="str">
            <v>76000000</v>
          </cell>
          <cell r="D8146">
            <v>63700</v>
          </cell>
        </row>
        <row r="8147">
          <cell r="A8147" t="str">
            <v>06</v>
          </cell>
          <cell r="B8147" t="str">
            <v>71000000</v>
          </cell>
          <cell r="C8147" t="str">
            <v>79030000</v>
          </cell>
          <cell r="D8147">
            <v>5306</v>
          </cell>
        </row>
        <row r="8148">
          <cell r="A8148" t="str">
            <v>06</v>
          </cell>
          <cell r="B8148" t="str">
            <v>71000000</v>
          </cell>
          <cell r="C8148" t="str">
            <v>79070000</v>
          </cell>
          <cell r="D8148">
            <v>1038</v>
          </cell>
        </row>
        <row r="8149">
          <cell r="A8149" t="str">
            <v>06</v>
          </cell>
          <cell r="B8149" t="str">
            <v>71000000</v>
          </cell>
          <cell r="C8149" t="str">
            <v>91020500</v>
          </cell>
          <cell r="D8149">
            <v>729.24</v>
          </cell>
        </row>
        <row r="8150">
          <cell r="A8150" t="str">
            <v>06</v>
          </cell>
          <cell r="B8150" t="str">
            <v>71000000</v>
          </cell>
          <cell r="C8150" t="str">
            <v>91020801</v>
          </cell>
          <cell r="D8150">
            <v>200599.33</v>
          </cell>
        </row>
        <row r="8151">
          <cell r="A8151" t="str">
            <v>06</v>
          </cell>
          <cell r="B8151" t="str">
            <v>71000000</v>
          </cell>
          <cell r="C8151" t="str">
            <v>91020802</v>
          </cell>
          <cell r="D8151">
            <v>-162.5</v>
          </cell>
        </row>
        <row r="8152">
          <cell r="A8152" t="str">
            <v>06</v>
          </cell>
          <cell r="B8152" t="str">
            <v>70000000</v>
          </cell>
          <cell r="C8152" t="str">
            <v>15010000</v>
          </cell>
          <cell r="D8152">
            <v>406699.82</v>
          </cell>
        </row>
        <row r="8153">
          <cell r="A8153" t="str">
            <v>06</v>
          </cell>
          <cell r="B8153" t="str">
            <v>70000000</v>
          </cell>
          <cell r="C8153" t="str">
            <v>15020000</v>
          </cell>
          <cell r="D8153">
            <v>723281.9</v>
          </cell>
        </row>
        <row r="8154">
          <cell r="A8154" t="str">
            <v>06</v>
          </cell>
          <cell r="B8154" t="str">
            <v>70000000</v>
          </cell>
          <cell r="C8154" t="str">
            <v>15150000</v>
          </cell>
          <cell r="D8154">
            <v>74424.33</v>
          </cell>
        </row>
        <row r="8155">
          <cell r="A8155" t="str">
            <v>06</v>
          </cell>
          <cell r="B8155" t="str">
            <v>70000000</v>
          </cell>
          <cell r="C8155" t="str">
            <v>20010000</v>
          </cell>
          <cell r="D8155">
            <v>26338479.41</v>
          </cell>
        </row>
        <row r="8156">
          <cell r="A8156" t="str">
            <v>06</v>
          </cell>
          <cell r="B8156" t="str">
            <v>70000000</v>
          </cell>
          <cell r="C8156" t="str">
            <v>23010000</v>
          </cell>
          <cell r="D8156">
            <v>11250843.85</v>
          </cell>
        </row>
        <row r="8157">
          <cell r="A8157" t="str">
            <v>06</v>
          </cell>
          <cell r="B8157" t="str">
            <v>70000000</v>
          </cell>
          <cell r="C8157" t="str">
            <v>25010000</v>
          </cell>
          <cell r="D8157">
            <v>17939591.210000001</v>
          </cell>
        </row>
        <row r="8158">
          <cell r="A8158" t="str">
            <v>06</v>
          </cell>
          <cell r="B8158" t="str">
            <v>70000000</v>
          </cell>
          <cell r="C8158" t="str">
            <v>25020000</v>
          </cell>
          <cell r="D8158">
            <v>23015751.129999999</v>
          </cell>
        </row>
        <row r="8159">
          <cell r="A8159" t="str">
            <v>06</v>
          </cell>
          <cell r="B8159" t="str">
            <v>70000000</v>
          </cell>
          <cell r="C8159" t="str">
            <v>25030000</v>
          </cell>
          <cell r="D8159">
            <v>4992759.16</v>
          </cell>
        </row>
        <row r="8160">
          <cell r="A8160" t="str">
            <v>06</v>
          </cell>
          <cell r="B8160" t="str">
            <v>70000000</v>
          </cell>
          <cell r="C8160" t="str">
            <v>26000000</v>
          </cell>
          <cell r="D8160">
            <v>33468749.670000002</v>
          </cell>
        </row>
        <row r="8161">
          <cell r="A8161" t="str">
            <v>06</v>
          </cell>
          <cell r="B8161" t="str">
            <v>70000000</v>
          </cell>
          <cell r="C8161" t="str">
            <v>44000500</v>
          </cell>
          <cell r="D8161">
            <v>871776.33</v>
          </cell>
        </row>
        <row r="8162">
          <cell r="A8162" t="str">
            <v>06</v>
          </cell>
          <cell r="B8162" t="str">
            <v>70000000</v>
          </cell>
          <cell r="C8162" t="str">
            <v>50000000</v>
          </cell>
          <cell r="D8162">
            <v>1500</v>
          </cell>
        </row>
        <row r="8163">
          <cell r="A8163" t="str">
            <v>06</v>
          </cell>
          <cell r="B8163" t="str">
            <v>70000000</v>
          </cell>
          <cell r="C8163" t="str">
            <v>69010000</v>
          </cell>
          <cell r="D8163">
            <v>3813507.53</v>
          </cell>
        </row>
        <row r="8164">
          <cell r="A8164" t="str">
            <v>06</v>
          </cell>
          <cell r="B8164" t="str">
            <v>70000000</v>
          </cell>
          <cell r="C8164" t="str">
            <v>69050000</v>
          </cell>
          <cell r="D8164">
            <v>41047.919999999998</v>
          </cell>
        </row>
        <row r="8165">
          <cell r="A8165" t="str">
            <v>06</v>
          </cell>
          <cell r="B8165" t="str">
            <v>70000000</v>
          </cell>
          <cell r="C8165" t="str">
            <v>70010000</v>
          </cell>
          <cell r="D8165">
            <v>144710.72</v>
          </cell>
        </row>
        <row r="8166">
          <cell r="A8166" t="str">
            <v>06</v>
          </cell>
          <cell r="B8166" t="str">
            <v>70000000</v>
          </cell>
          <cell r="C8166" t="str">
            <v>70020000</v>
          </cell>
          <cell r="D8166">
            <v>369000.89</v>
          </cell>
        </row>
        <row r="8167">
          <cell r="A8167" t="str">
            <v>06</v>
          </cell>
          <cell r="B8167" t="str">
            <v>70000000</v>
          </cell>
          <cell r="C8167" t="str">
            <v>70030000</v>
          </cell>
          <cell r="D8167">
            <v>224.22</v>
          </cell>
        </row>
        <row r="8168">
          <cell r="A8168" t="str">
            <v>06</v>
          </cell>
          <cell r="B8168" t="str">
            <v>70000000</v>
          </cell>
          <cell r="C8168" t="str">
            <v>76000000</v>
          </cell>
          <cell r="D8168">
            <v>15931.64</v>
          </cell>
        </row>
        <row r="8169">
          <cell r="A8169" t="str">
            <v>06</v>
          </cell>
          <cell r="B8169" t="str">
            <v>70000000</v>
          </cell>
          <cell r="C8169" t="str">
            <v>76040000</v>
          </cell>
          <cell r="D8169">
            <v>212997.2</v>
          </cell>
        </row>
        <row r="8170">
          <cell r="A8170" t="str">
            <v>06</v>
          </cell>
          <cell r="B8170" t="str">
            <v>70000000</v>
          </cell>
          <cell r="C8170" t="str">
            <v>86000000</v>
          </cell>
          <cell r="D8170">
            <v>2397.34</v>
          </cell>
        </row>
        <row r="8171">
          <cell r="A8171" t="str">
            <v>06</v>
          </cell>
          <cell r="B8171" t="str">
            <v>70000000</v>
          </cell>
          <cell r="C8171" t="str">
            <v>91020801</v>
          </cell>
          <cell r="D8171">
            <v>1232378.49</v>
          </cell>
        </row>
        <row r="8172">
          <cell r="A8172" t="str">
            <v>06</v>
          </cell>
          <cell r="B8172" t="str">
            <v>70000000</v>
          </cell>
          <cell r="C8172" t="str">
            <v>91020802</v>
          </cell>
          <cell r="D8172">
            <v>4218</v>
          </cell>
        </row>
        <row r="8173">
          <cell r="A8173" t="str">
            <v>06</v>
          </cell>
          <cell r="B8173" t="str">
            <v>70000000</v>
          </cell>
          <cell r="C8173" t="str">
            <v>97010000</v>
          </cell>
          <cell r="D8173">
            <v>5793623.0199999996</v>
          </cell>
        </row>
        <row r="8174">
          <cell r="A8174" t="str">
            <v>06</v>
          </cell>
          <cell r="B8174" t="str">
            <v>69010000</v>
          </cell>
          <cell r="C8174" t="str">
            <v>15010000</v>
          </cell>
          <cell r="D8174">
            <v>15817.21</v>
          </cell>
        </row>
        <row r="8175">
          <cell r="A8175" t="str">
            <v>06</v>
          </cell>
          <cell r="B8175" t="str">
            <v>69010000</v>
          </cell>
          <cell r="C8175" t="str">
            <v>15020000</v>
          </cell>
          <cell r="D8175">
            <v>28931.25</v>
          </cell>
        </row>
        <row r="8176">
          <cell r="A8176" t="str">
            <v>06</v>
          </cell>
          <cell r="B8176" t="str">
            <v>69010000</v>
          </cell>
          <cell r="C8176" t="str">
            <v>15150000</v>
          </cell>
          <cell r="D8176">
            <v>2977</v>
          </cell>
        </row>
        <row r="8177">
          <cell r="A8177" t="str">
            <v>06</v>
          </cell>
          <cell r="B8177" t="str">
            <v>69010000</v>
          </cell>
          <cell r="C8177" t="str">
            <v>20010000</v>
          </cell>
          <cell r="D8177">
            <v>1040023.84</v>
          </cell>
        </row>
        <row r="8178">
          <cell r="A8178" t="str">
            <v>06</v>
          </cell>
          <cell r="B8178" t="str">
            <v>69010000</v>
          </cell>
          <cell r="C8178" t="str">
            <v>23010000</v>
          </cell>
          <cell r="D8178">
            <v>445360.87</v>
          </cell>
        </row>
        <row r="8179">
          <cell r="A8179" t="str">
            <v>06</v>
          </cell>
          <cell r="B8179" t="str">
            <v>69010000</v>
          </cell>
          <cell r="C8179" t="str">
            <v>25010000</v>
          </cell>
          <cell r="D8179">
            <v>685098.02</v>
          </cell>
        </row>
        <row r="8180">
          <cell r="A8180" t="str">
            <v>06</v>
          </cell>
          <cell r="B8180" t="str">
            <v>69010000</v>
          </cell>
          <cell r="C8180" t="str">
            <v>25020000</v>
          </cell>
          <cell r="D8180">
            <v>862608.45</v>
          </cell>
        </row>
        <row r="8181">
          <cell r="A8181" t="str">
            <v>06</v>
          </cell>
          <cell r="B8181" t="str">
            <v>69010000</v>
          </cell>
          <cell r="C8181" t="str">
            <v>25030000</v>
          </cell>
          <cell r="D8181">
            <v>190274.16</v>
          </cell>
        </row>
        <row r="8182">
          <cell r="A8182" t="str">
            <v>06</v>
          </cell>
          <cell r="B8182" t="str">
            <v>69010000</v>
          </cell>
          <cell r="C8182" t="str">
            <v>26000000</v>
          </cell>
          <cell r="D8182">
            <v>1168152</v>
          </cell>
        </row>
        <row r="8183">
          <cell r="A8183" t="str">
            <v>06</v>
          </cell>
          <cell r="B8183" t="str">
            <v>69010000</v>
          </cell>
          <cell r="C8183" t="str">
            <v>44000500</v>
          </cell>
          <cell r="D8183">
            <v>34423.4</v>
          </cell>
        </row>
        <row r="8184">
          <cell r="A8184" t="str">
            <v>06</v>
          </cell>
          <cell r="B8184" t="str">
            <v>69010000</v>
          </cell>
          <cell r="C8184" t="str">
            <v>79030000</v>
          </cell>
          <cell r="D8184">
            <v>62850.51</v>
          </cell>
        </row>
        <row r="8185">
          <cell r="A8185" t="str">
            <v>06</v>
          </cell>
          <cell r="B8185" t="str">
            <v>69010000</v>
          </cell>
          <cell r="C8185" t="str">
            <v>79040000</v>
          </cell>
          <cell r="D8185">
            <v>4730.9799999999996</v>
          </cell>
        </row>
        <row r="8186">
          <cell r="A8186" t="str">
            <v>06</v>
          </cell>
          <cell r="B8186" t="str">
            <v>69010000</v>
          </cell>
          <cell r="C8186" t="str">
            <v>79070000</v>
          </cell>
          <cell r="D8186">
            <v>64289.89</v>
          </cell>
        </row>
        <row r="8187">
          <cell r="A8187" t="str">
            <v>06</v>
          </cell>
          <cell r="B8187" t="str">
            <v>69010000</v>
          </cell>
          <cell r="C8187" t="str">
            <v>91020801</v>
          </cell>
          <cell r="D8187">
            <v>18953.21</v>
          </cell>
        </row>
        <row r="8188">
          <cell r="A8188" t="str">
            <v>06</v>
          </cell>
          <cell r="B8188" t="str">
            <v>69010000</v>
          </cell>
          <cell r="C8188" t="str">
            <v>91020802</v>
          </cell>
          <cell r="D8188">
            <v>83.85</v>
          </cell>
        </row>
        <row r="8189">
          <cell r="A8189" t="str">
            <v>06</v>
          </cell>
          <cell r="B8189" t="str">
            <v>69010000</v>
          </cell>
          <cell r="C8189" t="str">
            <v>97020200</v>
          </cell>
          <cell r="D8189">
            <v>210139.51999999999</v>
          </cell>
        </row>
        <row r="8190">
          <cell r="A8190" t="str">
            <v>06</v>
          </cell>
          <cell r="B8190" t="str">
            <v>69020100</v>
          </cell>
          <cell r="C8190" t="str">
            <v>15010000</v>
          </cell>
          <cell r="D8190">
            <v>55360.32</v>
          </cell>
        </row>
        <row r="8191">
          <cell r="A8191" t="str">
            <v>06</v>
          </cell>
          <cell r="B8191" t="str">
            <v>69020100</v>
          </cell>
          <cell r="C8191" t="str">
            <v>15020000</v>
          </cell>
          <cell r="D8191">
            <v>101259.58</v>
          </cell>
        </row>
        <row r="8192">
          <cell r="A8192" t="str">
            <v>06</v>
          </cell>
          <cell r="B8192" t="str">
            <v>69020100</v>
          </cell>
          <cell r="C8192" t="str">
            <v>15150000</v>
          </cell>
          <cell r="D8192">
            <v>10419.43</v>
          </cell>
        </row>
        <row r="8193">
          <cell r="A8193" t="str">
            <v>06</v>
          </cell>
          <cell r="B8193" t="str">
            <v>69020100</v>
          </cell>
          <cell r="C8193" t="str">
            <v>20010000</v>
          </cell>
          <cell r="D8193">
            <v>3640909.48</v>
          </cell>
        </row>
        <row r="8194">
          <cell r="A8194" t="str">
            <v>06</v>
          </cell>
          <cell r="B8194" t="str">
            <v>69020100</v>
          </cell>
          <cell r="C8194" t="str">
            <v>23010000</v>
          </cell>
          <cell r="D8194">
            <v>1558794.9</v>
          </cell>
        </row>
        <row r="8195">
          <cell r="A8195" t="str">
            <v>06</v>
          </cell>
          <cell r="B8195" t="str">
            <v>69020100</v>
          </cell>
          <cell r="C8195" t="str">
            <v>25010000</v>
          </cell>
          <cell r="D8195">
            <v>2400292.7799999998</v>
          </cell>
        </row>
        <row r="8196">
          <cell r="A8196" t="str">
            <v>06</v>
          </cell>
          <cell r="B8196" t="str">
            <v>69020100</v>
          </cell>
          <cell r="C8196" t="str">
            <v>25020000</v>
          </cell>
          <cell r="D8196">
            <v>3041025.95</v>
          </cell>
        </row>
        <row r="8197">
          <cell r="A8197" t="str">
            <v>06</v>
          </cell>
          <cell r="B8197" t="str">
            <v>69020100</v>
          </cell>
          <cell r="C8197" t="str">
            <v>25030000</v>
          </cell>
          <cell r="D8197">
            <v>666506.99</v>
          </cell>
        </row>
        <row r="8198">
          <cell r="A8198" t="str">
            <v>06</v>
          </cell>
          <cell r="B8198" t="str">
            <v>69020100</v>
          </cell>
          <cell r="C8198" t="str">
            <v>26000000</v>
          </cell>
          <cell r="D8198">
            <v>4116036.41</v>
          </cell>
        </row>
        <row r="8199">
          <cell r="A8199" t="str">
            <v>06</v>
          </cell>
          <cell r="B8199" t="str">
            <v>69020100</v>
          </cell>
          <cell r="C8199" t="str">
            <v>44000500</v>
          </cell>
          <cell r="D8199">
            <v>120482.01</v>
          </cell>
        </row>
        <row r="8200">
          <cell r="A8200" t="str">
            <v>06</v>
          </cell>
          <cell r="B8200" t="str">
            <v>69020100</v>
          </cell>
          <cell r="C8200" t="str">
            <v>79030000</v>
          </cell>
          <cell r="D8200">
            <v>219976.71</v>
          </cell>
        </row>
        <row r="8201">
          <cell r="A8201" t="str">
            <v>06</v>
          </cell>
          <cell r="B8201" t="str">
            <v>69020100</v>
          </cell>
          <cell r="C8201" t="str">
            <v>79040000</v>
          </cell>
          <cell r="D8201">
            <v>16558.349999999999</v>
          </cell>
        </row>
        <row r="8202">
          <cell r="A8202" t="str">
            <v>06</v>
          </cell>
          <cell r="B8202" t="str">
            <v>69020100</v>
          </cell>
          <cell r="C8202" t="str">
            <v>79070000</v>
          </cell>
          <cell r="D8202">
            <v>225014.65</v>
          </cell>
        </row>
        <row r="8203">
          <cell r="A8203" t="str">
            <v>06</v>
          </cell>
          <cell r="B8203" t="str">
            <v>69020100</v>
          </cell>
          <cell r="C8203" t="str">
            <v>91020801</v>
          </cell>
          <cell r="D8203">
            <v>66881.789999999994</v>
          </cell>
        </row>
        <row r="8204">
          <cell r="A8204" t="str">
            <v>06</v>
          </cell>
          <cell r="B8204" t="str">
            <v>69020100</v>
          </cell>
          <cell r="C8204" t="str">
            <v>91020802</v>
          </cell>
          <cell r="D8204">
            <v>297.58999999999997</v>
          </cell>
        </row>
        <row r="8205">
          <cell r="A8205" t="str">
            <v>06</v>
          </cell>
          <cell r="B8205" t="str">
            <v>69020100</v>
          </cell>
          <cell r="C8205" t="str">
            <v>97020300</v>
          </cell>
          <cell r="D8205">
            <v>738329.08</v>
          </cell>
        </row>
        <row r="8206">
          <cell r="A8206" t="str">
            <v>06</v>
          </cell>
          <cell r="B8206" t="str">
            <v>69020200</v>
          </cell>
          <cell r="C8206" t="str">
            <v>15010000</v>
          </cell>
          <cell r="D8206">
            <v>47707.05</v>
          </cell>
        </row>
        <row r="8207">
          <cell r="A8207" t="str">
            <v>06</v>
          </cell>
          <cell r="B8207" t="str">
            <v>69020200</v>
          </cell>
          <cell r="C8207" t="str">
            <v>15020000</v>
          </cell>
          <cell r="D8207">
            <v>81848.289999999994</v>
          </cell>
        </row>
        <row r="8208">
          <cell r="A8208" t="str">
            <v>06</v>
          </cell>
          <cell r="B8208" t="str">
            <v>69020200</v>
          </cell>
          <cell r="C8208" t="str">
            <v>15150000</v>
          </cell>
          <cell r="D8208">
            <v>8765.02</v>
          </cell>
        </row>
        <row r="8209">
          <cell r="A8209" t="str">
            <v>06</v>
          </cell>
          <cell r="B8209" t="str">
            <v>69020200</v>
          </cell>
          <cell r="C8209" t="str">
            <v>20010000</v>
          </cell>
          <cell r="D8209">
            <v>2922682.52</v>
          </cell>
        </row>
        <row r="8210">
          <cell r="A8210" t="str">
            <v>06</v>
          </cell>
          <cell r="B8210" t="str">
            <v>69020200</v>
          </cell>
          <cell r="C8210" t="str">
            <v>23010000</v>
          </cell>
          <cell r="D8210">
            <v>1344332.67</v>
          </cell>
        </row>
        <row r="8211">
          <cell r="A8211" t="str">
            <v>06</v>
          </cell>
          <cell r="B8211" t="str">
            <v>69020200</v>
          </cell>
          <cell r="C8211" t="str">
            <v>25010000</v>
          </cell>
          <cell r="D8211">
            <v>1971418.5</v>
          </cell>
        </row>
        <row r="8212">
          <cell r="A8212" t="str">
            <v>06</v>
          </cell>
          <cell r="B8212" t="str">
            <v>69020200</v>
          </cell>
          <cell r="C8212" t="str">
            <v>25020000</v>
          </cell>
          <cell r="D8212">
            <v>2585449.71</v>
          </cell>
        </row>
        <row r="8213">
          <cell r="A8213" t="str">
            <v>06</v>
          </cell>
          <cell r="B8213" t="str">
            <v>69020200</v>
          </cell>
          <cell r="C8213" t="str">
            <v>25030000</v>
          </cell>
          <cell r="D8213">
            <v>571317.1</v>
          </cell>
        </row>
        <row r="8214">
          <cell r="A8214" t="str">
            <v>06</v>
          </cell>
          <cell r="B8214" t="str">
            <v>69020200</v>
          </cell>
          <cell r="C8214" t="str">
            <v>26000000</v>
          </cell>
          <cell r="D8214">
            <v>3420570.07</v>
          </cell>
        </row>
        <row r="8215">
          <cell r="A8215" t="str">
            <v>06</v>
          </cell>
          <cell r="B8215" t="str">
            <v>69020200</v>
          </cell>
          <cell r="C8215" t="str">
            <v>44000500</v>
          </cell>
          <cell r="D8215">
            <v>100715.65</v>
          </cell>
        </row>
        <row r="8216">
          <cell r="A8216" t="str">
            <v>06</v>
          </cell>
          <cell r="B8216" t="str">
            <v>69020200</v>
          </cell>
          <cell r="C8216" t="str">
            <v>79030000</v>
          </cell>
          <cell r="D8216">
            <v>188280.33</v>
          </cell>
        </row>
        <row r="8217">
          <cell r="A8217" t="str">
            <v>06</v>
          </cell>
          <cell r="B8217" t="str">
            <v>69020200</v>
          </cell>
          <cell r="C8217" t="str">
            <v>79040000</v>
          </cell>
          <cell r="D8217">
            <v>14430.86</v>
          </cell>
        </row>
        <row r="8218">
          <cell r="A8218" t="str">
            <v>06</v>
          </cell>
          <cell r="B8218" t="str">
            <v>69020200</v>
          </cell>
          <cell r="C8218" t="str">
            <v>79070000</v>
          </cell>
          <cell r="D8218">
            <v>188373.01</v>
          </cell>
        </row>
        <row r="8219">
          <cell r="A8219" t="str">
            <v>06</v>
          </cell>
          <cell r="B8219" t="str">
            <v>69020200</v>
          </cell>
          <cell r="C8219" t="str">
            <v>91020801</v>
          </cell>
          <cell r="D8219">
            <v>48987.57</v>
          </cell>
        </row>
        <row r="8220">
          <cell r="A8220" t="str">
            <v>06</v>
          </cell>
          <cell r="B8220" t="str">
            <v>69020200</v>
          </cell>
          <cell r="C8220" t="str">
            <v>91020802</v>
          </cell>
          <cell r="D8220">
            <v>297.58</v>
          </cell>
        </row>
        <row r="8221">
          <cell r="A8221" t="str">
            <v>06</v>
          </cell>
          <cell r="B8221" t="str">
            <v>69020200</v>
          </cell>
          <cell r="C8221" t="str">
            <v>97020400</v>
          </cell>
          <cell r="D8221">
            <v>611606.47</v>
          </cell>
        </row>
        <row r="8222">
          <cell r="A8222" t="str">
            <v>06</v>
          </cell>
          <cell r="B8222" t="str">
            <v>69020300</v>
          </cell>
          <cell r="C8222" t="str">
            <v>15010000</v>
          </cell>
          <cell r="D8222">
            <v>9230.92</v>
          </cell>
        </row>
        <row r="8223">
          <cell r="A8223" t="str">
            <v>06</v>
          </cell>
          <cell r="B8223" t="str">
            <v>69020300</v>
          </cell>
          <cell r="C8223" t="str">
            <v>15020000</v>
          </cell>
          <cell r="D8223">
            <v>19411.02</v>
          </cell>
        </row>
        <row r="8224">
          <cell r="A8224" t="str">
            <v>06</v>
          </cell>
          <cell r="B8224" t="str">
            <v>69020300</v>
          </cell>
          <cell r="C8224" t="str">
            <v>15150000</v>
          </cell>
          <cell r="D8224">
            <v>1654.38</v>
          </cell>
        </row>
        <row r="8225">
          <cell r="A8225" t="str">
            <v>06</v>
          </cell>
          <cell r="B8225" t="str">
            <v>69020300</v>
          </cell>
          <cell r="C8225" t="str">
            <v>20010000</v>
          </cell>
          <cell r="D8225">
            <v>739299.41</v>
          </cell>
        </row>
        <row r="8226">
          <cell r="A8226" t="str">
            <v>06</v>
          </cell>
          <cell r="B8226" t="str">
            <v>69020300</v>
          </cell>
          <cell r="C8226" t="str">
            <v>23010000</v>
          </cell>
          <cell r="D8226">
            <v>230044.31</v>
          </cell>
        </row>
        <row r="8227">
          <cell r="A8227" t="str">
            <v>06</v>
          </cell>
          <cell r="B8227" t="str">
            <v>69020300</v>
          </cell>
          <cell r="C8227" t="str">
            <v>25010000</v>
          </cell>
          <cell r="D8227">
            <v>435590.77</v>
          </cell>
        </row>
        <row r="8228">
          <cell r="A8228" t="str">
            <v>06</v>
          </cell>
          <cell r="B8228" t="str">
            <v>69020300</v>
          </cell>
          <cell r="C8228" t="str">
            <v>25020000</v>
          </cell>
          <cell r="D8228">
            <v>479040.53</v>
          </cell>
        </row>
        <row r="8229">
          <cell r="A8229" t="str">
            <v>06</v>
          </cell>
          <cell r="B8229" t="str">
            <v>69020300</v>
          </cell>
          <cell r="C8229" t="str">
            <v>25030000</v>
          </cell>
          <cell r="D8229">
            <v>102249.88</v>
          </cell>
        </row>
        <row r="8230">
          <cell r="A8230" t="str">
            <v>06</v>
          </cell>
          <cell r="B8230" t="str">
            <v>69020300</v>
          </cell>
          <cell r="C8230" t="str">
            <v>26000000</v>
          </cell>
          <cell r="D8230">
            <v>702742.9</v>
          </cell>
        </row>
        <row r="8231">
          <cell r="A8231" t="str">
            <v>06</v>
          </cell>
          <cell r="B8231" t="str">
            <v>69020300</v>
          </cell>
          <cell r="C8231" t="str">
            <v>44000500</v>
          </cell>
          <cell r="D8231">
            <v>21333.05</v>
          </cell>
        </row>
        <row r="8232">
          <cell r="A8232" t="str">
            <v>06</v>
          </cell>
          <cell r="B8232" t="str">
            <v>69020300</v>
          </cell>
          <cell r="C8232" t="str">
            <v>79030000</v>
          </cell>
          <cell r="D8232">
            <v>34308.93</v>
          </cell>
        </row>
        <row r="8233">
          <cell r="A8233" t="str">
            <v>06</v>
          </cell>
          <cell r="B8233" t="str">
            <v>69020300</v>
          </cell>
          <cell r="C8233" t="str">
            <v>79040000</v>
          </cell>
          <cell r="D8233">
            <v>2127.54</v>
          </cell>
        </row>
        <row r="8234">
          <cell r="A8234" t="str">
            <v>06</v>
          </cell>
          <cell r="B8234" t="str">
            <v>69020300</v>
          </cell>
          <cell r="C8234" t="str">
            <v>79070000</v>
          </cell>
          <cell r="D8234">
            <v>36641.79</v>
          </cell>
        </row>
        <row r="8235">
          <cell r="A8235" t="str">
            <v>06</v>
          </cell>
          <cell r="B8235" t="str">
            <v>69020300</v>
          </cell>
          <cell r="C8235" t="str">
            <v>91020801</v>
          </cell>
          <cell r="D8235">
            <v>17915.77</v>
          </cell>
        </row>
        <row r="8236">
          <cell r="A8236" t="str">
            <v>06</v>
          </cell>
          <cell r="B8236" t="str">
            <v>69020300</v>
          </cell>
          <cell r="C8236" t="str">
            <v>97020500</v>
          </cell>
          <cell r="D8236">
            <v>133896.69</v>
          </cell>
        </row>
        <row r="8237">
          <cell r="A8237" t="str">
            <v>06</v>
          </cell>
          <cell r="B8237" t="str">
            <v>69030000</v>
          </cell>
          <cell r="C8237" t="str">
            <v>15010000</v>
          </cell>
          <cell r="D8237">
            <v>790.9</v>
          </cell>
        </row>
        <row r="8238">
          <cell r="A8238" t="str">
            <v>06</v>
          </cell>
          <cell r="B8238" t="str">
            <v>69030000</v>
          </cell>
          <cell r="C8238" t="str">
            <v>15020000</v>
          </cell>
          <cell r="D8238">
            <v>1446.59</v>
          </cell>
        </row>
        <row r="8239">
          <cell r="A8239" t="str">
            <v>06</v>
          </cell>
          <cell r="B8239" t="str">
            <v>69030000</v>
          </cell>
          <cell r="C8239" t="str">
            <v>15150000</v>
          </cell>
          <cell r="D8239">
            <v>148.88</v>
          </cell>
        </row>
        <row r="8240">
          <cell r="A8240" t="str">
            <v>06</v>
          </cell>
          <cell r="B8240" t="str">
            <v>69030000</v>
          </cell>
          <cell r="C8240" t="str">
            <v>20010000</v>
          </cell>
          <cell r="D8240">
            <v>51959.82</v>
          </cell>
        </row>
        <row r="8241">
          <cell r="A8241" t="str">
            <v>06</v>
          </cell>
          <cell r="B8241" t="str">
            <v>69030000</v>
          </cell>
          <cell r="C8241" t="str">
            <v>23010000</v>
          </cell>
          <cell r="D8241">
            <v>22262.74</v>
          </cell>
        </row>
        <row r="8242">
          <cell r="A8242" t="str">
            <v>06</v>
          </cell>
          <cell r="B8242" t="str">
            <v>69030000</v>
          </cell>
          <cell r="C8242" t="str">
            <v>25010000</v>
          </cell>
          <cell r="D8242">
            <v>34135.440000000002</v>
          </cell>
        </row>
        <row r="8243">
          <cell r="A8243" t="str">
            <v>06</v>
          </cell>
          <cell r="B8243" t="str">
            <v>69030000</v>
          </cell>
          <cell r="C8243" t="str">
            <v>25020000</v>
          </cell>
          <cell r="D8243">
            <v>43283.75</v>
          </cell>
        </row>
        <row r="8244">
          <cell r="A8244" t="str">
            <v>06</v>
          </cell>
          <cell r="B8244" t="str">
            <v>69030000</v>
          </cell>
          <cell r="C8244" t="str">
            <v>25030000</v>
          </cell>
          <cell r="D8244">
            <v>9486.5400000000009</v>
          </cell>
        </row>
        <row r="8245">
          <cell r="A8245" t="str">
            <v>06</v>
          </cell>
          <cell r="B8245" t="str">
            <v>69030000</v>
          </cell>
          <cell r="C8245" t="str">
            <v>26000000</v>
          </cell>
          <cell r="D8245">
            <v>58137.68</v>
          </cell>
        </row>
        <row r="8246">
          <cell r="A8246" t="str">
            <v>06</v>
          </cell>
          <cell r="B8246" t="str">
            <v>69030000</v>
          </cell>
          <cell r="C8246" t="str">
            <v>44000500</v>
          </cell>
          <cell r="D8246">
            <v>1721.12</v>
          </cell>
        </row>
        <row r="8247">
          <cell r="A8247" t="str">
            <v>06</v>
          </cell>
          <cell r="B8247" t="str">
            <v>69030000</v>
          </cell>
          <cell r="C8247" t="str">
            <v>79030000</v>
          </cell>
          <cell r="D8247">
            <v>3142.62</v>
          </cell>
        </row>
        <row r="8248">
          <cell r="A8248" t="str">
            <v>06</v>
          </cell>
          <cell r="B8248" t="str">
            <v>69030000</v>
          </cell>
          <cell r="C8248" t="str">
            <v>79070000</v>
          </cell>
          <cell r="D8248">
            <v>3214.44</v>
          </cell>
        </row>
        <row r="8249">
          <cell r="A8249" t="str">
            <v>06</v>
          </cell>
          <cell r="B8249" t="str">
            <v>69030000</v>
          </cell>
          <cell r="C8249" t="str">
            <v>91020801</v>
          </cell>
          <cell r="D8249">
            <v>919.96</v>
          </cell>
        </row>
        <row r="8250">
          <cell r="A8250" t="str">
            <v>06</v>
          </cell>
          <cell r="B8250" t="str">
            <v>69030000</v>
          </cell>
          <cell r="C8250" t="str">
            <v>91020802</v>
          </cell>
          <cell r="D8250">
            <v>5</v>
          </cell>
        </row>
        <row r="8251">
          <cell r="A8251" t="str">
            <v>06</v>
          </cell>
          <cell r="B8251" t="str">
            <v>69030000</v>
          </cell>
          <cell r="C8251" t="str">
            <v>97020600</v>
          </cell>
          <cell r="D8251">
            <v>10431.299999999999</v>
          </cell>
        </row>
        <row r="8252">
          <cell r="A8252" t="str">
            <v>06</v>
          </cell>
          <cell r="B8252" t="str">
            <v>69030000</v>
          </cell>
          <cell r="C8252" t="str">
            <v>79040000</v>
          </cell>
          <cell r="D8252">
            <v>236.55</v>
          </cell>
        </row>
        <row r="8253">
          <cell r="A8253" t="str">
            <v>06</v>
          </cell>
          <cell r="B8253" t="str">
            <v>69030100</v>
          </cell>
          <cell r="C8253" t="str">
            <v>15010000</v>
          </cell>
          <cell r="D8253">
            <v>13444.71</v>
          </cell>
        </row>
        <row r="8254">
          <cell r="A8254" t="str">
            <v>06</v>
          </cell>
          <cell r="B8254" t="str">
            <v>69030100</v>
          </cell>
          <cell r="C8254" t="str">
            <v>15020000</v>
          </cell>
          <cell r="D8254">
            <v>24591.59</v>
          </cell>
        </row>
        <row r="8255">
          <cell r="A8255" t="str">
            <v>06</v>
          </cell>
          <cell r="B8255" t="str">
            <v>69030100</v>
          </cell>
          <cell r="C8255" t="str">
            <v>15150000</v>
          </cell>
          <cell r="D8255">
            <v>2530.44</v>
          </cell>
        </row>
        <row r="8256">
          <cell r="A8256" t="str">
            <v>06</v>
          </cell>
          <cell r="B8256" t="str">
            <v>69030100</v>
          </cell>
          <cell r="C8256" t="str">
            <v>20010000</v>
          </cell>
          <cell r="D8256">
            <v>884142.31</v>
          </cell>
        </row>
        <row r="8257">
          <cell r="A8257" t="str">
            <v>06</v>
          </cell>
          <cell r="B8257" t="str">
            <v>69030100</v>
          </cell>
          <cell r="C8257" t="str">
            <v>23010000</v>
          </cell>
          <cell r="D8257">
            <v>378558.97</v>
          </cell>
        </row>
        <row r="8258">
          <cell r="A8258" t="str">
            <v>06</v>
          </cell>
          <cell r="B8258" t="str">
            <v>69030100</v>
          </cell>
          <cell r="C8258" t="str">
            <v>25010000</v>
          </cell>
          <cell r="D8258">
            <v>582706.27</v>
          </cell>
        </row>
        <row r="8259">
          <cell r="A8259" t="str">
            <v>06</v>
          </cell>
          <cell r="B8259" t="str">
            <v>69030100</v>
          </cell>
          <cell r="C8259" t="str">
            <v>25020000</v>
          </cell>
          <cell r="D8259">
            <v>738070.97</v>
          </cell>
        </row>
        <row r="8260">
          <cell r="A8260" t="str">
            <v>06</v>
          </cell>
          <cell r="B8260" t="str">
            <v>69030100</v>
          </cell>
          <cell r="C8260" t="str">
            <v>25030000</v>
          </cell>
          <cell r="D8260">
            <v>161815.26</v>
          </cell>
        </row>
        <row r="8261">
          <cell r="A8261" t="str">
            <v>06</v>
          </cell>
          <cell r="B8261" t="str">
            <v>69030100</v>
          </cell>
          <cell r="C8261" t="str">
            <v>26000000</v>
          </cell>
          <cell r="D8261">
            <v>994913.7</v>
          </cell>
        </row>
        <row r="8262">
          <cell r="A8262" t="str">
            <v>06</v>
          </cell>
          <cell r="B8262" t="str">
            <v>69030100</v>
          </cell>
          <cell r="C8262" t="str">
            <v>44000500</v>
          </cell>
          <cell r="D8262">
            <v>29259.94</v>
          </cell>
        </row>
        <row r="8263">
          <cell r="A8263" t="str">
            <v>06</v>
          </cell>
          <cell r="B8263" t="str">
            <v>69030100</v>
          </cell>
          <cell r="C8263" t="str">
            <v>79030000</v>
          </cell>
          <cell r="D8263">
            <v>53422.96</v>
          </cell>
        </row>
        <row r="8264">
          <cell r="A8264" t="str">
            <v>06</v>
          </cell>
          <cell r="B8264" t="str">
            <v>69030100</v>
          </cell>
          <cell r="C8264" t="str">
            <v>79040000</v>
          </cell>
          <cell r="D8264">
            <v>4021.31</v>
          </cell>
        </row>
        <row r="8265">
          <cell r="A8265" t="str">
            <v>06</v>
          </cell>
          <cell r="B8265" t="str">
            <v>69030100</v>
          </cell>
          <cell r="C8265" t="str">
            <v>79070000</v>
          </cell>
          <cell r="D8265">
            <v>54646.35</v>
          </cell>
        </row>
        <row r="8266">
          <cell r="A8266" t="str">
            <v>06</v>
          </cell>
          <cell r="B8266" t="str">
            <v>69030100</v>
          </cell>
          <cell r="C8266" t="str">
            <v>91020801</v>
          </cell>
          <cell r="D8266">
            <v>16202.62</v>
          </cell>
        </row>
        <row r="8267">
          <cell r="A8267" t="str">
            <v>06</v>
          </cell>
          <cell r="B8267" t="str">
            <v>69030100</v>
          </cell>
          <cell r="C8267" t="str">
            <v>91020802</v>
          </cell>
          <cell r="D8267">
            <v>70.88</v>
          </cell>
        </row>
        <row r="8268">
          <cell r="A8268" t="str">
            <v>06</v>
          </cell>
          <cell r="B8268" t="str">
            <v>69030100</v>
          </cell>
          <cell r="C8268" t="str">
            <v>97020700</v>
          </cell>
          <cell r="D8268">
            <v>178878.83</v>
          </cell>
        </row>
        <row r="8269">
          <cell r="A8269" t="str">
            <v>06</v>
          </cell>
          <cell r="B8269" t="str">
            <v>69050000</v>
          </cell>
          <cell r="C8269" t="str">
            <v>15010000</v>
          </cell>
          <cell r="D8269">
            <v>4826.3</v>
          </cell>
        </row>
        <row r="8270">
          <cell r="A8270" t="str">
            <v>06</v>
          </cell>
          <cell r="B8270" t="str">
            <v>69050000</v>
          </cell>
          <cell r="C8270" t="str">
            <v>15020000</v>
          </cell>
          <cell r="D8270">
            <v>8679.44</v>
          </cell>
        </row>
        <row r="8271">
          <cell r="A8271" t="str">
            <v>06</v>
          </cell>
          <cell r="B8271" t="str">
            <v>69050000</v>
          </cell>
          <cell r="C8271" t="str">
            <v>15150000</v>
          </cell>
          <cell r="D8271">
            <v>893.07</v>
          </cell>
        </row>
        <row r="8272">
          <cell r="A8272" t="str">
            <v>06</v>
          </cell>
          <cell r="B8272" t="str">
            <v>69050000</v>
          </cell>
          <cell r="C8272" t="str">
            <v>20010000</v>
          </cell>
          <cell r="D8272">
            <v>315334.53999999998</v>
          </cell>
        </row>
        <row r="8273">
          <cell r="A8273" t="str">
            <v>06</v>
          </cell>
          <cell r="B8273" t="str">
            <v>69050000</v>
          </cell>
          <cell r="C8273" t="str">
            <v>23010000</v>
          </cell>
          <cell r="D8273">
            <v>134472.78</v>
          </cell>
        </row>
        <row r="8274">
          <cell r="A8274" t="str">
            <v>06</v>
          </cell>
          <cell r="B8274" t="str">
            <v>69050000</v>
          </cell>
          <cell r="C8274" t="str">
            <v>25010000</v>
          </cell>
          <cell r="D8274">
            <v>212658.77</v>
          </cell>
        </row>
        <row r="8275">
          <cell r="A8275" t="str">
            <v>06</v>
          </cell>
          <cell r="B8275" t="str">
            <v>69050000</v>
          </cell>
          <cell r="C8275" t="str">
            <v>25020000</v>
          </cell>
          <cell r="D8275">
            <v>269555.27</v>
          </cell>
        </row>
        <row r="8276">
          <cell r="A8276" t="str">
            <v>06</v>
          </cell>
          <cell r="B8276" t="str">
            <v>69050000</v>
          </cell>
          <cell r="C8276" t="str">
            <v>25030000</v>
          </cell>
          <cell r="D8276">
            <v>58922.77</v>
          </cell>
        </row>
        <row r="8277">
          <cell r="A8277" t="str">
            <v>06</v>
          </cell>
          <cell r="B8277" t="str">
            <v>69050000</v>
          </cell>
          <cell r="C8277" t="str">
            <v>26000000</v>
          </cell>
          <cell r="D8277">
            <v>397948.6</v>
          </cell>
        </row>
        <row r="8278">
          <cell r="A8278" t="str">
            <v>06</v>
          </cell>
          <cell r="B8278" t="str">
            <v>69050000</v>
          </cell>
          <cell r="C8278" t="str">
            <v>44000400</v>
          </cell>
          <cell r="D8278">
            <v>166.6</v>
          </cell>
        </row>
        <row r="8279">
          <cell r="A8279" t="str">
            <v>06</v>
          </cell>
          <cell r="B8279" t="str">
            <v>69050000</v>
          </cell>
          <cell r="C8279" t="str">
            <v>44000500</v>
          </cell>
          <cell r="D8279">
            <v>10407.6</v>
          </cell>
        </row>
        <row r="8280">
          <cell r="A8280" t="str">
            <v>06</v>
          </cell>
          <cell r="B8280" t="str">
            <v>69050000</v>
          </cell>
          <cell r="C8280" t="str">
            <v>79030000</v>
          </cell>
          <cell r="D8280">
            <v>20683.54</v>
          </cell>
        </row>
        <row r="8281">
          <cell r="A8281" t="str">
            <v>06</v>
          </cell>
          <cell r="B8281" t="str">
            <v>69050000</v>
          </cell>
          <cell r="C8281" t="str">
            <v>79040000</v>
          </cell>
          <cell r="D8281">
            <v>1421.09</v>
          </cell>
        </row>
        <row r="8282">
          <cell r="A8282" t="str">
            <v>06</v>
          </cell>
          <cell r="B8282" t="str">
            <v>69050000</v>
          </cell>
          <cell r="C8282" t="str">
            <v>91020801</v>
          </cell>
          <cell r="D8282">
            <v>15379.38</v>
          </cell>
        </row>
        <row r="8283">
          <cell r="A8283" t="str">
            <v>06</v>
          </cell>
          <cell r="B8283" t="str">
            <v>69050000</v>
          </cell>
          <cell r="C8283" t="str">
            <v>91020802</v>
          </cell>
          <cell r="D8283">
            <v>48.36</v>
          </cell>
        </row>
        <row r="8284">
          <cell r="A8284" t="str">
            <v>06</v>
          </cell>
          <cell r="B8284" t="str">
            <v>69050000</v>
          </cell>
          <cell r="C8284" t="str">
            <v>97020100</v>
          </cell>
          <cell r="D8284">
            <v>69243.179999999993</v>
          </cell>
        </row>
        <row r="8285">
          <cell r="A8285" t="str">
            <v>06</v>
          </cell>
          <cell r="B8285" t="str">
            <v>97010000</v>
          </cell>
          <cell r="C8285" t="str">
            <v>15010000</v>
          </cell>
          <cell r="D8285">
            <v>8468.68</v>
          </cell>
        </row>
        <row r="8286">
          <cell r="A8286" t="str">
            <v>06</v>
          </cell>
          <cell r="B8286" t="str">
            <v>97010000</v>
          </cell>
          <cell r="C8286" t="str">
            <v>15020000</v>
          </cell>
          <cell r="D8286">
            <v>27935.08</v>
          </cell>
        </row>
        <row r="8287">
          <cell r="A8287" t="str">
            <v>06</v>
          </cell>
          <cell r="B8287" t="str">
            <v>97010000</v>
          </cell>
          <cell r="C8287" t="str">
            <v>15150000</v>
          </cell>
          <cell r="D8287">
            <v>904.68</v>
          </cell>
        </row>
        <row r="8288">
          <cell r="A8288" t="str">
            <v>06</v>
          </cell>
          <cell r="B8288" t="str">
            <v>97010000</v>
          </cell>
          <cell r="C8288" t="str">
            <v>20010000</v>
          </cell>
          <cell r="D8288">
            <v>1077221.58</v>
          </cell>
        </row>
        <row r="8289">
          <cell r="A8289" t="str">
            <v>06</v>
          </cell>
          <cell r="B8289" t="str">
            <v>97010000</v>
          </cell>
          <cell r="C8289" t="str">
            <v>23010000</v>
          </cell>
          <cell r="D8289">
            <v>403318.03</v>
          </cell>
        </row>
        <row r="8290">
          <cell r="A8290" t="str">
            <v>06</v>
          </cell>
          <cell r="B8290" t="str">
            <v>97010000</v>
          </cell>
          <cell r="C8290" t="str">
            <v>25010000</v>
          </cell>
          <cell r="D8290">
            <v>662148.56999999995</v>
          </cell>
        </row>
        <row r="8291">
          <cell r="A8291" t="str">
            <v>06</v>
          </cell>
          <cell r="B8291" t="str">
            <v>97010000</v>
          </cell>
          <cell r="C8291" t="str">
            <v>25020000</v>
          </cell>
          <cell r="D8291">
            <v>1209893.71</v>
          </cell>
        </row>
        <row r="8292">
          <cell r="A8292" t="str">
            <v>06</v>
          </cell>
          <cell r="B8292" t="str">
            <v>97010000</v>
          </cell>
          <cell r="C8292" t="str">
            <v>25030000</v>
          </cell>
          <cell r="D8292">
            <v>92349.37</v>
          </cell>
        </row>
        <row r="8293">
          <cell r="A8293" t="str">
            <v>06</v>
          </cell>
          <cell r="B8293" t="str">
            <v>97010000</v>
          </cell>
          <cell r="C8293" t="str">
            <v>26000000</v>
          </cell>
          <cell r="D8293">
            <v>743504.16</v>
          </cell>
        </row>
        <row r="8294">
          <cell r="A8294" t="str">
            <v>06</v>
          </cell>
          <cell r="B8294" t="str">
            <v>97010000</v>
          </cell>
          <cell r="C8294" t="str">
            <v>44000500</v>
          </cell>
          <cell r="D8294">
            <v>20662.96</v>
          </cell>
        </row>
        <row r="8295">
          <cell r="A8295" t="str">
            <v>06</v>
          </cell>
          <cell r="B8295" t="str">
            <v>97010000</v>
          </cell>
          <cell r="C8295" t="str">
            <v>91020801</v>
          </cell>
          <cell r="D8295">
            <v>27480.82</v>
          </cell>
        </row>
        <row r="8296">
          <cell r="A8296" t="str">
            <v>06</v>
          </cell>
          <cell r="B8296" t="str">
            <v>97020100</v>
          </cell>
          <cell r="C8296" t="str">
            <v>15010000</v>
          </cell>
          <cell r="D8296">
            <v>101.63</v>
          </cell>
        </row>
        <row r="8297">
          <cell r="A8297" t="str">
            <v>06</v>
          </cell>
          <cell r="B8297" t="str">
            <v>97020100</v>
          </cell>
          <cell r="C8297" t="str">
            <v>15020000</v>
          </cell>
          <cell r="D8297">
            <v>335.22</v>
          </cell>
        </row>
        <row r="8298">
          <cell r="A8298" t="str">
            <v>06</v>
          </cell>
          <cell r="B8298" t="str">
            <v>97020100</v>
          </cell>
          <cell r="C8298" t="str">
            <v>15150000</v>
          </cell>
          <cell r="D8298">
            <v>10.86</v>
          </cell>
        </row>
        <row r="8299">
          <cell r="A8299" t="str">
            <v>06</v>
          </cell>
          <cell r="B8299" t="str">
            <v>97020100</v>
          </cell>
          <cell r="C8299" t="str">
            <v>20010000</v>
          </cell>
          <cell r="D8299">
            <v>12737.26</v>
          </cell>
        </row>
        <row r="8300">
          <cell r="A8300" t="str">
            <v>06</v>
          </cell>
          <cell r="B8300" t="str">
            <v>97020100</v>
          </cell>
          <cell r="C8300" t="str">
            <v>23010000</v>
          </cell>
          <cell r="D8300">
            <v>4781.1000000000004</v>
          </cell>
        </row>
        <row r="8301">
          <cell r="A8301" t="str">
            <v>06</v>
          </cell>
          <cell r="B8301" t="str">
            <v>97020100</v>
          </cell>
          <cell r="C8301" t="str">
            <v>25010000</v>
          </cell>
          <cell r="D8301">
            <v>7929.99</v>
          </cell>
        </row>
        <row r="8302">
          <cell r="A8302" t="str">
            <v>06</v>
          </cell>
          <cell r="B8302" t="str">
            <v>97020100</v>
          </cell>
          <cell r="C8302" t="str">
            <v>25020000</v>
          </cell>
          <cell r="D8302">
            <v>14412.27</v>
          </cell>
        </row>
        <row r="8303">
          <cell r="A8303" t="str">
            <v>06</v>
          </cell>
          <cell r="B8303" t="str">
            <v>97020100</v>
          </cell>
          <cell r="C8303" t="str">
            <v>25030000</v>
          </cell>
          <cell r="D8303">
            <v>1108.19</v>
          </cell>
        </row>
        <row r="8304">
          <cell r="A8304" t="str">
            <v>06</v>
          </cell>
          <cell r="B8304" t="str">
            <v>97020100</v>
          </cell>
          <cell r="C8304" t="str">
            <v>26000000</v>
          </cell>
          <cell r="D8304">
            <v>8903.93</v>
          </cell>
        </row>
        <row r="8305">
          <cell r="A8305" t="str">
            <v>06</v>
          </cell>
          <cell r="B8305" t="str">
            <v>97020100</v>
          </cell>
          <cell r="C8305" t="str">
            <v>44000500</v>
          </cell>
          <cell r="D8305">
            <v>247.97</v>
          </cell>
        </row>
        <row r="8306">
          <cell r="A8306" t="str">
            <v>06</v>
          </cell>
          <cell r="B8306" t="str">
            <v>97020100</v>
          </cell>
          <cell r="C8306" t="str">
            <v>91020801</v>
          </cell>
          <cell r="D8306">
            <v>329.78</v>
          </cell>
        </row>
        <row r="8307">
          <cell r="A8307" t="str">
            <v>06</v>
          </cell>
          <cell r="B8307" t="str">
            <v>97020200</v>
          </cell>
          <cell r="C8307" t="str">
            <v>15010000</v>
          </cell>
          <cell r="D8307">
            <v>338.75</v>
          </cell>
        </row>
        <row r="8308">
          <cell r="A8308" t="str">
            <v>06</v>
          </cell>
          <cell r="B8308" t="str">
            <v>97020200</v>
          </cell>
          <cell r="C8308" t="str">
            <v>15020000</v>
          </cell>
          <cell r="D8308">
            <v>1117.4000000000001</v>
          </cell>
        </row>
        <row r="8309">
          <cell r="A8309" t="str">
            <v>06</v>
          </cell>
          <cell r="B8309" t="str">
            <v>97020200</v>
          </cell>
          <cell r="C8309" t="str">
            <v>15150000</v>
          </cell>
          <cell r="D8309">
            <v>36.19</v>
          </cell>
        </row>
        <row r="8310">
          <cell r="A8310" t="str">
            <v>06</v>
          </cell>
          <cell r="B8310" t="str">
            <v>97020200</v>
          </cell>
          <cell r="C8310" t="str">
            <v>20010000</v>
          </cell>
          <cell r="D8310">
            <v>41263.78</v>
          </cell>
        </row>
        <row r="8311">
          <cell r="A8311" t="str">
            <v>06</v>
          </cell>
          <cell r="B8311" t="str">
            <v>97020200</v>
          </cell>
          <cell r="C8311" t="str">
            <v>23010000</v>
          </cell>
          <cell r="D8311">
            <v>15483.45</v>
          </cell>
        </row>
        <row r="8312">
          <cell r="A8312" t="str">
            <v>06</v>
          </cell>
          <cell r="B8312" t="str">
            <v>97020200</v>
          </cell>
          <cell r="C8312" t="str">
            <v>25010000</v>
          </cell>
          <cell r="D8312">
            <v>25315.16</v>
          </cell>
        </row>
        <row r="8313">
          <cell r="A8313" t="str">
            <v>06</v>
          </cell>
          <cell r="B8313" t="str">
            <v>97020200</v>
          </cell>
          <cell r="C8313" t="str">
            <v>25020000</v>
          </cell>
          <cell r="D8313">
            <v>45681.45</v>
          </cell>
        </row>
        <row r="8314">
          <cell r="A8314" t="str">
            <v>06</v>
          </cell>
          <cell r="B8314" t="str">
            <v>97020200</v>
          </cell>
          <cell r="C8314" t="str">
            <v>25030000</v>
          </cell>
          <cell r="D8314">
            <v>3566.11</v>
          </cell>
        </row>
        <row r="8315">
          <cell r="A8315" t="str">
            <v>06</v>
          </cell>
          <cell r="B8315" t="str">
            <v>97020200</v>
          </cell>
          <cell r="C8315" t="str">
            <v>26000000</v>
          </cell>
          <cell r="D8315">
            <v>26282.11</v>
          </cell>
        </row>
        <row r="8316">
          <cell r="A8316" t="str">
            <v>06</v>
          </cell>
          <cell r="B8316" t="str">
            <v>97020200</v>
          </cell>
          <cell r="C8316" t="str">
            <v>44000500</v>
          </cell>
          <cell r="D8316">
            <v>826.51</v>
          </cell>
        </row>
        <row r="8317">
          <cell r="A8317" t="str">
            <v>06</v>
          </cell>
          <cell r="B8317" t="str">
            <v>97020200</v>
          </cell>
          <cell r="C8317" t="str">
            <v>91020801</v>
          </cell>
          <cell r="D8317">
            <v>917.94</v>
          </cell>
        </row>
        <row r="8318">
          <cell r="A8318" t="str">
            <v>06</v>
          </cell>
          <cell r="B8318" t="str">
            <v>97020300</v>
          </cell>
          <cell r="C8318" t="str">
            <v>15010000</v>
          </cell>
          <cell r="D8318">
            <v>1185.6099999999999</v>
          </cell>
        </row>
        <row r="8319">
          <cell r="A8319" t="str">
            <v>06</v>
          </cell>
          <cell r="B8319" t="str">
            <v>97020300</v>
          </cell>
          <cell r="C8319" t="str">
            <v>15020000</v>
          </cell>
          <cell r="D8319">
            <v>3910.93</v>
          </cell>
        </row>
        <row r="8320">
          <cell r="A8320" t="str">
            <v>06</v>
          </cell>
          <cell r="B8320" t="str">
            <v>97020300</v>
          </cell>
          <cell r="C8320" t="str">
            <v>15150000</v>
          </cell>
          <cell r="D8320">
            <v>126.65</v>
          </cell>
        </row>
        <row r="8321">
          <cell r="A8321" t="str">
            <v>06</v>
          </cell>
          <cell r="B8321" t="str">
            <v>97020300</v>
          </cell>
          <cell r="C8321" t="str">
            <v>20010000</v>
          </cell>
          <cell r="D8321">
            <v>144451.1</v>
          </cell>
        </row>
        <row r="8322">
          <cell r="A8322" t="str">
            <v>06</v>
          </cell>
          <cell r="B8322" t="str">
            <v>97020300</v>
          </cell>
          <cell r="C8322" t="str">
            <v>23010000</v>
          </cell>
          <cell r="D8322">
            <v>54209.94</v>
          </cell>
        </row>
        <row r="8323">
          <cell r="A8323" t="str">
            <v>06</v>
          </cell>
          <cell r="B8323" t="str">
            <v>97020300</v>
          </cell>
          <cell r="C8323" t="str">
            <v>25010000</v>
          </cell>
          <cell r="D8323">
            <v>88718.2</v>
          </cell>
        </row>
        <row r="8324">
          <cell r="A8324" t="str">
            <v>06</v>
          </cell>
          <cell r="B8324" t="str">
            <v>97020300</v>
          </cell>
          <cell r="C8324" t="str">
            <v>25020000</v>
          </cell>
          <cell r="D8324">
            <v>160102.22</v>
          </cell>
        </row>
        <row r="8325">
          <cell r="A8325" t="str">
            <v>06</v>
          </cell>
          <cell r="B8325" t="str">
            <v>97020300</v>
          </cell>
          <cell r="C8325" t="str">
            <v>25030000</v>
          </cell>
          <cell r="D8325">
            <v>12495.6</v>
          </cell>
        </row>
        <row r="8326">
          <cell r="A8326" t="str">
            <v>06</v>
          </cell>
          <cell r="B8326" t="str">
            <v>97020300</v>
          </cell>
          <cell r="C8326" t="str">
            <v>26000000</v>
          </cell>
          <cell r="D8326">
            <v>92263.4</v>
          </cell>
        </row>
        <row r="8327">
          <cell r="A8327" t="str">
            <v>06</v>
          </cell>
          <cell r="B8327" t="str">
            <v>97020300</v>
          </cell>
          <cell r="C8327" t="str">
            <v>44000500</v>
          </cell>
          <cell r="D8327">
            <v>2892.82</v>
          </cell>
        </row>
        <row r="8328">
          <cell r="A8328" t="str">
            <v>06</v>
          </cell>
          <cell r="B8328" t="str">
            <v>97020300</v>
          </cell>
          <cell r="C8328" t="str">
            <v>91020801</v>
          </cell>
          <cell r="D8328">
            <v>3226.93</v>
          </cell>
        </row>
        <row r="8329">
          <cell r="A8329" t="str">
            <v>06</v>
          </cell>
          <cell r="B8329" t="str">
            <v>97020400</v>
          </cell>
          <cell r="C8329" t="str">
            <v>15010000</v>
          </cell>
          <cell r="D8329">
            <v>1065.99</v>
          </cell>
        </row>
        <row r="8330">
          <cell r="A8330" t="str">
            <v>06</v>
          </cell>
          <cell r="B8330" t="str">
            <v>97020400</v>
          </cell>
          <cell r="C8330" t="str">
            <v>15020000</v>
          </cell>
          <cell r="D8330">
            <v>3009.47</v>
          </cell>
        </row>
        <row r="8331">
          <cell r="A8331" t="str">
            <v>06</v>
          </cell>
          <cell r="B8331" t="str">
            <v>97020400</v>
          </cell>
          <cell r="C8331" t="str">
            <v>15150000</v>
          </cell>
          <cell r="D8331">
            <v>90.47</v>
          </cell>
        </row>
        <row r="8332">
          <cell r="A8332" t="str">
            <v>06</v>
          </cell>
          <cell r="B8332" t="str">
            <v>97020400</v>
          </cell>
          <cell r="C8332" t="str">
            <v>20010000</v>
          </cell>
          <cell r="D8332">
            <v>119845.81</v>
          </cell>
        </row>
        <row r="8333">
          <cell r="A8333" t="str">
            <v>06</v>
          </cell>
          <cell r="B8333" t="str">
            <v>97020400</v>
          </cell>
          <cell r="C8333" t="str">
            <v>23010000</v>
          </cell>
          <cell r="D8333">
            <v>47702.78</v>
          </cell>
        </row>
        <row r="8334">
          <cell r="A8334" t="str">
            <v>06</v>
          </cell>
          <cell r="B8334" t="str">
            <v>97020400</v>
          </cell>
          <cell r="C8334" t="str">
            <v>25010000</v>
          </cell>
          <cell r="D8334">
            <v>73513.78</v>
          </cell>
        </row>
        <row r="8335">
          <cell r="A8335" t="str">
            <v>06</v>
          </cell>
          <cell r="B8335" t="str">
            <v>97020400</v>
          </cell>
          <cell r="C8335" t="str">
            <v>25020000</v>
          </cell>
          <cell r="D8335">
            <v>140376.79999999999</v>
          </cell>
        </row>
        <row r="8336">
          <cell r="A8336" t="str">
            <v>06</v>
          </cell>
          <cell r="B8336" t="str">
            <v>97020400</v>
          </cell>
          <cell r="C8336" t="str">
            <v>25030000</v>
          </cell>
          <cell r="D8336">
            <v>10552</v>
          </cell>
        </row>
        <row r="8337">
          <cell r="A8337" t="str">
            <v>06</v>
          </cell>
          <cell r="B8337" t="str">
            <v>97020400</v>
          </cell>
          <cell r="C8337" t="str">
            <v>26000000</v>
          </cell>
          <cell r="D8337">
            <v>80728.87</v>
          </cell>
        </row>
        <row r="8338">
          <cell r="A8338" t="str">
            <v>06</v>
          </cell>
          <cell r="B8338" t="str">
            <v>97020400</v>
          </cell>
          <cell r="C8338" t="str">
            <v>44000500</v>
          </cell>
          <cell r="D8338">
            <v>2776.21</v>
          </cell>
        </row>
        <row r="8339">
          <cell r="A8339" t="str">
            <v>06</v>
          </cell>
          <cell r="B8339" t="str">
            <v>97020400</v>
          </cell>
          <cell r="C8339" t="str">
            <v>91020801</v>
          </cell>
          <cell r="D8339">
            <v>2308.94</v>
          </cell>
        </row>
        <row r="8340">
          <cell r="A8340" t="str">
            <v>06</v>
          </cell>
          <cell r="B8340" t="str">
            <v>97020500</v>
          </cell>
          <cell r="C8340" t="str">
            <v>15010000</v>
          </cell>
          <cell r="D8340">
            <v>119.63</v>
          </cell>
        </row>
        <row r="8341">
          <cell r="A8341" t="str">
            <v>06</v>
          </cell>
          <cell r="B8341" t="str">
            <v>97020500</v>
          </cell>
          <cell r="C8341" t="str">
            <v>15020000</v>
          </cell>
          <cell r="D8341">
            <v>901.43</v>
          </cell>
        </row>
        <row r="8342">
          <cell r="A8342" t="str">
            <v>06</v>
          </cell>
          <cell r="B8342" t="str">
            <v>97020500</v>
          </cell>
          <cell r="C8342" t="str">
            <v>15150000</v>
          </cell>
          <cell r="D8342">
            <v>36.19</v>
          </cell>
        </row>
        <row r="8343">
          <cell r="A8343" t="str">
            <v>06</v>
          </cell>
          <cell r="B8343" t="str">
            <v>97020500</v>
          </cell>
          <cell r="C8343" t="str">
            <v>20010000</v>
          </cell>
          <cell r="D8343">
            <v>30128</v>
          </cell>
        </row>
        <row r="8344">
          <cell r="A8344" t="str">
            <v>06</v>
          </cell>
          <cell r="B8344" t="str">
            <v>97020500</v>
          </cell>
          <cell r="C8344" t="str">
            <v>23010000</v>
          </cell>
          <cell r="D8344">
            <v>8219.25</v>
          </cell>
        </row>
        <row r="8345">
          <cell r="A8345" t="str">
            <v>06</v>
          </cell>
          <cell r="B8345" t="str">
            <v>97020500</v>
          </cell>
          <cell r="C8345" t="str">
            <v>25010000</v>
          </cell>
          <cell r="D8345">
            <v>15666.31</v>
          </cell>
        </row>
        <row r="8346">
          <cell r="A8346" t="str">
            <v>06</v>
          </cell>
          <cell r="B8346" t="str">
            <v>97020500</v>
          </cell>
          <cell r="C8346" t="str">
            <v>25020000</v>
          </cell>
          <cell r="D8346">
            <v>22080.67</v>
          </cell>
        </row>
        <row r="8347">
          <cell r="A8347" t="str">
            <v>06</v>
          </cell>
          <cell r="B8347" t="str">
            <v>97020500</v>
          </cell>
          <cell r="C8347" t="str">
            <v>25030000</v>
          </cell>
          <cell r="D8347">
            <v>1943.65</v>
          </cell>
        </row>
        <row r="8348">
          <cell r="A8348" t="str">
            <v>06</v>
          </cell>
          <cell r="B8348" t="str">
            <v>97020600</v>
          </cell>
          <cell r="C8348" t="str">
            <v>15010000</v>
          </cell>
          <cell r="D8348">
            <v>16.940000000000001</v>
          </cell>
        </row>
        <row r="8349">
          <cell r="A8349" t="str">
            <v>06</v>
          </cell>
          <cell r="B8349" t="str">
            <v>97020500</v>
          </cell>
          <cell r="C8349" t="str">
            <v>26000000</v>
          </cell>
          <cell r="D8349">
            <v>12060.63</v>
          </cell>
        </row>
        <row r="8350">
          <cell r="A8350" t="str">
            <v>06</v>
          </cell>
          <cell r="B8350" t="str">
            <v>97020500</v>
          </cell>
          <cell r="C8350" t="str">
            <v>44000500</v>
          </cell>
          <cell r="D8350">
            <v>116.59</v>
          </cell>
        </row>
        <row r="8351">
          <cell r="A8351" t="str">
            <v>06</v>
          </cell>
          <cell r="B8351" t="str">
            <v>97020500</v>
          </cell>
          <cell r="C8351" t="str">
            <v>91020801</v>
          </cell>
          <cell r="D8351">
            <v>929.93</v>
          </cell>
        </row>
        <row r="8352">
          <cell r="A8352" t="str">
            <v>06</v>
          </cell>
          <cell r="B8352" t="str">
            <v>97020600</v>
          </cell>
          <cell r="C8352" t="str">
            <v>15020000</v>
          </cell>
          <cell r="D8352">
            <v>55.87</v>
          </cell>
        </row>
        <row r="8353">
          <cell r="A8353" t="str">
            <v>06</v>
          </cell>
          <cell r="B8353" t="str">
            <v>97020600</v>
          </cell>
          <cell r="C8353" t="str">
            <v>15150000</v>
          </cell>
          <cell r="D8353">
            <v>1.81</v>
          </cell>
        </row>
        <row r="8354">
          <cell r="A8354" t="str">
            <v>06</v>
          </cell>
          <cell r="B8354" t="str">
            <v>97020600</v>
          </cell>
          <cell r="C8354" t="str">
            <v>20010000</v>
          </cell>
          <cell r="D8354">
            <v>2061.79</v>
          </cell>
        </row>
        <row r="8355">
          <cell r="A8355" t="str">
            <v>06</v>
          </cell>
          <cell r="B8355" t="str">
            <v>97020600</v>
          </cell>
          <cell r="C8355" t="str">
            <v>23010000</v>
          </cell>
          <cell r="D8355">
            <v>773.29</v>
          </cell>
        </row>
        <row r="8356">
          <cell r="A8356" t="str">
            <v>06</v>
          </cell>
          <cell r="B8356" t="str">
            <v>97020600</v>
          </cell>
          <cell r="C8356" t="str">
            <v>25010000</v>
          </cell>
          <cell r="D8356">
            <v>1259.98</v>
          </cell>
        </row>
        <row r="8357">
          <cell r="A8357" t="str">
            <v>06</v>
          </cell>
          <cell r="B8357" t="str">
            <v>97020600</v>
          </cell>
          <cell r="C8357" t="str">
            <v>25020000</v>
          </cell>
          <cell r="D8357">
            <v>2273.2399999999998</v>
          </cell>
        </row>
        <row r="8358">
          <cell r="A8358" t="str">
            <v>06</v>
          </cell>
          <cell r="B8358" t="str">
            <v>97020600</v>
          </cell>
          <cell r="C8358" t="str">
            <v>25030000</v>
          </cell>
          <cell r="D8358">
            <v>177.6</v>
          </cell>
        </row>
        <row r="8359">
          <cell r="A8359" t="str">
            <v>06</v>
          </cell>
          <cell r="B8359" t="str">
            <v>97020600</v>
          </cell>
          <cell r="C8359" t="str">
            <v>26000000</v>
          </cell>
          <cell r="D8359">
            <v>1320.81</v>
          </cell>
        </row>
        <row r="8360">
          <cell r="A8360" t="str">
            <v>06</v>
          </cell>
          <cell r="B8360" t="str">
            <v>97020600</v>
          </cell>
          <cell r="C8360" t="str">
            <v>44000500</v>
          </cell>
          <cell r="D8360">
            <v>41.33</v>
          </cell>
        </row>
        <row r="8361">
          <cell r="A8361" t="str">
            <v>06</v>
          </cell>
          <cell r="B8361" t="str">
            <v>97020600</v>
          </cell>
          <cell r="C8361" t="str">
            <v>91020801</v>
          </cell>
          <cell r="D8361">
            <v>44.9</v>
          </cell>
        </row>
        <row r="8362">
          <cell r="A8362" t="str">
            <v>06</v>
          </cell>
          <cell r="B8362" t="str">
            <v>97020700</v>
          </cell>
          <cell r="C8362" t="str">
            <v>15010000</v>
          </cell>
          <cell r="D8362">
            <v>287.93</v>
          </cell>
        </row>
        <row r="8363">
          <cell r="A8363" t="str">
            <v>06</v>
          </cell>
          <cell r="B8363" t="str">
            <v>97020700</v>
          </cell>
          <cell r="C8363" t="str">
            <v>15020000</v>
          </cell>
          <cell r="D8363">
            <v>949.78</v>
          </cell>
        </row>
        <row r="8364">
          <cell r="A8364" t="str">
            <v>06</v>
          </cell>
          <cell r="B8364" t="str">
            <v>97020700</v>
          </cell>
          <cell r="C8364" t="str">
            <v>15150000</v>
          </cell>
          <cell r="D8364">
            <v>30.76</v>
          </cell>
        </row>
        <row r="8365">
          <cell r="A8365" t="str">
            <v>06</v>
          </cell>
          <cell r="B8365" t="str">
            <v>97020700</v>
          </cell>
          <cell r="C8365" t="str">
            <v>20010000</v>
          </cell>
          <cell r="D8365">
            <v>35374.47</v>
          </cell>
        </row>
        <row r="8366">
          <cell r="A8366" t="str">
            <v>06</v>
          </cell>
          <cell r="B8366" t="str">
            <v>97020700</v>
          </cell>
          <cell r="C8366" t="str">
            <v>23010000</v>
          </cell>
          <cell r="D8366">
            <v>13163.6</v>
          </cell>
        </row>
        <row r="8367">
          <cell r="A8367" t="str">
            <v>06</v>
          </cell>
          <cell r="B8367" t="str">
            <v>97020700</v>
          </cell>
          <cell r="C8367" t="str">
            <v>25010000</v>
          </cell>
          <cell r="D8367">
            <v>21239.15</v>
          </cell>
        </row>
        <row r="8368">
          <cell r="A8368" t="str">
            <v>06</v>
          </cell>
          <cell r="B8368" t="str">
            <v>97020700</v>
          </cell>
          <cell r="C8368" t="str">
            <v>25020000</v>
          </cell>
          <cell r="D8368">
            <v>38861.870000000003</v>
          </cell>
        </row>
        <row r="8369">
          <cell r="A8369" t="str">
            <v>06</v>
          </cell>
          <cell r="B8369" t="str">
            <v>97020700</v>
          </cell>
          <cell r="C8369" t="str">
            <v>25030000</v>
          </cell>
          <cell r="D8369">
            <v>3033.31</v>
          </cell>
        </row>
        <row r="8370">
          <cell r="A8370" t="str">
            <v>06</v>
          </cell>
          <cell r="B8370" t="str">
            <v>97020700</v>
          </cell>
          <cell r="C8370" t="str">
            <v>26000000</v>
          </cell>
          <cell r="D8370">
            <v>22360.59</v>
          </cell>
        </row>
        <row r="8371">
          <cell r="A8371" t="str">
            <v>06</v>
          </cell>
          <cell r="B8371" t="str">
            <v>97020700</v>
          </cell>
          <cell r="C8371" t="str">
            <v>44000500</v>
          </cell>
          <cell r="D8371">
            <v>702.55</v>
          </cell>
        </row>
        <row r="8372">
          <cell r="A8372" t="str">
            <v>06</v>
          </cell>
          <cell r="B8372" t="str">
            <v>97020700</v>
          </cell>
          <cell r="C8372" t="str">
            <v>91020801</v>
          </cell>
          <cell r="D8372">
            <v>788.26</v>
          </cell>
        </row>
        <row r="8373">
          <cell r="A8373" t="str">
            <v>06</v>
          </cell>
          <cell r="B8373" t="str">
            <v>68020000</v>
          </cell>
          <cell r="C8373" t="str">
            <v>70000000</v>
          </cell>
          <cell r="D8373">
            <v>16749975</v>
          </cell>
        </row>
        <row r="8374">
          <cell r="A8374" t="str">
            <v>06</v>
          </cell>
          <cell r="B8374" t="str">
            <v>68020000</v>
          </cell>
          <cell r="C8374" t="str">
            <v>79030000</v>
          </cell>
          <cell r="D8374">
            <v>215206</v>
          </cell>
        </row>
        <row r="8375">
          <cell r="A8375" t="str">
            <v>06</v>
          </cell>
          <cell r="B8375" t="str">
            <v>68020000</v>
          </cell>
          <cell r="C8375" t="str">
            <v>79040000</v>
          </cell>
          <cell r="D8375">
            <v>15242</v>
          </cell>
        </row>
        <row r="8376">
          <cell r="A8376" t="str">
            <v>06</v>
          </cell>
          <cell r="B8376" t="str">
            <v>68020000</v>
          </cell>
          <cell r="C8376" t="str">
            <v>79070000</v>
          </cell>
          <cell r="D8376">
            <v>220006</v>
          </cell>
        </row>
        <row r="8377">
          <cell r="A8377" t="str">
            <v>06</v>
          </cell>
          <cell r="B8377" t="str">
            <v>68020000</v>
          </cell>
          <cell r="C8377" t="str">
            <v>50000000</v>
          </cell>
          <cell r="D8377">
            <v>785</v>
          </cell>
        </row>
        <row r="8378">
          <cell r="A8378" t="str">
            <v>06</v>
          </cell>
          <cell r="B8378" t="str">
            <v>70020000</v>
          </cell>
          <cell r="C8378" t="str">
            <v>70000000</v>
          </cell>
          <cell r="D8378">
            <v>612976.09</v>
          </cell>
        </row>
        <row r="8379">
          <cell r="A8379" t="str">
            <v>06</v>
          </cell>
          <cell r="B8379" t="str">
            <v>70030000</v>
          </cell>
          <cell r="C8379" t="str">
            <v>70000000</v>
          </cell>
          <cell r="D8379">
            <v>224.22</v>
          </cell>
        </row>
        <row r="8380">
          <cell r="A8380" t="str">
            <v>06</v>
          </cell>
          <cell r="B8380" t="str">
            <v>70010000</v>
          </cell>
          <cell r="C8380" t="str">
            <v>70000000</v>
          </cell>
          <cell r="D8380">
            <v>72876793.120000005</v>
          </cell>
        </row>
        <row r="8381">
          <cell r="A8381" t="str">
            <v>06</v>
          </cell>
          <cell r="B8381" t="str">
            <v>76020600</v>
          </cell>
          <cell r="C8381" t="str">
            <v>76020700</v>
          </cell>
          <cell r="D8381">
            <v>566114.53</v>
          </cell>
        </row>
        <row r="8382">
          <cell r="A8382" t="str">
            <v>06</v>
          </cell>
          <cell r="B8382" t="str">
            <v>76020600</v>
          </cell>
          <cell r="C8382" t="str">
            <v>91020802</v>
          </cell>
          <cell r="D8382">
            <v>11953.71</v>
          </cell>
        </row>
        <row r="8383">
          <cell r="A8383" t="str">
            <v>06</v>
          </cell>
          <cell r="B8383" t="str">
            <v>58010000</v>
          </cell>
          <cell r="C8383" t="str">
            <v>91020500</v>
          </cell>
          <cell r="D8383">
            <v>645791.21</v>
          </cell>
        </row>
        <row r="8384">
          <cell r="A8384" t="str">
            <v>06</v>
          </cell>
          <cell r="B8384" t="str">
            <v>76040000</v>
          </cell>
          <cell r="C8384" t="str">
            <v>70020000</v>
          </cell>
          <cell r="D8384">
            <v>243975.2</v>
          </cell>
        </row>
        <row r="8385">
          <cell r="A8385" t="str">
            <v>06</v>
          </cell>
          <cell r="B8385" t="str">
            <v>76020700</v>
          </cell>
          <cell r="C8385" t="str">
            <v>60010000</v>
          </cell>
          <cell r="D8385">
            <v>1800.36</v>
          </cell>
        </row>
        <row r="8386">
          <cell r="A8386" t="str">
            <v>06</v>
          </cell>
          <cell r="B8386" t="str">
            <v>76020700</v>
          </cell>
          <cell r="C8386" t="str">
            <v>60010300</v>
          </cell>
          <cell r="D8386">
            <v>28737.759999999998</v>
          </cell>
        </row>
        <row r="8387">
          <cell r="A8387" t="str">
            <v>06</v>
          </cell>
          <cell r="B8387" t="str">
            <v>76020400</v>
          </cell>
          <cell r="C8387" t="str">
            <v>60010300</v>
          </cell>
          <cell r="D8387">
            <v>252118.26</v>
          </cell>
        </row>
        <row r="8388">
          <cell r="A8388" t="str">
            <v>06</v>
          </cell>
          <cell r="B8388" t="str">
            <v>76020400</v>
          </cell>
          <cell r="C8388" t="str">
            <v>60020000</v>
          </cell>
          <cell r="D8388">
            <v>9171078.0999999996</v>
          </cell>
        </row>
        <row r="8389">
          <cell r="A8389" t="str">
            <v>06</v>
          </cell>
          <cell r="B8389" t="str">
            <v>99000000</v>
          </cell>
          <cell r="C8389" t="str">
            <v>90090300</v>
          </cell>
          <cell r="D8389">
            <v>331030.78000000003</v>
          </cell>
        </row>
        <row r="8390">
          <cell r="A8390" t="str">
            <v>06</v>
          </cell>
          <cell r="B8390" t="str">
            <v>60010400</v>
          </cell>
          <cell r="C8390" t="str">
            <v>19040000</v>
          </cell>
          <cell r="D8390">
            <v>19663.009999999998</v>
          </cell>
        </row>
        <row r="8391">
          <cell r="A8391" t="str">
            <v>06</v>
          </cell>
          <cell r="B8391" t="str">
            <v>60010400</v>
          </cell>
          <cell r="C8391" t="str">
            <v>19040100</v>
          </cell>
          <cell r="D8391">
            <v>144537.26</v>
          </cell>
        </row>
        <row r="8392">
          <cell r="A8392" t="str">
            <v>06</v>
          </cell>
          <cell r="B8392" t="str">
            <v>60010400</v>
          </cell>
          <cell r="C8392" t="str">
            <v>28011200</v>
          </cell>
          <cell r="D8392">
            <v>9079522.5899999999</v>
          </cell>
        </row>
        <row r="8393">
          <cell r="A8393" t="str">
            <v>06</v>
          </cell>
          <cell r="B8393" t="str">
            <v>60010400</v>
          </cell>
          <cell r="C8393" t="str">
            <v>91020802</v>
          </cell>
          <cell r="D8393">
            <v>168218.89</v>
          </cell>
        </row>
        <row r="8394">
          <cell r="A8394" t="str">
            <v>06</v>
          </cell>
          <cell r="B8394" t="str">
            <v>43020000</v>
          </cell>
          <cell r="C8394" t="str">
            <v>08000000</v>
          </cell>
          <cell r="D8394">
            <v>452640.4</v>
          </cell>
        </row>
        <row r="8395">
          <cell r="A8395" t="str">
            <v>06</v>
          </cell>
          <cell r="B8395" t="str">
            <v>43020000</v>
          </cell>
          <cell r="C8395" t="str">
            <v>43020000</v>
          </cell>
          <cell r="D8395">
            <v>471.16</v>
          </cell>
        </row>
        <row r="8396">
          <cell r="A8396" t="str">
            <v>06</v>
          </cell>
          <cell r="B8396" t="str">
            <v>43020000</v>
          </cell>
          <cell r="C8396" t="str">
            <v>44000100</v>
          </cell>
          <cell r="D8396">
            <v>2025597.77</v>
          </cell>
        </row>
        <row r="8397">
          <cell r="A8397" t="str">
            <v>06</v>
          </cell>
          <cell r="B8397" t="str">
            <v>43020000</v>
          </cell>
          <cell r="C8397" t="str">
            <v>44000200</v>
          </cell>
          <cell r="D8397">
            <v>122290.85</v>
          </cell>
        </row>
        <row r="8398">
          <cell r="A8398" t="str">
            <v>06</v>
          </cell>
          <cell r="B8398" t="str">
            <v>43020000</v>
          </cell>
          <cell r="C8398" t="str">
            <v>44000300</v>
          </cell>
          <cell r="D8398">
            <v>6767.2</v>
          </cell>
        </row>
        <row r="8399">
          <cell r="A8399" t="str">
            <v>06</v>
          </cell>
          <cell r="B8399" t="str">
            <v>43020000</v>
          </cell>
          <cell r="C8399" t="str">
            <v>44000400</v>
          </cell>
          <cell r="D8399">
            <v>186309.04</v>
          </cell>
        </row>
        <row r="8400">
          <cell r="A8400" t="str">
            <v>06</v>
          </cell>
          <cell r="B8400" t="str">
            <v>43020000</v>
          </cell>
          <cell r="C8400" t="str">
            <v>45020000</v>
          </cell>
          <cell r="D8400">
            <v>177219.8</v>
          </cell>
        </row>
        <row r="8401">
          <cell r="A8401" t="str">
            <v>06</v>
          </cell>
          <cell r="B8401" t="str">
            <v>43020000</v>
          </cell>
          <cell r="C8401" t="str">
            <v>90022101</v>
          </cell>
          <cell r="D8401">
            <v>565348.77</v>
          </cell>
        </row>
        <row r="8402">
          <cell r="A8402" t="str">
            <v>06</v>
          </cell>
          <cell r="B8402" t="str">
            <v>43020000</v>
          </cell>
          <cell r="C8402" t="str">
            <v>91020400</v>
          </cell>
          <cell r="D8402">
            <v>-656.84</v>
          </cell>
        </row>
        <row r="8403">
          <cell r="A8403" t="str">
            <v>06</v>
          </cell>
          <cell r="B8403" t="str">
            <v>43020000</v>
          </cell>
          <cell r="C8403" t="str">
            <v>90022100</v>
          </cell>
          <cell r="D8403">
            <v>257862.74</v>
          </cell>
        </row>
        <row r="8404">
          <cell r="A8404" t="str">
            <v>06</v>
          </cell>
          <cell r="B8404" t="str">
            <v>43010000</v>
          </cell>
          <cell r="C8404" t="str">
            <v>08000000</v>
          </cell>
          <cell r="D8404">
            <v>48.6</v>
          </cell>
        </row>
        <row r="8405">
          <cell r="A8405" t="str">
            <v>06</v>
          </cell>
          <cell r="B8405" t="str">
            <v>43010000</v>
          </cell>
          <cell r="C8405" t="str">
            <v>21010000</v>
          </cell>
          <cell r="D8405">
            <v>2050356.35</v>
          </cell>
        </row>
        <row r="8406">
          <cell r="A8406" t="str">
            <v>06</v>
          </cell>
          <cell r="B8406" t="str">
            <v>43010000</v>
          </cell>
          <cell r="C8406" t="str">
            <v>45000100</v>
          </cell>
          <cell r="D8406">
            <v>7881812.6100000003</v>
          </cell>
        </row>
        <row r="8407">
          <cell r="A8407" t="str">
            <v>06</v>
          </cell>
          <cell r="B8407" t="str">
            <v>43010000</v>
          </cell>
          <cell r="C8407" t="str">
            <v>76080200</v>
          </cell>
          <cell r="D8407">
            <v>364403.86</v>
          </cell>
        </row>
        <row r="8408">
          <cell r="A8408" t="str">
            <v>06</v>
          </cell>
          <cell r="B8408" t="str">
            <v>43010000</v>
          </cell>
          <cell r="C8408" t="str">
            <v>90020100</v>
          </cell>
          <cell r="D8408">
            <v>427056752.52999997</v>
          </cell>
        </row>
        <row r="8409">
          <cell r="A8409" t="str">
            <v>06</v>
          </cell>
          <cell r="B8409" t="str">
            <v>43010000</v>
          </cell>
          <cell r="C8409" t="str">
            <v>90020107</v>
          </cell>
          <cell r="D8409">
            <v>121095713.01000001</v>
          </cell>
        </row>
        <row r="8410">
          <cell r="A8410" t="str">
            <v>06</v>
          </cell>
          <cell r="B8410" t="str">
            <v>43010000</v>
          </cell>
          <cell r="C8410" t="str">
            <v>90020108</v>
          </cell>
          <cell r="D8410">
            <v>13150881.82</v>
          </cell>
        </row>
        <row r="8411">
          <cell r="A8411" t="str">
            <v>06</v>
          </cell>
          <cell r="B8411" t="str">
            <v>43010000</v>
          </cell>
          <cell r="C8411" t="str">
            <v>90020200</v>
          </cell>
          <cell r="D8411">
            <v>5776302.9500000002</v>
          </cell>
        </row>
        <row r="8412">
          <cell r="A8412" t="str">
            <v>06</v>
          </cell>
          <cell r="B8412" t="str">
            <v>43010000</v>
          </cell>
          <cell r="C8412" t="str">
            <v>90020300</v>
          </cell>
          <cell r="D8412">
            <v>1293756.74</v>
          </cell>
        </row>
        <row r="8413">
          <cell r="A8413" t="str">
            <v>06</v>
          </cell>
          <cell r="B8413" t="str">
            <v>43010000</v>
          </cell>
          <cell r="C8413" t="str">
            <v>90020400</v>
          </cell>
          <cell r="D8413">
            <v>3697795.91</v>
          </cell>
        </row>
        <row r="8414">
          <cell r="A8414" t="str">
            <v>06</v>
          </cell>
          <cell r="B8414" t="str">
            <v>43030100</v>
          </cell>
          <cell r="C8414" t="str">
            <v>43010000</v>
          </cell>
          <cell r="D8414">
            <v>6698.34</v>
          </cell>
        </row>
        <row r="8415">
          <cell r="A8415" t="str">
            <v>06</v>
          </cell>
          <cell r="B8415" t="str">
            <v>76080200</v>
          </cell>
          <cell r="C8415" t="str">
            <v>43010000</v>
          </cell>
          <cell r="D8415">
            <v>279403.86</v>
          </cell>
        </row>
        <row r="8416">
          <cell r="A8416" t="str">
            <v>06</v>
          </cell>
          <cell r="B8416" t="str">
            <v>90090400</v>
          </cell>
          <cell r="C8416" t="str">
            <v>99000000</v>
          </cell>
          <cell r="D8416">
            <v>2881099.91</v>
          </cell>
        </row>
        <row r="8417">
          <cell r="A8417" t="str">
            <v>06</v>
          </cell>
          <cell r="B8417" t="str">
            <v>99000000</v>
          </cell>
          <cell r="C8417" t="str">
            <v>90090500</v>
          </cell>
          <cell r="D8417">
            <v>118943.87</v>
          </cell>
        </row>
        <row r="8418">
          <cell r="A8418" t="str">
            <v>06</v>
          </cell>
          <cell r="B8418" t="str">
            <v>90090900</v>
          </cell>
          <cell r="C8418" t="str">
            <v>99000000</v>
          </cell>
          <cell r="D8418">
            <v>243508.68</v>
          </cell>
        </row>
        <row r="8419">
          <cell r="A8419" t="str">
            <v>06</v>
          </cell>
          <cell r="B8419" t="str">
            <v>99000000</v>
          </cell>
          <cell r="C8419" t="str">
            <v>90090901</v>
          </cell>
          <cell r="D8419">
            <v>475515.9</v>
          </cell>
        </row>
        <row r="8420">
          <cell r="A8420" t="str">
            <v>06</v>
          </cell>
          <cell r="B8420" t="str">
            <v>99000000</v>
          </cell>
          <cell r="C8420" t="str">
            <v>90090902</v>
          </cell>
          <cell r="D8420">
            <v>16165.57</v>
          </cell>
        </row>
        <row r="8421">
          <cell r="A8421" t="str">
            <v>06</v>
          </cell>
          <cell r="B8421" t="str">
            <v>90091200</v>
          </cell>
          <cell r="C8421" t="str">
            <v>99000000</v>
          </cell>
          <cell r="D8421">
            <v>16374.28</v>
          </cell>
        </row>
        <row r="8422">
          <cell r="A8422" t="str">
            <v>06</v>
          </cell>
          <cell r="B8422" t="str">
            <v>90091201</v>
          </cell>
          <cell r="C8422" t="str">
            <v>99000000</v>
          </cell>
          <cell r="D8422">
            <v>11486.5</v>
          </cell>
        </row>
        <row r="8423">
          <cell r="A8423" t="str">
            <v>06</v>
          </cell>
          <cell r="B8423" t="str">
            <v>90091205</v>
          </cell>
          <cell r="C8423" t="str">
            <v>99000000</v>
          </cell>
          <cell r="D8423">
            <v>227722.04</v>
          </cell>
        </row>
        <row r="8424">
          <cell r="A8424" t="str">
            <v>06</v>
          </cell>
          <cell r="B8424" t="str">
            <v>99000000</v>
          </cell>
          <cell r="C8424" t="str">
            <v>90091300</v>
          </cell>
          <cell r="D8424">
            <v>18959.650000000001</v>
          </cell>
        </row>
        <row r="8425">
          <cell r="A8425" t="str">
            <v>06</v>
          </cell>
          <cell r="B8425" t="str">
            <v>76000000</v>
          </cell>
          <cell r="C8425" t="str">
            <v>25010000</v>
          </cell>
          <cell r="D8425">
            <v>372301.94</v>
          </cell>
        </row>
        <row r="8426">
          <cell r="A8426" t="str">
            <v>06</v>
          </cell>
          <cell r="B8426" t="str">
            <v>76000000</v>
          </cell>
          <cell r="C8426" t="str">
            <v>25020000</v>
          </cell>
          <cell r="D8426">
            <v>161199.62</v>
          </cell>
        </row>
        <row r="8427">
          <cell r="A8427" t="str">
            <v>06</v>
          </cell>
          <cell r="B8427" t="str">
            <v>76000000</v>
          </cell>
          <cell r="C8427" t="str">
            <v>25030000</v>
          </cell>
          <cell r="D8427">
            <v>14160.88</v>
          </cell>
        </row>
        <row r="8428">
          <cell r="A8428" t="str">
            <v>06</v>
          </cell>
          <cell r="B8428" t="str">
            <v>76000000</v>
          </cell>
          <cell r="C8428" t="str">
            <v>26000000</v>
          </cell>
          <cell r="D8428">
            <v>42685.599999999999</v>
          </cell>
        </row>
        <row r="8429">
          <cell r="A8429" t="str">
            <v>06</v>
          </cell>
          <cell r="B8429" t="str">
            <v>76000000</v>
          </cell>
          <cell r="C8429" t="str">
            <v>51000000</v>
          </cell>
          <cell r="D8429">
            <v>4362.8999999999996</v>
          </cell>
        </row>
        <row r="8430">
          <cell r="A8430" t="str">
            <v>06</v>
          </cell>
          <cell r="B8430" t="str">
            <v>76000000</v>
          </cell>
          <cell r="C8430" t="str">
            <v>51030100</v>
          </cell>
          <cell r="D8430">
            <v>21339.18</v>
          </cell>
        </row>
        <row r="8431">
          <cell r="A8431" t="str">
            <v>06</v>
          </cell>
          <cell r="B8431" t="str">
            <v>76000000</v>
          </cell>
          <cell r="C8431" t="str">
            <v>51040000</v>
          </cell>
          <cell r="D8431">
            <v>3641766.6</v>
          </cell>
        </row>
        <row r="8432">
          <cell r="A8432" t="str">
            <v>06</v>
          </cell>
          <cell r="B8432" t="str">
            <v>76000000</v>
          </cell>
          <cell r="C8432" t="str">
            <v>51050000</v>
          </cell>
          <cell r="D8432">
            <v>136841</v>
          </cell>
        </row>
        <row r="8433">
          <cell r="A8433" t="str">
            <v>06</v>
          </cell>
          <cell r="B8433" t="str">
            <v>76000000</v>
          </cell>
          <cell r="C8433" t="str">
            <v>52000000</v>
          </cell>
          <cell r="D8433">
            <v>55267351.200000003</v>
          </cell>
        </row>
        <row r="8434">
          <cell r="A8434" t="str">
            <v>06</v>
          </cell>
          <cell r="B8434" t="str">
            <v>76000000</v>
          </cell>
          <cell r="C8434" t="str">
            <v>52030100</v>
          </cell>
          <cell r="D8434">
            <v>30258738.760000002</v>
          </cell>
        </row>
        <row r="8435">
          <cell r="A8435" t="str">
            <v>06</v>
          </cell>
          <cell r="B8435" t="str">
            <v>76000000</v>
          </cell>
          <cell r="C8435" t="str">
            <v>60010000</v>
          </cell>
          <cell r="D8435">
            <v>1558250.64</v>
          </cell>
        </row>
        <row r="8436">
          <cell r="A8436" t="str">
            <v>06</v>
          </cell>
          <cell r="B8436" t="str">
            <v>76000000</v>
          </cell>
          <cell r="C8436" t="str">
            <v>60010300</v>
          </cell>
          <cell r="D8436">
            <v>194676.4</v>
          </cell>
        </row>
        <row r="8437">
          <cell r="A8437" t="str">
            <v>06</v>
          </cell>
          <cell r="B8437" t="str">
            <v>76000000</v>
          </cell>
          <cell r="C8437" t="str">
            <v>62020100</v>
          </cell>
          <cell r="D8437">
            <v>2128840.8199999998</v>
          </cell>
        </row>
        <row r="8438">
          <cell r="A8438" t="str">
            <v>06</v>
          </cell>
          <cell r="B8438" t="str">
            <v>76000000</v>
          </cell>
          <cell r="C8438" t="str">
            <v>62020300</v>
          </cell>
          <cell r="D8438">
            <v>130828.96</v>
          </cell>
        </row>
        <row r="8439">
          <cell r="A8439" t="str">
            <v>06</v>
          </cell>
          <cell r="B8439" t="str">
            <v>76000000</v>
          </cell>
          <cell r="C8439" t="str">
            <v>62030000</v>
          </cell>
          <cell r="D8439">
            <v>11501.32</v>
          </cell>
        </row>
        <row r="8440">
          <cell r="A8440" t="str">
            <v>06</v>
          </cell>
          <cell r="B8440" t="str">
            <v>76000000</v>
          </cell>
          <cell r="C8440" t="str">
            <v>70000000</v>
          </cell>
          <cell r="D8440">
            <v>4421174.09</v>
          </cell>
        </row>
        <row r="8441">
          <cell r="A8441" t="str">
            <v>06</v>
          </cell>
          <cell r="B8441" t="str">
            <v>76000000</v>
          </cell>
          <cell r="C8441" t="str">
            <v>76000000</v>
          </cell>
          <cell r="D8441">
            <v>28879.75</v>
          </cell>
        </row>
        <row r="8442">
          <cell r="A8442" t="str">
            <v>06</v>
          </cell>
          <cell r="B8442" t="str">
            <v>76000000</v>
          </cell>
          <cell r="C8442" t="str">
            <v>79070000</v>
          </cell>
          <cell r="D8442">
            <v>342053</v>
          </cell>
        </row>
        <row r="8443">
          <cell r="A8443" t="str">
            <v>06</v>
          </cell>
          <cell r="B8443" t="str">
            <v>76000000</v>
          </cell>
          <cell r="C8443" t="str">
            <v>91020800</v>
          </cell>
          <cell r="D8443">
            <v>1917302.49</v>
          </cell>
        </row>
        <row r="8444">
          <cell r="A8444" t="str">
            <v>06</v>
          </cell>
          <cell r="B8444" t="str">
            <v>76000000</v>
          </cell>
          <cell r="C8444" t="str">
            <v>91020801</v>
          </cell>
          <cell r="D8444">
            <v>-1004485.75</v>
          </cell>
        </row>
        <row r="8445">
          <cell r="A8445" t="str">
            <v>06</v>
          </cell>
          <cell r="B8445" t="str">
            <v>76000000</v>
          </cell>
          <cell r="C8445" t="str">
            <v>91020900</v>
          </cell>
          <cell r="D8445">
            <v>18625.22</v>
          </cell>
        </row>
        <row r="8446">
          <cell r="A8446" t="str">
            <v>06</v>
          </cell>
          <cell r="B8446" t="str">
            <v>99000000</v>
          </cell>
          <cell r="C8446" t="str">
            <v>90091301</v>
          </cell>
          <cell r="D8446">
            <v>1472718.39</v>
          </cell>
        </row>
        <row r="8447">
          <cell r="A8447" t="str">
            <v>06</v>
          </cell>
          <cell r="B8447" t="str">
            <v>79030000</v>
          </cell>
          <cell r="C8447" t="str">
            <v>02010000</v>
          </cell>
          <cell r="D8447">
            <v>23665</v>
          </cell>
        </row>
        <row r="8448">
          <cell r="A8448" t="str">
            <v>06</v>
          </cell>
          <cell r="B8448" t="str">
            <v>79030000</v>
          </cell>
          <cell r="C8448" t="str">
            <v>20031000</v>
          </cell>
          <cell r="D8448">
            <v>11024</v>
          </cell>
        </row>
        <row r="8449">
          <cell r="A8449" t="str">
            <v>06</v>
          </cell>
          <cell r="B8449" t="str">
            <v>79030000</v>
          </cell>
          <cell r="C8449" t="str">
            <v>50000000</v>
          </cell>
          <cell r="D8449">
            <v>511000</v>
          </cell>
        </row>
        <row r="8450">
          <cell r="A8450" t="str">
            <v>06</v>
          </cell>
          <cell r="B8450" t="str">
            <v>79030000</v>
          </cell>
          <cell r="C8450" t="str">
            <v>51030000</v>
          </cell>
          <cell r="D8450">
            <v>25725</v>
          </cell>
        </row>
        <row r="8451">
          <cell r="A8451" t="str">
            <v>06</v>
          </cell>
          <cell r="B8451" t="str">
            <v>79030000</v>
          </cell>
          <cell r="C8451" t="str">
            <v>51040000</v>
          </cell>
          <cell r="D8451">
            <v>471734.38</v>
          </cell>
        </row>
        <row r="8452">
          <cell r="A8452" t="str">
            <v>06</v>
          </cell>
          <cell r="B8452" t="str">
            <v>79030000</v>
          </cell>
          <cell r="C8452" t="str">
            <v>60010000</v>
          </cell>
          <cell r="D8452">
            <v>552215.55000000005</v>
          </cell>
        </row>
        <row r="8453">
          <cell r="A8453" t="str">
            <v>06</v>
          </cell>
          <cell r="B8453" t="str">
            <v>79030000</v>
          </cell>
          <cell r="C8453" t="str">
            <v>69010000</v>
          </cell>
          <cell r="D8453">
            <v>771482.61</v>
          </cell>
        </row>
        <row r="8454">
          <cell r="A8454" t="str">
            <v>06</v>
          </cell>
          <cell r="B8454" t="str">
            <v>79030000</v>
          </cell>
          <cell r="C8454" t="str">
            <v>69050000</v>
          </cell>
          <cell r="D8454">
            <v>-136080</v>
          </cell>
        </row>
        <row r="8455">
          <cell r="A8455" t="str">
            <v>06</v>
          </cell>
          <cell r="B8455" t="str">
            <v>79030000</v>
          </cell>
          <cell r="C8455" t="str">
            <v>70000000</v>
          </cell>
          <cell r="D8455">
            <v>177525.96</v>
          </cell>
        </row>
        <row r="8456">
          <cell r="A8456" t="str">
            <v>06</v>
          </cell>
          <cell r="B8456" t="str">
            <v>79030000</v>
          </cell>
          <cell r="C8456" t="str">
            <v>76000000</v>
          </cell>
          <cell r="D8456">
            <v>43199.68</v>
          </cell>
        </row>
        <row r="8457">
          <cell r="A8457" t="str">
            <v>06</v>
          </cell>
          <cell r="B8457" t="str">
            <v>79030000</v>
          </cell>
          <cell r="C8457" t="str">
            <v>79070000</v>
          </cell>
          <cell r="D8457">
            <v>9889.16</v>
          </cell>
        </row>
        <row r="8458">
          <cell r="A8458" t="str">
            <v>06</v>
          </cell>
          <cell r="B8458" t="str">
            <v>79030000</v>
          </cell>
          <cell r="C8458" t="str">
            <v>91020801</v>
          </cell>
          <cell r="D8458">
            <v>1650574.35</v>
          </cell>
        </row>
        <row r="8459">
          <cell r="A8459" t="str">
            <v>06</v>
          </cell>
          <cell r="B8459" t="str">
            <v>79040000</v>
          </cell>
          <cell r="C8459" t="str">
            <v>10060000</v>
          </cell>
          <cell r="D8459">
            <v>334884.15999999997</v>
          </cell>
        </row>
        <row r="8460">
          <cell r="A8460" t="str">
            <v>06</v>
          </cell>
          <cell r="B8460" t="str">
            <v>79040000</v>
          </cell>
          <cell r="C8460" t="str">
            <v>26000000</v>
          </cell>
          <cell r="D8460">
            <v>3243.24</v>
          </cell>
        </row>
        <row r="8461">
          <cell r="A8461" t="str">
            <v>06</v>
          </cell>
          <cell r="B8461" t="str">
            <v>79040000</v>
          </cell>
          <cell r="C8461" t="str">
            <v>51000000</v>
          </cell>
          <cell r="D8461">
            <v>7360.06</v>
          </cell>
        </row>
        <row r="8462">
          <cell r="A8462" t="str">
            <v>06</v>
          </cell>
          <cell r="B8462" t="str">
            <v>79040000</v>
          </cell>
          <cell r="C8462" t="str">
            <v>51040000</v>
          </cell>
          <cell r="D8462">
            <v>25120.22</v>
          </cell>
        </row>
        <row r="8463">
          <cell r="A8463" t="str">
            <v>06</v>
          </cell>
          <cell r="B8463" t="str">
            <v>79040000</v>
          </cell>
          <cell r="C8463" t="str">
            <v>50000000</v>
          </cell>
          <cell r="D8463">
            <v>577.02</v>
          </cell>
        </row>
        <row r="8464">
          <cell r="A8464" t="str">
            <v>06</v>
          </cell>
          <cell r="B8464" t="str">
            <v>79040000</v>
          </cell>
          <cell r="C8464" t="str">
            <v>79030000</v>
          </cell>
          <cell r="D8464">
            <v>65.52</v>
          </cell>
        </row>
        <row r="8465">
          <cell r="A8465" t="str">
            <v>06</v>
          </cell>
          <cell r="B8465" t="str">
            <v>79040000</v>
          </cell>
          <cell r="C8465" t="str">
            <v>79070000</v>
          </cell>
          <cell r="D8465">
            <v>5.46</v>
          </cell>
        </row>
        <row r="8466">
          <cell r="A8466" t="str">
            <v>06</v>
          </cell>
          <cell r="B8466" t="str">
            <v>79070000</v>
          </cell>
          <cell r="C8466" t="str">
            <v>26000000</v>
          </cell>
          <cell r="D8466">
            <v>44166.41</v>
          </cell>
        </row>
        <row r="8467">
          <cell r="A8467" t="str">
            <v>06</v>
          </cell>
          <cell r="B8467" t="str">
            <v>79070000</v>
          </cell>
          <cell r="C8467" t="str">
            <v>69010000</v>
          </cell>
          <cell r="D8467">
            <v>62345.4</v>
          </cell>
        </row>
        <row r="8468">
          <cell r="A8468" t="str">
            <v>06</v>
          </cell>
          <cell r="B8468" t="str">
            <v>79070000</v>
          </cell>
          <cell r="C8468" t="str">
            <v>76000000</v>
          </cell>
          <cell r="D8468">
            <v>705145.09</v>
          </cell>
        </row>
        <row r="8469">
          <cell r="A8469" t="str">
            <v>06</v>
          </cell>
          <cell r="B8469" t="str">
            <v>79070000</v>
          </cell>
          <cell r="C8469" t="str">
            <v>79030000</v>
          </cell>
          <cell r="D8469">
            <v>1431270.15</v>
          </cell>
        </row>
        <row r="8470">
          <cell r="A8470" t="str">
            <v>06</v>
          </cell>
          <cell r="B8470" t="str">
            <v>79070000</v>
          </cell>
          <cell r="C8470" t="str">
            <v>79040000</v>
          </cell>
          <cell r="D8470">
            <v>1307.1300000000001</v>
          </cell>
        </row>
        <row r="8471">
          <cell r="A8471" t="str">
            <v>06</v>
          </cell>
          <cell r="B8471" t="str">
            <v>79070000</v>
          </cell>
          <cell r="C8471" t="str">
            <v>91020801</v>
          </cell>
          <cell r="D8471">
            <v>138964.70000000001</v>
          </cell>
        </row>
        <row r="8472">
          <cell r="A8472" t="str">
            <v>06</v>
          </cell>
          <cell r="B8472" t="str">
            <v>15140000</v>
          </cell>
          <cell r="C8472" t="str">
            <v>10140100</v>
          </cell>
          <cell r="D8472">
            <v>12197604.310000001</v>
          </cell>
        </row>
        <row r="8473">
          <cell r="A8473" t="str">
            <v>06</v>
          </cell>
          <cell r="B8473" t="str">
            <v>15140000</v>
          </cell>
          <cell r="C8473" t="str">
            <v>10140300</v>
          </cell>
          <cell r="D8473">
            <v>2954820.23</v>
          </cell>
        </row>
        <row r="8474">
          <cell r="A8474" t="str">
            <v>06</v>
          </cell>
          <cell r="B8474" t="str">
            <v>15140000</v>
          </cell>
          <cell r="C8474" t="str">
            <v>10140400</v>
          </cell>
          <cell r="D8474">
            <v>4604907.34</v>
          </cell>
        </row>
        <row r="8475">
          <cell r="A8475" t="str">
            <v>06</v>
          </cell>
          <cell r="B8475" t="str">
            <v>15140000</v>
          </cell>
          <cell r="C8475" t="str">
            <v>10140500</v>
          </cell>
          <cell r="D8475">
            <v>5159423.6500000004</v>
          </cell>
        </row>
        <row r="8476">
          <cell r="A8476" t="str">
            <v>06</v>
          </cell>
          <cell r="B8476" t="str">
            <v>15140000</v>
          </cell>
          <cell r="C8476" t="str">
            <v>16010100</v>
          </cell>
          <cell r="D8476">
            <v>1001722.39</v>
          </cell>
        </row>
        <row r="8477">
          <cell r="A8477" t="str">
            <v>06</v>
          </cell>
          <cell r="B8477" t="str">
            <v>15140000</v>
          </cell>
          <cell r="C8477" t="str">
            <v>16020100</v>
          </cell>
          <cell r="D8477">
            <v>56578.19</v>
          </cell>
        </row>
        <row r="8478">
          <cell r="A8478" t="str">
            <v>06</v>
          </cell>
          <cell r="B8478" t="str">
            <v>10140100</v>
          </cell>
          <cell r="C8478" t="str">
            <v>08070000</v>
          </cell>
          <cell r="D8478">
            <v>572251.16</v>
          </cell>
        </row>
        <row r="8479">
          <cell r="A8479" t="str">
            <v>06</v>
          </cell>
          <cell r="B8479" t="str">
            <v>10140100</v>
          </cell>
          <cell r="C8479" t="str">
            <v>10140100</v>
          </cell>
          <cell r="D8479">
            <v>15472607.51</v>
          </cell>
        </row>
        <row r="8480">
          <cell r="A8480" t="str">
            <v>06</v>
          </cell>
          <cell r="B8480" t="str">
            <v>10140100</v>
          </cell>
          <cell r="C8480" t="str">
            <v>10140400</v>
          </cell>
          <cell r="D8480">
            <v>114482.24000000001</v>
          </cell>
        </row>
        <row r="8481">
          <cell r="A8481" t="str">
            <v>06</v>
          </cell>
          <cell r="B8481" t="str">
            <v>10140100</v>
          </cell>
          <cell r="C8481" t="str">
            <v>10140500</v>
          </cell>
          <cell r="D8481">
            <v>-2478.64</v>
          </cell>
        </row>
        <row r="8482">
          <cell r="A8482" t="str">
            <v>06</v>
          </cell>
          <cell r="B8482" t="str">
            <v>10140100</v>
          </cell>
          <cell r="C8482" t="str">
            <v>10160100</v>
          </cell>
          <cell r="D8482">
            <v>7896198.4000000004</v>
          </cell>
        </row>
        <row r="8483">
          <cell r="A8483" t="str">
            <v>06</v>
          </cell>
          <cell r="B8483" t="str">
            <v>10140100</v>
          </cell>
          <cell r="C8483" t="str">
            <v>23010000</v>
          </cell>
          <cell r="D8483">
            <v>176056.95</v>
          </cell>
        </row>
        <row r="8484">
          <cell r="A8484" t="str">
            <v>06</v>
          </cell>
          <cell r="B8484" t="str">
            <v>10140100</v>
          </cell>
          <cell r="C8484" t="str">
            <v>25010000</v>
          </cell>
          <cell r="D8484">
            <v>1096696.5900000001</v>
          </cell>
        </row>
        <row r="8485">
          <cell r="A8485" t="str">
            <v>06</v>
          </cell>
          <cell r="B8485" t="str">
            <v>10140100</v>
          </cell>
          <cell r="C8485" t="str">
            <v>25020000</v>
          </cell>
          <cell r="D8485">
            <v>16052.83</v>
          </cell>
        </row>
        <row r="8486">
          <cell r="A8486" t="str">
            <v>06</v>
          </cell>
          <cell r="B8486" t="str">
            <v>10140100</v>
          </cell>
          <cell r="C8486" t="str">
            <v>43020000</v>
          </cell>
          <cell r="D8486">
            <v>615218.78</v>
          </cell>
        </row>
        <row r="8487">
          <cell r="A8487" t="str">
            <v>06</v>
          </cell>
          <cell r="B8487" t="str">
            <v>10140100</v>
          </cell>
          <cell r="C8487" t="str">
            <v>91020801</v>
          </cell>
          <cell r="D8487">
            <v>41391.599999999999</v>
          </cell>
        </row>
        <row r="8488">
          <cell r="A8488" t="str">
            <v>06</v>
          </cell>
          <cell r="B8488" t="str">
            <v>10140200</v>
          </cell>
          <cell r="C8488" t="str">
            <v>10140200</v>
          </cell>
          <cell r="D8488">
            <v>23635.06</v>
          </cell>
        </row>
        <row r="8489">
          <cell r="A8489" t="str">
            <v>06</v>
          </cell>
          <cell r="B8489" t="str">
            <v>10140200</v>
          </cell>
          <cell r="C8489" t="str">
            <v>10160100</v>
          </cell>
          <cell r="D8489">
            <v>5016.3599999999997</v>
          </cell>
        </row>
        <row r="8490">
          <cell r="A8490" t="str">
            <v>06</v>
          </cell>
          <cell r="B8490" t="str">
            <v>10140200</v>
          </cell>
          <cell r="C8490" t="str">
            <v>91020801</v>
          </cell>
          <cell r="D8490">
            <v>202715.23</v>
          </cell>
        </row>
        <row r="8491">
          <cell r="A8491" t="str">
            <v>06</v>
          </cell>
          <cell r="B8491" t="str">
            <v>10140300</v>
          </cell>
          <cell r="C8491" t="str">
            <v>08060000</v>
          </cell>
          <cell r="D8491">
            <v>1304.68</v>
          </cell>
        </row>
        <row r="8492">
          <cell r="A8492" t="str">
            <v>06</v>
          </cell>
          <cell r="B8492" t="str">
            <v>10140300</v>
          </cell>
          <cell r="C8492" t="str">
            <v>10140300</v>
          </cell>
          <cell r="D8492">
            <v>2816296.81</v>
          </cell>
        </row>
        <row r="8493">
          <cell r="A8493" t="str">
            <v>06</v>
          </cell>
          <cell r="B8493" t="str">
            <v>10140300</v>
          </cell>
          <cell r="C8493" t="str">
            <v>23010000</v>
          </cell>
          <cell r="D8493">
            <v>971.28</v>
          </cell>
        </row>
        <row r="8494">
          <cell r="A8494" t="str">
            <v>06</v>
          </cell>
          <cell r="B8494" t="str">
            <v>10140300</v>
          </cell>
          <cell r="C8494" t="str">
            <v>43020000</v>
          </cell>
          <cell r="D8494">
            <v>2781216.73</v>
          </cell>
        </row>
        <row r="8495">
          <cell r="A8495" t="str">
            <v>06</v>
          </cell>
          <cell r="B8495" t="str">
            <v>10140300</v>
          </cell>
          <cell r="C8495" t="str">
            <v>44000500</v>
          </cell>
          <cell r="D8495">
            <v>3593.33</v>
          </cell>
        </row>
        <row r="8496">
          <cell r="A8496" t="str">
            <v>06</v>
          </cell>
          <cell r="B8496" t="str">
            <v>10140400</v>
          </cell>
          <cell r="C8496" t="str">
            <v>10140100</v>
          </cell>
          <cell r="D8496">
            <v>174556.05</v>
          </cell>
        </row>
        <row r="8497">
          <cell r="A8497" t="str">
            <v>06</v>
          </cell>
          <cell r="B8497" t="str">
            <v>10140400</v>
          </cell>
          <cell r="C8497" t="str">
            <v>10140400</v>
          </cell>
          <cell r="D8497">
            <v>4487771.49</v>
          </cell>
        </row>
        <row r="8498">
          <cell r="A8498" t="str">
            <v>06</v>
          </cell>
          <cell r="B8498" t="str">
            <v>10140400</v>
          </cell>
          <cell r="C8498" t="str">
            <v>10140500</v>
          </cell>
          <cell r="D8498">
            <v>3001</v>
          </cell>
        </row>
        <row r="8499">
          <cell r="A8499" t="str">
            <v>06</v>
          </cell>
          <cell r="B8499" t="str">
            <v>10140400</v>
          </cell>
          <cell r="C8499" t="str">
            <v>23010000</v>
          </cell>
          <cell r="D8499">
            <v>564300.91</v>
          </cell>
        </row>
        <row r="8500">
          <cell r="A8500" t="str">
            <v>06</v>
          </cell>
          <cell r="B8500" t="str">
            <v>10140400</v>
          </cell>
          <cell r="C8500" t="str">
            <v>25010000</v>
          </cell>
          <cell r="D8500">
            <v>2763830.84</v>
          </cell>
        </row>
        <row r="8501">
          <cell r="A8501" t="str">
            <v>06</v>
          </cell>
          <cell r="B8501" t="str">
            <v>10140400</v>
          </cell>
          <cell r="C8501" t="str">
            <v>25020000</v>
          </cell>
          <cell r="D8501">
            <v>35092.870000000003</v>
          </cell>
        </row>
        <row r="8502">
          <cell r="A8502" t="str">
            <v>06</v>
          </cell>
          <cell r="B8502" t="str">
            <v>10140400</v>
          </cell>
          <cell r="C8502" t="str">
            <v>25030000</v>
          </cell>
          <cell r="D8502">
            <v>3763.18</v>
          </cell>
        </row>
        <row r="8503">
          <cell r="A8503" t="str">
            <v>06</v>
          </cell>
          <cell r="B8503" t="str">
            <v>10140400</v>
          </cell>
          <cell r="C8503" t="str">
            <v>26000000</v>
          </cell>
          <cell r="D8503">
            <v>10419.39</v>
          </cell>
        </row>
        <row r="8504">
          <cell r="A8504" t="str">
            <v>06</v>
          </cell>
          <cell r="B8504" t="str">
            <v>10140400</v>
          </cell>
          <cell r="C8504" t="str">
            <v>43020000</v>
          </cell>
          <cell r="D8504">
            <v>163738.45000000001</v>
          </cell>
        </row>
        <row r="8505">
          <cell r="A8505" t="str">
            <v>06</v>
          </cell>
          <cell r="B8505" t="str">
            <v>10140400</v>
          </cell>
          <cell r="C8505" t="str">
            <v>97000000</v>
          </cell>
          <cell r="D8505">
            <v>1034.04</v>
          </cell>
        </row>
        <row r="8506">
          <cell r="A8506" t="str">
            <v>06</v>
          </cell>
          <cell r="B8506" t="str">
            <v>10140500</v>
          </cell>
          <cell r="C8506" t="str">
            <v>07010000</v>
          </cell>
          <cell r="D8506">
            <v>1339679.8400000001</v>
          </cell>
        </row>
        <row r="8507">
          <cell r="A8507" t="str">
            <v>06</v>
          </cell>
          <cell r="B8507" t="str">
            <v>10140500</v>
          </cell>
          <cell r="C8507" t="str">
            <v>10140100</v>
          </cell>
          <cell r="D8507">
            <v>6902.68</v>
          </cell>
        </row>
        <row r="8508">
          <cell r="A8508" t="str">
            <v>06</v>
          </cell>
          <cell r="B8508" t="str">
            <v>10140500</v>
          </cell>
          <cell r="C8508" t="str">
            <v>10140500</v>
          </cell>
          <cell r="D8508">
            <v>2928561.2</v>
          </cell>
        </row>
        <row r="8509">
          <cell r="A8509" t="str">
            <v>06</v>
          </cell>
          <cell r="B8509" t="str">
            <v>10140500</v>
          </cell>
          <cell r="C8509" t="str">
            <v>20010000</v>
          </cell>
          <cell r="D8509">
            <v>542180.82999999996</v>
          </cell>
        </row>
        <row r="8510">
          <cell r="A8510" t="str">
            <v>06</v>
          </cell>
          <cell r="B8510" t="str">
            <v>10140500</v>
          </cell>
          <cell r="C8510" t="str">
            <v>23010000</v>
          </cell>
          <cell r="D8510">
            <v>1354738.89</v>
          </cell>
        </row>
        <row r="8511">
          <cell r="A8511" t="str">
            <v>06</v>
          </cell>
          <cell r="B8511" t="str">
            <v>10140500</v>
          </cell>
          <cell r="C8511" t="str">
            <v>25010000</v>
          </cell>
          <cell r="D8511">
            <v>201661.78</v>
          </cell>
        </row>
        <row r="8512">
          <cell r="A8512" t="str">
            <v>06</v>
          </cell>
          <cell r="B8512" t="str">
            <v>10140500</v>
          </cell>
          <cell r="C8512" t="str">
            <v>25020000</v>
          </cell>
          <cell r="D8512">
            <v>11469.61</v>
          </cell>
        </row>
        <row r="8513">
          <cell r="A8513" t="str">
            <v>06</v>
          </cell>
          <cell r="B8513" t="str">
            <v>10140500</v>
          </cell>
          <cell r="C8513" t="str">
            <v>26000000</v>
          </cell>
          <cell r="D8513">
            <v>300942.8</v>
          </cell>
        </row>
        <row r="8514">
          <cell r="A8514" t="str">
            <v>06</v>
          </cell>
          <cell r="B8514" t="str">
            <v>10140500</v>
          </cell>
          <cell r="C8514" t="str">
            <v>43020000</v>
          </cell>
          <cell r="D8514">
            <v>648291.94999999995</v>
          </cell>
        </row>
        <row r="8515">
          <cell r="A8515" t="str">
            <v>06</v>
          </cell>
          <cell r="B8515" t="str">
            <v>10140500</v>
          </cell>
          <cell r="C8515" t="str">
            <v>44000500</v>
          </cell>
          <cell r="D8515">
            <v>1200.8</v>
          </cell>
        </row>
        <row r="8516">
          <cell r="A8516" t="str">
            <v>06</v>
          </cell>
          <cell r="B8516" t="str">
            <v>10140500</v>
          </cell>
          <cell r="C8516" t="str">
            <v>79030000</v>
          </cell>
          <cell r="D8516">
            <v>7203.84</v>
          </cell>
        </row>
        <row r="8517">
          <cell r="A8517" t="str">
            <v>06</v>
          </cell>
          <cell r="B8517" t="str">
            <v>10140500</v>
          </cell>
          <cell r="C8517" t="str">
            <v>91020801</v>
          </cell>
          <cell r="D8517">
            <v>6506.94</v>
          </cell>
        </row>
        <row r="8518">
          <cell r="A8518" t="str">
            <v>06</v>
          </cell>
          <cell r="B8518" t="str">
            <v>76060100</v>
          </cell>
          <cell r="C8518" t="str">
            <v>76020600</v>
          </cell>
          <cell r="D8518">
            <v>96362.5</v>
          </cell>
        </row>
        <row r="8519">
          <cell r="A8519" t="str">
            <v>06</v>
          </cell>
          <cell r="B8519" t="str">
            <v>76060000</v>
          </cell>
          <cell r="C8519" t="str">
            <v>76020600</v>
          </cell>
          <cell r="D8519">
            <v>-2390.7399999999998</v>
          </cell>
        </row>
        <row r="8520">
          <cell r="A8520" t="str">
            <v>06</v>
          </cell>
          <cell r="B8520" t="str">
            <v>21010000</v>
          </cell>
          <cell r="C8520" t="str">
            <v>08060000</v>
          </cell>
          <cell r="D8520">
            <v>29773.75</v>
          </cell>
        </row>
        <row r="8521">
          <cell r="A8521" t="str">
            <v>06</v>
          </cell>
          <cell r="B8521" t="str">
            <v>21010000</v>
          </cell>
          <cell r="C8521" t="str">
            <v>20010000</v>
          </cell>
          <cell r="D8521">
            <v>2239560088.3200002</v>
          </cell>
        </row>
        <row r="8522">
          <cell r="A8522" t="str">
            <v>06</v>
          </cell>
          <cell r="B8522" t="str">
            <v>21010000</v>
          </cell>
          <cell r="C8522" t="str">
            <v>21010000</v>
          </cell>
          <cell r="D8522">
            <v>89195100.340000004</v>
          </cell>
        </row>
        <row r="8523">
          <cell r="A8523" t="str">
            <v>06</v>
          </cell>
          <cell r="B8523" t="str">
            <v>21010000</v>
          </cell>
          <cell r="C8523" t="str">
            <v>23010000</v>
          </cell>
          <cell r="D8523">
            <v>578550.62</v>
          </cell>
        </row>
        <row r="8524">
          <cell r="A8524" t="str">
            <v>06</v>
          </cell>
          <cell r="B8524" t="str">
            <v>21010000</v>
          </cell>
          <cell r="C8524" t="str">
            <v>25010000</v>
          </cell>
          <cell r="D8524">
            <v>1748.17</v>
          </cell>
        </row>
        <row r="8525">
          <cell r="A8525" t="str">
            <v>06</v>
          </cell>
          <cell r="B8525" t="str">
            <v>21010000</v>
          </cell>
          <cell r="C8525" t="str">
            <v>25020000</v>
          </cell>
          <cell r="D8525">
            <v>94.68</v>
          </cell>
        </row>
        <row r="8526">
          <cell r="A8526" t="str">
            <v>06</v>
          </cell>
          <cell r="B8526" t="str">
            <v>21010000</v>
          </cell>
          <cell r="C8526" t="str">
            <v>43010000</v>
          </cell>
          <cell r="D8526">
            <v>586286936.13</v>
          </cell>
        </row>
        <row r="8527">
          <cell r="A8527" t="str">
            <v>06</v>
          </cell>
          <cell r="B8527" t="str">
            <v>21010000</v>
          </cell>
          <cell r="C8527" t="str">
            <v>90020100</v>
          </cell>
          <cell r="D8527">
            <v>1989.24</v>
          </cell>
        </row>
        <row r="8528">
          <cell r="A8528" t="str">
            <v>06</v>
          </cell>
          <cell r="B8528" t="str">
            <v>97000600</v>
          </cell>
          <cell r="C8528" t="str">
            <v>25010000</v>
          </cell>
          <cell r="D8528">
            <v>2163.96</v>
          </cell>
        </row>
        <row r="8529">
          <cell r="A8529" t="str">
            <v>06</v>
          </cell>
          <cell r="B8529" t="str">
            <v>97000600</v>
          </cell>
          <cell r="C8529" t="str">
            <v>25020000</v>
          </cell>
          <cell r="D8529">
            <v>100014.28</v>
          </cell>
        </row>
        <row r="8530">
          <cell r="A8530" t="str">
            <v>06</v>
          </cell>
          <cell r="B8530" t="str">
            <v>97000600</v>
          </cell>
          <cell r="C8530" t="str">
            <v>25030000</v>
          </cell>
          <cell r="D8530">
            <v>2204.85</v>
          </cell>
        </row>
        <row r="8531">
          <cell r="A8531" t="str">
            <v>06</v>
          </cell>
          <cell r="B8531" t="str">
            <v>97000600</v>
          </cell>
          <cell r="C8531" t="str">
            <v>26000000</v>
          </cell>
          <cell r="D8531">
            <v>271291.12</v>
          </cell>
        </row>
        <row r="8532">
          <cell r="A8532" t="str">
            <v>06</v>
          </cell>
          <cell r="B8532" t="str">
            <v>97000600</v>
          </cell>
          <cell r="C8532" t="str">
            <v>79030000</v>
          </cell>
          <cell r="D8532">
            <v>73.7</v>
          </cell>
        </row>
        <row r="8533">
          <cell r="A8533" t="str">
            <v>06</v>
          </cell>
          <cell r="B8533" t="str">
            <v>97000600</v>
          </cell>
          <cell r="C8533" t="str">
            <v>79070000</v>
          </cell>
          <cell r="D8533">
            <v>5.1100000000000003</v>
          </cell>
        </row>
        <row r="8534">
          <cell r="A8534" t="str">
            <v>06</v>
          </cell>
          <cell r="B8534" t="str">
            <v>97000600</v>
          </cell>
          <cell r="C8534" t="str">
            <v>91020801</v>
          </cell>
          <cell r="D8534">
            <v>38699.9</v>
          </cell>
        </row>
        <row r="8535">
          <cell r="A8535" t="str">
            <v>06</v>
          </cell>
          <cell r="B8535" t="str">
            <v>97000000</v>
          </cell>
          <cell r="C8535" t="str">
            <v>25010000</v>
          </cell>
          <cell r="D8535">
            <v>63811.98</v>
          </cell>
        </row>
        <row r="8536">
          <cell r="A8536" t="str">
            <v>06</v>
          </cell>
          <cell r="B8536" t="str">
            <v>97000000</v>
          </cell>
          <cell r="C8536" t="str">
            <v>25020000</v>
          </cell>
          <cell r="D8536">
            <v>8188.88</v>
          </cell>
        </row>
        <row r="8537">
          <cell r="A8537" t="str">
            <v>06</v>
          </cell>
          <cell r="B8537" t="str">
            <v>97000000</v>
          </cell>
          <cell r="C8537" t="str">
            <v>26000000</v>
          </cell>
          <cell r="D8537">
            <v>93852</v>
          </cell>
        </row>
        <row r="8538">
          <cell r="A8538" t="str">
            <v>06</v>
          </cell>
          <cell r="B8538" t="str">
            <v>97000000</v>
          </cell>
          <cell r="C8538" t="str">
            <v>91020500</v>
          </cell>
          <cell r="D8538">
            <v>459.51</v>
          </cell>
        </row>
        <row r="8539">
          <cell r="A8539" t="str">
            <v>06</v>
          </cell>
          <cell r="B8539" t="str">
            <v>97000500</v>
          </cell>
          <cell r="C8539" t="str">
            <v>26000000</v>
          </cell>
          <cell r="D8539">
            <v>14912.13</v>
          </cell>
        </row>
        <row r="8540">
          <cell r="A8540" t="str">
            <v>06</v>
          </cell>
          <cell r="B8540" t="str">
            <v>97000300</v>
          </cell>
          <cell r="C8540" t="str">
            <v>25010000</v>
          </cell>
          <cell r="D8540">
            <v>14125.97</v>
          </cell>
        </row>
        <row r="8541">
          <cell r="A8541" t="str">
            <v>06</v>
          </cell>
          <cell r="B8541" t="str">
            <v>97000300</v>
          </cell>
          <cell r="C8541" t="str">
            <v>25020000</v>
          </cell>
          <cell r="D8541">
            <v>69509</v>
          </cell>
        </row>
        <row r="8542">
          <cell r="A8542" t="str">
            <v>06</v>
          </cell>
          <cell r="B8542" t="str">
            <v>97000300</v>
          </cell>
          <cell r="C8542" t="str">
            <v>25030000</v>
          </cell>
          <cell r="D8542">
            <v>123340.17</v>
          </cell>
        </row>
        <row r="8543">
          <cell r="A8543" t="str">
            <v>06</v>
          </cell>
          <cell r="B8543" t="str">
            <v>97000300</v>
          </cell>
          <cell r="C8543" t="str">
            <v>26000000</v>
          </cell>
          <cell r="D8543">
            <v>1839704.27</v>
          </cell>
        </row>
        <row r="8544">
          <cell r="A8544" t="str">
            <v>06</v>
          </cell>
          <cell r="B8544" t="str">
            <v>97000200</v>
          </cell>
          <cell r="C8544" t="str">
            <v>25010000</v>
          </cell>
          <cell r="D8544">
            <v>254.77</v>
          </cell>
        </row>
        <row r="8545">
          <cell r="A8545" t="str">
            <v>06</v>
          </cell>
          <cell r="B8545" t="str">
            <v>97000200</v>
          </cell>
          <cell r="C8545" t="str">
            <v>25020000</v>
          </cell>
          <cell r="D8545">
            <v>98.33</v>
          </cell>
        </row>
        <row r="8546">
          <cell r="A8546" t="str">
            <v>06</v>
          </cell>
          <cell r="B8546" t="str">
            <v>97000200</v>
          </cell>
          <cell r="C8546" t="str">
            <v>25030000</v>
          </cell>
          <cell r="D8546">
            <v>22.61</v>
          </cell>
        </row>
        <row r="8547">
          <cell r="A8547" t="str">
            <v>06</v>
          </cell>
          <cell r="B8547" t="str">
            <v>97000200</v>
          </cell>
          <cell r="C8547" t="str">
            <v>26000000</v>
          </cell>
          <cell r="D8547">
            <v>2266.3200000000002</v>
          </cell>
        </row>
        <row r="8548">
          <cell r="A8548" t="str">
            <v>06</v>
          </cell>
          <cell r="B8548" t="str">
            <v>28011200</v>
          </cell>
          <cell r="C8548" t="str">
            <v>10020100</v>
          </cell>
          <cell r="D8548">
            <v>347333.02</v>
          </cell>
        </row>
        <row r="8549">
          <cell r="A8549" t="str">
            <v>06</v>
          </cell>
          <cell r="B8549" t="str">
            <v>28011200</v>
          </cell>
          <cell r="C8549" t="str">
            <v>10110000</v>
          </cell>
          <cell r="D8549">
            <v>60187.13</v>
          </cell>
        </row>
        <row r="8550">
          <cell r="A8550" t="str">
            <v>06</v>
          </cell>
          <cell r="B8550" t="str">
            <v>28011200</v>
          </cell>
          <cell r="C8550" t="str">
            <v>10120000</v>
          </cell>
          <cell r="D8550">
            <v>31403.07</v>
          </cell>
        </row>
        <row r="8551">
          <cell r="A8551" t="str">
            <v>06</v>
          </cell>
          <cell r="B8551" t="str">
            <v>28011200</v>
          </cell>
          <cell r="C8551" t="str">
            <v>10130000</v>
          </cell>
          <cell r="D8551">
            <v>626.04</v>
          </cell>
        </row>
        <row r="8552">
          <cell r="A8552" t="str">
            <v>06</v>
          </cell>
          <cell r="B8552" t="str">
            <v>28011200</v>
          </cell>
          <cell r="C8552" t="str">
            <v>20010000</v>
          </cell>
          <cell r="D8552">
            <v>8666187.0099999998</v>
          </cell>
        </row>
        <row r="8553">
          <cell r="A8553" t="str">
            <v>06</v>
          </cell>
          <cell r="B8553" t="str">
            <v>28001200</v>
          </cell>
          <cell r="C8553" t="str">
            <v>20010000</v>
          </cell>
          <cell r="D8553">
            <v>77103.94</v>
          </cell>
        </row>
        <row r="8554">
          <cell r="A8554" t="str">
            <v>06</v>
          </cell>
          <cell r="B8554" t="str">
            <v>28001100</v>
          </cell>
          <cell r="C8554" t="str">
            <v>10020100</v>
          </cell>
          <cell r="D8554">
            <v>1174988.17</v>
          </cell>
        </row>
        <row r="8555">
          <cell r="A8555" t="str">
            <v>06</v>
          </cell>
          <cell r="B8555" t="str">
            <v>28001100</v>
          </cell>
          <cell r="C8555" t="str">
            <v>10110000</v>
          </cell>
          <cell r="D8555">
            <v>7710059.8899999997</v>
          </cell>
        </row>
        <row r="8556">
          <cell r="A8556" t="str">
            <v>06</v>
          </cell>
          <cell r="B8556" t="str">
            <v>28001100</v>
          </cell>
          <cell r="C8556" t="str">
            <v>10130000</v>
          </cell>
          <cell r="D8556">
            <v>632.71</v>
          </cell>
        </row>
        <row r="8557">
          <cell r="A8557" t="str">
            <v>06</v>
          </cell>
          <cell r="B8557" t="str">
            <v>28001100</v>
          </cell>
          <cell r="C8557" t="str">
            <v>20010000</v>
          </cell>
          <cell r="D8557">
            <v>9106871.5800000001</v>
          </cell>
        </row>
        <row r="8558">
          <cell r="A8558" t="str">
            <v>06</v>
          </cell>
          <cell r="B8558" t="str">
            <v>28001100</v>
          </cell>
          <cell r="C8558" t="str">
            <v>28001100</v>
          </cell>
          <cell r="D8558">
            <v>910307.07</v>
          </cell>
        </row>
        <row r="8559">
          <cell r="A8559" t="str">
            <v>06</v>
          </cell>
          <cell r="B8559" t="str">
            <v>28001100</v>
          </cell>
          <cell r="C8559" t="str">
            <v>70000000</v>
          </cell>
          <cell r="D8559">
            <v>23491.79</v>
          </cell>
        </row>
        <row r="8560">
          <cell r="A8560" t="str">
            <v>06</v>
          </cell>
          <cell r="B8560" t="str">
            <v>28001100</v>
          </cell>
          <cell r="C8560" t="str">
            <v>76020600</v>
          </cell>
          <cell r="D8560">
            <v>535347.07999999996</v>
          </cell>
        </row>
        <row r="8561">
          <cell r="A8561" t="str">
            <v>06</v>
          </cell>
          <cell r="B8561" t="str">
            <v>20031000</v>
          </cell>
          <cell r="C8561" t="str">
            <v>90021300</v>
          </cell>
          <cell r="D8561">
            <v>21764</v>
          </cell>
        </row>
        <row r="8562">
          <cell r="A8562" t="str">
            <v>06</v>
          </cell>
          <cell r="B8562" t="str">
            <v>20030200</v>
          </cell>
          <cell r="C8562" t="str">
            <v>90021302</v>
          </cell>
          <cell r="D8562">
            <v>53926</v>
          </cell>
        </row>
        <row r="8563">
          <cell r="A8563" t="str">
            <v>06</v>
          </cell>
          <cell r="B8563" t="str">
            <v>20030100</v>
          </cell>
          <cell r="C8563" t="str">
            <v>90021301</v>
          </cell>
          <cell r="D8563">
            <v>721007</v>
          </cell>
        </row>
        <row r="8564">
          <cell r="A8564" t="str">
            <v>06</v>
          </cell>
          <cell r="B8564" t="str">
            <v>20030000</v>
          </cell>
          <cell r="C8564" t="str">
            <v>90021300</v>
          </cell>
          <cell r="D8564">
            <v>17009.13</v>
          </cell>
        </row>
        <row r="8565">
          <cell r="A8565" t="str">
            <v>06</v>
          </cell>
          <cell r="B8565" t="str">
            <v>15230000</v>
          </cell>
          <cell r="C8565" t="str">
            <v>08000000</v>
          </cell>
          <cell r="D8565">
            <v>-29736.42</v>
          </cell>
        </row>
        <row r="8566">
          <cell r="A8566" t="str">
            <v>06</v>
          </cell>
          <cell r="B8566" t="str">
            <v>15230000</v>
          </cell>
          <cell r="C8566" t="str">
            <v>08010000</v>
          </cell>
          <cell r="D8566">
            <v>-2576.34</v>
          </cell>
        </row>
        <row r="8567">
          <cell r="A8567" t="str">
            <v>06</v>
          </cell>
          <cell r="B8567" t="str">
            <v>15230000</v>
          </cell>
          <cell r="C8567" t="str">
            <v>08060100</v>
          </cell>
          <cell r="D8567">
            <v>-38.049999999999997</v>
          </cell>
        </row>
        <row r="8568">
          <cell r="A8568" t="str">
            <v>06</v>
          </cell>
          <cell r="B8568" t="str">
            <v>15230000</v>
          </cell>
          <cell r="C8568" t="str">
            <v>15150000</v>
          </cell>
          <cell r="D8568">
            <v>-5588.33</v>
          </cell>
        </row>
        <row r="8569">
          <cell r="A8569" t="str">
            <v>06</v>
          </cell>
          <cell r="B8569" t="str">
            <v>15230000</v>
          </cell>
          <cell r="C8569" t="str">
            <v>16020100</v>
          </cell>
          <cell r="D8569">
            <v>-196301.88</v>
          </cell>
        </row>
        <row r="8570">
          <cell r="A8570" t="str">
            <v>06</v>
          </cell>
          <cell r="B8570" t="str">
            <v>15230000</v>
          </cell>
          <cell r="C8570" t="str">
            <v>25010000</v>
          </cell>
          <cell r="D8570">
            <v>-72289.95</v>
          </cell>
        </row>
        <row r="8571">
          <cell r="A8571" t="str">
            <v>06</v>
          </cell>
          <cell r="B8571" t="str">
            <v>15230000</v>
          </cell>
          <cell r="C8571" t="str">
            <v>25020000</v>
          </cell>
          <cell r="D8571">
            <v>-84469.39</v>
          </cell>
        </row>
        <row r="8572">
          <cell r="A8572" t="str">
            <v>06</v>
          </cell>
          <cell r="B8572" t="str">
            <v>15230000</v>
          </cell>
          <cell r="C8572" t="str">
            <v>25030000</v>
          </cell>
          <cell r="D8572">
            <v>-25238.83</v>
          </cell>
        </row>
        <row r="8573">
          <cell r="A8573" t="str">
            <v>06</v>
          </cell>
          <cell r="B8573" t="str">
            <v>15230000</v>
          </cell>
          <cell r="C8573" t="str">
            <v>26000000</v>
          </cell>
          <cell r="D8573">
            <v>-27263.65</v>
          </cell>
        </row>
        <row r="8574">
          <cell r="A8574" t="str">
            <v>06</v>
          </cell>
          <cell r="B8574" t="str">
            <v>15230000</v>
          </cell>
          <cell r="C8574" t="str">
            <v>44000500</v>
          </cell>
          <cell r="D8574">
            <v>-8611.36</v>
          </cell>
        </row>
        <row r="8575">
          <cell r="A8575" t="str">
            <v>06</v>
          </cell>
          <cell r="B8575" t="str">
            <v>15230000</v>
          </cell>
          <cell r="C8575" t="str">
            <v>79030000</v>
          </cell>
          <cell r="D8575">
            <v>-1693.74</v>
          </cell>
        </row>
        <row r="8576">
          <cell r="A8576" t="str">
            <v>06</v>
          </cell>
          <cell r="B8576" t="str">
            <v>15230000</v>
          </cell>
          <cell r="C8576" t="str">
            <v>79040000</v>
          </cell>
          <cell r="D8576">
            <v>-15.23</v>
          </cell>
        </row>
        <row r="8577">
          <cell r="A8577" t="str">
            <v>06</v>
          </cell>
          <cell r="B8577" t="str">
            <v>15230000</v>
          </cell>
          <cell r="C8577" t="str">
            <v>79070000</v>
          </cell>
          <cell r="D8577">
            <v>-1544.83</v>
          </cell>
        </row>
        <row r="8578">
          <cell r="A8578" t="str">
            <v>06</v>
          </cell>
          <cell r="B8578" t="str">
            <v>15230000</v>
          </cell>
          <cell r="C8578" t="str">
            <v>90020900</v>
          </cell>
          <cell r="D8578">
            <v>-10849.72</v>
          </cell>
        </row>
        <row r="8579">
          <cell r="A8579" t="str">
            <v>06</v>
          </cell>
          <cell r="B8579" t="str">
            <v>15230000</v>
          </cell>
          <cell r="C8579" t="str">
            <v>90020901</v>
          </cell>
          <cell r="D8579">
            <v>-7067.24</v>
          </cell>
        </row>
        <row r="8580">
          <cell r="A8580" t="str">
            <v>06</v>
          </cell>
          <cell r="B8580" t="str">
            <v>15230000</v>
          </cell>
          <cell r="C8580" t="str">
            <v>90020902</v>
          </cell>
          <cell r="D8580">
            <v>-21.39</v>
          </cell>
        </row>
        <row r="8581">
          <cell r="A8581" t="str">
            <v>06</v>
          </cell>
          <cell r="B8581" t="str">
            <v>15230000</v>
          </cell>
          <cell r="C8581" t="str">
            <v>90021200</v>
          </cell>
          <cell r="D8581">
            <v>-372.79</v>
          </cell>
        </row>
        <row r="8582">
          <cell r="A8582" t="str">
            <v>06</v>
          </cell>
          <cell r="B8582" t="str">
            <v>15230000</v>
          </cell>
          <cell r="C8582" t="str">
            <v>91020100</v>
          </cell>
          <cell r="D8582">
            <v>-6203.46</v>
          </cell>
        </row>
        <row r="8583">
          <cell r="A8583" t="str">
            <v>06</v>
          </cell>
          <cell r="B8583" t="str">
            <v>15230000</v>
          </cell>
          <cell r="C8583" t="str">
            <v>91020800</v>
          </cell>
          <cell r="D8583">
            <v>-630.59</v>
          </cell>
        </row>
        <row r="8584">
          <cell r="A8584" t="str">
            <v>06</v>
          </cell>
          <cell r="B8584" t="str">
            <v>23010000</v>
          </cell>
          <cell r="C8584" t="str">
            <v>10010000</v>
          </cell>
          <cell r="D8584">
            <v>1313.54</v>
          </cell>
        </row>
        <row r="8585">
          <cell r="A8585" t="str">
            <v>06</v>
          </cell>
          <cell r="B8585" t="str">
            <v>23010000</v>
          </cell>
          <cell r="C8585" t="str">
            <v>10020000</v>
          </cell>
          <cell r="D8585">
            <v>13358.55</v>
          </cell>
        </row>
        <row r="8586">
          <cell r="A8586" t="str">
            <v>06</v>
          </cell>
          <cell r="B8586" t="str">
            <v>23010000</v>
          </cell>
          <cell r="C8586" t="str">
            <v>10050000</v>
          </cell>
          <cell r="D8586">
            <v>41798.19</v>
          </cell>
        </row>
        <row r="8587">
          <cell r="A8587" t="str">
            <v>06</v>
          </cell>
          <cell r="B8587" t="str">
            <v>23010000</v>
          </cell>
          <cell r="C8587" t="str">
            <v>10060000</v>
          </cell>
          <cell r="D8587">
            <v>7987.65</v>
          </cell>
        </row>
        <row r="8588">
          <cell r="A8588" t="str">
            <v>06</v>
          </cell>
          <cell r="B8588" t="str">
            <v>23010000</v>
          </cell>
          <cell r="C8588" t="str">
            <v>10110000</v>
          </cell>
          <cell r="D8588">
            <v>167781.17</v>
          </cell>
        </row>
        <row r="8589">
          <cell r="A8589" t="str">
            <v>06</v>
          </cell>
          <cell r="B8589" t="str">
            <v>23010000</v>
          </cell>
          <cell r="C8589" t="str">
            <v>10140300</v>
          </cell>
          <cell r="D8589">
            <v>212.35</v>
          </cell>
        </row>
        <row r="8590">
          <cell r="A8590" t="str">
            <v>06</v>
          </cell>
          <cell r="B8590" t="str">
            <v>23010000</v>
          </cell>
          <cell r="C8590" t="str">
            <v>10140500</v>
          </cell>
          <cell r="D8590">
            <v>451663.92</v>
          </cell>
        </row>
        <row r="8591">
          <cell r="A8591" t="str">
            <v>06</v>
          </cell>
          <cell r="B8591" t="str">
            <v>23010000</v>
          </cell>
          <cell r="C8591" t="str">
            <v>21010000</v>
          </cell>
          <cell r="D8591">
            <v>64805.35</v>
          </cell>
        </row>
        <row r="8592">
          <cell r="A8592" t="str">
            <v>06</v>
          </cell>
          <cell r="B8592" t="str">
            <v>23010000</v>
          </cell>
          <cell r="C8592" t="str">
            <v>23010000</v>
          </cell>
          <cell r="D8592">
            <v>593657.54</v>
          </cell>
        </row>
        <row r="8593">
          <cell r="A8593" t="str">
            <v>06</v>
          </cell>
          <cell r="B8593" t="str">
            <v>23010000</v>
          </cell>
          <cell r="C8593" t="str">
            <v>40200000</v>
          </cell>
          <cell r="D8593">
            <v>31544.32</v>
          </cell>
        </row>
        <row r="8594">
          <cell r="A8594" t="str">
            <v>06</v>
          </cell>
          <cell r="B8594" t="str">
            <v>23010000</v>
          </cell>
          <cell r="C8594" t="str">
            <v>40200100</v>
          </cell>
          <cell r="D8594">
            <v>155409.03</v>
          </cell>
        </row>
        <row r="8595">
          <cell r="A8595" t="str">
            <v>06</v>
          </cell>
          <cell r="B8595" t="str">
            <v>23010000</v>
          </cell>
          <cell r="C8595" t="str">
            <v>40210000</v>
          </cell>
          <cell r="D8595">
            <v>10305707.890000001</v>
          </cell>
        </row>
        <row r="8596">
          <cell r="A8596" t="str">
            <v>06</v>
          </cell>
          <cell r="B8596" t="str">
            <v>23010000</v>
          </cell>
          <cell r="C8596" t="str">
            <v>40220000</v>
          </cell>
          <cell r="D8596">
            <v>16629976.09</v>
          </cell>
        </row>
        <row r="8597">
          <cell r="A8597" t="str">
            <v>06</v>
          </cell>
          <cell r="B8597" t="str">
            <v>23010000</v>
          </cell>
          <cell r="C8597" t="str">
            <v>40230000</v>
          </cell>
          <cell r="D8597">
            <v>26192502.93</v>
          </cell>
        </row>
        <row r="8598">
          <cell r="A8598" t="str">
            <v>06</v>
          </cell>
          <cell r="B8598" t="str">
            <v>23010000</v>
          </cell>
          <cell r="C8598" t="str">
            <v>40240000</v>
          </cell>
          <cell r="D8598">
            <v>6835786.5099999998</v>
          </cell>
        </row>
        <row r="8599">
          <cell r="A8599" t="str">
            <v>06</v>
          </cell>
          <cell r="B8599" t="str">
            <v>23010000</v>
          </cell>
          <cell r="C8599" t="str">
            <v>40250000</v>
          </cell>
          <cell r="D8599">
            <v>2738941.18</v>
          </cell>
        </row>
        <row r="8600">
          <cell r="A8600" t="str">
            <v>06</v>
          </cell>
          <cell r="B8600" t="str">
            <v>23010000</v>
          </cell>
          <cell r="C8600" t="str">
            <v>40260000</v>
          </cell>
          <cell r="D8600">
            <v>2390719.1800000002</v>
          </cell>
        </row>
        <row r="8601">
          <cell r="A8601" t="str">
            <v>06</v>
          </cell>
          <cell r="B8601" t="str">
            <v>23010000</v>
          </cell>
          <cell r="C8601" t="str">
            <v>40280000</v>
          </cell>
          <cell r="D8601">
            <v>701276.39</v>
          </cell>
        </row>
        <row r="8602">
          <cell r="A8602" t="str">
            <v>06</v>
          </cell>
          <cell r="B8602" t="str">
            <v>23010000</v>
          </cell>
          <cell r="C8602" t="str">
            <v>40290000</v>
          </cell>
          <cell r="D8602">
            <v>379721.15</v>
          </cell>
        </row>
        <row r="8603">
          <cell r="A8603" t="str">
            <v>06</v>
          </cell>
          <cell r="B8603" t="str">
            <v>23010000</v>
          </cell>
          <cell r="C8603" t="str">
            <v>91020802</v>
          </cell>
          <cell r="D8603">
            <v>69671.08</v>
          </cell>
        </row>
        <row r="8604">
          <cell r="A8604" t="str">
            <v>06</v>
          </cell>
          <cell r="B8604" t="str">
            <v>25010000</v>
          </cell>
          <cell r="C8604" t="str">
            <v>10050000</v>
          </cell>
          <cell r="D8604">
            <v>10702.6</v>
          </cell>
        </row>
        <row r="8605">
          <cell r="A8605" t="str">
            <v>06</v>
          </cell>
          <cell r="B8605" t="str">
            <v>25010000</v>
          </cell>
          <cell r="C8605" t="str">
            <v>10060000</v>
          </cell>
          <cell r="D8605">
            <v>4580.76</v>
          </cell>
        </row>
        <row r="8606">
          <cell r="A8606" t="str">
            <v>06</v>
          </cell>
          <cell r="B8606" t="str">
            <v>25010000</v>
          </cell>
          <cell r="C8606" t="str">
            <v>10110000</v>
          </cell>
          <cell r="D8606">
            <v>65523.77</v>
          </cell>
        </row>
        <row r="8607">
          <cell r="A8607" t="str">
            <v>06</v>
          </cell>
          <cell r="B8607" t="str">
            <v>25010000</v>
          </cell>
          <cell r="C8607" t="str">
            <v>10140100</v>
          </cell>
          <cell r="D8607">
            <v>8570.6200000000008</v>
          </cell>
        </row>
        <row r="8608">
          <cell r="A8608" t="str">
            <v>06</v>
          </cell>
          <cell r="B8608" t="str">
            <v>25010000</v>
          </cell>
          <cell r="C8608" t="str">
            <v>20010000</v>
          </cell>
          <cell r="D8608">
            <v>76121136.620000005</v>
          </cell>
        </row>
        <row r="8609">
          <cell r="A8609" t="str">
            <v>06</v>
          </cell>
          <cell r="B8609" t="str">
            <v>25010000</v>
          </cell>
          <cell r="C8609" t="str">
            <v>23010000</v>
          </cell>
          <cell r="D8609">
            <v>16886562.379999999</v>
          </cell>
        </row>
        <row r="8610">
          <cell r="A8610" t="str">
            <v>06</v>
          </cell>
          <cell r="B8610" t="str">
            <v>25010000</v>
          </cell>
          <cell r="C8610" t="str">
            <v>70000000</v>
          </cell>
          <cell r="D8610">
            <v>2552.5500000000002</v>
          </cell>
        </row>
        <row r="8611">
          <cell r="A8611" t="str">
            <v>06</v>
          </cell>
          <cell r="B8611" t="str">
            <v>25010000</v>
          </cell>
          <cell r="C8611" t="str">
            <v>97000000</v>
          </cell>
          <cell r="D8611">
            <v>499999.36</v>
          </cell>
        </row>
        <row r="8612">
          <cell r="A8612" t="str">
            <v>06</v>
          </cell>
          <cell r="B8612" t="str">
            <v>25020000</v>
          </cell>
          <cell r="C8612" t="str">
            <v>10060000</v>
          </cell>
          <cell r="D8612">
            <v>143</v>
          </cell>
        </row>
        <row r="8613">
          <cell r="A8613" t="str">
            <v>06</v>
          </cell>
          <cell r="B8613" t="str">
            <v>25020000</v>
          </cell>
          <cell r="C8613" t="str">
            <v>10090000</v>
          </cell>
          <cell r="D8613">
            <v>10378</v>
          </cell>
        </row>
        <row r="8614">
          <cell r="A8614" t="str">
            <v>06</v>
          </cell>
          <cell r="B8614" t="str">
            <v>25020000</v>
          </cell>
          <cell r="C8614" t="str">
            <v>10110000</v>
          </cell>
          <cell r="D8614">
            <v>95329.41</v>
          </cell>
        </row>
        <row r="8615">
          <cell r="A8615" t="str">
            <v>06</v>
          </cell>
          <cell r="B8615" t="str">
            <v>25020000</v>
          </cell>
          <cell r="C8615" t="str">
            <v>20010000</v>
          </cell>
          <cell r="D8615">
            <v>58326871.840000004</v>
          </cell>
        </row>
        <row r="8616">
          <cell r="A8616" t="str">
            <v>06</v>
          </cell>
          <cell r="B8616" t="str">
            <v>25020000</v>
          </cell>
          <cell r="C8616" t="str">
            <v>20030000</v>
          </cell>
          <cell r="D8616">
            <v>439.13</v>
          </cell>
        </row>
        <row r="8617">
          <cell r="A8617" t="str">
            <v>06</v>
          </cell>
          <cell r="B8617" t="str">
            <v>25020000</v>
          </cell>
          <cell r="C8617" t="str">
            <v>23010000</v>
          </cell>
          <cell r="D8617">
            <v>7555508.0099999998</v>
          </cell>
        </row>
        <row r="8618">
          <cell r="A8618" t="str">
            <v>06</v>
          </cell>
          <cell r="B8618" t="str">
            <v>25020000</v>
          </cell>
          <cell r="C8618" t="str">
            <v>25020000</v>
          </cell>
          <cell r="D8618">
            <v>0.03</v>
          </cell>
        </row>
        <row r="8619">
          <cell r="A8619" t="str">
            <v>06</v>
          </cell>
          <cell r="B8619" t="str">
            <v>25020000</v>
          </cell>
          <cell r="C8619" t="str">
            <v>70000000</v>
          </cell>
          <cell r="D8619">
            <v>712.47</v>
          </cell>
        </row>
        <row r="8620">
          <cell r="A8620" t="str">
            <v>06</v>
          </cell>
          <cell r="B8620" t="str">
            <v>25030000</v>
          </cell>
          <cell r="C8620" t="str">
            <v>10060000</v>
          </cell>
          <cell r="D8620">
            <v>114.4</v>
          </cell>
        </row>
        <row r="8621">
          <cell r="A8621" t="str">
            <v>06</v>
          </cell>
          <cell r="B8621" t="str">
            <v>25030000</v>
          </cell>
          <cell r="C8621" t="str">
            <v>10090000</v>
          </cell>
          <cell r="D8621">
            <v>12342</v>
          </cell>
        </row>
        <row r="8622">
          <cell r="A8622" t="str">
            <v>06</v>
          </cell>
          <cell r="B8622" t="str">
            <v>25030000</v>
          </cell>
          <cell r="C8622" t="str">
            <v>10110000</v>
          </cell>
          <cell r="D8622">
            <v>6626.87</v>
          </cell>
        </row>
        <row r="8623">
          <cell r="A8623" t="str">
            <v>06</v>
          </cell>
          <cell r="B8623" t="str">
            <v>25030000</v>
          </cell>
          <cell r="C8623" t="str">
            <v>20010000</v>
          </cell>
          <cell r="D8623">
            <v>5425147.9699999997</v>
          </cell>
        </row>
        <row r="8624">
          <cell r="A8624" t="str">
            <v>06</v>
          </cell>
          <cell r="B8624" t="str">
            <v>25030000</v>
          </cell>
          <cell r="C8624" t="str">
            <v>23010000</v>
          </cell>
          <cell r="D8624">
            <v>6388707.8600000003</v>
          </cell>
        </row>
        <row r="8625">
          <cell r="A8625" t="str">
            <v>06</v>
          </cell>
          <cell r="B8625" t="str">
            <v>25030000</v>
          </cell>
          <cell r="C8625" t="str">
            <v>70000000</v>
          </cell>
          <cell r="D8625">
            <v>258.06</v>
          </cell>
        </row>
        <row r="8626">
          <cell r="A8626" t="str">
            <v>06</v>
          </cell>
          <cell r="B8626" t="str">
            <v>40010000</v>
          </cell>
          <cell r="C8626" t="str">
            <v>21010000</v>
          </cell>
          <cell r="D8626">
            <v>2817252158.54</v>
          </cell>
        </row>
        <row r="8627">
          <cell r="A8627" t="str">
            <v>06</v>
          </cell>
          <cell r="B8627" t="str">
            <v>40010000</v>
          </cell>
          <cell r="C8627" t="str">
            <v>23010000</v>
          </cell>
          <cell r="D8627">
            <v>101990.98</v>
          </cell>
        </row>
        <row r="8628">
          <cell r="A8628" t="str">
            <v>06</v>
          </cell>
          <cell r="B8628" t="str">
            <v>40010000</v>
          </cell>
          <cell r="C8628" t="str">
            <v>25010000</v>
          </cell>
          <cell r="D8628">
            <v>18910.5</v>
          </cell>
        </row>
        <row r="8629">
          <cell r="A8629" t="str">
            <v>06</v>
          </cell>
          <cell r="B8629" t="str">
            <v>40010000</v>
          </cell>
          <cell r="C8629" t="str">
            <v>28011200</v>
          </cell>
          <cell r="D8629">
            <v>21824.3</v>
          </cell>
        </row>
        <row r="8630">
          <cell r="A8630" t="str">
            <v>06</v>
          </cell>
          <cell r="B8630" t="str">
            <v>40100000</v>
          </cell>
          <cell r="C8630" t="str">
            <v>91020800</v>
          </cell>
          <cell r="D8630">
            <v>83429</v>
          </cell>
        </row>
        <row r="8631">
          <cell r="A8631" t="str">
            <v>06</v>
          </cell>
          <cell r="B8631" t="str">
            <v>40100100</v>
          </cell>
          <cell r="C8631" t="str">
            <v>15140000</v>
          </cell>
          <cell r="D8631">
            <v>411493.55</v>
          </cell>
        </row>
        <row r="8632">
          <cell r="A8632" t="str">
            <v>06</v>
          </cell>
          <cell r="B8632" t="str">
            <v>40110000</v>
          </cell>
          <cell r="C8632" t="str">
            <v>08010000</v>
          </cell>
          <cell r="D8632">
            <v>278478</v>
          </cell>
        </row>
        <row r="8633">
          <cell r="A8633" t="str">
            <v>06</v>
          </cell>
          <cell r="B8633" t="str">
            <v>40110000</v>
          </cell>
          <cell r="C8633" t="str">
            <v>08060100</v>
          </cell>
          <cell r="D8633">
            <v>5022.58</v>
          </cell>
        </row>
        <row r="8634">
          <cell r="A8634" t="str">
            <v>06</v>
          </cell>
          <cell r="B8634" t="str">
            <v>40110000</v>
          </cell>
          <cell r="C8634" t="str">
            <v>15140000</v>
          </cell>
          <cell r="D8634">
            <v>4084672.19</v>
          </cell>
        </row>
        <row r="8635">
          <cell r="A8635" t="str">
            <v>06</v>
          </cell>
          <cell r="B8635" t="str">
            <v>40110000</v>
          </cell>
          <cell r="C8635" t="str">
            <v>23010000</v>
          </cell>
          <cell r="D8635">
            <v>621361.68000000005</v>
          </cell>
        </row>
        <row r="8636">
          <cell r="A8636" t="str">
            <v>06</v>
          </cell>
          <cell r="B8636" t="str">
            <v>40110000</v>
          </cell>
          <cell r="C8636" t="str">
            <v>25010000</v>
          </cell>
          <cell r="D8636">
            <v>4947153.8099999996</v>
          </cell>
        </row>
        <row r="8637">
          <cell r="A8637" t="str">
            <v>06</v>
          </cell>
          <cell r="B8637" t="str">
            <v>40110000</v>
          </cell>
          <cell r="C8637" t="str">
            <v>25020000</v>
          </cell>
          <cell r="D8637">
            <v>293060.49</v>
          </cell>
        </row>
        <row r="8638">
          <cell r="A8638" t="str">
            <v>06</v>
          </cell>
          <cell r="B8638" t="str">
            <v>40110000</v>
          </cell>
          <cell r="C8638" t="str">
            <v>25030000</v>
          </cell>
          <cell r="D8638">
            <v>45620.63</v>
          </cell>
        </row>
        <row r="8639">
          <cell r="A8639" t="str">
            <v>06</v>
          </cell>
          <cell r="B8639" t="str">
            <v>40110000</v>
          </cell>
          <cell r="C8639" t="str">
            <v>26000000</v>
          </cell>
          <cell r="D8639">
            <v>334120.55</v>
          </cell>
        </row>
        <row r="8640">
          <cell r="A8640" t="str">
            <v>06</v>
          </cell>
          <cell r="B8640" t="str">
            <v>40110000</v>
          </cell>
          <cell r="C8640" t="str">
            <v>90020900</v>
          </cell>
          <cell r="D8640">
            <v>43623.07</v>
          </cell>
        </row>
        <row r="8641">
          <cell r="A8641" t="str">
            <v>06</v>
          </cell>
          <cell r="B8641" t="str">
            <v>40110000</v>
          </cell>
          <cell r="C8641" t="str">
            <v>90020901</v>
          </cell>
          <cell r="D8641">
            <v>27333.47</v>
          </cell>
        </row>
        <row r="8642">
          <cell r="A8642" t="str">
            <v>06</v>
          </cell>
          <cell r="B8642" t="str">
            <v>40110000</v>
          </cell>
          <cell r="C8642" t="str">
            <v>90021200</v>
          </cell>
          <cell r="D8642">
            <v>6529.31</v>
          </cell>
        </row>
        <row r="8643">
          <cell r="A8643" t="str">
            <v>06</v>
          </cell>
          <cell r="B8643" t="str">
            <v>40110000</v>
          </cell>
          <cell r="C8643" t="str">
            <v>91020100</v>
          </cell>
          <cell r="D8643">
            <v>819078.58</v>
          </cell>
        </row>
        <row r="8644">
          <cell r="A8644" t="str">
            <v>06</v>
          </cell>
          <cell r="B8644" t="str">
            <v>40120000</v>
          </cell>
          <cell r="C8644" t="str">
            <v>08010000</v>
          </cell>
          <cell r="D8644">
            <v>61686</v>
          </cell>
        </row>
        <row r="8645">
          <cell r="A8645" t="str">
            <v>06</v>
          </cell>
          <cell r="B8645" t="str">
            <v>40120000</v>
          </cell>
          <cell r="C8645" t="str">
            <v>23010000</v>
          </cell>
          <cell r="D8645">
            <v>599410.55000000005</v>
          </cell>
        </row>
        <row r="8646">
          <cell r="A8646" t="str">
            <v>06</v>
          </cell>
          <cell r="B8646" t="str">
            <v>40120000</v>
          </cell>
          <cell r="C8646" t="str">
            <v>25010000</v>
          </cell>
          <cell r="D8646">
            <v>1169876.69</v>
          </cell>
        </row>
        <row r="8647">
          <cell r="A8647" t="str">
            <v>06</v>
          </cell>
          <cell r="B8647" t="str">
            <v>40120000</v>
          </cell>
          <cell r="C8647" t="str">
            <v>25020000</v>
          </cell>
          <cell r="D8647">
            <v>10632299.16</v>
          </cell>
        </row>
        <row r="8648">
          <cell r="A8648" t="str">
            <v>06</v>
          </cell>
          <cell r="B8648" t="str">
            <v>40120000</v>
          </cell>
          <cell r="C8648" t="str">
            <v>25030000</v>
          </cell>
          <cell r="D8648">
            <v>167926.52</v>
          </cell>
        </row>
        <row r="8649">
          <cell r="A8649" t="str">
            <v>06</v>
          </cell>
          <cell r="B8649" t="str">
            <v>40120000</v>
          </cell>
          <cell r="C8649" t="str">
            <v>26000000</v>
          </cell>
          <cell r="D8649">
            <v>981585.8</v>
          </cell>
        </row>
        <row r="8650">
          <cell r="A8650" t="str">
            <v>06</v>
          </cell>
          <cell r="B8650" t="str">
            <v>40120000</v>
          </cell>
          <cell r="C8650" t="str">
            <v>79030000</v>
          </cell>
          <cell r="D8650">
            <v>159032.09</v>
          </cell>
        </row>
        <row r="8651">
          <cell r="A8651" t="str">
            <v>06</v>
          </cell>
          <cell r="B8651" t="str">
            <v>40120000</v>
          </cell>
          <cell r="C8651" t="str">
            <v>79040000</v>
          </cell>
          <cell r="D8651">
            <v>778.26</v>
          </cell>
        </row>
        <row r="8652">
          <cell r="A8652" t="str">
            <v>06</v>
          </cell>
          <cell r="B8652" t="str">
            <v>40120000</v>
          </cell>
          <cell r="C8652" t="str">
            <v>79070000</v>
          </cell>
          <cell r="D8652">
            <v>202281.08</v>
          </cell>
        </row>
        <row r="8653">
          <cell r="A8653" t="str">
            <v>06</v>
          </cell>
          <cell r="B8653" t="str">
            <v>40120000</v>
          </cell>
          <cell r="C8653" t="str">
            <v>90020900</v>
          </cell>
          <cell r="D8653">
            <v>1386989.71</v>
          </cell>
        </row>
        <row r="8654">
          <cell r="A8654" t="str">
            <v>06</v>
          </cell>
          <cell r="B8654" t="str">
            <v>40120000</v>
          </cell>
          <cell r="C8654" t="str">
            <v>90020901</v>
          </cell>
          <cell r="D8654">
            <v>856807.48</v>
          </cell>
        </row>
        <row r="8655">
          <cell r="A8655" t="str">
            <v>06</v>
          </cell>
          <cell r="B8655" t="str">
            <v>40120000</v>
          </cell>
          <cell r="C8655" t="str">
            <v>90020902</v>
          </cell>
          <cell r="D8655">
            <v>119.9</v>
          </cell>
        </row>
        <row r="8656">
          <cell r="A8656" t="str">
            <v>06</v>
          </cell>
          <cell r="B8656" t="str">
            <v>40120000</v>
          </cell>
          <cell r="C8656" t="str">
            <v>90021200</v>
          </cell>
          <cell r="D8656">
            <v>17489.04</v>
          </cell>
        </row>
        <row r="8657">
          <cell r="A8657" t="str">
            <v>06</v>
          </cell>
          <cell r="B8657" t="str">
            <v>40130000</v>
          </cell>
          <cell r="C8657" t="str">
            <v>15140000</v>
          </cell>
          <cell r="D8657">
            <v>15667423.699999999</v>
          </cell>
        </row>
        <row r="8658">
          <cell r="A8658" t="str">
            <v>06</v>
          </cell>
          <cell r="B8658" t="str">
            <v>40130000</v>
          </cell>
          <cell r="C8658" t="str">
            <v>23010000</v>
          </cell>
          <cell r="D8658">
            <v>19123.689999999999</v>
          </cell>
        </row>
        <row r="8659">
          <cell r="A8659" t="str">
            <v>06</v>
          </cell>
          <cell r="B8659" t="str">
            <v>40130000</v>
          </cell>
          <cell r="C8659" t="str">
            <v>25010000</v>
          </cell>
          <cell r="D8659">
            <v>5508162.8600000003</v>
          </cell>
        </row>
        <row r="8660">
          <cell r="A8660" t="str">
            <v>06</v>
          </cell>
          <cell r="B8660" t="str">
            <v>40130000</v>
          </cell>
          <cell r="C8660" t="str">
            <v>25020000</v>
          </cell>
          <cell r="D8660">
            <v>453498.2</v>
          </cell>
        </row>
        <row r="8661">
          <cell r="A8661" t="str">
            <v>06</v>
          </cell>
          <cell r="B8661" t="str">
            <v>40130000</v>
          </cell>
          <cell r="C8661" t="str">
            <v>25030000</v>
          </cell>
          <cell r="D8661">
            <v>3405867.9</v>
          </cell>
        </row>
        <row r="8662">
          <cell r="A8662" t="str">
            <v>06</v>
          </cell>
          <cell r="B8662" t="str">
            <v>40130000</v>
          </cell>
          <cell r="C8662" t="str">
            <v>26000000</v>
          </cell>
          <cell r="D8662">
            <v>223261.77</v>
          </cell>
        </row>
        <row r="8663">
          <cell r="A8663" t="str">
            <v>06</v>
          </cell>
          <cell r="B8663" t="str">
            <v>40130000</v>
          </cell>
          <cell r="C8663" t="str">
            <v>90020900</v>
          </cell>
          <cell r="D8663">
            <v>424.1</v>
          </cell>
        </row>
        <row r="8664">
          <cell r="A8664" t="str">
            <v>06</v>
          </cell>
          <cell r="B8664" t="str">
            <v>40130000</v>
          </cell>
          <cell r="C8664" t="str">
            <v>90020901</v>
          </cell>
          <cell r="D8664">
            <v>8222.02</v>
          </cell>
        </row>
        <row r="8665">
          <cell r="A8665" t="str">
            <v>06</v>
          </cell>
          <cell r="B8665" t="str">
            <v>40140000</v>
          </cell>
          <cell r="C8665" t="str">
            <v>08000000</v>
          </cell>
          <cell r="D8665">
            <v>3926218.5</v>
          </cell>
        </row>
        <row r="8666">
          <cell r="A8666" t="str">
            <v>06</v>
          </cell>
          <cell r="B8666" t="str">
            <v>40140000</v>
          </cell>
          <cell r="C8666" t="str">
            <v>15140000</v>
          </cell>
          <cell r="D8666">
            <v>2776023.85</v>
          </cell>
        </row>
        <row r="8667">
          <cell r="A8667" t="str">
            <v>06</v>
          </cell>
          <cell r="B8667" t="str">
            <v>40140000</v>
          </cell>
          <cell r="C8667" t="str">
            <v>26000000</v>
          </cell>
          <cell r="D8667">
            <v>585412.68999999994</v>
          </cell>
        </row>
        <row r="8668">
          <cell r="A8668" t="str">
            <v>06</v>
          </cell>
          <cell r="B8668" t="str">
            <v>40150000</v>
          </cell>
          <cell r="C8668" t="str">
            <v>15150000</v>
          </cell>
          <cell r="D8668">
            <v>737847.13</v>
          </cell>
        </row>
        <row r="8669">
          <cell r="A8669" t="str">
            <v>06</v>
          </cell>
          <cell r="B8669" t="str">
            <v>40150000</v>
          </cell>
          <cell r="C8669" t="str">
            <v>25010000</v>
          </cell>
          <cell r="D8669">
            <v>48381.06</v>
          </cell>
        </row>
        <row r="8670">
          <cell r="A8670" t="str">
            <v>06</v>
          </cell>
          <cell r="B8670" t="str">
            <v>40150000</v>
          </cell>
          <cell r="C8670" t="str">
            <v>25020000</v>
          </cell>
          <cell r="D8670">
            <v>997161.09</v>
          </cell>
        </row>
        <row r="8671">
          <cell r="A8671" t="str">
            <v>06</v>
          </cell>
          <cell r="B8671" t="str">
            <v>40150000</v>
          </cell>
          <cell r="C8671" t="str">
            <v>25030000</v>
          </cell>
          <cell r="D8671">
            <v>4701.1000000000004</v>
          </cell>
        </row>
        <row r="8672">
          <cell r="A8672" t="str">
            <v>06</v>
          </cell>
          <cell r="B8672" t="str">
            <v>40150000</v>
          </cell>
          <cell r="C8672" t="str">
            <v>26000000</v>
          </cell>
          <cell r="D8672">
            <v>1093009.72</v>
          </cell>
        </row>
        <row r="8673">
          <cell r="A8673" t="str">
            <v>06</v>
          </cell>
          <cell r="B8673" t="str">
            <v>40150000</v>
          </cell>
          <cell r="C8673" t="str">
            <v>44000500</v>
          </cell>
          <cell r="D8673">
            <v>1136996.47</v>
          </cell>
        </row>
        <row r="8674">
          <cell r="A8674" t="str">
            <v>06</v>
          </cell>
          <cell r="B8674" t="str">
            <v>40150000</v>
          </cell>
          <cell r="C8674" t="str">
            <v>79030000</v>
          </cell>
          <cell r="D8674">
            <v>59699</v>
          </cell>
        </row>
        <row r="8675">
          <cell r="A8675" t="str">
            <v>06</v>
          </cell>
          <cell r="B8675" t="str">
            <v>40150000</v>
          </cell>
          <cell r="C8675" t="str">
            <v>90021200</v>
          </cell>
          <cell r="D8675">
            <v>25202.51</v>
          </cell>
        </row>
        <row r="8676">
          <cell r="A8676" t="str">
            <v>06</v>
          </cell>
          <cell r="B8676" t="str">
            <v>40160000</v>
          </cell>
          <cell r="C8676" t="str">
            <v>15140000</v>
          </cell>
          <cell r="D8676">
            <v>2686386.57</v>
          </cell>
        </row>
        <row r="8677">
          <cell r="A8677" t="str">
            <v>06</v>
          </cell>
          <cell r="B8677" t="str">
            <v>40180000</v>
          </cell>
          <cell r="C8677" t="str">
            <v>25010000</v>
          </cell>
          <cell r="D8677">
            <v>62205.440000000002</v>
          </cell>
        </row>
        <row r="8678">
          <cell r="A8678" t="str">
            <v>06</v>
          </cell>
          <cell r="B8678" t="str">
            <v>40180000</v>
          </cell>
          <cell r="C8678" t="str">
            <v>25020000</v>
          </cell>
          <cell r="D8678">
            <v>130639.87</v>
          </cell>
        </row>
        <row r="8679">
          <cell r="A8679" t="str">
            <v>06</v>
          </cell>
          <cell r="B8679" t="str">
            <v>40180000</v>
          </cell>
          <cell r="C8679" t="str">
            <v>25030000</v>
          </cell>
          <cell r="D8679">
            <v>88687.13</v>
          </cell>
        </row>
        <row r="8680">
          <cell r="A8680" t="str">
            <v>06</v>
          </cell>
          <cell r="B8680" t="str">
            <v>40180000</v>
          </cell>
          <cell r="C8680" t="str">
            <v>26000000</v>
          </cell>
          <cell r="D8680">
            <v>382272.6</v>
          </cell>
        </row>
        <row r="8681">
          <cell r="A8681" t="str">
            <v>06</v>
          </cell>
          <cell r="B8681" t="str">
            <v>40180000</v>
          </cell>
          <cell r="C8681" t="str">
            <v>79030000</v>
          </cell>
          <cell r="D8681">
            <v>4903.42</v>
          </cell>
        </row>
        <row r="8682">
          <cell r="A8682" t="str">
            <v>06</v>
          </cell>
          <cell r="B8682" t="str">
            <v>40180000</v>
          </cell>
          <cell r="C8682" t="str">
            <v>79040000</v>
          </cell>
          <cell r="D8682">
            <v>1233.45</v>
          </cell>
        </row>
        <row r="8683">
          <cell r="A8683" t="str">
            <v>06</v>
          </cell>
          <cell r="B8683" t="str">
            <v>40180000</v>
          </cell>
          <cell r="C8683" t="str">
            <v>79070000</v>
          </cell>
          <cell r="D8683">
            <v>1695.25</v>
          </cell>
        </row>
        <row r="8684">
          <cell r="A8684" t="str">
            <v>06</v>
          </cell>
          <cell r="B8684" t="str">
            <v>40180000</v>
          </cell>
          <cell r="C8684" t="str">
            <v>90020900</v>
          </cell>
          <cell r="D8684">
            <v>1492.19</v>
          </cell>
        </row>
        <row r="8685">
          <cell r="A8685" t="str">
            <v>06</v>
          </cell>
          <cell r="B8685" t="str">
            <v>40180000</v>
          </cell>
          <cell r="C8685" t="str">
            <v>90020901</v>
          </cell>
          <cell r="D8685">
            <v>40737.129999999997</v>
          </cell>
        </row>
        <row r="8686">
          <cell r="A8686" t="str">
            <v>06</v>
          </cell>
          <cell r="B8686" t="str">
            <v>40180000</v>
          </cell>
          <cell r="C8686" t="str">
            <v>90020902</v>
          </cell>
          <cell r="D8686">
            <v>2703.03</v>
          </cell>
        </row>
        <row r="8687">
          <cell r="A8687" t="str">
            <v>06</v>
          </cell>
          <cell r="B8687" t="str">
            <v>40190000</v>
          </cell>
          <cell r="C8687" t="str">
            <v>15140000</v>
          </cell>
          <cell r="D8687">
            <v>292478.06</v>
          </cell>
        </row>
        <row r="8688">
          <cell r="A8688" t="str">
            <v>06</v>
          </cell>
          <cell r="B8688" t="str">
            <v>40300000</v>
          </cell>
          <cell r="C8688" t="str">
            <v>91020800</v>
          </cell>
          <cell r="D8688">
            <v>-51884.68</v>
          </cell>
        </row>
        <row r="8689">
          <cell r="A8689" t="str">
            <v>06</v>
          </cell>
          <cell r="B8689" t="str">
            <v>40300100</v>
          </cell>
          <cell r="C8689" t="str">
            <v>15140000</v>
          </cell>
          <cell r="D8689">
            <v>-256084.52</v>
          </cell>
        </row>
        <row r="8690">
          <cell r="A8690" t="str">
            <v>06</v>
          </cell>
          <cell r="B8690" t="str">
            <v>40310000</v>
          </cell>
          <cell r="C8690" t="str">
            <v>08010000</v>
          </cell>
          <cell r="D8690">
            <v>-44365.77</v>
          </cell>
        </row>
        <row r="8691">
          <cell r="A8691" t="str">
            <v>06</v>
          </cell>
          <cell r="B8691" t="str">
            <v>40310000</v>
          </cell>
          <cell r="C8691" t="str">
            <v>08060100</v>
          </cell>
          <cell r="D8691">
            <v>-4690.96</v>
          </cell>
        </row>
        <row r="8692">
          <cell r="A8692" t="str">
            <v>06</v>
          </cell>
          <cell r="B8692" t="str">
            <v>40310000</v>
          </cell>
          <cell r="C8692" t="str">
            <v>15140000</v>
          </cell>
          <cell r="D8692">
            <v>-429462.54</v>
          </cell>
        </row>
        <row r="8693">
          <cell r="A8693" t="str">
            <v>06</v>
          </cell>
          <cell r="B8693" t="str">
            <v>40310000</v>
          </cell>
          <cell r="C8693" t="str">
            <v>15230000</v>
          </cell>
          <cell r="D8693">
            <v>-386161.35</v>
          </cell>
        </row>
        <row r="8694">
          <cell r="A8694" t="str">
            <v>06</v>
          </cell>
          <cell r="B8694" t="str">
            <v>40310000</v>
          </cell>
          <cell r="C8694" t="str">
            <v>25010000</v>
          </cell>
          <cell r="D8694">
            <v>-266088.98</v>
          </cell>
        </row>
        <row r="8695">
          <cell r="A8695" t="str">
            <v>06</v>
          </cell>
          <cell r="B8695" t="str">
            <v>40310000</v>
          </cell>
          <cell r="C8695" t="str">
            <v>25020000</v>
          </cell>
          <cell r="D8695">
            <v>-99742.45</v>
          </cell>
        </row>
        <row r="8696">
          <cell r="A8696" t="str">
            <v>06</v>
          </cell>
          <cell r="B8696" t="str">
            <v>40310000</v>
          </cell>
          <cell r="C8696" t="str">
            <v>26000000</v>
          </cell>
          <cell r="D8696">
            <v>-8674.2800000000007</v>
          </cell>
        </row>
        <row r="8697">
          <cell r="A8697" t="str">
            <v>06</v>
          </cell>
          <cell r="B8697" t="str">
            <v>40310000</v>
          </cell>
          <cell r="C8697" t="str">
            <v>90020900</v>
          </cell>
          <cell r="D8697">
            <v>20615.93</v>
          </cell>
        </row>
        <row r="8698">
          <cell r="A8698" t="str">
            <v>06</v>
          </cell>
          <cell r="B8698" t="str">
            <v>40310000</v>
          </cell>
          <cell r="C8698" t="str">
            <v>90020901</v>
          </cell>
          <cell r="D8698">
            <v>-1035.1199999999999</v>
          </cell>
        </row>
        <row r="8699">
          <cell r="A8699" t="str">
            <v>06</v>
          </cell>
          <cell r="B8699" t="str">
            <v>40310000</v>
          </cell>
          <cell r="C8699" t="str">
            <v>90021200</v>
          </cell>
          <cell r="D8699">
            <v>-2122.37</v>
          </cell>
        </row>
        <row r="8700">
          <cell r="A8700" t="str">
            <v>06</v>
          </cell>
          <cell r="B8700" t="str">
            <v>40310000</v>
          </cell>
          <cell r="C8700" t="str">
            <v>91020100</v>
          </cell>
          <cell r="D8700">
            <v>21381.42</v>
          </cell>
        </row>
        <row r="8701">
          <cell r="A8701" t="str">
            <v>06</v>
          </cell>
          <cell r="B8701" t="str">
            <v>40320000</v>
          </cell>
          <cell r="C8701" t="str">
            <v>08010000</v>
          </cell>
          <cell r="D8701">
            <v>-15230.15</v>
          </cell>
        </row>
        <row r="8702">
          <cell r="A8702" t="str">
            <v>06</v>
          </cell>
          <cell r="B8702" t="str">
            <v>40320000</v>
          </cell>
          <cell r="C8702" t="str">
            <v>15230000</v>
          </cell>
          <cell r="D8702">
            <v>20088.73</v>
          </cell>
        </row>
        <row r="8703">
          <cell r="A8703" t="str">
            <v>06</v>
          </cell>
          <cell r="B8703" t="str">
            <v>40320000</v>
          </cell>
          <cell r="C8703" t="str">
            <v>25010000</v>
          </cell>
          <cell r="D8703">
            <v>92310.399999999994</v>
          </cell>
        </row>
        <row r="8704">
          <cell r="A8704" t="str">
            <v>06</v>
          </cell>
          <cell r="B8704" t="str">
            <v>40320000</v>
          </cell>
          <cell r="C8704" t="str">
            <v>25020000</v>
          </cell>
          <cell r="D8704">
            <v>164580.75</v>
          </cell>
        </row>
        <row r="8705">
          <cell r="A8705" t="str">
            <v>06</v>
          </cell>
          <cell r="B8705" t="str">
            <v>40320000</v>
          </cell>
          <cell r="C8705" t="str">
            <v>26000000</v>
          </cell>
          <cell r="D8705">
            <v>-68717.22</v>
          </cell>
        </row>
        <row r="8706">
          <cell r="A8706" t="str">
            <v>06</v>
          </cell>
          <cell r="B8706" t="str">
            <v>40320000</v>
          </cell>
          <cell r="C8706" t="str">
            <v>79030000</v>
          </cell>
          <cell r="D8706">
            <v>-27361.55</v>
          </cell>
        </row>
        <row r="8707">
          <cell r="A8707" t="str">
            <v>06</v>
          </cell>
          <cell r="B8707" t="str">
            <v>40320000</v>
          </cell>
          <cell r="C8707" t="str">
            <v>79040000</v>
          </cell>
          <cell r="D8707">
            <v>-4.03</v>
          </cell>
        </row>
        <row r="8708">
          <cell r="A8708" t="str">
            <v>06</v>
          </cell>
          <cell r="B8708" t="str">
            <v>40320000</v>
          </cell>
          <cell r="C8708" t="str">
            <v>79070000</v>
          </cell>
          <cell r="D8708">
            <v>11293.6</v>
          </cell>
        </row>
        <row r="8709">
          <cell r="A8709" t="str">
            <v>06</v>
          </cell>
          <cell r="B8709" t="str">
            <v>40320000</v>
          </cell>
          <cell r="C8709" t="str">
            <v>90020900</v>
          </cell>
          <cell r="D8709">
            <v>165637.79999999999</v>
          </cell>
        </row>
        <row r="8710">
          <cell r="A8710" t="str">
            <v>06</v>
          </cell>
          <cell r="B8710" t="str">
            <v>40320000</v>
          </cell>
          <cell r="C8710" t="str">
            <v>90020901</v>
          </cell>
          <cell r="D8710">
            <v>50445.14</v>
          </cell>
        </row>
        <row r="8711">
          <cell r="A8711" t="str">
            <v>06</v>
          </cell>
          <cell r="B8711" t="str">
            <v>40320000</v>
          </cell>
          <cell r="C8711" t="str">
            <v>90020902</v>
          </cell>
          <cell r="D8711">
            <v>35.67</v>
          </cell>
        </row>
        <row r="8712">
          <cell r="A8712" t="str">
            <v>06</v>
          </cell>
          <cell r="B8712" t="str">
            <v>40320000</v>
          </cell>
          <cell r="C8712" t="str">
            <v>90021200</v>
          </cell>
          <cell r="D8712">
            <v>614.66999999999996</v>
          </cell>
        </row>
        <row r="8713">
          <cell r="A8713" t="str">
            <v>06</v>
          </cell>
          <cell r="B8713" t="str">
            <v>40330000</v>
          </cell>
          <cell r="C8713" t="str">
            <v>15140000</v>
          </cell>
          <cell r="D8713">
            <v>1510925.54</v>
          </cell>
        </row>
        <row r="8714">
          <cell r="A8714" t="str">
            <v>06</v>
          </cell>
          <cell r="B8714" t="str">
            <v>40330000</v>
          </cell>
          <cell r="C8714" t="str">
            <v>15230000</v>
          </cell>
          <cell r="D8714">
            <v>-88583.67</v>
          </cell>
        </row>
        <row r="8715">
          <cell r="A8715" t="str">
            <v>06</v>
          </cell>
          <cell r="B8715" t="str">
            <v>40330000</v>
          </cell>
          <cell r="C8715" t="str">
            <v>25010000</v>
          </cell>
          <cell r="D8715">
            <v>-104253.09</v>
          </cell>
        </row>
        <row r="8716">
          <cell r="A8716" t="str">
            <v>06</v>
          </cell>
          <cell r="B8716" t="str">
            <v>40330000</v>
          </cell>
          <cell r="C8716" t="str">
            <v>25020000</v>
          </cell>
          <cell r="D8716">
            <v>-17351.43</v>
          </cell>
        </row>
        <row r="8717">
          <cell r="A8717" t="str">
            <v>06</v>
          </cell>
          <cell r="B8717" t="str">
            <v>40330000</v>
          </cell>
          <cell r="C8717" t="str">
            <v>25030000</v>
          </cell>
          <cell r="D8717">
            <v>-349018.32</v>
          </cell>
        </row>
        <row r="8718">
          <cell r="A8718" t="str">
            <v>06</v>
          </cell>
          <cell r="B8718" t="str">
            <v>40330000</v>
          </cell>
          <cell r="C8718" t="str">
            <v>26000000</v>
          </cell>
          <cell r="D8718">
            <v>-44739.91</v>
          </cell>
        </row>
        <row r="8719">
          <cell r="A8719" t="str">
            <v>06</v>
          </cell>
          <cell r="B8719" t="str">
            <v>40330000</v>
          </cell>
          <cell r="C8719" t="str">
            <v>90020900</v>
          </cell>
          <cell r="D8719">
            <v>-16.43</v>
          </cell>
        </row>
        <row r="8720">
          <cell r="A8720" t="str">
            <v>06</v>
          </cell>
          <cell r="B8720" t="str">
            <v>40330000</v>
          </cell>
          <cell r="C8720" t="str">
            <v>90020901</v>
          </cell>
          <cell r="D8720">
            <v>-444</v>
          </cell>
        </row>
        <row r="8721">
          <cell r="A8721" t="str">
            <v>06</v>
          </cell>
          <cell r="B8721" t="str">
            <v>40340000</v>
          </cell>
          <cell r="C8721" t="str">
            <v>08000000</v>
          </cell>
          <cell r="D8721">
            <v>207319.54</v>
          </cell>
        </row>
        <row r="8722">
          <cell r="A8722" t="str">
            <v>06</v>
          </cell>
          <cell r="B8722" t="str">
            <v>40340000</v>
          </cell>
          <cell r="C8722" t="str">
            <v>15140000</v>
          </cell>
          <cell r="D8722">
            <v>-560375.99</v>
          </cell>
        </row>
        <row r="8723">
          <cell r="A8723" t="str">
            <v>06</v>
          </cell>
          <cell r="B8723" t="str">
            <v>40340000</v>
          </cell>
          <cell r="C8723" t="str">
            <v>26000000</v>
          </cell>
          <cell r="D8723">
            <v>-98812.08</v>
          </cell>
        </row>
        <row r="8724">
          <cell r="A8724" t="str">
            <v>06</v>
          </cell>
          <cell r="B8724" t="str">
            <v>40350000</v>
          </cell>
          <cell r="C8724" t="str">
            <v>15150000</v>
          </cell>
          <cell r="D8724">
            <v>-222916.34</v>
          </cell>
        </row>
        <row r="8725">
          <cell r="A8725" t="str">
            <v>06</v>
          </cell>
          <cell r="B8725" t="str">
            <v>40350000</v>
          </cell>
          <cell r="C8725" t="str">
            <v>15230000</v>
          </cell>
          <cell r="D8725">
            <v>-444.23</v>
          </cell>
        </row>
        <row r="8726">
          <cell r="A8726" t="str">
            <v>06</v>
          </cell>
          <cell r="B8726" t="str">
            <v>40350000</v>
          </cell>
          <cell r="C8726" t="str">
            <v>25010000</v>
          </cell>
          <cell r="D8726">
            <v>-7314.08</v>
          </cell>
        </row>
        <row r="8727">
          <cell r="A8727" t="str">
            <v>06</v>
          </cell>
          <cell r="B8727" t="str">
            <v>40350000</v>
          </cell>
          <cell r="C8727" t="str">
            <v>25020000</v>
          </cell>
          <cell r="D8727">
            <v>-187436.99</v>
          </cell>
        </row>
        <row r="8728">
          <cell r="A8728" t="str">
            <v>06</v>
          </cell>
          <cell r="B8728" t="str">
            <v>40350000</v>
          </cell>
          <cell r="C8728" t="str">
            <v>25030000</v>
          </cell>
          <cell r="D8728">
            <v>-1585.44</v>
          </cell>
        </row>
        <row r="8729">
          <cell r="A8729" t="str">
            <v>06</v>
          </cell>
          <cell r="B8729" t="str">
            <v>40350000</v>
          </cell>
          <cell r="C8729" t="str">
            <v>26000000</v>
          </cell>
          <cell r="D8729">
            <v>-380417.38</v>
          </cell>
        </row>
        <row r="8730">
          <cell r="A8730" t="str">
            <v>06</v>
          </cell>
          <cell r="B8730" t="str">
            <v>40350000</v>
          </cell>
          <cell r="C8730" t="str">
            <v>44000500</v>
          </cell>
          <cell r="D8730">
            <v>-532016.47</v>
          </cell>
        </row>
        <row r="8731">
          <cell r="A8731" t="str">
            <v>06</v>
          </cell>
          <cell r="B8731" t="str">
            <v>40350000</v>
          </cell>
          <cell r="C8731" t="str">
            <v>79030000</v>
          </cell>
          <cell r="D8731">
            <v>-22658.95</v>
          </cell>
        </row>
        <row r="8732">
          <cell r="A8732" t="str">
            <v>06</v>
          </cell>
          <cell r="B8732" t="str">
            <v>40350000</v>
          </cell>
          <cell r="C8732" t="str">
            <v>90021200</v>
          </cell>
          <cell r="D8732">
            <v>-9267.02</v>
          </cell>
        </row>
        <row r="8733">
          <cell r="A8733" t="str">
            <v>06</v>
          </cell>
          <cell r="B8733" t="str">
            <v>40360000</v>
          </cell>
          <cell r="C8733" t="str">
            <v>15140000</v>
          </cell>
          <cell r="D8733">
            <v>-295667.39</v>
          </cell>
        </row>
        <row r="8734">
          <cell r="A8734" t="str">
            <v>06</v>
          </cell>
          <cell r="B8734" t="str">
            <v>40380000</v>
          </cell>
          <cell r="C8734" t="str">
            <v>15230000</v>
          </cell>
          <cell r="D8734">
            <v>-25412.67</v>
          </cell>
        </row>
        <row r="8735">
          <cell r="A8735" t="str">
            <v>06</v>
          </cell>
          <cell r="B8735" t="str">
            <v>40380000</v>
          </cell>
          <cell r="C8735" t="str">
            <v>25010000</v>
          </cell>
          <cell r="D8735">
            <v>-3185.05</v>
          </cell>
        </row>
        <row r="8736">
          <cell r="A8736" t="str">
            <v>06</v>
          </cell>
          <cell r="B8736" t="str">
            <v>40380000</v>
          </cell>
          <cell r="C8736" t="str">
            <v>25020000</v>
          </cell>
          <cell r="D8736">
            <v>-6570.39</v>
          </cell>
        </row>
        <row r="8737">
          <cell r="A8737" t="str">
            <v>06</v>
          </cell>
          <cell r="B8737" t="str">
            <v>40380000</v>
          </cell>
          <cell r="C8737" t="str">
            <v>25030000</v>
          </cell>
          <cell r="D8737">
            <v>5439.77</v>
          </cell>
        </row>
        <row r="8738">
          <cell r="A8738" t="str">
            <v>06</v>
          </cell>
          <cell r="B8738" t="str">
            <v>40380000</v>
          </cell>
          <cell r="C8738" t="str">
            <v>26000000</v>
          </cell>
          <cell r="D8738">
            <v>8104.94</v>
          </cell>
        </row>
        <row r="8739">
          <cell r="A8739" t="str">
            <v>06</v>
          </cell>
          <cell r="B8739" t="str">
            <v>40380000</v>
          </cell>
          <cell r="C8739" t="str">
            <v>79030000</v>
          </cell>
          <cell r="D8739">
            <v>-811.52</v>
          </cell>
        </row>
        <row r="8740">
          <cell r="A8740" t="str">
            <v>06</v>
          </cell>
          <cell r="B8740" t="str">
            <v>40380000</v>
          </cell>
          <cell r="C8740" t="str">
            <v>79040000</v>
          </cell>
          <cell r="D8740">
            <v>191.02</v>
          </cell>
        </row>
        <row r="8741">
          <cell r="A8741" t="str">
            <v>06</v>
          </cell>
          <cell r="B8741" t="str">
            <v>40380000</v>
          </cell>
          <cell r="C8741" t="str">
            <v>79070000</v>
          </cell>
          <cell r="D8741">
            <v>900.29</v>
          </cell>
        </row>
        <row r="8742">
          <cell r="A8742" t="str">
            <v>06</v>
          </cell>
          <cell r="B8742" t="str">
            <v>40380000</v>
          </cell>
          <cell r="C8742" t="str">
            <v>90020900</v>
          </cell>
          <cell r="D8742">
            <v>1156.3599999999999</v>
          </cell>
        </row>
        <row r="8743">
          <cell r="A8743" t="str">
            <v>06</v>
          </cell>
          <cell r="B8743" t="str">
            <v>40380000</v>
          </cell>
          <cell r="C8743" t="str">
            <v>90020901</v>
          </cell>
          <cell r="D8743">
            <v>4983.3999999999996</v>
          </cell>
        </row>
        <row r="8744">
          <cell r="A8744" t="str">
            <v>06</v>
          </cell>
          <cell r="B8744" t="str">
            <v>40380000</v>
          </cell>
          <cell r="C8744" t="str">
            <v>90020902</v>
          </cell>
          <cell r="D8744">
            <v>-89.27</v>
          </cell>
        </row>
        <row r="8745">
          <cell r="A8745" t="str">
            <v>06</v>
          </cell>
          <cell r="B8745" t="str">
            <v>40390000</v>
          </cell>
          <cell r="C8745" t="str">
            <v>15140000</v>
          </cell>
          <cell r="D8745">
            <v>87243.09</v>
          </cell>
        </row>
        <row r="8746">
          <cell r="A8746" t="str">
            <v>06</v>
          </cell>
          <cell r="B8746" t="str">
            <v>04010000</v>
          </cell>
          <cell r="C8746" t="str">
            <v>25010000</v>
          </cell>
          <cell r="D8746">
            <v>180027.79</v>
          </cell>
        </row>
        <row r="8747">
          <cell r="A8747" t="str">
            <v>06</v>
          </cell>
          <cell r="B8747" t="str">
            <v>08000000</v>
          </cell>
          <cell r="C8747" t="str">
            <v>10140500</v>
          </cell>
          <cell r="D8747">
            <v>28142</v>
          </cell>
        </row>
        <row r="8748">
          <cell r="A8748" t="str">
            <v>06</v>
          </cell>
          <cell r="B8748" t="str">
            <v>99000000</v>
          </cell>
          <cell r="C8748" t="str">
            <v>90091302</v>
          </cell>
          <cell r="D8748">
            <v>60236.93</v>
          </cell>
        </row>
        <row r="8749">
          <cell r="A8749" t="str">
            <v>06</v>
          </cell>
          <cell r="B8749" t="str">
            <v>99000000</v>
          </cell>
          <cell r="C8749" t="str">
            <v>90091400</v>
          </cell>
          <cell r="D8749">
            <v>696352.86</v>
          </cell>
        </row>
        <row r="8750">
          <cell r="A8750" t="str">
            <v>06</v>
          </cell>
          <cell r="B8750" t="str">
            <v>90091401</v>
          </cell>
          <cell r="C8750" t="str">
            <v>99000000</v>
          </cell>
          <cell r="D8750">
            <v>1279007.76</v>
          </cell>
        </row>
        <row r="8751">
          <cell r="A8751" t="str">
            <v>06</v>
          </cell>
          <cell r="B8751" t="str">
            <v>90091402</v>
          </cell>
          <cell r="C8751" t="str">
            <v>99000000</v>
          </cell>
          <cell r="D8751">
            <v>2053.2800000000002</v>
          </cell>
        </row>
        <row r="8752">
          <cell r="A8752" t="str">
            <v>06</v>
          </cell>
          <cell r="B8752" t="str">
            <v>99000000</v>
          </cell>
          <cell r="C8752" t="str">
            <v>90091405</v>
          </cell>
          <cell r="D8752">
            <v>1765799.67</v>
          </cell>
        </row>
        <row r="8753">
          <cell r="A8753" t="str">
            <v>06</v>
          </cell>
          <cell r="B8753" t="str">
            <v>99000000</v>
          </cell>
          <cell r="C8753" t="str">
            <v>90091500</v>
          </cell>
          <cell r="D8753">
            <v>113369.83</v>
          </cell>
        </row>
        <row r="8754">
          <cell r="A8754" t="str">
            <v>06</v>
          </cell>
          <cell r="B8754" t="str">
            <v>99000000</v>
          </cell>
          <cell r="C8754" t="str">
            <v>90091505</v>
          </cell>
          <cell r="D8754">
            <v>12653.79</v>
          </cell>
        </row>
        <row r="8755">
          <cell r="A8755" t="str">
            <v>06</v>
          </cell>
          <cell r="B8755" t="str">
            <v>99000000</v>
          </cell>
          <cell r="C8755" t="str">
            <v>90091600</v>
          </cell>
          <cell r="D8755">
            <v>19532.03</v>
          </cell>
        </row>
        <row r="8756">
          <cell r="A8756" t="str">
            <v>06</v>
          </cell>
          <cell r="B8756" t="str">
            <v>10010000</v>
          </cell>
          <cell r="C8756" t="str">
            <v>10010000</v>
          </cell>
          <cell r="D8756">
            <v>76414282.040000007</v>
          </cell>
        </row>
        <row r="8757">
          <cell r="A8757" t="str">
            <v>06</v>
          </cell>
          <cell r="B8757" t="str">
            <v>10010000</v>
          </cell>
          <cell r="C8757" t="str">
            <v>10010200</v>
          </cell>
          <cell r="D8757">
            <v>660420.23</v>
          </cell>
        </row>
        <row r="8758">
          <cell r="A8758" t="str">
            <v>06</v>
          </cell>
          <cell r="B8758" t="str">
            <v>10010000</v>
          </cell>
          <cell r="C8758" t="str">
            <v>10070000</v>
          </cell>
          <cell r="D8758">
            <v>92946.2</v>
          </cell>
        </row>
        <row r="8759">
          <cell r="A8759" t="str">
            <v>06</v>
          </cell>
          <cell r="B8759" t="str">
            <v>10010000</v>
          </cell>
          <cell r="C8759" t="str">
            <v>20010000</v>
          </cell>
          <cell r="D8759">
            <v>85377419.069999993</v>
          </cell>
        </row>
        <row r="8760">
          <cell r="A8760" t="str">
            <v>06</v>
          </cell>
          <cell r="B8760" t="str">
            <v>10010000</v>
          </cell>
          <cell r="C8760" t="str">
            <v>23010000</v>
          </cell>
          <cell r="D8760">
            <v>3500872.25</v>
          </cell>
        </row>
        <row r="8761">
          <cell r="A8761" t="str">
            <v>06</v>
          </cell>
          <cell r="B8761" t="str">
            <v>10010000</v>
          </cell>
          <cell r="C8761" t="str">
            <v>25010000</v>
          </cell>
          <cell r="D8761">
            <v>1475889.71</v>
          </cell>
        </row>
        <row r="8762">
          <cell r="A8762" t="str">
            <v>06</v>
          </cell>
          <cell r="B8762" t="str">
            <v>10010000</v>
          </cell>
          <cell r="C8762" t="str">
            <v>25020000</v>
          </cell>
          <cell r="D8762">
            <v>78902.11</v>
          </cell>
        </row>
        <row r="8763">
          <cell r="A8763" t="str">
            <v>06</v>
          </cell>
          <cell r="B8763" t="str">
            <v>10010000</v>
          </cell>
          <cell r="C8763" t="str">
            <v>25030000</v>
          </cell>
          <cell r="D8763">
            <v>7012.25</v>
          </cell>
        </row>
        <row r="8764">
          <cell r="A8764" t="str">
            <v>06</v>
          </cell>
          <cell r="B8764" t="str">
            <v>10010000</v>
          </cell>
          <cell r="C8764" t="str">
            <v>26000000</v>
          </cell>
          <cell r="D8764">
            <v>30845.46</v>
          </cell>
        </row>
        <row r="8765">
          <cell r="A8765" t="str">
            <v>06</v>
          </cell>
          <cell r="B8765" t="str">
            <v>10010000</v>
          </cell>
          <cell r="C8765" t="str">
            <v>41020000</v>
          </cell>
          <cell r="D8765">
            <v>10710095.869999999</v>
          </cell>
        </row>
        <row r="8766">
          <cell r="A8766" t="str">
            <v>06</v>
          </cell>
          <cell r="B8766" t="str">
            <v>10010000</v>
          </cell>
          <cell r="C8766" t="str">
            <v>44000500</v>
          </cell>
          <cell r="D8766">
            <v>34195.800000000003</v>
          </cell>
        </row>
        <row r="8767">
          <cell r="A8767" t="str">
            <v>06</v>
          </cell>
          <cell r="B8767" t="str">
            <v>10010000</v>
          </cell>
          <cell r="C8767" t="str">
            <v>90021400</v>
          </cell>
          <cell r="D8767">
            <v>-350868.7</v>
          </cell>
        </row>
        <row r="8768">
          <cell r="A8768" t="str">
            <v>06</v>
          </cell>
          <cell r="B8768" t="str">
            <v>10010000</v>
          </cell>
          <cell r="C8768" t="str">
            <v>91020801</v>
          </cell>
          <cell r="D8768">
            <v>2008500.37</v>
          </cell>
        </row>
        <row r="8769">
          <cell r="A8769" t="str">
            <v>06</v>
          </cell>
          <cell r="B8769" t="str">
            <v>10010000</v>
          </cell>
          <cell r="C8769" t="str">
            <v>97000000</v>
          </cell>
          <cell r="D8769">
            <v>17980.07</v>
          </cell>
        </row>
        <row r="8770">
          <cell r="A8770" t="str">
            <v>06</v>
          </cell>
          <cell r="B8770" t="str">
            <v>10010200</v>
          </cell>
          <cell r="C8770" t="str">
            <v>10010200</v>
          </cell>
          <cell r="D8770">
            <v>28082.6</v>
          </cell>
        </row>
        <row r="8771">
          <cell r="A8771" t="str">
            <v>06</v>
          </cell>
          <cell r="B8771" t="str">
            <v>10010200</v>
          </cell>
          <cell r="C8771" t="str">
            <v>20010000</v>
          </cell>
          <cell r="D8771">
            <v>11838.73</v>
          </cell>
        </row>
        <row r="8772">
          <cell r="A8772" t="str">
            <v>06</v>
          </cell>
          <cell r="B8772" t="str">
            <v>10010200</v>
          </cell>
          <cell r="C8772" t="str">
            <v>23010000</v>
          </cell>
          <cell r="D8772">
            <v>14291.72</v>
          </cell>
        </row>
        <row r="8773">
          <cell r="A8773" t="str">
            <v>06</v>
          </cell>
          <cell r="B8773" t="str">
            <v>10010200</v>
          </cell>
          <cell r="C8773" t="str">
            <v>91020400</v>
          </cell>
          <cell r="D8773">
            <v>522919.92</v>
          </cell>
        </row>
        <row r="8774">
          <cell r="A8774" t="str">
            <v>06</v>
          </cell>
          <cell r="B8774" t="str">
            <v>10010200</v>
          </cell>
          <cell r="C8774" t="str">
            <v>91020801</v>
          </cell>
          <cell r="D8774">
            <v>563778.4</v>
          </cell>
        </row>
        <row r="8775">
          <cell r="A8775" t="str">
            <v>06</v>
          </cell>
          <cell r="B8775" t="str">
            <v>10060200</v>
          </cell>
          <cell r="C8775" t="str">
            <v>10060200</v>
          </cell>
          <cell r="D8775">
            <v>52905.02</v>
          </cell>
        </row>
        <row r="8776">
          <cell r="A8776" t="str">
            <v>06</v>
          </cell>
          <cell r="B8776" t="str">
            <v>10060200</v>
          </cell>
          <cell r="C8776" t="str">
            <v>23010000</v>
          </cell>
          <cell r="D8776">
            <v>27000</v>
          </cell>
        </row>
        <row r="8777">
          <cell r="A8777" t="str">
            <v>06</v>
          </cell>
          <cell r="B8777" t="str">
            <v>10060200</v>
          </cell>
          <cell r="C8777" t="str">
            <v>25020000</v>
          </cell>
          <cell r="D8777">
            <v>31911.63</v>
          </cell>
        </row>
        <row r="8778">
          <cell r="A8778" t="str">
            <v>06</v>
          </cell>
          <cell r="B8778" t="str">
            <v>10060200</v>
          </cell>
          <cell r="C8778" t="str">
            <v>25030000</v>
          </cell>
          <cell r="D8778">
            <v>21058.92</v>
          </cell>
        </row>
        <row r="8779">
          <cell r="A8779" t="str">
            <v>06</v>
          </cell>
          <cell r="B8779" t="str">
            <v>10060200</v>
          </cell>
          <cell r="C8779" t="str">
            <v>91020400</v>
          </cell>
          <cell r="D8779">
            <v>434043.39</v>
          </cell>
        </row>
        <row r="8780">
          <cell r="A8780" t="str">
            <v>06</v>
          </cell>
          <cell r="B8780" t="str">
            <v>10060200</v>
          </cell>
          <cell r="C8780" t="str">
            <v>91020801</v>
          </cell>
          <cell r="D8780">
            <v>152348</v>
          </cell>
        </row>
        <row r="8781">
          <cell r="A8781" t="str">
            <v>06</v>
          </cell>
          <cell r="B8781" t="str">
            <v>10010100</v>
          </cell>
          <cell r="C8781" t="str">
            <v>10010100</v>
          </cell>
          <cell r="D8781">
            <v>12433.23</v>
          </cell>
        </row>
        <row r="8782">
          <cell r="A8782" t="str">
            <v>06</v>
          </cell>
          <cell r="B8782" t="str">
            <v>10010100</v>
          </cell>
          <cell r="C8782" t="str">
            <v>23010000</v>
          </cell>
          <cell r="D8782">
            <v>185</v>
          </cell>
        </row>
        <row r="8783">
          <cell r="A8783" t="str">
            <v>06</v>
          </cell>
          <cell r="B8783" t="str">
            <v>10010100</v>
          </cell>
          <cell r="C8783" t="str">
            <v>91020400</v>
          </cell>
          <cell r="D8783">
            <v>319041.59999999998</v>
          </cell>
        </row>
        <row r="8784">
          <cell r="A8784" t="str">
            <v>06</v>
          </cell>
          <cell r="B8784" t="str">
            <v>10040200</v>
          </cell>
          <cell r="C8784" t="str">
            <v>10040200</v>
          </cell>
          <cell r="D8784">
            <v>3459.6</v>
          </cell>
        </row>
        <row r="8785">
          <cell r="A8785" t="str">
            <v>06</v>
          </cell>
          <cell r="B8785" t="str">
            <v>10040200</v>
          </cell>
          <cell r="C8785" t="str">
            <v>91020400</v>
          </cell>
          <cell r="D8785">
            <v>11.16</v>
          </cell>
        </row>
        <row r="8786">
          <cell r="A8786" t="str">
            <v>06</v>
          </cell>
          <cell r="B8786" t="str">
            <v>10060000</v>
          </cell>
          <cell r="C8786" t="str">
            <v>10050000</v>
          </cell>
          <cell r="D8786">
            <v>380</v>
          </cell>
        </row>
        <row r="8787">
          <cell r="A8787" t="str">
            <v>06</v>
          </cell>
          <cell r="B8787" t="str">
            <v>10060000</v>
          </cell>
          <cell r="C8787" t="str">
            <v>10060000</v>
          </cell>
          <cell r="D8787">
            <v>8721935.6600000001</v>
          </cell>
        </row>
        <row r="8788">
          <cell r="A8788" t="str">
            <v>06</v>
          </cell>
          <cell r="B8788" t="str">
            <v>10060000</v>
          </cell>
          <cell r="C8788" t="str">
            <v>20010000</v>
          </cell>
          <cell r="D8788">
            <v>1176278.3899999999</v>
          </cell>
        </row>
        <row r="8789">
          <cell r="A8789" t="str">
            <v>06</v>
          </cell>
          <cell r="B8789" t="str">
            <v>10060000</v>
          </cell>
          <cell r="C8789" t="str">
            <v>23010000</v>
          </cell>
          <cell r="D8789">
            <v>2050527.06</v>
          </cell>
        </row>
        <row r="8790">
          <cell r="A8790" t="str">
            <v>06</v>
          </cell>
          <cell r="B8790" t="str">
            <v>10060000</v>
          </cell>
          <cell r="C8790" t="str">
            <v>25010000</v>
          </cell>
          <cell r="D8790">
            <v>4156691.3</v>
          </cell>
        </row>
        <row r="8791">
          <cell r="A8791" t="str">
            <v>06</v>
          </cell>
          <cell r="B8791" t="str">
            <v>10060000</v>
          </cell>
          <cell r="C8791" t="str">
            <v>25020000</v>
          </cell>
          <cell r="D8791">
            <v>593537.56000000006</v>
          </cell>
        </row>
        <row r="8792">
          <cell r="A8792" t="str">
            <v>06</v>
          </cell>
          <cell r="B8792" t="str">
            <v>10060000</v>
          </cell>
          <cell r="C8792" t="str">
            <v>25030000</v>
          </cell>
          <cell r="D8792">
            <v>195920.78</v>
          </cell>
        </row>
        <row r="8793">
          <cell r="A8793" t="str">
            <v>06</v>
          </cell>
          <cell r="B8793" t="str">
            <v>10060000</v>
          </cell>
          <cell r="C8793" t="str">
            <v>26000000</v>
          </cell>
          <cell r="D8793">
            <v>763125.39</v>
          </cell>
        </row>
        <row r="8794">
          <cell r="A8794" t="str">
            <v>06</v>
          </cell>
          <cell r="B8794" t="str">
            <v>10060000</v>
          </cell>
          <cell r="C8794" t="str">
            <v>41020000</v>
          </cell>
          <cell r="D8794">
            <v>431673.73</v>
          </cell>
        </row>
        <row r="8795">
          <cell r="A8795" t="str">
            <v>06</v>
          </cell>
          <cell r="B8795" t="str">
            <v>10060000</v>
          </cell>
          <cell r="C8795" t="str">
            <v>44000500</v>
          </cell>
          <cell r="D8795">
            <v>1281371.0900000001</v>
          </cell>
        </row>
        <row r="8796">
          <cell r="A8796" t="str">
            <v>06</v>
          </cell>
          <cell r="B8796" t="str">
            <v>10060000</v>
          </cell>
          <cell r="C8796" t="str">
            <v>79030000</v>
          </cell>
          <cell r="D8796">
            <v>189309.09</v>
          </cell>
        </row>
        <row r="8797">
          <cell r="A8797" t="str">
            <v>06</v>
          </cell>
          <cell r="B8797" t="str">
            <v>10060000</v>
          </cell>
          <cell r="C8797" t="str">
            <v>79040000</v>
          </cell>
          <cell r="D8797">
            <v>213356.96</v>
          </cell>
        </row>
        <row r="8798">
          <cell r="A8798" t="str">
            <v>06</v>
          </cell>
          <cell r="B8798" t="str">
            <v>10060000</v>
          </cell>
          <cell r="C8798" t="str">
            <v>79070000</v>
          </cell>
          <cell r="D8798">
            <v>43555.4</v>
          </cell>
        </row>
        <row r="8799">
          <cell r="A8799" t="str">
            <v>06</v>
          </cell>
          <cell r="B8799" t="str">
            <v>10060000</v>
          </cell>
          <cell r="C8799" t="str">
            <v>91020801</v>
          </cell>
          <cell r="D8799">
            <v>96925.09</v>
          </cell>
        </row>
        <row r="8800">
          <cell r="A8800" t="str">
            <v>06</v>
          </cell>
          <cell r="B8800" t="str">
            <v>10060000</v>
          </cell>
          <cell r="C8800" t="str">
            <v>97000000</v>
          </cell>
          <cell r="D8800">
            <v>103238.68</v>
          </cell>
        </row>
        <row r="8801">
          <cell r="A8801" t="str">
            <v>06</v>
          </cell>
          <cell r="B8801" t="str">
            <v>10040000</v>
          </cell>
          <cell r="C8801" t="str">
            <v>10040000</v>
          </cell>
          <cell r="D8801">
            <v>122513.07</v>
          </cell>
        </row>
        <row r="8802">
          <cell r="A8802" t="str">
            <v>06</v>
          </cell>
          <cell r="B8802" t="str">
            <v>10040000</v>
          </cell>
          <cell r="C8802" t="str">
            <v>23010000</v>
          </cell>
          <cell r="D8802">
            <v>633</v>
          </cell>
        </row>
        <row r="8803">
          <cell r="A8803" t="str">
            <v>06</v>
          </cell>
          <cell r="B8803" t="str">
            <v>10040000</v>
          </cell>
          <cell r="C8803" t="str">
            <v>25020000</v>
          </cell>
          <cell r="D8803">
            <v>4760.8500000000004</v>
          </cell>
        </row>
        <row r="8804">
          <cell r="A8804" t="str">
            <v>06</v>
          </cell>
          <cell r="B8804" t="str">
            <v>10040000</v>
          </cell>
          <cell r="C8804" t="str">
            <v>26000000</v>
          </cell>
          <cell r="D8804">
            <v>117</v>
          </cell>
        </row>
        <row r="8805">
          <cell r="A8805" t="str">
            <v>06</v>
          </cell>
          <cell r="B8805" t="str">
            <v>10040000</v>
          </cell>
          <cell r="C8805" t="str">
            <v>41020000</v>
          </cell>
          <cell r="D8805">
            <v>4039138.03</v>
          </cell>
        </row>
        <row r="8806">
          <cell r="A8806" t="str">
            <v>06</v>
          </cell>
          <cell r="B8806" t="str">
            <v>10040000</v>
          </cell>
          <cell r="C8806" t="str">
            <v>44000500</v>
          </cell>
          <cell r="D8806">
            <v>2750</v>
          </cell>
        </row>
        <row r="8807">
          <cell r="A8807" t="str">
            <v>06</v>
          </cell>
          <cell r="B8807" t="str">
            <v>10040000</v>
          </cell>
          <cell r="C8807" t="str">
            <v>76020400</v>
          </cell>
          <cell r="D8807">
            <v>300</v>
          </cell>
        </row>
        <row r="8808">
          <cell r="A8808" t="str">
            <v>06</v>
          </cell>
          <cell r="B8808" t="str">
            <v>10040000</v>
          </cell>
          <cell r="C8808" t="str">
            <v>79030000</v>
          </cell>
          <cell r="D8808">
            <v>936</v>
          </cell>
        </row>
        <row r="8809">
          <cell r="A8809" t="str">
            <v>06</v>
          </cell>
          <cell r="B8809" t="str">
            <v>10040000</v>
          </cell>
          <cell r="C8809" t="str">
            <v>79070000</v>
          </cell>
          <cell r="D8809">
            <v>140</v>
          </cell>
        </row>
        <row r="8810">
          <cell r="A8810" t="str">
            <v>06</v>
          </cell>
          <cell r="B8810" t="str">
            <v>10040000</v>
          </cell>
          <cell r="C8810" t="str">
            <v>90020500</v>
          </cell>
          <cell r="D8810">
            <v>780</v>
          </cell>
        </row>
        <row r="8811">
          <cell r="A8811" t="str">
            <v>06</v>
          </cell>
          <cell r="B8811" t="str">
            <v>10040000</v>
          </cell>
          <cell r="C8811" t="str">
            <v>91020800</v>
          </cell>
          <cell r="D8811">
            <v>298120.31</v>
          </cell>
        </row>
        <row r="8812">
          <cell r="A8812" t="str">
            <v>06</v>
          </cell>
          <cell r="B8812" t="str">
            <v>10040000</v>
          </cell>
          <cell r="C8812" t="str">
            <v>91020801</v>
          </cell>
          <cell r="D8812">
            <v>-53.6</v>
          </cell>
        </row>
        <row r="8813">
          <cell r="A8813" t="str">
            <v>06</v>
          </cell>
          <cell r="B8813" t="str">
            <v>10030000</v>
          </cell>
          <cell r="C8813" t="str">
            <v>10030000</v>
          </cell>
          <cell r="D8813">
            <v>635343.98</v>
          </cell>
        </row>
        <row r="8814">
          <cell r="A8814" t="str">
            <v>06</v>
          </cell>
          <cell r="B8814" t="str">
            <v>10030000</v>
          </cell>
          <cell r="C8814" t="str">
            <v>20010000</v>
          </cell>
          <cell r="D8814">
            <v>802050.67</v>
          </cell>
        </row>
        <row r="8815">
          <cell r="A8815" t="str">
            <v>06</v>
          </cell>
          <cell r="B8815" t="str">
            <v>10030000</v>
          </cell>
          <cell r="C8815" t="str">
            <v>23010000</v>
          </cell>
          <cell r="D8815">
            <v>421697.93</v>
          </cell>
        </row>
        <row r="8816">
          <cell r="A8816" t="str">
            <v>06</v>
          </cell>
          <cell r="B8816" t="str">
            <v>10030000</v>
          </cell>
          <cell r="C8816" t="str">
            <v>25010000</v>
          </cell>
          <cell r="D8816">
            <v>5532190.71</v>
          </cell>
        </row>
        <row r="8817">
          <cell r="A8817" t="str">
            <v>06</v>
          </cell>
          <cell r="B8817" t="str">
            <v>10030000</v>
          </cell>
          <cell r="C8817" t="str">
            <v>25020000</v>
          </cell>
          <cell r="D8817">
            <v>429864.54</v>
          </cell>
        </row>
        <row r="8818">
          <cell r="A8818" t="str">
            <v>06</v>
          </cell>
          <cell r="B8818" t="str">
            <v>10030000</v>
          </cell>
          <cell r="C8818" t="str">
            <v>25030000</v>
          </cell>
          <cell r="D8818">
            <v>97687.2</v>
          </cell>
        </row>
        <row r="8819">
          <cell r="A8819" t="str">
            <v>06</v>
          </cell>
          <cell r="B8819" t="str">
            <v>10030000</v>
          </cell>
          <cell r="C8819" t="str">
            <v>26000000</v>
          </cell>
          <cell r="D8819">
            <v>92707.71</v>
          </cell>
        </row>
        <row r="8820">
          <cell r="A8820" t="str">
            <v>06</v>
          </cell>
          <cell r="B8820" t="str">
            <v>10030000</v>
          </cell>
          <cell r="C8820" t="str">
            <v>41020000</v>
          </cell>
          <cell r="D8820">
            <v>146327.22</v>
          </cell>
        </row>
        <row r="8821">
          <cell r="A8821" t="str">
            <v>06</v>
          </cell>
          <cell r="B8821" t="str">
            <v>10030000</v>
          </cell>
          <cell r="C8821" t="str">
            <v>44000500</v>
          </cell>
          <cell r="D8821">
            <v>14273.84</v>
          </cell>
        </row>
        <row r="8822">
          <cell r="A8822" t="str">
            <v>06</v>
          </cell>
          <cell r="B8822" t="str">
            <v>10030000</v>
          </cell>
          <cell r="C8822" t="str">
            <v>79030000</v>
          </cell>
          <cell r="D8822">
            <v>196557.09</v>
          </cell>
        </row>
        <row r="8823">
          <cell r="A8823" t="str">
            <v>06</v>
          </cell>
          <cell r="B8823" t="str">
            <v>99000000</v>
          </cell>
          <cell r="C8823" t="str">
            <v>90091605</v>
          </cell>
          <cell r="D8823">
            <v>326726.01</v>
          </cell>
        </row>
        <row r="8824">
          <cell r="A8824" t="str">
            <v>06</v>
          </cell>
          <cell r="B8824" t="str">
            <v>99000000</v>
          </cell>
          <cell r="C8824" t="str">
            <v>90091705</v>
          </cell>
          <cell r="D8824">
            <v>13572.01</v>
          </cell>
        </row>
        <row r="8825">
          <cell r="A8825" t="str">
            <v>06</v>
          </cell>
          <cell r="B8825" t="str">
            <v>79070000</v>
          </cell>
          <cell r="C8825" t="str">
            <v>02010000</v>
          </cell>
          <cell r="D8825">
            <v>181066</v>
          </cell>
        </row>
        <row r="8826">
          <cell r="A8826" t="str">
            <v>06</v>
          </cell>
          <cell r="B8826" t="str">
            <v>76050100</v>
          </cell>
          <cell r="C8826" t="str">
            <v>90030100</v>
          </cell>
          <cell r="D8826">
            <v>109447040.69</v>
          </cell>
        </row>
        <row r="8827">
          <cell r="A8827" t="str">
            <v>06</v>
          </cell>
          <cell r="B8827" t="str">
            <v>76050100</v>
          </cell>
          <cell r="C8827" t="str">
            <v>90030107</v>
          </cell>
          <cell r="D8827">
            <v>36805203.899999999</v>
          </cell>
        </row>
        <row r="8828">
          <cell r="A8828" t="str">
            <v>06</v>
          </cell>
          <cell r="B8828" t="str">
            <v>76050100</v>
          </cell>
          <cell r="C8828" t="str">
            <v>90030108</v>
          </cell>
          <cell r="D8828">
            <v>4110939.29</v>
          </cell>
        </row>
        <row r="8829">
          <cell r="A8829" t="str">
            <v>06</v>
          </cell>
          <cell r="B8829" t="str">
            <v>76050100</v>
          </cell>
          <cell r="C8829" t="str">
            <v>90030300</v>
          </cell>
          <cell r="D8829">
            <v>357995.15</v>
          </cell>
        </row>
        <row r="8830">
          <cell r="A8830" t="str">
            <v>06</v>
          </cell>
          <cell r="B8830" t="str">
            <v>76050100</v>
          </cell>
          <cell r="C8830" t="str">
            <v>90030500</v>
          </cell>
          <cell r="D8830">
            <v>32876.1</v>
          </cell>
        </row>
        <row r="8831">
          <cell r="A8831" t="str">
            <v>06</v>
          </cell>
          <cell r="B8831" t="str">
            <v>76050100</v>
          </cell>
          <cell r="C8831" t="str">
            <v>90030900</v>
          </cell>
          <cell r="D8831">
            <v>282188.77</v>
          </cell>
        </row>
        <row r="8832">
          <cell r="A8832" t="str">
            <v>06</v>
          </cell>
          <cell r="B8832" t="str">
            <v>76050100</v>
          </cell>
          <cell r="C8832" t="str">
            <v>90030901</v>
          </cell>
          <cell r="D8832">
            <v>300773.27</v>
          </cell>
        </row>
        <row r="8833">
          <cell r="A8833" t="str">
            <v>06</v>
          </cell>
          <cell r="B8833" t="str">
            <v>76050100</v>
          </cell>
          <cell r="C8833" t="str">
            <v>90030902</v>
          </cell>
          <cell r="D8833">
            <v>3908.4</v>
          </cell>
        </row>
        <row r="8834">
          <cell r="A8834" t="str">
            <v>06</v>
          </cell>
          <cell r="B8834" t="str">
            <v>76050100</v>
          </cell>
          <cell r="C8834" t="str">
            <v>90031200</v>
          </cell>
          <cell r="D8834">
            <v>23183.34</v>
          </cell>
        </row>
        <row r="8835">
          <cell r="A8835" t="str">
            <v>06</v>
          </cell>
          <cell r="B8835" t="str">
            <v>76050100</v>
          </cell>
          <cell r="C8835" t="str">
            <v>90031205</v>
          </cell>
          <cell r="D8835">
            <v>227299.93</v>
          </cell>
        </row>
        <row r="8836">
          <cell r="A8836" t="str">
            <v>06</v>
          </cell>
          <cell r="B8836" t="str">
            <v>76050100</v>
          </cell>
          <cell r="C8836" t="str">
            <v>90031300</v>
          </cell>
          <cell r="D8836">
            <v>11930.26</v>
          </cell>
        </row>
        <row r="8837">
          <cell r="A8837" t="str">
            <v>06</v>
          </cell>
          <cell r="B8837" t="str">
            <v>76050100</v>
          </cell>
          <cell r="C8837" t="str">
            <v>90031301</v>
          </cell>
          <cell r="D8837">
            <v>453325.17</v>
          </cell>
        </row>
        <row r="8838">
          <cell r="A8838" t="str">
            <v>06</v>
          </cell>
          <cell r="B8838" t="str">
            <v>76050100</v>
          </cell>
          <cell r="C8838" t="str">
            <v>90031302</v>
          </cell>
          <cell r="D8838">
            <v>23591.32</v>
          </cell>
        </row>
        <row r="8839">
          <cell r="A8839" t="str">
            <v>06</v>
          </cell>
          <cell r="B8839" t="str">
            <v>76050100</v>
          </cell>
          <cell r="C8839" t="str">
            <v>90031400</v>
          </cell>
          <cell r="D8839">
            <v>2433064.7999999998</v>
          </cell>
        </row>
        <row r="8840">
          <cell r="A8840" t="str">
            <v>06</v>
          </cell>
          <cell r="B8840" t="str">
            <v>76050100</v>
          </cell>
          <cell r="C8840" t="str">
            <v>90031401</v>
          </cell>
          <cell r="D8840">
            <v>2616407.2799999998</v>
          </cell>
        </row>
        <row r="8841">
          <cell r="A8841" t="str">
            <v>06</v>
          </cell>
          <cell r="B8841" t="str">
            <v>76050100</v>
          </cell>
          <cell r="C8841" t="str">
            <v>90031402</v>
          </cell>
          <cell r="D8841">
            <v>5387.73</v>
          </cell>
        </row>
        <row r="8842">
          <cell r="A8842" t="str">
            <v>06</v>
          </cell>
          <cell r="B8842" t="str">
            <v>76050100</v>
          </cell>
          <cell r="C8842" t="str">
            <v>90031405</v>
          </cell>
          <cell r="D8842">
            <v>5882634.6299999999</v>
          </cell>
        </row>
        <row r="8843">
          <cell r="A8843" t="str">
            <v>06</v>
          </cell>
          <cell r="B8843" t="str">
            <v>76050100</v>
          </cell>
          <cell r="C8843" t="str">
            <v>90031705</v>
          </cell>
          <cell r="D8843">
            <v>29669.58</v>
          </cell>
        </row>
        <row r="8844">
          <cell r="A8844" t="str">
            <v>06</v>
          </cell>
          <cell r="B8844" t="str">
            <v>76050100</v>
          </cell>
          <cell r="C8844" t="str">
            <v>90032100</v>
          </cell>
          <cell r="D8844">
            <v>28353.27</v>
          </cell>
        </row>
        <row r="8845">
          <cell r="A8845" t="str">
            <v>06</v>
          </cell>
          <cell r="B8845" t="str">
            <v>76050100</v>
          </cell>
          <cell r="C8845" t="str">
            <v>90032101</v>
          </cell>
          <cell r="D8845">
            <v>107394.74</v>
          </cell>
        </row>
        <row r="8846">
          <cell r="A8846" t="str">
            <v>06</v>
          </cell>
          <cell r="B8846" t="str">
            <v>76050100</v>
          </cell>
          <cell r="C8846" t="str">
            <v>91020100</v>
          </cell>
          <cell r="D8846">
            <v>12191.7</v>
          </cell>
        </row>
        <row r="8847">
          <cell r="A8847" t="str">
            <v>06</v>
          </cell>
          <cell r="B8847" t="str">
            <v>76050100</v>
          </cell>
          <cell r="C8847" t="str">
            <v>91020400</v>
          </cell>
          <cell r="D8847">
            <v>1848817.34</v>
          </cell>
        </row>
        <row r="8848">
          <cell r="A8848" t="str">
            <v>06</v>
          </cell>
          <cell r="B8848" t="str">
            <v>91010100</v>
          </cell>
          <cell r="C8848" t="str">
            <v>62040100</v>
          </cell>
          <cell r="D8848">
            <v>79923.38</v>
          </cell>
        </row>
        <row r="8849">
          <cell r="A8849" t="str">
            <v>06</v>
          </cell>
          <cell r="B8849" t="str">
            <v>91010400</v>
          </cell>
          <cell r="C8849" t="str">
            <v>62040400</v>
          </cell>
          <cell r="D8849">
            <v>12120024.57</v>
          </cell>
        </row>
        <row r="8850">
          <cell r="A8850" t="str">
            <v>06</v>
          </cell>
          <cell r="B8850" t="str">
            <v>91010900</v>
          </cell>
          <cell r="C8850" t="str">
            <v>62040900</v>
          </cell>
          <cell r="D8850">
            <v>4305355.45</v>
          </cell>
        </row>
        <row r="8851">
          <cell r="A8851" t="str">
            <v>06</v>
          </cell>
          <cell r="B8851" t="str">
            <v>91011600</v>
          </cell>
          <cell r="C8851" t="str">
            <v>76000000</v>
          </cell>
          <cell r="D8851">
            <v>1341107.43</v>
          </cell>
        </row>
        <row r="8852">
          <cell r="A8852" t="str">
            <v>06</v>
          </cell>
          <cell r="B8852" t="str">
            <v>62010100</v>
          </cell>
          <cell r="C8852" t="str">
            <v>50000000</v>
          </cell>
          <cell r="D8852">
            <v>460.2</v>
          </cell>
        </row>
        <row r="8853">
          <cell r="A8853" t="str">
            <v>06</v>
          </cell>
          <cell r="B8853" t="str">
            <v>62010100</v>
          </cell>
          <cell r="C8853" t="str">
            <v>51030100</v>
          </cell>
          <cell r="D8853">
            <v>420046966.99000001</v>
          </cell>
        </row>
        <row r="8854">
          <cell r="A8854" t="str">
            <v>06</v>
          </cell>
          <cell r="B8854" t="str">
            <v>62010100</v>
          </cell>
          <cell r="C8854" t="str">
            <v>51040000</v>
          </cell>
          <cell r="D8854">
            <v>345401971.10000002</v>
          </cell>
        </row>
        <row r="8855">
          <cell r="A8855" t="str">
            <v>06</v>
          </cell>
          <cell r="B8855" t="str">
            <v>62010100</v>
          </cell>
          <cell r="C8855" t="str">
            <v>51090000</v>
          </cell>
          <cell r="D8855">
            <v>50000000</v>
          </cell>
        </row>
        <row r="8856">
          <cell r="A8856" t="str">
            <v>06</v>
          </cell>
          <cell r="B8856" t="str">
            <v>62010100</v>
          </cell>
          <cell r="C8856" t="str">
            <v>60010000</v>
          </cell>
          <cell r="D8856">
            <v>200727.43</v>
          </cell>
        </row>
        <row r="8857">
          <cell r="A8857" t="str">
            <v>06</v>
          </cell>
          <cell r="B8857" t="str">
            <v>62010100</v>
          </cell>
          <cell r="C8857" t="str">
            <v>60010300</v>
          </cell>
          <cell r="D8857">
            <v>18412663.359999999</v>
          </cell>
        </row>
        <row r="8858">
          <cell r="A8858" t="str">
            <v>06</v>
          </cell>
          <cell r="B8858" t="str">
            <v>62010100</v>
          </cell>
          <cell r="C8858" t="str">
            <v>62030000</v>
          </cell>
          <cell r="D8858">
            <v>73777.58</v>
          </cell>
        </row>
        <row r="8859">
          <cell r="A8859" t="str">
            <v>06</v>
          </cell>
          <cell r="B8859" t="str">
            <v>62010100</v>
          </cell>
          <cell r="C8859" t="str">
            <v>62030100</v>
          </cell>
          <cell r="D8859">
            <v>150003409.74000001</v>
          </cell>
        </row>
        <row r="8860">
          <cell r="A8860" t="str">
            <v>06</v>
          </cell>
          <cell r="B8860" t="str">
            <v>62010100</v>
          </cell>
          <cell r="C8860" t="str">
            <v>62050500</v>
          </cell>
          <cell r="D8860">
            <v>94033787.310000002</v>
          </cell>
        </row>
        <row r="8861">
          <cell r="A8861" t="str">
            <v>06</v>
          </cell>
          <cell r="B8861" t="str">
            <v>62010100</v>
          </cell>
          <cell r="C8861" t="str">
            <v>76000000</v>
          </cell>
          <cell r="D8861">
            <v>221756.73</v>
          </cell>
        </row>
        <row r="8862">
          <cell r="A8862" t="str">
            <v>06</v>
          </cell>
          <cell r="B8862" t="str">
            <v>62010100</v>
          </cell>
          <cell r="C8862" t="str">
            <v>91021600</v>
          </cell>
          <cell r="D8862">
            <v>21339.18</v>
          </cell>
        </row>
        <row r="8863">
          <cell r="A8863" t="str">
            <v>06</v>
          </cell>
          <cell r="B8863" t="str">
            <v>62010200</v>
          </cell>
          <cell r="C8863" t="str">
            <v>51030000</v>
          </cell>
          <cell r="D8863">
            <v>16877042.649999999</v>
          </cell>
        </row>
        <row r="8864">
          <cell r="A8864" t="str">
            <v>06</v>
          </cell>
          <cell r="B8864" t="str">
            <v>62010200</v>
          </cell>
          <cell r="C8864" t="str">
            <v>62030300</v>
          </cell>
          <cell r="D8864">
            <v>3312689.65</v>
          </cell>
        </row>
        <row r="8865">
          <cell r="A8865" t="str">
            <v>06</v>
          </cell>
          <cell r="B8865" t="str">
            <v>62010200</v>
          </cell>
          <cell r="C8865" t="str">
            <v>62030500</v>
          </cell>
          <cell r="D8865">
            <v>6055655.1200000001</v>
          </cell>
        </row>
        <row r="8866">
          <cell r="A8866" t="str">
            <v>06</v>
          </cell>
          <cell r="B8866" t="str">
            <v>62010300</v>
          </cell>
          <cell r="C8866" t="str">
            <v>62030100</v>
          </cell>
          <cell r="D8866">
            <v>2346857.04</v>
          </cell>
        </row>
        <row r="8867">
          <cell r="A8867" t="str">
            <v>06</v>
          </cell>
          <cell r="B8867" t="str">
            <v>62010400</v>
          </cell>
          <cell r="C8867" t="str">
            <v>62000000</v>
          </cell>
          <cell r="D8867">
            <v>3223852.8</v>
          </cell>
        </row>
        <row r="8868">
          <cell r="A8868" t="str">
            <v>06</v>
          </cell>
          <cell r="B8868" t="str">
            <v>62010400</v>
          </cell>
          <cell r="C8868" t="str">
            <v>62030300</v>
          </cell>
          <cell r="D8868">
            <v>5670766.0700000003</v>
          </cell>
        </row>
        <row r="8869">
          <cell r="A8869" t="str">
            <v>06</v>
          </cell>
          <cell r="B8869" t="str">
            <v>62010500</v>
          </cell>
          <cell r="C8869" t="str">
            <v>50000000</v>
          </cell>
          <cell r="D8869">
            <v>3652.11</v>
          </cell>
        </row>
        <row r="8870">
          <cell r="A8870" t="str">
            <v>06</v>
          </cell>
          <cell r="B8870" t="str">
            <v>62010500</v>
          </cell>
          <cell r="C8870" t="str">
            <v>51030100</v>
          </cell>
          <cell r="D8870">
            <v>10896.12</v>
          </cell>
        </row>
        <row r="8871">
          <cell r="A8871" t="str">
            <v>06</v>
          </cell>
          <cell r="B8871" t="str">
            <v>62010500</v>
          </cell>
          <cell r="C8871" t="str">
            <v>51040000</v>
          </cell>
          <cell r="D8871">
            <v>19220695.52</v>
          </cell>
        </row>
        <row r="8872">
          <cell r="A8872" t="str">
            <v>06</v>
          </cell>
          <cell r="B8872" t="str">
            <v>62010500</v>
          </cell>
          <cell r="C8872" t="str">
            <v>60010300</v>
          </cell>
          <cell r="D8872">
            <v>539041.61</v>
          </cell>
        </row>
        <row r="8873">
          <cell r="A8873" t="str">
            <v>06</v>
          </cell>
          <cell r="B8873" t="str">
            <v>62010500</v>
          </cell>
          <cell r="C8873" t="str">
            <v>62030000</v>
          </cell>
          <cell r="D8873">
            <v>1042.3800000000001</v>
          </cell>
        </row>
        <row r="8874">
          <cell r="A8874" t="str">
            <v>06</v>
          </cell>
          <cell r="B8874" t="str">
            <v>62010500</v>
          </cell>
          <cell r="C8874" t="str">
            <v>62030100</v>
          </cell>
          <cell r="D8874">
            <v>26730154.809999999</v>
          </cell>
        </row>
        <row r="8875">
          <cell r="A8875" t="str">
            <v>06</v>
          </cell>
          <cell r="B8875" t="str">
            <v>62010500</v>
          </cell>
          <cell r="C8875" t="str">
            <v>62050500</v>
          </cell>
          <cell r="D8875">
            <v>25665622.98</v>
          </cell>
        </row>
        <row r="8876">
          <cell r="A8876" t="str">
            <v>06</v>
          </cell>
          <cell r="B8876" t="str">
            <v>62010500</v>
          </cell>
          <cell r="C8876" t="str">
            <v>76000000</v>
          </cell>
          <cell r="D8876">
            <v>520696.15</v>
          </cell>
        </row>
        <row r="8877">
          <cell r="A8877" t="str">
            <v>06</v>
          </cell>
          <cell r="B8877" t="str">
            <v>62010600</v>
          </cell>
          <cell r="C8877" t="str">
            <v>51030000</v>
          </cell>
          <cell r="D8877">
            <v>3743116.51</v>
          </cell>
        </row>
        <row r="8878">
          <cell r="A8878" t="str">
            <v>06</v>
          </cell>
          <cell r="B8878" t="str">
            <v>62010600</v>
          </cell>
          <cell r="C8878" t="str">
            <v>62030300</v>
          </cell>
          <cell r="D8878">
            <v>1244627.6499999999</v>
          </cell>
        </row>
        <row r="8879">
          <cell r="A8879" t="str">
            <v>06</v>
          </cell>
          <cell r="B8879" t="str">
            <v>62010600</v>
          </cell>
          <cell r="C8879" t="str">
            <v>62030500</v>
          </cell>
          <cell r="D8879">
            <v>1755379.07</v>
          </cell>
        </row>
        <row r="8880">
          <cell r="A8880" t="str">
            <v>06</v>
          </cell>
          <cell r="B8880" t="str">
            <v>62010700</v>
          </cell>
          <cell r="C8880" t="str">
            <v>62030100</v>
          </cell>
          <cell r="D8880">
            <v>194500.58</v>
          </cell>
        </row>
        <row r="8881">
          <cell r="A8881" t="str">
            <v>06</v>
          </cell>
          <cell r="B8881" t="str">
            <v>62010800</v>
          </cell>
          <cell r="C8881" t="str">
            <v>62000000</v>
          </cell>
          <cell r="D8881">
            <v>1899747.24</v>
          </cell>
        </row>
        <row r="8882">
          <cell r="A8882" t="str">
            <v>06</v>
          </cell>
          <cell r="B8882" t="str">
            <v>62010800</v>
          </cell>
          <cell r="C8882" t="str">
            <v>62030300</v>
          </cell>
          <cell r="D8882">
            <v>2136506.11</v>
          </cell>
        </row>
        <row r="8883">
          <cell r="A8883" t="str">
            <v>06</v>
          </cell>
          <cell r="B8883" t="str">
            <v>62010900</v>
          </cell>
          <cell r="C8883" t="str">
            <v>50000000</v>
          </cell>
          <cell r="D8883">
            <v>228.78</v>
          </cell>
        </row>
        <row r="8884">
          <cell r="A8884" t="str">
            <v>06</v>
          </cell>
          <cell r="B8884" t="str">
            <v>62010900</v>
          </cell>
          <cell r="C8884" t="str">
            <v>51000000</v>
          </cell>
          <cell r="D8884">
            <v>81563.08</v>
          </cell>
        </row>
        <row r="8885">
          <cell r="A8885" t="str">
            <v>06</v>
          </cell>
          <cell r="B8885" t="str">
            <v>62010900</v>
          </cell>
          <cell r="C8885" t="str">
            <v>51040000</v>
          </cell>
          <cell r="D8885">
            <v>4993549.5999999996</v>
          </cell>
        </row>
        <row r="8886">
          <cell r="A8886" t="str">
            <v>06</v>
          </cell>
          <cell r="B8886" t="str">
            <v>62010900</v>
          </cell>
          <cell r="C8886" t="str">
            <v>60010000</v>
          </cell>
          <cell r="D8886">
            <v>606.66999999999996</v>
          </cell>
        </row>
        <row r="8887">
          <cell r="A8887" t="str">
            <v>06</v>
          </cell>
          <cell r="B8887" t="str">
            <v>62010900</v>
          </cell>
          <cell r="C8887" t="str">
            <v>60010300</v>
          </cell>
          <cell r="D8887">
            <v>950277.13</v>
          </cell>
        </row>
        <row r="8888">
          <cell r="A8888" t="str">
            <v>06</v>
          </cell>
          <cell r="B8888" t="str">
            <v>62010900</v>
          </cell>
          <cell r="C8888" t="str">
            <v>62030100</v>
          </cell>
          <cell r="D8888">
            <v>79227.490000000005</v>
          </cell>
        </row>
        <row r="8889">
          <cell r="A8889" t="str">
            <v>06</v>
          </cell>
          <cell r="B8889" t="str">
            <v>62010900</v>
          </cell>
          <cell r="C8889" t="str">
            <v>91021600</v>
          </cell>
          <cell r="D8889">
            <v>1345764.3</v>
          </cell>
        </row>
        <row r="8890">
          <cell r="A8890" t="str">
            <v>06</v>
          </cell>
          <cell r="B8890" t="str">
            <v>62011100</v>
          </cell>
          <cell r="C8890" t="str">
            <v>51040000</v>
          </cell>
          <cell r="D8890">
            <v>857495.5</v>
          </cell>
        </row>
        <row r="8891">
          <cell r="A8891" t="str">
            <v>06</v>
          </cell>
          <cell r="B8891" t="str">
            <v>62011200</v>
          </cell>
          <cell r="C8891" t="str">
            <v>50000000</v>
          </cell>
          <cell r="D8891">
            <v>18747.259999999998</v>
          </cell>
        </row>
        <row r="8892">
          <cell r="A8892" t="str">
            <v>06</v>
          </cell>
          <cell r="B8892" t="str">
            <v>62011200</v>
          </cell>
          <cell r="C8892" t="str">
            <v>51000000</v>
          </cell>
          <cell r="D8892">
            <v>26726.74</v>
          </cell>
        </row>
        <row r="8893">
          <cell r="A8893" t="str">
            <v>06</v>
          </cell>
          <cell r="B8893" t="str">
            <v>62011200</v>
          </cell>
          <cell r="C8893" t="str">
            <v>51030100</v>
          </cell>
          <cell r="D8893">
            <v>1544293.05</v>
          </cell>
        </row>
        <row r="8894">
          <cell r="A8894" t="str">
            <v>06</v>
          </cell>
          <cell r="B8894" t="str">
            <v>62011200</v>
          </cell>
          <cell r="C8894" t="str">
            <v>51040000</v>
          </cell>
          <cell r="D8894">
            <v>443609.7</v>
          </cell>
        </row>
        <row r="8895">
          <cell r="A8895" t="str">
            <v>06</v>
          </cell>
          <cell r="B8895" t="str">
            <v>62011200</v>
          </cell>
          <cell r="C8895" t="str">
            <v>60010000</v>
          </cell>
          <cell r="D8895">
            <v>39914.639999999999</v>
          </cell>
        </row>
        <row r="8896">
          <cell r="A8896" t="str">
            <v>06</v>
          </cell>
          <cell r="B8896" t="str">
            <v>62011200</v>
          </cell>
          <cell r="C8896" t="str">
            <v>62030100</v>
          </cell>
          <cell r="D8896">
            <v>45623.18</v>
          </cell>
        </row>
        <row r="8897">
          <cell r="A8897" t="str">
            <v>06</v>
          </cell>
          <cell r="B8897" t="str">
            <v>62011200</v>
          </cell>
          <cell r="C8897" t="str">
            <v>76000000</v>
          </cell>
          <cell r="D8897">
            <v>12505.32</v>
          </cell>
        </row>
        <row r="8898">
          <cell r="A8898" t="str">
            <v>06</v>
          </cell>
          <cell r="B8898" t="str">
            <v>62011200</v>
          </cell>
          <cell r="C8898" t="str">
            <v>91020801</v>
          </cell>
          <cell r="D8898">
            <v>32389.279999999999</v>
          </cell>
        </row>
        <row r="8899">
          <cell r="A8899" t="str">
            <v>06</v>
          </cell>
          <cell r="B8899" t="str">
            <v>62011300</v>
          </cell>
          <cell r="C8899" t="str">
            <v>50000000</v>
          </cell>
          <cell r="D8899">
            <v>1535.6</v>
          </cell>
        </row>
        <row r="8900">
          <cell r="A8900" t="str">
            <v>06</v>
          </cell>
          <cell r="B8900" t="str">
            <v>62011300</v>
          </cell>
          <cell r="C8900" t="str">
            <v>51040000</v>
          </cell>
          <cell r="D8900">
            <v>144518.89000000001</v>
          </cell>
        </row>
        <row r="8901">
          <cell r="A8901" t="str">
            <v>06</v>
          </cell>
          <cell r="B8901" t="str">
            <v>62011300</v>
          </cell>
          <cell r="C8901" t="str">
            <v>62030100</v>
          </cell>
          <cell r="D8901">
            <v>2252.77</v>
          </cell>
        </row>
        <row r="8902">
          <cell r="A8902" t="str">
            <v>06</v>
          </cell>
          <cell r="B8902" t="str">
            <v>62011300</v>
          </cell>
          <cell r="C8902" t="str">
            <v>91020801</v>
          </cell>
          <cell r="D8902">
            <v>10295.5</v>
          </cell>
        </row>
        <row r="8903">
          <cell r="A8903" t="str">
            <v>06</v>
          </cell>
          <cell r="B8903" t="str">
            <v>62011400</v>
          </cell>
          <cell r="C8903" t="str">
            <v>60010300</v>
          </cell>
          <cell r="D8903">
            <v>218429.8</v>
          </cell>
        </row>
        <row r="8904">
          <cell r="A8904" t="str">
            <v>06</v>
          </cell>
          <cell r="B8904" t="str">
            <v>62011500</v>
          </cell>
          <cell r="C8904" t="str">
            <v>51030000</v>
          </cell>
          <cell r="D8904">
            <v>88646.77</v>
          </cell>
        </row>
        <row r="8905">
          <cell r="A8905" t="str">
            <v>06</v>
          </cell>
          <cell r="B8905" t="str">
            <v>62011500</v>
          </cell>
          <cell r="C8905" t="str">
            <v>62030300</v>
          </cell>
          <cell r="D8905">
            <v>59258.36</v>
          </cell>
        </row>
        <row r="8906">
          <cell r="A8906" t="str">
            <v>06</v>
          </cell>
          <cell r="B8906" t="str">
            <v>62011500</v>
          </cell>
          <cell r="C8906" t="str">
            <v>62030500</v>
          </cell>
          <cell r="D8906">
            <v>40424.65</v>
          </cell>
        </row>
        <row r="8907">
          <cell r="A8907" t="str">
            <v>06</v>
          </cell>
          <cell r="B8907" t="str">
            <v>62020100</v>
          </cell>
          <cell r="C8907" t="str">
            <v>51030100</v>
          </cell>
          <cell r="D8907">
            <v>277504.65999999997</v>
          </cell>
        </row>
        <row r="8908">
          <cell r="A8908" t="str">
            <v>06</v>
          </cell>
          <cell r="B8908" t="str">
            <v>62020100</v>
          </cell>
          <cell r="C8908" t="str">
            <v>51040000</v>
          </cell>
          <cell r="D8908">
            <v>662219.36</v>
          </cell>
        </row>
        <row r="8909">
          <cell r="A8909" t="str">
            <v>06</v>
          </cell>
          <cell r="B8909" t="str">
            <v>62020100</v>
          </cell>
          <cell r="C8909" t="str">
            <v>62030000</v>
          </cell>
          <cell r="D8909">
            <v>6235.55</v>
          </cell>
        </row>
        <row r="8910">
          <cell r="A8910" t="str">
            <v>06</v>
          </cell>
          <cell r="B8910" t="str">
            <v>62020100</v>
          </cell>
          <cell r="C8910" t="str">
            <v>62030100</v>
          </cell>
          <cell r="D8910">
            <v>2594252.36</v>
          </cell>
        </row>
        <row r="8911">
          <cell r="A8911" t="str">
            <v>06</v>
          </cell>
          <cell r="B8911" t="str">
            <v>62020100</v>
          </cell>
          <cell r="C8911" t="str">
            <v>62050500</v>
          </cell>
          <cell r="D8911">
            <v>519588.23</v>
          </cell>
        </row>
        <row r="8912">
          <cell r="A8912" t="str">
            <v>06</v>
          </cell>
          <cell r="B8912" t="str">
            <v>62020300</v>
          </cell>
          <cell r="C8912" t="str">
            <v>60010300</v>
          </cell>
          <cell r="D8912">
            <v>62610.8</v>
          </cell>
        </row>
        <row r="8913">
          <cell r="A8913" t="str">
            <v>06</v>
          </cell>
          <cell r="B8913" t="str">
            <v>62040100</v>
          </cell>
          <cell r="C8913" t="str">
            <v>50000000</v>
          </cell>
          <cell r="D8913">
            <v>12000</v>
          </cell>
        </row>
        <row r="8914">
          <cell r="A8914" t="str">
            <v>06</v>
          </cell>
          <cell r="B8914" t="str">
            <v>62040100</v>
          </cell>
          <cell r="C8914" t="str">
            <v>62030100</v>
          </cell>
          <cell r="D8914">
            <v>67923.38</v>
          </cell>
        </row>
        <row r="8915">
          <cell r="A8915" t="str">
            <v>06</v>
          </cell>
          <cell r="B8915" t="str">
            <v>62040400</v>
          </cell>
          <cell r="C8915" t="str">
            <v>50000000</v>
          </cell>
          <cell r="D8915">
            <v>192946.22</v>
          </cell>
        </row>
        <row r="8916">
          <cell r="A8916" t="str">
            <v>06</v>
          </cell>
          <cell r="B8916" t="str">
            <v>62040400</v>
          </cell>
          <cell r="C8916" t="str">
            <v>51040000</v>
          </cell>
          <cell r="D8916">
            <v>46649.98</v>
          </cell>
        </row>
        <row r="8917">
          <cell r="A8917" t="str">
            <v>06</v>
          </cell>
          <cell r="B8917" t="str">
            <v>62040400</v>
          </cell>
          <cell r="C8917" t="str">
            <v>60010300</v>
          </cell>
          <cell r="D8917">
            <v>6914.8</v>
          </cell>
        </row>
        <row r="8918">
          <cell r="A8918" t="str">
            <v>06</v>
          </cell>
          <cell r="B8918" t="str">
            <v>62040400</v>
          </cell>
          <cell r="C8918" t="str">
            <v>62030100</v>
          </cell>
          <cell r="D8918">
            <v>11585253.09</v>
          </cell>
        </row>
        <row r="8919">
          <cell r="A8919" t="str">
            <v>06</v>
          </cell>
          <cell r="B8919" t="str">
            <v>62040400</v>
          </cell>
          <cell r="C8919" t="str">
            <v>62050500</v>
          </cell>
          <cell r="D8919">
            <v>296819.27</v>
          </cell>
        </row>
        <row r="8920">
          <cell r="A8920" t="str">
            <v>06</v>
          </cell>
          <cell r="B8920" t="str">
            <v>62040400</v>
          </cell>
          <cell r="C8920" t="str">
            <v>76000000</v>
          </cell>
          <cell r="D8920">
            <v>6601.32</v>
          </cell>
        </row>
        <row r="8921">
          <cell r="A8921" t="str">
            <v>06</v>
          </cell>
          <cell r="B8921" t="str">
            <v>62040400</v>
          </cell>
          <cell r="C8921" t="str">
            <v>91020801</v>
          </cell>
          <cell r="D8921">
            <v>4248</v>
          </cell>
        </row>
        <row r="8922">
          <cell r="A8922" t="str">
            <v>06</v>
          </cell>
          <cell r="B8922" t="str">
            <v>62040900</v>
          </cell>
          <cell r="C8922" t="str">
            <v>51040000</v>
          </cell>
          <cell r="D8922">
            <v>158046.85</v>
          </cell>
        </row>
        <row r="8923">
          <cell r="A8923" t="str">
            <v>06</v>
          </cell>
          <cell r="B8923" t="str">
            <v>62040900</v>
          </cell>
          <cell r="C8923" t="str">
            <v>51050000</v>
          </cell>
          <cell r="D8923">
            <v>813769.16</v>
          </cell>
        </row>
        <row r="8924">
          <cell r="A8924" t="str">
            <v>06</v>
          </cell>
          <cell r="B8924" t="str">
            <v>62040900</v>
          </cell>
          <cell r="C8924" t="str">
            <v>51090000</v>
          </cell>
          <cell r="D8924">
            <v>3314914.22</v>
          </cell>
        </row>
        <row r="8925">
          <cell r="A8925" t="str">
            <v>06</v>
          </cell>
          <cell r="B8925" t="str">
            <v>62040900</v>
          </cell>
          <cell r="C8925" t="str">
            <v>76000000</v>
          </cell>
          <cell r="D8925">
            <v>18625.22</v>
          </cell>
        </row>
        <row r="8926">
          <cell r="A8926" t="str">
            <v>06</v>
          </cell>
          <cell r="B8926" t="str">
            <v>99000000</v>
          </cell>
          <cell r="C8926" t="str">
            <v>90091800</v>
          </cell>
          <cell r="D8926">
            <v>21685.1</v>
          </cell>
        </row>
        <row r="8927">
          <cell r="A8927" t="str">
            <v>06</v>
          </cell>
          <cell r="B8927" t="str">
            <v>99000000</v>
          </cell>
          <cell r="C8927" t="str">
            <v>90091805</v>
          </cell>
          <cell r="D8927">
            <v>115645.45</v>
          </cell>
        </row>
        <row r="8928">
          <cell r="A8928" t="str">
            <v>06</v>
          </cell>
          <cell r="B8928" t="str">
            <v>99000000</v>
          </cell>
          <cell r="C8928" t="str">
            <v>90092100</v>
          </cell>
          <cell r="D8928">
            <v>377760.85</v>
          </cell>
        </row>
        <row r="8929">
          <cell r="A8929" t="str">
            <v>06</v>
          </cell>
          <cell r="B8929" t="str">
            <v>99000000</v>
          </cell>
          <cell r="C8929" t="str">
            <v>90092101</v>
          </cell>
          <cell r="D8929">
            <v>2801.81</v>
          </cell>
        </row>
        <row r="8930">
          <cell r="A8930" t="str">
            <v>06</v>
          </cell>
          <cell r="B8930" t="str">
            <v>91090100</v>
          </cell>
          <cell r="C8930" t="str">
            <v>99000000</v>
          </cell>
          <cell r="D8930">
            <v>921669.76</v>
          </cell>
        </row>
        <row r="8931">
          <cell r="A8931" t="str">
            <v>06</v>
          </cell>
          <cell r="B8931" t="str">
            <v>99000000</v>
          </cell>
          <cell r="C8931" t="str">
            <v>91090400</v>
          </cell>
          <cell r="D8931">
            <v>2306422.4900000002</v>
          </cell>
        </row>
        <row r="8932">
          <cell r="A8932" t="str">
            <v>06</v>
          </cell>
          <cell r="B8932" t="str">
            <v>10020000</v>
          </cell>
          <cell r="C8932" t="str">
            <v>10020000</v>
          </cell>
          <cell r="D8932">
            <v>197644827.27000001</v>
          </cell>
        </row>
        <row r="8933">
          <cell r="A8933" t="str">
            <v>06</v>
          </cell>
          <cell r="B8933" t="str">
            <v>10020000</v>
          </cell>
          <cell r="C8933" t="str">
            <v>10020100</v>
          </cell>
          <cell r="D8933">
            <v>2526691.7999999998</v>
          </cell>
        </row>
        <row r="8934">
          <cell r="A8934" t="str">
            <v>06</v>
          </cell>
          <cell r="B8934" t="str">
            <v>10020000</v>
          </cell>
          <cell r="C8934" t="str">
            <v>10060000</v>
          </cell>
          <cell r="D8934">
            <v>380</v>
          </cell>
        </row>
        <row r="8935">
          <cell r="A8935" t="str">
            <v>06</v>
          </cell>
          <cell r="B8935" t="str">
            <v>10020000</v>
          </cell>
          <cell r="C8935" t="str">
            <v>20010000</v>
          </cell>
          <cell r="D8935">
            <v>333225015.62</v>
          </cell>
        </row>
        <row r="8936">
          <cell r="A8936" t="str">
            <v>06</v>
          </cell>
          <cell r="B8936" t="str">
            <v>10020000</v>
          </cell>
          <cell r="C8936" t="str">
            <v>23010000</v>
          </cell>
          <cell r="D8936">
            <v>369165.43</v>
          </cell>
        </row>
        <row r="8937">
          <cell r="A8937" t="str">
            <v>06</v>
          </cell>
          <cell r="B8937" t="str">
            <v>10020000</v>
          </cell>
          <cell r="C8937" t="str">
            <v>25010000</v>
          </cell>
          <cell r="D8937">
            <v>8252.09</v>
          </cell>
        </row>
        <row r="8938">
          <cell r="A8938" t="str">
            <v>06</v>
          </cell>
          <cell r="B8938" t="str">
            <v>10020000</v>
          </cell>
          <cell r="C8938" t="str">
            <v>25020000</v>
          </cell>
          <cell r="D8938">
            <v>660.71</v>
          </cell>
        </row>
        <row r="8939">
          <cell r="A8939" t="str">
            <v>06</v>
          </cell>
          <cell r="B8939" t="str">
            <v>10020000</v>
          </cell>
          <cell r="C8939" t="str">
            <v>25030000</v>
          </cell>
          <cell r="D8939">
            <v>546.79999999999995</v>
          </cell>
        </row>
        <row r="8940">
          <cell r="A8940" t="str">
            <v>06</v>
          </cell>
          <cell r="B8940" t="str">
            <v>10020000</v>
          </cell>
          <cell r="C8940" t="str">
            <v>26000000</v>
          </cell>
          <cell r="D8940">
            <v>1885.6</v>
          </cell>
        </row>
        <row r="8941">
          <cell r="A8941" t="str">
            <v>06</v>
          </cell>
          <cell r="B8941" t="str">
            <v>10020000</v>
          </cell>
          <cell r="C8941" t="str">
            <v>41020000</v>
          </cell>
          <cell r="D8941">
            <v>32830836.829999998</v>
          </cell>
        </row>
        <row r="8942">
          <cell r="A8942" t="str">
            <v>06</v>
          </cell>
          <cell r="B8942" t="str">
            <v>10020000</v>
          </cell>
          <cell r="C8942" t="str">
            <v>43030100</v>
          </cell>
          <cell r="D8942">
            <v>6698.34</v>
          </cell>
        </row>
        <row r="8943">
          <cell r="A8943" t="str">
            <v>06</v>
          </cell>
          <cell r="B8943" t="str">
            <v>10020000</v>
          </cell>
          <cell r="C8943" t="str">
            <v>91020801</v>
          </cell>
          <cell r="D8943">
            <v>9.43</v>
          </cell>
        </row>
        <row r="8944">
          <cell r="A8944" t="str">
            <v>06</v>
          </cell>
          <cell r="B8944" t="str">
            <v>10020100</v>
          </cell>
          <cell r="C8944" t="str">
            <v>10020000</v>
          </cell>
          <cell r="D8944">
            <v>135242.46</v>
          </cell>
        </row>
        <row r="8945">
          <cell r="A8945" t="str">
            <v>06</v>
          </cell>
          <cell r="B8945" t="str">
            <v>10020100</v>
          </cell>
          <cell r="C8945" t="str">
            <v>10020100</v>
          </cell>
          <cell r="D8945">
            <v>452156.2</v>
          </cell>
        </row>
        <row r="8946">
          <cell r="A8946" t="str">
            <v>06</v>
          </cell>
          <cell r="B8946" t="str">
            <v>10020100</v>
          </cell>
          <cell r="C8946" t="str">
            <v>76020400</v>
          </cell>
          <cell r="D8946">
            <v>7596972.5800000001</v>
          </cell>
        </row>
        <row r="8947">
          <cell r="A8947" t="str">
            <v>06</v>
          </cell>
          <cell r="B8947" t="str">
            <v>90010100</v>
          </cell>
          <cell r="C8947" t="str">
            <v>62010100</v>
          </cell>
          <cell r="D8947">
            <v>717486156.79999995</v>
          </cell>
        </row>
        <row r="8948">
          <cell r="A8948" t="str">
            <v>06</v>
          </cell>
          <cell r="B8948" t="str">
            <v>90010107</v>
          </cell>
          <cell r="C8948" t="str">
            <v>62010100</v>
          </cell>
          <cell r="D8948">
            <v>241211284.22999999</v>
          </cell>
        </row>
        <row r="8949">
          <cell r="A8949" t="str">
            <v>06</v>
          </cell>
          <cell r="B8949" t="str">
            <v>90010108</v>
          </cell>
          <cell r="C8949" t="str">
            <v>62010100</v>
          </cell>
          <cell r="D8949">
            <v>23908594.899999999</v>
          </cell>
        </row>
        <row r="8950">
          <cell r="A8950" t="str">
            <v>06</v>
          </cell>
          <cell r="B8950" t="str">
            <v>90010200</v>
          </cell>
          <cell r="C8950" t="str">
            <v>62010200</v>
          </cell>
          <cell r="D8950">
            <v>18991145.82</v>
          </cell>
        </row>
        <row r="8951">
          <cell r="A8951" t="str">
            <v>06</v>
          </cell>
          <cell r="B8951" t="str">
            <v>90010300</v>
          </cell>
          <cell r="C8951" t="str">
            <v>62010300</v>
          </cell>
          <cell r="D8951">
            <v>2346857.04</v>
          </cell>
        </row>
        <row r="8952">
          <cell r="A8952" t="str">
            <v>06</v>
          </cell>
          <cell r="B8952" t="str">
            <v>90010400</v>
          </cell>
          <cell r="C8952" t="str">
            <v>62010400</v>
          </cell>
          <cell r="D8952">
            <v>7336836.4699999997</v>
          </cell>
        </row>
        <row r="8953">
          <cell r="A8953" t="str">
            <v>06</v>
          </cell>
          <cell r="B8953" t="str">
            <v>90010500</v>
          </cell>
          <cell r="C8953" t="str">
            <v>62011400</v>
          </cell>
          <cell r="D8953">
            <v>215521.1</v>
          </cell>
        </row>
        <row r="8954">
          <cell r="A8954" t="str">
            <v>06</v>
          </cell>
          <cell r="B8954" t="str">
            <v>90011205</v>
          </cell>
          <cell r="C8954" t="str">
            <v>62011200</v>
          </cell>
          <cell r="D8954">
            <v>1490077.36</v>
          </cell>
        </row>
        <row r="8955">
          <cell r="A8955" t="str">
            <v>06</v>
          </cell>
          <cell r="B8955" t="str">
            <v>90010900</v>
          </cell>
          <cell r="C8955" t="str">
            <v>62010900</v>
          </cell>
          <cell r="D8955">
            <v>1849904.19</v>
          </cell>
        </row>
        <row r="8956">
          <cell r="A8956" t="str">
            <v>06</v>
          </cell>
          <cell r="B8956" t="str">
            <v>90010901</v>
          </cell>
          <cell r="C8956" t="str">
            <v>62010900</v>
          </cell>
          <cell r="D8956">
            <v>1971735.89</v>
          </cell>
        </row>
        <row r="8957">
          <cell r="A8957" t="str">
            <v>06</v>
          </cell>
          <cell r="B8957" t="str">
            <v>90010902</v>
          </cell>
          <cell r="C8957" t="str">
            <v>62010900</v>
          </cell>
          <cell r="D8957">
            <v>25621.77</v>
          </cell>
        </row>
        <row r="8958">
          <cell r="A8958" t="str">
            <v>06</v>
          </cell>
          <cell r="B8958" t="str">
            <v>90011200</v>
          </cell>
          <cell r="C8958" t="str">
            <v>62011200</v>
          </cell>
          <cell r="D8958">
            <v>138070.21</v>
          </cell>
        </row>
        <row r="8959">
          <cell r="A8959" t="str">
            <v>06</v>
          </cell>
          <cell r="B8959" t="str">
            <v>90011300</v>
          </cell>
          <cell r="C8959" t="str">
            <v>62011300</v>
          </cell>
          <cell r="D8959">
            <v>78209.5</v>
          </cell>
        </row>
        <row r="8960">
          <cell r="A8960" t="str">
            <v>06</v>
          </cell>
          <cell r="B8960" t="str">
            <v>90011301</v>
          </cell>
          <cell r="C8960" t="str">
            <v>62011300</v>
          </cell>
          <cell r="D8960">
            <v>2971798.34</v>
          </cell>
        </row>
        <row r="8961">
          <cell r="A8961" t="str">
            <v>06</v>
          </cell>
          <cell r="B8961" t="str">
            <v>90011302</v>
          </cell>
          <cell r="C8961" t="str">
            <v>62011300</v>
          </cell>
          <cell r="D8961">
            <v>154654.34</v>
          </cell>
        </row>
        <row r="8962">
          <cell r="A8962" t="str">
            <v>06</v>
          </cell>
          <cell r="B8962" t="str">
            <v>90011400</v>
          </cell>
          <cell r="C8962" t="str">
            <v>62010500</v>
          </cell>
          <cell r="D8962">
            <v>15950091.27</v>
          </cell>
        </row>
        <row r="8963">
          <cell r="A8963" t="str">
            <v>06</v>
          </cell>
          <cell r="B8963" t="str">
            <v>90011401</v>
          </cell>
          <cell r="C8963" t="str">
            <v>62010500</v>
          </cell>
          <cell r="D8963">
            <v>17152003</v>
          </cell>
        </row>
        <row r="8964">
          <cell r="A8964" t="str">
            <v>06</v>
          </cell>
          <cell r="B8964" t="str">
            <v>90011402</v>
          </cell>
          <cell r="C8964" t="str">
            <v>62010500</v>
          </cell>
          <cell r="D8964">
            <v>35319.58</v>
          </cell>
        </row>
        <row r="8965">
          <cell r="A8965" t="str">
            <v>06</v>
          </cell>
          <cell r="B8965" t="str">
            <v>90011405</v>
          </cell>
          <cell r="C8965" t="str">
            <v>62010500</v>
          </cell>
          <cell r="D8965">
            <v>38563938.149999999</v>
          </cell>
        </row>
        <row r="8966">
          <cell r="A8966" t="str">
            <v>06</v>
          </cell>
          <cell r="B8966" t="str">
            <v>90011500</v>
          </cell>
          <cell r="C8966" t="str">
            <v>62011500</v>
          </cell>
          <cell r="D8966">
            <v>130152.51</v>
          </cell>
        </row>
        <row r="8967">
          <cell r="A8967" t="str">
            <v>06</v>
          </cell>
          <cell r="B8967" t="str">
            <v>90011600</v>
          </cell>
          <cell r="C8967" t="str">
            <v>62010600</v>
          </cell>
          <cell r="D8967">
            <v>1487170.45</v>
          </cell>
        </row>
        <row r="8968">
          <cell r="A8968" t="str">
            <v>06</v>
          </cell>
          <cell r="B8968" t="str">
            <v>90011605</v>
          </cell>
          <cell r="C8968" t="str">
            <v>62010600</v>
          </cell>
          <cell r="D8968">
            <v>1766162.18</v>
          </cell>
        </row>
        <row r="8969">
          <cell r="A8969" t="str">
            <v>06</v>
          </cell>
          <cell r="B8969" t="str">
            <v>90011705</v>
          </cell>
          <cell r="C8969" t="str">
            <v>62010700</v>
          </cell>
          <cell r="D8969">
            <v>194500.58</v>
          </cell>
        </row>
        <row r="8970">
          <cell r="A8970" t="str">
            <v>06</v>
          </cell>
          <cell r="B8970" t="str">
            <v>90011800</v>
          </cell>
          <cell r="C8970" t="str">
            <v>62010800</v>
          </cell>
          <cell r="D8970">
            <v>1021615.19</v>
          </cell>
        </row>
        <row r="8971">
          <cell r="A8971" t="str">
            <v>06</v>
          </cell>
          <cell r="B8971" t="str">
            <v>90011805</v>
          </cell>
          <cell r="C8971" t="str">
            <v>62010800</v>
          </cell>
          <cell r="D8971">
            <v>1114890.92</v>
          </cell>
        </row>
        <row r="8972">
          <cell r="A8972" t="str">
            <v>06</v>
          </cell>
          <cell r="B8972" t="str">
            <v>90012100</v>
          </cell>
          <cell r="C8972" t="str">
            <v>62010100</v>
          </cell>
          <cell r="D8972">
            <v>185871.38</v>
          </cell>
        </row>
        <row r="8973">
          <cell r="A8973" t="str">
            <v>06</v>
          </cell>
          <cell r="B8973" t="str">
            <v>90012101</v>
          </cell>
          <cell r="C8973" t="str">
            <v>62010100</v>
          </cell>
          <cell r="D8973">
            <v>704032.14</v>
          </cell>
        </row>
        <row r="8974">
          <cell r="A8974" t="str">
            <v>06</v>
          </cell>
          <cell r="B8974" t="str">
            <v>90011505</v>
          </cell>
          <cell r="C8974" t="str">
            <v>62011500</v>
          </cell>
          <cell r="D8974">
            <v>14526.99</v>
          </cell>
        </row>
        <row r="8975">
          <cell r="A8975" t="str">
            <v>06</v>
          </cell>
          <cell r="B8975" t="str">
            <v>91090500</v>
          </cell>
          <cell r="C8975" t="str">
            <v>99000000</v>
          </cell>
          <cell r="D8975">
            <v>2078518.74</v>
          </cell>
        </row>
        <row r="8976">
          <cell r="A8976" t="str">
            <v>06</v>
          </cell>
          <cell r="B8976" t="str">
            <v>91090600</v>
          </cell>
          <cell r="C8976" t="str">
            <v>99000000</v>
          </cell>
          <cell r="D8976">
            <v>5985030.1299999999</v>
          </cell>
        </row>
        <row r="8977">
          <cell r="A8977" t="str">
            <v>06</v>
          </cell>
          <cell r="B8977" t="str">
            <v>91090800</v>
          </cell>
          <cell r="C8977" t="str">
            <v>99000000</v>
          </cell>
          <cell r="D8977">
            <v>3101171.43</v>
          </cell>
        </row>
        <row r="8978">
          <cell r="A8978" t="str">
            <v>06</v>
          </cell>
          <cell r="B8978" t="str">
            <v>91090801</v>
          </cell>
          <cell r="C8978" t="str">
            <v>99000000</v>
          </cell>
          <cell r="D8978">
            <v>8035335.5499999998</v>
          </cell>
        </row>
        <row r="8979">
          <cell r="A8979" t="str">
            <v>06</v>
          </cell>
          <cell r="B8979" t="str">
            <v>91090802</v>
          </cell>
          <cell r="C8979" t="str">
            <v>99000000</v>
          </cell>
          <cell r="D8979">
            <v>292843.13</v>
          </cell>
        </row>
        <row r="8980">
          <cell r="A8980" t="str">
            <v>06</v>
          </cell>
          <cell r="B8980" t="str">
            <v>91090803</v>
          </cell>
          <cell r="C8980" t="str">
            <v>99000000</v>
          </cell>
          <cell r="D8980">
            <v>27801.47</v>
          </cell>
        </row>
        <row r="8981">
          <cell r="A8981" t="str">
            <v>06</v>
          </cell>
          <cell r="B8981" t="str">
            <v>02020000</v>
          </cell>
          <cell r="C8981" t="str">
            <v>20030000</v>
          </cell>
          <cell r="D8981">
            <v>15988</v>
          </cell>
        </row>
        <row r="8982">
          <cell r="A8982" t="str">
            <v>06</v>
          </cell>
          <cell r="B8982" t="str">
            <v>02020000</v>
          </cell>
          <cell r="C8982" t="str">
            <v>20030100</v>
          </cell>
          <cell r="D8982">
            <v>721007</v>
          </cell>
        </row>
        <row r="8983">
          <cell r="A8983" t="str">
            <v>06</v>
          </cell>
          <cell r="B8983" t="str">
            <v>02020000</v>
          </cell>
          <cell r="C8983" t="str">
            <v>20030200</v>
          </cell>
          <cell r="D8983">
            <v>53926</v>
          </cell>
        </row>
        <row r="8984">
          <cell r="A8984" t="str">
            <v>06</v>
          </cell>
          <cell r="B8984" t="str">
            <v>02020000</v>
          </cell>
          <cell r="C8984" t="str">
            <v>20031000</v>
          </cell>
          <cell r="D8984">
            <v>10740</v>
          </cell>
        </row>
        <row r="8985">
          <cell r="A8985" t="str">
            <v>06</v>
          </cell>
          <cell r="B8985" t="str">
            <v>02010000</v>
          </cell>
          <cell r="C8985" t="str">
            <v>23010000</v>
          </cell>
          <cell r="D8985">
            <v>40224</v>
          </cell>
        </row>
        <row r="8986">
          <cell r="A8986" t="str">
            <v>06</v>
          </cell>
          <cell r="B8986" t="str">
            <v>02010000</v>
          </cell>
          <cell r="C8986" t="str">
            <v>25010000</v>
          </cell>
          <cell r="D8986">
            <v>8515614</v>
          </cell>
        </row>
        <row r="8987">
          <cell r="A8987" t="str">
            <v>06</v>
          </cell>
          <cell r="B8987" t="str">
            <v>02010000</v>
          </cell>
          <cell r="C8987" t="str">
            <v>25020000</v>
          </cell>
          <cell r="D8987">
            <v>1246462</v>
          </cell>
        </row>
        <row r="8988">
          <cell r="A8988" t="str">
            <v>06</v>
          </cell>
          <cell r="B8988" t="str">
            <v>02010000</v>
          </cell>
          <cell r="C8988" t="str">
            <v>25030000</v>
          </cell>
          <cell r="D8988">
            <v>271407</v>
          </cell>
        </row>
        <row r="8989">
          <cell r="A8989" t="str">
            <v>06</v>
          </cell>
          <cell r="B8989" t="str">
            <v>02010000</v>
          </cell>
          <cell r="C8989" t="str">
            <v>26000000</v>
          </cell>
          <cell r="D8989">
            <v>1923601.6</v>
          </cell>
        </row>
        <row r="8990">
          <cell r="A8990" t="str">
            <v>06</v>
          </cell>
          <cell r="B8990" t="str">
            <v>02010000</v>
          </cell>
          <cell r="C8990" t="str">
            <v>79070000</v>
          </cell>
          <cell r="D8990">
            <v>661</v>
          </cell>
        </row>
        <row r="8991">
          <cell r="A8991" t="str">
            <v>06</v>
          </cell>
          <cell r="B8991" t="str">
            <v>16010000</v>
          </cell>
          <cell r="C8991" t="str">
            <v>16010100</v>
          </cell>
          <cell r="D8991">
            <v>24</v>
          </cell>
        </row>
        <row r="8992">
          <cell r="A8992" t="str">
            <v>06</v>
          </cell>
          <cell r="B8992" t="str">
            <v>16010000</v>
          </cell>
          <cell r="C8992" t="str">
            <v>16070100</v>
          </cell>
          <cell r="D8992">
            <v>2306905.63</v>
          </cell>
        </row>
        <row r="8993">
          <cell r="A8993" t="str">
            <v>06</v>
          </cell>
          <cell r="B8993" t="str">
            <v>16010000</v>
          </cell>
          <cell r="C8993" t="str">
            <v>20010000</v>
          </cell>
          <cell r="D8993">
            <v>9737919.2799999993</v>
          </cell>
        </row>
        <row r="8994">
          <cell r="A8994" t="str">
            <v>06</v>
          </cell>
          <cell r="B8994" t="str">
            <v>16010000</v>
          </cell>
          <cell r="C8994" t="str">
            <v>23010000</v>
          </cell>
          <cell r="D8994">
            <v>-91591.360000000001</v>
          </cell>
        </row>
        <row r="8995">
          <cell r="A8995" t="str">
            <v>06</v>
          </cell>
          <cell r="B8995" t="str">
            <v>16010000</v>
          </cell>
          <cell r="C8995" t="str">
            <v>25010000</v>
          </cell>
          <cell r="D8995">
            <v>205301.02</v>
          </cell>
        </row>
        <row r="8996">
          <cell r="A8996" t="str">
            <v>06</v>
          </cell>
          <cell r="B8996" t="str">
            <v>16010000</v>
          </cell>
          <cell r="C8996" t="str">
            <v>25020000</v>
          </cell>
          <cell r="D8996">
            <v>-116651.06</v>
          </cell>
        </row>
        <row r="8997">
          <cell r="A8997" t="str">
            <v>06</v>
          </cell>
          <cell r="B8997" t="str">
            <v>16010000</v>
          </cell>
          <cell r="C8997" t="str">
            <v>25030000</v>
          </cell>
          <cell r="D8997">
            <v>-13129.01</v>
          </cell>
        </row>
        <row r="8998">
          <cell r="A8998" t="str">
            <v>06</v>
          </cell>
          <cell r="B8998" t="str">
            <v>16010000</v>
          </cell>
          <cell r="C8998" t="str">
            <v>26000000</v>
          </cell>
          <cell r="D8998">
            <v>-10611.02</v>
          </cell>
        </row>
        <row r="8999">
          <cell r="A8999" t="str">
            <v>06</v>
          </cell>
          <cell r="B8999" t="str">
            <v>16010000</v>
          </cell>
          <cell r="C8999" t="str">
            <v>28001100</v>
          </cell>
          <cell r="D8999">
            <v>13795.8</v>
          </cell>
        </row>
        <row r="9000">
          <cell r="A9000" t="str">
            <v>06</v>
          </cell>
          <cell r="B9000" t="str">
            <v>16010000</v>
          </cell>
          <cell r="C9000" t="str">
            <v>28011200</v>
          </cell>
          <cell r="D9000">
            <v>-13294.29</v>
          </cell>
        </row>
        <row r="9001">
          <cell r="A9001" t="str">
            <v>06</v>
          </cell>
          <cell r="B9001" t="str">
            <v>16010000</v>
          </cell>
          <cell r="C9001" t="str">
            <v>44000500</v>
          </cell>
          <cell r="D9001">
            <v>-18686.34</v>
          </cell>
        </row>
        <row r="9002">
          <cell r="A9002" t="str">
            <v>06</v>
          </cell>
          <cell r="B9002" t="str">
            <v>16010000</v>
          </cell>
          <cell r="C9002" t="str">
            <v>76020400</v>
          </cell>
          <cell r="D9002">
            <v>13942.4</v>
          </cell>
        </row>
        <row r="9003">
          <cell r="A9003" t="str">
            <v>06</v>
          </cell>
          <cell r="B9003" t="str">
            <v>16010000</v>
          </cell>
          <cell r="C9003" t="str">
            <v>79030000</v>
          </cell>
          <cell r="D9003">
            <v>25487.52</v>
          </cell>
        </row>
        <row r="9004">
          <cell r="A9004" t="str">
            <v>06</v>
          </cell>
          <cell r="B9004" t="str">
            <v>16010000</v>
          </cell>
          <cell r="C9004" t="str">
            <v>79040000</v>
          </cell>
          <cell r="D9004">
            <v>-22766.73</v>
          </cell>
        </row>
        <row r="9005">
          <cell r="A9005" t="str">
            <v>06</v>
          </cell>
          <cell r="B9005" t="str">
            <v>16010000</v>
          </cell>
          <cell r="C9005" t="str">
            <v>79070000</v>
          </cell>
          <cell r="D9005">
            <v>1233.74</v>
          </cell>
        </row>
        <row r="9006">
          <cell r="A9006" t="str">
            <v>06</v>
          </cell>
          <cell r="B9006" t="str">
            <v>16010000</v>
          </cell>
          <cell r="C9006" t="str">
            <v>90020500</v>
          </cell>
          <cell r="D9006">
            <v>-20557.77</v>
          </cell>
        </row>
        <row r="9007">
          <cell r="A9007" t="str">
            <v>06</v>
          </cell>
          <cell r="B9007" t="str">
            <v>16010000</v>
          </cell>
          <cell r="C9007" t="str">
            <v>90021400</v>
          </cell>
          <cell r="D9007">
            <v>61058.5</v>
          </cell>
        </row>
        <row r="9008">
          <cell r="A9008" t="str">
            <v>06</v>
          </cell>
          <cell r="B9008" t="str">
            <v>16010000</v>
          </cell>
          <cell r="C9008" t="str">
            <v>91020400</v>
          </cell>
          <cell r="D9008">
            <v>-289859.82</v>
          </cell>
        </row>
        <row r="9009">
          <cell r="A9009" t="str">
            <v>06</v>
          </cell>
          <cell r="B9009" t="str">
            <v>16010000</v>
          </cell>
          <cell r="C9009" t="str">
            <v>91020800</v>
          </cell>
          <cell r="D9009">
            <v>-3944.22</v>
          </cell>
        </row>
        <row r="9010">
          <cell r="A9010" t="str">
            <v>06</v>
          </cell>
          <cell r="B9010" t="str">
            <v>16010000</v>
          </cell>
          <cell r="C9010" t="str">
            <v>91020801</v>
          </cell>
          <cell r="D9010">
            <v>-122363.1</v>
          </cell>
        </row>
        <row r="9011">
          <cell r="A9011" t="str">
            <v>06</v>
          </cell>
          <cell r="B9011" t="str">
            <v>16010000</v>
          </cell>
          <cell r="C9011" t="str">
            <v>91020802</v>
          </cell>
          <cell r="D9011">
            <v>-19.87</v>
          </cell>
        </row>
        <row r="9012">
          <cell r="A9012" t="str">
            <v>06</v>
          </cell>
          <cell r="B9012" t="str">
            <v>16010000</v>
          </cell>
          <cell r="C9012" t="str">
            <v>97000000</v>
          </cell>
          <cell r="D9012">
            <v>-11316.17</v>
          </cell>
        </row>
        <row r="9013">
          <cell r="A9013" t="str">
            <v>06</v>
          </cell>
          <cell r="B9013" t="str">
            <v>16010000</v>
          </cell>
          <cell r="C9013" t="str">
            <v>97000400</v>
          </cell>
          <cell r="D9013">
            <v>0.1</v>
          </cell>
        </row>
        <row r="9014">
          <cell r="A9014" t="str">
            <v>06</v>
          </cell>
          <cell r="B9014" t="str">
            <v>16010100</v>
          </cell>
          <cell r="C9014" t="str">
            <v>08060000</v>
          </cell>
          <cell r="D9014">
            <v>-18.16</v>
          </cell>
        </row>
        <row r="9015">
          <cell r="A9015" t="str">
            <v>06</v>
          </cell>
          <cell r="B9015" t="str">
            <v>16010100</v>
          </cell>
          <cell r="C9015" t="str">
            <v>16050000</v>
          </cell>
          <cell r="D9015">
            <v>-39569.03</v>
          </cell>
        </row>
        <row r="9016">
          <cell r="A9016" t="str">
            <v>06</v>
          </cell>
          <cell r="B9016" t="str">
            <v>16010100</v>
          </cell>
          <cell r="C9016" t="str">
            <v>20010000</v>
          </cell>
          <cell r="D9016">
            <v>-14667.88</v>
          </cell>
        </row>
        <row r="9017">
          <cell r="A9017" t="str">
            <v>06</v>
          </cell>
          <cell r="B9017" t="str">
            <v>16010100</v>
          </cell>
          <cell r="C9017" t="str">
            <v>23010000</v>
          </cell>
          <cell r="D9017">
            <v>-104078.79</v>
          </cell>
        </row>
        <row r="9018">
          <cell r="A9018" t="str">
            <v>06</v>
          </cell>
          <cell r="B9018" t="str">
            <v>16010100</v>
          </cell>
          <cell r="C9018" t="str">
            <v>25010000</v>
          </cell>
          <cell r="D9018">
            <v>865121.72</v>
          </cell>
        </row>
        <row r="9019">
          <cell r="A9019" t="str">
            <v>06</v>
          </cell>
          <cell r="B9019" t="str">
            <v>16010100</v>
          </cell>
          <cell r="C9019" t="str">
            <v>25020000</v>
          </cell>
          <cell r="D9019">
            <v>5538.58</v>
          </cell>
        </row>
        <row r="9020">
          <cell r="A9020" t="str">
            <v>06</v>
          </cell>
          <cell r="B9020" t="str">
            <v>16010100</v>
          </cell>
          <cell r="C9020" t="str">
            <v>26000000</v>
          </cell>
          <cell r="D9020">
            <v>-56.78</v>
          </cell>
        </row>
        <row r="9021">
          <cell r="A9021" t="str">
            <v>06</v>
          </cell>
          <cell r="B9021" t="str">
            <v>16010100</v>
          </cell>
          <cell r="C9021" t="str">
            <v>44000500</v>
          </cell>
          <cell r="D9021">
            <v>39.869999999999997</v>
          </cell>
        </row>
        <row r="9022">
          <cell r="A9022" t="str">
            <v>06</v>
          </cell>
          <cell r="B9022" t="str">
            <v>16010100</v>
          </cell>
          <cell r="C9022" t="str">
            <v>91020801</v>
          </cell>
          <cell r="D9022">
            <v>2439.79</v>
          </cell>
        </row>
        <row r="9023">
          <cell r="A9023" t="str">
            <v>06</v>
          </cell>
          <cell r="B9023" t="str">
            <v>16020000</v>
          </cell>
          <cell r="C9023" t="str">
            <v>16070200</v>
          </cell>
          <cell r="D9023">
            <v>12010823.859999999</v>
          </cell>
        </row>
        <row r="9024">
          <cell r="A9024" t="str">
            <v>06</v>
          </cell>
          <cell r="B9024" t="str">
            <v>16020000</v>
          </cell>
          <cell r="C9024" t="str">
            <v>20010000</v>
          </cell>
          <cell r="D9024">
            <v>1710758.29</v>
          </cell>
        </row>
        <row r="9025">
          <cell r="A9025" t="str">
            <v>06</v>
          </cell>
          <cell r="B9025" t="str">
            <v>16020000</v>
          </cell>
          <cell r="C9025" t="str">
            <v>23010000</v>
          </cell>
          <cell r="D9025">
            <v>221929.49</v>
          </cell>
        </row>
        <row r="9026">
          <cell r="A9026" t="str">
            <v>06</v>
          </cell>
          <cell r="B9026" t="str">
            <v>16020000</v>
          </cell>
          <cell r="C9026" t="str">
            <v>25010000</v>
          </cell>
          <cell r="D9026">
            <v>1858262.53</v>
          </cell>
        </row>
        <row r="9027">
          <cell r="A9027" t="str">
            <v>06</v>
          </cell>
          <cell r="B9027" t="str">
            <v>16020000</v>
          </cell>
          <cell r="C9027" t="str">
            <v>25020000</v>
          </cell>
          <cell r="D9027">
            <v>160747.31</v>
          </cell>
        </row>
        <row r="9028">
          <cell r="A9028" t="str">
            <v>06</v>
          </cell>
          <cell r="B9028" t="str">
            <v>16020000</v>
          </cell>
          <cell r="C9028" t="str">
            <v>25030000</v>
          </cell>
          <cell r="D9028">
            <v>31977.69</v>
          </cell>
        </row>
        <row r="9029">
          <cell r="A9029" t="str">
            <v>06</v>
          </cell>
          <cell r="B9029" t="str">
            <v>16020000</v>
          </cell>
          <cell r="C9029" t="str">
            <v>26000000</v>
          </cell>
          <cell r="D9029">
            <v>62150.97</v>
          </cell>
        </row>
        <row r="9030">
          <cell r="A9030" t="str">
            <v>06</v>
          </cell>
          <cell r="B9030" t="str">
            <v>16020000</v>
          </cell>
          <cell r="C9030" t="str">
            <v>28001100</v>
          </cell>
          <cell r="D9030">
            <v>568.59</v>
          </cell>
        </row>
        <row r="9031">
          <cell r="A9031" t="str">
            <v>06</v>
          </cell>
          <cell r="B9031" t="str">
            <v>16020000</v>
          </cell>
          <cell r="C9031" t="str">
            <v>28011200</v>
          </cell>
          <cell r="D9031">
            <v>-1092.31</v>
          </cell>
        </row>
        <row r="9032">
          <cell r="A9032" t="str">
            <v>06</v>
          </cell>
          <cell r="B9032" t="str">
            <v>16020000</v>
          </cell>
          <cell r="C9032" t="str">
            <v>44000500</v>
          </cell>
          <cell r="D9032">
            <v>-18035.490000000002</v>
          </cell>
        </row>
        <row r="9033">
          <cell r="A9033" t="str">
            <v>06</v>
          </cell>
          <cell r="B9033" t="str">
            <v>16020000</v>
          </cell>
          <cell r="C9033" t="str">
            <v>76020400</v>
          </cell>
          <cell r="D9033">
            <v>88633.79</v>
          </cell>
        </row>
        <row r="9034">
          <cell r="A9034" t="str">
            <v>06</v>
          </cell>
          <cell r="B9034" t="str">
            <v>16020000</v>
          </cell>
          <cell r="C9034" t="str">
            <v>79030000</v>
          </cell>
          <cell r="D9034">
            <v>29328.73</v>
          </cell>
        </row>
        <row r="9035">
          <cell r="A9035" t="str">
            <v>06</v>
          </cell>
          <cell r="B9035" t="str">
            <v>16020000</v>
          </cell>
          <cell r="C9035" t="str">
            <v>79040000</v>
          </cell>
          <cell r="D9035">
            <v>2190.09</v>
          </cell>
        </row>
        <row r="9036">
          <cell r="A9036" t="str">
            <v>06</v>
          </cell>
          <cell r="B9036" t="str">
            <v>16020000</v>
          </cell>
          <cell r="C9036" t="str">
            <v>79070000</v>
          </cell>
          <cell r="D9036">
            <v>991.29</v>
          </cell>
        </row>
        <row r="9037">
          <cell r="A9037" t="str">
            <v>06</v>
          </cell>
          <cell r="B9037" t="str">
            <v>16020000</v>
          </cell>
          <cell r="C9037" t="str">
            <v>90020500</v>
          </cell>
          <cell r="D9037">
            <v>-33513.379999999997</v>
          </cell>
        </row>
        <row r="9038">
          <cell r="A9038" t="str">
            <v>06</v>
          </cell>
          <cell r="B9038" t="str">
            <v>16020000</v>
          </cell>
          <cell r="C9038" t="str">
            <v>90021400</v>
          </cell>
          <cell r="D9038">
            <v>843.52</v>
          </cell>
        </row>
        <row r="9039">
          <cell r="A9039" t="str">
            <v>06</v>
          </cell>
          <cell r="B9039" t="str">
            <v>16020000</v>
          </cell>
          <cell r="C9039" t="str">
            <v>91020400</v>
          </cell>
          <cell r="D9039">
            <v>56559.65</v>
          </cell>
        </row>
        <row r="9040">
          <cell r="A9040" t="str">
            <v>06</v>
          </cell>
          <cell r="B9040" t="str">
            <v>16020000</v>
          </cell>
          <cell r="C9040" t="str">
            <v>91020800</v>
          </cell>
          <cell r="D9040">
            <v>181324.18</v>
          </cell>
        </row>
        <row r="9041">
          <cell r="A9041" t="str">
            <v>06</v>
          </cell>
          <cell r="B9041" t="str">
            <v>16020000</v>
          </cell>
          <cell r="C9041" t="str">
            <v>91020801</v>
          </cell>
          <cell r="D9041">
            <v>2684.97</v>
          </cell>
        </row>
        <row r="9042">
          <cell r="A9042" t="str">
            <v>06</v>
          </cell>
          <cell r="B9042" t="str">
            <v>16020000</v>
          </cell>
          <cell r="C9042" t="str">
            <v>91020802</v>
          </cell>
          <cell r="D9042">
            <v>109.88</v>
          </cell>
        </row>
        <row r="9043">
          <cell r="A9043" t="str">
            <v>06</v>
          </cell>
          <cell r="B9043" t="str">
            <v>16020000</v>
          </cell>
          <cell r="C9043" t="str">
            <v>97000000</v>
          </cell>
          <cell r="D9043">
            <v>-841.94</v>
          </cell>
        </row>
        <row r="9044">
          <cell r="A9044" t="str">
            <v>06</v>
          </cell>
          <cell r="B9044" t="str">
            <v>16020000</v>
          </cell>
          <cell r="C9044" t="str">
            <v>97000400</v>
          </cell>
          <cell r="D9044">
            <v>17.690000000000001</v>
          </cell>
        </row>
        <row r="9045">
          <cell r="A9045" t="str">
            <v>06</v>
          </cell>
          <cell r="B9045" t="str">
            <v>16020100</v>
          </cell>
          <cell r="C9045" t="str">
            <v>07010000</v>
          </cell>
          <cell r="D9045">
            <v>-278274.24</v>
          </cell>
        </row>
        <row r="9046">
          <cell r="A9046" t="str">
            <v>06</v>
          </cell>
          <cell r="B9046" t="str">
            <v>16020100</v>
          </cell>
          <cell r="C9046" t="str">
            <v>08060000</v>
          </cell>
          <cell r="D9046">
            <v>-185.08</v>
          </cell>
        </row>
        <row r="9047">
          <cell r="A9047" t="str">
            <v>06</v>
          </cell>
          <cell r="B9047" t="str">
            <v>16020100</v>
          </cell>
          <cell r="C9047" t="str">
            <v>08070000</v>
          </cell>
          <cell r="D9047">
            <v>81218.490000000005</v>
          </cell>
        </row>
        <row r="9048">
          <cell r="A9048" t="str">
            <v>06</v>
          </cell>
          <cell r="B9048" t="str">
            <v>16020100</v>
          </cell>
          <cell r="C9048" t="str">
            <v>16050000</v>
          </cell>
          <cell r="D9048">
            <v>-363984.71</v>
          </cell>
        </row>
        <row r="9049">
          <cell r="A9049" t="str">
            <v>06</v>
          </cell>
          <cell r="B9049" t="str">
            <v>16020100</v>
          </cell>
          <cell r="C9049" t="str">
            <v>20010000</v>
          </cell>
          <cell r="D9049">
            <v>-300242.53999999998</v>
          </cell>
        </row>
        <row r="9050">
          <cell r="A9050" t="str">
            <v>06</v>
          </cell>
          <cell r="B9050" t="str">
            <v>16020100</v>
          </cell>
          <cell r="C9050" t="str">
            <v>23010000</v>
          </cell>
          <cell r="D9050">
            <v>237320.47</v>
          </cell>
        </row>
        <row r="9051">
          <cell r="A9051" t="str">
            <v>06</v>
          </cell>
          <cell r="B9051" t="str">
            <v>16020100</v>
          </cell>
          <cell r="C9051" t="str">
            <v>25010000</v>
          </cell>
          <cell r="D9051">
            <v>1066299.6499999999</v>
          </cell>
        </row>
        <row r="9052">
          <cell r="A9052" t="str">
            <v>06</v>
          </cell>
          <cell r="B9052" t="str">
            <v>16020100</v>
          </cell>
          <cell r="C9052" t="str">
            <v>25020000</v>
          </cell>
          <cell r="D9052">
            <v>-14670.48</v>
          </cell>
        </row>
        <row r="9053">
          <cell r="A9053" t="str">
            <v>06</v>
          </cell>
          <cell r="B9053" t="str">
            <v>16020100</v>
          </cell>
          <cell r="C9053" t="str">
            <v>25030000</v>
          </cell>
          <cell r="D9053">
            <v>585.47</v>
          </cell>
        </row>
        <row r="9054">
          <cell r="A9054" t="str">
            <v>06</v>
          </cell>
          <cell r="B9054" t="str">
            <v>16020100</v>
          </cell>
          <cell r="C9054" t="str">
            <v>26000000</v>
          </cell>
          <cell r="D9054">
            <v>80635.22</v>
          </cell>
        </row>
        <row r="9055">
          <cell r="A9055" t="str">
            <v>06</v>
          </cell>
          <cell r="B9055" t="str">
            <v>16020100</v>
          </cell>
          <cell r="C9055" t="str">
            <v>44000500</v>
          </cell>
          <cell r="D9055">
            <v>381.99</v>
          </cell>
        </row>
        <row r="9056">
          <cell r="A9056" t="str">
            <v>06</v>
          </cell>
          <cell r="B9056" t="str">
            <v>16020100</v>
          </cell>
          <cell r="C9056" t="str">
            <v>79030000</v>
          </cell>
          <cell r="D9056">
            <v>1845.92</v>
          </cell>
        </row>
        <row r="9057">
          <cell r="A9057" t="str">
            <v>06</v>
          </cell>
          <cell r="B9057" t="str">
            <v>16020100</v>
          </cell>
          <cell r="C9057" t="str">
            <v>90020100</v>
          </cell>
          <cell r="D9057">
            <v>112623.24</v>
          </cell>
        </row>
        <row r="9058">
          <cell r="A9058" t="str">
            <v>06</v>
          </cell>
          <cell r="B9058" t="str">
            <v>16020100</v>
          </cell>
          <cell r="C9058" t="str">
            <v>90020200</v>
          </cell>
          <cell r="D9058">
            <v>1159.07</v>
          </cell>
        </row>
        <row r="9059">
          <cell r="A9059" t="str">
            <v>06</v>
          </cell>
          <cell r="B9059" t="str">
            <v>16020100</v>
          </cell>
          <cell r="C9059" t="str">
            <v>90020300</v>
          </cell>
          <cell r="D9059">
            <v>259.95999999999998</v>
          </cell>
        </row>
        <row r="9060">
          <cell r="A9060" t="str">
            <v>06</v>
          </cell>
          <cell r="B9060" t="str">
            <v>16020100</v>
          </cell>
          <cell r="C9060" t="str">
            <v>90020400</v>
          </cell>
          <cell r="D9060">
            <v>742.26</v>
          </cell>
        </row>
        <row r="9061">
          <cell r="A9061" t="str">
            <v>06</v>
          </cell>
          <cell r="B9061" t="str">
            <v>16020100</v>
          </cell>
          <cell r="C9061" t="str">
            <v>90022100</v>
          </cell>
          <cell r="D9061">
            <v>165.41</v>
          </cell>
        </row>
        <row r="9062">
          <cell r="A9062" t="str">
            <v>06</v>
          </cell>
          <cell r="B9062" t="str">
            <v>16020100</v>
          </cell>
          <cell r="C9062" t="str">
            <v>91020801</v>
          </cell>
          <cell r="D9062">
            <v>452.27</v>
          </cell>
        </row>
        <row r="9063">
          <cell r="A9063" t="str">
            <v>06</v>
          </cell>
          <cell r="B9063" t="str">
            <v>16020100</v>
          </cell>
          <cell r="C9063" t="str">
            <v>97000000</v>
          </cell>
          <cell r="D9063">
            <v>15</v>
          </cell>
        </row>
        <row r="9064">
          <cell r="A9064" t="str">
            <v>06</v>
          </cell>
          <cell r="B9064" t="str">
            <v>16040000</v>
          </cell>
          <cell r="C9064" t="str">
            <v>16040000</v>
          </cell>
          <cell r="D9064">
            <v>-2124128.0499999998</v>
          </cell>
        </row>
        <row r="9065">
          <cell r="A9065" t="str">
            <v>06</v>
          </cell>
          <cell r="B9065" t="str">
            <v>16040000</v>
          </cell>
          <cell r="C9065" t="str">
            <v>16080000</v>
          </cell>
          <cell r="D9065">
            <v>1623545.14</v>
          </cell>
        </row>
        <row r="9066">
          <cell r="A9066" t="str">
            <v>06</v>
          </cell>
          <cell r="B9066" t="str">
            <v>16040000</v>
          </cell>
          <cell r="C9066" t="str">
            <v>20010000</v>
          </cell>
          <cell r="D9066">
            <v>14592567.01</v>
          </cell>
        </row>
        <row r="9067">
          <cell r="A9067" t="str">
            <v>06</v>
          </cell>
          <cell r="B9067" t="str">
            <v>16040000</v>
          </cell>
          <cell r="C9067" t="str">
            <v>23010000</v>
          </cell>
          <cell r="D9067">
            <v>154315.98000000001</v>
          </cell>
        </row>
        <row r="9068">
          <cell r="A9068" t="str">
            <v>06</v>
          </cell>
          <cell r="B9068" t="str">
            <v>16040000</v>
          </cell>
          <cell r="C9068" t="str">
            <v>25010000</v>
          </cell>
          <cell r="D9068">
            <v>331594.34000000003</v>
          </cell>
        </row>
        <row r="9069">
          <cell r="A9069" t="str">
            <v>06</v>
          </cell>
          <cell r="B9069" t="str">
            <v>16040000</v>
          </cell>
          <cell r="C9069" t="str">
            <v>25020000</v>
          </cell>
          <cell r="D9069">
            <v>32142.42</v>
          </cell>
        </row>
        <row r="9070">
          <cell r="A9070" t="str">
            <v>06</v>
          </cell>
          <cell r="B9070" t="str">
            <v>16040000</v>
          </cell>
          <cell r="C9070" t="str">
            <v>25030000</v>
          </cell>
          <cell r="D9070">
            <v>5616.71</v>
          </cell>
        </row>
        <row r="9071">
          <cell r="A9071" t="str">
            <v>06</v>
          </cell>
          <cell r="B9071" t="str">
            <v>16040000</v>
          </cell>
          <cell r="C9071" t="str">
            <v>26000000</v>
          </cell>
          <cell r="D9071">
            <v>15871.26</v>
          </cell>
        </row>
        <row r="9072">
          <cell r="A9072" t="str">
            <v>06</v>
          </cell>
          <cell r="B9072" t="str">
            <v>16040000</v>
          </cell>
          <cell r="C9072" t="str">
            <v>28001100</v>
          </cell>
          <cell r="D9072">
            <v>-43350.03</v>
          </cell>
        </row>
        <row r="9073">
          <cell r="A9073" t="str">
            <v>06</v>
          </cell>
          <cell r="B9073" t="str">
            <v>16040000</v>
          </cell>
          <cell r="C9073" t="str">
            <v>28011200</v>
          </cell>
          <cell r="D9073">
            <v>-12814.5</v>
          </cell>
        </row>
        <row r="9074">
          <cell r="A9074" t="str">
            <v>06</v>
          </cell>
          <cell r="B9074" t="str">
            <v>16040000</v>
          </cell>
          <cell r="C9074" t="str">
            <v>44000500</v>
          </cell>
          <cell r="D9074">
            <v>14665.51</v>
          </cell>
        </row>
        <row r="9075">
          <cell r="A9075" t="str">
            <v>06</v>
          </cell>
          <cell r="B9075" t="str">
            <v>16040000</v>
          </cell>
          <cell r="C9075" t="str">
            <v>79030000</v>
          </cell>
          <cell r="D9075">
            <v>5193.38</v>
          </cell>
        </row>
        <row r="9076">
          <cell r="A9076" t="str">
            <v>06</v>
          </cell>
          <cell r="B9076" t="str">
            <v>16040000</v>
          </cell>
          <cell r="C9076" t="str">
            <v>79040000</v>
          </cell>
          <cell r="D9076">
            <v>2206.46</v>
          </cell>
        </row>
        <row r="9077">
          <cell r="A9077" t="str">
            <v>06</v>
          </cell>
          <cell r="B9077" t="str">
            <v>16040000</v>
          </cell>
          <cell r="C9077" t="str">
            <v>79070000</v>
          </cell>
          <cell r="D9077">
            <v>530.44000000000005</v>
          </cell>
        </row>
        <row r="9078">
          <cell r="A9078" t="str">
            <v>06</v>
          </cell>
          <cell r="B9078" t="str">
            <v>16040000</v>
          </cell>
          <cell r="C9078" t="str">
            <v>90020500</v>
          </cell>
          <cell r="D9078">
            <v>811.88</v>
          </cell>
        </row>
        <row r="9079">
          <cell r="A9079" t="str">
            <v>06</v>
          </cell>
          <cell r="B9079" t="str">
            <v>16040000</v>
          </cell>
          <cell r="C9079" t="str">
            <v>90021400</v>
          </cell>
          <cell r="D9079">
            <v>-10040.82</v>
          </cell>
        </row>
        <row r="9080">
          <cell r="A9080" t="str">
            <v>06</v>
          </cell>
          <cell r="B9080" t="str">
            <v>16040000</v>
          </cell>
          <cell r="C9080" t="str">
            <v>91020400</v>
          </cell>
          <cell r="D9080">
            <v>28826.71</v>
          </cell>
        </row>
        <row r="9081">
          <cell r="A9081" t="str">
            <v>06</v>
          </cell>
          <cell r="B9081" t="str">
            <v>16040000</v>
          </cell>
          <cell r="C9081" t="str">
            <v>91020800</v>
          </cell>
          <cell r="D9081">
            <v>6565.71</v>
          </cell>
        </row>
        <row r="9082">
          <cell r="A9082" t="str">
            <v>06</v>
          </cell>
          <cell r="B9082" t="str">
            <v>16040000</v>
          </cell>
          <cell r="C9082" t="str">
            <v>91020801</v>
          </cell>
          <cell r="D9082">
            <v>77466.880000000005</v>
          </cell>
        </row>
        <row r="9083">
          <cell r="A9083" t="str">
            <v>06</v>
          </cell>
          <cell r="B9083" t="str">
            <v>16040000</v>
          </cell>
          <cell r="C9083" t="str">
            <v>91020802</v>
          </cell>
          <cell r="D9083">
            <v>-131.06</v>
          </cell>
        </row>
        <row r="9084">
          <cell r="A9084" t="str">
            <v>06</v>
          </cell>
          <cell r="B9084" t="str">
            <v>16040000</v>
          </cell>
          <cell r="C9084" t="str">
            <v>97000000</v>
          </cell>
          <cell r="D9084">
            <v>1592.55</v>
          </cell>
        </row>
        <row r="9085">
          <cell r="A9085" t="str">
            <v>06</v>
          </cell>
          <cell r="B9085" t="str">
            <v>16040000</v>
          </cell>
          <cell r="C9085" t="str">
            <v>97000400</v>
          </cell>
          <cell r="D9085">
            <v>-12.9</v>
          </cell>
        </row>
        <row r="9086">
          <cell r="A9086" t="str">
            <v>06</v>
          </cell>
          <cell r="B9086" t="str">
            <v>16050000</v>
          </cell>
          <cell r="C9086" t="str">
            <v>44000100</v>
          </cell>
          <cell r="D9086">
            <v>-249596.37</v>
          </cell>
        </row>
        <row r="9087">
          <cell r="A9087" t="str">
            <v>06</v>
          </cell>
          <cell r="B9087" t="str">
            <v>16050000</v>
          </cell>
          <cell r="C9087" t="str">
            <v>44000200</v>
          </cell>
          <cell r="D9087">
            <v>-15185.99</v>
          </cell>
        </row>
        <row r="9088">
          <cell r="A9088" t="str">
            <v>06</v>
          </cell>
          <cell r="B9088" t="str">
            <v>16050000</v>
          </cell>
          <cell r="C9088" t="str">
            <v>44000300</v>
          </cell>
          <cell r="D9088">
            <v>-980.1</v>
          </cell>
        </row>
        <row r="9089">
          <cell r="A9089" t="str">
            <v>06</v>
          </cell>
          <cell r="B9089" t="str">
            <v>16050000</v>
          </cell>
          <cell r="C9089" t="str">
            <v>44000400</v>
          </cell>
          <cell r="D9089">
            <v>-17210.72</v>
          </cell>
        </row>
        <row r="9090">
          <cell r="A9090" t="str">
            <v>06</v>
          </cell>
          <cell r="B9090" t="str">
            <v>16050000</v>
          </cell>
          <cell r="C9090" t="str">
            <v>45020001</v>
          </cell>
          <cell r="D9090">
            <v>-21633.4</v>
          </cell>
        </row>
        <row r="9091">
          <cell r="A9091" t="str">
            <v>06</v>
          </cell>
          <cell r="B9091" t="str">
            <v>16050000</v>
          </cell>
          <cell r="C9091" t="str">
            <v>90020100</v>
          </cell>
          <cell r="D9091">
            <v>635711.14</v>
          </cell>
        </row>
        <row r="9092">
          <cell r="A9092" t="str">
            <v>06</v>
          </cell>
          <cell r="B9092" t="str">
            <v>16050000</v>
          </cell>
          <cell r="C9092" t="str">
            <v>90020101</v>
          </cell>
          <cell r="D9092">
            <v>-0.01</v>
          </cell>
        </row>
        <row r="9093">
          <cell r="A9093" t="str">
            <v>06</v>
          </cell>
          <cell r="B9093" t="str">
            <v>16050000</v>
          </cell>
          <cell r="C9093" t="str">
            <v>90022100</v>
          </cell>
          <cell r="D9093">
            <v>-498582.27</v>
          </cell>
        </row>
        <row r="9094">
          <cell r="A9094" t="str">
            <v>06</v>
          </cell>
          <cell r="B9094" t="str">
            <v>16050000</v>
          </cell>
          <cell r="C9094" t="str">
            <v>90022101</v>
          </cell>
          <cell r="D9094">
            <v>-48447.360000000001</v>
          </cell>
        </row>
        <row r="9095">
          <cell r="A9095" t="str">
            <v>06</v>
          </cell>
          <cell r="B9095" t="str">
            <v>16050000</v>
          </cell>
          <cell r="C9095" t="str">
            <v>91020400</v>
          </cell>
          <cell r="D9095">
            <v>-275.51</v>
          </cell>
        </row>
        <row r="9096">
          <cell r="A9096" t="str">
            <v>06</v>
          </cell>
          <cell r="B9096" t="str">
            <v>16070100</v>
          </cell>
          <cell r="C9096" t="str">
            <v>16010000</v>
          </cell>
          <cell r="D9096">
            <v>-586.54999999999995</v>
          </cell>
        </row>
        <row r="9097">
          <cell r="A9097" t="str">
            <v>06</v>
          </cell>
          <cell r="B9097" t="str">
            <v>16070100</v>
          </cell>
          <cell r="C9097" t="str">
            <v>44000100</v>
          </cell>
          <cell r="D9097">
            <v>-6743.63</v>
          </cell>
        </row>
        <row r="9098">
          <cell r="A9098" t="str">
            <v>06</v>
          </cell>
          <cell r="B9098" t="str">
            <v>16070100</v>
          </cell>
          <cell r="C9098" t="str">
            <v>44000200</v>
          </cell>
          <cell r="D9098">
            <v>-329.63</v>
          </cell>
        </row>
        <row r="9099">
          <cell r="A9099" t="str">
            <v>06</v>
          </cell>
          <cell r="B9099" t="str">
            <v>16070100</v>
          </cell>
          <cell r="C9099" t="str">
            <v>44000300</v>
          </cell>
          <cell r="D9099">
            <v>-3.46</v>
          </cell>
        </row>
        <row r="9100">
          <cell r="A9100" t="str">
            <v>06</v>
          </cell>
          <cell r="B9100" t="str">
            <v>16070100</v>
          </cell>
          <cell r="C9100" t="str">
            <v>44000400</v>
          </cell>
          <cell r="D9100">
            <v>-16.34</v>
          </cell>
        </row>
        <row r="9101">
          <cell r="A9101" t="str">
            <v>06</v>
          </cell>
          <cell r="B9101" t="str">
            <v>16070100</v>
          </cell>
          <cell r="C9101" t="str">
            <v>45000301</v>
          </cell>
          <cell r="D9101">
            <v>218835.75</v>
          </cell>
        </row>
        <row r="9102">
          <cell r="A9102" t="str">
            <v>06</v>
          </cell>
          <cell r="B9102" t="str">
            <v>16070100</v>
          </cell>
          <cell r="C9102" t="str">
            <v>45020301</v>
          </cell>
          <cell r="D9102">
            <v>-531.48</v>
          </cell>
        </row>
        <row r="9103">
          <cell r="A9103" t="str">
            <v>06</v>
          </cell>
          <cell r="B9103" t="str">
            <v>16070100</v>
          </cell>
          <cell r="C9103" t="str">
            <v>90021400</v>
          </cell>
          <cell r="D9103">
            <v>73097.53</v>
          </cell>
        </row>
        <row r="9104">
          <cell r="A9104" t="str">
            <v>06</v>
          </cell>
          <cell r="B9104" t="str">
            <v>16070100</v>
          </cell>
          <cell r="C9104" t="str">
            <v>90021401</v>
          </cell>
          <cell r="D9104">
            <v>1904177.66</v>
          </cell>
        </row>
        <row r="9105">
          <cell r="A9105" t="str">
            <v>06</v>
          </cell>
          <cell r="B9105" t="str">
            <v>16070100</v>
          </cell>
          <cell r="C9105" t="str">
            <v>90021402</v>
          </cell>
          <cell r="D9105">
            <v>69.23</v>
          </cell>
        </row>
        <row r="9106">
          <cell r="A9106" t="str">
            <v>06</v>
          </cell>
          <cell r="B9106" t="str">
            <v>16070100</v>
          </cell>
          <cell r="C9106" t="str">
            <v>90021405</v>
          </cell>
          <cell r="D9106">
            <v>-43093.61</v>
          </cell>
        </row>
        <row r="9107">
          <cell r="A9107" t="str">
            <v>06</v>
          </cell>
          <cell r="B9107" t="str">
            <v>16070100</v>
          </cell>
          <cell r="C9107" t="str">
            <v>90021600</v>
          </cell>
          <cell r="D9107">
            <v>25029.61</v>
          </cell>
        </row>
        <row r="9108">
          <cell r="A9108" t="str">
            <v>06</v>
          </cell>
          <cell r="B9108" t="str">
            <v>16070100</v>
          </cell>
          <cell r="C9108" t="str">
            <v>90021605</v>
          </cell>
          <cell r="D9108">
            <v>-2538.4699999999998</v>
          </cell>
        </row>
        <row r="9109">
          <cell r="A9109" t="str">
            <v>06</v>
          </cell>
          <cell r="B9109" t="str">
            <v>16070100</v>
          </cell>
          <cell r="C9109" t="str">
            <v>90021705</v>
          </cell>
          <cell r="D9109">
            <v>-155.86000000000001</v>
          </cell>
        </row>
        <row r="9110">
          <cell r="A9110" t="str">
            <v>06</v>
          </cell>
          <cell r="B9110" t="str">
            <v>16070100</v>
          </cell>
          <cell r="C9110" t="str">
            <v>90021800</v>
          </cell>
          <cell r="D9110">
            <v>76086.02</v>
          </cell>
        </row>
        <row r="9111">
          <cell r="A9111" t="str">
            <v>06</v>
          </cell>
          <cell r="B9111" t="str">
            <v>16070100</v>
          </cell>
          <cell r="C9111" t="str">
            <v>90021805</v>
          </cell>
          <cell r="D9111">
            <v>-2142.65</v>
          </cell>
        </row>
        <row r="9112">
          <cell r="A9112" t="str">
            <v>06</v>
          </cell>
          <cell r="B9112" t="str">
            <v>16070200</v>
          </cell>
          <cell r="C9112" t="str">
            <v>16020000</v>
          </cell>
          <cell r="D9112">
            <v>76.06</v>
          </cell>
        </row>
        <row r="9113">
          <cell r="A9113" t="str">
            <v>06</v>
          </cell>
          <cell r="B9113" t="str">
            <v>16070200</v>
          </cell>
          <cell r="C9113" t="str">
            <v>44000100</v>
          </cell>
          <cell r="D9113">
            <v>3998.2</v>
          </cell>
        </row>
        <row r="9114">
          <cell r="A9114" t="str">
            <v>06</v>
          </cell>
          <cell r="B9114" t="str">
            <v>16070200</v>
          </cell>
          <cell r="C9114" t="str">
            <v>44000200</v>
          </cell>
          <cell r="D9114">
            <v>-88.3</v>
          </cell>
        </row>
        <row r="9115">
          <cell r="A9115" t="str">
            <v>06</v>
          </cell>
          <cell r="B9115" t="str">
            <v>16070200</v>
          </cell>
          <cell r="C9115" t="str">
            <v>44000300</v>
          </cell>
          <cell r="D9115">
            <v>38.51</v>
          </cell>
        </row>
        <row r="9116">
          <cell r="A9116" t="str">
            <v>06</v>
          </cell>
          <cell r="B9116" t="str">
            <v>16070200</v>
          </cell>
          <cell r="C9116" t="str">
            <v>44000400</v>
          </cell>
          <cell r="D9116">
            <v>34.880000000000003</v>
          </cell>
        </row>
        <row r="9117">
          <cell r="A9117" t="str">
            <v>06</v>
          </cell>
          <cell r="B9117" t="str">
            <v>16070200</v>
          </cell>
          <cell r="C9117" t="str">
            <v>45000301</v>
          </cell>
          <cell r="D9117">
            <v>65065.54</v>
          </cell>
        </row>
        <row r="9118">
          <cell r="A9118" t="str">
            <v>06</v>
          </cell>
          <cell r="B9118" t="str">
            <v>16070200</v>
          </cell>
          <cell r="C9118" t="str">
            <v>45020301</v>
          </cell>
          <cell r="D9118">
            <v>234.17</v>
          </cell>
        </row>
        <row r="9119">
          <cell r="A9119" t="str">
            <v>06</v>
          </cell>
          <cell r="B9119" t="str">
            <v>16070200</v>
          </cell>
          <cell r="C9119" t="str">
            <v>90021400</v>
          </cell>
          <cell r="D9119">
            <v>-109492.91</v>
          </cell>
        </row>
        <row r="9120">
          <cell r="A9120" t="str">
            <v>06</v>
          </cell>
          <cell r="B9120" t="str">
            <v>16070200</v>
          </cell>
          <cell r="C9120" t="str">
            <v>90021401</v>
          </cell>
          <cell r="D9120">
            <v>409882.71</v>
          </cell>
        </row>
        <row r="9121">
          <cell r="A9121" t="str">
            <v>06</v>
          </cell>
          <cell r="B9121" t="str">
            <v>16070200</v>
          </cell>
          <cell r="C9121" t="str">
            <v>90021402</v>
          </cell>
          <cell r="D9121">
            <v>192.41</v>
          </cell>
        </row>
        <row r="9122">
          <cell r="A9122" t="str">
            <v>06</v>
          </cell>
          <cell r="B9122" t="str">
            <v>16070200</v>
          </cell>
          <cell r="C9122" t="str">
            <v>90021405</v>
          </cell>
          <cell r="D9122">
            <v>8201914.6299999999</v>
          </cell>
        </row>
        <row r="9123">
          <cell r="A9123" t="str">
            <v>06</v>
          </cell>
          <cell r="B9123" t="str">
            <v>16070200</v>
          </cell>
          <cell r="C9123" t="str">
            <v>90021600</v>
          </cell>
          <cell r="D9123">
            <v>-4189.07</v>
          </cell>
        </row>
        <row r="9124">
          <cell r="A9124" t="str">
            <v>06</v>
          </cell>
          <cell r="B9124" t="str">
            <v>16070200</v>
          </cell>
          <cell r="C9124" t="str">
            <v>90021605</v>
          </cell>
          <cell r="D9124">
            <v>231620.72</v>
          </cell>
        </row>
        <row r="9125">
          <cell r="A9125" t="str">
            <v>06</v>
          </cell>
          <cell r="B9125" t="str">
            <v>16070200</v>
          </cell>
          <cell r="C9125" t="str">
            <v>90021705</v>
          </cell>
          <cell r="D9125">
            <v>40441.019999999997</v>
          </cell>
        </row>
        <row r="9126">
          <cell r="A9126" t="str">
            <v>06</v>
          </cell>
          <cell r="B9126" t="str">
            <v>16070200</v>
          </cell>
          <cell r="C9126" t="str">
            <v>90021800</v>
          </cell>
          <cell r="D9126">
            <v>26849.34</v>
          </cell>
        </row>
        <row r="9127">
          <cell r="A9127" t="str">
            <v>06</v>
          </cell>
          <cell r="B9127" t="str">
            <v>16070200</v>
          </cell>
          <cell r="C9127" t="str">
            <v>90021805</v>
          </cell>
          <cell r="D9127">
            <v>244939.93</v>
          </cell>
        </row>
        <row r="9128">
          <cell r="A9128" t="str">
            <v>06</v>
          </cell>
          <cell r="B9128" t="str">
            <v>16070200</v>
          </cell>
          <cell r="C9128" t="str">
            <v>91020801</v>
          </cell>
          <cell r="D9128">
            <v>55.24</v>
          </cell>
        </row>
        <row r="9129">
          <cell r="A9129" t="str">
            <v>06</v>
          </cell>
          <cell r="B9129" t="str">
            <v>16080000</v>
          </cell>
          <cell r="C9129" t="str">
            <v>16040000</v>
          </cell>
          <cell r="D9129">
            <v>424.11</v>
          </cell>
        </row>
        <row r="9130">
          <cell r="A9130" t="str">
            <v>06</v>
          </cell>
          <cell r="B9130" t="str">
            <v>16080000</v>
          </cell>
          <cell r="C9130" t="str">
            <v>44000100</v>
          </cell>
          <cell r="D9130">
            <v>104980.57</v>
          </cell>
        </row>
        <row r="9131">
          <cell r="A9131" t="str">
            <v>06</v>
          </cell>
          <cell r="B9131" t="str">
            <v>16080000</v>
          </cell>
          <cell r="C9131" t="str">
            <v>44000200</v>
          </cell>
          <cell r="D9131">
            <v>6478.89</v>
          </cell>
        </row>
        <row r="9132">
          <cell r="A9132" t="str">
            <v>06</v>
          </cell>
          <cell r="B9132" t="str">
            <v>16080000</v>
          </cell>
          <cell r="C9132" t="str">
            <v>44000300</v>
          </cell>
          <cell r="D9132">
            <v>215.86</v>
          </cell>
        </row>
        <row r="9133">
          <cell r="A9133" t="str">
            <v>06</v>
          </cell>
          <cell r="B9133" t="str">
            <v>16080000</v>
          </cell>
          <cell r="C9133" t="str">
            <v>44000400</v>
          </cell>
          <cell r="D9133">
            <v>1312.47</v>
          </cell>
        </row>
        <row r="9134">
          <cell r="A9134" t="str">
            <v>06</v>
          </cell>
          <cell r="B9134" t="str">
            <v>16080000</v>
          </cell>
          <cell r="C9134" t="str">
            <v>45000301</v>
          </cell>
          <cell r="D9134">
            <v>79068.45</v>
          </cell>
        </row>
        <row r="9135">
          <cell r="A9135" t="str">
            <v>06</v>
          </cell>
          <cell r="B9135" t="str">
            <v>16080000</v>
          </cell>
          <cell r="C9135" t="str">
            <v>45020301</v>
          </cell>
          <cell r="D9135">
            <v>7887.2</v>
          </cell>
        </row>
        <row r="9136">
          <cell r="A9136" t="str">
            <v>06</v>
          </cell>
          <cell r="B9136" t="str">
            <v>16080000</v>
          </cell>
          <cell r="C9136" t="str">
            <v>90021400</v>
          </cell>
          <cell r="D9136">
            <v>345561.89</v>
          </cell>
        </row>
        <row r="9137">
          <cell r="A9137" t="str">
            <v>06</v>
          </cell>
          <cell r="B9137" t="str">
            <v>16080000</v>
          </cell>
          <cell r="C9137" t="str">
            <v>90021401</v>
          </cell>
          <cell r="D9137">
            <v>352014.9</v>
          </cell>
        </row>
        <row r="9138">
          <cell r="A9138" t="str">
            <v>06</v>
          </cell>
          <cell r="B9138" t="str">
            <v>16080000</v>
          </cell>
          <cell r="C9138" t="str">
            <v>90021402</v>
          </cell>
          <cell r="D9138">
            <v>843.65</v>
          </cell>
        </row>
        <row r="9139">
          <cell r="A9139" t="str">
            <v>06</v>
          </cell>
          <cell r="B9139" t="str">
            <v>16080000</v>
          </cell>
          <cell r="C9139" t="str">
            <v>90021405</v>
          </cell>
          <cell r="D9139">
            <v>561424.68999999994</v>
          </cell>
        </row>
        <row r="9140">
          <cell r="A9140" t="str">
            <v>06</v>
          </cell>
          <cell r="B9140" t="str">
            <v>16080000</v>
          </cell>
          <cell r="C9140" t="str">
            <v>90021600</v>
          </cell>
          <cell r="D9140">
            <v>34770.18</v>
          </cell>
        </row>
        <row r="9141">
          <cell r="A9141" t="str">
            <v>06</v>
          </cell>
          <cell r="B9141" t="str">
            <v>16080000</v>
          </cell>
          <cell r="C9141" t="str">
            <v>90021605</v>
          </cell>
          <cell r="D9141">
            <v>20717.36</v>
          </cell>
        </row>
        <row r="9142">
          <cell r="A9142" t="str">
            <v>06</v>
          </cell>
          <cell r="B9142" t="str">
            <v>16080000</v>
          </cell>
          <cell r="C9142" t="str">
            <v>90021705</v>
          </cell>
          <cell r="D9142">
            <v>2716.48</v>
          </cell>
        </row>
        <row r="9143">
          <cell r="A9143" t="str">
            <v>06</v>
          </cell>
          <cell r="B9143" t="str">
            <v>16080000</v>
          </cell>
          <cell r="C9143" t="str">
            <v>90021800</v>
          </cell>
          <cell r="D9143">
            <v>23170.31</v>
          </cell>
        </row>
        <row r="9144">
          <cell r="A9144" t="str">
            <v>06</v>
          </cell>
          <cell r="B9144" t="str">
            <v>16080000</v>
          </cell>
          <cell r="C9144" t="str">
            <v>90021805</v>
          </cell>
          <cell r="D9144">
            <v>18550.740000000002</v>
          </cell>
        </row>
        <row r="9145">
          <cell r="A9145" t="str">
            <v>06</v>
          </cell>
          <cell r="B9145" t="str">
            <v>16080000</v>
          </cell>
          <cell r="C9145" t="str">
            <v>91020801</v>
          </cell>
          <cell r="D9145">
            <v>651.59</v>
          </cell>
        </row>
        <row r="9146">
          <cell r="A9146" t="str">
            <v>06</v>
          </cell>
          <cell r="B9146" t="str">
            <v>99000000</v>
          </cell>
          <cell r="C9146" t="str">
            <v>91090900</v>
          </cell>
          <cell r="D9146">
            <v>238414.83</v>
          </cell>
        </row>
        <row r="9147">
          <cell r="A9147" t="str">
            <v>06</v>
          </cell>
          <cell r="B9147" t="str">
            <v>69050000</v>
          </cell>
          <cell r="C9147" t="str">
            <v>91020800</v>
          </cell>
          <cell r="D9147">
            <v>14.4</v>
          </cell>
        </row>
        <row r="9148">
          <cell r="A9148" t="str">
            <v>06</v>
          </cell>
          <cell r="B9148" t="str">
            <v>69050000</v>
          </cell>
          <cell r="C9148" t="str">
            <v>91020801</v>
          </cell>
          <cell r="D9148">
            <v>-14.4</v>
          </cell>
        </row>
        <row r="9149">
          <cell r="A9149" t="str">
            <v>06</v>
          </cell>
          <cell r="B9149" t="str">
            <v>70000000</v>
          </cell>
          <cell r="C9149" t="str">
            <v>91020800</v>
          </cell>
          <cell r="D9149">
            <v>1200</v>
          </cell>
        </row>
        <row r="9150">
          <cell r="A9150" t="str">
            <v>06</v>
          </cell>
          <cell r="B9150" t="str">
            <v>70000000</v>
          </cell>
          <cell r="C9150" t="str">
            <v>91020801</v>
          </cell>
          <cell r="D9150">
            <v>-1200</v>
          </cell>
        </row>
        <row r="9151">
          <cell r="A9151" t="str">
            <v>06</v>
          </cell>
          <cell r="B9151" t="str">
            <v>45000100</v>
          </cell>
          <cell r="C9151" t="str">
            <v>90020200</v>
          </cell>
          <cell r="D9151">
            <v>5974320.4400000004</v>
          </cell>
        </row>
        <row r="9152">
          <cell r="A9152" t="str">
            <v>06</v>
          </cell>
          <cell r="B9152" t="str">
            <v>45000100</v>
          </cell>
          <cell r="C9152" t="str">
            <v>90020400</v>
          </cell>
          <cell r="D9152">
            <v>1748064</v>
          </cell>
        </row>
        <row r="9153">
          <cell r="A9153" t="str">
            <v>06</v>
          </cell>
          <cell r="B9153" t="str">
            <v>45000300</v>
          </cell>
          <cell r="C9153" t="str">
            <v>90021600</v>
          </cell>
          <cell r="D9153">
            <v>98229.08</v>
          </cell>
        </row>
        <row r="9154">
          <cell r="A9154" t="str">
            <v>06</v>
          </cell>
          <cell r="B9154" t="str">
            <v>45000300</v>
          </cell>
          <cell r="C9154" t="str">
            <v>90021605</v>
          </cell>
          <cell r="D9154">
            <v>260251.04</v>
          </cell>
        </row>
        <row r="9155">
          <cell r="A9155" t="str">
            <v>06</v>
          </cell>
          <cell r="B9155" t="str">
            <v>45000301</v>
          </cell>
          <cell r="C9155" t="str">
            <v>90021600</v>
          </cell>
          <cell r="D9155">
            <v>8425.44</v>
          </cell>
        </row>
        <row r="9156">
          <cell r="A9156" t="str">
            <v>06</v>
          </cell>
          <cell r="B9156" t="str">
            <v>45000301</v>
          </cell>
          <cell r="C9156" t="str">
            <v>90021605</v>
          </cell>
          <cell r="D9156">
            <v>38115.879999999997</v>
          </cell>
        </row>
        <row r="9157">
          <cell r="A9157" t="str">
            <v>06</v>
          </cell>
          <cell r="B9157" t="str">
            <v>45020000</v>
          </cell>
          <cell r="C9157" t="str">
            <v>44000200</v>
          </cell>
          <cell r="D9157">
            <v>147828.17000000001</v>
          </cell>
        </row>
        <row r="9158">
          <cell r="A9158" t="str">
            <v>06</v>
          </cell>
          <cell r="B9158" t="str">
            <v>45020000</v>
          </cell>
          <cell r="C9158" t="str">
            <v>44000400</v>
          </cell>
          <cell r="D9158">
            <v>17795.2</v>
          </cell>
        </row>
        <row r="9159">
          <cell r="A9159" t="str">
            <v>06</v>
          </cell>
          <cell r="B9159" t="str">
            <v>45020001</v>
          </cell>
          <cell r="C9159" t="str">
            <v>44000200</v>
          </cell>
          <cell r="D9159">
            <v>-16503.03</v>
          </cell>
        </row>
        <row r="9160">
          <cell r="A9160" t="str">
            <v>06</v>
          </cell>
          <cell r="B9160" t="str">
            <v>45020001</v>
          </cell>
          <cell r="C9160" t="str">
            <v>44000400</v>
          </cell>
          <cell r="D9160">
            <v>-4687.18</v>
          </cell>
        </row>
        <row r="9161">
          <cell r="A9161" t="str">
            <v>06</v>
          </cell>
          <cell r="B9161" t="str">
            <v>45020300</v>
          </cell>
          <cell r="C9161" t="str">
            <v>44000200</v>
          </cell>
          <cell r="D9161">
            <v>221095.76</v>
          </cell>
        </row>
        <row r="9162">
          <cell r="A9162" t="str">
            <v>06</v>
          </cell>
          <cell r="B9162" t="str">
            <v>45020301</v>
          </cell>
          <cell r="C9162" t="str">
            <v>44000200</v>
          </cell>
          <cell r="D9162">
            <v>4548.5</v>
          </cell>
        </row>
        <row r="9163">
          <cell r="A9163" t="str">
            <v>06</v>
          </cell>
          <cell r="B9163" t="str">
            <v>10050000</v>
          </cell>
          <cell r="C9163" t="str">
            <v>10020000</v>
          </cell>
          <cell r="D9163">
            <v>380</v>
          </cell>
        </row>
        <row r="9164">
          <cell r="A9164" t="str">
            <v>06</v>
          </cell>
          <cell r="B9164" t="str">
            <v>10050000</v>
          </cell>
          <cell r="C9164" t="str">
            <v>10050000</v>
          </cell>
          <cell r="D9164">
            <v>13289811.23</v>
          </cell>
        </row>
        <row r="9165">
          <cell r="A9165" t="str">
            <v>06</v>
          </cell>
          <cell r="B9165" t="str">
            <v>10050000</v>
          </cell>
          <cell r="C9165" t="str">
            <v>10060000</v>
          </cell>
          <cell r="D9165">
            <v>7.5</v>
          </cell>
        </row>
        <row r="9166">
          <cell r="A9166" t="str">
            <v>06</v>
          </cell>
          <cell r="B9166" t="str">
            <v>10050000</v>
          </cell>
          <cell r="C9166" t="str">
            <v>23010000</v>
          </cell>
          <cell r="D9166">
            <v>1339707.1000000001</v>
          </cell>
        </row>
        <row r="9167">
          <cell r="A9167" t="str">
            <v>06</v>
          </cell>
          <cell r="B9167" t="str">
            <v>10050000</v>
          </cell>
          <cell r="C9167" t="str">
            <v>25010000</v>
          </cell>
          <cell r="D9167">
            <v>5345872.45</v>
          </cell>
        </row>
        <row r="9168">
          <cell r="A9168" t="str">
            <v>06</v>
          </cell>
          <cell r="B9168" t="str">
            <v>10050000</v>
          </cell>
          <cell r="C9168" t="str">
            <v>25020000</v>
          </cell>
          <cell r="D9168">
            <v>1854753.24</v>
          </cell>
        </row>
        <row r="9169">
          <cell r="A9169" t="str">
            <v>06</v>
          </cell>
          <cell r="B9169" t="str">
            <v>10050000</v>
          </cell>
          <cell r="C9169" t="str">
            <v>25030000</v>
          </cell>
          <cell r="D9169">
            <v>219041.05</v>
          </cell>
        </row>
        <row r="9170">
          <cell r="A9170" t="str">
            <v>06</v>
          </cell>
          <cell r="B9170" t="str">
            <v>10050000</v>
          </cell>
          <cell r="C9170" t="str">
            <v>26000000</v>
          </cell>
          <cell r="D9170">
            <v>467029.4</v>
          </cell>
        </row>
        <row r="9171">
          <cell r="A9171" t="str">
            <v>06</v>
          </cell>
          <cell r="B9171" t="str">
            <v>10050000</v>
          </cell>
          <cell r="C9171" t="str">
            <v>41020000</v>
          </cell>
          <cell r="D9171">
            <v>459301.49</v>
          </cell>
        </row>
        <row r="9172">
          <cell r="A9172" t="str">
            <v>06</v>
          </cell>
          <cell r="B9172" t="str">
            <v>10050000</v>
          </cell>
          <cell r="C9172" t="str">
            <v>44000500</v>
          </cell>
          <cell r="D9172">
            <v>8190</v>
          </cell>
        </row>
        <row r="9173">
          <cell r="A9173" t="str">
            <v>06</v>
          </cell>
          <cell r="B9173" t="str">
            <v>10050000</v>
          </cell>
          <cell r="C9173" t="str">
            <v>79030000</v>
          </cell>
          <cell r="D9173">
            <v>9290.2199999999993</v>
          </cell>
        </row>
        <row r="9174">
          <cell r="A9174" t="str">
            <v>06</v>
          </cell>
          <cell r="B9174" t="str">
            <v>10050000</v>
          </cell>
          <cell r="C9174" t="str">
            <v>79040000</v>
          </cell>
          <cell r="D9174">
            <v>491.36</v>
          </cell>
        </row>
        <row r="9175">
          <cell r="A9175" t="str">
            <v>06</v>
          </cell>
          <cell r="B9175" t="str">
            <v>10050000</v>
          </cell>
          <cell r="C9175" t="str">
            <v>79070000</v>
          </cell>
          <cell r="D9175">
            <v>9689.2999999999993</v>
          </cell>
        </row>
        <row r="9176">
          <cell r="A9176" t="str">
            <v>06</v>
          </cell>
          <cell r="B9176" t="str">
            <v>10050000</v>
          </cell>
          <cell r="C9176" t="str">
            <v>91020800</v>
          </cell>
          <cell r="D9176">
            <v>-2.92</v>
          </cell>
        </row>
        <row r="9177">
          <cell r="A9177" t="str">
            <v>06</v>
          </cell>
          <cell r="B9177" t="str">
            <v>10050000</v>
          </cell>
          <cell r="C9177" t="str">
            <v>91020801</v>
          </cell>
          <cell r="D9177">
            <v>9206.4500000000007</v>
          </cell>
        </row>
        <row r="9178">
          <cell r="A9178" t="str">
            <v>06</v>
          </cell>
          <cell r="B9178" t="str">
            <v>10050000</v>
          </cell>
          <cell r="C9178" t="str">
            <v>97000000</v>
          </cell>
          <cell r="D9178">
            <v>2184.75</v>
          </cell>
        </row>
        <row r="9179">
          <cell r="A9179" t="str">
            <v>06</v>
          </cell>
          <cell r="B9179" t="str">
            <v>79030000</v>
          </cell>
          <cell r="C9179" t="str">
            <v>26000000</v>
          </cell>
          <cell r="D9179">
            <v>739.4</v>
          </cell>
        </row>
        <row r="9180">
          <cell r="A9180" t="str">
            <v>06</v>
          </cell>
          <cell r="B9180" t="str">
            <v>79030000</v>
          </cell>
          <cell r="C9180" t="str">
            <v>91020802</v>
          </cell>
          <cell r="D9180">
            <v>4.57</v>
          </cell>
        </row>
        <row r="9181">
          <cell r="A9181" t="str">
            <v>06</v>
          </cell>
          <cell r="B9181" t="str">
            <v>79030000</v>
          </cell>
          <cell r="C9181" t="str">
            <v>99000000</v>
          </cell>
          <cell r="D9181">
            <v>4886011.1100000003</v>
          </cell>
        </row>
        <row r="9182">
          <cell r="A9182" t="str">
            <v>06</v>
          </cell>
          <cell r="B9182" t="str">
            <v>97000400</v>
          </cell>
          <cell r="C9182" t="str">
            <v>10150000</v>
          </cell>
          <cell r="D9182">
            <v>1251.3599999999999</v>
          </cell>
        </row>
        <row r="9183">
          <cell r="A9183" t="str">
            <v>06</v>
          </cell>
          <cell r="B9183" t="str">
            <v>97000400</v>
          </cell>
          <cell r="C9183" t="str">
            <v>25010000</v>
          </cell>
          <cell r="D9183">
            <v>55009.84</v>
          </cell>
        </row>
        <row r="9184">
          <cell r="A9184" t="str">
            <v>06</v>
          </cell>
          <cell r="B9184" t="str">
            <v>97000400</v>
          </cell>
          <cell r="C9184" t="str">
            <v>25020000</v>
          </cell>
          <cell r="D9184">
            <v>27602.91</v>
          </cell>
        </row>
        <row r="9185">
          <cell r="A9185" t="str">
            <v>06</v>
          </cell>
          <cell r="B9185" t="str">
            <v>97000400</v>
          </cell>
          <cell r="C9185" t="str">
            <v>25030000</v>
          </cell>
          <cell r="D9185">
            <v>6175.05</v>
          </cell>
        </row>
        <row r="9186">
          <cell r="A9186" t="str">
            <v>06</v>
          </cell>
          <cell r="B9186" t="str">
            <v>97000400</v>
          </cell>
          <cell r="C9186" t="str">
            <v>26000000</v>
          </cell>
          <cell r="D9186">
            <v>24414.799999999999</v>
          </cell>
        </row>
        <row r="9187">
          <cell r="A9187" t="str">
            <v>06</v>
          </cell>
          <cell r="B9187" t="str">
            <v>97000400</v>
          </cell>
          <cell r="C9187" t="str">
            <v>97000400</v>
          </cell>
          <cell r="D9187">
            <v>48.56</v>
          </cell>
        </row>
        <row r="9188">
          <cell r="A9188" t="str">
            <v>06</v>
          </cell>
          <cell r="B9188" t="str">
            <v>05000000</v>
          </cell>
          <cell r="C9188" t="str">
            <v>26000000</v>
          </cell>
          <cell r="D9188">
            <v>114236.81</v>
          </cell>
        </row>
        <row r="9189">
          <cell r="A9189" t="str">
            <v>06</v>
          </cell>
          <cell r="B9189" t="str">
            <v>05000000</v>
          </cell>
          <cell r="C9189" t="str">
            <v>91020803</v>
          </cell>
          <cell r="D9189">
            <v>27801.47</v>
          </cell>
        </row>
        <row r="9190">
          <cell r="A9190" t="str">
            <v>06</v>
          </cell>
          <cell r="B9190" t="str">
            <v>04000000</v>
          </cell>
          <cell r="C9190" t="str">
            <v>05000000</v>
          </cell>
          <cell r="D9190">
            <v>178633.19</v>
          </cell>
        </row>
        <row r="9191">
          <cell r="A9191" t="str">
            <v>06</v>
          </cell>
          <cell r="B9191" t="str">
            <v>10150000</v>
          </cell>
          <cell r="C9191" t="str">
            <v>10090000</v>
          </cell>
          <cell r="D9191">
            <v>6814</v>
          </cell>
        </row>
        <row r="9192">
          <cell r="A9192" t="str">
            <v>06</v>
          </cell>
          <cell r="B9192" t="str">
            <v>10150000</v>
          </cell>
          <cell r="C9192" t="str">
            <v>10150000</v>
          </cell>
          <cell r="D9192">
            <v>3369923.36</v>
          </cell>
        </row>
        <row r="9193">
          <cell r="A9193" t="str">
            <v>06</v>
          </cell>
          <cell r="B9193" t="str">
            <v>10150000</v>
          </cell>
          <cell r="C9193" t="str">
            <v>10160200</v>
          </cell>
          <cell r="D9193">
            <v>3116030.88</v>
          </cell>
        </row>
        <row r="9194">
          <cell r="A9194" t="str">
            <v>06</v>
          </cell>
          <cell r="B9194" t="str">
            <v>10150000</v>
          </cell>
          <cell r="C9194" t="str">
            <v>23010000</v>
          </cell>
          <cell r="D9194">
            <v>37492.199999999997</v>
          </cell>
        </row>
        <row r="9195">
          <cell r="A9195" t="str">
            <v>06</v>
          </cell>
          <cell r="B9195" t="str">
            <v>10150000</v>
          </cell>
          <cell r="C9195" t="str">
            <v>25010000</v>
          </cell>
          <cell r="D9195">
            <v>593078.07999999996</v>
          </cell>
        </row>
        <row r="9196">
          <cell r="A9196" t="str">
            <v>06</v>
          </cell>
          <cell r="B9196" t="str">
            <v>10150000</v>
          </cell>
          <cell r="C9196" t="str">
            <v>25020000</v>
          </cell>
          <cell r="D9196">
            <v>238338.26</v>
          </cell>
        </row>
        <row r="9197">
          <cell r="A9197" t="str">
            <v>06</v>
          </cell>
          <cell r="B9197" t="str">
            <v>10150000</v>
          </cell>
          <cell r="C9197" t="str">
            <v>25030000</v>
          </cell>
          <cell r="D9197">
            <v>5622.53</v>
          </cell>
        </row>
        <row r="9198">
          <cell r="A9198" t="str">
            <v>06</v>
          </cell>
          <cell r="B9198" t="str">
            <v>10150000</v>
          </cell>
          <cell r="C9198" t="str">
            <v>26000000</v>
          </cell>
          <cell r="D9198">
            <v>90138.68</v>
          </cell>
        </row>
        <row r="9199">
          <cell r="A9199" t="str">
            <v>06</v>
          </cell>
          <cell r="B9199" t="str">
            <v>10150000</v>
          </cell>
          <cell r="C9199" t="str">
            <v>41020000</v>
          </cell>
          <cell r="D9199">
            <v>30719.49</v>
          </cell>
        </row>
        <row r="9200">
          <cell r="A9200" t="str">
            <v>06</v>
          </cell>
          <cell r="B9200" t="str">
            <v>10150000</v>
          </cell>
          <cell r="C9200" t="str">
            <v>44000500</v>
          </cell>
          <cell r="D9200">
            <v>200</v>
          </cell>
        </row>
        <row r="9201">
          <cell r="A9201" t="str">
            <v>06</v>
          </cell>
          <cell r="B9201" t="str">
            <v>10150000</v>
          </cell>
          <cell r="C9201" t="str">
            <v>73020000</v>
          </cell>
          <cell r="D9201">
            <v>13.67</v>
          </cell>
        </row>
        <row r="9202">
          <cell r="A9202" t="str">
            <v>06</v>
          </cell>
          <cell r="B9202" t="str">
            <v>10150000</v>
          </cell>
          <cell r="C9202" t="str">
            <v>76090000</v>
          </cell>
          <cell r="D9202">
            <v>184</v>
          </cell>
        </row>
        <row r="9203">
          <cell r="A9203" t="str">
            <v>06</v>
          </cell>
          <cell r="B9203" t="str">
            <v>10150000</v>
          </cell>
          <cell r="C9203" t="str">
            <v>79030000</v>
          </cell>
          <cell r="D9203">
            <v>265</v>
          </cell>
        </row>
        <row r="9204">
          <cell r="A9204" t="str">
            <v>06</v>
          </cell>
          <cell r="B9204" t="str">
            <v>10150000</v>
          </cell>
          <cell r="C9204" t="str">
            <v>79040000</v>
          </cell>
          <cell r="D9204">
            <v>782.47</v>
          </cell>
        </row>
        <row r="9205">
          <cell r="A9205" t="str">
            <v>06</v>
          </cell>
          <cell r="B9205" t="str">
            <v>10150000</v>
          </cell>
          <cell r="C9205" t="str">
            <v>79070000</v>
          </cell>
          <cell r="D9205">
            <v>800</v>
          </cell>
        </row>
        <row r="9206">
          <cell r="A9206" t="str">
            <v>06</v>
          </cell>
          <cell r="B9206" t="str">
            <v>10150000</v>
          </cell>
          <cell r="C9206" t="str">
            <v>91020801</v>
          </cell>
          <cell r="D9206">
            <v>28603.99</v>
          </cell>
        </row>
        <row r="9207">
          <cell r="A9207" t="str">
            <v>06</v>
          </cell>
          <cell r="B9207" t="str">
            <v>10150000</v>
          </cell>
          <cell r="C9207" t="str">
            <v>91020802</v>
          </cell>
          <cell r="D9207">
            <v>-11136.22</v>
          </cell>
        </row>
        <row r="9208">
          <cell r="A9208" t="str">
            <v>06</v>
          </cell>
          <cell r="B9208" t="str">
            <v>94000000</v>
          </cell>
          <cell r="C9208" t="str">
            <v>91020800</v>
          </cell>
          <cell r="D9208">
            <v>256298.45</v>
          </cell>
        </row>
        <row r="9209">
          <cell r="A9209" t="str">
            <v>06</v>
          </cell>
          <cell r="B9209" t="str">
            <v>94000000</v>
          </cell>
          <cell r="C9209" t="str">
            <v>91020801</v>
          </cell>
          <cell r="D9209">
            <v>-293981.17</v>
          </cell>
        </row>
        <row r="9210">
          <cell r="A9210" t="str">
            <v>06</v>
          </cell>
          <cell r="B9210" t="str">
            <v>94000000</v>
          </cell>
          <cell r="C9210" t="str">
            <v>91020802</v>
          </cell>
          <cell r="D9210">
            <v>37633.760000000002</v>
          </cell>
        </row>
        <row r="9211">
          <cell r="A9211" t="str">
            <v>06</v>
          </cell>
          <cell r="B9211" t="str">
            <v>10070000</v>
          </cell>
          <cell r="C9211" t="str">
            <v>10010000</v>
          </cell>
          <cell r="D9211">
            <v>84996.68</v>
          </cell>
        </row>
        <row r="9212">
          <cell r="A9212" t="str">
            <v>06</v>
          </cell>
          <cell r="B9212" t="str">
            <v>10070000</v>
          </cell>
          <cell r="C9212" t="str">
            <v>90020500</v>
          </cell>
          <cell r="D9212">
            <v>92629</v>
          </cell>
        </row>
        <row r="9213">
          <cell r="A9213" t="str">
            <v>06</v>
          </cell>
          <cell r="B9213" t="str">
            <v>10110000</v>
          </cell>
          <cell r="C9213" t="str">
            <v>10110000</v>
          </cell>
          <cell r="D9213">
            <v>6065346.1699999999</v>
          </cell>
        </row>
        <row r="9214">
          <cell r="A9214" t="str">
            <v>06</v>
          </cell>
          <cell r="B9214" t="str">
            <v>10110000</v>
          </cell>
          <cell r="C9214" t="str">
            <v>20010000</v>
          </cell>
          <cell r="D9214">
            <v>57792805.109999999</v>
          </cell>
        </row>
        <row r="9215">
          <cell r="A9215" t="str">
            <v>06</v>
          </cell>
          <cell r="B9215" t="str">
            <v>10110000</v>
          </cell>
          <cell r="C9215" t="str">
            <v>23010000</v>
          </cell>
          <cell r="D9215">
            <v>360.08</v>
          </cell>
        </row>
        <row r="9216">
          <cell r="A9216" t="str">
            <v>06</v>
          </cell>
          <cell r="B9216" t="str">
            <v>10110000</v>
          </cell>
          <cell r="C9216" t="str">
            <v>25010000</v>
          </cell>
          <cell r="D9216">
            <v>660.6</v>
          </cell>
        </row>
        <row r="9217">
          <cell r="A9217" t="str">
            <v>06</v>
          </cell>
          <cell r="B9217" t="str">
            <v>10110000</v>
          </cell>
          <cell r="C9217" t="str">
            <v>25020000</v>
          </cell>
          <cell r="D9217">
            <v>226.44</v>
          </cell>
        </row>
        <row r="9218">
          <cell r="A9218" t="str">
            <v>06</v>
          </cell>
          <cell r="B9218" t="str">
            <v>10110000</v>
          </cell>
          <cell r="C9218" t="str">
            <v>91020400</v>
          </cell>
          <cell r="D9218">
            <v>6857714.2999999998</v>
          </cell>
        </row>
        <row r="9219">
          <cell r="A9219" t="str">
            <v>06</v>
          </cell>
          <cell r="B9219" t="str">
            <v>10110000</v>
          </cell>
          <cell r="C9219" t="str">
            <v>94000000</v>
          </cell>
          <cell r="D9219">
            <v>-48.96</v>
          </cell>
        </row>
        <row r="9220">
          <cell r="A9220" t="str">
            <v>06</v>
          </cell>
          <cell r="B9220" t="str">
            <v>10130000</v>
          </cell>
          <cell r="C9220" t="str">
            <v>10130000</v>
          </cell>
          <cell r="D9220">
            <v>407217.44</v>
          </cell>
        </row>
        <row r="9221">
          <cell r="A9221" t="str">
            <v>06</v>
          </cell>
          <cell r="B9221" t="str">
            <v>10130000</v>
          </cell>
          <cell r="C9221" t="str">
            <v>16040000</v>
          </cell>
          <cell r="D9221">
            <v>2329.7399999999998</v>
          </cell>
        </row>
        <row r="9222">
          <cell r="A9222" t="str">
            <v>06</v>
          </cell>
          <cell r="B9222" t="str">
            <v>10130000</v>
          </cell>
          <cell r="C9222" t="str">
            <v>28001100</v>
          </cell>
          <cell r="D9222">
            <v>2428.12</v>
          </cell>
        </row>
        <row r="9223">
          <cell r="A9223" t="str">
            <v>06</v>
          </cell>
          <cell r="B9223" t="str">
            <v>10160100</v>
          </cell>
          <cell r="C9223" t="str">
            <v>10160100</v>
          </cell>
          <cell r="D9223">
            <v>614279.99</v>
          </cell>
        </row>
        <row r="9224">
          <cell r="A9224" t="str">
            <v>06</v>
          </cell>
          <cell r="B9224" t="str">
            <v>10160100</v>
          </cell>
          <cell r="C9224" t="str">
            <v>25010000</v>
          </cell>
          <cell r="D9224">
            <v>7835298.4199999999</v>
          </cell>
        </row>
        <row r="9225">
          <cell r="A9225" t="str">
            <v>06</v>
          </cell>
          <cell r="B9225" t="str">
            <v>10160100</v>
          </cell>
          <cell r="C9225" t="str">
            <v>25020000</v>
          </cell>
          <cell r="D9225">
            <v>64525.88</v>
          </cell>
        </row>
        <row r="9226">
          <cell r="A9226" t="str">
            <v>06</v>
          </cell>
          <cell r="B9226" t="str">
            <v>10160100</v>
          </cell>
          <cell r="C9226" t="str">
            <v>25030000</v>
          </cell>
          <cell r="D9226">
            <v>1390.46</v>
          </cell>
        </row>
        <row r="9227">
          <cell r="A9227" t="str">
            <v>06</v>
          </cell>
          <cell r="B9227" t="str">
            <v>10160200</v>
          </cell>
          <cell r="C9227" t="str">
            <v>10160200</v>
          </cell>
          <cell r="D9227">
            <v>61095.54</v>
          </cell>
        </row>
        <row r="9228">
          <cell r="A9228" t="str">
            <v>06</v>
          </cell>
          <cell r="B9228" t="str">
            <v>10160200</v>
          </cell>
          <cell r="C9228" t="str">
            <v>25010000</v>
          </cell>
          <cell r="D9228">
            <v>2929505.43</v>
          </cell>
        </row>
        <row r="9229">
          <cell r="A9229" t="str">
            <v>06</v>
          </cell>
          <cell r="B9229" t="str">
            <v>10160200</v>
          </cell>
          <cell r="C9229" t="str">
            <v>25020000</v>
          </cell>
          <cell r="D9229">
            <v>84662.57</v>
          </cell>
        </row>
        <row r="9230">
          <cell r="A9230" t="str">
            <v>06</v>
          </cell>
          <cell r="B9230" t="str">
            <v>10160200</v>
          </cell>
          <cell r="C9230" t="str">
            <v>25030000</v>
          </cell>
          <cell r="D9230">
            <v>10120.31</v>
          </cell>
        </row>
        <row r="9231">
          <cell r="A9231" t="str">
            <v>06</v>
          </cell>
          <cell r="B9231" t="str">
            <v>10160200</v>
          </cell>
          <cell r="C9231" t="str">
            <v>26000000</v>
          </cell>
          <cell r="D9231">
            <v>50540.01</v>
          </cell>
        </row>
        <row r="9232">
          <cell r="A9232" t="str">
            <v>06</v>
          </cell>
          <cell r="B9232" t="str">
            <v>10160200</v>
          </cell>
          <cell r="C9232" t="str">
            <v>91020801</v>
          </cell>
          <cell r="D9232">
            <v>15028.47</v>
          </cell>
        </row>
        <row r="9233">
          <cell r="A9233" t="str">
            <v>06</v>
          </cell>
          <cell r="B9233" t="str">
            <v>10160200</v>
          </cell>
          <cell r="C9233" t="str">
            <v>91020802</v>
          </cell>
          <cell r="D9233">
            <v>-1570.14</v>
          </cell>
        </row>
        <row r="9234">
          <cell r="A9234" t="str">
            <v>06</v>
          </cell>
          <cell r="B9234" t="str">
            <v>10170000</v>
          </cell>
          <cell r="C9234" t="str">
            <v>10170000</v>
          </cell>
          <cell r="D9234">
            <v>-10907.67</v>
          </cell>
        </row>
        <row r="9235">
          <cell r="A9235" t="str">
            <v>06</v>
          </cell>
          <cell r="B9235" t="str">
            <v>10170000</v>
          </cell>
          <cell r="C9235" t="str">
            <v>25010000</v>
          </cell>
          <cell r="D9235">
            <v>4666.9799999999996</v>
          </cell>
        </row>
        <row r="9236">
          <cell r="A9236" t="str">
            <v>06</v>
          </cell>
          <cell r="B9236" t="str">
            <v>10170000</v>
          </cell>
          <cell r="C9236" t="str">
            <v>25020000</v>
          </cell>
          <cell r="D9236">
            <v>514.77</v>
          </cell>
        </row>
        <row r="9237">
          <cell r="A9237" t="str">
            <v>06</v>
          </cell>
          <cell r="B9237" t="str">
            <v>10170000</v>
          </cell>
          <cell r="C9237" t="str">
            <v>25030000</v>
          </cell>
          <cell r="D9237">
            <v>504.17</v>
          </cell>
        </row>
        <row r="9238">
          <cell r="A9238" t="str">
            <v>06</v>
          </cell>
          <cell r="B9238" t="str">
            <v>10170000</v>
          </cell>
          <cell r="C9238" t="str">
            <v>26000000</v>
          </cell>
          <cell r="D9238">
            <v>6846.64</v>
          </cell>
        </row>
        <row r="9239">
          <cell r="A9239" t="str">
            <v>06</v>
          </cell>
          <cell r="B9239" t="str">
            <v>15010000</v>
          </cell>
          <cell r="C9239" t="str">
            <v>10010000</v>
          </cell>
          <cell r="D9239">
            <v>98007229.680000007</v>
          </cell>
        </row>
        <row r="9240">
          <cell r="A9240" t="str">
            <v>06</v>
          </cell>
          <cell r="B9240" t="str">
            <v>15010000</v>
          </cell>
          <cell r="C9240" t="str">
            <v>16010000</v>
          </cell>
          <cell r="D9240">
            <v>11281588.34</v>
          </cell>
        </row>
        <row r="9241">
          <cell r="A9241" t="str">
            <v>06</v>
          </cell>
          <cell r="B9241" t="str">
            <v>15010000</v>
          </cell>
          <cell r="C9241" t="str">
            <v>16020000</v>
          </cell>
          <cell r="D9241">
            <v>3133242.14</v>
          </cell>
        </row>
        <row r="9242">
          <cell r="A9242" t="str">
            <v>06</v>
          </cell>
          <cell r="B9242" t="str">
            <v>15010000</v>
          </cell>
          <cell r="C9242" t="str">
            <v>16040000</v>
          </cell>
          <cell r="D9242">
            <v>565462.39</v>
          </cell>
        </row>
        <row r="9243">
          <cell r="A9243" t="str">
            <v>06</v>
          </cell>
          <cell r="B9243" t="str">
            <v>15030000</v>
          </cell>
          <cell r="C9243" t="str">
            <v>10030000</v>
          </cell>
          <cell r="D9243">
            <v>7855896.9199999999</v>
          </cell>
        </row>
        <row r="9244">
          <cell r="A9244" t="str">
            <v>06</v>
          </cell>
          <cell r="B9244" t="str">
            <v>15030000</v>
          </cell>
          <cell r="C9244" t="str">
            <v>16010000</v>
          </cell>
          <cell r="D9244">
            <v>203003.09</v>
          </cell>
        </row>
        <row r="9245">
          <cell r="A9245" t="str">
            <v>06</v>
          </cell>
          <cell r="B9245" t="str">
            <v>15030000</v>
          </cell>
          <cell r="C9245" t="str">
            <v>16020000</v>
          </cell>
          <cell r="D9245">
            <v>553384.38</v>
          </cell>
        </row>
        <row r="9246">
          <cell r="A9246" t="str">
            <v>06</v>
          </cell>
          <cell r="B9246" t="str">
            <v>15040000</v>
          </cell>
          <cell r="C9246" t="str">
            <v>10040000</v>
          </cell>
          <cell r="D9246">
            <v>3154823.42</v>
          </cell>
        </row>
        <row r="9247">
          <cell r="A9247" t="str">
            <v>06</v>
          </cell>
          <cell r="B9247" t="str">
            <v>15040000</v>
          </cell>
          <cell r="C9247" t="str">
            <v>16010000</v>
          </cell>
          <cell r="D9247">
            <v>-340</v>
          </cell>
        </row>
        <row r="9248">
          <cell r="A9248" t="str">
            <v>06</v>
          </cell>
          <cell r="B9248" t="str">
            <v>15040000</v>
          </cell>
          <cell r="C9248" t="str">
            <v>16020000</v>
          </cell>
          <cell r="D9248">
            <v>24412.43</v>
          </cell>
        </row>
        <row r="9249">
          <cell r="A9249" t="str">
            <v>06</v>
          </cell>
          <cell r="B9249" t="str">
            <v>15050000</v>
          </cell>
          <cell r="C9249" t="str">
            <v>10050000</v>
          </cell>
          <cell r="D9249">
            <v>14907216.9</v>
          </cell>
        </row>
        <row r="9250">
          <cell r="A9250" t="str">
            <v>06</v>
          </cell>
          <cell r="B9250" t="str">
            <v>15050000</v>
          </cell>
          <cell r="C9250" t="str">
            <v>16010000</v>
          </cell>
          <cell r="D9250">
            <v>444545.14</v>
          </cell>
        </row>
        <row r="9251">
          <cell r="A9251" t="str">
            <v>06</v>
          </cell>
          <cell r="B9251" t="str">
            <v>15050000</v>
          </cell>
          <cell r="C9251" t="str">
            <v>16020000</v>
          </cell>
          <cell r="D9251">
            <v>691038.51</v>
          </cell>
        </row>
        <row r="9252">
          <cell r="A9252" t="str">
            <v>06</v>
          </cell>
          <cell r="B9252" t="str">
            <v>15090000</v>
          </cell>
          <cell r="C9252" t="str">
            <v>10090000</v>
          </cell>
          <cell r="D9252">
            <v>8035035.4800000004</v>
          </cell>
        </row>
        <row r="9253">
          <cell r="A9253" t="str">
            <v>06</v>
          </cell>
          <cell r="B9253" t="str">
            <v>15090000</v>
          </cell>
          <cell r="C9253" t="str">
            <v>16010000</v>
          </cell>
          <cell r="D9253">
            <v>274832.46000000002</v>
          </cell>
        </row>
        <row r="9254">
          <cell r="A9254" t="str">
            <v>06</v>
          </cell>
          <cell r="B9254" t="str">
            <v>15090000</v>
          </cell>
          <cell r="C9254" t="str">
            <v>16020000</v>
          </cell>
          <cell r="D9254">
            <v>191554.6</v>
          </cell>
        </row>
        <row r="9255">
          <cell r="A9255" t="str">
            <v>06</v>
          </cell>
          <cell r="B9255" t="str">
            <v>15130000</v>
          </cell>
          <cell r="C9255" t="str">
            <v>15130000</v>
          </cell>
          <cell r="D9255">
            <v>21562996.239999998</v>
          </cell>
        </row>
        <row r="9256">
          <cell r="A9256" t="str">
            <v>06</v>
          </cell>
          <cell r="B9256" t="str">
            <v>15130000</v>
          </cell>
          <cell r="C9256" t="str">
            <v>23010000</v>
          </cell>
          <cell r="D9256">
            <v>6696881.5</v>
          </cell>
        </row>
        <row r="9257">
          <cell r="A9257" t="str">
            <v>06</v>
          </cell>
          <cell r="B9257" t="str">
            <v>15130000</v>
          </cell>
          <cell r="C9257" t="str">
            <v>25010000</v>
          </cell>
          <cell r="D9257">
            <v>95967.42</v>
          </cell>
        </row>
        <row r="9258">
          <cell r="A9258" t="str">
            <v>06</v>
          </cell>
          <cell r="B9258" t="str">
            <v>15130000</v>
          </cell>
          <cell r="C9258" t="str">
            <v>25020000</v>
          </cell>
          <cell r="D9258">
            <v>13329937.73</v>
          </cell>
        </row>
        <row r="9259">
          <cell r="A9259" t="str">
            <v>06</v>
          </cell>
          <cell r="B9259" t="str">
            <v>15130000</v>
          </cell>
          <cell r="C9259" t="str">
            <v>25030000</v>
          </cell>
          <cell r="D9259">
            <v>147832.03</v>
          </cell>
        </row>
        <row r="9260">
          <cell r="A9260" t="str">
            <v>06</v>
          </cell>
          <cell r="B9260" t="str">
            <v>15130000</v>
          </cell>
          <cell r="C9260" t="str">
            <v>26000000</v>
          </cell>
          <cell r="D9260">
            <v>707783.3</v>
          </cell>
        </row>
        <row r="9261">
          <cell r="A9261" t="str">
            <v>06</v>
          </cell>
          <cell r="B9261" t="str">
            <v>15130000</v>
          </cell>
          <cell r="C9261" t="str">
            <v>79030000</v>
          </cell>
          <cell r="D9261">
            <v>404413.72</v>
          </cell>
        </row>
        <row r="9262">
          <cell r="A9262" t="str">
            <v>06</v>
          </cell>
          <cell r="B9262" t="str">
            <v>15130000</v>
          </cell>
          <cell r="C9262" t="str">
            <v>79040000</v>
          </cell>
          <cell r="D9262">
            <v>1781.55</v>
          </cell>
        </row>
        <row r="9263">
          <cell r="A9263" t="str">
            <v>06</v>
          </cell>
          <cell r="B9263" t="str">
            <v>15130000</v>
          </cell>
          <cell r="C9263" t="str">
            <v>79070000</v>
          </cell>
          <cell r="D9263">
            <v>178398.99</v>
          </cell>
        </row>
        <row r="9264">
          <cell r="A9264" t="str">
            <v>06</v>
          </cell>
          <cell r="B9264" t="str">
            <v>15160000</v>
          </cell>
          <cell r="C9264" t="str">
            <v>16070100</v>
          </cell>
          <cell r="D9264">
            <v>23624.880000000001</v>
          </cell>
        </row>
        <row r="9265">
          <cell r="A9265" t="str">
            <v>06</v>
          </cell>
          <cell r="B9265" t="str">
            <v>15160000</v>
          </cell>
          <cell r="C9265" t="str">
            <v>16070200</v>
          </cell>
          <cell r="D9265">
            <v>-422.84</v>
          </cell>
        </row>
        <row r="9266">
          <cell r="A9266" t="str">
            <v>06</v>
          </cell>
          <cell r="B9266" t="str">
            <v>15160000</v>
          </cell>
          <cell r="C9266" t="str">
            <v>41020000</v>
          </cell>
          <cell r="D9266">
            <v>2171848.0499999998</v>
          </cell>
        </row>
        <row r="9267">
          <cell r="A9267" t="str">
            <v>06</v>
          </cell>
          <cell r="B9267" t="str">
            <v>15180000</v>
          </cell>
          <cell r="C9267" t="str">
            <v>10150000</v>
          </cell>
          <cell r="D9267">
            <v>15416225.5</v>
          </cell>
        </row>
        <row r="9268">
          <cell r="A9268" t="str">
            <v>06</v>
          </cell>
          <cell r="B9268" t="str">
            <v>15180000</v>
          </cell>
          <cell r="C9268" t="str">
            <v>16010000</v>
          </cell>
          <cell r="D9268">
            <v>146671.75</v>
          </cell>
        </row>
        <row r="9269">
          <cell r="A9269" t="str">
            <v>06</v>
          </cell>
          <cell r="B9269" t="str">
            <v>15180000</v>
          </cell>
          <cell r="C9269" t="str">
            <v>16020000</v>
          </cell>
          <cell r="D9269">
            <v>186270.78</v>
          </cell>
        </row>
        <row r="9270">
          <cell r="A9270" t="str">
            <v>06</v>
          </cell>
          <cell r="B9270" t="str">
            <v>10120000</v>
          </cell>
          <cell r="C9270" t="str">
            <v>10120000</v>
          </cell>
          <cell r="D9270">
            <v>65540.63</v>
          </cell>
        </row>
        <row r="9271">
          <cell r="A9271" t="str">
            <v>06</v>
          </cell>
          <cell r="B9271" t="str">
            <v>10120000</v>
          </cell>
          <cell r="C9271" t="str">
            <v>16040000</v>
          </cell>
          <cell r="D9271">
            <v>7.38</v>
          </cell>
        </row>
        <row r="9272">
          <cell r="A9272" t="str">
            <v>06</v>
          </cell>
          <cell r="B9272" t="str">
            <v>10120000</v>
          </cell>
          <cell r="C9272" t="str">
            <v>28011200</v>
          </cell>
          <cell r="D9272">
            <v>31590.48</v>
          </cell>
        </row>
        <row r="9273">
          <cell r="A9273" t="str">
            <v>06</v>
          </cell>
          <cell r="B9273" t="str">
            <v>15150000</v>
          </cell>
          <cell r="C9273" t="str">
            <v>07010000</v>
          </cell>
          <cell r="D9273">
            <v>1785</v>
          </cell>
        </row>
        <row r="9274">
          <cell r="A9274" t="str">
            <v>06</v>
          </cell>
          <cell r="B9274" t="str">
            <v>15150000</v>
          </cell>
          <cell r="C9274" t="str">
            <v>15150000</v>
          </cell>
          <cell r="D9274">
            <v>418609.5</v>
          </cell>
        </row>
        <row r="9275">
          <cell r="A9275" t="str">
            <v>06</v>
          </cell>
          <cell r="B9275" t="str">
            <v>15150000</v>
          </cell>
          <cell r="C9275" t="str">
            <v>16040000</v>
          </cell>
          <cell r="D9275">
            <v>12148681.25</v>
          </cell>
        </row>
        <row r="9276">
          <cell r="A9276" t="str">
            <v>06</v>
          </cell>
          <cell r="B9276" t="str">
            <v>15150000</v>
          </cell>
          <cell r="C9276" t="str">
            <v>25010000</v>
          </cell>
          <cell r="D9276">
            <v>345843.65</v>
          </cell>
        </row>
        <row r="9277">
          <cell r="A9277" t="str">
            <v>06</v>
          </cell>
          <cell r="B9277" t="str">
            <v>15150000</v>
          </cell>
          <cell r="C9277" t="str">
            <v>25020000</v>
          </cell>
          <cell r="D9277">
            <v>130127.4</v>
          </cell>
        </row>
        <row r="9278">
          <cell r="A9278" t="str">
            <v>06</v>
          </cell>
          <cell r="B9278" t="str">
            <v>15150000</v>
          </cell>
          <cell r="C9278" t="str">
            <v>25030000</v>
          </cell>
          <cell r="D9278">
            <v>123119.15</v>
          </cell>
        </row>
        <row r="9279">
          <cell r="A9279" t="str">
            <v>06</v>
          </cell>
          <cell r="B9279" t="str">
            <v>15150000</v>
          </cell>
          <cell r="C9279" t="str">
            <v>26000000</v>
          </cell>
          <cell r="D9279">
            <v>1584212.05</v>
          </cell>
        </row>
        <row r="9280">
          <cell r="A9280" t="str">
            <v>06</v>
          </cell>
          <cell r="B9280" t="str">
            <v>15150000</v>
          </cell>
          <cell r="C9280" t="str">
            <v>44000500</v>
          </cell>
          <cell r="D9280">
            <v>253759</v>
          </cell>
        </row>
        <row r="9281">
          <cell r="A9281" t="str">
            <v>06</v>
          </cell>
          <cell r="B9281" t="str">
            <v>15150000</v>
          </cell>
          <cell r="C9281" t="str">
            <v>79030000</v>
          </cell>
          <cell r="D9281">
            <v>113367.55</v>
          </cell>
        </row>
        <row r="9282">
          <cell r="A9282" t="str">
            <v>06</v>
          </cell>
          <cell r="B9282" t="str">
            <v>15150000</v>
          </cell>
          <cell r="C9282" t="str">
            <v>79040000</v>
          </cell>
          <cell r="D9282">
            <v>1026</v>
          </cell>
        </row>
        <row r="9283">
          <cell r="A9283" t="str">
            <v>06</v>
          </cell>
          <cell r="B9283" t="str">
            <v>15150000</v>
          </cell>
          <cell r="C9283" t="str">
            <v>79070000</v>
          </cell>
          <cell r="D9283">
            <v>160255.4</v>
          </cell>
        </row>
        <row r="9284">
          <cell r="A9284" t="str">
            <v>06</v>
          </cell>
          <cell r="B9284" t="str">
            <v>15150000</v>
          </cell>
          <cell r="C9284" t="str">
            <v>90021205</v>
          </cell>
          <cell r="D9284">
            <v>435637.5</v>
          </cell>
        </row>
        <row r="9285">
          <cell r="A9285" t="str">
            <v>06</v>
          </cell>
          <cell r="B9285" t="str">
            <v>99000000</v>
          </cell>
          <cell r="C9285" t="str">
            <v>91091400</v>
          </cell>
          <cell r="D9285">
            <v>740982</v>
          </cell>
        </row>
        <row r="9286">
          <cell r="A9286" t="str">
            <v>06</v>
          </cell>
          <cell r="B9286" t="str">
            <v>26000000</v>
          </cell>
          <cell r="C9286" t="str">
            <v>10110000</v>
          </cell>
          <cell r="D9286">
            <v>565.49</v>
          </cell>
        </row>
        <row r="9287">
          <cell r="A9287" t="str">
            <v>06</v>
          </cell>
          <cell r="B9287" t="str">
            <v>26000000</v>
          </cell>
          <cell r="C9287" t="str">
            <v>10150000</v>
          </cell>
          <cell r="D9287">
            <v>2672.01</v>
          </cell>
        </row>
        <row r="9288">
          <cell r="A9288" t="str">
            <v>06</v>
          </cell>
          <cell r="B9288" t="str">
            <v>26000000</v>
          </cell>
          <cell r="C9288" t="str">
            <v>20030000</v>
          </cell>
          <cell r="D9288">
            <v>582</v>
          </cell>
        </row>
        <row r="9289">
          <cell r="A9289" t="str">
            <v>06</v>
          </cell>
          <cell r="B9289" t="str">
            <v>26000000</v>
          </cell>
          <cell r="C9289" t="str">
            <v>70000000</v>
          </cell>
          <cell r="D9289">
            <v>235.62</v>
          </cell>
        </row>
        <row r="9290">
          <cell r="A9290" t="str">
            <v>06</v>
          </cell>
          <cell r="B9290" t="str">
            <v>26000000</v>
          </cell>
          <cell r="C9290" t="str">
            <v>90020100</v>
          </cell>
          <cell r="D9290">
            <v>78417790.709999993</v>
          </cell>
        </row>
        <row r="9291">
          <cell r="A9291" t="str">
            <v>06</v>
          </cell>
          <cell r="B9291" t="str">
            <v>26000000</v>
          </cell>
          <cell r="C9291" t="str">
            <v>90020107</v>
          </cell>
          <cell r="D9291">
            <v>26358814.84</v>
          </cell>
        </row>
        <row r="9292">
          <cell r="A9292" t="str">
            <v>06</v>
          </cell>
          <cell r="B9292" t="str">
            <v>26000000</v>
          </cell>
          <cell r="C9292" t="str">
            <v>90020108</v>
          </cell>
          <cell r="D9292">
            <v>2612648.04</v>
          </cell>
        </row>
        <row r="9293">
          <cell r="A9293" t="str">
            <v>06</v>
          </cell>
          <cell r="B9293" t="str">
            <v>26000000</v>
          </cell>
          <cell r="C9293" t="str">
            <v>90020200</v>
          </cell>
          <cell r="D9293">
            <v>2448837.88</v>
          </cell>
        </row>
        <row r="9294">
          <cell r="A9294" t="str">
            <v>06</v>
          </cell>
          <cell r="B9294" t="str">
            <v>26000000</v>
          </cell>
          <cell r="C9294" t="str">
            <v>90020300</v>
          </cell>
          <cell r="D9294">
            <v>256456.37</v>
          </cell>
        </row>
        <row r="9295">
          <cell r="A9295" t="str">
            <v>06</v>
          </cell>
          <cell r="B9295" t="str">
            <v>26000000</v>
          </cell>
          <cell r="C9295" t="str">
            <v>90020400</v>
          </cell>
          <cell r="D9295">
            <v>946057.87</v>
          </cell>
        </row>
        <row r="9296">
          <cell r="A9296" t="str">
            <v>06</v>
          </cell>
          <cell r="B9296" t="str">
            <v>26000000</v>
          </cell>
          <cell r="C9296" t="str">
            <v>90020500</v>
          </cell>
          <cell r="D9296">
            <v>23551.4</v>
          </cell>
        </row>
        <row r="9297">
          <cell r="A9297" t="str">
            <v>06</v>
          </cell>
          <cell r="B9297" t="str">
            <v>26000000</v>
          </cell>
          <cell r="C9297" t="str">
            <v>90020900</v>
          </cell>
          <cell r="D9297">
            <v>202151.09</v>
          </cell>
        </row>
        <row r="9298">
          <cell r="A9298" t="str">
            <v>06</v>
          </cell>
          <cell r="B9298" t="str">
            <v>26000000</v>
          </cell>
          <cell r="C9298" t="str">
            <v>90020901</v>
          </cell>
          <cell r="D9298">
            <v>215464.44</v>
          </cell>
        </row>
        <row r="9299">
          <cell r="A9299" t="str">
            <v>06</v>
          </cell>
          <cell r="B9299" t="str">
            <v>26000000</v>
          </cell>
          <cell r="C9299" t="str">
            <v>90020902</v>
          </cell>
          <cell r="D9299">
            <v>2799.86</v>
          </cell>
        </row>
        <row r="9300">
          <cell r="A9300" t="str">
            <v>06</v>
          </cell>
          <cell r="B9300" t="str">
            <v>26000000</v>
          </cell>
          <cell r="C9300" t="str">
            <v>90021200</v>
          </cell>
          <cell r="D9300">
            <v>92373.32</v>
          </cell>
        </row>
        <row r="9301">
          <cell r="A9301" t="str">
            <v>06</v>
          </cell>
          <cell r="B9301" t="str">
            <v>26000000</v>
          </cell>
          <cell r="C9301" t="str">
            <v>90021201</v>
          </cell>
          <cell r="D9301">
            <v>11486.5</v>
          </cell>
        </row>
        <row r="9302">
          <cell r="A9302" t="str">
            <v>06</v>
          </cell>
          <cell r="B9302" t="str">
            <v>26000000</v>
          </cell>
          <cell r="C9302" t="str">
            <v>90021205</v>
          </cell>
          <cell r="D9302">
            <v>162830.47</v>
          </cell>
        </row>
        <row r="9303">
          <cell r="A9303" t="str">
            <v>06</v>
          </cell>
          <cell r="B9303" t="str">
            <v>26000000</v>
          </cell>
          <cell r="C9303" t="str">
            <v>90021300</v>
          </cell>
          <cell r="D9303">
            <v>8546.4599999999991</v>
          </cell>
        </row>
        <row r="9304">
          <cell r="A9304" t="str">
            <v>06</v>
          </cell>
          <cell r="B9304" t="str">
            <v>26000000</v>
          </cell>
          <cell r="C9304" t="str">
            <v>90021301</v>
          </cell>
          <cell r="D9304">
            <v>324747.78000000003</v>
          </cell>
        </row>
        <row r="9305">
          <cell r="A9305" t="str">
            <v>06</v>
          </cell>
          <cell r="B9305" t="str">
            <v>26000000</v>
          </cell>
          <cell r="C9305" t="str">
            <v>90021302</v>
          </cell>
          <cell r="D9305">
            <v>16900.09</v>
          </cell>
        </row>
        <row r="9306">
          <cell r="A9306" t="str">
            <v>06</v>
          </cell>
          <cell r="B9306" t="str">
            <v>26000000</v>
          </cell>
          <cell r="C9306" t="str">
            <v>90021400</v>
          </cell>
          <cell r="D9306">
            <v>1742970.47</v>
          </cell>
        </row>
        <row r="9307">
          <cell r="A9307" t="str">
            <v>06</v>
          </cell>
          <cell r="B9307" t="str">
            <v>26000000</v>
          </cell>
          <cell r="C9307" t="str">
            <v>90021401</v>
          </cell>
          <cell r="D9307">
            <v>1874311.2</v>
          </cell>
        </row>
        <row r="9308">
          <cell r="A9308" t="str">
            <v>06</v>
          </cell>
          <cell r="B9308" t="str">
            <v>26000000</v>
          </cell>
          <cell r="C9308" t="str">
            <v>90021402</v>
          </cell>
          <cell r="D9308">
            <v>3859.6</v>
          </cell>
        </row>
        <row r="9309">
          <cell r="A9309" t="str">
            <v>06</v>
          </cell>
          <cell r="B9309" t="str">
            <v>26000000</v>
          </cell>
          <cell r="C9309" t="str">
            <v>90021405</v>
          </cell>
          <cell r="D9309">
            <v>4214132.97</v>
          </cell>
        </row>
        <row r="9310">
          <cell r="A9310" t="str">
            <v>06</v>
          </cell>
          <cell r="B9310" t="str">
            <v>26000000</v>
          </cell>
          <cell r="C9310" t="str">
            <v>90021500</v>
          </cell>
          <cell r="D9310">
            <v>16782.68</v>
          </cell>
        </row>
        <row r="9311">
          <cell r="A9311" t="str">
            <v>06</v>
          </cell>
          <cell r="B9311" t="str">
            <v>26000000</v>
          </cell>
          <cell r="C9311" t="str">
            <v>90021505</v>
          </cell>
          <cell r="D9311">
            <v>1873.2</v>
          </cell>
        </row>
        <row r="9312">
          <cell r="A9312" t="str">
            <v>06</v>
          </cell>
          <cell r="B9312" t="str">
            <v>26000000</v>
          </cell>
          <cell r="C9312" t="str">
            <v>90021600</v>
          </cell>
          <cell r="D9312">
            <v>191765.12</v>
          </cell>
        </row>
        <row r="9313">
          <cell r="A9313" t="str">
            <v>06</v>
          </cell>
          <cell r="B9313" t="str">
            <v>26000000</v>
          </cell>
          <cell r="C9313" t="str">
            <v>90021605</v>
          </cell>
          <cell r="D9313">
            <v>227740.07</v>
          </cell>
        </row>
        <row r="9314">
          <cell r="A9314" t="str">
            <v>06</v>
          </cell>
          <cell r="B9314" t="str">
            <v>26000000</v>
          </cell>
          <cell r="C9314" t="str">
            <v>90021705</v>
          </cell>
          <cell r="D9314">
            <v>21254.35</v>
          </cell>
        </row>
        <row r="9315">
          <cell r="A9315" t="str">
            <v>06</v>
          </cell>
          <cell r="B9315" t="str">
            <v>26000000</v>
          </cell>
          <cell r="C9315" t="str">
            <v>90021800</v>
          </cell>
          <cell r="D9315">
            <v>131733.49</v>
          </cell>
        </row>
        <row r="9316">
          <cell r="A9316" t="str">
            <v>06</v>
          </cell>
          <cell r="B9316" t="str">
            <v>26000000</v>
          </cell>
          <cell r="C9316" t="str">
            <v>90021805</v>
          </cell>
          <cell r="D9316">
            <v>143761.04999999999</v>
          </cell>
        </row>
        <row r="9317">
          <cell r="A9317" t="str">
            <v>06</v>
          </cell>
          <cell r="B9317" t="str">
            <v>26000000</v>
          </cell>
          <cell r="C9317" t="str">
            <v>90022100</v>
          </cell>
          <cell r="D9317">
            <v>20311.38</v>
          </cell>
        </row>
        <row r="9318">
          <cell r="A9318" t="str">
            <v>06</v>
          </cell>
          <cell r="B9318" t="str">
            <v>26000000</v>
          </cell>
          <cell r="C9318" t="str">
            <v>90022101</v>
          </cell>
          <cell r="D9318">
            <v>76934.179999999993</v>
          </cell>
        </row>
        <row r="9319">
          <cell r="A9319" t="str">
            <v>06</v>
          </cell>
          <cell r="B9319" t="str">
            <v>20010000</v>
          </cell>
          <cell r="C9319" t="str">
            <v>10010100</v>
          </cell>
          <cell r="D9319">
            <v>94034.62</v>
          </cell>
        </row>
        <row r="9320">
          <cell r="A9320" t="str">
            <v>06</v>
          </cell>
          <cell r="B9320" t="str">
            <v>20010000</v>
          </cell>
          <cell r="C9320" t="str">
            <v>10020000</v>
          </cell>
          <cell r="D9320">
            <v>1276184.24</v>
          </cell>
        </row>
        <row r="9321">
          <cell r="A9321" t="str">
            <v>06</v>
          </cell>
          <cell r="B9321" t="str">
            <v>20010000</v>
          </cell>
          <cell r="C9321" t="str">
            <v>10020100</v>
          </cell>
          <cell r="D9321">
            <v>3197066.26</v>
          </cell>
        </row>
        <row r="9322">
          <cell r="A9322" t="str">
            <v>06</v>
          </cell>
          <cell r="B9322" t="str">
            <v>20010000</v>
          </cell>
          <cell r="C9322" t="str">
            <v>10110000</v>
          </cell>
          <cell r="D9322">
            <v>62837547.270000003</v>
          </cell>
        </row>
        <row r="9323">
          <cell r="A9323" t="str">
            <v>06</v>
          </cell>
          <cell r="B9323" t="str">
            <v>20010000</v>
          </cell>
          <cell r="C9323" t="str">
            <v>21010000</v>
          </cell>
          <cell r="D9323">
            <v>8338092.8899999997</v>
          </cell>
        </row>
        <row r="9324">
          <cell r="A9324" t="str">
            <v>06</v>
          </cell>
          <cell r="B9324" t="str">
            <v>20010000</v>
          </cell>
          <cell r="C9324" t="str">
            <v>28001100</v>
          </cell>
          <cell r="D9324">
            <v>18577948.739999998</v>
          </cell>
        </row>
        <row r="9325">
          <cell r="A9325" t="str">
            <v>06</v>
          </cell>
          <cell r="B9325" t="str">
            <v>20010000</v>
          </cell>
          <cell r="C9325" t="str">
            <v>40020000</v>
          </cell>
          <cell r="D9325">
            <v>2851452356.2800002</v>
          </cell>
        </row>
        <row r="9326">
          <cell r="A9326" t="str">
            <v>06</v>
          </cell>
          <cell r="B9326" t="str">
            <v>01030000</v>
          </cell>
          <cell r="C9326" t="str">
            <v>01090000</v>
          </cell>
          <cell r="D9326">
            <v>19339</v>
          </cell>
        </row>
        <row r="9327">
          <cell r="A9327" t="str">
            <v>06</v>
          </cell>
          <cell r="B9327" t="str">
            <v>01030000</v>
          </cell>
          <cell r="C9327" t="str">
            <v>79030000</v>
          </cell>
          <cell r="D9327">
            <v>95248</v>
          </cell>
        </row>
        <row r="9328">
          <cell r="A9328" t="str">
            <v>06</v>
          </cell>
          <cell r="B9328" t="str">
            <v>91010100</v>
          </cell>
          <cell r="C9328" t="str">
            <v>10110000</v>
          </cell>
          <cell r="D9328">
            <v>384791.57</v>
          </cell>
        </row>
        <row r="9329">
          <cell r="A9329" t="str">
            <v>06</v>
          </cell>
          <cell r="B9329" t="str">
            <v>01090000</v>
          </cell>
          <cell r="C9329" t="str">
            <v>02010000</v>
          </cell>
          <cell r="D9329">
            <v>2598583</v>
          </cell>
        </row>
        <row r="9330">
          <cell r="A9330" t="str">
            <v>06</v>
          </cell>
          <cell r="B9330" t="str">
            <v>01090000</v>
          </cell>
          <cell r="C9330" t="str">
            <v>02030000</v>
          </cell>
          <cell r="D9330">
            <v>3103257</v>
          </cell>
        </row>
        <row r="9331">
          <cell r="A9331" t="str">
            <v>06</v>
          </cell>
          <cell r="B9331" t="str">
            <v>01090000</v>
          </cell>
          <cell r="C9331" t="str">
            <v>91020100</v>
          </cell>
          <cell r="D9331">
            <v>434973</v>
          </cell>
        </row>
        <row r="9332">
          <cell r="A9332" t="str">
            <v>06</v>
          </cell>
          <cell r="B9332" t="str">
            <v>01010000</v>
          </cell>
          <cell r="C9332" t="str">
            <v>01090000</v>
          </cell>
          <cell r="D9332">
            <v>3182553</v>
          </cell>
        </row>
        <row r="9333">
          <cell r="A9333" t="str">
            <v>06</v>
          </cell>
          <cell r="B9333" t="str">
            <v>01000000</v>
          </cell>
          <cell r="C9333" t="str">
            <v>01000000</v>
          </cell>
          <cell r="D9333">
            <v>431425</v>
          </cell>
        </row>
        <row r="9334">
          <cell r="A9334" t="str">
            <v>06</v>
          </cell>
          <cell r="B9334" t="str">
            <v>01000000</v>
          </cell>
          <cell r="C9334" t="str">
            <v>01090000</v>
          </cell>
          <cell r="D9334">
            <v>2934921</v>
          </cell>
        </row>
        <row r="9335">
          <cell r="A9335" t="str">
            <v>06</v>
          </cell>
          <cell r="B9335" t="str">
            <v>01000000</v>
          </cell>
          <cell r="C9335" t="str">
            <v>25010000</v>
          </cell>
          <cell r="D9335">
            <v>8101</v>
          </cell>
        </row>
        <row r="9336">
          <cell r="A9336" t="str">
            <v>06</v>
          </cell>
          <cell r="B9336" t="str">
            <v>01000000</v>
          </cell>
          <cell r="C9336" t="str">
            <v>25020000</v>
          </cell>
          <cell r="D9336">
            <v>180399</v>
          </cell>
        </row>
        <row r="9337">
          <cell r="A9337" t="str">
            <v>06</v>
          </cell>
          <cell r="B9337" t="str">
            <v>01000000</v>
          </cell>
          <cell r="C9337" t="str">
            <v>25030000</v>
          </cell>
          <cell r="D9337">
            <v>19325</v>
          </cell>
        </row>
        <row r="9338">
          <cell r="A9338" t="str">
            <v>06</v>
          </cell>
          <cell r="B9338" t="str">
            <v>01000000</v>
          </cell>
          <cell r="C9338" t="str">
            <v>26000000</v>
          </cell>
          <cell r="D9338">
            <v>654339.6</v>
          </cell>
        </row>
        <row r="9339">
          <cell r="A9339" t="str">
            <v>06</v>
          </cell>
          <cell r="B9339" t="str">
            <v>01000000</v>
          </cell>
          <cell r="C9339" t="str">
            <v>79030000</v>
          </cell>
          <cell r="D9339">
            <v>537448</v>
          </cell>
        </row>
        <row r="9340">
          <cell r="A9340" t="str">
            <v>06</v>
          </cell>
          <cell r="B9340" t="str">
            <v>01000000</v>
          </cell>
          <cell r="C9340" t="str">
            <v>79070000</v>
          </cell>
          <cell r="D9340">
            <v>191834</v>
          </cell>
        </row>
        <row r="9341">
          <cell r="A9341" t="str">
            <v>06</v>
          </cell>
          <cell r="B9341" t="str">
            <v>01000000</v>
          </cell>
          <cell r="C9341" t="str">
            <v>79040000</v>
          </cell>
          <cell r="D9341">
            <v>12900</v>
          </cell>
        </row>
        <row r="9342">
          <cell r="A9342" t="str">
            <v>06</v>
          </cell>
          <cell r="B9342" t="str">
            <v>41020000</v>
          </cell>
          <cell r="C9342" t="str">
            <v>08000000</v>
          </cell>
          <cell r="D9342">
            <v>2881.08</v>
          </cell>
        </row>
        <row r="9343">
          <cell r="A9343" t="str">
            <v>06</v>
          </cell>
          <cell r="B9343" t="str">
            <v>41020000</v>
          </cell>
          <cell r="C9343" t="str">
            <v>10020000</v>
          </cell>
          <cell r="D9343">
            <v>13583.41</v>
          </cell>
        </row>
        <row r="9344">
          <cell r="A9344" t="str">
            <v>06</v>
          </cell>
          <cell r="B9344" t="str">
            <v>41020000</v>
          </cell>
          <cell r="C9344" t="str">
            <v>41020000</v>
          </cell>
          <cell r="D9344">
            <v>483834.05</v>
          </cell>
        </row>
        <row r="9345">
          <cell r="A9345" t="str">
            <v>06</v>
          </cell>
          <cell r="B9345" t="str">
            <v>41020000</v>
          </cell>
          <cell r="C9345" t="str">
            <v>44000100</v>
          </cell>
          <cell r="D9345">
            <v>3362282.88</v>
          </cell>
        </row>
        <row r="9346">
          <cell r="A9346" t="str">
            <v>06</v>
          </cell>
          <cell r="B9346" t="str">
            <v>41020000</v>
          </cell>
          <cell r="C9346" t="str">
            <v>44000200</v>
          </cell>
          <cell r="D9346">
            <v>207503.92</v>
          </cell>
        </row>
        <row r="9347">
          <cell r="A9347" t="str">
            <v>06</v>
          </cell>
          <cell r="B9347" t="str">
            <v>41020000</v>
          </cell>
          <cell r="C9347" t="str">
            <v>44000300</v>
          </cell>
          <cell r="D9347">
            <v>6913.46</v>
          </cell>
        </row>
        <row r="9348">
          <cell r="A9348" t="str">
            <v>06</v>
          </cell>
          <cell r="B9348" t="str">
            <v>41020000</v>
          </cell>
          <cell r="C9348" t="str">
            <v>44000400</v>
          </cell>
          <cell r="D9348">
            <v>42034.93</v>
          </cell>
        </row>
        <row r="9349">
          <cell r="A9349" t="str">
            <v>06</v>
          </cell>
          <cell r="B9349" t="str">
            <v>41020000</v>
          </cell>
          <cell r="C9349" t="str">
            <v>45000300</v>
          </cell>
          <cell r="D9349">
            <v>2532379.9700000002</v>
          </cell>
        </row>
        <row r="9350">
          <cell r="A9350" t="str">
            <v>06</v>
          </cell>
          <cell r="B9350" t="str">
            <v>41020000</v>
          </cell>
          <cell r="C9350" t="str">
            <v>45020300</v>
          </cell>
          <cell r="D9350">
            <v>252608.38</v>
          </cell>
        </row>
        <row r="9351">
          <cell r="A9351" t="str">
            <v>06</v>
          </cell>
          <cell r="B9351" t="str">
            <v>41020000</v>
          </cell>
          <cell r="C9351" t="str">
            <v>90021400</v>
          </cell>
          <cell r="D9351">
            <v>11067544.130000001</v>
          </cell>
        </row>
        <row r="9352">
          <cell r="A9352" t="str">
            <v>06</v>
          </cell>
          <cell r="B9352" t="str">
            <v>41020000</v>
          </cell>
          <cell r="C9352" t="str">
            <v>90021401</v>
          </cell>
          <cell r="D9352">
            <v>11274217.01</v>
          </cell>
        </row>
        <row r="9353">
          <cell r="A9353" t="str">
            <v>06</v>
          </cell>
          <cell r="B9353" t="str">
            <v>41020000</v>
          </cell>
          <cell r="C9353" t="str">
            <v>90021402</v>
          </cell>
          <cell r="D9353">
            <v>27020.240000000002</v>
          </cell>
        </row>
        <row r="9354">
          <cell r="A9354" t="str">
            <v>06</v>
          </cell>
          <cell r="B9354" t="str">
            <v>41020000</v>
          </cell>
          <cell r="C9354" t="str">
            <v>90021405</v>
          </cell>
          <cell r="D9354">
            <v>17981125.170000002</v>
          </cell>
        </row>
        <row r="9355">
          <cell r="A9355" t="str">
            <v>06</v>
          </cell>
          <cell r="B9355" t="str">
            <v>41020000</v>
          </cell>
          <cell r="C9355" t="str">
            <v>90021600</v>
          </cell>
          <cell r="D9355">
            <v>1113608.06</v>
          </cell>
        </row>
        <row r="9356">
          <cell r="A9356" t="str">
            <v>06</v>
          </cell>
          <cell r="B9356" t="str">
            <v>41020000</v>
          </cell>
          <cell r="C9356" t="str">
            <v>90021605</v>
          </cell>
          <cell r="D9356">
            <v>663529.56999999995</v>
          </cell>
        </row>
        <row r="9357">
          <cell r="A9357" t="str">
            <v>06</v>
          </cell>
          <cell r="B9357" t="str">
            <v>41020000</v>
          </cell>
          <cell r="C9357" t="str">
            <v>90021705</v>
          </cell>
          <cell r="D9357">
            <v>87003</v>
          </cell>
        </row>
        <row r="9358">
          <cell r="A9358" t="str">
            <v>06</v>
          </cell>
          <cell r="B9358" t="str">
            <v>41020000</v>
          </cell>
          <cell r="C9358" t="str">
            <v>90021800</v>
          </cell>
          <cell r="D9358">
            <v>742090.93</v>
          </cell>
        </row>
        <row r="9359">
          <cell r="A9359" t="str">
            <v>06</v>
          </cell>
          <cell r="B9359" t="str">
            <v>41020000</v>
          </cell>
          <cell r="C9359" t="str">
            <v>90021805</v>
          </cell>
          <cell r="D9359">
            <v>594136.4</v>
          </cell>
        </row>
        <row r="9360">
          <cell r="A9360" t="str">
            <v>06</v>
          </cell>
          <cell r="B9360" t="str">
            <v>41020000</v>
          </cell>
          <cell r="C9360" t="str">
            <v>91020801</v>
          </cell>
          <cell r="D9360">
            <v>20868.75</v>
          </cell>
        </row>
        <row r="9361">
          <cell r="A9361" t="str">
            <v>06</v>
          </cell>
          <cell r="B9361" t="str">
            <v>91091600</v>
          </cell>
          <cell r="C9361" t="str">
            <v>99000000</v>
          </cell>
          <cell r="D9361">
            <v>25996.05</v>
          </cell>
        </row>
        <row r="9362">
          <cell r="A9362" t="str">
            <v>06</v>
          </cell>
          <cell r="B9362" t="str">
            <v>91011700</v>
          </cell>
          <cell r="C9362" t="str">
            <v>14000000</v>
          </cell>
          <cell r="D9362">
            <v>83020</v>
          </cell>
        </row>
        <row r="9363">
          <cell r="A9363" t="str">
            <v>06</v>
          </cell>
          <cell r="B9363" t="str">
            <v>60010000</v>
          </cell>
          <cell r="C9363" t="str">
            <v>07010000</v>
          </cell>
          <cell r="D9363">
            <v>15647978.949999999</v>
          </cell>
        </row>
        <row r="9364">
          <cell r="A9364" t="str">
            <v>06</v>
          </cell>
          <cell r="B9364" t="str">
            <v>60010000</v>
          </cell>
          <cell r="C9364" t="str">
            <v>08000000</v>
          </cell>
          <cell r="D9364">
            <v>485779.29</v>
          </cell>
        </row>
        <row r="9365">
          <cell r="A9365" t="str">
            <v>06</v>
          </cell>
          <cell r="B9365" t="str">
            <v>60010000</v>
          </cell>
          <cell r="C9365" t="str">
            <v>08010000</v>
          </cell>
          <cell r="D9365">
            <v>2755546.27</v>
          </cell>
        </row>
        <row r="9366">
          <cell r="A9366" t="str">
            <v>06</v>
          </cell>
          <cell r="B9366" t="str">
            <v>60010000</v>
          </cell>
          <cell r="C9366" t="str">
            <v>08040000</v>
          </cell>
          <cell r="D9366">
            <v>123198.53</v>
          </cell>
        </row>
        <row r="9367">
          <cell r="A9367" t="str">
            <v>06</v>
          </cell>
          <cell r="B9367" t="str">
            <v>60010000</v>
          </cell>
          <cell r="C9367" t="str">
            <v>08060000</v>
          </cell>
          <cell r="D9367">
            <v>67711.86</v>
          </cell>
        </row>
        <row r="9368">
          <cell r="A9368" t="str">
            <v>06</v>
          </cell>
          <cell r="B9368" t="str">
            <v>60010000</v>
          </cell>
          <cell r="C9368" t="str">
            <v>08070000</v>
          </cell>
          <cell r="D9368">
            <v>3082382.61</v>
          </cell>
        </row>
        <row r="9369">
          <cell r="A9369" t="str">
            <v>06</v>
          </cell>
          <cell r="B9369" t="str">
            <v>60010000</v>
          </cell>
          <cell r="C9369" t="str">
            <v>08080000</v>
          </cell>
          <cell r="D9369">
            <v>6848741.0999999996</v>
          </cell>
        </row>
        <row r="9370">
          <cell r="A9370" t="str">
            <v>06</v>
          </cell>
          <cell r="B9370" t="str">
            <v>60010000</v>
          </cell>
          <cell r="C9370" t="str">
            <v>08090000</v>
          </cell>
          <cell r="D9370">
            <v>24110.61</v>
          </cell>
        </row>
        <row r="9371">
          <cell r="A9371" t="str">
            <v>06</v>
          </cell>
          <cell r="B9371" t="str">
            <v>60010000</v>
          </cell>
          <cell r="C9371" t="str">
            <v>08090100</v>
          </cell>
          <cell r="D9371">
            <v>39416.28</v>
          </cell>
        </row>
        <row r="9372">
          <cell r="A9372" t="str">
            <v>06</v>
          </cell>
          <cell r="B9372" t="str">
            <v>60010000</v>
          </cell>
          <cell r="C9372" t="str">
            <v>15010000</v>
          </cell>
          <cell r="D9372">
            <v>112926997.68000001</v>
          </cell>
        </row>
        <row r="9373">
          <cell r="A9373" t="str">
            <v>06</v>
          </cell>
          <cell r="B9373" t="str">
            <v>60010000</v>
          </cell>
          <cell r="C9373" t="str">
            <v>15020000</v>
          </cell>
          <cell r="D9373">
            <v>396762205.18000001</v>
          </cell>
        </row>
        <row r="9374">
          <cell r="A9374" t="str">
            <v>06</v>
          </cell>
          <cell r="B9374" t="str">
            <v>60010000</v>
          </cell>
          <cell r="C9374" t="str">
            <v>15030000</v>
          </cell>
          <cell r="D9374">
            <v>7798724.8899999997</v>
          </cell>
        </row>
        <row r="9375">
          <cell r="A9375" t="str">
            <v>06</v>
          </cell>
          <cell r="B9375" t="str">
            <v>60010000</v>
          </cell>
          <cell r="C9375" t="str">
            <v>15040000</v>
          </cell>
          <cell r="D9375">
            <v>1810611.34</v>
          </cell>
        </row>
        <row r="9376">
          <cell r="A9376" t="str">
            <v>06</v>
          </cell>
          <cell r="B9376" t="str">
            <v>60010000</v>
          </cell>
          <cell r="C9376" t="str">
            <v>15050000</v>
          </cell>
          <cell r="D9376">
            <v>16476607.800000001</v>
          </cell>
        </row>
        <row r="9377">
          <cell r="A9377" t="str">
            <v>06</v>
          </cell>
          <cell r="B9377" t="str">
            <v>60010000</v>
          </cell>
          <cell r="C9377" t="str">
            <v>15060000</v>
          </cell>
          <cell r="D9377">
            <v>12537249.49</v>
          </cell>
        </row>
        <row r="9378">
          <cell r="A9378" t="str">
            <v>06</v>
          </cell>
          <cell r="B9378" t="str">
            <v>60010000</v>
          </cell>
          <cell r="C9378" t="str">
            <v>15090000</v>
          </cell>
          <cell r="D9378">
            <v>8772539.8800000008</v>
          </cell>
        </row>
        <row r="9379">
          <cell r="A9379" t="str">
            <v>06</v>
          </cell>
          <cell r="B9379" t="str">
            <v>60010000</v>
          </cell>
          <cell r="C9379" t="str">
            <v>15130000</v>
          </cell>
          <cell r="D9379">
            <v>21562996.239999998</v>
          </cell>
        </row>
        <row r="9380">
          <cell r="A9380" t="str">
            <v>06</v>
          </cell>
          <cell r="B9380" t="str">
            <v>60010000</v>
          </cell>
          <cell r="C9380" t="str">
            <v>15150000</v>
          </cell>
          <cell r="D9380">
            <v>14456916.66</v>
          </cell>
        </row>
        <row r="9381">
          <cell r="A9381" t="str">
            <v>06</v>
          </cell>
          <cell r="B9381" t="str">
            <v>60010000</v>
          </cell>
          <cell r="C9381" t="str">
            <v>15160000</v>
          </cell>
          <cell r="D9381">
            <v>2195050.09</v>
          </cell>
        </row>
        <row r="9382">
          <cell r="A9382" t="str">
            <v>06</v>
          </cell>
          <cell r="B9382" t="str">
            <v>60010000</v>
          </cell>
          <cell r="C9382" t="str">
            <v>15180000</v>
          </cell>
          <cell r="D9382">
            <v>15809561.5</v>
          </cell>
        </row>
        <row r="9383">
          <cell r="A9383" t="str">
            <v>06</v>
          </cell>
          <cell r="B9383" t="str">
            <v>60010000</v>
          </cell>
          <cell r="C9383" t="str">
            <v>19010000</v>
          </cell>
          <cell r="D9383">
            <v>196.66</v>
          </cell>
        </row>
        <row r="9384">
          <cell r="A9384" t="str">
            <v>06</v>
          </cell>
          <cell r="B9384" t="str">
            <v>60010000</v>
          </cell>
          <cell r="C9384" t="str">
            <v>19010100</v>
          </cell>
          <cell r="D9384">
            <v>98997709.359999999</v>
          </cell>
        </row>
        <row r="9385">
          <cell r="A9385" t="str">
            <v>06</v>
          </cell>
          <cell r="B9385" t="str">
            <v>60010000</v>
          </cell>
          <cell r="C9385" t="str">
            <v>19020100</v>
          </cell>
          <cell r="D9385">
            <v>1883593.16</v>
          </cell>
        </row>
        <row r="9386">
          <cell r="A9386" t="str">
            <v>06</v>
          </cell>
          <cell r="B9386" t="str">
            <v>60010000</v>
          </cell>
          <cell r="C9386" t="str">
            <v>19040000</v>
          </cell>
          <cell r="D9386">
            <v>-1668.05</v>
          </cell>
        </row>
        <row r="9387">
          <cell r="A9387" t="str">
            <v>06</v>
          </cell>
          <cell r="B9387" t="str">
            <v>60010000</v>
          </cell>
          <cell r="C9387" t="str">
            <v>19040100</v>
          </cell>
          <cell r="D9387">
            <v>15811251.01</v>
          </cell>
        </row>
        <row r="9388">
          <cell r="A9388" t="str">
            <v>06</v>
          </cell>
          <cell r="B9388" t="str">
            <v>60010000</v>
          </cell>
          <cell r="C9388" t="str">
            <v>19060000</v>
          </cell>
          <cell r="D9388">
            <v>406129.26</v>
          </cell>
        </row>
        <row r="9389">
          <cell r="A9389" t="str">
            <v>06</v>
          </cell>
          <cell r="B9389" t="str">
            <v>60010000</v>
          </cell>
          <cell r="C9389" t="str">
            <v>19070200</v>
          </cell>
          <cell r="D9389">
            <v>6617629.29</v>
          </cell>
        </row>
        <row r="9390">
          <cell r="A9390" t="str">
            <v>06</v>
          </cell>
          <cell r="B9390" t="str">
            <v>60010000</v>
          </cell>
          <cell r="C9390" t="str">
            <v>19080000</v>
          </cell>
          <cell r="D9390">
            <v>738.46</v>
          </cell>
        </row>
        <row r="9391">
          <cell r="A9391" t="str">
            <v>06</v>
          </cell>
          <cell r="B9391" t="str">
            <v>60010000</v>
          </cell>
          <cell r="C9391" t="str">
            <v>19090000</v>
          </cell>
          <cell r="D9391">
            <v>2086292.54</v>
          </cell>
        </row>
        <row r="9392">
          <cell r="A9392" t="str">
            <v>06</v>
          </cell>
          <cell r="B9392" t="str">
            <v>60010000</v>
          </cell>
          <cell r="C9392" t="str">
            <v>19100200</v>
          </cell>
          <cell r="D9392">
            <v>2843278.96</v>
          </cell>
        </row>
        <row r="9393">
          <cell r="A9393" t="str">
            <v>06</v>
          </cell>
          <cell r="B9393" t="str">
            <v>60010000</v>
          </cell>
          <cell r="C9393" t="str">
            <v>19110100</v>
          </cell>
          <cell r="D9393">
            <v>131959.42000000001</v>
          </cell>
        </row>
        <row r="9394">
          <cell r="A9394" t="str">
            <v>06</v>
          </cell>
          <cell r="B9394" t="str">
            <v>60010000</v>
          </cell>
          <cell r="C9394" t="str">
            <v>23010000</v>
          </cell>
          <cell r="D9394">
            <v>302680.36</v>
          </cell>
        </row>
        <row r="9395">
          <cell r="A9395" t="str">
            <v>06</v>
          </cell>
          <cell r="B9395" t="str">
            <v>60010000</v>
          </cell>
          <cell r="C9395" t="str">
            <v>25010000</v>
          </cell>
          <cell r="D9395">
            <v>3028038.11</v>
          </cell>
        </row>
        <row r="9396">
          <cell r="A9396" t="str">
            <v>06</v>
          </cell>
          <cell r="B9396" t="str">
            <v>60010000</v>
          </cell>
          <cell r="C9396" t="str">
            <v>25020000</v>
          </cell>
          <cell r="D9396">
            <v>1999934.71</v>
          </cell>
        </row>
        <row r="9397">
          <cell r="A9397" t="str">
            <v>06</v>
          </cell>
          <cell r="B9397" t="str">
            <v>60010000</v>
          </cell>
          <cell r="C9397" t="str">
            <v>25030000</v>
          </cell>
          <cell r="D9397">
            <v>202945.19</v>
          </cell>
        </row>
        <row r="9398">
          <cell r="A9398" t="str">
            <v>06</v>
          </cell>
          <cell r="B9398" t="str">
            <v>60010000</v>
          </cell>
          <cell r="C9398" t="str">
            <v>26000000</v>
          </cell>
          <cell r="D9398">
            <v>58181728.899999999</v>
          </cell>
        </row>
        <row r="9399">
          <cell r="A9399" t="str">
            <v>06</v>
          </cell>
          <cell r="B9399" t="str">
            <v>60010000</v>
          </cell>
          <cell r="C9399" t="str">
            <v>28001200</v>
          </cell>
          <cell r="D9399">
            <v>77103.94</v>
          </cell>
        </row>
        <row r="9400">
          <cell r="A9400" t="str">
            <v>06</v>
          </cell>
          <cell r="B9400" t="str">
            <v>60010000</v>
          </cell>
          <cell r="C9400" t="str">
            <v>44000100</v>
          </cell>
          <cell r="D9400">
            <v>4925806.92</v>
          </cell>
        </row>
        <row r="9401">
          <cell r="A9401" t="str">
            <v>06</v>
          </cell>
          <cell r="B9401" t="str">
            <v>60010000</v>
          </cell>
          <cell r="C9401" t="str">
            <v>44000200</v>
          </cell>
          <cell r="D9401">
            <v>340328.32</v>
          </cell>
        </row>
        <row r="9402">
          <cell r="A9402" t="str">
            <v>06</v>
          </cell>
          <cell r="B9402" t="str">
            <v>60010000</v>
          </cell>
          <cell r="C9402" t="str">
            <v>44000400</v>
          </cell>
          <cell r="D9402">
            <v>3068931.09</v>
          </cell>
        </row>
        <row r="9403">
          <cell r="A9403" t="str">
            <v>06</v>
          </cell>
          <cell r="B9403" t="str">
            <v>60010000</v>
          </cell>
          <cell r="C9403" t="str">
            <v>44000500</v>
          </cell>
          <cell r="D9403">
            <v>167641.29</v>
          </cell>
        </row>
        <row r="9404">
          <cell r="A9404" t="str">
            <v>06</v>
          </cell>
          <cell r="B9404" t="str">
            <v>60010000</v>
          </cell>
          <cell r="C9404" t="str">
            <v>51030100</v>
          </cell>
          <cell r="D9404">
            <v>14612.57</v>
          </cell>
        </row>
        <row r="9405">
          <cell r="A9405" t="str">
            <v>06</v>
          </cell>
          <cell r="B9405" t="str">
            <v>60010000</v>
          </cell>
          <cell r="C9405" t="str">
            <v>60030000</v>
          </cell>
          <cell r="D9405">
            <v>726080.4</v>
          </cell>
        </row>
        <row r="9406">
          <cell r="A9406" t="str">
            <v>06</v>
          </cell>
          <cell r="B9406" t="str">
            <v>60010000</v>
          </cell>
          <cell r="C9406" t="str">
            <v>71000000</v>
          </cell>
          <cell r="D9406">
            <v>7301.4</v>
          </cell>
        </row>
        <row r="9407">
          <cell r="A9407" t="str">
            <v>06</v>
          </cell>
          <cell r="B9407" t="str">
            <v>60010000</v>
          </cell>
          <cell r="C9407" t="str">
            <v>76000000</v>
          </cell>
          <cell r="D9407">
            <v>2085624.32</v>
          </cell>
        </row>
        <row r="9408">
          <cell r="A9408" t="str">
            <v>06</v>
          </cell>
          <cell r="B9408" t="str">
            <v>60010000</v>
          </cell>
          <cell r="C9408" t="str">
            <v>76020200</v>
          </cell>
          <cell r="D9408">
            <v>-9599.2000000000007</v>
          </cell>
        </row>
        <row r="9409">
          <cell r="A9409" t="str">
            <v>06</v>
          </cell>
          <cell r="B9409" t="str">
            <v>60010000</v>
          </cell>
          <cell r="C9409" t="str">
            <v>79030000</v>
          </cell>
          <cell r="D9409">
            <v>51262.47</v>
          </cell>
        </row>
        <row r="9410">
          <cell r="A9410" t="str">
            <v>06</v>
          </cell>
          <cell r="B9410" t="str">
            <v>60010000</v>
          </cell>
          <cell r="C9410" t="str">
            <v>79040000</v>
          </cell>
          <cell r="D9410">
            <v>91.67</v>
          </cell>
        </row>
        <row r="9411">
          <cell r="A9411" t="str">
            <v>06</v>
          </cell>
          <cell r="B9411" t="str">
            <v>60010000</v>
          </cell>
          <cell r="C9411" t="str">
            <v>79070000</v>
          </cell>
          <cell r="D9411">
            <v>8147.13</v>
          </cell>
        </row>
        <row r="9412">
          <cell r="A9412" t="str">
            <v>06</v>
          </cell>
          <cell r="B9412" t="str">
            <v>60010000</v>
          </cell>
          <cell r="C9412" t="str">
            <v>91020100</v>
          </cell>
          <cell r="D9412">
            <v>898.47</v>
          </cell>
        </row>
        <row r="9413">
          <cell r="A9413" t="str">
            <v>06</v>
          </cell>
          <cell r="B9413" t="str">
            <v>60010000</v>
          </cell>
          <cell r="C9413" t="str">
            <v>91020800</v>
          </cell>
          <cell r="D9413">
            <v>347371.12</v>
          </cell>
        </row>
        <row r="9414">
          <cell r="A9414" t="str">
            <v>06</v>
          </cell>
          <cell r="B9414" t="str">
            <v>60010000</v>
          </cell>
          <cell r="C9414" t="str">
            <v>91020801</v>
          </cell>
          <cell r="D9414">
            <v>707469.5</v>
          </cell>
        </row>
        <row r="9415">
          <cell r="A9415" t="str">
            <v>06</v>
          </cell>
          <cell r="B9415" t="str">
            <v>60010000</v>
          </cell>
          <cell r="C9415" t="str">
            <v>91020802</v>
          </cell>
          <cell r="D9415">
            <v>25887.33</v>
          </cell>
        </row>
        <row r="9416">
          <cell r="A9416" t="str">
            <v>06</v>
          </cell>
          <cell r="B9416" t="str">
            <v>60010000</v>
          </cell>
          <cell r="C9416" t="str">
            <v>97000000</v>
          </cell>
          <cell r="D9416">
            <v>1120685.56</v>
          </cell>
        </row>
        <row r="9417">
          <cell r="A9417" t="str">
            <v>06</v>
          </cell>
          <cell r="B9417" t="str">
            <v>60010000</v>
          </cell>
          <cell r="C9417" t="str">
            <v>97000300</v>
          </cell>
          <cell r="D9417">
            <v>858250</v>
          </cell>
        </row>
        <row r="9418">
          <cell r="A9418" t="str">
            <v>06</v>
          </cell>
          <cell r="B9418" t="str">
            <v>60010000</v>
          </cell>
          <cell r="C9418" t="str">
            <v>97000600</v>
          </cell>
          <cell r="D9418">
            <v>10206</v>
          </cell>
        </row>
        <row r="9419">
          <cell r="A9419" t="str">
            <v>06</v>
          </cell>
          <cell r="B9419" t="str">
            <v>15020000</v>
          </cell>
          <cell r="C9419" t="str">
            <v>10020000</v>
          </cell>
          <cell r="D9419">
            <v>385570875.05000001</v>
          </cell>
        </row>
        <row r="9420">
          <cell r="A9420" t="str">
            <v>06</v>
          </cell>
          <cell r="B9420" t="str">
            <v>15020000</v>
          </cell>
          <cell r="C9420" t="str">
            <v>16010000</v>
          </cell>
          <cell r="D9420">
            <v>3064526.13</v>
          </cell>
        </row>
        <row r="9421">
          <cell r="A9421" t="str">
            <v>06</v>
          </cell>
          <cell r="B9421" t="str">
            <v>15020000</v>
          </cell>
          <cell r="C9421" t="str">
            <v>16020000</v>
          </cell>
          <cell r="D9421">
            <v>10588544.01</v>
          </cell>
        </row>
        <row r="9422">
          <cell r="A9422" t="str">
            <v>06</v>
          </cell>
          <cell r="B9422" t="str">
            <v>15020000</v>
          </cell>
          <cell r="C9422" t="str">
            <v>16040000</v>
          </cell>
          <cell r="D9422">
            <v>1027664.84</v>
          </cell>
        </row>
        <row r="9423">
          <cell r="A9423" t="str">
            <v>06</v>
          </cell>
          <cell r="B9423" t="str">
            <v>15020000</v>
          </cell>
          <cell r="C9423" t="str">
            <v>91020800</v>
          </cell>
          <cell r="D9423">
            <v>-22.96</v>
          </cell>
        </row>
        <row r="9424">
          <cell r="A9424" t="str">
            <v>06</v>
          </cell>
          <cell r="B9424" t="str">
            <v>15020000</v>
          </cell>
          <cell r="C9424" t="str">
            <v>91020801</v>
          </cell>
          <cell r="D9424">
            <v>58.25</v>
          </cell>
        </row>
        <row r="9425">
          <cell r="A9425" t="str">
            <v>06</v>
          </cell>
          <cell r="B9425" t="str">
            <v>60020000</v>
          </cell>
          <cell r="C9425" t="str">
            <v>15010000</v>
          </cell>
          <cell r="D9425">
            <v>-504937.51</v>
          </cell>
        </row>
        <row r="9426">
          <cell r="A9426" t="str">
            <v>06</v>
          </cell>
          <cell r="B9426" t="str">
            <v>60020000</v>
          </cell>
          <cell r="C9426" t="str">
            <v>15020000</v>
          </cell>
          <cell r="D9426">
            <v>2461727.08</v>
          </cell>
        </row>
        <row r="9427">
          <cell r="A9427" t="str">
            <v>06</v>
          </cell>
          <cell r="B9427" t="str">
            <v>60020000</v>
          </cell>
          <cell r="C9427" t="str">
            <v>15030000</v>
          </cell>
          <cell r="D9427">
            <v>813556.97</v>
          </cell>
        </row>
        <row r="9428">
          <cell r="A9428" t="str">
            <v>06</v>
          </cell>
          <cell r="B9428" t="str">
            <v>60020000</v>
          </cell>
          <cell r="C9428" t="str">
            <v>15040000</v>
          </cell>
          <cell r="D9428">
            <v>1368284.52</v>
          </cell>
        </row>
        <row r="9429">
          <cell r="A9429" t="str">
            <v>06</v>
          </cell>
          <cell r="B9429" t="str">
            <v>60020000</v>
          </cell>
          <cell r="C9429" t="str">
            <v>15050000</v>
          </cell>
          <cell r="D9429">
            <v>-433807.2</v>
          </cell>
        </row>
        <row r="9430">
          <cell r="A9430" t="str">
            <v>06</v>
          </cell>
          <cell r="B9430" t="str">
            <v>60020000</v>
          </cell>
          <cell r="C9430" t="str">
            <v>15060000</v>
          </cell>
          <cell r="D9430">
            <v>-325169.74</v>
          </cell>
        </row>
        <row r="9431">
          <cell r="A9431" t="str">
            <v>06</v>
          </cell>
          <cell r="B9431" t="str">
            <v>60020000</v>
          </cell>
          <cell r="C9431" t="str">
            <v>15090000</v>
          </cell>
          <cell r="D9431">
            <v>-271117.33</v>
          </cell>
        </row>
        <row r="9432">
          <cell r="A9432" t="str">
            <v>06</v>
          </cell>
          <cell r="B9432" t="str">
            <v>60020000</v>
          </cell>
          <cell r="C9432" t="str">
            <v>15180000</v>
          </cell>
          <cell r="D9432">
            <v>-60393.47</v>
          </cell>
        </row>
        <row r="9433">
          <cell r="A9433" t="str">
            <v>06</v>
          </cell>
          <cell r="B9433" t="str">
            <v>60040000</v>
          </cell>
          <cell r="C9433" t="str">
            <v>44000100</v>
          </cell>
          <cell r="D9433">
            <v>1827.69</v>
          </cell>
        </row>
        <row r="9434">
          <cell r="A9434" t="str">
            <v>06</v>
          </cell>
          <cell r="B9434" t="str">
            <v>60040000</v>
          </cell>
          <cell r="C9434" t="str">
            <v>44000200</v>
          </cell>
          <cell r="D9434">
            <v>45260.55</v>
          </cell>
        </row>
        <row r="9435">
          <cell r="A9435" t="str">
            <v>06</v>
          </cell>
          <cell r="B9435" t="str">
            <v>60040000</v>
          </cell>
          <cell r="C9435" t="str">
            <v>44000400</v>
          </cell>
          <cell r="D9435">
            <v>9592.8700000000008</v>
          </cell>
        </row>
        <row r="9436">
          <cell r="A9436" t="str">
            <v>06</v>
          </cell>
          <cell r="B9436" t="str">
            <v>60040000</v>
          </cell>
          <cell r="C9436" t="str">
            <v>44000500</v>
          </cell>
          <cell r="D9436">
            <v>4353.09</v>
          </cell>
        </row>
        <row r="9437">
          <cell r="A9437" t="str">
            <v>06</v>
          </cell>
          <cell r="B9437" t="str">
            <v>60040000</v>
          </cell>
          <cell r="C9437" t="str">
            <v>51030100</v>
          </cell>
          <cell r="D9437">
            <v>37685.53</v>
          </cell>
        </row>
        <row r="9438">
          <cell r="A9438" t="str">
            <v>06</v>
          </cell>
          <cell r="B9438" t="str">
            <v>60040000</v>
          </cell>
          <cell r="C9438" t="str">
            <v>51040000</v>
          </cell>
          <cell r="D9438">
            <v>537877.11</v>
          </cell>
        </row>
        <row r="9439">
          <cell r="A9439" t="str">
            <v>06</v>
          </cell>
          <cell r="B9439" t="str">
            <v>60040000</v>
          </cell>
          <cell r="C9439" t="str">
            <v>58030100</v>
          </cell>
          <cell r="D9439">
            <v>215000000</v>
          </cell>
        </row>
        <row r="9440">
          <cell r="A9440" t="str">
            <v>06</v>
          </cell>
          <cell r="B9440" t="str">
            <v>60040000</v>
          </cell>
          <cell r="C9440" t="str">
            <v>58030200</v>
          </cell>
          <cell r="D9440">
            <v>9000000</v>
          </cell>
        </row>
        <row r="9441">
          <cell r="A9441" t="str">
            <v>06</v>
          </cell>
          <cell r="B9441" t="str">
            <v>60040000</v>
          </cell>
          <cell r="C9441" t="str">
            <v>60010000</v>
          </cell>
          <cell r="D9441">
            <v>93191287.969999999</v>
          </cell>
        </row>
        <row r="9442">
          <cell r="A9442" t="str">
            <v>06</v>
          </cell>
          <cell r="B9442" t="str">
            <v>60040000</v>
          </cell>
          <cell r="C9442" t="str">
            <v>60040000</v>
          </cell>
          <cell r="D9442">
            <v>76815.570000000007</v>
          </cell>
        </row>
        <row r="9443">
          <cell r="A9443" t="str">
            <v>06</v>
          </cell>
          <cell r="B9443" t="str">
            <v>60040000</v>
          </cell>
          <cell r="C9443" t="str">
            <v>76000000</v>
          </cell>
          <cell r="D9443">
            <v>7024.48</v>
          </cell>
        </row>
        <row r="9444">
          <cell r="A9444" t="str">
            <v>06</v>
          </cell>
          <cell r="B9444" t="str">
            <v>60040000</v>
          </cell>
          <cell r="C9444" t="str">
            <v>91020801</v>
          </cell>
          <cell r="D9444">
            <v>-722067.39</v>
          </cell>
        </row>
        <row r="9445">
          <cell r="A9445" t="str">
            <v>06</v>
          </cell>
          <cell r="B9445" t="str">
            <v>60040000</v>
          </cell>
          <cell r="C9445" t="str">
            <v>91020800</v>
          </cell>
          <cell r="D9445">
            <v>722067.39</v>
          </cell>
        </row>
        <row r="9446">
          <cell r="A9446" t="str">
            <v>06</v>
          </cell>
          <cell r="B9446" t="str">
            <v>60030000</v>
          </cell>
          <cell r="C9446" t="str">
            <v>15010000</v>
          </cell>
          <cell r="D9446">
            <v>5230325.47</v>
          </cell>
        </row>
        <row r="9447">
          <cell r="A9447" t="str">
            <v>06</v>
          </cell>
          <cell r="B9447" t="str">
            <v>60030000</v>
          </cell>
          <cell r="C9447" t="str">
            <v>15020000</v>
          </cell>
          <cell r="D9447">
            <v>695591.5</v>
          </cell>
        </row>
        <row r="9448">
          <cell r="A9448" t="str">
            <v>06</v>
          </cell>
          <cell r="B9448" t="str">
            <v>60030000</v>
          </cell>
          <cell r="C9448" t="str">
            <v>15030000</v>
          </cell>
          <cell r="D9448">
            <v>3.14</v>
          </cell>
        </row>
        <row r="9449">
          <cell r="A9449" t="str">
            <v>06</v>
          </cell>
          <cell r="B9449" t="str">
            <v>60030000</v>
          </cell>
          <cell r="C9449" t="str">
            <v>15040000</v>
          </cell>
          <cell r="D9449">
            <v>215</v>
          </cell>
        </row>
        <row r="9450">
          <cell r="A9450" t="str">
            <v>06</v>
          </cell>
          <cell r="B9450" t="str">
            <v>60030000</v>
          </cell>
          <cell r="C9450" t="str">
            <v>15050000</v>
          </cell>
          <cell r="D9450">
            <v>-37529.89</v>
          </cell>
        </row>
        <row r="9451">
          <cell r="A9451" t="str">
            <v>06</v>
          </cell>
          <cell r="B9451" t="str">
            <v>60030000</v>
          </cell>
          <cell r="C9451" t="str">
            <v>15060000</v>
          </cell>
          <cell r="D9451">
            <v>1572.16</v>
          </cell>
        </row>
        <row r="9452">
          <cell r="A9452" t="str">
            <v>06</v>
          </cell>
          <cell r="B9452" t="str">
            <v>60030000</v>
          </cell>
          <cell r="C9452" t="str">
            <v>45020000</v>
          </cell>
          <cell r="D9452">
            <v>0</v>
          </cell>
        </row>
        <row r="9453">
          <cell r="A9453" t="str">
            <v>06</v>
          </cell>
          <cell r="B9453" t="str">
            <v>44000500</v>
          </cell>
          <cell r="C9453" t="str">
            <v>90020100</v>
          </cell>
          <cell r="D9453">
            <v>2673270.21</v>
          </cell>
        </row>
        <row r="9454">
          <cell r="A9454" t="str">
            <v>06</v>
          </cell>
          <cell r="B9454" t="str">
            <v>44000500</v>
          </cell>
          <cell r="C9454" t="str">
            <v>90020107</v>
          </cell>
          <cell r="D9454">
            <v>758029.37</v>
          </cell>
        </row>
        <row r="9455">
          <cell r="A9455" t="str">
            <v>06</v>
          </cell>
          <cell r="B9455" t="str">
            <v>44000500</v>
          </cell>
          <cell r="C9455" t="str">
            <v>90020108</v>
          </cell>
          <cell r="D9455">
            <v>82321.289999999994</v>
          </cell>
        </row>
        <row r="9456">
          <cell r="A9456" t="str">
            <v>06</v>
          </cell>
          <cell r="B9456" t="str">
            <v>44000500</v>
          </cell>
          <cell r="C9456" t="str">
            <v>90020200</v>
          </cell>
          <cell r="D9456">
            <v>36158.239999999998</v>
          </cell>
        </row>
        <row r="9457">
          <cell r="A9457" t="str">
            <v>06</v>
          </cell>
          <cell r="B9457" t="str">
            <v>44000500</v>
          </cell>
          <cell r="C9457" t="str">
            <v>90020300</v>
          </cell>
          <cell r="D9457">
            <v>8098.6</v>
          </cell>
        </row>
        <row r="9458">
          <cell r="A9458" t="str">
            <v>06</v>
          </cell>
          <cell r="B9458" t="str">
            <v>44000500</v>
          </cell>
          <cell r="C9458" t="str">
            <v>90020400</v>
          </cell>
          <cell r="D9458">
            <v>23147.29</v>
          </cell>
        </row>
        <row r="9459">
          <cell r="A9459" t="str">
            <v>06</v>
          </cell>
          <cell r="B9459" t="str">
            <v>44000400</v>
          </cell>
          <cell r="C9459" t="str">
            <v>90020400</v>
          </cell>
          <cell r="D9459">
            <v>3555492.12</v>
          </cell>
        </row>
        <row r="9460">
          <cell r="A9460" t="str">
            <v>06</v>
          </cell>
          <cell r="B9460" t="str">
            <v>44000300</v>
          </cell>
          <cell r="C9460" t="str">
            <v>90020300</v>
          </cell>
          <cell r="D9460">
            <v>12951.47</v>
          </cell>
        </row>
        <row r="9461">
          <cell r="A9461" t="str">
            <v>06</v>
          </cell>
          <cell r="B9461" t="str">
            <v>44000200</v>
          </cell>
          <cell r="C9461" t="str">
            <v>90020200</v>
          </cell>
          <cell r="D9461">
            <v>1064313.75</v>
          </cell>
        </row>
        <row r="9462">
          <cell r="A9462" t="str">
            <v>06</v>
          </cell>
          <cell r="B9462" t="str">
            <v>44000100</v>
          </cell>
          <cell r="C9462" t="str">
            <v>90020100</v>
          </cell>
          <cell r="D9462">
            <v>7944841.1299999999</v>
          </cell>
        </row>
        <row r="9463">
          <cell r="A9463" t="str">
            <v>06</v>
          </cell>
          <cell r="B9463" t="str">
            <v>44000100</v>
          </cell>
          <cell r="C9463" t="str">
            <v>90020107</v>
          </cell>
          <cell r="D9463">
            <v>2252829.85</v>
          </cell>
        </row>
        <row r="9464">
          <cell r="A9464" t="str">
            <v>06</v>
          </cell>
          <cell r="B9464" t="str">
            <v>44000100</v>
          </cell>
          <cell r="C9464" t="str">
            <v>90020108</v>
          </cell>
          <cell r="D9464">
            <v>244655.23</v>
          </cell>
        </row>
        <row r="9465">
          <cell r="A9465" t="str">
            <v>06</v>
          </cell>
          <cell r="B9465" t="str">
            <v>44000100</v>
          </cell>
          <cell r="C9465" t="str">
            <v>90021205</v>
          </cell>
          <cell r="D9465">
            <v>892031.5</v>
          </cell>
        </row>
        <row r="9466">
          <cell r="A9466" t="str">
            <v>06</v>
          </cell>
          <cell r="B9466" t="str">
            <v>40030000</v>
          </cell>
          <cell r="C9466" t="str">
            <v>90020100</v>
          </cell>
          <cell r="D9466">
            <v>25423736.579999998</v>
          </cell>
        </row>
        <row r="9467">
          <cell r="A9467" t="str">
            <v>06</v>
          </cell>
          <cell r="B9467" t="str">
            <v>40030000</v>
          </cell>
          <cell r="C9467" t="str">
            <v>90020107</v>
          </cell>
          <cell r="D9467">
            <v>7209614.4800000004</v>
          </cell>
        </row>
        <row r="9468">
          <cell r="A9468" t="str">
            <v>06</v>
          </cell>
          <cell r="B9468" t="str">
            <v>40030000</v>
          </cell>
          <cell r="C9468" t="str">
            <v>90020108</v>
          </cell>
          <cell r="D9468">
            <v>782976.78</v>
          </cell>
        </row>
        <row r="9469">
          <cell r="A9469" t="str">
            <v>06</v>
          </cell>
          <cell r="B9469" t="str">
            <v>40030000</v>
          </cell>
          <cell r="C9469" t="str">
            <v>90020200</v>
          </cell>
          <cell r="D9469">
            <v>343877.6</v>
          </cell>
        </row>
        <row r="9470">
          <cell r="A9470" t="str">
            <v>06</v>
          </cell>
          <cell r="B9470" t="str">
            <v>40030000</v>
          </cell>
          <cell r="C9470" t="str">
            <v>90020300</v>
          </cell>
          <cell r="D9470">
            <v>77071.98</v>
          </cell>
        </row>
        <row r="9471">
          <cell r="A9471" t="str">
            <v>06</v>
          </cell>
          <cell r="B9471" t="str">
            <v>40030000</v>
          </cell>
          <cell r="C9471" t="str">
            <v>90020400</v>
          </cell>
          <cell r="D9471">
            <v>220194.54</v>
          </cell>
        </row>
        <row r="9472">
          <cell r="A9472" t="str">
            <v>06</v>
          </cell>
          <cell r="B9472" t="str">
            <v>99000000</v>
          </cell>
          <cell r="C9472" t="str">
            <v>91091700</v>
          </cell>
          <cell r="D9472">
            <v>83020</v>
          </cell>
        </row>
        <row r="9473">
          <cell r="A9473" t="str">
            <v>06</v>
          </cell>
          <cell r="B9473" t="str">
            <v>79040000</v>
          </cell>
          <cell r="C9473" t="str">
            <v>68080200</v>
          </cell>
          <cell r="D9473">
            <v>2333.98</v>
          </cell>
        </row>
        <row r="9474">
          <cell r="A9474" t="str">
            <v>06</v>
          </cell>
          <cell r="B9474" t="str">
            <v>79030000</v>
          </cell>
          <cell r="C9474" t="str">
            <v>68080200</v>
          </cell>
          <cell r="D9474">
            <v>354159.49</v>
          </cell>
        </row>
        <row r="9475">
          <cell r="A9475" t="str">
            <v>06</v>
          </cell>
          <cell r="B9475" t="str">
            <v>79070000</v>
          </cell>
          <cell r="C9475" t="str">
            <v>68080200</v>
          </cell>
          <cell r="D9475">
            <v>613286</v>
          </cell>
        </row>
        <row r="9476">
          <cell r="A9476" t="str">
            <v>06</v>
          </cell>
          <cell r="B9476" t="str">
            <v>07010000</v>
          </cell>
          <cell r="C9476" t="str">
            <v>08060000</v>
          </cell>
          <cell r="D9476">
            <v>1936605.18</v>
          </cell>
        </row>
        <row r="9477">
          <cell r="A9477" t="str">
            <v>06</v>
          </cell>
          <cell r="B9477" t="str">
            <v>07010000</v>
          </cell>
          <cell r="C9477" t="str">
            <v>91020100</v>
          </cell>
          <cell r="D9477">
            <v>104065</v>
          </cell>
        </row>
        <row r="9478">
          <cell r="A9478" t="str">
            <v>06</v>
          </cell>
          <cell r="B9478" t="str">
            <v>08010000</v>
          </cell>
          <cell r="C9478" t="str">
            <v>01000000</v>
          </cell>
          <cell r="D9478">
            <v>1517946.32</v>
          </cell>
        </row>
        <row r="9479">
          <cell r="A9479" t="str">
            <v>06</v>
          </cell>
          <cell r="B9479" t="str">
            <v>08010000</v>
          </cell>
          <cell r="C9479" t="str">
            <v>08060000</v>
          </cell>
          <cell r="D9479">
            <v>139593.39000000001</v>
          </cell>
        </row>
        <row r="9480">
          <cell r="A9480" t="str">
            <v>06</v>
          </cell>
          <cell r="B9480" t="str">
            <v>08010000</v>
          </cell>
          <cell r="C9480" t="str">
            <v>91020801</v>
          </cell>
          <cell r="D9480">
            <v>0.93</v>
          </cell>
        </row>
        <row r="9481">
          <cell r="A9481" t="str">
            <v>06</v>
          </cell>
          <cell r="B9481" t="str">
            <v>08040000</v>
          </cell>
          <cell r="C9481" t="str">
            <v>01000000</v>
          </cell>
          <cell r="D9481">
            <v>133205.6</v>
          </cell>
        </row>
        <row r="9482">
          <cell r="A9482" t="str">
            <v>06</v>
          </cell>
          <cell r="B9482" t="str">
            <v>08040000</v>
          </cell>
          <cell r="C9482" t="str">
            <v>08060000</v>
          </cell>
          <cell r="D9482">
            <v>0</v>
          </cell>
        </row>
        <row r="9483">
          <cell r="A9483" t="str">
            <v>06</v>
          </cell>
          <cell r="B9483" t="str">
            <v>08060000</v>
          </cell>
          <cell r="C9483" t="str">
            <v>01000000</v>
          </cell>
          <cell r="D9483">
            <v>7894111.8300000001</v>
          </cell>
        </row>
        <row r="9484">
          <cell r="A9484" t="str">
            <v>06</v>
          </cell>
          <cell r="B9484" t="str">
            <v>08060000</v>
          </cell>
          <cell r="C9484" t="str">
            <v>91020801</v>
          </cell>
          <cell r="D9484">
            <v>1.82</v>
          </cell>
        </row>
        <row r="9485">
          <cell r="A9485" t="str">
            <v>06</v>
          </cell>
          <cell r="B9485" t="str">
            <v>08060100</v>
          </cell>
          <cell r="C9485" t="str">
            <v>01000000</v>
          </cell>
          <cell r="D9485">
            <v>293.57</v>
          </cell>
        </row>
        <row r="9486">
          <cell r="A9486" t="str">
            <v>06</v>
          </cell>
          <cell r="B9486" t="str">
            <v>08070000</v>
          </cell>
          <cell r="C9486" t="str">
            <v>01000000</v>
          </cell>
          <cell r="D9486">
            <v>7452671.5</v>
          </cell>
        </row>
        <row r="9487">
          <cell r="A9487" t="str">
            <v>06</v>
          </cell>
          <cell r="B9487" t="str">
            <v>08070000</v>
          </cell>
          <cell r="C9487" t="str">
            <v>01030000</v>
          </cell>
          <cell r="D9487">
            <v>95247.5</v>
          </cell>
        </row>
        <row r="9488">
          <cell r="A9488" t="str">
            <v>06</v>
          </cell>
          <cell r="B9488" t="str">
            <v>08070000</v>
          </cell>
          <cell r="C9488" t="str">
            <v>91020801</v>
          </cell>
          <cell r="D9488">
            <v>42.48</v>
          </cell>
        </row>
        <row r="9489">
          <cell r="A9489" t="str">
            <v>06</v>
          </cell>
          <cell r="B9489" t="str">
            <v>08080000</v>
          </cell>
          <cell r="C9489" t="str">
            <v>01000000</v>
          </cell>
          <cell r="D9489">
            <v>18413.43</v>
          </cell>
        </row>
        <row r="9490">
          <cell r="A9490" t="str">
            <v>06</v>
          </cell>
          <cell r="B9490" t="str">
            <v>08080000</v>
          </cell>
          <cell r="C9490" t="str">
            <v>91020801</v>
          </cell>
          <cell r="D9490">
            <v>0.14000000000000001</v>
          </cell>
        </row>
        <row r="9491">
          <cell r="A9491" t="str">
            <v>06</v>
          </cell>
          <cell r="B9491" t="str">
            <v>08080000</v>
          </cell>
          <cell r="C9491" t="str">
            <v>08060000</v>
          </cell>
          <cell r="D9491">
            <v>0</v>
          </cell>
        </row>
        <row r="9492">
          <cell r="A9492" t="str">
            <v>06</v>
          </cell>
          <cell r="B9492" t="str">
            <v>15060000</v>
          </cell>
          <cell r="C9492" t="str">
            <v>10060000</v>
          </cell>
          <cell r="D9492">
            <v>11769276.6</v>
          </cell>
        </row>
        <row r="9493">
          <cell r="A9493" t="str">
            <v>06</v>
          </cell>
          <cell r="B9493" t="str">
            <v>15060000</v>
          </cell>
          <cell r="C9493" t="str">
            <v>16010000</v>
          </cell>
          <cell r="D9493">
            <v>221923.36</v>
          </cell>
        </row>
        <row r="9494">
          <cell r="A9494" t="str">
            <v>06</v>
          </cell>
          <cell r="B9494" t="str">
            <v>15060000</v>
          </cell>
          <cell r="C9494" t="str">
            <v>16020000</v>
          </cell>
          <cell r="D9494">
            <v>221109.9</v>
          </cell>
        </row>
        <row r="9495">
          <cell r="A9495" t="str">
            <v>06</v>
          </cell>
          <cell r="B9495" t="str">
            <v>15060000</v>
          </cell>
          <cell r="C9495" t="str">
            <v>91020800</v>
          </cell>
          <cell r="D9495">
            <v>-0.25</v>
          </cell>
        </row>
        <row r="9496">
          <cell r="A9496" t="str">
            <v>06</v>
          </cell>
          <cell r="B9496" t="str">
            <v>15060000</v>
          </cell>
          <cell r="C9496" t="str">
            <v>91020801</v>
          </cell>
          <cell r="D9496">
            <v>0.25</v>
          </cell>
        </row>
        <row r="9497">
          <cell r="A9497" t="str">
            <v>06</v>
          </cell>
          <cell r="B9497" t="str">
            <v>68080200</v>
          </cell>
          <cell r="C9497" t="str">
            <v>19060000</v>
          </cell>
          <cell r="D9497">
            <v>76368.13</v>
          </cell>
        </row>
        <row r="9498">
          <cell r="A9498" t="str">
            <v>06</v>
          </cell>
          <cell r="B9498" t="str">
            <v>68080200</v>
          </cell>
          <cell r="C9498" t="str">
            <v>62030100</v>
          </cell>
          <cell r="D9498">
            <v>28108386.440000001</v>
          </cell>
        </row>
        <row r="9499">
          <cell r="A9499" t="str">
            <v>06</v>
          </cell>
          <cell r="B9499" t="str">
            <v>68080200</v>
          </cell>
          <cell r="C9499" t="str">
            <v>62030300</v>
          </cell>
          <cell r="D9499">
            <v>1759090.59</v>
          </cell>
        </row>
        <row r="9500">
          <cell r="A9500" t="str">
            <v>06</v>
          </cell>
          <cell r="B9500" t="str">
            <v>68080200</v>
          </cell>
          <cell r="C9500" t="str">
            <v>62030500</v>
          </cell>
          <cell r="D9500">
            <v>1045683.87</v>
          </cell>
        </row>
        <row r="9501">
          <cell r="A9501" t="str">
            <v>06</v>
          </cell>
          <cell r="B9501" t="str">
            <v>68080200</v>
          </cell>
          <cell r="C9501" t="str">
            <v>62050200</v>
          </cell>
          <cell r="D9501">
            <v>15419827.66</v>
          </cell>
        </row>
        <row r="9502">
          <cell r="A9502" t="str">
            <v>06</v>
          </cell>
          <cell r="B9502" t="str">
            <v>68080200</v>
          </cell>
          <cell r="C9502" t="str">
            <v>76020400</v>
          </cell>
          <cell r="D9502">
            <v>27565.64</v>
          </cell>
        </row>
        <row r="9503">
          <cell r="A9503" t="str">
            <v>06</v>
          </cell>
          <cell r="B9503" t="str">
            <v>68080200</v>
          </cell>
          <cell r="C9503" t="str">
            <v>76050100</v>
          </cell>
          <cell r="D9503">
            <v>179474378.37</v>
          </cell>
        </row>
        <row r="9504">
          <cell r="A9504" t="str">
            <v>06</v>
          </cell>
          <cell r="B9504" t="str">
            <v>68080200</v>
          </cell>
          <cell r="C9504" t="str">
            <v>79030000</v>
          </cell>
          <cell r="D9504">
            <v>132418.35999999999</v>
          </cell>
        </row>
        <row r="9505">
          <cell r="A9505" t="str">
            <v>06</v>
          </cell>
          <cell r="B9505" t="str">
            <v>68080200</v>
          </cell>
          <cell r="C9505" t="str">
            <v>79040000</v>
          </cell>
          <cell r="D9505">
            <v>6923</v>
          </cell>
        </row>
        <row r="9506">
          <cell r="A9506" t="str">
            <v>06</v>
          </cell>
          <cell r="B9506" t="str">
            <v>68080200</v>
          </cell>
          <cell r="C9506" t="str">
            <v>79070000</v>
          </cell>
          <cell r="D9506">
            <v>740631.73</v>
          </cell>
        </row>
        <row r="9507">
          <cell r="A9507" t="str">
            <v>06</v>
          </cell>
          <cell r="B9507" t="str">
            <v>68080200</v>
          </cell>
          <cell r="C9507" t="str">
            <v>90030107</v>
          </cell>
          <cell r="D9507">
            <v>-3141.65</v>
          </cell>
        </row>
        <row r="9508">
          <cell r="A9508" t="str">
            <v>06</v>
          </cell>
          <cell r="B9508" t="str">
            <v>68080200</v>
          </cell>
          <cell r="C9508" t="str">
            <v>90030108</v>
          </cell>
          <cell r="D9508">
            <v>-463865.39</v>
          </cell>
        </row>
        <row r="9509">
          <cell r="A9509" t="str">
            <v>06</v>
          </cell>
          <cell r="B9509" t="str">
            <v>68080200</v>
          </cell>
          <cell r="C9509" t="str">
            <v>91020801</v>
          </cell>
          <cell r="D9509">
            <v>8216.64</v>
          </cell>
        </row>
        <row r="9510">
          <cell r="A9510" t="str">
            <v>06</v>
          </cell>
          <cell r="B9510" t="str">
            <v>68080100</v>
          </cell>
          <cell r="C9510" t="str">
            <v>60010000</v>
          </cell>
          <cell r="D9510">
            <v>738.46</v>
          </cell>
        </row>
        <row r="9511">
          <cell r="A9511" t="str">
            <v>06</v>
          </cell>
          <cell r="B9511" t="str">
            <v>68080100</v>
          </cell>
          <cell r="C9511" t="str">
            <v>60040100</v>
          </cell>
          <cell r="D9511">
            <v>-2826552</v>
          </cell>
        </row>
        <row r="9512">
          <cell r="A9512" t="str">
            <v>06</v>
          </cell>
          <cell r="B9512" t="str">
            <v>68080100</v>
          </cell>
          <cell r="C9512" t="str">
            <v>79030000</v>
          </cell>
          <cell r="D9512">
            <v>8946.94</v>
          </cell>
        </row>
        <row r="9513">
          <cell r="A9513" t="str">
            <v>06</v>
          </cell>
          <cell r="B9513" t="str">
            <v>68080000</v>
          </cell>
          <cell r="C9513" t="str">
            <v>76020400</v>
          </cell>
          <cell r="D9513">
            <v>-324874.36</v>
          </cell>
        </row>
        <row r="9514">
          <cell r="A9514" t="str">
            <v>06</v>
          </cell>
          <cell r="B9514" t="str">
            <v>68080000</v>
          </cell>
          <cell r="C9514" t="str">
            <v>76050000</v>
          </cell>
          <cell r="D9514">
            <v>547791.67000000004</v>
          </cell>
        </row>
        <row r="9515">
          <cell r="A9515" t="str">
            <v>06</v>
          </cell>
          <cell r="B9515" t="str">
            <v>68080000</v>
          </cell>
          <cell r="C9515" t="str">
            <v>76060000</v>
          </cell>
          <cell r="D9515">
            <v>214.23</v>
          </cell>
        </row>
        <row r="9516">
          <cell r="A9516" t="str">
            <v>06</v>
          </cell>
          <cell r="B9516" t="str">
            <v>68080000</v>
          </cell>
          <cell r="C9516" t="str">
            <v>79030000</v>
          </cell>
          <cell r="D9516">
            <v>1663.4</v>
          </cell>
        </row>
        <row r="9517">
          <cell r="A9517" t="str">
            <v>06</v>
          </cell>
          <cell r="B9517" t="str">
            <v>68080000</v>
          </cell>
          <cell r="C9517" t="str">
            <v>79070000</v>
          </cell>
          <cell r="D9517">
            <v>45000</v>
          </cell>
        </row>
        <row r="9518">
          <cell r="A9518" t="str">
            <v>06</v>
          </cell>
          <cell r="B9518" t="str">
            <v>68080000</v>
          </cell>
          <cell r="C9518" t="str">
            <v>90030107</v>
          </cell>
          <cell r="D9518">
            <v>-7779.92</v>
          </cell>
        </row>
        <row r="9519">
          <cell r="A9519" t="str">
            <v>06</v>
          </cell>
          <cell r="B9519" t="str">
            <v>68080000</v>
          </cell>
          <cell r="C9519" t="str">
            <v>99000000</v>
          </cell>
          <cell r="D9519">
            <v>126951.67</v>
          </cell>
        </row>
        <row r="9520">
          <cell r="A9520" t="str">
            <v>06</v>
          </cell>
          <cell r="B9520" t="str">
            <v>76010000</v>
          </cell>
          <cell r="C9520" t="str">
            <v>44000100</v>
          </cell>
          <cell r="D9520">
            <v>866585.05</v>
          </cell>
        </row>
        <row r="9521">
          <cell r="A9521" t="str">
            <v>06</v>
          </cell>
          <cell r="B9521" t="str">
            <v>76010000</v>
          </cell>
          <cell r="C9521" t="str">
            <v>62020100</v>
          </cell>
          <cell r="D9521">
            <v>1272039.24</v>
          </cell>
        </row>
        <row r="9522">
          <cell r="A9522" t="str">
            <v>06</v>
          </cell>
          <cell r="B9522" t="str">
            <v>73020000</v>
          </cell>
          <cell r="C9522" t="str">
            <v>51040000</v>
          </cell>
          <cell r="D9522">
            <v>636.41</v>
          </cell>
        </row>
        <row r="9523">
          <cell r="A9523" t="str">
            <v>06</v>
          </cell>
          <cell r="B9523" t="str">
            <v>73020000</v>
          </cell>
          <cell r="C9523" t="str">
            <v>70000000</v>
          </cell>
          <cell r="D9523">
            <v>2896.67</v>
          </cell>
        </row>
        <row r="9524">
          <cell r="A9524" t="str">
            <v>06</v>
          </cell>
          <cell r="B9524" t="str">
            <v>91010500</v>
          </cell>
          <cell r="C9524" t="str">
            <v>58010000</v>
          </cell>
          <cell r="D9524">
            <v>7676.05</v>
          </cell>
        </row>
        <row r="9525">
          <cell r="A9525" t="str">
            <v>06</v>
          </cell>
          <cell r="B9525" t="str">
            <v>84000000</v>
          </cell>
          <cell r="C9525" t="str">
            <v>83000000</v>
          </cell>
          <cell r="D9525">
            <v>162627</v>
          </cell>
        </row>
        <row r="9526">
          <cell r="A9526" t="str">
            <v>06</v>
          </cell>
          <cell r="B9526" t="str">
            <v>73030000</v>
          </cell>
          <cell r="C9526" t="str">
            <v>51040000</v>
          </cell>
          <cell r="D9526">
            <v>313</v>
          </cell>
        </row>
        <row r="9527">
          <cell r="A9527" t="str">
            <v>06</v>
          </cell>
          <cell r="B9527" t="str">
            <v>73030000</v>
          </cell>
          <cell r="C9527" t="str">
            <v>70000000</v>
          </cell>
          <cell r="D9527">
            <v>5877</v>
          </cell>
        </row>
        <row r="9528">
          <cell r="A9528" t="str">
            <v>06</v>
          </cell>
          <cell r="B9528" t="str">
            <v>73030000</v>
          </cell>
          <cell r="C9528" t="str">
            <v>79070000</v>
          </cell>
          <cell r="D9528">
            <v>300</v>
          </cell>
        </row>
        <row r="9529">
          <cell r="A9529" t="str">
            <v>06</v>
          </cell>
          <cell r="B9529" t="str">
            <v>86000000</v>
          </cell>
          <cell r="C9529" t="str">
            <v>70000000</v>
          </cell>
          <cell r="D9529">
            <v>2446.35</v>
          </cell>
        </row>
        <row r="9530">
          <cell r="A9530" t="str">
            <v>06</v>
          </cell>
          <cell r="B9530" t="str">
            <v>68030600</v>
          </cell>
          <cell r="C9530" t="str">
            <v>26000000</v>
          </cell>
          <cell r="D9530">
            <v>1541264.8</v>
          </cell>
        </row>
        <row r="9531">
          <cell r="A9531" t="str">
            <v>06</v>
          </cell>
          <cell r="B9531" t="str">
            <v>91010600</v>
          </cell>
          <cell r="C9531" t="str">
            <v>51040000</v>
          </cell>
          <cell r="D9531">
            <v>277322.40000000002</v>
          </cell>
        </row>
        <row r="9532">
          <cell r="A9532" t="str">
            <v>06</v>
          </cell>
          <cell r="B9532" t="str">
            <v>91010600</v>
          </cell>
          <cell r="C9532" t="str">
            <v>51090000</v>
          </cell>
          <cell r="D9532">
            <v>1240.07</v>
          </cell>
        </row>
        <row r="9533">
          <cell r="A9533" t="str">
            <v>06</v>
          </cell>
          <cell r="B9533" t="str">
            <v>68060000</v>
          </cell>
          <cell r="C9533" t="str">
            <v>51000000</v>
          </cell>
          <cell r="D9533">
            <v>98488.55</v>
          </cell>
        </row>
        <row r="9534">
          <cell r="A9534" t="str">
            <v>06</v>
          </cell>
          <cell r="B9534" t="str">
            <v>68040000</v>
          </cell>
          <cell r="C9534" t="str">
            <v>90051200</v>
          </cell>
          <cell r="D9534">
            <v>814.48</v>
          </cell>
        </row>
        <row r="9535">
          <cell r="A9535" t="str">
            <v>06</v>
          </cell>
          <cell r="B9535" t="str">
            <v>68040000</v>
          </cell>
          <cell r="C9535" t="str">
            <v>91020500</v>
          </cell>
          <cell r="D9535">
            <v>100547.14</v>
          </cell>
        </row>
        <row r="9536">
          <cell r="A9536" t="str">
            <v>06</v>
          </cell>
          <cell r="B9536" t="str">
            <v>68040000</v>
          </cell>
          <cell r="C9536" t="str">
            <v>91020802</v>
          </cell>
          <cell r="D9536">
            <v>1155</v>
          </cell>
        </row>
        <row r="9537">
          <cell r="A9537" t="str">
            <v>06</v>
          </cell>
          <cell r="B9537" t="str">
            <v>68030000</v>
          </cell>
          <cell r="C9537" t="str">
            <v>26000000</v>
          </cell>
          <cell r="D9537">
            <v>51699</v>
          </cell>
        </row>
        <row r="9538">
          <cell r="A9538" t="str">
            <v>06</v>
          </cell>
          <cell r="B9538" t="str">
            <v>68030000</v>
          </cell>
          <cell r="C9538" t="str">
            <v>79030000</v>
          </cell>
          <cell r="D9538">
            <v>115</v>
          </cell>
        </row>
        <row r="9539">
          <cell r="A9539" t="str">
            <v>06</v>
          </cell>
          <cell r="B9539" t="str">
            <v>91010800</v>
          </cell>
          <cell r="C9539" t="str">
            <v>01000000</v>
          </cell>
          <cell r="D9539">
            <v>45.17</v>
          </cell>
        </row>
        <row r="9540">
          <cell r="A9540" t="str">
            <v>06</v>
          </cell>
          <cell r="B9540" t="str">
            <v>91010800</v>
          </cell>
          <cell r="C9540" t="str">
            <v>01030000</v>
          </cell>
          <cell r="D9540">
            <v>0.5</v>
          </cell>
        </row>
        <row r="9541">
          <cell r="A9541" t="str">
            <v>06</v>
          </cell>
          <cell r="B9541" t="str">
            <v>91010800</v>
          </cell>
          <cell r="C9541" t="str">
            <v>08010000</v>
          </cell>
          <cell r="D9541">
            <v>1.51</v>
          </cell>
        </row>
        <row r="9542">
          <cell r="A9542" t="str">
            <v>06</v>
          </cell>
          <cell r="B9542" t="str">
            <v>91010800</v>
          </cell>
          <cell r="C9542" t="str">
            <v>08080000</v>
          </cell>
          <cell r="D9542">
            <v>1.52</v>
          </cell>
        </row>
        <row r="9543">
          <cell r="A9543" t="str">
            <v>06</v>
          </cell>
          <cell r="B9543" t="str">
            <v>91010800</v>
          </cell>
          <cell r="C9543" t="str">
            <v>10010000</v>
          </cell>
          <cell r="D9543">
            <v>31.1</v>
          </cell>
        </row>
        <row r="9544">
          <cell r="A9544" t="str">
            <v>06</v>
          </cell>
          <cell r="B9544" t="str">
            <v>91010800</v>
          </cell>
          <cell r="C9544" t="str">
            <v>10020000</v>
          </cell>
          <cell r="D9544">
            <v>65657.919999999998</v>
          </cell>
        </row>
        <row r="9545">
          <cell r="A9545" t="str">
            <v>06</v>
          </cell>
          <cell r="B9545" t="str">
            <v>91010800</v>
          </cell>
          <cell r="C9545" t="str">
            <v>10050000</v>
          </cell>
          <cell r="D9545">
            <v>1.94</v>
          </cell>
        </row>
        <row r="9546">
          <cell r="A9546" t="str">
            <v>06</v>
          </cell>
          <cell r="B9546" t="str">
            <v>91010800</v>
          </cell>
          <cell r="C9546" t="str">
            <v>10060000</v>
          </cell>
          <cell r="D9546">
            <v>140.6</v>
          </cell>
        </row>
        <row r="9547">
          <cell r="A9547" t="str">
            <v>06</v>
          </cell>
          <cell r="B9547" t="str">
            <v>91010800</v>
          </cell>
          <cell r="C9547" t="str">
            <v>10090000</v>
          </cell>
          <cell r="D9547">
            <v>-1391.36</v>
          </cell>
        </row>
        <row r="9548">
          <cell r="A9548" t="str">
            <v>06</v>
          </cell>
          <cell r="B9548" t="str">
            <v>91010800</v>
          </cell>
          <cell r="C9548" t="str">
            <v>10110000</v>
          </cell>
          <cell r="D9548">
            <v>493630.26</v>
          </cell>
        </row>
        <row r="9549">
          <cell r="A9549" t="str">
            <v>06</v>
          </cell>
          <cell r="B9549" t="str">
            <v>91010800</v>
          </cell>
          <cell r="C9549" t="str">
            <v>10150000</v>
          </cell>
          <cell r="D9549">
            <v>-243.75</v>
          </cell>
        </row>
        <row r="9550">
          <cell r="A9550" t="str">
            <v>06</v>
          </cell>
          <cell r="B9550" t="str">
            <v>91010800</v>
          </cell>
          <cell r="C9550" t="str">
            <v>15060000</v>
          </cell>
          <cell r="D9550">
            <v>230.16</v>
          </cell>
        </row>
        <row r="9551">
          <cell r="A9551" t="str">
            <v>06</v>
          </cell>
          <cell r="B9551" t="str">
            <v>91010800</v>
          </cell>
          <cell r="C9551" t="str">
            <v>16010000</v>
          </cell>
          <cell r="D9551">
            <v>3.2</v>
          </cell>
        </row>
        <row r="9552">
          <cell r="A9552" t="str">
            <v>06</v>
          </cell>
          <cell r="B9552" t="str">
            <v>91010802</v>
          </cell>
          <cell r="C9552" t="str">
            <v>10150000</v>
          </cell>
          <cell r="D9552">
            <v>12301.51</v>
          </cell>
        </row>
        <row r="9553">
          <cell r="A9553" t="str">
            <v>06</v>
          </cell>
          <cell r="B9553" t="str">
            <v>91010802</v>
          </cell>
          <cell r="C9553" t="str">
            <v>10160200</v>
          </cell>
          <cell r="D9553">
            <v>43.05</v>
          </cell>
        </row>
        <row r="9554">
          <cell r="A9554" t="str">
            <v>06</v>
          </cell>
          <cell r="B9554" t="str">
            <v>91010802</v>
          </cell>
          <cell r="C9554" t="str">
            <v>73020000</v>
          </cell>
          <cell r="D9554">
            <v>1448</v>
          </cell>
        </row>
        <row r="9555">
          <cell r="A9555" t="str">
            <v>06</v>
          </cell>
          <cell r="B9555" t="str">
            <v>68050000</v>
          </cell>
          <cell r="C9555" t="str">
            <v>97000000</v>
          </cell>
          <cell r="D9555">
            <v>5097656</v>
          </cell>
        </row>
        <row r="9556">
          <cell r="A9556" t="str">
            <v>06</v>
          </cell>
          <cell r="B9556" t="str">
            <v>68030900</v>
          </cell>
          <cell r="C9556" t="str">
            <v>97000000</v>
          </cell>
          <cell r="D9556">
            <v>137932</v>
          </cell>
        </row>
        <row r="9557">
          <cell r="A9557" t="str">
            <v>06</v>
          </cell>
          <cell r="B9557" t="str">
            <v>68010000</v>
          </cell>
          <cell r="C9557" t="str">
            <v>51000000</v>
          </cell>
          <cell r="D9557">
            <v>1412540</v>
          </cell>
        </row>
        <row r="9558">
          <cell r="A9558" t="str">
            <v>06</v>
          </cell>
          <cell r="B9558" t="str">
            <v>68010000</v>
          </cell>
          <cell r="C9558" t="str">
            <v>99000000</v>
          </cell>
          <cell r="D9558">
            <v>-1160787.32</v>
          </cell>
        </row>
        <row r="9559">
          <cell r="A9559" t="str">
            <v>06</v>
          </cell>
          <cell r="B9559" t="str">
            <v>10090200</v>
          </cell>
          <cell r="C9559" t="str">
            <v>10090200</v>
          </cell>
          <cell r="D9559">
            <v>2310.5</v>
          </cell>
        </row>
        <row r="9560">
          <cell r="A9560" t="str">
            <v>06</v>
          </cell>
          <cell r="B9560" t="str">
            <v>10090200</v>
          </cell>
          <cell r="C9560" t="str">
            <v>23010000</v>
          </cell>
          <cell r="D9560">
            <v>1250.68</v>
          </cell>
        </row>
        <row r="9561">
          <cell r="A9561" t="str">
            <v>06</v>
          </cell>
          <cell r="B9561" t="str">
            <v>10090200</v>
          </cell>
          <cell r="C9561" t="str">
            <v>25020000</v>
          </cell>
          <cell r="D9561">
            <v>0.03</v>
          </cell>
        </row>
        <row r="9562">
          <cell r="A9562" t="str">
            <v>06</v>
          </cell>
          <cell r="B9562" t="str">
            <v>10090200</v>
          </cell>
          <cell r="C9562" t="str">
            <v>91020400</v>
          </cell>
          <cell r="D9562">
            <v>0.5</v>
          </cell>
        </row>
        <row r="9563">
          <cell r="A9563" t="str">
            <v>06</v>
          </cell>
          <cell r="B9563" t="str">
            <v>10090200</v>
          </cell>
          <cell r="C9563" t="str">
            <v>91020801</v>
          </cell>
          <cell r="D9563">
            <v>18987.09</v>
          </cell>
        </row>
        <row r="9564">
          <cell r="A9564" t="str">
            <v>06</v>
          </cell>
          <cell r="B9564" t="str">
            <v>10090000</v>
          </cell>
          <cell r="C9564" t="str">
            <v>10050000</v>
          </cell>
          <cell r="D9564">
            <v>11840</v>
          </cell>
        </row>
        <row r="9565">
          <cell r="A9565" t="str">
            <v>06</v>
          </cell>
          <cell r="B9565" t="str">
            <v>10090000</v>
          </cell>
          <cell r="C9565" t="str">
            <v>10090000</v>
          </cell>
          <cell r="D9565">
            <v>6338445.8200000003</v>
          </cell>
        </row>
        <row r="9566">
          <cell r="A9566" t="str">
            <v>06</v>
          </cell>
          <cell r="B9566" t="str">
            <v>10090000</v>
          </cell>
          <cell r="C9566" t="str">
            <v>10150000</v>
          </cell>
          <cell r="D9566">
            <v>6890.78</v>
          </cell>
        </row>
        <row r="9567">
          <cell r="A9567" t="str">
            <v>06</v>
          </cell>
          <cell r="B9567" t="str">
            <v>10090000</v>
          </cell>
          <cell r="C9567" t="str">
            <v>23010000</v>
          </cell>
          <cell r="D9567">
            <v>283415.46999999997</v>
          </cell>
        </row>
        <row r="9568">
          <cell r="A9568" t="str">
            <v>06</v>
          </cell>
          <cell r="B9568" t="str">
            <v>10090000</v>
          </cell>
          <cell r="C9568" t="str">
            <v>25010000</v>
          </cell>
          <cell r="D9568">
            <v>7215531.0499999998</v>
          </cell>
        </row>
        <row r="9569">
          <cell r="A9569" t="str">
            <v>06</v>
          </cell>
          <cell r="B9569" t="str">
            <v>10090000</v>
          </cell>
          <cell r="C9569" t="str">
            <v>25020000</v>
          </cell>
          <cell r="D9569">
            <v>63154.93</v>
          </cell>
        </row>
        <row r="9570">
          <cell r="A9570" t="str">
            <v>06</v>
          </cell>
          <cell r="B9570" t="str">
            <v>10090000</v>
          </cell>
          <cell r="C9570" t="str">
            <v>25030000</v>
          </cell>
          <cell r="D9570">
            <v>19021.13</v>
          </cell>
        </row>
        <row r="9571">
          <cell r="A9571" t="str">
            <v>06</v>
          </cell>
          <cell r="B9571" t="str">
            <v>10090000</v>
          </cell>
          <cell r="C9571" t="str">
            <v>26000000</v>
          </cell>
          <cell r="D9571">
            <v>68351.89</v>
          </cell>
        </row>
        <row r="9572">
          <cell r="A9572" t="str">
            <v>06</v>
          </cell>
          <cell r="B9572" t="str">
            <v>10090000</v>
          </cell>
          <cell r="C9572" t="str">
            <v>41020000</v>
          </cell>
          <cell r="D9572">
            <v>307854.01</v>
          </cell>
        </row>
        <row r="9573">
          <cell r="A9573" t="str">
            <v>06</v>
          </cell>
          <cell r="B9573" t="str">
            <v>10090000</v>
          </cell>
          <cell r="C9573" t="str">
            <v>44000500</v>
          </cell>
          <cell r="D9573">
            <v>14200</v>
          </cell>
        </row>
        <row r="9574">
          <cell r="A9574" t="str">
            <v>06</v>
          </cell>
          <cell r="B9574" t="str">
            <v>10090000</v>
          </cell>
          <cell r="C9574" t="str">
            <v>76090000</v>
          </cell>
          <cell r="D9574">
            <v>-184</v>
          </cell>
        </row>
        <row r="9575">
          <cell r="A9575" t="str">
            <v>06</v>
          </cell>
          <cell r="B9575" t="str">
            <v>10090000</v>
          </cell>
          <cell r="C9575" t="str">
            <v>79030000</v>
          </cell>
          <cell r="D9575">
            <v>40966</v>
          </cell>
        </row>
        <row r="9576">
          <cell r="A9576" t="str">
            <v>06</v>
          </cell>
          <cell r="B9576" t="str">
            <v>10090000</v>
          </cell>
          <cell r="C9576" t="str">
            <v>91020801</v>
          </cell>
          <cell r="D9576">
            <v>18374.57</v>
          </cell>
        </row>
        <row r="9577">
          <cell r="A9577" t="str">
            <v>06</v>
          </cell>
          <cell r="B9577" t="str">
            <v>10050200</v>
          </cell>
          <cell r="C9577" t="str">
            <v>10050200</v>
          </cell>
          <cell r="D9577">
            <v>301545.56</v>
          </cell>
        </row>
        <row r="9578">
          <cell r="A9578" t="str">
            <v>06</v>
          </cell>
          <cell r="B9578" t="str">
            <v>10050200</v>
          </cell>
          <cell r="C9578" t="str">
            <v>25010000</v>
          </cell>
          <cell r="D9578">
            <v>47.74</v>
          </cell>
        </row>
        <row r="9579">
          <cell r="A9579" t="str">
            <v>06</v>
          </cell>
          <cell r="B9579" t="str">
            <v>10050200</v>
          </cell>
          <cell r="C9579" t="str">
            <v>25030000</v>
          </cell>
          <cell r="D9579">
            <v>1500.08</v>
          </cell>
        </row>
        <row r="9580">
          <cell r="A9580" t="str">
            <v>06</v>
          </cell>
          <cell r="B9580" t="str">
            <v>10050200</v>
          </cell>
          <cell r="C9580" t="str">
            <v>91020400</v>
          </cell>
          <cell r="D9580">
            <v>36459.68</v>
          </cell>
        </row>
        <row r="9581">
          <cell r="A9581" t="str">
            <v>06</v>
          </cell>
          <cell r="B9581" t="str">
            <v>10050200</v>
          </cell>
          <cell r="C9581" t="str">
            <v>91020801</v>
          </cell>
          <cell r="D9581">
            <v>10468.120000000001</v>
          </cell>
        </row>
        <row r="9582">
          <cell r="A9582" t="str">
            <v>06</v>
          </cell>
          <cell r="B9582" t="str">
            <v>91010500</v>
          </cell>
          <cell r="C9582" t="str">
            <v>01000000</v>
          </cell>
          <cell r="D9582">
            <v>17281.18</v>
          </cell>
        </row>
        <row r="9583">
          <cell r="A9583" t="str">
            <v>06</v>
          </cell>
          <cell r="B9583" t="str">
            <v>10140000</v>
          </cell>
          <cell r="C9583" t="str">
            <v>10140500</v>
          </cell>
          <cell r="D9583">
            <v>7.25</v>
          </cell>
        </row>
        <row r="9584">
          <cell r="A9584" t="str">
            <v>06</v>
          </cell>
          <cell r="B9584" t="str">
            <v>62010100</v>
          </cell>
          <cell r="C9584" t="str">
            <v>91020801</v>
          </cell>
          <cell r="D9584">
            <v>-392344.8</v>
          </cell>
        </row>
        <row r="9585">
          <cell r="A9585" t="str">
            <v>06</v>
          </cell>
          <cell r="B9585" t="str">
            <v>62010100</v>
          </cell>
          <cell r="C9585" t="str">
            <v>91020800</v>
          </cell>
          <cell r="D9585">
            <v>392344.8</v>
          </cell>
        </row>
        <row r="9586">
          <cell r="A9586" t="str">
            <v>06</v>
          </cell>
          <cell r="B9586" t="str">
            <v>91010800</v>
          </cell>
          <cell r="C9586" t="str">
            <v>52000000</v>
          </cell>
          <cell r="D9586">
            <v>118195.27</v>
          </cell>
        </row>
        <row r="9587">
          <cell r="A9587" t="str">
            <v>06</v>
          </cell>
          <cell r="B9587" t="str">
            <v>91010800</v>
          </cell>
          <cell r="C9587" t="str">
            <v>52030000</v>
          </cell>
          <cell r="D9587">
            <v>276.19</v>
          </cell>
        </row>
        <row r="9588">
          <cell r="A9588" t="str">
            <v>06</v>
          </cell>
          <cell r="B9588" t="str">
            <v>91010800</v>
          </cell>
          <cell r="C9588" t="str">
            <v>52030100</v>
          </cell>
          <cell r="D9588">
            <v>70153.47</v>
          </cell>
        </row>
        <row r="9589">
          <cell r="A9589" t="str">
            <v>06</v>
          </cell>
          <cell r="B9589" t="str">
            <v>91010800</v>
          </cell>
          <cell r="C9589" t="str">
            <v>55020000</v>
          </cell>
          <cell r="D9589">
            <v>351.23</v>
          </cell>
        </row>
        <row r="9590">
          <cell r="A9590" t="str">
            <v>06</v>
          </cell>
          <cell r="B9590" t="str">
            <v>91010800</v>
          </cell>
          <cell r="C9590" t="str">
            <v>55030000</v>
          </cell>
          <cell r="D9590">
            <v>352065.72</v>
          </cell>
        </row>
        <row r="9591">
          <cell r="A9591" t="str">
            <v>06</v>
          </cell>
          <cell r="B9591" t="str">
            <v>91010800</v>
          </cell>
          <cell r="C9591" t="str">
            <v>60010100</v>
          </cell>
          <cell r="D9591">
            <v>831024.98</v>
          </cell>
        </row>
        <row r="9592">
          <cell r="A9592" t="str">
            <v>06</v>
          </cell>
          <cell r="B9592" t="str">
            <v>91010800</v>
          </cell>
          <cell r="C9592" t="str">
            <v>60040100</v>
          </cell>
          <cell r="D9592">
            <v>76647.899999999994</v>
          </cell>
        </row>
        <row r="9593">
          <cell r="A9593" t="str">
            <v>06</v>
          </cell>
          <cell r="B9593" t="str">
            <v>91010800</v>
          </cell>
          <cell r="C9593" t="str">
            <v>62000000</v>
          </cell>
          <cell r="D9593">
            <v>77836</v>
          </cell>
        </row>
        <row r="9594">
          <cell r="A9594" t="str">
            <v>06</v>
          </cell>
          <cell r="B9594" t="str">
            <v>91010800</v>
          </cell>
          <cell r="C9594" t="str">
            <v>62030200</v>
          </cell>
          <cell r="D9594">
            <v>75.209999999999994</v>
          </cell>
        </row>
        <row r="9595">
          <cell r="A9595" t="str">
            <v>06</v>
          </cell>
          <cell r="B9595" t="str">
            <v>91010800</v>
          </cell>
          <cell r="C9595" t="str">
            <v>62030300</v>
          </cell>
          <cell r="D9595">
            <v>46891.9</v>
          </cell>
        </row>
        <row r="9596">
          <cell r="A9596" t="str">
            <v>06</v>
          </cell>
          <cell r="B9596" t="str">
            <v>91010800</v>
          </cell>
          <cell r="C9596" t="str">
            <v>66020000</v>
          </cell>
          <cell r="D9596">
            <v>1858.04</v>
          </cell>
        </row>
        <row r="9597">
          <cell r="A9597" t="str">
            <v>06</v>
          </cell>
          <cell r="B9597" t="str">
            <v>91010800</v>
          </cell>
          <cell r="C9597" t="str">
            <v>71010000</v>
          </cell>
          <cell r="D9597">
            <v>3544.96</v>
          </cell>
        </row>
        <row r="9598">
          <cell r="A9598" t="str">
            <v>06</v>
          </cell>
          <cell r="B9598" t="str">
            <v>91010600</v>
          </cell>
          <cell r="C9598" t="str">
            <v>52000000</v>
          </cell>
          <cell r="D9598">
            <v>104.46</v>
          </cell>
        </row>
        <row r="9599">
          <cell r="A9599" t="str">
            <v>06</v>
          </cell>
          <cell r="B9599" t="str">
            <v>19010000</v>
          </cell>
          <cell r="C9599" t="str">
            <v>68080000</v>
          </cell>
          <cell r="D9599">
            <v>25484.49</v>
          </cell>
        </row>
        <row r="9600">
          <cell r="A9600" t="str">
            <v>06</v>
          </cell>
          <cell r="B9600" t="str">
            <v>19010100</v>
          </cell>
          <cell r="C9600" t="str">
            <v>68080200</v>
          </cell>
          <cell r="D9600">
            <v>91199771.349999994</v>
          </cell>
        </row>
        <row r="9601">
          <cell r="A9601" t="str">
            <v>06</v>
          </cell>
          <cell r="B9601" t="str">
            <v>19020000</v>
          </cell>
          <cell r="C9601" t="str">
            <v>68080000</v>
          </cell>
          <cell r="D9601">
            <v>34487.1</v>
          </cell>
        </row>
        <row r="9602">
          <cell r="A9602" t="str">
            <v>06</v>
          </cell>
          <cell r="B9602" t="str">
            <v>19020100</v>
          </cell>
          <cell r="C9602" t="str">
            <v>68080200</v>
          </cell>
          <cell r="D9602">
            <v>514772.12</v>
          </cell>
        </row>
        <row r="9603">
          <cell r="A9603" t="str">
            <v>06</v>
          </cell>
          <cell r="B9603" t="str">
            <v>19040000</v>
          </cell>
          <cell r="C9603" t="str">
            <v>68080000</v>
          </cell>
          <cell r="D9603">
            <v>23695.27</v>
          </cell>
        </row>
        <row r="9604">
          <cell r="A9604" t="str">
            <v>06</v>
          </cell>
          <cell r="B9604" t="str">
            <v>19040100</v>
          </cell>
          <cell r="C9604" t="str">
            <v>68080200</v>
          </cell>
          <cell r="D9604">
            <v>16721653.92</v>
          </cell>
        </row>
        <row r="9605">
          <cell r="A9605" t="str">
            <v>06</v>
          </cell>
          <cell r="B9605" t="str">
            <v>19040100</v>
          </cell>
          <cell r="C9605" t="str">
            <v>91020801</v>
          </cell>
          <cell r="D9605">
            <v>45752.29</v>
          </cell>
        </row>
        <row r="9606">
          <cell r="A9606" t="str">
            <v>06</v>
          </cell>
          <cell r="B9606" t="str">
            <v>19060000</v>
          </cell>
          <cell r="C9606" t="str">
            <v>68080000</v>
          </cell>
          <cell r="D9606">
            <v>2743.13</v>
          </cell>
        </row>
        <row r="9607">
          <cell r="A9607" t="str">
            <v>06</v>
          </cell>
          <cell r="B9607" t="str">
            <v>19060000</v>
          </cell>
          <cell r="C9607" t="str">
            <v>68080200</v>
          </cell>
          <cell r="D9607">
            <v>144203.17000000001</v>
          </cell>
        </row>
        <row r="9608">
          <cell r="A9608" t="str">
            <v>06</v>
          </cell>
          <cell r="B9608" t="str">
            <v>19070200</v>
          </cell>
          <cell r="C9608" t="str">
            <v>68080200</v>
          </cell>
          <cell r="D9608">
            <v>6859786.0099999998</v>
          </cell>
        </row>
        <row r="9609">
          <cell r="A9609" t="str">
            <v>06</v>
          </cell>
          <cell r="B9609" t="str">
            <v>19080000</v>
          </cell>
          <cell r="C9609" t="str">
            <v>68080200</v>
          </cell>
          <cell r="D9609">
            <v>31842.76</v>
          </cell>
        </row>
        <row r="9610">
          <cell r="A9610" t="str">
            <v>06</v>
          </cell>
          <cell r="B9610" t="str">
            <v>19090000</v>
          </cell>
          <cell r="C9610" t="str">
            <v>68080200</v>
          </cell>
          <cell r="D9610">
            <v>1862568.1</v>
          </cell>
        </row>
        <row r="9611">
          <cell r="A9611" t="str">
            <v>06</v>
          </cell>
          <cell r="B9611" t="str">
            <v>19100200</v>
          </cell>
          <cell r="C9611" t="str">
            <v>68080200</v>
          </cell>
          <cell r="D9611">
            <v>487349.54</v>
          </cell>
        </row>
        <row r="9612">
          <cell r="A9612" t="str">
            <v>06</v>
          </cell>
          <cell r="B9612" t="str">
            <v>66020100</v>
          </cell>
          <cell r="C9612" t="str">
            <v>91020600</v>
          </cell>
          <cell r="D9612">
            <v>13697.16</v>
          </cell>
        </row>
        <row r="9613">
          <cell r="A9613" t="str">
            <v>06</v>
          </cell>
          <cell r="B9613" t="str">
            <v>62000000</v>
          </cell>
          <cell r="C9613" t="str">
            <v>91020800</v>
          </cell>
          <cell r="D9613">
            <v>971.13</v>
          </cell>
        </row>
        <row r="9614">
          <cell r="A9614" t="str">
            <v>06</v>
          </cell>
          <cell r="B9614" t="str">
            <v>62000000</v>
          </cell>
          <cell r="C9614" t="str">
            <v>52030000</v>
          </cell>
          <cell r="D9614">
            <v>5201430.9400000004</v>
          </cell>
        </row>
        <row r="9615">
          <cell r="A9615" t="str">
            <v>06</v>
          </cell>
          <cell r="B9615" t="str">
            <v>55030000</v>
          </cell>
          <cell r="C9615" t="str">
            <v>91020800</v>
          </cell>
          <cell r="D9615">
            <v>228771.52</v>
          </cell>
        </row>
        <row r="9616">
          <cell r="A9616" t="str">
            <v>06</v>
          </cell>
          <cell r="B9616" t="str">
            <v>55030000</v>
          </cell>
          <cell r="C9616" t="str">
            <v>60010100</v>
          </cell>
          <cell r="D9616">
            <v>21136741.670000002</v>
          </cell>
        </row>
        <row r="9617">
          <cell r="A9617" t="str">
            <v>06</v>
          </cell>
          <cell r="B9617" t="str">
            <v>55030000</v>
          </cell>
          <cell r="C9617" t="str">
            <v>60040100</v>
          </cell>
          <cell r="D9617">
            <v>9795759.1799999997</v>
          </cell>
        </row>
        <row r="9618">
          <cell r="A9618" t="str">
            <v>06</v>
          </cell>
          <cell r="B9618" t="str">
            <v>60010100</v>
          </cell>
          <cell r="C9618" t="str">
            <v>60010000</v>
          </cell>
          <cell r="D9618">
            <v>34509501.700000003</v>
          </cell>
        </row>
        <row r="9619">
          <cell r="A9619" t="str">
            <v>06</v>
          </cell>
          <cell r="B9619" t="str">
            <v>60010100</v>
          </cell>
          <cell r="C9619" t="str">
            <v>44000400</v>
          </cell>
          <cell r="D9619">
            <v>-10295.82</v>
          </cell>
        </row>
        <row r="9620">
          <cell r="A9620" t="str">
            <v>06</v>
          </cell>
          <cell r="B9620" t="str">
            <v>60010100</v>
          </cell>
          <cell r="C9620" t="str">
            <v>08000000</v>
          </cell>
          <cell r="D9620">
            <v>14007360</v>
          </cell>
        </row>
        <row r="9621">
          <cell r="A9621" t="str">
            <v>06</v>
          </cell>
          <cell r="B9621" t="str">
            <v>60010100</v>
          </cell>
          <cell r="C9621" t="str">
            <v>91020800</v>
          </cell>
          <cell r="D9621">
            <v>488135.89</v>
          </cell>
        </row>
        <row r="9622">
          <cell r="A9622" t="str">
            <v>06</v>
          </cell>
          <cell r="B9622" t="str">
            <v>66020000</v>
          </cell>
          <cell r="C9622" t="str">
            <v>52000000</v>
          </cell>
          <cell r="D9622">
            <v>6922555.3399999999</v>
          </cell>
        </row>
        <row r="9623">
          <cell r="A9623" t="str">
            <v>06</v>
          </cell>
          <cell r="B9623" t="str">
            <v>66020000</v>
          </cell>
          <cell r="C9623" t="str">
            <v>91020800</v>
          </cell>
          <cell r="D9623">
            <v>870.51</v>
          </cell>
        </row>
        <row r="9624">
          <cell r="A9624" t="str">
            <v>06</v>
          </cell>
          <cell r="B9624" t="str">
            <v>50010000</v>
          </cell>
          <cell r="C9624" t="str">
            <v>52000000</v>
          </cell>
          <cell r="D9624">
            <v>69660.61</v>
          </cell>
        </row>
        <row r="9625">
          <cell r="A9625" t="str">
            <v>06</v>
          </cell>
          <cell r="B9625" t="str">
            <v>50010000</v>
          </cell>
          <cell r="C9625" t="str">
            <v>71010000</v>
          </cell>
          <cell r="D9625">
            <v>666177.76</v>
          </cell>
        </row>
        <row r="9626">
          <cell r="A9626" t="str">
            <v>06</v>
          </cell>
          <cell r="B9626" t="str">
            <v>50010000</v>
          </cell>
          <cell r="C9626" t="str">
            <v>52030100</v>
          </cell>
          <cell r="D9626">
            <v>245587.81</v>
          </cell>
        </row>
        <row r="9627">
          <cell r="A9627" t="str">
            <v>06</v>
          </cell>
          <cell r="B9627" t="str">
            <v>76100000</v>
          </cell>
          <cell r="C9627" t="str">
            <v>68080000</v>
          </cell>
          <cell r="D9627">
            <v>6152252.5099999998</v>
          </cell>
        </row>
        <row r="9628">
          <cell r="A9628" t="str">
            <v>06</v>
          </cell>
          <cell r="B9628" t="str">
            <v>57010000</v>
          </cell>
          <cell r="C9628" t="str">
            <v>52030000</v>
          </cell>
          <cell r="D9628">
            <v>468428.5</v>
          </cell>
        </row>
        <row r="9629">
          <cell r="A9629" t="str">
            <v>06</v>
          </cell>
          <cell r="B9629" t="str">
            <v>57010000</v>
          </cell>
          <cell r="C9629" t="str">
            <v>91020800</v>
          </cell>
          <cell r="D9629">
            <v>558</v>
          </cell>
        </row>
        <row r="9630">
          <cell r="A9630" t="str">
            <v>06</v>
          </cell>
          <cell r="B9630" t="str">
            <v>57010000</v>
          </cell>
          <cell r="C9630" t="str">
            <v>91020900</v>
          </cell>
          <cell r="D9630">
            <v>4048315.4</v>
          </cell>
        </row>
        <row r="9631">
          <cell r="A9631" t="str">
            <v>06</v>
          </cell>
          <cell r="B9631" t="str">
            <v>55020000</v>
          </cell>
          <cell r="C9631" t="str">
            <v>91020800</v>
          </cell>
          <cell r="D9631">
            <v>559.38</v>
          </cell>
        </row>
        <row r="9632">
          <cell r="A9632" t="str">
            <v>06</v>
          </cell>
          <cell r="B9632" t="str">
            <v>55020000</v>
          </cell>
          <cell r="C9632" t="str">
            <v>91020500</v>
          </cell>
          <cell r="D9632">
            <v>87.1</v>
          </cell>
        </row>
        <row r="9633">
          <cell r="A9633" t="str">
            <v>06</v>
          </cell>
          <cell r="B9633" t="str">
            <v>55020000</v>
          </cell>
          <cell r="C9633" t="str">
            <v>71010000</v>
          </cell>
          <cell r="D9633">
            <v>62871.89</v>
          </cell>
        </row>
        <row r="9634">
          <cell r="A9634" t="str">
            <v>06</v>
          </cell>
          <cell r="B9634" t="str">
            <v>71010000</v>
          </cell>
          <cell r="C9634" t="str">
            <v>91020800</v>
          </cell>
          <cell r="D9634">
            <v>2119.8000000000002</v>
          </cell>
        </row>
        <row r="9635">
          <cell r="A9635" t="str">
            <v>06</v>
          </cell>
          <cell r="B9635" t="str">
            <v>71010000</v>
          </cell>
          <cell r="C9635" t="str">
            <v>25010000</v>
          </cell>
          <cell r="D9635">
            <v>558224.67000000004</v>
          </cell>
        </row>
        <row r="9636">
          <cell r="A9636" t="str">
            <v>06</v>
          </cell>
          <cell r="B9636" t="str">
            <v>71010000</v>
          </cell>
          <cell r="C9636" t="str">
            <v>44000400</v>
          </cell>
          <cell r="D9636">
            <v>185392.49</v>
          </cell>
        </row>
        <row r="9637">
          <cell r="A9637" t="str">
            <v>06</v>
          </cell>
          <cell r="B9637" t="str">
            <v>71010000</v>
          </cell>
          <cell r="C9637" t="str">
            <v>26000000</v>
          </cell>
          <cell r="D9637">
            <v>421597.14</v>
          </cell>
        </row>
        <row r="9638">
          <cell r="A9638" t="str">
            <v>06</v>
          </cell>
          <cell r="B9638" t="str">
            <v>71010000</v>
          </cell>
          <cell r="C9638" t="str">
            <v>50010000</v>
          </cell>
          <cell r="D9638">
            <v>315248.43</v>
          </cell>
        </row>
        <row r="9639">
          <cell r="A9639" t="str">
            <v>06</v>
          </cell>
          <cell r="B9639" t="str">
            <v>71010000</v>
          </cell>
          <cell r="C9639" t="str">
            <v>70000000</v>
          </cell>
          <cell r="D9639">
            <v>4768.7</v>
          </cell>
        </row>
        <row r="9640">
          <cell r="A9640" t="str">
            <v>06</v>
          </cell>
          <cell r="B9640" t="str">
            <v>51050000</v>
          </cell>
          <cell r="C9640" t="str">
            <v>76000000</v>
          </cell>
          <cell r="D9640">
            <v>8150000</v>
          </cell>
        </row>
        <row r="9641">
          <cell r="A9641" t="str">
            <v>06</v>
          </cell>
          <cell r="B9641" t="str">
            <v>51050000</v>
          </cell>
          <cell r="C9641" t="str">
            <v>91020500</v>
          </cell>
          <cell r="D9641">
            <v>200</v>
          </cell>
        </row>
        <row r="9642">
          <cell r="A9642" t="str">
            <v>06</v>
          </cell>
          <cell r="B9642" t="str">
            <v>62030500</v>
          </cell>
          <cell r="C9642" t="str">
            <v>51030000</v>
          </cell>
          <cell r="D9642">
            <v>6855038.7400000002</v>
          </cell>
        </row>
        <row r="9643">
          <cell r="A9643" t="str">
            <v>06</v>
          </cell>
          <cell r="B9643" t="str">
            <v>62030500</v>
          </cell>
          <cell r="C9643" t="str">
            <v>76100000</v>
          </cell>
          <cell r="D9643">
            <v>1203282.52</v>
          </cell>
        </row>
        <row r="9644">
          <cell r="A9644" t="str">
            <v>06</v>
          </cell>
          <cell r="B9644" t="str">
            <v>62030300</v>
          </cell>
          <cell r="C9644" t="str">
            <v>52030000</v>
          </cell>
          <cell r="D9644">
            <v>11531816</v>
          </cell>
        </row>
        <row r="9645">
          <cell r="A9645" t="str">
            <v>06</v>
          </cell>
          <cell r="B9645" t="str">
            <v>62030300</v>
          </cell>
          <cell r="C9645" t="str">
            <v>76100000</v>
          </cell>
          <cell r="D9645">
            <v>1884592.84</v>
          </cell>
        </row>
        <row r="9646">
          <cell r="A9646" t="str">
            <v>06</v>
          </cell>
          <cell r="B9646" t="str">
            <v>62030300</v>
          </cell>
          <cell r="C9646" t="str">
            <v>91020800</v>
          </cell>
          <cell r="D9646">
            <v>12889.85</v>
          </cell>
        </row>
        <row r="9647">
          <cell r="A9647" t="str">
            <v>06</v>
          </cell>
          <cell r="B9647" t="str">
            <v>62030200</v>
          </cell>
          <cell r="C9647" t="str">
            <v>91020800</v>
          </cell>
          <cell r="D9647">
            <v>418.3</v>
          </cell>
        </row>
        <row r="9648">
          <cell r="A9648" t="str">
            <v>06</v>
          </cell>
          <cell r="B9648" t="str">
            <v>52000000</v>
          </cell>
          <cell r="C9648" t="str">
            <v>60010000</v>
          </cell>
          <cell r="D9648">
            <v>143278.04999999999</v>
          </cell>
        </row>
        <row r="9649">
          <cell r="A9649" t="str">
            <v>06</v>
          </cell>
          <cell r="B9649" t="str">
            <v>52000000</v>
          </cell>
          <cell r="C9649" t="str">
            <v>91020800</v>
          </cell>
          <cell r="D9649">
            <v>94496.68</v>
          </cell>
        </row>
        <row r="9650">
          <cell r="A9650" t="str">
            <v>06</v>
          </cell>
          <cell r="B9650" t="str">
            <v>52000000</v>
          </cell>
          <cell r="C9650" t="str">
            <v>55020000</v>
          </cell>
          <cell r="D9650">
            <v>177361.35</v>
          </cell>
        </row>
        <row r="9651">
          <cell r="A9651" t="str">
            <v>06</v>
          </cell>
          <cell r="B9651" t="str">
            <v>52000000</v>
          </cell>
          <cell r="C9651" t="str">
            <v>44000400</v>
          </cell>
          <cell r="D9651">
            <v>2782.18</v>
          </cell>
        </row>
        <row r="9652">
          <cell r="A9652" t="str">
            <v>06</v>
          </cell>
          <cell r="B9652" t="str">
            <v>52000000</v>
          </cell>
          <cell r="C9652" t="str">
            <v>60040100</v>
          </cell>
          <cell r="D9652">
            <v>8781609.9299999997</v>
          </cell>
        </row>
        <row r="9653">
          <cell r="A9653" t="str">
            <v>06</v>
          </cell>
          <cell r="B9653" t="str">
            <v>52000000</v>
          </cell>
          <cell r="C9653" t="str">
            <v>91020500</v>
          </cell>
          <cell r="D9653">
            <v>894256.32</v>
          </cell>
        </row>
        <row r="9654">
          <cell r="A9654" t="str">
            <v>06</v>
          </cell>
          <cell r="B9654" t="str">
            <v>52000000</v>
          </cell>
          <cell r="C9654" t="str">
            <v>66020000</v>
          </cell>
          <cell r="D9654">
            <v>6481552.4800000004</v>
          </cell>
        </row>
        <row r="9655">
          <cell r="A9655" t="str">
            <v>06</v>
          </cell>
          <cell r="B9655" t="str">
            <v>52000000</v>
          </cell>
          <cell r="C9655" t="str">
            <v>60010100</v>
          </cell>
          <cell r="D9655">
            <v>5831235.9199999999</v>
          </cell>
        </row>
        <row r="9656">
          <cell r="A9656" t="str">
            <v>06</v>
          </cell>
          <cell r="B9656" t="str">
            <v>52000000</v>
          </cell>
          <cell r="C9656" t="str">
            <v>55030000</v>
          </cell>
          <cell r="D9656">
            <v>56414097</v>
          </cell>
        </row>
        <row r="9657">
          <cell r="A9657" t="str">
            <v>06</v>
          </cell>
          <cell r="B9657" t="str">
            <v>52000000</v>
          </cell>
          <cell r="C9657" t="str">
            <v>19040100</v>
          </cell>
          <cell r="D9657">
            <v>500.79</v>
          </cell>
        </row>
        <row r="9658">
          <cell r="A9658" t="str">
            <v>06</v>
          </cell>
          <cell r="B9658" t="str">
            <v>52000000</v>
          </cell>
          <cell r="C9658" t="str">
            <v>62000000</v>
          </cell>
          <cell r="D9658">
            <v>70138.8</v>
          </cell>
        </row>
        <row r="9659">
          <cell r="A9659" t="str">
            <v>06</v>
          </cell>
          <cell r="B9659" t="str">
            <v>52000000</v>
          </cell>
          <cell r="C9659" t="str">
            <v>57010000</v>
          </cell>
          <cell r="D9659">
            <v>468986.5</v>
          </cell>
        </row>
        <row r="9660">
          <cell r="A9660" t="str">
            <v>06</v>
          </cell>
          <cell r="B9660" t="str">
            <v>52030000</v>
          </cell>
          <cell r="C9660" t="str">
            <v>52000000</v>
          </cell>
          <cell r="D9660">
            <v>12139232.970000001</v>
          </cell>
        </row>
        <row r="9661">
          <cell r="A9661" t="str">
            <v>06</v>
          </cell>
          <cell r="B9661" t="str">
            <v>52030000</v>
          </cell>
          <cell r="C9661" t="str">
            <v>91020800</v>
          </cell>
          <cell r="D9661">
            <v>33996.639999999999</v>
          </cell>
        </row>
        <row r="9662">
          <cell r="A9662" t="str">
            <v>06</v>
          </cell>
          <cell r="B9662" t="str">
            <v>52030000</v>
          </cell>
          <cell r="C9662" t="str">
            <v>57010000</v>
          </cell>
          <cell r="D9662">
            <v>3890268.55</v>
          </cell>
        </row>
        <row r="9663">
          <cell r="A9663" t="str">
            <v>06</v>
          </cell>
          <cell r="B9663" t="str">
            <v>52030100</v>
          </cell>
          <cell r="C9663" t="str">
            <v>91020800</v>
          </cell>
          <cell r="D9663">
            <v>525.07000000000005</v>
          </cell>
        </row>
        <row r="9664">
          <cell r="A9664" t="str">
            <v>06</v>
          </cell>
          <cell r="B9664" t="str">
            <v>52030100</v>
          </cell>
          <cell r="C9664" t="str">
            <v>52000000</v>
          </cell>
          <cell r="D9664">
            <v>118028.85</v>
          </cell>
        </row>
        <row r="9665">
          <cell r="A9665" t="str">
            <v>06</v>
          </cell>
          <cell r="B9665" t="str">
            <v>52030100</v>
          </cell>
          <cell r="C9665" t="str">
            <v>50010000</v>
          </cell>
          <cell r="D9665">
            <v>666177.75</v>
          </cell>
        </row>
        <row r="9666">
          <cell r="A9666" t="str">
            <v>06</v>
          </cell>
          <cell r="B9666" t="str">
            <v>52030100</v>
          </cell>
          <cell r="C9666" t="str">
            <v>55030000</v>
          </cell>
          <cell r="D9666">
            <v>21136741.670000002</v>
          </cell>
        </row>
        <row r="9667">
          <cell r="A9667" t="str">
            <v>06</v>
          </cell>
          <cell r="B9667" t="str">
            <v>52030100</v>
          </cell>
          <cell r="C9667" t="str">
            <v>91020500</v>
          </cell>
          <cell r="D9667">
            <v>1741.39</v>
          </cell>
        </row>
        <row r="9668">
          <cell r="A9668" t="str">
            <v>06</v>
          </cell>
          <cell r="B9668" t="str">
            <v>52030100</v>
          </cell>
          <cell r="C9668" t="str">
            <v>57010000</v>
          </cell>
          <cell r="D9668">
            <v>158046.85</v>
          </cell>
        </row>
        <row r="9669">
          <cell r="A9669" t="str">
            <v>06</v>
          </cell>
          <cell r="B9669" t="str">
            <v>52030100</v>
          </cell>
          <cell r="C9669" t="str">
            <v>60010100</v>
          </cell>
          <cell r="D9669">
            <v>8523073.0099999998</v>
          </cell>
        </row>
        <row r="9670">
          <cell r="A9670" t="str">
            <v>06</v>
          </cell>
          <cell r="B9670" t="str">
            <v>60040100</v>
          </cell>
          <cell r="C9670" t="str">
            <v>44000400</v>
          </cell>
          <cell r="D9670">
            <v>4796.43</v>
          </cell>
        </row>
        <row r="9671">
          <cell r="A9671" t="str">
            <v>06</v>
          </cell>
          <cell r="B9671" t="str">
            <v>60040100</v>
          </cell>
          <cell r="C9671" t="str">
            <v>44000200</v>
          </cell>
          <cell r="D9671">
            <v>1085.74</v>
          </cell>
        </row>
        <row r="9672">
          <cell r="A9672" t="str">
            <v>06</v>
          </cell>
          <cell r="B9672" t="str">
            <v>60040100</v>
          </cell>
          <cell r="C9672" t="str">
            <v>19080000</v>
          </cell>
          <cell r="D9672">
            <v>31104.3</v>
          </cell>
        </row>
        <row r="9673">
          <cell r="A9673" t="str">
            <v>06</v>
          </cell>
          <cell r="B9673" t="str">
            <v>60040100</v>
          </cell>
          <cell r="C9673" t="str">
            <v>44000500</v>
          </cell>
          <cell r="D9673">
            <v>2176.54</v>
          </cell>
        </row>
        <row r="9674">
          <cell r="A9674" t="str">
            <v>06</v>
          </cell>
          <cell r="B9674" t="str">
            <v>60040100</v>
          </cell>
          <cell r="C9674" t="str">
            <v>60010000</v>
          </cell>
          <cell r="D9674">
            <v>14338004.460000001</v>
          </cell>
        </row>
        <row r="9675">
          <cell r="A9675" t="str">
            <v>06</v>
          </cell>
          <cell r="B9675" t="str">
            <v>60040100</v>
          </cell>
          <cell r="C9675" t="str">
            <v>60010100</v>
          </cell>
          <cell r="D9675">
            <v>230876.25</v>
          </cell>
        </row>
        <row r="9676">
          <cell r="A9676" t="str">
            <v>06</v>
          </cell>
          <cell r="B9676" t="str">
            <v>60040100</v>
          </cell>
          <cell r="C9676" t="str">
            <v>91020800</v>
          </cell>
          <cell r="D9676">
            <v>147327.78</v>
          </cell>
        </row>
        <row r="9677">
          <cell r="A9677" t="str">
            <v>06</v>
          </cell>
          <cell r="B9677" t="str">
            <v>40050000</v>
          </cell>
          <cell r="C9677" t="str">
            <v>20010000</v>
          </cell>
          <cell r="D9677">
            <v>-2107830.09</v>
          </cell>
        </row>
        <row r="9678">
          <cell r="A9678" t="str">
            <v>06</v>
          </cell>
          <cell r="B9678" t="str">
            <v>40050000</v>
          </cell>
          <cell r="C9678" t="str">
            <v>21010000</v>
          </cell>
          <cell r="D9678">
            <v>-942133.16</v>
          </cell>
        </row>
        <row r="9679">
          <cell r="A9679" t="str">
            <v>06</v>
          </cell>
          <cell r="B9679" t="str">
            <v>40050000</v>
          </cell>
          <cell r="C9679" t="str">
            <v>43010000</v>
          </cell>
          <cell r="D9679">
            <v>-1055177.26</v>
          </cell>
        </row>
        <row r="9680">
          <cell r="A9680" t="str">
            <v>06</v>
          </cell>
          <cell r="B9680" t="str">
            <v>40050000</v>
          </cell>
          <cell r="C9680" t="str">
            <v>90020100</v>
          </cell>
          <cell r="D9680">
            <v>3067821</v>
          </cell>
        </row>
        <row r="9681">
          <cell r="A9681" t="str">
            <v>06</v>
          </cell>
          <cell r="B9681" t="str">
            <v>40050000</v>
          </cell>
          <cell r="C9681" t="str">
            <v>90020107</v>
          </cell>
          <cell r="D9681">
            <v>866824.49</v>
          </cell>
        </row>
        <row r="9682">
          <cell r="A9682" t="str">
            <v>06</v>
          </cell>
          <cell r="B9682" t="str">
            <v>40050000</v>
          </cell>
          <cell r="C9682" t="str">
            <v>90020108</v>
          </cell>
          <cell r="D9682">
            <v>93480.41</v>
          </cell>
        </row>
        <row r="9683">
          <cell r="A9683" t="str">
            <v>06</v>
          </cell>
          <cell r="B9683" t="str">
            <v>40050000</v>
          </cell>
          <cell r="C9683" t="str">
            <v>90020200</v>
          </cell>
          <cell r="D9683">
            <v>41336.230000000003</v>
          </cell>
        </row>
        <row r="9684">
          <cell r="A9684" t="str">
            <v>06</v>
          </cell>
          <cell r="B9684" t="str">
            <v>40050000</v>
          </cell>
          <cell r="C9684" t="str">
            <v>90020300</v>
          </cell>
          <cell r="D9684">
            <v>9235.99</v>
          </cell>
        </row>
        <row r="9685">
          <cell r="A9685" t="str">
            <v>06</v>
          </cell>
          <cell r="B9685" t="str">
            <v>40050000</v>
          </cell>
          <cell r="C9685" t="str">
            <v>90020400</v>
          </cell>
          <cell r="D9685">
            <v>26442.39</v>
          </cell>
        </row>
        <row r="9686">
          <cell r="A9686" t="str">
            <v>06</v>
          </cell>
          <cell r="B9686" t="str">
            <v>60010000</v>
          </cell>
          <cell r="C9686" t="str">
            <v>25010000</v>
          </cell>
          <cell r="D9686">
            <v>-13400</v>
          </cell>
        </row>
        <row r="9687">
          <cell r="A9687" t="str">
            <v>06</v>
          </cell>
          <cell r="B9687" t="str">
            <v>60010000</v>
          </cell>
          <cell r="C9687" t="str">
            <v>26000000</v>
          </cell>
          <cell r="D9687">
            <v>13400</v>
          </cell>
        </row>
        <row r="9688">
          <cell r="A9688" t="str">
            <v>06</v>
          </cell>
          <cell r="B9688" t="str">
            <v>45000000</v>
          </cell>
          <cell r="C9688" t="str">
            <v>90020200</v>
          </cell>
          <cell r="D9688">
            <v>0.01</v>
          </cell>
        </row>
        <row r="9689">
          <cell r="A9689" t="str">
            <v>06</v>
          </cell>
          <cell r="B9689" t="str">
            <v>19050000</v>
          </cell>
          <cell r="C9689" t="str">
            <v>68080000</v>
          </cell>
          <cell r="D9689">
            <v>3337658.02</v>
          </cell>
        </row>
        <row r="9690">
          <cell r="A9690" t="str">
            <v>06</v>
          </cell>
          <cell r="B9690" t="str">
            <v>99000000</v>
          </cell>
          <cell r="C9690" t="str">
            <v>79030000</v>
          </cell>
          <cell r="D9690">
            <v>10098.92</v>
          </cell>
        </row>
        <row r="9691">
          <cell r="A9691" t="str">
            <v>06</v>
          </cell>
          <cell r="B9691" t="str">
            <v>99000000</v>
          </cell>
          <cell r="C9691" t="str">
            <v>79040000</v>
          </cell>
          <cell r="D9691">
            <v>1570.81</v>
          </cell>
        </row>
        <row r="9692">
          <cell r="A9692" t="str">
            <v>06</v>
          </cell>
          <cell r="B9692" t="str">
            <v>98000000</v>
          </cell>
          <cell r="C9692" t="str">
            <v>86000000</v>
          </cell>
          <cell r="D9692">
            <v>49625.08</v>
          </cell>
        </row>
        <row r="9693">
          <cell r="A9693" t="str">
            <v>06</v>
          </cell>
          <cell r="B9693" t="str">
            <v>73020000</v>
          </cell>
          <cell r="C9693" t="str">
            <v>51000000</v>
          </cell>
          <cell r="D9693">
            <v>4000</v>
          </cell>
        </row>
        <row r="9694">
          <cell r="A9694" t="str">
            <v>06</v>
          </cell>
          <cell r="B9694" t="str">
            <v>79070000</v>
          </cell>
          <cell r="C9694" t="str">
            <v>99000000</v>
          </cell>
          <cell r="D9694">
            <v>1296789.3500000001</v>
          </cell>
        </row>
        <row r="9695">
          <cell r="A9695" t="str">
            <v>06</v>
          </cell>
          <cell r="B9695" t="str">
            <v>99000000</v>
          </cell>
          <cell r="C9695" t="str">
            <v>79070000</v>
          </cell>
          <cell r="D9695">
            <v>27181.88</v>
          </cell>
        </row>
        <row r="9696">
          <cell r="A9696" t="str">
            <v>06</v>
          </cell>
          <cell r="B9696" t="str">
            <v>68060000</v>
          </cell>
          <cell r="C9696" t="str">
            <v>79070000</v>
          </cell>
          <cell r="D9696">
            <v>-91138.29</v>
          </cell>
        </row>
        <row r="9697">
          <cell r="A9697" t="str">
            <v>06</v>
          </cell>
          <cell r="B9697" t="str">
            <v>86000000</v>
          </cell>
          <cell r="C9697" t="str">
            <v>51040000</v>
          </cell>
          <cell r="D9697">
            <v>-100000</v>
          </cell>
        </row>
        <row r="9698">
          <cell r="E9698" t="str">
            <v>~</v>
          </cell>
        </row>
        <row r="9699">
          <cell r="E9699" t="str">
            <v>~</v>
          </cell>
        </row>
        <row r="9700">
          <cell r="E9700" t="str">
            <v>~</v>
          </cell>
        </row>
        <row r="9701">
          <cell r="E9701" t="str">
            <v>~</v>
          </cell>
        </row>
        <row r="9702">
          <cell r="E9702" t="str">
            <v>~</v>
          </cell>
        </row>
        <row r="9703">
          <cell r="E9703" t="str">
            <v>~</v>
          </cell>
        </row>
        <row r="9704">
          <cell r="E9704" t="str">
            <v>~</v>
          </cell>
        </row>
        <row r="9705">
          <cell r="E9705" t="str">
            <v>~</v>
          </cell>
        </row>
        <row r="9706">
          <cell r="E9706" t="str">
            <v>~</v>
          </cell>
        </row>
        <row r="9707">
          <cell r="E9707" t="str">
            <v>~</v>
          </cell>
        </row>
        <row r="9708">
          <cell r="E9708" t="str">
            <v>~</v>
          </cell>
        </row>
        <row r="9709">
          <cell r="E9709" t="str">
            <v>~</v>
          </cell>
        </row>
        <row r="9710">
          <cell r="E9710" t="str">
            <v>~</v>
          </cell>
        </row>
        <row r="9711">
          <cell r="E9711" t="str">
            <v>~</v>
          </cell>
        </row>
        <row r="9712">
          <cell r="E9712" t="str">
            <v>~</v>
          </cell>
        </row>
        <row r="9713">
          <cell r="E9713" t="str">
            <v>~</v>
          </cell>
        </row>
        <row r="9714">
          <cell r="E9714" t="str">
            <v>~</v>
          </cell>
        </row>
        <row r="9715">
          <cell r="E9715" t="str">
            <v>~</v>
          </cell>
        </row>
        <row r="9716">
          <cell r="E9716" t="str">
            <v>~</v>
          </cell>
        </row>
        <row r="9717">
          <cell r="E9717" t="str">
            <v>~</v>
          </cell>
        </row>
        <row r="9718">
          <cell r="E9718" t="str">
            <v>~</v>
          </cell>
        </row>
        <row r="9719">
          <cell r="E9719" t="str">
            <v>~</v>
          </cell>
        </row>
        <row r="9720">
          <cell r="E9720" t="str">
            <v>~</v>
          </cell>
        </row>
        <row r="9721">
          <cell r="E9721" t="str">
            <v>~</v>
          </cell>
        </row>
        <row r="9722">
          <cell r="E9722" t="str">
            <v>~</v>
          </cell>
        </row>
        <row r="9723">
          <cell r="E9723" t="str">
            <v>~</v>
          </cell>
        </row>
        <row r="9724">
          <cell r="E9724" t="str">
            <v>~</v>
          </cell>
        </row>
        <row r="9725">
          <cell r="E9725" t="str">
            <v>~</v>
          </cell>
        </row>
        <row r="9726">
          <cell r="E9726" t="str">
            <v>~</v>
          </cell>
        </row>
        <row r="9727">
          <cell r="E9727" t="str">
            <v>~</v>
          </cell>
        </row>
        <row r="9728">
          <cell r="E9728" t="str">
            <v>~</v>
          </cell>
        </row>
        <row r="9729">
          <cell r="E9729" t="str">
            <v>~</v>
          </cell>
        </row>
        <row r="9730">
          <cell r="E9730" t="str">
            <v>~</v>
          </cell>
        </row>
        <row r="9731">
          <cell r="E9731" t="str">
            <v>~</v>
          </cell>
        </row>
        <row r="9732">
          <cell r="E9732" t="str">
            <v>~</v>
          </cell>
        </row>
        <row r="9733">
          <cell r="E9733" t="str">
            <v>~</v>
          </cell>
        </row>
        <row r="9734">
          <cell r="E9734" t="str">
            <v>~</v>
          </cell>
        </row>
        <row r="9735">
          <cell r="E9735" t="str">
            <v>~</v>
          </cell>
        </row>
        <row r="9736">
          <cell r="E9736" t="str">
            <v>~</v>
          </cell>
        </row>
        <row r="9737">
          <cell r="E9737" t="str">
            <v>~</v>
          </cell>
        </row>
        <row r="9738">
          <cell r="E9738" t="str">
            <v>~</v>
          </cell>
        </row>
        <row r="9739">
          <cell r="E9739" t="str">
            <v>~</v>
          </cell>
        </row>
        <row r="9740">
          <cell r="E9740" t="str">
            <v>~</v>
          </cell>
        </row>
        <row r="9741">
          <cell r="E9741" t="str">
            <v>~</v>
          </cell>
        </row>
        <row r="9742">
          <cell r="E9742" t="str">
            <v>~</v>
          </cell>
        </row>
        <row r="9743">
          <cell r="E9743" t="str">
            <v>~</v>
          </cell>
        </row>
        <row r="9744">
          <cell r="E9744" t="str">
            <v>~</v>
          </cell>
        </row>
        <row r="9745">
          <cell r="E9745" t="str">
            <v>~</v>
          </cell>
        </row>
        <row r="9746">
          <cell r="E9746" t="str">
            <v>~</v>
          </cell>
        </row>
        <row r="9747">
          <cell r="E9747" t="str">
            <v>~</v>
          </cell>
        </row>
        <row r="9748">
          <cell r="E9748" t="str">
            <v>~</v>
          </cell>
        </row>
        <row r="9749">
          <cell r="E9749" t="str">
            <v>~</v>
          </cell>
        </row>
        <row r="9750">
          <cell r="E9750" t="str">
            <v>~</v>
          </cell>
        </row>
        <row r="9751">
          <cell r="E9751" t="str">
            <v>~</v>
          </cell>
        </row>
        <row r="9752">
          <cell r="E9752" t="str">
            <v>~</v>
          </cell>
        </row>
        <row r="9753">
          <cell r="E9753" t="str">
            <v>~</v>
          </cell>
        </row>
        <row r="9754">
          <cell r="E9754" t="str">
            <v>~</v>
          </cell>
        </row>
        <row r="9755">
          <cell r="E9755" t="str">
            <v>~</v>
          </cell>
        </row>
        <row r="9756">
          <cell r="E9756" t="str">
            <v>~</v>
          </cell>
        </row>
        <row r="9757">
          <cell r="E9757" t="str">
            <v>~</v>
          </cell>
        </row>
        <row r="9758">
          <cell r="E9758" t="str">
            <v>~</v>
          </cell>
        </row>
        <row r="9759">
          <cell r="E9759" t="str">
            <v>~</v>
          </cell>
        </row>
        <row r="9760">
          <cell r="E9760" t="str">
            <v>~</v>
          </cell>
        </row>
        <row r="9761">
          <cell r="E9761" t="str">
            <v>~</v>
          </cell>
        </row>
        <row r="9762">
          <cell r="E9762" t="str">
            <v>~</v>
          </cell>
        </row>
        <row r="9763">
          <cell r="E9763" t="str">
            <v>~</v>
          </cell>
        </row>
        <row r="9764">
          <cell r="E9764" t="str">
            <v>~</v>
          </cell>
        </row>
        <row r="9765">
          <cell r="E9765" t="str">
            <v>~</v>
          </cell>
        </row>
        <row r="9766">
          <cell r="E9766" t="str">
            <v>~</v>
          </cell>
        </row>
        <row r="9767">
          <cell r="E9767" t="str">
            <v>~</v>
          </cell>
        </row>
        <row r="9768">
          <cell r="E9768" t="str">
            <v>~</v>
          </cell>
        </row>
        <row r="9769">
          <cell r="E9769" t="str">
            <v>~</v>
          </cell>
        </row>
        <row r="9770">
          <cell r="E9770" t="str">
            <v>~</v>
          </cell>
        </row>
        <row r="9771">
          <cell r="E9771" t="str">
            <v>~</v>
          </cell>
        </row>
        <row r="9772">
          <cell r="E9772" t="str">
            <v>~</v>
          </cell>
        </row>
        <row r="9773">
          <cell r="E9773" t="str">
            <v>~</v>
          </cell>
        </row>
        <row r="9774">
          <cell r="E9774" t="str">
            <v>~</v>
          </cell>
        </row>
        <row r="9775">
          <cell r="E9775" t="str">
            <v>~</v>
          </cell>
        </row>
        <row r="9776">
          <cell r="E9776" t="str">
            <v>~</v>
          </cell>
        </row>
        <row r="9777">
          <cell r="E9777" t="str">
            <v>~</v>
          </cell>
        </row>
        <row r="9778">
          <cell r="E9778" t="str">
            <v>~</v>
          </cell>
        </row>
        <row r="9779">
          <cell r="E9779" t="str">
            <v>~</v>
          </cell>
        </row>
        <row r="9780">
          <cell r="E9780" t="str">
            <v>~</v>
          </cell>
        </row>
        <row r="9781">
          <cell r="E9781" t="str">
            <v>~</v>
          </cell>
        </row>
        <row r="9782">
          <cell r="E9782" t="str">
            <v>~</v>
          </cell>
        </row>
        <row r="9783">
          <cell r="E9783" t="str">
            <v>~</v>
          </cell>
        </row>
        <row r="9784">
          <cell r="E9784" t="str">
            <v>~</v>
          </cell>
        </row>
        <row r="9785">
          <cell r="E9785" t="str">
            <v>~</v>
          </cell>
        </row>
        <row r="9786">
          <cell r="E9786" t="str">
            <v>~</v>
          </cell>
        </row>
        <row r="9787">
          <cell r="E9787" t="str">
            <v>~</v>
          </cell>
        </row>
        <row r="9788">
          <cell r="E9788" t="str">
            <v>~</v>
          </cell>
        </row>
        <row r="9789">
          <cell r="E9789" t="str">
            <v>~</v>
          </cell>
        </row>
        <row r="9790">
          <cell r="E9790" t="str">
            <v>~</v>
          </cell>
        </row>
        <row r="9791">
          <cell r="E9791" t="str">
            <v>~</v>
          </cell>
        </row>
        <row r="9792">
          <cell r="E9792" t="str">
            <v>~</v>
          </cell>
        </row>
        <row r="9793">
          <cell r="E9793" t="str">
            <v>~</v>
          </cell>
        </row>
        <row r="9794">
          <cell r="E9794" t="str">
            <v>~</v>
          </cell>
        </row>
        <row r="9795">
          <cell r="E9795" t="str">
            <v>~</v>
          </cell>
        </row>
        <row r="9796">
          <cell r="E9796"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At"/>
    </sheetNames>
    <sheetDataSet>
      <sheetData sheetId="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2(v1)"/>
    </sheetNames>
    <sheetDataSet>
      <sheetData sheetId="0"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водки'02"/>
      <sheetName val="УрРасч"/>
      <sheetName val="АКРасч"/>
      <sheetName val="БезДооценки"/>
      <sheetName val="СтруктСобств"/>
      <sheetName val="АК Проводки"/>
      <sheetName val="АК#2"/>
      <sheetName val="СотРасч"/>
      <sheetName val="СОТ#2"/>
      <sheetName val="СОТ#3"/>
      <sheetName val="Урал#2"/>
      <sheetName val="Урал#3"/>
      <sheetName val="РязРасч"/>
      <sheetName val="Ряз#2"/>
      <sheetName val="Ряз#3"/>
      <sheetName val="ПитерРасч"/>
      <sheetName val="Питер#2"/>
      <sheetName val="Питер#3"/>
      <sheetName val="ИнстРасч"/>
      <sheetName val="Инст#2"/>
      <sheetName val="Инст#3"/>
      <sheetName val="ТелРасч"/>
      <sheetName val="Тел#2"/>
      <sheetName val="Тел#3"/>
      <sheetName val="ЮЗРасч"/>
      <sheetName val="ЮЗ#2"/>
      <sheetName val="ЮЗ#3"/>
      <sheetName val="МосРасч"/>
      <sheetName val="Мос#2"/>
      <sheetName val="Мос#3"/>
      <sheetName val="СВРасч"/>
      <sheetName val="СВ#2"/>
      <sheetName val="СВ#3"/>
      <sheetName val="СибРасч"/>
      <sheetName val="Сиб#2"/>
      <sheetName val="Сиб#3"/>
      <sheetName val="БалтРасч"/>
      <sheetName val="Балт#3"/>
      <sheetName val="Подв Проводки"/>
      <sheetName val="Подв#3"/>
      <sheetName val="СК Проводки"/>
      <sheetName val="СК#3"/>
      <sheetName val="ТД Проводки"/>
      <sheetName val="ТД#3"/>
      <sheetName val="СпецРасч"/>
      <sheetName val="Спец#3"/>
      <sheetName val="Ров Проводки"/>
      <sheetName val="Ров#3"/>
      <sheetName val="Бел Проводки"/>
      <sheetName val="Бел#3"/>
      <sheetName val="Зап Проводки"/>
      <sheetName val="Зап#3"/>
      <sheetName val="Прикарп Проводки"/>
      <sheetName val="Прикарп#3"/>
      <sheetName val="Год. инд.02"/>
      <sheetName val="Ср. Индексы"/>
      <sheetName val="Свод"/>
      <sheetName val="ОбщСхема"/>
      <sheetName val="Методика"/>
      <sheetName val="IFRSAccounts"/>
      <sheetName val="Проводки_02"/>
      <sheetName val="МБП"/>
      <sheetName val="Tier1"/>
      <sheetName val="Свод по консолидации УК 2002"/>
      <sheetName val="Selection"/>
      <sheetName val="Поправки"/>
      <sheetName val="Курсы валют ЦБ"/>
      <sheetName val="СЭЛТ"/>
      <sheetName val="Mkt Cap (EUR) -&gt; Beta"/>
      <sheetName val="Лист3"/>
      <sheetName val="Индексы"/>
      <sheetName val="Данные"/>
      <sheetName val="Rules"/>
      <sheetName val="Examples"/>
      <sheetName val="IAS"/>
      <sheetName val="2002(v1)"/>
      <sheetName val="АК_Проводки"/>
      <sheetName val="Подв_Проводки"/>
      <sheetName val="СК_Проводки"/>
      <sheetName val="ТД_Проводки"/>
      <sheetName val="Ров_Проводки"/>
      <sheetName val="Бел_Проводки"/>
      <sheetName val="Зап_Проводки"/>
      <sheetName val="Прикарп_Проводки"/>
      <sheetName val="Год__инд_02"/>
      <sheetName val="Ср__Индексы"/>
      <sheetName val="Свод_по_консолидации_УК_2002"/>
      <sheetName val="Курсы_валют_ЦБ"/>
      <sheetName val="АК_Проводки1"/>
      <sheetName val="Подв_Проводки1"/>
      <sheetName val="СК_Проводки1"/>
      <sheetName val="ТД_Проводки1"/>
      <sheetName val="Ров_Проводки1"/>
      <sheetName val="Бел_Проводки1"/>
      <sheetName val="Зап_Проводки1"/>
      <sheetName val="Прикарп_Проводки1"/>
      <sheetName val="Год__инд_021"/>
      <sheetName val="Ср__Индексы1"/>
      <sheetName val="Свод_по_консолидации_УК_20021"/>
      <sheetName val="Курсы_валют_ЦБ1"/>
      <sheetName val="Ряз밣0"/>
      <sheetName val="1"/>
      <sheetName val="other expenses"/>
      <sheetName val="Отчет"/>
      <sheetName val="Спр"/>
      <sheetName val="XLR_NoRangeSheet"/>
      <sheetName val="CoverSheet"/>
      <sheetName val="OtherLists"/>
      <sheetName val="CounterpartyList"/>
      <sheetName val="F5"/>
      <sheetName val="Codes calculation"/>
      <sheetName val="OS01_6OZ"/>
      <sheetName val="#REF"/>
      <sheetName val="Приложение 3"/>
      <sheetName val="Inventories as of 03.20"/>
      <sheetName val="точн2"/>
      <sheetName val="Mkt_Cap_(EUR)_-&gt;_Beta"/>
      <sheetName val="Mkt_Cap_(EUR)_-&gt;_Beta1"/>
      <sheetName val="Rev"/>
      <sheetName val="COGS"/>
      <sheetName val="Assumptions and Inputs"/>
      <sheetName val="Table_5_2009"/>
      <sheetName val="Table_5_2008"/>
      <sheetName val="УжКХ"/>
      <sheetName val="МАП"/>
      <sheetName val="АГОК"/>
      <sheetName val="УКС"/>
      <sheetName val="МГОК"/>
      <sheetName val="НГОК"/>
      <sheetName val="УГОК"/>
      <sheetName val="УМТС"/>
      <sheetName val="ЕСО"/>
      <sheetName val="ТЯАА"/>
      <sheetName val="Бриллианты"/>
      <sheetName val="ПТВС"/>
      <sheetName val="АрГРЭ"/>
      <sheetName val="ЛПТЭС"/>
      <sheetName val="ЯПТА"/>
      <sheetName val="АДТ"/>
      <sheetName val="МосПред"/>
      <sheetName val="МУАД"/>
      <sheetName val="Управление"/>
      <sheetName val="АмГРЭ"/>
      <sheetName val="МГРЭ"/>
      <sheetName val="Коммерал"/>
      <sheetName val="Совхоз"/>
      <sheetName val="Африка"/>
      <sheetName val="Як.предст"/>
      <sheetName val="КСК"/>
      <sheetName val="СВОД 2008"/>
      <sheetName val="БГРЭ"/>
      <sheetName val="Транснаб"/>
      <sheetName val="Overview"/>
      <sheetName val="Drop Down"/>
      <sheetName val="Assumptions"/>
      <sheetName val="Ax"/>
      <sheetName val="Service table"/>
      <sheetName val="Balance"/>
      <sheetName val="BYR rates"/>
      <sheetName val="Analytics Summary"/>
      <sheetName val="Main"/>
      <sheetName val="XX_X"/>
    </sheetNames>
    <sheetDataSet>
      <sheetData sheetId="0" refreshError="1">
        <row r="1">
          <cell r="A1" t="str">
            <v>Подготовил: Александр Лепёхин</v>
          </cell>
        </row>
        <row r="37">
          <cell r="B37" t="str">
            <v>К</v>
          </cell>
          <cell r="C37">
            <v>3000001</v>
          </cell>
        </row>
        <row r="50">
          <cell r="B50" t="str">
            <v>К</v>
          </cell>
          <cell r="C50">
            <v>3000005</v>
          </cell>
        </row>
        <row r="53">
          <cell r="B53" t="str">
            <v>К</v>
          </cell>
          <cell r="C53">
            <v>3000001</v>
          </cell>
        </row>
        <row r="69">
          <cell r="B69" t="str">
            <v>К</v>
          </cell>
          <cell r="C69">
            <v>3000005</v>
          </cell>
        </row>
        <row r="78">
          <cell r="B78" t="str">
            <v>К</v>
          </cell>
          <cell r="C78">
            <v>3000001</v>
          </cell>
        </row>
        <row r="81">
          <cell r="B81" t="str">
            <v>К</v>
          </cell>
          <cell r="C81">
            <v>3000004</v>
          </cell>
        </row>
        <row r="84">
          <cell r="B84" t="str">
            <v>К</v>
          </cell>
          <cell r="C84">
            <v>3000001</v>
          </cell>
        </row>
        <row r="89">
          <cell r="B89" t="str">
            <v>К</v>
          </cell>
          <cell r="C89">
            <v>3000005</v>
          </cell>
        </row>
        <row r="98">
          <cell r="B98" t="str">
            <v>Д</v>
          </cell>
          <cell r="C98">
            <v>3000005</v>
          </cell>
        </row>
        <row r="101">
          <cell r="B101" t="str">
            <v>Д</v>
          </cell>
          <cell r="C101">
            <v>1011715</v>
          </cell>
        </row>
        <row r="104">
          <cell r="B104" t="str">
            <v>Д</v>
          </cell>
          <cell r="C104">
            <v>3000005</v>
          </cell>
        </row>
        <row r="108">
          <cell r="B108" t="str">
            <v>Д</v>
          </cell>
          <cell r="C108">
            <v>3000005</v>
          </cell>
        </row>
        <row r="111">
          <cell r="B111" t="str">
            <v>Д</v>
          </cell>
          <cell r="C111">
            <v>1011715</v>
          </cell>
        </row>
        <row r="118">
          <cell r="B118" t="str">
            <v>Д</v>
          </cell>
          <cell r="C118">
            <v>3000004</v>
          </cell>
        </row>
        <row r="119">
          <cell r="B119" t="str">
            <v>Д</v>
          </cell>
          <cell r="C119">
            <v>3000005</v>
          </cell>
        </row>
        <row r="121">
          <cell r="B121" t="str">
            <v/>
          </cell>
          <cell r="C121" t="str">
            <v/>
          </cell>
        </row>
        <row r="124">
          <cell r="B124" t="str">
            <v/>
          </cell>
          <cell r="C124" t="str">
            <v/>
          </cell>
        </row>
        <row r="127">
          <cell r="B127" t="str">
            <v/>
          </cell>
          <cell r="C127" t="str">
            <v/>
          </cell>
        </row>
        <row r="130">
          <cell r="B130" t="str">
            <v/>
          </cell>
          <cell r="C130" t="str">
            <v/>
          </cell>
        </row>
        <row r="138">
          <cell r="B138" t="str">
            <v/>
          </cell>
          <cell r="C138" t="str">
            <v/>
          </cell>
        </row>
      </sheetData>
      <sheetData sheetId="1" refreshError="1"/>
      <sheetData sheetId="2" refreshError="1">
        <row r="1">
          <cell r="A1" t="str">
            <v>Подготовил: Александр Лепёхин</v>
          </cell>
        </row>
        <row r="2">
          <cell r="A2" t="str">
            <v>Проект: АК ТНП (2002 г.)</v>
          </cell>
        </row>
        <row r="3">
          <cell r="A3" t="str">
            <v>Проводки у АК ТНП</v>
          </cell>
        </row>
        <row r="4">
          <cell r="A4" t="str">
            <v>Сверка данных об инвестициях</v>
          </cell>
        </row>
        <row r="5">
          <cell r="B5" t="str">
            <v>Данные у АК ТНП</v>
          </cell>
          <cell r="C5" t="str">
            <v>Данные у дочек</v>
          </cell>
          <cell r="D5">
            <v>0</v>
          </cell>
          <cell r="E5">
            <v>0</v>
          </cell>
          <cell r="F5">
            <v>0</v>
          </cell>
          <cell r="G5">
            <v>0</v>
          </cell>
          <cell r="H5">
            <v>0</v>
          </cell>
          <cell r="I5" t="str">
            <v>Данные у дочек</v>
          </cell>
        </row>
        <row r="7">
          <cell r="A7" t="str">
            <v>Урал</v>
          </cell>
          <cell r="B7">
            <v>35061</v>
          </cell>
          <cell r="C7">
            <v>51</v>
          </cell>
          <cell r="D7">
            <v>51</v>
          </cell>
          <cell r="E7">
            <v>86.2</v>
          </cell>
          <cell r="F7">
            <v>390</v>
          </cell>
          <cell r="G7">
            <v>131066</v>
          </cell>
          <cell r="H7">
            <v>131456</v>
          </cell>
          <cell r="I7">
            <v>1E-3</v>
          </cell>
          <cell r="J7">
            <v>35054</v>
          </cell>
          <cell r="K7">
            <v>1E-3</v>
          </cell>
          <cell r="L7">
            <v>0.86199999999999999</v>
          </cell>
          <cell r="M7">
            <v>390</v>
          </cell>
          <cell r="N7">
            <v>269.59500000000003</v>
          </cell>
          <cell r="O7">
            <v>659.59500000000003</v>
          </cell>
          <cell r="P7">
            <v>-130796.405</v>
          </cell>
        </row>
        <row r="8">
          <cell r="A8" t="str">
            <v>Мос</v>
          </cell>
          <cell r="B8">
            <v>34453</v>
          </cell>
          <cell r="C8">
            <v>51</v>
          </cell>
          <cell r="D8">
            <v>51</v>
          </cell>
          <cell r="E8">
            <v>100</v>
          </cell>
          <cell r="F8">
            <v>81</v>
          </cell>
          <cell r="G8">
            <v>111428</v>
          </cell>
          <cell r="H8">
            <v>111509</v>
          </cell>
          <cell r="I8">
            <v>1E-3</v>
          </cell>
          <cell r="J8">
            <v>34337</v>
          </cell>
          <cell r="K8">
            <v>1E-3</v>
          </cell>
          <cell r="L8">
            <v>1</v>
          </cell>
          <cell r="M8">
            <v>81</v>
          </cell>
          <cell r="N8">
            <v>77</v>
          </cell>
          <cell r="O8">
            <v>158</v>
          </cell>
          <cell r="P8">
            <v>-111351</v>
          </cell>
        </row>
        <row r="9">
          <cell r="A9" t="str">
            <v>Петербург</v>
          </cell>
          <cell r="B9">
            <v>34379</v>
          </cell>
          <cell r="C9">
            <v>51</v>
          </cell>
          <cell r="D9">
            <v>51</v>
          </cell>
          <cell r="E9">
            <v>100</v>
          </cell>
          <cell r="F9">
            <v>8</v>
          </cell>
          <cell r="G9">
            <v>52000</v>
          </cell>
          <cell r="H9">
            <v>52008</v>
          </cell>
          <cell r="I9">
            <v>1E-3</v>
          </cell>
          <cell r="J9" t="str">
            <v>21.10.1993</v>
          </cell>
          <cell r="K9">
            <v>1E-3</v>
          </cell>
          <cell r="L9">
            <v>1</v>
          </cell>
          <cell r="M9">
            <v>8</v>
          </cell>
          <cell r="N9">
            <v>7</v>
          </cell>
          <cell r="O9">
            <v>15</v>
          </cell>
          <cell r="P9">
            <v>-51993</v>
          </cell>
        </row>
        <row r="10">
          <cell r="A10" t="str">
            <v>Телеком</v>
          </cell>
          <cell r="B10">
            <v>35054</v>
          </cell>
          <cell r="C10">
            <v>51</v>
          </cell>
          <cell r="D10">
            <v>51</v>
          </cell>
          <cell r="E10">
            <v>100</v>
          </cell>
          <cell r="F10">
            <v>31</v>
          </cell>
          <cell r="G10">
            <v>104809</v>
          </cell>
          <cell r="H10">
            <v>104840</v>
          </cell>
          <cell r="I10" t="str">
            <v>н/д</v>
          </cell>
          <cell r="J10">
            <v>34995</v>
          </cell>
          <cell r="K10" t="str">
            <v>н/д</v>
          </cell>
          <cell r="L10">
            <v>1</v>
          </cell>
          <cell r="M10">
            <v>31</v>
          </cell>
          <cell r="N10">
            <v>30</v>
          </cell>
          <cell r="O10">
            <v>61</v>
          </cell>
          <cell r="P10">
            <v>-104779</v>
          </cell>
        </row>
        <row r="11">
          <cell r="A11" t="str">
            <v>Юго-Запад</v>
          </cell>
          <cell r="B11">
            <v>35054</v>
          </cell>
          <cell r="C11">
            <v>51</v>
          </cell>
          <cell r="D11">
            <v>51</v>
          </cell>
          <cell r="E11">
            <v>100</v>
          </cell>
          <cell r="F11">
            <v>447</v>
          </cell>
          <cell r="G11">
            <v>458953</v>
          </cell>
          <cell r="H11">
            <v>459400</v>
          </cell>
          <cell r="I11">
            <v>1E-3</v>
          </cell>
          <cell r="J11">
            <v>35017</v>
          </cell>
          <cell r="K11">
            <v>1E-3</v>
          </cell>
          <cell r="L11">
            <v>1</v>
          </cell>
          <cell r="M11">
            <v>447</v>
          </cell>
          <cell r="N11">
            <v>430</v>
          </cell>
          <cell r="O11">
            <v>877</v>
          </cell>
          <cell r="P11">
            <v>-458523</v>
          </cell>
        </row>
        <row r="12">
          <cell r="A12" t="str">
            <v>Рязань</v>
          </cell>
          <cell r="B12">
            <v>34326</v>
          </cell>
          <cell r="C12">
            <v>51</v>
          </cell>
          <cell r="D12">
            <v>51</v>
          </cell>
          <cell r="E12">
            <v>100</v>
          </cell>
          <cell r="F12">
            <v>73</v>
          </cell>
          <cell r="G12">
            <v>161222</v>
          </cell>
          <cell r="H12">
            <v>161295</v>
          </cell>
          <cell r="I12">
            <v>1E-3</v>
          </cell>
          <cell r="J12">
            <v>34326</v>
          </cell>
          <cell r="K12">
            <v>1E-3</v>
          </cell>
          <cell r="L12">
            <v>1</v>
          </cell>
          <cell r="M12">
            <v>72</v>
          </cell>
          <cell r="N12">
            <v>70</v>
          </cell>
          <cell r="O12">
            <v>142</v>
          </cell>
          <cell r="P12">
            <v>-161153</v>
          </cell>
        </row>
        <row r="13">
          <cell r="A13" t="str">
            <v>СК</v>
          </cell>
          <cell r="B13">
            <v>35088</v>
          </cell>
          <cell r="C13">
            <v>51</v>
          </cell>
          <cell r="D13">
            <v>51</v>
          </cell>
          <cell r="E13">
            <v>100</v>
          </cell>
          <cell r="F13">
            <v>55</v>
          </cell>
          <cell r="G13">
            <v>18461</v>
          </cell>
          <cell r="H13">
            <v>18516</v>
          </cell>
          <cell r="I13">
            <v>1</v>
          </cell>
          <cell r="J13" t="str">
            <v>24.01.1996г</v>
          </cell>
          <cell r="K13">
            <v>1</v>
          </cell>
          <cell r="L13">
            <v>1</v>
          </cell>
          <cell r="M13">
            <v>55</v>
          </cell>
          <cell r="N13">
            <v>54</v>
          </cell>
          <cell r="O13">
            <v>109</v>
          </cell>
          <cell r="P13">
            <v>-18407</v>
          </cell>
        </row>
        <row r="14">
          <cell r="A14" t="str">
            <v>Подвод</v>
          </cell>
          <cell r="B14">
            <v>34331</v>
          </cell>
          <cell r="C14">
            <v>51</v>
          </cell>
          <cell r="D14">
            <v>51</v>
          </cell>
          <cell r="E14">
            <v>100</v>
          </cell>
          <cell r="F14">
            <v>2</v>
          </cell>
          <cell r="G14">
            <v>1471</v>
          </cell>
          <cell r="H14">
            <v>1473</v>
          </cell>
          <cell r="I14">
            <v>1E-3</v>
          </cell>
          <cell r="J14" t="str">
            <v>4 кв. 1993 г.</v>
          </cell>
          <cell r="K14">
            <v>1E-3</v>
          </cell>
          <cell r="L14">
            <v>1</v>
          </cell>
          <cell r="M14">
            <v>2</v>
          </cell>
          <cell r="N14">
            <v>2.2620000000000005</v>
          </cell>
          <cell r="O14">
            <v>4.2620000000000005</v>
          </cell>
          <cell r="P14">
            <v>-1468.7380000000001</v>
          </cell>
        </row>
        <row r="15">
          <cell r="A15" t="str">
            <v>Институт</v>
          </cell>
          <cell r="B15">
            <v>34331</v>
          </cell>
          <cell r="C15">
            <v>51</v>
          </cell>
          <cell r="D15">
            <v>51</v>
          </cell>
          <cell r="E15">
            <v>100</v>
          </cell>
          <cell r="F15">
            <v>2</v>
          </cell>
          <cell r="G15">
            <v>1839</v>
          </cell>
          <cell r="H15">
            <v>1841</v>
          </cell>
          <cell r="I15" t="str">
            <v>н/д</v>
          </cell>
          <cell r="J15">
            <v>34263</v>
          </cell>
          <cell r="K15" t="str">
            <v>н/д</v>
          </cell>
          <cell r="L15">
            <v>1</v>
          </cell>
          <cell r="M15">
            <v>2</v>
          </cell>
          <cell r="N15">
            <v>1</v>
          </cell>
          <cell r="O15">
            <v>3</v>
          </cell>
          <cell r="P15">
            <v>-1838</v>
          </cell>
        </row>
        <row r="16">
          <cell r="A16" t="str">
            <v>Сибирь</v>
          </cell>
          <cell r="B16">
            <v>34326</v>
          </cell>
          <cell r="C16">
            <v>51</v>
          </cell>
          <cell r="D16">
            <v>51</v>
          </cell>
          <cell r="E16">
            <v>100</v>
          </cell>
          <cell r="F16">
            <v>66</v>
          </cell>
          <cell r="G16">
            <v>78257</v>
          </cell>
          <cell r="H16">
            <v>78323</v>
          </cell>
          <cell r="I16">
            <v>1E-3</v>
          </cell>
          <cell r="J16">
            <v>34263</v>
          </cell>
          <cell r="K16">
            <v>1E-3</v>
          </cell>
          <cell r="L16">
            <v>1</v>
          </cell>
          <cell r="M16">
            <v>66</v>
          </cell>
          <cell r="N16">
            <v>63.837999999999994</v>
          </cell>
          <cell r="O16">
            <v>129.83799999999999</v>
          </cell>
          <cell r="P16">
            <v>-78193.161999999997</v>
          </cell>
        </row>
        <row r="17">
          <cell r="A17" t="str">
            <v>СВ</v>
          </cell>
          <cell r="B17">
            <v>34327</v>
          </cell>
          <cell r="C17">
            <v>51</v>
          </cell>
          <cell r="D17">
            <v>51</v>
          </cell>
          <cell r="E17">
            <v>100</v>
          </cell>
          <cell r="F17">
            <v>15</v>
          </cell>
          <cell r="G17">
            <v>143276</v>
          </cell>
          <cell r="H17">
            <v>143291</v>
          </cell>
          <cell r="I17">
            <v>1E-3</v>
          </cell>
          <cell r="J17">
            <v>34261</v>
          </cell>
          <cell r="K17">
            <v>1E-3</v>
          </cell>
          <cell r="L17">
            <v>1</v>
          </cell>
          <cell r="M17">
            <v>15</v>
          </cell>
          <cell r="N17">
            <v>14.736000000000001</v>
          </cell>
          <cell r="O17">
            <v>29.736000000000001</v>
          </cell>
          <cell r="P17">
            <v>-143261.264</v>
          </cell>
        </row>
        <row r="18">
          <cell r="A18" t="str">
            <v>Спец</v>
          </cell>
          <cell r="B18">
            <v>99</v>
          </cell>
          <cell r="C18">
            <v>99</v>
          </cell>
          <cell r="D18">
            <v>99</v>
          </cell>
          <cell r="E18">
            <v>99</v>
          </cell>
          <cell r="F18">
            <v>7992</v>
          </cell>
          <cell r="G18">
            <v>0</v>
          </cell>
          <cell r="H18">
            <v>7992</v>
          </cell>
          <cell r="I18">
            <v>7992</v>
          </cell>
          <cell r="J18">
            <v>37085</v>
          </cell>
          <cell r="K18" t="str">
            <v>н/д</v>
          </cell>
          <cell r="L18">
            <v>0</v>
          </cell>
          <cell r="M18">
            <v>7992</v>
          </cell>
          <cell r="N18">
            <v>0</v>
          </cell>
          <cell r="O18">
            <v>7992</v>
          </cell>
          <cell r="P18">
            <v>0</v>
          </cell>
        </row>
        <row r="19">
          <cell r="A19" t="str">
            <v>ТД</v>
          </cell>
          <cell r="B19">
            <v>99</v>
          </cell>
          <cell r="C19">
            <v>99</v>
          </cell>
          <cell r="D19">
            <v>99</v>
          </cell>
          <cell r="E19">
            <v>99</v>
          </cell>
          <cell r="F19">
            <v>1999</v>
          </cell>
          <cell r="G19">
            <v>0</v>
          </cell>
          <cell r="H19">
            <v>1999</v>
          </cell>
          <cell r="I19">
            <v>0.99950000000000006</v>
          </cell>
          <cell r="J19" t="str">
            <v>30.07.2001г.</v>
          </cell>
          <cell r="K19">
            <v>1</v>
          </cell>
          <cell r="L19">
            <v>0.99950000000000006</v>
          </cell>
          <cell r="M19">
            <v>1999</v>
          </cell>
          <cell r="N19">
            <v>0</v>
          </cell>
          <cell r="O19">
            <v>1999</v>
          </cell>
          <cell r="P19">
            <v>0</v>
          </cell>
        </row>
        <row r="20">
          <cell r="A20" t="str">
            <v>СОТ-Транс</v>
          </cell>
          <cell r="B20">
            <v>65</v>
          </cell>
          <cell r="C20">
            <v>65</v>
          </cell>
          <cell r="D20">
            <v>65</v>
          </cell>
          <cell r="E20">
            <v>65</v>
          </cell>
          <cell r="F20">
            <v>39000</v>
          </cell>
          <cell r="G20">
            <v>0</v>
          </cell>
          <cell r="H20">
            <v>39000</v>
          </cell>
          <cell r="I20">
            <v>0.64959999999999996</v>
          </cell>
          <cell r="J20">
            <v>1999</v>
          </cell>
          <cell r="K20">
            <v>1</v>
          </cell>
          <cell r="L20">
            <v>0.64959999999999996</v>
          </cell>
          <cell r="M20">
            <v>39000</v>
          </cell>
          <cell r="N20">
            <v>0</v>
          </cell>
          <cell r="O20">
            <v>39000</v>
          </cell>
          <cell r="P20">
            <v>0</v>
          </cell>
        </row>
        <row r="22">
          <cell r="A22" t="str">
            <v>Расчет инфлированных сумм инвестиций АК ТНП в дочки и УК дочек</v>
          </cell>
        </row>
        <row r="24">
          <cell r="A24" t="str">
            <v>Урал</v>
          </cell>
          <cell r="B24">
            <v>51</v>
          </cell>
          <cell r="C24">
            <v>86.2</v>
          </cell>
          <cell r="D24">
            <v>1.1512404145265709</v>
          </cell>
          <cell r="E24">
            <v>1.0706819102691276</v>
          </cell>
          <cell r="F24">
            <v>51</v>
          </cell>
          <cell r="G24">
            <v>86.2</v>
          </cell>
          <cell r="H24">
            <v>1.1512404145265709</v>
          </cell>
          <cell r="I24">
            <v>1.0706819102691276</v>
          </cell>
          <cell r="J24">
            <v>4532.2182972673154</v>
          </cell>
          <cell r="K24">
            <v>0</v>
          </cell>
          <cell r="L24">
            <v>0</v>
          </cell>
          <cell r="M24">
            <v>765</v>
          </cell>
          <cell r="N24">
            <v>3936.8130584011137</v>
          </cell>
          <cell r="O24">
            <v>4532.2182972673154</v>
          </cell>
          <cell r="P24">
            <v>390</v>
          </cell>
          <cell r="Q24">
            <v>131066</v>
          </cell>
          <cell r="R24">
            <v>0</v>
          </cell>
          <cell r="S24">
            <v>131456</v>
          </cell>
          <cell r="T24">
            <v>2007.0027356554699</v>
          </cell>
          <cell r="U24">
            <v>19822.476170339542</v>
          </cell>
          <cell r="V24">
            <v>0</v>
          </cell>
          <cell r="W24">
            <v>19822.476170339542</v>
          </cell>
          <cell r="X24">
            <v>153199.0188316915</v>
          </cell>
          <cell r="Y24">
            <v>525227.83065124508</v>
          </cell>
          <cell r="Z24">
            <v>79435.674828585878</v>
          </cell>
          <cell r="AA24">
            <v>604663.50547983102</v>
          </cell>
          <cell r="AB24">
            <v>99561.690924621915</v>
          </cell>
          <cell r="AC24">
            <v>595.40523886620167</v>
          </cell>
          <cell r="AD24">
            <v>3767.2182972673154</v>
          </cell>
          <cell r="AE24">
            <v>101178.69366027744</v>
          </cell>
        </row>
        <row r="25">
          <cell r="A25" t="str">
            <v>Мос</v>
          </cell>
          <cell r="B25">
            <v>51</v>
          </cell>
          <cell r="C25">
            <v>100</v>
          </cell>
          <cell r="D25">
            <v>1.1512404145265709</v>
          </cell>
          <cell r="E25">
            <v>1.0706819102691276</v>
          </cell>
          <cell r="F25">
            <v>51</v>
          </cell>
          <cell r="G25">
            <v>100</v>
          </cell>
          <cell r="H25">
            <v>1.1512404145265709</v>
          </cell>
          <cell r="I25">
            <v>1.0706819102691276</v>
          </cell>
          <cell r="J25">
            <v>7971.9241465409941</v>
          </cell>
          <cell r="K25">
            <v>0</v>
          </cell>
          <cell r="L25">
            <v>0</v>
          </cell>
          <cell r="M25">
            <v>158</v>
          </cell>
          <cell r="N25">
            <v>6924.6388903218967</v>
          </cell>
          <cell r="O25">
            <v>7971.9241465409941</v>
          </cell>
          <cell r="P25">
            <v>81</v>
          </cell>
          <cell r="Q25">
            <v>111428</v>
          </cell>
          <cell r="R25">
            <v>0</v>
          </cell>
          <cell r="S25">
            <v>111509</v>
          </cell>
          <cell r="T25">
            <v>3549.973102000466</v>
          </cell>
          <cell r="U25">
            <v>16852.416909866741</v>
          </cell>
          <cell r="V25">
            <v>0</v>
          </cell>
          <cell r="W25">
            <v>16852.416909866741</v>
          </cell>
          <cell r="X25">
            <v>132367.28941537192</v>
          </cell>
          <cell r="Y25">
            <v>426354.19810257945</v>
          </cell>
          <cell r="Z25">
            <v>64481.985656177836</v>
          </cell>
          <cell r="AA25">
            <v>490836.18375875731</v>
          </cell>
          <cell r="AB25">
            <v>81871.301969549299</v>
          </cell>
          <cell r="AC25">
            <v>1047.2852562190974</v>
          </cell>
          <cell r="AD25">
            <v>7813.9241465409941</v>
          </cell>
          <cell r="AE25">
            <v>85340.275071549782</v>
          </cell>
        </row>
        <row r="26">
          <cell r="A26" t="str">
            <v>Петербург</v>
          </cell>
          <cell r="B26">
            <v>51</v>
          </cell>
          <cell r="C26">
            <v>100</v>
          </cell>
          <cell r="D26">
            <v>1.1512404145265709</v>
          </cell>
          <cell r="E26">
            <v>1.0706819102691276</v>
          </cell>
          <cell r="F26">
            <v>51</v>
          </cell>
          <cell r="G26">
            <v>100</v>
          </cell>
          <cell r="H26">
            <v>1.1512404145265709</v>
          </cell>
          <cell r="I26">
            <v>1.0706819102691276</v>
          </cell>
          <cell r="J26">
            <v>756.82824176022109</v>
          </cell>
          <cell r="K26">
            <v>0</v>
          </cell>
          <cell r="L26">
            <v>0</v>
          </cell>
          <cell r="M26">
            <v>15</v>
          </cell>
          <cell r="N26">
            <v>657.40242629638271</v>
          </cell>
          <cell r="O26">
            <v>756.82824176022109</v>
          </cell>
          <cell r="P26">
            <v>8</v>
          </cell>
          <cell r="Q26">
            <v>52000</v>
          </cell>
          <cell r="R26">
            <v>0</v>
          </cell>
          <cell r="S26">
            <v>52008</v>
          </cell>
          <cell r="T26">
            <v>350.61462735807072</v>
          </cell>
          <cell r="U26">
            <v>7864.5015553816866</v>
          </cell>
          <cell r="V26">
            <v>0</v>
          </cell>
          <cell r="W26">
            <v>7864.5015553816866</v>
          </cell>
          <cell r="X26">
            <v>60268.143284320468</v>
          </cell>
          <cell r="Y26">
            <v>129442.34448878634</v>
          </cell>
          <cell r="Z26">
            <v>19576.913837775235</v>
          </cell>
          <cell r="AA26">
            <v>149019.25832656157</v>
          </cell>
          <cell r="AB26">
            <v>27494.442494737636</v>
          </cell>
          <cell r="AC26">
            <v>99.425815463838376</v>
          </cell>
          <cell r="AD26">
            <v>741.82824176022109</v>
          </cell>
          <cell r="AE26">
            <v>27837.057122095692</v>
          </cell>
        </row>
        <row r="27">
          <cell r="A27" t="str">
            <v>Телеком</v>
          </cell>
          <cell r="B27">
            <v>51</v>
          </cell>
          <cell r="C27">
            <v>100</v>
          </cell>
          <cell r="D27">
            <v>1.1512404145265709</v>
          </cell>
          <cell r="E27">
            <v>1.0706819102691276</v>
          </cell>
          <cell r="F27">
            <v>51</v>
          </cell>
          <cell r="G27">
            <v>100</v>
          </cell>
          <cell r="H27">
            <v>1.1512404145265709</v>
          </cell>
          <cell r="I27">
            <v>1.0706819102691276</v>
          </cell>
          <cell r="J27">
            <v>361.39257010889708</v>
          </cell>
          <cell r="K27">
            <v>0</v>
          </cell>
          <cell r="L27">
            <v>0</v>
          </cell>
          <cell r="M27">
            <v>61</v>
          </cell>
          <cell r="N27">
            <v>313.91581249995812</v>
          </cell>
          <cell r="O27">
            <v>361.39257010889708</v>
          </cell>
          <cell r="P27">
            <v>31</v>
          </cell>
          <cell r="Q27">
            <v>104809</v>
          </cell>
          <cell r="R27">
            <v>0</v>
          </cell>
          <cell r="S27">
            <v>104840</v>
          </cell>
          <cell r="T27">
            <v>159.53098668030657</v>
          </cell>
          <cell r="U27">
            <v>15851.356606115369</v>
          </cell>
          <cell r="V27">
            <v>0</v>
          </cell>
          <cell r="W27">
            <v>15851.356606115369</v>
          </cell>
          <cell r="X27">
            <v>120844.01512535104</v>
          </cell>
          <cell r="Y27">
            <v>111320.90020563859</v>
          </cell>
          <cell r="Z27">
            <v>16836.21909257181</v>
          </cell>
          <cell r="AA27">
            <v>128157.1192982104</v>
          </cell>
          <cell r="AB27">
            <v>32711.70323124254</v>
          </cell>
          <cell r="AC27">
            <v>47.476757608938954</v>
          </cell>
          <cell r="AD27">
            <v>300.39257010889708</v>
          </cell>
          <cell r="AE27">
            <v>32840.234217922844</v>
          </cell>
        </row>
        <row r="28">
          <cell r="A28" t="str">
            <v>Юго-Запад</v>
          </cell>
          <cell r="B28">
            <v>51</v>
          </cell>
          <cell r="C28">
            <v>100</v>
          </cell>
          <cell r="D28">
            <v>1.1512404145265709</v>
          </cell>
          <cell r="E28">
            <v>1.0706819102691276</v>
          </cell>
          <cell r="F28">
            <v>51</v>
          </cell>
          <cell r="G28">
            <v>100</v>
          </cell>
          <cell r="H28">
            <v>1.1512404145265709</v>
          </cell>
          <cell r="I28">
            <v>1.0706819102691276</v>
          </cell>
          <cell r="J28">
            <v>5195.7587538607004</v>
          </cell>
          <cell r="K28">
            <v>0</v>
          </cell>
          <cell r="L28">
            <v>0</v>
          </cell>
          <cell r="M28">
            <v>877</v>
          </cell>
          <cell r="N28">
            <v>4513.1830747944796</v>
          </cell>
          <cell r="O28">
            <v>5195.7587538607004</v>
          </cell>
          <cell r="P28">
            <v>447</v>
          </cell>
          <cell r="Q28">
            <v>458953</v>
          </cell>
          <cell r="R28">
            <v>0</v>
          </cell>
          <cell r="S28">
            <v>459400</v>
          </cell>
          <cell r="T28">
            <v>2300.3339047128075</v>
          </cell>
          <cell r="U28">
            <v>69412.24196821329</v>
          </cell>
          <cell r="V28">
            <v>0</v>
          </cell>
          <cell r="W28">
            <v>69412.24196821329</v>
          </cell>
          <cell r="X28">
            <v>531013.47932622442</v>
          </cell>
          <cell r="Y28">
            <v>1302099.3399393051</v>
          </cell>
          <cell r="Z28">
            <v>196930.04392719484</v>
          </cell>
          <cell r="AA28">
            <v>1499029.3838664999</v>
          </cell>
          <cell r="AB28">
            <v>266690.18934870639</v>
          </cell>
          <cell r="AC28">
            <v>682.5756790662208</v>
          </cell>
          <cell r="AD28">
            <v>4318.7587538607004</v>
          </cell>
          <cell r="AE28">
            <v>268543.5232534192</v>
          </cell>
        </row>
        <row r="29">
          <cell r="A29" t="str">
            <v>Рязань</v>
          </cell>
          <cell r="B29">
            <v>51</v>
          </cell>
          <cell r="C29">
            <v>100</v>
          </cell>
          <cell r="D29">
            <v>1.1512404145265709</v>
          </cell>
          <cell r="E29">
            <v>1.0706819102691276</v>
          </cell>
          <cell r="F29">
            <v>51</v>
          </cell>
          <cell r="G29">
            <v>100</v>
          </cell>
          <cell r="H29">
            <v>1.1512404145265709</v>
          </cell>
          <cell r="I29">
            <v>1.0706819102691276</v>
          </cell>
          <cell r="J29">
            <v>7164.640688663425</v>
          </cell>
          <cell r="K29">
            <v>0</v>
          </cell>
          <cell r="L29">
            <v>0</v>
          </cell>
          <cell r="M29">
            <v>142</v>
          </cell>
          <cell r="N29">
            <v>6223.4096356057553</v>
          </cell>
          <cell r="O29">
            <v>7164.640688663425</v>
          </cell>
          <cell r="P29">
            <v>73</v>
          </cell>
          <cell r="Q29">
            <v>161222</v>
          </cell>
          <cell r="R29">
            <v>0</v>
          </cell>
          <cell r="S29">
            <v>161295</v>
          </cell>
          <cell r="T29">
            <v>3155.5316462226365</v>
          </cell>
          <cell r="U29">
            <v>24383.282110802811</v>
          </cell>
          <cell r="V29">
            <v>0</v>
          </cell>
          <cell r="W29">
            <v>24383.282110802811</v>
          </cell>
          <cell r="X29">
            <v>189238.05767125185</v>
          </cell>
          <cell r="Y29">
            <v>788819.56838835077</v>
          </cell>
          <cell r="Z29">
            <v>119301.39850972491</v>
          </cell>
          <cell r="AA29">
            <v>908120.96689807565</v>
          </cell>
          <cell r="AB29">
            <v>144161.92453475413</v>
          </cell>
          <cell r="AC29">
            <v>941.23105305766967</v>
          </cell>
          <cell r="AD29">
            <v>7022.640688663425</v>
          </cell>
          <cell r="AE29">
            <v>147244.45618097673</v>
          </cell>
        </row>
        <row r="30">
          <cell r="A30" t="str">
            <v>СК</v>
          </cell>
          <cell r="B30">
            <v>51</v>
          </cell>
          <cell r="C30">
            <v>100</v>
          </cell>
          <cell r="D30">
            <v>1.1512404145265709</v>
          </cell>
          <cell r="E30">
            <v>1.0706819102691276</v>
          </cell>
          <cell r="F30">
            <v>51</v>
          </cell>
          <cell r="G30">
            <v>100</v>
          </cell>
          <cell r="H30">
            <v>1.1512404145265709</v>
          </cell>
          <cell r="I30">
            <v>1.0706819102691276</v>
          </cell>
          <cell r="J30">
            <v>645.76705150606199</v>
          </cell>
          <cell r="K30">
            <v>0</v>
          </cell>
          <cell r="L30">
            <v>0</v>
          </cell>
          <cell r="M30">
            <v>109</v>
          </cell>
          <cell r="N30">
            <v>560.93153381140053</v>
          </cell>
          <cell r="O30">
            <v>645.76705150606199</v>
          </cell>
          <cell r="P30">
            <v>55</v>
          </cell>
          <cell r="Q30">
            <v>18461</v>
          </cell>
          <cell r="R30">
            <v>0</v>
          </cell>
          <cell r="S30">
            <v>18516</v>
          </cell>
          <cell r="T30">
            <v>283.0388473360278</v>
          </cell>
          <cell r="U30">
            <v>2792.049292575025</v>
          </cell>
          <cell r="V30">
            <v>0</v>
          </cell>
          <cell r="W30">
            <v>2792.049292575025</v>
          </cell>
          <cell r="X30">
            <v>21578.895052509277</v>
          </cell>
          <cell r="Y30">
            <v>11768.86052201291</v>
          </cell>
          <cell r="Z30">
            <v>1779.9273438546279</v>
          </cell>
          <cell r="AA30">
            <v>13548.787865867538</v>
          </cell>
          <cell r="AB30">
            <v>4614.7835490278767</v>
          </cell>
          <cell r="AC30">
            <v>84.835517694661462</v>
          </cell>
          <cell r="AD30">
            <v>536.76705150606199</v>
          </cell>
          <cell r="AE30">
            <v>4842.8223963639048</v>
          </cell>
        </row>
        <row r="31">
          <cell r="A31" t="str">
            <v>Подвод</v>
          </cell>
          <cell r="B31">
            <v>51</v>
          </cell>
          <cell r="C31">
            <v>100</v>
          </cell>
          <cell r="D31">
            <v>1.1512404145265709</v>
          </cell>
          <cell r="E31">
            <v>1.0706819102691276</v>
          </cell>
          <cell r="F31">
            <v>51</v>
          </cell>
          <cell r="G31">
            <v>100</v>
          </cell>
          <cell r="H31">
            <v>1.1512404145265709</v>
          </cell>
          <cell r="I31">
            <v>1.0706819102691276</v>
          </cell>
          <cell r="J31">
            <v>201.82086446939226</v>
          </cell>
          <cell r="K31">
            <v>0</v>
          </cell>
          <cell r="L31">
            <v>0</v>
          </cell>
          <cell r="M31">
            <v>4</v>
          </cell>
          <cell r="N31">
            <v>175.30731367903536</v>
          </cell>
          <cell r="O31">
            <v>201.82086446939226</v>
          </cell>
          <cell r="P31">
            <v>2</v>
          </cell>
          <cell r="Q31">
            <v>1471</v>
          </cell>
          <cell r="R31">
            <v>0</v>
          </cell>
          <cell r="S31">
            <v>1473</v>
          </cell>
          <cell r="T31">
            <v>87.65365683951768</v>
          </cell>
          <cell r="U31">
            <v>222.47464976858578</v>
          </cell>
          <cell r="V31">
            <v>0</v>
          </cell>
          <cell r="W31">
            <v>222.47464976858578</v>
          </cell>
          <cell r="X31">
            <v>1794.3850820032819</v>
          </cell>
          <cell r="Y31">
            <v>995.35881953196554</v>
          </cell>
          <cell r="Z31">
            <v>150.53848046869274</v>
          </cell>
          <cell r="AA31">
            <v>1145.8973000006583</v>
          </cell>
          <cell r="AB31">
            <v>386.26990563245693</v>
          </cell>
          <cell r="AC31">
            <v>26.513550790356902</v>
          </cell>
          <cell r="AD31">
            <v>197.82086446939226</v>
          </cell>
          <cell r="AE31">
            <v>471.92356247197472</v>
          </cell>
        </row>
        <row r="32">
          <cell r="A32" t="str">
            <v>Институт</v>
          </cell>
          <cell r="B32">
            <v>51</v>
          </cell>
          <cell r="C32">
            <v>100</v>
          </cell>
          <cell r="D32">
            <v>1.1512404145265709</v>
          </cell>
          <cell r="E32">
            <v>1.0706819102691276</v>
          </cell>
          <cell r="F32">
            <v>51</v>
          </cell>
          <cell r="G32">
            <v>100</v>
          </cell>
          <cell r="H32">
            <v>1.1512404145265709</v>
          </cell>
          <cell r="I32">
            <v>1.0706819102691276</v>
          </cell>
          <cell r="J32">
            <v>151.36564835204419</v>
          </cell>
          <cell r="K32">
            <v>0</v>
          </cell>
          <cell r="L32">
            <v>0</v>
          </cell>
          <cell r="M32">
            <v>3</v>
          </cell>
          <cell r="N32">
            <v>131.48048525927652</v>
          </cell>
          <cell r="O32">
            <v>151.36564835204419</v>
          </cell>
          <cell r="P32">
            <v>2</v>
          </cell>
          <cell r="Q32">
            <v>1839</v>
          </cell>
          <cell r="R32">
            <v>0</v>
          </cell>
          <cell r="S32">
            <v>1841</v>
          </cell>
          <cell r="T32">
            <v>74.505608313590031</v>
          </cell>
          <cell r="U32">
            <v>278.13112231436384</v>
          </cell>
          <cell r="V32">
            <v>0</v>
          </cell>
          <cell r="W32">
            <v>278.13112231436384</v>
          </cell>
          <cell r="X32">
            <v>2202.9049897138557</v>
          </cell>
          <cell r="Y32">
            <v>10420.390171969559</v>
          </cell>
          <cell r="Z32">
            <v>1575.9841291372813</v>
          </cell>
          <cell r="AA32">
            <v>11996.37430110684</v>
          </cell>
          <cell r="AB32">
            <v>1865.383510537547</v>
          </cell>
          <cell r="AC32">
            <v>19.885163092767669</v>
          </cell>
          <cell r="AD32">
            <v>148.36564835204419</v>
          </cell>
          <cell r="AE32">
            <v>1937.889118851137</v>
          </cell>
        </row>
        <row r="33">
          <cell r="A33" t="str">
            <v>Сибирь</v>
          </cell>
          <cell r="B33">
            <v>51</v>
          </cell>
          <cell r="C33">
            <v>100</v>
          </cell>
          <cell r="D33">
            <v>1.1512404145265709</v>
          </cell>
          <cell r="E33">
            <v>1.0706819102691276</v>
          </cell>
          <cell r="F33">
            <v>51</v>
          </cell>
          <cell r="G33">
            <v>100</v>
          </cell>
          <cell r="H33">
            <v>1.1512404145265709</v>
          </cell>
          <cell r="I33">
            <v>1.0706819102691276</v>
          </cell>
          <cell r="J33">
            <v>6559.1780952552481</v>
          </cell>
          <cell r="K33">
            <v>0</v>
          </cell>
          <cell r="L33">
            <v>0</v>
          </cell>
          <cell r="M33">
            <v>130</v>
          </cell>
          <cell r="N33">
            <v>5697.4876945686492</v>
          </cell>
          <cell r="O33">
            <v>6559.1780952552481</v>
          </cell>
          <cell r="P33">
            <v>66</v>
          </cell>
          <cell r="Q33">
            <v>78257</v>
          </cell>
          <cell r="R33">
            <v>0</v>
          </cell>
          <cell r="S33">
            <v>78323</v>
          </cell>
          <cell r="T33">
            <v>2892.5706757040834</v>
          </cell>
          <cell r="U33">
            <v>11835.621119605858</v>
          </cell>
          <cell r="V33">
            <v>0</v>
          </cell>
          <cell r="W33">
            <v>11835.621119605858</v>
          </cell>
          <cell r="X33">
            <v>93422.665383350832</v>
          </cell>
          <cell r="Y33">
            <v>165450.74004868558</v>
          </cell>
          <cell r="Z33">
            <v>25022.838508691129</v>
          </cell>
          <cell r="AA33">
            <v>190473.57855737669</v>
          </cell>
          <cell r="AB33">
            <v>37295.933216337871</v>
          </cell>
          <cell r="AC33">
            <v>861.69040068659888</v>
          </cell>
          <cell r="AD33">
            <v>6429.1780952552481</v>
          </cell>
          <cell r="AE33">
            <v>40122.503892041947</v>
          </cell>
        </row>
        <row r="34">
          <cell r="A34" t="str">
            <v>СВ</v>
          </cell>
          <cell r="B34">
            <v>51</v>
          </cell>
          <cell r="C34">
            <v>100</v>
          </cell>
          <cell r="D34">
            <v>1.1512404145265709</v>
          </cell>
          <cell r="E34">
            <v>1.0706819102691276</v>
          </cell>
          <cell r="F34">
            <v>51</v>
          </cell>
          <cell r="G34">
            <v>100</v>
          </cell>
          <cell r="H34">
            <v>1.1512404145265709</v>
          </cell>
          <cell r="I34">
            <v>1.0706819102691276</v>
          </cell>
          <cell r="J34">
            <v>1513.6564835204422</v>
          </cell>
          <cell r="K34">
            <v>0</v>
          </cell>
          <cell r="L34">
            <v>0</v>
          </cell>
          <cell r="M34">
            <v>30</v>
          </cell>
          <cell r="N34">
            <v>1314.8048525927654</v>
          </cell>
          <cell r="O34">
            <v>1513.6564835204422</v>
          </cell>
          <cell r="P34">
            <v>15</v>
          </cell>
          <cell r="Q34">
            <v>143276</v>
          </cell>
          <cell r="R34">
            <v>0</v>
          </cell>
          <cell r="S34">
            <v>143291</v>
          </cell>
          <cell r="T34">
            <v>657.40242629638271</v>
          </cell>
          <cell r="U34">
            <v>21669.121631708971</v>
          </cell>
          <cell r="V34">
            <v>0</v>
          </cell>
          <cell r="W34">
            <v>21669.121631708971</v>
          </cell>
          <cell r="X34">
            <v>165701.94987346919</v>
          </cell>
          <cell r="Y34">
            <v>78631.593984096689</v>
          </cell>
          <cell r="Z34">
            <v>11892.2748690398</v>
          </cell>
          <cell r="AA34">
            <v>90523.86885313649</v>
          </cell>
          <cell r="AB34">
            <v>33660.822316212609</v>
          </cell>
          <cell r="AC34">
            <v>198.85163092767675</v>
          </cell>
          <cell r="AD34">
            <v>1483.6564835204422</v>
          </cell>
          <cell r="AE34">
            <v>34303.224742508988</v>
          </cell>
        </row>
        <row r="35">
          <cell r="A35" t="str">
            <v>Спец</v>
          </cell>
          <cell r="B35">
            <v>99</v>
          </cell>
          <cell r="C35">
            <v>99</v>
          </cell>
          <cell r="D35">
            <v>1.1512404145265709</v>
          </cell>
          <cell r="E35">
            <v>1.0706819102691276</v>
          </cell>
          <cell r="F35">
            <v>99</v>
          </cell>
          <cell r="G35">
            <v>99</v>
          </cell>
          <cell r="H35">
            <v>1.1512404145265709</v>
          </cell>
          <cell r="I35">
            <v>1.0706819102691276</v>
          </cell>
          <cell r="J35">
            <v>9648.6359081107912</v>
          </cell>
          <cell r="K35">
            <v>0</v>
          </cell>
          <cell r="L35">
            <v>0</v>
          </cell>
          <cell r="M35">
            <v>8000</v>
          </cell>
          <cell r="N35">
            <v>8381.0781713032866</v>
          </cell>
          <cell r="O35">
            <v>9648.6359081107912</v>
          </cell>
          <cell r="P35">
            <v>7992</v>
          </cell>
          <cell r="Q35">
            <v>0</v>
          </cell>
          <cell r="R35">
            <v>0</v>
          </cell>
          <cell r="S35">
            <v>7992</v>
          </cell>
          <cell r="T35">
            <v>8372.6970931319829</v>
          </cell>
          <cell r="U35">
            <v>0</v>
          </cell>
          <cell r="V35">
            <v>0</v>
          </cell>
          <cell r="W35">
            <v>0</v>
          </cell>
          <cell r="X35">
            <v>9638.9872722026794</v>
          </cell>
          <cell r="Y35">
            <v>0</v>
          </cell>
          <cell r="Z35">
            <v>0</v>
          </cell>
          <cell r="AA35">
            <v>0</v>
          </cell>
          <cell r="AB35">
            <v>1266.2901790706962</v>
          </cell>
          <cell r="AC35">
            <v>1267.5577368075046</v>
          </cell>
          <cell r="AD35">
            <v>1648.6359081107912</v>
          </cell>
          <cell r="AE35">
            <v>1646.9872722026794</v>
          </cell>
        </row>
        <row r="36">
          <cell r="A36" t="str">
            <v>ТД</v>
          </cell>
          <cell r="B36">
            <v>99</v>
          </cell>
          <cell r="C36">
            <v>99</v>
          </cell>
          <cell r="D36">
            <v>1.1512404145265709</v>
          </cell>
          <cell r="E36">
            <v>1.0706819102691276</v>
          </cell>
          <cell r="F36">
            <v>99</v>
          </cell>
          <cell r="G36">
            <v>99</v>
          </cell>
          <cell r="H36">
            <v>1.1512404145265709</v>
          </cell>
          <cell r="I36">
            <v>1.0706819102691276</v>
          </cell>
          <cell r="J36">
            <v>2412.1589770276978</v>
          </cell>
          <cell r="K36">
            <v>0</v>
          </cell>
          <cell r="L36">
            <v>0</v>
          </cell>
          <cell r="M36">
            <v>2000</v>
          </cell>
          <cell r="N36">
            <v>2095.2695428258216</v>
          </cell>
          <cell r="O36">
            <v>2412.1589770276978</v>
          </cell>
          <cell r="P36">
            <v>1999</v>
          </cell>
          <cell r="Q36">
            <v>0</v>
          </cell>
          <cell r="R36">
            <v>0</v>
          </cell>
          <cell r="S36">
            <v>1999</v>
          </cell>
          <cell r="T36">
            <v>2094.2219080544087</v>
          </cell>
          <cell r="U36">
            <v>0</v>
          </cell>
          <cell r="V36">
            <v>0</v>
          </cell>
          <cell r="W36">
            <v>0</v>
          </cell>
          <cell r="X36">
            <v>2410.9528975391836</v>
          </cell>
          <cell r="Y36">
            <v>0</v>
          </cell>
          <cell r="Z36">
            <v>0</v>
          </cell>
          <cell r="AA36">
            <v>0</v>
          </cell>
          <cell r="AB36">
            <v>316.73098948477497</v>
          </cell>
          <cell r="AC36">
            <v>316.88943420187616</v>
          </cell>
          <cell r="AD36">
            <v>412.1589770276978</v>
          </cell>
          <cell r="AE36">
            <v>411.9528975391836</v>
          </cell>
        </row>
        <row r="37">
          <cell r="A37" t="str">
            <v>СОТ-Транс</v>
          </cell>
          <cell r="B37" t="str">
            <v>К</v>
          </cell>
          <cell r="C37">
            <v>3000001</v>
          </cell>
          <cell r="D37">
            <v>1.1512404145265709</v>
          </cell>
          <cell r="E37">
            <v>1.0706819102691276</v>
          </cell>
          <cell r="F37">
            <v>65</v>
          </cell>
          <cell r="G37">
            <v>65</v>
          </cell>
          <cell r="H37">
            <v>1.1512404145265709</v>
          </cell>
          <cell r="I37">
            <v>1.0706819102691276</v>
          </cell>
          <cell r="J37">
            <v>145287.20028646389</v>
          </cell>
          <cell r="K37">
            <v>0</v>
          </cell>
          <cell r="L37">
            <v>0</v>
          </cell>
          <cell r="M37">
            <v>60036</v>
          </cell>
          <cell r="N37">
            <v>126200.57327140562</v>
          </cell>
          <cell r="O37">
            <v>145287.20028646389</v>
          </cell>
          <cell r="P37">
            <v>39000</v>
          </cell>
          <cell r="Q37">
            <v>0</v>
          </cell>
          <cell r="R37">
            <v>0</v>
          </cell>
          <cell r="S37">
            <v>39000</v>
          </cell>
          <cell r="T37">
            <v>88204.497559180425</v>
          </cell>
          <cell r="U37">
            <v>0</v>
          </cell>
          <cell r="V37">
            <v>0</v>
          </cell>
          <cell r="W37">
            <v>0</v>
          </cell>
          <cell r="X37">
            <v>101544.58233313878</v>
          </cell>
          <cell r="Y37">
            <v>0</v>
          </cell>
          <cell r="Z37">
            <v>0</v>
          </cell>
          <cell r="AA37">
            <v>0</v>
          </cell>
          <cell r="AB37">
            <v>13340.084773958357</v>
          </cell>
          <cell r="AC37">
            <v>19086.627015058271</v>
          </cell>
          <cell r="AD37">
            <v>85251.200286463893</v>
          </cell>
          <cell r="AE37">
            <v>62544.58233313878</v>
          </cell>
        </row>
        <row r="38">
          <cell r="A38" t="str">
            <v>Итого</v>
          </cell>
          <cell r="B38">
            <v>0</v>
          </cell>
          <cell r="C38">
            <v>0</v>
          </cell>
          <cell r="D38">
            <v>0</v>
          </cell>
          <cell r="E38">
            <v>72330</v>
          </cell>
          <cell r="F38">
            <v>167126.29576336546</v>
          </cell>
          <cell r="G38">
            <v>192402.54601290711</v>
          </cell>
          <cell r="H38">
            <v>50161</v>
          </cell>
          <cell r="I38">
            <v>1262782</v>
          </cell>
          <cell r="J38">
            <v>0</v>
          </cell>
          <cell r="K38">
            <v>0</v>
          </cell>
          <cell r="L38">
            <v>0</v>
          </cell>
          <cell r="M38">
            <v>72330</v>
          </cell>
          <cell r="N38">
            <v>167126.29576336546</v>
          </cell>
          <cell r="O38">
            <v>192402.54601290711</v>
          </cell>
          <cell r="P38">
            <v>50161</v>
          </cell>
          <cell r="Q38">
            <v>1262782</v>
          </cell>
          <cell r="R38">
            <v>0</v>
          </cell>
          <cell r="S38">
            <v>1312943</v>
          </cell>
          <cell r="T38">
            <v>114189.57477748618</v>
          </cell>
          <cell r="U38">
            <v>190983.67313669226</v>
          </cell>
          <cell r="V38">
            <v>0</v>
          </cell>
          <cell r="W38">
            <v>190983.67313669226</v>
          </cell>
          <cell r="X38">
            <v>1585225.3265381381</v>
          </cell>
          <cell r="Y38">
            <v>3550531.1253222018</v>
          </cell>
          <cell r="Z38">
            <v>536983.799183222</v>
          </cell>
          <cell r="AA38">
            <v>4087514.9245054238</v>
          </cell>
          <cell r="AB38">
            <v>745237.55094387406</v>
          </cell>
          <cell r="AC38">
            <v>25276.250249541677</v>
          </cell>
          <cell r="AD38">
            <v>120072.54601290711</v>
          </cell>
          <cell r="AE38">
            <v>809266.12572136032</v>
          </cell>
        </row>
        <row r="40">
          <cell r="A40" t="str">
            <v>Передача пакетов Минимущества в собственность АК ТНП</v>
          </cell>
        </row>
        <row r="41">
          <cell r="B41" t="str">
            <v>УК</v>
          </cell>
          <cell r="C41" t="str">
            <v>У ТНП до реорг</v>
          </cell>
          <cell r="D41" t="str">
            <v>У ТНП до реорг</v>
          </cell>
          <cell r="E41" t="str">
            <v>Перданная доля в оценке по ЧА на 31.12.01</v>
          </cell>
          <cell r="F41" t="str">
            <v>Поступило от Минимущества в 2002 г.</v>
          </cell>
          <cell r="G41" t="str">
            <v>СК 31.12.00</v>
          </cell>
          <cell r="H41" t="str">
            <v>Прибыль '00</v>
          </cell>
          <cell r="I41" t="str">
            <v>СК 31.12.01</v>
          </cell>
          <cell r="J41" t="str">
            <v>Прибыль '01</v>
          </cell>
          <cell r="K41" t="str">
            <v>Перданная доля в оценке по ЧА на 31.12.01</v>
          </cell>
          <cell r="L41">
            <v>0</v>
          </cell>
          <cell r="M41" t="str">
            <v>У ТНП после реорг</v>
          </cell>
          <cell r="N41">
            <v>0</v>
          </cell>
          <cell r="O41" t="str">
            <v>СК 31.12.00</v>
          </cell>
          <cell r="P41">
            <v>0</v>
          </cell>
          <cell r="Q41" t="str">
            <v>Прибыль '00</v>
          </cell>
          <cell r="R41">
            <v>0</v>
          </cell>
          <cell r="S41" t="str">
            <v>СК 31.12.01</v>
          </cell>
          <cell r="T41">
            <v>0</v>
          </cell>
          <cell r="U41" t="str">
            <v>Прибыль '01</v>
          </cell>
        </row>
        <row r="43">
          <cell r="A43" t="str">
            <v>Сибирь</v>
          </cell>
          <cell r="B43">
            <v>129838</v>
          </cell>
          <cell r="C43">
            <v>130</v>
          </cell>
          <cell r="D43">
            <v>66217</v>
          </cell>
          <cell r="E43">
            <v>66.216999999999999</v>
          </cell>
          <cell r="F43">
            <v>63621</v>
          </cell>
          <cell r="G43">
            <v>0.49000292672407153</v>
          </cell>
          <cell r="H43">
            <v>63.621000000000002</v>
          </cell>
          <cell r="I43">
            <v>78257.35455856465</v>
          </cell>
          <cell r="J43">
            <v>78193.733558564651</v>
          </cell>
          <cell r="K43">
            <v>245872.43753459043</v>
          </cell>
          <cell r="L43">
            <v>245872.43753459043</v>
          </cell>
          <cell r="M43">
            <v>129838</v>
          </cell>
          <cell r="N43">
            <v>1</v>
          </cell>
          <cell r="O43">
            <v>145</v>
          </cell>
          <cell r="P43">
            <v>384004.17364350508</v>
          </cell>
          <cell r="Q43">
            <v>45504</v>
          </cell>
          <cell r="R43">
            <v>145</v>
          </cell>
          <cell r="S43">
            <v>0</v>
          </cell>
          <cell r="T43">
            <v>501777.48769456864</v>
          </cell>
          <cell r="U43">
            <v>0</v>
          </cell>
          <cell r="V43">
            <v>45504</v>
          </cell>
        </row>
        <row r="44">
          <cell r="A44" t="str">
            <v>СВ</v>
          </cell>
          <cell r="B44">
            <v>29736</v>
          </cell>
          <cell r="C44">
            <v>30</v>
          </cell>
          <cell r="D44">
            <v>15165</v>
          </cell>
          <cell r="E44">
            <v>15.164999999999999</v>
          </cell>
          <cell r="F44">
            <v>14571</v>
          </cell>
          <cell r="G44">
            <v>0.49001210653753025</v>
          </cell>
          <cell r="H44">
            <v>14.571</v>
          </cell>
          <cell r="I44">
            <v>143275.68297000369</v>
          </cell>
          <cell r="J44">
            <v>143261.11197000369</v>
          </cell>
          <cell r="K44">
            <v>221907.27695410038</v>
          </cell>
          <cell r="L44">
            <v>221907.27695410038</v>
          </cell>
          <cell r="M44">
            <v>29736</v>
          </cell>
          <cell r="N44">
            <v>1</v>
          </cell>
          <cell r="O44">
            <v>51518</v>
          </cell>
          <cell r="P44">
            <v>401617.57853311655</v>
          </cell>
          <cell r="Q44">
            <v>-24341</v>
          </cell>
          <cell r="R44">
            <v>51518</v>
          </cell>
          <cell r="S44">
            <v>0</v>
          </cell>
          <cell r="T44">
            <v>452860.80485259276</v>
          </cell>
          <cell r="U44">
            <v>0</v>
          </cell>
          <cell r="V44">
            <v>-24341</v>
          </cell>
        </row>
        <row r="45">
          <cell r="A45" t="str">
            <v>Телеком</v>
          </cell>
          <cell r="B45">
            <v>61362</v>
          </cell>
          <cell r="C45">
            <v>61</v>
          </cell>
          <cell r="D45">
            <v>31295</v>
          </cell>
          <cell r="E45">
            <v>31.295000000000002</v>
          </cell>
          <cell r="F45">
            <v>30067</v>
          </cell>
          <cell r="G45">
            <v>0.48999380724226721</v>
          </cell>
          <cell r="H45">
            <v>30.067</v>
          </cell>
          <cell r="I45">
            <v>104808.95699807764</v>
          </cell>
          <cell r="J45">
            <v>104778.88999807765</v>
          </cell>
          <cell r="K45">
            <v>216129.85720371624</v>
          </cell>
          <cell r="L45">
            <v>216129.85720371624</v>
          </cell>
          <cell r="M45">
            <v>61362</v>
          </cell>
          <cell r="N45">
            <v>1</v>
          </cell>
          <cell r="O45">
            <v>-29227</v>
          </cell>
          <cell r="P45">
            <v>348596.20080412185</v>
          </cell>
          <cell r="Q45">
            <v>26884</v>
          </cell>
          <cell r="R45">
            <v>-29227</v>
          </cell>
          <cell r="S45">
            <v>0</v>
          </cell>
          <cell r="T45">
            <v>441086.91581249994</v>
          </cell>
          <cell r="U45">
            <v>0</v>
          </cell>
          <cell r="V45">
            <v>26884</v>
          </cell>
        </row>
        <row r="46">
          <cell r="A46" t="str">
            <v>Юго-Запад</v>
          </cell>
          <cell r="B46">
            <v>877176</v>
          </cell>
          <cell r="C46">
            <v>877</v>
          </cell>
          <cell r="D46">
            <v>447360</v>
          </cell>
          <cell r="E46">
            <v>447.36</v>
          </cell>
          <cell r="F46">
            <v>429816</v>
          </cell>
          <cell r="G46">
            <v>0.48999972639470302</v>
          </cell>
          <cell r="H46">
            <v>429.81599999999997</v>
          </cell>
          <cell r="I46">
            <v>458952.90643368743</v>
          </cell>
          <cell r="J46">
            <v>458523.09043368744</v>
          </cell>
          <cell r="K46">
            <v>612012.82824087807</v>
          </cell>
          <cell r="L46">
            <v>1927502.703430641</v>
          </cell>
          <cell r="M46">
            <v>877176</v>
          </cell>
          <cell r="N46">
            <v>1</v>
          </cell>
          <cell r="O46">
            <v>3009424.4279543418</v>
          </cell>
          <cell r="P46">
            <v>3009424.4279543418</v>
          </cell>
          <cell r="Q46">
            <v>1248847</v>
          </cell>
          <cell r="R46">
            <v>-196009</v>
          </cell>
          <cell r="S46">
            <v>1248847</v>
          </cell>
          <cell r="T46">
            <v>3933681.1830747947</v>
          </cell>
          <cell r="U46">
            <v>0</v>
          </cell>
          <cell r="V46">
            <v>357883</v>
          </cell>
        </row>
        <row r="47">
          <cell r="A47" t="str">
            <v>Институт</v>
          </cell>
          <cell r="B47">
            <v>6742</v>
          </cell>
          <cell r="C47">
            <v>3</v>
          </cell>
          <cell r="D47">
            <v>3438</v>
          </cell>
          <cell r="E47">
            <v>1.7190000000000001</v>
          </cell>
          <cell r="F47">
            <v>3304</v>
          </cell>
          <cell r="G47">
            <v>0.49006229605458324</v>
          </cell>
          <cell r="H47">
            <v>1.6519999999999999</v>
          </cell>
          <cell r="I47">
            <v>1838.7536315452219</v>
          </cell>
          <cell r="J47">
            <v>1837.1016315452218</v>
          </cell>
          <cell r="K47">
            <v>12259.143803514782</v>
          </cell>
          <cell r="L47">
            <v>12259.143803514782</v>
          </cell>
          <cell r="M47">
            <v>6742</v>
          </cell>
          <cell r="N47">
            <v>1</v>
          </cell>
          <cell r="O47">
            <v>777</v>
          </cell>
          <cell r="P47">
            <v>20137.657853311655</v>
          </cell>
          <cell r="Q47">
            <v>1088</v>
          </cell>
          <cell r="R47">
            <v>777</v>
          </cell>
          <cell r="S47">
            <v>0</v>
          </cell>
          <cell r="T47">
            <v>25015.480485259279</v>
          </cell>
          <cell r="U47">
            <v>0</v>
          </cell>
          <cell r="V47">
            <v>1088</v>
          </cell>
        </row>
        <row r="48">
          <cell r="A48" t="str">
            <v>Рязань</v>
          </cell>
          <cell r="B48">
            <v>141792</v>
          </cell>
          <cell r="C48">
            <v>142</v>
          </cell>
          <cell r="D48">
            <v>72314</v>
          </cell>
          <cell r="E48">
            <v>72.313999999999993</v>
          </cell>
          <cell r="F48">
            <v>69478</v>
          </cell>
          <cell r="G48">
            <v>0.48999943579327465</v>
          </cell>
          <cell r="H48">
            <v>69.477999999999994</v>
          </cell>
          <cell r="I48">
            <v>161221.91841388505</v>
          </cell>
          <cell r="J48">
            <v>161152.44041388505</v>
          </cell>
          <cell r="K48">
            <v>988860.22210465057</v>
          </cell>
          <cell r="L48">
            <v>988860.22210465057</v>
          </cell>
          <cell r="M48">
            <v>141792</v>
          </cell>
          <cell r="N48">
            <v>1</v>
          </cell>
          <cell r="O48">
            <v>-60877</v>
          </cell>
          <cell r="P48">
            <v>1489408.8050567517</v>
          </cell>
          <cell r="Q48">
            <v>248746</v>
          </cell>
          <cell r="R48">
            <v>-60877</v>
          </cell>
          <cell r="S48">
            <v>0</v>
          </cell>
          <cell r="T48">
            <v>2018084.4096356058</v>
          </cell>
          <cell r="U48">
            <v>0</v>
          </cell>
          <cell r="V48">
            <v>248746</v>
          </cell>
        </row>
        <row r="49">
          <cell r="A49" t="str">
            <v>Урал</v>
          </cell>
          <cell r="B49">
            <v>765191</v>
          </cell>
          <cell r="C49">
            <v>765</v>
          </cell>
          <cell r="D49">
            <v>390247</v>
          </cell>
          <cell r="E49">
            <v>390.24700000000001</v>
          </cell>
          <cell r="F49">
            <v>269348</v>
          </cell>
          <cell r="G49">
            <v>0.35200100367097886</v>
          </cell>
          <cell r="H49">
            <v>269.34800000000001</v>
          </cell>
          <cell r="I49">
            <v>131066.35885654342</v>
          </cell>
          <cell r="J49">
            <v>130797.01085654342</v>
          </cell>
          <cell r="K49">
            <v>259218.5862802396</v>
          </cell>
          <cell r="L49">
            <v>605966.49400692666</v>
          </cell>
          <cell r="M49">
            <v>659595</v>
          </cell>
          <cell r="N49">
            <v>0.86199999999999999</v>
          </cell>
          <cell r="O49">
            <v>1304122.3379533312</v>
          </cell>
          <cell r="P49">
            <v>1304122.3379533312</v>
          </cell>
          <cell r="Q49">
            <v>529018</v>
          </cell>
          <cell r="R49">
            <v>-99400</v>
          </cell>
          <cell r="S49">
            <v>529018</v>
          </cell>
          <cell r="T49">
            <v>1721490.8130584012</v>
          </cell>
          <cell r="U49">
            <v>0</v>
          </cell>
          <cell r="V49">
            <v>171933</v>
          </cell>
        </row>
        <row r="50">
          <cell r="A50" t="str">
            <v>Мос</v>
          </cell>
          <cell r="B50">
            <v>158443</v>
          </cell>
          <cell r="C50">
            <v>158</v>
          </cell>
          <cell r="D50">
            <v>80806</v>
          </cell>
          <cell r="E50">
            <v>80.805999999999997</v>
          </cell>
          <cell r="F50">
            <v>77637</v>
          </cell>
          <cell r="G50">
            <v>0.48999955820074098</v>
          </cell>
          <cell r="H50">
            <v>77.637</v>
          </cell>
          <cell r="I50">
            <v>111428.47007164045</v>
          </cell>
          <cell r="J50">
            <v>111350.83307164045</v>
          </cell>
          <cell r="K50">
            <v>537782.6681742199</v>
          </cell>
          <cell r="L50">
            <v>537782.6681742199</v>
          </cell>
          <cell r="M50">
            <v>158443</v>
          </cell>
          <cell r="N50">
            <v>1</v>
          </cell>
          <cell r="O50">
            <v>-93297</v>
          </cell>
          <cell r="P50">
            <v>911039.98027441383</v>
          </cell>
          <cell r="Q50">
            <v>15019</v>
          </cell>
          <cell r="R50">
            <v>-93297</v>
          </cell>
          <cell r="S50">
            <v>0</v>
          </cell>
          <cell r="T50">
            <v>1097516.6388903218</v>
          </cell>
          <cell r="U50">
            <v>0</v>
          </cell>
          <cell r="V50">
            <v>15019</v>
          </cell>
        </row>
        <row r="51">
          <cell r="A51" t="str">
            <v>Петербург</v>
          </cell>
          <cell r="B51">
            <v>14700</v>
          </cell>
          <cell r="C51">
            <v>15</v>
          </cell>
          <cell r="D51">
            <v>7497</v>
          </cell>
          <cell r="E51">
            <v>7.4969999999999999</v>
          </cell>
          <cell r="F51">
            <v>7203</v>
          </cell>
          <cell r="G51">
            <v>0.49</v>
          </cell>
          <cell r="H51">
            <v>7.2030000000000003</v>
          </cell>
          <cell r="I51">
            <v>51999.952700098875</v>
          </cell>
          <cell r="J51">
            <v>51992.749700098873</v>
          </cell>
          <cell r="K51">
            <v>186015.95718888522</v>
          </cell>
          <cell r="L51">
            <v>186015.95718888522</v>
          </cell>
          <cell r="M51">
            <v>14700</v>
          </cell>
          <cell r="N51">
            <v>1</v>
          </cell>
          <cell r="O51">
            <v>-12838</v>
          </cell>
          <cell r="P51">
            <v>295148.28926655831</v>
          </cell>
          <cell r="Q51">
            <v>28929</v>
          </cell>
          <cell r="R51">
            <v>-12838</v>
          </cell>
          <cell r="S51">
            <v>0</v>
          </cell>
          <cell r="T51">
            <v>379624.40242629638</v>
          </cell>
          <cell r="U51">
            <v>0</v>
          </cell>
          <cell r="V51">
            <v>28929</v>
          </cell>
        </row>
        <row r="52">
          <cell r="A52" t="str">
            <v>Подвод</v>
          </cell>
          <cell r="B52">
            <v>4262</v>
          </cell>
          <cell r="C52">
            <v>4</v>
          </cell>
          <cell r="D52">
            <v>2174</v>
          </cell>
          <cell r="E52">
            <v>2.1739999999999999</v>
          </cell>
          <cell r="F52">
            <v>2088</v>
          </cell>
          <cell r="G52">
            <v>0.48991083998122947</v>
          </cell>
          <cell r="H52">
            <v>2.0880000000000001</v>
          </cell>
          <cell r="I52">
            <v>1471.0029052361776</v>
          </cell>
          <cell r="J52">
            <v>1468.9149052361777</v>
          </cell>
          <cell r="K52">
            <v>2466.3617247681432</v>
          </cell>
          <cell r="L52">
            <v>2466.3617247681432</v>
          </cell>
          <cell r="M52">
            <v>4262</v>
          </cell>
          <cell r="N52">
            <v>1</v>
          </cell>
          <cell r="O52">
            <v>-129</v>
          </cell>
          <cell r="P52">
            <v>7096.5438044155408</v>
          </cell>
          <cell r="Q52">
            <v>-3398</v>
          </cell>
          <cell r="R52">
            <v>-129</v>
          </cell>
          <cell r="S52">
            <v>0</v>
          </cell>
          <cell r="T52">
            <v>5034.3073136790354</v>
          </cell>
          <cell r="U52">
            <v>0</v>
          </cell>
          <cell r="V52">
            <v>-3398</v>
          </cell>
        </row>
        <row r="53">
          <cell r="A53" t="str">
            <v>СК</v>
          </cell>
          <cell r="B53">
            <v>108686</v>
          </cell>
          <cell r="C53">
            <v>109</v>
          </cell>
          <cell r="D53">
            <v>55430</v>
          </cell>
          <cell r="E53">
            <v>55.43</v>
          </cell>
          <cell r="F53">
            <v>53256</v>
          </cell>
          <cell r="G53">
            <v>0.48999871188561545</v>
          </cell>
          <cell r="H53">
            <v>53.256</v>
          </cell>
          <cell r="I53">
            <v>18461.086460714028</v>
          </cell>
          <cell r="J53">
            <v>18407.830460714027</v>
          </cell>
          <cell r="K53">
            <v>128755.94797641516</v>
          </cell>
          <cell r="L53">
            <v>128755.94797641516</v>
          </cell>
          <cell r="M53">
            <v>108686</v>
          </cell>
          <cell r="N53">
            <v>1</v>
          </cell>
          <cell r="O53">
            <v>-35176</v>
          </cell>
          <cell r="P53">
            <v>231169.09651884064</v>
          </cell>
          <cell r="Q53">
            <v>-11907</v>
          </cell>
          <cell r="R53">
            <v>-35176</v>
          </cell>
          <cell r="S53">
            <v>0</v>
          </cell>
          <cell r="T53">
            <v>262767.93153381138</v>
          </cell>
          <cell r="U53">
            <v>0</v>
          </cell>
          <cell r="V53">
            <v>-11907</v>
          </cell>
        </row>
        <row r="54">
          <cell r="A54" t="str">
            <v>Итого</v>
          </cell>
          <cell r="B54">
            <v>2297928</v>
          </cell>
          <cell r="C54">
            <v>2294</v>
          </cell>
          <cell r="D54">
            <v>1171943</v>
          </cell>
          <cell r="E54">
            <v>1170.2240000000002</v>
          </cell>
          <cell r="F54">
            <v>1020389</v>
          </cell>
          <cell r="G54">
            <v>1018.737</v>
          </cell>
          <cell r="H54">
            <v>1018.737</v>
          </cell>
          <cell r="I54">
            <v>1262782.4439999966</v>
          </cell>
          <cell r="J54">
            <v>1261763.7069999964</v>
          </cell>
          <cell r="K54">
            <v>2192332</v>
          </cell>
          <cell r="L54">
            <v>5073519.070102429</v>
          </cell>
          <cell r="M54">
            <v>2192332</v>
          </cell>
          <cell r="N54">
            <v>0</v>
          </cell>
          <cell r="O54">
            <v>0</v>
          </cell>
          <cell r="P54">
            <v>8401765.0916627087</v>
          </cell>
          <cell r="Q54">
            <v>0</v>
          </cell>
          <cell r="R54">
            <v>-474513</v>
          </cell>
          <cell r="S54">
            <v>1777865</v>
          </cell>
          <cell r="T54">
            <v>10838940.374777831</v>
          </cell>
          <cell r="U54">
            <v>0</v>
          </cell>
          <cell r="V54">
            <v>856340</v>
          </cell>
        </row>
        <row r="56">
          <cell r="A56" t="str">
            <v>Дополнительный расчет для проводок по консолидации УК</v>
          </cell>
        </row>
        <row r="58">
          <cell r="A58" t="str">
            <v>Название дочернего предприятия</v>
          </cell>
          <cell r="B58" t="str">
            <v>Нераспределенная прибыль ДП (МСФО), тыс. руб., 31.12.01 (200)</v>
          </cell>
          <cell r="C58" t="str">
            <v>Сумма дооценки поступивих пакетов, тыс. руб. (27)</v>
          </cell>
          <cell r="D58" t="str">
            <v>Сумма инвестиций, зачитываемая из нераспределенной прибыли дочек, тыс. руб. (98)</v>
          </cell>
        </row>
        <row r="59">
          <cell r="A59" t="str">
            <v>Сибирь</v>
          </cell>
          <cell r="B59">
            <v>491663</v>
          </cell>
          <cell r="C59">
            <v>165450.74004868558</v>
          </cell>
          <cell r="D59">
            <v>240916.30896193717</v>
          </cell>
        </row>
        <row r="60">
          <cell r="A60" t="str">
            <v>СВ</v>
          </cell>
          <cell r="B60">
            <v>451546</v>
          </cell>
          <cell r="C60">
            <v>78631.593984096689</v>
          </cell>
          <cell r="D60">
            <v>221263.00665859564</v>
          </cell>
        </row>
        <row r="61">
          <cell r="A61" t="str">
            <v>Телеком</v>
          </cell>
          <cell r="B61">
            <v>440773</v>
          </cell>
          <cell r="C61">
            <v>111320.90020563859</v>
          </cell>
          <cell r="D61">
            <v>215976.04039959583</v>
          </cell>
        </row>
        <row r="62">
          <cell r="A62" t="str">
            <v>Юго-Запад</v>
          </cell>
          <cell r="B62">
            <v>3589473</v>
          </cell>
          <cell r="C62">
            <v>1302099.3399393051</v>
          </cell>
          <cell r="D62">
            <v>1758840.7879011738</v>
          </cell>
        </row>
        <row r="63">
          <cell r="A63" t="str">
            <v>Институт</v>
          </cell>
          <cell r="B63">
            <v>24884</v>
          </cell>
          <cell r="C63">
            <v>10420.390171969559</v>
          </cell>
          <cell r="D63">
            <v>12194.71017502225</v>
          </cell>
        </row>
        <row r="64">
          <cell r="A64" t="str">
            <v>Рязань</v>
          </cell>
          <cell r="B64">
            <v>1932639</v>
          </cell>
          <cell r="C64">
            <v>788819.56838835077</v>
          </cell>
          <cell r="D64">
            <v>946992.01959207852</v>
          </cell>
        </row>
        <row r="65">
          <cell r="A65" t="str">
            <v>Урал</v>
          </cell>
          <cell r="B65">
            <v>1860530</v>
          </cell>
          <cell r="C65">
            <v>525227.83065124508</v>
          </cell>
          <cell r="D65">
            <v>654908.42735996633</v>
          </cell>
        </row>
        <row r="66">
          <cell r="A66" t="str">
            <v>Мос</v>
          </cell>
          <cell r="B66">
            <v>1090592</v>
          </cell>
          <cell r="C66">
            <v>426354.19810257945</v>
          </cell>
          <cell r="D66">
            <v>534389.59817726247</v>
          </cell>
        </row>
        <row r="67">
          <cell r="A67" t="str">
            <v>Петербург</v>
          </cell>
          <cell r="B67">
            <v>369633</v>
          </cell>
          <cell r="C67">
            <v>129442.34448878634</v>
          </cell>
          <cell r="D67">
            <v>181120.16999999998</v>
          </cell>
        </row>
        <row r="68">
          <cell r="A68" t="str">
            <v>Подвод</v>
          </cell>
          <cell r="B68">
            <v>4859</v>
          </cell>
          <cell r="C68">
            <v>995.35881953196554</v>
          </cell>
          <cell r="D68">
            <v>2380.4767714687941</v>
          </cell>
        </row>
        <row r="69">
          <cell r="A69" t="str">
            <v>СК</v>
          </cell>
          <cell r="B69">
            <v>61133</v>
          </cell>
          <cell r="C69">
            <v>11768.86052201291</v>
          </cell>
          <cell r="D69">
            <v>29955.091253703329</v>
          </cell>
        </row>
        <row r="70">
          <cell r="A70" t="str">
            <v>Итого</v>
          </cell>
          <cell r="B70">
            <v>10317725</v>
          </cell>
          <cell r="C70">
            <v>3550531.1253222018</v>
          </cell>
          <cell r="D70">
            <v>4798936.6372508053</v>
          </cell>
        </row>
        <row r="71">
          <cell r="A71" t="str">
            <v>Счема консолидации пакетов акций, поступивших от Минимущества в 2002 г. (условные цифры)</v>
          </cell>
        </row>
        <row r="72">
          <cell r="A72" t="str">
            <v>Счема консолидации пакетов акций, поступивших от Минимущества в 2002 г. (условные цифры)</v>
          </cell>
          <cell r="B72" t="str">
            <v>AK01</v>
          </cell>
          <cell r="C72" t="str">
            <v>Sub01</v>
          </cell>
          <cell r="D72" t="str">
            <v>Adj</v>
          </cell>
          <cell r="E72" t="str">
            <v>Adj</v>
          </cell>
          <cell r="F72" t="str">
            <v>Cons01</v>
          </cell>
          <cell r="G72" t="str">
            <v>AKMov02</v>
          </cell>
          <cell r="H72" t="str">
            <v>SubMov02</v>
          </cell>
          <cell r="I72" t="str">
            <v>AK02</v>
          </cell>
          <cell r="J72" t="str">
            <v>Sub02</v>
          </cell>
          <cell r="K72" t="str">
            <v>Adj</v>
          </cell>
          <cell r="L72" t="str">
            <v>Adj</v>
          </cell>
          <cell r="M72" t="str">
            <v>Adj</v>
          </cell>
          <cell r="N72" t="str">
            <v>Cons02</v>
          </cell>
        </row>
        <row r="73">
          <cell r="A73" t="str">
            <v>Assets</v>
          </cell>
          <cell r="B73" t="str">
            <v>AK01</v>
          </cell>
          <cell r="C73" t="str">
            <v>Sub01</v>
          </cell>
          <cell r="D73" t="str">
            <v>Adj</v>
          </cell>
          <cell r="E73" t="str">
            <v>Adj</v>
          </cell>
          <cell r="F73" t="str">
            <v>Cons01</v>
          </cell>
          <cell r="G73" t="str">
            <v>AKMov02</v>
          </cell>
          <cell r="H73" t="str">
            <v>SubMov02</v>
          </cell>
          <cell r="I73" t="str">
            <v>AK02</v>
          </cell>
          <cell r="J73" t="str">
            <v>Sub02</v>
          </cell>
          <cell r="K73" t="str">
            <v>Adj</v>
          </cell>
          <cell r="L73" t="str">
            <v>Adj</v>
          </cell>
          <cell r="M73" t="str">
            <v>Adj</v>
          </cell>
          <cell r="N73" t="str">
            <v>Cons02</v>
          </cell>
        </row>
        <row r="74">
          <cell r="A74" t="str">
            <v>Assets</v>
          </cell>
          <cell r="B74">
            <v>649</v>
          </cell>
          <cell r="C74">
            <v>300</v>
          </cell>
          <cell r="D74">
            <v>-51</v>
          </cell>
          <cell r="E74">
            <v>949</v>
          </cell>
          <cell r="F74">
            <v>949</v>
          </cell>
          <cell r="G74">
            <v>120</v>
          </cell>
          <cell r="H74">
            <v>300</v>
          </cell>
          <cell r="I74">
            <v>649</v>
          </cell>
          <cell r="J74">
            <v>300</v>
          </cell>
          <cell r="K74">
            <v>27</v>
          </cell>
          <cell r="L74">
            <v>-100</v>
          </cell>
          <cell r="M74">
            <v>-98</v>
          </cell>
          <cell r="N74">
            <v>949</v>
          </cell>
        </row>
        <row r="75">
          <cell r="A75" t="str">
            <v>Invest</v>
          </cell>
          <cell r="B75">
            <v>51</v>
          </cell>
          <cell r="C75">
            <v>-51</v>
          </cell>
          <cell r="D75">
            <v>-51</v>
          </cell>
          <cell r="E75">
            <v>120</v>
          </cell>
          <cell r="F75">
            <v>0</v>
          </cell>
          <cell r="G75">
            <v>120</v>
          </cell>
          <cell r="H75">
            <v>27</v>
          </cell>
          <cell r="I75">
            <v>171</v>
          </cell>
          <cell r="J75">
            <v>0</v>
          </cell>
          <cell r="K75">
            <v>27</v>
          </cell>
          <cell r="L75">
            <v>-100</v>
          </cell>
          <cell r="M75">
            <v>-98</v>
          </cell>
          <cell r="N75">
            <v>0</v>
          </cell>
        </row>
        <row r="76">
          <cell r="A76" t="str">
            <v>SC</v>
          </cell>
          <cell r="B76">
            <v>-200</v>
          </cell>
          <cell r="C76">
            <v>-100</v>
          </cell>
          <cell r="D76">
            <v>51</v>
          </cell>
          <cell r="E76">
            <v>49</v>
          </cell>
          <cell r="F76">
            <v>-200</v>
          </cell>
          <cell r="G76">
            <v>-120</v>
          </cell>
          <cell r="H76">
            <v>-320</v>
          </cell>
          <cell r="I76">
            <v>-320</v>
          </cell>
          <cell r="J76">
            <v>-100</v>
          </cell>
          <cell r="K76">
            <v>-27</v>
          </cell>
          <cell r="L76">
            <v>100</v>
          </cell>
          <cell r="M76">
            <v>0</v>
          </cell>
          <cell r="N76">
            <v>-347</v>
          </cell>
        </row>
        <row r="77">
          <cell r="A77" t="str">
            <v>SC</v>
          </cell>
          <cell r="B77">
            <v>-200</v>
          </cell>
          <cell r="C77">
            <v>-100</v>
          </cell>
          <cell r="D77">
            <v>51</v>
          </cell>
          <cell r="E77">
            <v>49</v>
          </cell>
          <cell r="F77">
            <v>-200</v>
          </cell>
          <cell r="G77">
            <v>-120</v>
          </cell>
          <cell r="H77">
            <v>-320</v>
          </cell>
          <cell r="I77">
            <v>-320</v>
          </cell>
          <cell r="J77">
            <v>-100</v>
          </cell>
          <cell r="K77">
            <v>-27</v>
          </cell>
          <cell r="L77">
            <v>100</v>
          </cell>
          <cell r="M77">
            <v>98</v>
          </cell>
          <cell r="N77">
            <v>-347</v>
          </cell>
        </row>
        <row r="78">
          <cell r="A78" t="str">
            <v>RE</v>
          </cell>
          <cell r="B78">
            <v>-500</v>
          </cell>
          <cell r="C78">
            <v>-200</v>
          </cell>
          <cell r="D78">
            <v>-49</v>
          </cell>
          <cell r="E78">
            <v>-49</v>
          </cell>
          <cell r="F78">
            <v>-749</v>
          </cell>
          <cell r="G78">
            <v>-200</v>
          </cell>
          <cell r="H78">
            <v>98</v>
          </cell>
          <cell r="I78">
            <v>-500</v>
          </cell>
          <cell r="J78">
            <v>-200</v>
          </cell>
          <cell r="K78">
            <v>0</v>
          </cell>
          <cell r="L78">
            <v>0</v>
          </cell>
          <cell r="M78">
            <v>98</v>
          </cell>
          <cell r="N78">
            <v>-602</v>
          </cell>
        </row>
        <row r="79">
          <cell r="A79" t="str">
            <v>MI</v>
          </cell>
          <cell r="B79" t="str">
            <v>147=</v>
          </cell>
          <cell r="C79" t="str">
            <v>49+200*0,49</v>
          </cell>
        </row>
        <row r="80">
          <cell r="B80" t="str">
            <v>147=</v>
          </cell>
          <cell r="C80" t="str">
            <v>49+200*0,49</v>
          </cell>
        </row>
        <row r="81">
          <cell r="B81" t="str">
            <v>27=</v>
          </cell>
          <cell r="C81" t="str">
            <v>49+200*0,49-120</v>
          </cell>
        </row>
        <row r="82">
          <cell r="B82" t="str">
            <v>98=</v>
          </cell>
          <cell r="C82" t="str">
            <v>200*0,49</v>
          </cell>
        </row>
        <row r="83">
          <cell r="A83" t="str">
            <v>Схема консолидации для Урала (с долей меньшинства) (условные цифры)</v>
          </cell>
        </row>
        <row r="84">
          <cell r="A84" t="str">
            <v>Схема консолидации для Урала (с долей меньшинства) (условные цифры)</v>
          </cell>
          <cell r="B84" t="str">
            <v>AK01</v>
          </cell>
          <cell r="C84" t="str">
            <v>Sub01</v>
          </cell>
          <cell r="D84" t="str">
            <v>Adj</v>
          </cell>
          <cell r="E84" t="str">
            <v>Adj</v>
          </cell>
          <cell r="F84" t="str">
            <v>Cons01</v>
          </cell>
          <cell r="G84" t="str">
            <v>AKMov02</v>
          </cell>
          <cell r="H84" t="str">
            <v>SubMov02</v>
          </cell>
          <cell r="I84" t="str">
            <v>AK02</v>
          </cell>
          <cell r="J84" t="str">
            <v>Sub02</v>
          </cell>
          <cell r="K84" t="str">
            <v>Adj</v>
          </cell>
          <cell r="L84" t="str">
            <v>Adj</v>
          </cell>
          <cell r="M84" t="str">
            <v>Adj</v>
          </cell>
          <cell r="N84" t="str">
            <v>Adj</v>
          </cell>
          <cell r="O84" t="str">
            <v>Adj</v>
          </cell>
          <cell r="P84" t="str">
            <v>Cons02</v>
          </cell>
        </row>
        <row r="85">
          <cell r="A85" t="str">
            <v>Assets</v>
          </cell>
          <cell r="B85" t="str">
            <v>AK01</v>
          </cell>
          <cell r="C85" t="str">
            <v>Sub01</v>
          </cell>
          <cell r="D85" t="str">
            <v>Adj</v>
          </cell>
          <cell r="E85" t="str">
            <v>Adj</v>
          </cell>
          <cell r="F85" t="str">
            <v>Cons01</v>
          </cell>
          <cell r="G85" t="str">
            <v>AKMov02</v>
          </cell>
          <cell r="H85" t="str">
            <v>SubMov02</v>
          </cell>
          <cell r="I85" t="str">
            <v>AK02</v>
          </cell>
          <cell r="J85" t="str">
            <v>Sub02</v>
          </cell>
          <cell r="K85" t="str">
            <v>Adj</v>
          </cell>
          <cell r="L85" t="str">
            <v>Adj</v>
          </cell>
          <cell r="M85" t="str">
            <v>Adj</v>
          </cell>
          <cell r="N85" t="str">
            <v>Adj</v>
          </cell>
          <cell r="O85" t="str">
            <v>Adj</v>
          </cell>
          <cell r="P85" t="str">
            <v>Cons02</v>
          </cell>
        </row>
        <row r="86">
          <cell r="A86" t="str">
            <v>Assets</v>
          </cell>
          <cell r="B86">
            <v>649</v>
          </cell>
          <cell r="C86">
            <v>300</v>
          </cell>
          <cell r="D86">
            <v>-51</v>
          </cell>
          <cell r="E86">
            <v>949</v>
          </cell>
          <cell r="F86">
            <v>949</v>
          </cell>
          <cell r="G86">
            <v>80</v>
          </cell>
          <cell r="H86">
            <v>300</v>
          </cell>
          <cell r="I86">
            <v>649</v>
          </cell>
          <cell r="J86">
            <v>300</v>
          </cell>
          <cell r="K86">
            <v>25.599999999999994</v>
          </cell>
          <cell r="L86">
            <v>-86.2</v>
          </cell>
          <cell r="M86">
            <v>0</v>
          </cell>
          <cell r="N86">
            <v>0</v>
          </cell>
          <cell r="O86">
            <v>-70.399999999999991</v>
          </cell>
          <cell r="P86">
            <v>949</v>
          </cell>
        </row>
        <row r="87">
          <cell r="A87" t="str">
            <v>Invest</v>
          </cell>
          <cell r="B87">
            <v>51</v>
          </cell>
          <cell r="C87">
            <v>-51</v>
          </cell>
          <cell r="D87">
            <v>-51</v>
          </cell>
          <cell r="E87">
            <v>80</v>
          </cell>
          <cell r="F87">
            <v>0</v>
          </cell>
          <cell r="G87">
            <v>80</v>
          </cell>
          <cell r="H87">
            <v>25.599999999999994</v>
          </cell>
          <cell r="I87">
            <v>131</v>
          </cell>
          <cell r="J87">
            <v>0</v>
          </cell>
          <cell r="K87">
            <v>25.599999999999994</v>
          </cell>
          <cell r="L87">
            <v>-86.2</v>
          </cell>
          <cell r="M87">
            <v>0</v>
          </cell>
          <cell r="N87">
            <v>0</v>
          </cell>
          <cell r="O87">
            <v>-70.399999999999991</v>
          </cell>
          <cell r="P87">
            <v>0</v>
          </cell>
        </row>
        <row r="88">
          <cell r="A88" t="str">
            <v>SC</v>
          </cell>
          <cell r="B88">
            <v>-200</v>
          </cell>
          <cell r="C88">
            <v>-100</v>
          </cell>
          <cell r="D88">
            <v>51</v>
          </cell>
          <cell r="E88">
            <v>49</v>
          </cell>
          <cell r="F88">
            <v>-200</v>
          </cell>
          <cell r="G88">
            <v>-80</v>
          </cell>
          <cell r="H88">
            <v>-280</v>
          </cell>
          <cell r="I88">
            <v>-280</v>
          </cell>
          <cell r="J88">
            <v>-100</v>
          </cell>
          <cell r="K88">
            <v>-25.599999999999994</v>
          </cell>
          <cell r="L88">
            <v>86.2</v>
          </cell>
          <cell r="M88">
            <v>13.799999999999997</v>
          </cell>
          <cell r="N88">
            <v>27.6</v>
          </cell>
          <cell r="O88">
            <v>0</v>
          </cell>
          <cell r="P88">
            <v>-278</v>
          </cell>
        </row>
        <row r="89">
          <cell r="A89" t="str">
            <v>SC</v>
          </cell>
          <cell r="B89">
            <v>-200</v>
          </cell>
          <cell r="C89">
            <v>-100</v>
          </cell>
          <cell r="D89">
            <v>51</v>
          </cell>
          <cell r="E89">
            <v>49</v>
          </cell>
          <cell r="F89">
            <v>-200</v>
          </cell>
          <cell r="G89">
            <v>-80</v>
          </cell>
          <cell r="H89">
            <v>-280</v>
          </cell>
          <cell r="I89">
            <v>-280</v>
          </cell>
          <cell r="J89">
            <v>-100</v>
          </cell>
          <cell r="K89">
            <v>-25.599999999999994</v>
          </cell>
          <cell r="L89">
            <v>86.2</v>
          </cell>
          <cell r="M89">
            <v>13.799999999999997</v>
          </cell>
          <cell r="N89">
            <v>27.6</v>
          </cell>
          <cell r="O89">
            <v>70.399999999999991</v>
          </cell>
          <cell r="P89">
            <v>-278</v>
          </cell>
        </row>
        <row r="90">
          <cell r="A90" t="str">
            <v>RE</v>
          </cell>
          <cell r="B90">
            <v>-500</v>
          </cell>
          <cell r="C90">
            <v>-200</v>
          </cell>
          <cell r="D90">
            <v>-35.200000000000003</v>
          </cell>
          <cell r="E90">
            <v>-35.200000000000003</v>
          </cell>
          <cell r="F90">
            <v>-735.2</v>
          </cell>
          <cell r="G90">
            <v>-200</v>
          </cell>
          <cell r="H90">
            <v>-13.799999999999997</v>
          </cell>
          <cell r="I90">
            <v>-500</v>
          </cell>
          <cell r="J90">
            <v>-200</v>
          </cell>
          <cell r="K90">
            <v>-629.6</v>
          </cell>
          <cell r="L90">
            <v>0</v>
          </cell>
          <cell r="M90">
            <v>-13.799999999999997</v>
          </cell>
          <cell r="N90">
            <v>-27.6</v>
          </cell>
          <cell r="O90">
            <v>70.399999999999991</v>
          </cell>
          <cell r="P90">
            <v>-629.6</v>
          </cell>
        </row>
        <row r="91">
          <cell r="A91" t="str">
            <v>MI</v>
          </cell>
          <cell r="B91">
            <v>-13.799999999999997</v>
          </cell>
          <cell r="C91">
            <v>-13.799999999999997</v>
          </cell>
          <cell r="D91">
            <v>-13.799999999999997</v>
          </cell>
          <cell r="E91">
            <v>-13.799999999999997</v>
          </cell>
          <cell r="F91">
            <v>-13.799999999999997</v>
          </cell>
          <cell r="G91">
            <v>0</v>
          </cell>
          <cell r="H91">
            <v>0</v>
          </cell>
          <cell r="I91">
            <v>0</v>
          </cell>
          <cell r="J91">
            <v>0</v>
          </cell>
          <cell r="K91">
            <v>0</v>
          </cell>
          <cell r="L91">
            <v>0</v>
          </cell>
          <cell r="M91">
            <v>-13.799999999999997</v>
          </cell>
          <cell r="N91">
            <v>-27.6</v>
          </cell>
          <cell r="O91">
            <v>0</v>
          </cell>
          <cell r="P91">
            <v>-41.4</v>
          </cell>
        </row>
        <row r="93">
          <cell r="A93" t="str">
            <v>Расчет суммы инфлирования УК АК ТНП в 2002 г.</v>
          </cell>
        </row>
        <row r="94">
          <cell r="A94" t="str">
            <v>Расчет суммы инфлирования УК АК ТНП в 2002 г.</v>
          </cell>
          <cell r="B94">
            <v>15527</v>
          </cell>
        </row>
        <row r="95">
          <cell r="A95" t="str">
            <v>SC on 31.12.01</v>
          </cell>
          <cell r="B95">
            <v>15527</v>
          </cell>
        </row>
        <row r="96">
          <cell r="A96" t="str">
            <v>Add (вкл дооценку)</v>
          </cell>
          <cell r="B96">
            <v>4813313.5693221986</v>
          </cell>
        </row>
        <row r="97">
          <cell r="A97" t="str">
            <v>Infl OB</v>
          </cell>
          <cell r="B97">
            <v>2348.309916354066</v>
          </cell>
          <cell r="C97" t="str">
            <v>('Год. инд.02'!F153-1)</v>
          </cell>
        </row>
        <row r="98">
          <cell r="A98" t="str">
            <v>Infl Add</v>
          </cell>
          <cell r="B98">
            <v>727967.53947065782</v>
          </cell>
          <cell r="C98">
            <v>3000005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тавки"/>
      <sheetName val="Лист1"/>
    </sheetNames>
    <sheetDataSet>
      <sheetData sheetId="0" refreshError="1"/>
      <sheetData sheetId="1"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ГНОЗ_1"/>
    </sheetNames>
    <sheetDataSet>
      <sheetData sheetId="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итульный лист"/>
      <sheetName val="Main"/>
      <sheetName val="Оглавл."/>
      <sheetName val="Пр.прогр."/>
      <sheetName val="Баланс газа"/>
      <sheetName val="БДР"/>
      <sheetName val="БДДС"/>
      <sheetName val="ВД"/>
      <sheetName val="Баланс"/>
      <sheetName val="БР-1"/>
      <sheetName val="БР-1 (ПР)"/>
      <sheetName val="БР-2"/>
      <sheetName val="БР-2 (ПР)"/>
      <sheetName val="Лист1"/>
      <sheetName val="Лист2"/>
      <sheetName val="Лист3"/>
      <sheetName val="ТП пр-во"/>
      <sheetName val="ТП отгр"/>
      <sheetName val="БП-1"/>
      <sheetName val="БП-2"/>
      <sheetName val="БП-3"/>
      <sheetName val="БСС-1"/>
      <sheetName val="св.вед."/>
      <sheetName val="топливо"/>
      <sheetName val="Амортизация"/>
      <sheetName val="Расшифровка по прочим"/>
      <sheetName val="БСС-2"/>
      <sheetName val="БОТ"/>
      <sheetName val="БКР"/>
      <sheetName val="БУР"/>
      <sheetName val="БН-1"/>
      <sheetName val="БН-2"/>
      <sheetName val="расчёт налогов"/>
      <sheetName val="БСФ-2"/>
      <sheetName val="ПЦ"/>
      <sheetName val="Лист4"/>
      <sheetName val="Лист5"/>
      <sheetName val="Дав.сырьё"/>
      <sheetName val="КСС-УОФ"/>
      <sheetName val="КСС-кокс"/>
      <sheetName val="КСС-смола"/>
      <sheetName val="КСС-СПЦ"/>
      <sheetName val="КСС-оч.нафт"/>
      <sheetName val="КСС-оч.газа"/>
      <sheetName val="РПП-УОФ"/>
      <sheetName val="РПП-кокс"/>
      <sheetName val="РПП-смола"/>
      <sheetName val="РПП-спц"/>
      <sheetName val="РПП-оч.нафт"/>
      <sheetName val="РПП-оч.к.г."/>
      <sheetName val="КСС-Машинное отд."/>
      <sheetName val="КСС-Пароснабжение"/>
      <sheetName val="КСС-Водоснабжение"/>
      <sheetName val="КСС-Электроподстанция"/>
      <sheetName val="КСС-Вода питьевая"/>
      <sheetName val="КСС-ЖДЦ"/>
      <sheetName val="КСС-Подъёмн.кран"/>
      <sheetName val="КСС-Груз. атр-т"/>
      <sheetName val="КСС-Трактор"/>
      <sheetName val="КСС-Автобус"/>
      <sheetName val="КСС-Легк.атр-т"/>
      <sheetName val="КСС-РМЦ"/>
      <sheetName val="КСС-СМРЦ"/>
      <sheetName val="КСС-КИП"/>
      <sheetName val="КСС-ЭРУ"/>
      <sheetName val="КСС-Уч.связи"/>
      <sheetName val="КСС-Санбыткорпус"/>
      <sheetName val="КСС-Прачечная"/>
      <sheetName val="КСС-Сапожная"/>
      <sheetName val="БРМ-1"/>
      <sheetName val="БРМ-2"/>
      <sheetName val="ТМЦ на капремонт"/>
      <sheetName val="ТМЦ на текущий ремонт"/>
      <sheetName val="Грузооборот"/>
      <sheetName val="Движение пр-ции"/>
      <sheetName val="план поступ."/>
      <sheetName val="платежи"/>
      <sheetName val="зарплата"/>
      <sheetName val="Сырье"/>
      <sheetName val="Расчёт цены к-та"/>
      <sheetName val="ОМТС"/>
      <sheetName val="ОГМ"/>
      <sheetName val="Оборудование"/>
      <sheetName val="ОГЭ"/>
      <sheetName val="ЖДЦ"/>
      <sheetName val="АТЦ"/>
      <sheetName val="ОПБиОТ"/>
      <sheetName val="ЛООС"/>
      <sheetName val="энергоресурсы"/>
      <sheetName val="Расчёт энергозатрат"/>
      <sheetName val="ТехПД"/>
      <sheetName val="Связь"/>
      <sheetName val="АТП"/>
      <sheetName val="Услуги страхов."/>
      <sheetName val="ЦОП"/>
      <sheetName val="соц нужды"/>
      <sheetName val="СБ"/>
      <sheetName val="ОПК"/>
      <sheetName val="АХО"/>
      <sheetName val="Медпункт"/>
      <sheetName val="ПТО"/>
      <sheetName val="Консультац.услуги"/>
      <sheetName val="Юридическая служба"/>
      <sheetName val="Пом.Ген.директора"/>
      <sheetName val="Бюджет развития"/>
      <sheetName val="расход"/>
      <sheetName val="ставк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абл. для Кати"/>
    </sheetNames>
    <definedNames>
      <definedName name="qwerty"/>
      <definedName name="Раскрсписок19_Изменение"/>
    </definedNames>
    <sheetDataSet>
      <sheetData sheetId="0"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АСПР"/>
    </sheetNames>
    <sheetDataSet>
      <sheetData sheetId="0"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_ORDER"/>
      <sheetName val="кт20,23,25,28 (2)"/>
      <sheetName val="Остатки"/>
      <sheetName val="Дебет (2)"/>
      <sheetName val="Дебет"/>
      <sheetName val="кт1515 (2)"/>
      <sheetName val="кт1515"/>
      <sheetName val="кт76"/>
      <sheetName val="кт43 (2)"/>
      <sheetName val="попр2 (6)"/>
      <sheetName val="попр2 (5)"/>
      <sheetName val="попр2 (4)"/>
      <sheetName val="попр2 (3)"/>
      <sheetName val="попр2 (2)"/>
      <sheetName val="попр2"/>
      <sheetName val="кт43"/>
      <sheetName val="кт1523,1515"/>
      <sheetName val="кт401,403"/>
      <sheetName val="кт1014"/>
      <sheetName val="кт20,23,25,28"/>
      <sheetName val="КТ (2)"/>
      <sheetName val="КТ"/>
      <sheetName val="Лист1"/>
      <sheetName val="дт9002(2)"/>
      <sheetName val="дт9002"/>
      <sheetName val="дт97"/>
      <sheetName val="кт97"/>
      <sheetName val="поправка июль"/>
      <sheetName val="самая"/>
      <sheetName val="проверка"/>
      <sheetName val="июль"/>
      <sheetName val="поправки"/>
      <sheetName val="РАСПР"/>
      <sheetName val="Проводки'02"/>
      <sheetName val="кт20,23,25,28_(2)"/>
      <sheetName val="Дебет_(2)"/>
      <sheetName val="кт1515_(2)"/>
      <sheetName val="кт43_(2)"/>
      <sheetName val="попр2_(6)"/>
      <sheetName val="попр2_(5)"/>
      <sheetName val="попр2_(4)"/>
      <sheetName val="попр2_(3)"/>
      <sheetName val="попр2_(2)"/>
      <sheetName val="КТ_(2)"/>
      <sheetName val="поправка_июль"/>
      <sheetName val="кт20,23,25,28_(2)1"/>
      <sheetName val="Дебет_(2)1"/>
      <sheetName val="кт1515_(2)1"/>
      <sheetName val="кт43_(2)1"/>
      <sheetName val="попр2_(6)1"/>
      <sheetName val="попр2_(5)1"/>
      <sheetName val="попр2_(4)1"/>
      <sheetName val="попр2_(3)1"/>
      <sheetName val="попр2_(2)1"/>
      <sheetName val="КТ_(2)1"/>
      <sheetName val="поправка_июль1"/>
    </sheetNames>
    <sheetDataSet>
      <sheetData sheetId="0" refreshError="1">
        <row r="1">
          <cell r="A1" t="str">
            <v>MES</v>
          </cell>
          <cell r="B1" t="str">
            <v>K_SCHET</v>
          </cell>
          <cell r="C1" t="str">
            <v>D_SCHET</v>
          </cell>
          <cell r="D1" t="str">
            <v>D_SUMMA</v>
          </cell>
          <cell r="E1" t="str">
            <v>PRZAP</v>
          </cell>
        </row>
        <row r="2">
          <cell r="A2" t="str">
            <v>01</v>
          </cell>
          <cell r="B2" t="str">
            <v>10020000</v>
          </cell>
          <cell r="C2" t="str">
            <v>10020000</v>
          </cell>
          <cell r="D2">
            <v>178817511.50999999</v>
          </cell>
        </row>
        <row r="3">
          <cell r="A3" t="str">
            <v>01</v>
          </cell>
          <cell r="B3" t="str">
            <v>10020000</v>
          </cell>
          <cell r="C3" t="str">
            <v>10020100</v>
          </cell>
          <cell r="D3">
            <v>7374770.9199999999</v>
          </cell>
        </row>
        <row r="4">
          <cell r="A4" t="str">
            <v>01</v>
          </cell>
          <cell r="B4" t="str">
            <v>10020000</v>
          </cell>
          <cell r="C4" t="str">
            <v>16010000</v>
          </cell>
          <cell r="D4">
            <v>-19620257.23</v>
          </cell>
        </row>
        <row r="5">
          <cell r="A5" t="str">
            <v>01</v>
          </cell>
          <cell r="B5" t="str">
            <v>10020000</v>
          </cell>
          <cell r="C5" t="str">
            <v>16020000</v>
          </cell>
          <cell r="D5">
            <v>-281750.71000000002</v>
          </cell>
        </row>
        <row r="6">
          <cell r="A6" t="str">
            <v>01</v>
          </cell>
          <cell r="B6" t="str">
            <v>10020000</v>
          </cell>
          <cell r="C6" t="str">
            <v>20010000</v>
          </cell>
          <cell r="D6">
            <v>291852382.48000002</v>
          </cell>
        </row>
        <row r="7">
          <cell r="A7" t="str">
            <v>01</v>
          </cell>
          <cell r="B7" t="str">
            <v>10020000</v>
          </cell>
          <cell r="C7" t="str">
            <v>23010000</v>
          </cell>
          <cell r="D7">
            <v>328308.34999999998</v>
          </cell>
        </row>
        <row r="8">
          <cell r="A8" t="str">
            <v>01</v>
          </cell>
          <cell r="B8" t="str">
            <v>10020000</v>
          </cell>
          <cell r="C8" t="str">
            <v>25010000</v>
          </cell>
          <cell r="D8">
            <v>6185.26</v>
          </cell>
        </row>
        <row r="9">
          <cell r="A9" t="str">
            <v>01</v>
          </cell>
          <cell r="B9" t="str">
            <v>10020000</v>
          </cell>
          <cell r="C9" t="str">
            <v>25020000</v>
          </cell>
          <cell r="D9">
            <v>373.2</v>
          </cell>
        </row>
        <row r="10">
          <cell r="A10" t="str">
            <v>01</v>
          </cell>
          <cell r="B10" t="str">
            <v>10020000</v>
          </cell>
          <cell r="C10" t="str">
            <v>25030000</v>
          </cell>
          <cell r="D10">
            <v>847.5</v>
          </cell>
        </row>
        <row r="11">
          <cell r="A11" t="str">
            <v>01</v>
          </cell>
          <cell r="B11" t="str">
            <v>10020000</v>
          </cell>
          <cell r="C11" t="str">
            <v>26000000</v>
          </cell>
          <cell r="D11">
            <v>572.29999999999995</v>
          </cell>
        </row>
        <row r="12">
          <cell r="A12" t="str">
            <v>01</v>
          </cell>
          <cell r="B12" t="str">
            <v>10020000</v>
          </cell>
          <cell r="C12" t="str">
            <v>41020000</v>
          </cell>
          <cell r="D12">
            <v>18093686.989999998</v>
          </cell>
        </row>
        <row r="13">
          <cell r="A13" t="str">
            <v>01</v>
          </cell>
          <cell r="B13" t="str">
            <v>10020000</v>
          </cell>
          <cell r="C13" t="str">
            <v>43030100</v>
          </cell>
          <cell r="D13">
            <v>520.38</v>
          </cell>
        </row>
        <row r="14">
          <cell r="A14" t="str">
            <v>01</v>
          </cell>
          <cell r="B14" t="str">
            <v>10020000</v>
          </cell>
          <cell r="C14" t="str">
            <v>91020400</v>
          </cell>
          <cell r="D14">
            <v>105673.33</v>
          </cell>
        </row>
        <row r="15">
          <cell r="A15" t="str">
            <v>01</v>
          </cell>
          <cell r="B15" t="str">
            <v>10020000</v>
          </cell>
          <cell r="C15" t="str">
            <v>91020801</v>
          </cell>
          <cell r="D15">
            <v>23735.05</v>
          </cell>
        </row>
        <row r="16">
          <cell r="A16" t="str">
            <v>01</v>
          </cell>
          <cell r="B16" t="str">
            <v>05000000</v>
          </cell>
          <cell r="C16" t="str">
            <v>26000000</v>
          </cell>
          <cell r="D16">
            <v>134906</v>
          </cell>
        </row>
        <row r="17">
          <cell r="A17" t="str">
            <v>01</v>
          </cell>
          <cell r="B17" t="str">
            <v>10060000</v>
          </cell>
          <cell r="C17" t="str">
            <v>10060000</v>
          </cell>
          <cell r="D17">
            <v>5080326.71</v>
          </cell>
        </row>
        <row r="18">
          <cell r="A18" t="str">
            <v>01</v>
          </cell>
          <cell r="B18" t="str">
            <v>10060000</v>
          </cell>
          <cell r="C18" t="str">
            <v>16010000</v>
          </cell>
          <cell r="D18">
            <v>-5871335.5099999998</v>
          </cell>
        </row>
        <row r="19">
          <cell r="A19" t="str">
            <v>01</v>
          </cell>
          <cell r="B19" t="str">
            <v>10060000</v>
          </cell>
          <cell r="C19" t="str">
            <v>16020000</v>
          </cell>
          <cell r="D19">
            <v>-14353.04</v>
          </cell>
        </row>
        <row r="20">
          <cell r="A20" t="str">
            <v>01</v>
          </cell>
          <cell r="B20" t="str">
            <v>10060000</v>
          </cell>
          <cell r="C20" t="str">
            <v>20010000</v>
          </cell>
          <cell r="D20">
            <v>625582.14</v>
          </cell>
        </row>
        <row r="21">
          <cell r="A21" t="str">
            <v>01</v>
          </cell>
          <cell r="B21" t="str">
            <v>10060000</v>
          </cell>
          <cell r="C21" t="str">
            <v>23010000</v>
          </cell>
          <cell r="D21">
            <v>1806524.26</v>
          </cell>
        </row>
        <row r="22">
          <cell r="A22" t="str">
            <v>01</v>
          </cell>
          <cell r="B22" t="str">
            <v>10060000</v>
          </cell>
          <cell r="C22" t="str">
            <v>25010000</v>
          </cell>
          <cell r="D22">
            <v>2218789.2799999998</v>
          </cell>
        </row>
        <row r="23">
          <cell r="A23" t="str">
            <v>01</v>
          </cell>
          <cell r="B23" t="str">
            <v>10060000</v>
          </cell>
          <cell r="C23" t="str">
            <v>25020000</v>
          </cell>
          <cell r="D23">
            <v>505074.74</v>
          </cell>
        </row>
        <row r="24">
          <cell r="A24" t="str">
            <v>01</v>
          </cell>
          <cell r="B24" t="str">
            <v>10060000</v>
          </cell>
          <cell r="C24" t="str">
            <v>25030000</v>
          </cell>
          <cell r="D24">
            <v>124534.07</v>
          </cell>
        </row>
        <row r="25">
          <cell r="A25" t="str">
            <v>01</v>
          </cell>
          <cell r="B25" t="str">
            <v>10060000</v>
          </cell>
          <cell r="C25" t="str">
            <v>26000000</v>
          </cell>
          <cell r="D25">
            <v>559335.48</v>
          </cell>
        </row>
        <row r="26">
          <cell r="A26" t="str">
            <v>01</v>
          </cell>
          <cell r="B26" t="str">
            <v>10060000</v>
          </cell>
          <cell r="C26" t="str">
            <v>41020000</v>
          </cell>
          <cell r="D26">
            <v>544116.93999999994</v>
          </cell>
        </row>
        <row r="27">
          <cell r="A27" t="str">
            <v>01</v>
          </cell>
          <cell r="B27" t="str">
            <v>10060000</v>
          </cell>
          <cell r="C27" t="str">
            <v>44000500</v>
          </cell>
          <cell r="D27">
            <v>880300.27</v>
          </cell>
        </row>
        <row r="28">
          <cell r="A28" t="str">
            <v>01</v>
          </cell>
          <cell r="B28" t="str">
            <v>10060000</v>
          </cell>
          <cell r="C28" t="str">
            <v>79030000</v>
          </cell>
          <cell r="D28">
            <v>192102.48</v>
          </cell>
        </row>
        <row r="29">
          <cell r="A29" t="str">
            <v>01</v>
          </cell>
          <cell r="B29" t="str">
            <v>10060000</v>
          </cell>
          <cell r="C29" t="str">
            <v>79040000</v>
          </cell>
          <cell r="D29">
            <v>3560.8</v>
          </cell>
        </row>
        <row r="30">
          <cell r="A30" t="str">
            <v>01</v>
          </cell>
          <cell r="B30" t="str">
            <v>10060000</v>
          </cell>
          <cell r="C30" t="str">
            <v>91020400</v>
          </cell>
          <cell r="D30">
            <v>436476.6</v>
          </cell>
        </row>
        <row r="31">
          <cell r="A31" t="str">
            <v>01</v>
          </cell>
          <cell r="B31" t="str">
            <v>10060000</v>
          </cell>
          <cell r="C31" t="str">
            <v>91020801</v>
          </cell>
          <cell r="D31">
            <v>7747.46</v>
          </cell>
        </row>
        <row r="32">
          <cell r="A32" t="str">
            <v>01</v>
          </cell>
          <cell r="B32" t="str">
            <v>10020100</v>
          </cell>
          <cell r="C32" t="str">
            <v>10020000</v>
          </cell>
          <cell r="D32">
            <v>59422.9</v>
          </cell>
        </row>
        <row r="33">
          <cell r="A33" t="str">
            <v>01</v>
          </cell>
          <cell r="B33" t="str">
            <v>10020100</v>
          </cell>
          <cell r="C33" t="str">
            <v>10020100</v>
          </cell>
          <cell r="D33">
            <v>776918.33</v>
          </cell>
        </row>
        <row r="34">
          <cell r="A34" t="str">
            <v>01</v>
          </cell>
          <cell r="B34" t="str">
            <v>10020100</v>
          </cell>
          <cell r="C34" t="str">
            <v>16010000</v>
          </cell>
          <cell r="D34">
            <v>-412168.18</v>
          </cell>
        </row>
        <row r="35">
          <cell r="A35" t="str">
            <v>01</v>
          </cell>
          <cell r="B35" t="str">
            <v>10020100</v>
          </cell>
          <cell r="C35" t="str">
            <v>76020400</v>
          </cell>
          <cell r="D35">
            <v>9589991.3599999994</v>
          </cell>
        </row>
        <row r="36">
          <cell r="A36" t="str">
            <v>01</v>
          </cell>
          <cell r="B36" t="str">
            <v>15140000</v>
          </cell>
          <cell r="C36" t="str">
            <v>10140000</v>
          </cell>
          <cell r="D36">
            <v>24457545.760000002</v>
          </cell>
        </row>
        <row r="37">
          <cell r="A37" t="str">
            <v>01</v>
          </cell>
          <cell r="B37" t="str">
            <v>15140000</v>
          </cell>
          <cell r="C37" t="str">
            <v>16010000</v>
          </cell>
          <cell r="D37">
            <v>725575.91</v>
          </cell>
        </row>
        <row r="38">
          <cell r="A38" t="str">
            <v>01</v>
          </cell>
          <cell r="B38" t="str">
            <v>15140000</v>
          </cell>
          <cell r="C38" t="str">
            <v>16020000</v>
          </cell>
          <cell r="D38">
            <v>99904.08</v>
          </cell>
        </row>
        <row r="39">
          <cell r="A39" t="str">
            <v>01</v>
          </cell>
          <cell r="B39" t="str">
            <v>86000000</v>
          </cell>
          <cell r="C39" t="str">
            <v>70000000</v>
          </cell>
          <cell r="D39">
            <v>2272.89</v>
          </cell>
        </row>
        <row r="40">
          <cell r="A40" t="str">
            <v>01</v>
          </cell>
          <cell r="B40" t="str">
            <v>86000000</v>
          </cell>
          <cell r="C40" t="str">
            <v>79070000</v>
          </cell>
          <cell r="D40">
            <v>10.199999999999999</v>
          </cell>
        </row>
        <row r="41">
          <cell r="A41" t="str">
            <v>01</v>
          </cell>
          <cell r="B41" t="str">
            <v>62060000</v>
          </cell>
          <cell r="C41" t="str">
            <v>91021500</v>
          </cell>
          <cell r="D41">
            <v>58514671.840000004</v>
          </cell>
        </row>
        <row r="42">
          <cell r="A42" t="str">
            <v>01</v>
          </cell>
          <cell r="B42" t="str">
            <v>62050200</v>
          </cell>
          <cell r="C42" t="str">
            <v>68080000</v>
          </cell>
          <cell r="D42">
            <v>1205971.76</v>
          </cell>
        </row>
        <row r="43">
          <cell r="A43" t="str">
            <v>01</v>
          </cell>
          <cell r="B43" t="str">
            <v>62050200</v>
          </cell>
          <cell r="C43" t="str">
            <v>68080200</v>
          </cell>
          <cell r="D43">
            <v>5781296</v>
          </cell>
        </row>
        <row r="44">
          <cell r="A44" t="str">
            <v>01</v>
          </cell>
          <cell r="B44" t="str">
            <v>62050600</v>
          </cell>
          <cell r="C44" t="str">
            <v>51020000</v>
          </cell>
          <cell r="D44">
            <v>3154705.74</v>
          </cell>
        </row>
        <row r="45">
          <cell r="A45" t="str">
            <v>01</v>
          </cell>
          <cell r="B45" t="str">
            <v>62050600</v>
          </cell>
          <cell r="C45" t="str">
            <v>51030100</v>
          </cell>
          <cell r="D45">
            <v>22604934.800000001</v>
          </cell>
        </row>
        <row r="46">
          <cell r="A46" t="str">
            <v>01</v>
          </cell>
          <cell r="B46" t="str">
            <v>62050600</v>
          </cell>
          <cell r="C46" t="str">
            <v>51040000</v>
          </cell>
          <cell r="D46">
            <v>10077800</v>
          </cell>
        </row>
        <row r="47">
          <cell r="A47" t="str">
            <v>01</v>
          </cell>
          <cell r="B47" t="str">
            <v>62050600</v>
          </cell>
          <cell r="C47" t="str">
            <v>51080100</v>
          </cell>
          <cell r="D47">
            <v>5947526.2999999998</v>
          </cell>
        </row>
        <row r="48">
          <cell r="A48" t="str">
            <v>01</v>
          </cell>
          <cell r="B48" t="str">
            <v>62050500</v>
          </cell>
          <cell r="C48" t="str">
            <v>62060000</v>
          </cell>
          <cell r="D48">
            <v>54453343.060000002</v>
          </cell>
        </row>
        <row r="49">
          <cell r="A49" t="str">
            <v>01</v>
          </cell>
          <cell r="B49" t="str">
            <v>62050400</v>
          </cell>
          <cell r="C49" t="str">
            <v>51040000</v>
          </cell>
          <cell r="D49">
            <v>80177049</v>
          </cell>
        </row>
        <row r="50">
          <cell r="A50" t="str">
            <v>01</v>
          </cell>
          <cell r="B50" t="str">
            <v>62050100</v>
          </cell>
          <cell r="C50" t="str">
            <v>51040000</v>
          </cell>
          <cell r="D50">
            <v>250000</v>
          </cell>
        </row>
        <row r="51">
          <cell r="A51" t="str">
            <v>01</v>
          </cell>
          <cell r="B51" t="str">
            <v>91011400</v>
          </cell>
          <cell r="C51" t="str">
            <v>62050400</v>
          </cell>
          <cell r="D51">
            <v>80177049</v>
          </cell>
        </row>
        <row r="52">
          <cell r="A52" t="str">
            <v>01</v>
          </cell>
          <cell r="B52" t="str">
            <v>51080100</v>
          </cell>
          <cell r="C52" t="str">
            <v>60010000</v>
          </cell>
          <cell r="D52">
            <v>5867224</v>
          </cell>
        </row>
        <row r="53">
          <cell r="A53" t="str">
            <v>01</v>
          </cell>
          <cell r="B53" t="str">
            <v>51080100</v>
          </cell>
          <cell r="C53" t="str">
            <v>60040000</v>
          </cell>
          <cell r="D53">
            <v>39897.160000000003</v>
          </cell>
        </row>
        <row r="54">
          <cell r="A54" t="str">
            <v>01</v>
          </cell>
          <cell r="B54" t="str">
            <v>51080100</v>
          </cell>
          <cell r="C54" t="str">
            <v>91020500</v>
          </cell>
          <cell r="D54">
            <v>186</v>
          </cell>
        </row>
        <row r="55">
          <cell r="A55" t="str">
            <v>01</v>
          </cell>
          <cell r="B55" t="str">
            <v>76020100</v>
          </cell>
          <cell r="C55" t="str">
            <v>76020400</v>
          </cell>
          <cell r="D55">
            <v>32992285.07</v>
          </cell>
        </row>
        <row r="56">
          <cell r="A56" t="str">
            <v>01</v>
          </cell>
          <cell r="B56" t="str">
            <v>76020100</v>
          </cell>
          <cell r="C56" t="str">
            <v>76020500</v>
          </cell>
          <cell r="D56">
            <v>1148945.73</v>
          </cell>
        </row>
        <row r="57">
          <cell r="A57" t="str">
            <v>01</v>
          </cell>
          <cell r="B57" t="str">
            <v>76020100</v>
          </cell>
          <cell r="C57" t="str">
            <v>76020600</v>
          </cell>
          <cell r="D57">
            <v>6450931.4900000002</v>
          </cell>
        </row>
        <row r="58">
          <cell r="A58" t="str">
            <v>01</v>
          </cell>
          <cell r="B58" t="str">
            <v>76020100</v>
          </cell>
          <cell r="C58" t="str">
            <v>76020700</v>
          </cell>
          <cell r="D58">
            <v>238845.17</v>
          </cell>
        </row>
        <row r="59">
          <cell r="A59" t="str">
            <v>01</v>
          </cell>
          <cell r="B59" t="str">
            <v>58010000</v>
          </cell>
          <cell r="C59" t="str">
            <v>91021100</v>
          </cell>
          <cell r="D59">
            <v>28381776</v>
          </cell>
        </row>
        <row r="60">
          <cell r="A60" t="str">
            <v>01</v>
          </cell>
          <cell r="B60" t="str">
            <v>91011100</v>
          </cell>
          <cell r="C60" t="str">
            <v>62050100</v>
          </cell>
          <cell r="D60">
            <v>28381776.07</v>
          </cell>
        </row>
        <row r="61">
          <cell r="A61" t="str">
            <v>01</v>
          </cell>
          <cell r="B61" t="str">
            <v>76000000</v>
          </cell>
          <cell r="C61" t="str">
            <v>25010000</v>
          </cell>
          <cell r="D61">
            <v>487308.94</v>
          </cell>
        </row>
        <row r="62">
          <cell r="A62" t="str">
            <v>01</v>
          </cell>
          <cell r="B62" t="str">
            <v>76000000</v>
          </cell>
          <cell r="C62" t="str">
            <v>25020000</v>
          </cell>
          <cell r="D62">
            <v>219386.68</v>
          </cell>
        </row>
        <row r="63">
          <cell r="A63" t="str">
            <v>01</v>
          </cell>
          <cell r="B63" t="str">
            <v>76000000</v>
          </cell>
          <cell r="C63" t="str">
            <v>25030000</v>
          </cell>
          <cell r="D63">
            <v>18015.98</v>
          </cell>
        </row>
        <row r="64">
          <cell r="A64" t="str">
            <v>01</v>
          </cell>
          <cell r="B64" t="str">
            <v>76000000</v>
          </cell>
          <cell r="C64" t="str">
            <v>26000000</v>
          </cell>
          <cell r="D64">
            <v>60611.62</v>
          </cell>
        </row>
        <row r="65">
          <cell r="A65" t="str">
            <v>01</v>
          </cell>
          <cell r="B65" t="str">
            <v>76000000</v>
          </cell>
          <cell r="C65" t="str">
            <v>45010000</v>
          </cell>
          <cell r="D65">
            <v>83842</v>
          </cell>
        </row>
        <row r="66">
          <cell r="A66" t="str">
            <v>01</v>
          </cell>
          <cell r="B66" t="str">
            <v>76000000</v>
          </cell>
          <cell r="C66" t="str">
            <v>50000000</v>
          </cell>
          <cell r="D66">
            <v>230.7</v>
          </cell>
        </row>
        <row r="67">
          <cell r="A67" t="str">
            <v>01</v>
          </cell>
          <cell r="B67" t="str">
            <v>76000000</v>
          </cell>
          <cell r="C67" t="str">
            <v>50010000</v>
          </cell>
          <cell r="D67">
            <v>39763.599999999999</v>
          </cell>
        </row>
        <row r="68">
          <cell r="A68" t="str">
            <v>01</v>
          </cell>
          <cell r="B68" t="str">
            <v>76000000</v>
          </cell>
          <cell r="C68" t="str">
            <v>51000000</v>
          </cell>
          <cell r="D68">
            <v>32875</v>
          </cell>
        </row>
        <row r="69">
          <cell r="A69" t="str">
            <v>01</v>
          </cell>
          <cell r="B69" t="str">
            <v>76000000</v>
          </cell>
          <cell r="C69" t="str">
            <v>51030100</v>
          </cell>
          <cell r="D69">
            <v>66910.3</v>
          </cell>
        </row>
        <row r="70">
          <cell r="A70" t="str">
            <v>01</v>
          </cell>
          <cell r="B70" t="str">
            <v>76000000</v>
          </cell>
          <cell r="C70" t="str">
            <v>51040000</v>
          </cell>
          <cell r="D70">
            <v>1149209.8400000001</v>
          </cell>
        </row>
        <row r="71">
          <cell r="A71" t="str">
            <v>01</v>
          </cell>
          <cell r="B71" t="str">
            <v>76000000</v>
          </cell>
          <cell r="C71" t="str">
            <v>51050000</v>
          </cell>
          <cell r="D71">
            <v>890193.27</v>
          </cell>
        </row>
        <row r="72">
          <cell r="A72" t="str">
            <v>01</v>
          </cell>
          <cell r="B72" t="str">
            <v>76000000</v>
          </cell>
          <cell r="C72" t="str">
            <v>52030100</v>
          </cell>
          <cell r="D72">
            <v>39467796.200000003</v>
          </cell>
        </row>
        <row r="73">
          <cell r="A73" t="str">
            <v>01</v>
          </cell>
          <cell r="B73" t="str">
            <v>76000000</v>
          </cell>
          <cell r="C73" t="str">
            <v>62020100</v>
          </cell>
          <cell r="D73">
            <v>1766209.64</v>
          </cell>
        </row>
        <row r="74">
          <cell r="A74" t="str">
            <v>01</v>
          </cell>
          <cell r="B74" t="str">
            <v>76000000</v>
          </cell>
          <cell r="C74" t="str">
            <v>62020200</v>
          </cell>
          <cell r="D74">
            <v>215976.7</v>
          </cell>
        </row>
        <row r="75">
          <cell r="A75" t="str">
            <v>01</v>
          </cell>
          <cell r="B75" t="str">
            <v>76000000</v>
          </cell>
          <cell r="C75" t="str">
            <v>62020300</v>
          </cell>
          <cell r="D75">
            <v>98121.72</v>
          </cell>
        </row>
        <row r="76">
          <cell r="A76" t="str">
            <v>01</v>
          </cell>
          <cell r="B76" t="str">
            <v>76000000</v>
          </cell>
          <cell r="C76" t="str">
            <v>70000000</v>
          </cell>
          <cell r="D76">
            <v>2860376.31</v>
          </cell>
        </row>
        <row r="77">
          <cell r="A77" t="str">
            <v>01</v>
          </cell>
          <cell r="B77" t="str">
            <v>76000000</v>
          </cell>
          <cell r="C77" t="str">
            <v>91020800</v>
          </cell>
          <cell r="D77">
            <v>41050.99</v>
          </cell>
        </row>
        <row r="78">
          <cell r="A78" t="str">
            <v>01</v>
          </cell>
          <cell r="B78" t="str">
            <v>76000000</v>
          </cell>
          <cell r="C78" t="str">
            <v>91020900</v>
          </cell>
          <cell r="D78">
            <v>3127.05</v>
          </cell>
        </row>
        <row r="79">
          <cell r="A79" t="str">
            <v>01</v>
          </cell>
          <cell r="B79" t="str">
            <v>62030000</v>
          </cell>
          <cell r="C79" t="str">
            <v>68080000</v>
          </cell>
          <cell r="D79">
            <v>8186978.5800000001</v>
          </cell>
        </row>
        <row r="80">
          <cell r="A80" t="str">
            <v>01</v>
          </cell>
          <cell r="B80" t="str">
            <v>62030000</v>
          </cell>
          <cell r="C80" t="str">
            <v>91020801</v>
          </cell>
          <cell r="D80">
            <v>427.17</v>
          </cell>
        </row>
        <row r="81">
          <cell r="A81" t="str">
            <v>01</v>
          </cell>
          <cell r="B81" t="str">
            <v>76020500</v>
          </cell>
          <cell r="C81" t="str">
            <v>51000000</v>
          </cell>
          <cell r="D81">
            <v>587</v>
          </cell>
        </row>
        <row r="82">
          <cell r="A82" t="str">
            <v>01</v>
          </cell>
          <cell r="B82" t="str">
            <v>76020500</v>
          </cell>
          <cell r="C82" t="str">
            <v>60010000</v>
          </cell>
          <cell r="D82">
            <v>61780.68</v>
          </cell>
        </row>
        <row r="83">
          <cell r="A83" t="str">
            <v>01</v>
          </cell>
          <cell r="B83" t="str">
            <v>76020400</v>
          </cell>
          <cell r="C83" t="str">
            <v>60010300</v>
          </cell>
          <cell r="D83">
            <v>310469.46000000002</v>
          </cell>
        </row>
        <row r="84">
          <cell r="A84" t="str">
            <v>01</v>
          </cell>
          <cell r="B84" t="str">
            <v>76020400</v>
          </cell>
          <cell r="C84" t="str">
            <v>60020000</v>
          </cell>
          <cell r="D84">
            <v>12230087.1</v>
          </cell>
        </row>
        <row r="85">
          <cell r="A85" t="str">
            <v>01</v>
          </cell>
          <cell r="B85" t="str">
            <v>51040000</v>
          </cell>
          <cell r="C85" t="str">
            <v>19040100</v>
          </cell>
          <cell r="D85">
            <v>1067.8</v>
          </cell>
        </row>
        <row r="86">
          <cell r="A86" t="str">
            <v>01</v>
          </cell>
          <cell r="B86" t="str">
            <v>51040000</v>
          </cell>
          <cell r="C86" t="str">
            <v>26000000</v>
          </cell>
          <cell r="D86">
            <v>27377.8</v>
          </cell>
        </row>
        <row r="87">
          <cell r="A87" t="str">
            <v>01</v>
          </cell>
          <cell r="B87" t="str">
            <v>51040000</v>
          </cell>
          <cell r="C87" t="str">
            <v>50000000</v>
          </cell>
          <cell r="D87">
            <v>8231000</v>
          </cell>
        </row>
        <row r="88">
          <cell r="A88" t="str">
            <v>01</v>
          </cell>
          <cell r="B88" t="str">
            <v>51040000</v>
          </cell>
          <cell r="C88" t="str">
            <v>51030000</v>
          </cell>
          <cell r="D88">
            <v>1600000</v>
          </cell>
        </row>
        <row r="89">
          <cell r="A89" t="str">
            <v>01</v>
          </cell>
          <cell r="B89" t="str">
            <v>51040000</v>
          </cell>
          <cell r="C89" t="str">
            <v>51030100</v>
          </cell>
          <cell r="D89">
            <v>1500000</v>
          </cell>
        </row>
        <row r="90">
          <cell r="A90" t="str">
            <v>01</v>
          </cell>
          <cell r="B90" t="str">
            <v>51040000</v>
          </cell>
          <cell r="C90" t="str">
            <v>51050000</v>
          </cell>
          <cell r="D90">
            <v>19500000</v>
          </cell>
        </row>
        <row r="91">
          <cell r="A91" t="str">
            <v>01</v>
          </cell>
          <cell r="B91" t="str">
            <v>51040000</v>
          </cell>
          <cell r="C91" t="str">
            <v>51090000</v>
          </cell>
          <cell r="D91">
            <v>7800000</v>
          </cell>
        </row>
        <row r="92">
          <cell r="A92" t="str">
            <v>01</v>
          </cell>
          <cell r="B92" t="str">
            <v>51040000</v>
          </cell>
          <cell r="C92" t="str">
            <v>55010000</v>
          </cell>
          <cell r="D92">
            <v>156980</v>
          </cell>
        </row>
        <row r="93">
          <cell r="A93" t="str">
            <v>01</v>
          </cell>
          <cell r="B93" t="str">
            <v>51040000</v>
          </cell>
          <cell r="C93" t="str">
            <v>58020000</v>
          </cell>
          <cell r="D93">
            <v>600000</v>
          </cell>
        </row>
        <row r="94">
          <cell r="A94" t="str">
            <v>01</v>
          </cell>
          <cell r="B94" t="str">
            <v>51040000</v>
          </cell>
          <cell r="C94" t="str">
            <v>60010000</v>
          </cell>
          <cell r="D94">
            <v>121814156.42</v>
          </cell>
        </row>
        <row r="95">
          <cell r="A95" t="str">
            <v>01</v>
          </cell>
          <cell r="B95" t="str">
            <v>51040000</v>
          </cell>
          <cell r="C95" t="str">
            <v>60040000</v>
          </cell>
          <cell r="D95">
            <v>107852552.58</v>
          </cell>
        </row>
        <row r="96">
          <cell r="A96" t="str">
            <v>01</v>
          </cell>
          <cell r="B96" t="str">
            <v>51040000</v>
          </cell>
          <cell r="C96" t="str">
            <v>66000100</v>
          </cell>
          <cell r="D96">
            <v>1354550.9</v>
          </cell>
        </row>
        <row r="97">
          <cell r="A97" t="str">
            <v>01</v>
          </cell>
          <cell r="B97" t="str">
            <v>51040000</v>
          </cell>
          <cell r="C97" t="str">
            <v>68000000</v>
          </cell>
          <cell r="D97">
            <v>203062.68</v>
          </cell>
        </row>
        <row r="98">
          <cell r="A98" t="str">
            <v>01</v>
          </cell>
          <cell r="B98" t="str">
            <v>51040000</v>
          </cell>
          <cell r="C98" t="str">
            <v>68020000</v>
          </cell>
          <cell r="D98">
            <v>13981247.27</v>
          </cell>
        </row>
        <row r="99">
          <cell r="A99" t="str">
            <v>01</v>
          </cell>
          <cell r="B99" t="str">
            <v>51040000</v>
          </cell>
          <cell r="C99" t="str">
            <v>68030300</v>
          </cell>
          <cell r="D99">
            <v>70233.42</v>
          </cell>
        </row>
        <row r="100">
          <cell r="A100" t="str">
            <v>01</v>
          </cell>
          <cell r="B100" t="str">
            <v>51040000</v>
          </cell>
          <cell r="C100" t="str">
            <v>68030500</v>
          </cell>
          <cell r="D100">
            <v>49383.21</v>
          </cell>
        </row>
        <row r="101">
          <cell r="A101" t="str">
            <v>01</v>
          </cell>
          <cell r="B101" t="str">
            <v>51040000</v>
          </cell>
          <cell r="C101" t="str">
            <v>68030600</v>
          </cell>
          <cell r="D101">
            <v>483833.7</v>
          </cell>
        </row>
        <row r="102">
          <cell r="A102" t="str">
            <v>01</v>
          </cell>
          <cell r="B102" t="str">
            <v>51040000</v>
          </cell>
          <cell r="C102" t="str">
            <v>68040000</v>
          </cell>
          <cell r="D102">
            <v>347783.08</v>
          </cell>
        </row>
        <row r="103">
          <cell r="A103" t="str">
            <v>01</v>
          </cell>
          <cell r="B103" t="str">
            <v>51040000</v>
          </cell>
          <cell r="C103" t="str">
            <v>68060000</v>
          </cell>
          <cell r="D103">
            <v>726017</v>
          </cell>
        </row>
        <row r="104">
          <cell r="A104" t="str">
            <v>01</v>
          </cell>
          <cell r="B104" t="str">
            <v>51040000</v>
          </cell>
          <cell r="C104" t="str">
            <v>68080100</v>
          </cell>
          <cell r="D104">
            <v>135647.01999999999</v>
          </cell>
        </row>
        <row r="105">
          <cell r="A105" t="str">
            <v>01</v>
          </cell>
          <cell r="B105" t="str">
            <v>51040000</v>
          </cell>
          <cell r="C105" t="str">
            <v>69010000</v>
          </cell>
          <cell r="D105">
            <v>394781</v>
          </cell>
        </row>
        <row r="106">
          <cell r="A106" t="str">
            <v>01</v>
          </cell>
          <cell r="B106" t="str">
            <v>51040000</v>
          </cell>
          <cell r="C106" t="str">
            <v>69020100</v>
          </cell>
          <cell r="D106">
            <v>15280114.25</v>
          </cell>
        </row>
        <row r="107">
          <cell r="A107" t="str">
            <v>01</v>
          </cell>
          <cell r="B107" t="str">
            <v>51040000</v>
          </cell>
          <cell r="C107" t="str">
            <v>69020200</v>
          </cell>
          <cell r="D107">
            <v>7157829.3600000003</v>
          </cell>
        </row>
        <row r="108">
          <cell r="A108" t="str">
            <v>01</v>
          </cell>
          <cell r="B108" t="str">
            <v>51040000</v>
          </cell>
          <cell r="C108" t="str">
            <v>69020300</v>
          </cell>
          <cell r="D108">
            <v>2067304.6</v>
          </cell>
        </row>
        <row r="109">
          <cell r="A109" t="str">
            <v>01</v>
          </cell>
          <cell r="B109" t="str">
            <v>51040000</v>
          </cell>
          <cell r="C109" t="str">
            <v>69030000</v>
          </cell>
          <cell r="D109">
            <v>213581.43</v>
          </cell>
        </row>
        <row r="110">
          <cell r="A110" t="str">
            <v>01</v>
          </cell>
          <cell r="B110" t="str">
            <v>51040000</v>
          </cell>
          <cell r="C110" t="str">
            <v>69030100</v>
          </cell>
          <cell r="D110">
            <v>3696422.68</v>
          </cell>
        </row>
        <row r="111">
          <cell r="A111" t="str">
            <v>01</v>
          </cell>
          <cell r="B111" t="str">
            <v>51040000</v>
          </cell>
          <cell r="C111" t="str">
            <v>70010000</v>
          </cell>
          <cell r="D111">
            <v>77008645.329999998</v>
          </cell>
        </row>
        <row r="112">
          <cell r="A112" t="str">
            <v>01</v>
          </cell>
          <cell r="B112" t="str">
            <v>51040000</v>
          </cell>
          <cell r="C112" t="str">
            <v>73010000</v>
          </cell>
          <cell r="D112">
            <v>-82.43</v>
          </cell>
        </row>
        <row r="113">
          <cell r="A113" t="str">
            <v>01</v>
          </cell>
          <cell r="B113" t="str">
            <v>51040000</v>
          </cell>
          <cell r="C113" t="str">
            <v>73010100</v>
          </cell>
          <cell r="D113">
            <v>82.43</v>
          </cell>
        </row>
        <row r="114">
          <cell r="A114" t="str">
            <v>01</v>
          </cell>
          <cell r="B114" t="str">
            <v>51040000</v>
          </cell>
          <cell r="C114" t="str">
            <v>76000000</v>
          </cell>
          <cell r="D114">
            <v>1545318.6</v>
          </cell>
        </row>
        <row r="115">
          <cell r="A115" t="str">
            <v>01</v>
          </cell>
          <cell r="B115" t="str">
            <v>51040000</v>
          </cell>
          <cell r="C115" t="str">
            <v>79030000</v>
          </cell>
          <cell r="D115">
            <v>984994.92</v>
          </cell>
        </row>
        <row r="116">
          <cell r="A116" t="str">
            <v>01</v>
          </cell>
          <cell r="B116" t="str">
            <v>51040000</v>
          </cell>
          <cell r="C116" t="str">
            <v>79040000</v>
          </cell>
          <cell r="D116">
            <v>86240.26</v>
          </cell>
        </row>
        <row r="117">
          <cell r="A117" t="str">
            <v>01</v>
          </cell>
          <cell r="B117" t="str">
            <v>51040000</v>
          </cell>
          <cell r="C117" t="str">
            <v>79070000</v>
          </cell>
          <cell r="D117">
            <v>1638733.6</v>
          </cell>
        </row>
        <row r="118">
          <cell r="A118" t="str">
            <v>01</v>
          </cell>
          <cell r="B118" t="str">
            <v>51040000</v>
          </cell>
          <cell r="C118" t="str">
            <v>91020500</v>
          </cell>
          <cell r="D118">
            <v>466249.78</v>
          </cell>
        </row>
        <row r="119">
          <cell r="A119" t="str">
            <v>01</v>
          </cell>
          <cell r="B119" t="str">
            <v>51040000</v>
          </cell>
          <cell r="C119" t="str">
            <v>91020801</v>
          </cell>
          <cell r="D119">
            <v>762890</v>
          </cell>
        </row>
        <row r="120">
          <cell r="A120" t="str">
            <v>01</v>
          </cell>
          <cell r="B120" t="str">
            <v>51040000</v>
          </cell>
          <cell r="C120" t="str">
            <v>91020800</v>
          </cell>
          <cell r="D120">
            <v>36</v>
          </cell>
        </row>
        <row r="121">
          <cell r="A121" t="str">
            <v>01</v>
          </cell>
          <cell r="B121" t="str">
            <v>51040000</v>
          </cell>
          <cell r="C121" t="str">
            <v>70000000</v>
          </cell>
          <cell r="D121">
            <v>27505652.34</v>
          </cell>
        </row>
        <row r="122">
          <cell r="A122" t="str">
            <v>01</v>
          </cell>
          <cell r="B122" t="str">
            <v>67000100</v>
          </cell>
          <cell r="C122" t="str">
            <v>08020000</v>
          </cell>
          <cell r="D122">
            <v>3035469.86</v>
          </cell>
        </row>
        <row r="123">
          <cell r="A123" t="str">
            <v>01</v>
          </cell>
          <cell r="B123" t="str">
            <v>67000100</v>
          </cell>
          <cell r="C123" t="str">
            <v>91020600</v>
          </cell>
          <cell r="D123">
            <v>2426176.7599999998</v>
          </cell>
        </row>
        <row r="124">
          <cell r="A124" t="str">
            <v>01</v>
          </cell>
          <cell r="B124" t="str">
            <v>60040100</v>
          </cell>
          <cell r="C124" t="str">
            <v>44000400</v>
          </cell>
          <cell r="D124">
            <v>2085.5700000000002</v>
          </cell>
        </row>
        <row r="125">
          <cell r="A125" t="str">
            <v>01</v>
          </cell>
          <cell r="B125" t="str">
            <v>99000000</v>
          </cell>
          <cell r="C125" t="str">
            <v>90090100</v>
          </cell>
          <cell r="D125">
            <v>78061697.890000001</v>
          </cell>
        </row>
        <row r="126">
          <cell r="A126" t="str">
            <v>01</v>
          </cell>
          <cell r="B126" t="str">
            <v>60040100</v>
          </cell>
          <cell r="C126" t="str">
            <v>60010000</v>
          </cell>
          <cell r="D126">
            <v>408964.63</v>
          </cell>
        </row>
        <row r="127">
          <cell r="A127" t="str">
            <v>01</v>
          </cell>
          <cell r="B127" t="str">
            <v>60040100</v>
          </cell>
          <cell r="C127" t="str">
            <v>97030000</v>
          </cell>
          <cell r="D127">
            <v>374.63</v>
          </cell>
        </row>
        <row r="128">
          <cell r="A128" t="str">
            <v>01</v>
          </cell>
          <cell r="B128" t="str">
            <v>60040100</v>
          </cell>
          <cell r="C128" t="str">
            <v>91020800</v>
          </cell>
          <cell r="D128">
            <v>1059162.9099999999</v>
          </cell>
        </row>
        <row r="129">
          <cell r="A129" t="str">
            <v>01</v>
          </cell>
          <cell r="B129" t="str">
            <v>60040100</v>
          </cell>
          <cell r="C129" t="str">
            <v>91020801</v>
          </cell>
          <cell r="D129">
            <v>25062.32</v>
          </cell>
        </row>
        <row r="130">
          <cell r="A130" t="str">
            <v>01</v>
          </cell>
          <cell r="B130" t="str">
            <v>69010000</v>
          </cell>
          <cell r="C130" t="str">
            <v>20010000</v>
          </cell>
          <cell r="D130">
            <v>1063548.3400000001</v>
          </cell>
        </row>
        <row r="131">
          <cell r="A131" t="str">
            <v>01</v>
          </cell>
          <cell r="B131" t="str">
            <v>66000000</v>
          </cell>
          <cell r="C131" t="str">
            <v>51030000</v>
          </cell>
          <cell r="D131">
            <v>40000000</v>
          </cell>
        </row>
        <row r="132">
          <cell r="A132" t="str">
            <v>01</v>
          </cell>
          <cell r="B132" t="str">
            <v>66000000</v>
          </cell>
          <cell r="C132" t="str">
            <v>51090000</v>
          </cell>
          <cell r="D132">
            <v>35000000</v>
          </cell>
        </row>
        <row r="133">
          <cell r="A133" t="str">
            <v>01</v>
          </cell>
          <cell r="B133" t="str">
            <v>66000100</v>
          </cell>
          <cell r="C133" t="str">
            <v>60010000</v>
          </cell>
          <cell r="D133">
            <v>25432.15</v>
          </cell>
        </row>
        <row r="134">
          <cell r="A134" t="str">
            <v>01</v>
          </cell>
          <cell r="B134" t="str">
            <v>66000100</v>
          </cell>
          <cell r="C134" t="str">
            <v>91020600</v>
          </cell>
          <cell r="D134">
            <v>3725298.43</v>
          </cell>
        </row>
        <row r="135">
          <cell r="A135" t="str">
            <v>01</v>
          </cell>
          <cell r="B135" t="str">
            <v>51090000</v>
          </cell>
          <cell r="C135" t="str">
            <v>51030100</v>
          </cell>
          <cell r="D135">
            <v>39800000</v>
          </cell>
        </row>
        <row r="136">
          <cell r="A136" t="str">
            <v>01</v>
          </cell>
          <cell r="B136" t="str">
            <v>51090000</v>
          </cell>
          <cell r="C136" t="str">
            <v>51040000</v>
          </cell>
          <cell r="D136">
            <v>26500000</v>
          </cell>
        </row>
        <row r="137">
          <cell r="A137" t="str">
            <v>01</v>
          </cell>
          <cell r="B137" t="str">
            <v>51090000</v>
          </cell>
          <cell r="C137" t="str">
            <v>60010000</v>
          </cell>
          <cell r="D137">
            <v>131000</v>
          </cell>
        </row>
        <row r="138">
          <cell r="A138" t="str">
            <v>01</v>
          </cell>
          <cell r="B138" t="str">
            <v>51090000</v>
          </cell>
          <cell r="C138" t="str">
            <v>60040000</v>
          </cell>
          <cell r="D138">
            <v>-130000</v>
          </cell>
        </row>
        <row r="139">
          <cell r="A139" t="str">
            <v>01</v>
          </cell>
          <cell r="B139" t="str">
            <v>51090000</v>
          </cell>
          <cell r="C139" t="str">
            <v>66000100</v>
          </cell>
          <cell r="D139">
            <v>2395763.15</v>
          </cell>
        </row>
        <row r="140">
          <cell r="A140" t="str">
            <v>01</v>
          </cell>
          <cell r="B140" t="str">
            <v>51090000</v>
          </cell>
          <cell r="C140" t="str">
            <v>68010000</v>
          </cell>
          <cell r="D140">
            <v>35000000</v>
          </cell>
        </row>
        <row r="141">
          <cell r="A141" t="str">
            <v>01</v>
          </cell>
          <cell r="B141" t="str">
            <v>51090000</v>
          </cell>
          <cell r="C141" t="str">
            <v>68080100</v>
          </cell>
          <cell r="D141">
            <v>37232.31</v>
          </cell>
        </row>
        <row r="142">
          <cell r="A142" t="str">
            <v>01</v>
          </cell>
          <cell r="B142" t="str">
            <v>51090000</v>
          </cell>
          <cell r="C142" t="str">
            <v>76000000</v>
          </cell>
          <cell r="D142">
            <v>8882378.5600000005</v>
          </cell>
        </row>
        <row r="143">
          <cell r="A143" t="str">
            <v>01</v>
          </cell>
          <cell r="B143" t="str">
            <v>51090000</v>
          </cell>
          <cell r="C143" t="str">
            <v>91020500</v>
          </cell>
          <cell r="D143">
            <v>46993.79</v>
          </cell>
        </row>
        <row r="144">
          <cell r="A144" t="str">
            <v>01</v>
          </cell>
          <cell r="B144" t="str">
            <v>62030100</v>
          </cell>
          <cell r="C144" t="str">
            <v>51030000</v>
          </cell>
          <cell r="D144">
            <v>2400000</v>
          </cell>
        </row>
        <row r="145">
          <cell r="A145" t="str">
            <v>01</v>
          </cell>
          <cell r="B145" t="str">
            <v>62030100</v>
          </cell>
          <cell r="C145" t="str">
            <v>51030100</v>
          </cell>
          <cell r="D145">
            <v>700000</v>
          </cell>
        </row>
        <row r="146">
          <cell r="A146" t="str">
            <v>01</v>
          </cell>
          <cell r="B146" t="str">
            <v>62030100</v>
          </cell>
          <cell r="C146" t="str">
            <v>51040000</v>
          </cell>
          <cell r="D146">
            <v>146153722.56999999</v>
          </cell>
        </row>
        <row r="147">
          <cell r="A147" t="str">
            <v>01</v>
          </cell>
          <cell r="B147" t="str">
            <v>62030100</v>
          </cell>
          <cell r="C147" t="str">
            <v>68080200</v>
          </cell>
          <cell r="D147">
            <v>18131218.93</v>
          </cell>
        </row>
        <row r="148">
          <cell r="A148" t="str">
            <v>01</v>
          </cell>
          <cell r="B148" t="str">
            <v>55010000</v>
          </cell>
          <cell r="C148" t="str">
            <v>51030100</v>
          </cell>
          <cell r="D148">
            <v>62784</v>
          </cell>
        </row>
        <row r="149">
          <cell r="A149" t="str">
            <v>01</v>
          </cell>
          <cell r="B149" t="str">
            <v>76020700</v>
          </cell>
          <cell r="C149" t="str">
            <v>51040000</v>
          </cell>
          <cell r="D149">
            <v>30627.93</v>
          </cell>
        </row>
        <row r="150">
          <cell r="A150" t="str">
            <v>01</v>
          </cell>
          <cell r="B150" t="str">
            <v>99000000</v>
          </cell>
          <cell r="C150" t="str">
            <v>90090101</v>
          </cell>
          <cell r="D150">
            <v>54682.28</v>
          </cell>
        </row>
        <row r="151">
          <cell r="A151" t="str">
            <v>01</v>
          </cell>
          <cell r="B151" t="str">
            <v>99000000</v>
          </cell>
          <cell r="C151" t="str">
            <v>90090107</v>
          </cell>
          <cell r="D151">
            <v>35564717.479999997</v>
          </cell>
        </row>
        <row r="152">
          <cell r="A152" t="str">
            <v>01</v>
          </cell>
          <cell r="B152" t="str">
            <v>99000000</v>
          </cell>
          <cell r="C152" t="str">
            <v>90090108</v>
          </cell>
          <cell r="D152">
            <v>2864845.41</v>
          </cell>
        </row>
        <row r="153">
          <cell r="A153" t="str">
            <v>01</v>
          </cell>
          <cell r="B153" t="str">
            <v>99000000</v>
          </cell>
          <cell r="C153" t="str">
            <v>90090200</v>
          </cell>
          <cell r="D153">
            <v>1895735.2</v>
          </cell>
        </row>
        <row r="154">
          <cell r="A154" t="str">
            <v>01</v>
          </cell>
          <cell r="B154" t="str">
            <v>99000000</v>
          </cell>
          <cell r="C154" t="str">
            <v>90090300</v>
          </cell>
          <cell r="D154">
            <v>169883.79</v>
          </cell>
        </row>
        <row r="155">
          <cell r="A155" t="str">
            <v>01</v>
          </cell>
          <cell r="B155" t="str">
            <v>99000000</v>
          </cell>
          <cell r="C155" t="str">
            <v>90090400</v>
          </cell>
          <cell r="D155">
            <v>1097753.8500000001</v>
          </cell>
        </row>
        <row r="156">
          <cell r="A156" t="str">
            <v>01</v>
          </cell>
          <cell r="B156" t="str">
            <v>99000000</v>
          </cell>
          <cell r="C156" t="str">
            <v>90090500</v>
          </cell>
          <cell r="D156">
            <v>34600.49</v>
          </cell>
        </row>
        <row r="157">
          <cell r="A157" t="str">
            <v>01</v>
          </cell>
          <cell r="B157" t="str">
            <v>43020000</v>
          </cell>
          <cell r="C157" t="str">
            <v>10140000</v>
          </cell>
          <cell r="D157">
            <v>442.94</v>
          </cell>
        </row>
        <row r="158">
          <cell r="A158" t="str">
            <v>01</v>
          </cell>
          <cell r="B158" t="str">
            <v>43020000</v>
          </cell>
          <cell r="C158" t="str">
            <v>16050000</v>
          </cell>
          <cell r="D158">
            <v>-96126.63</v>
          </cell>
        </row>
        <row r="159">
          <cell r="A159" t="str">
            <v>01</v>
          </cell>
          <cell r="B159" t="str">
            <v>43020000</v>
          </cell>
          <cell r="C159" t="str">
            <v>43020000</v>
          </cell>
          <cell r="D159">
            <v>117.79</v>
          </cell>
        </row>
        <row r="160">
          <cell r="A160" t="str">
            <v>01</v>
          </cell>
          <cell r="B160" t="str">
            <v>43020000</v>
          </cell>
          <cell r="C160" t="str">
            <v>44000100</v>
          </cell>
          <cell r="D160">
            <v>1494436.62</v>
          </cell>
        </row>
        <row r="161">
          <cell r="A161" t="str">
            <v>01</v>
          </cell>
          <cell r="B161" t="str">
            <v>43020000</v>
          </cell>
          <cell r="C161" t="str">
            <v>44000200</v>
          </cell>
          <cell r="D161">
            <v>119536.56</v>
          </cell>
        </row>
        <row r="162">
          <cell r="A162" t="str">
            <v>01</v>
          </cell>
          <cell r="B162" t="str">
            <v>43020000</v>
          </cell>
          <cell r="C162" t="str">
            <v>44000300</v>
          </cell>
          <cell r="D162">
            <v>8813.93</v>
          </cell>
        </row>
        <row r="163">
          <cell r="A163" t="str">
            <v>01</v>
          </cell>
          <cell r="B163" t="str">
            <v>50000000</v>
          </cell>
          <cell r="C163" t="str">
            <v>25010000</v>
          </cell>
          <cell r="D163">
            <v>374</v>
          </cell>
        </row>
        <row r="164">
          <cell r="A164" t="str">
            <v>01</v>
          </cell>
          <cell r="B164" t="str">
            <v>50000000</v>
          </cell>
          <cell r="C164" t="str">
            <v>25020000</v>
          </cell>
          <cell r="D164">
            <v>238</v>
          </cell>
        </row>
        <row r="165">
          <cell r="A165" t="str">
            <v>01</v>
          </cell>
          <cell r="B165" t="str">
            <v>50000000</v>
          </cell>
          <cell r="C165" t="str">
            <v>25030000</v>
          </cell>
          <cell r="D165">
            <v>1567</v>
          </cell>
        </row>
        <row r="166">
          <cell r="A166" t="str">
            <v>01</v>
          </cell>
          <cell r="B166" t="str">
            <v>50000000</v>
          </cell>
          <cell r="C166" t="str">
            <v>26000000</v>
          </cell>
          <cell r="D166">
            <v>8517.6</v>
          </cell>
        </row>
        <row r="167">
          <cell r="A167" t="str">
            <v>01</v>
          </cell>
          <cell r="B167" t="str">
            <v>50000000</v>
          </cell>
          <cell r="C167" t="str">
            <v>51040000</v>
          </cell>
          <cell r="D167">
            <v>537000</v>
          </cell>
        </row>
        <row r="168">
          <cell r="A168" t="str">
            <v>01</v>
          </cell>
          <cell r="B168" t="str">
            <v>50000000</v>
          </cell>
          <cell r="C168" t="str">
            <v>57000000</v>
          </cell>
          <cell r="D168">
            <v>45000</v>
          </cell>
        </row>
        <row r="169">
          <cell r="A169" t="str">
            <v>01</v>
          </cell>
          <cell r="B169" t="str">
            <v>50000000</v>
          </cell>
          <cell r="C169" t="str">
            <v>69010000</v>
          </cell>
          <cell r="D169">
            <v>100000</v>
          </cell>
        </row>
        <row r="170">
          <cell r="A170" t="str">
            <v>01</v>
          </cell>
          <cell r="B170" t="str">
            <v>50000000</v>
          </cell>
          <cell r="C170" t="str">
            <v>70000000</v>
          </cell>
          <cell r="D170">
            <v>3847899.62</v>
          </cell>
        </row>
        <row r="171">
          <cell r="A171" t="str">
            <v>01</v>
          </cell>
          <cell r="B171" t="str">
            <v>50000000</v>
          </cell>
          <cell r="C171" t="str">
            <v>71000000</v>
          </cell>
          <cell r="D171">
            <v>2656712.5499999998</v>
          </cell>
        </row>
        <row r="172">
          <cell r="A172" t="str">
            <v>01</v>
          </cell>
          <cell r="B172" t="str">
            <v>50000000</v>
          </cell>
          <cell r="C172" t="str">
            <v>71020000</v>
          </cell>
          <cell r="D172">
            <v>84869</v>
          </cell>
        </row>
        <row r="173">
          <cell r="A173" t="str">
            <v>01</v>
          </cell>
          <cell r="B173" t="str">
            <v>50000000</v>
          </cell>
          <cell r="C173" t="str">
            <v>75020000</v>
          </cell>
          <cell r="D173">
            <v>10596.02</v>
          </cell>
        </row>
        <row r="174">
          <cell r="A174" t="str">
            <v>01</v>
          </cell>
          <cell r="B174" t="str">
            <v>50000000</v>
          </cell>
          <cell r="C174" t="str">
            <v>76000000</v>
          </cell>
          <cell r="D174">
            <v>867944</v>
          </cell>
        </row>
        <row r="175">
          <cell r="A175" t="str">
            <v>01</v>
          </cell>
          <cell r="B175" t="str">
            <v>50000000</v>
          </cell>
          <cell r="C175" t="str">
            <v>76040000</v>
          </cell>
          <cell r="D175">
            <v>22924.240000000002</v>
          </cell>
        </row>
        <row r="176">
          <cell r="A176" t="str">
            <v>01</v>
          </cell>
          <cell r="B176" t="str">
            <v>50000000</v>
          </cell>
          <cell r="C176" t="str">
            <v>79030000</v>
          </cell>
          <cell r="D176">
            <v>289974</v>
          </cell>
        </row>
        <row r="177">
          <cell r="A177" t="str">
            <v>01</v>
          </cell>
          <cell r="B177" t="str">
            <v>50000000</v>
          </cell>
          <cell r="C177" t="str">
            <v>79070000</v>
          </cell>
          <cell r="D177">
            <v>93415.77</v>
          </cell>
        </row>
        <row r="178">
          <cell r="A178" t="str">
            <v>01</v>
          </cell>
          <cell r="B178" t="str">
            <v>50000000</v>
          </cell>
          <cell r="C178" t="str">
            <v>91020801</v>
          </cell>
          <cell r="D178">
            <v>30500</v>
          </cell>
        </row>
        <row r="179">
          <cell r="A179" t="str">
            <v>01</v>
          </cell>
          <cell r="B179" t="str">
            <v>76020000</v>
          </cell>
          <cell r="C179" t="str">
            <v>76020200</v>
          </cell>
          <cell r="D179">
            <v>2963022.42</v>
          </cell>
        </row>
        <row r="180">
          <cell r="A180" t="str">
            <v>01</v>
          </cell>
          <cell r="B180" t="str">
            <v>76020600</v>
          </cell>
          <cell r="C180" t="str">
            <v>76020700</v>
          </cell>
          <cell r="D180">
            <v>454532.74</v>
          </cell>
        </row>
        <row r="181">
          <cell r="A181" t="str">
            <v>01</v>
          </cell>
          <cell r="B181" t="str">
            <v>51020000</v>
          </cell>
          <cell r="C181" t="str">
            <v>60010000</v>
          </cell>
          <cell r="D181">
            <v>3069157.1</v>
          </cell>
        </row>
        <row r="182">
          <cell r="A182" t="str">
            <v>01</v>
          </cell>
          <cell r="B182" t="str">
            <v>51020000</v>
          </cell>
          <cell r="C182" t="str">
            <v>60040000</v>
          </cell>
          <cell r="D182">
            <v>70190.899999999994</v>
          </cell>
        </row>
        <row r="183">
          <cell r="A183" t="str">
            <v>01</v>
          </cell>
          <cell r="B183" t="str">
            <v>51020000</v>
          </cell>
          <cell r="C183" t="str">
            <v>79030000</v>
          </cell>
          <cell r="D183">
            <v>18006.11</v>
          </cell>
        </row>
        <row r="184">
          <cell r="A184" t="str">
            <v>01</v>
          </cell>
          <cell r="B184" t="str">
            <v>51020000</v>
          </cell>
          <cell r="C184" t="str">
            <v>91020500</v>
          </cell>
          <cell r="D184">
            <v>211</v>
          </cell>
        </row>
        <row r="185">
          <cell r="A185" t="str">
            <v>01</v>
          </cell>
          <cell r="B185" t="str">
            <v>51000000</v>
          </cell>
          <cell r="C185" t="str">
            <v>69020200</v>
          </cell>
          <cell r="D185">
            <v>303025.48</v>
          </cell>
        </row>
        <row r="186">
          <cell r="A186" t="str">
            <v>01</v>
          </cell>
          <cell r="B186" t="str">
            <v>10140000</v>
          </cell>
          <cell r="C186" t="str">
            <v>07010000</v>
          </cell>
          <cell r="D186">
            <v>1133666.56</v>
          </cell>
        </row>
        <row r="187">
          <cell r="A187" t="str">
            <v>01</v>
          </cell>
          <cell r="B187" t="str">
            <v>10140000</v>
          </cell>
          <cell r="C187" t="str">
            <v>08070000</v>
          </cell>
          <cell r="D187">
            <v>53581.3</v>
          </cell>
        </row>
        <row r="188">
          <cell r="A188" t="str">
            <v>01</v>
          </cell>
          <cell r="B188" t="str">
            <v>10140000</v>
          </cell>
          <cell r="C188" t="str">
            <v>10140000</v>
          </cell>
          <cell r="D188">
            <v>57190705.649999999</v>
          </cell>
        </row>
        <row r="189">
          <cell r="A189" t="str">
            <v>01</v>
          </cell>
          <cell r="B189" t="str">
            <v>10140000</v>
          </cell>
          <cell r="C189" t="str">
            <v>10140200</v>
          </cell>
          <cell r="D189">
            <v>30330</v>
          </cell>
        </row>
        <row r="190">
          <cell r="A190" t="str">
            <v>01</v>
          </cell>
          <cell r="B190" t="str">
            <v>10140000</v>
          </cell>
          <cell r="C190" t="str">
            <v>10160000</v>
          </cell>
          <cell r="D190">
            <v>3217276.58</v>
          </cell>
        </row>
        <row r="191">
          <cell r="A191" t="str">
            <v>01</v>
          </cell>
          <cell r="B191" t="str">
            <v>10140000</v>
          </cell>
          <cell r="C191" t="str">
            <v>16010000</v>
          </cell>
          <cell r="D191">
            <v>-2959010.31</v>
          </cell>
        </row>
        <row r="192">
          <cell r="A192" t="str">
            <v>01</v>
          </cell>
          <cell r="B192" t="str">
            <v>10140000</v>
          </cell>
          <cell r="C192" t="str">
            <v>20010000</v>
          </cell>
          <cell r="D192">
            <v>366682.77</v>
          </cell>
        </row>
        <row r="193">
          <cell r="A193" t="str">
            <v>01</v>
          </cell>
          <cell r="B193" t="str">
            <v>10140000</v>
          </cell>
          <cell r="C193" t="str">
            <v>23010000</v>
          </cell>
          <cell r="D193">
            <v>1989786.12</v>
          </cell>
        </row>
        <row r="194">
          <cell r="A194" t="str">
            <v>01</v>
          </cell>
          <cell r="B194" t="str">
            <v>10140000</v>
          </cell>
          <cell r="C194" t="str">
            <v>25010000</v>
          </cell>
          <cell r="D194">
            <v>6565404.1200000001</v>
          </cell>
        </row>
        <row r="195">
          <cell r="A195" t="str">
            <v>01</v>
          </cell>
          <cell r="B195" t="str">
            <v>10140000</v>
          </cell>
          <cell r="C195" t="str">
            <v>25020000</v>
          </cell>
          <cell r="D195">
            <v>127676.22</v>
          </cell>
        </row>
        <row r="196">
          <cell r="A196" t="str">
            <v>01</v>
          </cell>
          <cell r="B196" t="str">
            <v>10140000</v>
          </cell>
          <cell r="C196" t="str">
            <v>25030000</v>
          </cell>
          <cell r="D196">
            <v>12955.9</v>
          </cell>
        </row>
        <row r="197">
          <cell r="A197" t="str">
            <v>01</v>
          </cell>
          <cell r="B197" t="str">
            <v>10140000</v>
          </cell>
          <cell r="C197" t="str">
            <v>26000000</v>
          </cell>
          <cell r="D197">
            <v>52664.24</v>
          </cell>
        </row>
        <row r="198">
          <cell r="A198" t="str">
            <v>01</v>
          </cell>
          <cell r="B198" t="str">
            <v>10140000</v>
          </cell>
          <cell r="C198" t="str">
            <v>43020000</v>
          </cell>
          <cell r="D198">
            <v>3348487.37</v>
          </cell>
        </row>
        <row r="199">
          <cell r="A199" t="str">
            <v>01</v>
          </cell>
          <cell r="B199" t="str">
            <v>10140000</v>
          </cell>
          <cell r="C199" t="str">
            <v>44000500</v>
          </cell>
          <cell r="D199">
            <v>5334.86</v>
          </cell>
        </row>
        <row r="200">
          <cell r="A200" t="str">
            <v>01</v>
          </cell>
          <cell r="B200" t="str">
            <v>10140000</v>
          </cell>
          <cell r="C200" t="str">
            <v>79030000</v>
          </cell>
          <cell r="D200">
            <v>1508.39</v>
          </cell>
        </row>
        <row r="201">
          <cell r="A201" t="str">
            <v>01</v>
          </cell>
          <cell r="B201" t="str">
            <v>10140000</v>
          </cell>
          <cell r="C201" t="str">
            <v>91020400</v>
          </cell>
          <cell r="D201">
            <v>31635.42</v>
          </cell>
        </row>
        <row r="202">
          <cell r="A202" t="str">
            <v>01</v>
          </cell>
          <cell r="B202" t="str">
            <v>10140000</v>
          </cell>
          <cell r="C202" t="str">
            <v>91020801</v>
          </cell>
          <cell r="D202">
            <v>101854.59</v>
          </cell>
        </row>
        <row r="203">
          <cell r="A203" t="str">
            <v>01</v>
          </cell>
          <cell r="B203" t="str">
            <v>10060200</v>
          </cell>
          <cell r="C203" t="str">
            <v>91020400</v>
          </cell>
          <cell r="D203">
            <v>178342.26</v>
          </cell>
        </row>
        <row r="204">
          <cell r="A204" t="str">
            <v>01</v>
          </cell>
          <cell r="B204" t="str">
            <v>10050200</v>
          </cell>
          <cell r="C204" t="str">
            <v>91020400</v>
          </cell>
          <cell r="D204">
            <v>383242.96</v>
          </cell>
        </row>
        <row r="205">
          <cell r="A205" t="str">
            <v>01</v>
          </cell>
          <cell r="B205" t="str">
            <v>10040000</v>
          </cell>
          <cell r="C205" t="str">
            <v>10040000</v>
          </cell>
          <cell r="D205">
            <v>71973.259999999995</v>
          </cell>
        </row>
        <row r="206">
          <cell r="A206" t="str">
            <v>01</v>
          </cell>
          <cell r="B206" t="str">
            <v>10040000</v>
          </cell>
          <cell r="C206" t="str">
            <v>16010000</v>
          </cell>
          <cell r="D206">
            <v>-160136.76999999999</v>
          </cell>
        </row>
        <row r="207">
          <cell r="A207" t="str">
            <v>01</v>
          </cell>
          <cell r="B207" t="str">
            <v>10040000</v>
          </cell>
          <cell r="C207" t="str">
            <v>23010000</v>
          </cell>
          <cell r="D207">
            <v>3619.5</v>
          </cell>
        </row>
        <row r="208">
          <cell r="A208" t="str">
            <v>01</v>
          </cell>
          <cell r="B208" t="str">
            <v>10040000</v>
          </cell>
          <cell r="C208" t="str">
            <v>25010000</v>
          </cell>
          <cell r="D208">
            <v>4354.68</v>
          </cell>
        </row>
        <row r="209">
          <cell r="A209" t="str">
            <v>01</v>
          </cell>
          <cell r="B209" t="str">
            <v>10040000</v>
          </cell>
          <cell r="C209" t="str">
            <v>41020000</v>
          </cell>
          <cell r="D209">
            <v>2809174.29</v>
          </cell>
        </row>
        <row r="210">
          <cell r="A210" t="str">
            <v>01</v>
          </cell>
          <cell r="B210" t="str">
            <v>10040000</v>
          </cell>
          <cell r="C210" t="str">
            <v>44000500</v>
          </cell>
          <cell r="D210">
            <v>2730</v>
          </cell>
        </row>
        <row r="211">
          <cell r="A211" t="str">
            <v>01</v>
          </cell>
          <cell r="B211" t="str">
            <v>10040000</v>
          </cell>
          <cell r="C211" t="str">
            <v>79030000</v>
          </cell>
          <cell r="D211">
            <v>76.12</v>
          </cell>
        </row>
        <row r="212">
          <cell r="A212" t="str">
            <v>01</v>
          </cell>
          <cell r="B212" t="str">
            <v>10040000</v>
          </cell>
          <cell r="C212" t="str">
            <v>90020500</v>
          </cell>
          <cell r="D212">
            <v>780</v>
          </cell>
        </row>
        <row r="213">
          <cell r="A213" t="str">
            <v>01</v>
          </cell>
          <cell r="B213" t="str">
            <v>10040000</v>
          </cell>
          <cell r="C213" t="str">
            <v>91020400</v>
          </cell>
          <cell r="D213">
            <v>80904.41</v>
          </cell>
        </row>
        <row r="214">
          <cell r="A214" t="str">
            <v>01</v>
          </cell>
          <cell r="B214" t="str">
            <v>10040000</v>
          </cell>
          <cell r="C214" t="str">
            <v>91020800</v>
          </cell>
          <cell r="D214">
            <v>99632.02</v>
          </cell>
        </row>
        <row r="215">
          <cell r="A215" t="str">
            <v>01</v>
          </cell>
          <cell r="B215" t="str">
            <v>10090200</v>
          </cell>
          <cell r="C215" t="str">
            <v>23010000</v>
          </cell>
          <cell r="D215">
            <v>770.1</v>
          </cell>
        </row>
        <row r="216">
          <cell r="A216" t="str">
            <v>01</v>
          </cell>
          <cell r="B216" t="str">
            <v>10150000</v>
          </cell>
          <cell r="C216" t="str">
            <v>10150000</v>
          </cell>
          <cell r="D216">
            <v>3186019.72</v>
          </cell>
        </row>
        <row r="217">
          <cell r="A217" t="str">
            <v>01</v>
          </cell>
          <cell r="B217" t="str">
            <v>10150000</v>
          </cell>
          <cell r="C217" t="str">
            <v>10160000</v>
          </cell>
          <cell r="D217">
            <v>326459.76</v>
          </cell>
        </row>
        <row r="218">
          <cell r="A218" t="str">
            <v>01</v>
          </cell>
          <cell r="B218" t="str">
            <v>10150000</v>
          </cell>
          <cell r="C218" t="str">
            <v>16010000</v>
          </cell>
          <cell r="D218">
            <v>-1433760.63</v>
          </cell>
        </row>
        <row r="219">
          <cell r="A219" t="str">
            <v>01</v>
          </cell>
          <cell r="B219" t="str">
            <v>10150000</v>
          </cell>
          <cell r="C219" t="str">
            <v>23010000</v>
          </cell>
          <cell r="D219">
            <v>44684.53</v>
          </cell>
        </row>
        <row r="220">
          <cell r="A220" t="str">
            <v>01</v>
          </cell>
          <cell r="B220" t="str">
            <v>10150000</v>
          </cell>
          <cell r="C220" t="str">
            <v>25010000</v>
          </cell>
          <cell r="D220">
            <v>1520732.37</v>
          </cell>
        </row>
        <row r="221">
          <cell r="A221" t="str">
            <v>01</v>
          </cell>
          <cell r="B221" t="str">
            <v>10150000</v>
          </cell>
          <cell r="C221" t="str">
            <v>25020000</v>
          </cell>
          <cell r="D221">
            <v>122113.13</v>
          </cell>
        </row>
        <row r="222">
          <cell r="A222" t="str">
            <v>01</v>
          </cell>
          <cell r="B222" t="str">
            <v>10150000</v>
          </cell>
          <cell r="C222" t="str">
            <v>25030000</v>
          </cell>
          <cell r="D222">
            <v>4635.75</v>
          </cell>
        </row>
        <row r="223">
          <cell r="A223" t="str">
            <v>01</v>
          </cell>
          <cell r="B223" t="str">
            <v>10150000</v>
          </cell>
          <cell r="C223" t="str">
            <v>26000000</v>
          </cell>
          <cell r="D223">
            <v>62502.48</v>
          </cell>
        </row>
        <row r="224">
          <cell r="A224" t="str">
            <v>01</v>
          </cell>
          <cell r="B224" t="str">
            <v>10150000</v>
          </cell>
          <cell r="C224" t="str">
            <v>41020000</v>
          </cell>
          <cell r="D224">
            <v>44255</v>
          </cell>
        </row>
        <row r="225">
          <cell r="A225" t="str">
            <v>01</v>
          </cell>
          <cell r="B225" t="str">
            <v>10150000</v>
          </cell>
          <cell r="C225" t="str">
            <v>44000500</v>
          </cell>
          <cell r="D225">
            <v>14036</v>
          </cell>
        </row>
        <row r="226">
          <cell r="A226" t="str">
            <v>01</v>
          </cell>
          <cell r="B226" t="str">
            <v>10150000</v>
          </cell>
          <cell r="C226" t="str">
            <v>79030000</v>
          </cell>
          <cell r="D226">
            <v>7768.61</v>
          </cell>
        </row>
        <row r="227">
          <cell r="A227" t="str">
            <v>01</v>
          </cell>
          <cell r="B227" t="str">
            <v>10150000</v>
          </cell>
          <cell r="C227" t="str">
            <v>79040000</v>
          </cell>
          <cell r="D227">
            <v>591.66999999999996</v>
          </cell>
        </row>
        <row r="228">
          <cell r="A228" t="str">
            <v>01</v>
          </cell>
          <cell r="B228" t="str">
            <v>10150000</v>
          </cell>
          <cell r="C228" t="str">
            <v>91020400</v>
          </cell>
          <cell r="D228">
            <v>7477.2</v>
          </cell>
        </row>
        <row r="229">
          <cell r="A229" t="str">
            <v>01</v>
          </cell>
          <cell r="B229" t="str">
            <v>10150000</v>
          </cell>
          <cell r="C229" t="str">
            <v>91020801</v>
          </cell>
          <cell r="D229">
            <v>316.08</v>
          </cell>
        </row>
        <row r="230">
          <cell r="A230" t="str">
            <v>01</v>
          </cell>
          <cell r="B230" t="str">
            <v>10090000</v>
          </cell>
          <cell r="C230" t="str">
            <v>10090000</v>
          </cell>
          <cell r="D230">
            <v>4409554.3499999996</v>
          </cell>
        </row>
        <row r="231">
          <cell r="A231" t="str">
            <v>01</v>
          </cell>
          <cell r="B231" t="str">
            <v>10090000</v>
          </cell>
          <cell r="C231" t="str">
            <v>10090200</v>
          </cell>
          <cell r="D231">
            <v>-191.78</v>
          </cell>
        </row>
        <row r="232">
          <cell r="A232" t="str">
            <v>01</v>
          </cell>
          <cell r="B232" t="str">
            <v>10090000</v>
          </cell>
          <cell r="C232" t="str">
            <v>10150000</v>
          </cell>
          <cell r="D232">
            <v>38236798.740000002</v>
          </cell>
        </row>
        <row r="233">
          <cell r="A233" t="str">
            <v>01</v>
          </cell>
          <cell r="B233" t="str">
            <v>10090000</v>
          </cell>
          <cell r="C233" t="str">
            <v>16010000</v>
          </cell>
          <cell r="D233">
            <v>1177198.3</v>
          </cell>
        </row>
        <row r="234">
          <cell r="A234" t="str">
            <v>01</v>
          </cell>
          <cell r="B234" t="str">
            <v>10090000</v>
          </cell>
          <cell r="C234" t="str">
            <v>23010000</v>
          </cell>
          <cell r="D234">
            <v>355676.62</v>
          </cell>
        </row>
        <row r="235">
          <cell r="A235" t="str">
            <v>01</v>
          </cell>
          <cell r="B235" t="str">
            <v>10090000</v>
          </cell>
          <cell r="C235" t="str">
            <v>25010000</v>
          </cell>
          <cell r="D235">
            <v>4548470.1900000004</v>
          </cell>
        </row>
        <row r="236">
          <cell r="A236" t="str">
            <v>01</v>
          </cell>
          <cell r="B236" t="str">
            <v>10090000</v>
          </cell>
          <cell r="C236" t="str">
            <v>25020000</v>
          </cell>
          <cell r="D236">
            <v>86453.65</v>
          </cell>
        </row>
        <row r="237">
          <cell r="A237" t="str">
            <v>01</v>
          </cell>
          <cell r="B237" t="str">
            <v>10090000</v>
          </cell>
          <cell r="C237" t="str">
            <v>25030000</v>
          </cell>
          <cell r="D237">
            <v>9583.81</v>
          </cell>
        </row>
        <row r="238">
          <cell r="A238" t="str">
            <v>01</v>
          </cell>
          <cell r="B238" t="str">
            <v>10090000</v>
          </cell>
          <cell r="C238" t="str">
            <v>26000000</v>
          </cell>
          <cell r="D238">
            <v>53325.38</v>
          </cell>
        </row>
        <row r="239">
          <cell r="A239" t="str">
            <v>01</v>
          </cell>
          <cell r="B239" t="str">
            <v>10090000</v>
          </cell>
          <cell r="C239" t="str">
            <v>41020000</v>
          </cell>
          <cell r="D239">
            <v>161904.75</v>
          </cell>
        </row>
        <row r="240">
          <cell r="A240" t="str">
            <v>01</v>
          </cell>
          <cell r="B240" t="str">
            <v>10090000</v>
          </cell>
          <cell r="C240" t="str">
            <v>44000500</v>
          </cell>
          <cell r="D240">
            <v>41848.07</v>
          </cell>
        </row>
        <row r="241">
          <cell r="A241" t="str">
            <v>01</v>
          </cell>
          <cell r="B241" t="str">
            <v>10090000</v>
          </cell>
          <cell r="C241" t="str">
            <v>79040000</v>
          </cell>
          <cell r="D241">
            <v>718.08</v>
          </cell>
        </row>
        <row r="242">
          <cell r="A242" t="str">
            <v>01</v>
          </cell>
          <cell r="B242" t="str">
            <v>10090000</v>
          </cell>
          <cell r="C242" t="str">
            <v>91020400</v>
          </cell>
          <cell r="D242">
            <v>163396.89000000001</v>
          </cell>
        </row>
        <row r="243">
          <cell r="A243" t="str">
            <v>01</v>
          </cell>
          <cell r="B243" t="str">
            <v>10090000</v>
          </cell>
          <cell r="C243" t="str">
            <v>91020801</v>
          </cell>
          <cell r="D243">
            <v>37379.17</v>
          </cell>
        </row>
        <row r="244">
          <cell r="A244" t="str">
            <v>01</v>
          </cell>
          <cell r="B244" t="str">
            <v>10050000</v>
          </cell>
          <cell r="C244" t="str">
            <v>10050000</v>
          </cell>
          <cell r="D244">
            <v>5524222.46</v>
          </cell>
        </row>
        <row r="245">
          <cell r="A245" t="str">
            <v>01</v>
          </cell>
          <cell r="B245" t="str">
            <v>10050000</v>
          </cell>
          <cell r="C245" t="str">
            <v>16010000</v>
          </cell>
          <cell r="D245">
            <v>-6459002.9100000001</v>
          </cell>
        </row>
        <row r="246">
          <cell r="A246" t="str">
            <v>01</v>
          </cell>
          <cell r="B246" t="str">
            <v>10050000</v>
          </cell>
          <cell r="C246" t="str">
            <v>16020000</v>
          </cell>
          <cell r="D246">
            <v>116911.78</v>
          </cell>
        </row>
        <row r="247">
          <cell r="A247" t="str">
            <v>01</v>
          </cell>
          <cell r="B247" t="str">
            <v>10050000</v>
          </cell>
          <cell r="C247" t="str">
            <v>23010000</v>
          </cell>
          <cell r="D247">
            <v>919185.77</v>
          </cell>
        </row>
        <row r="248">
          <cell r="A248" t="str">
            <v>01</v>
          </cell>
          <cell r="B248" t="str">
            <v>10050000</v>
          </cell>
          <cell r="C248" t="str">
            <v>25010000</v>
          </cell>
          <cell r="D248">
            <v>2377948.64</v>
          </cell>
        </row>
        <row r="249">
          <cell r="A249" t="str">
            <v>01</v>
          </cell>
          <cell r="B249" t="str">
            <v>10050000</v>
          </cell>
          <cell r="C249" t="str">
            <v>25020000</v>
          </cell>
          <cell r="D249">
            <v>430193.7</v>
          </cell>
        </row>
        <row r="250">
          <cell r="A250" t="str">
            <v>01</v>
          </cell>
          <cell r="B250" t="str">
            <v>10050000</v>
          </cell>
          <cell r="C250" t="str">
            <v>25030000</v>
          </cell>
          <cell r="D250">
            <v>139487.01999999999</v>
          </cell>
        </row>
        <row r="251">
          <cell r="A251" t="str">
            <v>01</v>
          </cell>
          <cell r="B251" t="str">
            <v>10050000</v>
          </cell>
          <cell r="C251" t="str">
            <v>26000000</v>
          </cell>
          <cell r="D251">
            <v>174603.11</v>
          </cell>
        </row>
        <row r="252">
          <cell r="A252" t="str">
            <v>01</v>
          </cell>
          <cell r="B252" t="str">
            <v>10050000</v>
          </cell>
          <cell r="C252" t="str">
            <v>41020000</v>
          </cell>
          <cell r="D252">
            <v>53473.96</v>
          </cell>
        </row>
        <row r="253">
          <cell r="A253" t="str">
            <v>01</v>
          </cell>
          <cell r="B253" t="str">
            <v>10050000</v>
          </cell>
          <cell r="C253" t="str">
            <v>44000500</v>
          </cell>
          <cell r="D253">
            <v>7560</v>
          </cell>
        </row>
        <row r="254">
          <cell r="A254" t="str">
            <v>01</v>
          </cell>
          <cell r="B254" t="str">
            <v>10050000</v>
          </cell>
          <cell r="C254" t="str">
            <v>79030000</v>
          </cell>
          <cell r="D254">
            <v>27032.51</v>
          </cell>
        </row>
        <row r="255">
          <cell r="A255" t="str">
            <v>01</v>
          </cell>
          <cell r="B255" t="str">
            <v>10050000</v>
          </cell>
          <cell r="C255" t="str">
            <v>91020400</v>
          </cell>
          <cell r="D255">
            <v>5990401.4500000002</v>
          </cell>
        </row>
        <row r="256">
          <cell r="A256" t="str">
            <v>01</v>
          </cell>
          <cell r="B256" t="str">
            <v>10050000</v>
          </cell>
          <cell r="C256" t="str">
            <v>91020801</v>
          </cell>
          <cell r="D256">
            <v>150096.07999999999</v>
          </cell>
        </row>
        <row r="257">
          <cell r="A257" t="str">
            <v>01</v>
          </cell>
          <cell r="B257" t="str">
            <v>10010000</v>
          </cell>
          <cell r="C257" t="str">
            <v>10010000</v>
          </cell>
          <cell r="D257">
            <v>59737678.479999997</v>
          </cell>
        </row>
        <row r="258">
          <cell r="A258" t="str">
            <v>01</v>
          </cell>
          <cell r="B258" t="str">
            <v>10010000</v>
          </cell>
          <cell r="C258" t="str">
            <v>10010200</v>
          </cell>
          <cell r="D258">
            <v>-22315.56</v>
          </cell>
        </row>
        <row r="259">
          <cell r="A259" t="str">
            <v>01</v>
          </cell>
          <cell r="B259" t="str">
            <v>10010000</v>
          </cell>
          <cell r="C259" t="str">
            <v>16010000</v>
          </cell>
          <cell r="D259">
            <v>-26980595.469999999</v>
          </cell>
        </row>
        <row r="260">
          <cell r="A260" t="str">
            <v>01</v>
          </cell>
          <cell r="B260" t="str">
            <v>10010000</v>
          </cell>
          <cell r="C260" t="str">
            <v>20010000</v>
          </cell>
          <cell r="D260">
            <v>65201369.899999999</v>
          </cell>
        </row>
        <row r="261">
          <cell r="A261" t="str">
            <v>01</v>
          </cell>
          <cell r="B261" t="str">
            <v>10010000</v>
          </cell>
          <cell r="C261" t="str">
            <v>23010000</v>
          </cell>
          <cell r="D261">
            <v>3314273.06</v>
          </cell>
        </row>
        <row r="262">
          <cell r="A262" t="str">
            <v>01</v>
          </cell>
          <cell r="B262" t="str">
            <v>10010000</v>
          </cell>
          <cell r="C262" t="str">
            <v>25010000</v>
          </cell>
          <cell r="D262">
            <v>788355.01</v>
          </cell>
        </row>
        <row r="263">
          <cell r="A263" t="str">
            <v>01</v>
          </cell>
          <cell r="B263" t="str">
            <v>10010000</v>
          </cell>
          <cell r="C263" t="str">
            <v>25020000</v>
          </cell>
          <cell r="D263">
            <v>21210.57</v>
          </cell>
        </row>
        <row r="264">
          <cell r="A264" t="str">
            <v>01</v>
          </cell>
          <cell r="B264" t="str">
            <v>10010000</v>
          </cell>
          <cell r="C264" t="str">
            <v>25030000</v>
          </cell>
          <cell r="D264">
            <v>2824.11</v>
          </cell>
        </row>
        <row r="265">
          <cell r="A265" t="str">
            <v>01</v>
          </cell>
          <cell r="B265" t="str">
            <v>10010000</v>
          </cell>
          <cell r="C265" t="str">
            <v>26000000</v>
          </cell>
          <cell r="D265">
            <v>38527.199999999997</v>
          </cell>
        </row>
        <row r="266">
          <cell r="A266" t="str">
            <v>01</v>
          </cell>
          <cell r="B266" t="str">
            <v>10010000</v>
          </cell>
          <cell r="C266" t="str">
            <v>41020000</v>
          </cell>
          <cell r="D266">
            <v>5640358.5599999996</v>
          </cell>
        </row>
        <row r="267">
          <cell r="A267" t="str">
            <v>01</v>
          </cell>
          <cell r="B267" t="str">
            <v>10010000</v>
          </cell>
          <cell r="C267" t="str">
            <v>44000500</v>
          </cell>
          <cell r="D267">
            <v>44039.95</v>
          </cell>
        </row>
        <row r="268">
          <cell r="A268" t="str">
            <v>01</v>
          </cell>
          <cell r="B268" t="str">
            <v>10010000</v>
          </cell>
          <cell r="C268" t="str">
            <v>91020400</v>
          </cell>
          <cell r="D268">
            <v>565327.72</v>
          </cell>
        </row>
        <row r="269">
          <cell r="A269" t="str">
            <v>01</v>
          </cell>
          <cell r="B269" t="str">
            <v>10010200</v>
          </cell>
          <cell r="C269" t="str">
            <v>20010000</v>
          </cell>
          <cell r="D269">
            <v>277.83</v>
          </cell>
        </row>
        <row r="270">
          <cell r="A270" t="str">
            <v>01</v>
          </cell>
          <cell r="B270" t="str">
            <v>10010200</v>
          </cell>
          <cell r="C270" t="str">
            <v>91020400</v>
          </cell>
          <cell r="D270">
            <v>33219.14</v>
          </cell>
        </row>
        <row r="271">
          <cell r="A271" t="str">
            <v>01</v>
          </cell>
          <cell r="B271" t="str">
            <v>10110000</v>
          </cell>
          <cell r="C271" t="str">
            <v>10110000</v>
          </cell>
          <cell r="D271">
            <v>2471727.65</v>
          </cell>
        </row>
        <row r="272">
          <cell r="A272" t="str">
            <v>01</v>
          </cell>
          <cell r="B272" t="str">
            <v>10110000</v>
          </cell>
          <cell r="C272" t="str">
            <v>16010000</v>
          </cell>
          <cell r="D272">
            <v>-453021.8</v>
          </cell>
        </row>
        <row r="273">
          <cell r="A273" t="str">
            <v>01</v>
          </cell>
          <cell r="B273" t="str">
            <v>10110000</v>
          </cell>
          <cell r="C273" t="str">
            <v>20010000</v>
          </cell>
          <cell r="D273">
            <v>57170335.759999998</v>
          </cell>
        </row>
        <row r="274">
          <cell r="A274" t="str">
            <v>01</v>
          </cell>
          <cell r="B274" t="str">
            <v>10110000</v>
          </cell>
          <cell r="C274" t="str">
            <v>25010000</v>
          </cell>
          <cell r="D274">
            <v>1334</v>
          </cell>
        </row>
        <row r="275">
          <cell r="A275" t="str">
            <v>01</v>
          </cell>
          <cell r="B275" t="str">
            <v>10110000</v>
          </cell>
          <cell r="C275" t="str">
            <v>25020000</v>
          </cell>
          <cell r="D275">
            <v>77.16</v>
          </cell>
        </row>
        <row r="276">
          <cell r="A276" t="str">
            <v>01</v>
          </cell>
          <cell r="B276" t="str">
            <v>10110000</v>
          </cell>
          <cell r="C276" t="str">
            <v>25030000</v>
          </cell>
          <cell r="D276">
            <v>50</v>
          </cell>
        </row>
        <row r="277">
          <cell r="A277" t="str">
            <v>01</v>
          </cell>
          <cell r="B277" t="str">
            <v>10110000</v>
          </cell>
          <cell r="C277" t="str">
            <v>91020400</v>
          </cell>
          <cell r="D277">
            <v>6406668.3700000001</v>
          </cell>
        </row>
        <row r="278">
          <cell r="A278" t="str">
            <v>01</v>
          </cell>
          <cell r="B278" t="str">
            <v>10130000</v>
          </cell>
          <cell r="C278" t="str">
            <v>10130000</v>
          </cell>
          <cell r="D278">
            <v>348459.9</v>
          </cell>
        </row>
        <row r="279">
          <cell r="A279" t="str">
            <v>01</v>
          </cell>
          <cell r="B279" t="str">
            <v>10130000</v>
          </cell>
          <cell r="C279" t="str">
            <v>16010000</v>
          </cell>
          <cell r="D279">
            <v>-11885.38</v>
          </cell>
        </row>
        <row r="280">
          <cell r="A280" t="str">
            <v>01</v>
          </cell>
          <cell r="B280" t="str">
            <v>10130000</v>
          </cell>
          <cell r="C280" t="str">
            <v>28001100</v>
          </cell>
          <cell r="D280">
            <v>8439.2199999999993</v>
          </cell>
        </row>
        <row r="281">
          <cell r="A281" t="str">
            <v>01</v>
          </cell>
          <cell r="B281" t="str">
            <v>10160000</v>
          </cell>
          <cell r="C281" t="str">
            <v>25010000</v>
          </cell>
          <cell r="D281">
            <v>3398184.44</v>
          </cell>
        </row>
        <row r="282">
          <cell r="A282" t="str">
            <v>01</v>
          </cell>
          <cell r="B282" t="str">
            <v>10160000</v>
          </cell>
          <cell r="C282" t="str">
            <v>25020000</v>
          </cell>
          <cell r="D282">
            <v>57439.43</v>
          </cell>
        </row>
        <row r="283">
          <cell r="A283" t="str">
            <v>01</v>
          </cell>
          <cell r="B283" t="str">
            <v>10160000</v>
          </cell>
          <cell r="C283" t="str">
            <v>25030000</v>
          </cell>
          <cell r="D283">
            <v>12545.2</v>
          </cell>
        </row>
        <row r="284">
          <cell r="A284" t="str">
            <v>01</v>
          </cell>
          <cell r="B284" t="str">
            <v>10160000</v>
          </cell>
          <cell r="C284" t="str">
            <v>26000000</v>
          </cell>
          <cell r="D284">
            <v>18753.669999999998</v>
          </cell>
        </row>
        <row r="285">
          <cell r="A285" t="str">
            <v>01</v>
          </cell>
          <cell r="B285" t="str">
            <v>15130000</v>
          </cell>
          <cell r="C285" t="str">
            <v>15130000</v>
          </cell>
          <cell r="D285">
            <v>31360035.77</v>
          </cell>
        </row>
        <row r="286">
          <cell r="A286" t="str">
            <v>01</v>
          </cell>
          <cell r="B286" t="str">
            <v>15130000</v>
          </cell>
          <cell r="C286" t="str">
            <v>23010000</v>
          </cell>
          <cell r="D286">
            <v>14440170.83</v>
          </cell>
        </row>
        <row r="287">
          <cell r="A287" t="str">
            <v>01</v>
          </cell>
          <cell r="B287" t="str">
            <v>15130000</v>
          </cell>
          <cell r="C287" t="str">
            <v>25010000</v>
          </cell>
          <cell r="D287">
            <v>42480.5</v>
          </cell>
        </row>
        <row r="288">
          <cell r="A288" t="str">
            <v>01</v>
          </cell>
          <cell r="B288" t="str">
            <v>15130000</v>
          </cell>
          <cell r="C288" t="str">
            <v>25020000</v>
          </cell>
          <cell r="D288">
            <v>14566345.84</v>
          </cell>
        </row>
        <row r="289">
          <cell r="A289" t="str">
            <v>01</v>
          </cell>
          <cell r="B289" t="str">
            <v>15130000</v>
          </cell>
          <cell r="C289" t="str">
            <v>25030000</v>
          </cell>
          <cell r="D289">
            <v>370305.5</v>
          </cell>
        </row>
        <row r="290">
          <cell r="A290" t="str">
            <v>01</v>
          </cell>
          <cell r="B290" t="str">
            <v>15130000</v>
          </cell>
          <cell r="C290" t="str">
            <v>26000000</v>
          </cell>
          <cell r="D290">
            <v>1342809.59</v>
          </cell>
        </row>
        <row r="291">
          <cell r="A291" t="str">
            <v>01</v>
          </cell>
          <cell r="B291" t="str">
            <v>15130000</v>
          </cell>
          <cell r="C291" t="str">
            <v>79030000</v>
          </cell>
          <cell r="D291">
            <v>355988.57</v>
          </cell>
        </row>
        <row r="292">
          <cell r="A292" t="str">
            <v>01</v>
          </cell>
          <cell r="B292" t="str">
            <v>15130000</v>
          </cell>
          <cell r="C292" t="str">
            <v>79040000</v>
          </cell>
          <cell r="D292">
            <v>2292.2399999999998</v>
          </cell>
        </row>
        <row r="293">
          <cell r="A293" t="str">
            <v>01</v>
          </cell>
          <cell r="B293" t="str">
            <v>15130000</v>
          </cell>
          <cell r="C293" t="str">
            <v>79070000</v>
          </cell>
          <cell r="D293">
            <v>239642.7</v>
          </cell>
        </row>
        <row r="294">
          <cell r="A294" t="str">
            <v>01</v>
          </cell>
          <cell r="B294" t="str">
            <v>10010100</v>
          </cell>
          <cell r="C294" t="str">
            <v>16010000</v>
          </cell>
          <cell r="D294">
            <v>-1199688.81</v>
          </cell>
        </row>
        <row r="295">
          <cell r="A295" t="str">
            <v>01</v>
          </cell>
          <cell r="B295" t="str">
            <v>10010100</v>
          </cell>
          <cell r="C295" t="str">
            <v>23010000</v>
          </cell>
          <cell r="D295">
            <v>14290</v>
          </cell>
        </row>
        <row r="296">
          <cell r="A296" t="str">
            <v>01</v>
          </cell>
          <cell r="B296" t="str">
            <v>10010100</v>
          </cell>
          <cell r="C296" t="str">
            <v>91020400</v>
          </cell>
          <cell r="D296">
            <v>141914</v>
          </cell>
        </row>
        <row r="297">
          <cell r="A297" t="str">
            <v>01</v>
          </cell>
          <cell r="B297" t="str">
            <v>10030000</v>
          </cell>
          <cell r="C297" t="str">
            <v>10030000</v>
          </cell>
          <cell r="D297">
            <v>657131.59</v>
          </cell>
        </row>
        <row r="298">
          <cell r="A298" t="str">
            <v>01</v>
          </cell>
          <cell r="B298" t="str">
            <v>10030000</v>
          </cell>
          <cell r="C298" t="str">
            <v>16010000</v>
          </cell>
          <cell r="D298">
            <v>2316297.23</v>
          </cell>
        </row>
        <row r="299">
          <cell r="A299" t="str">
            <v>01</v>
          </cell>
          <cell r="B299" t="str">
            <v>10030000</v>
          </cell>
          <cell r="C299" t="str">
            <v>16020000</v>
          </cell>
          <cell r="D299">
            <v>2.27</v>
          </cell>
        </row>
        <row r="300">
          <cell r="A300" t="str">
            <v>01</v>
          </cell>
          <cell r="B300" t="str">
            <v>10030000</v>
          </cell>
          <cell r="C300" t="str">
            <v>20010000</v>
          </cell>
          <cell r="D300">
            <v>728907.2</v>
          </cell>
        </row>
        <row r="301">
          <cell r="A301" t="str">
            <v>01</v>
          </cell>
          <cell r="B301" t="str">
            <v>10030000</v>
          </cell>
          <cell r="C301" t="str">
            <v>23010000</v>
          </cell>
          <cell r="D301">
            <v>300712.40999999997</v>
          </cell>
        </row>
        <row r="302">
          <cell r="A302" t="str">
            <v>01</v>
          </cell>
          <cell r="B302" t="str">
            <v>10030000</v>
          </cell>
          <cell r="C302" t="str">
            <v>25010000</v>
          </cell>
          <cell r="D302">
            <v>4593663.08</v>
          </cell>
        </row>
        <row r="303">
          <cell r="A303" t="str">
            <v>01</v>
          </cell>
          <cell r="B303" t="str">
            <v>10030000</v>
          </cell>
          <cell r="C303" t="str">
            <v>25020000</v>
          </cell>
          <cell r="D303">
            <v>384840.68</v>
          </cell>
        </row>
        <row r="304">
          <cell r="A304" t="str">
            <v>01</v>
          </cell>
          <cell r="B304" t="str">
            <v>10030000</v>
          </cell>
          <cell r="C304" t="str">
            <v>25030000</v>
          </cell>
          <cell r="D304">
            <v>78049</v>
          </cell>
        </row>
        <row r="305">
          <cell r="A305" t="str">
            <v>01</v>
          </cell>
          <cell r="B305" t="str">
            <v>10030000</v>
          </cell>
          <cell r="C305" t="str">
            <v>26000000</v>
          </cell>
          <cell r="D305">
            <v>25424.84</v>
          </cell>
        </row>
        <row r="306">
          <cell r="A306" t="str">
            <v>01</v>
          </cell>
          <cell r="B306" t="str">
            <v>10030000</v>
          </cell>
          <cell r="C306" t="str">
            <v>41020000</v>
          </cell>
          <cell r="D306">
            <v>1342748.98</v>
          </cell>
        </row>
        <row r="307">
          <cell r="A307" t="str">
            <v>01</v>
          </cell>
          <cell r="B307" t="str">
            <v>10030000</v>
          </cell>
          <cell r="C307" t="str">
            <v>79030000</v>
          </cell>
          <cell r="D307">
            <v>266312.27</v>
          </cell>
        </row>
        <row r="308">
          <cell r="A308" t="str">
            <v>01</v>
          </cell>
          <cell r="B308" t="str">
            <v>10030000</v>
          </cell>
          <cell r="C308" t="str">
            <v>91020400</v>
          </cell>
          <cell r="D308">
            <v>407482.49</v>
          </cell>
        </row>
        <row r="309">
          <cell r="A309" t="str">
            <v>01</v>
          </cell>
          <cell r="B309" t="str">
            <v>10070000</v>
          </cell>
          <cell r="C309" t="str">
            <v>90020500</v>
          </cell>
          <cell r="D309">
            <v>80155.73</v>
          </cell>
        </row>
        <row r="310">
          <cell r="A310" t="str">
            <v>01</v>
          </cell>
          <cell r="B310" t="str">
            <v>15180000</v>
          </cell>
          <cell r="C310" t="str">
            <v>10150000</v>
          </cell>
          <cell r="D310">
            <v>4432859.0199999996</v>
          </cell>
        </row>
        <row r="311">
          <cell r="A311" t="str">
            <v>01</v>
          </cell>
          <cell r="B311" t="str">
            <v>15180000</v>
          </cell>
          <cell r="C311" t="str">
            <v>16010000</v>
          </cell>
          <cell r="D311">
            <v>1134</v>
          </cell>
        </row>
        <row r="312">
          <cell r="A312" t="str">
            <v>01</v>
          </cell>
          <cell r="B312" t="str">
            <v>15180000</v>
          </cell>
          <cell r="C312" t="str">
            <v>16020000</v>
          </cell>
          <cell r="D312">
            <v>287048.18</v>
          </cell>
        </row>
        <row r="313">
          <cell r="A313" t="str">
            <v>01</v>
          </cell>
          <cell r="B313" t="str">
            <v>15180000</v>
          </cell>
          <cell r="C313" t="str">
            <v>16040000</v>
          </cell>
          <cell r="D313">
            <v>-0.01</v>
          </cell>
        </row>
        <row r="314">
          <cell r="A314" t="str">
            <v>01</v>
          </cell>
          <cell r="B314" t="str">
            <v>15010000</v>
          </cell>
          <cell r="C314" t="str">
            <v>10010000</v>
          </cell>
          <cell r="D314">
            <v>66125561.159999996</v>
          </cell>
        </row>
        <row r="315">
          <cell r="A315" t="str">
            <v>01</v>
          </cell>
          <cell r="B315" t="str">
            <v>15010000</v>
          </cell>
          <cell r="C315" t="str">
            <v>16010000</v>
          </cell>
          <cell r="D315">
            <v>196473.15</v>
          </cell>
        </row>
        <row r="316">
          <cell r="A316" t="str">
            <v>01</v>
          </cell>
          <cell r="B316" t="str">
            <v>15010000</v>
          </cell>
          <cell r="C316" t="str">
            <v>16020000</v>
          </cell>
          <cell r="D316">
            <v>130311.89</v>
          </cell>
        </row>
        <row r="317">
          <cell r="A317" t="str">
            <v>01</v>
          </cell>
          <cell r="B317" t="str">
            <v>15020000</v>
          </cell>
          <cell r="C317" t="str">
            <v>10020000</v>
          </cell>
          <cell r="D317">
            <v>323204356.97000003</v>
          </cell>
        </row>
        <row r="318">
          <cell r="A318" t="str">
            <v>01</v>
          </cell>
          <cell r="B318" t="str">
            <v>15020000</v>
          </cell>
          <cell r="C318" t="str">
            <v>16010000</v>
          </cell>
          <cell r="D318">
            <v>232923.86</v>
          </cell>
        </row>
        <row r="319">
          <cell r="A319" t="str">
            <v>01</v>
          </cell>
          <cell r="B319" t="str">
            <v>15020000</v>
          </cell>
          <cell r="C319" t="str">
            <v>16020000</v>
          </cell>
          <cell r="D319">
            <v>-4753925.92</v>
          </cell>
        </row>
        <row r="320">
          <cell r="A320" t="str">
            <v>01</v>
          </cell>
          <cell r="B320" t="str">
            <v>15030000</v>
          </cell>
          <cell r="C320" t="str">
            <v>10030000</v>
          </cell>
          <cell r="D320">
            <v>6484947.7199999997</v>
          </cell>
        </row>
        <row r="321">
          <cell r="A321" t="str">
            <v>01</v>
          </cell>
          <cell r="B321" t="str">
            <v>15030000</v>
          </cell>
          <cell r="C321" t="str">
            <v>16010000</v>
          </cell>
          <cell r="D321">
            <v>11798.84</v>
          </cell>
        </row>
        <row r="322">
          <cell r="A322" t="str">
            <v>01</v>
          </cell>
          <cell r="B322" t="str">
            <v>15030000</v>
          </cell>
          <cell r="C322" t="str">
            <v>16020000</v>
          </cell>
          <cell r="D322">
            <v>367487.64</v>
          </cell>
        </row>
        <row r="323">
          <cell r="A323" t="str">
            <v>01</v>
          </cell>
          <cell r="B323" t="str">
            <v>15030000</v>
          </cell>
          <cell r="C323" t="str">
            <v>16040000</v>
          </cell>
          <cell r="D323">
            <v>1.48</v>
          </cell>
        </row>
        <row r="324">
          <cell r="A324" t="str">
            <v>01</v>
          </cell>
          <cell r="B324" t="str">
            <v>15040000</v>
          </cell>
          <cell r="C324" t="str">
            <v>10040000</v>
          </cell>
          <cell r="D324">
            <v>2950478.11</v>
          </cell>
        </row>
        <row r="325">
          <cell r="A325" t="str">
            <v>01</v>
          </cell>
          <cell r="B325" t="str">
            <v>15040000</v>
          </cell>
          <cell r="C325" t="str">
            <v>16020000</v>
          </cell>
          <cell r="D325">
            <v>3868.53</v>
          </cell>
        </row>
        <row r="326">
          <cell r="A326" t="str">
            <v>01</v>
          </cell>
          <cell r="B326" t="str">
            <v>15050000</v>
          </cell>
          <cell r="C326" t="str">
            <v>10050000</v>
          </cell>
          <cell r="D326">
            <v>6632560.9500000002</v>
          </cell>
        </row>
        <row r="327">
          <cell r="A327" t="str">
            <v>01</v>
          </cell>
          <cell r="B327" t="str">
            <v>15050000</v>
          </cell>
          <cell r="C327" t="str">
            <v>16010000</v>
          </cell>
          <cell r="D327">
            <v>16345.88</v>
          </cell>
        </row>
        <row r="328">
          <cell r="A328" t="str">
            <v>01</v>
          </cell>
          <cell r="B328" t="str">
            <v>15050000</v>
          </cell>
          <cell r="C328" t="str">
            <v>16020000</v>
          </cell>
          <cell r="D328">
            <v>20257.61</v>
          </cell>
        </row>
        <row r="329">
          <cell r="A329" t="str">
            <v>01</v>
          </cell>
          <cell r="B329" t="str">
            <v>15050000</v>
          </cell>
          <cell r="C329" t="str">
            <v>16040000</v>
          </cell>
          <cell r="D329">
            <v>0.01</v>
          </cell>
        </row>
        <row r="330">
          <cell r="A330" t="str">
            <v>01</v>
          </cell>
          <cell r="B330" t="str">
            <v>15060000</v>
          </cell>
          <cell r="C330" t="str">
            <v>10060000</v>
          </cell>
          <cell r="D330">
            <v>4608918.5</v>
          </cell>
        </row>
        <row r="331">
          <cell r="A331" t="str">
            <v>01</v>
          </cell>
          <cell r="B331" t="str">
            <v>15060000</v>
          </cell>
          <cell r="C331" t="str">
            <v>16010000</v>
          </cell>
          <cell r="D331">
            <v>98441.14</v>
          </cell>
        </row>
        <row r="332">
          <cell r="A332" t="str">
            <v>01</v>
          </cell>
          <cell r="B332" t="str">
            <v>15060000</v>
          </cell>
          <cell r="C332" t="str">
            <v>16020000</v>
          </cell>
          <cell r="D332">
            <v>113078.98</v>
          </cell>
        </row>
        <row r="333">
          <cell r="A333" t="str">
            <v>01</v>
          </cell>
          <cell r="B333" t="str">
            <v>15060000</v>
          </cell>
          <cell r="C333" t="str">
            <v>16040000</v>
          </cell>
          <cell r="D333">
            <v>-1.0900000000000001</v>
          </cell>
        </row>
        <row r="334">
          <cell r="A334" t="str">
            <v>01</v>
          </cell>
          <cell r="B334" t="str">
            <v>15090000</v>
          </cell>
          <cell r="C334" t="str">
            <v>10090000</v>
          </cell>
          <cell r="D334">
            <v>5765943.2800000003</v>
          </cell>
        </row>
        <row r="335">
          <cell r="A335" t="str">
            <v>01</v>
          </cell>
          <cell r="B335" t="str">
            <v>15090000</v>
          </cell>
          <cell r="C335" t="str">
            <v>16010000</v>
          </cell>
          <cell r="D335">
            <v>-14567.17</v>
          </cell>
        </row>
        <row r="336">
          <cell r="A336" t="str">
            <v>01</v>
          </cell>
          <cell r="B336" t="str">
            <v>15090000</v>
          </cell>
          <cell r="C336" t="str">
            <v>16020000</v>
          </cell>
          <cell r="D336">
            <v>-266510.07</v>
          </cell>
        </row>
        <row r="337">
          <cell r="A337" t="str">
            <v>01</v>
          </cell>
          <cell r="B337" t="str">
            <v>15090000</v>
          </cell>
          <cell r="C337" t="str">
            <v>16040000</v>
          </cell>
          <cell r="D337">
            <v>-0.04</v>
          </cell>
        </row>
        <row r="338">
          <cell r="A338" t="str">
            <v>01</v>
          </cell>
          <cell r="B338" t="str">
            <v>28001100</v>
          </cell>
          <cell r="C338" t="str">
            <v>10020100</v>
          </cell>
          <cell r="D338">
            <v>756565.03</v>
          </cell>
        </row>
        <row r="339">
          <cell r="A339" t="str">
            <v>01</v>
          </cell>
          <cell r="B339" t="str">
            <v>28001100</v>
          </cell>
          <cell r="C339" t="str">
            <v>10110000</v>
          </cell>
          <cell r="D339">
            <v>6798391.4299999997</v>
          </cell>
        </row>
        <row r="340">
          <cell r="A340" t="str">
            <v>01</v>
          </cell>
          <cell r="B340" t="str">
            <v>28001100</v>
          </cell>
          <cell r="C340" t="str">
            <v>10130000</v>
          </cell>
          <cell r="D340">
            <v>12524.11</v>
          </cell>
        </row>
        <row r="341">
          <cell r="A341" t="str">
            <v>01</v>
          </cell>
          <cell r="B341" t="str">
            <v>28001100</v>
          </cell>
          <cell r="C341" t="str">
            <v>20010000</v>
          </cell>
          <cell r="D341">
            <v>8977582.4199999999</v>
          </cell>
        </row>
        <row r="342">
          <cell r="A342" t="str">
            <v>01</v>
          </cell>
          <cell r="B342" t="str">
            <v>28001100</v>
          </cell>
          <cell r="C342" t="str">
            <v>28001100</v>
          </cell>
          <cell r="D342">
            <v>832987.54</v>
          </cell>
        </row>
        <row r="343">
          <cell r="A343" t="str">
            <v>01</v>
          </cell>
          <cell r="B343" t="str">
            <v>28001100</v>
          </cell>
          <cell r="C343" t="str">
            <v>70000000</v>
          </cell>
          <cell r="D343">
            <v>28878.82</v>
          </cell>
        </row>
        <row r="344">
          <cell r="A344" t="str">
            <v>01</v>
          </cell>
          <cell r="B344" t="str">
            <v>28001100</v>
          </cell>
          <cell r="C344" t="str">
            <v>76020600</v>
          </cell>
          <cell r="D344">
            <v>32802.46</v>
          </cell>
        </row>
        <row r="345">
          <cell r="A345" t="str">
            <v>01</v>
          </cell>
          <cell r="B345" t="str">
            <v>28011200</v>
          </cell>
          <cell r="C345" t="str">
            <v>10020100</v>
          </cell>
          <cell r="D345">
            <v>36364.120000000003</v>
          </cell>
        </row>
        <row r="346">
          <cell r="A346" t="str">
            <v>01</v>
          </cell>
          <cell r="B346" t="str">
            <v>28011200</v>
          </cell>
          <cell r="C346" t="str">
            <v>10110000</v>
          </cell>
          <cell r="D346">
            <v>55252.1</v>
          </cell>
        </row>
        <row r="347">
          <cell r="A347" t="str">
            <v>01</v>
          </cell>
          <cell r="B347" t="str">
            <v>28011200</v>
          </cell>
          <cell r="C347" t="str">
            <v>10120000</v>
          </cell>
          <cell r="D347">
            <v>28753.22</v>
          </cell>
        </row>
        <row r="348">
          <cell r="A348" t="str">
            <v>01</v>
          </cell>
          <cell r="B348" t="str">
            <v>28011200</v>
          </cell>
          <cell r="C348" t="str">
            <v>20010000</v>
          </cell>
          <cell r="D348">
            <v>40563.54</v>
          </cell>
        </row>
        <row r="349">
          <cell r="A349" t="str">
            <v>01</v>
          </cell>
          <cell r="B349" t="str">
            <v>15230000</v>
          </cell>
          <cell r="C349" t="str">
            <v>07010000</v>
          </cell>
          <cell r="D349">
            <v>8.4499999999999993</v>
          </cell>
        </row>
        <row r="350">
          <cell r="A350" t="str">
            <v>01</v>
          </cell>
          <cell r="B350" t="str">
            <v>15230000</v>
          </cell>
          <cell r="C350" t="str">
            <v>08010000</v>
          </cell>
          <cell r="D350">
            <v>6718.4</v>
          </cell>
        </row>
        <row r="351">
          <cell r="A351" t="str">
            <v>01</v>
          </cell>
          <cell r="B351" t="str">
            <v>15230000</v>
          </cell>
          <cell r="C351" t="str">
            <v>08060000</v>
          </cell>
          <cell r="D351">
            <v>725.36</v>
          </cell>
        </row>
        <row r="352">
          <cell r="A352" t="str">
            <v>01</v>
          </cell>
          <cell r="B352" t="str">
            <v>15230000</v>
          </cell>
          <cell r="C352" t="str">
            <v>15150000</v>
          </cell>
          <cell r="D352">
            <v>2967.74</v>
          </cell>
        </row>
        <row r="353">
          <cell r="A353" t="str">
            <v>01</v>
          </cell>
          <cell r="B353" t="str">
            <v>15230000</v>
          </cell>
          <cell r="C353" t="str">
            <v>16020000</v>
          </cell>
          <cell r="D353">
            <v>134563.17000000001</v>
          </cell>
        </row>
        <row r="354">
          <cell r="A354" t="str">
            <v>01</v>
          </cell>
          <cell r="B354" t="str">
            <v>15230000</v>
          </cell>
          <cell r="C354" t="str">
            <v>25010000</v>
          </cell>
          <cell r="D354">
            <v>39050.25</v>
          </cell>
        </row>
        <row r="355">
          <cell r="A355" t="str">
            <v>01</v>
          </cell>
          <cell r="B355" t="str">
            <v>15230000</v>
          </cell>
          <cell r="C355" t="str">
            <v>25020000</v>
          </cell>
          <cell r="D355">
            <v>73244.350000000006</v>
          </cell>
        </row>
        <row r="356">
          <cell r="A356" t="str">
            <v>01</v>
          </cell>
          <cell r="B356" t="str">
            <v>15230000</v>
          </cell>
          <cell r="C356" t="str">
            <v>25030000</v>
          </cell>
          <cell r="D356">
            <v>17348.45</v>
          </cell>
        </row>
        <row r="357">
          <cell r="A357" t="str">
            <v>01</v>
          </cell>
          <cell r="B357" t="str">
            <v>15230000</v>
          </cell>
          <cell r="C357" t="str">
            <v>26000000</v>
          </cell>
          <cell r="D357">
            <v>13488.42</v>
          </cell>
        </row>
        <row r="358">
          <cell r="A358" t="str">
            <v>01</v>
          </cell>
          <cell r="B358" t="str">
            <v>15230000</v>
          </cell>
          <cell r="C358" t="str">
            <v>44000500</v>
          </cell>
          <cell r="D358">
            <v>3742.18</v>
          </cell>
        </row>
        <row r="359">
          <cell r="A359" t="str">
            <v>01</v>
          </cell>
          <cell r="B359" t="str">
            <v>15230000</v>
          </cell>
          <cell r="C359" t="str">
            <v>79030000</v>
          </cell>
          <cell r="D359">
            <v>1914.87</v>
          </cell>
        </row>
        <row r="360">
          <cell r="A360" t="str">
            <v>01</v>
          </cell>
          <cell r="B360" t="str">
            <v>15230000</v>
          </cell>
          <cell r="C360" t="str">
            <v>79040000</v>
          </cell>
          <cell r="D360">
            <v>12.95</v>
          </cell>
        </row>
        <row r="361">
          <cell r="A361" t="str">
            <v>01</v>
          </cell>
          <cell r="B361" t="str">
            <v>15230000</v>
          </cell>
          <cell r="C361" t="str">
            <v>79070000</v>
          </cell>
          <cell r="D361">
            <v>527.75</v>
          </cell>
        </row>
        <row r="362">
          <cell r="A362" t="str">
            <v>01</v>
          </cell>
          <cell r="B362" t="str">
            <v>15230000</v>
          </cell>
          <cell r="C362" t="str">
            <v>90021200</v>
          </cell>
          <cell r="D362">
            <v>337.61</v>
          </cell>
        </row>
        <row r="363">
          <cell r="A363" t="str">
            <v>01</v>
          </cell>
          <cell r="B363" t="str">
            <v>15230000</v>
          </cell>
          <cell r="C363" t="str">
            <v>90020900</v>
          </cell>
          <cell r="D363">
            <v>32775.129999999997</v>
          </cell>
        </row>
        <row r="364">
          <cell r="A364" t="str">
            <v>01</v>
          </cell>
          <cell r="B364" t="str">
            <v>15230000</v>
          </cell>
          <cell r="C364" t="str">
            <v>90020901</v>
          </cell>
          <cell r="D364">
            <v>11550.82</v>
          </cell>
        </row>
        <row r="365">
          <cell r="A365" t="str">
            <v>01</v>
          </cell>
          <cell r="B365" t="str">
            <v>15230000</v>
          </cell>
          <cell r="C365" t="str">
            <v>90020902</v>
          </cell>
          <cell r="D365">
            <v>1408.26</v>
          </cell>
        </row>
        <row r="366">
          <cell r="A366" t="str">
            <v>01</v>
          </cell>
          <cell r="B366" t="str">
            <v>15230000</v>
          </cell>
          <cell r="C366" t="str">
            <v>91020801</v>
          </cell>
          <cell r="D366">
            <v>246.08</v>
          </cell>
        </row>
        <row r="367">
          <cell r="A367" t="str">
            <v>01</v>
          </cell>
          <cell r="B367" t="str">
            <v>15230000</v>
          </cell>
          <cell r="C367" t="str">
            <v>91020100</v>
          </cell>
          <cell r="D367">
            <v>309.47000000000003</v>
          </cell>
        </row>
        <row r="368">
          <cell r="A368" t="str">
            <v>01</v>
          </cell>
          <cell r="B368" t="str">
            <v>15230000</v>
          </cell>
          <cell r="C368" t="str">
            <v>91020800</v>
          </cell>
          <cell r="D368">
            <v>1085.6099999999999</v>
          </cell>
        </row>
        <row r="369">
          <cell r="A369" t="str">
            <v>01</v>
          </cell>
          <cell r="B369" t="str">
            <v>15230000</v>
          </cell>
          <cell r="C369" t="str">
            <v>97030000</v>
          </cell>
          <cell r="D369">
            <v>6538.48</v>
          </cell>
        </row>
        <row r="370">
          <cell r="A370" t="str">
            <v>01</v>
          </cell>
          <cell r="B370" t="str">
            <v>20030000</v>
          </cell>
          <cell r="C370" t="str">
            <v>90021300</v>
          </cell>
          <cell r="D370">
            <v>2389</v>
          </cell>
        </row>
        <row r="371">
          <cell r="A371" t="str">
            <v>01</v>
          </cell>
          <cell r="B371" t="str">
            <v>20030000</v>
          </cell>
          <cell r="C371" t="str">
            <v>90021300</v>
          </cell>
          <cell r="D371">
            <v>10209.549999999999</v>
          </cell>
        </row>
        <row r="372">
          <cell r="A372" t="str">
            <v>01</v>
          </cell>
          <cell r="B372" t="str">
            <v>97000000</v>
          </cell>
          <cell r="C372" t="str">
            <v>25010000</v>
          </cell>
          <cell r="D372">
            <v>1984742.08</v>
          </cell>
        </row>
        <row r="373">
          <cell r="A373" t="str">
            <v>01</v>
          </cell>
          <cell r="B373" t="str">
            <v>97000000</v>
          </cell>
          <cell r="C373" t="str">
            <v>25020000</v>
          </cell>
          <cell r="D373">
            <v>131550.88</v>
          </cell>
        </row>
        <row r="374">
          <cell r="A374" t="str">
            <v>01</v>
          </cell>
          <cell r="B374" t="str">
            <v>97000000</v>
          </cell>
          <cell r="C374" t="str">
            <v>25030000</v>
          </cell>
          <cell r="D374">
            <v>3045</v>
          </cell>
        </row>
        <row r="375">
          <cell r="A375" t="str">
            <v>01</v>
          </cell>
          <cell r="B375" t="str">
            <v>97000000</v>
          </cell>
          <cell r="C375" t="str">
            <v>26000000</v>
          </cell>
          <cell r="D375">
            <v>40896.07</v>
          </cell>
        </row>
        <row r="376">
          <cell r="A376" t="str">
            <v>01</v>
          </cell>
          <cell r="B376" t="str">
            <v>97000000</v>
          </cell>
          <cell r="C376" t="str">
            <v>91020801</v>
          </cell>
          <cell r="D376">
            <v>294761.90999999997</v>
          </cell>
        </row>
        <row r="377">
          <cell r="A377" t="str">
            <v>01</v>
          </cell>
          <cell r="B377" t="str">
            <v>97000200</v>
          </cell>
          <cell r="C377" t="str">
            <v>25010000</v>
          </cell>
          <cell r="D377">
            <v>304.77</v>
          </cell>
        </row>
        <row r="378">
          <cell r="A378" t="str">
            <v>01</v>
          </cell>
          <cell r="B378" t="str">
            <v>97000200</v>
          </cell>
          <cell r="C378" t="str">
            <v>25020000</v>
          </cell>
          <cell r="D378">
            <v>98.33</v>
          </cell>
        </row>
        <row r="379">
          <cell r="A379" t="str">
            <v>01</v>
          </cell>
          <cell r="B379" t="str">
            <v>97000200</v>
          </cell>
          <cell r="C379" t="str">
            <v>25030000</v>
          </cell>
          <cell r="D379">
            <v>22.61</v>
          </cell>
        </row>
        <row r="380">
          <cell r="A380" t="str">
            <v>01</v>
          </cell>
          <cell r="B380" t="str">
            <v>97000200</v>
          </cell>
          <cell r="C380" t="str">
            <v>26000000</v>
          </cell>
          <cell r="D380">
            <v>2199.65</v>
          </cell>
        </row>
        <row r="381">
          <cell r="A381" t="str">
            <v>01</v>
          </cell>
          <cell r="B381" t="str">
            <v>97000200</v>
          </cell>
          <cell r="C381" t="str">
            <v>91020801</v>
          </cell>
          <cell r="D381">
            <v>21351.39</v>
          </cell>
        </row>
        <row r="382">
          <cell r="A382" t="str">
            <v>01</v>
          </cell>
          <cell r="B382" t="str">
            <v>97000300</v>
          </cell>
          <cell r="C382" t="str">
            <v>25010000</v>
          </cell>
          <cell r="D382">
            <v>14125.97</v>
          </cell>
        </row>
        <row r="383">
          <cell r="A383" t="str">
            <v>01</v>
          </cell>
          <cell r="B383" t="str">
            <v>97000300</v>
          </cell>
          <cell r="C383" t="str">
            <v>25020000</v>
          </cell>
          <cell r="D383">
            <v>38878.050000000003</v>
          </cell>
        </row>
        <row r="384">
          <cell r="A384" t="str">
            <v>01</v>
          </cell>
          <cell r="B384" t="str">
            <v>97000300</v>
          </cell>
          <cell r="C384" t="str">
            <v>25030000</v>
          </cell>
          <cell r="D384">
            <v>83605.3</v>
          </cell>
        </row>
        <row r="385">
          <cell r="A385" t="str">
            <v>01</v>
          </cell>
          <cell r="B385" t="str">
            <v>97000300</v>
          </cell>
          <cell r="C385" t="str">
            <v>26000000</v>
          </cell>
          <cell r="D385">
            <v>1358324.16</v>
          </cell>
        </row>
        <row r="386">
          <cell r="A386" t="str">
            <v>12</v>
          </cell>
          <cell r="B386" t="str">
            <v>97000500</v>
          </cell>
          <cell r="C386" t="str">
            <v>26000000</v>
          </cell>
          <cell r="D386">
            <v>125191.12</v>
          </cell>
        </row>
        <row r="387">
          <cell r="A387" t="str">
            <v>01</v>
          </cell>
          <cell r="B387" t="str">
            <v>40300000</v>
          </cell>
          <cell r="C387" t="str">
            <v>15140000</v>
          </cell>
          <cell r="D387">
            <v>-176586.03</v>
          </cell>
        </row>
        <row r="388">
          <cell r="A388" t="str">
            <v>01</v>
          </cell>
          <cell r="B388" t="str">
            <v>40300000</v>
          </cell>
          <cell r="C388" t="str">
            <v>91020800</v>
          </cell>
          <cell r="D388">
            <v>-4253.5600000000004</v>
          </cell>
        </row>
        <row r="389">
          <cell r="A389" t="str">
            <v>01</v>
          </cell>
          <cell r="B389" t="str">
            <v>40310000</v>
          </cell>
          <cell r="C389" t="str">
            <v>08010000</v>
          </cell>
          <cell r="D389">
            <v>-3820.82</v>
          </cell>
        </row>
        <row r="390">
          <cell r="A390" t="str">
            <v>01</v>
          </cell>
          <cell r="B390" t="str">
            <v>40310000</v>
          </cell>
          <cell r="C390" t="str">
            <v>08060000</v>
          </cell>
          <cell r="D390">
            <v>45672</v>
          </cell>
        </row>
        <row r="391">
          <cell r="A391" t="str">
            <v>01</v>
          </cell>
          <cell r="B391" t="str">
            <v>40310000</v>
          </cell>
          <cell r="C391" t="str">
            <v>15140000</v>
          </cell>
          <cell r="D391">
            <v>343753.61</v>
          </cell>
        </row>
        <row r="392">
          <cell r="A392" t="str">
            <v>01</v>
          </cell>
          <cell r="B392" t="str">
            <v>40310000</v>
          </cell>
          <cell r="C392" t="str">
            <v>15230000</v>
          </cell>
          <cell r="D392">
            <v>53010.67</v>
          </cell>
        </row>
        <row r="393">
          <cell r="A393" t="str">
            <v>01</v>
          </cell>
          <cell r="B393" t="str">
            <v>40310000</v>
          </cell>
          <cell r="C393" t="str">
            <v>25010000</v>
          </cell>
          <cell r="D393">
            <v>134184.03</v>
          </cell>
        </row>
        <row r="394">
          <cell r="A394" t="str">
            <v>01</v>
          </cell>
          <cell r="B394" t="str">
            <v>40310000</v>
          </cell>
          <cell r="C394" t="str">
            <v>25020000</v>
          </cell>
          <cell r="D394">
            <v>124902.52</v>
          </cell>
        </row>
        <row r="395">
          <cell r="A395" t="str">
            <v>01</v>
          </cell>
          <cell r="B395" t="str">
            <v>40310000</v>
          </cell>
          <cell r="C395" t="str">
            <v>26000000</v>
          </cell>
          <cell r="D395">
            <v>7343.6</v>
          </cell>
        </row>
        <row r="396">
          <cell r="A396" t="str">
            <v>01</v>
          </cell>
          <cell r="B396" t="str">
            <v>40310000</v>
          </cell>
          <cell r="C396" t="str">
            <v>79030000</v>
          </cell>
          <cell r="D396">
            <v>2854.75</v>
          </cell>
        </row>
        <row r="397">
          <cell r="A397" t="str">
            <v>01</v>
          </cell>
          <cell r="B397" t="str">
            <v>40310000</v>
          </cell>
          <cell r="C397" t="str">
            <v>91020100</v>
          </cell>
          <cell r="D397">
            <v>14725.33</v>
          </cell>
        </row>
        <row r="398">
          <cell r="A398" t="str">
            <v>01</v>
          </cell>
          <cell r="B398" t="str">
            <v>40320000</v>
          </cell>
          <cell r="C398" t="str">
            <v>08010000</v>
          </cell>
          <cell r="D398">
            <v>374414.01</v>
          </cell>
        </row>
        <row r="399">
          <cell r="A399" t="str">
            <v>01</v>
          </cell>
          <cell r="B399" t="str">
            <v>40320000</v>
          </cell>
          <cell r="C399" t="str">
            <v>15140000</v>
          </cell>
          <cell r="D399">
            <v>-929.93</v>
          </cell>
        </row>
        <row r="400">
          <cell r="A400" t="str">
            <v>01</v>
          </cell>
          <cell r="B400" t="str">
            <v>40320000</v>
          </cell>
          <cell r="C400" t="str">
            <v>15230000</v>
          </cell>
          <cell r="D400">
            <v>-56457.85</v>
          </cell>
        </row>
        <row r="401">
          <cell r="A401" t="str">
            <v>01</v>
          </cell>
          <cell r="B401" t="str">
            <v>40320000</v>
          </cell>
          <cell r="C401" t="str">
            <v>25010000</v>
          </cell>
          <cell r="D401">
            <v>373462.57</v>
          </cell>
        </row>
        <row r="402">
          <cell r="A402" t="str">
            <v>01</v>
          </cell>
          <cell r="B402" t="str">
            <v>40320000</v>
          </cell>
          <cell r="C402" t="str">
            <v>25020000</v>
          </cell>
          <cell r="D402">
            <v>-745947.45</v>
          </cell>
        </row>
        <row r="403">
          <cell r="A403" t="str">
            <v>01</v>
          </cell>
          <cell r="B403" t="str">
            <v>40320000</v>
          </cell>
          <cell r="C403" t="str">
            <v>26000000</v>
          </cell>
          <cell r="D403">
            <v>58386.21</v>
          </cell>
        </row>
        <row r="404">
          <cell r="A404" t="str">
            <v>01</v>
          </cell>
          <cell r="B404" t="str">
            <v>40320000</v>
          </cell>
          <cell r="C404" t="str">
            <v>79030000</v>
          </cell>
          <cell r="D404">
            <v>12142.24</v>
          </cell>
        </row>
        <row r="405">
          <cell r="A405" t="str">
            <v>01</v>
          </cell>
          <cell r="B405" t="str">
            <v>40320000</v>
          </cell>
          <cell r="C405" t="str">
            <v>79040000</v>
          </cell>
          <cell r="D405">
            <v>185.1</v>
          </cell>
        </row>
        <row r="406">
          <cell r="A406" t="str">
            <v>01</v>
          </cell>
          <cell r="B406" t="str">
            <v>40320000</v>
          </cell>
          <cell r="C406" t="str">
            <v>79070000</v>
          </cell>
          <cell r="D406">
            <v>898.98</v>
          </cell>
        </row>
        <row r="407">
          <cell r="A407" t="str">
            <v>01</v>
          </cell>
          <cell r="B407" t="str">
            <v>40320000</v>
          </cell>
          <cell r="C407" t="str">
            <v>90020900</v>
          </cell>
          <cell r="D407">
            <v>502924.75</v>
          </cell>
        </row>
        <row r="408">
          <cell r="A408" t="str">
            <v>01</v>
          </cell>
          <cell r="B408" t="str">
            <v>40320000</v>
          </cell>
          <cell r="C408" t="str">
            <v>90020901</v>
          </cell>
          <cell r="D408">
            <v>-8644.11</v>
          </cell>
        </row>
        <row r="409">
          <cell r="A409" t="str">
            <v>01</v>
          </cell>
          <cell r="B409" t="str">
            <v>40320000</v>
          </cell>
          <cell r="C409" t="str">
            <v>90020902</v>
          </cell>
          <cell r="D409">
            <v>27057.33</v>
          </cell>
        </row>
        <row r="410">
          <cell r="A410" t="str">
            <v>01</v>
          </cell>
          <cell r="B410" t="str">
            <v>40320000</v>
          </cell>
          <cell r="C410" t="str">
            <v>90021200</v>
          </cell>
          <cell r="D410">
            <v>-13433</v>
          </cell>
        </row>
        <row r="411">
          <cell r="A411" t="str">
            <v>01</v>
          </cell>
          <cell r="B411" t="str">
            <v>40330000</v>
          </cell>
          <cell r="C411" t="str">
            <v>15140000</v>
          </cell>
          <cell r="D411">
            <v>-503579.35</v>
          </cell>
        </row>
        <row r="412">
          <cell r="A412" t="str">
            <v>01</v>
          </cell>
          <cell r="B412" t="str">
            <v>40330000</v>
          </cell>
          <cell r="C412" t="str">
            <v>15230000</v>
          </cell>
          <cell r="D412">
            <v>316380.90999999997</v>
          </cell>
        </row>
        <row r="413">
          <cell r="A413" t="str">
            <v>01</v>
          </cell>
          <cell r="B413" t="str">
            <v>40330000</v>
          </cell>
          <cell r="C413" t="str">
            <v>25010000</v>
          </cell>
          <cell r="D413">
            <v>-517763.49</v>
          </cell>
        </row>
        <row r="414">
          <cell r="A414" t="str">
            <v>01</v>
          </cell>
          <cell r="B414" t="str">
            <v>40330000</v>
          </cell>
          <cell r="C414" t="str">
            <v>25020000</v>
          </cell>
          <cell r="D414">
            <v>-24979.16</v>
          </cell>
        </row>
        <row r="415">
          <cell r="A415" t="str">
            <v>01</v>
          </cell>
          <cell r="B415" t="str">
            <v>40330000</v>
          </cell>
          <cell r="C415" t="str">
            <v>25030000</v>
          </cell>
          <cell r="D415">
            <v>-210051.32</v>
          </cell>
        </row>
        <row r="416">
          <cell r="A416" t="str">
            <v>01</v>
          </cell>
          <cell r="B416" t="str">
            <v>40330000</v>
          </cell>
          <cell r="C416" t="str">
            <v>26000000</v>
          </cell>
          <cell r="D416">
            <v>57321.03</v>
          </cell>
        </row>
        <row r="417">
          <cell r="A417" t="str">
            <v>01</v>
          </cell>
          <cell r="B417" t="str">
            <v>40330000</v>
          </cell>
          <cell r="C417" t="str">
            <v>90020900</v>
          </cell>
          <cell r="D417">
            <v>5850.9</v>
          </cell>
        </row>
        <row r="418">
          <cell r="A418" t="str">
            <v>01</v>
          </cell>
          <cell r="B418" t="str">
            <v>40340000</v>
          </cell>
          <cell r="C418" t="str">
            <v>15140000</v>
          </cell>
          <cell r="D418">
            <v>179464.79</v>
          </cell>
        </row>
        <row r="419">
          <cell r="A419" t="str">
            <v>01</v>
          </cell>
          <cell r="B419" t="str">
            <v>40340000</v>
          </cell>
          <cell r="C419" t="str">
            <v>97030000</v>
          </cell>
          <cell r="D419">
            <v>1329855</v>
          </cell>
        </row>
        <row r="420">
          <cell r="A420" t="str">
            <v>01</v>
          </cell>
          <cell r="B420" t="str">
            <v>40350000</v>
          </cell>
          <cell r="C420" t="str">
            <v>07010000</v>
          </cell>
          <cell r="D420">
            <v>-1119.8399999999999</v>
          </cell>
        </row>
        <row r="421">
          <cell r="A421" t="str">
            <v>01</v>
          </cell>
          <cell r="B421" t="str">
            <v>40350000</v>
          </cell>
          <cell r="C421" t="str">
            <v>15150000</v>
          </cell>
          <cell r="D421">
            <v>-1334.56</v>
          </cell>
        </row>
        <row r="422">
          <cell r="A422" t="str">
            <v>01</v>
          </cell>
          <cell r="B422" t="str">
            <v>40350000</v>
          </cell>
          <cell r="C422" t="str">
            <v>25020000</v>
          </cell>
          <cell r="D422">
            <v>-32989.589999999997</v>
          </cell>
        </row>
        <row r="423">
          <cell r="A423" t="str">
            <v>01</v>
          </cell>
          <cell r="B423" t="str">
            <v>40350000</v>
          </cell>
          <cell r="C423" t="str">
            <v>26000000</v>
          </cell>
          <cell r="D423">
            <v>-805417.03</v>
          </cell>
        </row>
        <row r="424">
          <cell r="A424" t="str">
            <v>01</v>
          </cell>
          <cell r="B424" t="str">
            <v>40350000</v>
          </cell>
          <cell r="C424" t="str">
            <v>44000500</v>
          </cell>
          <cell r="D424">
            <v>-1682.77</v>
          </cell>
        </row>
        <row r="425">
          <cell r="A425" t="str">
            <v>01</v>
          </cell>
          <cell r="B425" t="str">
            <v>40350000</v>
          </cell>
          <cell r="C425" t="str">
            <v>79030000</v>
          </cell>
          <cell r="D425">
            <v>-47130.68</v>
          </cell>
        </row>
        <row r="426">
          <cell r="A426" t="str">
            <v>01</v>
          </cell>
          <cell r="B426" t="str">
            <v>40350000</v>
          </cell>
          <cell r="C426" t="str">
            <v>90021200</v>
          </cell>
          <cell r="D426">
            <v>-35238.25</v>
          </cell>
        </row>
        <row r="427">
          <cell r="A427" t="str">
            <v>01</v>
          </cell>
          <cell r="B427" t="str">
            <v>40360000</v>
          </cell>
          <cell r="C427" t="str">
            <v>15140000</v>
          </cell>
          <cell r="D427">
            <v>232708.44</v>
          </cell>
        </row>
        <row r="428">
          <cell r="A428" t="str">
            <v>01</v>
          </cell>
          <cell r="B428" t="str">
            <v>40380000</v>
          </cell>
          <cell r="C428" t="str">
            <v>15230000</v>
          </cell>
          <cell r="D428">
            <v>10953.91</v>
          </cell>
        </row>
        <row r="429">
          <cell r="A429" t="str">
            <v>01</v>
          </cell>
          <cell r="B429" t="str">
            <v>40380000</v>
          </cell>
          <cell r="C429" t="str">
            <v>25010000</v>
          </cell>
          <cell r="D429">
            <v>6982.05</v>
          </cell>
        </row>
        <row r="430">
          <cell r="A430" t="str">
            <v>01</v>
          </cell>
          <cell r="B430" t="str">
            <v>40380000</v>
          </cell>
          <cell r="C430" t="str">
            <v>25020000</v>
          </cell>
          <cell r="D430">
            <v>24115.040000000001</v>
          </cell>
        </row>
        <row r="431">
          <cell r="A431" t="str">
            <v>01</v>
          </cell>
          <cell r="B431" t="str">
            <v>40380000</v>
          </cell>
          <cell r="C431" t="str">
            <v>25030000</v>
          </cell>
          <cell r="D431">
            <v>3042.37</v>
          </cell>
        </row>
        <row r="432">
          <cell r="A432" t="str">
            <v>01</v>
          </cell>
          <cell r="B432" t="str">
            <v>40380000</v>
          </cell>
          <cell r="C432" t="str">
            <v>26000000</v>
          </cell>
          <cell r="D432">
            <v>48704.43</v>
          </cell>
        </row>
        <row r="433">
          <cell r="A433" t="str">
            <v>01</v>
          </cell>
          <cell r="B433" t="str">
            <v>40380000</v>
          </cell>
          <cell r="C433" t="str">
            <v>79030000</v>
          </cell>
          <cell r="D433">
            <v>2360.2800000000002</v>
          </cell>
        </row>
        <row r="434">
          <cell r="A434" t="str">
            <v>01</v>
          </cell>
          <cell r="B434" t="str">
            <v>40380000</v>
          </cell>
          <cell r="C434" t="str">
            <v>90020900</v>
          </cell>
          <cell r="D434">
            <v>282.06</v>
          </cell>
        </row>
        <row r="435">
          <cell r="A435" t="str">
            <v>01</v>
          </cell>
          <cell r="B435" t="str">
            <v>40380000</v>
          </cell>
          <cell r="C435" t="str">
            <v>91020801</v>
          </cell>
          <cell r="D435">
            <v>1260.02</v>
          </cell>
        </row>
        <row r="436">
          <cell r="A436" t="str">
            <v>01</v>
          </cell>
          <cell r="B436" t="str">
            <v>40390000</v>
          </cell>
          <cell r="C436" t="str">
            <v>08010000</v>
          </cell>
          <cell r="D436">
            <v>33984.25</v>
          </cell>
        </row>
        <row r="437">
          <cell r="A437" t="str">
            <v>01</v>
          </cell>
          <cell r="B437" t="str">
            <v>40390000</v>
          </cell>
          <cell r="C437" t="str">
            <v>15140000</v>
          </cell>
          <cell r="D437">
            <v>25072.55</v>
          </cell>
        </row>
        <row r="438">
          <cell r="A438" t="str">
            <v>01</v>
          </cell>
          <cell r="B438" t="str">
            <v>40390000</v>
          </cell>
          <cell r="C438" t="str">
            <v>15230000</v>
          </cell>
          <cell r="D438">
            <v>24676.16</v>
          </cell>
        </row>
        <row r="439">
          <cell r="A439" t="str">
            <v>01</v>
          </cell>
          <cell r="B439" t="str">
            <v>40390000</v>
          </cell>
          <cell r="C439" t="str">
            <v>25010000</v>
          </cell>
          <cell r="D439">
            <v>-262.73</v>
          </cell>
        </row>
        <row r="440">
          <cell r="A440" t="str">
            <v>01</v>
          </cell>
          <cell r="B440" t="str">
            <v>40390000</v>
          </cell>
          <cell r="C440" t="str">
            <v>25020000</v>
          </cell>
          <cell r="D440">
            <v>25242.29</v>
          </cell>
        </row>
        <row r="441">
          <cell r="A441" t="str">
            <v>01</v>
          </cell>
          <cell r="B441" t="str">
            <v>40390000</v>
          </cell>
          <cell r="C441" t="str">
            <v>26000000</v>
          </cell>
          <cell r="D441">
            <v>-5172.04</v>
          </cell>
        </row>
        <row r="442">
          <cell r="A442" t="str">
            <v>01</v>
          </cell>
          <cell r="B442" t="str">
            <v>40390000</v>
          </cell>
          <cell r="C442" t="str">
            <v>91020801</v>
          </cell>
          <cell r="D442">
            <v>11092.23</v>
          </cell>
        </row>
        <row r="443">
          <cell r="A443" t="str">
            <v>01</v>
          </cell>
          <cell r="B443" t="str">
            <v>40010000</v>
          </cell>
          <cell r="C443" t="str">
            <v>21010000</v>
          </cell>
          <cell r="D443">
            <v>2563009765.21</v>
          </cell>
        </row>
        <row r="444">
          <cell r="A444" t="str">
            <v>01</v>
          </cell>
          <cell r="B444" t="str">
            <v>40010000</v>
          </cell>
          <cell r="C444" t="str">
            <v>90020900</v>
          </cell>
          <cell r="D444">
            <v>10206.76</v>
          </cell>
        </row>
        <row r="445">
          <cell r="A445" t="str">
            <v>01</v>
          </cell>
          <cell r="B445" t="str">
            <v>40100000</v>
          </cell>
          <cell r="C445" t="str">
            <v>91020800</v>
          </cell>
          <cell r="D445">
            <v>72980</v>
          </cell>
        </row>
        <row r="446">
          <cell r="A446" t="str">
            <v>01</v>
          </cell>
          <cell r="B446" t="str">
            <v>40110000</v>
          </cell>
          <cell r="C446" t="str">
            <v>08010000</v>
          </cell>
          <cell r="D446">
            <v>694811</v>
          </cell>
        </row>
        <row r="447">
          <cell r="A447" t="str">
            <v>01</v>
          </cell>
          <cell r="B447" t="str">
            <v>40110000</v>
          </cell>
          <cell r="C447" t="str">
            <v>08060000</v>
          </cell>
          <cell r="D447">
            <v>135752.87</v>
          </cell>
        </row>
        <row r="448">
          <cell r="A448" t="str">
            <v>01</v>
          </cell>
          <cell r="B448" t="str">
            <v>40110000</v>
          </cell>
          <cell r="C448" t="str">
            <v>15140000</v>
          </cell>
          <cell r="D448">
            <v>5212932.6399999997</v>
          </cell>
        </row>
        <row r="449">
          <cell r="A449" t="str">
            <v>01</v>
          </cell>
          <cell r="B449" t="str">
            <v>40110000</v>
          </cell>
          <cell r="C449" t="str">
            <v>23010000</v>
          </cell>
          <cell r="D449">
            <v>1553011.21</v>
          </cell>
        </row>
        <row r="450">
          <cell r="A450" t="str">
            <v>01</v>
          </cell>
          <cell r="B450" t="str">
            <v>40110000</v>
          </cell>
          <cell r="C450" t="str">
            <v>25010000</v>
          </cell>
          <cell r="D450">
            <v>2414070.2599999998</v>
          </cell>
        </row>
        <row r="451">
          <cell r="A451" t="str">
            <v>01</v>
          </cell>
          <cell r="B451" t="str">
            <v>40110000</v>
          </cell>
          <cell r="C451" t="str">
            <v>25020000</v>
          </cell>
          <cell r="D451">
            <v>115607.42</v>
          </cell>
        </row>
        <row r="452">
          <cell r="A452" t="str">
            <v>01</v>
          </cell>
          <cell r="B452" t="str">
            <v>40110000</v>
          </cell>
          <cell r="C452" t="str">
            <v>25030000</v>
          </cell>
          <cell r="D452">
            <v>789000.67</v>
          </cell>
        </row>
        <row r="453">
          <cell r="A453" t="str">
            <v>01</v>
          </cell>
          <cell r="B453" t="str">
            <v>40110000</v>
          </cell>
          <cell r="C453" t="str">
            <v>26000000</v>
          </cell>
          <cell r="D453">
            <v>20881.349999999999</v>
          </cell>
        </row>
        <row r="454">
          <cell r="A454" t="str">
            <v>01</v>
          </cell>
          <cell r="B454" t="str">
            <v>40110000</v>
          </cell>
          <cell r="C454" t="str">
            <v>79030000</v>
          </cell>
          <cell r="D454">
            <v>7817.82</v>
          </cell>
        </row>
        <row r="455">
          <cell r="A455" t="str">
            <v>01</v>
          </cell>
          <cell r="B455" t="str">
            <v>40110000</v>
          </cell>
          <cell r="C455" t="str">
            <v>91020100</v>
          </cell>
          <cell r="D455">
            <v>57920.639999999999</v>
          </cell>
        </row>
        <row r="456">
          <cell r="A456" t="str">
            <v>01</v>
          </cell>
          <cell r="B456" t="str">
            <v>40120000</v>
          </cell>
          <cell r="C456" t="str">
            <v>08010000</v>
          </cell>
          <cell r="D456">
            <v>389014</v>
          </cell>
        </row>
        <row r="457">
          <cell r="A457" t="str">
            <v>01</v>
          </cell>
          <cell r="B457" t="str">
            <v>40120000</v>
          </cell>
          <cell r="C457" t="str">
            <v>15140000</v>
          </cell>
          <cell r="D457">
            <v>9119.84</v>
          </cell>
        </row>
        <row r="458">
          <cell r="A458" t="str">
            <v>01</v>
          </cell>
          <cell r="B458" t="str">
            <v>40120000</v>
          </cell>
          <cell r="C458" t="str">
            <v>23010000</v>
          </cell>
          <cell r="D458">
            <v>664545.16</v>
          </cell>
        </row>
        <row r="459">
          <cell r="A459" t="str">
            <v>01</v>
          </cell>
          <cell r="B459" t="str">
            <v>40120000</v>
          </cell>
          <cell r="C459" t="str">
            <v>25010000</v>
          </cell>
          <cell r="D459">
            <v>1818428.74</v>
          </cell>
        </row>
        <row r="460">
          <cell r="A460" t="str">
            <v>01</v>
          </cell>
          <cell r="B460" t="str">
            <v>40120000</v>
          </cell>
          <cell r="C460" t="str">
            <v>25020000</v>
          </cell>
          <cell r="D460">
            <v>13219944.77</v>
          </cell>
        </row>
        <row r="461">
          <cell r="A461" t="str">
            <v>01</v>
          </cell>
          <cell r="B461" t="str">
            <v>40120000</v>
          </cell>
          <cell r="C461" t="str">
            <v>25030000</v>
          </cell>
          <cell r="D461">
            <v>420644.19</v>
          </cell>
        </row>
        <row r="462">
          <cell r="A462" t="str">
            <v>01</v>
          </cell>
          <cell r="B462" t="str">
            <v>40120000</v>
          </cell>
          <cell r="C462" t="str">
            <v>26000000</v>
          </cell>
          <cell r="D462">
            <v>800266.81</v>
          </cell>
        </row>
        <row r="463">
          <cell r="A463" t="str">
            <v>01</v>
          </cell>
          <cell r="B463" t="str">
            <v>40120000</v>
          </cell>
          <cell r="C463" t="str">
            <v>79030000</v>
          </cell>
          <cell r="D463">
            <v>273009.93</v>
          </cell>
        </row>
        <row r="464">
          <cell r="A464" t="str">
            <v>01</v>
          </cell>
          <cell r="B464" t="str">
            <v>40120000</v>
          </cell>
          <cell r="C464" t="str">
            <v>79040000</v>
          </cell>
          <cell r="D464">
            <v>2426.33</v>
          </cell>
        </row>
        <row r="465">
          <cell r="A465" t="str">
            <v>01</v>
          </cell>
          <cell r="B465" t="str">
            <v>40120000</v>
          </cell>
          <cell r="C465" t="str">
            <v>79070000</v>
          </cell>
          <cell r="D465">
            <v>98774.17</v>
          </cell>
        </row>
        <row r="466">
          <cell r="A466" t="str">
            <v>01</v>
          </cell>
          <cell r="B466" t="str">
            <v>40120000</v>
          </cell>
          <cell r="C466" t="str">
            <v>90020900</v>
          </cell>
          <cell r="D466">
            <v>6104332.4500000002</v>
          </cell>
        </row>
        <row r="467">
          <cell r="A467" t="str">
            <v>01</v>
          </cell>
          <cell r="B467" t="str">
            <v>40130000</v>
          </cell>
          <cell r="C467" t="str">
            <v>15140000</v>
          </cell>
          <cell r="D467">
            <v>15298254.68</v>
          </cell>
        </row>
        <row r="468">
          <cell r="A468" t="str">
            <v>01</v>
          </cell>
          <cell r="B468" t="str">
            <v>40120000</v>
          </cell>
          <cell r="C468" t="str">
            <v>90020901</v>
          </cell>
          <cell r="D468">
            <v>2161742.73</v>
          </cell>
        </row>
        <row r="469">
          <cell r="A469" t="str">
            <v>01</v>
          </cell>
          <cell r="B469" t="str">
            <v>40120000</v>
          </cell>
          <cell r="C469" t="str">
            <v>90020902</v>
          </cell>
          <cell r="D469">
            <v>263553.36</v>
          </cell>
        </row>
        <row r="470">
          <cell r="A470" t="str">
            <v>01</v>
          </cell>
          <cell r="B470" t="str">
            <v>40120000</v>
          </cell>
          <cell r="C470" t="str">
            <v>90021200</v>
          </cell>
          <cell r="D470">
            <v>13433</v>
          </cell>
        </row>
        <row r="471">
          <cell r="A471" t="str">
            <v>01</v>
          </cell>
          <cell r="B471" t="str">
            <v>40130000</v>
          </cell>
          <cell r="C471" t="str">
            <v>23010000</v>
          </cell>
          <cell r="D471">
            <v>42907.34</v>
          </cell>
        </row>
        <row r="472">
          <cell r="A472" t="str">
            <v>01</v>
          </cell>
          <cell r="B472" t="str">
            <v>40130000</v>
          </cell>
          <cell r="C472" t="str">
            <v>25010000</v>
          </cell>
          <cell r="D472">
            <v>4741313.91</v>
          </cell>
        </row>
        <row r="473">
          <cell r="A473" t="str">
            <v>01</v>
          </cell>
          <cell r="B473" t="str">
            <v>40130000</v>
          </cell>
          <cell r="C473" t="str">
            <v>25020000</v>
          </cell>
          <cell r="D473">
            <v>157385.07</v>
          </cell>
        </row>
        <row r="474">
          <cell r="A474" t="str">
            <v>01</v>
          </cell>
          <cell r="B474" t="str">
            <v>40130000</v>
          </cell>
          <cell r="C474" t="str">
            <v>25030000</v>
          </cell>
          <cell r="D474">
            <v>3304663.68</v>
          </cell>
        </row>
        <row r="475">
          <cell r="A475" t="str">
            <v>01</v>
          </cell>
          <cell r="B475" t="str">
            <v>40130000</v>
          </cell>
          <cell r="C475" t="str">
            <v>26000000</v>
          </cell>
          <cell r="D475">
            <v>130203.41</v>
          </cell>
        </row>
        <row r="476">
          <cell r="A476" t="str">
            <v>01</v>
          </cell>
          <cell r="B476" t="str">
            <v>40130000</v>
          </cell>
          <cell r="C476" t="str">
            <v>90020900</v>
          </cell>
          <cell r="D476">
            <v>28418.720000000001</v>
          </cell>
        </row>
        <row r="477">
          <cell r="A477" t="str">
            <v>01</v>
          </cell>
          <cell r="B477" t="str">
            <v>40140000</v>
          </cell>
          <cell r="C477" t="str">
            <v>15140000</v>
          </cell>
          <cell r="D477">
            <v>1942778.47</v>
          </cell>
        </row>
        <row r="478">
          <cell r="A478" t="str">
            <v>01</v>
          </cell>
          <cell r="B478" t="str">
            <v>40140000</v>
          </cell>
          <cell r="C478" t="str">
            <v>97030000</v>
          </cell>
          <cell r="D478">
            <v>1223678.55</v>
          </cell>
        </row>
        <row r="479">
          <cell r="A479" t="str">
            <v>01</v>
          </cell>
          <cell r="B479" t="str">
            <v>40150000</v>
          </cell>
          <cell r="C479" t="str">
            <v>07010000</v>
          </cell>
          <cell r="D479">
            <v>1581.02</v>
          </cell>
        </row>
        <row r="480">
          <cell r="A480" t="str">
            <v>01</v>
          </cell>
          <cell r="B480" t="str">
            <v>40150000</v>
          </cell>
          <cell r="C480" t="str">
            <v>15150000</v>
          </cell>
          <cell r="D480">
            <v>555415</v>
          </cell>
        </row>
        <row r="481">
          <cell r="A481" t="str">
            <v>01</v>
          </cell>
          <cell r="B481" t="str">
            <v>40150000</v>
          </cell>
          <cell r="C481" t="str">
            <v>25020000</v>
          </cell>
          <cell r="D481">
            <v>1005664.05</v>
          </cell>
        </row>
        <row r="482">
          <cell r="A482" t="str">
            <v>01</v>
          </cell>
          <cell r="B482" t="str">
            <v>40150000</v>
          </cell>
          <cell r="C482" t="str">
            <v>26000000</v>
          </cell>
          <cell r="D482">
            <v>1190776.06</v>
          </cell>
        </row>
        <row r="483">
          <cell r="A483" t="str">
            <v>01</v>
          </cell>
          <cell r="B483" t="str">
            <v>40150000</v>
          </cell>
          <cell r="C483" t="str">
            <v>44000500</v>
          </cell>
          <cell r="D483">
            <v>700347.81</v>
          </cell>
        </row>
        <row r="484">
          <cell r="A484" t="str">
            <v>01</v>
          </cell>
          <cell r="B484" t="str">
            <v>40150000</v>
          </cell>
          <cell r="C484" t="str">
            <v>79030000</v>
          </cell>
          <cell r="D484">
            <v>66540.44</v>
          </cell>
        </row>
        <row r="485">
          <cell r="A485" t="str">
            <v>01</v>
          </cell>
          <cell r="B485" t="str">
            <v>40150000</v>
          </cell>
          <cell r="C485" t="str">
            <v>90021200</v>
          </cell>
          <cell r="D485">
            <v>49750.35</v>
          </cell>
        </row>
        <row r="486">
          <cell r="A486" t="str">
            <v>01</v>
          </cell>
          <cell r="B486" t="str">
            <v>40160000</v>
          </cell>
          <cell r="C486" t="str">
            <v>15140000</v>
          </cell>
          <cell r="D486">
            <v>1984657.16</v>
          </cell>
        </row>
        <row r="487">
          <cell r="A487" t="str">
            <v>01</v>
          </cell>
          <cell r="B487" t="str">
            <v>40180000</v>
          </cell>
          <cell r="C487" t="str">
            <v>25010000</v>
          </cell>
          <cell r="D487">
            <v>23081.51</v>
          </cell>
        </row>
        <row r="488">
          <cell r="A488" t="str">
            <v>01</v>
          </cell>
          <cell r="B488" t="str">
            <v>40180000</v>
          </cell>
          <cell r="C488" t="str">
            <v>25020000</v>
          </cell>
          <cell r="D488">
            <v>97435.79</v>
          </cell>
        </row>
        <row r="489">
          <cell r="A489" t="str">
            <v>01</v>
          </cell>
          <cell r="B489" t="str">
            <v>40180000</v>
          </cell>
          <cell r="C489" t="str">
            <v>25030000</v>
          </cell>
          <cell r="D489">
            <v>52425.75</v>
          </cell>
        </row>
        <row r="490">
          <cell r="A490" t="str">
            <v>01</v>
          </cell>
          <cell r="B490" t="str">
            <v>40180000</v>
          </cell>
          <cell r="C490" t="str">
            <v>26000000</v>
          </cell>
          <cell r="D490">
            <v>262110.85</v>
          </cell>
        </row>
        <row r="491">
          <cell r="A491" t="str">
            <v>01</v>
          </cell>
          <cell r="B491" t="str">
            <v>40180000</v>
          </cell>
          <cell r="C491" t="str">
            <v>79030000</v>
          </cell>
          <cell r="D491">
            <v>11003.39</v>
          </cell>
        </row>
        <row r="492">
          <cell r="A492" t="str">
            <v>01</v>
          </cell>
          <cell r="B492" t="str">
            <v>40180000</v>
          </cell>
          <cell r="C492" t="str">
            <v>90020900</v>
          </cell>
          <cell r="D492">
            <v>1118.01</v>
          </cell>
        </row>
        <row r="493">
          <cell r="A493" t="str">
            <v>01</v>
          </cell>
          <cell r="B493" t="str">
            <v>40180000</v>
          </cell>
          <cell r="C493" t="str">
            <v>91020801</v>
          </cell>
          <cell r="D493">
            <v>4830.5600000000004</v>
          </cell>
        </row>
        <row r="494">
          <cell r="A494" t="str">
            <v>01</v>
          </cell>
          <cell r="B494" t="str">
            <v>40190000</v>
          </cell>
          <cell r="C494" t="str">
            <v>08010000</v>
          </cell>
          <cell r="D494">
            <v>173525.1</v>
          </cell>
        </row>
        <row r="495">
          <cell r="A495" t="str">
            <v>01</v>
          </cell>
          <cell r="B495" t="str">
            <v>40190000</v>
          </cell>
          <cell r="C495" t="str">
            <v>15140000</v>
          </cell>
          <cell r="D495">
            <v>442091.5</v>
          </cell>
        </row>
        <row r="496">
          <cell r="A496" t="str">
            <v>01</v>
          </cell>
          <cell r="B496" t="str">
            <v>40190000</v>
          </cell>
          <cell r="C496" t="str">
            <v>25010000</v>
          </cell>
          <cell r="D496">
            <v>75778.42</v>
          </cell>
        </row>
        <row r="497">
          <cell r="A497" t="str">
            <v>01</v>
          </cell>
          <cell r="B497" t="str">
            <v>40190000</v>
          </cell>
          <cell r="C497" t="str">
            <v>25020000</v>
          </cell>
          <cell r="D497">
            <v>235020.04</v>
          </cell>
        </row>
        <row r="498">
          <cell r="A498" t="str">
            <v>01</v>
          </cell>
          <cell r="B498" t="str">
            <v>40190000</v>
          </cell>
          <cell r="C498" t="str">
            <v>25030000</v>
          </cell>
          <cell r="D498">
            <v>4400.96</v>
          </cell>
        </row>
        <row r="499">
          <cell r="A499" t="str">
            <v>01</v>
          </cell>
          <cell r="B499" t="str">
            <v>40190000</v>
          </cell>
          <cell r="C499" t="str">
            <v>26000000</v>
          </cell>
          <cell r="D499">
            <v>120106.65</v>
          </cell>
        </row>
        <row r="500">
          <cell r="A500" t="str">
            <v>01</v>
          </cell>
          <cell r="B500" t="str">
            <v>40190000</v>
          </cell>
          <cell r="C500" t="str">
            <v>91020801</v>
          </cell>
          <cell r="D500">
            <v>41220.57</v>
          </cell>
        </row>
        <row r="501">
          <cell r="A501" t="str">
            <v>01</v>
          </cell>
          <cell r="B501" t="str">
            <v>23010000</v>
          </cell>
          <cell r="C501" t="str">
            <v>10010000</v>
          </cell>
          <cell r="D501">
            <v>3833.16</v>
          </cell>
        </row>
        <row r="502">
          <cell r="A502" t="str">
            <v>01</v>
          </cell>
          <cell r="B502" t="str">
            <v>23010000</v>
          </cell>
          <cell r="C502" t="str">
            <v>10020000</v>
          </cell>
          <cell r="D502">
            <v>50595.91</v>
          </cell>
        </row>
        <row r="503">
          <cell r="A503" t="str">
            <v>01</v>
          </cell>
          <cell r="B503" t="str">
            <v>23010000</v>
          </cell>
          <cell r="C503" t="str">
            <v>10050000</v>
          </cell>
          <cell r="D503">
            <v>943.25</v>
          </cell>
        </row>
        <row r="504">
          <cell r="A504" t="str">
            <v>01</v>
          </cell>
          <cell r="B504" t="str">
            <v>23010000</v>
          </cell>
          <cell r="C504" t="str">
            <v>10060000</v>
          </cell>
          <cell r="D504">
            <v>34860.51</v>
          </cell>
        </row>
        <row r="505">
          <cell r="A505" t="str">
            <v>01</v>
          </cell>
          <cell r="B505" t="str">
            <v>23010000</v>
          </cell>
          <cell r="C505" t="str">
            <v>10110000</v>
          </cell>
          <cell r="D505">
            <v>181378.78</v>
          </cell>
        </row>
        <row r="506">
          <cell r="A506" t="str">
            <v>01</v>
          </cell>
          <cell r="B506" t="str">
            <v>23010000</v>
          </cell>
          <cell r="C506" t="str">
            <v>10140000</v>
          </cell>
          <cell r="D506">
            <v>43893.33</v>
          </cell>
        </row>
        <row r="507">
          <cell r="A507" t="str">
            <v>01</v>
          </cell>
          <cell r="B507" t="str">
            <v>23010000</v>
          </cell>
          <cell r="C507" t="str">
            <v>21010000</v>
          </cell>
          <cell r="D507">
            <v>28955.14</v>
          </cell>
        </row>
        <row r="508">
          <cell r="A508" t="str">
            <v>01</v>
          </cell>
          <cell r="B508" t="str">
            <v>23010000</v>
          </cell>
          <cell r="C508" t="str">
            <v>23010000</v>
          </cell>
          <cell r="D508">
            <v>108282.69</v>
          </cell>
        </row>
        <row r="509">
          <cell r="A509" t="str">
            <v>01</v>
          </cell>
          <cell r="B509" t="str">
            <v>23010000</v>
          </cell>
          <cell r="C509" t="str">
            <v>25010000</v>
          </cell>
          <cell r="D509">
            <v>1151.8499999999999</v>
          </cell>
        </row>
        <row r="510">
          <cell r="A510" t="str">
            <v>01</v>
          </cell>
          <cell r="B510" t="str">
            <v>23010000</v>
          </cell>
          <cell r="C510" t="str">
            <v>40200000</v>
          </cell>
          <cell r="D510">
            <v>68726.44</v>
          </cell>
        </row>
        <row r="511">
          <cell r="A511" t="str">
            <v>01</v>
          </cell>
          <cell r="B511" t="str">
            <v>23010000</v>
          </cell>
          <cell r="C511" t="str">
            <v>40210000</v>
          </cell>
          <cell r="D511">
            <v>11851053.279999999</v>
          </cell>
        </row>
        <row r="512">
          <cell r="A512" t="str">
            <v>01</v>
          </cell>
          <cell r="B512" t="str">
            <v>23010000</v>
          </cell>
          <cell r="C512" t="str">
            <v>40220000</v>
          </cell>
          <cell r="D512">
            <v>26763294.329999998</v>
          </cell>
        </row>
        <row r="513">
          <cell r="A513" t="str">
            <v>01</v>
          </cell>
          <cell r="B513" t="str">
            <v>23010000</v>
          </cell>
          <cell r="C513" t="str">
            <v>40230000</v>
          </cell>
          <cell r="D513">
            <v>22826326.329999998</v>
          </cell>
        </row>
        <row r="514">
          <cell r="A514" t="str">
            <v>01</v>
          </cell>
          <cell r="B514" t="str">
            <v>23010000</v>
          </cell>
          <cell r="C514" t="str">
            <v>40240000</v>
          </cell>
          <cell r="D514">
            <v>4675776.8099999996</v>
          </cell>
        </row>
        <row r="515">
          <cell r="A515" t="str">
            <v>01</v>
          </cell>
          <cell r="B515" t="str">
            <v>23010000</v>
          </cell>
          <cell r="C515" t="str">
            <v>40250000</v>
          </cell>
          <cell r="D515">
            <v>2645162.0099999998</v>
          </cell>
        </row>
        <row r="516">
          <cell r="A516" t="str">
            <v>01</v>
          </cell>
          <cell r="B516" t="str">
            <v>23010000</v>
          </cell>
          <cell r="C516" t="str">
            <v>40260000</v>
          </cell>
          <cell r="D516">
            <v>2217365.6</v>
          </cell>
        </row>
        <row r="517">
          <cell r="A517" t="str">
            <v>01</v>
          </cell>
          <cell r="B517" t="str">
            <v>23010000</v>
          </cell>
          <cell r="C517" t="str">
            <v>40280000</v>
          </cell>
          <cell r="D517">
            <v>549706.02</v>
          </cell>
        </row>
        <row r="518">
          <cell r="A518" t="str">
            <v>01</v>
          </cell>
          <cell r="B518" t="str">
            <v>23010000</v>
          </cell>
          <cell r="C518" t="str">
            <v>40290000</v>
          </cell>
          <cell r="D518">
            <v>1206775.95</v>
          </cell>
        </row>
        <row r="519">
          <cell r="A519" t="str">
            <v>01</v>
          </cell>
          <cell r="B519" t="str">
            <v>25010000</v>
          </cell>
          <cell r="C519" t="str">
            <v>10060000</v>
          </cell>
          <cell r="D519">
            <v>110</v>
          </cell>
        </row>
        <row r="520">
          <cell r="A520" t="str">
            <v>01</v>
          </cell>
          <cell r="B520" t="str">
            <v>25010000</v>
          </cell>
          <cell r="C520" t="str">
            <v>10110000</v>
          </cell>
          <cell r="D520">
            <v>55288.639999999999</v>
          </cell>
        </row>
        <row r="521">
          <cell r="A521" t="str">
            <v>01</v>
          </cell>
          <cell r="B521" t="str">
            <v>25010000</v>
          </cell>
          <cell r="C521" t="str">
            <v>20010000</v>
          </cell>
          <cell r="D521">
            <v>54782818.789999999</v>
          </cell>
        </row>
        <row r="522">
          <cell r="A522" t="str">
            <v>01</v>
          </cell>
          <cell r="B522" t="str">
            <v>25010000</v>
          </cell>
          <cell r="C522" t="str">
            <v>23010000</v>
          </cell>
          <cell r="D522">
            <v>15230041.880000001</v>
          </cell>
        </row>
        <row r="523">
          <cell r="A523" t="str">
            <v>01</v>
          </cell>
          <cell r="B523" t="str">
            <v>25010000</v>
          </cell>
          <cell r="C523" t="str">
            <v>70000000</v>
          </cell>
          <cell r="D523">
            <v>328.44</v>
          </cell>
        </row>
        <row r="524">
          <cell r="A524" t="str">
            <v>01</v>
          </cell>
          <cell r="B524" t="str">
            <v>25010000</v>
          </cell>
          <cell r="C524" t="str">
            <v>97000000</v>
          </cell>
          <cell r="D524">
            <v>35609.550000000003</v>
          </cell>
        </row>
        <row r="525">
          <cell r="A525" t="str">
            <v>01</v>
          </cell>
          <cell r="B525" t="str">
            <v>25020000</v>
          </cell>
          <cell r="C525" t="str">
            <v>10060000</v>
          </cell>
          <cell r="D525">
            <v>176</v>
          </cell>
        </row>
        <row r="526">
          <cell r="A526" t="str">
            <v>01</v>
          </cell>
          <cell r="B526" t="str">
            <v>25020000</v>
          </cell>
          <cell r="C526" t="str">
            <v>10090000</v>
          </cell>
          <cell r="D526">
            <v>23084</v>
          </cell>
        </row>
        <row r="527">
          <cell r="A527" t="str">
            <v>01</v>
          </cell>
          <cell r="B527" t="str">
            <v>25020000</v>
          </cell>
          <cell r="C527" t="str">
            <v>10110000</v>
          </cell>
          <cell r="D527">
            <v>75374.11</v>
          </cell>
        </row>
        <row r="528">
          <cell r="A528" t="str">
            <v>01</v>
          </cell>
          <cell r="B528" t="str">
            <v>25020000</v>
          </cell>
          <cell r="C528" t="str">
            <v>20010000</v>
          </cell>
          <cell r="D528">
            <v>66993284.439999998</v>
          </cell>
        </row>
        <row r="529">
          <cell r="A529" t="str">
            <v>01</v>
          </cell>
          <cell r="B529" t="str">
            <v>25020000</v>
          </cell>
          <cell r="C529" t="str">
            <v>20030000</v>
          </cell>
          <cell r="D529">
            <v>768.55</v>
          </cell>
        </row>
        <row r="530">
          <cell r="A530" t="str">
            <v>01</v>
          </cell>
          <cell r="B530" t="str">
            <v>25020000</v>
          </cell>
          <cell r="C530" t="str">
            <v>23010000</v>
          </cell>
          <cell r="D530">
            <v>8617403.0299999993</v>
          </cell>
        </row>
        <row r="531">
          <cell r="A531" t="str">
            <v>01</v>
          </cell>
          <cell r="B531" t="str">
            <v>25020000</v>
          </cell>
          <cell r="C531" t="str">
            <v>70000000</v>
          </cell>
          <cell r="D531">
            <v>412.16</v>
          </cell>
        </row>
        <row r="532">
          <cell r="A532" t="str">
            <v>01</v>
          </cell>
          <cell r="B532" t="str">
            <v>25020000</v>
          </cell>
          <cell r="C532" t="str">
            <v>97000000</v>
          </cell>
          <cell r="D532">
            <v>42041.98</v>
          </cell>
        </row>
        <row r="533">
          <cell r="A533" t="str">
            <v>01</v>
          </cell>
          <cell r="B533" t="str">
            <v>25030000</v>
          </cell>
          <cell r="C533" t="str">
            <v>10060000</v>
          </cell>
          <cell r="D533">
            <v>44</v>
          </cell>
        </row>
        <row r="534">
          <cell r="A534" t="str">
            <v>01</v>
          </cell>
          <cell r="B534" t="str">
            <v>25030000</v>
          </cell>
          <cell r="C534" t="str">
            <v>10110000</v>
          </cell>
          <cell r="D534">
            <v>1164</v>
          </cell>
        </row>
        <row r="535">
          <cell r="A535" t="str">
            <v>01</v>
          </cell>
          <cell r="B535" t="str">
            <v>25030000</v>
          </cell>
          <cell r="C535" t="str">
            <v>20010000</v>
          </cell>
          <cell r="D535">
            <v>5378904.4299999997</v>
          </cell>
        </row>
        <row r="536">
          <cell r="A536" t="str">
            <v>01</v>
          </cell>
          <cell r="B536" t="str">
            <v>25030000</v>
          </cell>
          <cell r="C536" t="str">
            <v>23010000</v>
          </cell>
          <cell r="D536">
            <v>7660439.2599999998</v>
          </cell>
        </row>
        <row r="537">
          <cell r="A537" t="str">
            <v>01</v>
          </cell>
          <cell r="B537" t="str">
            <v>25030000</v>
          </cell>
          <cell r="C537" t="str">
            <v>70000000</v>
          </cell>
          <cell r="D537">
            <v>154.56</v>
          </cell>
        </row>
        <row r="538">
          <cell r="A538" t="str">
            <v>01</v>
          </cell>
          <cell r="B538" t="str">
            <v>97000400</v>
          </cell>
          <cell r="C538" t="str">
            <v>25010000</v>
          </cell>
          <cell r="D538">
            <v>48167.16</v>
          </cell>
        </row>
        <row r="539">
          <cell r="A539" t="str">
            <v>01</v>
          </cell>
          <cell r="B539" t="str">
            <v>97000400</v>
          </cell>
          <cell r="C539" t="str">
            <v>25020000</v>
          </cell>
          <cell r="D539">
            <v>20704.28</v>
          </cell>
        </row>
        <row r="540">
          <cell r="A540" t="str">
            <v>01</v>
          </cell>
          <cell r="B540" t="str">
            <v>97000400</v>
          </cell>
          <cell r="C540" t="str">
            <v>25030000</v>
          </cell>
          <cell r="D540">
            <v>3097.26</v>
          </cell>
        </row>
        <row r="541">
          <cell r="A541" t="str">
            <v>01</v>
          </cell>
          <cell r="B541" t="str">
            <v>97000400</v>
          </cell>
          <cell r="C541" t="str">
            <v>26000000</v>
          </cell>
          <cell r="D541">
            <v>5033.71</v>
          </cell>
        </row>
        <row r="542">
          <cell r="A542" t="str">
            <v>01</v>
          </cell>
          <cell r="B542" t="str">
            <v>97000400</v>
          </cell>
          <cell r="C542" t="str">
            <v>97000400</v>
          </cell>
          <cell r="D542">
            <v>603.48</v>
          </cell>
        </row>
        <row r="543">
          <cell r="A543" t="str">
            <v>01</v>
          </cell>
          <cell r="B543" t="str">
            <v>43010000</v>
          </cell>
          <cell r="C543" t="str">
            <v>21010000</v>
          </cell>
          <cell r="D543">
            <v>1590533.61</v>
          </cell>
        </row>
        <row r="544">
          <cell r="A544" t="str">
            <v>01</v>
          </cell>
          <cell r="B544" t="str">
            <v>43010000</v>
          </cell>
          <cell r="C544" t="str">
            <v>43010000</v>
          </cell>
          <cell r="D544">
            <v>85886.48</v>
          </cell>
        </row>
        <row r="545">
          <cell r="A545" t="str">
            <v>01</v>
          </cell>
          <cell r="B545" t="str">
            <v>43010000</v>
          </cell>
          <cell r="C545" t="str">
            <v>43040000</v>
          </cell>
          <cell r="D545">
            <v>73847.259999999995</v>
          </cell>
        </row>
        <row r="546">
          <cell r="A546" t="str">
            <v>01</v>
          </cell>
          <cell r="B546" t="str">
            <v>43010000</v>
          </cell>
          <cell r="C546" t="str">
            <v>45000000</v>
          </cell>
          <cell r="D546">
            <v>4624195.12</v>
          </cell>
        </row>
        <row r="547">
          <cell r="A547" t="str">
            <v>01</v>
          </cell>
          <cell r="B547" t="str">
            <v>43010000</v>
          </cell>
          <cell r="C547" t="str">
            <v>76080200</v>
          </cell>
          <cell r="D547">
            <v>112111.3</v>
          </cell>
        </row>
        <row r="548">
          <cell r="A548" t="str">
            <v>01</v>
          </cell>
          <cell r="B548" t="str">
            <v>43010000</v>
          </cell>
          <cell r="C548" t="str">
            <v>90020100</v>
          </cell>
          <cell r="D548">
            <v>378369545.86000001</v>
          </cell>
        </row>
        <row r="549">
          <cell r="A549" t="str">
            <v>01</v>
          </cell>
          <cell r="B549" t="str">
            <v>43010000</v>
          </cell>
          <cell r="C549" t="str">
            <v>90020200</v>
          </cell>
          <cell r="D549">
            <v>5106972.04</v>
          </cell>
        </row>
        <row r="550">
          <cell r="A550" t="str">
            <v>01</v>
          </cell>
          <cell r="B550" t="str">
            <v>43010000</v>
          </cell>
          <cell r="C550" t="str">
            <v>90020300</v>
          </cell>
          <cell r="D550">
            <v>1590560.47</v>
          </cell>
        </row>
        <row r="551">
          <cell r="A551" t="str">
            <v>01</v>
          </cell>
          <cell r="B551" t="str">
            <v>43010000</v>
          </cell>
          <cell r="C551" t="str">
            <v>90020400</v>
          </cell>
          <cell r="D551">
            <v>2472273.64</v>
          </cell>
        </row>
        <row r="552">
          <cell r="A552" t="str">
            <v>01</v>
          </cell>
          <cell r="B552" t="str">
            <v>43020000</v>
          </cell>
          <cell r="C552" t="str">
            <v>44000400</v>
          </cell>
          <cell r="D552">
            <v>113922.33</v>
          </cell>
        </row>
        <row r="553">
          <cell r="A553" t="str">
            <v>01</v>
          </cell>
          <cell r="B553" t="str">
            <v>43020000</v>
          </cell>
          <cell r="C553" t="str">
            <v>45020000</v>
          </cell>
          <cell r="D553">
            <v>72168.009999999995</v>
          </cell>
        </row>
        <row r="554">
          <cell r="A554" t="str">
            <v>01</v>
          </cell>
          <cell r="B554" t="str">
            <v>43020000</v>
          </cell>
          <cell r="C554" t="str">
            <v>90022100</v>
          </cell>
          <cell r="D554">
            <v>1506690.62</v>
          </cell>
        </row>
        <row r="555">
          <cell r="A555" t="str">
            <v>01</v>
          </cell>
          <cell r="B555" t="str">
            <v>43020000</v>
          </cell>
          <cell r="C555" t="str">
            <v>90022101</v>
          </cell>
          <cell r="D555">
            <v>374478.82</v>
          </cell>
        </row>
        <row r="556">
          <cell r="A556" t="str">
            <v>01</v>
          </cell>
          <cell r="B556" t="str">
            <v>43020000</v>
          </cell>
          <cell r="C556" t="str">
            <v>90020500</v>
          </cell>
          <cell r="D556">
            <v>180631.71</v>
          </cell>
        </row>
        <row r="557">
          <cell r="A557" t="str">
            <v>01</v>
          </cell>
          <cell r="B557" t="str">
            <v>43020000</v>
          </cell>
          <cell r="C557" t="str">
            <v>91020400</v>
          </cell>
          <cell r="D557">
            <v>656.84</v>
          </cell>
        </row>
        <row r="558">
          <cell r="A558" t="str">
            <v>01</v>
          </cell>
          <cell r="B558" t="str">
            <v>69010000</v>
          </cell>
          <cell r="C558" t="str">
            <v>23010000</v>
          </cell>
          <cell r="D558">
            <v>481042.97</v>
          </cell>
        </row>
        <row r="559">
          <cell r="A559" t="str">
            <v>01</v>
          </cell>
          <cell r="B559" t="str">
            <v>69010000</v>
          </cell>
          <cell r="C559" t="str">
            <v>25010000</v>
          </cell>
          <cell r="D559">
            <v>747593.37</v>
          </cell>
        </row>
        <row r="560">
          <cell r="A560" t="str">
            <v>01</v>
          </cell>
          <cell r="B560" t="str">
            <v>69010000</v>
          </cell>
          <cell r="C560" t="str">
            <v>25020000</v>
          </cell>
          <cell r="D560">
            <v>1029059.06</v>
          </cell>
        </row>
        <row r="561">
          <cell r="A561" t="str">
            <v>01</v>
          </cell>
          <cell r="B561" t="str">
            <v>69010000</v>
          </cell>
          <cell r="C561" t="str">
            <v>25030000</v>
          </cell>
          <cell r="D561">
            <v>206439.72</v>
          </cell>
        </row>
        <row r="562">
          <cell r="A562" t="str">
            <v>01</v>
          </cell>
          <cell r="B562" t="str">
            <v>69010000</v>
          </cell>
          <cell r="C562" t="str">
            <v>26000000</v>
          </cell>
          <cell r="D562">
            <v>1617486.96</v>
          </cell>
        </row>
        <row r="563">
          <cell r="A563" t="str">
            <v>01</v>
          </cell>
          <cell r="B563" t="str">
            <v>69010000</v>
          </cell>
          <cell r="C563" t="str">
            <v>44000500</v>
          </cell>
          <cell r="D563">
            <v>45955.35</v>
          </cell>
        </row>
        <row r="564">
          <cell r="A564" t="str">
            <v>01</v>
          </cell>
          <cell r="B564" t="str">
            <v>69010000</v>
          </cell>
          <cell r="C564" t="str">
            <v>79030000</v>
          </cell>
          <cell r="D564">
            <v>56481.99</v>
          </cell>
        </row>
        <row r="565">
          <cell r="A565" t="str">
            <v>01</v>
          </cell>
          <cell r="B565" t="str">
            <v>69010000</v>
          </cell>
          <cell r="C565" t="str">
            <v>79040000</v>
          </cell>
          <cell r="D565">
            <v>4099.49</v>
          </cell>
        </row>
        <row r="566">
          <cell r="A566" t="str">
            <v>01</v>
          </cell>
          <cell r="B566" t="str">
            <v>69010000</v>
          </cell>
          <cell r="C566" t="str">
            <v>79070000</v>
          </cell>
          <cell r="D566">
            <v>71448.100000000006</v>
          </cell>
        </row>
        <row r="567">
          <cell r="A567" t="str">
            <v>01</v>
          </cell>
          <cell r="B567" t="str">
            <v>69010000</v>
          </cell>
          <cell r="C567" t="str">
            <v>91020801</v>
          </cell>
          <cell r="D567">
            <v>25815.01</v>
          </cell>
        </row>
        <row r="568">
          <cell r="A568" t="str">
            <v>01</v>
          </cell>
          <cell r="B568" t="str">
            <v>69010000</v>
          </cell>
          <cell r="C568" t="str">
            <v>97020200</v>
          </cell>
          <cell r="D568">
            <v>48692.65</v>
          </cell>
        </row>
        <row r="569">
          <cell r="A569" t="str">
            <v>01</v>
          </cell>
          <cell r="B569" t="str">
            <v>21010000</v>
          </cell>
          <cell r="C569" t="str">
            <v>20010000</v>
          </cell>
          <cell r="D569">
            <v>2050216653.9100001</v>
          </cell>
        </row>
        <row r="570">
          <cell r="A570" t="str">
            <v>01</v>
          </cell>
          <cell r="B570" t="str">
            <v>21010000</v>
          </cell>
          <cell r="C570" t="str">
            <v>21010000</v>
          </cell>
          <cell r="D570">
            <v>85744696.780000001</v>
          </cell>
        </row>
        <row r="571">
          <cell r="A571" t="str">
            <v>01</v>
          </cell>
          <cell r="B571" t="str">
            <v>21010000</v>
          </cell>
          <cell r="C571" t="str">
            <v>23010000</v>
          </cell>
          <cell r="D571">
            <v>180550.31</v>
          </cell>
        </row>
        <row r="572">
          <cell r="A572" t="str">
            <v>01</v>
          </cell>
          <cell r="B572" t="str">
            <v>21010000</v>
          </cell>
          <cell r="C572" t="str">
            <v>25010000</v>
          </cell>
          <cell r="D572">
            <v>76.34</v>
          </cell>
        </row>
        <row r="573">
          <cell r="A573" t="str">
            <v>01</v>
          </cell>
          <cell r="B573" t="str">
            <v>21010000</v>
          </cell>
          <cell r="C573" t="str">
            <v>25030000</v>
          </cell>
          <cell r="D573">
            <v>1</v>
          </cell>
        </row>
        <row r="574">
          <cell r="A574" t="str">
            <v>01</v>
          </cell>
          <cell r="B574" t="str">
            <v>21010000</v>
          </cell>
          <cell r="C574" t="str">
            <v>43010000</v>
          </cell>
          <cell r="D574">
            <v>521652041.5</v>
          </cell>
        </row>
        <row r="575">
          <cell r="A575" t="str">
            <v>01</v>
          </cell>
          <cell r="B575" t="str">
            <v>21010000</v>
          </cell>
          <cell r="C575" t="str">
            <v>91020400</v>
          </cell>
          <cell r="D575">
            <v>194324.45</v>
          </cell>
        </row>
        <row r="576">
          <cell r="A576" t="str">
            <v>01</v>
          </cell>
          <cell r="B576" t="str">
            <v>21010000</v>
          </cell>
          <cell r="C576" t="str">
            <v>91020801</v>
          </cell>
          <cell r="D576">
            <v>42247.49</v>
          </cell>
        </row>
        <row r="577">
          <cell r="A577" t="str">
            <v>01</v>
          </cell>
          <cell r="B577" t="str">
            <v>20010000</v>
          </cell>
          <cell r="C577" t="str">
            <v>10010100</v>
          </cell>
          <cell r="D577">
            <v>31820.85</v>
          </cell>
        </row>
        <row r="578">
          <cell r="A578" t="str">
            <v>01</v>
          </cell>
          <cell r="B578" t="str">
            <v>20010000</v>
          </cell>
          <cell r="C578" t="str">
            <v>10020000</v>
          </cell>
          <cell r="D578">
            <v>855485.18</v>
          </cell>
        </row>
        <row r="579">
          <cell r="A579" t="str">
            <v>01</v>
          </cell>
          <cell r="B579" t="str">
            <v>20010000</v>
          </cell>
          <cell r="C579" t="str">
            <v>10020100</v>
          </cell>
          <cell r="D579">
            <v>2522879.31</v>
          </cell>
        </row>
        <row r="580">
          <cell r="A580" t="str">
            <v>01</v>
          </cell>
          <cell r="B580" t="str">
            <v>20010000</v>
          </cell>
          <cell r="C580" t="str">
            <v>10110000</v>
          </cell>
          <cell r="D580">
            <v>55466695.950000003</v>
          </cell>
        </row>
        <row r="581">
          <cell r="A581" t="str">
            <v>01</v>
          </cell>
          <cell r="B581" t="str">
            <v>20010000</v>
          </cell>
          <cell r="C581" t="str">
            <v>21010000</v>
          </cell>
          <cell r="D581">
            <v>6727988.1699999999</v>
          </cell>
        </row>
        <row r="582">
          <cell r="A582" t="str">
            <v>01</v>
          </cell>
          <cell r="B582" t="str">
            <v>20010000</v>
          </cell>
          <cell r="C582" t="str">
            <v>28001100</v>
          </cell>
          <cell r="D582">
            <v>16598305.050000001</v>
          </cell>
        </row>
        <row r="583">
          <cell r="A583" t="str">
            <v>01</v>
          </cell>
          <cell r="B583" t="str">
            <v>20010000</v>
          </cell>
          <cell r="C583" t="str">
            <v>40020000</v>
          </cell>
          <cell r="D583">
            <v>2562996783.8000002</v>
          </cell>
        </row>
        <row r="584">
          <cell r="A584" t="str">
            <v>01</v>
          </cell>
          <cell r="B584" t="str">
            <v>91010100</v>
          </cell>
          <cell r="C584" t="str">
            <v>62040100</v>
          </cell>
          <cell r="D584">
            <v>195000.04</v>
          </cell>
        </row>
        <row r="585">
          <cell r="A585" t="str">
            <v>01</v>
          </cell>
          <cell r="B585" t="str">
            <v>91010400</v>
          </cell>
          <cell r="C585" t="str">
            <v>62040400</v>
          </cell>
          <cell r="D585">
            <v>21952240.140000001</v>
          </cell>
        </row>
        <row r="586">
          <cell r="A586" t="str">
            <v>01</v>
          </cell>
          <cell r="B586" t="str">
            <v>91010900</v>
          </cell>
          <cell r="C586" t="str">
            <v>62040900</v>
          </cell>
          <cell r="D586">
            <v>1056083.77</v>
          </cell>
        </row>
        <row r="587">
          <cell r="A587" t="str">
            <v>01</v>
          </cell>
          <cell r="B587" t="str">
            <v>70000000</v>
          </cell>
          <cell r="C587" t="str">
            <v>20010000</v>
          </cell>
          <cell r="D587">
            <v>26765254.760000002</v>
          </cell>
        </row>
        <row r="588">
          <cell r="A588" t="str">
            <v>01</v>
          </cell>
          <cell r="B588" t="str">
            <v>70000000</v>
          </cell>
          <cell r="C588" t="str">
            <v>23010000</v>
          </cell>
          <cell r="D588">
            <v>12154388.57</v>
          </cell>
        </row>
        <row r="589">
          <cell r="A589" t="str">
            <v>01</v>
          </cell>
          <cell r="B589" t="str">
            <v>70000000</v>
          </cell>
          <cell r="C589" t="str">
            <v>25010000</v>
          </cell>
          <cell r="D589">
            <v>18839448.109999999</v>
          </cell>
        </row>
        <row r="590">
          <cell r="A590" t="str">
            <v>01</v>
          </cell>
          <cell r="B590" t="str">
            <v>70000000</v>
          </cell>
          <cell r="C590" t="str">
            <v>25020000</v>
          </cell>
          <cell r="D590">
            <v>26026333.129999999</v>
          </cell>
        </row>
        <row r="591">
          <cell r="A591" t="str">
            <v>01</v>
          </cell>
          <cell r="B591" t="str">
            <v>70000000</v>
          </cell>
          <cell r="C591" t="str">
            <v>25030000</v>
          </cell>
          <cell r="D591">
            <v>5247324.1900000004</v>
          </cell>
        </row>
        <row r="592">
          <cell r="A592" t="str">
            <v>01</v>
          </cell>
          <cell r="B592" t="str">
            <v>70000000</v>
          </cell>
          <cell r="C592" t="str">
            <v>26000000</v>
          </cell>
          <cell r="D592">
            <v>41611605.359999999</v>
          </cell>
        </row>
        <row r="593">
          <cell r="A593" t="str">
            <v>01</v>
          </cell>
          <cell r="B593" t="str">
            <v>70000000</v>
          </cell>
          <cell r="C593" t="str">
            <v>44000500</v>
          </cell>
          <cell r="D593">
            <v>1164173.8700000001</v>
          </cell>
        </row>
        <row r="594">
          <cell r="A594" t="str">
            <v>01</v>
          </cell>
          <cell r="B594" t="str">
            <v>70000000</v>
          </cell>
          <cell r="C594" t="str">
            <v>50000000</v>
          </cell>
          <cell r="D594">
            <v>8142.01</v>
          </cell>
        </row>
        <row r="595">
          <cell r="A595" t="str">
            <v>01</v>
          </cell>
          <cell r="B595" t="str">
            <v>70000000</v>
          </cell>
          <cell r="C595" t="str">
            <v>69010000</v>
          </cell>
          <cell r="D595">
            <v>3887987.06</v>
          </cell>
        </row>
        <row r="596">
          <cell r="A596" t="str">
            <v>01</v>
          </cell>
          <cell r="B596" t="str">
            <v>70000000</v>
          </cell>
          <cell r="C596" t="str">
            <v>69050000</v>
          </cell>
          <cell r="D596">
            <v>33767.550000000003</v>
          </cell>
        </row>
        <row r="597">
          <cell r="A597" t="str">
            <v>01</v>
          </cell>
          <cell r="B597" t="str">
            <v>70000000</v>
          </cell>
          <cell r="C597" t="str">
            <v>70010000</v>
          </cell>
          <cell r="D597">
            <v>118447.88</v>
          </cell>
        </row>
        <row r="598">
          <cell r="A598" t="str">
            <v>01</v>
          </cell>
          <cell r="B598" t="str">
            <v>70000000</v>
          </cell>
          <cell r="C598" t="str">
            <v>70020000</v>
          </cell>
          <cell r="D598">
            <v>803948.16</v>
          </cell>
        </row>
        <row r="599">
          <cell r="A599" t="str">
            <v>01</v>
          </cell>
          <cell r="B599" t="str">
            <v>70000000</v>
          </cell>
          <cell r="C599" t="str">
            <v>70030000</v>
          </cell>
          <cell r="D599">
            <v>396334.87</v>
          </cell>
        </row>
        <row r="600">
          <cell r="A600" t="str">
            <v>01</v>
          </cell>
          <cell r="B600" t="str">
            <v>70000000</v>
          </cell>
          <cell r="C600" t="str">
            <v>76000000</v>
          </cell>
          <cell r="D600">
            <v>3291.47</v>
          </cell>
        </row>
        <row r="601">
          <cell r="A601" t="str">
            <v>01</v>
          </cell>
          <cell r="B601" t="str">
            <v>70000000</v>
          </cell>
          <cell r="C601" t="str">
            <v>76040000</v>
          </cell>
          <cell r="D601">
            <v>318275.42</v>
          </cell>
        </row>
        <row r="602">
          <cell r="A602" t="str">
            <v>01</v>
          </cell>
          <cell r="B602" t="str">
            <v>70000000</v>
          </cell>
          <cell r="C602" t="str">
            <v>98000000</v>
          </cell>
          <cell r="D602">
            <v>2376.16</v>
          </cell>
        </row>
        <row r="603">
          <cell r="A603" t="str">
            <v>01</v>
          </cell>
          <cell r="B603" t="str">
            <v>70000000</v>
          </cell>
          <cell r="C603" t="str">
            <v>91020801</v>
          </cell>
          <cell r="D603">
            <v>1247202.3700000001</v>
          </cell>
        </row>
        <row r="604">
          <cell r="A604" t="str">
            <v>01</v>
          </cell>
          <cell r="B604" t="str">
            <v>70000000</v>
          </cell>
          <cell r="C604" t="str">
            <v>97010000</v>
          </cell>
          <cell r="D604">
            <v>1223804.3400000001</v>
          </cell>
        </row>
        <row r="605">
          <cell r="A605" t="str">
            <v>01</v>
          </cell>
          <cell r="B605" t="str">
            <v>69020100</v>
          </cell>
          <cell r="C605" t="str">
            <v>20010000</v>
          </cell>
          <cell r="D605">
            <v>3722415.55</v>
          </cell>
        </row>
        <row r="606">
          <cell r="A606" t="str">
            <v>01</v>
          </cell>
          <cell r="B606" t="str">
            <v>69020100</v>
          </cell>
          <cell r="C606" t="str">
            <v>23010000</v>
          </cell>
          <cell r="D606">
            <v>1683654.04</v>
          </cell>
        </row>
        <row r="607">
          <cell r="A607" t="str">
            <v>01</v>
          </cell>
          <cell r="B607" t="str">
            <v>69020100</v>
          </cell>
          <cell r="C607" t="str">
            <v>25010000</v>
          </cell>
          <cell r="D607">
            <v>2616573.77</v>
          </cell>
        </row>
        <row r="608">
          <cell r="A608" t="str">
            <v>01</v>
          </cell>
          <cell r="B608" t="str">
            <v>69020100</v>
          </cell>
          <cell r="C608" t="str">
            <v>25020000</v>
          </cell>
          <cell r="D608">
            <v>3601706.31</v>
          </cell>
        </row>
        <row r="609">
          <cell r="A609" t="str">
            <v>01</v>
          </cell>
          <cell r="B609" t="str">
            <v>69020100</v>
          </cell>
          <cell r="C609" t="str">
            <v>25030000</v>
          </cell>
          <cell r="D609">
            <v>722538.85</v>
          </cell>
        </row>
        <row r="610">
          <cell r="A610" t="str">
            <v>01</v>
          </cell>
          <cell r="B610" t="str">
            <v>69020100</v>
          </cell>
          <cell r="C610" t="str">
            <v>26000000</v>
          </cell>
          <cell r="D610">
            <v>5681507.2400000002</v>
          </cell>
        </row>
        <row r="611">
          <cell r="A611" t="str">
            <v>01</v>
          </cell>
          <cell r="B611" t="str">
            <v>69020100</v>
          </cell>
          <cell r="C611" t="str">
            <v>44000500</v>
          </cell>
          <cell r="D611">
            <v>160843.6</v>
          </cell>
        </row>
        <row r="612">
          <cell r="A612" t="str">
            <v>01</v>
          </cell>
          <cell r="B612" t="str">
            <v>69020100</v>
          </cell>
          <cell r="C612" t="str">
            <v>79030000</v>
          </cell>
          <cell r="D612">
            <v>197686.91</v>
          </cell>
        </row>
        <row r="613">
          <cell r="A613" t="str">
            <v>01</v>
          </cell>
          <cell r="B613" t="str">
            <v>69020100</v>
          </cell>
          <cell r="C613" t="str">
            <v>79040000</v>
          </cell>
          <cell r="D613">
            <v>14348.23</v>
          </cell>
        </row>
        <row r="614">
          <cell r="A614" t="str">
            <v>01</v>
          </cell>
          <cell r="B614" t="str">
            <v>69020100</v>
          </cell>
          <cell r="C614" t="str">
            <v>79070000</v>
          </cell>
          <cell r="D614">
            <v>250068.57</v>
          </cell>
        </row>
        <row r="615">
          <cell r="A615" t="str">
            <v>01</v>
          </cell>
          <cell r="B615" t="str">
            <v>69020100</v>
          </cell>
          <cell r="C615" t="str">
            <v>91020801</v>
          </cell>
          <cell r="D615">
            <v>90352.48</v>
          </cell>
        </row>
        <row r="616">
          <cell r="A616" t="str">
            <v>01</v>
          </cell>
          <cell r="B616" t="str">
            <v>69020100</v>
          </cell>
          <cell r="C616" t="str">
            <v>97020300</v>
          </cell>
          <cell r="D616">
            <v>170424.67</v>
          </cell>
        </row>
        <row r="617">
          <cell r="A617" t="str">
            <v>01</v>
          </cell>
          <cell r="B617" t="str">
            <v>69020300</v>
          </cell>
          <cell r="C617" t="str">
            <v>20010000</v>
          </cell>
          <cell r="D617">
            <v>748449.34</v>
          </cell>
        </row>
        <row r="618">
          <cell r="A618" t="str">
            <v>01</v>
          </cell>
          <cell r="B618" t="str">
            <v>69020300</v>
          </cell>
          <cell r="C618" t="str">
            <v>23010000</v>
          </cell>
          <cell r="D618">
            <v>237740.5</v>
          </cell>
        </row>
        <row r="619">
          <cell r="A619" t="str">
            <v>01</v>
          </cell>
          <cell r="B619" t="str">
            <v>69020300</v>
          </cell>
          <cell r="C619" t="str">
            <v>25010000</v>
          </cell>
          <cell r="D619">
            <v>456723.81</v>
          </cell>
        </row>
        <row r="620">
          <cell r="A620" t="str">
            <v>01</v>
          </cell>
          <cell r="B620" t="str">
            <v>69020300</v>
          </cell>
          <cell r="C620" t="str">
            <v>25020000</v>
          </cell>
          <cell r="D620">
            <v>548535.93999999994</v>
          </cell>
        </row>
        <row r="621">
          <cell r="A621" t="str">
            <v>01</v>
          </cell>
          <cell r="B621" t="str">
            <v>69020300</v>
          </cell>
          <cell r="C621" t="str">
            <v>25030000</v>
          </cell>
          <cell r="D621">
            <v>102703.85</v>
          </cell>
        </row>
        <row r="622">
          <cell r="A622" t="str">
            <v>01</v>
          </cell>
          <cell r="B622" t="str">
            <v>69020300</v>
          </cell>
          <cell r="C622" t="str">
            <v>26000000</v>
          </cell>
          <cell r="D622">
            <v>864686.6</v>
          </cell>
        </row>
        <row r="623">
          <cell r="A623" t="str">
            <v>01</v>
          </cell>
          <cell r="B623" t="str">
            <v>69020300</v>
          </cell>
          <cell r="C623" t="str">
            <v>44000500</v>
          </cell>
          <cell r="D623">
            <v>27258.91</v>
          </cell>
        </row>
        <row r="624">
          <cell r="A624" t="str">
            <v>01</v>
          </cell>
          <cell r="B624" t="str">
            <v>69020300</v>
          </cell>
          <cell r="C624" t="str">
            <v>79030000</v>
          </cell>
          <cell r="D624">
            <v>27553.06</v>
          </cell>
        </row>
        <row r="625">
          <cell r="A625" t="str">
            <v>01</v>
          </cell>
          <cell r="B625" t="str">
            <v>69020300</v>
          </cell>
          <cell r="C625" t="str">
            <v>79040000</v>
          </cell>
          <cell r="D625">
            <v>1918.36</v>
          </cell>
        </row>
        <row r="626">
          <cell r="A626" t="str">
            <v>01</v>
          </cell>
          <cell r="B626" t="str">
            <v>69020300</v>
          </cell>
          <cell r="C626" t="str">
            <v>79070000</v>
          </cell>
          <cell r="D626">
            <v>39489.5</v>
          </cell>
        </row>
        <row r="627">
          <cell r="A627" t="str">
            <v>01</v>
          </cell>
          <cell r="B627" t="str">
            <v>69020300</v>
          </cell>
          <cell r="C627" t="str">
            <v>91020801</v>
          </cell>
          <cell r="D627">
            <v>23835.5</v>
          </cell>
        </row>
        <row r="628">
          <cell r="A628" t="str">
            <v>01</v>
          </cell>
          <cell r="B628" t="str">
            <v>69020300</v>
          </cell>
          <cell r="C628" t="str">
            <v>97020500</v>
          </cell>
          <cell r="D628">
            <v>31668.18</v>
          </cell>
        </row>
        <row r="629">
          <cell r="A629" t="str">
            <v>01</v>
          </cell>
          <cell r="B629" t="str">
            <v>69030000</v>
          </cell>
          <cell r="C629" t="str">
            <v>20010000</v>
          </cell>
          <cell r="D629">
            <v>53178.41</v>
          </cell>
        </row>
        <row r="630">
          <cell r="A630" t="str">
            <v>01</v>
          </cell>
          <cell r="B630" t="str">
            <v>69030000</v>
          </cell>
          <cell r="C630" t="str">
            <v>23010000</v>
          </cell>
          <cell r="D630">
            <v>24050.42</v>
          </cell>
        </row>
        <row r="631">
          <cell r="A631" t="str">
            <v>01</v>
          </cell>
          <cell r="B631" t="str">
            <v>69030000</v>
          </cell>
          <cell r="C631" t="str">
            <v>25010000</v>
          </cell>
          <cell r="D631">
            <v>37380.32</v>
          </cell>
        </row>
        <row r="632">
          <cell r="A632" t="str">
            <v>01</v>
          </cell>
          <cell r="B632" t="str">
            <v>69030000</v>
          </cell>
          <cell r="C632" t="str">
            <v>25020000</v>
          </cell>
          <cell r="D632">
            <v>51453.17</v>
          </cell>
        </row>
        <row r="633">
          <cell r="A633" t="str">
            <v>01</v>
          </cell>
          <cell r="B633" t="str">
            <v>69030000</v>
          </cell>
          <cell r="C633" t="str">
            <v>25030000</v>
          </cell>
          <cell r="D633">
            <v>10321.969999999999</v>
          </cell>
        </row>
        <row r="634">
          <cell r="A634" t="str">
            <v>01</v>
          </cell>
          <cell r="B634" t="str">
            <v>69030000</v>
          </cell>
          <cell r="C634" t="str">
            <v>26000000</v>
          </cell>
          <cell r="D634">
            <v>80973.16</v>
          </cell>
        </row>
        <row r="635">
          <cell r="A635" t="str">
            <v>01</v>
          </cell>
          <cell r="B635" t="str">
            <v>69030000</v>
          </cell>
          <cell r="C635" t="str">
            <v>44000500</v>
          </cell>
          <cell r="D635">
            <v>2297.7600000000002</v>
          </cell>
        </row>
        <row r="636">
          <cell r="A636" t="str">
            <v>01</v>
          </cell>
          <cell r="B636" t="str">
            <v>69030000</v>
          </cell>
          <cell r="C636" t="str">
            <v>79030000</v>
          </cell>
          <cell r="D636">
            <v>2824.2</v>
          </cell>
        </row>
        <row r="637">
          <cell r="A637" t="str">
            <v>01</v>
          </cell>
          <cell r="B637" t="str">
            <v>69030000</v>
          </cell>
          <cell r="C637" t="str">
            <v>79040000</v>
          </cell>
          <cell r="D637">
            <v>204.99</v>
          </cell>
        </row>
        <row r="638">
          <cell r="A638" t="str">
            <v>01</v>
          </cell>
          <cell r="B638" t="str">
            <v>69030000</v>
          </cell>
          <cell r="C638" t="str">
            <v>79070000</v>
          </cell>
          <cell r="D638">
            <v>3572.45</v>
          </cell>
        </row>
        <row r="639">
          <cell r="A639" t="str">
            <v>01</v>
          </cell>
          <cell r="B639" t="str">
            <v>69030000</v>
          </cell>
          <cell r="C639" t="str">
            <v>91020801</v>
          </cell>
          <cell r="D639">
            <v>1290.75</v>
          </cell>
        </row>
        <row r="640">
          <cell r="A640" t="str">
            <v>01</v>
          </cell>
          <cell r="B640" t="str">
            <v>69030000</v>
          </cell>
          <cell r="C640" t="str">
            <v>97020600</v>
          </cell>
          <cell r="D640">
            <v>2434.5700000000002</v>
          </cell>
        </row>
        <row r="641">
          <cell r="A641" t="str">
            <v>01</v>
          </cell>
          <cell r="B641" t="str">
            <v>76000000</v>
          </cell>
          <cell r="C641" t="str">
            <v>91020100</v>
          </cell>
          <cell r="D641">
            <v>73.2</v>
          </cell>
        </row>
        <row r="642">
          <cell r="A642" t="str">
            <v>01</v>
          </cell>
          <cell r="B642" t="str">
            <v>76000000</v>
          </cell>
          <cell r="C642" t="str">
            <v>91020801</v>
          </cell>
          <cell r="D642">
            <v>723727.01</v>
          </cell>
        </row>
        <row r="643">
          <cell r="A643" t="str">
            <v>01</v>
          </cell>
          <cell r="B643" t="str">
            <v>69030100</v>
          </cell>
          <cell r="C643" t="str">
            <v>20010000</v>
          </cell>
          <cell r="D643">
            <v>904016.05</v>
          </cell>
        </row>
        <row r="644">
          <cell r="A644" t="str">
            <v>01</v>
          </cell>
          <cell r="B644" t="str">
            <v>69030100</v>
          </cell>
          <cell r="C644" t="str">
            <v>23010000</v>
          </cell>
          <cell r="D644">
            <v>408886.13</v>
          </cell>
        </row>
        <row r="645">
          <cell r="A645" t="str">
            <v>01</v>
          </cell>
          <cell r="B645" t="str">
            <v>69030100</v>
          </cell>
          <cell r="C645" t="str">
            <v>25010000</v>
          </cell>
          <cell r="D645">
            <v>635454.71</v>
          </cell>
        </row>
        <row r="646">
          <cell r="A646" t="str">
            <v>01</v>
          </cell>
          <cell r="B646" t="str">
            <v>69030100</v>
          </cell>
          <cell r="C646" t="str">
            <v>25020000</v>
          </cell>
          <cell r="D646">
            <v>874700.35</v>
          </cell>
        </row>
        <row r="647">
          <cell r="A647" t="str">
            <v>01</v>
          </cell>
          <cell r="B647" t="str">
            <v>69030100</v>
          </cell>
          <cell r="C647" t="str">
            <v>25030000</v>
          </cell>
          <cell r="D647">
            <v>175473.72</v>
          </cell>
        </row>
        <row r="648">
          <cell r="A648" t="str">
            <v>01</v>
          </cell>
          <cell r="B648" t="str">
            <v>69030100</v>
          </cell>
          <cell r="C648" t="str">
            <v>26000000</v>
          </cell>
          <cell r="D648">
            <v>1379518.28</v>
          </cell>
        </row>
        <row r="649">
          <cell r="A649" t="str">
            <v>01</v>
          </cell>
          <cell r="B649" t="str">
            <v>69030100</v>
          </cell>
          <cell r="C649" t="str">
            <v>44000500</v>
          </cell>
          <cell r="D649">
            <v>39062.019999999997</v>
          </cell>
        </row>
        <row r="650">
          <cell r="A650" t="str">
            <v>01</v>
          </cell>
          <cell r="B650" t="str">
            <v>69030100</v>
          </cell>
          <cell r="C650" t="str">
            <v>79030000</v>
          </cell>
          <cell r="D650">
            <v>48009.63</v>
          </cell>
        </row>
        <row r="651">
          <cell r="A651" t="str">
            <v>01</v>
          </cell>
          <cell r="B651" t="str">
            <v>69030100</v>
          </cell>
          <cell r="C651" t="str">
            <v>79040000</v>
          </cell>
          <cell r="D651">
            <v>3484.57</v>
          </cell>
        </row>
        <row r="652">
          <cell r="A652" t="str">
            <v>01</v>
          </cell>
          <cell r="B652" t="str">
            <v>69030100</v>
          </cell>
          <cell r="C652" t="str">
            <v>79070000</v>
          </cell>
          <cell r="D652">
            <v>60730.91</v>
          </cell>
        </row>
        <row r="653">
          <cell r="A653" t="str">
            <v>01</v>
          </cell>
          <cell r="B653" t="str">
            <v>69030100</v>
          </cell>
          <cell r="C653" t="str">
            <v>91020801</v>
          </cell>
          <cell r="D653">
            <v>21942.77</v>
          </cell>
        </row>
        <row r="654">
          <cell r="A654" t="str">
            <v>01</v>
          </cell>
          <cell r="B654" t="str">
            <v>69030100</v>
          </cell>
          <cell r="C654" t="str">
            <v>97020700</v>
          </cell>
          <cell r="D654">
            <v>41388.75</v>
          </cell>
        </row>
        <row r="655">
          <cell r="A655" t="str">
            <v>01</v>
          </cell>
          <cell r="B655" t="str">
            <v>69050000</v>
          </cell>
          <cell r="C655" t="str">
            <v>20010000</v>
          </cell>
          <cell r="D655">
            <v>321183.71000000002</v>
          </cell>
        </row>
        <row r="656">
          <cell r="A656" t="str">
            <v>01</v>
          </cell>
          <cell r="B656" t="str">
            <v>69050000</v>
          </cell>
          <cell r="C656" t="str">
            <v>23010000</v>
          </cell>
          <cell r="D656">
            <v>145851.10999999999</v>
          </cell>
        </row>
        <row r="657">
          <cell r="A657" t="str">
            <v>01</v>
          </cell>
          <cell r="B657" t="str">
            <v>69050000</v>
          </cell>
          <cell r="C657" t="str">
            <v>25010000</v>
          </cell>
          <cell r="D657">
            <v>225386.11</v>
          </cell>
        </row>
        <row r="658">
          <cell r="A658" t="str">
            <v>01</v>
          </cell>
          <cell r="B658" t="str">
            <v>69050000</v>
          </cell>
          <cell r="C658" t="str">
            <v>25020000</v>
          </cell>
          <cell r="D658">
            <v>311324.14</v>
          </cell>
        </row>
        <row r="659">
          <cell r="A659" t="str">
            <v>01</v>
          </cell>
          <cell r="B659" t="str">
            <v>69050000</v>
          </cell>
          <cell r="C659" t="str">
            <v>25030000</v>
          </cell>
          <cell r="D659">
            <v>62662.12</v>
          </cell>
        </row>
        <row r="660">
          <cell r="A660" t="str">
            <v>01</v>
          </cell>
          <cell r="B660" t="str">
            <v>69050000</v>
          </cell>
          <cell r="C660" t="str">
            <v>26000000</v>
          </cell>
          <cell r="D660">
            <v>494595.18</v>
          </cell>
        </row>
        <row r="661">
          <cell r="A661" t="str">
            <v>01</v>
          </cell>
          <cell r="B661" t="str">
            <v>69050000</v>
          </cell>
          <cell r="C661" t="str">
            <v>44000500</v>
          </cell>
          <cell r="D661">
            <v>13977.02</v>
          </cell>
        </row>
        <row r="662">
          <cell r="A662" t="str">
            <v>01</v>
          </cell>
          <cell r="B662" t="str">
            <v>69050000</v>
          </cell>
          <cell r="C662" t="str">
            <v>79030000</v>
          </cell>
          <cell r="D662">
            <v>17335.36</v>
          </cell>
        </row>
        <row r="663">
          <cell r="A663" t="str">
            <v>01</v>
          </cell>
          <cell r="B663" t="str">
            <v>69050000</v>
          </cell>
          <cell r="C663" t="str">
            <v>79040000</v>
          </cell>
          <cell r="D663">
            <v>1231.29</v>
          </cell>
        </row>
        <row r="664">
          <cell r="A664" t="str">
            <v>01</v>
          </cell>
          <cell r="B664" t="str">
            <v>69050000</v>
          </cell>
          <cell r="C664" t="str">
            <v>91020801</v>
          </cell>
          <cell r="D664">
            <v>15617.67</v>
          </cell>
        </row>
        <row r="665">
          <cell r="A665" t="str">
            <v>01</v>
          </cell>
          <cell r="B665" t="str">
            <v>69050000</v>
          </cell>
          <cell r="C665" t="str">
            <v>97020100</v>
          </cell>
          <cell r="D665">
            <v>14685.65</v>
          </cell>
        </row>
        <row r="666">
          <cell r="A666" t="str">
            <v>01</v>
          </cell>
          <cell r="B666" t="str">
            <v>69020200</v>
          </cell>
          <cell r="C666" t="str">
            <v>20010000</v>
          </cell>
          <cell r="D666">
            <v>2998687.26</v>
          </cell>
        </row>
        <row r="667">
          <cell r="A667" t="str">
            <v>01</v>
          </cell>
          <cell r="B667" t="str">
            <v>69020200</v>
          </cell>
          <cell r="C667" t="str">
            <v>23010000</v>
          </cell>
          <cell r="D667">
            <v>1463870.61</v>
          </cell>
        </row>
        <row r="668">
          <cell r="A668" t="str">
            <v>01</v>
          </cell>
          <cell r="B668" t="str">
            <v>69020200</v>
          </cell>
          <cell r="C668" t="str">
            <v>25010000</v>
          </cell>
          <cell r="D668">
            <v>2172766.65</v>
          </cell>
        </row>
        <row r="669">
          <cell r="A669" t="str">
            <v>01</v>
          </cell>
          <cell r="B669" t="str">
            <v>69020200</v>
          </cell>
          <cell r="C669" t="str">
            <v>25020000</v>
          </cell>
          <cell r="D669">
            <v>3083578.42</v>
          </cell>
        </row>
        <row r="670">
          <cell r="A670" t="str">
            <v>01</v>
          </cell>
          <cell r="B670" t="str">
            <v>69020200</v>
          </cell>
          <cell r="C670" t="str">
            <v>25030000</v>
          </cell>
          <cell r="D670">
            <v>628353.06000000006</v>
          </cell>
        </row>
        <row r="671">
          <cell r="A671" t="str">
            <v>01</v>
          </cell>
          <cell r="B671" t="str">
            <v>69020200</v>
          </cell>
          <cell r="C671" t="str">
            <v>26000000</v>
          </cell>
          <cell r="D671">
            <v>4832063.42</v>
          </cell>
        </row>
        <row r="672">
          <cell r="A672" t="str">
            <v>01</v>
          </cell>
          <cell r="B672" t="str">
            <v>69020200</v>
          </cell>
          <cell r="C672" t="str">
            <v>44000500</v>
          </cell>
          <cell r="D672">
            <v>135725.51</v>
          </cell>
        </row>
        <row r="673">
          <cell r="A673" t="str">
            <v>01</v>
          </cell>
          <cell r="B673" t="str">
            <v>69020200</v>
          </cell>
          <cell r="C673" t="str">
            <v>79030000</v>
          </cell>
          <cell r="D673">
            <v>173044.55</v>
          </cell>
        </row>
        <row r="674">
          <cell r="A674" t="str">
            <v>01</v>
          </cell>
          <cell r="B674" t="str">
            <v>69020200</v>
          </cell>
          <cell r="C674" t="str">
            <v>79040000</v>
          </cell>
          <cell r="D674">
            <v>12429.89</v>
          </cell>
        </row>
        <row r="675">
          <cell r="A675" t="str">
            <v>01</v>
          </cell>
          <cell r="B675" t="str">
            <v>69020200</v>
          </cell>
          <cell r="C675" t="str">
            <v>79070000</v>
          </cell>
          <cell r="D675">
            <v>210579.15</v>
          </cell>
        </row>
        <row r="676">
          <cell r="A676" t="str">
            <v>01</v>
          </cell>
          <cell r="B676" t="str">
            <v>69020200</v>
          </cell>
          <cell r="C676" t="str">
            <v>91020801</v>
          </cell>
          <cell r="D676">
            <v>66517.03</v>
          </cell>
        </row>
        <row r="677">
          <cell r="A677" t="str">
            <v>01</v>
          </cell>
          <cell r="B677" t="str">
            <v>69020200</v>
          </cell>
          <cell r="C677" t="str">
            <v>97020400</v>
          </cell>
          <cell r="D677">
            <v>139664.32999999999</v>
          </cell>
        </row>
        <row r="678">
          <cell r="A678" t="str">
            <v>01</v>
          </cell>
          <cell r="B678" t="str">
            <v>26000000</v>
          </cell>
          <cell r="C678" t="str">
            <v>10090000</v>
          </cell>
          <cell r="D678">
            <v>3725.8</v>
          </cell>
        </row>
        <row r="679">
          <cell r="A679" t="str">
            <v>01</v>
          </cell>
          <cell r="B679" t="str">
            <v>26000000</v>
          </cell>
          <cell r="C679" t="str">
            <v>10110000</v>
          </cell>
          <cell r="D679">
            <v>1226.07</v>
          </cell>
        </row>
        <row r="680">
          <cell r="A680" t="str">
            <v>01</v>
          </cell>
          <cell r="B680" t="str">
            <v>26000000</v>
          </cell>
          <cell r="C680" t="str">
            <v>10150000</v>
          </cell>
          <cell r="D680">
            <v>4415.0200000000004</v>
          </cell>
        </row>
        <row r="681">
          <cell r="A681" t="str">
            <v>01</v>
          </cell>
          <cell r="B681" t="str">
            <v>26000000</v>
          </cell>
          <cell r="C681" t="str">
            <v>20030000</v>
          </cell>
          <cell r="D681">
            <v>582</v>
          </cell>
        </row>
        <row r="682">
          <cell r="A682" t="str">
            <v>01</v>
          </cell>
          <cell r="B682" t="str">
            <v>26000000</v>
          </cell>
          <cell r="C682" t="str">
            <v>70000000</v>
          </cell>
          <cell r="D682">
            <v>64.400000000000006</v>
          </cell>
        </row>
        <row r="683">
          <cell r="A683" t="str">
            <v>01</v>
          </cell>
          <cell r="B683" t="str">
            <v>26000000</v>
          </cell>
          <cell r="C683" t="str">
            <v>90020100</v>
          </cell>
          <cell r="D683">
            <v>64171510.460000001</v>
          </cell>
        </row>
        <row r="684">
          <cell r="A684" t="str">
            <v>01</v>
          </cell>
          <cell r="B684" t="str">
            <v>26000000</v>
          </cell>
          <cell r="C684" t="str">
            <v>90020107</v>
          </cell>
          <cell r="D684">
            <v>20961336.940000001</v>
          </cell>
        </row>
        <row r="685">
          <cell r="A685" t="str">
            <v>01</v>
          </cell>
          <cell r="B685" t="str">
            <v>26000000</v>
          </cell>
          <cell r="C685" t="str">
            <v>90020108</v>
          </cell>
          <cell r="D685">
            <v>1933344.85</v>
          </cell>
        </row>
        <row r="686">
          <cell r="A686" t="str">
            <v>01</v>
          </cell>
          <cell r="B686" t="str">
            <v>26000000</v>
          </cell>
          <cell r="C686" t="str">
            <v>90020200</v>
          </cell>
          <cell r="D686">
            <v>1420881.5</v>
          </cell>
        </row>
        <row r="687">
          <cell r="A687" t="str">
            <v>01</v>
          </cell>
          <cell r="B687" t="str">
            <v>26000000</v>
          </cell>
          <cell r="C687" t="str">
            <v>90020300</v>
          </cell>
          <cell r="D687">
            <v>249589.98</v>
          </cell>
        </row>
        <row r="688">
          <cell r="A688" t="str">
            <v>01</v>
          </cell>
          <cell r="B688" t="str">
            <v>26000000</v>
          </cell>
          <cell r="C688" t="str">
            <v>90020400</v>
          </cell>
          <cell r="D688">
            <v>1013389.13</v>
          </cell>
        </row>
        <row r="689">
          <cell r="A689" t="str">
            <v>01</v>
          </cell>
          <cell r="B689" t="str">
            <v>26000000</v>
          </cell>
          <cell r="C689" t="str">
            <v>90020500</v>
          </cell>
          <cell r="D689">
            <v>45763.21</v>
          </cell>
        </row>
        <row r="690">
          <cell r="A690" t="str">
            <v>01</v>
          </cell>
          <cell r="B690" t="str">
            <v>26000000</v>
          </cell>
          <cell r="C690" t="str">
            <v>90020700</v>
          </cell>
          <cell r="D690">
            <v>198.73</v>
          </cell>
        </row>
        <row r="691">
          <cell r="A691" t="str">
            <v>01</v>
          </cell>
          <cell r="B691" t="str">
            <v>26000000</v>
          </cell>
          <cell r="C691" t="str">
            <v>90020900</v>
          </cell>
          <cell r="D691">
            <v>920330.37</v>
          </cell>
        </row>
        <row r="692">
          <cell r="A692" t="str">
            <v>01</v>
          </cell>
          <cell r="B692" t="str">
            <v>26000000</v>
          </cell>
          <cell r="C692" t="str">
            <v>90020901</v>
          </cell>
          <cell r="D692">
            <v>281564.08</v>
          </cell>
        </row>
        <row r="693">
          <cell r="A693" t="str">
            <v>01</v>
          </cell>
          <cell r="B693" t="str">
            <v>26000000</v>
          </cell>
          <cell r="C693" t="str">
            <v>90020902</v>
          </cell>
          <cell r="D693">
            <v>44084.14</v>
          </cell>
        </row>
        <row r="694">
          <cell r="A694" t="str">
            <v>01</v>
          </cell>
          <cell r="B694" t="str">
            <v>26000000</v>
          </cell>
          <cell r="C694" t="str">
            <v>90021200</v>
          </cell>
          <cell r="D694">
            <v>20975.17</v>
          </cell>
        </row>
        <row r="695">
          <cell r="A695" t="str">
            <v>01</v>
          </cell>
          <cell r="B695" t="str">
            <v>26000000</v>
          </cell>
          <cell r="C695" t="str">
            <v>90021300</v>
          </cell>
          <cell r="D695">
            <v>1979.56</v>
          </cell>
        </row>
        <row r="696">
          <cell r="A696" t="str">
            <v>01</v>
          </cell>
          <cell r="B696" t="str">
            <v>26000000</v>
          </cell>
          <cell r="C696" t="str">
            <v>90021400</v>
          </cell>
          <cell r="D696">
            <v>1019890.97</v>
          </cell>
        </row>
        <row r="697">
          <cell r="A697" t="str">
            <v>01</v>
          </cell>
          <cell r="B697" t="str">
            <v>26000000</v>
          </cell>
          <cell r="C697" t="str">
            <v>90021401</v>
          </cell>
          <cell r="D697">
            <v>861881.46</v>
          </cell>
        </row>
        <row r="698">
          <cell r="A698" t="str">
            <v>01</v>
          </cell>
          <cell r="B698" t="str">
            <v>26000000</v>
          </cell>
          <cell r="C698" t="str">
            <v>90021402</v>
          </cell>
          <cell r="D698">
            <v>170165.59</v>
          </cell>
        </row>
        <row r="699">
          <cell r="A699" t="str">
            <v>01</v>
          </cell>
          <cell r="B699" t="str">
            <v>26000000</v>
          </cell>
          <cell r="C699" t="str">
            <v>90021405</v>
          </cell>
          <cell r="D699">
            <v>1877087.37</v>
          </cell>
        </row>
        <row r="700">
          <cell r="A700" t="str">
            <v>01</v>
          </cell>
          <cell r="B700" t="str">
            <v>26000000</v>
          </cell>
          <cell r="C700" t="str">
            <v>90021500</v>
          </cell>
          <cell r="D700">
            <v>15531.32</v>
          </cell>
        </row>
        <row r="701">
          <cell r="A701" t="str">
            <v>01</v>
          </cell>
          <cell r="B701" t="str">
            <v>26000000</v>
          </cell>
          <cell r="C701" t="str">
            <v>90021600</v>
          </cell>
          <cell r="D701">
            <v>95714.62</v>
          </cell>
        </row>
        <row r="702">
          <cell r="A702" t="str">
            <v>01</v>
          </cell>
          <cell r="B702" t="str">
            <v>26000000</v>
          </cell>
          <cell r="C702" t="str">
            <v>90021605</v>
          </cell>
          <cell r="D702">
            <v>428257.2</v>
          </cell>
        </row>
        <row r="703">
          <cell r="A703" t="str">
            <v>01</v>
          </cell>
          <cell r="B703" t="str">
            <v>26000000</v>
          </cell>
          <cell r="C703" t="str">
            <v>90021705</v>
          </cell>
          <cell r="D703">
            <v>12781.1</v>
          </cell>
        </row>
        <row r="704">
          <cell r="A704" t="str">
            <v>01</v>
          </cell>
          <cell r="B704" t="str">
            <v>26000000</v>
          </cell>
          <cell r="C704" t="str">
            <v>90021805</v>
          </cell>
          <cell r="D704">
            <v>549952.16</v>
          </cell>
        </row>
        <row r="705">
          <cell r="A705" t="str">
            <v>01</v>
          </cell>
          <cell r="B705" t="str">
            <v>26000000</v>
          </cell>
          <cell r="C705" t="str">
            <v>90022100</v>
          </cell>
          <cell r="D705">
            <v>185324.33</v>
          </cell>
        </row>
        <row r="706">
          <cell r="A706" t="str">
            <v>01</v>
          </cell>
          <cell r="B706" t="str">
            <v>26000000</v>
          </cell>
          <cell r="C706" t="str">
            <v>90022101</v>
          </cell>
          <cell r="D706">
            <v>37242.230000000003</v>
          </cell>
        </row>
        <row r="707">
          <cell r="A707" t="str">
            <v>01</v>
          </cell>
          <cell r="B707" t="str">
            <v>97020700</v>
          </cell>
          <cell r="C707" t="str">
            <v>20010000</v>
          </cell>
          <cell r="D707">
            <v>16034.23</v>
          </cell>
        </row>
        <row r="708">
          <cell r="A708" t="str">
            <v>01</v>
          </cell>
          <cell r="B708" t="str">
            <v>97020700</v>
          </cell>
          <cell r="C708" t="str">
            <v>23010000</v>
          </cell>
          <cell r="D708">
            <v>6793.72</v>
          </cell>
        </row>
        <row r="709">
          <cell r="A709" t="str">
            <v>01</v>
          </cell>
          <cell r="B709" t="str">
            <v>97020700</v>
          </cell>
          <cell r="C709" t="str">
            <v>25010000</v>
          </cell>
          <cell r="D709">
            <v>7401.39</v>
          </cell>
        </row>
        <row r="710">
          <cell r="A710" t="str">
            <v>01</v>
          </cell>
          <cell r="B710" t="str">
            <v>97020700</v>
          </cell>
          <cell r="C710" t="str">
            <v>25020000</v>
          </cell>
          <cell r="D710">
            <v>15929.29</v>
          </cell>
        </row>
        <row r="711">
          <cell r="A711" t="str">
            <v>01</v>
          </cell>
          <cell r="B711" t="str">
            <v>97020700</v>
          </cell>
          <cell r="C711" t="str">
            <v>25030000</v>
          </cell>
          <cell r="D711">
            <v>3024.19</v>
          </cell>
        </row>
        <row r="712">
          <cell r="A712" t="str">
            <v>01</v>
          </cell>
          <cell r="B712" t="str">
            <v>97020700</v>
          </cell>
          <cell r="C712" t="str">
            <v>26000000</v>
          </cell>
          <cell r="D712">
            <v>14674.14</v>
          </cell>
        </row>
        <row r="713">
          <cell r="A713" t="str">
            <v>01</v>
          </cell>
          <cell r="B713" t="str">
            <v>97020700</v>
          </cell>
          <cell r="C713" t="str">
            <v>44000500</v>
          </cell>
          <cell r="D713">
            <v>384.12</v>
          </cell>
        </row>
        <row r="714">
          <cell r="A714" t="str">
            <v>01</v>
          </cell>
          <cell r="B714" t="str">
            <v>97020600</v>
          </cell>
          <cell r="C714" t="str">
            <v>20010000</v>
          </cell>
          <cell r="D714">
            <v>917.91</v>
          </cell>
        </row>
        <row r="715">
          <cell r="A715" t="str">
            <v>01</v>
          </cell>
          <cell r="B715" t="str">
            <v>97020600</v>
          </cell>
          <cell r="C715" t="str">
            <v>23010000</v>
          </cell>
          <cell r="D715">
            <v>393.15</v>
          </cell>
        </row>
        <row r="716">
          <cell r="A716" t="str">
            <v>01</v>
          </cell>
          <cell r="B716" t="str">
            <v>97020600</v>
          </cell>
          <cell r="C716" t="str">
            <v>25010000</v>
          </cell>
          <cell r="D716">
            <v>414.62</v>
          </cell>
        </row>
        <row r="717">
          <cell r="A717" t="str">
            <v>01</v>
          </cell>
          <cell r="B717" t="str">
            <v>97020600</v>
          </cell>
          <cell r="C717" t="str">
            <v>25020000</v>
          </cell>
          <cell r="D717">
            <v>911.26</v>
          </cell>
        </row>
        <row r="718">
          <cell r="A718" t="str">
            <v>01</v>
          </cell>
          <cell r="B718" t="str">
            <v>97020600</v>
          </cell>
          <cell r="C718" t="str">
            <v>25030000</v>
          </cell>
          <cell r="D718">
            <v>174.29</v>
          </cell>
        </row>
        <row r="719">
          <cell r="A719" t="str">
            <v>01</v>
          </cell>
          <cell r="B719" t="str">
            <v>97020600</v>
          </cell>
          <cell r="C719" t="str">
            <v>26000000</v>
          </cell>
          <cell r="D719">
            <v>851.99</v>
          </cell>
        </row>
        <row r="720">
          <cell r="A720" t="str">
            <v>01</v>
          </cell>
          <cell r="B720" t="str">
            <v>97020600</v>
          </cell>
          <cell r="C720" t="str">
            <v>44000500</v>
          </cell>
          <cell r="D720">
            <v>22.57</v>
          </cell>
        </row>
        <row r="721">
          <cell r="A721" t="str">
            <v>01</v>
          </cell>
          <cell r="B721" t="str">
            <v>97020600</v>
          </cell>
          <cell r="C721" t="str">
            <v>91020801</v>
          </cell>
          <cell r="D721">
            <v>13.39</v>
          </cell>
        </row>
        <row r="722">
          <cell r="A722" t="str">
            <v>01</v>
          </cell>
          <cell r="B722" t="str">
            <v>97020700</v>
          </cell>
          <cell r="C722" t="str">
            <v>91020801</v>
          </cell>
          <cell r="D722">
            <v>172.41</v>
          </cell>
        </row>
        <row r="723">
          <cell r="A723" t="str">
            <v>01</v>
          </cell>
          <cell r="B723" t="str">
            <v>97020500</v>
          </cell>
          <cell r="C723" t="str">
            <v>20010000</v>
          </cell>
          <cell r="D723">
            <v>10811.41</v>
          </cell>
        </row>
        <row r="724">
          <cell r="A724" t="str">
            <v>01</v>
          </cell>
          <cell r="B724" t="str">
            <v>97020500</v>
          </cell>
          <cell r="C724" t="str">
            <v>23010000</v>
          </cell>
          <cell r="D724">
            <v>2905.75</v>
          </cell>
        </row>
        <row r="725">
          <cell r="A725" t="str">
            <v>01</v>
          </cell>
          <cell r="B725" t="str">
            <v>97020500</v>
          </cell>
          <cell r="C725" t="str">
            <v>25010000</v>
          </cell>
          <cell r="D725">
            <v>4201.5</v>
          </cell>
        </row>
        <row r="726">
          <cell r="A726" t="str">
            <v>01</v>
          </cell>
          <cell r="B726" t="str">
            <v>97020500</v>
          </cell>
          <cell r="C726" t="str">
            <v>25020000</v>
          </cell>
          <cell r="D726">
            <v>8056.23</v>
          </cell>
        </row>
        <row r="727">
          <cell r="A727" t="str">
            <v>01</v>
          </cell>
          <cell r="B727" t="str">
            <v>97020500</v>
          </cell>
          <cell r="C727" t="str">
            <v>25030000</v>
          </cell>
          <cell r="D727">
            <v>1970.09</v>
          </cell>
        </row>
        <row r="728">
          <cell r="A728" t="str">
            <v>01</v>
          </cell>
          <cell r="B728" t="str">
            <v>97020500</v>
          </cell>
          <cell r="C728" t="str">
            <v>26000000</v>
          </cell>
          <cell r="D728">
            <v>7468.9</v>
          </cell>
        </row>
        <row r="729">
          <cell r="A729" t="str">
            <v>01</v>
          </cell>
          <cell r="B729" t="str">
            <v>97020500</v>
          </cell>
          <cell r="C729" t="str">
            <v>44000500</v>
          </cell>
          <cell r="D729">
            <v>248.69</v>
          </cell>
        </row>
        <row r="730">
          <cell r="A730" t="str">
            <v>01</v>
          </cell>
          <cell r="B730" t="str">
            <v>97020500</v>
          </cell>
          <cell r="C730" t="str">
            <v>91020801</v>
          </cell>
          <cell r="D730">
            <v>126.74</v>
          </cell>
        </row>
        <row r="731">
          <cell r="A731" t="str">
            <v>01</v>
          </cell>
          <cell r="B731" t="str">
            <v>97020400</v>
          </cell>
          <cell r="C731" t="str">
            <v>20010000</v>
          </cell>
          <cell r="D731">
            <v>55375.88</v>
          </cell>
        </row>
        <row r="732">
          <cell r="A732" t="str">
            <v>01</v>
          </cell>
          <cell r="B732" t="str">
            <v>97020400</v>
          </cell>
          <cell r="C732" t="str">
            <v>23010000</v>
          </cell>
          <cell r="D732">
            <v>25110.73</v>
          </cell>
        </row>
        <row r="733">
          <cell r="A733" t="str">
            <v>01</v>
          </cell>
          <cell r="B733" t="str">
            <v>97020400</v>
          </cell>
          <cell r="C733" t="str">
            <v>25010000</v>
          </cell>
          <cell r="D733">
            <v>26409.59</v>
          </cell>
        </row>
        <row r="734">
          <cell r="A734" t="str">
            <v>01</v>
          </cell>
          <cell r="B734" t="str">
            <v>97020400</v>
          </cell>
          <cell r="C734" t="str">
            <v>25020000</v>
          </cell>
          <cell r="D734">
            <v>57722.55</v>
          </cell>
        </row>
        <row r="735">
          <cell r="A735" t="str">
            <v>01</v>
          </cell>
          <cell r="B735" t="str">
            <v>97020400</v>
          </cell>
          <cell r="C735" t="str">
            <v>25030000</v>
          </cell>
          <cell r="D735">
            <v>10505.77</v>
          </cell>
        </row>
        <row r="736">
          <cell r="A736" t="str">
            <v>01</v>
          </cell>
          <cell r="B736" t="str">
            <v>97020400</v>
          </cell>
          <cell r="C736" t="str">
            <v>26000000</v>
          </cell>
          <cell r="D736">
            <v>53128.52</v>
          </cell>
        </row>
        <row r="737">
          <cell r="A737" t="str">
            <v>01</v>
          </cell>
          <cell r="B737" t="str">
            <v>97020400</v>
          </cell>
          <cell r="C737" t="str">
            <v>44000500</v>
          </cell>
          <cell r="D737">
            <v>1333.09</v>
          </cell>
        </row>
        <row r="738">
          <cell r="A738" t="str">
            <v>01</v>
          </cell>
          <cell r="B738" t="str">
            <v>97020400</v>
          </cell>
          <cell r="C738" t="str">
            <v>91020801</v>
          </cell>
          <cell r="D738">
            <v>607.11</v>
          </cell>
        </row>
        <row r="739">
          <cell r="A739" t="str">
            <v>01</v>
          </cell>
          <cell r="B739" t="str">
            <v>97020300</v>
          </cell>
          <cell r="C739" t="str">
            <v>20010000</v>
          </cell>
          <cell r="D739">
            <v>66187.14</v>
          </cell>
        </row>
        <row r="740">
          <cell r="A740" t="str">
            <v>01</v>
          </cell>
          <cell r="B740" t="str">
            <v>97020300</v>
          </cell>
          <cell r="C740" t="str">
            <v>23010000</v>
          </cell>
          <cell r="D740">
            <v>28016.51</v>
          </cell>
        </row>
        <row r="741">
          <cell r="A741" t="str">
            <v>01</v>
          </cell>
          <cell r="B741" t="str">
            <v>97020300</v>
          </cell>
          <cell r="C741" t="str">
            <v>25010000</v>
          </cell>
          <cell r="D741">
            <v>30611.25</v>
          </cell>
        </row>
        <row r="742">
          <cell r="A742" t="str">
            <v>01</v>
          </cell>
          <cell r="B742" t="str">
            <v>97020300</v>
          </cell>
          <cell r="C742" t="str">
            <v>25020000</v>
          </cell>
          <cell r="D742">
            <v>65778.820000000007</v>
          </cell>
        </row>
        <row r="743">
          <cell r="A743" t="str">
            <v>01</v>
          </cell>
          <cell r="B743" t="str">
            <v>97020300</v>
          </cell>
          <cell r="C743" t="str">
            <v>25030000</v>
          </cell>
          <cell r="D743">
            <v>12475.84</v>
          </cell>
        </row>
        <row r="744">
          <cell r="A744" t="str">
            <v>01</v>
          </cell>
          <cell r="B744" t="str">
            <v>97020300</v>
          </cell>
          <cell r="C744" t="str">
            <v>26000000</v>
          </cell>
          <cell r="D744">
            <v>62251.61</v>
          </cell>
        </row>
        <row r="745">
          <cell r="A745" t="str">
            <v>01</v>
          </cell>
          <cell r="B745" t="str">
            <v>97020300</v>
          </cell>
          <cell r="C745" t="str">
            <v>44000500</v>
          </cell>
          <cell r="D745">
            <v>1581.77</v>
          </cell>
        </row>
        <row r="746">
          <cell r="A746" t="str">
            <v>01</v>
          </cell>
          <cell r="B746" t="str">
            <v>97020300</v>
          </cell>
          <cell r="C746" t="str">
            <v>91020801</v>
          </cell>
          <cell r="D746">
            <v>733.85</v>
          </cell>
        </row>
        <row r="747">
          <cell r="A747" t="str">
            <v>01</v>
          </cell>
          <cell r="B747" t="str">
            <v>97020200</v>
          </cell>
          <cell r="C747" t="str">
            <v>20010000</v>
          </cell>
          <cell r="D747">
            <v>18788.11</v>
          </cell>
        </row>
        <row r="748">
          <cell r="A748" t="str">
            <v>01</v>
          </cell>
          <cell r="B748" t="str">
            <v>97020200</v>
          </cell>
          <cell r="C748" t="str">
            <v>23010000</v>
          </cell>
          <cell r="D748">
            <v>7973.12</v>
          </cell>
        </row>
        <row r="749">
          <cell r="A749" t="str">
            <v>01</v>
          </cell>
          <cell r="B749" t="str">
            <v>97020200</v>
          </cell>
          <cell r="C749" t="str">
            <v>25010000</v>
          </cell>
          <cell r="D749">
            <v>8645.24</v>
          </cell>
        </row>
        <row r="750">
          <cell r="A750" t="str">
            <v>01</v>
          </cell>
          <cell r="B750" t="str">
            <v>97020200</v>
          </cell>
          <cell r="C750" t="str">
            <v>25020000</v>
          </cell>
          <cell r="D750">
            <v>18659.61</v>
          </cell>
        </row>
        <row r="751">
          <cell r="A751" t="str">
            <v>01</v>
          </cell>
          <cell r="B751" t="str">
            <v>97020200</v>
          </cell>
          <cell r="C751" t="str">
            <v>25030000</v>
          </cell>
          <cell r="D751">
            <v>3547.11</v>
          </cell>
        </row>
        <row r="752">
          <cell r="A752" t="str">
            <v>01</v>
          </cell>
          <cell r="B752" t="str">
            <v>97020200</v>
          </cell>
          <cell r="C752" t="str">
            <v>26000000</v>
          </cell>
          <cell r="D752">
            <v>17211.52</v>
          </cell>
        </row>
        <row r="753">
          <cell r="A753" t="str">
            <v>01</v>
          </cell>
          <cell r="B753" t="str">
            <v>97020200</v>
          </cell>
          <cell r="C753" t="str">
            <v>44000500</v>
          </cell>
          <cell r="D753">
            <v>451.81</v>
          </cell>
        </row>
        <row r="754">
          <cell r="A754" t="str">
            <v>01</v>
          </cell>
          <cell r="B754" t="str">
            <v>97020200</v>
          </cell>
          <cell r="C754" t="str">
            <v>91020801</v>
          </cell>
          <cell r="D754">
            <v>204.37</v>
          </cell>
        </row>
        <row r="755">
          <cell r="A755" t="str">
            <v>01</v>
          </cell>
          <cell r="B755" t="str">
            <v>97020100</v>
          </cell>
          <cell r="C755" t="str">
            <v>20010000</v>
          </cell>
          <cell r="D755">
            <v>6795.17</v>
          </cell>
        </row>
        <row r="756">
          <cell r="A756" t="str">
            <v>01</v>
          </cell>
          <cell r="B756" t="str">
            <v>97020100</v>
          </cell>
          <cell r="C756" t="str">
            <v>23010000</v>
          </cell>
          <cell r="D756">
            <v>2670.45</v>
          </cell>
        </row>
        <row r="757">
          <cell r="A757" t="str">
            <v>01</v>
          </cell>
          <cell r="B757" t="str">
            <v>97020100</v>
          </cell>
          <cell r="C757" t="str">
            <v>25010000</v>
          </cell>
          <cell r="D757">
            <v>3546.79</v>
          </cell>
        </row>
        <row r="758">
          <cell r="A758" t="str">
            <v>01</v>
          </cell>
          <cell r="B758" t="str">
            <v>97020100</v>
          </cell>
          <cell r="C758" t="str">
            <v>25020000</v>
          </cell>
          <cell r="D758">
            <v>6883.44</v>
          </cell>
        </row>
        <row r="759">
          <cell r="A759" t="str">
            <v>01</v>
          </cell>
          <cell r="B759" t="str">
            <v>97020100</v>
          </cell>
          <cell r="C759" t="str">
            <v>25030000</v>
          </cell>
          <cell r="D759">
            <v>1229.07</v>
          </cell>
        </row>
        <row r="760">
          <cell r="A760" t="str">
            <v>01</v>
          </cell>
          <cell r="B760" t="str">
            <v>97020100</v>
          </cell>
          <cell r="C760" t="str">
            <v>26000000</v>
          </cell>
          <cell r="D760">
            <v>6730.97</v>
          </cell>
        </row>
        <row r="761">
          <cell r="A761" t="str">
            <v>01</v>
          </cell>
          <cell r="B761" t="str">
            <v>97020100</v>
          </cell>
          <cell r="C761" t="str">
            <v>44000500</v>
          </cell>
          <cell r="D761">
            <v>136.62</v>
          </cell>
        </row>
        <row r="762">
          <cell r="A762" t="str">
            <v>01</v>
          </cell>
          <cell r="B762" t="str">
            <v>97020100</v>
          </cell>
          <cell r="C762" t="str">
            <v>91020801</v>
          </cell>
          <cell r="D762">
            <v>160.58000000000001</v>
          </cell>
        </row>
        <row r="763">
          <cell r="A763" t="str">
            <v>01</v>
          </cell>
          <cell r="B763" t="str">
            <v>97010000</v>
          </cell>
          <cell r="C763" t="str">
            <v>20010000</v>
          </cell>
          <cell r="D763">
            <v>566268.81999999995</v>
          </cell>
        </row>
        <row r="764">
          <cell r="A764" t="str">
            <v>01</v>
          </cell>
          <cell r="B764" t="str">
            <v>97010000</v>
          </cell>
          <cell r="C764" t="str">
            <v>23010000</v>
          </cell>
          <cell r="D764">
            <v>224180.63</v>
          </cell>
        </row>
        <row r="765">
          <cell r="A765" t="str">
            <v>01</v>
          </cell>
          <cell r="B765" t="str">
            <v>97010000</v>
          </cell>
          <cell r="C765" t="str">
            <v>25010000</v>
          </cell>
          <cell r="D765">
            <v>295562.36</v>
          </cell>
        </row>
        <row r="766">
          <cell r="A766" t="str">
            <v>01</v>
          </cell>
          <cell r="B766" t="str">
            <v>97010000</v>
          </cell>
          <cell r="C766" t="str">
            <v>25020000</v>
          </cell>
          <cell r="D766">
            <v>574086.26</v>
          </cell>
        </row>
        <row r="767">
          <cell r="A767" t="str">
            <v>01</v>
          </cell>
          <cell r="B767" t="str">
            <v>97010000</v>
          </cell>
          <cell r="C767" t="str">
            <v>25030000</v>
          </cell>
          <cell r="D767">
            <v>102421.61</v>
          </cell>
        </row>
        <row r="768">
          <cell r="A768" t="str">
            <v>01</v>
          </cell>
          <cell r="B768" t="str">
            <v>97010000</v>
          </cell>
          <cell r="C768" t="str">
            <v>26000000</v>
          </cell>
          <cell r="D768">
            <v>560922.06999999995</v>
          </cell>
        </row>
        <row r="769">
          <cell r="A769" t="str">
            <v>01</v>
          </cell>
          <cell r="B769" t="str">
            <v>97010000</v>
          </cell>
          <cell r="C769" t="str">
            <v>44000500</v>
          </cell>
          <cell r="D769">
            <v>11384.83</v>
          </cell>
        </row>
        <row r="770">
          <cell r="A770" t="str">
            <v>01</v>
          </cell>
          <cell r="B770" t="str">
            <v>97010000</v>
          </cell>
          <cell r="C770" t="str">
            <v>91020801</v>
          </cell>
          <cell r="D770">
            <v>13382.32</v>
          </cell>
        </row>
        <row r="771">
          <cell r="A771" t="str">
            <v>01</v>
          </cell>
          <cell r="B771" t="str">
            <v>70030000</v>
          </cell>
          <cell r="C771" t="str">
            <v>70000000</v>
          </cell>
          <cell r="D771">
            <v>396334.87</v>
          </cell>
        </row>
        <row r="772">
          <cell r="A772" t="str">
            <v>01</v>
          </cell>
          <cell r="B772" t="str">
            <v>02010000</v>
          </cell>
          <cell r="C772" t="str">
            <v>23010000</v>
          </cell>
          <cell r="D772">
            <v>39672</v>
          </cell>
        </row>
        <row r="773">
          <cell r="A773" t="str">
            <v>01</v>
          </cell>
          <cell r="B773" t="str">
            <v>02010000</v>
          </cell>
          <cell r="C773" t="str">
            <v>25010000</v>
          </cell>
          <cell r="D773">
            <v>5206057</v>
          </cell>
        </row>
        <row r="774">
          <cell r="A774" t="str">
            <v>01</v>
          </cell>
          <cell r="B774" t="str">
            <v>02010000</v>
          </cell>
          <cell r="C774" t="str">
            <v>25020000</v>
          </cell>
          <cell r="D774">
            <v>3112300</v>
          </cell>
        </row>
        <row r="775">
          <cell r="A775" t="str">
            <v>01</v>
          </cell>
          <cell r="B775" t="str">
            <v>02010000</v>
          </cell>
          <cell r="C775" t="str">
            <v>25030000</v>
          </cell>
          <cell r="D775">
            <v>314892</v>
          </cell>
        </row>
        <row r="776">
          <cell r="A776" t="str">
            <v>01</v>
          </cell>
          <cell r="B776" t="str">
            <v>02010000</v>
          </cell>
          <cell r="C776" t="str">
            <v>26000000</v>
          </cell>
          <cell r="D776">
            <v>1713486</v>
          </cell>
        </row>
        <row r="777">
          <cell r="A777" t="str">
            <v>01</v>
          </cell>
          <cell r="B777" t="str">
            <v>02010000</v>
          </cell>
          <cell r="C777" t="str">
            <v>79070000</v>
          </cell>
          <cell r="D777">
            <v>669</v>
          </cell>
        </row>
        <row r="778">
          <cell r="A778" t="str">
            <v>01</v>
          </cell>
          <cell r="B778" t="str">
            <v>99000000</v>
          </cell>
          <cell r="C778" t="str">
            <v>90090700</v>
          </cell>
          <cell r="D778">
            <v>1409.27</v>
          </cell>
        </row>
        <row r="779">
          <cell r="A779" t="str">
            <v>01</v>
          </cell>
          <cell r="B779" t="str">
            <v>23010000</v>
          </cell>
          <cell r="C779" t="str">
            <v>40200100</v>
          </cell>
          <cell r="D779">
            <v>116701.35</v>
          </cell>
        </row>
        <row r="780">
          <cell r="A780" t="str">
            <v>01</v>
          </cell>
          <cell r="B780" t="str">
            <v>40100100</v>
          </cell>
          <cell r="C780" t="str">
            <v>15140000</v>
          </cell>
          <cell r="D780">
            <v>293287.38</v>
          </cell>
        </row>
        <row r="781">
          <cell r="A781" t="str">
            <v>01</v>
          </cell>
          <cell r="B781" t="str">
            <v>91011500</v>
          </cell>
          <cell r="C781" t="str">
            <v>60010300</v>
          </cell>
          <cell r="D781">
            <v>16729705</v>
          </cell>
        </row>
        <row r="782">
          <cell r="A782" t="str">
            <v>01</v>
          </cell>
          <cell r="B782" t="str">
            <v>91011500</v>
          </cell>
          <cell r="C782" t="str">
            <v>62050600</v>
          </cell>
          <cell r="D782">
            <v>41784966.840000004</v>
          </cell>
        </row>
        <row r="783">
          <cell r="A783" t="str">
            <v>01</v>
          </cell>
          <cell r="B783" t="str">
            <v>58030100</v>
          </cell>
          <cell r="C783" t="str">
            <v>91021400</v>
          </cell>
          <cell r="D783">
            <v>80000000</v>
          </cell>
        </row>
        <row r="784">
          <cell r="A784" t="str">
            <v>01</v>
          </cell>
          <cell r="B784" t="str">
            <v>73020000</v>
          </cell>
          <cell r="C784" t="str">
            <v>51000000</v>
          </cell>
          <cell r="D784">
            <v>2000</v>
          </cell>
        </row>
        <row r="785">
          <cell r="A785" t="str">
            <v>01</v>
          </cell>
          <cell r="B785" t="str">
            <v>73020000</v>
          </cell>
          <cell r="C785" t="str">
            <v>51040000</v>
          </cell>
          <cell r="D785">
            <v>372.34</v>
          </cell>
        </row>
        <row r="786">
          <cell r="A786" t="str">
            <v>01</v>
          </cell>
          <cell r="B786" t="str">
            <v>73020000</v>
          </cell>
          <cell r="C786" t="str">
            <v>70000000</v>
          </cell>
          <cell r="D786">
            <v>5504.25</v>
          </cell>
        </row>
        <row r="787">
          <cell r="A787" t="str">
            <v>01</v>
          </cell>
          <cell r="B787" t="str">
            <v>73020000</v>
          </cell>
          <cell r="C787" t="str">
            <v>76000000</v>
          </cell>
          <cell r="D787">
            <v>1704</v>
          </cell>
        </row>
        <row r="788">
          <cell r="A788" t="str">
            <v>01</v>
          </cell>
          <cell r="B788" t="str">
            <v>73020000</v>
          </cell>
          <cell r="C788" t="str">
            <v>79030000</v>
          </cell>
          <cell r="D788">
            <v>2075.9299999999998</v>
          </cell>
        </row>
        <row r="789">
          <cell r="A789" t="str">
            <v>01</v>
          </cell>
          <cell r="B789" t="str">
            <v>68030300</v>
          </cell>
          <cell r="C789" t="str">
            <v>26000000</v>
          </cell>
          <cell r="D789">
            <v>63851.02</v>
          </cell>
        </row>
        <row r="790">
          <cell r="A790" t="str">
            <v>01</v>
          </cell>
          <cell r="B790" t="str">
            <v>68030300</v>
          </cell>
          <cell r="C790" t="str">
            <v>79030000</v>
          </cell>
          <cell r="D790">
            <v>47.3</v>
          </cell>
        </row>
        <row r="791">
          <cell r="A791" t="str">
            <v>01</v>
          </cell>
          <cell r="B791" t="str">
            <v>68040000</v>
          </cell>
          <cell r="C791" t="str">
            <v>91020500</v>
          </cell>
          <cell r="D791">
            <v>32453.11</v>
          </cell>
        </row>
        <row r="792">
          <cell r="A792" t="str">
            <v>01</v>
          </cell>
          <cell r="B792" t="str">
            <v>73010000</v>
          </cell>
          <cell r="C792" t="str">
            <v>70000000</v>
          </cell>
          <cell r="D792">
            <v>62.5</v>
          </cell>
        </row>
        <row r="793">
          <cell r="A793" t="str">
            <v>01</v>
          </cell>
          <cell r="B793" t="str">
            <v>73010100</v>
          </cell>
          <cell r="C793" t="str">
            <v>70000000</v>
          </cell>
          <cell r="D793">
            <v>8.93</v>
          </cell>
        </row>
        <row r="794">
          <cell r="A794" t="str">
            <v>01</v>
          </cell>
          <cell r="B794" t="str">
            <v>73030000</v>
          </cell>
          <cell r="C794" t="str">
            <v>70000000</v>
          </cell>
          <cell r="D794">
            <v>6690</v>
          </cell>
        </row>
        <row r="795">
          <cell r="A795" t="str">
            <v>01</v>
          </cell>
          <cell r="B795" t="str">
            <v>73030000</v>
          </cell>
          <cell r="C795" t="str">
            <v>79070000</v>
          </cell>
          <cell r="D795">
            <v>300</v>
          </cell>
        </row>
        <row r="796">
          <cell r="A796" t="str">
            <v>01</v>
          </cell>
          <cell r="B796" t="str">
            <v>76010000</v>
          </cell>
          <cell r="C796" t="str">
            <v>44000100</v>
          </cell>
          <cell r="D796">
            <v>816693.25</v>
          </cell>
        </row>
        <row r="797">
          <cell r="A797" t="str">
            <v>01</v>
          </cell>
          <cell r="B797" t="str">
            <v>76010000</v>
          </cell>
          <cell r="C797" t="str">
            <v>62020100</v>
          </cell>
          <cell r="D797">
            <v>972396.68</v>
          </cell>
        </row>
        <row r="798">
          <cell r="A798" t="str">
            <v>01</v>
          </cell>
          <cell r="B798" t="str">
            <v>71000000</v>
          </cell>
          <cell r="C798" t="str">
            <v>50000000</v>
          </cell>
          <cell r="D798">
            <v>120456.1</v>
          </cell>
        </row>
        <row r="799">
          <cell r="A799" t="str">
            <v>01</v>
          </cell>
          <cell r="B799" t="str">
            <v>71000000</v>
          </cell>
          <cell r="C799" t="str">
            <v>70000000</v>
          </cell>
          <cell r="D799">
            <v>300174.58</v>
          </cell>
        </row>
        <row r="800">
          <cell r="A800" t="str">
            <v>01</v>
          </cell>
          <cell r="B800" t="str">
            <v>71000000</v>
          </cell>
          <cell r="C800" t="str">
            <v>08070000</v>
          </cell>
          <cell r="D800">
            <v>4630</v>
          </cell>
        </row>
        <row r="801">
          <cell r="A801" t="str">
            <v>01</v>
          </cell>
          <cell r="B801" t="str">
            <v>71000000</v>
          </cell>
          <cell r="C801" t="str">
            <v>25010000</v>
          </cell>
          <cell r="D801">
            <v>85701.55</v>
          </cell>
        </row>
        <row r="802">
          <cell r="A802" t="str">
            <v>01</v>
          </cell>
          <cell r="B802" t="str">
            <v>71000000</v>
          </cell>
          <cell r="C802" t="str">
            <v>25020000</v>
          </cell>
          <cell r="D802">
            <v>8895.36</v>
          </cell>
        </row>
        <row r="803">
          <cell r="A803" t="str">
            <v>01</v>
          </cell>
          <cell r="B803" t="str">
            <v>71000000</v>
          </cell>
          <cell r="C803" t="str">
            <v>25030000</v>
          </cell>
          <cell r="D803">
            <v>12013.22</v>
          </cell>
        </row>
        <row r="804">
          <cell r="A804" t="str">
            <v>01</v>
          </cell>
          <cell r="B804" t="str">
            <v>71000000</v>
          </cell>
          <cell r="C804" t="str">
            <v>26000000</v>
          </cell>
          <cell r="D804">
            <v>595113.43000000005</v>
          </cell>
        </row>
        <row r="805">
          <cell r="A805" t="str">
            <v>01</v>
          </cell>
          <cell r="B805" t="str">
            <v>71000000</v>
          </cell>
          <cell r="C805" t="str">
            <v>44000100</v>
          </cell>
          <cell r="D805">
            <v>19301.3</v>
          </cell>
        </row>
        <row r="806">
          <cell r="A806" t="str">
            <v>01</v>
          </cell>
          <cell r="B806" t="str">
            <v>71000000</v>
          </cell>
          <cell r="C806" t="str">
            <v>60010000</v>
          </cell>
          <cell r="D806">
            <v>274422.7</v>
          </cell>
        </row>
        <row r="807">
          <cell r="A807" t="str">
            <v>01</v>
          </cell>
          <cell r="B807" t="str">
            <v>71000000</v>
          </cell>
          <cell r="C807" t="str">
            <v>79030000</v>
          </cell>
          <cell r="D807">
            <v>14631.4</v>
          </cell>
        </row>
        <row r="808">
          <cell r="A808" t="str">
            <v>01</v>
          </cell>
          <cell r="B808" t="str">
            <v>71000000</v>
          </cell>
          <cell r="C808" t="str">
            <v>79070000</v>
          </cell>
          <cell r="D808">
            <v>7624.95</v>
          </cell>
        </row>
        <row r="809">
          <cell r="A809" t="str">
            <v>01</v>
          </cell>
          <cell r="B809" t="str">
            <v>71000000</v>
          </cell>
          <cell r="C809" t="str">
            <v>91020500</v>
          </cell>
          <cell r="D809">
            <v>360</v>
          </cell>
        </row>
        <row r="810">
          <cell r="A810" t="str">
            <v>01</v>
          </cell>
          <cell r="B810" t="str">
            <v>71000000</v>
          </cell>
          <cell r="C810" t="str">
            <v>91020801</v>
          </cell>
          <cell r="D810">
            <v>291059.01</v>
          </cell>
        </row>
        <row r="811">
          <cell r="A811" t="str">
            <v>01</v>
          </cell>
          <cell r="B811" t="str">
            <v>51030100</v>
          </cell>
          <cell r="C811" t="str">
            <v>26000000</v>
          </cell>
          <cell r="D811">
            <v>2004350</v>
          </cell>
        </row>
        <row r="812">
          <cell r="A812" t="str">
            <v>01</v>
          </cell>
          <cell r="B812" t="str">
            <v>51030100</v>
          </cell>
          <cell r="C812" t="str">
            <v>44000100</v>
          </cell>
          <cell r="D812">
            <v>25000</v>
          </cell>
        </row>
        <row r="813">
          <cell r="A813" t="str">
            <v>01</v>
          </cell>
          <cell r="B813" t="str">
            <v>51030100</v>
          </cell>
          <cell r="C813" t="str">
            <v>51040000</v>
          </cell>
          <cell r="D813">
            <v>45000000</v>
          </cell>
        </row>
        <row r="814">
          <cell r="A814" t="str">
            <v>01</v>
          </cell>
          <cell r="B814" t="str">
            <v>51030100</v>
          </cell>
          <cell r="C814" t="str">
            <v>51050000</v>
          </cell>
          <cell r="D814">
            <v>8500000</v>
          </cell>
        </row>
        <row r="815">
          <cell r="A815" t="str">
            <v>01</v>
          </cell>
          <cell r="B815" t="str">
            <v>51030100</v>
          </cell>
          <cell r="C815" t="str">
            <v>51090000</v>
          </cell>
          <cell r="D815">
            <v>3300000</v>
          </cell>
        </row>
        <row r="816">
          <cell r="A816" t="str">
            <v>01</v>
          </cell>
          <cell r="B816" t="str">
            <v>51030100</v>
          </cell>
          <cell r="C816" t="str">
            <v>55010000</v>
          </cell>
          <cell r="D816">
            <v>454000</v>
          </cell>
        </row>
        <row r="817">
          <cell r="A817" t="str">
            <v>01</v>
          </cell>
          <cell r="B817" t="str">
            <v>51030100</v>
          </cell>
          <cell r="C817" t="str">
            <v>60010000</v>
          </cell>
          <cell r="D817">
            <v>288941412.80000001</v>
          </cell>
        </row>
        <row r="818">
          <cell r="A818" t="str">
            <v>01</v>
          </cell>
          <cell r="B818" t="str">
            <v>51030100</v>
          </cell>
          <cell r="C818" t="str">
            <v>60040000</v>
          </cell>
          <cell r="D818">
            <v>45180049.960000001</v>
          </cell>
        </row>
        <row r="819">
          <cell r="A819" t="str">
            <v>01</v>
          </cell>
          <cell r="B819" t="str">
            <v>51030100</v>
          </cell>
          <cell r="C819" t="str">
            <v>66000100</v>
          </cell>
          <cell r="D819">
            <v>1499935.56</v>
          </cell>
        </row>
        <row r="820">
          <cell r="A820" t="str">
            <v>01</v>
          </cell>
          <cell r="B820" t="str">
            <v>51030100</v>
          </cell>
          <cell r="C820" t="str">
            <v>67000100</v>
          </cell>
          <cell r="D820">
            <v>5461794.71</v>
          </cell>
        </row>
        <row r="821">
          <cell r="A821" t="str">
            <v>01</v>
          </cell>
          <cell r="B821" t="str">
            <v>51030100</v>
          </cell>
          <cell r="C821" t="str">
            <v>68010000</v>
          </cell>
          <cell r="D821">
            <v>11449170</v>
          </cell>
        </row>
        <row r="822">
          <cell r="A822" t="str">
            <v>01</v>
          </cell>
          <cell r="B822" t="str">
            <v>51030100</v>
          </cell>
          <cell r="C822" t="str">
            <v>68020000</v>
          </cell>
          <cell r="D822">
            <v>3711000</v>
          </cell>
        </row>
        <row r="823">
          <cell r="A823" t="str">
            <v>01</v>
          </cell>
          <cell r="B823" t="str">
            <v>51030100</v>
          </cell>
          <cell r="C823" t="str">
            <v>68030100</v>
          </cell>
          <cell r="D823">
            <v>1073016</v>
          </cell>
        </row>
        <row r="824">
          <cell r="A824" t="str">
            <v>01</v>
          </cell>
          <cell r="B824" t="str">
            <v>51030100</v>
          </cell>
          <cell r="C824" t="str">
            <v>68030900</v>
          </cell>
          <cell r="D824">
            <v>9664.24</v>
          </cell>
        </row>
        <row r="825">
          <cell r="A825" t="str">
            <v>01</v>
          </cell>
          <cell r="B825" t="str">
            <v>51030100</v>
          </cell>
          <cell r="C825" t="str">
            <v>68040000</v>
          </cell>
          <cell r="D825">
            <v>111.98</v>
          </cell>
        </row>
        <row r="826">
          <cell r="A826" t="str">
            <v>01</v>
          </cell>
          <cell r="B826" t="str">
            <v>51030100</v>
          </cell>
          <cell r="C826" t="str">
            <v>68080100</v>
          </cell>
          <cell r="D826">
            <v>9268.35</v>
          </cell>
        </row>
        <row r="827">
          <cell r="A827" t="str">
            <v>01</v>
          </cell>
          <cell r="B827" t="str">
            <v>51030100</v>
          </cell>
          <cell r="C827" t="str">
            <v>69020200</v>
          </cell>
          <cell r="D827">
            <v>5700000</v>
          </cell>
        </row>
        <row r="828">
          <cell r="A828" t="str">
            <v>01</v>
          </cell>
          <cell r="B828" t="str">
            <v>51030100</v>
          </cell>
          <cell r="C828" t="str">
            <v>69050000</v>
          </cell>
          <cell r="D828">
            <v>1210058</v>
          </cell>
        </row>
        <row r="829">
          <cell r="A829" t="str">
            <v>01</v>
          </cell>
          <cell r="B829" t="str">
            <v>51030100</v>
          </cell>
          <cell r="C829" t="str">
            <v>70000000</v>
          </cell>
          <cell r="D829">
            <v>520782.52</v>
          </cell>
        </row>
        <row r="830">
          <cell r="A830" t="str">
            <v>01</v>
          </cell>
          <cell r="B830" t="str">
            <v>51030100</v>
          </cell>
          <cell r="C830" t="str">
            <v>70010000</v>
          </cell>
          <cell r="D830">
            <v>3339217.49</v>
          </cell>
        </row>
        <row r="831">
          <cell r="A831" t="str">
            <v>01</v>
          </cell>
          <cell r="B831" t="str">
            <v>51030100</v>
          </cell>
          <cell r="C831" t="str">
            <v>76000000</v>
          </cell>
          <cell r="D831">
            <v>5096099.1500000004</v>
          </cell>
        </row>
        <row r="832">
          <cell r="A832" t="str">
            <v>01</v>
          </cell>
          <cell r="B832" t="str">
            <v>51030100</v>
          </cell>
          <cell r="C832" t="str">
            <v>76010000</v>
          </cell>
          <cell r="D832">
            <v>2311733.92</v>
          </cell>
        </row>
        <row r="833">
          <cell r="A833" t="str">
            <v>01</v>
          </cell>
          <cell r="B833" t="str">
            <v>51030100</v>
          </cell>
          <cell r="C833" t="str">
            <v>79030000</v>
          </cell>
          <cell r="D833">
            <v>2047241.01</v>
          </cell>
        </row>
        <row r="834">
          <cell r="A834" t="str">
            <v>01</v>
          </cell>
          <cell r="B834" t="str">
            <v>51030100</v>
          </cell>
          <cell r="C834" t="str">
            <v>79040000</v>
          </cell>
          <cell r="D834">
            <v>5776.33</v>
          </cell>
        </row>
        <row r="835">
          <cell r="A835" t="str">
            <v>01</v>
          </cell>
          <cell r="B835" t="str">
            <v>51030100</v>
          </cell>
          <cell r="C835" t="str">
            <v>79070000</v>
          </cell>
          <cell r="D835">
            <v>78509.37</v>
          </cell>
        </row>
        <row r="836">
          <cell r="A836" t="str">
            <v>01</v>
          </cell>
          <cell r="B836" t="str">
            <v>51030100</v>
          </cell>
          <cell r="C836" t="str">
            <v>98000000</v>
          </cell>
          <cell r="D836">
            <v>14999</v>
          </cell>
        </row>
        <row r="837">
          <cell r="A837" t="str">
            <v>01</v>
          </cell>
          <cell r="B837" t="str">
            <v>51030100</v>
          </cell>
          <cell r="C837" t="str">
            <v>91020500</v>
          </cell>
          <cell r="D837">
            <v>244421.37</v>
          </cell>
        </row>
        <row r="838">
          <cell r="A838" t="str">
            <v>01</v>
          </cell>
          <cell r="B838" t="str">
            <v>51030100</v>
          </cell>
          <cell r="C838" t="str">
            <v>91020801</v>
          </cell>
          <cell r="D838">
            <v>2392117</v>
          </cell>
        </row>
        <row r="839">
          <cell r="A839" t="str">
            <v>01</v>
          </cell>
          <cell r="B839" t="str">
            <v>51030100</v>
          </cell>
          <cell r="C839" t="str">
            <v>91020800</v>
          </cell>
          <cell r="D839">
            <v>10368.120000000001</v>
          </cell>
        </row>
        <row r="840">
          <cell r="A840" t="str">
            <v>01</v>
          </cell>
          <cell r="B840" t="str">
            <v>51030000</v>
          </cell>
          <cell r="C840" t="str">
            <v>19040100</v>
          </cell>
          <cell r="D840">
            <v>2158.02</v>
          </cell>
        </row>
        <row r="841">
          <cell r="A841" t="str">
            <v>01</v>
          </cell>
          <cell r="B841" t="str">
            <v>51030000</v>
          </cell>
          <cell r="C841" t="str">
            <v>26000000</v>
          </cell>
          <cell r="D841">
            <v>4704400</v>
          </cell>
        </row>
        <row r="842">
          <cell r="A842" t="str">
            <v>01</v>
          </cell>
          <cell r="B842" t="str">
            <v>51030000</v>
          </cell>
          <cell r="C842" t="str">
            <v>44000200</v>
          </cell>
          <cell r="D842">
            <v>11989.09</v>
          </cell>
        </row>
        <row r="843">
          <cell r="A843" t="str">
            <v>01</v>
          </cell>
          <cell r="B843" t="str">
            <v>51030000</v>
          </cell>
          <cell r="C843" t="str">
            <v>55010000</v>
          </cell>
          <cell r="D843">
            <v>50000</v>
          </cell>
        </row>
        <row r="844">
          <cell r="A844" t="str">
            <v>01</v>
          </cell>
          <cell r="B844" t="str">
            <v>51030000</v>
          </cell>
          <cell r="C844" t="str">
            <v>60010000</v>
          </cell>
          <cell r="D844">
            <v>43404054.939999998</v>
          </cell>
        </row>
        <row r="845">
          <cell r="A845" t="str">
            <v>01</v>
          </cell>
          <cell r="B845" t="str">
            <v>51030000</v>
          </cell>
          <cell r="C845" t="str">
            <v>60040000</v>
          </cell>
          <cell r="D845">
            <v>11249057.720000001</v>
          </cell>
        </row>
        <row r="846">
          <cell r="A846" t="str">
            <v>01</v>
          </cell>
          <cell r="B846" t="str">
            <v>51030000</v>
          </cell>
          <cell r="C846" t="str">
            <v>76000000</v>
          </cell>
          <cell r="D846">
            <v>316130.59999999998</v>
          </cell>
        </row>
        <row r="847">
          <cell r="A847" t="str">
            <v>01</v>
          </cell>
          <cell r="B847" t="str">
            <v>51030000</v>
          </cell>
          <cell r="C847" t="str">
            <v>91020500</v>
          </cell>
          <cell r="D847">
            <v>400</v>
          </cell>
        </row>
        <row r="848">
          <cell r="A848" t="str">
            <v>01</v>
          </cell>
          <cell r="B848" t="str">
            <v>51030000</v>
          </cell>
          <cell r="C848" t="str">
            <v>91020801</v>
          </cell>
          <cell r="D848">
            <v>200000</v>
          </cell>
        </row>
        <row r="849">
          <cell r="A849" t="str">
            <v>01</v>
          </cell>
          <cell r="B849" t="str">
            <v>55040100</v>
          </cell>
          <cell r="C849" t="str">
            <v>51040000</v>
          </cell>
          <cell r="D849">
            <v>5500000</v>
          </cell>
        </row>
        <row r="850">
          <cell r="A850" t="str">
            <v>01</v>
          </cell>
          <cell r="B850" t="str">
            <v>68020000</v>
          </cell>
          <cell r="C850" t="str">
            <v>50000000</v>
          </cell>
          <cell r="D850">
            <v>1827</v>
          </cell>
        </row>
        <row r="851">
          <cell r="A851" t="str">
            <v>01</v>
          </cell>
          <cell r="B851" t="str">
            <v>68020000</v>
          </cell>
          <cell r="C851" t="str">
            <v>70000000</v>
          </cell>
          <cell r="D851">
            <v>16841500.579999998</v>
          </cell>
        </row>
        <row r="852">
          <cell r="A852" t="str">
            <v>01</v>
          </cell>
          <cell r="B852" t="str">
            <v>68020000</v>
          </cell>
          <cell r="C852" t="str">
            <v>79030000</v>
          </cell>
          <cell r="D852">
            <v>173564</v>
          </cell>
        </row>
        <row r="853">
          <cell r="A853" t="str">
            <v>01</v>
          </cell>
          <cell r="B853" t="str">
            <v>68020000</v>
          </cell>
          <cell r="C853" t="str">
            <v>79040000</v>
          </cell>
          <cell r="D853">
            <v>12075</v>
          </cell>
        </row>
        <row r="854">
          <cell r="A854" t="str">
            <v>01</v>
          </cell>
          <cell r="B854" t="str">
            <v>68020000</v>
          </cell>
          <cell r="C854" t="str">
            <v>79070000</v>
          </cell>
          <cell r="D854">
            <v>210705</v>
          </cell>
        </row>
        <row r="855">
          <cell r="A855" t="str">
            <v>01</v>
          </cell>
          <cell r="B855" t="str">
            <v>68020000</v>
          </cell>
          <cell r="C855" t="str">
            <v>99000000</v>
          </cell>
          <cell r="D855">
            <v>3578.5</v>
          </cell>
        </row>
        <row r="856">
          <cell r="A856" t="str">
            <v>01</v>
          </cell>
          <cell r="B856" t="str">
            <v>02020000</v>
          </cell>
          <cell r="C856" t="str">
            <v>20030000</v>
          </cell>
          <cell r="D856">
            <v>11248</v>
          </cell>
        </row>
        <row r="857">
          <cell r="A857" t="str">
            <v>01</v>
          </cell>
          <cell r="B857" t="str">
            <v>02020000</v>
          </cell>
          <cell r="C857" t="str">
            <v>20030100</v>
          </cell>
          <cell r="D857">
            <v>722482</v>
          </cell>
        </row>
        <row r="858">
          <cell r="A858" t="str">
            <v>01</v>
          </cell>
          <cell r="B858" t="str">
            <v>02020000</v>
          </cell>
          <cell r="C858" t="str">
            <v>20030200</v>
          </cell>
          <cell r="D858">
            <v>8078</v>
          </cell>
        </row>
        <row r="859">
          <cell r="A859" t="str">
            <v>01</v>
          </cell>
          <cell r="B859" t="str">
            <v>43040000</v>
          </cell>
          <cell r="C859" t="str">
            <v>41020000</v>
          </cell>
          <cell r="D859">
            <v>73847.259999999995</v>
          </cell>
        </row>
        <row r="860">
          <cell r="A860" t="str">
            <v>01</v>
          </cell>
          <cell r="B860" t="str">
            <v>76080200</v>
          </cell>
          <cell r="C860" t="str">
            <v>43010000</v>
          </cell>
          <cell r="D860">
            <v>112111.3</v>
          </cell>
        </row>
        <row r="861">
          <cell r="A861" t="str">
            <v>01</v>
          </cell>
          <cell r="B861" t="str">
            <v>43030100</v>
          </cell>
          <cell r="C861" t="str">
            <v>43010000</v>
          </cell>
          <cell r="D861">
            <v>520.38</v>
          </cell>
        </row>
        <row r="862">
          <cell r="A862" t="str">
            <v>01</v>
          </cell>
          <cell r="B862" t="str">
            <v>60010300</v>
          </cell>
          <cell r="C862" t="str">
            <v>60010000</v>
          </cell>
          <cell r="D862">
            <v>36983119.549999997</v>
          </cell>
        </row>
        <row r="863">
          <cell r="A863" t="str">
            <v>01</v>
          </cell>
          <cell r="B863" t="str">
            <v>91010600</v>
          </cell>
          <cell r="C863" t="str">
            <v>51030000</v>
          </cell>
          <cell r="D863">
            <v>8366.4500000000007</v>
          </cell>
        </row>
        <row r="864">
          <cell r="A864" t="str">
            <v>01</v>
          </cell>
          <cell r="B864" t="str">
            <v>91010600</v>
          </cell>
          <cell r="C864" t="str">
            <v>51030100</v>
          </cell>
          <cell r="D864">
            <v>414961.29</v>
          </cell>
        </row>
        <row r="865">
          <cell r="A865" t="str">
            <v>01</v>
          </cell>
          <cell r="B865" t="str">
            <v>91010600</v>
          </cell>
          <cell r="C865" t="str">
            <v>51040000</v>
          </cell>
          <cell r="D865">
            <v>55539.72</v>
          </cell>
        </row>
        <row r="866">
          <cell r="A866" t="str">
            <v>01</v>
          </cell>
          <cell r="B866" t="str">
            <v>84000000</v>
          </cell>
          <cell r="C866" t="str">
            <v>83000000</v>
          </cell>
          <cell r="D866">
            <v>52808</v>
          </cell>
        </row>
        <row r="867">
          <cell r="A867" t="str">
            <v>01</v>
          </cell>
          <cell r="B867" t="str">
            <v>19040000</v>
          </cell>
          <cell r="C867" t="str">
            <v>68080000</v>
          </cell>
          <cell r="D867">
            <v>4062075.3</v>
          </cell>
        </row>
        <row r="868">
          <cell r="A868" t="str">
            <v>01</v>
          </cell>
          <cell r="B868" t="str">
            <v>19040000</v>
          </cell>
          <cell r="C868" t="str">
            <v>08010000</v>
          </cell>
          <cell r="D868">
            <v>-782188.85</v>
          </cell>
        </row>
        <row r="869">
          <cell r="A869" t="str">
            <v>01</v>
          </cell>
          <cell r="B869" t="str">
            <v>76060000</v>
          </cell>
          <cell r="C869" t="str">
            <v>76020600</v>
          </cell>
          <cell r="D869">
            <v>6560.5</v>
          </cell>
        </row>
        <row r="870">
          <cell r="A870" t="str">
            <v>01</v>
          </cell>
          <cell r="B870" t="str">
            <v>68080200</v>
          </cell>
          <cell r="C870" t="str">
            <v>62030100</v>
          </cell>
          <cell r="D870">
            <v>22767516.940000001</v>
          </cell>
        </row>
        <row r="871">
          <cell r="A871" t="str">
            <v>01</v>
          </cell>
          <cell r="B871" t="str">
            <v>68080200</v>
          </cell>
          <cell r="C871" t="str">
            <v>62030300</v>
          </cell>
          <cell r="D871">
            <v>510152.75</v>
          </cell>
        </row>
        <row r="872">
          <cell r="A872" t="str">
            <v>01</v>
          </cell>
          <cell r="B872" t="str">
            <v>68080200</v>
          </cell>
          <cell r="C872" t="str">
            <v>62030500</v>
          </cell>
          <cell r="D872">
            <v>2450917.73</v>
          </cell>
        </row>
        <row r="873">
          <cell r="A873" t="str">
            <v>01</v>
          </cell>
          <cell r="B873" t="str">
            <v>68080200</v>
          </cell>
          <cell r="C873" t="str">
            <v>62050200</v>
          </cell>
          <cell r="D873">
            <v>6373977.9900000002</v>
          </cell>
        </row>
        <row r="874">
          <cell r="A874" t="str">
            <v>01</v>
          </cell>
          <cell r="B874" t="str">
            <v>68080200</v>
          </cell>
          <cell r="C874" t="str">
            <v>76020400</v>
          </cell>
          <cell r="D874">
            <v>661441.82999999996</v>
          </cell>
        </row>
        <row r="875">
          <cell r="A875" t="str">
            <v>01</v>
          </cell>
          <cell r="B875" t="str">
            <v>68080200</v>
          </cell>
          <cell r="C875" t="str">
            <v>76050100</v>
          </cell>
          <cell r="D875">
            <v>65615552.439999998</v>
          </cell>
        </row>
        <row r="876">
          <cell r="A876" t="str">
            <v>01</v>
          </cell>
          <cell r="B876" t="str">
            <v>68080200</v>
          </cell>
          <cell r="C876" t="str">
            <v>79030000</v>
          </cell>
          <cell r="D876">
            <v>106428.81</v>
          </cell>
        </row>
        <row r="877">
          <cell r="A877" t="str">
            <v>01</v>
          </cell>
          <cell r="B877" t="str">
            <v>68080200</v>
          </cell>
          <cell r="C877" t="str">
            <v>79040000</v>
          </cell>
          <cell r="D877">
            <v>2746.42</v>
          </cell>
        </row>
        <row r="878">
          <cell r="A878" t="str">
            <v>01</v>
          </cell>
          <cell r="B878" t="str">
            <v>68080200</v>
          </cell>
          <cell r="C878" t="str">
            <v>79070000</v>
          </cell>
          <cell r="D878">
            <v>523902.46</v>
          </cell>
        </row>
        <row r="879">
          <cell r="A879" t="str">
            <v>01</v>
          </cell>
          <cell r="B879" t="str">
            <v>68080200</v>
          </cell>
          <cell r="C879" t="str">
            <v>91020801</v>
          </cell>
          <cell r="D879">
            <v>29628.77</v>
          </cell>
        </row>
        <row r="880">
          <cell r="A880" t="str">
            <v>01</v>
          </cell>
          <cell r="B880" t="str">
            <v>68080200</v>
          </cell>
          <cell r="C880" t="str">
            <v>19060000</v>
          </cell>
          <cell r="D880">
            <v>140643.73000000001</v>
          </cell>
        </row>
        <row r="881">
          <cell r="A881" t="str">
            <v>01</v>
          </cell>
          <cell r="B881" t="str">
            <v>41020000</v>
          </cell>
          <cell r="C881" t="str">
            <v>10020000</v>
          </cell>
          <cell r="D881">
            <v>44047.76</v>
          </cell>
        </row>
        <row r="882">
          <cell r="A882" t="str">
            <v>01</v>
          </cell>
          <cell r="B882" t="str">
            <v>41020000</v>
          </cell>
          <cell r="C882" t="str">
            <v>10040000</v>
          </cell>
          <cell r="D882">
            <v>740.46</v>
          </cell>
        </row>
        <row r="883">
          <cell r="A883" t="str">
            <v>01</v>
          </cell>
          <cell r="B883" t="str">
            <v>41020000</v>
          </cell>
          <cell r="C883" t="str">
            <v>41020000</v>
          </cell>
          <cell r="D883">
            <v>58304.74</v>
          </cell>
        </row>
        <row r="884">
          <cell r="A884" t="str">
            <v>01</v>
          </cell>
          <cell r="B884" t="str">
            <v>41020000</v>
          </cell>
          <cell r="C884" t="str">
            <v>44000100</v>
          </cell>
          <cell r="D884">
            <v>2403815.36</v>
          </cell>
        </row>
        <row r="885">
          <cell r="A885" t="str">
            <v>01</v>
          </cell>
          <cell r="B885" t="str">
            <v>41020000</v>
          </cell>
          <cell r="C885" t="str">
            <v>44000200</v>
          </cell>
          <cell r="D885">
            <v>123983.97</v>
          </cell>
        </row>
        <row r="886">
          <cell r="A886" t="str">
            <v>01</v>
          </cell>
          <cell r="B886" t="str">
            <v>41020000</v>
          </cell>
          <cell r="C886" t="str">
            <v>44000300</v>
          </cell>
          <cell r="D886">
            <v>12307.22</v>
          </cell>
        </row>
        <row r="887">
          <cell r="A887" t="str">
            <v>01</v>
          </cell>
          <cell r="B887" t="str">
            <v>41020000</v>
          </cell>
          <cell r="C887" t="str">
            <v>44000400</v>
          </cell>
          <cell r="D887">
            <v>88404.800000000003</v>
          </cell>
        </row>
        <row r="888">
          <cell r="A888" t="str">
            <v>01</v>
          </cell>
          <cell r="B888" t="str">
            <v>41020000</v>
          </cell>
          <cell r="C888" t="str">
            <v>45000000</v>
          </cell>
          <cell r="D888">
            <v>687006.43</v>
          </cell>
        </row>
        <row r="889">
          <cell r="A889" t="str">
            <v>01</v>
          </cell>
          <cell r="B889" t="str">
            <v>41020000</v>
          </cell>
          <cell r="C889" t="str">
            <v>45020000</v>
          </cell>
          <cell r="D889">
            <v>103526.14</v>
          </cell>
        </row>
        <row r="890">
          <cell r="A890" t="str">
            <v>01</v>
          </cell>
          <cell r="B890" t="str">
            <v>41020000</v>
          </cell>
          <cell r="C890" t="str">
            <v>90021400</v>
          </cell>
          <cell r="D890">
            <v>6912555.4800000004</v>
          </cell>
        </row>
        <row r="891">
          <cell r="A891" t="str">
            <v>01</v>
          </cell>
          <cell r="B891" t="str">
            <v>41020000</v>
          </cell>
          <cell r="C891" t="str">
            <v>90021401</v>
          </cell>
          <cell r="D891">
            <v>6527810.7999999998</v>
          </cell>
        </row>
        <row r="892">
          <cell r="A892" t="str">
            <v>01</v>
          </cell>
          <cell r="B892" t="str">
            <v>41020000</v>
          </cell>
          <cell r="C892" t="str">
            <v>90021402</v>
          </cell>
          <cell r="D892">
            <v>1270591.19</v>
          </cell>
        </row>
        <row r="893">
          <cell r="A893" t="str">
            <v>01</v>
          </cell>
          <cell r="B893" t="str">
            <v>41020000</v>
          </cell>
          <cell r="C893" t="str">
            <v>90021405</v>
          </cell>
          <cell r="D893">
            <v>8694413.4900000002</v>
          </cell>
        </row>
        <row r="894">
          <cell r="A894" t="str">
            <v>01</v>
          </cell>
          <cell r="B894" t="str">
            <v>41020000</v>
          </cell>
          <cell r="C894" t="str">
            <v>90021600</v>
          </cell>
          <cell r="D894">
            <v>496166.49</v>
          </cell>
        </row>
        <row r="895">
          <cell r="A895" t="str">
            <v>01</v>
          </cell>
          <cell r="B895" t="str">
            <v>41020000</v>
          </cell>
          <cell r="C895" t="str">
            <v>90021605</v>
          </cell>
          <cell r="D895">
            <v>1824067.44</v>
          </cell>
        </row>
        <row r="896">
          <cell r="A896" t="str">
            <v>01</v>
          </cell>
          <cell r="B896" t="str">
            <v>41020000</v>
          </cell>
          <cell r="C896" t="str">
            <v>90021705</v>
          </cell>
          <cell r="D896">
            <v>68265.5</v>
          </cell>
        </row>
        <row r="897">
          <cell r="A897" t="str">
            <v>01</v>
          </cell>
          <cell r="B897" t="str">
            <v>41020000</v>
          </cell>
          <cell r="C897" t="str">
            <v>90021805</v>
          </cell>
          <cell r="D897">
            <v>1760227</v>
          </cell>
        </row>
        <row r="898">
          <cell r="A898" t="str">
            <v>01</v>
          </cell>
          <cell r="B898" t="str">
            <v>41020000</v>
          </cell>
          <cell r="C898" t="str">
            <v>16070100</v>
          </cell>
          <cell r="D898">
            <v>-158209.85</v>
          </cell>
        </row>
        <row r="899">
          <cell r="A899" t="str">
            <v>01</v>
          </cell>
          <cell r="B899" t="str">
            <v>50010000</v>
          </cell>
          <cell r="C899" t="str">
            <v>71010000</v>
          </cell>
          <cell r="D899">
            <v>114914.67</v>
          </cell>
        </row>
        <row r="900">
          <cell r="A900" t="str">
            <v>01</v>
          </cell>
          <cell r="B900" t="str">
            <v>50010000</v>
          </cell>
          <cell r="C900" t="str">
            <v>52030100</v>
          </cell>
          <cell r="D900">
            <v>64046.64</v>
          </cell>
        </row>
        <row r="901">
          <cell r="A901" t="str">
            <v>01</v>
          </cell>
          <cell r="B901" t="str">
            <v>50010000</v>
          </cell>
          <cell r="C901" t="str">
            <v>52000000</v>
          </cell>
          <cell r="D901">
            <v>6409.08</v>
          </cell>
        </row>
        <row r="902">
          <cell r="A902" t="str">
            <v>01</v>
          </cell>
          <cell r="B902" t="str">
            <v>50010000</v>
          </cell>
          <cell r="C902" t="str">
            <v>91020800</v>
          </cell>
          <cell r="D902">
            <v>786.1</v>
          </cell>
        </row>
        <row r="903">
          <cell r="A903" t="str">
            <v>01</v>
          </cell>
          <cell r="B903" t="str">
            <v>51050000</v>
          </cell>
          <cell r="C903" t="str">
            <v>60010000</v>
          </cell>
          <cell r="D903">
            <v>166966.85999999999</v>
          </cell>
        </row>
        <row r="904">
          <cell r="A904" t="str">
            <v>01</v>
          </cell>
          <cell r="B904" t="str">
            <v>51050000</v>
          </cell>
          <cell r="C904" t="str">
            <v>76000000</v>
          </cell>
          <cell r="D904">
            <v>29520000</v>
          </cell>
        </row>
        <row r="905">
          <cell r="A905" t="str">
            <v>01</v>
          </cell>
          <cell r="B905" t="str">
            <v>51050000</v>
          </cell>
          <cell r="C905" t="str">
            <v>91020500</v>
          </cell>
          <cell r="D905">
            <v>200</v>
          </cell>
        </row>
        <row r="906">
          <cell r="A906" t="str">
            <v>01</v>
          </cell>
          <cell r="B906" t="str">
            <v>52000000</v>
          </cell>
          <cell r="C906" t="str">
            <v>60010000</v>
          </cell>
          <cell r="D906">
            <v>43813.09</v>
          </cell>
        </row>
        <row r="907">
          <cell r="A907" t="str">
            <v>01</v>
          </cell>
          <cell r="B907" t="str">
            <v>52000000</v>
          </cell>
          <cell r="C907" t="str">
            <v>91020800</v>
          </cell>
          <cell r="D907">
            <v>97074.5</v>
          </cell>
        </row>
        <row r="908">
          <cell r="A908" t="str">
            <v>01</v>
          </cell>
          <cell r="B908" t="str">
            <v>52000000</v>
          </cell>
          <cell r="C908" t="str">
            <v>97030000</v>
          </cell>
          <cell r="D908">
            <v>-2959.65</v>
          </cell>
        </row>
        <row r="909">
          <cell r="A909" t="str">
            <v>01</v>
          </cell>
          <cell r="B909" t="str">
            <v>52000000</v>
          </cell>
          <cell r="C909" t="str">
            <v>60040100</v>
          </cell>
          <cell r="D909">
            <v>12329.42</v>
          </cell>
        </row>
        <row r="910">
          <cell r="A910" t="str">
            <v>01</v>
          </cell>
          <cell r="B910" t="str">
            <v>52000000</v>
          </cell>
          <cell r="C910" t="str">
            <v>91020500</v>
          </cell>
          <cell r="D910">
            <v>65498.9</v>
          </cell>
        </row>
        <row r="911">
          <cell r="A911" t="str">
            <v>01</v>
          </cell>
          <cell r="B911" t="str">
            <v>52000000</v>
          </cell>
          <cell r="C911" t="str">
            <v>60010100</v>
          </cell>
          <cell r="D911">
            <v>5059654</v>
          </cell>
        </row>
        <row r="912">
          <cell r="A912" t="str">
            <v>01</v>
          </cell>
          <cell r="B912" t="str">
            <v>52000000</v>
          </cell>
          <cell r="C912" t="str">
            <v>50010000</v>
          </cell>
          <cell r="D912">
            <v>63817.31</v>
          </cell>
        </row>
        <row r="913">
          <cell r="A913" t="str">
            <v>01</v>
          </cell>
          <cell r="B913" t="str">
            <v>52000000</v>
          </cell>
          <cell r="C913" t="str">
            <v>57010000</v>
          </cell>
          <cell r="D913">
            <v>144013</v>
          </cell>
        </row>
        <row r="914">
          <cell r="A914" t="str">
            <v>01</v>
          </cell>
          <cell r="B914" t="str">
            <v>52030000</v>
          </cell>
          <cell r="C914" t="str">
            <v>52000000</v>
          </cell>
          <cell r="D914">
            <v>2651556.7599999998</v>
          </cell>
        </row>
        <row r="915">
          <cell r="A915" t="str">
            <v>01</v>
          </cell>
          <cell r="B915" t="str">
            <v>52030000</v>
          </cell>
          <cell r="C915" t="str">
            <v>91020800</v>
          </cell>
          <cell r="D915">
            <v>1338.92</v>
          </cell>
        </row>
        <row r="916">
          <cell r="A916" t="str">
            <v>01</v>
          </cell>
          <cell r="B916" t="str">
            <v>52030000</v>
          </cell>
          <cell r="C916" t="str">
            <v>57010000</v>
          </cell>
          <cell r="D916">
            <v>990592.01</v>
          </cell>
        </row>
        <row r="917">
          <cell r="A917" t="str">
            <v>01</v>
          </cell>
          <cell r="B917" t="str">
            <v>52030100</v>
          </cell>
          <cell r="C917" t="str">
            <v>91020800</v>
          </cell>
          <cell r="D917">
            <v>415.08</v>
          </cell>
        </row>
        <row r="918">
          <cell r="A918" t="str">
            <v>01</v>
          </cell>
          <cell r="B918" t="str">
            <v>52030100</v>
          </cell>
          <cell r="C918" t="str">
            <v>60040100</v>
          </cell>
          <cell r="D918">
            <v>6443741.5800000001</v>
          </cell>
        </row>
        <row r="919">
          <cell r="A919" t="str">
            <v>01</v>
          </cell>
          <cell r="B919" t="str">
            <v>52030100</v>
          </cell>
          <cell r="C919" t="str">
            <v>57010000</v>
          </cell>
          <cell r="D919">
            <v>69231.14</v>
          </cell>
        </row>
        <row r="920">
          <cell r="A920" t="str">
            <v>01</v>
          </cell>
          <cell r="B920" t="str">
            <v>52030100</v>
          </cell>
          <cell r="C920" t="str">
            <v>60010100</v>
          </cell>
          <cell r="D920">
            <v>32972957.27</v>
          </cell>
        </row>
        <row r="921">
          <cell r="A921" t="str">
            <v>01</v>
          </cell>
          <cell r="B921" t="str">
            <v>52030100</v>
          </cell>
          <cell r="C921" t="str">
            <v>50010000</v>
          </cell>
          <cell r="D921">
            <v>51097.35</v>
          </cell>
        </row>
        <row r="922">
          <cell r="A922" t="str">
            <v>01</v>
          </cell>
          <cell r="B922" t="str">
            <v>55020000</v>
          </cell>
          <cell r="C922" t="str">
            <v>91020800</v>
          </cell>
          <cell r="D922">
            <v>5647.45</v>
          </cell>
        </row>
        <row r="923">
          <cell r="A923" t="str">
            <v>01</v>
          </cell>
          <cell r="B923" t="str">
            <v>55020000</v>
          </cell>
          <cell r="C923" t="str">
            <v>91020500</v>
          </cell>
          <cell r="D923">
            <v>258.76</v>
          </cell>
        </row>
        <row r="924">
          <cell r="A924" t="str">
            <v>01</v>
          </cell>
          <cell r="B924" t="str">
            <v>55020000</v>
          </cell>
          <cell r="C924" t="str">
            <v>71010000</v>
          </cell>
          <cell r="D924">
            <v>36026.080000000002</v>
          </cell>
        </row>
        <row r="925">
          <cell r="A925" t="str">
            <v>01</v>
          </cell>
          <cell r="B925" t="str">
            <v>55030000</v>
          </cell>
          <cell r="C925" t="str">
            <v>91020800</v>
          </cell>
          <cell r="D925">
            <v>1539290.32</v>
          </cell>
        </row>
        <row r="926">
          <cell r="A926" t="str">
            <v>01</v>
          </cell>
          <cell r="B926" t="str">
            <v>57010000</v>
          </cell>
          <cell r="C926" t="str">
            <v>52030000</v>
          </cell>
          <cell r="D926">
            <v>143479.5</v>
          </cell>
        </row>
        <row r="927">
          <cell r="A927" t="str">
            <v>01</v>
          </cell>
          <cell r="B927" t="str">
            <v>57010000</v>
          </cell>
          <cell r="C927" t="str">
            <v>91020800</v>
          </cell>
          <cell r="D927">
            <v>6533.5</v>
          </cell>
        </row>
        <row r="928">
          <cell r="A928" t="str">
            <v>01</v>
          </cell>
          <cell r="B928" t="str">
            <v>57010000</v>
          </cell>
          <cell r="C928" t="str">
            <v>91020900</v>
          </cell>
          <cell r="D928">
            <v>1053823.1499999999</v>
          </cell>
        </row>
        <row r="929">
          <cell r="A929" t="str">
            <v>01</v>
          </cell>
          <cell r="B929" t="str">
            <v>60010100</v>
          </cell>
          <cell r="C929" t="str">
            <v>60010000</v>
          </cell>
          <cell r="D929">
            <v>32496138.390000001</v>
          </cell>
        </row>
        <row r="930">
          <cell r="A930" t="str">
            <v>01</v>
          </cell>
          <cell r="B930" t="str">
            <v>60010100</v>
          </cell>
          <cell r="C930" t="str">
            <v>19080000</v>
          </cell>
          <cell r="D930">
            <v>64369.75</v>
          </cell>
        </row>
        <row r="931">
          <cell r="A931" t="str">
            <v>01</v>
          </cell>
          <cell r="B931" t="str">
            <v>60010100</v>
          </cell>
          <cell r="C931" t="str">
            <v>91020800</v>
          </cell>
          <cell r="D931">
            <v>516414.88</v>
          </cell>
        </row>
        <row r="932">
          <cell r="A932" t="str">
            <v>01</v>
          </cell>
          <cell r="B932" t="str">
            <v>62000000</v>
          </cell>
          <cell r="C932" t="str">
            <v>91020800</v>
          </cell>
          <cell r="D932">
            <v>1.42</v>
          </cell>
        </row>
        <row r="933">
          <cell r="A933" t="str">
            <v>01</v>
          </cell>
          <cell r="B933" t="str">
            <v>62000000</v>
          </cell>
          <cell r="C933" t="str">
            <v>91020801</v>
          </cell>
          <cell r="D933">
            <v>589.09</v>
          </cell>
        </row>
        <row r="934">
          <cell r="A934" t="str">
            <v>01</v>
          </cell>
          <cell r="B934" t="str">
            <v>62030200</v>
          </cell>
          <cell r="C934" t="str">
            <v>76100000</v>
          </cell>
          <cell r="D934">
            <v>1004605.63</v>
          </cell>
        </row>
        <row r="935">
          <cell r="A935" t="str">
            <v>01</v>
          </cell>
          <cell r="B935" t="str">
            <v>62030200</v>
          </cell>
          <cell r="C935" t="str">
            <v>91020800</v>
          </cell>
          <cell r="D935">
            <v>61446.01</v>
          </cell>
        </row>
        <row r="936">
          <cell r="A936" t="str">
            <v>01</v>
          </cell>
          <cell r="B936" t="str">
            <v>62030300</v>
          </cell>
          <cell r="C936" t="str">
            <v>52030000</v>
          </cell>
          <cell r="D936">
            <v>3344334.68</v>
          </cell>
        </row>
        <row r="937">
          <cell r="A937" t="str">
            <v>01</v>
          </cell>
          <cell r="B937" t="str">
            <v>62030300</v>
          </cell>
          <cell r="C937" t="str">
            <v>76100000</v>
          </cell>
          <cell r="D937">
            <v>510152.75</v>
          </cell>
        </row>
        <row r="938">
          <cell r="A938" t="str">
            <v>01</v>
          </cell>
          <cell r="B938" t="str">
            <v>62030300</v>
          </cell>
          <cell r="C938" t="str">
            <v>91020800</v>
          </cell>
          <cell r="D938">
            <v>50998.85</v>
          </cell>
        </row>
        <row r="939">
          <cell r="A939" t="str">
            <v>01</v>
          </cell>
          <cell r="B939" t="str">
            <v>62030400</v>
          </cell>
          <cell r="C939" t="str">
            <v>91020801</v>
          </cell>
          <cell r="D939">
            <v>281.91000000000003</v>
          </cell>
        </row>
        <row r="940">
          <cell r="A940" t="str">
            <v>01</v>
          </cell>
          <cell r="B940" t="str">
            <v>62030400</v>
          </cell>
          <cell r="C940" t="str">
            <v>76100000</v>
          </cell>
          <cell r="D940">
            <v>1929690.8</v>
          </cell>
        </row>
        <row r="941">
          <cell r="A941" t="str">
            <v>01</v>
          </cell>
          <cell r="B941" t="str">
            <v>62030500</v>
          </cell>
          <cell r="C941" t="str">
            <v>51030000</v>
          </cell>
          <cell r="D941">
            <v>16067127.369999999</v>
          </cell>
        </row>
        <row r="942">
          <cell r="A942" t="str">
            <v>01</v>
          </cell>
          <cell r="B942" t="str">
            <v>62030500</v>
          </cell>
          <cell r="C942" t="str">
            <v>76100000</v>
          </cell>
          <cell r="D942">
            <v>680537.65</v>
          </cell>
        </row>
        <row r="943">
          <cell r="A943" t="str">
            <v>01</v>
          </cell>
          <cell r="B943" t="str">
            <v>71010000</v>
          </cell>
          <cell r="C943" t="str">
            <v>91020800</v>
          </cell>
          <cell r="D943">
            <v>2152.3000000000002</v>
          </cell>
        </row>
        <row r="944">
          <cell r="A944" t="str">
            <v>01</v>
          </cell>
          <cell r="B944" t="str">
            <v>71010000</v>
          </cell>
          <cell r="C944" t="str">
            <v>26000000</v>
          </cell>
          <cell r="D944">
            <v>123031.08</v>
          </cell>
        </row>
        <row r="945">
          <cell r="A945" t="str">
            <v>01</v>
          </cell>
          <cell r="B945" t="str">
            <v>71010000</v>
          </cell>
          <cell r="C945" t="str">
            <v>50010000</v>
          </cell>
          <cell r="D945">
            <v>31478.23</v>
          </cell>
        </row>
        <row r="946">
          <cell r="A946" t="str">
            <v>01</v>
          </cell>
          <cell r="B946" t="str">
            <v>71010000</v>
          </cell>
          <cell r="C946" t="str">
            <v>70000000</v>
          </cell>
          <cell r="D946">
            <v>-2076.89</v>
          </cell>
        </row>
        <row r="947">
          <cell r="A947" t="str">
            <v>01</v>
          </cell>
          <cell r="B947" t="str">
            <v>76100000</v>
          </cell>
          <cell r="C947" t="str">
            <v>68080000</v>
          </cell>
          <cell r="D947">
            <v>4529392</v>
          </cell>
        </row>
        <row r="948">
          <cell r="A948" t="str">
            <v>01</v>
          </cell>
          <cell r="B948" t="str">
            <v>15150000</v>
          </cell>
          <cell r="C948" t="str">
            <v>08070000</v>
          </cell>
          <cell r="D948">
            <v>1031.7</v>
          </cell>
        </row>
        <row r="949">
          <cell r="A949" t="str">
            <v>01</v>
          </cell>
          <cell r="B949" t="str">
            <v>15150000</v>
          </cell>
          <cell r="C949" t="str">
            <v>16040000</v>
          </cell>
          <cell r="D949">
            <v>11851352.210000001</v>
          </cell>
        </row>
        <row r="950">
          <cell r="A950" t="str">
            <v>01</v>
          </cell>
          <cell r="B950" t="str">
            <v>15150000</v>
          </cell>
          <cell r="C950" t="str">
            <v>25010000</v>
          </cell>
          <cell r="D950">
            <v>158042.70000000001</v>
          </cell>
        </row>
        <row r="951">
          <cell r="A951" t="str">
            <v>01</v>
          </cell>
          <cell r="B951" t="str">
            <v>15150000</v>
          </cell>
          <cell r="C951" t="str">
            <v>25020000</v>
          </cell>
          <cell r="D951">
            <v>310141.25</v>
          </cell>
        </row>
        <row r="952">
          <cell r="A952" t="str">
            <v>01</v>
          </cell>
          <cell r="B952" t="str">
            <v>15150000</v>
          </cell>
          <cell r="C952" t="str">
            <v>25030000</v>
          </cell>
          <cell r="D952">
            <v>119187.85</v>
          </cell>
        </row>
        <row r="953">
          <cell r="A953" t="str">
            <v>01</v>
          </cell>
          <cell r="B953" t="str">
            <v>15150000</v>
          </cell>
          <cell r="C953" t="str">
            <v>26000000</v>
          </cell>
          <cell r="D953">
            <v>1608991.3</v>
          </cell>
        </row>
        <row r="954">
          <cell r="A954" t="str">
            <v>01</v>
          </cell>
          <cell r="B954" t="str">
            <v>76050100</v>
          </cell>
          <cell r="C954" t="str">
            <v>90030100</v>
          </cell>
          <cell r="D954">
            <v>93461861.689999998</v>
          </cell>
        </row>
        <row r="955">
          <cell r="A955" t="str">
            <v>01</v>
          </cell>
          <cell r="B955" t="str">
            <v>76050100</v>
          </cell>
          <cell r="C955" t="str">
            <v>90030107</v>
          </cell>
          <cell r="D955">
            <v>30544008.469999999</v>
          </cell>
        </row>
        <row r="956">
          <cell r="A956" t="str">
            <v>01</v>
          </cell>
          <cell r="B956" t="str">
            <v>76050100</v>
          </cell>
          <cell r="C956" t="str">
            <v>90030300</v>
          </cell>
          <cell r="D956">
            <v>363512.48</v>
          </cell>
        </row>
        <row r="957">
          <cell r="A957" t="str">
            <v>01</v>
          </cell>
          <cell r="B957" t="str">
            <v>76050100</v>
          </cell>
          <cell r="C957" t="str">
            <v>90030108</v>
          </cell>
          <cell r="D957">
            <v>3064323.89</v>
          </cell>
        </row>
        <row r="958">
          <cell r="A958" t="str">
            <v>01</v>
          </cell>
          <cell r="B958" t="str">
            <v>76050100</v>
          </cell>
          <cell r="C958" t="str">
            <v>90030500</v>
          </cell>
          <cell r="D958">
            <v>66651.3</v>
          </cell>
        </row>
        <row r="959">
          <cell r="A959" t="str">
            <v>01</v>
          </cell>
          <cell r="B959" t="str">
            <v>76050100</v>
          </cell>
          <cell r="C959" t="str">
            <v>90030700</v>
          </cell>
          <cell r="D959">
            <v>289.44</v>
          </cell>
        </row>
        <row r="960">
          <cell r="A960" t="str">
            <v>01</v>
          </cell>
          <cell r="B960" t="str">
            <v>76050100</v>
          </cell>
          <cell r="C960" t="str">
            <v>90030901</v>
          </cell>
          <cell r="D960">
            <v>410080.77</v>
          </cell>
        </row>
        <row r="961">
          <cell r="A961" t="str">
            <v>01</v>
          </cell>
          <cell r="B961" t="str">
            <v>76050100</v>
          </cell>
          <cell r="C961" t="str">
            <v>90030902</v>
          </cell>
          <cell r="D961">
            <v>64205.85</v>
          </cell>
        </row>
        <row r="962">
          <cell r="A962" t="str">
            <v>01</v>
          </cell>
          <cell r="B962" t="str">
            <v>76050100</v>
          </cell>
          <cell r="C962" t="str">
            <v>90030900</v>
          </cell>
          <cell r="D962">
            <v>1340404.6299999999</v>
          </cell>
        </row>
        <row r="963">
          <cell r="A963" t="str">
            <v>01</v>
          </cell>
          <cell r="B963" t="str">
            <v>76050100</v>
          </cell>
          <cell r="C963" t="str">
            <v>90031200</v>
          </cell>
          <cell r="D963">
            <v>33155.1</v>
          </cell>
        </row>
        <row r="964">
          <cell r="A964" t="str">
            <v>01</v>
          </cell>
          <cell r="B964" t="str">
            <v>76050100</v>
          </cell>
          <cell r="C964" t="str">
            <v>90031300</v>
          </cell>
          <cell r="D964">
            <v>2883.06</v>
          </cell>
        </row>
        <row r="965">
          <cell r="A965" t="str">
            <v>01</v>
          </cell>
          <cell r="B965" t="str">
            <v>76050100</v>
          </cell>
          <cell r="C965" t="str">
            <v>90031400</v>
          </cell>
          <cell r="D965">
            <v>1485881.51</v>
          </cell>
        </row>
        <row r="966">
          <cell r="A966" t="str">
            <v>01</v>
          </cell>
          <cell r="B966" t="str">
            <v>76050100</v>
          </cell>
          <cell r="C966" t="str">
            <v>90031401</v>
          </cell>
          <cell r="D966">
            <v>1236740.92</v>
          </cell>
        </row>
        <row r="967">
          <cell r="A967" t="str">
            <v>01</v>
          </cell>
          <cell r="B967" t="str">
            <v>76050100</v>
          </cell>
          <cell r="C967" t="str">
            <v>90031402</v>
          </cell>
          <cell r="D967">
            <v>247835.72</v>
          </cell>
        </row>
        <row r="968">
          <cell r="A968" t="str">
            <v>01</v>
          </cell>
          <cell r="B968" t="str">
            <v>76050100</v>
          </cell>
          <cell r="C968" t="str">
            <v>90031405</v>
          </cell>
          <cell r="D968">
            <v>2733862.4</v>
          </cell>
        </row>
        <row r="969">
          <cell r="A969" t="str">
            <v>01</v>
          </cell>
          <cell r="B969" t="str">
            <v>76050100</v>
          </cell>
          <cell r="C969" t="str">
            <v>90031705</v>
          </cell>
          <cell r="D969">
            <v>18614.88</v>
          </cell>
        </row>
        <row r="970">
          <cell r="A970" t="str">
            <v>01</v>
          </cell>
          <cell r="B970" t="str">
            <v>76050100</v>
          </cell>
          <cell r="C970" t="str">
            <v>90032100</v>
          </cell>
          <cell r="D970">
            <v>269913.5</v>
          </cell>
        </row>
        <row r="971">
          <cell r="A971" t="str">
            <v>01</v>
          </cell>
          <cell r="B971" t="str">
            <v>76050100</v>
          </cell>
          <cell r="C971" t="str">
            <v>90032101</v>
          </cell>
          <cell r="D971">
            <v>72777.490000000005</v>
          </cell>
        </row>
        <row r="972">
          <cell r="A972" t="str">
            <v>01</v>
          </cell>
          <cell r="B972" t="str">
            <v>76050100</v>
          </cell>
          <cell r="C972" t="str">
            <v>91020100</v>
          </cell>
          <cell r="D972">
            <v>29745.77</v>
          </cell>
        </row>
        <row r="973">
          <cell r="A973" t="str">
            <v>01</v>
          </cell>
          <cell r="B973" t="str">
            <v>76050100</v>
          </cell>
          <cell r="C973" t="str">
            <v>91020400</v>
          </cell>
          <cell r="D973">
            <v>3348646.77</v>
          </cell>
        </row>
        <row r="974">
          <cell r="A974" t="str">
            <v>01</v>
          </cell>
          <cell r="B974" t="str">
            <v>15160000</v>
          </cell>
          <cell r="C974" t="str">
            <v>41020000</v>
          </cell>
          <cell r="D974">
            <v>1654375.63</v>
          </cell>
        </row>
        <row r="975">
          <cell r="A975" t="str">
            <v>01</v>
          </cell>
          <cell r="B975" t="str">
            <v>15160000</v>
          </cell>
          <cell r="C975" t="str">
            <v>16070200</v>
          </cell>
          <cell r="D975">
            <v>-0.8</v>
          </cell>
        </row>
        <row r="976">
          <cell r="A976" t="str">
            <v>01</v>
          </cell>
          <cell r="B976" t="str">
            <v>15150000</v>
          </cell>
          <cell r="C976" t="str">
            <v>44000500</v>
          </cell>
          <cell r="D976">
            <v>756659.4</v>
          </cell>
        </row>
        <row r="977">
          <cell r="A977" t="str">
            <v>01</v>
          </cell>
          <cell r="B977" t="str">
            <v>15150000</v>
          </cell>
          <cell r="C977" t="str">
            <v>79030000</v>
          </cell>
          <cell r="D977">
            <v>50173.25</v>
          </cell>
        </row>
        <row r="978">
          <cell r="A978" t="str">
            <v>01</v>
          </cell>
          <cell r="B978" t="str">
            <v>15150000</v>
          </cell>
          <cell r="C978" t="str">
            <v>79070000</v>
          </cell>
          <cell r="D978">
            <v>120000.4</v>
          </cell>
        </row>
        <row r="979">
          <cell r="A979" t="str">
            <v>01</v>
          </cell>
          <cell r="B979" t="str">
            <v>15150000</v>
          </cell>
          <cell r="C979" t="str">
            <v>90021200</v>
          </cell>
          <cell r="D979">
            <v>79510</v>
          </cell>
        </row>
        <row r="980">
          <cell r="A980" t="str">
            <v>01</v>
          </cell>
          <cell r="B980" t="str">
            <v>16080000</v>
          </cell>
          <cell r="C980" t="str">
            <v>16040000</v>
          </cell>
          <cell r="D980">
            <v>1957.67</v>
          </cell>
        </row>
        <row r="981">
          <cell r="A981" t="str">
            <v>01</v>
          </cell>
          <cell r="B981" t="str">
            <v>16080000</v>
          </cell>
          <cell r="C981" t="str">
            <v>44000100</v>
          </cell>
          <cell r="D981">
            <v>105070.76</v>
          </cell>
        </row>
        <row r="982">
          <cell r="A982" t="str">
            <v>01</v>
          </cell>
          <cell r="B982" t="str">
            <v>16080000</v>
          </cell>
          <cell r="C982" t="str">
            <v>44000200</v>
          </cell>
          <cell r="D982">
            <v>5419.33</v>
          </cell>
        </row>
        <row r="983">
          <cell r="A983" t="str">
            <v>01</v>
          </cell>
          <cell r="B983" t="str">
            <v>16080000</v>
          </cell>
          <cell r="C983" t="str">
            <v>44000300</v>
          </cell>
          <cell r="D983">
            <v>537.94000000000005</v>
          </cell>
        </row>
        <row r="984">
          <cell r="A984" t="str">
            <v>01</v>
          </cell>
          <cell r="B984" t="str">
            <v>16080000</v>
          </cell>
          <cell r="C984" t="str">
            <v>44000400</v>
          </cell>
          <cell r="D984">
            <v>3864.16</v>
          </cell>
        </row>
        <row r="985">
          <cell r="A985" t="str">
            <v>01</v>
          </cell>
          <cell r="B985" t="str">
            <v>16080000</v>
          </cell>
          <cell r="C985" t="str">
            <v>45000000</v>
          </cell>
          <cell r="D985">
            <v>30029.02</v>
          </cell>
        </row>
        <row r="986">
          <cell r="A986" t="str">
            <v>01</v>
          </cell>
          <cell r="B986" t="str">
            <v>16080000</v>
          </cell>
          <cell r="C986" t="str">
            <v>45020000</v>
          </cell>
          <cell r="D986">
            <v>4525.1400000000003</v>
          </cell>
        </row>
        <row r="987">
          <cell r="A987" t="str">
            <v>01</v>
          </cell>
          <cell r="B987" t="str">
            <v>16080000</v>
          </cell>
          <cell r="C987" t="str">
            <v>90021400</v>
          </cell>
          <cell r="D987">
            <v>302147.84000000003</v>
          </cell>
        </row>
        <row r="988">
          <cell r="A988" t="str">
            <v>01</v>
          </cell>
          <cell r="B988" t="str">
            <v>16080000</v>
          </cell>
          <cell r="C988" t="str">
            <v>90021401</v>
          </cell>
          <cell r="D988">
            <v>285330.57</v>
          </cell>
        </row>
        <row r="989">
          <cell r="A989" t="str">
            <v>01</v>
          </cell>
          <cell r="B989" t="str">
            <v>16080000</v>
          </cell>
          <cell r="C989" t="str">
            <v>90021402</v>
          </cell>
          <cell r="D989">
            <v>55537.54</v>
          </cell>
        </row>
        <row r="990">
          <cell r="A990" t="str">
            <v>01</v>
          </cell>
          <cell r="B990" t="str">
            <v>16080000</v>
          </cell>
          <cell r="C990" t="str">
            <v>90021405</v>
          </cell>
          <cell r="D990">
            <v>380032.81</v>
          </cell>
        </row>
        <row r="991">
          <cell r="A991" t="str">
            <v>01</v>
          </cell>
          <cell r="B991" t="str">
            <v>16080000</v>
          </cell>
          <cell r="C991" t="str">
            <v>90021600</v>
          </cell>
          <cell r="D991">
            <v>21687.439999999999</v>
          </cell>
        </row>
        <row r="992">
          <cell r="A992" t="str">
            <v>01</v>
          </cell>
          <cell r="B992" t="str">
            <v>16080000</v>
          </cell>
          <cell r="C992" t="str">
            <v>90021605</v>
          </cell>
          <cell r="D992">
            <v>79730</v>
          </cell>
        </row>
        <row r="993">
          <cell r="A993" t="str">
            <v>01</v>
          </cell>
          <cell r="B993" t="str">
            <v>16080000</v>
          </cell>
          <cell r="C993" t="str">
            <v>90021705</v>
          </cell>
          <cell r="D993">
            <v>2983.86</v>
          </cell>
        </row>
        <row r="994">
          <cell r="A994" t="str">
            <v>01</v>
          </cell>
          <cell r="B994" t="str">
            <v>16080000</v>
          </cell>
          <cell r="C994" t="str">
            <v>90021805</v>
          </cell>
          <cell r="D994">
            <v>76939.520000000004</v>
          </cell>
        </row>
        <row r="995">
          <cell r="A995" t="str">
            <v>01</v>
          </cell>
          <cell r="B995" t="str">
            <v>16070200</v>
          </cell>
          <cell r="C995" t="str">
            <v>44000100</v>
          </cell>
          <cell r="D995">
            <v>-730.16</v>
          </cell>
        </row>
        <row r="996">
          <cell r="A996" t="str">
            <v>01</v>
          </cell>
          <cell r="B996" t="str">
            <v>16070200</v>
          </cell>
          <cell r="C996" t="str">
            <v>44000200</v>
          </cell>
          <cell r="D996">
            <v>-17.940000000000001</v>
          </cell>
        </row>
        <row r="997">
          <cell r="A997" t="str">
            <v>01</v>
          </cell>
          <cell r="B997" t="str">
            <v>16070200</v>
          </cell>
          <cell r="C997" t="str">
            <v>44000300</v>
          </cell>
          <cell r="D997">
            <v>41.69</v>
          </cell>
        </row>
        <row r="998">
          <cell r="A998" t="str">
            <v>01</v>
          </cell>
          <cell r="B998" t="str">
            <v>16070200</v>
          </cell>
          <cell r="C998" t="str">
            <v>44000400</v>
          </cell>
          <cell r="D998">
            <v>-369.16</v>
          </cell>
        </row>
        <row r="999">
          <cell r="A999" t="str">
            <v>01</v>
          </cell>
          <cell r="B999" t="str">
            <v>16070200</v>
          </cell>
          <cell r="C999" t="str">
            <v>45000000</v>
          </cell>
          <cell r="D999">
            <v>2024.67</v>
          </cell>
        </row>
        <row r="1000">
          <cell r="A1000" t="str">
            <v>01</v>
          </cell>
          <cell r="B1000" t="str">
            <v>16070200</v>
          </cell>
          <cell r="C1000" t="str">
            <v>45020000</v>
          </cell>
          <cell r="D1000">
            <v>-194.01</v>
          </cell>
        </row>
        <row r="1001">
          <cell r="A1001" t="str">
            <v>01</v>
          </cell>
          <cell r="B1001" t="str">
            <v>16070200</v>
          </cell>
          <cell r="C1001" t="str">
            <v>90021400</v>
          </cell>
          <cell r="D1001">
            <v>40905.08</v>
          </cell>
        </row>
        <row r="1002">
          <cell r="A1002" t="str">
            <v>01</v>
          </cell>
          <cell r="B1002" t="str">
            <v>16070200</v>
          </cell>
          <cell r="C1002" t="str">
            <v>90021401</v>
          </cell>
          <cell r="D1002">
            <v>21241.71</v>
          </cell>
        </row>
        <row r="1003">
          <cell r="A1003" t="str">
            <v>01</v>
          </cell>
          <cell r="B1003" t="str">
            <v>16070200</v>
          </cell>
          <cell r="C1003" t="str">
            <v>90021402</v>
          </cell>
          <cell r="D1003">
            <v>-20805.89</v>
          </cell>
        </row>
        <row r="1004">
          <cell r="A1004" t="str">
            <v>01</v>
          </cell>
          <cell r="B1004" t="str">
            <v>16070200</v>
          </cell>
          <cell r="C1004" t="str">
            <v>90021405</v>
          </cell>
          <cell r="D1004">
            <v>488.83</v>
          </cell>
        </row>
        <row r="1005">
          <cell r="A1005" t="str">
            <v>01</v>
          </cell>
          <cell r="B1005" t="str">
            <v>16070200</v>
          </cell>
          <cell r="C1005" t="str">
            <v>90021600</v>
          </cell>
          <cell r="D1005">
            <v>-1412.82</v>
          </cell>
        </row>
        <row r="1006">
          <cell r="A1006" t="str">
            <v>01</v>
          </cell>
          <cell r="B1006" t="str">
            <v>16070200</v>
          </cell>
          <cell r="C1006" t="str">
            <v>90021605</v>
          </cell>
          <cell r="D1006">
            <v>46.47</v>
          </cell>
        </row>
        <row r="1007">
          <cell r="A1007" t="str">
            <v>01</v>
          </cell>
          <cell r="B1007" t="str">
            <v>16070200</v>
          </cell>
          <cell r="C1007" t="str">
            <v>90021805</v>
          </cell>
          <cell r="D1007">
            <v>4.8499999999999996</v>
          </cell>
        </row>
        <row r="1008">
          <cell r="A1008" t="str">
            <v>01</v>
          </cell>
          <cell r="B1008" t="str">
            <v>16070100</v>
          </cell>
          <cell r="C1008" t="str">
            <v>44000100</v>
          </cell>
          <cell r="D1008">
            <v>-6502.7</v>
          </cell>
        </row>
        <row r="1009">
          <cell r="A1009" t="str">
            <v>01</v>
          </cell>
          <cell r="B1009" t="str">
            <v>16070100</v>
          </cell>
          <cell r="C1009" t="str">
            <v>44000200</v>
          </cell>
          <cell r="D1009">
            <v>-236.4</v>
          </cell>
        </row>
        <row r="1010">
          <cell r="A1010" t="str">
            <v>01</v>
          </cell>
          <cell r="B1010" t="str">
            <v>16070100</v>
          </cell>
          <cell r="C1010" t="str">
            <v>44000300</v>
          </cell>
          <cell r="D1010">
            <v>-6.13</v>
          </cell>
        </row>
        <row r="1011">
          <cell r="A1011" t="str">
            <v>01</v>
          </cell>
          <cell r="B1011" t="str">
            <v>16070100</v>
          </cell>
          <cell r="C1011" t="str">
            <v>44000400</v>
          </cell>
          <cell r="D1011">
            <v>-770.31</v>
          </cell>
        </row>
        <row r="1012">
          <cell r="A1012" t="str">
            <v>01</v>
          </cell>
          <cell r="B1012" t="str">
            <v>16070100</v>
          </cell>
          <cell r="C1012" t="str">
            <v>45000000</v>
          </cell>
          <cell r="D1012">
            <v>-59843.63</v>
          </cell>
        </row>
        <row r="1013">
          <cell r="A1013" t="str">
            <v>01</v>
          </cell>
          <cell r="B1013" t="str">
            <v>16070100</v>
          </cell>
          <cell r="C1013" t="str">
            <v>45020000</v>
          </cell>
          <cell r="D1013">
            <v>-424.32</v>
          </cell>
        </row>
        <row r="1014">
          <cell r="A1014" t="str">
            <v>01</v>
          </cell>
          <cell r="B1014" t="str">
            <v>16070100</v>
          </cell>
          <cell r="C1014" t="str">
            <v>90021400</v>
          </cell>
          <cell r="D1014">
            <v>-40128.46</v>
          </cell>
        </row>
        <row r="1015">
          <cell r="A1015" t="str">
            <v>01</v>
          </cell>
          <cell r="B1015" t="str">
            <v>16070100</v>
          </cell>
          <cell r="C1015" t="str">
            <v>90021401</v>
          </cell>
          <cell r="D1015">
            <v>63706.51</v>
          </cell>
        </row>
        <row r="1016">
          <cell r="A1016" t="str">
            <v>01</v>
          </cell>
          <cell r="B1016" t="str">
            <v>16070100</v>
          </cell>
          <cell r="C1016" t="str">
            <v>90021402</v>
          </cell>
          <cell r="D1016">
            <v>120602.99</v>
          </cell>
        </row>
        <row r="1017">
          <cell r="A1017" t="str">
            <v>01</v>
          </cell>
          <cell r="B1017" t="str">
            <v>16070100</v>
          </cell>
          <cell r="C1017" t="str">
            <v>90021405</v>
          </cell>
          <cell r="D1017">
            <v>-255342.49</v>
          </cell>
        </row>
        <row r="1018">
          <cell r="A1018" t="str">
            <v>01</v>
          </cell>
          <cell r="B1018" t="str">
            <v>16070100</v>
          </cell>
          <cell r="C1018" t="str">
            <v>90021600</v>
          </cell>
          <cell r="D1018">
            <v>-27905.88</v>
          </cell>
        </row>
        <row r="1019">
          <cell r="A1019" t="str">
            <v>01</v>
          </cell>
          <cell r="B1019" t="str">
            <v>16070100</v>
          </cell>
          <cell r="C1019" t="str">
            <v>90021605</v>
          </cell>
          <cell r="D1019">
            <v>-116755.73</v>
          </cell>
        </row>
        <row r="1020">
          <cell r="A1020" t="str">
            <v>01</v>
          </cell>
          <cell r="B1020" t="str">
            <v>16070100</v>
          </cell>
          <cell r="C1020" t="str">
            <v>90021705</v>
          </cell>
          <cell r="D1020">
            <v>-41225.360000000001</v>
          </cell>
        </row>
        <row r="1021">
          <cell r="A1021" t="str">
            <v>01</v>
          </cell>
          <cell r="B1021" t="str">
            <v>16070100</v>
          </cell>
          <cell r="C1021" t="str">
            <v>90021805</v>
          </cell>
          <cell r="D1021">
            <v>-61025.71</v>
          </cell>
        </row>
        <row r="1022">
          <cell r="A1022" t="str">
            <v>01</v>
          </cell>
          <cell r="B1022" t="str">
            <v>16050000</v>
          </cell>
          <cell r="C1022" t="str">
            <v>44000100</v>
          </cell>
          <cell r="D1022">
            <v>308166.21999999997</v>
          </cell>
        </row>
        <row r="1023">
          <cell r="A1023" t="str">
            <v>01</v>
          </cell>
          <cell r="B1023" t="str">
            <v>16050000</v>
          </cell>
          <cell r="C1023" t="str">
            <v>44000200</v>
          </cell>
          <cell r="D1023">
            <v>31788.36</v>
          </cell>
        </row>
        <row r="1024">
          <cell r="A1024" t="str">
            <v>01</v>
          </cell>
          <cell r="B1024" t="str">
            <v>16050000</v>
          </cell>
          <cell r="C1024" t="str">
            <v>44000300</v>
          </cell>
          <cell r="D1024">
            <v>2136.23</v>
          </cell>
        </row>
        <row r="1025">
          <cell r="A1025" t="str">
            <v>01</v>
          </cell>
          <cell r="B1025" t="str">
            <v>16050000</v>
          </cell>
          <cell r="C1025" t="str">
            <v>44000400</v>
          </cell>
          <cell r="D1025">
            <v>14268.49</v>
          </cell>
        </row>
        <row r="1026">
          <cell r="A1026" t="str">
            <v>01</v>
          </cell>
          <cell r="B1026" t="str">
            <v>16050000</v>
          </cell>
          <cell r="C1026" t="str">
            <v>45020000</v>
          </cell>
          <cell r="D1026">
            <v>-93.26</v>
          </cell>
        </row>
        <row r="1027">
          <cell r="A1027" t="str">
            <v>01</v>
          </cell>
          <cell r="B1027" t="str">
            <v>16050000</v>
          </cell>
          <cell r="C1027" t="str">
            <v>90020100</v>
          </cell>
          <cell r="D1027">
            <v>-635711.14</v>
          </cell>
        </row>
        <row r="1028">
          <cell r="A1028" t="str">
            <v>01</v>
          </cell>
          <cell r="B1028" t="str">
            <v>16050000</v>
          </cell>
          <cell r="C1028" t="str">
            <v>90020101</v>
          </cell>
          <cell r="D1028">
            <v>-54682.28</v>
          </cell>
        </row>
        <row r="1029">
          <cell r="A1029" t="str">
            <v>01</v>
          </cell>
          <cell r="B1029" t="str">
            <v>16050000</v>
          </cell>
          <cell r="C1029" t="str">
            <v>90020500</v>
          </cell>
          <cell r="D1029">
            <v>-9497.86</v>
          </cell>
        </row>
        <row r="1030">
          <cell r="A1030" t="str">
            <v>01</v>
          </cell>
          <cell r="B1030" t="str">
            <v>16050000</v>
          </cell>
          <cell r="C1030" t="str">
            <v>91020400</v>
          </cell>
          <cell r="D1030">
            <v>275.51</v>
          </cell>
        </row>
        <row r="1031">
          <cell r="A1031" t="str">
            <v>01</v>
          </cell>
          <cell r="B1031" t="str">
            <v>45000000</v>
          </cell>
          <cell r="C1031" t="str">
            <v>90020200</v>
          </cell>
          <cell r="D1031">
            <v>2717702.37</v>
          </cell>
        </row>
        <row r="1032">
          <cell r="A1032" t="str">
            <v>01</v>
          </cell>
          <cell r="B1032" t="str">
            <v>45000000</v>
          </cell>
          <cell r="C1032" t="str">
            <v>90020400</v>
          </cell>
          <cell r="D1032">
            <v>3336496.64</v>
          </cell>
        </row>
        <row r="1033">
          <cell r="A1033" t="str">
            <v>01</v>
          </cell>
          <cell r="B1033" t="str">
            <v>45000000</v>
          </cell>
          <cell r="C1033" t="str">
            <v>90021600</v>
          </cell>
          <cell r="D1033">
            <v>75080.490000000005</v>
          </cell>
        </row>
        <row r="1034">
          <cell r="A1034" t="str">
            <v>01</v>
          </cell>
          <cell r="B1034" t="str">
            <v>45000000</v>
          </cell>
          <cell r="C1034" t="str">
            <v>90021605</v>
          </cell>
          <cell r="D1034">
            <v>343178.67</v>
          </cell>
        </row>
        <row r="1035">
          <cell r="A1035" t="str">
            <v>01</v>
          </cell>
          <cell r="B1035" t="str">
            <v>45000000</v>
          </cell>
          <cell r="C1035" t="str">
            <v>90021805</v>
          </cell>
          <cell r="D1035">
            <v>1171863</v>
          </cell>
        </row>
        <row r="1036">
          <cell r="A1036" t="str">
            <v>01</v>
          </cell>
          <cell r="B1036" t="str">
            <v>45010000</v>
          </cell>
          <cell r="C1036" t="str">
            <v>62020200</v>
          </cell>
          <cell r="D1036">
            <v>83842</v>
          </cell>
        </row>
        <row r="1037">
          <cell r="A1037" t="str">
            <v>01</v>
          </cell>
          <cell r="B1037" t="str">
            <v>45020000</v>
          </cell>
          <cell r="C1037" t="str">
            <v>44000200</v>
          </cell>
          <cell r="D1037">
            <v>101497.36</v>
          </cell>
        </row>
        <row r="1038">
          <cell r="A1038" t="str">
            <v>01</v>
          </cell>
          <cell r="B1038" t="str">
            <v>45020000</v>
          </cell>
          <cell r="C1038" t="str">
            <v>44000400</v>
          </cell>
          <cell r="D1038">
            <v>80173.759999999995</v>
          </cell>
        </row>
        <row r="1039">
          <cell r="A1039" t="str">
            <v>01</v>
          </cell>
          <cell r="B1039" t="str">
            <v>76000000</v>
          </cell>
          <cell r="C1039" t="str">
            <v>79030000</v>
          </cell>
          <cell r="D1039">
            <v>60</v>
          </cell>
        </row>
        <row r="1040">
          <cell r="A1040" t="str">
            <v>01</v>
          </cell>
          <cell r="B1040" t="str">
            <v>91010100</v>
          </cell>
          <cell r="C1040" t="str">
            <v>10110000</v>
          </cell>
          <cell r="D1040">
            <v>76672.509999999995</v>
          </cell>
        </row>
        <row r="1041">
          <cell r="A1041" t="str">
            <v>01</v>
          </cell>
          <cell r="B1041" t="str">
            <v>79030000</v>
          </cell>
          <cell r="C1041" t="str">
            <v>08010000</v>
          </cell>
          <cell r="D1041">
            <v>37380.42</v>
          </cell>
        </row>
        <row r="1042">
          <cell r="A1042" t="str">
            <v>01</v>
          </cell>
          <cell r="B1042" t="str">
            <v>79030000</v>
          </cell>
          <cell r="C1042" t="str">
            <v>08070000</v>
          </cell>
          <cell r="D1042">
            <v>62264.5</v>
          </cell>
        </row>
        <row r="1043">
          <cell r="A1043" t="str">
            <v>01</v>
          </cell>
          <cell r="B1043" t="str">
            <v>79030000</v>
          </cell>
          <cell r="C1043" t="str">
            <v>26000000</v>
          </cell>
          <cell r="D1043">
            <v>879.7</v>
          </cell>
        </row>
        <row r="1044">
          <cell r="A1044" t="str">
            <v>01</v>
          </cell>
          <cell r="B1044" t="str">
            <v>79030000</v>
          </cell>
          <cell r="C1044" t="str">
            <v>50000000</v>
          </cell>
          <cell r="D1044">
            <v>197000</v>
          </cell>
        </row>
        <row r="1045">
          <cell r="A1045" t="str">
            <v>01</v>
          </cell>
          <cell r="B1045" t="str">
            <v>79030000</v>
          </cell>
          <cell r="C1045" t="str">
            <v>51030100</v>
          </cell>
          <cell r="D1045">
            <v>6.35</v>
          </cell>
        </row>
        <row r="1046">
          <cell r="A1046" t="str">
            <v>01</v>
          </cell>
          <cell r="B1046" t="str">
            <v>79030000</v>
          </cell>
          <cell r="C1046" t="str">
            <v>51040000</v>
          </cell>
          <cell r="D1046">
            <v>1466.4</v>
          </cell>
        </row>
        <row r="1047">
          <cell r="A1047" t="str">
            <v>01</v>
          </cell>
          <cell r="B1047" t="str">
            <v>79030000</v>
          </cell>
          <cell r="C1047" t="str">
            <v>60010000</v>
          </cell>
          <cell r="D1047">
            <v>66417.48</v>
          </cell>
        </row>
        <row r="1048">
          <cell r="A1048" t="str">
            <v>01</v>
          </cell>
          <cell r="B1048" t="str">
            <v>79030000</v>
          </cell>
          <cell r="C1048" t="str">
            <v>68080000</v>
          </cell>
          <cell r="D1048">
            <v>126368.78</v>
          </cell>
        </row>
        <row r="1049">
          <cell r="A1049" t="str">
            <v>01</v>
          </cell>
          <cell r="B1049" t="str">
            <v>79030000</v>
          </cell>
          <cell r="C1049" t="str">
            <v>68080200</v>
          </cell>
          <cell r="D1049">
            <v>13373.49</v>
          </cell>
        </row>
        <row r="1050">
          <cell r="A1050" t="str">
            <v>01</v>
          </cell>
          <cell r="B1050" t="str">
            <v>79030000</v>
          </cell>
          <cell r="C1050" t="str">
            <v>69010000</v>
          </cell>
          <cell r="D1050">
            <v>29692.54</v>
          </cell>
        </row>
        <row r="1051">
          <cell r="A1051" t="str">
            <v>01</v>
          </cell>
          <cell r="B1051" t="str">
            <v>79030000</v>
          </cell>
          <cell r="C1051" t="str">
            <v>70000000</v>
          </cell>
          <cell r="D1051">
            <v>47562</v>
          </cell>
        </row>
        <row r="1052">
          <cell r="A1052" t="str">
            <v>01</v>
          </cell>
          <cell r="B1052" t="str">
            <v>79030000</v>
          </cell>
          <cell r="C1052" t="str">
            <v>79070000</v>
          </cell>
          <cell r="D1052">
            <v>14992.4</v>
          </cell>
        </row>
        <row r="1053">
          <cell r="A1053" t="str">
            <v>01</v>
          </cell>
          <cell r="B1053" t="str">
            <v>79030000</v>
          </cell>
          <cell r="C1053" t="str">
            <v>91020801</v>
          </cell>
          <cell r="D1053">
            <v>5176028.0599999996</v>
          </cell>
        </row>
        <row r="1054">
          <cell r="A1054" t="str">
            <v>01</v>
          </cell>
          <cell r="B1054" t="str">
            <v>79040000</v>
          </cell>
          <cell r="C1054" t="str">
            <v>10060000</v>
          </cell>
          <cell r="D1054">
            <v>272596.96999999997</v>
          </cell>
        </row>
        <row r="1055">
          <cell r="A1055" t="str">
            <v>01</v>
          </cell>
          <cell r="B1055" t="str">
            <v>79040000</v>
          </cell>
          <cell r="C1055" t="str">
            <v>16020000</v>
          </cell>
          <cell r="D1055">
            <v>-29799.47</v>
          </cell>
        </row>
        <row r="1056">
          <cell r="A1056" t="str">
            <v>01</v>
          </cell>
          <cell r="B1056" t="str">
            <v>79040000</v>
          </cell>
          <cell r="C1056" t="str">
            <v>26000000</v>
          </cell>
          <cell r="D1056">
            <v>2641.08</v>
          </cell>
        </row>
        <row r="1057">
          <cell r="A1057" t="str">
            <v>01</v>
          </cell>
          <cell r="B1057" t="str">
            <v>79040000</v>
          </cell>
          <cell r="C1057" t="str">
            <v>50000000</v>
          </cell>
          <cell r="D1057">
            <v>3241.46</v>
          </cell>
        </row>
        <row r="1058">
          <cell r="A1058" t="str">
            <v>01</v>
          </cell>
          <cell r="B1058" t="str">
            <v>79040000</v>
          </cell>
          <cell r="C1058" t="str">
            <v>51000000</v>
          </cell>
          <cell r="D1058">
            <v>436.5</v>
          </cell>
        </row>
        <row r="1059">
          <cell r="A1059" t="str">
            <v>01</v>
          </cell>
          <cell r="B1059" t="str">
            <v>79040000</v>
          </cell>
          <cell r="C1059" t="str">
            <v>51040000</v>
          </cell>
          <cell r="D1059">
            <v>15266.82</v>
          </cell>
        </row>
        <row r="1060">
          <cell r="A1060" t="str">
            <v>01</v>
          </cell>
          <cell r="B1060" t="str">
            <v>79040000</v>
          </cell>
          <cell r="C1060" t="str">
            <v>68080200</v>
          </cell>
          <cell r="D1060">
            <v>180.55</v>
          </cell>
        </row>
        <row r="1061">
          <cell r="A1061" t="str">
            <v>01</v>
          </cell>
          <cell r="B1061" t="str">
            <v>79040000</v>
          </cell>
          <cell r="C1061" t="str">
            <v>79030000</v>
          </cell>
          <cell r="D1061">
            <v>56.16</v>
          </cell>
        </row>
        <row r="1062">
          <cell r="A1062" t="str">
            <v>01</v>
          </cell>
          <cell r="B1062" t="str">
            <v>79040000</v>
          </cell>
          <cell r="C1062" t="str">
            <v>79070000</v>
          </cell>
          <cell r="D1062">
            <v>4.68</v>
          </cell>
        </row>
        <row r="1063">
          <cell r="A1063" t="str">
            <v>01</v>
          </cell>
          <cell r="B1063" t="str">
            <v>79040000</v>
          </cell>
          <cell r="C1063" t="str">
            <v>91020801</v>
          </cell>
          <cell r="D1063">
            <v>1056.92</v>
          </cell>
        </row>
        <row r="1064">
          <cell r="A1064" t="str">
            <v>01</v>
          </cell>
          <cell r="B1064" t="str">
            <v>79070000</v>
          </cell>
          <cell r="C1064" t="str">
            <v>26000000</v>
          </cell>
          <cell r="D1064">
            <v>57138.34</v>
          </cell>
        </row>
        <row r="1065">
          <cell r="A1065" t="str">
            <v>01</v>
          </cell>
          <cell r="B1065" t="str">
            <v>79070000</v>
          </cell>
          <cell r="C1065" t="str">
            <v>51040000</v>
          </cell>
          <cell r="D1065">
            <v>3000000</v>
          </cell>
        </row>
        <row r="1066">
          <cell r="A1066" t="str">
            <v>01</v>
          </cell>
          <cell r="B1066" t="str">
            <v>79070000</v>
          </cell>
          <cell r="C1066" t="str">
            <v>68080000</v>
          </cell>
          <cell r="D1066">
            <v>478049.21</v>
          </cell>
        </row>
        <row r="1067">
          <cell r="A1067" t="str">
            <v>01</v>
          </cell>
          <cell r="B1067" t="str">
            <v>79070000</v>
          </cell>
          <cell r="C1067" t="str">
            <v>69010000</v>
          </cell>
          <cell r="D1067">
            <v>119425.44</v>
          </cell>
        </row>
        <row r="1068">
          <cell r="A1068" t="str">
            <v>01</v>
          </cell>
          <cell r="B1068" t="str">
            <v>79070000</v>
          </cell>
          <cell r="C1068" t="str">
            <v>76000000</v>
          </cell>
          <cell r="D1068">
            <v>875715.82</v>
          </cell>
        </row>
        <row r="1069">
          <cell r="A1069" t="str">
            <v>01</v>
          </cell>
          <cell r="B1069" t="str">
            <v>79070000</v>
          </cell>
          <cell r="C1069" t="str">
            <v>79030000</v>
          </cell>
          <cell r="D1069">
            <v>96111.97</v>
          </cell>
        </row>
        <row r="1070">
          <cell r="A1070" t="str">
            <v>01</v>
          </cell>
          <cell r="B1070" t="str">
            <v>79070000</v>
          </cell>
          <cell r="C1070" t="str">
            <v>79040000</v>
          </cell>
          <cell r="D1070">
            <v>1139.8800000000001</v>
          </cell>
        </row>
        <row r="1071">
          <cell r="A1071" t="str">
            <v>01</v>
          </cell>
          <cell r="B1071" t="str">
            <v>79070000</v>
          </cell>
          <cell r="C1071" t="str">
            <v>86000000</v>
          </cell>
          <cell r="D1071">
            <v>10.199999999999999</v>
          </cell>
        </row>
        <row r="1072">
          <cell r="A1072" t="str">
            <v>01</v>
          </cell>
          <cell r="B1072" t="str">
            <v>79070000</v>
          </cell>
          <cell r="C1072" t="str">
            <v>91020801</v>
          </cell>
          <cell r="D1072">
            <v>440038.34</v>
          </cell>
        </row>
        <row r="1073">
          <cell r="A1073" t="str">
            <v>01</v>
          </cell>
          <cell r="B1073" t="str">
            <v>16040000</v>
          </cell>
          <cell r="C1073" t="str">
            <v>16080000</v>
          </cell>
          <cell r="D1073">
            <v>982143.99</v>
          </cell>
        </row>
        <row r="1074">
          <cell r="A1074" t="str">
            <v>01</v>
          </cell>
          <cell r="B1074" t="str">
            <v>16040000</v>
          </cell>
          <cell r="C1074" t="str">
            <v>20010000</v>
          </cell>
          <cell r="D1074">
            <v>11911597.119999999</v>
          </cell>
        </row>
        <row r="1075">
          <cell r="A1075" t="str">
            <v>01</v>
          </cell>
          <cell r="B1075" t="str">
            <v>16040000</v>
          </cell>
          <cell r="C1075" t="str">
            <v>23010000</v>
          </cell>
          <cell r="D1075">
            <v>262861.38</v>
          </cell>
        </row>
        <row r="1076">
          <cell r="A1076" t="str">
            <v>01</v>
          </cell>
          <cell r="B1076" t="str">
            <v>16040000</v>
          </cell>
          <cell r="C1076" t="str">
            <v>25010000</v>
          </cell>
          <cell r="D1076">
            <v>764587.4</v>
          </cell>
        </row>
        <row r="1077">
          <cell r="A1077" t="str">
            <v>01</v>
          </cell>
          <cell r="B1077" t="str">
            <v>16040000</v>
          </cell>
          <cell r="C1077" t="str">
            <v>25020000</v>
          </cell>
          <cell r="D1077">
            <v>62353.26</v>
          </cell>
        </row>
        <row r="1078">
          <cell r="A1078" t="str">
            <v>01</v>
          </cell>
          <cell r="B1078" t="str">
            <v>16040000</v>
          </cell>
          <cell r="C1078" t="str">
            <v>25030000</v>
          </cell>
          <cell r="D1078">
            <v>14781.86</v>
          </cell>
        </row>
        <row r="1079">
          <cell r="A1079" t="str">
            <v>01</v>
          </cell>
          <cell r="B1079" t="str">
            <v>16040000</v>
          </cell>
          <cell r="C1079" t="str">
            <v>26000000</v>
          </cell>
          <cell r="D1079">
            <v>36175</v>
          </cell>
        </row>
        <row r="1080">
          <cell r="A1080" t="str">
            <v>01</v>
          </cell>
          <cell r="B1080" t="str">
            <v>16040000</v>
          </cell>
          <cell r="C1080" t="str">
            <v>44000500</v>
          </cell>
          <cell r="D1080">
            <v>38589.339999999997</v>
          </cell>
        </row>
        <row r="1081">
          <cell r="A1081" t="str">
            <v>01</v>
          </cell>
          <cell r="B1081" t="str">
            <v>16040000</v>
          </cell>
          <cell r="C1081" t="str">
            <v>79030000</v>
          </cell>
          <cell r="D1081">
            <v>19362.919999999998</v>
          </cell>
        </row>
        <row r="1082">
          <cell r="A1082" t="str">
            <v>01</v>
          </cell>
          <cell r="B1082" t="str">
            <v>16040000</v>
          </cell>
          <cell r="C1082" t="str">
            <v>79040000</v>
          </cell>
          <cell r="D1082">
            <v>190.75</v>
          </cell>
        </row>
        <row r="1083">
          <cell r="A1083" t="str">
            <v>01</v>
          </cell>
          <cell r="B1083" t="str">
            <v>16040000</v>
          </cell>
          <cell r="C1083" t="str">
            <v>90020500</v>
          </cell>
          <cell r="D1083">
            <v>3337.73</v>
          </cell>
        </row>
        <row r="1084">
          <cell r="A1084" t="str">
            <v>01</v>
          </cell>
          <cell r="B1084" t="str">
            <v>16040000</v>
          </cell>
          <cell r="C1084" t="str">
            <v>91020400</v>
          </cell>
          <cell r="D1084">
            <v>306490.11</v>
          </cell>
        </row>
        <row r="1085">
          <cell r="A1085" t="str">
            <v>01</v>
          </cell>
          <cell r="B1085" t="str">
            <v>16040000</v>
          </cell>
          <cell r="C1085" t="str">
            <v>91020800</v>
          </cell>
          <cell r="D1085">
            <v>3701.14</v>
          </cell>
        </row>
        <row r="1086">
          <cell r="A1086" t="str">
            <v>01</v>
          </cell>
          <cell r="B1086" t="str">
            <v>16040000</v>
          </cell>
          <cell r="C1086" t="str">
            <v>91020801</v>
          </cell>
          <cell r="D1086">
            <v>9420.51</v>
          </cell>
        </row>
        <row r="1087">
          <cell r="A1087" t="str">
            <v>01</v>
          </cell>
          <cell r="B1087" t="str">
            <v>16020000</v>
          </cell>
          <cell r="C1087" t="str">
            <v>07010000</v>
          </cell>
          <cell r="D1087">
            <v>41688.69</v>
          </cell>
        </row>
        <row r="1088">
          <cell r="A1088" t="str">
            <v>01</v>
          </cell>
          <cell r="B1088" t="str">
            <v>16020000</v>
          </cell>
          <cell r="C1088" t="str">
            <v>08070000</v>
          </cell>
          <cell r="D1088">
            <v>3283.94</v>
          </cell>
        </row>
        <row r="1089">
          <cell r="A1089" t="str">
            <v>01</v>
          </cell>
          <cell r="B1089" t="str">
            <v>16020000</v>
          </cell>
          <cell r="C1089" t="str">
            <v>16050000</v>
          </cell>
          <cell r="D1089">
            <v>107769.64</v>
          </cell>
        </row>
        <row r="1090">
          <cell r="A1090" t="str">
            <v>01</v>
          </cell>
          <cell r="B1090" t="str">
            <v>16020000</v>
          </cell>
          <cell r="C1090" t="str">
            <v>16070200</v>
          </cell>
          <cell r="D1090">
            <v>43714.720000000001</v>
          </cell>
        </row>
        <row r="1091">
          <cell r="A1091" t="str">
            <v>01</v>
          </cell>
          <cell r="B1091" t="str">
            <v>16020000</v>
          </cell>
          <cell r="C1091" t="str">
            <v>20010000</v>
          </cell>
          <cell r="D1091">
            <v>-4572824.04</v>
          </cell>
        </row>
        <row r="1092">
          <cell r="A1092" t="str">
            <v>01</v>
          </cell>
          <cell r="B1092" t="str">
            <v>16020000</v>
          </cell>
          <cell r="C1092" t="str">
            <v>23010000</v>
          </cell>
          <cell r="D1092">
            <v>-187814.63</v>
          </cell>
        </row>
        <row r="1093">
          <cell r="A1093" t="str">
            <v>01</v>
          </cell>
          <cell r="B1093" t="str">
            <v>16020000</v>
          </cell>
          <cell r="C1093" t="str">
            <v>25010000</v>
          </cell>
          <cell r="D1093">
            <v>-433503.51</v>
          </cell>
        </row>
        <row r="1094">
          <cell r="A1094" t="str">
            <v>01</v>
          </cell>
          <cell r="B1094" t="str">
            <v>16020000</v>
          </cell>
          <cell r="C1094" t="str">
            <v>25020000</v>
          </cell>
          <cell r="D1094">
            <v>9154.2099999999991</v>
          </cell>
        </row>
        <row r="1095">
          <cell r="A1095" t="str">
            <v>01</v>
          </cell>
          <cell r="B1095" t="str">
            <v>16020000</v>
          </cell>
          <cell r="C1095" t="str">
            <v>25030000</v>
          </cell>
          <cell r="D1095">
            <v>18683.62</v>
          </cell>
        </row>
        <row r="1096">
          <cell r="A1096" t="str">
            <v>01</v>
          </cell>
          <cell r="B1096" t="str">
            <v>16020000</v>
          </cell>
          <cell r="C1096" t="str">
            <v>26000000</v>
          </cell>
          <cell r="D1096">
            <v>-33160.339999999997</v>
          </cell>
        </row>
        <row r="1097">
          <cell r="A1097" t="str">
            <v>01</v>
          </cell>
          <cell r="B1097" t="str">
            <v>16020000</v>
          </cell>
          <cell r="C1097" t="str">
            <v>44000500</v>
          </cell>
          <cell r="D1097">
            <v>-13282.35</v>
          </cell>
        </row>
        <row r="1098">
          <cell r="A1098" t="str">
            <v>01</v>
          </cell>
          <cell r="B1098" t="str">
            <v>16020000</v>
          </cell>
          <cell r="C1098" t="str">
            <v>76020400</v>
          </cell>
          <cell r="D1098">
            <v>83922.75</v>
          </cell>
        </row>
        <row r="1099">
          <cell r="A1099" t="str">
            <v>01</v>
          </cell>
          <cell r="B1099" t="str">
            <v>16020000</v>
          </cell>
          <cell r="C1099" t="str">
            <v>79030000</v>
          </cell>
          <cell r="D1099">
            <v>31538.78</v>
          </cell>
        </row>
        <row r="1100">
          <cell r="A1100" t="str">
            <v>01</v>
          </cell>
          <cell r="B1100" t="str">
            <v>16020000</v>
          </cell>
          <cell r="C1100" t="str">
            <v>79040000</v>
          </cell>
          <cell r="D1100">
            <v>253.95</v>
          </cell>
        </row>
        <row r="1101">
          <cell r="A1101" t="str">
            <v>01</v>
          </cell>
          <cell r="B1101" t="str">
            <v>16020000</v>
          </cell>
          <cell r="C1101" t="str">
            <v>90020100</v>
          </cell>
          <cell r="D1101">
            <v>108425.04</v>
          </cell>
        </row>
        <row r="1102">
          <cell r="A1102" t="str">
            <v>01</v>
          </cell>
          <cell r="B1102" t="str">
            <v>16020000</v>
          </cell>
          <cell r="C1102" t="str">
            <v>90020200</v>
          </cell>
          <cell r="D1102">
            <v>1622.7</v>
          </cell>
        </row>
        <row r="1103">
          <cell r="A1103" t="str">
            <v>01</v>
          </cell>
          <cell r="B1103" t="str">
            <v>16020000</v>
          </cell>
          <cell r="C1103" t="str">
            <v>90020300</v>
          </cell>
          <cell r="D1103">
            <v>-18.21</v>
          </cell>
        </row>
        <row r="1104">
          <cell r="A1104" t="str">
            <v>01</v>
          </cell>
          <cell r="B1104" t="str">
            <v>16020000</v>
          </cell>
          <cell r="C1104" t="str">
            <v>90020400</v>
          </cell>
          <cell r="D1104">
            <v>446.91</v>
          </cell>
        </row>
        <row r="1105">
          <cell r="A1105" t="str">
            <v>01</v>
          </cell>
          <cell r="B1105" t="str">
            <v>16020000</v>
          </cell>
          <cell r="C1105" t="str">
            <v>90020500</v>
          </cell>
          <cell r="D1105">
            <v>22834.240000000002</v>
          </cell>
        </row>
        <row r="1106">
          <cell r="A1106" t="str">
            <v>01</v>
          </cell>
          <cell r="B1106" t="str">
            <v>16020000</v>
          </cell>
          <cell r="C1106" t="str">
            <v>91020400</v>
          </cell>
          <cell r="D1106">
            <v>360317.09</v>
          </cell>
        </row>
        <row r="1107">
          <cell r="A1107" t="str">
            <v>01</v>
          </cell>
          <cell r="B1107" t="str">
            <v>16020000</v>
          </cell>
          <cell r="C1107" t="str">
            <v>91020800</v>
          </cell>
          <cell r="D1107">
            <v>1713.06</v>
          </cell>
        </row>
        <row r="1108">
          <cell r="A1108" t="str">
            <v>01</v>
          </cell>
          <cell r="B1108" t="str">
            <v>16020000</v>
          </cell>
          <cell r="C1108" t="str">
            <v>91020801</v>
          </cell>
          <cell r="D1108">
            <v>4102.96</v>
          </cell>
        </row>
        <row r="1109">
          <cell r="A1109" t="str">
            <v>01</v>
          </cell>
          <cell r="B1109" t="str">
            <v>16010000</v>
          </cell>
          <cell r="C1109" t="str">
            <v>16050000</v>
          </cell>
          <cell r="D1109">
            <v>67963.56</v>
          </cell>
        </row>
        <row r="1110">
          <cell r="A1110" t="str">
            <v>01</v>
          </cell>
          <cell r="B1110" t="str">
            <v>16010000</v>
          </cell>
          <cell r="C1110" t="str">
            <v>16070100</v>
          </cell>
          <cell r="D1110">
            <v>160373.28</v>
          </cell>
        </row>
        <row r="1111">
          <cell r="A1111" t="str">
            <v>01</v>
          </cell>
          <cell r="B1111" t="str">
            <v>16010000</v>
          </cell>
          <cell r="C1111" t="str">
            <v>20010000</v>
          </cell>
          <cell r="D1111">
            <v>72288.210000000006</v>
          </cell>
        </row>
        <row r="1112">
          <cell r="A1112" t="str">
            <v>01</v>
          </cell>
          <cell r="B1112" t="str">
            <v>16010000</v>
          </cell>
          <cell r="C1112" t="str">
            <v>23010000</v>
          </cell>
          <cell r="D1112">
            <v>153479.28</v>
          </cell>
        </row>
        <row r="1113">
          <cell r="A1113" t="str">
            <v>01</v>
          </cell>
          <cell r="B1113" t="str">
            <v>16010000</v>
          </cell>
          <cell r="C1113" t="str">
            <v>25010000</v>
          </cell>
          <cell r="D1113">
            <v>91237.56</v>
          </cell>
        </row>
        <row r="1114">
          <cell r="A1114" t="str">
            <v>01</v>
          </cell>
          <cell r="B1114" t="str">
            <v>16010000</v>
          </cell>
          <cell r="C1114" t="str">
            <v>25020000</v>
          </cell>
          <cell r="D1114">
            <v>-27000.75</v>
          </cell>
        </row>
        <row r="1115">
          <cell r="A1115" t="str">
            <v>01</v>
          </cell>
          <cell r="B1115" t="str">
            <v>16010000</v>
          </cell>
          <cell r="C1115" t="str">
            <v>25030000</v>
          </cell>
          <cell r="D1115">
            <v>6513.55</v>
          </cell>
        </row>
        <row r="1116">
          <cell r="A1116" t="str">
            <v>01</v>
          </cell>
          <cell r="B1116" t="str">
            <v>16010000</v>
          </cell>
          <cell r="C1116" t="str">
            <v>26000000</v>
          </cell>
          <cell r="D1116">
            <v>-20502.400000000001</v>
          </cell>
        </row>
        <row r="1117">
          <cell r="A1117" t="str">
            <v>01</v>
          </cell>
          <cell r="B1117" t="str">
            <v>16010000</v>
          </cell>
          <cell r="C1117" t="str">
            <v>44000500</v>
          </cell>
          <cell r="D1117">
            <v>-29161.08</v>
          </cell>
        </row>
        <row r="1118">
          <cell r="A1118" t="str">
            <v>01</v>
          </cell>
          <cell r="B1118" t="str">
            <v>16010000</v>
          </cell>
          <cell r="C1118" t="str">
            <v>79030000</v>
          </cell>
          <cell r="D1118">
            <v>39547.83</v>
          </cell>
        </row>
        <row r="1119">
          <cell r="A1119" t="str">
            <v>01</v>
          </cell>
          <cell r="B1119" t="str">
            <v>16010000</v>
          </cell>
          <cell r="C1119" t="str">
            <v>79040000</v>
          </cell>
          <cell r="D1119">
            <v>652.30999999999995</v>
          </cell>
        </row>
        <row r="1120">
          <cell r="A1120" t="str">
            <v>01</v>
          </cell>
          <cell r="B1120" t="str">
            <v>16010000</v>
          </cell>
          <cell r="C1120" t="str">
            <v>90020500</v>
          </cell>
          <cell r="D1120">
            <v>11679.75</v>
          </cell>
        </row>
        <row r="1121">
          <cell r="A1121" t="str">
            <v>01</v>
          </cell>
          <cell r="B1121" t="str">
            <v>16010000</v>
          </cell>
          <cell r="C1121" t="str">
            <v>91020400</v>
          </cell>
          <cell r="D1121">
            <v>272157.65000000002</v>
          </cell>
        </row>
        <row r="1122">
          <cell r="A1122" t="str">
            <v>01</v>
          </cell>
          <cell r="B1122" t="str">
            <v>16010000</v>
          </cell>
          <cell r="C1122" t="str">
            <v>91020800</v>
          </cell>
          <cell r="D1122">
            <v>-106.06</v>
          </cell>
        </row>
        <row r="1123">
          <cell r="A1123" t="str">
            <v>01</v>
          </cell>
          <cell r="B1123" t="str">
            <v>16010000</v>
          </cell>
          <cell r="C1123" t="str">
            <v>91020801</v>
          </cell>
          <cell r="D1123">
            <v>-93828.81</v>
          </cell>
        </row>
        <row r="1124">
          <cell r="A1124" t="str">
            <v>01</v>
          </cell>
          <cell r="B1124" t="str">
            <v>10120000</v>
          </cell>
          <cell r="C1124" t="str">
            <v>10120000</v>
          </cell>
          <cell r="D1124">
            <v>61944.4</v>
          </cell>
        </row>
        <row r="1125">
          <cell r="A1125" t="str">
            <v>01</v>
          </cell>
          <cell r="B1125" t="str">
            <v>10120000</v>
          </cell>
          <cell r="C1125" t="str">
            <v>16010000</v>
          </cell>
          <cell r="D1125">
            <v>-24916.09</v>
          </cell>
        </row>
        <row r="1126">
          <cell r="A1126" t="str">
            <v>01</v>
          </cell>
          <cell r="B1126" t="str">
            <v>10120000</v>
          </cell>
          <cell r="C1126" t="str">
            <v>28011200</v>
          </cell>
          <cell r="D1126">
            <v>26982.41</v>
          </cell>
        </row>
        <row r="1127">
          <cell r="A1127" t="str">
            <v>01</v>
          </cell>
          <cell r="B1127" t="str">
            <v>10120000</v>
          </cell>
          <cell r="C1127" t="str">
            <v>91020802</v>
          </cell>
          <cell r="D1127">
            <v>8173952.6699999999</v>
          </cell>
        </row>
        <row r="1128">
          <cell r="A1128" t="str">
            <v>01</v>
          </cell>
          <cell r="B1128" t="str">
            <v>44000100</v>
          </cell>
          <cell r="C1128" t="str">
            <v>90020100</v>
          </cell>
          <cell r="D1128">
            <v>4629259.8099999996</v>
          </cell>
        </row>
        <row r="1129">
          <cell r="A1129" t="str">
            <v>01</v>
          </cell>
          <cell r="B1129" t="str">
            <v>44000200</v>
          </cell>
          <cell r="C1129" t="str">
            <v>90020200</v>
          </cell>
          <cell r="D1129">
            <v>399921.66</v>
          </cell>
        </row>
        <row r="1130">
          <cell r="A1130" t="str">
            <v>01</v>
          </cell>
          <cell r="B1130" t="str">
            <v>44000300</v>
          </cell>
          <cell r="C1130" t="str">
            <v>90020300</v>
          </cell>
          <cell r="D1130">
            <v>23830.880000000001</v>
          </cell>
        </row>
        <row r="1131">
          <cell r="A1131" t="str">
            <v>01</v>
          </cell>
          <cell r="B1131" t="str">
            <v>44000400</v>
          </cell>
          <cell r="C1131" t="str">
            <v>90020400</v>
          </cell>
          <cell r="D1131">
            <v>301579.64</v>
          </cell>
        </row>
        <row r="1132">
          <cell r="A1132" t="str">
            <v>01</v>
          </cell>
          <cell r="B1132" t="str">
            <v>44000500</v>
          </cell>
          <cell r="C1132" t="str">
            <v>90020100</v>
          </cell>
          <cell r="D1132">
            <v>3014932.23</v>
          </cell>
        </row>
        <row r="1133">
          <cell r="A1133" t="str">
            <v>01</v>
          </cell>
          <cell r="B1133" t="str">
            <v>44000500</v>
          </cell>
          <cell r="C1133" t="str">
            <v>90020107</v>
          </cell>
          <cell r="D1133">
            <v>883194.84</v>
          </cell>
        </row>
        <row r="1134">
          <cell r="A1134" t="str">
            <v>01</v>
          </cell>
          <cell r="B1134" t="str">
            <v>44000500</v>
          </cell>
          <cell r="C1134" t="str">
            <v>90020200</v>
          </cell>
          <cell r="D1134">
            <v>40693.480000000003</v>
          </cell>
        </row>
        <row r="1135">
          <cell r="A1135" t="str">
            <v>01</v>
          </cell>
          <cell r="B1135" t="str">
            <v>44000500</v>
          </cell>
          <cell r="C1135" t="str">
            <v>90020300</v>
          </cell>
          <cell r="D1135">
            <v>12673.94</v>
          </cell>
        </row>
        <row r="1136">
          <cell r="A1136" t="str">
            <v>01</v>
          </cell>
          <cell r="B1136" t="str">
            <v>44000500</v>
          </cell>
          <cell r="C1136" t="str">
            <v>90020400</v>
          </cell>
          <cell r="D1136">
            <v>19699.62</v>
          </cell>
        </row>
        <row r="1137">
          <cell r="A1137" t="str">
            <v>01</v>
          </cell>
          <cell r="B1137" t="str">
            <v>44000500</v>
          </cell>
          <cell r="C1137" t="str">
            <v>90020108</v>
          </cell>
          <cell r="D1137">
            <v>84705.11</v>
          </cell>
        </row>
        <row r="1138">
          <cell r="A1138" t="str">
            <v>01</v>
          </cell>
          <cell r="B1138" t="str">
            <v>68080000</v>
          </cell>
          <cell r="C1138" t="str">
            <v>19060000</v>
          </cell>
          <cell r="D1138">
            <v>48169.36</v>
          </cell>
        </row>
        <row r="1139">
          <cell r="A1139" t="str">
            <v>01</v>
          </cell>
          <cell r="B1139" t="str">
            <v>68080000</v>
          </cell>
          <cell r="C1139" t="str">
            <v>76020400</v>
          </cell>
          <cell r="D1139">
            <v>-1246169.96</v>
          </cell>
        </row>
        <row r="1140">
          <cell r="A1140" t="str">
            <v>01</v>
          </cell>
          <cell r="B1140" t="str">
            <v>68080000</v>
          </cell>
          <cell r="C1140" t="str">
            <v>76050000</v>
          </cell>
          <cell r="D1140">
            <v>69270126.709999993</v>
          </cell>
        </row>
        <row r="1141">
          <cell r="A1141" t="str">
            <v>01</v>
          </cell>
          <cell r="B1141" t="str">
            <v>68080000</v>
          </cell>
          <cell r="C1141" t="str">
            <v>76060000</v>
          </cell>
          <cell r="D1141">
            <v>3855.9</v>
          </cell>
        </row>
        <row r="1142">
          <cell r="A1142" t="str">
            <v>01</v>
          </cell>
          <cell r="B1142" t="str">
            <v>68080000</v>
          </cell>
          <cell r="C1142" t="str">
            <v>79030000</v>
          </cell>
          <cell r="D1142">
            <v>345.57</v>
          </cell>
        </row>
        <row r="1143">
          <cell r="A1143" t="str">
            <v>01</v>
          </cell>
          <cell r="B1143" t="str">
            <v>68080000</v>
          </cell>
          <cell r="C1143" t="str">
            <v>79040000</v>
          </cell>
          <cell r="D1143">
            <v>400.32</v>
          </cell>
        </row>
        <row r="1144">
          <cell r="A1144" t="str">
            <v>01</v>
          </cell>
          <cell r="B1144" t="str">
            <v>68080000</v>
          </cell>
          <cell r="C1144" t="str">
            <v>79070000</v>
          </cell>
          <cell r="D1144">
            <v>541545.36</v>
          </cell>
        </row>
        <row r="1145">
          <cell r="A1145" t="str">
            <v>01</v>
          </cell>
          <cell r="B1145" t="str">
            <v>68080000</v>
          </cell>
          <cell r="C1145" t="str">
            <v>91020801</v>
          </cell>
          <cell r="D1145">
            <v>1131.81</v>
          </cell>
        </row>
        <row r="1146">
          <cell r="A1146" t="str">
            <v>01</v>
          </cell>
          <cell r="B1146" t="str">
            <v>68080000</v>
          </cell>
          <cell r="C1146" t="str">
            <v>99000000</v>
          </cell>
          <cell r="D1146">
            <v>157075.76999999999</v>
          </cell>
        </row>
        <row r="1147">
          <cell r="A1147" t="str">
            <v>01</v>
          </cell>
          <cell r="B1147" t="str">
            <v>68080100</v>
          </cell>
          <cell r="C1147" t="str">
            <v>60010100</v>
          </cell>
          <cell r="D1147">
            <v>101602.06</v>
          </cell>
        </row>
        <row r="1148">
          <cell r="A1148" t="str">
            <v>01</v>
          </cell>
          <cell r="B1148" t="str">
            <v>68080100</v>
          </cell>
          <cell r="C1148" t="str">
            <v>60010000</v>
          </cell>
          <cell r="D1148">
            <v>738.46</v>
          </cell>
        </row>
        <row r="1149">
          <cell r="A1149" t="str">
            <v>01</v>
          </cell>
          <cell r="B1149" t="str">
            <v>68080100</v>
          </cell>
          <cell r="C1149" t="str">
            <v>79030000</v>
          </cell>
          <cell r="D1149">
            <v>9268.35</v>
          </cell>
        </row>
        <row r="1150">
          <cell r="A1150" t="str">
            <v>01</v>
          </cell>
          <cell r="B1150" t="str">
            <v>76050000</v>
          </cell>
          <cell r="C1150" t="str">
            <v>90030107</v>
          </cell>
          <cell r="D1150">
            <v>-16788.150000000001</v>
          </cell>
        </row>
        <row r="1151">
          <cell r="A1151" t="str">
            <v>01</v>
          </cell>
          <cell r="B1151" t="str">
            <v>19080000</v>
          </cell>
          <cell r="C1151" t="str">
            <v>68080200</v>
          </cell>
          <cell r="D1151">
            <v>738.46</v>
          </cell>
        </row>
        <row r="1152">
          <cell r="A1152" t="str">
            <v>01</v>
          </cell>
          <cell r="B1152" t="str">
            <v>19080000</v>
          </cell>
          <cell r="C1152" t="str">
            <v>68080000</v>
          </cell>
          <cell r="D1152">
            <v>64369.75</v>
          </cell>
        </row>
        <row r="1153">
          <cell r="A1153" t="str">
            <v>01</v>
          </cell>
          <cell r="B1153" t="str">
            <v>19070200</v>
          </cell>
          <cell r="C1153" t="str">
            <v>68080200</v>
          </cell>
          <cell r="D1153">
            <v>1628832.31</v>
          </cell>
        </row>
        <row r="1154">
          <cell r="A1154" t="str">
            <v>01</v>
          </cell>
          <cell r="B1154" t="str">
            <v>19070200</v>
          </cell>
          <cell r="C1154" t="str">
            <v>68080000</v>
          </cell>
          <cell r="D1154">
            <v>4905416.2300000004</v>
          </cell>
        </row>
        <row r="1155">
          <cell r="A1155" t="str">
            <v>01</v>
          </cell>
          <cell r="B1155" t="str">
            <v>08010000</v>
          </cell>
          <cell r="C1155" t="str">
            <v>08060000</v>
          </cell>
          <cell r="D1155">
            <v>4087932.08</v>
          </cell>
        </row>
        <row r="1156">
          <cell r="A1156" t="str">
            <v>01</v>
          </cell>
          <cell r="B1156" t="str">
            <v>08080000</v>
          </cell>
          <cell r="C1156" t="str">
            <v>08060000</v>
          </cell>
          <cell r="D1156">
            <v>249086.67</v>
          </cell>
        </row>
        <row r="1157">
          <cell r="A1157" t="str">
            <v>01</v>
          </cell>
          <cell r="B1157" t="str">
            <v>19050000</v>
          </cell>
          <cell r="C1157" t="str">
            <v>68080200</v>
          </cell>
          <cell r="D1157">
            <v>-3803003.06</v>
          </cell>
        </row>
        <row r="1158">
          <cell r="A1158" t="str">
            <v>01</v>
          </cell>
          <cell r="B1158" t="str">
            <v>19050000</v>
          </cell>
          <cell r="C1158" t="str">
            <v>68080000</v>
          </cell>
          <cell r="D1158">
            <v>3822567</v>
          </cell>
        </row>
        <row r="1159">
          <cell r="A1159" t="str">
            <v>01</v>
          </cell>
          <cell r="B1159" t="str">
            <v>19040100</v>
          </cell>
          <cell r="C1159" t="str">
            <v>68080200</v>
          </cell>
          <cell r="D1159">
            <v>4299290.83</v>
          </cell>
        </row>
        <row r="1160">
          <cell r="A1160" t="str">
            <v>01</v>
          </cell>
          <cell r="B1160" t="str">
            <v>19020000</v>
          </cell>
          <cell r="C1160" t="str">
            <v>68080000</v>
          </cell>
          <cell r="D1160">
            <v>9078469.5399999991</v>
          </cell>
        </row>
        <row r="1161">
          <cell r="A1161" t="str">
            <v>01</v>
          </cell>
          <cell r="B1161" t="str">
            <v>19010100</v>
          </cell>
          <cell r="C1161" t="str">
            <v>68080200</v>
          </cell>
          <cell r="D1161">
            <v>22223437.559999999</v>
          </cell>
        </row>
        <row r="1162">
          <cell r="A1162" t="str">
            <v>01</v>
          </cell>
          <cell r="B1162" t="str">
            <v>19010000</v>
          </cell>
          <cell r="C1162" t="str">
            <v>68080000</v>
          </cell>
          <cell r="D1162">
            <v>53109179.149999999</v>
          </cell>
        </row>
        <row r="1163">
          <cell r="A1163" t="str">
            <v>01</v>
          </cell>
          <cell r="B1163" t="str">
            <v>19010000</v>
          </cell>
          <cell r="C1163" t="str">
            <v>91020801</v>
          </cell>
          <cell r="D1163">
            <v>392.94</v>
          </cell>
        </row>
        <row r="1164">
          <cell r="A1164" t="str">
            <v>01</v>
          </cell>
          <cell r="B1164" t="str">
            <v>76050000</v>
          </cell>
          <cell r="C1164" t="str">
            <v>90030108</v>
          </cell>
          <cell r="D1164">
            <v>-276139.92</v>
          </cell>
        </row>
        <row r="1165">
          <cell r="A1165" t="str">
            <v>01</v>
          </cell>
          <cell r="B1165" t="str">
            <v>76050000</v>
          </cell>
          <cell r="C1165" t="str">
            <v>90031400</v>
          </cell>
          <cell r="D1165">
            <v>-525.54999999999995</v>
          </cell>
        </row>
        <row r="1166">
          <cell r="A1166" t="str">
            <v>01</v>
          </cell>
          <cell r="B1166" t="str">
            <v>62010100</v>
          </cell>
          <cell r="C1166" t="str">
            <v>50000000</v>
          </cell>
          <cell r="D1166">
            <v>110.38</v>
          </cell>
        </row>
        <row r="1167">
          <cell r="A1167" t="str">
            <v>01</v>
          </cell>
          <cell r="B1167" t="str">
            <v>62010100</v>
          </cell>
          <cell r="C1167" t="str">
            <v>51030100</v>
          </cell>
          <cell r="D1167">
            <v>364665727.44999999</v>
          </cell>
        </row>
        <row r="1168">
          <cell r="A1168" t="str">
            <v>01</v>
          </cell>
          <cell r="B1168" t="str">
            <v>62010100</v>
          </cell>
          <cell r="C1168" t="str">
            <v>51040000</v>
          </cell>
          <cell r="D1168">
            <v>140610892.55000001</v>
          </cell>
        </row>
        <row r="1169">
          <cell r="A1169" t="str">
            <v>01</v>
          </cell>
          <cell r="B1169" t="str">
            <v>62010100</v>
          </cell>
          <cell r="C1169" t="str">
            <v>51090000</v>
          </cell>
          <cell r="D1169">
            <v>64872800</v>
          </cell>
        </row>
        <row r="1170">
          <cell r="A1170" t="str">
            <v>01</v>
          </cell>
          <cell r="B1170" t="str">
            <v>62010100</v>
          </cell>
          <cell r="C1170" t="str">
            <v>60010000</v>
          </cell>
          <cell r="D1170">
            <v>373947.57</v>
          </cell>
        </row>
        <row r="1171">
          <cell r="A1171" t="str">
            <v>01</v>
          </cell>
          <cell r="B1171" t="str">
            <v>62010100</v>
          </cell>
          <cell r="C1171" t="str">
            <v>60010300</v>
          </cell>
          <cell r="D1171">
            <v>16638819.51</v>
          </cell>
        </row>
        <row r="1172">
          <cell r="A1172" t="str">
            <v>01</v>
          </cell>
          <cell r="B1172" t="str">
            <v>62010100</v>
          </cell>
          <cell r="C1172" t="str">
            <v>62030000</v>
          </cell>
          <cell r="D1172">
            <v>39117709.950000003</v>
          </cell>
        </row>
        <row r="1173">
          <cell r="A1173" t="str">
            <v>01</v>
          </cell>
          <cell r="B1173" t="str">
            <v>62010100</v>
          </cell>
          <cell r="C1173" t="str">
            <v>62030100</v>
          </cell>
          <cell r="D1173">
            <v>98962553.519999996</v>
          </cell>
        </row>
        <row r="1174">
          <cell r="A1174" t="str">
            <v>01</v>
          </cell>
          <cell r="B1174" t="str">
            <v>62010100</v>
          </cell>
          <cell r="C1174" t="str">
            <v>62050200</v>
          </cell>
          <cell r="D1174">
            <v>18449555.949999999</v>
          </cell>
        </row>
        <row r="1175">
          <cell r="A1175" t="str">
            <v>01</v>
          </cell>
          <cell r="B1175" t="str">
            <v>62010100</v>
          </cell>
          <cell r="C1175" t="str">
            <v>62050500</v>
          </cell>
          <cell r="D1175">
            <v>44197575.259999998</v>
          </cell>
        </row>
        <row r="1176">
          <cell r="A1176" t="str">
            <v>01</v>
          </cell>
          <cell r="B1176" t="str">
            <v>62010100</v>
          </cell>
          <cell r="C1176" t="str">
            <v>76000000</v>
          </cell>
          <cell r="D1176">
            <v>91923.9</v>
          </cell>
        </row>
        <row r="1177">
          <cell r="A1177" t="str">
            <v>01</v>
          </cell>
          <cell r="B1177" t="str">
            <v>62010200</v>
          </cell>
          <cell r="C1177" t="str">
            <v>62030400</v>
          </cell>
          <cell r="D1177">
            <v>9443445.6799999997</v>
          </cell>
        </row>
        <row r="1178">
          <cell r="A1178" t="str">
            <v>01</v>
          </cell>
          <cell r="B1178" t="str">
            <v>62010200</v>
          </cell>
          <cell r="C1178" t="str">
            <v>62030500</v>
          </cell>
          <cell r="D1178">
            <v>2053368.71</v>
          </cell>
        </row>
        <row r="1179">
          <cell r="A1179" t="str">
            <v>01</v>
          </cell>
          <cell r="B1179" t="str">
            <v>62010300</v>
          </cell>
          <cell r="C1179" t="str">
            <v>62030000</v>
          </cell>
          <cell r="D1179">
            <v>2383026.19</v>
          </cell>
        </row>
        <row r="1180">
          <cell r="A1180" t="str">
            <v>01</v>
          </cell>
          <cell r="B1180" t="str">
            <v>62010400</v>
          </cell>
          <cell r="C1180" t="str">
            <v>62030200</v>
          </cell>
          <cell r="D1180">
            <v>5893263.5</v>
          </cell>
        </row>
        <row r="1181">
          <cell r="A1181" t="str">
            <v>01</v>
          </cell>
          <cell r="B1181" t="str">
            <v>62010400</v>
          </cell>
          <cell r="C1181" t="str">
            <v>62030300</v>
          </cell>
          <cell r="D1181">
            <v>500138.4</v>
          </cell>
        </row>
        <row r="1182">
          <cell r="A1182" t="str">
            <v>01</v>
          </cell>
          <cell r="B1182" t="str">
            <v>62010500</v>
          </cell>
          <cell r="C1182" t="str">
            <v>50000000</v>
          </cell>
          <cell r="D1182">
            <v>4321.71</v>
          </cell>
        </row>
        <row r="1183">
          <cell r="A1183" t="str">
            <v>01</v>
          </cell>
          <cell r="B1183" t="str">
            <v>62010500</v>
          </cell>
          <cell r="C1183" t="str">
            <v>51040000</v>
          </cell>
          <cell r="D1183">
            <v>10233715.01</v>
          </cell>
        </row>
        <row r="1184">
          <cell r="A1184" t="str">
            <v>01</v>
          </cell>
          <cell r="B1184" t="str">
            <v>62010500</v>
          </cell>
          <cell r="C1184" t="str">
            <v>60010000</v>
          </cell>
          <cell r="D1184">
            <v>79173.990000000005</v>
          </cell>
        </row>
        <row r="1185">
          <cell r="A1185" t="str">
            <v>01</v>
          </cell>
          <cell r="B1185" t="str">
            <v>62010500</v>
          </cell>
          <cell r="C1185" t="str">
            <v>60010300</v>
          </cell>
          <cell r="D1185">
            <v>1009046.86</v>
          </cell>
        </row>
        <row r="1186">
          <cell r="A1186" t="str">
            <v>01</v>
          </cell>
          <cell r="B1186" t="str">
            <v>62010500</v>
          </cell>
          <cell r="C1186" t="str">
            <v>62030000</v>
          </cell>
          <cell r="D1186">
            <v>3424070.84</v>
          </cell>
        </row>
        <row r="1187">
          <cell r="A1187" t="str">
            <v>01</v>
          </cell>
          <cell r="B1187" t="str">
            <v>62010500</v>
          </cell>
          <cell r="C1187" t="str">
            <v>62030100</v>
          </cell>
          <cell r="D1187">
            <v>10069293.210000001</v>
          </cell>
        </row>
        <row r="1188">
          <cell r="A1188" t="str">
            <v>01</v>
          </cell>
          <cell r="B1188" t="str">
            <v>62010500</v>
          </cell>
          <cell r="C1188" t="str">
            <v>62050200</v>
          </cell>
          <cell r="D1188">
            <v>1086194.67</v>
          </cell>
        </row>
        <row r="1189">
          <cell r="A1189" t="str">
            <v>01</v>
          </cell>
          <cell r="B1189" t="str">
            <v>62010500</v>
          </cell>
          <cell r="C1189" t="str">
            <v>62050500</v>
          </cell>
          <cell r="D1189">
            <v>7543433.29</v>
          </cell>
        </row>
        <row r="1190">
          <cell r="A1190" t="str">
            <v>01</v>
          </cell>
          <cell r="B1190" t="str">
            <v>62010500</v>
          </cell>
          <cell r="C1190" t="str">
            <v>76000000</v>
          </cell>
          <cell r="D1190">
            <v>21680.32</v>
          </cell>
        </row>
        <row r="1191">
          <cell r="A1191" t="str">
            <v>01</v>
          </cell>
          <cell r="B1191" t="str">
            <v>62010500</v>
          </cell>
          <cell r="C1191" t="str">
            <v>91020801</v>
          </cell>
          <cell r="D1191">
            <v>29264.6</v>
          </cell>
        </row>
        <row r="1192">
          <cell r="A1192" t="str">
            <v>01</v>
          </cell>
          <cell r="B1192" t="str">
            <v>62010600</v>
          </cell>
          <cell r="C1192" t="str">
            <v>62030400</v>
          </cell>
          <cell r="D1192">
            <v>1880999.11</v>
          </cell>
        </row>
        <row r="1193">
          <cell r="A1193" t="str">
            <v>01</v>
          </cell>
          <cell r="B1193" t="str">
            <v>62010600</v>
          </cell>
          <cell r="C1193" t="str">
            <v>62030500</v>
          </cell>
          <cell r="D1193">
            <v>2358627.3199999998</v>
          </cell>
        </row>
        <row r="1194">
          <cell r="A1194" t="str">
            <v>01</v>
          </cell>
          <cell r="B1194" t="str">
            <v>62010700</v>
          </cell>
          <cell r="C1194" t="str">
            <v>62030000</v>
          </cell>
          <cell r="D1194">
            <v>123928.32000000001</v>
          </cell>
        </row>
        <row r="1195">
          <cell r="A1195" t="str">
            <v>01</v>
          </cell>
          <cell r="B1195" t="str">
            <v>62010800</v>
          </cell>
          <cell r="C1195" t="str">
            <v>62030200</v>
          </cell>
          <cell r="D1195">
            <v>1796.55</v>
          </cell>
        </row>
        <row r="1196">
          <cell r="A1196" t="str">
            <v>01</v>
          </cell>
          <cell r="B1196" t="str">
            <v>62010800</v>
          </cell>
          <cell r="C1196" t="str">
            <v>62030300</v>
          </cell>
          <cell r="D1196">
            <v>2823349.15</v>
          </cell>
        </row>
        <row r="1197">
          <cell r="A1197" t="str">
            <v>01</v>
          </cell>
          <cell r="B1197" t="str">
            <v>62010900</v>
          </cell>
          <cell r="C1197" t="str">
            <v>51040000</v>
          </cell>
          <cell r="D1197">
            <v>2921535.53</v>
          </cell>
        </row>
        <row r="1198">
          <cell r="A1198" t="str">
            <v>01</v>
          </cell>
          <cell r="B1198" t="str">
            <v>62010900</v>
          </cell>
          <cell r="C1198" t="str">
            <v>60010000</v>
          </cell>
          <cell r="D1198">
            <v>393180.7</v>
          </cell>
        </row>
        <row r="1199">
          <cell r="A1199" t="str">
            <v>01</v>
          </cell>
          <cell r="B1199" t="str">
            <v>62010900</v>
          </cell>
          <cell r="C1199" t="str">
            <v>60010300</v>
          </cell>
          <cell r="D1199">
            <v>1792642.64</v>
          </cell>
        </row>
        <row r="1200">
          <cell r="A1200" t="str">
            <v>01</v>
          </cell>
          <cell r="B1200" t="str">
            <v>62010900</v>
          </cell>
          <cell r="C1200" t="str">
            <v>62030100</v>
          </cell>
          <cell r="D1200">
            <v>64589.47</v>
          </cell>
        </row>
        <row r="1201">
          <cell r="A1201" t="str">
            <v>01</v>
          </cell>
          <cell r="B1201" t="str">
            <v>62011100</v>
          </cell>
          <cell r="C1201" t="str">
            <v>51040000</v>
          </cell>
          <cell r="D1201">
            <v>600000</v>
          </cell>
        </row>
        <row r="1202">
          <cell r="A1202" t="str">
            <v>01</v>
          </cell>
          <cell r="B1202" t="str">
            <v>62011100</v>
          </cell>
          <cell r="C1202" t="str">
            <v>76000000</v>
          </cell>
          <cell r="D1202">
            <v>339804.42</v>
          </cell>
        </row>
        <row r="1203">
          <cell r="A1203" t="str">
            <v>01</v>
          </cell>
          <cell r="B1203" t="str">
            <v>62011200</v>
          </cell>
          <cell r="C1203" t="str">
            <v>50000000</v>
          </cell>
          <cell r="D1203">
            <v>30.38</v>
          </cell>
        </row>
        <row r="1204">
          <cell r="A1204" t="str">
            <v>01</v>
          </cell>
          <cell r="B1204" t="str">
            <v>62011200</v>
          </cell>
          <cell r="C1204" t="str">
            <v>51030100</v>
          </cell>
          <cell r="D1204">
            <v>924937.51</v>
          </cell>
        </row>
        <row r="1205">
          <cell r="A1205" t="str">
            <v>01</v>
          </cell>
          <cell r="B1205" t="str">
            <v>62011200</v>
          </cell>
          <cell r="C1205" t="str">
            <v>51040000</v>
          </cell>
          <cell r="D1205">
            <v>191968.67</v>
          </cell>
        </row>
        <row r="1206">
          <cell r="A1206" t="str">
            <v>01</v>
          </cell>
          <cell r="B1206" t="str">
            <v>62011200</v>
          </cell>
          <cell r="C1206" t="str">
            <v>60010000</v>
          </cell>
          <cell r="D1206">
            <v>12325.05</v>
          </cell>
        </row>
        <row r="1207">
          <cell r="A1207" t="str">
            <v>01</v>
          </cell>
          <cell r="B1207" t="str">
            <v>62011200</v>
          </cell>
          <cell r="C1207" t="str">
            <v>60010300</v>
          </cell>
          <cell r="D1207">
            <v>21606</v>
          </cell>
        </row>
        <row r="1208">
          <cell r="A1208" t="str">
            <v>01</v>
          </cell>
          <cell r="B1208" t="str">
            <v>62011200</v>
          </cell>
          <cell r="C1208" t="str">
            <v>62030100</v>
          </cell>
          <cell r="D1208">
            <v>25197.88</v>
          </cell>
        </row>
        <row r="1209">
          <cell r="A1209" t="str">
            <v>01</v>
          </cell>
          <cell r="B1209" t="str">
            <v>62011200</v>
          </cell>
          <cell r="C1209" t="str">
            <v>76000000</v>
          </cell>
          <cell r="D1209">
            <v>194310.18</v>
          </cell>
        </row>
        <row r="1210">
          <cell r="A1210" t="str">
            <v>01</v>
          </cell>
          <cell r="B1210" t="str">
            <v>62011200</v>
          </cell>
          <cell r="C1210" t="str">
            <v>91020801</v>
          </cell>
          <cell r="D1210">
            <v>61311.46</v>
          </cell>
        </row>
        <row r="1211">
          <cell r="A1211" t="str">
            <v>01</v>
          </cell>
          <cell r="B1211" t="str">
            <v>62011300</v>
          </cell>
          <cell r="C1211" t="str">
            <v>50000000</v>
          </cell>
          <cell r="D1211">
            <v>1565.3</v>
          </cell>
        </row>
        <row r="1212">
          <cell r="A1212" t="str">
            <v>01</v>
          </cell>
          <cell r="B1212" t="str">
            <v>62011300</v>
          </cell>
          <cell r="C1212" t="str">
            <v>51040000</v>
          </cell>
          <cell r="D1212">
            <v>1062346.5900000001</v>
          </cell>
        </row>
        <row r="1213">
          <cell r="A1213" t="str">
            <v>01</v>
          </cell>
          <cell r="B1213" t="str">
            <v>62011300</v>
          </cell>
          <cell r="C1213" t="str">
            <v>91020801</v>
          </cell>
          <cell r="D1213">
            <v>10295.5</v>
          </cell>
        </row>
        <row r="1214">
          <cell r="A1214" t="str">
            <v>01</v>
          </cell>
          <cell r="B1214" t="str">
            <v>62011400</v>
          </cell>
          <cell r="C1214" t="str">
            <v>60010300</v>
          </cell>
          <cell r="D1214">
            <v>220011.48</v>
          </cell>
        </row>
        <row r="1215">
          <cell r="A1215" t="str">
            <v>01</v>
          </cell>
          <cell r="B1215" t="str">
            <v>62011400</v>
          </cell>
          <cell r="C1215" t="str">
            <v>62030000</v>
          </cell>
          <cell r="D1215">
            <v>2846.16</v>
          </cell>
        </row>
        <row r="1216">
          <cell r="A1216" t="str">
            <v>01</v>
          </cell>
          <cell r="B1216" t="str">
            <v>62011400</v>
          </cell>
          <cell r="C1216" t="str">
            <v>62030100</v>
          </cell>
          <cell r="D1216">
            <v>206804.44</v>
          </cell>
        </row>
        <row r="1217">
          <cell r="A1217" t="str">
            <v>01</v>
          </cell>
          <cell r="B1217" t="str">
            <v>62011500</v>
          </cell>
          <cell r="C1217" t="str">
            <v>62030200</v>
          </cell>
          <cell r="D1217">
            <v>18321.93</v>
          </cell>
        </row>
        <row r="1218">
          <cell r="A1218" t="str">
            <v>01</v>
          </cell>
          <cell r="B1218" t="str">
            <v>62011500</v>
          </cell>
          <cell r="C1218" t="str">
            <v>62030300</v>
          </cell>
          <cell r="D1218">
            <v>14994.39</v>
          </cell>
        </row>
        <row r="1219">
          <cell r="A1219" t="str">
            <v>01</v>
          </cell>
          <cell r="B1219" t="str">
            <v>62011500</v>
          </cell>
          <cell r="C1219" t="str">
            <v>62030400</v>
          </cell>
          <cell r="D1219">
            <v>81782.8</v>
          </cell>
        </row>
        <row r="1220">
          <cell r="A1220" t="str">
            <v>01</v>
          </cell>
          <cell r="B1220" t="str">
            <v>62011500</v>
          </cell>
          <cell r="C1220" t="str">
            <v>62030500</v>
          </cell>
          <cell r="D1220">
            <v>10569.86</v>
          </cell>
        </row>
        <row r="1221">
          <cell r="A1221" t="str">
            <v>01</v>
          </cell>
          <cell r="B1221" t="str">
            <v>62020100</v>
          </cell>
          <cell r="C1221" t="str">
            <v>51030100</v>
          </cell>
          <cell r="D1221">
            <v>602135.04000000004</v>
          </cell>
        </row>
        <row r="1222">
          <cell r="A1222" t="str">
            <v>01</v>
          </cell>
          <cell r="B1222" t="str">
            <v>62020100</v>
          </cell>
          <cell r="C1222" t="str">
            <v>51040000</v>
          </cell>
          <cell r="D1222">
            <v>475223.85</v>
          </cell>
        </row>
        <row r="1223">
          <cell r="A1223" t="str">
            <v>01</v>
          </cell>
          <cell r="B1223" t="str">
            <v>62020100</v>
          </cell>
          <cell r="C1223" t="str">
            <v>60010300</v>
          </cell>
          <cell r="D1223">
            <v>50222.559999999998</v>
          </cell>
        </row>
        <row r="1224">
          <cell r="A1224" t="str">
            <v>01</v>
          </cell>
          <cell r="B1224" t="str">
            <v>62020100</v>
          </cell>
          <cell r="C1224" t="str">
            <v>62030000</v>
          </cell>
          <cell r="D1224">
            <v>1021396.83</v>
          </cell>
        </row>
        <row r="1225">
          <cell r="A1225" t="str">
            <v>01</v>
          </cell>
          <cell r="B1225" t="str">
            <v>62020100</v>
          </cell>
          <cell r="C1225" t="str">
            <v>62030100</v>
          </cell>
          <cell r="D1225">
            <v>880507.9</v>
          </cell>
        </row>
        <row r="1226">
          <cell r="A1226" t="str">
            <v>01</v>
          </cell>
          <cell r="B1226" t="str">
            <v>62020100</v>
          </cell>
          <cell r="C1226" t="str">
            <v>62050200</v>
          </cell>
          <cell r="D1226">
            <v>100795.31</v>
          </cell>
        </row>
        <row r="1227">
          <cell r="A1227" t="str">
            <v>01</v>
          </cell>
          <cell r="B1227" t="str">
            <v>62020100</v>
          </cell>
          <cell r="C1227" t="str">
            <v>62050500</v>
          </cell>
          <cell r="D1227">
            <v>272686.86</v>
          </cell>
        </row>
        <row r="1228">
          <cell r="A1228" t="str">
            <v>01</v>
          </cell>
          <cell r="B1228" t="str">
            <v>62020200</v>
          </cell>
          <cell r="C1228" t="str">
            <v>62030200</v>
          </cell>
          <cell r="D1228">
            <v>43930.5</v>
          </cell>
        </row>
        <row r="1229">
          <cell r="A1229" t="str">
            <v>01</v>
          </cell>
          <cell r="B1229" t="str">
            <v>62020200</v>
          </cell>
          <cell r="C1229" t="str">
            <v>62030300</v>
          </cell>
          <cell r="D1229">
            <v>45234.5</v>
          </cell>
        </row>
        <row r="1230">
          <cell r="A1230" t="str">
            <v>01</v>
          </cell>
          <cell r="B1230" t="str">
            <v>62020200</v>
          </cell>
          <cell r="C1230" t="str">
            <v>62030400</v>
          </cell>
          <cell r="D1230">
            <v>171917.2</v>
          </cell>
        </row>
        <row r="1231">
          <cell r="A1231" t="str">
            <v>01</v>
          </cell>
          <cell r="B1231" t="str">
            <v>62020200</v>
          </cell>
          <cell r="C1231" t="str">
            <v>62030500</v>
          </cell>
          <cell r="D1231">
            <v>38736.5</v>
          </cell>
        </row>
        <row r="1232">
          <cell r="A1232" t="str">
            <v>01</v>
          </cell>
          <cell r="B1232" t="str">
            <v>62020300</v>
          </cell>
          <cell r="C1232" t="str">
            <v>60010300</v>
          </cell>
          <cell r="D1232">
            <v>210596.04</v>
          </cell>
        </row>
        <row r="1233">
          <cell r="A1233" t="str">
            <v>01</v>
          </cell>
          <cell r="B1233" t="str">
            <v>62040100</v>
          </cell>
          <cell r="C1233" t="str">
            <v>50000000</v>
          </cell>
          <cell r="D1233">
            <v>15000.04</v>
          </cell>
        </row>
        <row r="1234">
          <cell r="A1234" t="str">
            <v>01</v>
          </cell>
          <cell r="B1234" t="str">
            <v>62040100</v>
          </cell>
          <cell r="C1234" t="str">
            <v>76000000</v>
          </cell>
          <cell r="D1234">
            <v>180000</v>
          </cell>
        </row>
        <row r="1235">
          <cell r="A1235" t="str">
            <v>01</v>
          </cell>
          <cell r="B1235" t="str">
            <v>62040400</v>
          </cell>
          <cell r="C1235" t="str">
            <v>50000000</v>
          </cell>
          <cell r="D1235">
            <v>17438.41</v>
          </cell>
        </row>
        <row r="1236">
          <cell r="A1236" t="str">
            <v>01</v>
          </cell>
          <cell r="B1236" t="str">
            <v>62040400</v>
          </cell>
          <cell r="C1236" t="str">
            <v>51040000</v>
          </cell>
          <cell r="D1236">
            <v>38154</v>
          </cell>
        </row>
        <row r="1237">
          <cell r="A1237" t="str">
            <v>01</v>
          </cell>
          <cell r="B1237" t="str">
            <v>62040400</v>
          </cell>
          <cell r="C1237" t="str">
            <v>62030000</v>
          </cell>
          <cell r="D1237">
            <v>3048892.87</v>
          </cell>
        </row>
        <row r="1238">
          <cell r="A1238" t="str">
            <v>01</v>
          </cell>
          <cell r="B1238" t="str">
            <v>62040400</v>
          </cell>
          <cell r="C1238" t="str">
            <v>62030100</v>
          </cell>
          <cell r="D1238">
            <v>8651266.4800000004</v>
          </cell>
        </row>
        <row r="1239">
          <cell r="A1239" t="str">
            <v>01</v>
          </cell>
          <cell r="B1239" t="str">
            <v>62040400</v>
          </cell>
          <cell r="C1239" t="str">
            <v>91020801</v>
          </cell>
          <cell r="D1239">
            <v>765853.99</v>
          </cell>
        </row>
        <row r="1240">
          <cell r="A1240" t="str">
            <v>01</v>
          </cell>
          <cell r="B1240" t="str">
            <v>62040900</v>
          </cell>
          <cell r="C1240" t="str">
            <v>51030000</v>
          </cell>
          <cell r="D1240">
            <v>222203.89</v>
          </cell>
        </row>
        <row r="1241">
          <cell r="A1241" t="str">
            <v>01</v>
          </cell>
          <cell r="B1241" t="str">
            <v>62040900</v>
          </cell>
          <cell r="C1241" t="str">
            <v>51090000</v>
          </cell>
          <cell r="D1241">
            <v>830752.83</v>
          </cell>
        </row>
        <row r="1242">
          <cell r="A1242" t="str">
            <v>01</v>
          </cell>
          <cell r="B1242" t="str">
            <v>62040900</v>
          </cell>
          <cell r="C1242" t="str">
            <v>76000000</v>
          </cell>
          <cell r="D1242">
            <v>3127.05</v>
          </cell>
        </row>
        <row r="1243">
          <cell r="A1243" t="str">
            <v>01</v>
          </cell>
          <cell r="B1243" t="str">
            <v>08000000</v>
          </cell>
          <cell r="C1243" t="str">
            <v>25010000</v>
          </cell>
          <cell r="D1243">
            <v>180026.79</v>
          </cell>
        </row>
        <row r="1244">
          <cell r="A1244" t="str">
            <v>01</v>
          </cell>
          <cell r="B1244" t="str">
            <v>07010000</v>
          </cell>
          <cell r="C1244" t="str">
            <v>08060000</v>
          </cell>
          <cell r="D1244">
            <v>1818125</v>
          </cell>
        </row>
        <row r="1245">
          <cell r="A1245" t="str">
            <v>01</v>
          </cell>
          <cell r="B1245" t="str">
            <v>94000000</v>
          </cell>
          <cell r="C1245" t="str">
            <v>91020800</v>
          </cell>
          <cell r="D1245">
            <v>2001444</v>
          </cell>
        </row>
        <row r="1246">
          <cell r="A1246" t="str">
            <v>01</v>
          </cell>
          <cell r="B1246" t="str">
            <v>60020000</v>
          </cell>
          <cell r="C1246" t="str">
            <v>07010000</v>
          </cell>
          <cell r="D1246">
            <v>-8000000</v>
          </cell>
        </row>
        <row r="1247">
          <cell r="A1247" t="str">
            <v>01</v>
          </cell>
          <cell r="B1247" t="str">
            <v>60020000</v>
          </cell>
          <cell r="C1247" t="str">
            <v>15010000</v>
          </cell>
          <cell r="D1247">
            <v>2087287.99</v>
          </cell>
        </row>
        <row r="1248">
          <cell r="A1248" t="str">
            <v>01</v>
          </cell>
          <cell r="B1248" t="str">
            <v>60020000</v>
          </cell>
          <cell r="C1248" t="str">
            <v>15020000</v>
          </cell>
          <cell r="D1248">
            <v>22433106.800000001</v>
          </cell>
        </row>
        <row r="1249">
          <cell r="A1249" t="str">
            <v>01</v>
          </cell>
          <cell r="B1249" t="str">
            <v>60020000</v>
          </cell>
          <cell r="C1249" t="str">
            <v>15030000</v>
          </cell>
          <cell r="D1249">
            <v>120524</v>
          </cell>
        </row>
        <row r="1250">
          <cell r="A1250" t="str">
            <v>01</v>
          </cell>
          <cell r="B1250" t="str">
            <v>60020000</v>
          </cell>
          <cell r="C1250" t="str">
            <v>15040000</v>
          </cell>
          <cell r="D1250">
            <v>169935.94</v>
          </cell>
        </row>
        <row r="1251">
          <cell r="A1251" t="str">
            <v>01</v>
          </cell>
          <cell r="B1251" t="str">
            <v>60020000</v>
          </cell>
          <cell r="C1251" t="str">
            <v>15050000</v>
          </cell>
          <cell r="D1251">
            <v>26169.99</v>
          </cell>
        </row>
        <row r="1252">
          <cell r="A1252" t="str">
            <v>01</v>
          </cell>
          <cell r="B1252" t="str">
            <v>60020000</v>
          </cell>
          <cell r="C1252" t="str">
            <v>15060000</v>
          </cell>
          <cell r="D1252">
            <v>495458.86</v>
          </cell>
        </row>
        <row r="1253">
          <cell r="A1253" t="str">
            <v>01</v>
          </cell>
          <cell r="B1253" t="str">
            <v>60020000</v>
          </cell>
          <cell r="C1253" t="str">
            <v>15090000</v>
          </cell>
          <cell r="D1253">
            <v>5897.54</v>
          </cell>
        </row>
        <row r="1254">
          <cell r="A1254" t="str">
            <v>01</v>
          </cell>
          <cell r="B1254" t="str">
            <v>60020000</v>
          </cell>
          <cell r="C1254" t="str">
            <v>15160000</v>
          </cell>
          <cell r="D1254">
            <v>25945</v>
          </cell>
        </row>
        <row r="1255">
          <cell r="A1255" t="str">
            <v>01</v>
          </cell>
          <cell r="B1255" t="str">
            <v>60020000</v>
          </cell>
          <cell r="C1255" t="str">
            <v>15180000</v>
          </cell>
          <cell r="D1255">
            <v>769002.79</v>
          </cell>
        </row>
        <row r="1256">
          <cell r="A1256" t="str">
            <v>01</v>
          </cell>
          <cell r="B1256" t="str">
            <v>60020000</v>
          </cell>
          <cell r="C1256" t="str">
            <v>76020200</v>
          </cell>
          <cell r="D1256">
            <v>-114171.42</v>
          </cell>
        </row>
        <row r="1257">
          <cell r="A1257" t="str">
            <v>01</v>
          </cell>
          <cell r="B1257" t="str">
            <v>60040000</v>
          </cell>
          <cell r="C1257" t="str">
            <v>44000100</v>
          </cell>
          <cell r="D1257">
            <v>506.09</v>
          </cell>
        </row>
        <row r="1258">
          <cell r="A1258" t="str">
            <v>01</v>
          </cell>
          <cell r="B1258" t="str">
            <v>60040000</v>
          </cell>
          <cell r="C1258" t="str">
            <v>44000200</v>
          </cell>
          <cell r="D1258">
            <v>5961.33</v>
          </cell>
        </row>
        <row r="1259">
          <cell r="A1259" t="str">
            <v>01</v>
          </cell>
          <cell r="B1259" t="str">
            <v>60040000</v>
          </cell>
          <cell r="C1259" t="str">
            <v>51000000</v>
          </cell>
          <cell r="D1259">
            <v>258864</v>
          </cell>
        </row>
        <row r="1260">
          <cell r="A1260" t="str">
            <v>01</v>
          </cell>
          <cell r="B1260" t="str">
            <v>60040000</v>
          </cell>
          <cell r="C1260" t="str">
            <v>51030100</v>
          </cell>
          <cell r="D1260">
            <v>0.8</v>
          </cell>
        </row>
        <row r="1261">
          <cell r="A1261" t="str">
            <v>01</v>
          </cell>
          <cell r="B1261" t="str">
            <v>60040000</v>
          </cell>
          <cell r="C1261" t="str">
            <v>51040000</v>
          </cell>
          <cell r="D1261">
            <v>288.39999999999998</v>
          </cell>
        </row>
        <row r="1262">
          <cell r="A1262" t="str">
            <v>01</v>
          </cell>
          <cell r="B1262" t="str">
            <v>60040000</v>
          </cell>
          <cell r="C1262" t="str">
            <v>58030100</v>
          </cell>
          <cell r="D1262">
            <v>83000000</v>
          </cell>
        </row>
        <row r="1263">
          <cell r="A1263" t="str">
            <v>01</v>
          </cell>
          <cell r="B1263" t="str">
            <v>60040000</v>
          </cell>
          <cell r="C1263" t="str">
            <v>60010000</v>
          </cell>
          <cell r="D1263">
            <v>85328345.980000004</v>
          </cell>
        </row>
        <row r="1264">
          <cell r="A1264" t="str">
            <v>01</v>
          </cell>
          <cell r="B1264" t="str">
            <v>60040000</v>
          </cell>
          <cell r="C1264" t="str">
            <v>60040000</v>
          </cell>
          <cell r="D1264">
            <v>183109.93</v>
          </cell>
        </row>
        <row r="1265">
          <cell r="A1265" t="str">
            <v>01</v>
          </cell>
          <cell r="B1265" t="str">
            <v>60040000</v>
          </cell>
          <cell r="C1265" t="str">
            <v>76000000</v>
          </cell>
          <cell r="D1265">
            <v>2510.54</v>
          </cell>
        </row>
        <row r="1266">
          <cell r="A1266" t="str">
            <v>01</v>
          </cell>
          <cell r="B1266" t="str">
            <v>60040000</v>
          </cell>
          <cell r="C1266" t="str">
            <v>97030000</v>
          </cell>
          <cell r="D1266">
            <v>749.43</v>
          </cell>
        </row>
        <row r="1267">
          <cell r="A1267" t="str">
            <v>01</v>
          </cell>
          <cell r="B1267" t="str">
            <v>90010100</v>
          </cell>
          <cell r="C1267" t="str">
            <v>62010100</v>
          </cell>
          <cell r="D1267">
            <v>612694424.74000001</v>
          </cell>
        </row>
        <row r="1268">
          <cell r="A1268" t="str">
            <v>01</v>
          </cell>
          <cell r="B1268" t="str">
            <v>90010107</v>
          </cell>
          <cell r="C1268" t="str">
            <v>62010100</v>
          </cell>
          <cell r="D1268">
            <v>200132215.38</v>
          </cell>
        </row>
        <row r="1269">
          <cell r="A1269" t="str">
            <v>01</v>
          </cell>
          <cell r="B1269" t="str">
            <v>90010108</v>
          </cell>
          <cell r="C1269" t="str">
            <v>62010100</v>
          </cell>
          <cell r="D1269">
            <v>18431505.98</v>
          </cell>
        </row>
        <row r="1270">
          <cell r="A1270" t="str">
            <v>01</v>
          </cell>
          <cell r="B1270" t="str">
            <v>90010200</v>
          </cell>
          <cell r="C1270" t="str">
            <v>62010200</v>
          </cell>
          <cell r="D1270">
            <v>11496814.390000001</v>
          </cell>
        </row>
        <row r="1271">
          <cell r="A1271" t="str">
            <v>01</v>
          </cell>
          <cell r="B1271" t="str">
            <v>90010300</v>
          </cell>
          <cell r="C1271" t="str">
            <v>62010300</v>
          </cell>
          <cell r="D1271">
            <v>2383026.19</v>
          </cell>
        </row>
        <row r="1272">
          <cell r="A1272" t="str">
            <v>01</v>
          </cell>
          <cell r="B1272" t="str">
            <v>90010400</v>
          </cell>
          <cell r="C1272" t="str">
            <v>62010400</v>
          </cell>
          <cell r="D1272">
            <v>8199661.0999999996</v>
          </cell>
        </row>
        <row r="1273">
          <cell r="A1273" t="str">
            <v>01</v>
          </cell>
          <cell r="B1273" t="str">
            <v>90010500</v>
          </cell>
          <cell r="C1273" t="str">
            <v>62011400</v>
          </cell>
          <cell r="D1273">
            <v>436936.3</v>
          </cell>
        </row>
        <row r="1274">
          <cell r="A1274" t="str">
            <v>01</v>
          </cell>
          <cell r="B1274" t="str">
            <v>90010700</v>
          </cell>
          <cell r="C1274" t="str">
            <v>62010700</v>
          </cell>
          <cell r="D1274">
            <v>1897.44</v>
          </cell>
        </row>
        <row r="1275">
          <cell r="A1275" t="str">
            <v>01</v>
          </cell>
          <cell r="B1275" t="str">
            <v>90010900</v>
          </cell>
          <cell r="C1275" t="str">
            <v>62010900</v>
          </cell>
          <cell r="D1275">
            <v>8787096.9700000007</v>
          </cell>
        </row>
        <row r="1276">
          <cell r="A1276" t="str">
            <v>01</v>
          </cell>
          <cell r="B1276" t="str">
            <v>90010901</v>
          </cell>
          <cell r="C1276" t="str">
            <v>62010900</v>
          </cell>
          <cell r="D1276">
            <v>2688307.29</v>
          </cell>
        </row>
        <row r="1277">
          <cell r="A1277" t="str">
            <v>01</v>
          </cell>
          <cell r="B1277" t="str">
            <v>90010902</v>
          </cell>
          <cell r="C1277" t="str">
            <v>62010900</v>
          </cell>
          <cell r="D1277">
            <v>420905</v>
          </cell>
        </row>
        <row r="1278">
          <cell r="A1278" t="str">
            <v>01</v>
          </cell>
          <cell r="B1278" t="str">
            <v>90011200</v>
          </cell>
          <cell r="C1278" t="str">
            <v>62011200</v>
          </cell>
          <cell r="D1278">
            <v>202872.01</v>
          </cell>
        </row>
        <row r="1279">
          <cell r="A1279" t="str">
            <v>01</v>
          </cell>
          <cell r="B1279" t="str">
            <v>90011300</v>
          </cell>
          <cell r="C1279" t="str">
            <v>62011300</v>
          </cell>
          <cell r="D1279">
            <v>18900.3</v>
          </cell>
        </row>
        <row r="1280">
          <cell r="A1280" t="str">
            <v>01</v>
          </cell>
          <cell r="B1280" t="str">
            <v>90011400</v>
          </cell>
          <cell r="C1280" t="str">
            <v>62010500</v>
          </cell>
          <cell r="D1280">
            <v>9737625.5099999998</v>
          </cell>
        </row>
        <row r="1281">
          <cell r="A1281" t="str">
            <v>01</v>
          </cell>
          <cell r="B1281" t="str">
            <v>90011401</v>
          </cell>
          <cell r="C1281" t="str">
            <v>62010500</v>
          </cell>
          <cell r="D1281">
            <v>8107523.7800000003</v>
          </cell>
        </row>
        <row r="1282">
          <cell r="A1282" t="str">
            <v>01</v>
          </cell>
          <cell r="B1282" t="str">
            <v>90011402</v>
          </cell>
          <cell r="C1282" t="str">
            <v>62010500</v>
          </cell>
          <cell r="D1282">
            <v>1624700.86</v>
          </cell>
        </row>
        <row r="1283">
          <cell r="A1283" t="str">
            <v>01</v>
          </cell>
          <cell r="B1283" t="str">
            <v>90011405</v>
          </cell>
          <cell r="C1283" t="str">
            <v>62010500</v>
          </cell>
          <cell r="D1283">
            <v>17921986.879999999</v>
          </cell>
        </row>
        <row r="1284">
          <cell r="A1284" t="str">
            <v>01</v>
          </cell>
          <cell r="B1284" t="str">
            <v>90011500</v>
          </cell>
          <cell r="C1284" t="str">
            <v>62011500</v>
          </cell>
          <cell r="D1284">
            <v>125668.98</v>
          </cell>
        </row>
        <row r="1285">
          <cell r="A1285" t="str">
            <v>01</v>
          </cell>
          <cell r="B1285" t="str">
            <v>90011600</v>
          </cell>
          <cell r="C1285" t="str">
            <v>62010600</v>
          </cell>
          <cell r="D1285">
            <v>774458.16</v>
          </cell>
        </row>
        <row r="1286">
          <cell r="A1286" t="str">
            <v>01</v>
          </cell>
          <cell r="B1286" t="str">
            <v>90011605</v>
          </cell>
          <cell r="C1286" t="str">
            <v>62010600</v>
          </cell>
          <cell r="D1286">
            <v>3465168.27</v>
          </cell>
        </row>
        <row r="1287">
          <cell r="A1287" t="str">
            <v>01</v>
          </cell>
          <cell r="B1287" t="str">
            <v>90011705</v>
          </cell>
          <cell r="C1287" t="str">
            <v>62010700</v>
          </cell>
          <cell r="D1287">
            <v>122030.88</v>
          </cell>
        </row>
        <row r="1288">
          <cell r="A1288" t="str">
            <v>01</v>
          </cell>
          <cell r="B1288" t="str">
            <v>90011805</v>
          </cell>
          <cell r="C1288" t="str">
            <v>62010800</v>
          </cell>
          <cell r="D1288">
            <v>4449841.78</v>
          </cell>
        </row>
        <row r="1289">
          <cell r="A1289" t="str">
            <v>01</v>
          </cell>
          <cell r="B1289" t="str">
            <v>90012100</v>
          </cell>
          <cell r="C1289" t="str">
            <v>62010100</v>
          </cell>
          <cell r="D1289">
            <v>1769432.94</v>
          </cell>
        </row>
        <row r="1290">
          <cell r="A1290" t="str">
            <v>01</v>
          </cell>
          <cell r="B1290" t="str">
            <v>90012101</v>
          </cell>
          <cell r="C1290" t="str">
            <v>62010100</v>
          </cell>
          <cell r="D1290">
            <v>477096.87</v>
          </cell>
        </row>
        <row r="1291">
          <cell r="A1291" t="str">
            <v>01</v>
          </cell>
          <cell r="B1291" t="str">
            <v>71020000</v>
          </cell>
          <cell r="C1291" t="str">
            <v>70000000</v>
          </cell>
          <cell r="D1291">
            <v>-8092.52</v>
          </cell>
        </row>
        <row r="1292">
          <cell r="A1292" t="str">
            <v>01</v>
          </cell>
          <cell r="B1292" t="str">
            <v>71020000</v>
          </cell>
          <cell r="C1292" t="str">
            <v>60010000</v>
          </cell>
          <cell r="D1292">
            <v>58718.21</v>
          </cell>
        </row>
        <row r="1293">
          <cell r="A1293" t="str">
            <v>01</v>
          </cell>
          <cell r="B1293" t="str">
            <v>76040000</v>
          </cell>
          <cell r="C1293" t="str">
            <v>51040000</v>
          </cell>
          <cell r="D1293">
            <v>174.66</v>
          </cell>
        </row>
        <row r="1294">
          <cell r="A1294" t="str">
            <v>01</v>
          </cell>
          <cell r="B1294" t="str">
            <v>76040000</v>
          </cell>
          <cell r="C1294" t="str">
            <v>70020000</v>
          </cell>
          <cell r="D1294">
            <v>354815.63</v>
          </cell>
        </row>
        <row r="1295">
          <cell r="A1295" t="str">
            <v>01</v>
          </cell>
          <cell r="B1295" t="str">
            <v>70020000</v>
          </cell>
          <cell r="C1295" t="str">
            <v>70000000</v>
          </cell>
          <cell r="D1295">
            <v>1158763.79</v>
          </cell>
        </row>
        <row r="1296">
          <cell r="A1296" t="str">
            <v>01</v>
          </cell>
          <cell r="B1296" t="str">
            <v>70010000</v>
          </cell>
          <cell r="C1296" t="str">
            <v>70000000</v>
          </cell>
          <cell r="D1296">
            <v>86875797.980000004</v>
          </cell>
        </row>
        <row r="1297">
          <cell r="A1297" t="str">
            <v>01</v>
          </cell>
          <cell r="B1297" t="str">
            <v>90090900</v>
          </cell>
          <cell r="C1297" t="str">
            <v>99000000</v>
          </cell>
          <cell r="D1297">
            <v>159546.81</v>
          </cell>
        </row>
        <row r="1298">
          <cell r="A1298" t="str">
            <v>01</v>
          </cell>
          <cell r="B1298" t="str">
            <v>60010000</v>
          </cell>
          <cell r="C1298" t="str">
            <v>07010000</v>
          </cell>
          <cell r="D1298">
            <v>8587968.0299999993</v>
          </cell>
        </row>
        <row r="1299">
          <cell r="A1299" t="str">
            <v>01</v>
          </cell>
          <cell r="B1299" t="str">
            <v>60010000</v>
          </cell>
          <cell r="C1299" t="str">
            <v>08010000</v>
          </cell>
          <cell r="D1299">
            <v>1277323.8400000001</v>
          </cell>
        </row>
        <row r="1300">
          <cell r="A1300" t="str">
            <v>01</v>
          </cell>
          <cell r="B1300" t="str">
            <v>60010000</v>
          </cell>
          <cell r="C1300" t="str">
            <v>08060000</v>
          </cell>
          <cell r="D1300">
            <v>361182.12</v>
          </cell>
        </row>
        <row r="1301">
          <cell r="A1301" t="str">
            <v>01</v>
          </cell>
          <cell r="B1301" t="str">
            <v>60010000</v>
          </cell>
          <cell r="C1301" t="str">
            <v>08070000</v>
          </cell>
          <cell r="D1301">
            <v>1174454.23</v>
          </cell>
        </row>
        <row r="1302">
          <cell r="A1302" t="str">
            <v>01</v>
          </cell>
          <cell r="B1302" t="str">
            <v>60010000</v>
          </cell>
          <cell r="C1302" t="str">
            <v>08080000</v>
          </cell>
          <cell r="D1302">
            <v>70476.67</v>
          </cell>
        </row>
        <row r="1303">
          <cell r="A1303" t="str">
            <v>01</v>
          </cell>
          <cell r="B1303" t="str">
            <v>60010000</v>
          </cell>
          <cell r="C1303" t="str">
            <v>08090000</v>
          </cell>
          <cell r="D1303">
            <v>74716.820000000007</v>
          </cell>
        </row>
        <row r="1304">
          <cell r="A1304" t="str">
            <v>01</v>
          </cell>
          <cell r="B1304" t="str">
            <v>60010000</v>
          </cell>
          <cell r="C1304" t="str">
            <v>15010000</v>
          </cell>
          <cell r="D1304">
            <v>64365057.82</v>
          </cell>
        </row>
        <row r="1305">
          <cell r="A1305" t="str">
            <v>01</v>
          </cell>
          <cell r="B1305" t="str">
            <v>60010000</v>
          </cell>
          <cell r="C1305" t="str">
            <v>15020000</v>
          </cell>
          <cell r="D1305">
            <v>296257068.57999998</v>
          </cell>
        </row>
        <row r="1306">
          <cell r="A1306" t="str">
            <v>01</v>
          </cell>
          <cell r="B1306" t="str">
            <v>60010000</v>
          </cell>
          <cell r="C1306" t="str">
            <v>15030000</v>
          </cell>
          <cell r="D1306">
            <v>6743710.1100000003</v>
          </cell>
        </row>
        <row r="1307">
          <cell r="A1307" t="str">
            <v>01</v>
          </cell>
          <cell r="B1307" t="str">
            <v>60010000</v>
          </cell>
          <cell r="C1307" t="str">
            <v>15040000</v>
          </cell>
          <cell r="D1307">
            <v>2784410.7</v>
          </cell>
        </row>
        <row r="1308">
          <cell r="A1308" t="str">
            <v>01</v>
          </cell>
          <cell r="B1308" t="str">
            <v>60010000</v>
          </cell>
          <cell r="C1308" t="str">
            <v>15050000</v>
          </cell>
          <cell r="D1308">
            <v>6642994.4500000002</v>
          </cell>
        </row>
        <row r="1309">
          <cell r="A1309" t="str">
            <v>01</v>
          </cell>
          <cell r="B1309" t="str">
            <v>60010000</v>
          </cell>
          <cell r="C1309" t="str">
            <v>15060000</v>
          </cell>
          <cell r="D1309">
            <v>4324977.8</v>
          </cell>
        </row>
        <row r="1310">
          <cell r="A1310" t="str">
            <v>01</v>
          </cell>
          <cell r="B1310" t="str">
            <v>60010000</v>
          </cell>
          <cell r="C1310" t="str">
            <v>15090000</v>
          </cell>
          <cell r="D1310">
            <v>5478968.4000000004</v>
          </cell>
        </row>
        <row r="1311">
          <cell r="A1311" t="str">
            <v>01</v>
          </cell>
          <cell r="B1311" t="str">
            <v>60010000</v>
          </cell>
          <cell r="C1311" t="str">
            <v>15130000</v>
          </cell>
          <cell r="D1311">
            <v>31360035.77</v>
          </cell>
        </row>
        <row r="1312">
          <cell r="A1312" t="str">
            <v>01</v>
          </cell>
          <cell r="B1312" t="str">
            <v>60010000</v>
          </cell>
          <cell r="C1312" t="str">
            <v>15150000</v>
          </cell>
          <cell r="D1312">
            <v>11129195.84</v>
          </cell>
        </row>
        <row r="1313">
          <cell r="A1313" t="str">
            <v>01</v>
          </cell>
          <cell r="B1313" t="str">
            <v>60010000</v>
          </cell>
          <cell r="C1313" t="str">
            <v>15160000</v>
          </cell>
          <cell r="D1313">
            <v>1628429.83</v>
          </cell>
        </row>
        <row r="1314">
          <cell r="A1314" t="str">
            <v>01</v>
          </cell>
          <cell r="B1314" t="str">
            <v>60010000</v>
          </cell>
          <cell r="C1314" t="str">
            <v>15180000</v>
          </cell>
          <cell r="D1314">
            <v>3952038.4</v>
          </cell>
        </row>
        <row r="1315">
          <cell r="A1315" t="str">
            <v>01</v>
          </cell>
          <cell r="B1315" t="str">
            <v>60010000</v>
          </cell>
          <cell r="C1315" t="str">
            <v>19010000</v>
          </cell>
          <cell r="D1315">
            <v>8471771.0500000007</v>
          </cell>
        </row>
        <row r="1316">
          <cell r="A1316" t="str">
            <v>01</v>
          </cell>
          <cell r="B1316" t="str">
            <v>60010000</v>
          </cell>
          <cell r="C1316" t="str">
            <v>19010100</v>
          </cell>
          <cell r="D1316">
            <v>58588951.609999999</v>
          </cell>
        </row>
        <row r="1317">
          <cell r="A1317" t="str">
            <v>01</v>
          </cell>
          <cell r="B1317" t="str">
            <v>60010000</v>
          </cell>
          <cell r="C1317" t="str">
            <v>19020000</v>
          </cell>
          <cell r="D1317">
            <v>1602860</v>
          </cell>
        </row>
        <row r="1318">
          <cell r="A1318" t="str">
            <v>01</v>
          </cell>
          <cell r="B1318" t="str">
            <v>60010000</v>
          </cell>
          <cell r="C1318" t="str">
            <v>19020100</v>
          </cell>
          <cell r="D1318">
            <v>205357.23</v>
          </cell>
        </row>
        <row r="1319">
          <cell r="A1319" t="str">
            <v>01</v>
          </cell>
          <cell r="B1319" t="str">
            <v>60010000</v>
          </cell>
          <cell r="C1319" t="str">
            <v>19040000</v>
          </cell>
          <cell r="D1319">
            <v>5935544.4000000004</v>
          </cell>
        </row>
        <row r="1320">
          <cell r="A1320" t="str">
            <v>01</v>
          </cell>
          <cell r="B1320" t="str">
            <v>60010000</v>
          </cell>
          <cell r="C1320" t="str">
            <v>19040100</v>
          </cell>
          <cell r="D1320">
            <v>5854341.9800000004</v>
          </cell>
        </row>
        <row r="1321">
          <cell r="A1321" t="str">
            <v>01</v>
          </cell>
          <cell r="B1321" t="str">
            <v>60010000</v>
          </cell>
          <cell r="C1321" t="str">
            <v>19060000</v>
          </cell>
          <cell r="D1321">
            <v>137811.29999999999</v>
          </cell>
        </row>
        <row r="1322">
          <cell r="A1322" t="str">
            <v>01</v>
          </cell>
          <cell r="B1322" t="str">
            <v>60010000</v>
          </cell>
          <cell r="C1322" t="str">
            <v>19070200</v>
          </cell>
          <cell r="D1322">
            <v>6559145.1299999999</v>
          </cell>
        </row>
        <row r="1323">
          <cell r="A1323" t="str">
            <v>01</v>
          </cell>
          <cell r="B1323" t="str">
            <v>60010000</v>
          </cell>
          <cell r="C1323" t="str">
            <v>19080000</v>
          </cell>
          <cell r="D1323">
            <v>738.46</v>
          </cell>
        </row>
        <row r="1324">
          <cell r="A1324" t="str">
            <v>01</v>
          </cell>
          <cell r="B1324" t="str">
            <v>60010000</v>
          </cell>
          <cell r="C1324" t="str">
            <v>19090000</v>
          </cell>
          <cell r="D1324">
            <v>4670.1000000000004</v>
          </cell>
        </row>
        <row r="1325">
          <cell r="A1325" t="str">
            <v>01</v>
          </cell>
          <cell r="B1325" t="str">
            <v>60010000</v>
          </cell>
          <cell r="C1325" t="str">
            <v>19100200</v>
          </cell>
          <cell r="D1325">
            <v>232297.15</v>
          </cell>
        </row>
        <row r="1326">
          <cell r="A1326" t="str">
            <v>01</v>
          </cell>
          <cell r="B1326" t="str">
            <v>60010000</v>
          </cell>
          <cell r="C1326" t="str">
            <v>23010000</v>
          </cell>
          <cell r="D1326">
            <v>4176</v>
          </cell>
        </row>
        <row r="1327">
          <cell r="A1327" t="str">
            <v>01</v>
          </cell>
          <cell r="B1327" t="str">
            <v>60010000</v>
          </cell>
          <cell r="C1327" t="str">
            <v>25010000</v>
          </cell>
          <cell r="D1327">
            <v>233450.02</v>
          </cell>
        </row>
        <row r="1328">
          <cell r="A1328" t="str">
            <v>01</v>
          </cell>
          <cell r="B1328" t="str">
            <v>60010000</v>
          </cell>
          <cell r="C1328" t="str">
            <v>25020000</v>
          </cell>
          <cell r="D1328">
            <v>5014683.28</v>
          </cell>
        </row>
        <row r="1329">
          <cell r="A1329" t="str">
            <v>01</v>
          </cell>
          <cell r="B1329" t="str">
            <v>60010000</v>
          </cell>
          <cell r="C1329" t="str">
            <v>25030000</v>
          </cell>
          <cell r="D1329">
            <v>16821.939999999999</v>
          </cell>
        </row>
        <row r="1330">
          <cell r="A1330" t="str">
            <v>01</v>
          </cell>
          <cell r="B1330" t="str">
            <v>60010000</v>
          </cell>
          <cell r="C1330" t="str">
            <v>26000000</v>
          </cell>
          <cell r="D1330">
            <v>22159038.219999999</v>
          </cell>
        </row>
        <row r="1331">
          <cell r="A1331" t="str">
            <v>01</v>
          </cell>
          <cell r="B1331" t="str">
            <v>60010000</v>
          </cell>
          <cell r="C1331" t="str">
            <v>28011200</v>
          </cell>
          <cell r="D1331">
            <v>133950.57</v>
          </cell>
        </row>
        <row r="1332">
          <cell r="A1332" t="str">
            <v>01</v>
          </cell>
          <cell r="B1332" t="str">
            <v>60010000</v>
          </cell>
          <cell r="C1332" t="str">
            <v>44000100</v>
          </cell>
          <cell r="D1332">
            <v>949659.32</v>
          </cell>
        </row>
        <row r="1333">
          <cell r="A1333" t="str">
            <v>01</v>
          </cell>
          <cell r="B1333" t="str">
            <v>60010000</v>
          </cell>
          <cell r="C1333" t="str">
            <v>51030000</v>
          </cell>
          <cell r="D1333">
            <v>6732</v>
          </cell>
        </row>
        <row r="1334">
          <cell r="A1334" t="str">
            <v>01</v>
          </cell>
          <cell r="B1334" t="str">
            <v>60010000</v>
          </cell>
          <cell r="C1334" t="str">
            <v>51030100</v>
          </cell>
          <cell r="D1334">
            <v>57746.16</v>
          </cell>
        </row>
        <row r="1335">
          <cell r="A1335" t="str">
            <v>01</v>
          </cell>
          <cell r="B1335" t="str">
            <v>60010000</v>
          </cell>
          <cell r="C1335" t="str">
            <v>51040000</v>
          </cell>
          <cell r="D1335">
            <v>414445.73</v>
          </cell>
        </row>
        <row r="1336">
          <cell r="A1336" t="str">
            <v>01</v>
          </cell>
          <cell r="B1336" t="str">
            <v>60010000</v>
          </cell>
          <cell r="C1336" t="str">
            <v>60010000</v>
          </cell>
          <cell r="D1336">
            <v>74187</v>
          </cell>
        </row>
        <row r="1337">
          <cell r="A1337" t="str">
            <v>01</v>
          </cell>
          <cell r="B1337" t="str">
            <v>60010000</v>
          </cell>
          <cell r="C1337" t="str">
            <v>76000000</v>
          </cell>
          <cell r="D1337">
            <v>2095687.84</v>
          </cell>
        </row>
        <row r="1338">
          <cell r="A1338" t="str">
            <v>01</v>
          </cell>
          <cell r="B1338" t="str">
            <v>60010000</v>
          </cell>
          <cell r="C1338" t="str">
            <v>76020200</v>
          </cell>
          <cell r="D1338">
            <v>25980.02</v>
          </cell>
        </row>
        <row r="1339">
          <cell r="A1339" t="str">
            <v>01</v>
          </cell>
          <cell r="B1339" t="str">
            <v>60010000</v>
          </cell>
          <cell r="C1339" t="str">
            <v>91020800</v>
          </cell>
          <cell r="D1339">
            <v>1579.37</v>
          </cell>
        </row>
        <row r="1340">
          <cell r="A1340" t="str">
            <v>01</v>
          </cell>
          <cell r="B1340" t="str">
            <v>60010000</v>
          </cell>
          <cell r="C1340" t="str">
            <v>91020801</v>
          </cell>
          <cell r="D1340">
            <v>160809.75</v>
          </cell>
        </row>
        <row r="1341">
          <cell r="A1341" t="str">
            <v>01</v>
          </cell>
          <cell r="B1341" t="str">
            <v>60010000</v>
          </cell>
          <cell r="C1341" t="str">
            <v>97000300</v>
          </cell>
          <cell r="D1341">
            <v>1593631.6</v>
          </cell>
        </row>
        <row r="1342">
          <cell r="A1342" t="str">
            <v>01</v>
          </cell>
          <cell r="B1342" t="str">
            <v>90090901</v>
          </cell>
          <cell r="C1342" t="str">
            <v>99000000</v>
          </cell>
          <cell r="D1342">
            <v>167987</v>
          </cell>
        </row>
        <row r="1343">
          <cell r="A1343" t="str">
            <v>01</v>
          </cell>
          <cell r="B1343" t="str">
            <v>99000000</v>
          </cell>
          <cell r="C1343" t="str">
            <v>90090902</v>
          </cell>
          <cell r="D1343">
            <v>20596.060000000001</v>
          </cell>
        </row>
        <row r="1344">
          <cell r="A1344" t="str">
            <v>01</v>
          </cell>
          <cell r="B1344" t="str">
            <v>99000000</v>
          </cell>
          <cell r="C1344" t="str">
            <v>90091200</v>
          </cell>
          <cell r="D1344">
            <v>54382.03</v>
          </cell>
        </row>
        <row r="1345">
          <cell r="A1345" t="str">
            <v>01</v>
          </cell>
          <cell r="B1345" t="str">
            <v>99000000</v>
          </cell>
          <cell r="C1345" t="str">
            <v>90091300</v>
          </cell>
          <cell r="D1345">
            <v>1439.13</v>
          </cell>
        </row>
        <row r="1346">
          <cell r="A1346" t="str">
            <v>01</v>
          </cell>
          <cell r="B1346" t="str">
            <v>90091301</v>
          </cell>
          <cell r="C1346" t="str">
            <v>99000000</v>
          </cell>
          <cell r="D1346">
            <v>722482</v>
          </cell>
        </row>
        <row r="1347">
          <cell r="A1347" t="str">
            <v>01</v>
          </cell>
          <cell r="B1347" t="str">
            <v>90091302</v>
          </cell>
          <cell r="C1347" t="str">
            <v>99000000</v>
          </cell>
          <cell r="D1347">
            <v>8078</v>
          </cell>
        </row>
        <row r="1348">
          <cell r="A1348" t="str">
            <v>01</v>
          </cell>
          <cell r="B1348" t="str">
            <v>99000000</v>
          </cell>
          <cell r="C1348" t="str">
            <v>90091400</v>
          </cell>
          <cell r="D1348">
            <v>16898.64</v>
          </cell>
        </row>
        <row r="1349">
          <cell r="A1349" t="str">
            <v>01</v>
          </cell>
          <cell r="B1349" t="str">
            <v>90091401</v>
          </cell>
          <cell r="C1349" t="str">
            <v>99000000</v>
          </cell>
          <cell r="D1349">
            <v>889188.19</v>
          </cell>
        </row>
        <row r="1350">
          <cell r="A1350" t="str">
            <v>01</v>
          </cell>
          <cell r="B1350" t="str">
            <v>90091402</v>
          </cell>
          <cell r="C1350" t="str">
            <v>99000000</v>
          </cell>
          <cell r="D1350">
            <v>219226.28</v>
          </cell>
        </row>
        <row r="1351">
          <cell r="A1351" t="str">
            <v>01</v>
          </cell>
          <cell r="B1351" t="str">
            <v>99000000</v>
          </cell>
          <cell r="C1351" t="str">
            <v>90091405</v>
          </cell>
          <cell r="D1351">
            <v>4491444.47</v>
          </cell>
        </row>
        <row r="1352">
          <cell r="A1352" t="str">
            <v>01</v>
          </cell>
          <cell r="B1352" t="str">
            <v>99000000</v>
          </cell>
          <cell r="C1352" t="str">
            <v>90091500</v>
          </cell>
          <cell r="D1352">
            <v>110137.66</v>
          </cell>
        </row>
        <row r="1353">
          <cell r="A1353" t="str">
            <v>01</v>
          </cell>
          <cell r="B1353" t="str">
            <v>99000000</v>
          </cell>
          <cell r="C1353" t="str">
            <v>90091600</v>
          </cell>
          <cell r="D1353">
            <v>115127.82</v>
          </cell>
        </row>
        <row r="1354">
          <cell r="A1354" t="str">
            <v>01</v>
          </cell>
          <cell r="B1354" t="str">
            <v>99000000</v>
          </cell>
          <cell r="C1354" t="str">
            <v>90091605</v>
          </cell>
          <cell r="D1354">
            <v>906644.22</v>
          </cell>
        </row>
        <row r="1355">
          <cell r="A1355" t="str">
            <v>01</v>
          </cell>
          <cell r="B1355" t="str">
            <v>99000000</v>
          </cell>
          <cell r="C1355" t="str">
            <v>90091705</v>
          </cell>
          <cell r="D1355">
            <v>60610.9</v>
          </cell>
        </row>
        <row r="1356">
          <cell r="A1356" t="str">
            <v>01</v>
          </cell>
          <cell r="B1356" t="str">
            <v>99000000</v>
          </cell>
          <cell r="C1356" t="str">
            <v>90091805</v>
          </cell>
          <cell r="D1356">
            <v>951880.96</v>
          </cell>
        </row>
        <row r="1357">
          <cell r="A1357" t="str">
            <v>01</v>
          </cell>
          <cell r="B1357" t="str">
            <v>90092100</v>
          </cell>
          <cell r="C1357" t="str">
            <v>99000000</v>
          </cell>
          <cell r="D1357">
            <v>192495.51</v>
          </cell>
        </row>
        <row r="1358">
          <cell r="A1358" t="str">
            <v>01</v>
          </cell>
          <cell r="B1358" t="str">
            <v>90092101</v>
          </cell>
          <cell r="C1358" t="str">
            <v>99000000</v>
          </cell>
          <cell r="D1358">
            <v>7401.67</v>
          </cell>
        </row>
        <row r="1359">
          <cell r="A1359" t="str">
            <v>01</v>
          </cell>
          <cell r="B1359" t="str">
            <v>91090100</v>
          </cell>
          <cell r="C1359" t="str">
            <v>99000000</v>
          </cell>
          <cell r="D1359">
            <v>14883.86</v>
          </cell>
        </row>
        <row r="1360">
          <cell r="A1360" t="str">
            <v>01</v>
          </cell>
          <cell r="B1360" t="str">
            <v>99000000</v>
          </cell>
          <cell r="C1360" t="str">
            <v>91090400</v>
          </cell>
          <cell r="D1360">
            <v>2537209.48</v>
          </cell>
        </row>
        <row r="1361">
          <cell r="A1361" t="str">
            <v>01</v>
          </cell>
          <cell r="B1361" t="str">
            <v>91090500</v>
          </cell>
          <cell r="C1361" t="str">
            <v>99000000</v>
          </cell>
          <cell r="D1361">
            <v>857232.71</v>
          </cell>
        </row>
        <row r="1362">
          <cell r="A1362" t="str">
            <v>01</v>
          </cell>
          <cell r="B1362" t="str">
            <v>91090600</v>
          </cell>
          <cell r="C1362" t="str">
            <v>99000000</v>
          </cell>
          <cell r="D1362">
            <v>5672607.7300000004</v>
          </cell>
        </row>
        <row r="1363">
          <cell r="A1363" t="str">
            <v>01</v>
          </cell>
          <cell r="B1363" t="str">
            <v>91090800</v>
          </cell>
          <cell r="C1363" t="str">
            <v>99000000</v>
          </cell>
          <cell r="D1363">
            <v>1553136.61</v>
          </cell>
        </row>
        <row r="1364">
          <cell r="A1364" t="str">
            <v>01</v>
          </cell>
          <cell r="B1364" t="str">
            <v>20030100</v>
          </cell>
          <cell r="C1364" t="str">
            <v>90021301</v>
          </cell>
          <cell r="D1364">
            <v>722482</v>
          </cell>
        </row>
        <row r="1365">
          <cell r="A1365" t="str">
            <v>01</v>
          </cell>
          <cell r="B1365" t="str">
            <v>20030200</v>
          </cell>
          <cell r="C1365" t="str">
            <v>90021302</v>
          </cell>
          <cell r="D1365">
            <v>8078</v>
          </cell>
        </row>
        <row r="1366">
          <cell r="A1366" t="str">
            <v>01</v>
          </cell>
          <cell r="B1366" t="str">
            <v>91090801</v>
          </cell>
          <cell r="C1366" t="str">
            <v>99000000</v>
          </cell>
          <cell r="D1366">
            <v>14226544.689999999</v>
          </cell>
        </row>
        <row r="1367">
          <cell r="A1367" t="str">
            <v>01</v>
          </cell>
          <cell r="B1367" t="str">
            <v>91090802</v>
          </cell>
          <cell r="C1367" t="str">
            <v>99000000</v>
          </cell>
          <cell r="D1367">
            <v>8173212.0199999996</v>
          </cell>
        </row>
        <row r="1368">
          <cell r="A1368" t="str">
            <v>01</v>
          </cell>
          <cell r="B1368" t="str">
            <v>99000000</v>
          </cell>
          <cell r="C1368" t="str">
            <v>91090803</v>
          </cell>
          <cell r="D1368">
            <v>566.80999999999995</v>
          </cell>
        </row>
        <row r="1369">
          <cell r="A1369" t="str">
            <v>01</v>
          </cell>
          <cell r="B1369" t="str">
            <v>91090900</v>
          </cell>
          <cell r="C1369" t="str">
            <v>99000000</v>
          </cell>
          <cell r="D1369">
            <v>866.43</v>
          </cell>
        </row>
        <row r="1370">
          <cell r="A1370" t="str">
            <v>01</v>
          </cell>
          <cell r="B1370" t="str">
            <v>99000000</v>
          </cell>
          <cell r="C1370" t="str">
            <v>91091100</v>
          </cell>
          <cell r="D1370">
            <v>7.0000000000000007E-2</v>
          </cell>
        </row>
        <row r="1371">
          <cell r="A1371" t="str">
            <v>01</v>
          </cell>
          <cell r="B1371" t="str">
            <v>99000000</v>
          </cell>
          <cell r="C1371" t="str">
            <v>91091400</v>
          </cell>
          <cell r="D1371">
            <v>177049</v>
          </cell>
        </row>
        <row r="1372">
          <cell r="A1372" t="str">
            <v>01</v>
          </cell>
          <cell r="B1372" t="str">
            <v>40110000</v>
          </cell>
          <cell r="C1372" t="str">
            <v>91020800</v>
          </cell>
          <cell r="D1372">
            <v>130191.86</v>
          </cell>
        </row>
        <row r="1373">
          <cell r="A1373" t="str">
            <v>01</v>
          </cell>
          <cell r="B1373" t="str">
            <v>79070000</v>
          </cell>
          <cell r="C1373" t="str">
            <v>99000000</v>
          </cell>
          <cell r="D1373">
            <v>1658267.51</v>
          </cell>
        </row>
        <row r="1374">
          <cell r="A1374" t="str">
            <v>01</v>
          </cell>
          <cell r="B1374" t="str">
            <v>91010803</v>
          </cell>
          <cell r="C1374" t="str">
            <v>51000000</v>
          </cell>
          <cell r="D1374">
            <v>566.80999999999995</v>
          </cell>
        </row>
        <row r="1375">
          <cell r="A1375" t="str">
            <v>01</v>
          </cell>
          <cell r="B1375" t="str">
            <v>91010802</v>
          </cell>
          <cell r="C1375" t="str">
            <v>73020000</v>
          </cell>
          <cell r="D1375">
            <v>489.63</v>
          </cell>
        </row>
        <row r="1376">
          <cell r="A1376" t="str">
            <v>01</v>
          </cell>
          <cell r="B1376" t="str">
            <v>08070000</v>
          </cell>
          <cell r="C1376" t="str">
            <v>01000000</v>
          </cell>
          <cell r="D1376">
            <v>1534129.33</v>
          </cell>
        </row>
        <row r="1377">
          <cell r="A1377" t="str">
            <v>01</v>
          </cell>
          <cell r="B1377" t="str">
            <v>08070000</v>
          </cell>
          <cell r="C1377" t="str">
            <v>91020801</v>
          </cell>
          <cell r="D1377">
            <v>10.199999999999999</v>
          </cell>
        </row>
        <row r="1378">
          <cell r="A1378" t="str">
            <v>01</v>
          </cell>
          <cell r="B1378" t="str">
            <v>08090100</v>
          </cell>
          <cell r="C1378" t="str">
            <v>01000000</v>
          </cell>
          <cell r="D1378">
            <v>566733.77</v>
          </cell>
        </row>
        <row r="1379">
          <cell r="A1379" t="str">
            <v>01</v>
          </cell>
          <cell r="B1379" t="str">
            <v>08090100</v>
          </cell>
          <cell r="C1379" t="str">
            <v>91020801</v>
          </cell>
          <cell r="D1379">
            <v>0.18</v>
          </cell>
        </row>
        <row r="1380">
          <cell r="A1380" t="str">
            <v>01</v>
          </cell>
          <cell r="B1380" t="str">
            <v>08060000</v>
          </cell>
          <cell r="C1380" t="str">
            <v>01000000</v>
          </cell>
          <cell r="D1380">
            <v>92313991.909999996</v>
          </cell>
        </row>
        <row r="1381">
          <cell r="A1381" t="str">
            <v>01</v>
          </cell>
          <cell r="B1381" t="str">
            <v>08060000</v>
          </cell>
          <cell r="C1381" t="str">
            <v>91020801</v>
          </cell>
          <cell r="D1381">
            <v>7.86</v>
          </cell>
        </row>
        <row r="1382">
          <cell r="A1382" t="str">
            <v>01</v>
          </cell>
          <cell r="B1382" t="str">
            <v>08020000</v>
          </cell>
          <cell r="C1382" t="str">
            <v>01000000</v>
          </cell>
          <cell r="D1382">
            <v>6847950.5700000003</v>
          </cell>
        </row>
        <row r="1383">
          <cell r="A1383" t="str">
            <v>01</v>
          </cell>
          <cell r="B1383" t="str">
            <v>01030000</v>
          </cell>
          <cell r="C1383" t="str">
            <v>01000000</v>
          </cell>
          <cell r="D1383">
            <v>8185</v>
          </cell>
        </row>
        <row r="1384">
          <cell r="A1384" t="str">
            <v>01</v>
          </cell>
          <cell r="B1384" t="str">
            <v>91010802</v>
          </cell>
          <cell r="C1384" t="str">
            <v>79030000</v>
          </cell>
          <cell r="D1384">
            <v>251.02</v>
          </cell>
        </row>
        <row r="1385">
          <cell r="A1385" t="str">
            <v>01</v>
          </cell>
          <cell r="B1385" t="str">
            <v>91010800</v>
          </cell>
          <cell r="C1385" t="str">
            <v>10020000</v>
          </cell>
          <cell r="D1385">
            <v>112068.89</v>
          </cell>
        </row>
        <row r="1386">
          <cell r="A1386" t="str">
            <v>01</v>
          </cell>
          <cell r="B1386" t="str">
            <v>91010800</v>
          </cell>
          <cell r="C1386" t="str">
            <v>10050000</v>
          </cell>
          <cell r="D1386">
            <v>-112068.89</v>
          </cell>
        </row>
        <row r="1387">
          <cell r="A1387" t="str">
            <v>01</v>
          </cell>
          <cell r="B1387" t="str">
            <v>91010800</v>
          </cell>
          <cell r="C1387" t="str">
            <v>10060000</v>
          </cell>
          <cell r="D1387">
            <v>404.25</v>
          </cell>
        </row>
        <row r="1388">
          <cell r="A1388" t="str">
            <v>01</v>
          </cell>
          <cell r="B1388" t="str">
            <v>91010800</v>
          </cell>
          <cell r="C1388" t="str">
            <v>10110000</v>
          </cell>
          <cell r="D1388">
            <v>90426.37</v>
          </cell>
        </row>
        <row r="1389">
          <cell r="A1389" t="str">
            <v>01</v>
          </cell>
          <cell r="B1389" t="str">
            <v>91010800</v>
          </cell>
          <cell r="C1389" t="str">
            <v>52000000</v>
          </cell>
          <cell r="D1389">
            <v>219.55</v>
          </cell>
        </row>
        <row r="1390">
          <cell r="A1390" t="str">
            <v>01</v>
          </cell>
          <cell r="B1390" t="str">
            <v>91010800</v>
          </cell>
          <cell r="C1390" t="str">
            <v>52030100</v>
          </cell>
          <cell r="D1390">
            <v>264.77</v>
          </cell>
        </row>
        <row r="1391">
          <cell r="A1391" t="str">
            <v>01</v>
          </cell>
          <cell r="B1391" t="str">
            <v>91010800</v>
          </cell>
          <cell r="C1391" t="str">
            <v>60010000</v>
          </cell>
          <cell r="D1391">
            <v>379.3</v>
          </cell>
        </row>
        <row r="1392">
          <cell r="A1392" t="str">
            <v>01</v>
          </cell>
          <cell r="B1392" t="str">
            <v>91010800</v>
          </cell>
          <cell r="C1392" t="str">
            <v>60010100</v>
          </cell>
          <cell r="D1392">
            <v>3765468.84</v>
          </cell>
        </row>
        <row r="1393">
          <cell r="A1393" t="str">
            <v>01</v>
          </cell>
          <cell r="B1393" t="str">
            <v>91010800</v>
          </cell>
          <cell r="C1393" t="str">
            <v>60040100</v>
          </cell>
          <cell r="D1393">
            <v>6325.67</v>
          </cell>
        </row>
        <row r="1394">
          <cell r="A1394" t="str">
            <v>01</v>
          </cell>
          <cell r="B1394" t="str">
            <v>91010800</v>
          </cell>
          <cell r="C1394" t="str">
            <v>62030200</v>
          </cell>
          <cell r="D1394">
            <v>279548.49</v>
          </cell>
        </row>
        <row r="1395">
          <cell r="A1395" t="str">
            <v>01</v>
          </cell>
          <cell r="B1395" t="str">
            <v>91010800</v>
          </cell>
          <cell r="C1395" t="str">
            <v>62030300</v>
          </cell>
          <cell r="D1395">
            <v>148.09</v>
          </cell>
        </row>
        <row r="1396">
          <cell r="A1396" t="str">
            <v>01</v>
          </cell>
          <cell r="B1396" t="str">
            <v>91010800</v>
          </cell>
          <cell r="C1396" t="str">
            <v>71010000</v>
          </cell>
          <cell r="D1396">
            <v>785.63</v>
          </cell>
        </row>
        <row r="1397">
          <cell r="A1397" t="str">
            <v>01</v>
          </cell>
          <cell r="B1397" t="str">
            <v>91010800</v>
          </cell>
          <cell r="C1397" t="str">
            <v>76000000</v>
          </cell>
          <cell r="D1397">
            <v>0.65</v>
          </cell>
        </row>
        <row r="1398">
          <cell r="A1398" t="str">
            <v>01</v>
          </cell>
          <cell r="B1398" t="str">
            <v>16070000</v>
          </cell>
          <cell r="C1398" t="str">
            <v>16070100</v>
          </cell>
          <cell r="D1398">
            <v>-3758818.75</v>
          </cell>
        </row>
        <row r="1399">
          <cell r="A1399" t="str">
            <v>01</v>
          </cell>
          <cell r="B1399" t="str">
            <v>99000000</v>
          </cell>
          <cell r="C1399" t="str">
            <v>79030000</v>
          </cell>
          <cell r="D1399">
            <v>4183.82</v>
          </cell>
        </row>
        <row r="1400">
          <cell r="A1400" t="str">
            <v>01</v>
          </cell>
          <cell r="B1400" t="str">
            <v>91010800</v>
          </cell>
          <cell r="C1400" t="str">
            <v>01000000</v>
          </cell>
          <cell r="D1400">
            <v>6.42</v>
          </cell>
        </row>
        <row r="1401">
          <cell r="A1401" t="str">
            <v>01</v>
          </cell>
          <cell r="B1401" t="str">
            <v>60030000</v>
          </cell>
          <cell r="C1401" t="str">
            <v>15010000</v>
          </cell>
          <cell r="D1401">
            <v>-2457013.19</v>
          </cell>
        </row>
        <row r="1402">
          <cell r="A1402" t="str">
            <v>01</v>
          </cell>
          <cell r="B1402" t="str">
            <v>60030000</v>
          </cell>
          <cell r="C1402" t="str">
            <v>15020000</v>
          </cell>
          <cell r="D1402">
            <v>4501078.1399999997</v>
          </cell>
        </row>
        <row r="1403">
          <cell r="A1403" t="str">
            <v>01</v>
          </cell>
          <cell r="B1403" t="str">
            <v>60030000</v>
          </cell>
          <cell r="C1403" t="str">
            <v>15030000</v>
          </cell>
          <cell r="D1403">
            <v>1.57</v>
          </cell>
        </row>
        <row r="1404">
          <cell r="A1404" t="str">
            <v>01</v>
          </cell>
          <cell r="B1404" t="str">
            <v>60030000</v>
          </cell>
          <cell r="C1404" t="str">
            <v>15040000</v>
          </cell>
          <cell r="D1404">
            <v>-2848.7</v>
          </cell>
        </row>
        <row r="1405">
          <cell r="A1405" t="str">
            <v>01</v>
          </cell>
          <cell r="B1405" t="str">
            <v>60030000</v>
          </cell>
          <cell r="C1405" t="str">
            <v>15050000</v>
          </cell>
          <cell r="D1405">
            <v>0.01</v>
          </cell>
        </row>
        <row r="1406">
          <cell r="A1406" t="str">
            <v>01</v>
          </cell>
          <cell r="B1406" t="str">
            <v>60030000</v>
          </cell>
          <cell r="C1406" t="str">
            <v>15060000</v>
          </cell>
          <cell r="D1406">
            <v>1.83</v>
          </cell>
        </row>
        <row r="1407">
          <cell r="A1407" t="str">
            <v>01</v>
          </cell>
          <cell r="B1407" t="str">
            <v>60030000</v>
          </cell>
          <cell r="C1407" t="str">
            <v>15090000</v>
          </cell>
          <cell r="D1407">
            <v>0.06</v>
          </cell>
        </row>
        <row r="1408">
          <cell r="A1408" t="str">
            <v>01</v>
          </cell>
          <cell r="B1408" t="str">
            <v>60030000</v>
          </cell>
          <cell r="C1408" t="str">
            <v>15150000</v>
          </cell>
          <cell r="D1408">
            <v>320827.05</v>
          </cell>
        </row>
        <row r="1409">
          <cell r="A1409" t="str">
            <v>01</v>
          </cell>
          <cell r="B1409" t="str">
            <v>60030000</v>
          </cell>
          <cell r="C1409" t="str">
            <v>15180000</v>
          </cell>
          <cell r="D1409">
            <v>0.03</v>
          </cell>
        </row>
        <row r="1410">
          <cell r="A1410" t="str">
            <v>01</v>
          </cell>
          <cell r="B1410" t="str">
            <v>73040000</v>
          </cell>
          <cell r="C1410" t="str">
            <v>70000000</v>
          </cell>
          <cell r="D1410">
            <v>30000</v>
          </cell>
        </row>
        <row r="1411">
          <cell r="A1411" t="str">
            <v>01</v>
          </cell>
          <cell r="B1411" t="str">
            <v>01000000</v>
          </cell>
          <cell r="C1411" t="str">
            <v>01000000</v>
          </cell>
          <cell r="D1411">
            <v>958333</v>
          </cell>
        </row>
        <row r="1412">
          <cell r="A1412" t="str">
            <v>01</v>
          </cell>
          <cell r="B1412" t="str">
            <v>01000000</v>
          </cell>
          <cell r="C1412" t="str">
            <v>01090000</v>
          </cell>
          <cell r="D1412">
            <v>1281721</v>
          </cell>
        </row>
        <row r="1413">
          <cell r="A1413" t="str">
            <v>01</v>
          </cell>
          <cell r="B1413" t="str">
            <v>01000000</v>
          </cell>
          <cell r="C1413" t="str">
            <v>26000000</v>
          </cell>
          <cell r="D1413">
            <v>37105.64</v>
          </cell>
        </row>
        <row r="1414">
          <cell r="A1414" t="str">
            <v>01</v>
          </cell>
          <cell r="B1414" t="str">
            <v>01000000</v>
          </cell>
          <cell r="C1414" t="str">
            <v>79030000</v>
          </cell>
          <cell r="D1414">
            <v>89989</v>
          </cell>
        </row>
        <row r="1415">
          <cell r="A1415" t="str">
            <v>01</v>
          </cell>
          <cell r="B1415" t="str">
            <v>01090000</v>
          </cell>
          <cell r="C1415" t="str">
            <v>02010000</v>
          </cell>
          <cell r="D1415">
            <v>1097939</v>
          </cell>
        </row>
        <row r="1416">
          <cell r="A1416" t="str">
            <v>01</v>
          </cell>
          <cell r="B1416" t="str">
            <v>01090000</v>
          </cell>
          <cell r="C1416" t="str">
            <v>91020100</v>
          </cell>
          <cell r="D1416">
            <v>183782</v>
          </cell>
        </row>
        <row r="1417">
          <cell r="A1417" t="str">
            <v>01</v>
          </cell>
          <cell r="B1417" t="str">
            <v>60040000</v>
          </cell>
          <cell r="C1417" t="str">
            <v>91020801</v>
          </cell>
          <cell r="D1417">
            <v>713297.39</v>
          </cell>
        </row>
        <row r="1418">
          <cell r="A1418" t="str">
            <v>01</v>
          </cell>
          <cell r="B1418" t="str">
            <v>58030000</v>
          </cell>
          <cell r="C1418" t="str">
            <v>58030100</v>
          </cell>
          <cell r="D1418">
            <v>80000000</v>
          </cell>
        </row>
        <row r="1419">
          <cell r="A1419" t="str">
            <v>01</v>
          </cell>
          <cell r="B1419" t="str">
            <v>58030000</v>
          </cell>
          <cell r="C1419" t="str">
            <v>58030200</v>
          </cell>
          <cell r="D1419">
            <v>44509739.049999997</v>
          </cell>
        </row>
        <row r="1420">
          <cell r="A1420" t="str">
            <v>01</v>
          </cell>
          <cell r="B1420" t="str">
            <v>58030000</v>
          </cell>
          <cell r="C1420" t="str">
            <v>62060000</v>
          </cell>
          <cell r="D1420">
            <v>15212570.300000001</v>
          </cell>
        </row>
        <row r="1421">
          <cell r="A1421" t="str">
            <v>01</v>
          </cell>
          <cell r="B1421" t="str">
            <v>97000500</v>
          </cell>
          <cell r="C1421" t="str">
            <v>26000000</v>
          </cell>
          <cell r="D1421">
            <v>125191.12</v>
          </cell>
        </row>
        <row r="1422">
          <cell r="A1422" t="str">
            <v>01</v>
          </cell>
          <cell r="B1422" t="str">
            <v>43010000</v>
          </cell>
          <cell r="C1422" t="str">
            <v>90020107</v>
          </cell>
          <cell r="D1422">
            <v>110839649.52</v>
          </cell>
        </row>
        <row r="1423">
          <cell r="A1423" t="str">
            <v>01</v>
          </cell>
          <cell r="B1423" t="str">
            <v>43010000</v>
          </cell>
          <cell r="C1423" t="str">
            <v>90020108</v>
          </cell>
          <cell r="D1423">
            <v>10630366.67</v>
          </cell>
        </row>
        <row r="1424">
          <cell r="A1424" t="str">
            <v>01</v>
          </cell>
          <cell r="B1424" t="str">
            <v>79030000</v>
          </cell>
          <cell r="C1424" t="str">
            <v>99000000</v>
          </cell>
          <cell r="D1424">
            <v>945530.88</v>
          </cell>
        </row>
        <row r="1425">
          <cell r="A1425" t="str">
            <v>01</v>
          </cell>
          <cell r="B1425" t="str">
            <v>79040000</v>
          </cell>
          <cell r="C1425" t="str">
            <v>99000000</v>
          </cell>
          <cell r="D1425">
            <v>1870.54</v>
          </cell>
        </row>
        <row r="1426">
          <cell r="A1426" t="str">
            <v>01</v>
          </cell>
          <cell r="B1426" t="str">
            <v>40030000</v>
          </cell>
          <cell r="C1426" t="str">
            <v>90020100</v>
          </cell>
          <cell r="D1426">
            <v>-5454723.4199999999</v>
          </cell>
        </row>
        <row r="1427">
          <cell r="A1427" t="str">
            <v>01</v>
          </cell>
          <cell r="B1427" t="str">
            <v>40030000</v>
          </cell>
          <cell r="C1427" t="str">
            <v>90020200</v>
          </cell>
          <cell r="D1427">
            <v>-55732.12</v>
          </cell>
        </row>
        <row r="1428">
          <cell r="A1428" t="str">
            <v>01</v>
          </cell>
          <cell r="B1428" t="str">
            <v>40030000</v>
          </cell>
          <cell r="C1428" t="str">
            <v>90020300</v>
          </cell>
          <cell r="D1428">
            <v>-17357.7</v>
          </cell>
        </row>
        <row r="1429">
          <cell r="A1429" t="str">
            <v>01</v>
          </cell>
          <cell r="B1429" t="str">
            <v>40030000</v>
          </cell>
          <cell r="C1429" t="str">
            <v>90020400</v>
          </cell>
          <cell r="D1429">
            <v>-26979.8</v>
          </cell>
        </row>
        <row r="1430">
          <cell r="A1430" t="str">
            <v>01</v>
          </cell>
          <cell r="B1430" t="str">
            <v>40050000</v>
          </cell>
          <cell r="C1430" t="str">
            <v>20010000</v>
          </cell>
          <cell r="D1430">
            <v>4306950.99</v>
          </cell>
        </row>
        <row r="1431">
          <cell r="A1431" t="str">
            <v>01</v>
          </cell>
          <cell r="B1431" t="str">
            <v>40050000</v>
          </cell>
          <cell r="C1431" t="str">
            <v>21010000</v>
          </cell>
          <cell r="D1431">
            <v>1224653.8799999999</v>
          </cell>
        </row>
        <row r="1432">
          <cell r="A1432" t="str">
            <v>01</v>
          </cell>
          <cell r="B1432" t="str">
            <v>40050000</v>
          </cell>
          <cell r="C1432" t="str">
            <v>43010000</v>
          </cell>
          <cell r="D1432">
            <v>3088004.09</v>
          </cell>
        </row>
        <row r="1433">
          <cell r="A1433" t="str">
            <v>01</v>
          </cell>
          <cell r="B1433" t="str">
            <v>40050000</v>
          </cell>
          <cell r="C1433" t="str">
            <v>90020100</v>
          </cell>
          <cell r="D1433">
            <v>-3032373.68</v>
          </cell>
        </row>
        <row r="1434">
          <cell r="A1434" t="str">
            <v>01</v>
          </cell>
          <cell r="B1434" t="str">
            <v>40050000</v>
          </cell>
          <cell r="C1434" t="str">
            <v>90020200</v>
          </cell>
          <cell r="D1434">
            <v>-30982.44</v>
          </cell>
        </row>
        <row r="1435">
          <cell r="A1435" t="str">
            <v>01</v>
          </cell>
          <cell r="B1435" t="str">
            <v>40050000</v>
          </cell>
          <cell r="C1435" t="str">
            <v>90020300</v>
          </cell>
          <cell r="D1435">
            <v>-9649.44</v>
          </cell>
        </row>
        <row r="1436">
          <cell r="A1436" t="str">
            <v>01</v>
          </cell>
          <cell r="B1436" t="str">
            <v>40050000</v>
          </cell>
          <cell r="C1436" t="str">
            <v>90020400</v>
          </cell>
          <cell r="D1436">
            <v>-14998.53</v>
          </cell>
        </row>
        <row r="1437">
          <cell r="A1437" t="str">
            <v>01</v>
          </cell>
          <cell r="B1437" t="str">
            <v>97000000</v>
          </cell>
          <cell r="C1437" t="str">
            <v>97000200</v>
          </cell>
          <cell r="D1437">
            <v>88944.74</v>
          </cell>
        </row>
        <row r="1438">
          <cell r="A1438" t="str">
            <v>01</v>
          </cell>
          <cell r="B1438" t="str">
            <v>97000000</v>
          </cell>
          <cell r="C1438" t="str">
            <v>97000500</v>
          </cell>
          <cell r="D1438">
            <v>457022.91</v>
          </cell>
        </row>
        <row r="1439">
          <cell r="A1439" t="str">
            <v>01</v>
          </cell>
          <cell r="B1439" t="str">
            <v>97000000</v>
          </cell>
          <cell r="C1439" t="str">
            <v>97000300</v>
          </cell>
          <cell r="D1439">
            <v>25420372.460000001</v>
          </cell>
        </row>
        <row r="1440">
          <cell r="A1440" t="str">
            <v>01</v>
          </cell>
          <cell r="B1440" t="str">
            <v>52030000</v>
          </cell>
          <cell r="C1440" t="str">
            <v>52030100</v>
          </cell>
          <cell r="D1440">
            <v>18596.12</v>
          </cell>
        </row>
        <row r="1441">
          <cell r="A1441" t="str">
            <v>01</v>
          </cell>
          <cell r="B1441" t="str">
            <v>99000000</v>
          </cell>
          <cell r="C1441" t="str">
            <v>79070000</v>
          </cell>
          <cell r="D1441">
            <v>13440.34</v>
          </cell>
        </row>
        <row r="1442">
          <cell r="A1442" t="str">
            <v>01</v>
          </cell>
          <cell r="B1442" t="str">
            <v>40310000</v>
          </cell>
          <cell r="C1442" t="str">
            <v>91020800</v>
          </cell>
          <cell r="D1442">
            <v>-3570.15</v>
          </cell>
        </row>
        <row r="1443">
          <cell r="A1443" t="str">
            <v>01</v>
          </cell>
          <cell r="B1443" t="str">
            <v>44000100</v>
          </cell>
          <cell r="C1443" t="str">
            <v>90020107</v>
          </cell>
          <cell r="D1443">
            <v>1356096.28</v>
          </cell>
        </row>
        <row r="1444">
          <cell r="A1444" t="str">
            <v>01</v>
          </cell>
          <cell r="B1444" t="str">
            <v>44000100</v>
          </cell>
          <cell r="C1444" t="str">
            <v>90020108</v>
          </cell>
          <cell r="D1444">
            <v>130059.97</v>
          </cell>
        </row>
        <row r="1445">
          <cell r="A1445" t="str">
            <v>02</v>
          </cell>
          <cell r="B1445" t="str">
            <v>91010803</v>
          </cell>
          <cell r="C1445" t="str">
            <v>51000000</v>
          </cell>
          <cell r="D1445">
            <v>608.04999999999995</v>
          </cell>
        </row>
        <row r="1446">
          <cell r="A1446" t="str">
            <v>02</v>
          </cell>
          <cell r="B1446" t="str">
            <v>91010800</v>
          </cell>
          <cell r="C1446" t="str">
            <v>10060000</v>
          </cell>
          <cell r="D1446">
            <v>142.9</v>
          </cell>
        </row>
        <row r="1447">
          <cell r="A1447" t="str">
            <v>02</v>
          </cell>
          <cell r="B1447" t="str">
            <v>91010800</v>
          </cell>
          <cell r="C1447" t="str">
            <v>10110000</v>
          </cell>
          <cell r="D1447">
            <v>166907.43</v>
          </cell>
        </row>
        <row r="1448">
          <cell r="A1448" t="str">
            <v>02</v>
          </cell>
          <cell r="B1448" t="str">
            <v>91010800</v>
          </cell>
          <cell r="C1448" t="str">
            <v>52000000</v>
          </cell>
          <cell r="D1448">
            <v>41580.76</v>
          </cell>
        </row>
        <row r="1449">
          <cell r="A1449" t="str">
            <v>02</v>
          </cell>
          <cell r="B1449" t="str">
            <v>91010800</v>
          </cell>
          <cell r="C1449" t="str">
            <v>52030000</v>
          </cell>
          <cell r="D1449">
            <v>21355.34</v>
          </cell>
        </row>
        <row r="1450">
          <cell r="A1450" t="str">
            <v>02</v>
          </cell>
          <cell r="B1450" t="str">
            <v>91010800</v>
          </cell>
          <cell r="C1450" t="str">
            <v>52030100</v>
          </cell>
          <cell r="D1450">
            <v>351.64</v>
          </cell>
        </row>
        <row r="1451">
          <cell r="A1451" t="str">
            <v>02</v>
          </cell>
          <cell r="B1451" t="str">
            <v>91010800</v>
          </cell>
          <cell r="C1451" t="str">
            <v>55020000</v>
          </cell>
          <cell r="D1451">
            <v>118.45</v>
          </cell>
        </row>
        <row r="1452">
          <cell r="A1452" t="str">
            <v>02</v>
          </cell>
          <cell r="B1452" t="str">
            <v>91010800</v>
          </cell>
          <cell r="C1452" t="str">
            <v>55030000</v>
          </cell>
          <cell r="D1452">
            <v>266906.51</v>
          </cell>
        </row>
        <row r="1453">
          <cell r="A1453" t="str">
            <v>02</v>
          </cell>
          <cell r="B1453" t="str">
            <v>91010800</v>
          </cell>
          <cell r="C1453" t="str">
            <v>60010000</v>
          </cell>
          <cell r="D1453">
            <v>8007.6</v>
          </cell>
        </row>
        <row r="1454">
          <cell r="A1454" t="str">
            <v>02</v>
          </cell>
          <cell r="B1454" t="str">
            <v>91010800</v>
          </cell>
          <cell r="C1454" t="str">
            <v>60010100</v>
          </cell>
          <cell r="D1454">
            <v>189695.05</v>
          </cell>
        </row>
        <row r="1455">
          <cell r="A1455" t="str">
            <v>02</v>
          </cell>
          <cell r="B1455" t="str">
            <v>91010800</v>
          </cell>
          <cell r="C1455" t="str">
            <v>60040100</v>
          </cell>
          <cell r="D1455">
            <v>458031.27</v>
          </cell>
        </row>
        <row r="1456">
          <cell r="A1456" t="str">
            <v>02</v>
          </cell>
          <cell r="B1456" t="str">
            <v>91010800</v>
          </cell>
          <cell r="C1456" t="str">
            <v>62000000</v>
          </cell>
          <cell r="D1456">
            <v>2.82</v>
          </cell>
        </row>
        <row r="1457">
          <cell r="A1457" t="str">
            <v>02</v>
          </cell>
          <cell r="B1457" t="str">
            <v>91010800</v>
          </cell>
          <cell r="C1457" t="str">
            <v>62030200</v>
          </cell>
          <cell r="D1457">
            <v>20.88</v>
          </cell>
        </row>
        <row r="1458">
          <cell r="A1458" t="str">
            <v>02</v>
          </cell>
          <cell r="B1458" t="str">
            <v>91010800</v>
          </cell>
          <cell r="C1458" t="str">
            <v>62030300</v>
          </cell>
          <cell r="D1458">
            <v>606.94000000000005</v>
          </cell>
        </row>
        <row r="1459">
          <cell r="A1459" t="str">
            <v>02</v>
          </cell>
          <cell r="B1459" t="str">
            <v>91010800</v>
          </cell>
          <cell r="C1459" t="str">
            <v>71010000</v>
          </cell>
          <cell r="D1459">
            <v>66.62</v>
          </cell>
        </row>
        <row r="1460">
          <cell r="A1460" t="str">
            <v>02</v>
          </cell>
          <cell r="B1460" t="str">
            <v>62050200</v>
          </cell>
          <cell r="C1460" t="str">
            <v>68080000</v>
          </cell>
          <cell r="D1460">
            <v>613974.29</v>
          </cell>
        </row>
        <row r="1461">
          <cell r="A1461" t="str">
            <v>02</v>
          </cell>
          <cell r="B1461" t="str">
            <v>62050200</v>
          </cell>
          <cell r="C1461" t="str">
            <v>68080200</v>
          </cell>
          <cell r="D1461">
            <v>10994948.800000001</v>
          </cell>
        </row>
        <row r="1462">
          <cell r="A1462" t="str">
            <v>02</v>
          </cell>
          <cell r="B1462" t="str">
            <v>19060000</v>
          </cell>
          <cell r="C1462" t="str">
            <v>68080000</v>
          </cell>
          <cell r="D1462">
            <v>13936.54</v>
          </cell>
        </row>
        <row r="1463">
          <cell r="A1463" t="str">
            <v>02</v>
          </cell>
          <cell r="B1463" t="str">
            <v>19060000</v>
          </cell>
          <cell r="C1463" t="str">
            <v>68080200</v>
          </cell>
          <cell r="D1463">
            <v>163972.95000000001</v>
          </cell>
        </row>
        <row r="1464">
          <cell r="A1464" t="str">
            <v>02</v>
          </cell>
          <cell r="B1464" t="str">
            <v>19040100</v>
          </cell>
          <cell r="C1464" t="str">
            <v>68080200</v>
          </cell>
          <cell r="D1464">
            <v>9795711.7200000007</v>
          </cell>
        </row>
        <row r="1465">
          <cell r="A1465" t="str">
            <v>02</v>
          </cell>
          <cell r="B1465" t="str">
            <v>99000000</v>
          </cell>
          <cell r="C1465" t="str">
            <v>90090100</v>
          </cell>
          <cell r="D1465">
            <v>80987658.959999993</v>
          </cell>
        </row>
        <row r="1466">
          <cell r="A1466" t="str">
            <v>02</v>
          </cell>
          <cell r="B1466" t="str">
            <v>19040100</v>
          </cell>
          <cell r="C1466" t="str">
            <v>91020801</v>
          </cell>
          <cell r="D1466">
            <v>7670.79</v>
          </cell>
        </row>
        <row r="1467">
          <cell r="A1467" t="str">
            <v>02</v>
          </cell>
          <cell r="B1467" t="str">
            <v>90090101</v>
          </cell>
          <cell r="C1467" t="str">
            <v>99000000</v>
          </cell>
          <cell r="D1467">
            <v>54682.29</v>
          </cell>
        </row>
        <row r="1468">
          <cell r="A1468" t="str">
            <v>02</v>
          </cell>
          <cell r="B1468" t="str">
            <v>19020100</v>
          </cell>
          <cell r="C1468" t="str">
            <v>68080200</v>
          </cell>
          <cell r="D1468">
            <v>225299.65</v>
          </cell>
        </row>
        <row r="1469">
          <cell r="A1469" t="str">
            <v>02</v>
          </cell>
          <cell r="B1469" t="str">
            <v>19040000</v>
          </cell>
          <cell r="C1469" t="str">
            <v>68080000</v>
          </cell>
          <cell r="D1469">
            <v>1501575.49</v>
          </cell>
        </row>
        <row r="1470">
          <cell r="A1470" t="str">
            <v>02</v>
          </cell>
          <cell r="B1470" t="str">
            <v>19080000</v>
          </cell>
          <cell r="C1470" t="str">
            <v>68080000</v>
          </cell>
          <cell r="D1470">
            <v>199624.34</v>
          </cell>
        </row>
        <row r="1471">
          <cell r="A1471" t="str">
            <v>02</v>
          </cell>
          <cell r="B1471" t="str">
            <v>19090000</v>
          </cell>
          <cell r="C1471" t="str">
            <v>68080200</v>
          </cell>
          <cell r="D1471">
            <v>85094.1</v>
          </cell>
        </row>
        <row r="1472">
          <cell r="A1472" t="str">
            <v>02</v>
          </cell>
          <cell r="B1472" t="str">
            <v>68080100</v>
          </cell>
          <cell r="C1472" t="str">
            <v>60010000</v>
          </cell>
          <cell r="D1472">
            <v>738.46</v>
          </cell>
        </row>
        <row r="1473">
          <cell r="A1473" t="str">
            <v>02</v>
          </cell>
          <cell r="B1473" t="str">
            <v>68080100</v>
          </cell>
          <cell r="C1473" t="str">
            <v>60010100</v>
          </cell>
          <cell r="D1473">
            <v>500006.28</v>
          </cell>
        </row>
        <row r="1474">
          <cell r="A1474" t="str">
            <v>02</v>
          </cell>
          <cell r="B1474" t="str">
            <v>68080100</v>
          </cell>
          <cell r="C1474" t="str">
            <v>79030000</v>
          </cell>
          <cell r="D1474">
            <v>9268.35</v>
          </cell>
        </row>
        <row r="1475">
          <cell r="A1475" t="str">
            <v>02</v>
          </cell>
          <cell r="B1475" t="str">
            <v>68080200</v>
          </cell>
          <cell r="C1475" t="str">
            <v>19060000</v>
          </cell>
          <cell r="D1475">
            <v>973793.64</v>
          </cell>
        </row>
        <row r="1476">
          <cell r="A1476" t="str">
            <v>02</v>
          </cell>
          <cell r="B1476" t="str">
            <v>68080200</v>
          </cell>
          <cell r="C1476" t="str">
            <v>62030100</v>
          </cell>
          <cell r="D1476">
            <v>25621672.57</v>
          </cell>
        </row>
        <row r="1477">
          <cell r="A1477" t="str">
            <v>02</v>
          </cell>
          <cell r="B1477" t="str">
            <v>68080200</v>
          </cell>
          <cell r="C1477" t="str">
            <v>62030300</v>
          </cell>
          <cell r="D1477">
            <v>1516062.71</v>
          </cell>
        </row>
        <row r="1478">
          <cell r="A1478" t="str">
            <v>02</v>
          </cell>
          <cell r="B1478" t="str">
            <v>68080200</v>
          </cell>
          <cell r="C1478" t="str">
            <v>62030500</v>
          </cell>
          <cell r="D1478">
            <v>1599375.73</v>
          </cell>
        </row>
        <row r="1479">
          <cell r="A1479" t="str">
            <v>02</v>
          </cell>
          <cell r="B1479" t="str">
            <v>68080200</v>
          </cell>
          <cell r="C1479" t="str">
            <v>62050200</v>
          </cell>
          <cell r="D1479">
            <v>11068173.619999999</v>
          </cell>
        </row>
        <row r="1480">
          <cell r="A1480" t="str">
            <v>02</v>
          </cell>
          <cell r="B1480" t="str">
            <v>68080200</v>
          </cell>
          <cell r="C1480" t="str">
            <v>76020400</v>
          </cell>
          <cell r="D1480">
            <v>750598.03</v>
          </cell>
        </row>
        <row r="1481">
          <cell r="A1481" t="str">
            <v>02</v>
          </cell>
          <cell r="B1481" t="str">
            <v>68080200</v>
          </cell>
          <cell r="C1481" t="str">
            <v>76050100</v>
          </cell>
          <cell r="D1481">
            <v>153510281.88</v>
          </cell>
        </row>
        <row r="1482">
          <cell r="A1482" t="str">
            <v>02</v>
          </cell>
          <cell r="B1482" t="str">
            <v>68080200</v>
          </cell>
          <cell r="C1482" t="str">
            <v>79030000</v>
          </cell>
          <cell r="D1482">
            <v>109217.92</v>
          </cell>
        </row>
        <row r="1483">
          <cell r="A1483" t="str">
            <v>02</v>
          </cell>
          <cell r="B1483" t="str">
            <v>68080200</v>
          </cell>
          <cell r="C1483" t="str">
            <v>79040000</v>
          </cell>
          <cell r="D1483">
            <v>8976.48</v>
          </cell>
        </row>
        <row r="1484">
          <cell r="A1484" t="str">
            <v>02</v>
          </cell>
          <cell r="B1484" t="str">
            <v>68080200</v>
          </cell>
          <cell r="C1484" t="str">
            <v>79070000</v>
          </cell>
          <cell r="D1484">
            <v>738858.32</v>
          </cell>
        </row>
        <row r="1485">
          <cell r="A1485" t="str">
            <v>02</v>
          </cell>
          <cell r="B1485" t="str">
            <v>68080200</v>
          </cell>
          <cell r="C1485" t="str">
            <v>91020801</v>
          </cell>
          <cell r="D1485">
            <v>40223.040000000001</v>
          </cell>
        </row>
        <row r="1486">
          <cell r="A1486" t="str">
            <v>02</v>
          </cell>
          <cell r="B1486" t="str">
            <v>68080000</v>
          </cell>
          <cell r="C1486" t="str">
            <v>19020000</v>
          </cell>
          <cell r="D1486">
            <v>37280.53</v>
          </cell>
        </row>
        <row r="1487">
          <cell r="A1487" t="str">
            <v>02</v>
          </cell>
          <cell r="B1487" t="str">
            <v>68080000</v>
          </cell>
          <cell r="C1487" t="str">
            <v>19060000</v>
          </cell>
          <cell r="D1487">
            <v>26295.55</v>
          </cell>
        </row>
        <row r="1488">
          <cell r="A1488" t="str">
            <v>02</v>
          </cell>
          <cell r="B1488" t="str">
            <v>68080000</v>
          </cell>
          <cell r="C1488" t="str">
            <v>76020400</v>
          </cell>
          <cell r="D1488">
            <v>-445838.99</v>
          </cell>
        </row>
        <row r="1489">
          <cell r="A1489" t="str">
            <v>02</v>
          </cell>
          <cell r="B1489" t="str">
            <v>68080000</v>
          </cell>
          <cell r="C1489" t="str">
            <v>76050000</v>
          </cell>
          <cell r="D1489">
            <v>558916.63</v>
          </cell>
        </row>
        <row r="1490">
          <cell r="A1490" t="str">
            <v>02</v>
          </cell>
          <cell r="B1490" t="str">
            <v>68080000</v>
          </cell>
          <cell r="C1490" t="str">
            <v>79040000</v>
          </cell>
          <cell r="D1490">
            <v>3956.17</v>
          </cell>
        </row>
        <row r="1491">
          <cell r="A1491" t="str">
            <v>02</v>
          </cell>
          <cell r="B1491" t="str">
            <v>68080000</v>
          </cell>
          <cell r="C1491" t="str">
            <v>79070000</v>
          </cell>
          <cell r="D1491">
            <v>152500</v>
          </cell>
        </row>
        <row r="1492">
          <cell r="A1492" t="str">
            <v>02</v>
          </cell>
          <cell r="B1492" t="str">
            <v>68080000</v>
          </cell>
          <cell r="C1492" t="str">
            <v>99000000</v>
          </cell>
          <cell r="D1492">
            <v>146941.85</v>
          </cell>
        </row>
        <row r="1493">
          <cell r="A1493" t="str">
            <v>02</v>
          </cell>
          <cell r="B1493" t="str">
            <v>19020000</v>
          </cell>
          <cell r="C1493" t="str">
            <v>08060000</v>
          </cell>
          <cell r="D1493">
            <v>333576.62</v>
          </cell>
        </row>
        <row r="1494">
          <cell r="A1494" t="str">
            <v>02</v>
          </cell>
          <cell r="B1494" t="str">
            <v>19020000</v>
          </cell>
          <cell r="C1494" t="str">
            <v>68080000</v>
          </cell>
          <cell r="D1494">
            <v>18466108.949999999</v>
          </cell>
        </row>
        <row r="1495">
          <cell r="A1495" t="str">
            <v>02</v>
          </cell>
          <cell r="B1495" t="str">
            <v>19070200</v>
          </cell>
          <cell r="C1495" t="str">
            <v>68080000</v>
          </cell>
          <cell r="D1495">
            <v>-41654.300000000003</v>
          </cell>
        </row>
        <row r="1496">
          <cell r="A1496" t="str">
            <v>02</v>
          </cell>
          <cell r="B1496" t="str">
            <v>19070200</v>
          </cell>
          <cell r="C1496" t="str">
            <v>68080200</v>
          </cell>
          <cell r="D1496">
            <v>5500244.3200000003</v>
          </cell>
        </row>
        <row r="1497">
          <cell r="A1497" t="str">
            <v>02</v>
          </cell>
          <cell r="B1497" t="str">
            <v>19010100</v>
          </cell>
          <cell r="C1497" t="str">
            <v>68080200</v>
          </cell>
          <cell r="D1497">
            <v>66690326.530000001</v>
          </cell>
        </row>
        <row r="1498">
          <cell r="A1498" t="str">
            <v>02</v>
          </cell>
          <cell r="B1498" t="str">
            <v>19010000</v>
          </cell>
          <cell r="C1498" t="str">
            <v>68080000</v>
          </cell>
          <cell r="D1498">
            <v>4423203.32</v>
          </cell>
        </row>
        <row r="1499">
          <cell r="A1499" t="str">
            <v>02</v>
          </cell>
          <cell r="B1499" t="str">
            <v>19050000</v>
          </cell>
          <cell r="C1499" t="str">
            <v>68080000</v>
          </cell>
          <cell r="D1499">
            <v>3275732</v>
          </cell>
        </row>
        <row r="1500">
          <cell r="A1500" t="str">
            <v>02</v>
          </cell>
          <cell r="B1500" t="str">
            <v>19050000</v>
          </cell>
          <cell r="C1500" t="str">
            <v>68080200</v>
          </cell>
          <cell r="D1500">
            <v>-3218411.48</v>
          </cell>
        </row>
        <row r="1501">
          <cell r="A1501" t="str">
            <v>02</v>
          </cell>
          <cell r="B1501" t="str">
            <v>76100000</v>
          </cell>
          <cell r="C1501" t="str">
            <v>68080000</v>
          </cell>
          <cell r="D1501">
            <v>3461846</v>
          </cell>
        </row>
        <row r="1502">
          <cell r="A1502" t="str">
            <v>02</v>
          </cell>
          <cell r="B1502" t="str">
            <v>69020200</v>
          </cell>
          <cell r="C1502" t="str">
            <v>20010000</v>
          </cell>
          <cell r="D1502">
            <v>2783837.47</v>
          </cell>
        </row>
        <row r="1503">
          <cell r="A1503" t="str">
            <v>02</v>
          </cell>
          <cell r="B1503" t="str">
            <v>55010000</v>
          </cell>
          <cell r="C1503" t="str">
            <v>60010000</v>
          </cell>
          <cell r="D1503">
            <v>456819.11</v>
          </cell>
        </row>
        <row r="1504">
          <cell r="A1504" t="str">
            <v>02</v>
          </cell>
          <cell r="B1504" t="str">
            <v>68010000</v>
          </cell>
          <cell r="C1504" t="str">
            <v>99000000</v>
          </cell>
          <cell r="D1504">
            <v>9831.5300000000007</v>
          </cell>
        </row>
        <row r="1505">
          <cell r="A1505" t="str">
            <v>02</v>
          </cell>
          <cell r="B1505" t="str">
            <v>68040000</v>
          </cell>
          <cell r="C1505" t="str">
            <v>91020500</v>
          </cell>
          <cell r="D1505">
            <v>33488.379999999997</v>
          </cell>
        </row>
        <row r="1506">
          <cell r="A1506" t="str">
            <v>02</v>
          </cell>
          <cell r="B1506" t="str">
            <v>73010100</v>
          </cell>
          <cell r="C1506" t="str">
            <v>70000000</v>
          </cell>
          <cell r="D1506">
            <v>8.4</v>
          </cell>
        </row>
        <row r="1507">
          <cell r="A1507" t="str">
            <v>02</v>
          </cell>
          <cell r="B1507" t="str">
            <v>73010000</v>
          </cell>
          <cell r="C1507" t="str">
            <v>70000000</v>
          </cell>
          <cell r="D1507">
            <v>1012.5</v>
          </cell>
        </row>
        <row r="1508">
          <cell r="A1508" t="str">
            <v>02</v>
          </cell>
          <cell r="B1508" t="str">
            <v>73020000</v>
          </cell>
          <cell r="C1508" t="str">
            <v>70000000</v>
          </cell>
          <cell r="D1508">
            <v>8567.93</v>
          </cell>
        </row>
        <row r="1509">
          <cell r="A1509" t="str">
            <v>02</v>
          </cell>
          <cell r="B1509" t="str">
            <v>73020000</v>
          </cell>
          <cell r="C1509" t="str">
            <v>79030000</v>
          </cell>
          <cell r="D1509">
            <v>2940.27</v>
          </cell>
        </row>
        <row r="1510">
          <cell r="A1510" t="str">
            <v>02</v>
          </cell>
          <cell r="B1510" t="str">
            <v>73030000</v>
          </cell>
          <cell r="C1510" t="str">
            <v>70000000</v>
          </cell>
          <cell r="D1510">
            <v>6690</v>
          </cell>
        </row>
        <row r="1511">
          <cell r="A1511" t="str">
            <v>02</v>
          </cell>
          <cell r="B1511" t="str">
            <v>73030000</v>
          </cell>
          <cell r="C1511" t="str">
            <v>79070000</v>
          </cell>
          <cell r="D1511">
            <v>300</v>
          </cell>
        </row>
        <row r="1512">
          <cell r="A1512" t="str">
            <v>02</v>
          </cell>
          <cell r="B1512" t="str">
            <v>76010000</v>
          </cell>
          <cell r="C1512" t="str">
            <v>44000100</v>
          </cell>
          <cell r="D1512">
            <v>945720.06</v>
          </cell>
        </row>
        <row r="1513">
          <cell r="A1513" t="str">
            <v>02</v>
          </cell>
          <cell r="B1513" t="str">
            <v>76010000</v>
          </cell>
          <cell r="C1513" t="str">
            <v>62020100</v>
          </cell>
          <cell r="D1513">
            <v>1050167.8700000001</v>
          </cell>
        </row>
        <row r="1514">
          <cell r="A1514" t="str">
            <v>02</v>
          </cell>
          <cell r="B1514" t="str">
            <v>86000000</v>
          </cell>
          <cell r="C1514" t="str">
            <v>70000000</v>
          </cell>
          <cell r="D1514">
            <v>2690.22</v>
          </cell>
        </row>
        <row r="1515">
          <cell r="A1515" t="str">
            <v>02</v>
          </cell>
          <cell r="B1515" t="str">
            <v>84000000</v>
          </cell>
          <cell r="C1515" t="str">
            <v>83000000</v>
          </cell>
          <cell r="D1515">
            <v>221708</v>
          </cell>
        </row>
        <row r="1516">
          <cell r="A1516" t="str">
            <v>02</v>
          </cell>
          <cell r="B1516" t="str">
            <v>91010700</v>
          </cell>
          <cell r="C1516" t="str">
            <v>51040000</v>
          </cell>
          <cell r="D1516">
            <v>108271.71</v>
          </cell>
        </row>
        <row r="1517">
          <cell r="A1517" t="str">
            <v>02</v>
          </cell>
          <cell r="B1517" t="str">
            <v>91010802</v>
          </cell>
          <cell r="C1517" t="str">
            <v>10150000</v>
          </cell>
          <cell r="D1517">
            <v>27755.29</v>
          </cell>
        </row>
        <row r="1518">
          <cell r="A1518" t="str">
            <v>02</v>
          </cell>
          <cell r="B1518" t="str">
            <v>91010802</v>
          </cell>
          <cell r="C1518" t="str">
            <v>60010000</v>
          </cell>
          <cell r="D1518">
            <v>1000</v>
          </cell>
        </row>
        <row r="1519">
          <cell r="A1519" t="str">
            <v>02</v>
          </cell>
          <cell r="B1519" t="str">
            <v>91010802</v>
          </cell>
          <cell r="C1519" t="str">
            <v>79030000</v>
          </cell>
          <cell r="D1519">
            <v>233.16</v>
          </cell>
        </row>
        <row r="1520">
          <cell r="A1520" t="str">
            <v>02</v>
          </cell>
          <cell r="B1520" t="str">
            <v>58020000</v>
          </cell>
          <cell r="C1520" t="str">
            <v>50000000</v>
          </cell>
          <cell r="D1520">
            <v>1000000</v>
          </cell>
        </row>
        <row r="1521">
          <cell r="A1521" t="str">
            <v>02</v>
          </cell>
          <cell r="B1521" t="str">
            <v>58020000</v>
          </cell>
          <cell r="C1521" t="str">
            <v>51040000</v>
          </cell>
          <cell r="D1521">
            <v>300000</v>
          </cell>
        </row>
        <row r="1522">
          <cell r="A1522" t="str">
            <v>02</v>
          </cell>
          <cell r="B1522" t="str">
            <v>51030100</v>
          </cell>
          <cell r="C1522" t="str">
            <v>19040100</v>
          </cell>
          <cell r="D1522">
            <v>16.21</v>
          </cell>
        </row>
        <row r="1523">
          <cell r="A1523" t="str">
            <v>02</v>
          </cell>
          <cell r="B1523" t="str">
            <v>51030100</v>
          </cell>
          <cell r="C1523" t="str">
            <v>26000000</v>
          </cell>
          <cell r="D1523">
            <v>331289.33</v>
          </cell>
        </row>
        <row r="1524">
          <cell r="A1524" t="str">
            <v>02</v>
          </cell>
          <cell r="B1524" t="str">
            <v>51030100</v>
          </cell>
          <cell r="C1524" t="str">
            <v>44000200</v>
          </cell>
          <cell r="D1524">
            <v>90.06</v>
          </cell>
        </row>
        <row r="1525">
          <cell r="A1525" t="str">
            <v>02</v>
          </cell>
          <cell r="B1525" t="str">
            <v>51030100</v>
          </cell>
          <cell r="C1525" t="str">
            <v>51040000</v>
          </cell>
          <cell r="D1525">
            <v>45000000</v>
          </cell>
        </row>
        <row r="1526">
          <cell r="A1526" t="str">
            <v>02</v>
          </cell>
          <cell r="B1526" t="str">
            <v>51030100</v>
          </cell>
          <cell r="C1526" t="str">
            <v>51050000</v>
          </cell>
          <cell r="D1526">
            <v>2000000</v>
          </cell>
        </row>
        <row r="1527">
          <cell r="A1527" t="str">
            <v>02</v>
          </cell>
          <cell r="B1527" t="str">
            <v>51030100</v>
          </cell>
          <cell r="C1527" t="str">
            <v>60010000</v>
          </cell>
          <cell r="D1527">
            <v>160287856.34999999</v>
          </cell>
        </row>
        <row r="1528">
          <cell r="A1528" t="str">
            <v>02</v>
          </cell>
          <cell r="B1528" t="str">
            <v>51030100</v>
          </cell>
          <cell r="C1528" t="str">
            <v>60040000</v>
          </cell>
          <cell r="D1528">
            <v>62403815.32</v>
          </cell>
        </row>
        <row r="1529">
          <cell r="A1529" t="str">
            <v>02</v>
          </cell>
          <cell r="B1529" t="str">
            <v>51030100</v>
          </cell>
          <cell r="C1529" t="str">
            <v>62030000</v>
          </cell>
          <cell r="D1529">
            <v>169589.15</v>
          </cell>
        </row>
        <row r="1530">
          <cell r="A1530" t="str">
            <v>02</v>
          </cell>
          <cell r="B1530" t="str">
            <v>51030100</v>
          </cell>
          <cell r="C1530" t="str">
            <v>62030400</v>
          </cell>
          <cell r="D1530">
            <v>106268.03</v>
          </cell>
        </row>
        <row r="1531">
          <cell r="A1531" t="str">
            <v>02</v>
          </cell>
          <cell r="B1531" t="str">
            <v>51030100</v>
          </cell>
          <cell r="C1531" t="str">
            <v>66000000</v>
          </cell>
          <cell r="D1531">
            <v>147000000</v>
          </cell>
        </row>
        <row r="1532">
          <cell r="A1532" t="str">
            <v>02</v>
          </cell>
          <cell r="B1532" t="str">
            <v>51030100</v>
          </cell>
          <cell r="C1532" t="str">
            <v>66000100</v>
          </cell>
          <cell r="D1532">
            <v>913360.66</v>
          </cell>
        </row>
        <row r="1533">
          <cell r="A1533" t="str">
            <v>02</v>
          </cell>
          <cell r="B1533" t="str">
            <v>51030100</v>
          </cell>
          <cell r="C1533" t="str">
            <v>67000000</v>
          </cell>
          <cell r="D1533">
            <v>471020208.18000001</v>
          </cell>
        </row>
        <row r="1534">
          <cell r="A1534" t="str">
            <v>02</v>
          </cell>
          <cell r="B1534" t="str">
            <v>51030100</v>
          </cell>
          <cell r="C1534" t="str">
            <v>67000100</v>
          </cell>
          <cell r="D1534">
            <v>2290367.94</v>
          </cell>
        </row>
        <row r="1535">
          <cell r="A1535" t="str">
            <v>02</v>
          </cell>
          <cell r="B1535" t="str">
            <v>51030100</v>
          </cell>
          <cell r="C1535" t="str">
            <v>68000000</v>
          </cell>
          <cell r="D1535">
            <v>0.44</v>
          </cell>
        </row>
        <row r="1536">
          <cell r="A1536" t="str">
            <v>02</v>
          </cell>
          <cell r="B1536" t="str">
            <v>51030100</v>
          </cell>
          <cell r="C1536" t="str">
            <v>68010000</v>
          </cell>
          <cell r="D1536">
            <v>365502.08</v>
          </cell>
        </row>
        <row r="1537">
          <cell r="A1537" t="str">
            <v>02</v>
          </cell>
          <cell r="B1537" t="str">
            <v>51030100</v>
          </cell>
          <cell r="C1537" t="str">
            <v>68020000</v>
          </cell>
          <cell r="D1537">
            <v>69772</v>
          </cell>
        </row>
        <row r="1538">
          <cell r="A1538" t="str">
            <v>02</v>
          </cell>
          <cell r="B1538" t="str">
            <v>51030100</v>
          </cell>
          <cell r="C1538" t="str">
            <v>68040000</v>
          </cell>
          <cell r="D1538">
            <v>37</v>
          </cell>
        </row>
        <row r="1539">
          <cell r="A1539" t="str">
            <v>02</v>
          </cell>
          <cell r="B1539" t="str">
            <v>51030100</v>
          </cell>
          <cell r="C1539" t="str">
            <v>68080100</v>
          </cell>
          <cell r="D1539">
            <v>9924.76</v>
          </cell>
        </row>
        <row r="1540">
          <cell r="A1540" t="str">
            <v>02</v>
          </cell>
          <cell r="B1540" t="str">
            <v>51030100</v>
          </cell>
          <cell r="C1540" t="str">
            <v>69010000</v>
          </cell>
          <cell r="D1540">
            <v>5794</v>
          </cell>
        </row>
        <row r="1541">
          <cell r="A1541" t="str">
            <v>02</v>
          </cell>
          <cell r="B1541" t="str">
            <v>51030100</v>
          </cell>
          <cell r="C1541" t="str">
            <v>69020100</v>
          </cell>
          <cell r="D1541">
            <v>7232108.6299999999</v>
          </cell>
        </row>
        <row r="1542">
          <cell r="A1542" t="str">
            <v>02</v>
          </cell>
          <cell r="B1542" t="str">
            <v>51030100</v>
          </cell>
          <cell r="C1542" t="str">
            <v>69020200</v>
          </cell>
          <cell r="D1542">
            <v>6200000</v>
          </cell>
        </row>
        <row r="1543">
          <cell r="A1543" t="str">
            <v>02</v>
          </cell>
          <cell r="B1543" t="str">
            <v>51030100</v>
          </cell>
          <cell r="C1543" t="str">
            <v>69020300</v>
          </cell>
          <cell r="D1543">
            <v>8370.3799999999992</v>
          </cell>
        </row>
        <row r="1544">
          <cell r="A1544" t="str">
            <v>02</v>
          </cell>
          <cell r="B1544" t="str">
            <v>51030100</v>
          </cell>
          <cell r="C1544" t="str">
            <v>69030000</v>
          </cell>
          <cell r="D1544">
            <v>291.77</v>
          </cell>
        </row>
        <row r="1545">
          <cell r="A1545" t="str">
            <v>02</v>
          </cell>
          <cell r="B1545" t="str">
            <v>51030100</v>
          </cell>
          <cell r="C1545" t="str">
            <v>69030100</v>
          </cell>
          <cell r="D1545">
            <v>5256.28</v>
          </cell>
        </row>
        <row r="1546">
          <cell r="A1546" t="str">
            <v>02</v>
          </cell>
          <cell r="B1546" t="str">
            <v>51030100</v>
          </cell>
          <cell r="C1546" t="str">
            <v>69050000</v>
          </cell>
          <cell r="D1546">
            <v>554</v>
          </cell>
        </row>
        <row r="1547">
          <cell r="A1547" t="str">
            <v>02</v>
          </cell>
          <cell r="B1547" t="str">
            <v>51030100</v>
          </cell>
          <cell r="C1547" t="str">
            <v>73010100</v>
          </cell>
          <cell r="D1547">
            <v>52.42</v>
          </cell>
        </row>
        <row r="1548">
          <cell r="A1548" t="str">
            <v>02</v>
          </cell>
          <cell r="B1548" t="str">
            <v>51030100</v>
          </cell>
          <cell r="C1548" t="str">
            <v>76000000</v>
          </cell>
          <cell r="D1548">
            <v>798019.9</v>
          </cell>
        </row>
        <row r="1549">
          <cell r="A1549" t="str">
            <v>02</v>
          </cell>
          <cell r="B1549" t="str">
            <v>51030100</v>
          </cell>
          <cell r="C1549" t="str">
            <v>76010000</v>
          </cell>
          <cell r="D1549">
            <v>2106109.33</v>
          </cell>
        </row>
        <row r="1550">
          <cell r="A1550" t="str">
            <v>02</v>
          </cell>
          <cell r="B1550" t="str">
            <v>51030100</v>
          </cell>
          <cell r="C1550" t="str">
            <v>79030000</v>
          </cell>
          <cell r="D1550">
            <v>492533.99</v>
          </cell>
        </row>
        <row r="1551">
          <cell r="A1551" t="str">
            <v>02</v>
          </cell>
          <cell r="B1551" t="str">
            <v>51030100</v>
          </cell>
          <cell r="C1551" t="str">
            <v>79040000</v>
          </cell>
          <cell r="D1551">
            <v>5676.86</v>
          </cell>
        </row>
        <row r="1552">
          <cell r="A1552" t="str">
            <v>02</v>
          </cell>
          <cell r="B1552" t="str">
            <v>51030100</v>
          </cell>
          <cell r="C1552" t="str">
            <v>79070000</v>
          </cell>
          <cell r="D1552">
            <v>25849.21</v>
          </cell>
        </row>
        <row r="1553">
          <cell r="A1553" t="str">
            <v>02</v>
          </cell>
          <cell r="B1553" t="str">
            <v>51030100</v>
          </cell>
          <cell r="C1553" t="str">
            <v>91020500</v>
          </cell>
          <cell r="D1553">
            <v>23943.73</v>
          </cell>
        </row>
        <row r="1554">
          <cell r="A1554" t="str">
            <v>02</v>
          </cell>
          <cell r="B1554" t="str">
            <v>51030100</v>
          </cell>
          <cell r="C1554" t="str">
            <v>91020800</v>
          </cell>
          <cell r="D1554">
            <v>10368.120000000001</v>
          </cell>
        </row>
        <row r="1555">
          <cell r="A1555" t="str">
            <v>02</v>
          </cell>
          <cell r="B1555" t="str">
            <v>51030100</v>
          </cell>
          <cell r="C1555" t="str">
            <v>91020801</v>
          </cell>
          <cell r="D1555">
            <v>1631593.17</v>
          </cell>
        </row>
        <row r="1556">
          <cell r="A1556" t="str">
            <v>02</v>
          </cell>
          <cell r="B1556" t="str">
            <v>51030100</v>
          </cell>
          <cell r="C1556" t="str">
            <v>97000000</v>
          </cell>
          <cell r="D1556">
            <v>167493.01999999999</v>
          </cell>
        </row>
        <row r="1557">
          <cell r="A1557" t="str">
            <v>02</v>
          </cell>
          <cell r="B1557" t="str">
            <v>51030100</v>
          </cell>
          <cell r="C1557" t="str">
            <v>70000000</v>
          </cell>
          <cell r="D1557">
            <v>548243</v>
          </cell>
        </row>
        <row r="1558">
          <cell r="A1558" t="str">
            <v>02</v>
          </cell>
          <cell r="B1558" t="str">
            <v>51030100</v>
          </cell>
          <cell r="C1558" t="str">
            <v>70010000</v>
          </cell>
          <cell r="D1558">
            <v>4242646.5199999996</v>
          </cell>
        </row>
        <row r="1559">
          <cell r="A1559" t="str">
            <v>02</v>
          </cell>
          <cell r="B1559" t="str">
            <v>76000000</v>
          </cell>
          <cell r="C1559" t="str">
            <v>25010000</v>
          </cell>
          <cell r="D1559">
            <v>512537.68</v>
          </cell>
        </row>
        <row r="1560">
          <cell r="A1560" t="str">
            <v>02</v>
          </cell>
          <cell r="B1560" t="str">
            <v>76000000</v>
          </cell>
          <cell r="C1560" t="str">
            <v>25020000</v>
          </cell>
          <cell r="D1560">
            <v>222915.32</v>
          </cell>
        </row>
        <row r="1561">
          <cell r="A1561" t="str">
            <v>02</v>
          </cell>
          <cell r="B1561" t="str">
            <v>76000000</v>
          </cell>
          <cell r="C1561" t="str">
            <v>25030000</v>
          </cell>
          <cell r="D1561">
            <v>21017.21</v>
          </cell>
        </row>
        <row r="1562">
          <cell r="A1562" t="str">
            <v>02</v>
          </cell>
          <cell r="B1562" t="str">
            <v>76000000</v>
          </cell>
          <cell r="C1562" t="str">
            <v>26000000</v>
          </cell>
          <cell r="D1562">
            <v>64060.52</v>
          </cell>
        </row>
        <row r="1563">
          <cell r="A1563" t="str">
            <v>02</v>
          </cell>
          <cell r="B1563" t="str">
            <v>76000000</v>
          </cell>
          <cell r="C1563" t="str">
            <v>45010000</v>
          </cell>
          <cell r="D1563">
            <v>48186.5</v>
          </cell>
        </row>
        <row r="1564">
          <cell r="A1564" t="str">
            <v>02</v>
          </cell>
          <cell r="B1564" t="str">
            <v>76000000</v>
          </cell>
          <cell r="C1564" t="str">
            <v>50000000</v>
          </cell>
          <cell r="D1564">
            <v>1490.77</v>
          </cell>
        </row>
        <row r="1565">
          <cell r="A1565" t="str">
            <v>02</v>
          </cell>
          <cell r="B1565" t="str">
            <v>76000000</v>
          </cell>
          <cell r="C1565" t="str">
            <v>51000000</v>
          </cell>
          <cell r="D1565">
            <v>12742.58</v>
          </cell>
        </row>
        <row r="1566">
          <cell r="A1566" t="str">
            <v>02</v>
          </cell>
          <cell r="B1566" t="str">
            <v>76000000</v>
          </cell>
          <cell r="C1566" t="str">
            <v>51040000</v>
          </cell>
          <cell r="D1566">
            <v>4511440.84</v>
          </cell>
        </row>
        <row r="1567">
          <cell r="A1567" t="str">
            <v>02</v>
          </cell>
          <cell r="B1567" t="str">
            <v>76000000</v>
          </cell>
          <cell r="C1567" t="str">
            <v>51050000</v>
          </cell>
          <cell r="D1567">
            <v>367662.49</v>
          </cell>
        </row>
        <row r="1568">
          <cell r="A1568" t="str">
            <v>02</v>
          </cell>
          <cell r="B1568" t="str">
            <v>76000000</v>
          </cell>
          <cell r="C1568" t="str">
            <v>60010000</v>
          </cell>
          <cell r="D1568">
            <v>1495472.74</v>
          </cell>
        </row>
        <row r="1569">
          <cell r="A1569" t="str">
            <v>02</v>
          </cell>
          <cell r="B1569" t="str">
            <v>76000000</v>
          </cell>
          <cell r="C1569" t="str">
            <v>52030100</v>
          </cell>
          <cell r="D1569">
            <v>17395718</v>
          </cell>
        </row>
        <row r="1570">
          <cell r="A1570" t="str">
            <v>02</v>
          </cell>
          <cell r="B1570" t="str">
            <v>76000000</v>
          </cell>
          <cell r="C1570" t="str">
            <v>62020100</v>
          </cell>
          <cell r="D1570">
            <v>2085649.58</v>
          </cell>
        </row>
        <row r="1571">
          <cell r="A1571" t="str">
            <v>02</v>
          </cell>
          <cell r="B1571" t="str">
            <v>76000000</v>
          </cell>
          <cell r="C1571" t="str">
            <v>62020300</v>
          </cell>
          <cell r="D1571">
            <v>98121.72</v>
          </cell>
        </row>
        <row r="1572">
          <cell r="A1572" t="str">
            <v>02</v>
          </cell>
          <cell r="B1572" t="str">
            <v>76000000</v>
          </cell>
          <cell r="C1572" t="str">
            <v>91020800</v>
          </cell>
          <cell r="D1572">
            <v>60019.14</v>
          </cell>
        </row>
        <row r="1573">
          <cell r="A1573" t="str">
            <v>02</v>
          </cell>
          <cell r="B1573" t="str">
            <v>76000000</v>
          </cell>
          <cell r="C1573" t="str">
            <v>70000000</v>
          </cell>
          <cell r="D1573">
            <v>2684929.03</v>
          </cell>
        </row>
        <row r="1574">
          <cell r="A1574" t="str">
            <v>02</v>
          </cell>
          <cell r="B1574" t="str">
            <v>76000000</v>
          </cell>
          <cell r="C1574" t="str">
            <v>91020900</v>
          </cell>
          <cell r="D1574">
            <v>7836.67</v>
          </cell>
        </row>
        <row r="1575">
          <cell r="A1575" t="str">
            <v>02</v>
          </cell>
          <cell r="B1575" t="str">
            <v>62030000</v>
          </cell>
          <cell r="C1575" t="str">
            <v>68080000</v>
          </cell>
          <cell r="D1575">
            <v>784676.08</v>
          </cell>
        </row>
        <row r="1576">
          <cell r="A1576" t="str">
            <v>02</v>
          </cell>
          <cell r="B1576" t="str">
            <v>62030000</v>
          </cell>
          <cell r="C1576" t="str">
            <v>91020801</v>
          </cell>
          <cell r="D1576">
            <v>191.58</v>
          </cell>
        </row>
        <row r="1577">
          <cell r="A1577" t="str">
            <v>02</v>
          </cell>
          <cell r="B1577" t="str">
            <v>62030100</v>
          </cell>
          <cell r="C1577" t="str">
            <v>51040000</v>
          </cell>
          <cell r="D1577">
            <v>167964297.93000001</v>
          </cell>
        </row>
        <row r="1578">
          <cell r="A1578" t="str">
            <v>02</v>
          </cell>
          <cell r="B1578" t="str">
            <v>62030100</v>
          </cell>
          <cell r="C1578" t="str">
            <v>68080200</v>
          </cell>
          <cell r="D1578">
            <v>25848312.75</v>
          </cell>
        </row>
        <row r="1579">
          <cell r="A1579" t="str">
            <v>02</v>
          </cell>
          <cell r="B1579" t="str">
            <v>67010000</v>
          </cell>
          <cell r="C1579" t="str">
            <v>51030100</v>
          </cell>
          <cell r="D1579">
            <v>600000000</v>
          </cell>
        </row>
        <row r="1580">
          <cell r="A1580" t="str">
            <v>02</v>
          </cell>
          <cell r="B1580" t="str">
            <v>51000000</v>
          </cell>
          <cell r="C1580" t="str">
            <v>69020200</v>
          </cell>
          <cell r="D1580">
            <v>159129.32</v>
          </cell>
        </row>
        <row r="1581">
          <cell r="A1581" t="str">
            <v>02</v>
          </cell>
          <cell r="B1581" t="str">
            <v>57000000</v>
          </cell>
          <cell r="C1581" t="str">
            <v>51040000</v>
          </cell>
          <cell r="D1581">
            <v>45000</v>
          </cell>
        </row>
        <row r="1582">
          <cell r="A1582" t="str">
            <v>02</v>
          </cell>
          <cell r="B1582" t="str">
            <v>91011400</v>
          </cell>
          <cell r="C1582" t="str">
            <v>62050400</v>
          </cell>
          <cell r="D1582">
            <v>83165574</v>
          </cell>
        </row>
        <row r="1583">
          <cell r="A1583" t="str">
            <v>02</v>
          </cell>
          <cell r="B1583" t="str">
            <v>62060000</v>
          </cell>
          <cell r="C1583" t="str">
            <v>91021500</v>
          </cell>
          <cell r="D1583">
            <v>90337790.040000007</v>
          </cell>
        </row>
        <row r="1584">
          <cell r="A1584" t="str">
            <v>02</v>
          </cell>
          <cell r="B1584" t="str">
            <v>58030200</v>
          </cell>
          <cell r="C1584" t="str">
            <v>91021500</v>
          </cell>
          <cell r="D1584">
            <v>24259739.050000001</v>
          </cell>
        </row>
        <row r="1585">
          <cell r="A1585" t="str">
            <v>02</v>
          </cell>
          <cell r="B1585" t="str">
            <v>58030100</v>
          </cell>
          <cell r="C1585" t="str">
            <v>91021400</v>
          </cell>
          <cell r="D1585">
            <v>83000000</v>
          </cell>
        </row>
        <row r="1586">
          <cell r="A1586" t="str">
            <v>02</v>
          </cell>
          <cell r="B1586" t="str">
            <v>62050600</v>
          </cell>
          <cell r="C1586" t="str">
            <v>51020000</v>
          </cell>
          <cell r="D1586">
            <v>4167700.64</v>
          </cell>
        </row>
        <row r="1587">
          <cell r="A1587" t="str">
            <v>02</v>
          </cell>
          <cell r="B1587" t="str">
            <v>62050600</v>
          </cell>
          <cell r="C1587" t="str">
            <v>51030100</v>
          </cell>
          <cell r="D1587">
            <v>34925571.159999996</v>
          </cell>
        </row>
        <row r="1588">
          <cell r="A1588" t="str">
            <v>02</v>
          </cell>
          <cell r="B1588" t="str">
            <v>62050600</v>
          </cell>
          <cell r="C1588" t="str">
            <v>51040000</v>
          </cell>
          <cell r="D1588">
            <v>24796543.210000001</v>
          </cell>
        </row>
        <row r="1589">
          <cell r="A1589" t="str">
            <v>02</v>
          </cell>
          <cell r="B1589" t="str">
            <v>62050600</v>
          </cell>
          <cell r="C1589" t="str">
            <v>51080100</v>
          </cell>
          <cell r="D1589">
            <v>8668212.0299999993</v>
          </cell>
        </row>
        <row r="1590">
          <cell r="A1590" t="str">
            <v>02</v>
          </cell>
          <cell r="B1590" t="str">
            <v>62050100</v>
          </cell>
          <cell r="C1590" t="str">
            <v>51040000</v>
          </cell>
          <cell r="D1590">
            <v>25100000</v>
          </cell>
        </row>
        <row r="1591">
          <cell r="A1591" t="str">
            <v>02</v>
          </cell>
          <cell r="B1591" t="str">
            <v>62050400</v>
          </cell>
          <cell r="C1591" t="str">
            <v>51040000</v>
          </cell>
          <cell r="D1591">
            <v>83165574</v>
          </cell>
        </row>
        <row r="1592">
          <cell r="A1592" t="str">
            <v>02</v>
          </cell>
          <cell r="B1592" t="str">
            <v>62050500</v>
          </cell>
          <cell r="C1592" t="str">
            <v>62060000</v>
          </cell>
          <cell r="D1592">
            <v>100902448.75</v>
          </cell>
        </row>
        <row r="1593">
          <cell r="A1593" t="str">
            <v>02</v>
          </cell>
          <cell r="B1593" t="str">
            <v>50000000</v>
          </cell>
          <cell r="C1593" t="str">
            <v>25020000</v>
          </cell>
          <cell r="D1593">
            <v>86.5</v>
          </cell>
        </row>
        <row r="1594">
          <cell r="A1594" t="str">
            <v>02</v>
          </cell>
          <cell r="B1594" t="str">
            <v>50000000</v>
          </cell>
          <cell r="C1594" t="str">
            <v>26000000</v>
          </cell>
          <cell r="D1594">
            <v>10355.6</v>
          </cell>
        </row>
        <row r="1595">
          <cell r="A1595" t="str">
            <v>02</v>
          </cell>
          <cell r="B1595" t="str">
            <v>50000000</v>
          </cell>
          <cell r="C1595" t="str">
            <v>51040000</v>
          </cell>
          <cell r="D1595">
            <v>1833000</v>
          </cell>
        </row>
        <row r="1596">
          <cell r="A1596" t="str">
            <v>02</v>
          </cell>
          <cell r="B1596" t="str">
            <v>50000000</v>
          </cell>
          <cell r="C1596" t="str">
            <v>57000000</v>
          </cell>
          <cell r="D1596">
            <v>158000</v>
          </cell>
        </row>
        <row r="1597">
          <cell r="A1597" t="str">
            <v>02</v>
          </cell>
          <cell r="B1597" t="str">
            <v>50000000</v>
          </cell>
          <cell r="C1597" t="str">
            <v>73040000</v>
          </cell>
          <cell r="D1597">
            <v>100000</v>
          </cell>
        </row>
        <row r="1598">
          <cell r="A1598" t="str">
            <v>02</v>
          </cell>
          <cell r="B1598" t="str">
            <v>50000000</v>
          </cell>
          <cell r="C1598" t="str">
            <v>60040000</v>
          </cell>
          <cell r="D1598">
            <v>51572.06</v>
          </cell>
        </row>
        <row r="1599">
          <cell r="A1599" t="str">
            <v>02</v>
          </cell>
          <cell r="B1599" t="str">
            <v>50000000</v>
          </cell>
          <cell r="C1599" t="str">
            <v>69010000</v>
          </cell>
          <cell r="D1599">
            <v>160500</v>
          </cell>
        </row>
        <row r="1600">
          <cell r="A1600" t="str">
            <v>02</v>
          </cell>
          <cell r="B1600" t="str">
            <v>50000000</v>
          </cell>
          <cell r="C1600" t="str">
            <v>70000000</v>
          </cell>
          <cell r="D1600">
            <v>3438236.16</v>
          </cell>
        </row>
        <row r="1601">
          <cell r="A1601" t="str">
            <v>02</v>
          </cell>
          <cell r="B1601" t="str">
            <v>50000000</v>
          </cell>
          <cell r="C1601" t="str">
            <v>71000000</v>
          </cell>
          <cell r="D1601">
            <v>2992649.53</v>
          </cell>
        </row>
        <row r="1602">
          <cell r="A1602" t="str">
            <v>02</v>
          </cell>
          <cell r="B1602" t="str">
            <v>50000000</v>
          </cell>
          <cell r="C1602" t="str">
            <v>71020000</v>
          </cell>
          <cell r="D1602">
            <v>88973.6</v>
          </cell>
        </row>
        <row r="1603">
          <cell r="A1603" t="str">
            <v>02</v>
          </cell>
          <cell r="B1603" t="str">
            <v>50000000</v>
          </cell>
          <cell r="C1603" t="str">
            <v>75020000</v>
          </cell>
          <cell r="D1603">
            <v>7994.75</v>
          </cell>
        </row>
        <row r="1604">
          <cell r="A1604" t="str">
            <v>02</v>
          </cell>
          <cell r="B1604" t="str">
            <v>50000000</v>
          </cell>
          <cell r="C1604" t="str">
            <v>76000000</v>
          </cell>
          <cell r="D1604">
            <v>838056.75</v>
          </cell>
        </row>
        <row r="1605">
          <cell r="A1605" t="str">
            <v>02</v>
          </cell>
          <cell r="B1605" t="str">
            <v>50000000</v>
          </cell>
          <cell r="C1605" t="str">
            <v>76040000</v>
          </cell>
          <cell r="D1605">
            <v>33857.019999999997</v>
          </cell>
        </row>
        <row r="1606">
          <cell r="A1606" t="str">
            <v>02</v>
          </cell>
          <cell r="B1606" t="str">
            <v>50000000</v>
          </cell>
          <cell r="C1606" t="str">
            <v>79030000</v>
          </cell>
          <cell r="D1606">
            <v>252633</v>
          </cell>
        </row>
        <row r="1607">
          <cell r="A1607" t="str">
            <v>02</v>
          </cell>
          <cell r="B1607" t="str">
            <v>50000000</v>
          </cell>
          <cell r="C1607" t="str">
            <v>79070000</v>
          </cell>
          <cell r="D1607">
            <v>55444.97</v>
          </cell>
        </row>
        <row r="1608">
          <cell r="A1608" t="str">
            <v>02</v>
          </cell>
          <cell r="B1608" t="str">
            <v>50000000</v>
          </cell>
          <cell r="C1608" t="str">
            <v>91020801</v>
          </cell>
          <cell r="D1608">
            <v>4500</v>
          </cell>
        </row>
        <row r="1609">
          <cell r="A1609" t="str">
            <v>02</v>
          </cell>
          <cell r="B1609" t="str">
            <v>70000000</v>
          </cell>
          <cell r="C1609" t="str">
            <v>15010000</v>
          </cell>
          <cell r="D1609">
            <v>821508.82</v>
          </cell>
        </row>
        <row r="1610">
          <cell r="A1610" t="str">
            <v>02</v>
          </cell>
          <cell r="B1610" t="str">
            <v>70000000</v>
          </cell>
          <cell r="C1610" t="str">
            <v>15020000</v>
          </cell>
          <cell r="D1610">
            <v>1469253.84</v>
          </cell>
        </row>
        <row r="1611">
          <cell r="A1611" t="str">
            <v>02</v>
          </cell>
          <cell r="B1611" t="str">
            <v>70000000</v>
          </cell>
          <cell r="C1611" t="str">
            <v>91020801</v>
          </cell>
          <cell r="D1611">
            <v>1328223.05</v>
          </cell>
        </row>
        <row r="1612">
          <cell r="A1612" t="str">
            <v>02</v>
          </cell>
          <cell r="B1612" t="str">
            <v>69010000</v>
          </cell>
          <cell r="C1612" t="str">
            <v>15010000</v>
          </cell>
          <cell r="D1612">
            <v>32130.43</v>
          </cell>
        </row>
        <row r="1613">
          <cell r="A1613" t="str">
            <v>02</v>
          </cell>
          <cell r="B1613" t="str">
            <v>69010000</v>
          </cell>
          <cell r="C1613" t="str">
            <v>15020000</v>
          </cell>
          <cell r="D1613">
            <v>58770.15</v>
          </cell>
        </row>
        <row r="1614">
          <cell r="A1614" t="str">
            <v>02</v>
          </cell>
          <cell r="B1614" t="str">
            <v>69020100</v>
          </cell>
          <cell r="C1614" t="str">
            <v>15010000</v>
          </cell>
          <cell r="D1614">
            <v>112456.44</v>
          </cell>
        </row>
        <row r="1615">
          <cell r="A1615" t="str">
            <v>02</v>
          </cell>
          <cell r="B1615" t="str">
            <v>69020100</v>
          </cell>
          <cell r="C1615" t="str">
            <v>15020000</v>
          </cell>
          <cell r="D1615">
            <v>205695.46</v>
          </cell>
        </row>
        <row r="1616">
          <cell r="A1616" t="str">
            <v>02</v>
          </cell>
          <cell r="B1616" t="str">
            <v>69020200</v>
          </cell>
          <cell r="C1616" t="str">
            <v>15010000</v>
          </cell>
          <cell r="D1616">
            <v>97225.56</v>
          </cell>
        </row>
        <row r="1617">
          <cell r="A1617" t="str">
            <v>02</v>
          </cell>
          <cell r="B1617" t="str">
            <v>69020200</v>
          </cell>
          <cell r="C1617" t="str">
            <v>15020000</v>
          </cell>
          <cell r="D1617">
            <v>166843.60999999999</v>
          </cell>
        </row>
        <row r="1618">
          <cell r="A1618" t="str">
            <v>02</v>
          </cell>
          <cell r="B1618" t="str">
            <v>69020300</v>
          </cell>
          <cell r="C1618" t="str">
            <v>15010000</v>
          </cell>
          <cell r="D1618">
            <v>17785.7</v>
          </cell>
        </row>
        <row r="1619">
          <cell r="A1619" t="str">
            <v>02</v>
          </cell>
          <cell r="B1619" t="str">
            <v>69020300</v>
          </cell>
          <cell r="C1619" t="str">
            <v>15020000</v>
          </cell>
          <cell r="D1619">
            <v>38851.980000000003</v>
          </cell>
        </row>
        <row r="1620">
          <cell r="A1620" t="str">
            <v>02</v>
          </cell>
          <cell r="B1620" t="str">
            <v>51020000</v>
          </cell>
          <cell r="C1620" t="str">
            <v>60010000</v>
          </cell>
          <cell r="D1620">
            <v>3340304.89</v>
          </cell>
        </row>
        <row r="1621">
          <cell r="A1621" t="str">
            <v>02</v>
          </cell>
          <cell r="B1621" t="str">
            <v>51020000</v>
          </cell>
          <cell r="C1621" t="str">
            <v>60040000</v>
          </cell>
          <cell r="D1621">
            <v>745000</v>
          </cell>
        </row>
        <row r="1622">
          <cell r="A1622" t="str">
            <v>02</v>
          </cell>
          <cell r="B1622" t="str">
            <v>51020000</v>
          </cell>
          <cell r="C1622" t="str">
            <v>79030000</v>
          </cell>
          <cell r="D1622">
            <v>1266</v>
          </cell>
        </row>
        <row r="1623">
          <cell r="A1623" t="str">
            <v>02</v>
          </cell>
          <cell r="B1623" t="str">
            <v>51020000</v>
          </cell>
          <cell r="C1623" t="str">
            <v>91020500</v>
          </cell>
          <cell r="D1623">
            <v>190</v>
          </cell>
        </row>
        <row r="1624">
          <cell r="A1624" t="str">
            <v>02</v>
          </cell>
          <cell r="B1624" t="str">
            <v>51080100</v>
          </cell>
          <cell r="C1624" t="str">
            <v>26000000</v>
          </cell>
          <cell r="D1624">
            <v>300000</v>
          </cell>
        </row>
        <row r="1625">
          <cell r="A1625" t="str">
            <v>02</v>
          </cell>
          <cell r="B1625" t="str">
            <v>51080100</v>
          </cell>
          <cell r="C1625" t="str">
            <v>60010000</v>
          </cell>
          <cell r="D1625">
            <v>6167339.2800000003</v>
          </cell>
        </row>
        <row r="1626">
          <cell r="A1626" t="str">
            <v>02</v>
          </cell>
          <cell r="B1626" t="str">
            <v>51080100</v>
          </cell>
          <cell r="C1626" t="str">
            <v>60040000</v>
          </cell>
          <cell r="D1626">
            <v>1648000</v>
          </cell>
        </row>
        <row r="1627">
          <cell r="A1627" t="str">
            <v>02</v>
          </cell>
          <cell r="B1627" t="str">
            <v>51080100</v>
          </cell>
          <cell r="C1627" t="str">
            <v>91020500</v>
          </cell>
          <cell r="D1627">
            <v>333</v>
          </cell>
        </row>
        <row r="1628">
          <cell r="A1628" t="str">
            <v>02</v>
          </cell>
          <cell r="B1628" t="str">
            <v>51080100</v>
          </cell>
          <cell r="C1628" t="str">
            <v>91020801</v>
          </cell>
          <cell r="D1628">
            <v>580427</v>
          </cell>
        </row>
        <row r="1629">
          <cell r="A1629" t="str">
            <v>02</v>
          </cell>
          <cell r="B1629" t="str">
            <v>66000100</v>
          </cell>
          <cell r="C1629" t="str">
            <v>60010000</v>
          </cell>
          <cell r="D1629">
            <v>1984.61</v>
          </cell>
        </row>
        <row r="1630">
          <cell r="A1630" t="str">
            <v>02</v>
          </cell>
          <cell r="B1630" t="str">
            <v>66000100</v>
          </cell>
          <cell r="C1630" t="str">
            <v>91020600</v>
          </cell>
          <cell r="D1630">
            <v>2815198.76</v>
          </cell>
        </row>
        <row r="1631">
          <cell r="A1631" t="str">
            <v>02</v>
          </cell>
          <cell r="B1631" t="str">
            <v>55040100</v>
          </cell>
          <cell r="C1631" t="str">
            <v>51040000</v>
          </cell>
          <cell r="D1631">
            <v>225000000</v>
          </cell>
        </row>
        <row r="1632">
          <cell r="A1632" t="str">
            <v>02</v>
          </cell>
          <cell r="B1632" t="str">
            <v>67010100</v>
          </cell>
          <cell r="C1632" t="str">
            <v>91020600</v>
          </cell>
          <cell r="D1632">
            <v>5034836.07</v>
          </cell>
        </row>
        <row r="1633">
          <cell r="A1633" t="str">
            <v>02</v>
          </cell>
          <cell r="B1633" t="str">
            <v>51030000</v>
          </cell>
          <cell r="C1633" t="str">
            <v>19040100</v>
          </cell>
          <cell r="D1633">
            <v>1907.51</v>
          </cell>
        </row>
        <row r="1634">
          <cell r="A1634" t="str">
            <v>02</v>
          </cell>
          <cell r="B1634" t="str">
            <v>51030000</v>
          </cell>
          <cell r="C1634" t="str">
            <v>44000100</v>
          </cell>
          <cell r="D1634">
            <v>153.03</v>
          </cell>
        </row>
        <row r="1635">
          <cell r="A1635" t="str">
            <v>02</v>
          </cell>
          <cell r="B1635" t="str">
            <v>51030000</v>
          </cell>
          <cell r="C1635" t="str">
            <v>44000200</v>
          </cell>
          <cell r="D1635">
            <v>10444.27</v>
          </cell>
        </row>
        <row r="1636">
          <cell r="A1636" t="str">
            <v>02</v>
          </cell>
          <cell r="B1636" t="str">
            <v>51030000</v>
          </cell>
          <cell r="C1636" t="str">
            <v>60010000</v>
          </cell>
          <cell r="D1636">
            <v>6230041.3899999997</v>
          </cell>
        </row>
        <row r="1637">
          <cell r="A1637" t="str">
            <v>02</v>
          </cell>
          <cell r="B1637" t="str">
            <v>51030000</v>
          </cell>
          <cell r="C1637" t="str">
            <v>60040000</v>
          </cell>
          <cell r="D1637">
            <v>1850615.26</v>
          </cell>
        </row>
        <row r="1638">
          <cell r="A1638" t="str">
            <v>02</v>
          </cell>
          <cell r="B1638" t="str">
            <v>51030000</v>
          </cell>
          <cell r="C1638" t="str">
            <v>62030500</v>
          </cell>
          <cell r="D1638">
            <v>99996.21</v>
          </cell>
        </row>
        <row r="1639">
          <cell r="A1639" t="str">
            <v>02</v>
          </cell>
          <cell r="B1639" t="str">
            <v>51030000</v>
          </cell>
          <cell r="C1639" t="str">
            <v>68020000</v>
          </cell>
          <cell r="D1639">
            <v>3320000</v>
          </cell>
        </row>
        <row r="1640">
          <cell r="A1640" t="str">
            <v>02</v>
          </cell>
          <cell r="B1640" t="str">
            <v>51030000</v>
          </cell>
          <cell r="C1640" t="str">
            <v>70000000</v>
          </cell>
          <cell r="D1640">
            <v>25430</v>
          </cell>
        </row>
        <row r="1641">
          <cell r="A1641" t="str">
            <v>02</v>
          </cell>
          <cell r="B1641" t="str">
            <v>51030000</v>
          </cell>
          <cell r="C1641" t="str">
            <v>79030000</v>
          </cell>
          <cell r="D1641">
            <v>412370</v>
          </cell>
        </row>
        <row r="1642">
          <cell r="A1642" t="str">
            <v>02</v>
          </cell>
          <cell r="B1642" t="str">
            <v>51030000</v>
          </cell>
          <cell r="C1642" t="str">
            <v>91020500</v>
          </cell>
          <cell r="D1642">
            <v>520.74</v>
          </cell>
        </row>
        <row r="1643">
          <cell r="A1643" t="str">
            <v>02</v>
          </cell>
          <cell r="B1643" t="str">
            <v>51030000</v>
          </cell>
          <cell r="C1643" t="str">
            <v>91020801</v>
          </cell>
          <cell r="D1643">
            <v>86765.73</v>
          </cell>
        </row>
        <row r="1644">
          <cell r="A1644" t="str">
            <v>02</v>
          </cell>
          <cell r="B1644" t="str">
            <v>51090000</v>
          </cell>
          <cell r="C1644" t="str">
            <v>51030100</v>
          </cell>
          <cell r="D1644">
            <v>32500000</v>
          </cell>
        </row>
        <row r="1645">
          <cell r="A1645" t="str">
            <v>02</v>
          </cell>
          <cell r="B1645" t="str">
            <v>51090000</v>
          </cell>
          <cell r="C1645" t="str">
            <v>51040000</v>
          </cell>
          <cell r="D1645">
            <v>45000000</v>
          </cell>
        </row>
        <row r="1646">
          <cell r="A1646" t="str">
            <v>02</v>
          </cell>
          <cell r="B1646" t="str">
            <v>51090000</v>
          </cell>
          <cell r="C1646" t="str">
            <v>60010000</v>
          </cell>
          <cell r="D1646">
            <v>2042.49</v>
          </cell>
        </row>
        <row r="1647">
          <cell r="A1647" t="str">
            <v>02</v>
          </cell>
          <cell r="B1647" t="str">
            <v>51090000</v>
          </cell>
          <cell r="C1647" t="str">
            <v>76000000</v>
          </cell>
          <cell r="D1647">
            <v>5021047.5</v>
          </cell>
        </row>
        <row r="1648">
          <cell r="A1648" t="str">
            <v>02</v>
          </cell>
          <cell r="B1648" t="str">
            <v>51090000</v>
          </cell>
          <cell r="C1648" t="str">
            <v>91020500</v>
          </cell>
          <cell r="D1648">
            <v>7194.78</v>
          </cell>
        </row>
        <row r="1649">
          <cell r="A1649" t="str">
            <v>02</v>
          </cell>
          <cell r="B1649" t="str">
            <v>67000100</v>
          </cell>
          <cell r="C1649" t="str">
            <v>08020000</v>
          </cell>
          <cell r="D1649">
            <v>136803.85</v>
          </cell>
        </row>
        <row r="1650">
          <cell r="A1650" t="str">
            <v>02</v>
          </cell>
          <cell r="B1650" t="str">
            <v>67000100</v>
          </cell>
          <cell r="C1650" t="str">
            <v>91020600</v>
          </cell>
          <cell r="D1650">
            <v>215560.45</v>
          </cell>
        </row>
        <row r="1651">
          <cell r="A1651" t="str">
            <v>02</v>
          </cell>
          <cell r="B1651" t="str">
            <v>60010300</v>
          </cell>
          <cell r="C1651" t="str">
            <v>60010000</v>
          </cell>
          <cell r="D1651">
            <v>41513342.409999996</v>
          </cell>
        </row>
        <row r="1652">
          <cell r="A1652" t="str">
            <v>02</v>
          </cell>
          <cell r="B1652" t="str">
            <v>91011500</v>
          </cell>
          <cell r="C1652" t="str">
            <v>60010300</v>
          </cell>
          <cell r="D1652">
            <v>17779763</v>
          </cell>
        </row>
        <row r="1653">
          <cell r="A1653" t="str">
            <v>02</v>
          </cell>
          <cell r="B1653" t="str">
            <v>91011500</v>
          </cell>
          <cell r="C1653" t="str">
            <v>62050100</v>
          </cell>
          <cell r="D1653">
            <v>25000000</v>
          </cell>
        </row>
        <row r="1654">
          <cell r="A1654" t="str">
            <v>02</v>
          </cell>
          <cell r="B1654" t="str">
            <v>91011500</v>
          </cell>
          <cell r="C1654" t="str">
            <v>62050600</v>
          </cell>
          <cell r="D1654">
            <v>72558027.040000007</v>
          </cell>
        </row>
        <row r="1655">
          <cell r="A1655" t="str">
            <v>02</v>
          </cell>
          <cell r="B1655" t="str">
            <v>76020600</v>
          </cell>
          <cell r="C1655" t="str">
            <v>76020700</v>
          </cell>
          <cell r="D1655">
            <v>1585195.99</v>
          </cell>
        </row>
        <row r="1656">
          <cell r="A1656" t="str">
            <v>02</v>
          </cell>
          <cell r="B1656" t="str">
            <v>76020500</v>
          </cell>
          <cell r="C1656" t="str">
            <v>60010000</v>
          </cell>
          <cell r="D1656">
            <v>30404.880000000001</v>
          </cell>
        </row>
        <row r="1657">
          <cell r="A1657" t="str">
            <v>02</v>
          </cell>
          <cell r="B1657" t="str">
            <v>76020400</v>
          </cell>
          <cell r="C1657" t="str">
            <v>51000000</v>
          </cell>
          <cell r="D1657">
            <v>688.58</v>
          </cell>
        </row>
        <row r="1658">
          <cell r="A1658" t="str">
            <v>02</v>
          </cell>
          <cell r="B1658" t="str">
            <v>76020400</v>
          </cell>
          <cell r="C1658" t="str">
            <v>60020000</v>
          </cell>
          <cell r="D1658">
            <v>5410957.8200000003</v>
          </cell>
        </row>
        <row r="1659">
          <cell r="A1659" t="str">
            <v>02</v>
          </cell>
          <cell r="B1659" t="str">
            <v>71000000</v>
          </cell>
          <cell r="C1659" t="str">
            <v>50000000</v>
          </cell>
          <cell r="D1659">
            <v>236256.16</v>
          </cell>
        </row>
        <row r="1660">
          <cell r="A1660" t="str">
            <v>02</v>
          </cell>
          <cell r="B1660" t="str">
            <v>71000000</v>
          </cell>
          <cell r="C1660" t="str">
            <v>70000000</v>
          </cell>
          <cell r="D1660">
            <v>449987.08</v>
          </cell>
        </row>
        <row r="1661">
          <cell r="A1661" t="str">
            <v>02</v>
          </cell>
          <cell r="B1661" t="str">
            <v>71000000</v>
          </cell>
          <cell r="C1661" t="str">
            <v>07010000</v>
          </cell>
          <cell r="D1661">
            <v>2171.1999999999998</v>
          </cell>
        </row>
        <row r="1662">
          <cell r="A1662" t="str">
            <v>02</v>
          </cell>
          <cell r="B1662" t="str">
            <v>71000000</v>
          </cell>
          <cell r="C1662" t="str">
            <v>08020000</v>
          </cell>
          <cell r="D1662">
            <v>150</v>
          </cell>
        </row>
        <row r="1663">
          <cell r="A1663" t="str">
            <v>02</v>
          </cell>
          <cell r="B1663" t="str">
            <v>71000000</v>
          </cell>
          <cell r="C1663" t="str">
            <v>08040000</v>
          </cell>
          <cell r="D1663">
            <v>32123.22</v>
          </cell>
        </row>
        <row r="1664">
          <cell r="A1664" t="str">
            <v>02</v>
          </cell>
          <cell r="B1664" t="str">
            <v>71000000</v>
          </cell>
          <cell r="C1664" t="str">
            <v>08070000</v>
          </cell>
          <cell r="D1664">
            <v>66845.7</v>
          </cell>
        </row>
        <row r="1665">
          <cell r="A1665" t="str">
            <v>02</v>
          </cell>
          <cell r="B1665" t="str">
            <v>19080000</v>
          </cell>
          <cell r="C1665" t="str">
            <v>68080100</v>
          </cell>
          <cell r="D1665">
            <v>738.46</v>
          </cell>
        </row>
        <row r="1666">
          <cell r="A1666" t="str">
            <v>02</v>
          </cell>
          <cell r="B1666" t="str">
            <v>71000000</v>
          </cell>
          <cell r="C1666" t="str">
            <v>19040100</v>
          </cell>
          <cell r="D1666">
            <v>21208.91</v>
          </cell>
        </row>
        <row r="1667">
          <cell r="A1667" t="str">
            <v>02</v>
          </cell>
          <cell r="B1667" t="str">
            <v>71000000</v>
          </cell>
          <cell r="C1667" t="str">
            <v>25010000</v>
          </cell>
          <cell r="D1667">
            <v>219435.31</v>
          </cell>
        </row>
        <row r="1668">
          <cell r="A1668" t="str">
            <v>02</v>
          </cell>
          <cell r="B1668" t="str">
            <v>71000000</v>
          </cell>
          <cell r="C1668" t="str">
            <v>25020000</v>
          </cell>
          <cell r="D1668">
            <v>115306.53</v>
          </cell>
        </row>
        <row r="1669">
          <cell r="A1669" t="str">
            <v>02</v>
          </cell>
          <cell r="B1669" t="str">
            <v>71000000</v>
          </cell>
          <cell r="C1669" t="str">
            <v>25030000</v>
          </cell>
          <cell r="D1669">
            <v>27673.72</v>
          </cell>
        </row>
        <row r="1670">
          <cell r="A1670" t="str">
            <v>02</v>
          </cell>
          <cell r="B1670" t="str">
            <v>71000000</v>
          </cell>
          <cell r="C1670" t="str">
            <v>26000000</v>
          </cell>
          <cell r="D1670">
            <v>1208849.53</v>
          </cell>
        </row>
        <row r="1671">
          <cell r="A1671" t="str">
            <v>02</v>
          </cell>
          <cell r="B1671" t="str">
            <v>71000000</v>
          </cell>
          <cell r="C1671" t="str">
            <v>44000100</v>
          </cell>
          <cell r="D1671">
            <v>30201.9</v>
          </cell>
        </row>
        <row r="1672">
          <cell r="A1672" t="str">
            <v>02</v>
          </cell>
          <cell r="B1672" t="str">
            <v>71000000</v>
          </cell>
          <cell r="C1672" t="str">
            <v>60010000</v>
          </cell>
          <cell r="D1672">
            <v>443647.7</v>
          </cell>
        </row>
        <row r="1673">
          <cell r="A1673" t="str">
            <v>02</v>
          </cell>
          <cell r="B1673" t="str">
            <v>71000000</v>
          </cell>
          <cell r="C1673" t="str">
            <v>79030000</v>
          </cell>
          <cell r="D1673">
            <v>3303.2</v>
          </cell>
        </row>
        <row r="1674">
          <cell r="A1674" t="str">
            <v>02</v>
          </cell>
          <cell r="B1674" t="str">
            <v>71000000</v>
          </cell>
          <cell r="C1674" t="str">
            <v>91020801</v>
          </cell>
          <cell r="D1674">
            <v>169879.71</v>
          </cell>
        </row>
        <row r="1675">
          <cell r="A1675" t="str">
            <v>02</v>
          </cell>
          <cell r="B1675" t="str">
            <v>71000000</v>
          </cell>
          <cell r="C1675" t="str">
            <v>91020802</v>
          </cell>
          <cell r="D1675">
            <v>9041.5499999999993</v>
          </cell>
        </row>
        <row r="1676">
          <cell r="A1676" t="str">
            <v>02</v>
          </cell>
          <cell r="B1676" t="str">
            <v>08000000</v>
          </cell>
          <cell r="C1676" t="str">
            <v>25010000</v>
          </cell>
          <cell r="D1676">
            <v>180026.87</v>
          </cell>
        </row>
        <row r="1677">
          <cell r="A1677" t="str">
            <v>02</v>
          </cell>
          <cell r="B1677" t="str">
            <v>69010000</v>
          </cell>
          <cell r="C1677" t="str">
            <v>20010000</v>
          </cell>
          <cell r="D1677">
            <v>988405.72</v>
          </cell>
        </row>
        <row r="1678">
          <cell r="A1678" t="str">
            <v>02</v>
          </cell>
          <cell r="B1678" t="str">
            <v>69010000</v>
          </cell>
          <cell r="C1678" t="str">
            <v>23010000</v>
          </cell>
          <cell r="D1678">
            <v>471481.79</v>
          </cell>
        </row>
        <row r="1679">
          <cell r="A1679" t="str">
            <v>02</v>
          </cell>
          <cell r="B1679" t="str">
            <v>69010000</v>
          </cell>
          <cell r="C1679" t="str">
            <v>25010000</v>
          </cell>
          <cell r="D1679">
            <v>702085.84</v>
          </cell>
        </row>
        <row r="1680">
          <cell r="A1680" t="str">
            <v>02</v>
          </cell>
          <cell r="B1680" t="str">
            <v>69010000</v>
          </cell>
          <cell r="C1680" t="str">
            <v>25020000</v>
          </cell>
          <cell r="D1680">
            <v>975723.85</v>
          </cell>
        </row>
        <row r="1681">
          <cell r="A1681" t="str">
            <v>02</v>
          </cell>
          <cell r="B1681" t="str">
            <v>69010000</v>
          </cell>
          <cell r="C1681" t="str">
            <v>25030000</v>
          </cell>
          <cell r="D1681">
            <v>202805.55</v>
          </cell>
        </row>
        <row r="1682">
          <cell r="A1682" t="str">
            <v>02</v>
          </cell>
          <cell r="B1682" t="str">
            <v>69010000</v>
          </cell>
          <cell r="C1682" t="str">
            <v>26000000</v>
          </cell>
          <cell r="D1682">
            <v>1149390.32</v>
          </cell>
        </row>
        <row r="1683">
          <cell r="A1683" t="str">
            <v>02</v>
          </cell>
          <cell r="B1683" t="str">
            <v>69010000</v>
          </cell>
          <cell r="C1683" t="str">
            <v>44000500</v>
          </cell>
          <cell r="D1683">
            <v>41798.53</v>
          </cell>
        </row>
        <row r="1684">
          <cell r="A1684" t="str">
            <v>02</v>
          </cell>
          <cell r="B1684" t="str">
            <v>69010000</v>
          </cell>
          <cell r="C1684" t="str">
            <v>79030000</v>
          </cell>
          <cell r="D1684">
            <v>53974.53</v>
          </cell>
        </row>
        <row r="1685">
          <cell r="A1685" t="str">
            <v>02</v>
          </cell>
          <cell r="B1685" t="str">
            <v>69010000</v>
          </cell>
          <cell r="C1685" t="str">
            <v>79040000</v>
          </cell>
          <cell r="D1685">
            <v>3625.76</v>
          </cell>
        </row>
        <row r="1686">
          <cell r="A1686" t="str">
            <v>02</v>
          </cell>
          <cell r="B1686" t="str">
            <v>69010000</v>
          </cell>
          <cell r="C1686" t="str">
            <v>79070000</v>
          </cell>
          <cell r="D1686">
            <v>62816.06</v>
          </cell>
        </row>
        <row r="1687">
          <cell r="A1687" t="str">
            <v>02</v>
          </cell>
          <cell r="B1687" t="str">
            <v>69010000</v>
          </cell>
          <cell r="C1687" t="str">
            <v>91020801</v>
          </cell>
          <cell r="D1687">
            <v>24396.92</v>
          </cell>
        </row>
        <row r="1688">
          <cell r="A1688" t="str">
            <v>02</v>
          </cell>
          <cell r="B1688" t="str">
            <v>69010000</v>
          </cell>
          <cell r="C1688" t="str">
            <v>97020200</v>
          </cell>
          <cell r="D1688">
            <v>96292.51</v>
          </cell>
        </row>
        <row r="1689">
          <cell r="A1689" t="str">
            <v>02</v>
          </cell>
          <cell r="B1689" t="str">
            <v>69030000</v>
          </cell>
          <cell r="C1689" t="str">
            <v>15010000</v>
          </cell>
          <cell r="D1689">
            <v>1606.52</v>
          </cell>
        </row>
        <row r="1690">
          <cell r="A1690" t="str">
            <v>02</v>
          </cell>
          <cell r="B1690" t="str">
            <v>69030000</v>
          </cell>
          <cell r="C1690" t="str">
            <v>15020000</v>
          </cell>
          <cell r="D1690">
            <v>2938.49</v>
          </cell>
        </row>
        <row r="1691">
          <cell r="A1691" t="str">
            <v>02</v>
          </cell>
          <cell r="B1691" t="str">
            <v>69030000</v>
          </cell>
          <cell r="C1691" t="str">
            <v>20010000</v>
          </cell>
          <cell r="D1691">
            <v>49420.74</v>
          </cell>
        </row>
        <row r="1692">
          <cell r="A1692" t="str">
            <v>02</v>
          </cell>
          <cell r="B1692" t="str">
            <v>69030000</v>
          </cell>
          <cell r="C1692" t="str">
            <v>23010000</v>
          </cell>
          <cell r="D1692">
            <v>23572.18</v>
          </cell>
        </row>
        <row r="1693">
          <cell r="A1693" t="str">
            <v>02</v>
          </cell>
          <cell r="B1693" t="str">
            <v>69030000</v>
          </cell>
          <cell r="C1693" t="str">
            <v>25010000</v>
          </cell>
          <cell r="D1693">
            <v>35105.760000000002</v>
          </cell>
        </row>
        <row r="1694">
          <cell r="A1694" t="str">
            <v>02</v>
          </cell>
          <cell r="B1694" t="str">
            <v>69030000</v>
          </cell>
          <cell r="C1694" t="str">
            <v>25020000</v>
          </cell>
          <cell r="D1694">
            <v>48786.239999999998</v>
          </cell>
        </row>
        <row r="1695">
          <cell r="A1695" t="str">
            <v>02</v>
          </cell>
          <cell r="B1695" t="str">
            <v>69030000</v>
          </cell>
          <cell r="C1695" t="str">
            <v>25030000</v>
          </cell>
          <cell r="D1695">
            <v>10140.31</v>
          </cell>
        </row>
        <row r="1696">
          <cell r="A1696" t="str">
            <v>02</v>
          </cell>
          <cell r="B1696" t="str">
            <v>69030000</v>
          </cell>
          <cell r="C1696" t="str">
            <v>26000000</v>
          </cell>
          <cell r="D1696">
            <v>57603.63</v>
          </cell>
        </row>
        <row r="1697">
          <cell r="A1697" t="str">
            <v>02</v>
          </cell>
          <cell r="B1697" t="str">
            <v>69020100</v>
          </cell>
          <cell r="C1697" t="str">
            <v>20010000</v>
          </cell>
          <cell r="D1697">
            <v>3459420.27</v>
          </cell>
        </row>
        <row r="1698">
          <cell r="A1698" t="str">
            <v>02</v>
          </cell>
          <cell r="B1698" t="str">
            <v>69020100</v>
          </cell>
          <cell r="C1698" t="str">
            <v>23010000</v>
          </cell>
          <cell r="D1698">
            <v>1650191.13</v>
          </cell>
        </row>
        <row r="1699">
          <cell r="A1699" t="str">
            <v>02</v>
          </cell>
          <cell r="B1699" t="str">
            <v>69020100</v>
          </cell>
          <cell r="C1699" t="str">
            <v>25010000</v>
          </cell>
          <cell r="D1699">
            <v>2457294.11</v>
          </cell>
        </row>
        <row r="1700">
          <cell r="A1700" t="str">
            <v>02</v>
          </cell>
          <cell r="B1700" t="str">
            <v>69020100</v>
          </cell>
          <cell r="C1700" t="str">
            <v>25020000</v>
          </cell>
          <cell r="D1700">
            <v>3415033.16</v>
          </cell>
        </row>
        <row r="1701">
          <cell r="A1701" t="str">
            <v>02</v>
          </cell>
          <cell r="B1701" t="str">
            <v>69020100</v>
          </cell>
          <cell r="C1701" t="str">
            <v>25030000</v>
          </cell>
          <cell r="D1701">
            <v>709818.69</v>
          </cell>
        </row>
        <row r="1702">
          <cell r="A1702" t="str">
            <v>02</v>
          </cell>
          <cell r="B1702" t="str">
            <v>69020100</v>
          </cell>
          <cell r="C1702" t="str">
            <v>26000000</v>
          </cell>
          <cell r="D1702">
            <v>4034650.77</v>
          </cell>
        </row>
        <row r="1703">
          <cell r="A1703" t="str">
            <v>02</v>
          </cell>
          <cell r="B1703" t="str">
            <v>69020100</v>
          </cell>
          <cell r="C1703" t="str">
            <v>44000500</v>
          </cell>
          <cell r="D1703">
            <v>146294.59</v>
          </cell>
        </row>
        <row r="1704">
          <cell r="A1704" t="str">
            <v>02</v>
          </cell>
          <cell r="B1704" t="str">
            <v>69020100</v>
          </cell>
          <cell r="C1704" t="str">
            <v>79030000</v>
          </cell>
          <cell r="D1704">
            <v>188910.84</v>
          </cell>
        </row>
        <row r="1705">
          <cell r="A1705" t="str">
            <v>02</v>
          </cell>
          <cell r="B1705" t="str">
            <v>69020100</v>
          </cell>
          <cell r="C1705" t="str">
            <v>79040000</v>
          </cell>
          <cell r="D1705">
            <v>12690.14</v>
          </cell>
        </row>
        <row r="1706">
          <cell r="A1706" t="str">
            <v>02</v>
          </cell>
          <cell r="B1706" t="str">
            <v>69020100</v>
          </cell>
          <cell r="C1706" t="str">
            <v>79070000</v>
          </cell>
          <cell r="D1706">
            <v>219855.84</v>
          </cell>
        </row>
        <row r="1707">
          <cell r="A1707" t="str">
            <v>02</v>
          </cell>
          <cell r="B1707" t="str">
            <v>69020100</v>
          </cell>
          <cell r="C1707" t="str">
            <v>91020801</v>
          </cell>
          <cell r="D1707">
            <v>85388.74</v>
          </cell>
        </row>
        <row r="1708">
          <cell r="A1708" t="str">
            <v>02</v>
          </cell>
          <cell r="B1708" t="str">
            <v>69020100</v>
          </cell>
          <cell r="C1708" t="str">
            <v>97020300</v>
          </cell>
          <cell r="D1708">
            <v>337023.02</v>
          </cell>
        </row>
        <row r="1709">
          <cell r="A1709" t="str">
            <v>02</v>
          </cell>
          <cell r="B1709" t="str">
            <v>69030000</v>
          </cell>
          <cell r="C1709" t="str">
            <v>44000500</v>
          </cell>
          <cell r="D1709">
            <v>2089.91</v>
          </cell>
        </row>
        <row r="1710">
          <cell r="A1710" t="str">
            <v>02</v>
          </cell>
          <cell r="B1710" t="str">
            <v>69030000</v>
          </cell>
          <cell r="C1710" t="str">
            <v>79030000</v>
          </cell>
          <cell r="D1710">
            <v>2698.61</v>
          </cell>
        </row>
        <row r="1711">
          <cell r="A1711" t="str">
            <v>02</v>
          </cell>
          <cell r="B1711" t="str">
            <v>91010600</v>
          </cell>
          <cell r="C1711" t="str">
            <v>51000000</v>
          </cell>
          <cell r="D1711">
            <v>1166.3900000000001</v>
          </cell>
        </row>
        <row r="1712">
          <cell r="A1712" t="str">
            <v>02</v>
          </cell>
          <cell r="B1712" t="str">
            <v>69020200</v>
          </cell>
          <cell r="C1712" t="str">
            <v>23010000</v>
          </cell>
          <cell r="D1712">
            <v>1434571.38</v>
          </cell>
        </row>
        <row r="1713">
          <cell r="A1713" t="str">
            <v>02</v>
          </cell>
          <cell r="B1713" t="str">
            <v>69020200</v>
          </cell>
          <cell r="C1713" t="str">
            <v>25010000</v>
          </cell>
          <cell r="D1713">
            <v>2039662.93</v>
          </cell>
        </row>
        <row r="1714">
          <cell r="A1714" t="str">
            <v>02</v>
          </cell>
          <cell r="B1714" t="str">
            <v>69020200</v>
          </cell>
          <cell r="C1714" t="str">
            <v>25020000</v>
          </cell>
          <cell r="D1714">
            <v>2922310.84</v>
          </cell>
        </row>
        <row r="1715">
          <cell r="A1715" t="str">
            <v>02</v>
          </cell>
          <cell r="B1715" t="str">
            <v>69020200</v>
          </cell>
          <cell r="C1715" t="str">
            <v>25030000</v>
          </cell>
          <cell r="D1715">
            <v>614955.14</v>
          </cell>
        </row>
        <row r="1716">
          <cell r="A1716" t="str">
            <v>02</v>
          </cell>
          <cell r="B1716" t="str">
            <v>69020200</v>
          </cell>
          <cell r="C1716" t="str">
            <v>26000000</v>
          </cell>
          <cell r="D1716">
            <v>3422665.79</v>
          </cell>
        </row>
        <row r="1717">
          <cell r="A1717" t="str">
            <v>02</v>
          </cell>
          <cell r="B1717" t="str">
            <v>69020200</v>
          </cell>
          <cell r="C1717" t="str">
            <v>44000500</v>
          </cell>
          <cell r="D1717">
            <v>122552.12</v>
          </cell>
        </row>
        <row r="1718">
          <cell r="A1718" t="str">
            <v>02</v>
          </cell>
          <cell r="B1718" t="str">
            <v>69020200</v>
          </cell>
          <cell r="C1718" t="str">
            <v>79030000</v>
          </cell>
          <cell r="D1718">
            <v>166635.24</v>
          </cell>
        </row>
        <row r="1719">
          <cell r="A1719" t="str">
            <v>02</v>
          </cell>
          <cell r="B1719" t="str">
            <v>69020200</v>
          </cell>
          <cell r="C1719" t="str">
            <v>79040000</v>
          </cell>
          <cell r="D1719">
            <v>10710.61</v>
          </cell>
        </row>
        <row r="1720">
          <cell r="A1720" t="str">
            <v>02</v>
          </cell>
          <cell r="B1720" t="str">
            <v>69020200</v>
          </cell>
          <cell r="C1720" t="str">
            <v>79070000</v>
          </cell>
          <cell r="D1720">
            <v>185509.66</v>
          </cell>
        </row>
        <row r="1721">
          <cell r="A1721" t="str">
            <v>02</v>
          </cell>
          <cell r="B1721" t="str">
            <v>69020200</v>
          </cell>
          <cell r="C1721" t="str">
            <v>91020801</v>
          </cell>
          <cell r="D1721">
            <v>62239.92</v>
          </cell>
        </row>
        <row r="1722">
          <cell r="A1722" t="str">
            <v>02</v>
          </cell>
          <cell r="B1722" t="str">
            <v>69020200</v>
          </cell>
          <cell r="C1722" t="str">
            <v>97020400</v>
          </cell>
          <cell r="D1722">
            <v>275803.45</v>
          </cell>
        </row>
        <row r="1723">
          <cell r="A1723" t="str">
            <v>02</v>
          </cell>
          <cell r="B1723" t="str">
            <v>69030000</v>
          </cell>
          <cell r="C1723" t="str">
            <v>79040000</v>
          </cell>
          <cell r="D1723">
            <v>181.27</v>
          </cell>
        </row>
        <row r="1724">
          <cell r="A1724" t="str">
            <v>02</v>
          </cell>
          <cell r="B1724" t="str">
            <v>69030000</v>
          </cell>
          <cell r="C1724" t="str">
            <v>79070000</v>
          </cell>
          <cell r="D1724">
            <v>3140.76</v>
          </cell>
        </row>
        <row r="1725">
          <cell r="A1725" t="str">
            <v>02</v>
          </cell>
          <cell r="B1725" t="str">
            <v>69030000</v>
          </cell>
          <cell r="C1725" t="str">
            <v>91020801</v>
          </cell>
          <cell r="D1725">
            <v>1219.99</v>
          </cell>
        </row>
        <row r="1726">
          <cell r="A1726" t="str">
            <v>02</v>
          </cell>
          <cell r="B1726" t="str">
            <v>69020300</v>
          </cell>
          <cell r="C1726" t="str">
            <v>20010000</v>
          </cell>
          <cell r="D1726">
            <v>701466.42</v>
          </cell>
        </row>
        <row r="1727">
          <cell r="A1727" t="str">
            <v>02</v>
          </cell>
          <cell r="B1727" t="str">
            <v>69020300</v>
          </cell>
          <cell r="C1727" t="str">
            <v>23010000</v>
          </cell>
          <cell r="D1727">
            <v>235857.12</v>
          </cell>
        </row>
        <row r="1728">
          <cell r="A1728" t="str">
            <v>02</v>
          </cell>
          <cell r="B1728" t="str">
            <v>69020300</v>
          </cell>
          <cell r="C1728" t="str">
            <v>25010000</v>
          </cell>
          <cell r="D1728">
            <v>433325</v>
          </cell>
        </row>
        <row r="1729">
          <cell r="A1729" t="str">
            <v>02</v>
          </cell>
          <cell r="B1729" t="str">
            <v>69020300</v>
          </cell>
          <cell r="C1729" t="str">
            <v>25020000</v>
          </cell>
          <cell r="D1729">
            <v>525606.49</v>
          </cell>
        </row>
        <row r="1730">
          <cell r="A1730" t="str">
            <v>02</v>
          </cell>
          <cell r="B1730" t="str">
            <v>69020300</v>
          </cell>
          <cell r="C1730" t="str">
            <v>25030000</v>
          </cell>
          <cell r="D1730">
            <v>102084.21</v>
          </cell>
        </row>
        <row r="1731">
          <cell r="A1731" t="str">
            <v>02</v>
          </cell>
          <cell r="B1731" t="str">
            <v>69020300</v>
          </cell>
          <cell r="C1731" t="str">
            <v>26000000</v>
          </cell>
          <cell r="D1731">
            <v>622700.61</v>
          </cell>
        </row>
        <row r="1732">
          <cell r="A1732" t="str">
            <v>02</v>
          </cell>
          <cell r="B1732" t="str">
            <v>69020300</v>
          </cell>
          <cell r="C1732" t="str">
            <v>44000500</v>
          </cell>
          <cell r="D1732">
            <v>24920.799999999999</v>
          </cell>
        </row>
        <row r="1733">
          <cell r="A1733" t="str">
            <v>02</v>
          </cell>
          <cell r="B1733" t="str">
            <v>69020300</v>
          </cell>
          <cell r="C1733" t="str">
            <v>79030000</v>
          </cell>
          <cell r="D1733">
            <v>25703.95</v>
          </cell>
        </row>
        <row r="1734">
          <cell r="A1734" t="str">
            <v>02</v>
          </cell>
          <cell r="B1734" t="str">
            <v>69020300</v>
          </cell>
          <cell r="C1734" t="str">
            <v>79040000</v>
          </cell>
          <cell r="D1734">
            <v>1979.53</v>
          </cell>
        </row>
        <row r="1735">
          <cell r="A1735" t="str">
            <v>02</v>
          </cell>
          <cell r="B1735" t="str">
            <v>69020300</v>
          </cell>
          <cell r="C1735" t="str">
            <v>79070000</v>
          </cell>
          <cell r="D1735">
            <v>34346.19</v>
          </cell>
        </row>
        <row r="1736">
          <cell r="A1736" t="str">
            <v>02</v>
          </cell>
          <cell r="B1736" t="str">
            <v>69020300</v>
          </cell>
          <cell r="C1736" t="str">
            <v>91020801</v>
          </cell>
          <cell r="D1736">
            <v>23149.19</v>
          </cell>
        </row>
        <row r="1737">
          <cell r="A1737" t="str">
            <v>02</v>
          </cell>
          <cell r="B1737" t="str">
            <v>69020300</v>
          </cell>
          <cell r="C1737" t="str">
            <v>97020500</v>
          </cell>
          <cell r="D1737">
            <v>62016.77</v>
          </cell>
        </row>
        <row r="1738">
          <cell r="A1738" t="str">
            <v>02</v>
          </cell>
          <cell r="B1738" t="str">
            <v>69030000</v>
          </cell>
          <cell r="C1738" t="str">
            <v>97020600</v>
          </cell>
          <cell r="D1738">
            <v>4814.62</v>
          </cell>
        </row>
        <row r="1739">
          <cell r="A1739" t="str">
            <v>02</v>
          </cell>
          <cell r="B1739" t="str">
            <v>69030100</v>
          </cell>
          <cell r="C1739" t="str">
            <v>15010000</v>
          </cell>
          <cell r="D1739">
            <v>27310.880000000001</v>
          </cell>
        </row>
        <row r="1740">
          <cell r="A1740" t="str">
            <v>02</v>
          </cell>
          <cell r="B1740" t="str">
            <v>99000000</v>
          </cell>
          <cell r="C1740" t="str">
            <v>90090107</v>
          </cell>
          <cell r="D1740">
            <v>46085844.32</v>
          </cell>
        </row>
        <row r="1741">
          <cell r="A1741" t="str">
            <v>02</v>
          </cell>
          <cell r="B1741" t="str">
            <v>99000000</v>
          </cell>
          <cell r="C1741" t="str">
            <v>90090108</v>
          </cell>
          <cell r="D1741">
            <v>3224120.14</v>
          </cell>
        </row>
        <row r="1742">
          <cell r="A1742" t="str">
            <v>02</v>
          </cell>
          <cell r="B1742" t="str">
            <v>99000000</v>
          </cell>
          <cell r="C1742" t="str">
            <v>90090200</v>
          </cell>
          <cell r="D1742">
            <v>2541693.59</v>
          </cell>
        </row>
        <row r="1743">
          <cell r="A1743" t="str">
            <v>02</v>
          </cell>
          <cell r="B1743" t="str">
            <v>99000000</v>
          </cell>
          <cell r="C1743" t="str">
            <v>90090300</v>
          </cell>
          <cell r="D1743">
            <v>311992.53999999998</v>
          </cell>
        </row>
        <row r="1744">
          <cell r="A1744" t="str">
            <v>02</v>
          </cell>
          <cell r="B1744" t="str">
            <v>90090400</v>
          </cell>
          <cell r="C1744" t="str">
            <v>99000000</v>
          </cell>
          <cell r="D1744">
            <v>924702.7</v>
          </cell>
        </row>
        <row r="1745">
          <cell r="A1745" t="str">
            <v>02</v>
          </cell>
          <cell r="B1745" t="str">
            <v>99000000</v>
          </cell>
          <cell r="C1745" t="str">
            <v>90090500</v>
          </cell>
          <cell r="D1745">
            <v>201600.43</v>
          </cell>
        </row>
        <row r="1746">
          <cell r="A1746" t="str">
            <v>02</v>
          </cell>
          <cell r="B1746" t="str">
            <v>99000000</v>
          </cell>
          <cell r="C1746" t="str">
            <v>90090700</v>
          </cell>
          <cell r="D1746">
            <v>3006.32</v>
          </cell>
        </row>
        <row r="1747">
          <cell r="A1747" t="str">
            <v>02</v>
          </cell>
          <cell r="B1747" t="str">
            <v>90090900</v>
          </cell>
          <cell r="C1747" t="str">
            <v>99000000</v>
          </cell>
          <cell r="D1747">
            <v>973962.06</v>
          </cell>
        </row>
        <row r="1748">
          <cell r="A1748" t="str">
            <v>02</v>
          </cell>
          <cell r="B1748" t="str">
            <v>90090901</v>
          </cell>
          <cell r="C1748" t="str">
            <v>99000000</v>
          </cell>
          <cell r="D1748">
            <v>393269.8</v>
          </cell>
        </row>
        <row r="1749">
          <cell r="A1749" t="str">
            <v>02</v>
          </cell>
          <cell r="B1749" t="str">
            <v>90090902</v>
          </cell>
          <cell r="C1749" t="str">
            <v>99000000</v>
          </cell>
          <cell r="D1749">
            <v>15169.13</v>
          </cell>
        </row>
        <row r="1750">
          <cell r="A1750" t="str">
            <v>02</v>
          </cell>
          <cell r="B1750" t="str">
            <v>99000000</v>
          </cell>
          <cell r="C1750" t="str">
            <v>90091200</v>
          </cell>
          <cell r="D1750">
            <v>38022.769999999997</v>
          </cell>
        </row>
        <row r="1751">
          <cell r="A1751" t="str">
            <v>02</v>
          </cell>
          <cell r="B1751" t="str">
            <v>99000000</v>
          </cell>
          <cell r="C1751" t="str">
            <v>90091201</v>
          </cell>
          <cell r="D1751">
            <v>1670.99</v>
          </cell>
        </row>
        <row r="1752">
          <cell r="A1752" t="str">
            <v>02</v>
          </cell>
          <cell r="B1752" t="str">
            <v>99000000</v>
          </cell>
          <cell r="C1752" t="str">
            <v>90091202</v>
          </cell>
          <cell r="D1752">
            <v>1129.98</v>
          </cell>
        </row>
        <row r="1753">
          <cell r="A1753" t="str">
            <v>02</v>
          </cell>
          <cell r="B1753" t="str">
            <v>99000000</v>
          </cell>
          <cell r="C1753" t="str">
            <v>90091300</v>
          </cell>
          <cell r="D1753">
            <v>10467.98</v>
          </cell>
        </row>
        <row r="1754">
          <cell r="A1754" t="str">
            <v>02</v>
          </cell>
          <cell r="B1754" t="str">
            <v>70000000</v>
          </cell>
          <cell r="C1754" t="str">
            <v>20010000</v>
          </cell>
          <cell r="D1754">
            <v>24891820.93</v>
          </cell>
        </row>
        <row r="1755">
          <cell r="A1755" t="str">
            <v>02</v>
          </cell>
          <cell r="B1755" t="str">
            <v>70000000</v>
          </cell>
          <cell r="C1755" t="str">
            <v>23010000</v>
          </cell>
          <cell r="D1755">
            <v>11931662.470000001</v>
          </cell>
        </row>
        <row r="1756">
          <cell r="A1756" t="str">
            <v>02</v>
          </cell>
          <cell r="B1756" t="str">
            <v>70000000</v>
          </cell>
          <cell r="C1756" t="str">
            <v>25010000</v>
          </cell>
          <cell r="D1756">
            <v>17749524.239999998</v>
          </cell>
        </row>
        <row r="1757">
          <cell r="A1757" t="str">
            <v>02</v>
          </cell>
          <cell r="B1757" t="str">
            <v>70000000</v>
          </cell>
          <cell r="C1757" t="str">
            <v>25020000</v>
          </cell>
          <cell r="D1757">
            <v>24693148.34</v>
          </cell>
        </row>
        <row r="1758">
          <cell r="A1758" t="str">
            <v>02</v>
          </cell>
          <cell r="B1758" t="str">
            <v>70000000</v>
          </cell>
          <cell r="C1758" t="str">
            <v>25030000</v>
          </cell>
          <cell r="D1758">
            <v>5147579.6500000004</v>
          </cell>
        </row>
        <row r="1759">
          <cell r="A1759" t="str">
            <v>02</v>
          </cell>
          <cell r="B1759" t="str">
            <v>70000000</v>
          </cell>
          <cell r="C1759" t="str">
            <v>26000000</v>
          </cell>
          <cell r="D1759">
            <v>29876182.719999999</v>
          </cell>
        </row>
        <row r="1760">
          <cell r="A1760" t="str">
            <v>02</v>
          </cell>
          <cell r="B1760" t="str">
            <v>70000000</v>
          </cell>
          <cell r="C1760" t="str">
            <v>44000500</v>
          </cell>
          <cell r="D1760">
            <v>1053377.97</v>
          </cell>
        </row>
        <row r="1761">
          <cell r="A1761" t="str">
            <v>02</v>
          </cell>
          <cell r="B1761" t="str">
            <v>70000000</v>
          </cell>
          <cell r="C1761" t="str">
            <v>69010000</v>
          </cell>
          <cell r="D1761">
            <v>3848727.7</v>
          </cell>
        </row>
        <row r="1762">
          <cell r="A1762" t="str">
            <v>02</v>
          </cell>
          <cell r="B1762" t="str">
            <v>70000000</v>
          </cell>
          <cell r="C1762" t="str">
            <v>69050000</v>
          </cell>
          <cell r="D1762">
            <v>19164.669999999998</v>
          </cell>
        </row>
        <row r="1763">
          <cell r="A1763" t="str">
            <v>02</v>
          </cell>
          <cell r="B1763" t="str">
            <v>70000000</v>
          </cell>
          <cell r="C1763" t="str">
            <v>70010000</v>
          </cell>
          <cell r="D1763">
            <v>224139.85</v>
          </cell>
        </row>
        <row r="1764">
          <cell r="A1764" t="str">
            <v>02</v>
          </cell>
          <cell r="B1764" t="str">
            <v>70000000</v>
          </cell>
          <cell r="C1764" t="str">
            <v>70020000</v>
          </cell>
          <cell r="D1764">
            <v>283314.53000000003</v>
          </cell>
        </row>
        <row r="1765">
          <cell r="A1765" t="str">
            <v>02</v>
          </cell>
          <cell r="B1765" t="str">
            <v>70000000</v>
          </cell>
          <cell r="C1765" t="str">
            <v>70030000</v>
          </cell>
          <cell r="D1765">
            <v>166.69</v>
          </cell>
        </row>
        <row r="1766">
          <cell r="A1766" t="str">
            <v>02</v>
          </cell>
          <cell r="B1766" t="str">
            <v>70000000</v>
          </cell>
          <cell r="C1766" t="str">
            <v>76000000</v>
          </cell>
          <cell r="D1766">
            <v>8882.0499999999993</v>
          </cell>
        </row>
        <row r="1767">
          <cell r="A1767" t="str">
            <v>02</v>
          </cell>
          <cell r="B1767" t="str">
            <v>70000000</v>
          </cell>
          <cell r="C1767" t="str">
            <v>76040000</v>
          </cell>
          <cell r="D1767">
            <v>461524.63</v>
          </cell>
        </row>
        <row r="1768">
          <cell r="A1768" t="str">
            <v>02</v>
          </cell>
          <cell r="B1768" t="str">
            <v>70000000</v>
          </cell>
          <cell r="C1768" t="str">
            <v>86000000</v>
          </cell>
          <cell r="D1768">
            <v>2272.89</v>
          </cell>
        </row>
        <row r="1769">
          <cell r="A1769" t="str">
            <v>02</v>
          </cell>
          <cell r="B1769" t="str">
            <v>70000000</v>
          </cell>
          <cell r="C1769" t="str">
            <v>91020800</v>
          </cell>
          <cell r="D1769">
            <v>300</v>
          </cell>
        </row>
        <row r="1770">
          <cell r="A1770" t="str">
            <v>02</v>
          </cell>
          <cell r="B1770" t="str">
            <v>70000000</v>
          </cell>
          <cell r="C1770" t="str">
            <v>97010000</v>
          </cell>
          <cell r="D1770">
            <v>2416204.64</v>
          </cell>
        </row>
        <row r="1771">
          <cell r="A1771" t="str">
            <v>02</v>
          </cell>
          <cell r="B1771" t="str">
            <v>69030100</v>
          </cell>
          <cell r="C1771" t="str">
            <v>15020000</v>
          </cell>
          <cell r="D1771">
            <v>49954.76</v>
          </cell>
        </row>
        <row r="1772">
          <cell r="A1772" t="str">
            <v>02</v>
          </cell>
          <cell r="B1772" t="str">
            <v>69050000</v>
          </cell>
          <cell r="C1772" t="str">
            <v>15010000</v>
          </cell>
          <cell r="D1772">
            <v>9818.6299999999992</v>
          </cell>
        </row>
        <row r="1773">
          <cell r="A1773" t="str">
            <v>02</v>
          </cell>
          <cell r="B1773" t="str">
            <v>69050000</v>
          </cell>
          <cell r="C1773" t="str">
            <v>15020000</v>
          </cell>
          <cell r="D1773">
            <v>17631.04</v>
          </cell>
        </row>
        <row r="1774">
          <cell r="A1774" t="str">
            <v>02</v>
          </cell>
          <cell r="B1774" t="str">
            <v>69050000</v>
          </cell>
          <cell r="C1774" t="str">
            <v>91020801</v>
          </cell>
          <cell r="D1774">
            <v>16752.759999999998</v>
          </cell>
        </row>
        <row r="1775">
          <cell r="A1775" t="str">
            <v>02</v>
          </cell>
          <cell r="B1775" t="str">
            <v>97010000</v>
          </cell>
          <cell r="C1775" t="str">
            <v>15010000</v>
          </cell>
          <cell r="D1775">
            <v>38689.870000000003</v>
          </cell>
        </row>
        <row r="1776">
          <cell r="A1776" t="str">
            <v>02</v>
          </cell>
          <cell r="B1776" t="str">
            <v>97010000</v>
          </cell>
          <cell r="C1776" t="str">
            <v>15020000</v>
          </cell>
          <cell r="D1776">
            <v>3962.42</v>
          </cell>
        </row>
        <row r="1777">
          <cell r="A1777" t="str">
            <v>02</v>
          </cell>
          <cell r="B1777" t="str">
            <v>97010000</v>
          </cell>
          <cell r="C1777" t="str">
            <v>20010000</v>
          </cell>
          <cell r="D1777">
            <v>420072.16</v>
          </cell>
        </row>
        <row r="1778">
          <cell r="A1778" t="str">
            <v>02</v>
          </cell>
          <cell r="B1778" t="str">
            <v>97010000</v>
          </cell>
          <cell r="C1778" t="str">
            <v>23010000</v>
          </cell>
          <cell r="D1778">
            <v>150806.44</v>
          </cell>
        </row>
        <row r="1779">
          <cell r="A1779" t="str">
            <v>02</v>
          </cell>
          <cell r="B1779" t="str">
            <v>97010000</v>
          </cell>
          <cell r="C1779" t="str">
            <v>25010000</v>
          </cell>
          <cell r="D1779">
            <v>149477.88</v>
          </cell>
        </row>
        <row r="1780">
          <cell r="A1780" t="str">
            <v>02</v>
          </cell>
          <cell r="B1780" t="str">
            <v>97010000</v>
          </cell>
          <cell r="C1780" t="str">
            <v>25020000</v>
          </cell>
          <cell r="D1780">
            <v>322686.52</v>
          </cell>
        </row>
        <row r="1781">
          <cell r="A1781" t="str">
            <v>02</v>
          </cell>
          <cell r="B1781" t="str">
            <v>97010000</v>
          </cell>
          <cell r="C1781" t="str">
            <v>25030000</v>
          </cell>
          <cell r="D1781">
            <v>40173.019999999997</v>
          </cell>
        </row>
        <row r="1782">
          <cell r="A1782" t="str">
            <v>02</v>
          </cell>
          <cell r="B1782" t="str">
            <v>97010000</v>
          </cell>
          <cell r="C1782" t="str">
            <v>26000000</v>
          </cell>
          <cell r="D1782">
            <v>87783.8</v>
          </cell>
        </row>
        <row r="1783">
          <cell r="A1783" t="str">
            <v>02</v>
          </cell>
          <cell r="B1783" t="str">
            <v>97010000</v>
          </cell>
          <cell r="C1783" t="str">
            <v>44000500</v>
          </cell>
          <cell r="D1783">
            <v>4789.58</v>
          </cell>
        </row>
        <row r="1784">
          <cell r="A1784" t="str">
            <v>02</v>
          </cell>
          <cell r="B1784" t="str">
            <v>97010000</v>
          </cell>
          <cell r="C1784" t="str">
            <v>91020801</v>
          </cell>
          <cell r="D1784">
            <v>5362.65</v>
          </cell>
        </row>
        <row r="1785">
          <cell r="A1785" t="str">
            <v>02</v>
          </cell>
          <cell r="B1785" t="str">
            <v>97020100</v>
          </cell>
          <cell r="C1785" t="str">
            <v>15010000</v>
          </cell>
          <cell r="D1785">
            <v>464.28</v>
          </cell>
        </row>
        <row r="1786">
          <cell r="A1786" t="str">
            <v>02</v>
          </cell>
          <cell r="B1786" t="str">
            <v>97020100</v>
          </cell>
          <cell r="C1786" t="str">
            <v>15020000</v>
          </cell>
          <cell r="D1786">
            <v>47.55</v>
          </cell>
        </row>
        <row r="1787">
          <cell r="A1787" t="str">
            <v>02</v>
          </cell>
          <cell r="B1787" t="str">
            <v>97020100</v>
          </cell>
          <cell r="C1787" t="str">
            <v>20010000</v>
          </cell>
          <cell r="D1787">
            <v>5040.93</v>
          </cell>
        </row>
        <row r="1788">
          <cell r="A1788" t="str">
            <v>02</v>
          </cell>
          <cell r="B1788" t="str">
            <v>97020100</v>
          </cell>
          <cell r="C1788" t="str">
            <v>23010000</v>
          </cell>
          <cell r="D1788">
            <v>1809.65</v>
          </cell>
        </row>
        <row r="1789">
          <cell r="A1789" t="str">
            <v>02</v>
          </cell>
          <cell r="B1789" t="str">
            <v>97020100</v>
          </cell>
          <cell r="C1789" t="str">
            <v>25010000</v>
          </cell>
          <cell r="D1789">
            <v>1793.74</v>
          </cell>
        </row>
        <row r="1790">
          <cell r="A1790" t="str">
            <v>02</v>
          </cell>
          <cell r="B1790" t="str">
            <v>97020100</v>
          </cell>
          <cell r="C1790" t="str">
            <v>25020000</v>
          </cell>
          <cell r="D1790">
            <v>3872.21</v>
          </cell>
        </row>
        <row r="1791">
          <cell r="A1791" t="str">
            <v>02</v>
          </cell>
          <cell r="B1791" t="str">
            <v>97020100</v>
          </cell>
          <cell r="C1791" t="str">
            <v>25030000</v>
          </cell>
          <cell r="D1791">
            <v>482.07</v>
          </cell>
        </row>
        <row r="1792">
          <cell r="A1792" t="str">
            <v>02</v>
          </cell>
          <cell r="B1792" t="str">
            <v>02010000</v>
          </cell>
          <cell r="C1792" t="str">
            <v>23010000</v>
          </cell>
          <cell r="D1792">
            <v>39672</v>
          </cell>
        </row>
        <row r="1793">
          <cell r="A1793" t="str">
            <v>02</v>
          </cell>
          <cell r="B1793" t="str">
            <v>02010000</v>
          </cell>
          <cell r="C1793" t="str">
            <v>25010000</v>
          </cell>
          <cell r="D1793">
            <v>5300696</v>
          </cell>
        </row>
        <row r="1794">
          <cell r="A1794" t="str">
            <v>02</v>
          </cell>
          <cell r="B1794" t="str">
            <v>02010000</v>
          </cell>
          <cell r="C1794" t="str">
            <v>25020000</v>
          </cell>
          <cell r="D1794">
            <v>4024806</v>
          </cell>
        </row>
        <row r="1795">
          <cell r="A1795" t="str">
            <v>02</v>
          </cell>
          <cell r="B1795" t="str">
            <v>02010000</v>
          </cell>
          <cell r="C1795" t="str">
            <v>25030000</v>
          </cell>
          <cell r="D1795">
            <v>315119</v>
          </cell>
        </row>
        <row r="1796">
          <cell r="A1796" t="str">
            <v>02</v>
          </cell>
          <cell r="B1796" t="str">
            <v>02010000</v>
          </cell>
          <cell r="C1796" t="str">
            <v>26000000</v>
          </cell>
          <cell r="D1796">
            <v>1720351</v>
          </cell>
        </row>
        <row r="1797">
          <cell r="A1797" t="str">
            <v>02</v>
          </cell>
          <cell r="B1797" t="str">
            <v>02010000</v>
          </cell>
          <cell r="C1797" t="str">
            <v>91020802</v>
          </cell>
          <cell r="D1797">
            <v>12498</v>
          </cell>
        </row>
        <row r="1798">
          <cell r="A1798" t="str">
            <v>02</v>
          </cell>
          <cell r="B1798" t="str">
            <v>02010000</v>
          </cell>
          <cell r="C1798" t="str">
            <v>79070000</v>
          </cell>
          <cell r="D1798">
            <v>669</v>
          </cell>
        </row>
        <row r="1799">
          <cell r="A1799" t="str">
            <v>02</v>
          </cell>
          <cell r="B1799" t="str">
            <v>02020000</v>
          </cell>
          <cell r="C1799" t="str">
            <v>20030000</v>
          </cell>
          <cell r="D1799">
            <v>11254</v>
          </cell>
        </row>
        <row r="1800">
          <cell r="A1800" t="str">
            <v>02</v>
          </cell>
          <cell r="B1800" t="str">
            <v>02020000</v>
          </cell>
          <cell r="C1800" t="str">
            <v>20030100</v>
          </cell>
          <cell r="D1800">
            <v>722015</v>
          </cell>
        </row>
        <row r="1801">
          <cell r="A1801" t="str">
            <v>02</v>
          </cell>
          <cell r="B1801" t="str">
            <v>02020000</v>
          </cell>
          <cell r="C1801" t="str">
            <v>20030200</v>
          </cell>
          <cell r="D1801">
            <v>8072</v>
          </cell>
        </row>
        <row r="1802">
          <cell r="A1802" t="str">
            <v>02</v>
          </cell>
          <cell r="B1802" t="str">
            <v>69030100</v>
          </cell>
          <cell r="C1802" t="str">
            <v>20010000</v>
          </cell>
          <cell r="D1802">
            <v>840144.6</v>
          </cell>
        </row>
        <row r="1803">
          <cell r="A1803" t="str">
            <v>02</v>
          </cell>
          <cell r="B1803" t="str">
            <v>69030100</v>
          </cell>
          <cell r="C1803" t="str">
            <v>23010000</v>
          </cell>
          <cell r="D1803">
            <v>400759.16</v>
          </cell>
        </row>
        <row r="1804">
          <cell r="A1804" t="str">
            <v>02</v>
          </cell>
          <cell r="B1804" t="str">
            <v>69030100</v>
          </cell>
          <cell r="C1804" t="str">
            <v>25010000</v>
          </cell>
          <cell r="D1804">
            <v>596773.23</v>
          </cell>
        </row>
        <row r="1805">
          <cell r="A1805" t="str">
            <v>02</v>
          </cell>
          <cell r="B1805" t="str">
            <v>69030100</v>
          </cell>
          <cell r="C1805" t="str">
            <v>25020000</v>
          </cell>
          <cell r="D1805">
            <v>829364.88</v>
          </cell>
        </row>
        <row r="1806">
          <cell r="A1806" t="str">
            <v>02</v>
          </cell>
          <cell r="B1806" t="str">
            <v>69030100</v>
          </cell>
          <cell r="C1806" t="str">
            <v>25030000</v>
          </cell>
          <cell r="D1806">
            <v>172384.51</v>
          </cell>
        </row>
        <row r="1807">
          <cell r="A1807" t="str">
            <v>02</v>
          </cell>
          <cell r="B1807" t="str">
            <v>69030100</v>
          </cell>
          <cell r="C1807" t="str">
            <v>26000000</v>
          </cell>
          <cell r="D1807">
            <v>979359.89</v>
          </cell>
        </row>
        <row r="1808">
          <cell r="A1808" t="str">
            <v>02</v>
          </cell>
          <cell r="B1808" t="str">
            <v>69030100</v>
          </cell>
          <cell r="C1808" t="str">
            <v>44000500</v>
          </cell>
          <cell r="D1808">
            <v>35528.839999999997</v>
          </cell>
        </row>
        <row r="1809">
          <cell r="A1809" t="str">
            <v>02</v>
          </cell>
          <cell r="B1809" t="str">
            <v>69030100</v>
          </cell>
          <cell r="C1809" t="str">
            <v>79030000</v>
          </cell>
          <cell r="D1809">
            <v>45878.37</v>
          </cell>
        </row>
        <row r="1810">
          <cell r="A1810" t="str">
            <v>02</v>
          </cell>
          <cell r="B1810" t="str">
            <v>69030100</v>
          </cell>
          <cell r="C1810" t="str">
            <v>79040000</v>
          </cell>
          <cell r="D1810">
            <v>3081.9</v>
          </cell>
        </row>
        <row r="1811">
          <cell r="A1811" t="str">
            <v>02</v>
          </cell>
          <cell r="B1811" t="str">
            <v>69030100</v>
          </cell>
          <cell r="C1811" t="str">
            <v>79070000</v>
          </cell>
          <cell r="D1811">
            <v>53393.61</v>
          </cell>
        </row>
        <row r="1812">
          <cell r="A1812" t="str">
            <v>02</v>
          </cell>
          <cell r="B1812" t="str">
            <v>69030100</v>
          </cell>
          <cell r="C1812" t="str">
            <v>91020801</v>
          </cell>
          <cell r="D1812">
            <v>20737.41</v>
          </cell>
        </row>
        <row r="1813">
          <cell r="A1813" t="str">
            <v>02</v>
          </cell>
          <cell r="B1813" t="str">
            <v>69030100</v>
          </cell>
          <cell r="C1813" t="str">
            <v>97020700</v>
          </cell>
          <cell r="D1813">
            <v>81848.58</v>
          </cell>
        </row>
        <row r="1814">
          <cell r="A1814" t="str">
            <v>02</v>
          </cell>
          <cell r="B1814" t="str">
            <v>97020100</v>
          </cell>
          <cell r="C1814" t="str">
            <v>26000000</v>
          </cell>
          <cell r="D1814">
            <v>1053.4000000000001</v>
          </cell>
        </row>
        <row r="1815">
          <cell r="A1815" t="str">
            <v>02</v>
          </cell>
          <cell r="B1815" t="str">
            <v>97020100</v>
          </cell>
          <cell r="C1815" t="str">
            <v>44000500</v>
          </cell>
          <cell r="D1815">
            <v>57.47</v>
          </cell>
        </row>
        <row r="1816">
          <cell r="A1816" t="str">
            <v>02</v>
          </cell>
          <cell r="B1816" t="str">
            <v>69050000</v>
          </cell>
          <cell r="C1816" t="str">
            <v>20010000</v>
          </cell>
          <cell r="D1816">
            <v>297918.39</v>
          </cell>
        </row>
        <row r="1817">
          <cell r="A1817" t="str">
            <v>02</v>
          </cell>
          <cell r="B1817" t="str">
            <v>69050000</v>
          </cell>
          <cell r="C1817" t="str">
            <v>23010000</v>
          </cell>
          <cell r="D1817">
            <v>142524.88</v>
          </cell>
        </row>
        <row r="1818">
          <cell r="A1818" t="str">
            <v>02</v>
          </cell>
          <cell r="B1818" t="str">
            <v>69050000</v>
          </cell>
          <cell r="C1818" t="str">
            <v>25010000</v>
          </cell>
          <cell r="D1818">
            <v>211493.88</v>
          </cell>
        </row>
        <row r="1819">
          <cell r="A1819" t="str">
            <v>02</v>
          </cell>
          <cell r="B1819" t="str">
            <v>69050000</v>
          </cell>
          <cell r="C1819" t="str">
            <v>25020000</v>
          </cell>
          <cell r="D1819">
            <v>294497.7</v>
          </cell>
        </row>
        <row r="1820">
          <cell r="A1820" t="str">
            <v>02</v>
          </cell>
          <cell r="B1820" t="str">
            <v>69050000</v>
          </cell>
          <cell r="C1820" t="str">
            <v>25030000</v>
          </cell>
          <cell r="D1820">
            <v>61212.92</v>
          </cell>
        </row>
        <row r="1821">
          <cell r="A1821" t="str">
            <v>02</v>
          </cell>
          <cell r="B1821" t="str">
            <v>69050000</v>
          </cell>
          <cell r="C1821" t="str">
            <v>26000000</v>
          </cell>
          <cell r="D1821">
            <v>356335.59</v>
          </cell>
        </row>
        <row r="1822">
          <cell r="A1822" t="str">
            <v>02</v>
          </cell>
          <cell r="B1822" t="str">
            <v>69050000</v>
          </cell>
          <cell r="C1822" t="str">
            <v>44000500</v>
          </cell>
          <cell r="D1822">
            <v>12600.1</v>
          </cell>
        </row>
        <row r="1823">
          <cell r="A1823" t="str">
            <v>02</v>
          </cell>
          <cell r="B1823" t="str">
            <v>69050000</v>
          </cell>
          <cell r="C1823" t="str">
            <v>79030000</v>
          </cell>
          <cell r="D1823">
            <v>16479.02</v>
          </cell>
        </row>
        <row r="1824">
          <cell r="A1824" t="str">
            <v>02</v>
          </cell>
          <cell r="B1824" t="str">
            <v>69050000</v>
          </cell>
          <cell r="C1824" t="str">
            <v>79040000</v>
          </cell>
          <cell r="D1824">
            <v>1104.68</v>
          </cell>
        </row>
        <row r="1825">
          <cell r="A1825" t="str">
            <v>02</v>
          </cell>
          <cell r="B1825" t="str">
            <v>69050000</v>
          </cell>
          <cell r="C1825" t="str">
            <v>91020800</v>
          </cell>
          <cell r="D1825">
            <v>3.6</v>
          </cell>
        </row>
        <row r="1826">
          <cell r="A1826" t="str">
            <v>02</v>
          </cell>
          <cell r="B1826" t="str">
            <v>69050000</v>
          </cell>
          <cell r="C1826" t="str">
            <v>97020100</v>
          </cell>
          <cell r="D1826">
            <v>28928.73</v>
          </cell>
        </row>
        <row r="1827">
          <cell r="A1827" t="str">
            <v>02</v>
          </cell>
          <cell r="B1827" t="str">
            <v>97020100</v>
          </cell>
          <cell r="C1827" t="str">
            <v>91020801</v>
          </cell>
          <cell r="D1827">
            <v>64.349999999999994</v>
          </cell>
        </row>
        <row r="1828">
          <cell r="A1828" t="str">
            <v>02</v>
          </cell>
          <cell r="B1828" t="str">
            <v>97020200</v>
          </cell>
          <cell r="C1828" t="str">
            <v>15010000</v>
          </cell>
          <cell r="D1828">
            <v>1547.59</v>
          </cell>
        </row>
        <row r="1829">
          <cell r="A1829" t="str">
            <v>02</v>
          </cell>
          <cell r="B1829" t="str">
            <v>97020200</v>
          </cell>
          <cell r="C1829" t="str">
            <v>15020000</v>
          </cell>
          <cell r="D1829">
            <v>153.78</v>
          </cell>
        </row>
        <row r="1830">
          <cell r="A1830" t="str">
            <v>02</v>
          </cell>
          <cell r="B1830" t="str">
            <v>71020000</v>
          </cell>
          <cell r="C1830" t="str">
            <v>70000000</v>
          </cell>
          <cell r="D1830">
            <v>862.66</v>
          </cell>
        </row>
        <row r="1831">
          <cell r="A1831" t="str">
            <v>02</v>
          </cell>
          <cell r="B1831" t="str">
            <v>71020000</v>
          </cell>
          <cell r="C1831" t="str">
            <v>60010000</v>
          </cell>
          <cell r="D1831">
            <v>94396.61</v>
          </cell>
        </row>
        <row r="1832">
          <cell r="A1832" t="str">
            <v>02</v>
          </cell>
          <cell r="B1832" t="str">
            <v>76040000</v>
          </cell>
          <cell r="C1832" t="str">
            <v>70020000</v>
          </cell>
          <cell r="D1832">
            <v>492998.65</v>
          </cell>
        </row>
        <row r="1833">
          <cell r="A1833" t="str">
            <v>02</v>
          </cell>
          <cell r="B1833" t="str">
            <v>08040000</v>
          </cell>
          <cell r="C1833" t="str">
            <v>01000000</v>
          </cell>
          <cell r="D1833">
            <v>37105.64</v>
          </cell>
        </row>
        <row r="1834">
          <cell r="A1834" t="str">
            <v>02</v>
          </cell>
          <cell r="B1834" t="str">
            <v>91010100</v>
          </cell>
          <cell r="C1834" t="str">
            <v>62040100</v>
          </cell>
          <cell r="D1834">
            <v>221233.34</v>
          </cell>
        </row>
        <row r="1835">
          <cell r="A1835" t="str">
            <v>02</v>
          </cell>
          <cell r="B1835" t="str">
            <v>91010400</v>
          </cell>
          <cell r="C1835" t="str">
            <v>62040400</v>
          </cell>
          <cell r="D1835">
            <v>13850647.029999999</v>
          </cell>
        </row>
        <row r="1836">
          <cell r="A1836" t="str">
            <v>02</v>
          </cell>
          <cell r="B1836" t="str">
            <v>91010900</v>
          </cell>
          <cell r="C1836" t="str">
            <v>62040900</v>
          </cell>
          <cell r="D1836">
            <v>3636420.42</v>
          </cell>
        </row>
        <row r="1837">
          <cell r="A1837" t="str">
            <v>02</v>
          </cell>
          <cell r="B1837" t="str">
            <v>62010100</v>
          </cell>
          <cell r="C1837" t="str">
            <v>51030100</v>
          </cell>
          <cell r="D1837">
            <v>254865559.19999999</v>
          </cell>
        </row>
        <row r="1838">
          <cell r="A1838" t="str">
            <v>02</v>
          </cell>
          <cell r="B1838" t="str">
            <v>62010100</v>
          </cell>
          <cell r="C1838" t="str">
            <v>51040000</v>
          </cell>
          <cell r="D1838">
            <v>358571962.72000003</v>
          </cell>
        </row>
        <row r="1839">
          <cell r="A1839" t="str">
            <v>02</v>
          </cell>
          <cell r="B1839" t="str">
            <v>62010100</v>
          </cell>
          <cell r="C1839" t="str">
            <v>51090000</v>
          </cell>
          <cell r="D1839">
            <v>80027947</v>
          </cell>
        </row>
        <row r="1840">
          <cell r="A1840" t="str">
            <v>02</v>
          </cell>
          <cell r="B1840" t="str">
            <v>62010100</v>
          </cell>
          <cell r="C1840" t="str">
            <v>60010000</v>
          </cell>
          <cell r="D1840">
            <v>112392.25</v>
          </cell>
        </row>
        <row r="1841">
          <cell r="A1841" t="str">
            <v>02</v>
          </cell>
          <cell r="B1841" t="str">
            <v>62010100</v>
          </cell>
          <cell r="C1841" t="str">
            <v>60010300</v>
          </cell>
          <cell r="D1841">
            <v>19234437.829999998</v>
          </cell>
        </row>
        <row r="1842">
          <cell r="A1842" t="str">
            <v>02</v>
          </cell>
          <cell r="B1842" t="str">
            <v>62010100</v>
          </cell>
          <cell r="C1842" t="str">
            <v>62030000</v>
          </cell>
          <cell r="D1842">
            <v>2671963.04</v>
          </cell>
        </row>
        <row r="1843">
          <cell r="A1843" t="str">
            <v>02</v>
          </cell>
          <cell r="B1843" t="str">
            <v>62010100</v>
          </cell>
          <cell r="C1843" t="str">
            <v>62030100</v>
          </cell>
          <cell r="D1843">
            <v>132439279.15000001</v>
          </cell>
        </row>
        <row r="1844">
          <cell r="A1844" t="str">
            <v>02</v>
          </cell>
          <cell r="B1844" t="str">
            <v>62010100</v>
          </cell>
          <cell r="C1844" t="str">
            <v>62050200</v>
          </cell>
          <cell r="D1844">
            <v>3680526.14</v>
          </cell>
        </row>
        <row r="1845">
          <cell r="A1845" t="str">
            <v>02</v>
          </cell>
          <cell r="B1845" t="str">
            <v>62010100</v>
          </cell>
          <cell r="C1845" t="str">
            <v>62050500</v>
          </cell>
          <cell r="D1845">
            <v>76809749.129999995</v>
          </cell>
        </row>
        <row r="1846">
          <cell r="A1846" t="str">
            <v>02</v>
          </cell>
          <cell r="B1846" t="str">
            <v>62010100</v>
          </cell>
          <cell r="C1846" t="str">
            <v>76000000</v>
          </cell>
          <cell r="D1846">
            <v>-608239.9</v>
          </cell>
        </row>
        <row r="1847">
          <cell r="A1847" t="str">
            <v>02</v>
          </cell>
          <cell r="B1847" t="str">
            <v>62010200</v>
          </cell>
          <cell r="C1847" t="str">
            <v>62030300</v>
          </cell>
          <cell r="D1847">
            <v>235208.78</v>
          </cell>
        </row>
        <row r="1848">
          <cell r="A1848" t="str">
            <v>02</v>
          </cell>
          <cell r="B1848" t="str">
            <v>62010200</v>
          </cell>
          <cell r="C1848" t="str">
            <v>62030400</v>
          </cell>
          <cell r="D1848">
            <v>250039.2</v>
          </cell>
        </row>
        <row r="1849">
          <cell r="A1849" t="str">
            <v>02</v>
          </cell>
          <cell r="B1849" t="str">
            <v>62010200</v>
          </cell>
          <cell r="C1849" t="str">
            <v>62030500</v>
          </cell>
          <cell r="D1849">
            <v>15504793.189999999</v>
          </cell>
        </row>
        <row r="1850">
          <cell r="A1850" t="str">
            <v>02</v>
          </cell>
          <cell r="B1850" t="str">
            <v>62010300</v>
          </cell>
          <cell r="C1850" t="str">
            <v>62030000</v>
          </cell>
          <cell r="D1850">
            <v>0.04</v>
          </cell>
        </row>
        <row r="1851">
          <cell r="A1851" t="str">
            <v>02</v>
          </cell>
          <cell r="B1851" t="str">
            <v>62010300</v>
          </cell>
          <cell r="C1851" t="str">
            <v>62030100</v>
          </cell>
          <cell r="D1851">
            <v>2388041.69</v>
          </cell>
        </row>
        <row r="1852">
          <cell r="A1852" t="str">
            <v>02</v>
          </cell>
          <cell r="B1852" t="str">
            <v>62010400</v>
          </cell>
          <cell r="C1852" t="str">
            <v>62000000</v>
          </cell>
          <cell r="D1852">
            <v>3500621.34</v>
          </cell>
        </row>
        <row r="1853">
          <cell r="A1853" t="str">
            <v>02</v>
          </cell>
          <cell r="B1853" t="str">
            <v>62010400</v>
          </cell>
          <cell r="C1853" t="str">
            <v>62030200</v>
          </cell>
          <cell r="D1853">
            <v>79425.3</v>
          </cell>
        </row>
        <row r="1854">
          <cell r="A1854" t="str">
            <v>02</v>
          </cell>
          <cell r="B1854" t="str">
            <v>62010500</v>
          </cell>
          <cell r="C1854" t="str">
            <v>50000000</v>
          </cell>
          <cell r="D1854">
            <v>9619.56</v>
          </cell>
        </row>
        <row r="1855">
          <cell r="A1855" t="str">
            <v>02</v>
          </cell>
          <cell r="B1855" t="str">
            <v>62010500</v>
          </cell>
          <cell r="C1855" t="str">
            <v>51040000</v>
          </cell>
          <cell r="D1855">
            <v>14942730.24</v>
          </cell>
        </row>
        <row r="1856">
          <cell r="A1856" t="str">
            <v>02</v>
          </cell>
          <cell r="B1856" t="str">
            <v>62010500</v>
          </cell>
          <cell r="C1856" t="str">
            <v>60010000</v>
          </cell>
          <cell r="D1856">
            <v>3294.49</v>
          </cell>
        </row>
        <row r="1857">
          <cell r="A1857" t="str">
            <v>02</v>
          </cell>
          <cell r="B1857" t="str">
            <v>62010500</v>
          </cell>
          <cell r="C1857" t="str">
            <v>60010300</v>
          </cell>
          <cell r="D1857">
            <v>1125521.8799999999</v>
          </cell>
        </row>
        <row r="1858">
          <cell r="A1858" t="str">
            <v>02</v>
          </cell>
          <cell r="B1858" t="str">
            <v>62010500</v>
          </cell>
          <cell r="C1858" t="str">
            <v>62030000</v>
          </cell>
          <cell r="D1858">
            <v>1750699.32</v>
          </cell>
        </row>
        <row r="1859">
          <cell r="A1859" t="str">
            <v>02</v>
          </cell>
          <cell r="B1859" t="str">
            <v>62010500</v>
          </cell>
          <cell r="C1859" t="str">
            <v>62030100</v>
          </cell>
          <cell r="D1859">
            <v>18485739.559999999</v>
          </cell>
        </row>
        <row r="1860">
          <cell r="A1860" t="str">
            <v>02</v>
          </cell>
          <cell r="B1860" t="str">
            <v>62010500</v>
          </cell>
          <cell r="C1860" t="str">
            <v>62050200</v>
          </cell>
          <cell r="D1860">
            <v>164931.20000000001</v>
          </cell>
        </row>
        <row r="1861">
          <cell r="A1861" t="str">
            <v>02</v>
          </cell>
          <cell r="B1861" t="str">
            <v>62010500</v>
          </cell>
          <cell r="C1861" t="str">
            <v>62050500</v>
          </cell>
          <cell r="D1861">
            <v>13737071.32</v>
          </cell>
        </row>
        <row r="1862">
          <cell r="A1862" t="str">
            <v>02</v>
          </cell>
          <cell r="B1862" t="str">
            <v>62010500</v>
          </cell>
          <cell r="C1862" t="str">
            <v>76000000</v>
          </cell>
          <cell r="D1862">
            <v>2593844.61</v>
          </cell>
        </row>
        <row r="1863">
          <cell r="A1863" t="str">
            <v>02</v>
          </cell>
          <cell r="B1863" t="str">
            <v>62010500</v>
          </cell>
          <cell r="C1863" t="str">
            <v>91020801</v>
          </cell>
          <cell r="D1863">
            <v>36047.82</v>
          </cell>
        </row>
        <row r="1864">
          <cell r="A1864" t="str">
            <v>02</v>
          </cell>
          <cell r="B1864" t="str">
            <v>62010600</v>
          </cell>
          <cell r="C1864" t="str">
            <v>62030300</v>
          </cell>
          <cell r="D1864">
            <v>1817483.9</v>
          </cell>
        </row>
        <row r="1865">
          <cell r="A1865" t="str">
            <v>02</v>
          </cell>
          <cell r="B1865" t="str">
            <v>62010600</v>
          </cell>
          <cell r="C1865" t="str">
            <v>62030500</v>
          </cell>
          <cell r="D1865">
            <v>5222860.99</v>
          </cell>
        </row>
        <row r="1866">
          <cell r="A1866" t="str">
            <v>02</v>
          </cell>
          <cell r="B1866" t="str">
            <v>62010700</v>
          </cell>
          <cell r="C1866" t="str">
            <v>62030100</v>
          </cell>
          <cell r="D1866">
            <v>122134.21</v>
          </cell>
        </row>
        <row r="1867">
          <cell r="A1867" t="str">
            <v>02</v>
          </cell>
          <cell r="B1867" t="str">
            <v>62010800</v>
          </cell>
          <cell r="C1867" t="str">
            <v>62000000</v>
          </cell>
          <cell r="D1867">
            <v>1624696.08</v>
          </cell>
        </row>
        <row r="1868">
          <cell r="A1868" t="str">
            <v>02</v>
          </cell>
          <cell r="B1868" t="str">
            <v>62010800</v>
          </cell>
          <cell r="C1868" t="str">
            <v>62030200</v>
          </cell>
          <cell r="D1868">
            <v>86248.79</v>
          </cell>
        </row>
        <row r="1869">
          <cell r="A1869" t="str">
            <v>02</v>
          </cell>
          <cell r="B1869" t="str">
            <v>62010800</v>
          </cell>
          <cell r="C1869" t="str">
            <v>91020801</v>
          </cell>
          <cell r="D1869">
            <v>56.98</v>
          </cell>
        </row>
        <row r="1870">
          <cell r="A1870" t="str">
            <v>02</v>
          </cell>
          <cell r="B1870" t="str">
            <v>62010900</v>
          </cell>
          <cell r="C1870" t="str">
            <v>51040000</v>
          </cell>
          <cell r="D1870">
            <v>4495441.03</v>
          </cell>
        </row>
        <row r="1871">
          <cell r="A1871" t="str">
            <v>02</v>
          </cell>
          <cell r="B1871" t="str">
            <v>62010900</v>
          </cell>
          <cell r="C1871" t="str">
            <v>60010000</v>
          </cell>
          <cell r="D1871">
            <v>28562.14</v>
          </cell>
        </row>
        <row r="1872">
          <cell r="A1872" t="str">
            <v>02</v>
          </cell>
          <cell r="B1872" t="str">
            <v>62010900</v>
          </cell>
          <cell r="C1872" t="str">
            <v>60010300</v>
          </cell>
          <cell r="D1872">
            <v>2705493.15</v>
          </cell>
        </row>
        <row r="1873">
          <cell r="A1873" t="str">
            <v>02</v>
          </cell>
          <cell r="B1873" t="str">
            <v>62010900</v>
          </cell>
          <cell r="C1873" t="str">
            <v>62030100</v>
          </cell>
          <cell r="D1873">
            <v>1515.18</v>
          </cell>
        </row>
        <row r="1874">
          <cell r="A1874" t="str">
            <v>02</v>
          </cell>
          <cell r="B1874" t="str">
            <v>62011200</v>
          </cell>
          <cell r="C1874" t="str">
            <v>50000000</v>
          </cell>
          <cell r="D1874">
            <v>5220.5600000000004</v>
          </cell>
        </row>
        <row r="1875">
          <cell r="A1875" t="str">
            <v>02</v>
          </cell>
          <cell r="B1875" t="str">
            <v>62011200</v>
          </cell>
          <cell r="C1875" t="str">
            <v>51040000</v>
          </cell>
          <cell r="D1875">
            <v>64401.55</v>
          </cell>
        </row>
        <row r="1876">
          <cell r="A1876" t="str">
            <v>02</v>
          </cell>
          <cell r="B1876" t="str">
            <v>62011200</v>
          </cell>
          <cell r="C1876" t="str">
            <v>60010000</v>
          </cell>
          <cell r="D1876">
            <v>142.72999999999999</v>
          </cell>
        </row>
        <row r="1877">
          <cell r="A1877" t="str">
            <v>02</v>
          </cell>
          <cell r="B1877" t="str">
            <v>62011200</v>
          </cell>
          <cell r="C1877" t="str">
            <v>62030100</v>
          </cell>
          <cell r="D1877">
            <v>25247.040000000001</v>
          </cell>
        </row>
        <row r="1878">
          <cell r="A1878" t="str">
            <v>02</v>
          </cell>
          <cell r="B1878" t="str">
            <v>62011200</v>
          </cell>
          <cell r="C1878" t="str">
            <v>76000000</v>
          </cell>
          <cell r="D1878">
            <v>144.69999999999999</v>
          </cell>
        </row>
        <row r="1879">
          <cell r="A1879" t="str">
            <v>02</v>
          </cell>
          <cell r="B1879" t="str">
            <v>62011200</v>
          </cell>
          <cell r="C1879" t="str">
            <v>91020801</v>
          </cell>
          <cell r="D1879">
            <v>54911.95</v>
          </cell>
        </row>
        <row r="1880">
          <cell r="A1880" t="str">
            <v>02</v>
          </cell>
          <cell r="B1880" t="str">
            <v>62011300</v>
          </cell>
          <cell r="C1880" t="str">
            <v>50000000</v>
          </cell>
          <cell r="D1880">
            <v>2460.73</v>
          </cell>
        </row>
        <row r="1881">
          <cell r="A1881" t="str">
            <v>02</v>
          </cell>
          <cell r="B1881" t="str">
            <v>62011300</v>
          </cell>
          <cell r="C1881" t="str">
            <v>51040000</v>
          </cell>
          <cell r="D1881">
            <v>2081032.26</v>
          </cell>
        </row>
        <row r="1882">
          <cell r="A1882" t="str">
            <v>02</v>
          </cell>
          <cell r="B1882" t="str">
            <v>62011300</v>
          </cell>
          <cell r="C1882" t="str">
            <v>62030100</v>
          </cell>
          <cell r="D1882">
            <v>6039.24</v>
          </cell>
        </row>
        <row r="1883">
          <cell r="A1883" t="str">
            <v>02</v>
          </cell>
          <cell r="B1883" t="str">
            <v>62011300</v>
          </cell>
          <cell r="C1883" t="str">
            <v>76000000</v>
          </cell>
          <cell r="D1883">
            <v>4794.93</v>
          </cell>
        </row>
        <row r="1884">
          <cell r="A1884" t="str">
            <v>02</v>
          </cell>
          <cell r="B1884" t="str">
            <v>62011300</v>
          </cell>
          <cell r="C1884" t="str">
            <v>91020801</v>
          </cell>
          <cell r="D1884">
            <v>10295.5</v>
          </cell>
        </row>
        <row r="1885">
          <cell r="A1885" t="str">
            <v>02</v>
          </cell>
          <cell r="B1885" t="str">
            <v>62011400</v>
          </cell>
          <cell r="C1885" t="str">
            <v>51040000</v>
          </cell>
          <cell r="D1885">
            <v>4554.8</v>
          </cell>
        </row>
        <row r="1886">
          <cell r="A1886" t="str">
            <v>02</v>
          </cell>
          <cell r="B1886" t="str">
            <v>62011400</v>
          </cell>
          <cell r="C1886" t="str">
            <v>60010300</v>
          </cell>
          <cell r="D1886">
            <v>227112.24</v>
          </cell>
        </row>
        <row r="1887">
          <cell r="A1887" t="str">
            <v>02</v>
          </cell>
          <cell r="B1887" t="str">
            <v>62011400</v>
          </cell>
          <cell r="C1887" t="str">
            <v>62030100</v>
          </cell>
          <cell r="D1887">
            <v>235682.58</v>
          </cell>
        </row>
        <row r="1888">
          <cell r="A1888" t="str">
            <v>02</v>
          </cell>
          <cell r="B1888" t="str">
            <v>62011400</v>
          </cell>
          <cell r="C1888" t="str">
            <v>62050500</v>
          </cell>
          <cell r="D1888">
            <v>1145.78</v>
          </cell>
        </row>
        <row r="1889">
          <cell r="A1889" t="str">
            <v>02</v>
          </cell>
          <cell r="B1889" t="str">
            <v>62011500</v>
          </cell>
          <cell r="C1889" t="str">
            <v>62030200</v>
          </cell>
          <cell r="D1889">
            <v>4290.03</v>
          </cell>
        </row>
        <row r="1890">
          <cell r="A1890" t="str">
            <v>02</v>
          </cell>
          <cell r="B1890" t="str">
            <v>62011500</v>
          </cell>
          <cell r="C1890" t="str">
            <v>62030300</v>
          </cell>
          <cell r="D1890">
            <v>10408.92</v>
          </cell>
        </row>
        <row r="1891">
          <cell r="A1891" t="str">
            <v>02</v>
          </cell>
          <cell r="B1891" t="str">
            <v>62011500</v>
          </cell>
          <cell r="C1891" t="str">
            <v>62030500</v>
          </cell>
          <cell r="D1891">
            <v>103378.65</v>
          </cell>
        </row>
        <row r="1892">
          <cell r="A1892" t="str">
            <v>02</v>
          </cell>
          <cell r="B1892" t="str">
            <v>62020100</v>
          </cell>
          <cell r="C1892" t="str">
            <v>51030100</v>
          </cell>
          <cell r="D1892">
            <v>143153.14000000001</v>
          </cell>
        </row>
        <row r="1893">
          <cell r="A1893" t="str">
            <v>02</v>
          </cell>
          <cell r="B1893" t="str">
            <v>62020100</v>
          </cell>
          <cell r="C1893" t="str">
            <v>51040000</v>
          </cell>
          <cell r="D1893">
            <v>42454.04</v>
          </cell>
        </row>
        <row r="1894">
          <cell r="A1894" t="str">
            <v>02</v>
          </cell>
          <cell r="B1894" t="str">
            <v>62020100</v>
          </cell>
          <cell r="C1894" t="str">
            <v>62030000</v>
          </cell>
          <cell r="D1894">
            <v>13436</v>
          </cell>
        </row>
        <row r="1895">
          <cell r="A1895" t="str">
            <v>02</v>
          </cell>
          <cell r="B1895" t="str">
            <v>62020100</v>
          </cell>
          <cell r="C1895" t="str">
            <v>62030100</v>
          </cell>
          <cell r="D1895">
            <v>2146527.29</v>
          </cell>
        </row>
        <row r="1896">
          <cell r="A1896" t="str">
            <v>02</v>
          </cell>
          <cell r="B1896" t="str">
            <v>62020100</v>
          </cell>
          <cell r="C1896" t="str">
            <v>62050200</v>
          </cell>
          <cell r="D1896">
            <v>21088.400000000001</v>
          </cell>
        </row>
        <row r="1897">
          <cell r="A1897" t="str">
            <v>02</v>
          </cell>
          <cell r="B1897" t="str">
            <v>62020100</v>
          </cell>
          <cell r="C1897" t="str">
            <v>62050500</v>
          </cell>
          <cell r="D1897">
            <v>436990.44</v>
          </cell>
        </row>
        <row r="1898">
          <cell r="A1898" t="str">
            <v>02</v>
          </cell>
          <cell r="B1898" t="str">
            <v>62020200</v>
          </cell>
          <cell r="C1898" t="str">
            <v>62030500</v>
          </cell>
          <cell r="D1898">
            <v>48186.5</v>
          </cell>
        </row>
        <row r="1899">
          <cell r="A1899" t="str">
            <v>02</v>
          </cell>
          <cell r="B1899" t="str">
            <v>62020300</v>
          </cell>
          <cell r="C1899" t="str">
            <v>60010300</v>
          </cell>
          <cell r="D1899">
            <v>413053.56</v>
          </cell>
        </row>
        <row r="1900">
          <cell r="A1900" t="str">
            <v>02</v>
          </cell>
          <cell r="B1900" t="str">
            <v>62040100</v>
          </cell>
          <cell r="C1900" t="str">
            <v>51040000</v>
          </cell>
          <cell r="D1900">
            <v>62292</v>
          </cell>
        </row>
        <row r="1901">
          <cell r="A1901" t="str">
            <v>02</v>
          </cell>
          <cell r="B1901" t="str">
            <v>62040100</v>
          </cell>
          <cell r="C1901" t="str">
            <v>91020801</v>
          </cell>
          <cell r="D1901">
            <v>221233.34</v>
          </cell>
        </row>
        <row r="1902">
          <cell r="A1902" t="str">
            <v>02</v>
          </cell>
          <cell r="B1902" t="str">
            <v>62040400</v>
          </cell>
          <cell r="C1902" t="str">
            <v>50000000</v>
          </cell>
          <cell r="D1902">
            <v>32807.71</v>
          </cell>
        </row>
        <row r="1903">
          <cell r="A1903" t="str">
            <v>02</v>
          </cell>
          <cell r="B1903" t="str">
            <v>62040400</v>
          </cell>
          <cell r="C1903" t="str">
            <v>51040000</v>
          </cell>
          <cell r="D1903">
            <v>2403195.62</v>
          </cell>
        </row>
        <row r="1904">
          <cell r="A1904" t="str">
            <v>02</v>
          </cell>
          <cell r="B1904" t="str">
            <v>62040400</v>
          </cell>
          <cell r="C1904" t="str">
            <v>60010300</v>
          </cell>
          <cell r="D1904">
            <v>27960.75</v>
          </cell>
        </row>
        <row r="1905">
          <cell r="A1905" t="str">
            <v>02</v>
          </cell>
          <cell r="B1905" t="str">
            <v>62040400</v>
          </cell>
          <cell r="C1905" t="str">
            <v>62030000</v>
          </cell>
          <cell r="D1905">
            <v>57170.75</v>
          </cell>
        </row>
        <row r="1906">
          <cell r="A1906" t="str">
            <v>02</v>
          </cell>
          <cell r="B1906" t="str">
            <v>62040400</v>
          </cell>
          <cell r="C1906" t="str">
            <v>62030100</v>
          </cell>
          <cell r="D1906">
            <v>13599844.25</v>
          </cell>
        </row>
        <row r="1907">
          <cell r="A1907" t="str">
            <v>02</v>
          </cell>
          <cell r="B1907" t="str">
            <v>62040400</v>
          </cell>
          <cell r="C1907" t="str">
            <v>76000000</v>
          </cell>
          <cell r="D1907">
            <v>877.5</v>
          </cell>
        </row>
        <row r="1908">
          <cell r="A1908" t="str">
            <v>02</v>
          </cell>
          <cell r="B1908" t="str">
            <v>62040400</v>
          </cell>
          <cell r="C1908" t="str">
            <v>91020801</v>
          </cell>
          <cell r="D1908">
            <v>160824.32000000001</v>
          </cell>
        </row>
        <row r="1909">
          <cell r="A1909" t="str">
            <v>02</v>
          </cell>
          <cell r="B1909" t="str">
            <v>62040900</v>
          </cell>
          <cell r="C1909" t="str">
            <v>51030000</v>
          </cell>
          <cell r="D1909">
            <v>13560</v>
          </cell>
        </row>
        <row r="1910">
          <cell r="A1910" t="str">
            <v>02</v>
          </cell>
          <cell r="B1910" t="str">
            <v>62040900</v>
          </cell>
          <cell r="C1910" t="str">
            <v>51050000</v>
          </cell>
          <cell r="D1910">
            <v>849741.89</v>
          </cell>
        </row>
        <row r="1911">
          <cell r="A1911" t="str">
            <v>02</v>
          </cell>
          <cell r="B1911" t="str">
            <v>62040900</v>
          </cell>
          <cell r="C1911" t="str">
            <v>51090000</v>
          </cell>
          <cell r="D1911">
            <v>2765281.86</v>
          </cell>
        </row>
        <row r="1912">
          <cell r="A1912" t="str">
            <v>02</v>
          </cell>
          <cell r="B1912" t="str">
            <v>62040900</v>
          </cell>
          <cell r="C1912" t="str">
            <v>76000000</v>
          </cell>
          <cell r="D1912">
            <v>7836.67</v>
          </cell>
        </row>
        <row r="1913">
          <cell r="A1913" t="str">
            <v>02</v>
          </cell>
          <cell r="B1913" t="str">
            <v>79040000</v>
          </cell>
          <cell r="C1913" t="str">
            <v>10060000</v>
          </cell>
          <cell r="D1913">
            <v>261502.59</v>
          </cell>
        </row>
        <row r="1914">
          <cell r="A1914" t="str">
            <v>02</v>
          </cell>
          <cell r="B1914" t="str">
            <v>79040000</v>
          </cell>
          <cell r="C1914" t="str">
            <v>26000000</v>
          </cell>
          <cell r="D1914">
            <v>3457.35</v>
          </cell>
        </row>
        <row r="1915">
          <cell r="A1915" t="str">
            <v>02</v>
          </cell>
          <cell r="B1915" t="str">
            <v>79040000</v>
          </cell>
          <cell r="C1915" t="str">
            <v>50000000</v>
          </cell>
          <cell r="D1915">
            <v>6171.64</v>
          </cell>
        </row>
        <row r="1916">
          <cell r="A1916" t="str">
            <v>02</v>
          </cell>
          <cell r="B1916" t="str">
            <v>79040000</v>
          </cell>
          <cell r="C1916" t="str">
            <v>51000000</v>
          </cell>
          <cell r="D1916">
            <v>174</v>
          </cell>
        </row>
        <row r="1917">
          <cell r="A1917" t="str">
            <v>02</v>
          </cell>
          <cell r="B1917" t="str">
            <v>79040000</v>
          </cell>
          <cell r="C1917" t="str">
            <v>51040000</v>
          </cell>
          <cell r="D1917">
            <v>72068.31</v>
          </cell>
        </row>
        <row r="1918">
          <cell r="A1918" t="str">
            <v>02</v>
          </cell>
          <cell r="B1918" t="str">
            <v>79040000</v>
          </cell>
          <cell r="C1918" t="str">
            <v>68080000</v>
          </cell>
          <cell r="D1918">
            <v>149.56</v>
          </cell>
        </row>
        <row r="1919">
          <cell r="A1919" t="str">
            <v>02</v>
          </cell>
          <cell r="B1919" t="str">
            <v>79040000</v>
          </cell>
          <cell r="C1919" t="str">
            <v>68080200</v>
          </cell>
          <cell r="D1919">
            <v>509.76</v>
          </cell>
        </row>
        <row r="1920">
          <cell r="A1920" t="str">
            <v>02</v>
          </cell>
          <cell r="B1920" t="str">
            <v>79040000</v>
          </cell>
          <cell r="C1920" t="str">
            <v>69010000</v>
          </cell>
          <cell r="D1920">
            <v>9765.3799999999992</v>
          </cell>
        </row>
        <row r="1921">
          <cell r="A1921" t="str">
            <v>02</v>
          </cell>
          <cell r="B1921" t="str">
            <v>79040000</v>
          </cell>
          <cell r="C1921" t="str">
            <v>79030000</v>
          </cell>
          <cell r="D1921">
            <v>70.2</v>
          </cell>
        </row>
        <row r="1922">
          <cell r="A1922" t="str">
            <v>02</v>
          </cell>
          <cell r="B1922" t="str">
            <v>79040000</v>
          </cell>
          <cell r="C1922" t="str">
            <v>79070000</v>
          </cell>
          <cell r="D1922">
            <v>5.85</v>
          </cell>
        </row>
        <row r="1923">
          <cell r="A1923" t="str">
            <v>02</v>
          </cell>
          <cell r="B1923" t="str">
            <v>79040000</v>
          </cell>
          <cell r="C1923" t="str">
            <v>91020801</v>
          </cell>
          <cell r="D1923">
            <v>1315.6</v>
          </cell>
        </row>
        <row r="1924">
          <cell r="A1924" t="str">
            <v>02</v>
          </cell>
          <cell r="B1924" t="str">
            <v>79070000</v>
          </cell>
          <cell r="C1924" t="str">
            <v>26000000</v>
          </cell>
          <cell r="D1924">
            <v>37753.65</v>
          </cell>
        </row>
        <row r="1925">
          <cell r="A1925" t="str">
            <v>02</v>
          </cell>
          <cell r="B1925" t="str">
            <v>79070000</v>
          </cell>
          <cell r="C1925" t="str">
            <v>51030100</v>
          </cell>
          <cell r="D1925">
            <v>893.9</v>
          </cell>
        </row>
        <row r="1926">
          <cell r="A1926" t="str">
            <v>02</v>
          </cell>
          <cell r="B1926" t="str">
            <v>79070000</v>
          </cell>
          <cell r="C1926" t="str">
            <v>68080000</v>
          </cell>
          <cell r="D1926">
            <v>5063.33</v>
          </cell>
        </row>
        <row r="1927">
          <cell r="A1927" t="str">
            <v>02</v>
          </cell>
          <cell r="B1927" t="str">
            <v>79070000</v>
          </cell>
          <cell r="C1927" t="str">
            <v>68080200</v>
          </cell>
          <cell r="D1927">
            <v>478776.22</v>
          </cell>
        </row>
        <row r="1928">
          <cell r="A1928" t="str">
            <v>02</v>
          </cell>
          <cell r="B1928" t="str">
            <v>79070000</v>
          </cell>
          <cell r="C1928" t="str">
            <v>76000000</v>
          </cell>
          <cell r="D1928">
            <v>933232.2</v>
          </cell>
        </row>
        <row r="1929">
          <cell r="A1929" t="str">
            <v>02</v>
          </cell>
          <cell r="B1929" t="str">
            <v>79070000</v>
          </cell>
          <cell r="C1929" t="str">
            <v>79030000</v>
          </cell>
          <cell r="D1929">
            <v>306877.68</v>
          </cell>
        </row>
        <row r="1930">
          <cell r="A1930" t="str">
            <v>02</v>
          </cell>
          <cell r="B1930" t="str">
            <v>79070000</v>
          </cell>
          <cell r="C1930" t="str">
            <v>79040000</v>
          </cell>
          <cell r="D1930">
            <v>1816.08</v>
          </cell>
        </row>
        <row r="1931">
          <cell r="A1931" t="str">
            <v>02</v>
          </cell>
          <cell r="B1931" t="str">
            <v>79070000</v>
          </cell>
          <cell r="C1931" t="str">
            <v>91020801</v>
          </cell>
          <cell r="D1931">
            <v>631162.22</v>
          </cell>
        </row>
        <row r="1932">
          <cell r="A1932" t="str">
            <v>02</v>
          </cell>
          <cell r="B1932" t="str">
            <v>79070000</v>
          </cell>
          <cell r="C1932" t="str">
            <v>91020801</v>
          </cell>
          <cell r="D1932">
            <v>4789.08</v>
          </cell>
        </row>
        <row r="1933">
          <cell r="A1933" t="str">
            <v>02</v>
          </cell>
          <cell r="B1933" t="str">
            <v>79030000</v>
          </cell>
          <cell r="C1933" t="str">
            <v>08010000</v>
          </cell>
          <cell r="D1933">
            <v>52969</v>
          </cell>
        </row>
        <row r="1934">
          <cell r="A1934" t="str">
            <v>02</v>
          </cell>
          <cell r="B1934" t="str">
            <v>79030000</v>
          </cell>
          <cell r="C1934" t="str">
            <v>10110000</v>
          </cell>
          <cell r="D1934">
            <v>57.99</v>
          </cell>
        </row>
        <row r="1935">
          <cell r="A1935" t="str">
            <v>02</v>
          </cell>
          <cell r="B1935" t="str">
            <v>79030000</v>
          </cell>
          <cell r="C1935" t="str">
            <v>10060000</v>
          </cell>
          <cell r="D1935">
            <v>2546.1999999999998</v>
          </cell>
        </row>
        <row r="1936">
          <cell r="A1936" t="str">
            <v>02</v>
          </cell>
          <cell r="B1936" t="str">
            <v>79030000</v>
          </cell>
          <cell r="C1936" t="str">
            <v>10090000</v>
          </cell>
          <cell r="D1936">
            <v>160</v>
          </cell>
        </row>
        <row r="1937">
          <cell r="A1937" t="str">
            <v>02</v>
          </cell>
          <cell r="B1937" t="str">
            <v>79030000</v>
          </cell>
          <cell r="C1937" t="str">
            <v>26000000</v>
          </cell>
          <cell r="D1937">
            <v>550.30999999999995</v>
          </cell>
        </row>
        <row r="1938">
          <cell r="A1938" t="str">
            <v>02</v>
          </cell>
          <cell r="B1938" t="str">
            <v>79030000</v>
          </cell>
          <cell r="C1938" t="str">
            <v>50000000</v>
          </cell>
          <cell r="D1938">
            <v>276700</v>
          </cell>
        </row>
        <row r="1939">
          <cell r="A1939" t="str">
            <v>02</v>
          </cell>
          <cell r="B1939" t="str">
            <v>79030000</v>
          </cell>
          <cell r="C1939" t="str">
            <v>51040000</v>
          </cell>
          <cell r="D1939">
            <v>39682.6</v>
          </cell>
        </row>
        <row r="1940">
          <cell r="A1940" t="str">
            <v>02</v>
          </cell>
          <cell r="B1940" t="str">
            <v>79030000</v>
          </cell>
          <cell r="C1940" t="str">
            <v>60010000</v>
          </cell>
          <cell r="D1940">
            <v>122925</v>
          </cell>
        </row>
        <row r="1941">
          <cell r="A1941" t="str">
            <v>02</v>
          </cell>
          <cell r="B1941" t="str">
            <v>79030000</v>
          </cell>
          <cell r="C1941" t="str">
            <v>68080000</v>
          </cell>
          <cell r="D1941">
            <v>962.5</v>
          </cell>
        </row>
        <row r="1942">
          <cell r="A1942" t="str">
            <v>02</v>
          </cell>
          <cell r="B1942" t="str">
            <v>79030000</v>
          </cell>
          <cell r="C1942" t="str">
            <v>68080200</v>
          </cell>
          <cell r="D1942">
            <v>329761.82</v>
          </cell>
        </row>
        <row r="1943">
          <cell r="A1943" t="str">
            <v>02</v>
          </cell>
          <cell r="B1943" t="str">
            <v>79030000</v>
          </cell>
          <cell r="C1943" t="str">
            <v>69010000</v>
          </cell>
          <cell r="D1943">
            <v>29355.279999999999</v>
          </cell>
        </row>
        <row r="1944">
          <cell r="A1944" t="str">
            <v>02</v>
          </cell>
          <cell r="B1944" t="str">
            <v>79030000</v>
          </cell>
          <cell r="C1944" t="str">
            <v>70000000</v>
          </cell>
          <cell r="D1944">
            <v>139014</v>
          </cell>
        </row>
        <row r="1945">
          <cell r="A1945" t="str">
            <v>02</v>
          </cell>
          <cell r="B1945" t="str">
            <v>79030000</v>
          </cell>
          <cell r="C1945" t="str">
            <v>79070000</v>
          </cell>
          <cell r="D1945">
            <v>6060</v>
          </cell>
        </row>
        <row r="1946">
          <cell r="A1946" t="str">
            <v>02</v>
          </cell>
          <cell r="B1946" t="str">
            <v>79030000</v>
          </cell>
          <cell r="C1946" t="str">
            <v>91020801</v>
          </cell>
          <cell r="D1946">
            <v>3093339.25</v>
          </cell>
        </row>
        <row r="1947">
          <cell r="A1947" t="str">
            <v>02</v>
          </cell>
          <cell r="B1947" t="str">
            <v>79030000</v>
          </cell>
          <cell r="C1947" t="str">
            <v>91020803</v>
          </cell>
          <cell r="D1947">
            <v>13655.19</v>
          </cell>
        </row>
        <row r="1948">
          <cell r="A1948" t="str">
            <v>02</v>
          </cell>
          <cell r="B1948" t="str">
            <v>51040000</v>
          </cell>
          <cell r="C1948" t="str">
            <v>19040100</v>
          </cell>
          <cell r="D1948">
            <v>1067.8</v>
          </cell>
        </row>
        <row r="1949">
          <cell r="A1949" t="str">
            <v>02</v>
          </cell>
          <cell r="B1949" t="str">
            <v>51040000</v>
          </cell>
          <cell r="C1949" t="str">
            <v>26000000</v>
          </cell>
          <cell r="D1949">
            <v>26832.2</v>
          </cell>
        </row>
        <row r="1950">
          <cell r="A1950" t="str">
            <v>02</v>
          </cell>
          <cell r="B1950" t="str">
            <v>51040000</v>
          </cell>
          <cell r="C1950" t="str">
            <v>50000000</v>
          </cell>
          <cell r="D1950">
            <v>8455000</v>
          </cell>
        </row>
        <row r="1951">
          <cell r="A1951" t="str">
            <v>02</v>
          </cell>
          <cell r="B1951" t="str">
            <v>51040000</v>
          </cell>
          <cell r="C1951" t="str">
            <v>51050000</v>
          </cell>
          <cell r="D1951">
            <v>8900000</v>
          </cell>
        </row>
        <row r="1952">
          <cell r="A1952" t="str">
            <v>02</v>
          </cell>
          <cell r="B1952" t="str">
            <v>51040000</v>
          </cell>
          <cell r="C1952" t="str">
            <v>51090000</v>
          </cell>
          <cell r="D1952">
            <v>400000</v>
          </cell>
        </row>
        <row r="1953">
          <cell r="A1953" t="str">
            <v>02</v>
          </cell>
          <cell r="B1953" t="str">
            <v>51040000</v>
          </cell>
          <cell r="C1953" t="str">
            <v>55010000</v>
          </cell>
          <cell r="D1953">
            <v>500000</v>
          </cell>
        </row>
        <row r="1954">
          <cell r="A1954" t="str">
            <v>02</v>
          </cell>
          <cell r="B1954" t="str">
            <v>51040000</v>
          </cell>
          <cell r="C1954" t="str">
            <v>55040100</v>
          </cell>
          <cell r="D1954">
            <v>295000000</v>
          </cell>
        </row>
        <row r="1955">
          <cell r="A1955" t="str">
            <v>02</v>
          </cell>
          <cell r="B1955" t="str">
            <v>51040000</v>
          </cell>
          <cell r="C1955" t="str">
            <v>60010000</v>
          </cell>
          <cell r="D1955">
            <v>265029833.44</v>
          </cell>
        </row>
        <row r="1956">
          <cell r="A1956" t="str">
            <v>02</v>
          </cell>
          <cell r="B1956" t="str">
            <v>51040000</v>
          </cell>
          <cell r="C1956" t="str">
            <v>60040000</v>
          </cell>
          <cell r="D1956">
            <v>166247060.68000001</v>
          </cell>
        </row>
        <row r="1957">
          <cell r="A1957" t="str">
            <v>02</v>
          </cell>
          <cell r="B1957" t="str">
            <v>51040000</v>
          </cell>
          <cell r="C1957" t="str">
            <v>62030000</v>
          </cell>
          <cell r="D1957">
            <v>45198</v>
          </cell>
        </row>
        <row r="1958">
          <cell r="A1958" t="str">
            <v>02</v>
          </cell>
          <cell r="B1958" t="str">
            <v>51040000</v>
          </cell>
          <cell r="C1958" t="str">
            <v>66000000</v>
          </cell>
          <cell r="D1958">
            <v>7000000</v>
          </cell>
        </row>
        <row r="1959">
          <cell r="A1959" t="str">
            <v>02</v>
          </cell>
          <cell r="B1959" t="str">
            <v>51040000</v>
          </cell>
          <cell r="C1959" t="str">
            <v>66000100</v>
          </cell>
          <cell r="D1959">
            <v>968961.73</v>
          </cell>
        </row>
        <row r="1960">
          <cell r="A1960" t="str">
            <v>02</v>
          </cell>
          <cell r="B1960" t="str">
            <v>51040000</v>
          </cell>
          <cell r="C1960" t="str">
            <v>68010000</v>
          </cell>
          <cell r="D1960">
            <v>46151276</v>
          </cell>
        </row>
        <row r="1961">
          <cell r="A1961" t="str">
            <v>02</v>
          </cell>
          <cell r="B1961" t="str">
            <v>51040000</v>
          </cell>
          <cell r="C1961" t="str">
            <v>68020000</v>
          </cell>
          <cell r="D1961">
            <v>13570671.58</v>
          </cell>
        </row>
        <row r="1962">
          <cell r="A1962" t="str">
            <v>02</v>
          </cell>
          <cell r="B1962" t="str">
            <v>51040000</v>
          </cell>
          <cell r="C1962" t="str">
            <v>68030100</v>
          </cell>
          <cell r="D1962">
            <v>1073016</v>
          </cell>
        </row>
        <row r="1963">
          <cell r="A1963" t="str">
            <v>02</v>
          </cell>
          <cell r="B1963" t="str">
            <v>51040000</v>
          </cell>
          <cell r="C1963" t="str">
            <v>68030300</v>
          </cell>
          <cell r="D1963">
            <v>63898.32</v>
          </cell>
        </row>
        <row r="1964">
          <cell r="A1964" t="str">
            <v>02</v>
          </cell>
          <cell r="B1964" t="str">
            <v>51040000</v>
          </cell>
          <cell r="C1964" t="str">
            <v>68040000</v>
          </cell>
          <cell r="D1964">
            <v>55900.25</v>
          </cell>
        </row>
        <row r="1965">
          <cell r="A1965" t="str">
            <v>02</v>
          </cell>
          <cell r="B1965" t="str">
            <v>51040000</v>
          </cell>
          <cell r="C1965" t="str">
            <v>68080100</v>
          </cell>
          <cell r="D1965">
            <v>199624.34</v>
          </cell>
        </row>
        <row r="1966">
          <cell r="A1966" t="str">
            <v>02</v>
          </cell>
          <cell r="B1966" t="str">
            <v>51040000</v>
          </cell>
          <cell r="C1966" t="str">
            <v>69010000</v>
          </cell>
          <cell r="D1966">
            <v>1310535.31</v>
          </cell>
        </row>
        <row r="1967">
          <cell r="A1967" t="str">
            <v>02</v>
          </cell>
          <cell r="B1967" t="str">
            <v>51040000</v>
          </cell>
          <cell r="C1967" t="str">
            <v>69020100</v>
          </cell>
          <cell r="D1967">
            <v>11702120.220000001</v>
          </cell>
        </row>
        <row r="1968">
          <cell r="A1968" t="str">
            <v>02</v>
          </cell>
          <cell r="B1968" t="str">
            <v>51040000</v>
          </cell>
          <cell r="C1968" t="str">
            <v>69020200</v>
          </cell>
          <cell r="D1968">
            <v>9421689.9900000002</v>
          </cell>
        </row>
        <row r="1969">
          <cell r="A1969" t="str">
            <v>02</v>
          </cell>
          <cell r="B1969" t="str">
            <v>51040000</v>
          </cell>
          <cell r="C1969" t="str">
            <v>69020300</v>
          </cell>
          <cell r="D1969">
            <v>3110563.55</v>
          </cell>
        </row>
        <row r="1970">
          <cell r="A1970" t="str">
            <v>02</v>
          </cell>
          <cell r="B1970" t="str">
            <v>51040000</v>
          </cell>
          <cell r="C1970" t="str">
            <v>69030000</v>
          </cell>
          <cell r="D1970">
            <v>269982.17</v>
          </cell>
        </row>
        <row r="1971">
          <cell r="A1971" t="str">
            <v>02</v>
          </cell>
          <cell r="B1971" t="str">
            <v>51040000</v>
          </cell>
          <cell r="C1971" t="str">
            <v>69030100</v>
          </cell>
          <cell r="D1971">
            <v>4592667.8899999997</v>
          </cell>
        </row>
        <row r="1972">
          <cell r="A1972" t="str">
            <v>02</v>
          </cell>
          <cell r="B1972" t="str">
            <v>51040000</v>
          </cell>
          <cell r="C1972" t="str">
            <v>69050000</v>
          </cell>
          <cell r="D1972">
            <v>1590081.81</v>
          </cell>
        </row>
        <row r="1973">
          <cell r="A1973" t="str">
            <v>02</v>
          </cell>
          <cell r="B1973" t="str">
            <v>51040000</v>
          </cell>
          <cell r="C1973" t="str">
            <v>70000000</v>
          </cell>
          <cell r="D1973">
            <v>25528189</v>
          </cell>
        </row>
        <row r="1974">
          <cell r="A1974" t="str">
            <v>02</v>
          </cell>
          <cell r="B1974" t="str">
            <v>51040000</v>
          </cell>
          <cell r="C1974" t="str">
            <v>70010000</v>
          </cell>
          <cell r="D1974">
            <v>82409011.609999999</v>
          </cell>
        </row>
        <row r="1975">
          <cell r="A1975" t="str">
            <v>02</v>
          </cell>
          <cell r="B1975" t="str">
            <v>51040000</v>
          </cell>
          <cell r="C1975" t="str">
            <v>76000000</v>
          </cell>
          <cell r="D1975">
            <v>2241275.34</v>
          </cell>
        </row>
        <row r="1976">
          <cell r="A1976" t="str">
            <v>02</v>
          </cell>
          <cell r="B1976" t="str">
            <v>51040000</v>
          </cell>
          <cell r="C1976" t="str">
            <v>76010000</v>
          </cell>
          <cell r="D1976">
            <v>3890000</v>
          </cell>
        </row>
        <row r="1977">
          <cell r="A1977" t="str">
            <v>02</v>
          </cell>
          <cell r="B1977" t="str">
            <v>51040000</v>
          </cell>
          <cell r="C1977" t="str">
            <v>79030000</v>
          </cell>
          <cell r="D1977">
            <v>1337294.6599999999</v>
          </cell>
        </row>
        <row r="1978">
          <cell r="A1978" t="str">
            <v>02</v>
          </cell>
          <cell r="B1978" t="str">
            <v>51040000</v>
          </cell>
          <cell r="C1978" t="str">
            <v>79040000</v>
          </cell>
          <cell r="D1978">
            <v>67591.19</v>
          </cell>
        </row>
        <row r="1979">
          <cell r="A1979" t="str">
            <v>02</v>
          </cell>
          <cell r="B1979" t="str">
            <v>51040000</v>
          </cell>
          <cell r="C1979" t="str">
            <v>79070000</v>
          </cell>
          <cell r="D1979">
            <v>1389434.01</v>
          </cell>
        </row>
        <row r="1980">
          <cell r="A1980" t="str">
            <v>02</v>
          </cell>
          <cell r="B1980" t="str">
            <v>51040000</v>
          </cell>
          <cell r="C1980" t="str">
            <v>91020500</v>
          </cell>
          <cell r="D1980">
            <v>548314.76</v>
          </cell>
        </row>
        <row r="1981">
          <cell r="A1981" t="str">
            <v>02</v>
          </cell>
          <cell r="B1981" t="str">
            <v>51040000</v>
          </cell>
          <cell r="C1981" t="str">
            <v>91020800</v>
          </cell>
          <cell r="D1981">
            <v>36</v>
          </cell>
        </row>
        <row r="1982">
          <cell r="A1982" t="str">
            <v>02</v>
          </cell>
          <cell r="B1982" t="str">
            <v>51040000</v>
          </cell>
          <cell r="C1982" t="str">
            <v>91020801</v>
          </cell>
          <cell r="D1982">
            <v>663544</v>
          </cell>
        </row>
        <row r="1983">
          <cell r="A1983" t="str">
            <v>02</v>
          </cell>
          <cell r="B1983" t="str">
            <v>50010000</v>
          </cell>
          <cell r="C1983" t="str">
            <v>71010000</v>
          </cell>
          <cell r="D1983">
            <v>14104.23</v>
          </cell>
        </row>
        <row r="1984">
          <cell r="A1984" t="str">
            <v>02</v>
          </cell>
          <cell r="B1984" t="str">
            <v>51050000</v>
          </cell>
          <cell r="C1984" t="str">
            <v>76000000</v>
          </cell>
          <cell r="D1984">
            <v>11828000</v>
          </cell>
        </row>
        <row r="1985">
          <cell r="A1985" t="str">
            <v>02</v>
          </cell>
          <cell r="B1985" t="str">
            <v>51050000</v>
          </cell>
          <cell r="C1985" t="str">
            <v>91020500</v>
          </cell>
          <cell r="D1985">
            <v>200</v>
          </cell>
        </row>
        <row r="1986">
          <cell r="A1986" t="str">
            <v>02</v>
          </cell>
          <cell r="B1986" t="str">
            <v>52000000</v>
          </cell>
          <cell r="C1986" t="str">
            <v>60010000</v>
          </cell>
          <cell r="D1986">
            <v>103898.29</v>
          </cell>
        </row>
        <row r="1987">
          <cell r="A1987" t="str">
            <v>02</v>
          </cell>
          <cell r="B1987" t="str">
            <v>52000000</v>
          </cell>
          <cell r="C1987" t="str">
            <v>91020800</v>
          </cell>
          <cell r="D1987">
            <v>30517.67</v>
          </cell>
        </row>
        <row r="1988">
          <cell r="A1988" t="str">
            <v>02</v>
          </cell>
          <cell r="B1988" t="str">
            <v>52000000</v>
          </cell>
          <cell r="C1988" t="str">
            <v>44000400</v>
          </cell>
          <cell r="D1988">
            <v>8695.23</v>
          </cell>
        </row>
        <row r="1989">
          <cell r="A1989" t="str">
            <v>02</v>
          </cell>
          <cell r="B1989" t="str">
            <v>52000000</v>
          </cell>
          <cell r="C1989" t="str">
            <v>44000500</v>
          </cell>
          <cell r="D1989">
            <v>18170.830000000002</v>
          </cell>
        </row>
        <row r="1990">
          <cell r="A1990" t="str">
            <v>02</v>
          </cell>
          <cell r="B1990" t="str">
            <v>52000000</v>
          </cell>
          <cell r="C1990" t="str">
            <v>60040100</v>
          </cell>
          <cell r="D1990">
            <v>12842.22</v>
          </cell>
        </row>
        <row r="1991">
          <cell r="A1991" t="str">
            <v>02</v>
          </cell>
          <cell r="B1991" t="str">
            <v>52000000</v>
          </cell>
          <cell r="C1991" t="str">
            <v>91020500</v>
          </cell>
          <cell r="D1991">
            <v>318483.23</v>
          </cell>
        </row>
        <row r="1992">
          <cell r="A1992" t="str">
            <v>02</v>
          </cell>
          <cell r="B1992" t="str">
            <v>52000000</v>
          </cell>
          <cell r="C1992" t="str">
            <v>60010100</v>
          </cell>
          <cell r="D1992">
            <v>7956009.54</v>
          </cell>
        </row>
        <row r="1993">
          <cell r="A1993" t="str">
            <v>02</v>
          </cell>
          <cell r="B1993" t="str">
            <v>52000000</v>
          </cell>
          <cell r="C1993" t="str">
            <v>19040100</v>
          </cell>
          <cell r="D1993">
            <v>4835.63</v>
          </cell>
        </row>
        <row r="1994">
          <cell r="A1994" t="str">
            <v>02</v>
          </cell>
          <cell r="B1994" t="str">
            <v>52030000</v>
          </cell>
          <cell r="C1994" t="str">
            <v>52000000</v>
          </cell>
          <cell r="D1994">
            <v>10905610.050000001</v>
          </cell>
        </row>
        <row r="1995">
          <cell r="A1995" t="str">
            <v>02</v>
          </cell>
          <cell r="B1995" t="str">
            <v>52030000</v>
          </cell>
          <cell r="C1995" t="str">
            <v>91020800</v>
          </cell>
          <cell r="D1995">
            <v>6139.14</v>
          </cell>
        </row>
        <row r="1996">
          <cell r="A1996" t="str">
            <v>02</v>
          </cell>
          <cell r="B1996" t="str">
            <v>52030000</v>
          </cell>
          <cell r="C1996" t="str">
            <v>57010000</v>
          </cell>
          <cell r="D1996">
            <v>3635203.93</v>
          </cell>
        </row>
        <row r="1997">
          <cell r="A1997" t="str">
            <v>02</v>
          </cell>
          <cell r="B1997" t="str">
            <v>52030100</v>
          </cell>
          <cell r="C1997" t="str">
            <v>60040100</v>
          </cell>
          <cell r="D1997">
            <v>159879.51</v>
          </cell>
        </row>
        <row r="1998">
          <cell r="A1998" t="str">
            <v>02</v>
          </cell>
          <cell r="B1998" t="str">
            <v>52030100</v>
          </cell>
          <cell r="C1998" t="str">
            <v>57010000</v>
          </cell>
          <cell r="D1998">
            <v>13612.95</v>
          </cell>
        </row>
        <row r="1999">
          <cell r="A1999" t="str">
            <v>02</v>
          </cell>
          <cell r="B1999" t="str">
            <v>52030100</v>
          </cell>
          <cell r="C1999" t="str">
            <v>60010100</v>
          </cell>
          <cell r="D1999">
            <v>17221734.260000002</v>
          </cell>
        </row>
        <row r="2000">
          <cell r="A2000" t="str">
            <v>02</v>
          </cell>
          <cell r="B2000" t="str">
            <v>52030100</v>
          </cell>
          <cell r="C2000" t="str">
            <v>50010000</v>
          </cell>
          <cell r="D2000">
            <v>14104.23</v>
          </cell>
        </row>
        <row r="2001">
          <cell r="A2001" t="str">
            <v>02</v>
          </cell>
          <cell r="B2001" t="str">
            <v>55020000</v>
          </cell>
          <cell r="C2001" t="str">
            <v>91020800</v>
          </cell>
          <cell r="D2001">
            <v>4283.84</v>
          </cell>
        </row>
        <row r="2002">
          <cell r="A2002" t="str">
            <v>02</v>
          </cell>
          <cell r="B2002" t="str">
            <v>55020000</v>
          </cell>
          <cell r="C2002" t="str">
            <v>97000000</v>
          </cell>
          <cell r="D2002">
            <v>1431.02</v>
          </cell>
        </row>
        <row r="2003">
          <cell r="A2003" t="str">
            <v>02</v>
          </cell>
          <cell r="B2003" t="str">
            <v>55030000</v>
          </cell>
          <cell r="C2003" t="str">
            <v>60010100</v>
          </cell>
          <cell r="D2003">
            <v>13248583.77</v>
          </cell>
        </row>
        <row r="2004">
          <cell r="A2004" t="str">
            <v>02</v>
          </cell>
          <cell r="B2004" t="str">
            <v>57010000</v>
          </cell>
          <cell r="C2004" t="str">
            <v>91020900</v>
          </cell>
          <cell r="D2004">
            <v>3648816.87</v>
          </cell>
        </row>
        <row r="2005">
          <cell r="A2005" t="str">
            <v>02</v>
          </cell>
          <cell r="B2005" t="str">
            <v>60010100</v>
          </cell>
          <cell r="C2005" t="str">
            <v>60010000</v>
          </cell>
          <cell r="D2005">
            <v>26346583.870000001</v>
          </cell>
        </row>
        <row r="2006">
          <cell r="A2006" t="str">
            <v>02</v>
          </cell>
          <cell r="B2006" t="str">
            <v>60010100</v>
          </cell>
          <cell r="C2006" t="str">
            <v>44000400</v>
          </cell>
          <cell r="D2006">
            <v>258788.58</v>
          </cell>
        </row>
        <row r="2007">
          <cell r="A2007" t="str">
            <v>02</v>
          </cell>
          <cell r="B2007" t="str">
            <v>60010100</v>
          </cell>
          <cell r="C2007" t="str">
            <v>19080000</v>
          </cell>
          <cell r="D2007">
            <v>500006.28</v>
          </cell>
        </row>
        <row r="2008">
          <cell r="A2008" t="str">
            <v>02</v>
          </cell>
          <cell r="B2008" t="str">
            <v>60010100</v>
          </cell>
          <cell r="C2008" t="str">
            <v>91020800</v>
          </cell>
          <cell r="D2008">
            <v>679912.82</v>
          </cell>
        </row>
        <row r="2009">
          <cell r="A2009" t="str">
            <v>02</v>
          </cell>
          <cell r="B2009" t="str">
            <v>60040100</v>
          </cell>
          <cell r="C2009" t="str">
            <v>60010000</v>
          </cell>
          <cell r="D2009">
            <v>25861118.489999998</v>
          </cell>
        </row>
        <row r="2010">
          <cell r="A2010" t="str">
            <v>02</v>
          </cell>
          <cell r="B2010" t="str">
            <v>60040100</v>
          </cell>
          <cell r="C2010" t="str">
            <v>91020800</v>
          </cell>
          <cell r="D2010">
            <v>4723.93</v>
          </cell>
        </row>
        <row r="2011">
          <cell r="A2011" t="str">
            <v>02</v>
          </cell>
          <cell r="B2011" t="str">
            <v>91010100</v>
          </cell>
          <cell r="C2011" t="str">
            <v>10110000</v>
          </cell>
          <cell r="D2011">
            <v>407532.69</v>
          </cell>
        </row>
        <row r="2012">
          <cell r="A2012" t="str">
            <v>02</v>
          </cell>
          <cell r="B2012" t="str">
            <v>62000000</v>
          </cell>
          <cell r="C2012" t="str">
            <v>91020800</v>
          </cell>
          <cell r="D2012">
            <v>126772.75</v>
          </cell>
        </row>
        <row r="2013">
          <cell r="A2013" t="str">
            <v>02</v>
          </cell>
          <cell r="B2013" t="str">
            <v>62000000</v>
          </cell>
          <cell r="C2013" t="str">
            <v>52030000</v>
          </cell>
          <cell r="D2013">
            <v>4998613.4000000004</v>
          </cell>
        </row>
        <row r="2014">
          <cell r="A2014" t="str">
            <v>02</v>
          </cell>
          <cell r="B2014" t="str">
            <v>62030200</v>
          </cell>
          <cell r="C2014" t="str">
            <v>76100000</v>
          </cell>
          <cell r="D2014">
            <v>26672.97</v>
          </cell>
        </row>
        <row r="2015">
          <cell r="A2015" t="str">
            <v>02</v>
          </cell>
          <cell r="B2015" t="str">
            <v>62030200</v>
          </cell>
          <cell r="C2015" t="str">
            <v>91020800</v>
          </cell>
          <cell r="D2015">
            <v>291.44</v>
          </cell>
        </row>
        <row r="2016">
          <cell r="A2016" t="str">
            <v>02</v>
          </cell>
          <cell r="B2016" t="str">
            <v>62030300</v>
          </cell>
          <cell r="C2016" t="str">
            <v>52030000</v>
          </cell>
          <cell r="D2016">
            <v>9938633.3000000007</v>
          </cell>
        </row>
        <row r="2017">
          <cell r="A2017" t="str">
            <v>02</v>
          </cell>
          <cell r="B2017" t="str">
            <v>62030300</v>
          </cell>
          <cell r="C2017" t="str">
            <v>76100000</v>
          </cell>
          <cell r="D2017">
            <v>314651.14</v>
          </cell>
        </row>
        <row r="2018">
          <cell r="A2018" t="str">
            <v>02</v>
          </cell>
          <cell r="B2018" t="str">
            <v>62030300</v>
          </cell>
          <cell r="C2018" t="str">
            <v>91020800</v>
          </cell>
          <cell r="D2018">
            <v>5192.21</v>
          </cell>
        </row>
        <row r="2019">
          <cell r="A2019" t="str">
            <v>02</v>
          </cell>
          <cell r="B2019" t="str">
            <v>62030400</v>
          </cell>
          <cell r="C2019" t="str">
            <v>76100000</v>
          </cell>
          <cell r="D2019">
            <v>59384.54</v>
          </cell>
        </row>
        <row r="2020">
          <cell r="A2020" t="str">
            <v>02</v>
          </cell>
          <cell r="B2020" t="str">
            <v>62030500</v>
          </cell>
          <cell r="C2020" t="str">
            <v>51030000</v>
          </cell>
          <cell r="D2020">
            <v>10484796.470000001</v>
          </cell>
        </row>
        <row r="2021">
          <cell r="A2021" t="str">
            <v>02</v>
          </cell>
          <cell r="B2021" t="str">
            <v>62030500</v>
          </cell>
          <cell r="C2021" t="str">
            <v>76100000</v>
          </cell>
          <cell r="D2021">
            <v>3200219.32</v>
          </cell>
        </row>
        <row r="2022">
          <cell r="A2022" t="str">
            <v>02</v>
          </cell>
          <cell r="B2022" t="str">
            <v>71010000</v>
          </cell>
          <cell r="C2022" t="str">
            <v>91020800</v>
          </cell>
          <cell r="D2022">
            <v>0.01</v>
          </cell>
        </row>
        <row r="2023">
          <cell r="A2023" t="str">
            <v>02</v>
          </cell>
          <cell r="B2023" t="str">
            <v>71010000</v>
          </cell>
          <cell r="C2023" t="str">
            <v>26000000</v>
          </cell>
          <cell r="D2023">
            <v>12001.25</v>
          </cell>
        </row>
        <row r="2024">
          <cell r="A2024" t="str">
            <v>02</v>
          </cell>
          <cell r="B2024" t="str">
            <v>97020200</v>
          </cell>
          <cell r="C2024" t="str">
            <v>20010000</v>
          </cell>
          <cell r="D2024">
            <v>16802.91</v>
          </cell>
        </row>
        <row r="2025">
          <cell r="A2025" t="str">
            <v>02</v>
          </cell>
          <cell r="B2025" t="str">
            <v>60010400</v>
          </cell>
          <cell r="C2025" t="str">
            <v>60010000</v>
          </cell>
          <cell r="D2025">
            <v>5120756.12</v>
          </cell>
        </row>
        <row r="2026">
          <cell r="A2026" t="str">
            <v>02</v>
          </cell>
          <cell r="B2026" t="str">
            <v>79070000</v>
          </cell>
          <cell r="C2026" t="str">
            <v>69010000</v>
          </cell>
          <cell r="D2026">
            <v>71502.740000000005</v>
          </cell>
        </row>
        <row r="2027">
          <cell r="A2027" t="str">
            <v>02</v>
          </cell>
          <cell r="B2027" t="str">
            <v>97020200</v>
          </cell>
          <cell r="C2027" t="str">
            <v>23010000</v>
          </cell>
          <cell r="D2027">
            <v>6023.34</v>
          </cell>
        </row>
        <row r="2028">
          <cell r="A2028" t="str">
            <v>02</v>
          </cell>
          <cell r="B2028" t="str">
            <v>97020200</v>
          </cell>
          <cell r="C2028" t="str">
            <v>25010000</v>
          </cell>
          <cell r="D2028">
            <v>5979.05</v>
          </cell>
        </row>
        <row r="2029">
          <cell r="A2029" t="str">
            <v>02</v>
          </cell>
          <cell r="B2029" t="str">
            <v>97020200</v>
          </cell>
          <cell r="C2029" t="str">
            <v>25020000</v>
          </cell>
          <cell r="D2029">
            <v>12656.85</v>
          </cell>
        </row>
        <row r="2030">
          <cell r="A2030" t="str">
            <v>02</v>
          </cell>
          <cell r="B2030" t="str">
            <v>97020200</v>
          </cell>
          <cell r="C2030" t="str">
            <v>25030000</v>
          </cell>
          <cell r="D2030">
            <v>1606.95</v>
          </cell>
        </row>
        <row r="2031">
          <cell r="A2031" t="str">
            <v>02</v>
          </cell>
          <cell r="B2031" t="str">
            <v>97020200</v>
          </cell>
          <cell r="C2031" t="str">
            <v>26000000</v>
          </cell>
          <cell r="D2031">
            <v>3516.09</v>
          </cell>
        </row>
        <row r="2032">
          <cell r="A2032" t="str">
            <v>02</v>
          </cell>
          <cell r="B2032" t="str">
            <v>97020200</v>
          </cell>
          <cell r="C2032" t="str">
            <v>44000500</v>
          </cell>
          <cell r="D2032">
            <v>191.58</v>
          </cell>
        </row>
        <row r="2033">
          <cell r="A2033" t="str">
            <v>02</v>
          </cell>
          <cell r="B2033" t="str">
            <v>97020200</v>
          </cell>
          <cell r="C2033" t="str">
            <v>91020801</v>
          </cell>
          <cell r="D2033">
            <v>214.51</v>
          </cell>
        </row>
        <row r="2034">
          <cell r="A2034" t="str">
            <v>02</v>
          </cell>
          <cell r="B2034" t="str">
            <v>97020300</v>
          </cell>
          <cell r="C2034" t="str">
            <v>15010000</v>
          </cell>
          <cell r="D2034">
            <v>5416.59</v>
          </cell>
        </row>
        <row r="2035">
          <cell r="A2035" t="str">
            <v>02</v>
          </cell>
          <cell r="B2035" t="str">
            <v>97020300</v>
          </cell>
          <cell r="C2035" t="str">
            <v>15020000</v>
          </cell>
          <cell r="D2035">
            <v>538.79</v>
          </cell>
        </row>
        <row r="2036">
          <cell r="A2036" t="str">
            <v>02</v>
          </cell>
          <cell r="B2036" t="str">
            <v>97020300</v>
          </cell>
          <cell r="C2036" t="str">
            <v>20010000</v>
          </cell>
          <cell r="D2036">
            <v>58810.12</v>
          </cell>
        </row>
        <row r="2037">
          <cell r="A2037" t="str">
            <v>02</v>
          </cell>
          <cell r="B2037" t="str">
            <v>97020300</v>
          </cell>
          <cell r="C2037" t="str">
            <v>23010000</v>
          </cell>
          <cell r="D2037">
            <v>21081.919999999998</v>
          </cell>
        </row>
        <row r="2038">
          <cell r="A2038" t="str">
            <v>02</v>
          </cell>
          <cell r="B2038" t="str">
            <v>97020300</v>
          </cell>
          <cell r="C2038" t="str">
            <v>25010000</v>
          </cell>
          <cell r="D2038">
            <v>20926.96</v>
          </cell>
        </row>
        <row r="2039">
          <cell r="A2039" t="str">
            <v>02</v>
          </cell>
          <cell r="B2039" t="str">
            <v>97020300</v>
          </cell>
          <cell r="C2039" t="str">
            <v>25020000</v>
          </cell>
          <cell r="D2039">
            <v>44299.1</v>
          </cell>
        </row>
        <row r="2040">
          <cell r="A2040" t="str">
            <v>02</v>
          </cell>
          <cell r="B2040" t="str">
            <v>97020300</v>
          </cell>
          <cell r="C2040" t="str">
            <v>25030000</v>
          </cell>
          <cell r="D2040">
            <v>5624.22</v>
          </cell>
        </row>
        <row r="2041">
          <cell r="A2041" t="str">
            <v>02</v>
          </cell>
          <cell r="B2041" t="str">
            <v>97020300</v>
          </cell>
          <cell r="C2041" t="str">
            <v>26000000</v>
          </cell>
          <cell r="D2041">
            <v>12305.66</v>
          </cell>
        </row>
        <row r="2042">
          <cell r="A2042" t="str">
            <v>02</v>
          </cell>
          <cell r="B2042" t="str">
            <v>97020300</v>
          </cell>
          <cell r="C2042" t="str">
            <v>44000500</v>
          </cell>
          <cell r="D2042">
            <v>670.54</v>
          </cell>
        </row>
        <row r="2043">
          <cell r="A2043" t="str">
            <v>02</v>
          </cell>
          <cell r="B2043" t="str">
            <v>97020300</v>
          </cell>
          <cell r="C2043" t="str">
            <v>91020801</v>
          </cell>
          <cell r="D2043">
            <v>750.77</v>
          </cell>
        </row>
        <row r="2044">
          <cell r="A2044" t="str">
            <v>02</v>
          </cell>
          <cell r="B2044" t="str">
            <v>97020400</v>
          </cell>
          <cell r="C2044" t="str">
            <v>15010000</v>
          </cell>
          <cell r="D2044">
            <v>4419.87</v>
          </cell>
        </row>
        <row r="2045">
          <cell r="A2045" t="str">
            <v>02</v>
          </cell>
          <cell r="B2045" t="str">
            <v>97020400</v>
          </cell>
          <cell r="C2045" t="str">
            <v>15020000</v>
          </cell>
          <cell r="D2045">
            <v>412.95</v>
          </cell>
        </row>
        <row r="2046">
          <cell r="A2046" t="str">
            <v>02</v>
          </cell>
          <cell r="B2046" t="str">
            <v>97020400</v>
          </cell>
          <cell r="C2046" t="str">
            <v>20010000</v>
          </cell>
          <cell r="D2046">
            <v>41151.9</v>
          </cell>
        </row>
        <row r="2047">
          <cell r="A2047" t="str">
            <v>02</v>
          </cell>
          <cell r="B2047" t="str">
            <v>97020400</v>
          </cell>
          <cell r="C2047" t="str">
            <v>23010000</v>
          </cell>
          <cell r="D2047">
            <v>17752.23</v>
          </cell>
        </row>
        <row r="2048">
          <cell r="A2048" t="str">
            <v>02</v>
          </cell>
          <cell r="B2048" t="str">
            <v>97020400</v>
          </cell>
          <cell r="C2048" t="str">
            <v>25010000</v>
          </cell>
          <cell r="D2048">
            <v>22753.46</v>
          </cell>
        </row>
        <row r="2049">
          <cell r="A2049" t="str">
            <v>02</v>
          </cell>
          <cell r="B2049" t="str">
            <v>97020400</v>
          </cell>
          <cell r="C2049" t="str">
            <v>25020000</v>
          </cell>
          <cell r="D2049">
            <v>36834.67</v>
          </cell>
        </row>
        <row r="2050">
          <cell r="A2050" t="str">
            <v>02</v>
          </cell>
          <cell r="B2050" t="str">
            <v>97020400</v>
          </cell>
          <cell r="C2050" t="str">
            <v>25030000</v>
          </cell>
          <cell r="D2050">
            <v>4888.66</v>
          </cell>
        </row>
        <row r="2051">
          <cell r="A2051" t="str">
            <v>02</v>
          </cell>
          <cell r="B2051" t="str">
            <v>97020400</v>
          </cell>
          <cell r="C2051" t="str">
            <v>26000000</v>
          </cell>
          <cell r="D2051">
            <v>10281.43</v>
          </cell>
        </row>
        <row r="2052">
          <cell r="A2052" t="str">
            <v>02</v>
          </cell>
          <cell r="B2052" t="str">
            <v>97020400</v>
          </cell>
          <cell r="C2052" t="str">
            <v>44000500</v>
          </cell>
          <cell r="D2052">
            <v>571.36</v>
          </cell>
        </row>
        <row r="2053">
          <cell r="A2053" t="str">
            <v>02</v>
          </cell>
          <cell r="B2053" t="str">
            <v>97020400</v>
          </cell>
          <cell r="C2053" t="str">
            <v>91020801</v>
          </cell>
          <cell r="D2053">
            <v>597.79999999999995</v>
          </cell>
        </row>
        <row r="2054">
          <cell r="A2054" t="str">
            <v>02</v>
          </cell>
          <cell r="B2054" t="str">
            <v>97020500</v>
          </cell>
          <cell r="C2054" t="str">
            <v>15010000</v>
          </cell>
          <cell r="D2054">
            <v>996.72</v>
          </cell>
        </row>
        <row r="2055">
          <cell r="A2055" t="str">
            <v>02</v>
          </cell>
          <cell r="B2055" t="str">
            <v>97020500</v>
          </cell>
          <cell r="C2055" t="str">
            <v>15020000</v>
          </cell>
          <cell r="D2055">
            <v>125.84</v>
          </cell>
        </row>
        <row r="2056">
          <cell r="A2056" t="str">
            <v>02</v>
          </cell>
          <cell r="B2056" t="str">
            <v>97020500</v>
          </cell>
          <cell r="C2056" t="str">
            <v>20010000</v>
          </cell>
          <cell r="D2056">
            <v>11492.99</v>
          </cell>
        </row>
        <row r="2057">
          <cell r="A2057" t="str">
            <v>02</v>
          </cell>
          <cell r="B2057" t="str">
            <v>97020500</v>
          </cell>
          <cell r="C2057" t="str">
            <v>23010000</v>
          </cell>
          <cell r="D2057">
            <v>3360.64</v>
          </cell>
        </row>
        <row r="2058">
          <cell r="A2058" t="str">
            <v>02</v>
          </cell>
          <cell r="B2058" t="str">
            <v>97020500</v>
          </cell>
          <cell r="C2058" t="str">
            <v>25010000</v>
          </cell>
          <cell r="D2058">
            <v>4224.95</v>
          </cell>
        </row>
        <row r="2059">
          <cell r="A2059" t="str">
            <v>02</v>
          </cell>
          <cell r="B2059" t="str">
            <v>97020500</v>
          </cell>
          <cell r="C2059" t="str">
            <v>25020000</v>
          </cell>
          <cell r="D2059">
            <v>8341.4599999999991</v>
          </cell>
        </row>
        <row r="2060">
          <cell r="A2060" t="str">
            <v>02</v>
          </cell>
          <cell r="B2060" t="str">
            <v>97020500</v>
          </cell>
          <cell r="C2060" t="str">
            <v>25030000</v>
          </cell>
          <cell r="D2060">
            <v>735.57</v>
          </cell>
        </row>
        <row r="2061">
          <cell r="A2061" t="str">
            <v>02</v>
          </cell>
          <cell r="B2061" t="str">
            <v>97020500</v>
          </cell>
          <cell r="C2061" t="str">
            <v>26000000</v>
          </cell>
          <cell r="D2061">
            <v>2137.86</v>
          </cell>
        </row>
        <row r="2062">
          <cell r="A2062" t="str">
            <v>02</v>
          </cell>
          <cell r="B2062" t="str">
            <v>97020500</v>
          </cell>
          <cell r="C2062" t="str">
            <v>44000500</v>
          </cell>
          <cell r="D2062">
            <v>99.18</v>
          </cell>
        </row>
        <row r="2063">
          <cell r="A2063" t="str">
            <v>02</v>
          </cell>
          <cell r="B2063" t="str">
            <v>97020500</v>
          </cell>
          <cell r="C2063" t="str">
            <v>91020801</v>
          </cell>
          <cell r="D2063">
            <v>152.97</v>
          </cell>
        </row>
        <row r="2064">
          <cell r="A2064" t="str">
            <v>02</v>
          </cell>
          <cell r="B2064" t="str">
            <v>97020600</v>
          </cell>
          <cell r="C2064" t="str">
            <v>15010000</v>
          </cell>
          <cell r="D2064">
            <v>77.38</v>
          </cell>
        </row>
        <row r="2065">
          <cell r="A2065" t="str">
            <v>02</v>
          </cell>
          <cell r="B2065" t="str">
            <v>97020600</v>
          </cell>
          <cell r="C2065" t="str">
            <v>15020000</v>
          </cell>
          <cell r="D2065">
            <v>7.66</v>
          </cell>
        </row>
        <row r="2066">
          <cell r="A2066" t="str">
            <v>02</v>
          </cell>
          <cell r="B2066" t="str">
            <v>97020600</v>
          </cell>
          <cell r="C2066" t="str">
            <v>20010000</v>
          </cell>
          <cell r="D2066">
            <v>840.12</v>
          </cell>
        </row>
        <row r="2067">
          <cell r="A2067" t="str">
            <v>02</v>
          </cell>
          <cell r="B2067" t="str">
            <v>97020600</v>
          </cell>
          <cell r="C2067" t="str">
            <v>23010000</v>
          </cell>
          <cell r="D2067">
            <v>301.16000000000003</v>
          </cell>
        </row>
        <row r="2068">
          <cell r="A2068" t="str">
            <v>02</v>
          </cell>
          <cell r="B2068" t="str">
            <v>97020600</v>
          </cell>
          <cell r="C2068" t="str">
            <v>25010000</v>
          </cell>
          <cell r="D2068">
            <v>298.95</v>
          </cell>
        </row>
        <row r="2069">
          <cell r="A2069" t="str">
            <v>02</v>
          </cell>
          <cell r="B2069" t="str">
            <v>97020600</v>
          </cell>
          <cell r="C2069" t="str">
            <v>25020000</v>
          </cell>
          <cell r="D2069">
            <v>632.83000000000004</v>
          </cell>
        </row>
        <row r="2070">
          <cell r="A2070" t="str">
            <v>02</v>
          </cell>
          <cell r="B2070" t="str">
            <v>97020600</v>
          </cell>
          <cell r="C2070" t="str">
            <v>25030000</v>
          </cell>
          <cell r="D2070">
            <v>80.33</v>
          </cell>
        </row>
        <row r="2071">
          <cell r="A2071" t="str">
            <v>02</v>
          </cell>
          <cell r="B2071" t="str">
            <v>97020600</v>
          </cell>
          <cell r="C2071" t="str">
            <v>26000000</v>
          </cell>
          <cell r="D2071">
            <v>175.84</v>
          </cell>
        </row>
        <row r="2072">
          <cell r="A2072" t="str">
            <v>02</v>
          </cell>
          <cell r="B2072" t="str">
            <v>97020600</v>
          </cell>
          <cell r="C2072" t="str">
            <v>44000500</v>
          </cell>
          <cell r="D2072">
            <v>9.58</v>
          </cell>
        </row>
        <row r="2073">
          <cell r="A2073" t="str">
            <v>02</v>
          </cell>
          <cell r="B2073" t="str">
            <v>97020600</v>
          </cell>
          <cell r="C2073" t="str">
            <v>91020801</v>
          </cell>
          <cell r="D2073">
            <v>10.72</v>
          </cell>
        </row>
        <row r="2074">
          <cell r="A2074" t="str">
            <v>02</v>
          </cell>
          <cell r="B2074" t="str">
            <v>97020700</v>
          </cell>
          <cell r="C2074" t="str">
            <v>15010000</v>
          </cell>
          <cell r="D2074">
            <v>1315.46</v>
          </cell>
        </row>
        <row r="2075">
          <cell r="A2075" t="str">
            <v>02</v>
          </cell>
          <cell r="B2075" t="str">
            <v>97020700</v>
          </cell>
          <cell r="C2075" t="str">
            <v>15020000</v>
          </cell>
          <cell r="D2075">
            <v>130.80000000000001</v>
          </cell>
        </row>
        <row r="2076">
          <cell r="A2076" t="str">
            <v>02</v>
          </cell>
          <cell r="B2076" t="str">
            <v>97020700</v>
          </cell>
          <cell r="C2076" t="str">
            <v>20010000</v>
          </cell>
          <cell r="D2076">
            <v>14282.48</v>
          </cell>
        </row>
        <row r="2077">
          <cell r="A2077" t="str">
            <v>02</v>
          </cell>
          <cell r="B2077" t="str">
            <v>97020700</v>
          </cell>
          <cell r="C2077" t="str">
            <v>23010000</v>
          </cell>
          <cell r="D2077">
            <v>5119.88</v>
          </cell>
        </row>
        <row r="2078">
          <cell r="A2078" t="str">
            <v>02</v>
          </cell>
          <cell r="B2078" t="str">
            <v>97020700</v>
          </cell>
          <cell r="C2078" t="str">
            <v>25010000</v>
          </cell>
          <cell r="D2078">
            <v>5082.22</v>
          </cell>
        </row>
        <row r="2079">
          <cell r="A2079" t="str">
            <v>02</v>
          </cell>
          <cell r="B2079" t="str">
            <v>97020700</v>
          </cell>
          <cell r="C2079" t="str">
            <v>25020000</v>
          </cell>
          <cell r="D2079">
            <v>10758.32</v>
          </cell>
        </row>
        <row r="2080">
          <cell r="A2080" t="str">
            <v>02</v>
          </cell>
          <cell r="B2080" t="str">
            <v>97020700</v>
          </cell>
          <cell r="C2080" t="str">
            <v>25030000</v>
          </cell>
          <cell r="D2080">
            <v>1365.87</v>
          </cell>
        </row>
        <row r="2081">
          <cell r="A2081" t="str">
            <v>02</v>
          </cell>
          <cell r="B2081" t="str">
            <v>97020700</v>
          </cell>
          <cell r="C2081" t="str">
            <v>26000000</v>
          </cell>
          <cell r="D2081">
            <v>2988.55</v>
          </cell>
        </row>
        <row r="2082">
          <cell r="A2082" t="str">
            <v>02</v>
          </cell>
          <cell r="B2082" t="str">
            <v>97020700</v>
          </cell>
          <cell r="C2082" t="str">
            <v>44000500</v>
          </cell>
          <cell r="D2082">
            <v>162.84</v>
          </cell>
        </row>
        <row r="2083">
          <cell r="A2083" t="str">
            <v>02</v>
          </cell>
          <cell r="B2083" t="str">
            <v>97020700</v>
          </cell>
          <cell r="C2083" t="str">
            <v>91020801</v>
          </cell>
          <cell r="D2083">
            <v>182.33</v>
          </cell>
        </row>
        <row r="2084">
          <cell r="A2084" t="str">
            <v>02</v>
          </cell>
          <cell r="B2084" t="str">
            <v>15010000</v>
          </cell>
          <cell r="C2084" t="str">
            <v>10010000</v>
          </cell>
          <cell r="D2084">
            <v>82838576.019999996</v>
          </cell>
        </row>
        <row r="2085">
          <cell r="A2085" t="str">
            <v>02</v>
          </cell>
          <cell r="B2085" t="str">
            <v>15010000</v>
          </cell>
          <cell r="C2085" t="str">
            <v>16010000</v>
          </cell>
          <cell r="D2085">
            <v>-414100.02</v>
          </cell>
        </row>
        <row r="2086">
          <cell r="A2086" t="str">
            <v>02</v>
          </cell>
          <cell r="B2086" t="str">
            <v>15010000</v>
          </cell>
          <cell r="C2086" t="str">
            <v>16020000</v>
          </cell>
          <cell r="D2086">
            <v>1065418.52</v>
          </cell>
        </row>
        <row r="2087">
          <cell r="A2087" t="str">
            <v>02</v>
          </cell>
          <cell r="B2087" t="str">
            <v>15010000</v>
          </cell>
          <cell r="C2087" t="str">
            <v>16040000</v>
          </cell>
          <cell r="D2087">
            <v>1172770.74</v>
          </cell>
        </row>
        <row r="2088">
          <cell r="A2088" t="str">
            <v>02</v>
          </cell>
          <cell r="B2088" t="str">
            <v>15020000</v>
          </cell>
          <cell r="C2088" t="str">
            <v>10020000</v>
          </cell>
          <cell r="D2088">
            <v>314651273.49000001</v>
          </cell>
        </row>
        <row r="2089">
          <cell r="A2089" t="str">
            <v>02</v>
          </cell>
          <cell r="B2089" t="str">
            <v>15020000</v>
          </cell>
          <cell r="C2089" t="str">
            <v>16010000</v>
          </cell>
          <cell r="D2089">
            <v>-362326.33</v>
          </cell>
        </row>
        <row r="2090">
          <cell r="A2090" t="str">
            <v>02</v>
          </cell>
          <cell r="B2090" t="str">
            <v>15020000</v>
          </cell>
          <cell r="C2090" t="str">
            <v>16020000</v>
          </cell>
          <cell r="D2090">
            <v>-1876055.8</v>
          </cell>
        </row>
        <row r="2091">
          <cell r="A2091" t="str">
            <v>02</v>
          </cell>
          <cell r="B2091" t="str">
            <v>15020000</v>
          </cell>
          <cell r="C2091" t="str">
            <v>16040000</v>
          </cell>
          <cell r="D2091">
            <v>2015319.12</v>
          </cell>
        </row>
        <row r="2092">
          <cell r="A2092" t="str">
            <v>02</v>
          </cell>
          <cell r="B2092" t="str">
            <v>15030000</v>
          </cell>
          <cell r="C2092" t="str">
            <v>10030000</v>
          </cell>
          <cell r="D2092">
            <v>8361724.2699999996</v>
          </cell>
        </row>
        <row r="2093">
          <cell r="A2093" t="str">
            <v>02</v>
          </cell>
          <cell r="B2093" t="str">
            <v>15030000</v>
          </cell>
          <cell r="C2093" t="str">
            <v>16010000</v>
          </cell>
          <cell r="D2093">
            <v>85397.02</v>
          </cell>
        </row>
        <row r="2094">
          <cell r="A2094" t="str">
            <v>02</v>
          </cell>
          <cell r="B2094" t="str">
            <v>15030000</v>
          </cell>
          <cell r="C2094" t="str">
            <v>16020000</v>
          </cell>
          <cell r="D2094">
            <v>373879.26</v>
          </cell>
        </row>
        <row r="2095">
          <cell r="A2095" t="str">
            <v>02</v>
          </cell>
          <cell r="B2095" t="str">
            <v>15040000</v>
          </cell>
          <cell r="C2095" t="str">
            <v>10040000</v>
          </cell>
          <cell r="D2095">
            <v>3319956.54</v>
          </cell>
        </row>
        <row r="2096">
          <cell r="A2096" t="str">
            <v>02</v>
          </cell>
          <cell r="B2096" t="str">
            <v>15040000</v>
          </cell>
          <cell r="C2096" t="str">
            <v>16010000</v>
          </cell>
          <cell r="D2096">
            <v>346.5</v>
          </cell>
        </row>
        <row r="2097">
          <cell r="A2097" t="str">
            <v>02</v>
          </cell>
          <cell r="B2097" t="str">
            <v>15040000</v>
          </cell>
          <cell r="C2097" t="str">
            <v>16020000</v>
          </cell>
          <cell r="D2097">
            <v>30496.42</v>
          </cell>
        </row>
        <row r="2098">
          <cell r="A2098" t="str">
            <v>02</v>
          </cell>
          <cell r="B2098" t="str">
            <v>15050000</v>
          </cell>
          <cell r="C2098" t="str">
            <v>10050000</v>
          </cell>
          <cell r="D2098">
            <v>6083719.3899999997</v>
          </cell>
        </row>
        <row r="2099">
          <cell r="A2099" t="str">
            <v>02</v>
          </cell>
          <cell r="B2099" t="str">
            <v>15050000</v>
          </cell>
          <cell r="C2099" t="str">
            <v>16010000</v>
          </cell>
          <cell r="D2099">
            <v>-3970.19</v>
          </cell>
        </row>
        <row r="2100">
          <cell r="A2100" t="str">
            <v>02</v>
          </cell>
          <cell r="B2100" t="str">
            <v>15050000</v>
          </cell>
          <cell r="C2100" t="str">
            <v>16020000</v>
          </cell>
          <cell r="D2100">
            <v>128503.86</v>
          </cell>
        </row>
        <row r="2101">
          <cell r="A2101" t="str">
            <v>02</v>
          </cell>
          <cell r="B2101" t="str">
            <v>15050000</v>
          </cell>
          <cell r="C2101" t="str">
            <v>16040000</v>
          </cell>
          <cell r="D2101">
            <v>0.01</v>
          </cell>
        </row>
        <row r="2102">
          <cell r="A2102" t="str">
            <v>02</v>
          </cell>
          <cell r="B2102" t="str">
            <v>15060000</v>
          </cell>
          <cell r="C2102" t="str">
            <v>10060000</v>
          </cell>
          <cell r="D2102">
            <v>12792626.960000001</v>
          </cell>
        </row>
        <row r="2103">
          <cell r="A2103" t="str">
            <v>02</v>
          </cell>
          <cell r="B2103" t="str">
            <v>15060000</v>
          </cell>
          <cell r="C2103" t="str">
            <v>16010000</v>
          </cell>
          <cell r="D2103">
            <v>-21992.1</v>
          </cell>
        </row>
        <row r="2104">
          <cell r="A2104" t="str">
            <v>02</v>
          </cell>
          <cell r="B2104" t="str">
            <v>15060000</v>
          </cell>
          <cell r="C2104" t="str">
            <v>16020000</v>
          </cell>
          <cell r="D2104">
            <v>726506.82</v>
          </cell>
        </row>
        <row r="2105">
          <cell r="A2105" t="str">
            <v>02</v>
          </cell>
          <cell r="B2105" t="str">
            <v>15060000</v>
          </cell>
          <cell r="C2105" t="str">
            <v>16040000</v>
          </cell>
          <cell r="D2105">
            <v>2.92</v>
          </cell>
        </row>
        <row r="2106">
          <cell r="A2106" t="str">
            <v>02</v>
          </cell>
          <cell r="B2106" t="str">
            <v>15090000</v>
          </cell>
          <cell r="C2106" t="str">
            <v>10090000</v>
          </cell>
          <cell r="D2106">
            <v>3683593.62</v>
          </cell>
        </row>
        <row r="2107">
          <cell r="A2107" t="str">
            <v>02</v>
          </cell>
          <cell r="B2107" t="str">
            <v>15090000</v>
          </cell>
          <cell r="C2107" t="str">
            <v>16010000</v>
          </cell>
          <cell r="D2107">
            <v>9885</v>
          </cell>
        </row>
        <row r="2108">
          <cell r="A2108" t="str">
            <v>02</v>
          </cell>
          <cell r="B2108" t="str">
            <v>15090000</v>
          </cell>
          <cell r="C2108" t="str">
            <v>16020000</v>
          </cell>
          <cell r="D2108">
            <v>89196.68</v>
          </cell>
        </row>
        <row r="2109">
          <cell r="A2109" t="str">
            <v>02</v>
          </cell>
          <cell r="B2109" t="str">
            <v>15140000</v>
          </cell>
          <cell r="C2109" t="str">
            <v>10140000</v>
          </cell>
          <cell r="D2109">
            <v>379235.73</v>
          </cell>
        </row>
        <row r="2110">
          <cell r="A2110" t="str">
            <v>02</v>
          </cell>
          <cell r="B2110" t="str">
            <v>15140000</v>
          </cell>
          <cell r="C2110" t="str">
            <v>10140100</v>
          </cell>
          <cell r="D2110">
            <v>13789860.279999999</v>
          </cell>
        </row>
        <row r="2111">
          <cell r="A2111" t="str">
            <v>02</v>
          </cell>
          <cell r="B2111" t="str">
            <v>15140000</v>
          </cell>
          <cell r="C2111" t="str">
            <v>10140300</v>
          </cell>
          <cell r="D2111">
            <v>2206383.31</v>
          </cell>
        </row>
        <row r="2112">
          <cell r="A2112" t="str">
            <v>02</v>
          </cell>
          <cell r="B2112" t="str">
            <v>15140000</v>
          </cell>
          <cell r="C2112" t="str">
            <v>10140400</v>
          </cell>
          <cell r="D2112">
            <v>3740526.59</v>
          </cell>
        </row>
        <row r="2113">
          <cell r="A2113" t="str">
            <v>02</v>
          </cell>
          <cell r="B2113" t="str">
            <v>15140000</v>
          </cell>
          <cell r="C2113" t="str">
            <v>10140500</v>
          </cell>
          <cell r="D2113">
            <v>3970190.08</v>
          </cell>
        </row>
        <row r="2114">
          <cell r="A2114" t="str">
            <v>02</v>
          </cell>
          <cell r="B2114" t="str">
            <v>15140000</v>
          </cell>
          <cell r="C2114" t="str">
            <v>16010000</v>
          </cell>
          <cell r="D2114">
            <v>1010155.26</v>
          </cell>
        </row>
        <row r="2115">
          <cell r="A2115" t="str">
            <v>02</v>
          </cell>
          <cell r="B2115" t="str">
            <v>15160000</v>
          </cell>
          <cell r="C2115" t="str">
            <v>16070200</v>
          </cell>
          <cell r="D2115">
            <v>183737.60000000001</v>
          </cell>
        </row>
        <row r="2116">
          <cell r="A2116" t="str">
            <v>02</v>
          </cell>
          <cell r="B2116" t="str">
            <v>15160000</v>
          </cell>
          <cell r="C2116" t="str">
            <v>16080000</v>
          </cell>
          <cell r="D2116">
            <v>-0.18</v>
          </cell>
        </row>
        <row r="2117">
          <cell r="A2117" t="str">
            <v>02</v>
          </cell>
          <cell r="B2117" t="str">
            <v>15160000</v>
          </cell>
          <cell r="C2117" t="str">
            <v>41020000</v>
          </cell>
          <cell r="D2117">
            <v>2123571.37</v>
          </cell>
        </row>
        <row r="2118">
          <cell r="A2118" t="str">
            <v>02</v>
          </cell>
          <cell r="B2118" t="str">
            <v>15150000</v>
          </cell>
          <cell r="C2118" t="str">
            <v>07010000</v>
          </cell>
          <cell r="D2118">
            <v>33116.300000000003</v>
          </cell>
        </row>
        <row r="2119">
          <cell r="A2119" t="str">
            <v>02</v>
          </cell>
          <cell r="B2119" t="str">
            <v>15150000</v>
          </cell>
          <cell r="C2119" t="str">
            <v>16040000</v>
          </cell>
          <cell r="D2119">
            <v>8871335.4499999993</v>
          </cell>
        </row>
        <row r="2120">
          <cell r="A2120" t="str">
            <v>02</v>
          </cell>
          <cell r="B2120" t="str">
            <v>15150000</v>
          </cell>
          <cell r="C2120" t="str">
            <v>25010000</v>
          </cell>
          <cell r="D2120">
            <v>146271.20000000001</v>
          </cell>
        </row>
        <row r="2121">
          <cell r="A2121" t="str">
            <v>02</v>
          </cell>
          <cell r="B2121" t="str">
            <v>15150000</v>
          </cell>
          <cell r="C2121" t="str">
            <v>25020000</v>
          </cell>
          <cell r="D2121">
            <v>229307.95</v>
          </cell>
        </row>
        <row r="2122">
          <cell r="A2122" t="str">
            <v>02</v>
          </cell>
          <cell r="B2122" t="str">
            <v>15150000</v>
          </cell>
          <cell r="C2122" t="str">
            <v>25030000</v>
          </cell>
          <cell r="D2122">
            <v>58009.45</v>
          </cell>
        </row>
        <row r="2123">
          <cell r="A2123" t="str">
            <v>02</v>
          </cell>
          <cell r="B2123" t="str">
            <v>15150000</v>
          </cell>
          <cell r="C2123" t="str">
            <v>26000000</v>
          </cell>
          <cell r="D2123">
            <v>1257907.3</v>
          </cell>
        </row>
        <row r="2124">
          <cell r="A2124" t="str">
            <v>02</v>
          </cell>
          <cell r="B2124" t="str">
            <v>15150000</v>
          </cell>
          <cell r="C2124" t="str">
            <v>44000500</v>
          </cell>
          <cell r="D2124">
            <v>626477.69999999995</v>
          </cell>
        </row>
        <row r="2125">
          <cell r="A2125" t="str">
            <v>02</v>
          </cell>
          <cell r="B2125" t="str">
            <v>15150000</v>
          </cell>
          <cell r="C2125" t="str">
            <v>79030000</v>
          </cell>
          <cell r="D2125">
            <v>50936.35</v>
          </cell>
        </row>
        <row r="2126">
          <cell r="A2126" t="str">
            <v>02</v>
          </cell>
          <cell r="B2126" t="str">
            <v>15150000</v>
          </cell>
          <cell r="C2126" t="str">
            <v>79040000</v>
          </cell>
          <cell r="D2126">
            <v>1125</v>
          </cell>
        </row>
        <row r="2127">
          <cell r="A2127" t="str">
            <v>02</v>
          </cell>
          <cell r="B2127" t="str">
            <v>15150000</v>
          </cell>
          <cell r="C2127" t="str">
            <v>79070000</v>
          </cell>
          <cell r="D2127">
            <v>90077.8</v>
          </cell>
        </row>
        <row r="2128">
          <cell r="A2128" t="str">
            <v>02</v>
          </cell>
          <cell r="B2128" t="str">
            <v>15150000</v>
          </cell>
          <cell r="C2128" t="str">
            <v>90021200</v>
          </cell>
          <cell r="D2128">
            <v>113670.3</v>
          </cell>
        </row>
        <row r="2129">
          <cell r="A2129" t="str">
            <v>02</v>
          </cell>
          <cell r="B2129" t="str">
            <v>15180000</v>
          </cell>
          <cell r="C2129" t="str">
            <v>10150000</v>
          </cell>
          <cell r="D2129">
            <v>2592131.94</v>
          </cell>
        </row>
        <row r="2130">
          <cell r="A2130" t="str">
            <v>02</v>
          </cell>
          <cell r="B2130" t="str">
            <v>15180000</v>
          </cell>
          <cell r="C2130" t="str">
            <v>16020000</v>
          </cell>
          <cell r="D2130">
            <v>121874.25</v>
          </cell>
        </row>
        <row r="2131">
          <cell r="A2131" t="str">
            <v>02</v>
          </cell>
          <cell r="B2131" t="str">
            <v>15180000</v>
          </cell>
          <cell r="C2131" t="str">
            <v>16040000</v>
          </cell>
          <cell r="D2131">
            <v>0.03</v>
          </cell>
        </row>
        <row r="2132">
          <cell r="A2132" t="str">
            <v>02</v>
          </cell>
          <cell r="B2132" t="str">
            <v>10070000</v>
          </cell>
          <cell r="C2132" t="str">
            <v>90020500</v>
          </cell>
          <cell r="D2132">
            <v>72485.149999999994</v>
          </cell>
        </row>
        <row r="2133">
          <cell r="A2133" t="str">
            <v>02</v>
          </cell>
          <cell r="B2133" t="str">
            <v>10060200</v>
          </cell>
          <cell r="C2133" t="str">
            <v>91020400</v>
          </cell>
          <cell r="D2133">
            <v>58950.97</v>
          </cell>
        </row>
        <row r="2134">
          <cell r="A2134" t="str">
            <v>02</v>
          </cell>
          <cell r="B2134" t="str">
            <v>10040100</v>
          </cell>
          <cell r="C2134" t="str">
            <v>76020400</v>
          </cell>
          <cell r="D2134">
            <v>1627.5</v>
          </cell>
        </row>
        <row r="2135">
          <cell r="A2135" t="str">
            <v>02</v>
          </cell>
          <cell r="B2135" t="str">
            <v>60020000</v>
          </cell>
          <cell r="C2135" t="str">
            <v>08070000</v>
          </cell>
          <cell r="D2135">
            <v>-378933.33</v>
          </cell>
        </row>
        <row r="2136">
          <cell r="A2136" t="str">
            <v>02</v>
          </cell>
          <cell r="B2136" t="str">
            <v>60020000</v>
          </cell>
          <cell r="C2136" t="str">
            <v>15010000</v>
          </cell>
          <cell r="D2136">
            <v>9974653.1400000006</v>
          </cell>
        </row>
        <row r="2137">
          <cell r="A2137" t="str">
            <v>02</v>
          </cell>
          <cell r="B2137" t="str">
            <v>60020000</v>
          </cell>
          <cell r="C2137" t="str">
            <v>15020000</v>
          </cell>
          <cell r="D2137">
            <v>4395933.45</v>
          </cell>
        </row>
        <row r="2138">
          <cell r="A2138" t="str">
            <v>02</v>
          </cell>
          <cell r="B2138" t="str">
            <v>60020000</v>
          </cell>
          <cell r="C2138" t="str">
            <v>15030000</v>
          </cell>
          <cell r="D2138">
            <v>8333.32</v>
          </cell>
        </row>
        <row r="2139">
          <cell r="A2139" t="str">
            <v>02</v>
          </cell>
          <cell r="B2139" t="str">
            <v>60020000</v>
          </cell>
          <cell r="C2139" t="str">
            <v>15040000</v>
          </cell>
          <cell r="D2139">
            <v>-87262.64</v>
          </cell>
        </row>
        <row r="2140">
          <cell r="A2140" t="str">
            <v>02</v>
          </cell>
          <cell r="B2140" t="str">
            <v>60020000</v>
          </cell>
          <cell r="C2140" t="str">
            <v>15050000</v>
          </cell>
          <cell r="D2140">
            <v>-245866.66</v>
          </cell>
        </row>
        <row r="2141">
          <cell r="A2141" t="str">
            <v>02</v>
          </cell>
          <cell r="B2141" t="str">
            <v>60020000</v>
          </cell>
          <cell r="C2141" t="str">
            <v>15060000</v>
          </cell>
          <cell r="D2141">
            <v>348992.86</v>
          </cell>
        </row>
        <row r="2142">
          <cell r="A2142" t="str">
            <v>02</v>
          </cell>
          <cell r="B2142" t="str">
            <v>60020000</v>
          </cell>
          <cell r="C2142" t="str">
            <v>15090000</v>
          </cell>
          <cell r="D2142">
            <v>157619.65</v>
          </cell>
        </row>
        <row r="2143">
          <cell r="A2143" t="str">
            <v>02</v>
          </cell>
          <cell r="B2143" t="str">
            <v>60020000</v>
          </cell>
          <cell r="C2143" t="str">
            <v>15160000</v>
          </cell>
          <cell r="D2143">
            <v>160593.4</v>
          </cell>
        </row>
        <row r="2144">
          <cell r="A2144" t="str">
            <v>02</v>
          </cell>
          <cell r="B2144" t="str">
            <v>60020000</v>
          </cell>
          <cell r="C2144" t="str">
            <v>15180000</v>
          </cell>
          <cell r="D2144">
            <v>963301.54</v>
          </cell>
        </row>
        <row r="2145">
          <cell r="A2145" t="str">
            <v>02</v>
          </cell>
          <cell r="B2145" t="str">
            <v>60020000</v>
          </cell>
          <cell r="C2145" t="str">
            <v>76020200</v>
          </cell>
          <cell r="D2145">
            <v>-50519.16</v>
          </cell>
        </row>
        <row r="2146">
          <cell r="A2146" t="str">
            <v>02</v>
          </cell>
          <cell r="B2146" t="str">
            <v>60030000</v>
          </cell>
          <cell r="C2146" t="str">
            <v>15010000</v>
          </cell>
          <cell r="D2146">
            <v>823989.6</v>
          </cell>
        </row>
        <row r="2147">
          <cell r="A2147" t="str">
            <v>02</v>
          </cell>
          <cell r="B2147" t="str">
            <v>60030000</v>
          </cell>
          <cell r="C2147" t="str">
            <v>15020000</v>
          </cell>
          <cell r="D2147">
            <v>-4648282.8600000003</v>
          </cell>
        </row>
        <row r="2148">
          <cell r="A2148" t="str">
            <v>02</v>
          </cell>
          <cell r="B2148" t="str">
            <v>60030000</v>
          </cell>
          <cell r="C2148" t="str">
            <v>15040000</v>
          </cell>
          <cell r="D2148">
            <v>2211.6999999999998</v>
          </cell>
        </row>
        <row r="2149">
          <cell r="A2149" t="str">
            <v>02</v>
          </cell>
          <cell r="B2149" t="str">
            <v>60030000</v>
          </cell>
          <cell r="C2149" t="str">
            <v>15050000</v>
          </cell>
          <cell r="D2149">
            <v>0.01</v>
          </cell>
        </row>
        <row r="2150">
          <cell r="A2150" t="str">
            <v>02</v>
          </cell>
          <cell r="B2150" t="str">
            <v>60030000</v>
          </cell>
          <cell r="C2150" t="str">
            <v>15060000</v>
          </cell>
          <cell r="D2150">
            <v>1.97</v>
          </cell>
        </row>
        <row r="2151">
          <cell r="A2151" t="str">
            <v>02</v>
          </cell>
          <cell r="B2151" t="str">
            <v>60030000</v>
          </cell>
          <cell r="C2151" t="str">
            <v>15150000</v>
          </cell>
          <cell r="D2151">
            <v>6789.8</v>
          </cell>
        </row>
        <row r="2152">
          <cell r="A2152" t="str">
            <v>02</v>
          </cell>
          <cell r="B2152" t="str">
            <v>05000000</v>
          </cell>
          <cell r="C2152" t="str">
            <v>26000000</v>
          </cell>
          <cell r="D2152">
            <v>134906</v>
          </cell>
        </row>
        <row r="2153">
          <cell r="A2153" t="str">
            <v>02</v>
          </cell>
          <cell r="B2153" t="str">
            <v>60040000</v>
          </cell>
          <cell r="C2153" t="str">
            <v>51000000</v>
          </cell>
          <cell r="D2153">
            <v>156229.79999999999</v>
          </cell>
        </row>
        <row r="2154">
          <cell r="A2154" t="str">
            <v>02</v>
          </cell>
          <cell r="B2154" t="str">
            <v>60040000</v>
          </cell>
          <cell r="C2154" t="str">
            <v>51040000</v>
          </cell>
          <cell r="D2154">
            <v>49370.46</v>
          </cell>
        </row>
        <row r="2155">
          <cell r="A2155" t="str">
            <v>02</v>
          </cell>
          <cell r="B2155" t="str">
            <v>60040000</v>
          </cell>
          <cell r="C2155" t="str">
            <v>51080100</v>
          </cell>
          <cell r="D2155">
            <v>350</v>
          </cell>
        </row>
        <row r="2156">
          <cell r="A2156" t="str">
            <v>02</v>
          </cell>
          <cell r="B2156" t="str">
            <v>60040000</v>
          </cell>
          <cell r="C2156" t="str">
            <v>51090000</v>
          </cell>
          <cell r="D2156">
            <v>65</v>
          </cell>
        </row>
        <row r="2157">
          <cell r="A2157" t="str">
            <v>02</v>
          </cell>
          <cell r="B2157" t="str">
            <v>60040000</v>
          </cell>
          <cell r="C2157" t="str">
            <v>58030100</v>
          </cell>
          <cell r="D2157">
            <v>100000000</v>
          </cell>
        </row>
        <row r="2158">
          <cell r="A2158" t="str">
            <v>02</v>
          </cell>
          <cell r="B2158" t="str">
            <v>60040000</v>
          </cell>
          <cell r="C2158" t="str">
            <v>58030200</v>
          </cell>
          <cell r="D2158">
            <v>22350000</v>
          </cell>
        </row>
        <row r="2159">
          <cell r="A2159" t="str">
            <v>02</v>
          </cell>
          <cell r="B2159" t="str">
            <v>60040000</v>
          </cell>
          <cell r="C2159" t="str">
            <v>60010000</v>
          </cell>
          <cell r="D2159">
            <v>145180826.66999999</v>
          </cell>
        </row>
        <row r="2160">
          <cell r="A2160" t="str">
            <v>02</v>
          </cell>
          <cell r="B2160" t="str">
            <v>60040000</v>
          </cell>
          <cell r="C2160" t="str">
            <v>76000000</v>
          </cell>
          <cell r="D2160">
            <v>10215.280000000001</v>
          </cell>
        </row>
        <row r="2161">
          <cell r="A2161" t="str">
            <v>02</v>
          </cell>
          <cell r="B2161" t="str">
            <v>60040000</v>
          </cell>
          <cell r="C2161" t="str">
            <v>76010000</v>
          </cell>
          <cell r="D2161">
            <v>8430</v>
          </cell>
        </row>
        <row r="2162">
          <cell r="A2162" t="str">
            <v>02</v>
          </cell>
          <cell r="B2162" t="str">
            <v>60040000</v>
          </cell>
          <cell r="C2162" t="str">
            <v>79030000</v>
          </cell>
          <cell r="D2162">
            <v>36659.53</v>
          </cell>
        </row>
        <row r="2163">
          <cell r="A2163" t="str">
            <v>02</v>
          </cell>
          <cell r="B2163" t="str">
            <v>60040000</v>
          </cell>
          <cell r="C2163" t="str">
            <v>91020801</v>
          </cell>
          <cell r="D2163">
            <v>63770</v>
          </cell>
        </row>
        <row r="2164">
          <cell r="A2164" t="str">
            <v>02</v>
          </cell>
          <cell r="B2164" t="str">
            <v>60010000</v>
          </cell>
          <cell r="C2164" t="str">
            <v>07010000</v>
          </cell>
          <cell r="D2164">
            <v>62212719.329999998</v>
          </cell>
        </row>
        <row r="2165">
          <cell r="A2165" t="str">
            <v>02</v>
          </cell>
          <cell r="B2165" t="str">
            <v>60010000</v>
          </cell>
          <cell r="C2165" t="str">
            <v>08010000</v>
          </cell>
          <cell r="D2165">
            <v>846776.64</v>
          </cell>
        </row>
        <row r="2166">
          <cell r="A2166" t="str">
            <v>02</v>
          </cell>
          <cell r="B2166" t="str">
            <v>60010000</v>
          </cell>
          <cell r="C2166" t="str">
            <v>08020000</v>
          </cell>
          <cell r="D2166">
            <v>52500</v>
          </cell>
        </row>
        <row r="2167">
          <cell r="A2167" t="str">
            <v>02</v>
          </cell>
          <cell r="B2167" t="str">
            <v>60010000</v>
          </cell>
          <cell r="C2167" t="str">
            <v>08040000</v>
          </cell>
          <cell r="D2167">
            <v>4982.42</v>
          </cell>
        </row>
        <row r="2168">
          <cell r="A2168" t="str">
            <v>02</v>
          </cell>
          <cell r="B2168" t="str">
            <v>60010000</v>
          </cell>
          <cell r="C2168" t="str">
            <v>08060000</v>
          </cell>
          <cell r="D2168">
            <v>1665261.71</v>
          </cell>
        </row>
        <row r="2169">
          <cell r="A2169" t="str">
            <v>02</v>
          </cell>
          <cell r="B2169" t="str">
            <v>60010000</v>
          </cell>
          <cell r="C2169" t="str">
            <v>08070000</v>
          </cell>
          <cell r="D2169">
            <v>5826875.5499999998</v>
          </cell>
        </row>
        <row r="2170">
          <cell r="A2170" t="str">
            <v>02</v>
          </cell>
          <cell r="B2170" t="str">
            <v>60010000</v>
          </cell>
          <cell r="C2170" t="str">
            <v>08090000</v>
          </cell>
          <cell r="D2170">
            <v>-52500</v>
          </cell>
        </row>
        <row r="2171">
          <cell r="A2171" t="str">
            <v>02</v>
          </cell>
          <cell r="B2171" t="str">
            <v>60010000</v>
          </cell>
          <cell r="C2171" t="str">
            <v>15010000</v>
          </cell>
          <cell r="D2171">
            <v>73515241.390000001</v>
          </cell>
        </row>
        <row r="2172">
          <cell r="A2172" t="str">
            <v>02</v>
          </cell>
          <cell r="B2172" t="str">
            <v>60010000</v>
          </cell>
          <cell r="C2172" t="str">
            <v>15020000</v>
          </cell>
          <cell r="D2172">
            <v>308005823.30000001</v>
          </cell>
        </row>
        <row r="2173">
          <cell r="A2173" t="str">
            <v>02</v>
          </cell>
          <cell r="B2173" t="str">
            <v>60010000</v>
          </cell>
          <cell r="C2173" t="str">
            <v>15030000</v>
          </cell>
          <cell r="D2173">
            <v>8812667.2300000004</v>
          </cell>
        </row>
        <row r="2174">
          <cell r="A2174" t="str">
            <v>02</v>
          </cell>
          <cell r="B2174" t="str">
            <v>60010000</v>
          </cell>
          <cell r="C2174" t="str">
            <v>15040000</v>
          </cell>
          <cell r="D2174">
            <v>3438062.1</v>
          </cell>
        </row>
        <row r="2175">
          <cell r="A2175" t="str">
            <v>02</v>
          </cell>
          <cell r="B2175" t="str">
            <v>60010000</v>
          </cell>
          <cell r="C2175" t="str">
            <v>15050000</v>
          </cell>
          <cell r="D2175">
            <v>6454119.7199999997</v>
          </cell>
        </row>
        <row r="2176">
          <cell r="A2176" t="str">
            <v>02</v>
          </cell>
          <cell r="B2176" t="str">
            <v>60010000</v>
          </cell>
          <cell r="C2176" t="str">
            <v>15060000</v>
          </cell>
          <cell r="D2176">
            <v>13148148.810000001</v>
          </cell>
        </row>
        <row r="2177">
          <cell r="A2177" t="str">
            <v>02</v>
          </cell>
          <cell r="B2177" t="str">
            <v>60010000</v>
          </cell>
          <cell r="C2177" t="str">
            <v>15090000</v>
          </cell>
          <cell r="D2177">
            <v>3625055.65</v>
          </cell>
        </row>
        <row r="2178">
          <cell r="A2178" t="str">
            <v>02</v>
          </cell>
          <cell r="B2178" t="str">
            <v>60010000</v>
          </cell>
          <cell r="C2178" t="str">
            <v>15130000</v>
          </cell>
          <cell r="D2178">
            <v>30936065.07</v>
          </cell>
        </row>
        <row r="2179">
          <cell r="A2179" t="str">
            <v>02</v>
          </cell>
          <cell r="B2179" t="str">
            <v>60010000</v>
          </cell>
          <cell r="C2179" t="str">
            <v>15150000</v>
          </cell>
          <cell r="D2179">
            <v>10972689.27</v>
          </cell>
        </row>
        <row r="2180">
          <cell r="A2180" t="str">
            <v>02</v>
          </cell>
          <cell r="B2180" t="str">
            <v>60010000</v>
          </cell>
          <cell r="C2180" t="str">
            <v>15160000</v>
          </cell>
          <cell r="D2180">
            <v>2146715.39</v>
          </cell>
        </row>
        <row r="2181">
          <cell r="A2181" t="str">
            <v>02</v>
          </cell>
          <cell r="B2181" t="str">
            <v>60010000</v>
          </cell>
          <cell r="C2181" t="str">
            <v>15180000</v>
          </cell>
          <cell r="D2181">
            <v>1750704.65</v>
          </cell>
        </row>
        <row r="2182">
          <cell r="A2182" t="str">
            <v>02</v>
          </cell>
          <cell r="B2182" t="str">
            <v>60010000</v>
          </cell>
          <cell r="C2182" t="str">
            <v>19010000</v>
          </cell>
          <cell r="D2182">
            <v>314903.55</v>
          </cell>
        </row>
        <row r="2183">
          <cell r="A2183" t="str">
            <v>02</v>
          </cell>
          <cell r="B2183" t="str">
            <v>60010000</v>
          </cell>
          <cell r="C2183" t="str">
            <v>19010100</v>
          </cell>
          <cell r="D2183">
            <v>69402328.709999993</v>
          </cell>
        </row>
        <row r="2184">
          <cell r="A2184" t="str">
            <v>02</v>
          </cell>
          <cell r="B2184" t="str">
            <v>60010000</v>
          </cell>
          <cell r="C2184" t="str">
            <v>19020000</v>
          </cell>
          <cell r="D2184">
            <v>174124.99</v>
          </cell>
        </row>
        <row r="2185">
          <cell r="A2185" t="str">
            <v>02</v>
          </cell>
          <cell r="B2185" t="str">
            <v>60010000</v>
          </cell>
          <cell r="C2185" t="str">
            <v>19020100</v>
          </cell>
          <cell r="D2185">
            <v>1013136.63</v>
          </cell>
        </row>
        <row r="2186">
          <cell r="A2186" t="str">
            <v>02</v>
          </cell>
          <cell r="B2186" t="str">
            <v>60010000</v>
          </cell>
          <cell r="C2186" t="str">
            <v>19040000</v>
          </cell>
          <cell r="D2186">
            <v>5987256.6799999997</v>
          </cell>
        </row>
        <row r="2187">
          <cell r="A2187" t="str">
            <v>02</v>
          </cell>
          <cell r="B2187" t="str">
            <v>60010000</v>
          </cell>
          <cell r="C2187" t="str">
            <v>19040100</v>
          </cell>
          <cell r="D2187">
            <v>9263420.4299999997</v>
          </cell>
        </row>
        <row r="2188">
          <cell r="A2188" t="str">
            <v>02</v>
          </cell>
          <cell r="B2188" t="str">
            <v>60010000</v>
          </cell>
          <cell r="C2188" t="str">
            <v>19060000</v>
          </cell>
          <cell r="D2188">
            <v>115526.27</v>
          </cell>
        </row>
        <row r="2189">
          <cell r="A2189" t="str">
            <v>02</v>
          </cell>
          <cell r="B2189" t="str">
            <v>60010000</v>
          </cell>
          <cell r="C2189" t="str">
            <v>19070200</v>
          </cell>
          <cell r="D2189">
            <v>5434016.5499999998</v>
          </cell>
        </row>
        <row r="2190">
          <cell r="A2190" t="str">
            <v>02</v>
          </cell>
          <cell r="B2190" t="str">
            <v>60010000</v>
          </cell>
          <cell r="C2190" t="str">
            <v>19080000</v>
          </cell>
          <cell r="D2190">
            <v>738.46</v>
          </cell>
        </row>
        <row r="2191">
          <cell r="A2191" t="str">
            <v>02</v>
          </cell>
          <cell r="B2191" t="str">
            <v>60010000</v>
          </cell>
          <cell r="C2191" t="str">
            <v>19090000</v>
          </cell>
          <cell r="D2191">
            <v>94692.81</v>
          </cell>
        </row>
        <row r="2192">
          <cell r="A2192" t="str">
            <v>02</v>
          </cell>
          <cell r="B2192" t="str">
            <v>60010000</v>
          </cell>
          <cell r="C2192" t="str">
            <v>19100200</v>
          </cell>
          <cell r="D2192">
            <v>11345508.48</v>
          </cell>
        </row>
        <row r="2193">
          <cell r="A2193" t="str">
            <v>02</v>
          </cell>
          <cell r="B2193" t="str">
            <v>60010000</v>
          </cell>
          <cell r="C2193" t="str">
            <v>25010000</v>
          </cell>
          <cell r="D2193">
            <v>1080671.21</v>
          </cell>
        </row>
        <row r="2194">
          <cell r="A2194" t="str">
            <v>02</v>
          </cell>
          <cell r="B2194" t="str">
            <v>60010000</v>
          </cell>
          <cell r="C2194" t="str">
            <v>25020000</v>
          </cell>
          <cell r="D2194">
            <v>5021619.09</v>
          </cell>
        </row>
        <row r="2195">
          <cell r="A2195" t="str">
            <v>02</v>
          </cell>
          <cell r="B2195" t="str">
            <v>60010000</v>
          </cell>
          <cell r="C2195" t="str">
            <v>25030000</v>
          </cell>
          <cell r="D2195">
            <v>159562.51999999999</v>
          </cell>
        </row>
        <row r="2196">
          <cell r="A2196" t="str">
            <v>02</v>
          </cell>
          <cell r="B2196" t="str">
            <v>60010000</v>
          </cell>
          <cell r="C2196" t="str">
            <v>26000000</v>
          </cell>
          <cell r="D2196">
            <v>38575318.210000001</v>
          </cell>
        </row>
        <row r="2197">
          <cell r="A2197" t="str">
            <v>02</v>
          </cell>
          <cell r="B2197" t="str">
            <v>60010000</v>
          </cell>
          <cell r="C2197" t="str">
            <v>28001200</v>
          </cell>
          <cell r="D2197">
            <v>147465.17000000001</v>
          </cell>
        </row>
        <row r="2198">
          <cell r="A2198" t="str">
            <v>02</v>
          </cell>
          <cell r="B2198" t="str">
            <v>60010000</v>
          </cell>
          <cell r="C2198" t="str">
            <v>28011200</v>
          </cell>
          <cell r="D2198">
            <v>2644391.08</v>
          </cell>
        </row>
        <row r="2199">
          <cell r="A2199" t="str">
            <v>02</v>
          </cell>
          <cell r="B2199" t="str">
            <v>60010000</v>
          </cell>
          <cell r="C2199" t="str">
            <v>44000100</v>
          </cell>
          <cell r="D2199">
            <v>1169164.31</v>
          </cell>
        </row>
        <row r="2200">
          <cell r="A2200" t="str">
            <v>02</v>
          </cell>
          <cell r="B2200" t="str">
            <v>60010000</v>
          </cell>
          <cell r="C2200" t="str">
            <v>44000200</v>
          </cell>
          <cell r="D2200">
            <v>372794.5</v>
          </cell>
        </row>
        <row r="2201">
          <cell r="A2201" t="str">
            <v>02</v>
          </cell>
          <cell r="B2201" t="str">
            <v>60010000</v>
          </cell>
          <cell r="C2201" t="str">
            <v>44000400</v>
          </cell>
          <cell r="D2201">
            <v>542696.95999999996</v>
          </cell>
        </row>
        <row r="2202">
          <cell r="A2202" t="str">
            <v>02</v>
          </cell>
          <cell r="B2202" t="str">
            <v>60010000</v>
          </cell>
          <cell r="C2202" t="str">
            <v>44000500</v>
          </cell>
          <cell r="D2202">
            <v>52126.61</v>
          </cell>
        </row>
        <row r="2203">
          <cell r="A2203" t="str">
            <v>02</v>
          </cell>
          <cell r="B2203" t="str">
            <v>60010000</v>
          </cell>
          <cell r="C2203" t="str">
            <v>71000000</v>
          </cell>
          <cell r="D2203">
            <v>12777.2</v>
          </cell>
        </row>
        <row r="2204">
          <cell r="A2204" t="str">
            <v>02</v>
          </cell>
          <cell r="B2204" t="str">
            <v>60010000</v>
          </cell>
          <cell r="C2204" t="str">
            <v>76000000</v>
          </cell>
          <cell r="D2204">
            <v>2033389.52</v>
          </cell>
        </row>
        <row r="2205">
          <cell r="A2205" t="str">
            <v>02</v>
          </cell>
          <cell r="B2205" t="str">
            <v>60010000</v>
          </cell>
          <cell r="C2205" t="str">
            <v>76020200</v>
          </cell>
          <cell r="D2205">
            <v>-724.42</v>
          </cell>
        </row>
        <row r="2206">
          <cell r="A2206" t="str">
            <v>02</v>
          </cell>
          <cell r="B2206" t="str">
            <v>60010000</v>
          </cell>
          <cell r="C2206" t="str">
            <v>79030000</v>
          </cell>
          <cell r="D2206">
            <v>7043.9</v>
          </cell>
        </row>
        <row r="2207">
          <cell r="A2207" t="str">
            <v>02</v>
          </cell>
          <cell r="B2207" t="str">
            <v>60010000</v>
          </cell>
          <cell r="C2207" t="str">
            <v>79040000</v>
          </cell>
          <cell r="D2207">
            <v>91.67</v>
          </cell>
        </row>
        <row r="2208">
          <cell r="A2208" t="str">
            <v>02</v>
          </cell>
          <cell r="B2208" t="str">
            <v>60010000</v>
          </cell>
          <cell r="C2208" t="str">
            <v>79070000</v>
          </cell>
          <cell r="D2208">
            <v>7890.42</v>
          </cell>
        </row>
        <row r="2209">
          <cell r="A2209" t="str">
            <v>02</v>
          </cell>
          <cell r="B2209" t="str">
            <v>60010000</v>
          </cell>
          <cell r="C2209" t="str">
            <v>91020800</v>
          </cell>
          <cell r="D2209">
            <v>42688</v>
          </cell>
        </row>
        <row r="2210">
          <cell r="A2210" t="str">
            <v>02</v>
          </cell>
          <cell r="B2210" t="str">
            <v>60010000</v>
          </cell>
          <cell r="C2210" t="str">
            <v>91020801</v>
          </cell>
          <cell r="D2210">
            <v>186305.9</v>
          </cell>
        </row>
        <row r="2211">
          <cell r="A2211" t="str">
            <v>02</v>
          </cell>
          <cell r="B2211" t="str">
            <v>60010000</v>
          </cell>
          <cell r="C2211" t="str">
            <v>91020802</v>
          </cell>
          <cell r="D2211">
            <v>1800302.2</v>
          </cell>
        </row>
        <row r="2212">
          <cell r="A2212" t="str">
            <v>02</v>
          </cell>
          <cell r="B2212" t="str">
            <v>60010000</v>
          </cell>
          <cell r="C2212" t="str">
            <v>97000000</v>
          </cell>
          <cell r="D2212">
            <v>72707.5</v>
          </cell>
        </row>
        <row r="2213">
          <cell r="A2213" t="str">
            <v>02</v>
          </cell>
          <cell r="B2213" t="str">
            <v>60010000</v>
          </cell>
          <cell r="C2213" t="str">
            <v>97000200</v>
          </cell>
          <cell r="D2213">
            <v>1000</v>
          </cell>
        </row>
        <row r="2214">
          <cell r="A2214" t="str">
            <v>02</v>
          </cell>
          <cell r="B2214" t="str">
            <v>60010000</v>
          </cell>
          <cell r="C2214" t="str">
            <v>97000300</v>
          </cell>
          <cell r="D2214">
            <v>199640.74</v>
          </cell>
        </row>
        <row r="2215">
          <cell r="A2215" t="str">
            <v>02</v>
          </cell>
          <cell r="B2215" t="str">
            <v>60010000</v>
          </cell>
          <cell r="C2215" t="str">
            <v>97030000</v>
          </cell>
          <cell r="D2215">
            <v>7673.75</v>
          </cell>
        </row>
        <row r="2216">
          <cell r="A2216" t="str">
            <v>02</v>
          </cell>
          <cell r="B2216" t="str">
            <v>97000400</v>
          </cell>
          <cell r="C2216" t="str">
            <v>25010000</v>
          </cell>
          <cell r="D2216">
            <v>54344.38</v>
          </cell>
        </row>
        <row r="2217">
          <cell r="A2217" t="str">
            <v>02</v>
          </cell>
          <cell r="B2217" t="str">
            <v>97000400</v>
          </cell>
          <cell r="C2217" t="str">
            <v>25020000</v>
          </cell>
          <cell r="D2217">
            <v>22071.73</v>
          </cell>
        </row>
        <row r="2218">
          <cell r="A2218" t="str">
            <v>02</v>
          </cell>
          <cell r="B2218" t="str">
            <v>97000400</v>
          </cell>
          <cell r="C2218" t="str">
            <v>25030000</v>
          </cell>
          <cell r="D2218">
            <v>7311.91</v>
          </cell>
        </row>
        <row r="2219">
          <cell r="A2219" t="str">
            <v>02</v>
          </cell>
          <cell r="B2219" t="str">
            <v>97000400</v>
          </cell>
          <cell r="C2219" t="str">
            <v>26000000</v>
          </cell>
          <cell r="D2219">
            <v>14872.11</v>
          </cell>
        </row>
        <row r="2220">
          <cell r="A2220" t="str">
            <v>02</v>
          </cell>
          <cell r="B2220" t="str">
            <v>10140000</v>
          </cell>
          <cell r="C2220" t="str">
            <v>10140100</v>
          </cell>
          <cell r="D2220">
            <v>144689717.06</v>
          </cell>
        </row>
        <row r="2221">
          <cell r="A2221" t="str">
            <v>02</v>
          </cell>
          <cell r="B2221" t="str">
            <v>10140000</v>
          </cell>
          <cell r="C2221" t="str">
            <v>10140200</v>
          </cell>
          <cell r="D2221">
            <v>-25324.82</v>
          </cell>
        </row>
        <row r="2222">
          <cell r="A2222" t="str">
            <v>02</v>
          </cell>
          <cell r="B2222" t="str">
            <v>10140000</v>
          </cell>
          <cell r="C2222" t="str">
            <v>10140300</v>
          </cell>
          <cell r="D2222">
            <v>5418219.2000000002</v>
          </cell>
        </row>
        <row r="2223">
          <cell r="A2223" t="str">
            <v>02</v>
          </cell>
          <cell r="B2223" t="str">
            <v>10140000</v>
          </cell>
          <cell r="C2223" t="str">
            <v>10140400</v>
          </cell>
          <cell r="D2223">
            <v>14520556.91</v>
          </cell>
        </row>
        <row r="2224">
          <cell r="A2224" t="str">
            <v>02</v>
          </cell>
          <cell r="B2224" t="str">
            <v>10140000</v>
          </cell>
          <cell r="C2224" t="str">
            <v>10140500</v>
          </cell>
          <cell r="D2224">
            <v>12732761.939999999</v>
          </cell>
        </row>
        <row r="2225">
          <cell r="A2225" t="str">
            <v>02</v>
          </cell>
          <cell r="B2225" t="str">
            <v>10140000</v>
          </cell>
          <cell r="C2225" t="str">
            <v>16010000</v>
          </cell>
          <cell r="D2225">
            <v>-21462.81</v>
          </cell>
        </row>
        <row r="2226">
          <cell r="A2226" t="str">
            <v>02</v>
          </cell>
          <cell r="B2226" t="str">
            <v>10140000</v>
          </cell>
          <cell r="C2226" t="str">
            <v>23010000</v>
          </cell>
          <cell r="D2226">
            <v>378340.32</v>
          </cell>
        </row>
        <row r="2227">
          <cell r="A2227" t="str">
            <v>02</v>
          </cell>
          <cell r="B2227" t="str">
            <v>10140000</v>
          </cell>
          <cell r="C2227" t="str">
            <v>25010000</v>
          </cell>
          <cell r="D2227">
            <v>-0.01</v>
          </cell>
        </row>
        <row r="2228">
          <cell r="A2228" t="str">
            <v>02</v>
          </cell>
          <cell r="B2228" t="str">
            <v>10120000</v>
          </cell>
          <cell r="C2228" t="str">
            <v>10020100</v>
          </cell>
          <cell r="D2228">
            <v>4100</v>
          </cell>
        </row>
        <row r="2229">
          <cell r="A2229" t="str">
            <v>02</v>
          </cell>
          <cell r="B2229" t="str">
            <v>10120000</v>
          </cell>
          <cell r="C2229" t="str">
            <v>10120000</v>
          </cell>
          <cell r="D2229">
            <v>72386.080000000002</v>
          </cell>
        </row>
        <row r="2230">
          <cell r="A2230" t="str">
            <v>02</v>
          </cell>
          <cell r="B2230" t="str">
            <v>10120000</v>
          </cell>
          <cell r="C2230" t="str">
            <v>16010000</v>
          </cell>
          <cell r="D2230">
            <v>24916.09</v>
          </cell>
        </row>
        <row r="2231">
          <cell r="A2231" t="str">
            <v>02</v>
          </cell>
          <cell r="B2231" t="str">
            <v>10120000</v>
          </cell>
          <cell r="C2231" t="str">
            <v>28011200</v>
          </cell>
          <cell r="D2231">
            <v>46210.37</v>
          </cell>
        </row>
        <row r="2232">
          <cell r="A2232" t="str">
            <v>02</v>
          </cell>
          <cell r="B2232" t="str">
            <v>10130000</v>
          </cell>
          <cell r="C2232" t="str">
            <v>10130000</v>
          </cell>
          <cell r="D2232">
            <v>407812.45</v>
          </cell>
        </row>
        <row r="2233">
          <cell r="A2233" t="str">
            <v>02</v>
          </cell>
          <cell r="B2233" t="str">
            <v>10130000</v>
          </cell>
          <cell r="C2233" t="str">
            <v>16010000</v>
          </cell>
          <cell r="D2233">
            <v>11885.38</v>
          </cell>
        </row>
        <row r="2234">
          <cell r="A2234" t="str">
            <v>02</v>
          </cell>
          <cell r="B2234" t="str">
            <v>10130000</v>
          </cell>
          <cell r="C2234" t="str">
            <v>28001100</v>
          </cell>
          <cell r="D2234">
            <v>9865.19</v>
          </cell>
        </row>
        <row r="2235">
          <cell r="A2235" t="str">
            <v>02</v>
          </cell>
          <cell r="B2235" t="str">
            <v>10140400</v>
          </cell>
          <cell r="C2235" t="str">
            <v>10140400</v>
          </cell>
          <cell r="D2235">
            <v>3785477.76</v>
          </cell>
        </row>
        <row r="2236">
          <cell r="A2236" t="str">
            <v>02</v>
          </cell>
          <cell r="B2236" t="str">
            <v>10140400</v>
          </cell>
          <cell r="C2236" t="str">
            <v>23010000</v>
          </cell>
          <cell r="D2236">
            <v>275436.51</v>
          </cell>
        </row>
        <row r="2237">
          <cell r="A2237" t="str">
            <v>02</v>
          </cell>
          <cell r="B2237" t="str">
            <v>10140400</v>
          </cell>
          <cell r="C2237" t="str">
            <v>25010000</v>
          </cell>
          <cell r="D2237">
            <v>2379554.7400000002</v>
          </cell>
        </row>
        <row r="2238">
          <cell r="A2238" t="str">
            <v>02</v>
          </cell>
          <cell r="B2238" t="str">
            <v>10140400</v>
          </cell>
          <cell r="C2238" t="str">
            <v>25020000</v>
          </cell>
          <cell r="D2238">
            <v>9578.41</v>
          </cell>
        </row>
        <row r="2239">
          <cell r="A2239" t="str">
            <v>02</v>
          </cell>
          <cell r="B2239" t="str">
            <v>10140400</v>
          </cell>
          <cell r="C2239" t="str">
            <v>25030000</v>
          </cell>
          <cell r="D2239">
            <v>822</v>
          </cell>
        </row>
        <row r="2240">
          <cell r="A2240" t="str">
            <v>02</v>
          </cell>
          <cell r="B2240" t="str">
            <v>10140400</v>
          </cell>
          <cell r="C2240" t="str">
            <v>26000000</v>
          </cell>
          <cell r="D2240">
            <v>3751.97</v>
          </cell>
        </row>
        <row r="2241">
          <cell r="A2241" t="str">
            <v>02</v>
          </cell>
          <cell r="B2241" t="str">
            <v>10140300</v>
          </cell>
          <cell r="C2241" t="str">
            <v>10140300</v>
          </cell>
          <cell r="D2241">
            <v>2427629.81</v>
          </cell>
        </row>
        <row r="2242">
          <cell r="A2242" t="str">
            <v>02</v>
          </cell>
          <cell r="B2242" t="str">
            <v>10140300</v>
          </cell>
          <cell r="C2242" t="str">
            <v>25010000</v>
          </cell>
          <cell r="D2242">
            <v>17392.14</v>
          </cell>
        </row>
        <row r="2243">
          <cell r="A2243" t="str">
            <v>02</v>
          </cell>
          <cell r="B2243" t="str">
            <v>10140300</v>
          </cell>
          <cell r="C2243" t="str">
            <v>43020000</v>
          </cell>
          <cell r="D2243">
            <v>2198428.54</v>
          </cell>
        </row>
        <row r="2244">
          <cell r="A2244" t="str">
            <v>02</v>
          </cell>
          <cell r="B2244" t="str">
            <v>10140300</v>
          </cell>
          <cell r="C2244" t="str">
            <v>44000500</v>
          </cell>
          <cell r="D2244">
            <v>4355.3999999999996</v>
          </cell>
        </row>
        <row r="2245">
          <cell r="A2245" t="str">
            <v>02</v>
          </cell>
          <cell r="B2245" t="str">
            <v>10170000</v>
          </cell>
          <cell r="C2245" t="str">
            <v>25010000</v>
          </cell>
          <cell r="D2245">
            <v>347.25</v>
          </cell>
        </row>
        <row r="2246">
          <cell r="A2246" t="str">
            <v>02</v>
          </cell>
          <cell r="B2246" t="str">
            <v>10170000</v>
          </cell>
          <cell r="C2246" t="str">
            <v>25020000</v>
          </cell>
          <cell r="D2246">
            <v>185.92</v>
          </cell>
        </row>
        <row r="2247">
          <cell r="A2247" t="str">
            <v>02</v>
          </cell>
          <cell r="B2247" t="str">
            <v>10170000</v>
          </cell>
          <cell r="C2247" t="str">
            <v>25030000</v>
          </cell>
          <cell r="D2247">
            <v>76.84</v>
          </cell>
        </row>
        <row r="2248">
          <cell r="A2248" t="str">
            <v>02</v>
          </cell>
          <cell r="B2248" t="str">
            <v>10170000</v>
          </cell>
          <cell r="C2248" t="str">
            <v>26000000</v>
          </cell>
          <cell r="D2248">
            <v>1267.5999999999999</v>
          </cell>
        </row>
        <row r="2249">
          <cell r="A2249" t="str">
            <v>02</v>
          </cell>
          <cell r="B2249" t="str">
            <v>10140100</v>
          </cell>
          <cell r="C2249" t="str">
            <v>08070000</v>
          </cell>
          <cell r="D2249">
            <v>364134.26</v>
          </cell>
        </row>
        <row r="2250">
          <cell r="A2250" t="str">
            <v>02</v>
          </cell>
          <cell r="B2250" t="str">
            <v>10140100</v>
          </cell>
          <cell r="C2250" t="str">
            <v>10140100</v>
          </cell>
          <cell r="D2250">
            <v>18859540.84</v>
          </cell>
        </row>
        <row r="2251">
          <cell r="A2251" t="str">
            <v>02</v>
          </cell>
          <cell r="B2251" t="str">
            <v>10140100</v>
          </cell>
          <cell r="C2251" t="str">
            <v>23010000</v>
          </cell>
          <cell r="D2251">
            <v>282583.81</v>
          </cell>
        </row>
        <row r="2252">
          <cell r="A2252" t="str">
            <v>02</v>
          </cell>
          <cell r="B2252" t="str">
            <v>10140100</v>
          </cell>
          <cell r="C2252" t="str">
            <v>25010000</v>
          </cell>
          <cell r="D2252">
            <v>4995181.76</v>
          </cell>
        </row>
        <row r="2253">
          <cell r="A2253" t="str">
            <v>02</v>
          </cell>
          <cell r="B2253" t="str">
            <v>10140100</v>
          </cell>
          <cell r="C2253" t="str">
            <v>25020000</v>
          </cell>
          <cell r="D2253">
            <v>35925.879999999997</v>
          </cell>
        </row>
        <row r="2254">
          <cell r="A2254" t="str">
            <v>02</v>
          </cell>
          <cell r="B2254" t="str">
            <v>10140100</v>
          </cell>
          <cell r="C2254" t="str">
            <v>25030000</v>
          </cell>
          <cell r="D2254">
            <v>16272.56</v>
          </cell>
        </row>
        <row r="2255">
          <cell r="A2255" t="str">
            <v>02</v>
          </cell>
          <cell r="B2255" t="str">
            <v>10140100</v>
          </cell>
          <cell r="C2255" t="str">
            <v>26000000</v>
          </cell>
          <cell r="D2255">
            <v>350.06</v>
          </cell>
        </row>
        <row r="2256">
          <cell r="A2256" t="str">
            <v>02</v>
          </cell>
          <cell r="B2256" t="str">
            <v>10140100</v>
          </cell>
          <cell r="C2256" t="str">
            <v>43020000</v>
          </cell>
          <cell r="D2256">
            <v>710028.31</v>
          </cell>
        </row>
        <row r="2257">
          <cell r="A2257" t="str">
            <v>02</v>
          </cell>
          <cell r="B2257" t="str">
            <v>10140100</v>
          </cell>
          <cell r="C2257" t="str">
            <v>10160100</v>
          </cell>
          <cell r="D2257">
            <v>4174084.16</v>
          </cell>
        </row>
        <row r="2258">
          <cell r="A2258" t="str">
            <v>02</v>
          </cell>
          <cell r="B2258" t="str">
            <v>15130000</v>
          </cell>
          <cell r="C2258" t="str">
            <v>15130000</v>
          </cell>
          <cell r="D2258">
            <v>30936065.07</v>
          </cell>
        </row>
        <row r="2259">
          <cell r="A2259" t="str">
            <v>02</v>
          </cell>
          <cell r="B2259" t="str">
            <v>15130000</v>
          </cell>
          <cell r="C2259" t="str">
            <v>23010000</v>
          </cell>
          <cell r="D2259">
            <v>13714942.09</v>
          </cell>
        </row>
        <row r="2260">
          <cell r="A2260" t="str">
            <v>02</v>
          </cell>
          <cell r="B2260" t="str">
            <v>15130000</v>
          </cell>
          <cell r="C2260" t="str">
            <v>25010000</v>
          </cell>
          <cell r="D2260">
            <v>100867.9</v>
          </cell>
        </row>
        <row r="2261">
          <cell r="A2261" t="str">
            <v>02</v>
          </cell>
          <cell r="B2261" t="str">
            <v>15130000</v>
          </cell>
          <cell r="C2261" t="str">
            <v>25020000</v>
          </cell>
          <cell r="D2261">
            <v>14659411.65</v>
          </cell>
        </row>
        <row r="2262">
          <cell r="A2262" t="str">
            <v>02</v>
          </cell>
          <cell r="B2262" t="str">
            <v>15130000</v>
          </cell>
          <cell r="C2262" t="str">
            <v>25030000</v>
          </cell>
          <cell r="D2262">
            <v>271563.45</v>
          </cell>
        </row>
        <row r="2263">
          <cell r="A2263" t="str">
            <v>02</v>
          </cell>
          <cell r="B2263" t="str">
            <v>15130000</v>
          </cell>
          <cell r="C2263" t="str">
            <v>26000000</v>
          </cell>
          <cell r="D2263">
            <v>1251900.57</v>
          </cell>
        </row>
        <row r="2264">
          <cell r="A2264" t="str">
            <v>02</v>
          </cell>
          <cell r="B2264" t="str">
            <v>15130000</v>
          </cell>
          <cell r="C2264" t="str">
            <v>79030000</v>
          </cell>
          <cell r="D2264">
            <v>677925.24</v>
          </cell>
        </row>
        <row r="2265">
          <cell r="A2265" t="str">
            <v>02</v>
          </cell>
          <cell r="B2265" t="str">
            <v>15130000</v>
          </cell>
          <cell r="C2265" t="str">
            <v>79040000</v>
          </cell>
          <cell r="D2265">
            <v>2082.29</v>
          </cell>
        </row>
        <row r="2266">
          <cell r="A2266" t="str">
            <v>02</v>
          </cell>
          <cell r="B2266" t="str">
            <v>15130000</v>
          </cell>
          <cell r="C2266" t="str">
            <v>79070000</v>
          </cell>
          <cell r="D2266">
            <v>257371.88</v>
          </cell>
        </row>
        <row r="2267">
          <cell r="A2267" t="str">
            <v>02</v>
          </cell>
          <cell r="B2267" t="str">
            <v>10110000</v>
          </cell>
          <cell r="C2267" t="str">
            <v>10110000</v>
          </cell>
          <cell r="D2267">
            <v>4601213.5</v>
          </cell>
        </row>
        <row r="2268">
          <cell r="A2268" t="str">
            <v>02</v>
          </cell>
          <cell r="B2268" t="str">
            <v>10110000</v>
          </cell>
          <cell r="C2268" t="str">
            <v>16020000</v>
          </cell>
          <cell r="D2268">
            <v>0.02</v>
          </cell>
        </row>
        <row r="2269">
          <cell r="A2269" t="str">
            <v>02</v>
          </cell>
          <cell r="B2269" t="str">
            <v>10110000</v>
          </cell>
          <cell r="C2269" t="str">
            <v>20010000</v>
          </cell>
          <cell r="D2269">
            <v>60088532.700000003</v>
          </cell>
        </row>
        <row r="2270">
          <cell r="A2270" t="str">
            <v>02</v>
          </cell>
          <cell r="B2270" t="str">
            <v>10110000</v>
          </cell>
          <cell r="C2270" t="str">
            <v>23010000</v>
          </cell>
          <cell r="D2270">
            <v>1254.45</v>
          </cell>
        </row>
        <row r="2271">
          <cell r="A2271" t="str">
            <v>02</v>
          </cell>
          <cell r="B2271" t="str">
            <v>10110000</v>
          </cell>
          <cell r="C2271" t="str">
            <v>25010000</v>
          </cell>
          <cell r="D2271">
            <v>-177</v>
          </cell>
        </row>
        <row r="2272">
          <cell r="A2272" t="str">
            <v>02</v>
          </cell>
          <cell r="B2272" t="str">
            <v>10110000</v>
          </cell>
          <cell r="C2272" t="str">
            <v>25020000</v>
          </cell>
          <cell r="D2272">
            <v>350</v>
          </cell>
        </row>
        <row r="2273">
          <cell r="A2273" t="str">
            <v>02</v>
          </cell>
          <cell r="B2273" t="str">
            <v>10110000</v>
          </cell>
          <cell r="C2273" t="str">
            <v>26000000</v>
          </cell>
          <cell r="D2273">
            <v>-2490</v>
          </cell>
        </row>
        <row r="2274">
          <cell r="A2274" t="str">
            <v>02</v>
          </cell>
          <cell r="B2274" t="str">
            <v>10110000</v>
          </cell>
          <cell r="C2274" t="str">
            <v>91020400</v>
          </cell>
          <cell r="D2274">
            <v>8192157.3799999999</v>
          </cell>
        </row>
        <row r="2275">
          <cell r="A2275" t="str">
            <v>02</v>
          </cell>
          <cell r="B2275" t="str">
            <v>10090200</v>
          </cell>
          <cell r="C2275" t="str">
            <v>23010000</v>
          </cell>
          <cell r="D2275">
            <v>4575.26</v>
          </cell>
        </row>
        <row r="2276">
          <cell r="A2276" t="str">
            <v>02</v>
          </cell>
          <cell r="B2276" t="str">
            <v>10030000</v>
          </cell>
          <cell r="C2276" t="str">
            <v>10030000</v>
          </cell>
          <cell r="D2276">
            <v>526436.65</v>
          </cell>
        </row>
        <row r="2277">
          <cell r="A2277" t="str">
            <v>02</v>
          </cell>
          <cell r="B2277" t="str">
            <v>10030000</v>
          </cell>
          <cell r="C2277" t="str">
            <v>20010000</v>
          </cell>
          <cell r="D2277">
            <v>591924.07999999996</v>
          </cell>
        </row>
        <row r="2278">
          <cell r="A2278" t="str">
            <v>02</v>
          </cell>
          <cell r="B2278" t="str">
            <v>10030000</v>
          </cell>
          <cell r="C2278" t="str">
            <v>23010000</v>
          </cell>
          <cell r="D2278">
            <v>2553788.2599999998</v>
          </cell>
        </row>
        <row r="2279">
          <cell r="A2279" t="str">
            <v>02</v>
          </cell>
          <cell r="B2279" t="str">
            <v>10030000</v>
          </cell>
          <cell r="C2279" t="str">
            <v>25010000</v>
          </cell>
          <cell r="D2279">
            <v>4380952.5</v>
          </cell>
        </row>
        <row r="2280">
          <cell r="A2280" t="str">
            <v>02</v>
          </cell>
          <cell r="B2280" t="str">
            <v>10030000</v>
          </cell>
          <cell r="C2280" t="str">
            <v>25020000</v>
          </cell>
          <cell r="D2280">
            <v>394336.27</v>
          </cell>
        </row>
        <row r="2281">
          <cell r="A2281" t="str">
            <v>02</v>
          </cell>
          <cell r="B2281" t="str">
            <v>10030000</v>
          </cell>
          <cell r="C2281" t="str">
            <v>25030000</v>
          </cell>
          <cell r="D2281">
            <v>112417.02</v>
          </cell>
        </row>
        <row r="2282">
          <cell r="A2282" t="str">
            <v>02</v>
          </cell>
          <cell r="B2282" t="str">
            <v>10030000</v>
          </cell>
          <cell r="C2282" t="str">
            <v>26000000</v>
          </cell>
          <cell r="D2282">
            <v>68214.27</v>
          </cell>
        </row>
        <row r="2283">
          <cell r="A2283" t="str">
            <v>02</v>
          </cell>
          <cell r="B2283" t="str">
            <v>10030000</v>
          </cell>
          <cell r="C2283" t="str">
            <v>41020000</v>
          </cell>
          <cell r="D2283">
            <v>1464185.67</v>
          </cell>
        </row>
        <row r="2284">
          <cell r="A2284" t="str">
            <v>02</v>
          </cell>
          <cell r="B2284" t="str">
            <v>10030000</v>
          </cell>
          <cell r="C2284" t="str">
            <v>79030000</v>
          </cell>
          <cell r="D2284">
            <v>298623.45</v>
          </cell>
        </row>
        <row r="2285">
          <cell r="A2285" t="str">
            <v>02</v>
          </cell>
          <cell r="B2285" t="str">
            <v>10010200</v>
          </cell>
          <cell r="C2285" t="str">
            <v>20010000</v>
          </cell>
          <cell r="D2285">
            <v>24.31</v>
          </cell>
        </row>
        <row r="2286">
          <cell r="A2286" t="str">
            <v>02</v>
          </cell>
          <cell r="B2286" t="str">
            <v>10010200</v>
          </cell>
          <cell r="C2286" t="str">
            <v>91020400</v>
          </cell>
          <cell r="D2286">
            <v>75063</v>
          </cell>
        </row>
        <row r="2287">
          <cell r="A2287" t="str">
            <v>02</v>
          </cell>
          <cell r="B2287" t="str">
            <v>10010100</v>
          </cell>
          <cell r="C2287" t="str">
            <v>23010000</v>
          </cell>
          <cell r="D2287">
            <v>4257.37</v>
          </cell>
        </row>
        <row r="2288">
          <cell r="A2288" t="str">
            <v>02</v>
          </cell>
          <cell r="B2288" t="str">
            <v>10010100</v>
          </cell>
          <cell r="C2288" t="str">
            <v>91020400</v>
          </cell>
          <cell r="D2288">
            <v>360007.33</v>
          </cell>
        </row>
        <row r="2289">
          <cell r="A2289" t="str">
            <v>02</v>
          </cell>
          <cell r="B2289" t="str">
            <v>10010000</v>
          </cell>
          <cell r="C2289" t="str">
            <v>10010000</v>
          </cell>
          <cell r="D2289">
            <v>65154744.18</v>
          </cell>
        </row>
        <row r="2290">
          <cell r="A2290" t="str">
            <v>02</v>
          </cell>
          <cell r="B2290" t="str">
            <v>10010000</v>
          </cell>
          <cell r="C2290" t="str">
            <v>10010200</v>
          </cell>
          <cell r="D2290">
            <v>-9079.68</v>
          </cell>
        </row>
        <row r="2291">
          <cell r="A2291" t="str">
            <v>02</v>
          </cell>
          <cell r="B2291" t="str">
            <v>10010000</v>
          </cell>
          <cell r="C2291" t="str">
            <v>16010000</v>
          </cell>
          <cell r="D2291">
            <v>-1417.93</v>
          </cell>
        </row>
        <row r="2292">
          <cell r="A2292" t="str">
            <v>02</v>
          </cell>
          <cell r="B2292" t="str">
            <v>10010000</v>
          </cell>
          <cell r="C2292" t="str">
            <v>16020000</v>
          </cell>
          <cell r="D2292">
            <v>-0.02</v>
          </cell>
        </row>
        <row r="2293">
          <cell r="A2293" t="str">
            <v>02</v>
          </cell>
          <cell r="B2293" t="str">
            <v>10010000</v>
          </cell>
          <cell r="C2293" t="str">
            <v>20010000</v>
          </cell>
          <cell r="D2293">
            <v>72750065.790000007</v>
          </cell>
        </row>
        <row r="2294">
          <cell r="A2294" t="str">
            <v>02</v>
          </cell>
          <cell r="B2294" t="str">
            <v>10010000</v>
          </cell>
          <cell r="C2294" t="str">
            <v>23010000</v>
          </cell>
          <cell r="D2294">
            <v>3990149.19</v>
          </cell>
        </row>
        <row r="2295">
          <cell r="A2295" t="str">
            <v>02</v>
          </cell>
          <cell r="B2295" t="str">
            <v>10010000</v>
          </cell>
          <cell r="C2295" t="str">
            <v>25010000</v>
          </cell>
          <cell r="D2295">
            <v>945595.7</v>
          </cell>
        </row>
        <row r="2296">
          <cell r="A2296" t="str">
            <v>02</v>
          </cell>
          <cell r="B2296" t="str">
            <v>10010000</v>
          </cell>
          <cell r="C2296" t="str">
            <v>25020000</v>
          </cell>
          <cell r="D2296">
            <v>25613.94</v>
          </cell>
        </row>
        <row r="2297">
          <cell r="A2297" t="str">
            <v>02</v>
          </cell>
          <cell r="B2297" t="str">
            <v>10010000</v>
          </cell>
          <cell r="C2297" t="str">
            <v>25030000</v>
          </cell>
          <cell r="D2297">
            <v>17720.88</v>
          </cell>
        </row>
        <row r="2298">
          <cell r="A2298" t="str">
            <v>02</v>
          </cell>
          <cell r="B2298" t="str">
            <v>10010000</v>
          </cell>
          <cell r="C2298" t="str">
            <v>26000000</v>
          </cell>
          <cell r="D2298">
            <v>46480.86</v>
          </cell>
        </row>
        <row r="2299">
          <cell r="A2299" t="str">
            <v>02</v>
          </cell>
          <cell r="B2299" t="str">
            <v>10010000</v>
          </cell>
          <cell r="C2299" t="str">
            <v>41020000</v>
          </cell>
          <cell r="D2299">
            <v>6891978.9400000004</v>
          </cell>
        </row>
        <row r="2300">
          <cell r="A2300" t="str">
            <v>02</v>
          </cell>
          <cell r="B2300" t="str">
            <v>10010000</v>
          </cell>
          <cell r="C2300" t="str">
            <v>44000500</v>
          </cell>
          <cell r="D2300">
            <v>59642.5</v>
          </cell>
        </row>
        <row r="2301">
          <cell r="A2301" t="str">
            <v>02</v>
          </cell>
          <cell r="B2301" t="str">
            <v>10010000</v>
          </cell>
          <cell r="C2301" t="str">
            <v>90021400</v>
          </cell>
          <cell r="D2301">
            <v>350868.7</v>
          </cell>
        </row>
        <row r="2302">
          <cell r="A2302" t="str">
            <v>02</v>
          </cell>
          <cell r="B2302" t="str">
            <v>10010000</v>
          </cell>
          <cell r="C2302" t="str">
            <v>91020400</v>
          </cell>
          <cell r="D2302">
            <v>3967.2</v>
          </cell>
        </row>
        <row r="2303">
          <cell r="A2303" t="str">
            <v>02</v>
          </cell>
          <cell r="B2303" t="str">
            <v>41020000</v>
          </cell>
          <cell r="C2303" t="str">
            <v>10020000</v>
          </cell>
          <cell r="D2303">
            <v>34884.410000000003</v>
          </cell>
        </row>
        <row r="2304">
          <cell r="A2304" t="str">
            <v>02</v>
          </cell>
          <cell r="B2304" t="str">
            <v>41020000</v>
          </cell>
          <cell r="C2304" t="str">
            <v>10040000</v>
          </cell>
          <cell r="D2304">
            <v>19.62</v>
          </cell>
        </row>
        <row r="2305">
          <cell r="A2305" t="str">
            <v>02</v>
          </cell>
          <cell r="B2305" t="str">
            <v>41020000</v>
          </cell>
          <cell r="C2305" t="str">
            <v>16070100</v>
          </cell>
          <cell r="D2305">
            <v>-38790.18</v>
          </cell>
        </row>
        <row r="2306">
          <cell r="A2306" t="str">
            <v>02</v>
          </cell>
          <cell r="B2306" t="str">
            <v>41020000</v>
          </cell>
          <cell r="C2306" t="str">
            <v>41020000</v>
          </cell>
          <cell r="D2306">
            <v>88925.4</v>
          </cell>
        </row>
        <row r="2307">
          <cell r="A2307" t="str">
            <v>02</v>
          </cell>
          <cell r="B2307" t="str">
            <v>41020000</v>
          </cell>
          <cell r="C2307" t="str">
            <v>44000100</v>
          </cell>
          <cell r="D2307">
            <v>2626464.77</v>
          </cell>
        </row>
        <row r="2308">
          <cell r="A2308" t="str">
            <v>02</v>
          </cell>
          <cell r="B2308" t="str">
            <v>41020000</v>
          </cell>
          <cell r="C2308" t="str">
            <v>44000200</v>
          </cell>
          <cell r="D2308">
            <v>167138.54</v>
          </cell>
        </row>
        <row r="2309">
          <cell r="A2309" t="str">
            <v>02</v>
          </cell>
          <cell r="B2309" t="str">
            <v>41020000</v>
          </cell>
          <cell r="C2309" t="str">
            <v>44000300</v>
          </cell>
          <cell r="D2309">
            <v>11286.65</v>
          </cell>
        </row>
        <row r="2310">
          <cell r="A2310" t="str">
            <v>02</v>
          </cell>
          <cell r="B2310" t="str">
            <v>41020000</v>
          </cell>
          <cell r="C2310" t="str">
            <v>44000400</v>
          </cell>
          <cell r="D2310">
            <v>1799.74</v>
          </cell>
        </row>
        <row r="2311">
          <cell r="A2311" t="str">
            <v>02</v>
          </cell>
          <cell r="B2311" t="str">
            <v>41020000</v>
          </cell>
          <cell r="C2311" t="str">
            <v>45000000</v>
          </cell>
          <cell r="D2311">
            <v>2317035.29</v>
          </cell>
        </row>
        <row r="2312">
          <cell r="A2312" t="str">
            <v>02</v>
          </cell>
          <cell r="B2312" t="str">
            <v>41020000</v>
          </cell>
          <cell r="C2312" t="str">
            <v>45020000</v>
          </cell>
          <cell r="D2312">
            <v>167649.26</v>
          </cell>
        </row>
        <row r="2313">
          <cell r="A2313" t="str">
            <v>02</v>
          </cell>
          <cell r="B2313" t="str">
            <v>41020000</v>
          </cell>
          <cell r="C2313" t="str">
            <v>90020500</v>
          </cell>
          <cell r="D2313">
            <v>4199</v>
          </cell>
        </row>
        <row r="2314">
          <cell r="A2314" t="str">
            <v>02</v>
          </cell>
          <cell r="B2314" t="str">
            <v>41020000</v>
          </cell>
          <cell r="C2314" t="str">
            <v>90021400</v>
          </cell>
          <cell r="D2314">
            <v>9377147.2100000009</v>
          </cell>
        </row>
        <row r="2315">
          <cell r="A2315" t="str">
            <v>02</v>
          </cell>
          <cell r="B2315" t="str">
            <v>41020000</v>
          </cell>
          <cell r="C2315" t="str">
            <v>90021401</v>
          </cell>
          <cell r="D2315">
            <v>6088617.1600000001</v>
          </cell>
        </row>
        <row r="2316">
          <cell r="A2316" t="str">
            <v>02</v>
          </cell>
          <cell r="B2316" t="str">
            <v>41020000</v>
          </cell>
          <cell r="C2316" t="str">
            <v>90021402</v>
          </cell>
          <cell r="D2316">
            <v>1392782.79</v>
          </cell>
        </row>
        <row r="2317">
          <cell r="A2317" t="str">
            <v>02</v>
          </cell>
          <cell r="B2317" t="str">
            <v>41020000</v>
          </cell>
          <cell r="C2317" t="str">
            <v>90021405</v>
          </cell>
          <cell r="D2317">
            <v>11381034.43</v>
          </cell>
        </row>
        <row r="2318">
          <cell r="A2318" t="str">
            <v>02</v>
          </cell>
          <cell r="B2318" t="str">
            <v>41020000</v>
          </cell>
          <cell r="C2318" t="str">
            <v>90021600</v>
          </cell>
          <cell r="D2318">
            <v>284196.3</v>
          </cell>
        </row>
        <row r="2319">
          <cell r="A2319" t="str">
            <v>02</v>
          </cell>
          <cell r="B2319" t="str">
            <v>41020000</v>
          </cell>
          <cell r="C2319" t="str">
            <v>90021605</v>
          </cell>
          <cell r="D2319">
            <v>3408299.86</v>
          </cell>
        </row>
        <row r="2320">
          <cell r="A2320" t="str">
            <v>02</v>
          </cell>
          <cell r="B2320" t="str">
            <v>41020000</v>
          </cell>
          <cell r="C2320" t="str">
            <v>90021700</v>
          </cell>
          <cell r="D2320">
            <v>15550.55</v>
          </cell>
        </row>
        <row r="2321">
          <cell r="A2321" t="str">
            <v>02</v>
          </cell>
          <cell r="B2321" t="str">
            <v>41020000</v>
          </cell>
          <cell r="C2321" t="str">
            <v>90021705</v>
          </cell>
          <cell r="D2321">
            <v>50863</v>
          </cell>
        </row>
        <row r="2322">
          <cell r="A2322" t="str">
            <v>02</v>
          </cell>
          <cell r="B2322" t="str">
            <v>41020000</v>
          </cell>
          <cell r="C2322" t="str">
            <v>90021800</v>
          </cell>
          <cell r="D2322">
            <v>66087</v>
          </cell>
        </row>
        <row r="2323">
          <cell r="A2323" t="str">
            <v>02</v>
          </cell>
          <cell r="B2323" t="str">
            <v>41020000</v>
          </cell>
          <cell r="C2323" t="str">
            <v>90021805</v>
          </cell>
          <cell r="D2323">
            <v>959.8</v>
          </cell>
        </row>
        <row r="2324">
          <cell r="A2324" t="str">
            <v>02</v>
          </cell>
          <cell r="B2324" t="str">
            <v>41020000</v>
          </cell>
          <cell r="C2324" t="str">
            <v>91020801</v>
          </cell>
          <cell r="D2324">
            <v>278523.40000000002</v>
          </cell>
        </row>
        <row r="2325">
          <cell r="A2325" t="str">
            <v>02</v>
          </cell>
          <cell r="B2325" t="str">
            <v>41020000</v>
          </cell>
          <cell r="C2325" t="str">
            <v>91020802</v>
          </cell>
          <cell r="D2325">
            <v>642566.73</v>
          </cell>
        </row>
        <row r="2326">
          <cell r="A2326" t="str">
            <v>02</v>
          </cell>
          <cell r="B2326" t="str">
            <v>99000000</v>
          </cell>
          <cell r="C2326" t="str">
            <v>90091301</v>
          </cell>
          <cell r="D2326">
            <v>841873.91</v>
          </cell>
        </row>
        <row r="2327">
          <cell r="A2327" t="str">
            <v>02</v>
          </cell>
          <cell r="B2327" t="str">
            <v>99000000</v>
          </cell>
          <cell r="C2327" t="str">
            <v>90091302</v>
          </cell>
          <cell r="D2327">
            <v>46068.480000000003</v>
          </cell>
        </row>
        <row r="2328">
          <cell r="A2328" t="str">
            <v>02</v>
          </cell>
          <cell r="B2328" t="str">
            <v>99000000</v>
          </cell>
          <cell r="C2328" t="str">
            <v>90091400</v>
          </cell>
          <cell r="D2328">
            <v>1911374.06</v>
          </cell>
        </row>
        <row r="2329">
          <cell r="A2329" t="str">
            <v>02</v>
          </cell>
          <cell r="B2329" t="str">
            <v>90091401</v>
          </cell>
          <cell r="C2329" t="str">
            <v>99000000</v>
          </cell>
          <cell r="D2329">
            <v>933797.99</v>
          </cell>
        </row>
        <row r="2330">
          <cell r="A2330" t="str">
            <v>02</v>
          </cell>
          <cell r="B2330" t="str">
            <v>90091402</v>
          </cell>
          <cell r="C2330" t="str">
            <v>99000000</v>
          </cell>
          <cell r="D2330">
            <v>172944.82</v>
          </cell>
        </row>
        <row r="2331">
          <cell r="A2331" t="str">
            <v>02</v>
          </cell>
          <cell r="B2331" t="str">
            <v>99000000</v>
          </cell>
          <cell r="C2331" t="str">
            <v>90091405</v>
          </cell>
          <cell r="D2331">
            <v>7369071.0099999998</v>
          </cell>
        </row>
        <row r="2332">
          <cell r="A2332" t="str">
            <v>02</v>
          </cell>
          <cell r="B2332" t="str">
            <v>99000000</v>
          </cell>
          <cell r="C2332" t="str">
            <v>90091500</v>
          </cell>
          <cell r="D2332">
            <v>104961.39</v>
          </cell>
        </row>
        <row r="2333">
          <cell r="A2333" t="str">
            <v>02</v>
          </cell>
          <cell r="B2333" t="str">
            <v>99000000</v>
          </cell>
          <cell r="C2333" t="str">
            <v>90091600</v>
          </cell>
          <cell r="D2333">
            <v>32104.28</v>
          </cell>
        </row>
        <row r="2334">
          <cell r="A2334" t="str">
            <v>02</v>
          </cell>
          <cell r="B2334" t="str">
            <v>99000000</v>
          </cell>
          <cell r="C2334" t="str">
            <v>90091605</v>
          </cell>
          <cell r="D2334">
            <v>2030317.19</v>
          </cell>
        </row>
        <row r="2335">
          <cell r="A2335" t="str">
            <v>02</v>
          </cell>
          <cell r="B2335" t="str">
            <v>99000000</v>
          </cell>
          <cell r="C2335" t="str">
            <v>90091700</v>
          </cell>
          <cell r="D2335">
            <v>2630.53</v>
          </cell>
        </row>
        <row r="2336">
          <cell r="A2336" t="str">
            <v>02</v>
          </cell>
          <cell r="B2336" t="str">
            <v>68020000</v>
          </cell>
          <cell r="C2336" t="str">
            <v>50000000</v>
          </cell>
          <cell r="D2336">
            <v>2007</v>
          </cell>
        </row>
        <row r="2337">
          <cell r="A2337" t="str">
            <v>02</v>
          </cell>
          <cell r="B2337" t="str">
            <v>68020000</v>
          </cell>
          <cell r="C2337" t="str">
            <v>70000000</v>
          </cell>
          <cell r="D2337">
            <v>15328609</v>
          </cell>
        </row>
        <row r="2338">
          <cell r="A2338" t="str">
            <v>02</v>
          </cell>
          <cell r="B2338" t="str">
            <v>68020000</v>
          </cell>
          <cell r="C2338" t="str">
            <v>79030000</v>
          </cell>
          <cell r="D2338">
            <v>155491</v>
          </cell>
        </row>
        <row r="2339">
          <cell r="A2339" t="str">
            <v>02</v>
          </cell>
          <cell r="B2339" t="str">
            <v>68020000</v>
          </cell>
          <cell r="C2339" t="str">
            <v>79040000</v>
          </cell>
          <cell r="D2339">
            <v>12027</v>
          </cell>
        </row>
        <row r="2340">
          <cell r="A2340" t="str">
            <v>02</v>
          </cell>
          <cell r="B2340" t="str">
            <v>68020000</v>
          </cell>
          <cell r="C2340" t="str">
            <v>79070000</v>
          </cell>
          <cell r="D2340">
            <v>181588</v>
          </cell>
        </row>
        <row r="2341">
          <cell r="A2341" t="str">
            <v>02</v>
          </cell>
          <cell r="B2341" t="str">
            <v>70010000</v>
          </cell>
          <cell r="C2341" t="str">
            <v>70000000</v>
          </cell>
          <cell r="D2341">
            <v>77708125.329999998</v>
          </cell>
        </row>
        <row r="2342">
          <cell r="A2342" t="str">
            <v>02</v>
          </cell>
          <cell r="B2342" t="str">
            <v>70020000</v>
          </cell>
          <cell r="C2342" t="str">
            <v>70000000</v>
          </cell>
          <cell r="D2342">
            <v>776313.18</v>
          </cell>
        </row>
        <row r="2343">
          <cell r="A2343" t="str">
            <v>02</v>
          </cell>
          <cell r="B2343" t="str">
            <v>70030000</v>
          </cell>
          <cell r="C2343" t="str">
            <v>70000000</v>
          </cell>
          <cell r="D2343">
            <v>166.39</v>
          </cell>
        </row>
        <row r="2344">
          <cell r="A2344" t="str">
            <v>02</v>
          </cell>
          <cell r="B2344" t="str">
            <v>76080200</v>
          </cell>
          <cell r="C2344" t="str">
            <v>43010000</v>
          </cell>
          <cell r="D2344">
            <v>312091.76</v>
          </cell>
        </row>
        <row r="2345">
          <cell r="A2345" t="str">
            <v>02</v>
          </cell>
          <cell r="B2345" t="str">
            <v>43020000</v>
          </cell>
          <cell r="C2345" t="str">
            <v>10140300</v>
          </cell>
          <cell r="D2345">
            <v>3605.73</v>
          </cell>
        </row>
        <row r="2346">
          <cell r="A2346" t="str">
            <v>02</v>
          </cell>
          <cell r="B2346" t="str">
            <v>43020000</v>
          </cell>
          <cell r="C2346" t="str">
            <v>44000100</v>
          </cell>
          <cell r="D2346">
            <v>1719532.34</v>
          </cell>
        </row>
        <row r="2347">
          <cell r="A2347" t="str">
            <v>02</v>
          </cell>
          <cell r="B2347" t="str">
            <v>43020000</v>
          </cell>
          <cell r="C2347" t="str">
            <v>44000200</v>
          </cell>
          <cell r="D2347">
            <v>116485.29</v>
          </cell>
        </row>
        <row r="2348">
          <cell r="A2348" t="str">
            <v>02</v>
          </cell>
          <cell r="B2348" t="str">
            <v>43020000</v>
          </cell>
          <cell r="C2348" t="str">
            <v>44000300</v>
          </cell>
          <cell r="D2348">
            <v>9828.01</v>
          </cell>
        </row>
        <row r="2349">
          <cell r="A2349" t="str">
            <v>02</v>
          </cell>
          <cell r="B2349" t="str">
            <v>43020000</v>
          </cell>
          <cell r="C2349" t="str">
            <v>44000400</v>
          </cell>
          <cell r="D2349">
            <v>2226.2800000000002</v>
          </cell>
        </row>
        <row r="2350">
          <cell r="A2350" t="str">
            <v>02</v>
          </cell>
          <cell r="B2350" t="str">
            <v>43020000</v>
          </cell>
          <cell r="C2350" t="str">
            <v>45000000</v>
          </cell>
          <cell r="D2350">
            <v>187128.1</v>
          </cell>
        </row>
        <row r="2351">
          <cell r="A2351" t="str">
            <v>02</v>
          </cell>
          <cell r="B2351" t="str">
            <v>43020000</v>
          </cell>
          <cell r="C2351" t="str">
            <v>45020000</v>
          </cell>
          <cell r="D2351">
            <v>164669.20000000001</v>
          </cell>
        </row>
        <row r="2352">
          <cell r="A2352" t="str">
            <v>02</v>
          </cell>
          <cell r="B2352" t="str">
            <v>43020000</v>
          </cell>
          <cell r="C2352" t="str">
            <v>90020500</v>
          </cell>
          <cell r="D2352">
            <v>137483.68</v>
          </cell>
        </row>
        <row r="2353">
          <cell r="A2353" t="str">
            <v>02</v>
          </cell>
          <cell r="B2353" t="str">
            <v>43020000</v>
          </cell>
          <cell r="C2353" t="str">
            <v>90020700</v>
          </cell>
          <cell r="D2353">
            <v>2519.64</v>
          </cell>
        </row>
        <row r="2354">
          <cell r="A2354" t="str">
            <v>02</v>
          </cell>
          <cell r="B2354" t="str">
            <v>43020000</v>
          </cell>
          <cell r="C2354" t="str">
            <v>90022100</v>
          </cell>
          <cell r="D2354">
            <v>390342.51</v>
          </cell>
        </row>
        <row r="2355">
          <cell r="A2355" t="str">
            <v>02</v>
          </cell>
          <cell r="B2355" t="str">
            <v>43020000</v>
          </cell>
          <cell r="C2355" t="str">
            <v>90022101</v>
          </cell>
          <cell r="D2355">
            <v>528615.43999999994</v>
          </cell>
        </row>
        <row r="2356">
          <cell r="A2356" t="str">
            <v>02</v>
          </cell>
          <cell r="B2356" t="str">
            <v>43040000</v>
          </cell>
          <cell r="C2356" t="str">
            <v>41020000</v>
          </cell>
          <cell r="D2356">
            <v>58300.62</v>
          </cell>
        </row>
        <row r="2357">
          <cell r="A2357" t="str">
            <v>02</v>
          </cell>
          <cell r="B2357" t="str">
            <v>43010000</v>
          </cell>
          <cell r="C2357" t="str">
            <v>21010000</v>
          </cell>
          <cell r="D2357">
            <v>1931516.34</v>
          </cell>
        </row>
        <row r="2358">
          <cell r="A2358" t="str">
            <v>02</v>
          </cell>
          <cell r="B2358" t="str">
            <v>43010000</v>
          </cell>
          <cell r="C2358" t="str">
            <v>43010000</v>
          </cell>
          <cell r="D2358">
            <v>116841.32</v>
          </cell>
        </row>
        <row r="2359">
          <cell r="A2359" t="str">
            <v>02</v>
          </cell>
          <cell r="B2359" t="str">
            <v>43010000</v>
          </cell>
          <cell r="C2359" t="str">
            <v>43040000</v>
          </cell>
          <cell r="D2359">
            <v>58300.62</v>
          </cell>
        </row>
        <row r="2360">
          <cell r="A2360" t="str">
            <v>02</v>
          </cell>
          <cell r="B2360" t="str">
            <v>43010000</v>
          </cell>
          <cell r="C2360" t="str">
            <v>45000000</v>
          </cell>
          <cell r="D2360">
            <v>8710846.1199999992</v>
          </cell>
        </row>
        <row r="2361">
          <cell r="A2361" t="str">
            <v>02</v>
          </cell>
          <cell r="B2361" t="str">
            <v>43010000</v>
          </cell>
          <cell r="C2361" t="str">
            <v>76080200</v>
          </cell>
          <cell r="D2361">
            <v>227091.76</v>
          </cell>
        </row>
        <row r="2362">
          <cell r="A2362" t="str">
            <v>02</v>
          </cell>
          <cell r="B2362" t="str">
            <v>43010000</v>
          </cell>
          <cell r="C2362" t="str">
            <v>90020100</v>
          </cell>
          <cell r="D2362">
            <v>398180928.19</v>
          </cell>
        </row>
        <row r="2363">
          <cell r="A2363" t="str">
            <v>02</v>
          </cell>
          <cell r="B2363" t="str">
            <v>43010000</v>
          </cell>
          <cell r="C2363" t="str">
            <v>90020107</v>
          </cell>
          <cell r="D2363">
            <v>111857288.93000001</v>
          </cell>
        </row>
        <row r="2364">
          <cell r="A2364" t="str">
            <v>02</v>
          </cell>
          <cell r="B2364" t="str">
            <v>43010000</v>
          </cell>
          <cell r="C2364" t="str">
            <v>90020108</v>
          </cell>
          <cell r="D2364">
            <v>8450093.0600000005</v>
          </cell>
        </row>
        <row r="2365">
          <cell r="A2365" t="str">
            <v>02</v>
          </cell>
          <cell r="B2365" t="str">
            <v>43010000</v>
          </cell>
          <cell r="C2365" t="str">
            <v>90020200</v>
          </cell>
          <cell r="D2365">
            <v>5198466.49</v>
          </cell>
        </row>
        <row r="2366">
          <cell r="A2366" t="str">
            <v>02</v>
          </cell>
          <cell r="B2366" t="str">
            <v>43010000</v>
          </cell>
          <cell r="C2366" t="str">
            <v>90020300</v>
          </cell>
          <cell r="D2366">
            <v>1443519.73</v>
          </cell>
        </row>
        <row r="2367">
          <cell r="A2367" t="str">
            <v>02</v>
          </cell>
          <cell r="B2367" t="str">
            <v>43010000</v>
          </cell>
          <cell r="C2367" t="str">
            <v>90020400</v>
          </cell>
          <cell r="D2367">
            <v>44399.01</v>
          </cell>
        </row>
        <row r="2368">
          <cell r="A2368" t="str">
            <v>02</v>
          </cell>
          <cell r="B2368" t="str">
            <v>43010000</v>
          </cell>
          <cell r="C2368" t="str">
            <v>91020801</v>
          </cell>
          <cell r="D2368">
            <v>397848.43</v>
          </cell>
        </row>
        <row r="2369">
          <cell r="A2369" t="str">
            <v>02</v>
          </cell>
          <cell r="B2369" t="str">
            <v>99000000</v>
          </cell>
          <cell r="C2369" t="str">
            <v>90091705</v>
          </cell>
          <cell r="D2369">
            <v>18976.66</v>
          </cell>
        </row>
        <row r="2370">
          <cell r="A2370" t="str">
            <v>02</v>
          </cell>
          <cell r="B2370" t="str">
            <v>99000000</v>
          </cell>
          <cell r="C2370" t="str">
            <v>90091800</v>
          </cell>
          <cell r="D2370">
            <v>7487.34</v>
          </cell>
        </row>
        <row r="2371">
          <cell r="A2371" t="str">
            <v>02</v>
          </cell>
          <cell r="B2371" t="str">
            <v>99000000</v>
          </cell>
          <cell r="C2371" t="str">
            <v>90091805</v>
          </cell>
          <cell r="D2371">
            <v>590.51</v>
          </cell>
        </row>
        <row r="2372">
          <cell r="A2372" t="str">
            <v>02</v>
          </cell>
          <cell r="B2372" t="str">
            <v>90092100</v>
          </cell>
          <cell r="C2372" t="str">
            <v>99000000</v>
          </cell>
          <cell r="D2372">
            <v>48979.76</v>
          </cell>
        </row>
        <row r="2373">
          <cell r="A2373" t="str">
            <v>02</v>
          </cell>
          <cell r="B2373" t="str">
            <v>99000000</v>
          </cell>
          <cell r="C2373" t="str">
            <v>90092101</v>
          </cell>
          <cell r="D2373">
            <v>238586.98</v>
          </cell>
        </row>
        <row r="2374">
          <cell r="A2374" t="str">
            <v>02</v>
          </cell>
          <cell r="B2374" t="str">
            <v>99000000</v>
          </cell>
          <cell r="C2374" t="str">
            <v>91090100</v>
          </cell>
          <cell r="D2374">
            <v>402456.38</v>
          </cell>
        </row>
        <row r="2375">
          <cell r="A2375" t="str">
            <v>02</v>
          </cell>
          <cell r="B2375" t="str">
            <v>99000000</v>
          </cell>
          <cell r="C2375" t="str">
            <v>91090400</v>
          </cell>
          <cell r="D2375">
            <v>3327862.54</v>
          </cell>
        </row>
        <row r="2376">
          <cell r="A2376" t="str">
            <v>02</v>
          </cell>
          <cell r="B2376" t="str">
            <v>99000000</v>
          </cell>
          <cell r="C2376" t="str">
            <v>91090500</v>
          </cell>
          <cell r="D2376">
            <v>643580.43999999994</v>
          </cell>
        </row>
        <row r="2377">
          <cell r="A2377" t="str">
            <v>02</v>
          </cell>
          <cell r="B2377" t="str">
            <v>91090600</v>
          </cell>
          <cell r="C2377" t="str">
            <v>99000000</v>
          </cell>
          <cell r="D2377">
            <v>8064428.8899999997</v>
          </cell>
        </row>
        <row r="2378">
          <cell r="A2378" t="str">
            <v>02</v>
          </cell>
          <cell r="B2378" t="str">
            <v>73030000</v>
          </cell>
          <cell r="C2378" t="str">
            <v>51040000</v>
          </cell>
          <cell r="D2378">
            <v>313</v>
          </cell>
        </row>
        <row r="2379">
          <cell r="A2379" t="str">
            <v>02</v>
          </cell>
          <cell r="B2379" t="str">
            <v>73020000</v>
          </cell>
          <cell r="C2379" t="str">
            <v>51040000</v>
          </cell>
          <cell r="D2379">
            <v>2326.89</v>
          </cell>
        </row>
        <row r="2380">
          <cell r="A2380" t="str">
            <v>02</v>
          </cell>
          <cell r="B2380" t="str">
            <v>10140500</v>
          </cell>
          <cell r="C2380" t="str">
            <v>07010000</v>
          </cell>
          <cell r="D2380">
            <v>347133.97</v>
          </cell>
        </row>
        <row r="2381">
          <cell r="A2381" t="str">
            <v>02</v>
          </cell>
          <cell r="B2381" t="str">
            <v>10140500</v>
          </cell>
          <cell r="C2381" t="str">
            <v>08070000</v>
          </cell>
          <cell r="D2381">
            <v>625319.17000000004</v>
          </cell>
        </row>
        <row r="2382">
          <cell r="A2382" t="str">
            <v>02</v>
          </cell>
          <cell r="B2382" t="str">
            <v>10140500</v>
          </cell>
          <cell r="C2382" t="str">
            <v>10140500</v>
          </cell>
          <cell r="D2382">
            <v>2898823.18</v>
          </cell>
        </row>
        <row r="2383">
          <cell r="A2383" t="str">
            <v>02</v>
          </cell>
          <cell r="B2383" t="str">
            <v>10140500</v>
          </cell>
          <cell r="C2383" t="str">
            <v>20010000</v>
          </cell>
          <cell r="D2383">
            <v>385322.18</v>
          </cell>
        </row>
        <row r="2384">
          <cell r="A2384" t="str">
            <v>02</v>
          </cell>
          <cell r="B2384" t="str">
            <v>10140500</v>
          </cell>
          <cell r="C2384" t="str">
            <v>23010000</v>
          </cell>
          <cell r="D2384">
            <v>994680.61</v>
          </cell>
        </row>
        <row r="2385">
          <cell r="A2385" t="str">
            <v>02</v>
          </cell>
          <cell r="B2385" t="str">
            <v>10140500</v>
          </cell>
          <cell r="C2385" t="str">
            <v>25010000</v>
          </cell>
          <cell r="D2385">
            <v>113596.51</v>
          </cell>
        </row>
        <row r="2386">
          <cell r="A2386" t="str">
            <v>02</v>
          </cell>
          <cell r="B2386" t="str">
            <v>10140500</v>
          </cell>
          <cell r="C2386" t="str">
            <v>25020000</v>
          </cell>
          <cell r="D2386">
            <v>42936.81</v>
          </cell>
        </row>
        <row r="2387">
          <cell r="A2387" t="str">
            <v>02</v>
          </cell>
          <cell r="B2387" t="str">
            <v>10140500</v>
          </cell>
          <cell r="C2387" t="str">
            <v>25030000</v>
          </cell>
          <cell r="D2387">
            <v>1892.23</v>
          </cell>
        </row>
        <row r="2388">
          <cell r="A2388" t="str">
            <v>02</v>
          </cell>
          <cell r="B2388" t="str">
            <v>10140500</v>
          </cell>
          <cell r="C2388" t="str">
            <v>26000000</v>
          </cell>
          <cell r="D2388">
            <v>8002.19</v>
          </cell>
        </row>
        <row r="2389">
          <cell r="A2389" t="str">
            <v>02</v>
          </cell>
          <cell r="B2389" t="str">
            <v>10140500</v>
          </cell>
          <cell r="C2389" t="str">
            <v>43020000</v>
          </cell>
          <cell r="D2389">
            <v>38187.230000000003</v>
          </cell>
        </row>
        <row r="2390">
          <cell r="A2390" t="str">
            <v>02</v>
          </cell>
          <cell r="B2390" t="str">
            <v>10140500</v>
          </cell>
          <cell r="C2390" t="str">
            <v>44000500</v>
          </cell>
          <cell r="D2390">
            <v>1264</v>
          </cell>
        </row>
        <row r="2391">
          <cell r="A2391" t="str">
            <v>02</v>
          </cell>
          <cell r="B2391" t="str">
            <v>10140500</v>
          </cell>
          <cell r="C2391" t="str">
            <v>79030000</v>
          </cell>
          <cell r="D2391">
            <v>897.03</v>
          </cell>
        </row>
        <row r="2392">
          <cell r="A2392" t="str">
            <v>02</v>
          </cell>
          <cell r="B2392" t="str">
            <v>10140500</v>
          </cell>
          <cell r="C2392" t="str">
            <v>91020801</v>
          </cell>
          <cell r="D2392">
            <v>27637.5</v>
          </cell>
        </row>
        <row r="2393">
          <cell r="A2393" t="str">
            <v>02</v>
          </cell>
          <cell r="B2393" t="str">
            <v>15140000</v>
          </cell>
          <cell r="C2393" t="str">
            <v>16020000</v>
          </cell>
          <cell r="D2393">
            <v>-882462.05</v>
          </cell>
        </row>
        <row r="2394">
          <cell r="A2394" t="str">
            <v>02</v>
          </cell>
          <cell r="B2394" t="str">
            <v>10020000</v>
          </cell>
          <cell r="C2394" t="str">
            <v>16010000</v>
          </cell>
          <cell r="D2394">
            <v>574.35</v>
          </cell>
        </row>
        <row r="2395">
          <cell r="A2395" t="str">
            <v>02</v>
          </cell>
          <cell r="B2395" t="str">
            <v>10160000</v>
          </cell>
          <cell r="C2395" t="str">
            <v>10160200</v>
          </cell>
          <cell r="D2395">
            <v>56813.599999999999</v>
          </cell>
        </row>
        <row r="2396">
          <cell r="A2396" t="str">
            <v>02</v>
          </cell>
          <cell r="B2396" t="str">
            <v>10020100</v>
          </cell>
          <cell r="C2396" t="str">
            <v>10020000</v>
          </cell>
          <cell r="D2396">
            <v>223772.38</v>
          </cell>
        </row>
        <row r="2397">
          <cell r="A2397" t="str">
            <v>02</v>
          </cell>
          <cell r="B2397" t="str">
            <v>10020100</v>
          </cell>
          <cell r="C2397" t="str">
            <v>10020100</v>
          </cell>
          <cell r="D2397">
            <v>927039.28</v>
          </cell>
        </row>
        <row r="2398">
          <cell r="A2398" t="str">
            <v>02</v>
          </cell>
          <cell r="B2398" t="str">
            <v>10020100</v>
          </cell>
          <cell r="C2398" t="str">
            <v>16020000</v>
          </cell>
          <cell r="D2398">
            <v>0.13</v>
          </cell>
        </row>
        <row r="2399">
          <cell r="A2399" t="str">
            <v>02</v>
          </cell>
          <cell r="B2399" t="str">
            <v>10020100</v>
          </cell>
          <cell r="C2399" t="str">
            <v>28011200</v>
          </cell>
          <cell r="D2399">
            <v>28716.12</v>
          </cell>
        </row>
        <row r="2400">
          <cell r="A2400" t="str">
            <v>02</v>
          </cell>
          <cell r="B2400" t="str">
            <v>10020100</v>
          </cell>
          <cell r="C2400" t="str">
            <v>76020400</v>
          </cell>
          <cell r="D2400">
            <v>7356251.1100000003</v>
          </cell>
        </row>
        <row r="2401">
          <cell r="A2401" t="str">
            <v>02</v>
          </cell>
          <cell r="B2401" t="str">
            <v>10020100</v>
          </cell>
          <cell r="C2401" t="str">
            <v>91020801</v>
          </cell>
          <cell r="D2401">
            <v>79056.800000000003</v>
          </cell>
        </row>
        <row r="2402">
          <cell r="A2402" t="str">
            <v>02</v>
          </cell>
          <cell r="B2402" t="str">
            <v>10020200</v>
          </cell>
          <cell r="C2402" t="str">
            <v>91020801</v>
          </cell>
          <cell r="D2402">
            <v>313580.34000000003</v>
          </cell>
        </row>
        <row r="2403">
          <cell r="A2403" t="str">
            <v>02</v>
          </cell>
          <cell r="B2403" t="str">
            <v>10050200</v>
          </cell>
          <cell r="C2403" t="str">
            <v>91020400</v>
          </cell>
          <cell r="D2403">
            <v>49567.79</v>
          </cell>
        </row>
        <row r="2404">
          <cell r="A2404" t="str">
            <v>02</v>
          </cell>
          <cell r="B2404" t="str">
            <v>10050200</v>
          </cell>
          <cell r="C2404" t="str">
            <v>91020801</v>
          </cell>
          <cell r="D2404">
            <v>466565.47</v>
          </cell>
        </row>
        <row r="2405">
          <cell r="A2405" t="str">
            <v>02</v>
          </cell>
          <cell r="B2405" t="str">
            <v>10060000</v>
          </cell>
          <cell r="C2405" t="str">
            <v>10060000</v>
          </cell>
          <cell r="D2405">
            <v>9381657.8399999999</v>
          </cell>
        </row>
        <row r="2406">
          <cell r="A2406" t="str">
            <v>02</v>
          </cell>
          <cell r="B2406" t="str">
            <v>10060000</v>
          </cell>
          <cell r="C2406" t="str">
            <v>10060200</v>
          </cell>
          <cell r="D2406">
            <v>-86</v>
          </cell>
        </row>
        <row r="2407">
          <cell r="A2407" t="str">
            <v>02</v>
          </cell>
          <cell r="B2407" t="str">
            <v>10060000</v>
          </cell>
          <cell r="C2407" t="str">
            <v>16010000</v>
          </cell>
          <cell r="D2407">
            <v>538920.56000000006</v>
          </cell>
        </row>
        <row r="2408">
          <cell r="A2408" t="str">
            <v>02</v>
          </cell>
          <cell r="B2408" t="str">
            <v>10060000</v>
          </cell>
          <cell r="C2408" t="str">
            <v>16020000</v>
          </cell>
          <cell r="D2408">
            <v>-0.11</v>
          </cell>
        </row>
        <row r="2409">
          <cell r="A2409" t="str">
            <v>02</v>
          </cell>
          <cell r="B2409" t="str">
            <v>10060000</v>
          </cell>
          <cell r="C2409" t="str">
            <v>20010000</v>
          </cell>
          <cell r="D2409">
            <v>1008622.44</v>
          </cell>
        </row>
        <row r="2410">
          <cell r="A2410" t="str">
            <v>02</v>
          </cell>
          <cell r="B2410" t="str">
            <v>10060000</v>
          </cell>
          <cell r="C2410" t="str">
            <v>23010000</v>
          </cell>
          <cell r="D2410">
            <v>2020294.63</v>
          </cell>
        </row>
        <row r="2411">
          <cell r="A2411" t="str">
            <v>02</v>
          </cell>
          <cell r="B2411" t="str">
            <v>10060000</v>
          </cell>
          <cell r="C2411" t="str">
            <v>25010000</v>
          </cell>
          <cell r="D2411">
            <v>2627817.0499999998</v>
          </cell>
        </row>
        <row r="2412">
          <cell r="A2412" t="str">
            <v>02</v>
          </cell>
          <cell r="B2412" t="str">
            <v>10060000</v>
          </cell>
          <cell r="C2412" t="str">
            <v>25020000</v>
          </cell>
          <cell r="D2412">
            <v>782929.07</v>
          </cell>
        </row>
        <row r="2413">
          <cell r="A2413" t="str">
            <v>02</v>
          </cell>
          <cell r="B2413" t="str">
            <v>10060000</v>
          </cell>
          <cell r="C2413" t="str">
            <v>25030000</v>
          </cell>
          <cell r="D2413">
            <v>147581.01</v>
          </cell>
        </row>
        <row r="2414">
          <cell r="A2414" t="str">
            <v>02</v>
          </cell>
          <cell r="B2414" t="str">
            <v>10060000</v>
          </cell>
          <cell r="C2414" t="str">
            <v>26000000</v>
          </cell>
          <cell r="D2414">
            <v>634269.1</v>
          </cell>
        </row>
        <row r="2415">
          <cell r="A2415" t="str">
            <v>02</v>
          </cell>
          <cell r="B2415" t="str">
            <v>10060000</v>
          </cell>
          <cell r="C2415" t="str">
            <v>41020000</v>
          </cell>
          <cell r="D2415">
            <v>174980.67</v>
          </cell>
        </row>
        <row r="2416">
          <cell r="A2416" t="str">
            <v>02</v>
          </cell>
          <cell r="B2416" t="str">
            <v>10060000</v>
          </cell>
          <cell r="C2416" t="str">
            <v>44000500</v>
          </cell>
          <cell r="D2416">
            <v>844517.94</v>
          </cell>
        </row>
        <row r="2417">
          <cell r="A2417" t="str">
            <v>02</v>
          </cell>
          <cell r="B2417" t="str">
            <v>10060000</v>
          </cell>
          <cell r="C2417" t="str">
            <v>79030000</v>
          </cell>
          <cell r="D2417">
            <v>80033.16</v>
          </cell>
        </row>
        <row r="2418">
          <cell r="A2418" t="str">
            <v>02</v>
          </cell>
          <cell r="B2418" t="str">
            <v>10060000</v>
          </cell>
          <cell r="C2418" t="str">
            <v>79040000</v>
          </cell>
          <cell r="D2418">
            <v>87441.94</v>
          </cell>
        </row>
        <row r="2419">
          <cell r="A2419" t="str">
            <v>02</v>
          </cell>
          <cell r="B2419" t="str">
            <v>10060000</v>
          </cell>
          <cell r="C2419" t="str">
            <v>79070000</v>
          </cell>
          <cell r="D2419">
            <v>9270.52</v>
          </cell>
        </row>
        <row r="2420">
          <cell r="A2420" t="str">
            <v>02</v>
          </cell>
          <cell r="B2420" t="str">
            <v>10060000</v>
          </cell>
          <cell r="C2420" t="str">
            <v>91020801</v>
          </cell>
          <cell r="D2420">
            <v>25216.97</v>
          </cell>
        </row>
        <row r="2421">
          <cell r="A2421" t="str">
            <v>02</v>
          </cell>
          <cell r="B2421" t="str">
            <v>10090000</v>
          </cell>
          <cell r="C2421" t="str">
            <v>10090000</v>
          </cell>
          <cell r="D2421">
            <v>6050359.4100000001</v>
          </cell>
        </row>
        <row r="2422">
          <cell r="A2422" t="str">
            <v>02</v>
          </cell>
          <cell r="B2422" t="str">
            <v>10090000</v>
          </cell>
          <cell r="C2422" t="str">
            <v>10150000</v>
          </cell>
          <cell r="D2422">
            <v>117428.78</v>
          </cell>
        </row>
        <row r="2423">
          <cell r="A2423" t="str">
            <v>02</v>
          </cell>
          <cell r="B2423" t="str">
            <v>10090000</v>
          </cell>
          <cell r="C2423" t="str">
            <v>23010000</v>
          </cell>
          <cell r="D2423">
            <v>399423.33</v>
          </cell>
        </row>
        <row r="2424">
          <cell r="A2424" t="str">
            <v>02</v>
          </cell>
          <cell r="B2424" t="str">
            <v>10090000</v>
          </cell>
          <cell r="C2424" t="str">
            <v>25010000</v>
          </cell>
          <cell r="D2424">
            <v>5382134.0800000001</v>
          </cell>
        </row>
        <row r="2425">
          <cell r="A2425" t="str">
            <v>02</v>
          </cell>
          <cell r="B2425" t="str">
            <v>10090000</v>
          </cell>
          <cell r="C2425" t="str">
            <v>25020000</v>
          </cell>
          <cell r="D2425">
            <v>93453.77</v>
          </cell>
        </row>
        <row r="2426">
          <cell r="A2426" t="str">
            <v>02</v>
          </cell>
          <cell r="B2426" t="str">
            <v>10090000</v>
          </cell>
          <cell r="C2426" t="str">
            <v>25030000</v>
          </cell>
          <cell r="D2426">
            <v>31561.19</v>
          </cell>
        </row>
        <row r="2427">
          <cell r="A2427" t="str">
            <v>02</v>
          </cell>
          <cell r="B2427" t="str">
            <v>10090000</v>
          </cell>
          <cell r="C2427" t="str">
            <v>26000000</v>
          </cell>
          <cell r="D2427">
            <v>71438.89</v>
          </cell>
        </row>
        <row r="2428">
          <cell r="A2428" t="str">
            <v>02</v>
          </cell>
          <cell r="B2428" t="str">
            <v>10090000</v>
          </cell>
          <cell r="C2428" t="str">
            <v>41020000</v>
          </cell>
          <cell r="D2428">
            <v>36125.32</v>
          </cell>
        </row>
        <row r="2429">
          <cell r="A2429" t="str">
            <v>02</v>
          </cell>
          <cell r="B2429" t="str">
            <v>10090000</v>
          </cell>
          <cell r="C2429" t="str">
            <v>44000500</v>
          </cell>
          <cell r="D2429">
            <v>16354.57</v>
          </cell>
        </row>
        <row r="2430">
          <cell r="A2430" t="str">
            <v>02</v>
          </cell>
          <cell r="B2430" t="str">
            <v>10090000</v>
          </cell>
          <cell r="C2430" t="str">
            <v>79030000</v>
          </cell>
          <cell r="D2430">
            <v>192941.28</v>
          </cell>
        </row>
        <row r="2431">
          <cell r="A2431" t="str">
            <v>02</v>
          </cell>
          <cell r="B2431" t="str">
            <v>10090000</v>
          </cell>
          <cell r="C2431" t="str">
            <v>91020801</v>
          </cell>
          <cell r="D2431">
            <v>6781.72</v>
          </cell>
        </row>
        <row r="2432">
          <cell r="A2432" t="str">
            <v>02</v>
          </cell>
          <cell r="B2432" t="str">
            <v>10090000</v>
          </cell>
          <cell r="C2432" t="str">
            <v>91020803</v>
          </cell>
          <cell r="D2432">
            <v>7577.8</v>
          </cell>
        </row>
        <row r="2433">
          <cell r="A2433" t="str">
            <v>02</v>
          </cell>
          <cell r="B2433" t="str">
            <v>10090000</v>
          </cell>
          <cell r="C2433" t="str">
            <v>97000400</v>
          </cell>
          <cell r="D2433">
            <v>-740.74</v>
          </cell>
        </row>
        <row r="2434">
          <cell r="A2434" t="str">
            <v>02</v>
          </cell>
          <cell r="B2434" t="str">
            <v>10040000</v>
          </cell>
          <cell r="C2434" t="str">
            <v>10040000</v>
          </cell>
          <cell r="D2434">
            <v>106185.7</v>
          </cell>
        </row>
        <row r="2435">
          <cell r="A2435" t="str">
            <v>02</v>
          </cell>
          <cell r="B2435" t="str">
            <v>10040000</v>
          </cell>
          <cell r="C2435" t="str">
            <v>10040100</v>
          </cell>
          <cell r="D2435">
            <v>1627.5</v>
          </cell>
        </row>
        <row r="2436">
          <cell r="A2436" t="str">
            <v>02</v>
          </cell>
          <cell r="B2436" t="str">
            <v>10020000</v>
          </cell>
          <cell r="C2436" t="str">
            <v>10020000</v>
          </cell>
          <cell r="D2436">
            <v>186567477.96000001</v>
          </cell>
        </row>
        <row r="2437">
          <cell r="A2437" t="str">
            <v>02</v>
          </cell>
          <cell r="B2437" t="str">
            <v>10040000</v>
          </cell>
          <cell r="C2437" t="str">
            <v>23010000</v>
          </cell>
          <cell r="D2437">
            <v>721.2</v>
          </cell>
        </row>
        <row r="2438">
          <cell r="A2438" t="str">
            <v>02</v>
          </cell>
          <cell r="B2438" t="str">
            <v>10040000</v>
          </cell>
          <cell r="C2438" t="str">
            <v>25010000</v>
          </cell>
          <cell r="D2438">
            <v>320</v>
          </cell>
        </row>
        <row r="2439">
          <cell r="A2439" t="str">
            <v>02</v>
          </cell>
          <cell r="B2439" t="str">
            <v>10040000</v>
          </cell>
          <cell r="C2439" t="str">
            <v>25020000</v>
          </cell>
          <cell r="D2439">
            <v>2900</v>
          </cell>
        </row>
        <row r="2440">
          <cell r="A2440" t="str">
            <v>02</v>
          </cell>
          <cell r="B2440" t="str">
            <v>10040000</v>
          </cell>
          <cell r="C2440" t="str">
            <v>26000000</v>
          </cell>
          <cell r="D2440">
            <v>275</v>
          </cell>
        </row>
        <row r="2441">
          <cell r="A2441" t="str">
            <v>02</v>
          </cell>
          <cell r="B2441" t="str">
            <v>10040000</v>
          </cell>
          <cell r="C2441" t="str">
            <v>41020000</v>
          </cell>
          <cell r="D2441">
            <v>2985637.55</v>
          </cell>
        </row>
        <row r="2442">
          <cell r="A2442" t="str">
            <v>02</v>
          </cell>
          <cell r="B2442" t="str">
            <v>10040000</v>
          </cell>
          <cell r="C2442" t="str">
            <v>44000500</v>
          </cell>
          <cell r="D2442">
            <v>2750</v>
          </cell>
        </row>
        <row r="2443">
          <cell r="A2443" t="str">
            <v>02</v>
          </cell>
          <cell r="B2443" t="str">
            <v>10040000</v>
          </cell>
          <cell r="C2443" t="str">
            <v>79030000</v>
          </cell>
          <cell r="D2443">
            <v>2850</v>
          </cell>
        </row>
        <row r="2444">
          <cell r="A2444" t="str">
            <v>02</v>
          </cell>
          <cell r="B2444" t="str">
            <v>10040000</v>
          </cell>
          <cell r="C2444" t="str">
            <v>91020800</v>
          </cell>
          <cell r="D2444">
            <v>56766.1</v>
          </cell>
        </row>
        <row r="2445">
          <cell r="A2445" t="str">
            <v>02</v>
          </cell>
          <cell r="B2445" t="str">
            <v>10020000</v>
          </cell>
          <cell r="C2445" t="str">
            <v>10020100</v>
          </cell>
          <cell r="D2445">
            <v>1248617.7</v>
          </cell>
        </row>
        <row r="2446">
          <cell r="A2446" t="str">
            <v>02</v>
          </cell>
          <cell r="B2446" t="str">
            <v>10020000</v>
          </cell>
          <cell r="C2446" t="str">
            <v>16020000</v>
          </cell>
          <cell r="D2446">
            <v>-36.159999999999997</v>
          </cell>
        </row>
        <row r="2447">
          <cell r="A2447" t="str">
            <v>02</v>
          </cell>
          <cell r="B2447" t="str">
            <v>10020000</v>
          </cell>
          <cell r="C2447" t="str">
            <v>20010000</v>
          </cell>
          <cell r="D2447">
            <v>296785565.39999998</v>
          </cell>
        </row>
        <row r="2448">
          <cell r="A2448" t="str">
            <v>02</v>
          </cell>
          <cell r="B2448" t="str">
            <v>10020000</v>
          </cell>
          <cell r="C2448" t="str">
            <v>23010000</v>
          </cell>
          <cell r="D2448">
            <v>419223.86</v>
          </cell>
        </row>
        <row r="2449">
          <cell r="A2449" t="str">
            <v>02</v>
          </cell>
          <cell r="B2449" t="str">
            <v>10020000</v>
          </cell>
          <cell r="C2449" t="str">
            <v>25010000</v>
          </cell>
          <cell r="D2449">
            <v>17212.59</v>
          </cell>
        </row>
        <row r="2450">
          <cell r="A2450" t="str">
            <v>02</v>
          </cell>
          <cell r="B2450" t="str">
            <v>10020000</v>
          </cell>
          <cell r="C2450" t="str">
            <v>25020000</v>
          </cell>
          <cell r="D2450">
            <v>227.08</v>
          </cell>
        </row>
        <row r="2451">
          <cell r="A2451" t="str">
            <v>02</v>
          </cell>
          <cell r="B2451" t="str">
            <v>10020000</v>
          </cell>
          <cell r="C2451" t="str">
            <v>25030000</v>
          </cell>
          <cell r="D2451">
            <v>2883.11</v>
          </cell>
        </row>
        <row r="2452">
          <cell r="A2452" t="str">
            <v>02</v>
          </cell>
          <cell r="B2452" t="str">
            <v>10020000</v>
          </cell>
          <cell r="C2452" t="str">
            <v>26000000</v>
          </cell>
          <cell r="D2452">
            <v>1181.06</v>
          </cell>
        </row>
        <row r="2453">
          <cell r="A2453" t="str">
            <v>02</v>
          </cell>
          <cell r="B2453" t="str">
            <v>10020000</v>
          </cell>
          <cell r="C2453" t="str">
            <v>41020000</v>
          </cell>
          <cell r="D2453">
            <v>22006884.699999999</v>
          </cell>
        </row>
        <row r="2454">
          <cell r="A2454" t="str">
            <v>02</v>
          </cell>
          <cell r="B2454" t="str">
            <v>10020000</v>
          </cell>
          <cell r="C2454" t="str">
            <v>91020800</v>
          </cell>
          <cell r="D2454">
            <v>-23719.4</v>
          </cell>
        </row>
        <row r="2455">
          <cell r="A2455" t="str">
            <v>02</v>
          </cell>
          <cell r="B2455" t="str">
            <v>10050000</v>
          </cell>
          <cell r="C2455" t="str">
            <v>08060000</v>
          </cell>
          <cell r="D2455">
            <v>131909.4</v>
          </cell>
        </row>
        <row r="2456">
          <cell r="A2456" t="str">
            <v>02</v>
          </cell>
          <cell r="B2456" t="str">
            <v>10050000</v>
          </cell>
          <cell r="C2456" t="str">
            <v>10050000</v>
          </cell>
          <cell r="D2456">
            <v>6615235.1299999999</v>
          </cell>
        </row>
        <row r="2457">
          <cell r="A2457" t="str">
            <v>02</v>
          </cell>
          <cell r="B2457" t="str">
            <v>10050000</v>
          </cell>
          <cell r="C2457" t="str">
            <v>23010000</v>
          </cell>
          <cell r="D2457">
            <v>696424.16</v>
          </cell>
        </row>
        <row r="2458">
          <cell r="A2458" t="str">
            <v>02</v>
          </cell>
          <cell r="B2458" t="str">
            <v>10050000</v>
          </cell>
          <cell r="C2458" t="str">
            <v>25010000</v>
          </cell>
          <cell r="D2458">
            <v>2672657</v>
          </cell>
        </row>
        <row r="2459">
          <cell r="A2459" t="str">
            <v>02</v>
          </cell>
          <cell r="B2459" t="str">
            <v>10050000</v>
          </cell>
          <cell r="C2459" t="str">
            <v>25020000</v>
          </cell>
          <cell r="D2459">
            <v>406087.09</v>
          </cell>
        </row>
        <row r="2460">
          <cell r="A2460" t="str">
            <v>02</v>
          </cell>
          <cell r="B2460" t="str">
            <v>10050000</v>
          </cell>
          <cell r="C2460" t="str">
            <v>25030000</v>
          </cell>
          <cell r="D2460">
            <v>312974.19</v>
          </cell>
        </row>
        <row r="2461">
          <cell r="A2461" t="str">
            <v>02</v>
          </cell>
          <cell r="B2461" t="str">
            <v>10050000</v>
          </cell>
          <cell r="C2461" t="str">
            <v>26000000</v>
          </cell>
          <cell r="D2461">
            <v>205472.16</v>
          </cell>
        </row>
        <row r="2462">
          <cell r="A2462" t="str">
            <v>02</v>
          </cell>
          <cell r="B2462" t="str">
            <v>10050000</v>
          </cell>
          <cell r="C2462" t="str">
            <v>41020000</v>
          </cell>
          <cell r="D2462">
            <v>204724.81</v>
          </cell>
        </row>
        <row r="2463">
          <cell r="A2463" t="str">
            <v>02</v>
          </cell>
          <cell r="B2463" t="str">
            <v>10050000</v>
          </cell>
          <cell r="C2463" t="str">
            <v>44000500</v>
          </cell>
          <cell r="D2463">
            <v>19755</v>
          </cell>
        </row>
        <row r="2464">
          <cell r="A2464" t="str">
            <v>02</v>
          </cell>
          <cell r="B2464" t="str">
            <v>10050000</v>
          </cell>
          <cell r="C2464" t="str">
            <v>79030000</v>
          </cell>
          <cell r="D2464">
            <v>72561.17</v>
          </cell>
        </row>
        <row r="2465">
          <cell r="A2465" t="str">
            <v>02</v>
          </cell>
          <cell r="B2465" t="str">
            <v>10050000</v>
          </cell>
          <cell r="C2465" t="str">
            <v>79040000</v>
          </cell>
          <cell r="D2465">
            <v>1196.0999999999999</v>
          </cell>
        </row>
        <row r="2466">
          <cell r="A2466" t="str">
            <v>02</v>
          </cell>
          <cell r="B2466" t="str">
            <v>10050000</v>
          </cell>
          <cell r="C2466" t="str">
            <v>79070000</v>
          </cell>
          <cell r="D2466">
            <v>151.75</v>
          </cell>
        </row>
        <row r="2467">
          <cell r="A2467" t="str">
            <v>02</v>
          </cell>
          <cell r="B2467" t="str">
            <v>10050000</v>
          </cell>
          <cell r="C2467" t="str">
            <v>91020800</v>
          </cell>
          <cell r="D2467">
            <v>23719.4</v>
          </cell>
        </row>
        <row r="2468">
          <cell r="A2468" t="str">
            <v>02</v>
          </cell>
          <cell r="B2468" t="str">
            <v>90010100</v>
          </cell>
          <cell r="C2468" t="str">
            <v>62010100</v>
          </cell>
          <cell r="D2468">
            <v>650937532.66999996</v>
          </cell>
        </row>
        <row r="2469">
          <cell r="A2469" t="str">
            <v>02</v>
          </cell>
          <cell r="B2469" t="str">
            <v>90010107</v>
          </cell>
          <cell r="C2469" t="str">
            <v>62010100</v>
          </cell>
          <cell r="D2469">
            <v>213831912.06999999</v>
          </cell>
        </row>
        <row r="2470">
          <cell r="A2470" t="str">
            <v>02</v>
          </cell>
          <cell r="B2470" t="str">
            <v>90010108</v>
          </cell>
          <cell r="C2470" t="str">
            <v>62010100</v>
          </cell>
          <cell r="D2470">
            <v>15779421.57</v>
          </cell>
        </row>
        <row r="2471">
          <cell r="A2471" t="str">
            <v>02</v>
          </cell>
          <cell r="B2471" t="str">
            <v>90010200</v>
          </cell>
          <cell r="C2471" t="str">
            <v>62010200</v>
          </cell>
          <cell r="D2471">
            <v>15990041.17</v>
          </cell>
        </row>
        <row r="2472">
          <cell r="A2472" t="str">
            <v>02</v>
          </cell>
          <cell r="B2472" t="str">
            <v>90010300</v>
          </cell>
          <cell r="C2472" t="str">
            <v>62010300</v>
          </cell>
          <cell r="D2472">
            <v>2388041.73</v>
          </cell>
        </row>
        <row r="2473">
          <cell r="A2473" t="str">
            <v>02</v>
          </cell>
          <cell r="B2473" t="str">
            <v>90010400</v>
          </cell>
          <cell r="C2473" t="str">
            <v>62010400</v>
          </cell>
          <cell r="D2473">
            <v>1864574.1</v>
          </cell>
        </row>
        <row r="2474">
          <cell r="A2474" t="str">
            <v>02</v>
          </cell>
          <cell r="B2474" t="str">
            <v>90010500</v>
          </cell>
          <cell r="C2474" t="str">
            <v>62011400</v>
          </cell>
          <cell r="D2474">
            <v>462911.35</v>
          </cell>
        </row>
        <row r="2475">
          <cell r="A2475" t="str">
            <v>02</v>
          </cell>
          <cell r="B2475" t="str">
            <v>90010700</v>
          </cell>
          <cell r="C2475" t="str">
            <v>62010700</v>
          </cell>
          <cell r="D2475">
            <v>4583.12</v>
          </cell>
        </row>
        <row r="2476">
          <cell r="A2476" t="str">
            <v>02</v>
          </cell>
          <cell r="B2476" t="str">
            <v>90010900</v>
          </cell>
          <cell r="C2476" t="str">
            <v>62010900</v>
          </cell>
          <cell r="D2476">
            <v>9273334.8699999992</v>
          </cell>
        </row>
        <row r="2477">
          <cell r="A2477" t="str">
            <v>02</v>
          </cell>
          <cell r="B2477" t="str">
            <v>90010901</v>
          </cell>
          <cell r="C2477" t="str">
            <v>62010900</v>
          </cell>
          <cell r="D2477">
            <v>3146509.25</v>
          </cell>
        </row>
        <row r="2478">
          <cell r="A2478" t="str">
            <v>02</v>
          </cell>
          <cell r="B2478" t="str">
            <v>90010902</v>
          </cell>
          <cell r="C2478" t="str">
            <v>62010900</v>
          </cell>
          <cell r="D2478">
            <v>400112.69</v>
          </cell>
        </row>
        <row r="2479">
          <cell r="A2479" t="str">
            <v>02</v>
          </cell>
          <cell r="B2479" t="str">
            <v>90011200</v>
          </cell>
          <cell r="C2479" t="str">
            <v>62011200</v>
          </cell>
          <cell r="D2479">
            <v>248241.64</v>
          </cell>
        </row>
        <row r="2480">
          <cell r="A2480" t="str">
            <v>02</v>
          </cell>
          <cell r="B2480" t="str">
            <v>90011201</v>
          </cell>
          <cell r="C2480" t="str">
            <v>62011200</v>
          </cell>
          <cell r="D2480">
            <v>9083.18</v>
          </cell>
        </row>
        <row r="2481">
          <cell r="A2481" t="str">
            <v>02</v>
          </cell>
          <cell r="B2481" t="str">
            <v>90011202</v>
          </cell>
          <cell r="C2481" t="str">
            <v>62011200</v>
          </cell>
          <cell r="D2481">
            <v>1500</v>
          </cell>
        </row>
        <row r="2482">
          <cell r="A2482" t="str">
            <v>02</v>
          </cell>
          <cell r="B2482" t="str">
            <v>90011300</v>
          </cell>
          <cell r="C2482" t="str">
            <v>62011300</v>
          </cell>
          <cell r="D2482">
            <v>30629.91</v>
          </cell>
        </row>
        <row r="2483">
          <cell r="A2483" t="str">
            <v>02</v>
          </cell>
          <cell r="B2483" t="str">
            <v>90011301</v>
          </cell>
          <cell r="C2483" t="str">
            <v>62011300</v>
          </cell>
          <cell r="D2483">
            <v>2075992.76</v>
          </cell>
        </row>
        <row r="2484">
          <cell r="A2484" t="str">
            <v>02</v>
          </cell>
          <cell r="B2484" t="str">
            <v>90011302</v>
          </cell>
          <cell r="C2484" t="str">
            <v>62011300</v>
          </cell>
          <cell r="D2484">
            <v>71869.08</v>
          </cell>
        </row>
        <row r="2485">
          <cell r="A2485" t="str">
            <v>02</v>
          </cell>
          <cell r="B2485" t="str">
            <v>90011400</v>
          </cell>
          <cell r="C2485" t="str">
            <v>62010500</v>
          </cell>
          <cell r="D2485">
            <v>15784085.76</v>
          </cell>
        </row>
        <row r="2486">
          <cell r="A2486" t="str">
            <v>02</v>
          </cell>
          <cell r="B2486" t="str">
            <v>90011401</v>
          </cell>
          <cell r="C2486" t="str">
            <v>62010500</v>
          </cell>
          <cell r="D2486">
            <v>7700295.6900000004</v>
          </cell>
        </row>
        <row r="2487">
          <cell r="A2487" t="str">
            <v>02</v>
          </cell>
          <cell r="B2487" t="str">
            <v>90011402</v>
          </cell>
          <cell r="C2487" t="str">
            <v>62010500</v>
          </cell>
          <cell r="D2487">
            <v>1760985.38</v>
          </cell>
        </row>
        <row r="2488">
          <cell r="A2488" t="str">
            <v>02</v>
          </cell>
          <cell r="B2488" t="str">
            <v>90011405</v>
          </cell>
          <cell r="C2488" t="str">
            <v>62010500</v>
          </cell>
          <cell r="D2488">
            <v>24368917.879999999</v>
          </cell>
        </row>
        <row r="2489">
          <cell r="A2489" t="str">
            <v>02</v>
          </cell>
          <cell r="B2489" t="str">
            <v>90011500</v>
          </cell>
          <cell r="C2489" t="str">
            <v>62011500</v>
          </cell>
          <cell r="D2489">
            <v>118077.6</v>
          </cell>
        </row>
        <row r="2490">
          <cell r="A2490" t="str">
            <v>02</v>
          </cell>
          <cell r="B2490" t="str">
            <v>90011600</v>
          </cell>
          <cell r="C2490" t="str">
            <v>62010600</v>
          </cell>
          <cell r="D2490">
            <v>693998.09</v>
          </cell>
        </row>
        <row r="2491">
          <cell r="A2491" t="str">
            <v>02</v>
          </cell>
          <cell r="B2491" t="str">
            <v>90011605</v>
          </cell>
          <cell r="C2491" t="str">
            <v>62010600</v>
          </cell>
          <cell r="D2491">
            <v>6346346.7999999998</v>
          </cell>
        </row>
        <row r="2492">
          <cell r="A2492" t="str">
            <v>02</v>
          </cell>
          <cell r="B2492" t="str">
            <v>90011700</v>
          </cell>
          <cell r="C2492" t="str">
            <v>62010700</v>
          </cell>
          <cell r="D2492">
            <v>28271.7</v>
          </cell>
        </row>
        <row r="2493">
          <cell r="A2493" t="str">
            <v>02</v>
          </cell>
          <cell r="B2493" t="str">
            <v>90011705</v>
          </cell>
          <cell r="C2493" t="str">
            <v>62010700</v>
          </cell>
          <cell r="D2493">
            <v>89279.39</v>
          </cell>
        </row>
        <row r="2494">
          <cell r="A2494" t="str">
            <v>02</v>
          </cell>
          <cell r="B2494" t="str">
            <v>90011800</v>
          </cell>
          <cell r="C2494" t="str">
            <v>62010800</v>
          </cell>
          <cell r="D2494">
            <v>84620.37</v>
          </cell>
        </row>
        <row r="2495">
          <cell r="A2495" t="str">
            <v>02</v>
          </cell>
          <cell r="B2495" t="str">
            <v>90011805</v>
          </cell>
          <cell r="C2495" t="str">
            <v>62010800</v>
          </cell>
          <cell r="D2495">
            <v>1685.4</v>
          </cell>
        </row>
        <row r="2496">
          <cell r="A2496" t="str">
            <v>02</v>
          </cell>
          <cell r="B2496" t="str">
            <v>90012100</v>
          </cell>
          <cell r="C2496" t="str">
            <v>62010100</v>
          </cell>
          <cell r="D2496">
            <v>700283.98</v>
          </cell>
        </row>
        <row r="2497">
          <cell r="A2497" t="str">
            <v>02</v>
          </cell>
          <cell r="B2497" t="str">
            <v>90012101</v>
          </cell>
          <cell r="C2497" t="str">
            <v>62010100</v>
          </cell>
          <cell r="D2497">
            <v>584923.64</v>
          </cell>
        </row>
        <row r="2498">
          <cell r="A2498" t="str">
            <v>02</v>
          </cell>
          <cell r="B2498" t="str">
            <v>99000000</v>
          </cell>
          <cell r="C2498" t="str">
            <v>91090700</v>
          </cell>
          <cell r="D2498">
            <v>108271.71</v>
          </cell>
        </row>
        <row r="2499">
          <cell r="A2499" t="str">
            <v>02</v>
          </cell>
          <cell r="B2499" t="str">
            <v>91090800</v>
          </cell>
          <cell r="C2499" t="str">
            <v>99000000</v>
          </cell>
          <cell r="D2499">
            <v>86614.48</v>
          </cell>
        </row>
        <row r="2500">
          <cell r="A2500" t="str">
            <v>02</v>
          </cell>
          <cell r="B2500" t="str">
            <v>91090801</v>
          </cell>
          <cell r="C2500" t="str">
            <v>99000000</v>
          </cell>
          <cell r="D2500">
            <v>10907588.48</v>
          </cell>
        </row>
        <row r="2501">
          <cell r="A2501" t="str">
            <v>02</v>
          </cell>
          <cell r="B2501" t="str">
            <v>91090802</v>
          </cell>
          <cell r="C2501" t="str">
            <v>99000000</v>
          </cell>
          <cell r="D2501">
            <v>4499991.17</v>
          </cell>
        </row>
        <row r="2502">
          <cell r="A2502" t="str">
            <v>02</v>
          </cell>
          <cell r="B2502" t="str">
            <v>91090803</v>
          </cell>
          <cell r="C2502" t="str">
            <v>99000000</v>
          </cell>
          <cell r="D2502">
            <v>14183803.890000001</v>
          </cell>
        </row>
        <row r="2503">
          <cell r="A2503" t="str">
            <v>02</v>
          </cell>
          <cell r="B2503" t="str">
            <v>91090900</v>
          </cell>
          <cell r="C2503" t="str">
            <v>99000000</v>
          </cell>
          <cell r="D2503">
            <v>20233.12</v>
          </cell>
        </row>
        <row r="2504">
          <cell r="A2504" t="str">
            <v>02</v>
          </cell>
          <cell r="B2504" t="str">
            <v>99000000</v>
          </cell>
          <cell r="C2504" t="str">
            <v>91091400</v>
          </cell>
          <cell r="D2504">
            <v>165574</v>
          </cell>
        </row>
        <row r="2505">
          <cell r="A2505" t="str">
            <v>02</v>
          </cell>
          <cell r="B2505" t="str">
            <v>99000000</v>
          </cell>
          <cell r="C2505" t="str">
            <v>91091500</v>
          </cell>
          <cell r="D2505">
            <v>740260.95</v>
          </cell>
        </row>
        <row r="2506">
          <cell r="A2506" t="str">
            <v>02</v>
          </cell>
          <cell r="B2506" t="str">
            <v>45000000</v>
          </cell>
          <cell r="C2506" t="str">
            <v>90021605</v>
          </cell>
          <cell r="D2506">
            <v>336986.22</v>
          </cell>
        </row>
        <row r="2507">
          <cell r="A2507" t="str">
            <v>02</v>
          </cell>
          <cell r="B2507" t="str">
            <v>16080000</v>
          </cell>
          <cell r="C2507" t="str">
            <v>16040000</v>
          </cell>
          <cell r="D2507">
            <v>1307.22</v>
          </cell>
        </row>
        <row r="2508">
          <cell r="A2508" t="str">
            <v>02</v>
          </cell>
          <cell r="B2508" t="str">
            <v>16080000</v>
          </cell>
          <cell r="C2508" t="str">
            <v>44000100</v>
          </cell>
          <cell r="D2508">
            <v>98368.98</v>
          </cell>
        </row>
        <row r="2509">
          <cell r="A2509" t="str">
            <v>02</v>
          </cell>
          <cell r="B2509" t="str">
            <v>16080000</v>
          </cell>
          <cell r="C2509" t="str">
            <v>44000200</v>
          </cell>
          <cell r="D2509">
            <v>6259.84</v>
          </cell>
        </row>
        <row r="2510">
          <cell r="A2510" t="str">
            <v>02</v>
          </cell>
          <cell r="B2510" t="str">
            <v>16080000</v>
          </cell>
          <cell r="C2510" t="str">
            <v>44000300</v>
          </cell>
          <cell r="D2510">
            <v>422.71</v>
          </cell>
        </row>
        <row r="2511">
          <cell r="A2511" t="str">
            <v>02</v>
          </cell>
          <cell r="B2511" t="str">
            <v>16080000</v>
          </cell>
          <cell r="C2511" t="str">
            <v>44000400</v>
          </cell>
          <cell r="D2511">
            <v>67.400000000000006</v>
          </cell>
        </row>
        <row r="2512">
          <cell r="A2512" t="str">
            <v>02</v>
          </cell>
          <cell r="B2512" t="str">
            <v>16080000</v>
          </cell>
          <cell r="C2512" t="str">
            <v>45000000</v>
          </cell>
          <cell r="D2512">
            <v>86779.79</v>
          </cell>
        </row>
        <row r="2513">
          <cell r="A2513" t="str">
            <v>02</v>
          </cell>
          <cell r="B2513" t="str">
            <v>16080000</v>
          </cell>
          <cell r="C2513" t="str">
            <v>45020000</v>
          </cell>
          <cell r="D2513">
            <v>6278.97</v>
          </cell>
        </row>
        <row r="2514">
          <cell r="A2514" t="str">
            <v>02</v>
          </cell>
          <cell r="B2514" t="str">
            <v>16080000</v>
          </cell>
          <cell r="C2514" t="str">
            <v>90020500</v>
          </cell>
          <cell r="D2514">
            <v>157.27000000000001</v>
          </cell>
        </row>
        <row r="2515">
          <cell r="A2515" t="str">
            <v>02</v>
          </cell>
          <cell r="B2515" t="str">
            <v>16080000</v>
          </cell>
          <cell r="C2515" t="str">
            <v>90021400</v>
          </cell>
          <cell r="D2515">
            <v>351202.34</v>
          </cell>
        </row>
        <row r="2516">
          <cell r="A2516" t="str">
            <v>02</v>
          </cell>
          <cell r="B2516" t="str">
            <v>16080000</v>
          </cell>
          <cell r="C2516" t="str">
            <v>90021401</v>
          </cell>
          <cell r="D2516">
            <v>228036.98</v>
          </cell>
        </row>
        <row r="2517">
          <cell r="A2517" t="str">
            <v>02</v>
          </cell>
          <cell r="B2517" t="str">
            <v>16080000</v>
          </cell>
          <cell r="C2517" t="str">
            <v>90021402</v>
          </cell>
          <cell r="D2517">
            <v>52163.91</v>
          </cell>
        </row>
        <row r="2518">
          <cell r="A2518" t="str">
            <v>02</v>
          </cell>
          <cell r="B2518" t="str">
            <v>16080000</v>
          </cell>
          <cell r="C2518" t="str">
            <v>90021405</v>
          </cell>
          <cell r="D2518">
            <v>426253.89</v>
          </cell>
        </row>
        <row r="2519">
          <cell r="A2519" t="str">
            <v>02</v>
          </cell>
          <cell r="B2519" t="str">
            <v>16080000</v>
          </cell>
          <cell r="C2519" t="str">
            <v>90021600</v>
          </cell>
          <cell r="D2519">
            <v>10644</v>
          </cell>
        </row>
        <row r="2520">
          <cell r="A2520" t="str">
            <v>02</v>
          </cell>
          <cell r="B2520" t="str">
            <v>16080000</v>
          </cell>
          <cell r="C2520" t="str">
            <v>90021605</v>
          </cell>
          <cell r="D2520">
            <v>127651.1</v>
          </cell>
        </row>
        <row r="2521">
          <cell r="A2521" t="str">
            <v>02</v>
          </cell>
          <cell r="B2521" t="str">
            <v>16080000</v>
          </cell>
          <cell r="C2521" t="str">
            <v>90021700</v>
          </cell>
          <cell r="D2521">
            <v>582.41999999999996</v>
          </cell>
        </row>
        <row r="2522">
          <cell r="A2522" t="str">
            <v>02</v>
          </cell>
          <cell r="B2522" t="str">
            <v>16080000</v>
          </cell>
          <cell r="C2522" t="str">
            <v>90021705</v>
          </cell>
          <cell r="D2522">
            <v>1904.97</v>
          </cell>
        </row>
        <row r="2523">
          <cell r="A2523" t="str">
            <v>02</v>
          </cell>
          <cell r="B2523" t="str">
            <v>16080000</v>
          </cell>
          <cell r="C2523" t="str">
            <v>90021800</v>
          </cell>
          <cell r="D2523">
            <v>2475.14</v>
          </cell>
        </row>
        <row r="2524">
          <cell r="A2524" t="str">
            <v>02</v>
          </cell>
          <cell r="B2524" t="str">
            <v>16080000</v>
          </cell>
          <cell r="C2524" t="str">
            <v>90021805</v>
          </cell>
          <cell r="D2524">
            <v>35.950000000000003</v>
          </cell>
        </row>
        <row r="2525">
          <cell r="A2525" t="str">
            <v>02</v>
          </cell>
          <cell r="B2525" t="str">
            <v>16080000</v>
          </cell>
          <cell r="C2525" t="str">
            <v>91020801</v>
          </cell>
          <cell r="D2525">
            <v>10431.549999999999</v>
          </cell>
        </row>
        <row r="2526">
          <cell r="A2526" t="str">
            <v>02</v>
          </cell>
          <cell r="B2526" t="str">
            <v>16080000</v>
          </cell>
          <cell r="C2526" t="str">
            <v>91020802</v>
          </cell>
          <cell r="D2526">
            <v>24066.05</v>
          </cell>
        </row>
        <row r="2527">
          <cell r="A2527" t="str">
            <v>02</v>
          </cell>
          <cell r="B2527" t="str">
            <v>16070100</v>
          </cell>
          <cell r="C2527" t="str">
            <v>44000100</v>
          </cell>
          <cell r="D2527">
            <v>-80595.28</v>
          </cell>
        </row>
        <row r="2528">
          <cell r="A2528" t="str">
            <v>02</v>
          </cell>
          <cell r="B2528" t="str">
            <v>16070100</v>
          </cell>
          <cell r="C2528" t="str">
            <v>44000200</v>
          </cell>
          <cell r="D2528">
            <v>-5532.81</v>
          </cell>
        </row>
        <row r="2529">
          <cell r="A2529" t="str">
            <v>02</v>
          </cell>
          <cell r="B2529" t="str">
            <v>16070100</v>
          </cell>
          <cell r="C2529" t="str">
            <v>44000300</v>
          </cell>
          <cell r="D2529">
            <v>-304.01</v>
          </cell>
        </row>
        <row r="2530">
          <cell r="A2530" t="str">
            <v>02</v>
          </cell>
          <cell r="B2530" t="str">
            <v>16070100</v>
          </cell>
          <cell r="C2530" t="str">
            <v>44000400</v>
          </cell>
          <cell r="D2530">
            <v>-60.89</v>
          </cell>
        </row>
        <row r="2531">
          <cell r="A2531" t="str">
            <v>02</v>
          </cell>
          <cell r="B2531" t="str">
            <v>16070100</v>
          </cell>
          <cell r="C2531" t="str">
            <v>45000000</v>
          </cell>
          <cell r="D2531">
            <v>-35414.75</v>
          </cell>
        </row>
        <row r="2532">
          <cell r="A2532" t="str">
            <v>02</v>
          </cell>
          <cell r="B2532" t="str">
            <v>16070100</v>
          </cell>
          <cell r="C2532" t="str">
            <v>45020000</v>
          </cell>
          <cell r="D2532">
            <v>-5266.07</v>
          </cell>
        </row>
        <row r="2533">
          <cell r="A2533" t="str">
            <v>02</v>
          </cell>
          <cell r="B2533" t="str">
            <v>16070100</v>
          </cell>
          <cell r="C2533" t="str">
            <v>90020500</v>
          </cell>
          <cell r="D2533">
            <v>-96.79</v>
          </cell>
        </row>
        <row r="2534">
          <cell r="A2534" t="str">
            <v>02</v>
          </cell>
          <cell r="B2534" t="str">
            <v>16070100</v>
          </cell>
          <cell r="C2534" t="str">
            <v>90021400</v>
          </cell>
          <cell r="D2534">
            <v>-302551.03000000003</v>
          </cell>
        </row>
        <row r="2535">
          <cell r="A2535" t="str">
            <v>02</v>
          </cell>
          <cell r="B2535" t="str">
            <v>16070100</v>
          </cell>
          <cell r="C2535" t="str">
            <v>90021401</v>
          </cell>
          <cell r="D2535">
            <v>238556.13</v>
          </cell>
        </row>
        <row r="2536">
          <cell r="A2536" t="str">
            <v>02</v>
          </cell>
          <cell r="B2536" t="str">
            <v>16070100</v>
          </cell>
          <cell r="C2536" t="str">
            <v>90021402</v>
          </cell>
          <cell r="D2536">
            <v>32173.67</v>
          </cell>
        </row>
        <row r="2537">
          <cell r="A2537" t="str">
            <v>02</v>
          </cell>
          <cell r="B2537" t="str">
            <v>16070100</v>
          </cell>
          <cell r="C2537" t="str">
            <v>90021405</v>
          </cell>
          <cell r="D2537">
            <v>-822111.69</v>
          </cell>
        </row>
        <row r="2538">
          <cell r="A2538" t="str">
            <v>02</v>
          </cell>
          <cell r="B2538" t="str">
            <v>16070100</v>
          </cell>
          <cell r="C2538" t="str">
            <v>90021600</v>
          </cell>
          <cell r="D2538">
            <v>-22698.33</v>
          </cell>
        </row>
        <row r="2539">
          <cell r="A2539" t="str">
            <v>02</v>
          </cell>
          <cell r="B2539" t="str">
            <v>16070100</v>
          </cell>
          <cell r="C2539" t="str">
            <v>90021605</v>
          </cell>
          <cell r="D2539">
            <v>-279589.75</v>
          </cell>
        </row>
        <row r="2540">
          <cell r="A2540" t="str">
            <v>02</v>
          </cell>
          <cell r="B2540" t="str">
            <v>16070100</v>
          </cell>
          <cell r="C2540" t="str">
            <v>90021700</v>
          </cell>
          <cell r="D2540">
            <v>-2215.4499999999998</v>
          </cell>
        </row>
        <row r="2541">
          <cell r="A2541" t="str">
            <v>02</v>
          </cell>
          <cell r="B2541" t="str">
            <v>16070100</v>
          </cell>
          <cell r="C2541" t="str">
            <v>90021705</v>
          </cell>
          <cell r="D2541">
            <v>-4487.93</v>
          </cell>
        </row>
        <row r="2542">
          <cell r="A2542" t="str">
            <v>02</v>
          </cell>
          <cell r="B2542" t="str">
            <v>16070100</v>
          </cell>
          <cell r="C2542" t="str">
            <v>90021800</v>
          </cell>
          <cell r="D2542">
            <v>-4088.68</v>
          </cell>
        </row>
        <row r="2543">
          <cell r="A2543" t="str">
            <v>02</v>
          </cell>
          <cell r="B2543" t="str">
            <v>16070100</v>
          </cell>
          <cell r="C2543" t="str">
            <v>90021805</v>
          </cell>
          <cell r="D2543">
            <v>-94.85</v>
          </cell>
        </row>
        <row r="2544">
          <cell r="A2544" t="str">
            <v>02</v>
          </cell>
          <cell r="B2544" t="str">
            <v>16070100</v>
          </cell>
          <cell r="C2544" t="str">
            <v>91020801</v>
          </cell>
          <cell r="D2544">
            <v>-34753.01</v>
          </cell>
        </row>
        <row r="2545">
          <cell r="A2545" t="str">
            <v>02</v>
          </cell>
          <cell r="B2545" t="str">
            <v>16070200</v>
          </cell>
          <cell r="C2545" t="str">
            <v>44000100</v>
          </cell>
          <cell r="D2545">
            <v>17802.86</v>
          </cell>
        </row>
        <row r="2546">
          <cell r="A2546" t="str">
            <v>02</v>
          </cell>
          <cell r="B2546" t="str">
            <v>16070200</v>
          </cell>
          <cell r="C2546" t="str">
            <v>44000200</v>
          </cell>
          <cell r="D2546">
            <v>1002.05</v>
          </cell>
        </row>
        <row r="2547">
          <cell r="A2547" t="str">
            <v>02</v>
          </cell>
          <cell r="B2547" t="str">
            <v>16070200</v>
          </cell>
          <cell r="C2547" t="str">
            <v>44000300</v>
          </cell>
          <cell r="D2547">
            <v>126.43</v>
          </cell>
        </row>
        <row r="2548">
          <cell r="A2548" t="str">
            <v>02</v>
          </cell>
          <cell r="B2548" t="str">
            <v>16070200</v>
          </cell>
          <cell r="C2548" t="str">
            <v>44000400</v>
          </cell>
          <cell r="D2548">
            <v>10.45</v>
          </cell>
        </row>
        <row r="2549">
          <cell r="A2549" t="str">
            <v>02</v>
          </cell>
          <cell r="B2549" t="str">
            <v>16070200</v>
          </cell>
          <cell r="C2549" t="str">
            <v>45000000</v>
          </cell>
          <cell r="D2549">
            <v>20911.349999999999</v>
          </cell>
        </row>
        <row r="2550">
          <cell r="A2550" t="str">
            <v>02</v>
          </cell>
          <cell r="B2550" t="str">
            <v>16070200</v>
          </cell>
          <cell r="C2550" t="str">
            <v>45020000</v>
          </cell>
          <cell r="D2550">
            <v>998.28</v>
          </cell>
        </row>
        <row r="2551">
          <cell r="A2551" t="str">
            <v>02</v>
          </cell>
          <cell r="B2551" t="str">
            <v>16070200</v>
          </cell>
          <cell r="C2551" t="str">
            <v>90020500</v>
          </cell>
          <cell r="D2551">
            <v>192.75</v>
          </cell>
        </row>
        <row r="2552">
          <cell r="A2552" t="str">
            <v>02</v>
          </cell>
          <cell r="B2552" t="str">
            <v>16070200</v>
          </cell>
          <cell r="C2552" t="str">
            <v>90021400</v>
          </cell>
          <cell r="D2552">
            <v>245877.96</v>
          </cell>
        </row>
        <row r="2553">
          <cell r="A2553" t="str">
            <v>02</v>
          </cell>
          <cell r="B2553" t="str">
            <v>16070200</v>
          </cell>
          <cell r="C2553" t="str">
            <v>90021401</v>
          </cell>
          <cell r="D2553">
            <v>179382.02</v>
          </cell>
        </row>
        <row r="2554">
          <cell r="A2554" t="str">
            <v>02</v>
          </cell>
          <cell r="B2554" t="str">
            <v>16070200</v>
          </cell>
          <cell r="C2554" t="str">
            <v>90021402</v>
          </cell>
          <cell r="D2554">
            <v>22411.7</v>
          </cell>
        </row>
        <row r="2555">
          <cell r="A2555" t="str">
            <v>02</v>
          </cell>
          <cell r="B2555" t="str">
            <v>16070200</v>
          </cell>
          <cell r="C2555" t="str">
            <v>90021405</v>
          </cell>
          <cell r="D2555">
            <v>3369.51</v>
          </cell>
        </row>
        <row r="2556">
          <cell r="A2556" t="str">
            <v>02</v>
          </cell>
          <cell r="B2556" t="str">
            <v>16070200</v>
          </cell>
          <cell r="C2556" t="str">
            <v>90021600</v>
          </cell>
          <cell r="D2556">
            <v>1784.43</v>
          </cell>
        </row>
        <row r="2557">
          <cell r="A2557" t="str">
            <v>02</v>
          </cell>
          <cell r="B2557" t="str">
            <v>16070200</v>
          </cell>
          <cell r="C2557" t="str">
            <v>90021605</v>
          </cell>
          <cell r="D2557">
            <v>17722.11</v>
          </cell>
        </row>
        <row r="2558">
          <cell r="A2558" t="str">
            <v>02</v>
          </cell>
          <cell r="B2558" t="str">
            <v>16070200</v>
          </cell>
          <cell r="C2558" t="str">
            <v>90021700</v>
          </cell>
          <cell r="D2558">
            <v>4749.62</v>
          </cell>
        </row>
        <row r="2559">
          <cell r="A2559" t="str">
            <v>02</v>
          </cell>
          <cell r="B2559" t="str">
            <v>16070200</v>
          </cell>
          <cell r="C2559" t="str">
            <v>90021705</v>
          </cell>
          <cell r="D2559">
            <v>-0.66</v>
          </cell>
        </row>
        <row r="2560">
          <cell r="A2560" t="str">
            <v>02</v>
          </cell>
          <cell r="B2560" t="str">
            <v>16070200</v>
          </cell>
          <cell r="C2560" t="str">
            <v>90021800</v>
          </cell>
          <cell r="D2560">
            <v>3259.83</v>
          </cell>
        </row>
        <row r="2561">
          <cell r="A2561" t="str">
            <v>02</v>
          </cell>
          <cell r="B2561" t="str">
            <v>16070200</v>
          </cell>
          <cell r="C2561" t="str">
            <v>90021805</v>
          </cell>
          <cell r="D2561">
            <v>6.77</v>
          </cell>
        </row>
        <row r="2562">
          <cell r="A2562" t="str">
            <v>02</v>
          </cell>
          <cell r="B2562" t="str">
            <v>16040000</v>
          </cell>
          <cell r="C2562" t="str">
            <v>08060000</v>
          </cell>
          <cell r="D2562">
            <v>4642.29</v>
          </cell>
        </row>
        <row r="2563">
          <cell r="A2563" t="str">
            <v>02</v>
          </cell>
          <cell r="B2563" t="str">
            <v>16040000</v>
          </cell>
          <cell r="C2563" t="str">
            <v>76020400</v>
          </cell>
          <cell r="D2563">
            <v>-136.52000000000001</v>
          </cell>
        </row>
        <row r="2564">
          <cell r="A2564" t="str">
            <v>02</v>
          </cell>
          <cell r="B2564" t="str">
            <v>16040000</v>
          </cell>
          <cell r="C2564" t="str">
            <v>16080000</v>
          </cell>
          <cell r="D2564">
            <v>1196314.42</v>
          </cell>
        </row>
        <row r="2565">
          <cell r="A2565" t="str">
            <v>02</v>
          </cell>
          <cell r="B2565" t="str">
            <v>16040000</v>
          </cell>
          <cell r="C2565" t="str">
            <v>20010000</v>
          </cell>
          <cell r="D2565">
            <v>13020493.279999999</v>
          </cell>
        </row>
        <row r="2566">
          <cell r="A2566" t="str">
            <v>02</v>
          </cell>
          <cell r="B2566" t="str">
            <v>16040000</v>
          </cell>
          <cell r="C2566" t="str">
            <v>23010000</v>
          </cell>
          <cell r="D2566">
            <v>356522.18</v>
          </cell>
        </row>
        <row r="2567">
          <cell r="A2567" t="str">
            <v>02</v>
          </cell>
          <cell r="B2567" t="str">
            <v>16040000</v>
          </cell>
          <cell r="C2567" t="str">
            <v>25010000</v>
          </cell>
          <cell r="D2567">
            <v>635043.15</v>
          </cell>
        </row>
        <row r="2568">
          <cell r="A2568" t="str">
            <v>02</v>
          </cell>
          <cell r="B2568" t="str">
            <v>16040000</v>
          </cell>
          <cell r="C2568" t="str">
            <v>25020000</v>
          </cell>
          <cell r="D2568">
            <v>66770.33</v>
          </cell>
        </row>
        <row r="2569">
          <cell r="A2569" t="str">
            <v>02</v>
          </cell>
          <cell r="B2569" t="str">
            <v>16040000</v>
          </cell>
          <cell r="C2569" t="str">
            <v>25030000</v>
          </cell>
          <cell r="D2569">
            <v>20708.400000000001</v>
          </cell>
        </row>
        <row r="2570">
          <cell r="A2570" t="str">
            <v>02</v>
          </cell>
          <cell r="B2570" t="str">
            <v>16040000</v>
          </cell>
          <cell r="C2570" t="str">
            <v>26000000</v>
          </cell>
          <cell r="D2570">
            <v>42614.15</v>
          </cell>
        </row>
        <row r="2571">
          <cell r="A2571" t="str">
            <v>02</v>
          </cell>
          <cell r="B2571" t="str">
            <v>16040000</v>
          </cell>
          <cell r="C2571" t="str">
            <v>28001100</v>
          </cell>
          <cell r="D2571">
            <v>-37088.79</v>
          </cell>
        </row>
        <row r="2572">
          <cell r="A2572" t="str">
            <v>02</v>
          </cell>
          <cell r="B2572" t="str">
            <v>16040000</v>
          </cell>
          <cell r="C2572" t="str">
            <v>28011200</v>
          </cell>
          <cell r="D2572">
            <v>-10272.32</v>
          </cell>
        </row>
        <row r="2573">
          <cell r="A2573" t="str">
            <v>02</v>
          </cell>
          <cell r="B2573" t="str">
            <v>16040000</v>
          </cell>
          <cell r="C2573" t="str">
            <v>44000500</v>
          </cell>
          <cell r="D2573">
            <v>33167.35</v>
          </cell>
        </row>
        <row r="2574">
          <cell r="A2574" t="str">
            <v>02</v>
          </cell>
          <cell r="B2574" t="str">
            <v>16070100</v>
          </cell>
          <cell r="C2574" t="str">
            <v>16040000</v>
          </cell>
          <cell r="D2574">
            <v>-147273.85</v>
          </cell>
        </row>
        <row r="2575">
          <cell r="A2575" t="str">
            <v>02</v>
          </cell>
          <cell r="B2575" t="str">
            <v>16040000</v>
          </cell>
          <cell r="C2575" t="str">
            <v>79030000</v>
          </cell>
          <cell r="D2575">
            <v>28319.8</v>
          </cell>
        </row>
        <row r="2576">
          <cell r="A2576" t="str">
            <v>02</v>
          </cell>
          <cell r="B2576" t="str">
            <v>16040000</v>
          </cell>
          <cell r="C2576" t="str">
            <v>79040000</v>
          </cell>
          <cell r="D2576">
            <v>3069.59</v>
          </cell>
        </row>
        <row r="2577">
          <cell r="A2577" t="str">
            <v>02</v>
          </cell>
          <cell r="B2577" t="str">
            <v>16040000</v>
          </cell>
          <cell r="C2577" t="str">
            <v>79070000</v>
          </cell>
          <cell r="D2577">
            <v>352.21</v>
          </cell>
        </row>
        <row r="2578">
          <cell r="A2578" t="str">
            <v>02</v>
          </cell>
          <cell r="B2578" t="str">
            <v>16040000</v>
          </cell>
          <cell r="C2578" t="str">
            <v>90021400</v>
          </cell>
          <cell r="D2578">
            <v>13084.95</v>
          </cell>
        </row>
        <row r="2579">
          <cell r="A2579" t="str">
            <v>02</v>
          </cell>
          <cell r="B2579" t="str">
            <v>10150000</v>
          </cell>
          <cell r="C2579" t="str">
            <v>91020801</v>
          </cell>
          <cell r="D2579">
            <v>5745.35</v>
          </cell>
        </row>
        <row r="2580">
          <cell r="A2580" t="str">
            <v>02</v>
          </cell>
          <cell r="B2580" t="str">
            <v>76050100</v>
          </cell>
          <cell r="C2580" t="str">
            <v>90031405</v>
          </cell>
          <cell r="D2580">
            <v>3717292.59</v>
          </cell>
        </row>
        <row r="2581">
          <cell r="A2581" t="str">
            <v>02</v>
          </cell>
          <cell r="B2581" t="str">
            <v>10160200</v>
          </cell>
          <cell r="C2581" t="str">
            <v>91020801</v>
          </cell>
          <cell r="D2581">
            <v>9026.23</v>
          </cell>
        </row>
        <row r="2582">
          <cell r="A2582" t="str">
            <v>02</v>
          </cell>
          <cell r="B2582" t="str">
            <v>16040000</v>
          </cell>
          <cell r="C2582" t="str">
            <v>91020400</v>
          </cell>
          <cell r="D2582">
            <v>19009.34</v>
          </cell>
        </row>
        <row r="2583">
          <cell r="A2583" t="str">
            <v>02</v>
          </cell>
          <cell r="B2583" t="str">
            <v>16040000</v>
          </cell>
          <cell r="C2583" t="str">
            <v>91020800</v>
          </cell>
          <cell r="D2583">
            <v>2018.48</v>
          </cell>
        </row>
        <row r="2584">
          <cell r="A2584" t="str">
            <v>02</v>
          </cell>
          <cell r="B2584" t="str">
            <v>16040000</v>
          </cell>
          <cell r="C2584" t="str">
            <v>91020801</v>
          </cell>
          <cell r="D2584">
            <v>26942.95</v>
          </cell>
        </row>
        <row r="2585">
          <cell r="A2585" t="str">
            <v>02</v>
          </cell>
          <cell r="B2585" t="str">
            <v>16070200</v>
          </cell>
          <cell r="C2585" t="str">
            <v>16040000</v>
          </cell>
          <cell r="D2585">
            <v>-0.81</v>
          </cell>
        </row>
        <row r="2586">
          <cell r="A2586" t="str">
            <v>02</v>
          </cell>
          <cell r="B2586" t="str">
            <v>16040000</v>
          </cell>
          <cell r="C2586" t="str">
            <v>91020802</v>
          </cell>
          <cell r="D2586">
            <v>76829.31</v>
          </cell>
        </row>
        <row r="2587">
          <cell r="A2587" t="str">
            <v>02</v>
          </cell>
          <cell r="B2587" t="str">
            <v>16040000</v>
          </cell>
          <cell r="C2587" t="str">
            <v>97000400</v>
          </cell>
          <cell r="D2587">
            <v>-26.04</v>
          </cell>
        </row>
        <row r="2588">
          <cell r="A2588" t="str">
            <v>02</v>
          </cell>
          <cell r="B2588" t="str">
            <v>16050000</v>
          </cell>
          <cell r="C2588" t="str">
            <v>44000100</v>
          </cell>
          <cell r="D2588">
            <v>169343.39</v>
          </cell>
        </row>
        <row r="2589">
          <cell r="A2589" t="str">
            <v>02</v>
          </cell>
          <cell r="B2589" t="str">
            <v>16050000</v>
          </cell>
          <cell r="C2589" t="str">
            <v>44000200</v>
          </cell>
          <cell r="D2589">
            <v>26217.13</v>
          </cell>
        </row>
        <row r="2590">
          <cell r="A2590" t="str">
            <v>02</v>
          </cell>
          <cell r="B2590" t="str">
            <v>16050000</v>
          </cell>
          <cell r="C2590" t="str">
            <v>44000300</v>
          </cell>
          <cell r="D2590">
            <v>445.04</v>
          </cell>
        </row>
        <row r="2591">
          <cell r="A2591" t="str">
            <v>02</v>
          </cell>
          <cell r="B2591" t="str">
            <v>16050000</v>
          </cell>
          <cell r="C2591" t="str">
            <v>44000400</v>
          </cell>
          <cell r="D2591">
            <v>1471.93</v>
          </cell>
        </row>
        <row r="2592">
          <cell r="A2592" t="str">
            <v>02</v>
          </cell>
          <cell r="B2592" t="str">
            <v>16050000</v>
          </cell>
          <cell r="C2592" t="str">
            <v>45000000</v>
          </cell>
          <cell r="D2592">
            <v>461364.5</v>
          </cell>
        </row>
        <row r="2593">
          <cell r="A2593" t="str">
            <v>02</v>
          </cell>
          <cell r="B2593" t="str">
            <v>16050000</v>
          </cell>
          <cell r="C2593" t="str">
            <v>45020000</v>
          </cell>
          <cell r="D2593">
            <v>-48941.4</v>
          </cell>
        </row>
        <row r="2594">
          <cell r="A2594" t="str">
            <v>02</v>
          </cell>
          <cell r="B2594" t="str">
            <v>16010000</v>
          </cell>
          <cell r="C2594" t="str">
            <v>16040000</v>
          </cell>
          <cell r="D2594">
            <v>347070.88</v>
          </cell>
        </row>
        <row r="2595">
          <cell r="A2595" t="str">
            <v>02</v>
          </cell>
          <cell r="B2595" t="str">
            <v>16050000</v>
          </cell>
          <cell r="C2595" t="str">
            <v>90020500</v>
          </cell>
          <cell r="D2595">
            <v>-67300.66</v>
          </cell>
        </row>
        <row r="2596">
          <cell r="A2596" t="str">
            <v>02</v>
          </cell>
          <cell r="B2596" t="str">
            <v>16050000</v>
          </cell>
          <cell r="C2596" t="str">
            <v>90020700</v>
          </cell>
          <cell r="D2596">
            <v>-2072.9299999999998</v>
          </cell>
        </row>
        <row r="2597">
          <cell r="A2597" t="str">
            <v>02</v>
          </cell>
          <cell r="B2597" t="str">
            <v>16050000</v>
          </cell>
          <cell r="C2597" t="str">
            <v>90022100</v>
          </cell>
          <cell r="D2597">
            <v>186175.88</v>
          </cell>
        </row>
        <row r="2598">
          <cell r="A2598" t="str">
            <v>02</v>
          </cell>
          <cell r="B2598" t="str">
            <v>16050000</v>
          </cell>
          <cell r="C2598" t="str">
            <v>90022101</v>
          </cell>
          <cell r="D2598">
            <v>-204562.04</v>
          </cell>
        </row>
        <row r="2599">
          <cell r="A2599" t="str">
            <v>02</v>
          </cell>
          <cell r="B2599" t="str">
            <v>16020000</v>
          </cell>
          <cell r="C2599" t="str">
            <v>07010000</v>
          </cell>
          <cell r="D2599">
            <v>-65270.74</v>
          </cell>
        </row>
        <row r="2600">
          <cell r="A2600" t="str">
            <v>02</v>
          </cell>
          <cell r="B2600" t="str">
            <v>16020000</v>
          </cell>
          <cell r="C2600" t="str">
            <v>08060000</v>
          </cell>
          <cell r="D2600">
            <v>5348.53</v>
          </cell>
        </row>
        <row r="2601">
          <cell r="A2601" t="str">
            <v>02</v>
          </cell>
          <cell r="B2601" t="str">
            <v>16020000</v>
          </cell>
          <cell r="C2601" t="str">
            <v>08070000</v>
          </cell>
          <cell r="D2601">
            <v>-160739.79</v>
          </cell>
        </row>
        <row r="2602">
          <cell r="A2602" t="str">
            <v>02</v>
          </cell>
          <cell r="B2602" t="str">
            <v>16020000</v>
          </cell>
          <cell r="C2602" t="str">
            <v>16050000</v>
          </cell>
          <cell r="D2602">
            <v>-94118.06</v>
          </cell>
        </row>
        <row r="2603">
          <cell r="A2603" t="str">
            <v>02</v>
          </cell>
          <cell r="B2603" t="str">
            <v>16020000</v>
          </cell>
          <cell r="C2603" t="str">
            <v>16070200</v>
          </cell>
          <cell r="D2603">
            <v>384914.51</v>
          </cell>
        </row>
        <row r="2604">
          <cell r="A2604" t="str">
            <v>02</v>
          </cell>
          <cell r="B2604" t="str">
            <v>16020000</v>
          </cell>
          <cell r="C2604" t="str">
            <v>20010000</v>
          </cell>
          <cell r="D2604">
            <v>343488.3</v>
          </cell>
        </row>
        <row r="2605">
          <cell r="A2605" t="str">
            <v>02</v>
          </cell>
          <cell r="B2605" t="str">
            <v>16020000</v>
          </cell>
          <cell r="C2605" t="str">
            <v>23010000</v>
          </cell>
          <cell r="D2605">
            <v>142975.96</v>
          </cell>
        </row>
        <row r="2606">
          <cell r="A2606" t="str">
            <v>02</v>
          </cell>
          <cell r="B2606" t="str">
            <v>16020000</v>
          </cell>
          <cell r="C2606" t="str">
            <v>25010000</v>
          </cell>
          <cell r="D2606">
            <v>601087.82999999996</v>
          </cell>
        </row>
        <row r="2607">
          <cell r="A2607" t="str">
            <v>02</v>
          </cell>
          <cell r="B2607" t="str">
            <v>16020000</v>
          </cell>
          <cell r="C2607" t="str">
            <v>25020000</v>
          </cell>
          <cell r="D2607">
            <v>29767.279999999999</v>
          </cell>
        </row>
        <row r="2608">
          <cell r="A2608" t="str">
            <v>02</v>
          </cell>
          <cell r="B2608" t="str">
            <v>16020000</v>
          </cell>
          <cell r="C2608" t="str">
            <v>25030000</v>
          </cell>
          <cell r="D2608">
            <v>55900.74</v>
          </cell>
        </row>
        <row r="2609">
          <cell r="A2609" t="str">
            <v>02</v>
          </cell>
          <cell r="B2609" t="str">
            <v>16020000</v>
          </cell>
          <cell r="C2609" t="str">
            <v>26000000</v>
          </cell>
          <cell r="D2609">
            <v>123835.72</v>
          </cell>
        </row>
        <row r="2610">
          <cell r="A2610" t="str">
            <v>02</v>
          </cell>
          <cell r="B2610" t="str">
            <v>16020000</v>
          </cell>
          <cell r="C2610" t="str">
            <v>28001100</v>
          </cell>
          <cell r="D2610">
            <v>-11134.74</v>
          </cell>
        </row>
        <row r="2611">
          <cell r="A2611" t="str">
            <v>02</v>
          </cell>
          <cell r="B2611" t="str">
            <v>16020000</v>
          </cell>
          <cell r="C2611" t="str">
            <v>28011200</v>
          </cell>
          <cell r="D2611">
            <v>-3473.88</v>
          </cell>
        </row>
        <row r="2612">
          <cell r="A2612" t="str">
            <v>02</v>
          </cell>
          <cell r="B2612" t="str">
            <v>16020000</v>
          </cell>
          <cell r="C2612" t="str">
            <v>44000500</v>
          </cell>
          <cell r="D2612">
            <v>15613.44</v>
          </cell>
        </row>
        <row r="2613">
          <cell r="A2613" t="str">
            <v>02</v>
          </cell>
          <cell r="B2613" t="str">
            <v>16020000</v>
          </cell>
          <cell r="C2613" t="str">
            <v>76020400</v>
          </cell>
          <cell r="D2613">
            <v>-6452.44</v>
          </cell>
        </row>
        <row r="2614">
          <cell r="A2614" t="str">
            <v>02</v>
          </cell>
          <cell r="B2614" t="str">
            <v>16020000</v>
          </cell>
          <cell r="C2614" t="str">
            <v>79030000</v>
          </cell>
          <cell r="D2614">
            <v>44864.81</v>
          </cell>
        </row>
        <row r="2615">
          <cell r="A2615" t="str">
            <v>02</v>
          </cell>
          <cell r="B2615" t="str">
            <v>16020000</v>
          </cell>
          <cell r="C2615" t="str">
            <v>79040000</v>
          </cell>
          <cell r="D2615">
            <v>4979.9399999999996</v>
          </cell>
        </row>
        <row r="2616">
          <cell r="A2616" t="str">
            <v>02</v>
          </cell>
          <cell r="B2616" t="str">
            <v>16020000</v>
          </cell>
          <cell r="C2616" t="str">
            <v>79070000</v>
          </cell>
          <cell r="D2616">
            <v>253.65</v>
          </cell>
        </row>
        <row r="2617">
          <cell r="A2617" t="str">
            <v>02</v>
          </cell>
          <cell r="B2617" t="str">
            <v>16020000</v>
          </cell>
          <cell r="C2617" t="str">
            <v>90022101</v>
          </cell>
          <cell r="D2617">
            <v>-122005.13</v>
          </cell>
        </row>
        <row r="2618">
          <cell r="A2618" t="str">
            <v>02</v>
          </cell>
          <cell r="B2618" t="str">
            <v>16070200</v>
          </cell>
          <cell r="C2618" t="str">
            <v>91020801</v>
          </cell>
          <cell r="D2618">
            <v>0.08</v>
          </cell>
        </row>
        <row r="2619">
          <cell r="A2619" t="str">
            <v>02</v>
          </cell>
          <cell r="B2619" t="str">
            <v>16020000</v>
          </cell>
          <cell r="C2619" t="str">
            <v>90021400</v>
          </cell>
          <cell r="D2619">
            <v>4537.12</v>
          </cell>
        </row>
        <row r="2620">
          <cell r="A2620" t="str">
            <v>02</v>
          </cell>
          <cell r="B2620" t="str">
            <v>45020000</v>
          </cell>
          <cell r="C2620" t="str">
            <v>44000400</v>
          </cell>
          <cell r="D2620">
            <v>1211.44</v>
          </cell>
        </row>
        <row r="2621">
          <cell r="A2621" t="str">
            <v>02</v>
          </cell>
          <cell r="B2621" t="str">
            <v>40100100</v>
          </cell>
          <cell r="C2621" t="str">
            <v>15140000</v>
          </cell>
          <cell r="D2621">
            <v>322597.39</v>
          </cell>
        </row>
        <row r="2622">
          <cell r="A2622" t="str">
            <v>02</v>
          </cell>
          <cell r="B2622" t="str">
            <v>10140000</v>
          </cell>
          <cell r="C2622" t="str">
            <v>26000000</v>
          </cell>
          <cell r="D2622">
            <v>-0.01</v>
          </cell>
        </row>
        <row r="2623">
          <cell r="A2623" t="str">
            <v>01</v>
          </cell>
          <cell r="B2623" t="str">
            <v>68010000</v>
          </cell>
          <cell r="C2623" t="str">
            <v>99000000</v>
          </cell>
          <cell r="D2623">
            <v>10509.56</v>
          </cell>
        </row>
        <row r="2624">
          <cell r="A2624" t="str">
            <v>02</v>
          </cell>
          <cell r="B2624" t="str">
            <v>16020000</v>
          </cell>
          <cell r="C2624" t="str">
            <v>91020400</v>
          </cell>
          <cell r="D2624">
            <v>23852.62</v>
          </cell>
        </row>
        <row r="2625">
          <cell r="A2625" t="str">
            <v>02</v>
          </cell>
          <cell r="B2625" t="str">
            <v>16020000</v>
          </cell>
          <cell r="C2625" t="str">
            <v>91020800</v>
          </cell>
          <cell r="D2625">
            <v>-912.72</v>
          </cell>
        </row>
        <row r="2626">
          <cell r="A2626" t="str">
            <v>02</v>
          </cell>
          <cell r="B2626" t="str">
            <v>16020000</v>
          </cell>
          <cell r="C2626" t="str">
            <v>91020801</v>
          </cell>
          <cell r="D2626">
            <v>-14918.85</v>
          </cell>
        </row>
        <row r="2627">
          <cell r="A2627" t="str">
            <v>03</v>
          </cell>
          <cell r="B2627" t="str">
            <v>02010000</v>
          </cell>
          <cell r="C2627" t="str">
            <v>23010000</v>
          </cell>
          <cell r="D2627">
            <v>39672</v>
          </cell>
        </row>
        <row r="2628">
          <cell r="A2628" t="str">
            <v>02</v>
          </cell>
          <cell r="B2628" t="str">
            <v>16020000</v>
          </cell>
          <cell r="C2628" t="str">
            <v>91020802</v>
          </cell>
          <cell r="D2628">
            <v>-42541.93</v>
          </cell>
        </row>
        <row r="2629">
          <cell r="A2629" t="str">
            <v>02</v>
          </cell>
          <cell r="B2629" t="str">
            <v>16020000</v>
          </cell>
          <cell r="C2629" t="str">
            <v>97000400</v>
          </cell>
          <cell r="D2629">
            <v>8.85</v>
          </cell>
        </row>
        <row r="2630">
          <cell r="A2630" t="str">
            <v>02</v>
          </cell>
          <cell r="B2630" t="str">
            <v>16010000</v>
          </cell>
          <cell r="C2630" t="str">
            <v>08070000</v>
          </cell>
          <cell r="D2630">
            <v>1576.7</v>
          </cell>
        </row>
        <row r="2631">
          <cell r="A2631" t="str">
            <v>02</v>
          </cell>
          <cell r="B2631" t="str">
            <v>16010000</v>
          </cell>
          <cell r="C2631" t="str">
            <v>16050000</v>
          </cell>
          <cell r="D2631">
            <v>28498.560000000001</v>
          </cell>
        </row>
        <row r="2632">
          <cell r="A2632" t="str">
            <v>02</v>
          </cell>
          <cell r="B2632" t="str">
            <v>16010000</v>
          </cell>
          <cell r="C2632" t="str">
            <v>16070100</v>
          </cell>
          <cell r="D2632">
            <v>217661.88</v>
          </cell>
        </row>
        <row r="2633">
          <cell r="A2633" t="str">
            <v>02</v>
          </cell>
          <cell r="B2633" t="str">
            <v>16010000</v>
          </cell>
          <cell r="C2633" t="str">
            <v>20010000</v>
          </cell>
          <cell r="D2633">
            <v>-1794986.35</v>
          </cell>
        </row>
        <row r="2634">
          <cell r="A2634" t="str">
            <v>02</v>
          </cell>
          <cell r="B2634" t="str">
            <v>16010000</v>
          </cell>
          <cell r="C2634" t="str">
            <v>23010000</v>
          </cell>
          <cell r="D2634">
            <v>445067.81</v>
          </cell>
        </row>
        <row r="2635">
          <cell r="A2635" t="str">
            <v>02</v>
          </cell>
          <cell r="B2635" t="str">
            <v>16010000</v>
          </cell>
          <cell r="C2635" t="str">
            <v>25010000</v>
          </cell>
          <cell r="D2635">
            <v>837418.67</v>
          </cell>
        </row>
        <row r="2636">
          <cell r="A2636" t="str">
            <v>02</v>
          </cell>
          <cell r="B2636" t="str">
            <v>16010000</v>
          </cell>
          <cell r="C2636" t="str">
            <v>25020000</v>
          </cell>
          <cell r="D2636">
            <v>7.02</v>
          </cell>
        </row>
        <row r="2637">
          <cell r="A2637" t="str">
            <v>02</v>
          </cell>
          <cell r="B2637" t="str">
            <v>16010000</v>
          </cell>
          <cell r="C2637" t="str">
            <v>25030000</v>
          </cell>
          <cell r="D2637">
            <v>-55780.11</v>
          </cell>
        </row>
        <row r="2638">
          <cell r="A2638" t="str">
            <v>02</v>
          </cell>
          <cell r="B2638" t="str">
            <v>16010000</v>
          </cell>
          <cell r="C2638" t="str">
            <v>26000000</v>
          </cell>
          <cell r="D2638">
            <v>23330.37</v>
          </cell>
        </row>
        <row r="2639">
          <cell r="A2639" t="str">
            <v>02</v>
          </cell>
          <cell r="B2639" t="str">
            <v>16010000</v>
          </cell>
          <cell r="C2639" t="str">
            <v>28001100</v>
          </cell>
          <cell r="D2639">
            <v>1700.58</v>
          </cell>
        </row>
        <row r="2640">
          <cell r="A2640" t="str">
            <v>02</v>
          </cell>
          <cell r="B2640" t="str">
            <v>16010000</v>
          </cell>
          <cell r="C2640" t="str">
            <v>28011200</v>
          </cell>
          <cell r="D2640">
            <v>-2565</v>
          </cell>
        </row>
        <row r="2641">
          <cell r="A2641" t="str">
            <v>02</v>
          </cell>
          <cell r="B2641" t="str">
            <v>16010000</v>
          </cell>
          <cell r="C2641" t="str">
            <v>44000500</v>
          </cell>
          <cell r="D2641">
            <v>-34345.58</v>
          </cell>
        </row>
        <row r="2642">
          <cell r="A2642" t="str">
            <v>02</v>
          </cell>
          <cell r="B2642" t="str">
            <v>16010000</v>
          </cell>
          <cell r="C2642" t="str">
            <v>79030000</v>
          </cell>
          <cell r="D2642">
            <v>37936.129999999997</v>
          </cell>
        </row>
        <row r="2643">
          <cell r="A2643" t="str">
            <v>02</v>
          </cell>
          <cell r="B2643" t="str">
            <v>16010000</v>
          </cell>
          <cell r="C2643" t="str">
            <v>79040000</v>
          </cell>
          <cell r="D2643">
            <v>-18890.939999999999</v>
          </cell>
        </row>
        <row r="2644">
          <cell r="A2644" t="str">
            <v>02</v>
          </cell>
          <cell r="B2644" t="str">
            <v>16010000</v>
          </cell>
          <cell r="C2644" t="str">
            <v>79070000</v>
          </cell>
          <cell r="D2644">
            <v>204.16</v>
          </cell>
        </row>
        <row r="2645">
          <cell r="A2645" t="str">
            <v>02</v>
          </cell>
          <cell r="B2645" t="str">
            <v>16010000</v>
          </cell>
          <cell r="C2645" t="str">
            <v>90021400</v>
          </cell>
          <cell r="D2645">
            <v>-61058.34</v>
          </cell>
        </row>
        <row r="2646">
          <cell r="A2646" t="str">
            <v>02</v>
          </cell>
          <cell r="B2646" t="str">
            <v>16010000</v>
          </cell>
          <cell r="C2646" t="str">
            <v>91020400</v>
          </cell>
          <cell r="D2646">
            <v>-372601.69</v>
          </cell>
        </row>
        <row r="2647">
          <cell r="A2647" t="str">
            <v>02</v>
          </cell>
          <cell r="B2647" t="str">
            <v>10070000</v>
          </cell>
          <cell r="C2647" t="str">
            <v>91020802</v>
          </cell>
          <cell r="D2647">
            <v>2003291.69</v>
          </cell>
        </row>
        <row r="2648">
          <cell r="A2648" t="str">
            <v>02</v>
          </cell>
          <cell r="B2648" t="str">
            <v>70030000</v>
          </cell>
          <cell r="C2648" t="str">
            <v>79030000</v>
          </cell>
          <cell r="D2648">
            <v>0.3</v>
          </cell>
        </row>
        <row r="2649">
          <cell r="A2649" t="str">
            <v>02</v>
          </cell>
          <cell r="B2649" t="str">
            <v>16020000</v>
          </cell>
          <cell r="C2649" t="str">
            <v>16040000</v>
          </cell>
          <cell r="D2649">
            <v>3216052.33</v>
          </cell>
        </row>
        <row r="2650">
          <cell r="A2650" t="str">
            <v>02</v>
          </cell>
          <cell r="B2650" t="str">
            <v>16010000</v>
          </cell>
          <cell r="C2650" t="str">
            <v>91020800</v>
          </cell>
          <cell r="D2650">
            <v>108027.51</v>
          </cell>
        </row>
        <row r="2651">
          <cell r="A2651" t="str">
            <v>03</v>
          </cell>
          <cell r="B2651" t="str">
            <v>02010000</v>
          </cell>
          <cell r="C2651" t="str">
            <v>25010000</v>
          </cell>
          <cell r="D2651">
            <v>5394042</v>
          </cell>
        </row>
        <row r="2652">
          <cell r="A2652" t="str">
            <v>02</v>
          </cell>
          <cell r="B2652" t="str">
            <v>16010000</v>
          </cell>
          <cell r="C2652" t="str">
            <v>91020802</v>
          </cell>
          <cell r="D2652">
            <v>5202.5600000000004</v>
          </cell>
        </row>
        <row r="2653">
          <cell r="A2653" t="str">
            <v>02</v>
          </cell>
          <cell r="B2653" t="str">
            <v>16010000</v>
          </cell>
          <cell r="C2653" t="str">
            <v>97000400</v>
          </cell>
          <cell r="D2653">
            <v>0.16</v>
          </cell>
        </row>
        <row r="2654">
          <cell r="A2654" t="str">
            <v>02</v>
          </cell>
          <cell r="B2654" t="str">
            <v>97000500</v>
          </cell>
          <cell r="C2654" t="str">
            <v>26000000</v>
          </cell>
          <cell r="D2654">
            <v>146195.04</v>
          </cell>
        </row>
        <row r="2655">
          <cell r="A2655" t="str">
            <v>02</v>
          </cell>
          <cell r="B2655" t="str">
            <v>97000300</v>
          </cell>
          <cell r="C2655" t="str">
            <v>25010000</v>
          </cell>
          <cell r="D2655">
            <v>14125.97</v>
          </cell>
        </row>
        <row r="2656">
          <cell r="A2656" t="str">
            <v>02</v>
          </cell>
          <cell r="B2656" t="str">
            <v>97000300</v>
          </cell>
          <cell r="C2656" t="str">
            <v>25020000</v>
          </cell>
          <cell r="D2656">
            <v>38878.050000000003</v>
          </cell>
        </row>
        <row r="2657">
          <cell r="A2657" t="str">
            <v>02</v>
          </cell>
          <cell r="B2657" t="str">
            <v>97000300</v>
          </cell>
          <cell r="C2657" t="str">
            <v>25030000</v>
          </cell>
          <cell r="D2657">
            <v>83605.3</v>
          </cell>
        </row>
        <row r="2658">
          <cell r="A2658" t="str">
            <v>02</v>
          </cell>
          <cell r="B2658" t="str">
            <v>97000300</v>
          </cell>
          <cell r="C2658" t="str">
            <v>26000000</v>
          </cell>
          <cell r="D2658">
            <v>1421678.04</v>
          </cell>
        </row>
        <row r="2659">
          <cell r="A2659" t="str">
            <v>02</v>
          </cell>
          <cell r="B2659" t="str">
            <v>97000200</v>
          </cell>
          <cell r="C2659" t="str">
            <v>25010000</v>
          </cell>
          <cell r="D2659">
            <v>304.77</v>
          </cell>
        </row>
        <row r="2660">
          <cell r="A2660" t="str">
            <v>02</v>
          </cell>
          <cell r="B2660" t="str">
            <v>97000200</v>
          </cell>
          <cell r="C2660" t="str">
            <v>25020000</v>
          </cell>
          <cell r="D2660">
            <v>98.33</v>
          </cell>
        </row>
        <row r="2661">
          <cell r="A2661" t="str">
            <v>02</v>
          </cell>
          <cell r="B2661" t="str">
            <v>97000200</v>
          </cell>
          <cell r="C2661" t="str">
            <v>25030000</v>
          </cell>
          <cell r="D2661">
            <v>22.61</v>
          </cell>
        </row>
        <row r="2662">
          <cell r="A2662" t="str">
            <v>02</v>
          </cell>
          <cell r="B2662" t="str">
            <v>97000200</v>
          </cell>
          <cell r="C2662" t="str">
            <v>26000000</v>
          </cell>
          <cell r="D2662">
            <v>2199.65</v>
          </cell>
        </row>
        <row r="2663">
          <cell r="A2663" t="str">
            <v>02</v>
          </cell>
          <cell r="B2663" t="str">
            <v>97000000</v>
          </cell>
          <cell r="C2663" t="str">
            <v>25010000</v>
          </cell>
          <cell r="D2663">
            <v>2412847.23</v>
          </cell>
        </row>
        <row r="2664">
          <cell r="A2664" t="str">
            <v>02</v>
          </cell>
          <cell r="B2664" t="str">
            <v>97000000</v>
          </cell>
          <cell r="C2664" t="str">
            <v>25020000</v>
          </cell>
          <cell r="D2664">
            <v>26978.880000000001</v>
          </cell>
        </row>
        <row r="2665">
          <cell r="A2665" t="str">
            <v>02</v>
          </cell>
          <cell r="B2665" t="str">
            <v>97000000</v>
          </cell>
          <cell r="C2665" t="str">
            <v>26000000</v>
          </cell>
          <cell r="D2665">
            <v>14790.18</v>
          </cell>
        </row>
        <row r="2666">
          <cell r="A2666" t="str">
            <v>02</v>
          </cell>
          <cell r="B2666" t="str">
            <v>97000000</v>
          </cell>
          <cell r="C2666" t="str">
            <v>91020801</v>
          </cell>
          <cell r="D2666">
            <v>39355.9</v>
          </cell>
        </row>
        <row r="2667">
          <cell r="A2667" t="str">
            <v>02</v>
          </cell>
          <cell r="B2667" t="str">
            <v>28001100</v>
          </cell>
          <cell r="C2667" t="str">
            <v>10020100</v>
          </cell>
          <cell r="D2667">
            <v>1055067.3899999999</v>
          </cell>
        </row>
        <row r="2668">
          <cell r="A2668" t="str">
            <v>02</v>
          </cell>
          <cell r="B2668" t="str">
            <v>28001100</v>
          </cell>
          <cell r="C2668" t="str">
            <v>10110000</v>
          </cell>
          <cell r="D2668">
            <v>7822003.8200000003</v>
          </cell>
        </row>
        <row r="2669">
          <cell r="A2669" t="str">
            <v>02</v>
          </cell>
          <cell r="B2669" t="str">
            <v>28001100</v>
          </cell>
          <cell r="C2669" t="str">
            <v>10130000</v>
          </cell>
          <cell r="D2669">
            <v>-2102.09</v>
          </cell>
        </row>
        <row r="2670">
          <cell r="A2670" t="str">
            <v>02</v>
          </cell>
          <cell r="B2670" t="str">
            <v>28001100</v>
          </cell>
          <cell r="C2670" t="str">
            <v>20010000</v>
          </cell>
          <cell r="D2670">
            <v>8716635.1699999999</v>
          </cell>
        </row>
        <row r="2671">
          <cell r="A2671" t="str">
            <v>02</v>
          </cell>
          <cell r="B2671" t="str">
            <v>28001100</v>
          </cell>
          <cell r="C2671" t="str">
            <v>28001100</v>
          </cell>
          <cell r="D2671">
            <v>795266.22</v>
          </cell>
        </row>
        <row r="2672">
          <cell r="A2672" t="str">
            <v>02</v>
          </cell>
          <cell r="B2672" t="str">
            <v>28001100</v>
          </cell>
          <cell r="C2672" t="str">
            <v>70000000</v>
          </cell>
          <cell r="D2672">
            <v>43939.8</v>
          </cell>
        </row>
        <row r="2673">
          <cell r="A2673" t="str">
            <v>02</v>
          </cell>
          <cell r="B2673" t="str">
            <v>28001100</v>
          </cell>
          <cell r="C2673" t="str">
            <v>76020600</v>
          </cell>
          <cell r="D2673">
            <v>1535838.25</v>
          </cell>
        </row>
        <row r="2674">
          <cell r="A2674" t="str">
            <v>02</v>
          </cell>
          <cell r="B2674" t="str">
            <v>28011200</v>
          </cell>
          <cell r="C2674" t="str">
            <v>10020100</v>
          </cell>
          <cell r="D2674">
            <v>320933.69</v>
          </cell>
        </row>
        <row r="2675">
          <cell r="A2675" t="str">
            <v>02</v>
          </cell>
          <cell r="B2675" t="str">
            <v>28011200</v>
          </cell>
          <cell r="C2675" t="str">
            <v>10110000</v>
          </cell>
          <cell r="D2675">
            <v>70719</v>
          </cell>
        </row>
        <row r="2676">
          <cell r="A2676" t="str">
            <v>02</v>
          </cell>
          <cell r="B2676" t="str">
            <v>28011200</v>
          </cell>
          <cell r="C2676" t="str">
            <v>10120000</v>
          </cell>
          <cell r="D2676">
            <v>32252.98</v>
          </cell>
        </row>
        <row r="2677">
          <cell r="A2677" t="str">
            <v>02</v>
          </cell>
          <cell r="B2677" t="str">
            <v>28011200</v>
          </cell>
          <cell r="C2677" t="str">
            <v>20010000</v>
          </cell>
          <cell r="D2677">
            <v>2279100.7000000002</v>
          </cell>
        </row>
        <row r="2678">
          <cell r="A2678" t="str">
            <v>02</v>
          </cell>
          <cell r="B2678" t="str">
            <v>28001200</v>
          </cell>
          <cell r="C2678" t="str">
            <v>20010000</v>
          </cell>
          <cell r="D2678">
            <v>147465.17000000001</v>
          </cell>
        </row>
        <row r="2679">
          <cell r="A2679" t="str">
            <v>02</v>
          </cell>
          <cell r="B2679" t="str">
            <v>20030000</v>
          </cell>
          <cell r="C2679" t="str">
            <v>90021300</v>
          </cell>
          <cell r="D2679">
            <v>12606.17</v>
          </cell>
        </row>
        <row r="2680">
          <cell r="A2680" t="str">
            <v>02</v>
          </cell>
          <cell r="B2680" t="str">
            <v>20030100</v>
          </cell>
          <cell r="C2680" t="str">
            <v>90021301</v>
          </cell>
          <cell r="D2680">
            <v>722015</v>
          </cell>
        </row>
        <row r="2681">
          <cell r="A2681" t="str">
            <v>02</v>
          </cell>
          <cell r="B2681" t="str">
            <v>20030200</v>
          </cell>
          <cell r="C2681" t="str">
            <v>90021302</v>
          </cell>
          <cell r="D2681">
            <v>8072</v>
          </cell>
        </row>
        <row r="2682">
          <cell r="A2682" t="str">
            <v>02</v>
          </cell>
          <cell r="B2682" t="str">
            <v>25010000</v>
          </cell>
          <cell r="C2682" t="str">
            <v>10090000</v>
          </cell>
          <cell r="D2682">
            <v>4524</v>
          </cell>
        </row>
        <row r="2683">
          <cell r="A2683" t="str">
            <v>02</v>
          </cell>
          <cell r="B2683" t="str">
            <v>25010000</v>
          </cell>
          <cell r="C2683" t="str">
            <v>10110000</v>
          </cell>
          <cell r="D2683">
            <v>83778.98</v>
          </cell>
        </row>
        <row r="2684">
          <cell r="A2684" t="str">
            <v>02</v>
          </cell>
          <cell r="B2684" t="str">
            <v>25010000</v>
          </cell>
          <cell r="C2684" t="str">
            <v>20010000</v>
          </cell>
          <cell r="D2684">
            <v>60989363.859999999</v>
          </cell>
        </row>
        <row r="2685">
          <cell r="A2685" t="str">
            <v>02</v>
          </cell>
          <cell r="B2685" t="str">
            <v>25010000</v>
          </cell>
          <cell r="C2685" t="str">
            <v>23010000</v>
          </cell>
          <cell r="D2685">
            <v>15173231.34</v>
          </cell>
        </row>
        <row r="2686">
          <cell r="A2686" t="str">
            <v>02</v>
          </cell>
          <cell r="B2686" t="str">
            <v>25010000</v>
          </cell>
          <cell r="C2686" t="str">
            <v>70000000</v>
          </cell>
          <cell r="D2686">
            <v>418.6</v>
          </cell>
        </row>
        <row r="2687">
          <cell r="A2687" t="str">
            <v>02</v>
          </cell>
          <cell r="B2687" t="str">
            <v>25010000</v>
          </cell>
          <cell r="C2687" t="str">
            <v>97000000</v>
          </cell>
          <cell r="D2687">
            <v>34287.71</v>
          </cell>
        </row>
        <row r="2688">
          <cell r="A2688" t="str">
            <v>02</v>
          </cell>
          <cell r="B2688" t="str">
            <v>25020000</v>
          </cell>
          <cell r="C2688" t="str">
            <v>10060000</v>
          </cell>
          <cell r="D2688">
            <v>55</v>
          </cell>
        </row>
        <row r="2689">
          <cell r="A2689" t="str">
            <v>02</v>
          </cell>
          <cell r="B2689" t="str">
            <v>25020000</v>
          </cell>
          <cell r="C2689" t="str">
            <v>10090000</v>
          </cell>
          <cell r="D2689">
            <v>8779.7800000000007</v>
          </cell>
        </row>
        <row r="2690">
          <cell r="A2690" t="str">
            <v>02</v>
          </cell>
          <cell r="B2690" t="str">
            <v>25020000</v>
          </cell>
          <cell r="C2690" t="str">
            <v>10110000</v>
          </cell>
          <cell r="D2690">
            <v>205565.52</v>
          </cell>
        </row>
        <row r="2691">
          <cell r="A2691" t="str">
            <v>02</v>
          </cell>
          <cell r="B2691" t="str">
            <v>25020000</v>
          </cell>
          <cell r="C2691" t="str">
            <v>20010000</v>
          </cell>
          <cell r="D2691">
            <v>67375601.939999998</v>
          </cell>
        </row>
        <row r="2692">
          <cell r="A2692" t="str">
            <v>02</v>
          </cell>
          <cell r="B2692" t="str">
            <v>25020000</v>
          </cell>
          <cell r="C2692" t="str">
            <v>20030000</v>
          </cell>
          <cell r="D2692">
            <v>770.17</v>
          </cell>
        </row>
        <row r="2693">
          <cell r="A2693" t="str">
            <v>02</v>
          </cell>
          <cell r="B2693" t="str">
            <v>25020000</v>
          </cell>
          <cell r="C2693" t="str">
            <v>23010000</v>
          </cell>
          <cell r="D2693">
            <v>8491394.2400000002</v>
          </cell>
        </row>
        <row r="2694">
          <cell r="A2694" t="str">
            <v>02</v>
          </cell>
          <cell r="B2694" t="str">
            <v>25020000</v>
          </cell>
          <cell r="C2694" t="str">
            <v>70000000</v>
          </cell>
          <cell r="D2694">
            <v>38.64</v>
          </cell>
        </row>
        <row r="2695">
          <cell r="A2695" t="str">
            <v>02</v>
          </cell>
          <cell r="B2695" t="str">
            <v>25020000</v>
          </cell>
          <cell r="C2695" t="str">
            <v>97000000</v>
          </cell>
          <cell r="D2695">
            <v>34373.67</v>
          </cell>
        </row>
        <row r="2696">
          <cell r="A2696" t="str">
            <v>02</v>
          </cell>
          <cell r="B2696" t="str">
            <v>25030000</v>
          </cell>
          <cell r="C2696" t="str">
            <v>10090000</v>
          </cell>
          <cell r="D2696">
            <v>52561</v>
          </cell>
        </row>
        <row r="2697">
          <cell r="A2697" t="str">
            <v>02</v>
          </cell>
          <cell r="B2697" t="str">
            <v>25030000</v>
          </cell>
          <cell r="C2697" t="str">
            <v>10110000</v>
          </cell>
          <cell r="D2697">
            <v>435.64</v>
          </cell>
        </row>
        <row r="2698">
          <cell r="A2698" t="str">
            <v>02</v>
          </cell>
          <cell r="B2698" t="str">
            <v>25030000</v>
          </cell>
          <cell r="C2698" t="str">
            <v>20010000</v>
          </cell>
          <cell r="D2698">
            <v>3251525.13</v>
          </cell>
        </row>
        <row r="2699">
          <cell r="A2699" t="str">
            <v>02</v>
          </cell>
          <cell r="B2699" t="str">
            <v>25030000</v>
          </cell>
          <cell r="C2699" t="str">
            <v>23010000</v>
          </cell>
          <cell r="D2699">
            <v>7042903.71</v>
          </cell>
        </row>
        <row r="2700">
          <cell r="A2700" t="str">
            <v>02</v>
          </cell>
          <cell r="B2700" t="str">
            <v>15230000</v>
          </cell>
          <cell r="C2700" t="str">
            <v>08010000</v>
          </cell>
          <cell r="D2700">
            <v>-4996.1000000000004</v>
          </cell>
        </row>
        <row r="2701">
          <cell r="A2701" t="str">
            <v>02</v>
          </cell>
          <cell r="B2701" t="str">
            <v>15230000</v>
          </cell>
          <cell r="C2701" t="str">
            <v>15150000</v>
          </cell>
          <cell r="D2701">
            <v>-2503.21</v>
          </cell>
        </row>
        <row r="2702">
          <cell r="A2702" t="str">
            <v>02</v>
          </cell>
          <cell r="B2702" t="str">
            <v>15230000</v>
          </cell>
          <cell r="C2702" t="str">
            <v>16020000</v>
          </cell>
          <cell r="D2702">
            <v>-126370.28</v>
          </cell>
        </row>
        <row r="2703">
          <cell r="A2703" t="str">
            <v>02</v>
          </cell>
          <cell r="B2703" t="str">
            <v>15230000</v>
          </cell>
          <cell r="C2703" t="str">
            <v>25010000</v>
          </cell>
          <cell r="D2703">
            <v>-48554.93</v>
          </cell>
        </row>
        <row r="2704">
          <cell r="A2704" t="str">
            <v>02</v>
          </cell>
          <cell r="B2704" t="str">
            <v>15230000</v>
          </cell>
          <cell r="C2704" t="str">
            <v>25020000</v>
          </cell>
          <cell r="D2704">
            <v>-70923.929999999993</v>
          </cell>
        </row>
        <row r="2705">
          <cell r="A2705" t="str">
            <v>02</v>
          </cell>
          <cell r="B2705" t="str">
            <v>15230000</v>
          </cell>
          <cell r="C2705" t="str">
            <v>25030000</v>
          </cell>
          <cell r="D2705">
            <v>-16512.2</v>
          </cell>
        </row>
        <row r="2706">
          <cell r="A2706" t="str">
            <v>02</v>
          </cell>
          <cell r="B2706" t="str">
            <v>15230000</v>
          </cell>
          <cell r="C2706" t="str">
            <v>26000000</v>
          </cell>
          <cell r="D2706">
            <v>-15490.87</v>
          </cell>
        </row>
        <row r="2707">
          <cell r="A2707" t="str">
            <v>02</v>
          </cell>
          <cell r="B2707" t="str">
            <v>15230000</v>
          </cell>
          <cell r="C2707" t="str">
            <v>44000500</v>
          </cell>
          <cell r="D2707">
            <v>-2768.38</v>
          </cell>
        </row>
        <row r="2708">
          <cell r="A2708" t="str">
            <v>02</v>
          </cell>
          <cell r="B2708" t="str">
            <v>15230000</v>
          </cell>
          <cell r="C2708" t="str">
            <v>79030000</v>
          </cell>
          <cell r="D2708">
            <v>-2346.14</v>
          </cell>
        </row>
        <row r="2709">
          <cell r="A2709" t="str">
            <v>02</v>
          </cell>
          <cell r="B2709" t="str">
            <v>15230000</v>
          </cell>
          <cell r="C2709" t="str">
            <v>79040000</v>
          </cell>
          <cell r="D2709">
            <v>-15.53</v>
          </cell>
        </row>
        <row r="2710">
          <cell r="A2710" t="str">
            <v>02</v>
          </cell>
          <cell r="B2710" t="str">
            <v>15230000</v>
          </cell>
          <cell r="C2710" t="str">
            <v>79070000</v>
          </cell>
          <cell r="D2710">
            <v>-586.05999999999995</v>
          </cell>
        </row>
        <row r="2711">
          <cell r="A2711" t="str">
            <v>02</v>
          </cell>
          <cell r="B2711" t="str">
            <v>15230000</v>
          </cell>
          <cell r="C2711" t="str">
            <v>90020900</v>
          </cell>
          <cell r="D2711">
            <v>-38291.06</v>
          </cell>
        </row>
        <row r="2712">
          <cell r="A2712" t="str">
            <v>02</v>
          </cell>
          <cell r="B2712" t="str">
            <v>15230000</v>
          </cell>
          <cell r="C2712" t="str">
            <v>90020901</v>
          </cell>
          <cell r="D2712">
            <v>-11674.25</v>
          </cell>
        </row>
        <row r="2713">
          <cell r="A2713" t="str">
            <v>02</v>
          </cell>
          <cell r="B2713" t="str">
            <v>15230000</v>
          </cell>
          <cell r="C2713" t="str">
            <v>90020902</v>
          </cell>
          <cell r="D2713">
            <v>-1482.38</v>
          </cell>
        </row>
        <row r="2714">
          <cell r="A2714" t="str">
            <v>02</v>
          </cell>
          <cell r="B2714" t="str">
            <v>15230000</v>
          </cell>
          <cell r="C2714" t="str">
            <v>90021200</v>
          </cell>
          <cell r="D2714">
            <v>-322.52</v>
          </cell>
        </row>
        <row r="2715">
          <cell r="A2715" t="str">
            <v>02</v>
          </cell>
          <cell r="B2715" t="str">
            <v>15230000</v>
          </cell>
          <cell r="C2715" t="str">
            <v>90021201</v>
          </cell>
          <cell r="D2715">
            <v>-39.11</v>
          </cell>
        </row>
        <row r="2716">
          <cell r="A2716" t="str">
            <v>02</v>
          </cell>
          <cell r="B2716" t="str">
            <v>15230000</v>
          </cell>
          <cell r="C2716" t="str">
            <v>91020100</v>
          </cell>
          <cell r="D2716">
            <v>-25.74</v>
          </cell>
        </row>
        <row r="2717">
          <cell r="A2717" t="str">
            <v>02</v>
          </cell>
          <cell r="B2717" t="str">
            <v>15230000</v>
          </cell>
          <cell r="C2717" t="str">
            <v>91020800</v>
          </cell>
          <cell r="D2717">
            <v>-594.44000000000005</v>
          </cell>
        </row>
        <row r="2718">
          <cell r="A2718" t="str">
            <v>02</v>
          </cell>
          <cell r="B2718" t="str">
            <v>15230000</v>
          </cell>
          <cell r="C2718" t="str">
            <v>91020801</v>
          </cell>
          <cell r="D2718">
            <v>-298.91000000000003</v>
          </cell>
        </row>
        <row r="2719">
          <cell r="A2719" t="str">
            <v>02</v>
          </cell>
          <cell r="B2719" t="str">
            <v>15230000</v>
          </cell>
          <cell r="C2719" t="str">
            <v>97030000</v>
          </cell>
          <cell r="D2719">
            <v>-5719.58</v>
          </cell>
        </row>
        <row r="2720">
          <cell r="A2720" t="str">
            <v>02</v>
          </cell>
          <cell r="B2720" t="str">
            <v>40010000</v>
          </cell>
          <cell r="C2720" t="str">
            <v>21010000</v>
          </cell>
          <cell r="D2720">
            <v>2642040081.3899999</v>
          </cell>
        </row>
        <row r="2721">
          <cell r="A2721" t="str">
            <v>02</v>
          </cell>
          <cell r="B2721" t="str">
            <v>40010000</v>
          </cell>
          <cell r="C2721" t="str">
            <v>23010000</v>
          </cell>
          <cell r="D2721">
            <v>450.2</v>
          </cell>
        </row>
        <row r="2722">
          <cell r="A2722" t="str">
            <v>02</v>
          </cell>
          <cell r="B2722" t="str">
            <v>40100000</v>
          </cell>
          <cell r="C2722" t="str">
            <v>91020800</v>
          </cell>
          <cell r="D2722">
            <v>73176</v>
          </cell>
        </row>
        <row r="2723">
          <cell r="A2723" t="str">
            <v>02</v>
          </cell>
          <cell r="B2723" t="str">
            <v>40110000</v>
          </cell>
          <cell r="C2723" t="str">
            <v>08010000</v>
          </cell>
          <cell r="D2723">
            <v>297845.56</v>
          </cell>
        </row>
        <row r="2724">
          <cell r="A2724" t="str">
            <v>02</v>
          </cell>
          <cell r="B2724" t="str">
            <v>40110000</v>
          </cell>
          <cell r="C2724" t="str">
            <v>15140000</v>
          </cell>
          <cell r="D2724">
            <v>4697972.01</v>
          </cell>
        </row>
        <row r="2725">
          <cell r="A2725" t="str">
            <v>02</v>
          </cell>
          <cell r="B2725" t="str">
            <v>40110000</v>
          </cell>
          <cell r="C2725" t="str">
            <v>23010000</v>
          </cell>
          <cell r="D2725">
            <v>1967131.53</v>
          </cell>
        </row>
        <row r="2726">
          <cell r="A2726" t="str">
            <v>02</v>
          </cell>
          <cell r="B2726" t="str">
            <v>40110000</v>
          </cell>
          <cell r="C2726" t="str">
            <v>25010000</v>
          </cell>
          <cell r="D2726">
            <v>4652963.13</v>
          </cell>
        </row>
        <row r="2727">
          <cell r="A2727" t="str">
            <v>02</v>
          </cell>
          <cell r="B2727" t="str">
            <v>40110000</v>
          </cell>
          <cell r="C2727" t="str">
            <v>25020000</v>
          </cell>
          <cell r="D2727">
            <v>297684.43</v>
          </cell>
        </row>
        <row r="2728">
          <cell r="A2728" t="str">
            <v>02</v>
          </cell>
          <cell r="B2728" t="str">
            <v>40110000</v>
          </cell>
          <cell r="C2728" t="str">
            <v>25030000</v>
          </cell>
          <cell r="D2728">
            <v>72996.25</v>
          </cell>
        </row>
        <row r="2729">
          <cell r="A2729" t="str">
            <v>02</v>
          </cell>
          <cell r="B2729" t="str">
            <v>40110000</v>
          </cell>
          <cell r="C2729" t="str">
            <v>26000000</v>
          </cell>
          <cell r="D2729">
            <v>11829.22</v>
          </cell>
        </row>
        <row r="2730">
          <cell r="A2730" t="str">
            <v>02</v>
          </cell>
          <cell r="B2730" t="str">
            <v>40110000</v>
          </cell>
          <cell r="C2730" t="str">
            <v>90020900</v>
          </cell>
          <cell r="D2730">
            <v>618.85</v>
          </cell>
        </row>
        <row r="2731">
          <cell r="A2731" t="str">
            <v>02</v>
          </cell>
          <cell r="B2731" t="str">
            <v>40110000</v>
          </cell>
          <cell r="C2731" t="str">
            <v>90020901</v>
          </cell>
          <cell r="D2731">
            <v>17442.14</v>
          </cell>
        </row>
        <row r="2732">
          <cell r="A2732" t="str">
            <v>02</v>
          </cell>
          <cell r="B2732" t="str">
            <v>40110000</v>
          </cell>
          <cell r="C2732" t="str">
            <v>91020100</v>
          </cell>
          <cell r="D2732">
            <v>5110.66</v>
          </cell>
        </row>
        <row r="2733">
          <cell r="A2733" t="str">
            <v>02</v>
          </cell>
          <cell r="B2733" t="str">
            <v>40110000</v>
          </cell>
          <cell r="C2733" t="str">
            <v>91020800</v>
          </cell>
          <cell r="D2733">
            <v>44984.5</v>
          </cell>
        </row>
        <row r="2734">
          <cell r="A2734" t="str">
            <v>02</v>
          </cell>
          <cell r="B2734" t="str">
            <v>40120000</v>
          </cell>
          <cell r="C2734" t="str">
            <v>08010000</v>
          </cell>
          <cell r="D2734">
            <v>434938</v>
          </cell>
        </row>
        <row r="2735">
          <cell r="A2735" t="str">
            <v>02</v>
          </cell>
          <cell r="B2735" t="str">
            <v>40120000</v>
          </cell>
          <cell r="C2735" t="str">
            <v>23010000</v>
          </cell>
          <cell r="D2735">
            <v>777418.66</v>
          </cell>
        </row>
        <row r="2736">
          <cell r="A2736" t="str">
            <v>02</v>
          </cell>
          <cell r="B2736" t="str">
            <v>40120000</v>
          </cell>
          <cell r="C2736" t="str">
            <v>25010000</v>
          </cell>
          <cell r="D2736">
            <v>1448360.97</v>
          </cell>
        </row>
        <row r="2737">
          <cell r="A2737" t="str">
            <v>02</v>
          </cell>
          <cell r="B2737" t="str">
            <v>40120000</v>
          </cell>
          <cell r="C2737" t="str">
            <v>25020000</v>
          </cell>
          <cell r="D2737">
            <v>12993204.529999999</v>
          </cell>
        </row>
        <row r="2738">
          <cell r="A2738" t="str">
            <v>02</v>
          </cell>
          <cell r="B2738" t="str">
            <v>40120000</v>
          </cell>
          <cell r="C2738" t="str">
            <v>25030000</v>
          </cell>
          <cell r="D2738">
            <v>487283.32</v>
          </cell>
        </row>
        <row r="2739">
          <cell r="A2739" t="str">
            <v>02</v>
          </cell>
          <cell r="B2739" t="str">
            <v>40120000</v>
          </cell>
          <cell r="C2739" t="str">
            <v>26000000</v>
          </cell>
          <cell r="D2739">
            <v>979700.01</v>
          </cell>
        </row>
        <row r="2740">
          <cell r="A2740" t="str">
            <v>02</v>
          </cell>
          <cell r="B2740" t="str">
            <v>40120000</v>
          </cell>
          <cell r="C2740" t="str">
            <v>79030000</v>
          </cell>
          <cell r="D2740">
            <v>391905.38</v>
          </cell>
        </row>
        <row r="2741">
          <cell r="A2741" t="str">
            <v>02</v>
          </cell>
          <cell r="B2741" t="str">
            <v>40120000</v>
          </cell>
          <cell r="C2741" t="str">
            <v>79040000</v>
          </cell>
          <cell r="D2741">
            <v>3087.81</v>
          </cell>
        </row>
        <row r="2742">
          <cell r="A2742" t="str">
            <v>02</v>
          </cell>
          <cell r="B2742" t="str">
            <v>40120000</v>
          </cell>
          <cell r="C2742" t="str">
            <v>79070000</v>
          </cell>
          <cell r="D2742">
            <v>114965.45</v>
          </cell>
        </row>
        <row r="2743">
          <cell r="A2743" t="str">
            <v>02</v>
          </cell>
          <cell r="B2743" t="str">
            <v>40120000</v>
          </cell>
          <cell r="C2743" t="str">
            <v>90020900</v>
          </cell>
          <cell r="D2743">
            <v>7603737.5300000003</v>
          </cell>
        </row>
        <row r="2744">
          <cell r="A2744" t="str">
            <v>02</v>
          </cell>
          <cell r="B2744" t="str">
            <v>40120000</v>
          </cell>
          <cell r="C2744" t="str">
            <v>90020901</v>
          </cell>
          <cell r="D2744">
            <v>2235322.81</v>
          </cell>
        </row>
        <row r="2745">
          <cell r="A2745" t="str">
            <v>02</v>
          </cell>
          <cell r="B2745" t="str">
            <v>40120000</v>
          </cell>
          <cell r="C2745" t="str">
            <v>90020902</v>
          </cell>
          <cell r="D2745">
            <v>294017.59999999998</v>
          </cell>
        </row>
        <row r="2746">
          <cell r="A2746" t="str">
            <v>02</v>
          </cell>
          <cell r="B2746" t="str">
            <v>40120000</v>
          </cell>
          <cell r="C2746" t="str">
            <v>90021200</v>
          </cell>
          <cell r="D2746">
            <v>13559.25</v>
          </cell>
        </row>
        <row r="2747">
          <cell r="A2747" t="str">
            <v>02</v>
          </cell>
          <cell r="B2747" t="str">
            <v>40130000</v>
          </cell>
          <cell r="C2747" t="str">
            <v>15140000</v>
          </cell>
          <cell r="D2747">
            <v>15554552.59</v>
          </cell>
        </row>
        <row r="2748">
          <cell r="A2748" t="str">
            <v>02</v>
          </cell>
          <cell r="B2748" t="str">
            <v>40130000</v>
          </cell>
          <cell r="C2748" t="str">
            <v>23010000</v>
          </cell>
          <cell r="D2748">
            <v>4321.92</v>
          </cell>
        </row>
        <row r="2749">
          <cell r="A2749" t="str">
            <v>02</v>
          </cell>
          <cell r="B2749" t="str">
            <v>40130000</v>
          </cell>
          <cell r="C2749" t="str">
            <v>25010000</v>
          </cell>
          <cell r="D2749">
            <v>4844725.13</v>
          </cell>
        </row>
        <row r="2750">
          <cell r="A2750" t="str">
            <v>02</v>
          </cell>
          <cell r="B2750" t="str">
            <v>40130000</v>
          </cell>
          <cell r="C2750" t="str">
            <v>25020000</v>
          </cell>
          <cell r="D2750">
            <v>166513.68</v>
          </cell>
        </row>
        <row r="2751">
          <cell r="A2751" t="str">
            <v>02</v>
          </cell>
          <cell r="B2751" t="str">
            <v>40130000</v>
          </cell>
          <cell r="C2751" t="str">
            <v>25030000</v>
          </cell>
          <cell r="D2751">
            <v>3281051.84</v>
          </cell>
        </row>
        <row r="2752">
          <cell r="A2752" t="str">
            <v>02</v>
          </cell>
          <cell r="B2752" t="str">
            <v>40130000</v>
          </cell>
          <cell r="C2752" t="str">
            <v>26000000</v>
          </cell>
          <cell r="D2752">
            <v>144129.26</v>
          </cell>
        </row>
        <row r="2753">
          <cell r="A2753" t="str">
            <v>02</v>
          </cell>
          <cell r="B2753" t="str">
            <v>40130000</v>
          </cell>
          <cell r="C2753" t="str">
            <v>90020901</v>
          </cell>
          <cell r="D2753">
            <v>24655.52</v>
          </cell>
        </row>
        <row r="2754">
          <cell r="A2754" t="str">
            <v>02</v>
          </cell>
          <cell r="B2754" t="str">
            <v>40140000</v>
          </cell>
          <cell r="C2754" t="str">
            <v>15140000</v>
          </cell>
          <cell r="D2754">
            <v>2001743.4</v>
          </cell>
        </row>
        <row r="2755">
          <cell r="A2755" t="str">
            <v>02</v>
          </cell>
          <cell r="B2755" t="str">
            <v>40140000</v>
          </cell>
          <cell r="C2755" t="str">
            <v>26000000</v>
          </cell>
          <cell r="D2755">
            <v>270939.74</v>
          </cell>
        </row>
        <row r="2756">
          <cell r="A2756" t="str">
            <v>02</v>
          </cell>
          <cell r="B2756" t="str">
            <v>40140000</v>
          </cell>
          <cell r="C2756" t="str">
            <v>97030000</v>
          </cell>
          <cell r="D2756">
            <v>1135871.58</v>
          </cell>
        </row>
        <row r="2757">
          <cell r="A2757" t="str">
            <v>02</v>
          </cell>
          <cell r="B2757" t="str">
            <v>40150000</v>
          </cell>
          <cell r="C2757" t="str">
            <v>15150000</v>
          </cell>
          <cell r="D2757">
            <v>497122.55</v>
          </cell>
        </row>
        <row r="2758">
          <cell r="A2758" t="str">
            <v>02</v>
          </cell>
          <cell r="B2758" t="str">
            <v>40150000</v>
          </cell>
          <cell r="C2758" t="str">
            <v>25010000</v>
          </cell>
          <cell r="D2758">
            <v>8425.7999999999993</v>
          </cell>
        </row>
        <row r="2759">
          <cell r="A2759" t="str">
            <v>02</v>
          </cell>
          <cell r="B2759" t="str">
            <v>40150000</v>
          </cell>
          <cell r="C2759" t="str">
            <v>25020000</v>
          </cell>
          <cell r="D2759">
            <v>1013685.95</v>
          </cell>
        </row>
        <row r="2760">
          <cell r="A2760" t="str">
            <v>02</v>
          </cell>
          <cell r="B2760" t="str">
            <v>40150000</v>
          </cell>
          <cell r="C2760" t="str">
            <v>25030000</v>
          </cell>
          <cell r="D2760">
            <v>7767.79</v>
          </cell>
        </row>
        <row r="2761">
          <cell r="A2761" t="str">
            <v>02</v>
          </cell>
          <cell r="B2761" t="str">
            <v>40150000</v>
          </cell>
          <cell r="C2761" t="str">
            <v>26000000</v>
          </cell>
          <cell r="D2761">
            <v>1203897.19</v>
          </cell>
        </row>
        <row r="2762">
          <cell r="A2762" t="str">
            <v>02</v>
          </cell>
          <cell r="B2762" t="str">
            <v>40150000</v>
          </cell>
          <cell r="C2762" t="str">
            <v>44000500</v>
          </cell>
          <cell r="D2762">
            <v>549783.81999999995</v>
          </cell>
        </row>
        <row r="2763">
          <cell r="A2763" t="str">
            <v>02</v>
          </cell>
          <cell r="B2763" t="str">
            <v>40150000</v>
          </cell>
          <cell r="C2763" t="str">
            <v>79030000</v>
          </cell>
          <cell r="D2763">
            <v>62142.36</v>
          </cell>
        </row>
        <row r="2764">
          <cell r="A2764" t="str">
            <v>02</v>
          </cell>
          <cell r="B2764" t="str">
            <v>40150000</v>
          </cell>
          <cell r="C2764" t="str">
            <v>90021200</v>
          </cell>
          <cell r="D2764">
            <v>50490.66</v>
          </cell>
        </row>
        <row r="2765">
          <cell r="A2765" t="str">
            <v>02</v>
          </cell>
          <cell r="B2765" t="str">
            <v>40150000</v>
          </cell>
          <cell r="C2765" t="str">
            <v>90021201</v>
          </cell>
          <cell r="D2765">
            <v>7767.79</v>
          </cell>
        </row>
        <row r="2766">
          <cell r="A2766" t="str">
            <v>02</v>
          </cell>
          <cell r="B2766" t="str">
            <v>40160000</v>
          </cell>
          <cell r="C2766" t="str">
            <v>15140000</v>
          </cell>
          <cell r="D2766">
            <v>2073109.88</v>
          </cell>
        </row>
        <row r="2767">
          <cell r="A2767" t="str">
            <v>03</v>
          </cell>
          <cell r="B2767" t="str">
            <v>02010000</v>
          </cell>
          <cell r="C2767" t="str">
            <v>25020000</v>
          </cell>
          <cell r="D2767">
            <v>4160684</v>
          </cell>
        </row>
        <row r="2768">
          <cell r="A2768" t="str">
            <v>02</v>
          </cell>
          <cell r="B2768" t="str">
            <v>40180000</v>
          </cell>
          <cell r="C2768" t="str">
            <v>25010000</v>
          </cell>
          <cell r="D2768">
            <v>22913.59</v>
          </cell>
        </row>
        <row r="2769">
          <cell r="A2769" t="str">
            <v>02</v>
          </cell>
          <cell r="B2769" t="str">
            <v>40180000</v>
          </cell>
          <cell r="C2769" t="str">
            <v>25020000</v>
          </cell>
          <cell r="D2769">
            <v>72357.8</v>
          </cell>
        </row>
        <row r="2770">
          <cell r="A2770" t="str">
            <v>02</v>
          </cell>
          <cell r="B2770" t="str">
            <v>40180000</v>
          </cell>
          <cell r="C2770" t="str">
            <v>25030000</v>
          </cell>
          <cell r="D2770">
            <v>85004.66</v>
          </cell>
        </row>
        <row r="2771">
          <cell r="A2771" t="str">
            <v>02</v>
          </cell>
          <cell r="B2771" t="str">
            <v>40180000</v>
          </cell>
          <cell r="C2771" t="str">
            <v>26000000</v>
          </cell>
          <cell r="D2771">
            <v>320816.82</v>
          </cell>
        </row>
        <row r="2772">
          <cell r="A2772" t="str">
            <v>02</v>
          </cell>
          <cell r="B2772" t="str">
            <v>40180000</v>
          </cell>
          <cell r="C2772" t="str">
            <v>79070000</v>
          </cell>
          <cell r="D2772">
            <v>1431.27</v>
          </cell>
        </row>
        <row r="2773">
          <cell r="A2773" t="str">
            <v>02</v>
          </cell>
          <cell r="B2773" t="str">
            <v>40180000</v>
          </cell>
          <cell r="C2773" t="str">
            <v>90020901</v>
          </cell>
          <cell r="D2773">
            <v>41020.949999999997</v>
          </cell>
        </row>
        <row r="2774">
          <cell r="A2774" t="str">
            <v>02</v>
          </cell>
          <cell r="B2774" t="str">
            <v>40180000</v>
          </cell>
          <cell r="C2774" t="str">
            <v>90020902</v>
          </cell>
          <cell r="D2774">
            <v>372.67</v>
          </cell>
        </row>
        <row r="2775">
          <cell r="A2775" t="str">
            <v>02</v>
          </cell>
          <cell r="B2775" t="str">
            <v>40180000</v>
          </cell>
          <cell r="C2775" t="str">
            <v>91020801</v>
          </cell>
          <cell r="D2775">
            <v>4446.53</v>
          </cell>
        </row>
        <row r="2776">
          <cell r="A2776" t="str">
            <v>02</v>
          </cell>
          <cell r="B2776" t="str">
            <v>40190000</v>
          </cell>
          <cell r="C2776" t="str">
            <v>08010000</v>
          </cell>
          <cell r="D2776">
            <v>259418.68</v>
          </cell>
        </row>
        <row r="2777">
          <cell r="A2777" t="str">
            <v>02</v>
          </cell>
          <cell r="B2777" t="str">
            <v>40190000</v>
          </cell>
          <cell r="C2777" t="str">
            <v>15140000</v>
          </cell>
          <cell r="D2777">
            <v>446375.98</v>
          </cell>
        </row>
        <row r="2778">
          <cell r="A2778" t="str">
            <v>02</v>
          </cell>
          <cell r="B2778" t="str">
            <v>40190000</v>
          </cell>
          <cell r="C2778" t="str">
            <v>25010000</v>
          </cell>
          <cell r="D2778">
            <v>1981.6</v>
          </cell>
        </row>
        <row r="2779">
          <cell r="A2779" t="str">
            <v>02</v>
          </cell>
          <cell r="B2779" t="str">
            <v>40190000</v>
          </cell>
          <cell r="C2779" t="str">
            <v>25020000</v>
          </cell>
          <cell r="D2779">
            <v>884800.78</v>
          </cell>
        </row>
        <row r="2780">
          <cell r="A2780" t="str">
            <v>02</v>
          </cell>
          <cell r="B2780" t="str">
            <v>40190000</v>
          </cell>
          <cell r="C2780" t="str">
            <v>26000000</v>
          </cell>
          <cell r="D2780">
            <v>145003.26</v>
          </cell>
        </row>
        <row r="2781">
          <cell r="A2781" t="str">
            <v>02</v>
          </cell>
          <cell r="B2781" t="str">
            <v>40190000</v>
          </cell>
          <cell r="C2781" t="str">
            <v>79030000</v>
          </cell>
          <cell r="D2781">
            <v>11887.24</v>
          </cell>
        </row>
        <row r="2782">
          <cell r="A2782" t="str">
            <v>02</v>
          </cell>
          <cell r="B2782" t="str">
            <v>40190000</v>
          </cell>
          <cell r="C2782" t="str">
            <v>91020801</v>
          </cell>
          <cell r="D2782">
            <v>54917.53</v>
          </cell>
        </row>
        <row r="2783">
          <cell r="A2783" t="str">
            <v>02</v>
          </cell>
          <cell r="B2783" t="str">
            <v>40300000</v>
          </cell>
          <cell r="C2783" t="str">
            <v>91020800</v>
          </cell>
          <cell r="D2783">
            <v>-2579.62</v>
          </cell>
        </row>
        <row r="2784">
          <cell r="A2784" t="str">
            <v>02</v>
          </cell>
          <cell r="B2784" t="str">
            <v>40310000</v>
          </cell>
          <cell r="C2784" t="str">
            <v>08010000</v>
          </cell>
          <cell r="D2784">
            <v>-29573.84</v>
          </cell>
        </row>
        <row r="2785">
          <cell r="A2785" t="str">
            <v>02</v>
          </cell>
          <cell r="B2785" t="str">
            <v>40310000</v>
          </cell>
          <cell r="C2785" t="str">
            <v>15140000</v>
          </cell>
          <cell r="D2785">
            <v>-98782.62</v>
          </cell>
        </row>
        <row r="2786">
          <cell r="A2786" t="str">
            <v>02</v>
          </cell>
          <cell r="B2786" t="str">
            <v>40310000</v>
          </cell>
          <cell r="C2786" t="str">
            <v>15230000</v>
          </cell>
          <cell r="D2786">
            <v>-584213.61</v>
          </cell>
        </row>
        <row r="2787">
          <cell r="A2787" t="str">
            <v>02</v>
          </cell>
          <cell r="B2787" t="str">
            <v>40310000</v>
          </cell>
          <cell r="C2787" t="str">
            <v>25010000</v>
          </cell>
          <cell r="D2787">
            <v>-489566.99</v>
          </cell>
        </row>
        <row r="2788">
          <cell r="A2788" t="str">
            <v>02</v>
          </cell>
          <cell r="B2788" t="str">
            <v>40310000</v>
          </cell>
          <cell r="C2788" t="str">
            <v>25020000</v>
          </cell>
          <cell r="D2788">
            <v>-23244.49</v>
          </cell>
        </row>
        <row r="2789">
          <cell r="A2789" t="str">
            <v>02</v>
          </cell>
          <cell r="B2789" t="str">
            <v>40310000</v>
          </cell>
          <cell r="C2789" t="str">
            <v>26000000</v>
          </cell>
          <cell r="D2789">
            <v>1809.88</v>
          </cell>
        </row>
        <row r="2790">
          <cell r="A2790" t="str">
            <v>02</v>
          </cell>
          <cell r="B2790" t="str">
            <v>40310000</v>
          </cell>
          <cell r="C2790" t="str">
            <v>90020900</v>
          </cell>
          <cell r="D2790">
            <v>214.13</v>
          </cell>
        </row>
        <row r="2791">
          <cell r="A2791" t="str">
            <v>02</v>
          </cell>
          <cell r="B2791" t="str">
            <v>40310000</v>
          </cell>
          <cell r="C2791" t="str">
            <v>90020901</v>
          </cell>
          <cell r="D2791">
            <v>1028.8800000000001</v>
          </cell>
        </row>
        <row r="2792">
          <cell r="A2792" t="str">
            <v>02</v>
          </cell>
          <cell r="B2792" t="str">
            <v>40310000</v>
          </cell>
          <cell r="C2792" t="str">
            <v>91020100</v>
          </cell>
          <cell r="D2792">
            <v>152.6</v>
          </cell>
        </row>
        <row r="2793">
          <cell r="A2793" t="str">
            <v>02</v>
          </cell>
          <cell r="B2793" t="str">
            <v>40310000</v>
          </cell>
          <cell r="C2793" t="str">
            <v>91020800</v>
          </cell>
          <cell r="D2793">
            <v>-7320.63</v>
          </cell>
        </row>
        <row r="2794">
          <cell r="A2794" t="str">
            <v>02</v>
          </cell>
          <cell r="B2794" t="str">
            <v>40320000</v>
          </cell>
          <cell r="C2794" t="str">
            <v>08010000</v>
          </cell>
          <cell r="D2794">
            <v>-44713.22</v>
          </cell>
        </row>
        <row r="2795">
          <cell r="A2795" t="str">
            <v>02</v>
          </cell>
          <cell r="B2795" t="str">
            <v>40320000</v>
          </cell>
          <cell r="C2795" t="str">
            <v>15230000</v>
          </cell>
          <cell r="D2795">
            <v>-98474.02</v>
          </cell>
        </row>
        <row r="2796">
          <cell r="A2796" t="str">
            <v>02</v>
          </cell>
          <cell r="B2796" t="str">
            <v>40320000</v>
          </cell>
          <cell r="C2796" t="str">
            <v>25010000</v>
          </cell>
          <cell r="D2796">
            <v>-25848.83</v>
          </cell>
        </row>
        <row r="2797">
          <cell r="A2797" t="str">
            <v>02</v>
          </cell>
          <cell r="B2797" t="str">
            <v>40320000</v>
          </cell>
          <cell r="C2797" t="str">
            <v>25020000</v>
          </cell>
          <cell r="D2797">
            <v>195114.63</v>
          </cell>
        </row>
        <row r="2798">
          <cell r="A2798" t="str">
            <v>02</v>
          </cell>
          <cell r="B2798" t="str">
            <v>40320000</v>
          </cell>
          <cell r="C2798" t="str">
            <v>26000000</v>
          </cell>
          <cell r="D2798">
            <v>62102.44</v>
          </cell>
        </row>
        <row r="2799">
          <cell r="A2799" t="str">
            <v>02</v>
          </cell>
          <cell r="B2799" t="str">
            <v>40320000</v>
          </cell>
          <cell r="C2799" t="str">
            <v>79030000</v>
          </cell>
          <cell r="D2799">
            <v>-40877.980000000003</v>
          </cell>
        </row>
        <row r="2800">
          <cell r="A2800" t="str">
            <v>02</v>
          </cell>
          <cell r="B2800" t="str">
            <v>40320000</v>
          </cell>
          <cell r="C2800" t="str">
            <v>79040000</v>
          </cell>
          <cell r="D2800">
            <v>161.02000000000001</v>
          </cell>
        </row>
        <row r="2801">
          <cell r="A2801" t="str">
            <v>02</v>
          </cell>
          <cell r="B2801" t="str">
            <v>40320000</v>
          </cell>
          <cell r="C2801" t="str">
            <v>79070000</v>
          </cell>
          <cell r="D2801">
            <v>-4988.3900000000003</v>
          </cell>
        </row>
        <row r="2802">
          <cell r="A2802" t="str">
            <v>02</v>
          </cell>
          <cell r="B2802" t="str">
            <v>40320000</v>
          </cell>
          <cell r="C2802" t="str">
            <v>90020900</v>
          </cell>
          <cell r="D2802">
            <v>393480.36</v>
          </cell>
        </row>
        <row r="2803">
          <cell r="A2803" t="str">
            <v>02</v>
          </cell>
          <cell r="B2803" t="str">
            <v>40320000</v>
          </cell>
          <cell r="C2803" t="str">
            <v>90020901</v>
          </cell>
          <cell r="D2803">
            <v>65693.3</v>
          </cell>
        </row>
        <row r="2804">
          <cell r="A2804" t="str">
            <v>02</v>
          </cell>
          <cell r="B2804" t="str">
            <v>40320000</v>
          </cell>
          <cell r="C2804" t="str">
            <v>90020902</v>
          </cell>
          <cell r="D2804">
            <v>23580.5</v>
          </cell>
        </row>
        <row r="2805">
          <cell r="A2805" t="str">
            <v>02</v>
          </cell>
          <cell r="B2805" t="str">
            <v>40320000</v>
          </cell>
          <cell r="C2805" t="str">
            <v>90021200</v>
          </cell>
          <cell r="D2805">
            <v>-13559.25</v>
          </cell>
        </row>
        <row r="2806">
          <cell r="A2806" t="str">
            <v>02</v>
          </cell>
          <cell r="B2806" t="str">
            <v>40330000</v>
          </cell>
          <cell r="C2806" t="str">
            <v>15140000</v>
          </cell>
          <cell r="D2806">
            <v>-77481.03</v>
          </cell>
        </row>
        <row r="2807">
          <cell r="A2807" t="str">
            <v>02</v>
          </cell>
          <cell r="B2807" t="str">
            <v>40330000</v>
          </cell>
          <cell r="C2807" t="str">
            <v>15230000</v>
          </cell>
          <cell r="D2807">
            <v>313511.58</v>
          </cell>
        </row>
        <row r="2808">
          <cell r="A2808" t="str">
            <v>02</v>
          </cell>
          <cell r="B2808" t="str">
            <v>40330000</v>
          </cell>
          <cell r="C2808" t="str">
            <v>25010000</v>
          </cell>
          <cell r="D2808">
            <v>-726244.46</v>
          </cell>
        </row>
        <row r="2809">
          <cell r="A2809" t="str">
            <v>02</v>
          </cell>
          <cell r="B2809" t="str">
            <v>40330000</v>
          </cell>
          <cell r="C2809" t="str">
            <v>25020000</v>
          </cell>
          <cell r="D2809">
            <v>-37854.78</v>
          </cell>
        </row>
        <row r="2810">
          <cell r="A2810" t="str">
            <v>02</v>
          </cell>
          <cell r="B2810" t="str">
            <v>40330000</v>
          </cell>
          <cell r="C2810" t="str">
            <v>25030000</v>
          </cell>
          <cell r="D2810">
            <v>-2309600.7999999998</v>
          </cell>
        </row>
        <row r="2811">
          <cell r="A2811" t="str">
            <v>02</v>
          </cell>
          <cell r="B2811" t="str">
            <v>40330000</v>
          </cell>
          <cell r="C2811" t="str">
            <v>26000000</v>
          </cell>
          <cell r="D2811">
            <v>-26773.07</v>
          </cell>
        </row>
        <row r="2812">
          <cell r="A2812" t="str">
            <v>02</v>
          </cell>
          <cell r="B2812" t="str">
            <v>40330000</v>
          </cell>
          <cell r="C2812" t="str">
            <v>90020901</v>
          </cell>
          <cell r="D2812">
            <v>381381.64</v>
          </cell>
        </row>
        <row r="2813">
          <cell r="A2813" t="str">
            <v>02</v>
          </cell>
          <cell r="B2813" t="str">
            <v>40340000</v>
          </cell>
          <cell r="C2813" t="str">
            <v>15140000</v>
          </cell>
          <cell r="D2813">
            <v>-515660.39</v>
          </cell>
        </row>
        <row r="2814">
          <cell r="A2814" t="str">
            <v>02</v>
          </cell>
          <cell r="B2814" t="str">
            <v>40340000</v>
          </cell>
          <cell r="C2814" t="str">
            <v>26000000</v>
          </cell>
          <cell r="D2814">
            <v>818289.53</v>
          </cell>
        </row>
        <row r="2815">
          <cell r="A2815" t="str">
            <v>02</v>
          </cell>
          <cell r="B2815" t="str">
            <v>40340000</v>
          </cell>
          <cell r="C2815" t="str">
            <v>97030000</v>
          </cell>
          <cell r="D2815">
            <v>2703620.69</v>
          </cell>
        </row>
        <row r="2816">
          <cell r="A2816" t="str">
            <v>02</v>
          </cell>
          <cell r="B2816" t="str">
            <v>40350000</v>
          </cell>
          <cell r="C2816" t="str">
            <v>15150000</v>
          </cell>
          <cell r="D2816">
            <v>6519.38</v>
          </cell>
        </row>
        <row r="2817">
          <cell r="A2817" t="str">
            <v>02</v>
          </cell>
          <cell r="B2817" t="str">
            <v>40350000</v>
          </cell>
          <cell r="C2817" t="str">
            <v>15230000</v>
          </cell>
          <cell r="D2817">
            <v>-426.19</v>
          </cell>
        </row>
        <row r="2818">
          <cell r="A2818" t="str">
            <v>02</v>
          </cell>
          <cell r="B2818" t="str">
            <v>40350000</v>
          </cell>
          <cell r="C2818" t="str">
            <v>25010000</v>
          </cell>
          <cell r="D2818">
            <v>286.5</v>
          </cell>
        </row>
        <row r="2819">
          <cell r="A2819" t="str">
            <v>02</v>
          </cell>
          <cell r="B2819" t="str">
            <v>40350000</v>
          </cell>
          <cell r="C2819" t="str">
            <v>25020000</v>
          </cell>
          <cell r="D2819">
            <v>12833.64</v>
          </cell>
        </row>
        <row r="2820">
          <cell r="A2820" t="str">
            <v>02</v>
          </cell>
          <cell r="B2820" t="str">
            <v>40350000</v>
          </cell>
          <cell r="C2820" t="str">
            <v>25030000</v>
          </cell>
          <cell r="D2820">
            <v>-2557.12</v>
          </cell>
        </row>
        <row r="2821">
          <cell r="A2821" t="str">
            <v>02</v>
          </cell>
          <cell r="B2821" t="str">
            <v>40350000</v>
          </cell>
          <cell r="C2821" t="str">
            <v>26000000</v>
          </cell>
          <cell r="D2821">
            <v>-381716.31</v>
          </cell>
        </row>
        <row r="2822">
          <cell r="A2822" t="str">
            <v>02</v>
          </cell>
          <cell r="B2822" t="str">
            <v>40350000</v>
          </cell>
          <cell r="C2822" t="str">
            <v>44000500</v>
          </cell>
          <cell r="D2822">
            <v>7209.99</v>
          </cell>
        </row>
        <row r="2823">
          <cell r="A2823" t="str">
            <v>02</v>
          </cell>
          <cell r="B2823" t="str">
            <v>40350000</v>
          </cell>
          <cell r="C2823" t="str">
            <v>79030000</v>
          </cell>
          <cell r="D2823">
            <v>-20456.919999999998</v>
          </cell>
        </row>
        <row r="2824">
          <cell r="A2824" t="str">
            <v>02</v>
          </cell>
          <cell r="B2824" t="str">
            <v>40350000</v>
          </cell>
          <cell r="C2824" t="str">
            <v>90021200</v>
          </cell>
          <cell r="D2824">
            <v>-16621.25</v>
          </cell>
        </row>
        <row r="2825">
          <cell r="A2825" t="str">
            <v>02</v>
          </cell>
          <cell r="B2825" t="str">
            <v>40350000</v>
          </cell>
          <cell r="C2825" t="str">
            <v>90021201</v>
          </cell>
          <cell r="D2825">
            <v>-2557.12</v>
          </cell>
        </row>
        <row r="2826">
          <cell r="A2826" t="str">
            <v>02</v>
          </cell>
          <cell r="B2826" t="str">
            <v>40360000</v>
          </cell>
          <cell r="C2826" t="str">
            <v>15140000</v>
          </cell>
          <cell r="D2826">
            <v>51444.33</v>
          </cell>
        </row>
        <row r="2827">
          <cell r="A2827" t="str">
            <v>03</v>
          </cell>
          <cell r="B2827" t="str">
            <v>02010000</v>
          </cell>
          <cell r="C2827" t="str">
            <v>25030000</v>
          </cell>
          <cell r="D2827">
            <v>318038</v>
          </cell>
        </row>
        <row r="2828">
          <cell r="A2828" t="str">
            <v>02</v>
          </cell>
          <cell r="B2828" t="str">
            <v>40380000</v>
          </cell>
          <cell r="C2828" t="str">
            <v>15230000</v>
          </cell>
          <cell r="D2828">
            <v>18222.310000000001</v>
          </cell>
        </row>
        <row r="2829">
          <cell r="A2829" t="str">
            <v>02</v>
          </cell>
          <cell r="B2829" t="str">
            <v>40380000</v>
          </cell>
          <cell r="C2829" t="str">
            <v>25010000</v>
          </cell>
          <cell r="D2829">
            <v>2820.36</v>
          </cell>
        </row>
        <row r="2830">
          <cell r="A2830" t="str">
            <v>02</v>
          </cell>
          <cell r="B2830" t="str">
            <v>40380000</v>
          </cell>
          <cell r="C2830" t="str">
            <v>25020000</v>
          </cell>
          <cell r="D2830">
            <v>17011.849999999999</v>
          </cell>
        </row>
        <row r="2831">
          <cell r="A2831" t="str">
            <v>02</v>
          </cell>
          <cell r="B2831" t="str">
            <v>40380000</v>
          </cell>
          <cell r="C2831" t="str">
            <v>25030000</v>
          </cell>
          <cell r="D2831">
            <v>10348.129999999999</v>
          </cell>
        </row>
        <row r="2832">
          <cell r="A2832" t="str">
            <v>02</v>
          </cell>
          <cell r="B2832" t="str">
            <v>40380000</v>
          </cell>
          <cell r="C2832" t="str">
            <v>26000000</v>
          </cell>
          <cell r="D2832">
            <v>68120.98</v>
          </cell>
        </row>
        <row r="2833">
          <cell r="A2833" t="str">
            <v>02</v>
          </cell>
          <cell r="B2833" t="str">
            <v>40380000</v>
          </cell>
          <cell r="C2833" t="str">
            <v>79070000</v>
          </cell>
          <cell r="D2833">
            <v>298.06</v>
          </cell>
        </row>
        <row r="2834">
          <cell r="A2834" t="str">
            <v>02</v>
          </cell>
          <cell r="B2834" t="str">
            <v>40380000</v>
          </cell>
          <cell r="C2834" t="str">
            <v>90020901</v>
          </cell>
          <cell r="D2834">
            <v>8730.24</v>
          </cell>
        </row>
        <row r="2835">
          <cell r="A2835" t="str">
            <v>02</v>
          </cell>
          <cell r="B2835" t="str">
            <v>40380000</v>
          </cell>
          <cell r="C2835" t="str">
            <v>90020902</v>
          </cell>
          <cell r="D2835">
            <v>94.02</v>
          </cell>
        </row>
        <row r="2836">
          <cell r="A2836" t="str">
            <v>02</v>
          </cell>
          <cell r="B2836" t="str">
            <v>40380000</v>
          </cell>
          <cell r="C2836" t="str">
            <v>91020801</v>
          </cell>
          <cell r="D2836">
            <v>792.65</v>
          </cell>
        </row>
        <row r="2837">
          <cell r="A2837" t="str">
            <v>02</v>
          </cell>
          <cell r="B2837" t="str">
            <v>40390000</v>
          </cell>
          <cell r="C2837" t="str">
            <v>08010000</v>
          </cell>
          <cell r="D2837">
            <v>-90945.46</v>
          </cell>
        </row>
        <row r="2838">
          <cell r="A2838" t="str">
            <v>02</v>
          </cell>
          <cell r="B2838" t="str">
            <v>40390000</v>
          </cell>
          <cell r="C2838" t="str">
            <v>15140000</v>
          </cell>
          <cell r="D2838">
            <v>-49783.24</v>
          </cell>
        </row>
        <row r="2839">
          <cell r="A2839" t="str">
            <v>02</v>
          </cell>
          <cell r="B2839" t="str">
            <v>40390000</v>
          </cell>
          <cell r="C2839" t="str">
            <v>15230000</v>
          </cell>
          <cell r="D2839">
            <v>-8411.31</v>
          </cell>
        </row>
        <row r="2840">
          <cell r="A2840" t="str">
            <v>02</v>
          </cell>
          <cell r="B2840" t="str">
            <v>40390000</v>
          </cell>
          <cell r="C2840" t="str">
            <v>25020000</v>
          </cell>
          <cell r="D2840">
            <v>-52786.83</v>
          </cell>
        </row>
        <row r="2841">
          <cell r="A2841" t="str">
            <v>02</v>
          </cell>
          <cell r="B2841" t="str">
            <v>40390000</v>
          </cell>
          <cell r="C2841" t="str">
            <v>26000000</v>
          </cell>
          <cell r="D2841">
            <v>-10751.13</v>
          </cell>
        </row>
        <row r="2842">
          <cell r="A2842" t="str">
            <v>02</v>
          </cell>
          <cell r="B2842" t="str">
            <v>40390000</v>
          </cell>
          <cell r="C2842" t="str">
            <v>79030000</v>
          </cell>
          <cell r="D2842">
            <v>619.04999999999995</v>
          </cell>
        </row>
        <row r="2843">
          <cell r="A2843" t="str">
            <v>02</v>
          </cell>
          <cell r="B2843" t="str">
            <v>40390000</v>
          </cell>
          <cell r="C2843" t="str">
            <v>91020801</v>
          </cell>
          <cell r="D2843">
            <v>-7609.34</v>
          </cell>
        </row>
        <row r="2844">
          <cell r="A2844" t="str">
            <v>02</v>
          </cell>
          <cell r="B2844" t="str">
            <v>21010000</v>
          </cell>
          <cell r="C2844" t="str">
            <v>20010000</v>
          </cell>
          <cell r="D2844">
            <v>2121335098.6400001</v>
          </cell>
        </row>
        <row r="2845">
          <cell r="A2845" t="str">
            <v>02</v>
          </cell>
          <cell r="B2845" t="str">
            <v>21010000</v>
          </cell>
          <cell r="C2845" t="str">
            <v>21010000</v>
          </cell>
          <cell r="D2845">
            <v>87582135.530000001</v>
          </cell>
        </row>
        <row r="2846">
          <cell r="A2846" t="str">
            <v>02</v>
          </cell>
          <cell r="B2846" t="str">
            <v>21010000</v>
          </cell>
          <cell r="C2846" t="str">
            <v>23010000</v>
          </cell>
          <cell r="D2846">
            <v>185463.99</v>
          </cell>
        </row>
        <row r="2847">
          <cell r="A2847" t="str">
            <v>02</v>
          </cell>
          <cell r="B2847" t="str">
            <v>21010000</v>
          </cell>
          <cell r="C2847" t="str">
            <v>25010000</v>
          </cell>
          <cell r="D2847">
            <v>35063.43</v>
          </cell>
        </row>
        <row r="2848">
          <cell r="A2848" t="str">
            <v>02</v>
          </cell>
          <cell r="B2848" t="str">
            <v>21010000</v>
          </cell>
          <cell r="C2848" t="str">
            <v>25030000</v>
          </cell>
          <cell r="D2848">
            <v>3290.21</v>
          </cell>
        </row>
        <row r="2849">
          <cell r="A2849" t="str">
            <v>02</v>
          </cell>
          <cell r="B2849" t="str">
            <v>21010000</v>
          </cell>
          <cell r="C2849" t="str">
            <v>26000000</v>
          </cell>
          <cell r="D2849">
            <v>460.59</v>
          </cell>
        </row>
        <row r="2850">
          <cell r="A2850" t="str">
            <v>02</v>
          </cell>
          <cell r="B2850" t="str">
            <v>21010000</v>
          </cell>
          <cell r="C2850" t="str">
            <v>43010000</v>
          </cell>
          <cell r="D2850">
            <v>525119925.19999999</v>
          </cell>
        </row>
        <row r="2851">
          <cell r="A2851" t="str">
            <v>02</v>
          </cell>
          <cell r="B2851" t="str">
            <v>20010000</v>
          </cell>
          <cell r="C2851" t="str">
            <v>10010100</v>
          </cell>
          <cell r="D2851">
            <v>64551.5</v>
          </cell>
        </row>
        <row r="2852">
          <cell r="A2852" t="str">
            <v>02</v>
          </cell>
          <cell r="B2852" t="str">
            <v>20010000</v>
          </cell>
          <cell r="C2852" t="str">
            <v>10020000</v>
          </cell>
          <cell r="D2852">
            <v>1207908.3600000001</v>
          </cell>
        </row>
        <row r="2853">
          <cell r="A2853" t="str">
            <v>02</v>
          </cell>
          <cell r="B2853" t="str">
            <v>20010000</v>
          </cell>
          <cell r="C2853" t="str">
            <v>10020100</v>
          </cell>
          <cell r="D2853">
            <v>3850545.33</v>
          </cell>
        </row>
        <row r="2854">
          <cell r="A2854" t="str">
            <v>02</v>
          </cell>
          <cell r="B2854" t="str">
            <v>20010000</v>
          </cell>
          <cell r="C2854" t="str">
            <v>10110000</v>
          </cell>
          <cell r="D2854">
            <v>59274904.810000002</v>
          </cell>
        </row>
        <row r="2855">
          <cell r="A2855" t="str">
            <v>02</v>
          </cell>
          <cell r="B2855" t="str">
            <v>20010000</v>
          </cell>
          <cell r="C2855" t="str">
            <v>21010000</v>
          </cell>
          <cell r="D2855">
            <v>7451919.8200000003</v>
          </cell>
        </row>
        <row r="2856">
          <cell r="A2856" t="str">
            <v>02</v>
          </cell>
          <cell r="B2856" t="str">
            <v>20010000</v>
          </cell>
          <cell r="C2856" t="str">
            <v>28001100</v>
          </cell>
          <cell r="D2856">
            <v>19208040.100000001</v>
          </cell>
        </row>
        <row r="2857">
          <cell r="A2857" t="str">
            <v>02</v>
          </cell>
          <cell r="B2857" t="str">
            <v>20010000</v>
          </cell>
          <cell r="C2857" t="str">
            <v>40020000</v>
          </cell>
          <cell r="D2857">
            <v>2647003080.9699998</v>
          </cell>
        </row>
        <row r="2858">
          <cell r="A2858" t="str">
            <v>02</v>
          </cell>
          <cell r="B2858" t="str">
            <v>45000000</v>
          </cell>
          <cell r="C2858" t="str">
            <v>90020200</v>
          </cell>
          <cell r="D2858">
            <v>5337620.59</v>
          </cell>
        </row>
        <row r="2859">
          <cell r="A2859" t="str">
            <v>02</v>
          </cell>
          <cell r="B2859" t="str">
            <v>45000000</v>
          </cell>
          <cell r="C2859" t="str">
            <v>90020400</v>
          </cell>
          <cell r="D2859">
            <v>1720185.6</v>
          </cell>
        </row>
        <row r="2860">
          <cell r="A2860" t="str">
            <v>02</v>
          </cell>
          <cell r="B2860" t="str">
            <v>45000000</v>
          </cell>
          <cell r="C2860" t="str">
            <v>90021600</v>
          </cell>
          <cell r="D2860">
            <v>310877.24</v>
          </cell>
        </row>
        <row r="2861">
          <cell r="A2861" t="str">
            <v>02</v>
          </cell>
          <cell r="B2861" t="str">
            <v>45010000</v>
          </cell>
          <cell r="C2861" t="str">
            <v>62020200</v>
          </cell>
          <cell r="D2861">
            <v>48186.5</v>
          </cell>
        </row>
        <row r="2862">
          <cell r="A2862" t="str">
            <v>02</v>
          </cell>
          <cell r="B2862" t="str">
            <v>45020000</v>
          </cell>
          <cell r="C2862" t="str">
            <v>44000200</v>
          </cell>
          <cell r="D2862">
            <v>363220.24</v>
          </cell>
        </row>
        <row r="2863">
          <cell r="A2863" t="str">
            <v>02</v>
          </cell>
          <cell r="B2863" t="str">
            <v>16050000</v>
          </cell>
          <cell r="C2863" t="str">
            <v>90020101</v>
          </cell>
          <cell r="D2863">
            <v>54682.29</v>
          </cell>
        </row>
        <row r="2864">
          <cell r="A2864" t="str">
            <v>02</v>
          </cell>
          <cell r="B2864" t="str">
            <v>16010000</v>
          </cell>
          <cell r="C2864" t="str">
            <v>76020400</v>
          </cell>
          <cell r="D2864">
            <v>-603.47</v>
          </cell>
        </row>
        <row r="2865">
          <cell r="A2865" t="str">
            <v>02</v>
          </cell>
          <cell r="B2865" t="str">
            <v>97030000</v>
          </cell>
          <cell r="C2865" t="str">
            <v>91020803</v>
          </cell>
          <cell r="D2865">
            <v>14141753.68</v>
          </cell>
        </row>
        <row r="2866">
          <cell r="A2866" t="str">
            <v>01</v>
          </cell>
          <cell r="B2866" t="str">
            <v>94000000</v>
          </cell>
          <cell r="C2866" t="str">
            <v>91020801</v>
          </cell>
          <cell r="D2866">
            <v>244955.72</v>
          </cell>
        </row>
        <row r="2867">
          <cell r="A2867" t="str">
            <v>02</v>
          </cell>
          <cell r="B2867" t="str">
            <v>16020000</v>
          </cell>
          <cell r="C2867" t="str">
            <v>90020200</v>
          </cell>
          <cell r="D2867">
            <v>-1089.1400000000001</v>
          </cell>
        </row>
        <row r="2868">
          <cell r="A2868" t="str">
            <v>02</v>
          </cell>
          <cell r="B2868" t="str">
            <v>16020000</v>
          </cell>
          <cell r="C2868" t="str">
            <v>90020300</v>
          </cell>
          <cell r="D2868">
            <v>-302.27999999999997</v>
          </cell>
        </row>
        <row r="2869">
          <cell r="A2869" t="str">
            <v>02</v>
          </cell>
          <cell r="B2869" t="str">
            <v>16020000</v>
          </cell>
          <cell r="C2869" t="str">
            <v>90020400</v>
          </cell>
          <cell r="D2869">
            <v>-9.16</v>
          </cell>
        </row>
        <row r="2870">
          <cell r="A2870" t="str">
            <v>02</v>
          </cell>
          <cell r="B2870" t="str">
            <v>16020000</v>
          </cell>
          <cell r="C2870" t="str">
            <v>90020700</v>
          </cell>
          <cell r="D2870">
            <v>-0.47</v>
          </cell>
        </row>
        <row r="2871">
          <cell r="A2871" t="str">
            <v>02</v>
          </cell>
          <cell r="B2871" t="str">
            <v>23010000</v>
          </cell>
          <cell r="C2871" t="str">
            <v>10010000</v>
          </cell>
          <cell r="D2871">
            <v>503.8</v>
          </cell>
        </row>
        <row r="2872">
          <cell r="A2872" t="str">
            <v>02</v>
          </cell>
          <cell r="B2872" t="str">
            <v>23010000</v>
          </cell>
          <cell r="C2872" t="str">
            <v>10020000</v>
          </cell>
          <cell r="D2872">
            <v>65589.23</v>
          </cell>
        </row>
        <row r="2873">
          <cell r="A2873" t="str">
            <v>02</v>
          </cell>
          <cell r="B2873" t="str">
            <v>23010000</v>
          </cell>
          <cell r="C2873" t="str">
            <v>10050000</v>
          </cell>
          <cell r="D2873">
            <v>12832.61</v>
          </cell>
        </row>
        <row r="2874">
          <cell r="A2874" t="str">
            <v>02</v>
          </cell>
          <cell r="B2874" t="str">
            <v>23010000</v>
          </cell>
          <cell r="C2874" t="str">
            <v>10060000</v>
          </cell>
          <cell r="D2874">
            <v>9914.5499999999993</v>
          </cell>
        </row>
        <row r="2875">
          <cell r="A2875" t="str">
            <v>02</v>
          </cell>
          <cell r="B2875" t="str">
            <v>23010000</v>
          </cell>
          <cell r="C2875" t="str">
            <v>10110000</v>
          </cell>
          <cell r="D2875">
            <v>148019.42000000001</v>
          </cell>
        </row>
        <row r="2876">
          <cell r="A2876" t="str">
            <v>02</v>
          </cell>
          <cell r="B2876" t="str">
            <v>23010000</v>
          </cell>
          <cell r="C2876" t="str">
            <v>10140500</v>
          </cell>
          <cell r="D2876">
            <v>215965.18</v>
          </cell>
        </row>
        <row r="2877">
          <cell r="A2877" t="str">
            <v>02</v>
          </cell>
          <cell r="B2877" t="str">
            <v>23010000</v>
          </cell>
          <cell r="C2877" t="str">
            <v>21010000</v>
          </cell>
          <cell r="D2877">
            <v>2544.3000000000002</v>
          </cell>
        </row>
        <row r="2878">
          <cell r="A2878" t="str">
            <v>02</v>
          </cell>
          <cell r="B2878" t="str">
            <v>23010000</v>
          </cell>
          <cell r="C2878" t="str">
            <v>23010000</v>
          </cell>
          <cell r="D2878">
            <v>68804</v>
          </cell>
        </row>
        <row r="2879">
          <cell r="A2879" t="str">
            <v>02</v>
          </cell>
          <cell r="B2879" t="str">
            <v>23010000</v>
          </cell>
          <cell r="C2879" t="str">
            <v>40200000</v>
          </cell>
          <cell r="D2879">
            <v>70596.38</v>
          </cell>
        </row>
        <row r="2880">
          <cell r="A2880" t="str">
            <v>02</v>
          </cell>
          <cell r="B2880" t="str">
            <v>23010000</v>
          </cell>
          <cell r="C2880" t="str">
            <v>40210000</v>
          </cell>
          <cell r="D2880">
            <v>10837081.59</v>
          </cell>
        </row>
        <row r="2881">
          <cell r="A2881" t="str">
            <v>02</v>
          </cell>
          <cell r="B2881" t="str">
            <v>23010000</v>
          </cell>
          <cell r="C2881" t="str">
            <v>40220000</v>
          </cell>
          <cell r="D2881">
            <v>28289171.879999999</v>
          </cell>
        </row>
        <row r="2882">
          <cell r="A2882" t="str">
            <v>02</v>
          </cell>
          <cell r="B2882" t="str">
            <v>23010000</v>
          </cell>
          <cell r="C2882" t="str">
            <v>40230000</v>
          </cell>
          <cell r="D2882">
            <v>21536889.02</v>
          </cell>
        </row>
        <row r="2883">
          <cell r="A2883" t="str">
            <v>02</v>
          </cell>
          <cell r="B2883" t="str">
            <v>23010000</v>
          </cell>
          <cell r="C2883" t="str">
            <v>40240000</v>
          </cell>
          <cell r="D2883">
            <v>6425080.1699999999</v>
          </cell>
        </row>
        <row r="2884">
          <cell r="A2884" t="str">
            <v>02</v>
          </cell>
          <cell r="B2884" t="str">
            <v>23010000</v>
          </cell>
          <cell r="C2884" t="str">
            <v>40250000</v>
          </cell>
          <cell r="D2884">
            <v>3003598.51</v>
          </cell>
        </row>
        <row r="2885">
          <cell r="A2885" t="str">
            <v>02</v>
          </cell>
          <cell r="B2885" t="str">
            <v>23010000</v>
          </cell>
          <cell r="C2885" t="str">
            <v>40260000</v>
          </cell>
          <cell r="D2885">
            <v>2124554.21</v>
          </cell>
        </row>
        <row r="2886">
          <cell r="A2886" t="str">
            <v>02</v>
          </cell>
          <cell r="B2886" t="str">
            <v>23010000</v>
          </cell>
          <cell r="C2886" t="str">
            <v>40200100</v>
          </cell>
          <cell r="D2886">
            <v>130398.29</v>
          </cell>
        </row>
        <row r="2887">
          <cell r="A2887" t="str">
            <v>02</v>
          </cell>
          <cell r="B2887" t="str">
            <v>23010000</v>
          </cell>
          <cell r="C2887" t="str">
            <v>40280000</v>
          </cell>
          <cell r="D2887">
            <v>674802.89</v>
          </cell>
        </row>
        <row r="2888">
          <cell r="A2888" t="str">
            <v>02</v>
          </cell>
          <cell r="B2888" t="str">
            <v>23010000</v>
          </cell>
          <cell r="C2888" t="str">
            <v>40290000</v>
          </cell>
          <cell r="D2888">
            <v>1584716.81</v>
          </cell>
        </row>
        <row r="2889">
          <cell r="A2889" t="str">
            <v>02</v>
          </cell>
          <cell r="B2889" t="str">
            <v>76060000</v>
          </cell>
          <cell r="C2889" t="str">
            <v>76020600</v>
          </cell>
          <cell r="D2889">
            <v>307167.68</v>
          </cell>
        </row>
        <row r="2890">
          <cell r="A2890" t="str">
            <v>02</v>
          </cell>
          <cell r="B2890" t="str">
            <v>01090000</v>
          </cell>
          <cell r="C2890" t="str">
            <v>02010000</v>
          </cell>
          <cell r="D2890">
            <v>3260652</v>
          </cell>
        </row>
        <row r="2891">
          <cell r="A2891" t="str">
            <v>02</v>
          </cell>
          <cell r="B2891" t="str">
            <v>01090000</v>
          </cell>
          <cell r="C2891" t="str">
            <v>91020100</v>
          </cell>
          <cell r="D2891">
            <v>2104</v>
          </cell>
        </row>
        <row r="2892">
          <cell r="A2892" t="str">
            <v>02</v>
          </cell>
          <cell r="B2892" t="str">
            <v>10150000</v>
          </cell>
          <cell r="C2892" t="str">
            <v>10150000</v>
          </cell>
          <cell r="D2892">
            <v>4124953.72</v>
          </cell>
        </row>
        <row r="2893">
          <cell r="A2893" t="str">
            <v>02</v>
          </cell>
          <cell r="B2893" t="str">
            <v>40340000</v>
          </cell>
          <cell r="C2893" t="str">
            <v>15230000</v>
          </cell>
          <cell r="D2893">
            <v>10275.620000000001</v>
          </cell>
        </row>
        <row r="2894">
          <cell r="A2894" t="str">
            <v>02</v>
          </cell>
          <cell r="B2894" t="str">
            <v>10150000</v>
          </cell>
          <cell r="C2894" t="str">
            <v>10160200</v>
          </cell>
          <cell r="D2894">
            <v>751105.59</v>
          </cell>
        </row>
        <row r="2895">
          <cell r="A2895" t="str">
            <v>02</v>
          </cell>
          <cell r="B2895" t="str">
            <v>10150000</v>
          </cell>
          <cell r="C2895" t="str">
            <v>23010000</v>
          </cell>
          <cell r="D2895">
            <v>35658.379999999997</v>
          </cell>
        </row>
        <row r="2896">
          <cell r="A2896" t="str">
            <v>02</v>
          </cell>
          <cell r="B2896" t="str">
            <v>10150000</v>
          </cell>
          <cell r="C2896" t="str">
            <v>25010000</v>
          </cell>
          <cell r="D2896">
            <v>1987853.56</v>
          </cell>
        </row>
        <row r="2897">
          <cell r="A2897" t="str">
            <v>02</v>
          </cell>
          <cell r="B2897" t="str">
            <v>10150000</v>
          </cell>
          <cell r="C2897" t="str">
            <v>25020000</v>
          </cell>
          <cell r="D2897">
            <v>125585.59</v>
          </cell>
        </row>
        <row r="2898">
          <cell r="A2898" t="str">
            <v>02</v>
          </cell>
          <cell r="B2898" t="str">
            <v>10150000</v>
          </cell>
          <cell r="C2898" t="str">
            <v>25030000</v>
          </cell>
          <cell r="D2898">
            <v>5543.37</v>
          </cell>
        </row>
        <row r="2899">
          <cell r="A2899" t="str">
            <v>02</v>
          </cell>
          <cell r="B2899" t="str">
            <v>10150000</v>
          </cell>
          <cell r="C2899" t="str">
            <v>26000000</v>
          </cell>
          <cell r="D2899">
            <v>62048.32</v>
          </cell>
        </row>
        <row r="2900">
          <cell r="A2900" t="str">
            <v>02</v>
          </cell>
          <cell r="B2900" t="str">
            <v>10150000</v>
          </cell>
          <cell r="C2900" t="str">
            <v>41020000</v>
          </cell>
          <cell r="D2900">
            <v>69001.61</v>
          </cell>
        </row>
        <row r="2901">
          <cell r="A2901" t="str">
            <v>02</v>
          </cell>
          <cell r="B2901" t="str">
            <v>10150000</v>
          </cell>
          <cell r="C2901" t="str">
            <v>44000500</v>
          </cell>
          <cell r="D2901">
            <v>14360</v>
          </cell>
        </row>
        <row r="2902">
          <cell r="A2902" t="str">
            <v>02</v>
          </cell>
          <cell r="B2902" t="str">
            <v>10150000</v>
          </cell>
          <cell r="C2902" t="str">
            <v>79030000</v>
          </cell>
          <cell r="D2902">
            <v>173976.37</v>
          </cell>
        </row>
        <row r="2903">
          <cell r="A2903" t="str">
            <v>02</v>
          </cell>
          <cell r="B2903" t="str">
            <v>10150000</v>
          </cell>
          <cell r="C2903" t="str">
            <v>79040000</v>
          </cell>
          <cell r="D2903">
            <v>485.38</v>
          </cell>
        </row>
        <row r="2904">
          <cell r="A2904" t="str">
            <v>02</v>
          </cell>
          <cell r="B2904" t="str">
            <v>10150000</v>
          </cell>
          <cell r="C2904" t="str">
            <v>79070000</v>
          </cell>
          <cell r="D2904">
            <v>786.8</v>
          </cell>
        </row>
        <row r="2905">
          <cell r="A2905" t="str">
            <v>02</v>
          </cell>
          <cell r="B2905" t="str">
            <v>10150000</v>
          </cell>
          <cell r="C2905" t="str">
            <v>91020803</v>
          </cell>
          <cell r="D2905">
            <v>21425.27</v>
          </cell>
        </row>
        <row r="2906">
          <cell r="A2906" t="str">
            <v>02</v>
          </cell>
          <cell r="B2906" t="str">
            <v>40050000</v>
          </cell>
          <cell r="C2906" t="str">
            <v>20010000</v>
          </cell>
          <cell r="D2906">
            <v>1000371.93</v>
          </cell>
        </row>
        <row r="2907">
          <cell r="A2907" t="str">
            <v>02</v>
          </cell>
          <cell r="B2907" t="str">
            <v>40300100</v>
          </cell>
          <cell r="C2907" t="str">
            <v>15140000</v>
          </cell>
          <cell r="D2907">
            <v>-192199.1</v>
          </cell>
        </row>
        <row r="2908">
          <cell r="A2908" t="str">
            <v>02</v>
          </cell>
          <cell r="B2908" t="str">
            <v>40050000</v>
          </cell>
          <cell r="C2908" t="str">
            <v>21010000</v>
          </cell>
          <cell r="D2908">
            <v>-106122.46</v>
          </cell>
        </row>
        <row r="2909">
          <cell r="A2909" t="str">
            <v>02</v>
          </cell>
          <cell r="B2909" t="str">
            <v>40050000</v>
          </cell>
          <cell r="C2909" t="str">
            <v>43010000</v>
          </cell>
          <cell r="D2909">
            <v>-242249.61</v>
          </cell>
        </row>
        <row r="2910">
          <cell r="A2910" t="str">
            <v>02</v>
          </cell>
          <cell r="B2910" t="str">
            <v>10160100</v>
          </cell>
          <cell r="C2910" t="str">
            <v>25010000</v>
          </cell>
          <cell r="D2910">
            <v>4174084.16</v>
          </cell>
        </row>
        <row r="2911">
          <cell r="A2911" t="str">
            <v>02</v>
          </cell>
          <cell r="B2911" t="str">
            <v>10160200</v>
          </cell>
          <cell r="C2911" t="str">
            <v>25010000</v>
          </cell>
          <cell r="D2911">
            <v>327646.78999999998</v>
          </cell>
        </row>
        <row r="2912">
          <cell r="A2912" t="str">
            <v>02</v>
          </cell>
          <cell r="B2912" t="str">
            <v>10160200</v>
          </cell>
          <cell r="C2912" t="str">
            <v>25020000</v>
          </cell>
          <cell r="D2912">
            <v>108881.75</v>
          </cell>
        </row>
        <row r="2913">
          <cell r="A2913" t="str">
            <v>02</v>
          </cell>
          <cell r="B2913" t="str">
            <v>10160200</v>
          </cell>
          <cell r="C2913" t="str">
            <v>25030000</v>
          </cell>
          <cell r="D2913">
            <v>20981.13</v>
          </cell>
        </row>
        <row r="2914">
          <cell r="A2914" t="str">
            <v>02</v>
          </cell>
          <cell r="B2914" t="str">
            <v>10160200</v>
          </cell>
          <cell r="C2914" t="str">
            <v>26000000</v>
          </cell>
          <cell r="D2914">
            <v>143176.75</v>
          </cell>
        </row>
        <row r="2915">
          <cell r="A2915" t="str">
            <v>02</v>
          </cell>
          <cell r="B2915" t="str">
            <v>40030000</v>
          </cell>
          <cell r="C2915" t="str">
            <v>90020100</v>
          </cell>
          <cell r="D2915">
            <v>3084534.44</v>
          </cell>
        </row>
        <row r="2916">
          <cell r="A2916" t="str">
            <v>02</v>
          </cell>
          <cell r="B2916" t="str">
            <v>40030000</v>
          </cell>
          <cell r="C2916" t="str">
            <v>90020107</v>
          </cell>
          <cell r="D2916">
            <v>866509.76</v>
          </cell>
        </row>
        <row r="2917">
          <cell r="A2917" t="str">
            <v>02</v>
          </cell>
          <cell r="B2917" t="str">
            <v>40030000</v>
          </cell>
          <cell r="C2917" t="str">
            <v>90020108</v>
          </cell>
          <cell r="D2917">
            <v>65459.199999999997</v>
          </cell>
        </row>
        <row r="2918">
          <cell r="A2918" t="str">
            <v>02</v>
          </cell>
          <cell r="B2918" t="str">
            <v>40030000</v>
          </cell>
          <cell r="C2918" t="str">
            <v>90020200</v>
          </cell>
          <cell r="D2918">
            <v>40270.26</v>
          </cell>
        </row>
        <row r="2919">
          <cell r="A2919" t="str">
            <v>02</v>
          </cell>
          <cell r="B2919" t="str">
            <v>40030000</v>
          </cell>
          <cell r="C2919" t="str">
            <v>90020300</v>
          </cell>
          <cell r="D2919">
            <v>11182.32</v>
          </cell>
        </row>
        <row r="2920">
          <cell r="A2920" t="str">
            <v>02</v>
          </cell>
          <cell r="B2920" t="str">
            <v>40030000</v>
          </cell>
          <cell r="C2920" t="str">
            <v>90020400</v>
          </cell>
          <cell r="D2920">
            <v>343.93</v>
          </cell>
        </row>
        <row r="2921">
          <cell r="A2921" t="str">
            <v>02</v>
          </cell>
          <cell r="B2921" t="str">
            <v>40050000</v>
          </cell>
          <cell r="C2921" t="str">
            <v>90020100</v>
          </cell>
          <cell r="D2921">
            <v>183670.64</v>
          </cell>
        </row>
        <row r="2922">
          <cell r="A2922" t="str">
            <v>02</v>
          </cell>
          <cell r="B2922" t="str">
            <v>40050000</v>
          </cell>
          <cell r="C2922" t="str">
            <v>90020107</v>
          </cell>
          <cell r="D2922">
            <v>51596.9</v>
          </cell>
        </row>
        <row r="2923">
          <cell r="A2923" t="str">
            <v>02</v>
          </cell>
          <cell r="B2923" t="str">
            <v>40050000</v>
          </cell>
          <cell r="C2923" t="str">
            <v>90020108</v>
          </cell>
          <cell r="D2923">
            <v>3897.81</v>
          </cell>
        </row>
        <row r="2924">
          <cell r="A2924" t="str">
            <v>02</v>
          </cell>
          <cell r="B2924" t="str">
            <v>40050000</v>
          </cell>
          <cell r="C2924" t="str">
            <v>90020200</v>
          </cell>
          <cell r="D2924">
            <v>2397.92</v>
          </cell>
        </row>
        <row r="2925">
          <cell r="A2925" t="str">
            <v>02</v>
          </cell>
          <cell r="B2925" t="str">
            <v>40050000</v>
          </cell>
          <cell r="C2925" t="str">
            <v>90020300</v>
          </cell>
          <cell r="D2925">
            <v>665.86</v>
          </cell>
        </row>
        <row r="2926">
          <cell r="A2926" t="str">
            <v>02</v>
          </cell>
          <cell r="B2926" t="str">
            <v>40050000</v>
          </cell>
          <cell r="C2926" t="str">
            <v>90020400</v>
          </cell>
          <cell r="D2926">
            <v>20.48</v>
          </cell>
        </row>
        <row r="2927">
          <cell r="A2927" t="str">
            <v>02</v>
          </cell>
          <cell r="B2927" t="str">
            <v>26000000</v>
          </cell>
          <cell r="C2927" t="str">
            <v>10090000</v>
          </cell>
          <cell r="D2927">
            <v>13600.96</v>
          </cell>
        </row>
        <row r="2928">
          <cell r="A2928" t="str">
            <v>02</v>
          </cell>
          <cell r="B2928" t="str">
            <v>26000000</v>
          </cell>
          <cell r="C2928" t="str">
            <v>10110000</v>
          </cell>
          <cell r="D2928">
            <v>633.72</v>
          </cell>
        </row>
        <row r="2929">
          <cell r="A2929" t="str">
            <v>02</v>
          </cell>
          <cell r="B2929" t="str">
            <v>26000000</v>
          </cell>
          <cell r="C2929" t="str">
            <v>10150000</v>
          </cell>
          <cell r="D2929">
            <v>-4415.0200000000004</v>
          </cell>
        </row>
        <row r="2930">
          <cell r="A2930" t="str">
            <v>02</v>
          </cell>
          <cell r="B2930" t="str">
            <v>26000000</v>
          </cell>
          <cell r="C2930" t="str">
            <v>20030000</v>
          </cell>
          <cell r="D2930">
            <v>582</v>
          </cell>
        </row>
        <row r="2931">
          <cell r="A2931" t="str">
            <v>02</v>
          </cell>
          <cell r="B2931" t="str">
            <v>26000000</v>
          </cell>
          <cell r="C2931" t="str">
            <v>90020100</v>
          </cell>
          <cell r="D2931">
            <v>61277074.759999998</v>
          </cell>
        </row>
        <row r="2932">
          <cell r="A2932" t="str">
            <v>02</v>
          </cell>
          <cell r="B2932" t="str">
            <v>26000000</v>
          </cell>
          <cell r="C2932" t="str">
            <v>90020107</v>
          </cell>
          <cell r="D2932">
            <v>20129961.460000001</v>
          </cell>
        </row>
        <row r="2933">
          <cell r="A2933" t="str">
            <v>02</v>
          </cell>
          <cell r="B2933" t="str">
            <v>26000000</v>
          </cell>
          <cell r="C2933" t="str">
            <v>90020108</v>
          </cell>
          <cell r="D2933">
            <v>1488526.99</v>
          </cell>
        </row>
        <row r="2934">
          <cell r="A2934" t="str">
            <v>02</v>
          </cell>
          <cell r="B2934" t="str">
            <v>26000000</v>
          </cell>
          <cell r="C2934" t="str">
            <v>90020200</v>
          </cell>
          <cell r="D2934">
            <v>1776193.6</v>
          </cell>
        </row>
        <row r="2935">
          <cell r="A2935" t="str">
            <v>02</v>
          </cell>
          <cell r="B2935" t="str">
            <v>26000000</v>
          </cell>
          <cell r="C2935" t="str">
            <v>90020300</v>
          </cell>
          <cell r="D2935">
            <v>224802.23</v>
          </cell>
        </row>
        <row r="2936">
          <cell r="A2936" t="str">
            <v>02</v>
          </cell>
          <cell r="B2936" t="str">
            <v>26000000</v>
          </cell>
          <cell r="C2936" t="str">
            <v>90020400</v>
          </cell>
          <cell r="D2936">
            <v>207119.2</v>
          </cell>
        </row>
        <row r="2937">
          <cell r="A2937" t="str">
            <v>02</v>
          </cell>
          <cell r="B2937" t="str">
            <v>26000000</v>
          </cell>
          <cell r="C2937" t="str">
            <v>90020500</v>
          </cell>
          <cell r="D2937">
            <v>43576.92</v>
          </cell>
        </row>
        <row r="2938">
          <cell r="A2938" t="str">
            <v>02</v>
          </cell>
          <cell r="B2938" t="str">
            <v>26000000</v>
          </cell>
          <cell r="C2938" t="str">
            <v>90020700</v>
          </cell>
          <cell r="D2938">
            <v>431.44</v>
          </cell>
        </row>
        <row r="2939">
          <cell r="A2939" t="str">
            <v>02</v>
          </cell>
          <cell r="B2939" t="str">
            <v>26000000</v>
          </cell>
          <cell r="C2939" t="str">
            <v>90020900</v>
          </cell>
          <cell r="D2939">
            <v>872960.63</v>
          </cell>
        </row>
        <row r="2940">
          <cell r="A2940" t="str">
            <v>02</v>
          </cell>
          <cell r="B2940" t="str">
            <v>26000000</v>
          </cell>
          <cell r="C2940" t="str">
            <v>90020901</v>
          </cell>
          <cell r="D2940">
            <v>296201.82</v>
          </cell>
        </row>
        <row r="2941">
          <cell r="A2941" t="str">
            <v>02</v>
          </cell>
          <cell r="B2941" t="str">
            <v>26000000</v>
          </cell>
          <cell r="C2941" t="str">
            <v>90020902</v>
          </cell>
          <cell r="D2941">
            <v>37665.269999999997</v>
          </cell>
        </row>
        <row r="2942">
          <cell r="A2942" t="str">
            <v>02</v>
          </cell>
          <cell r="B2942" t="str">
            <v>26000000</v>
          </cell>
          <cell r="C2942" t="str">
            <v>90021200</v>
          </cell>
          <cell r="D2942">
            <v>23147.99</v>
          </cell>
        </row>
        <row r="2943">
          <cell r="A2943" t="str">
            <v>02</v>
          </cell>
          <cell r="B2943" t="str">
            <v>26000000</v>
          </cell>
          <cell r="C2943" t="str">
            <v>90021201</v>
          </cell>
          <cell r="D2943">
            <v>855.06</v>
          </cell>
        </row>
        <row r="2944">
          <cell r="A2944" t="str">
            <v>02</v>
          </cell>
          <cell r="B2944" t="str">
            <v>26000000</v>
          </cell>
          <cell r="C2944" t="str">
            <v>90021202</v>
          </cell>
          <cell r="D2944">
            <v>141.21</v>
          </cell>
        </row>
        <row r="2945">
          <cell r="A2945" t="str">
            <v>02</v>
          </cell>
          <cell r="B2945" t="str">
            <v>26000000</v>
          </cell>
          <cell r="C2945" t="str">
            <v>90021300</v>
          </cell>
          <cell r="D2945">
            <v>2883.4</v>
          </cell>
        </row>
        <row r="2946">
          <cell r="A2946" t="str">
            <v>02</v>
          </cell>
          <cell r="B2946" t="str">
            <v>26000000</v>
          </cell>
          <cell r="C2946" t="str">
            <v>90021301</v>
          </cell>
          <cell r="D2946">
            <v>195426.99</v>
          </cell>
        </row>
        <row r="2947">
          <cell r="A2947" t="str">
            <v>02</v>
          </cell>
          <cell r="B2947" t="str">
            <v>26000000</v>
          </cell>
          <cell r="C2947" t="str">
            <v>90021302</v>
          </cell>
          <cell r="D2947">
            <v>6765.52</v>
          </cell>
        </row>
        <row r="2948">
          <cell r="A2948" t="str">
            <v>02</v>
          </cell>
          <cell r="B2948" t="str">
            <v>26000000</v>
          </cell>
          <cell r="C2948" t="str">
            <v>90021400</v>
          </cell>
          <cell r="D2948">
            <v>1485860.86</v>
          </cell>
        </row>
        <row r="2949">
          <cell r="A2949" t="str">
            <v>02</v>
          </cell>
          <cell r="B2949" t="str">
            <v>26000000</v>
          </cell>
          <cell r="C2949" t="str">
            <v>90021401</v>
          </cell>
          <cell r="D2949">
            <v>724879.99</v>
          </cell>
        </row>
        <row r="2950">
          <cell r="A2950" t="str">
            <v>02</v>
          </cell>
          <cell r="B2950" t="str">
            <v>26000000</v>
          </cell>
          <cell r="C2950" t="str">
            <v>90021402</v>
          </cell>
          <cell r="D2950">
            <v>165773.25</v>
          </cell>
        </row>
        <row r="2951">
          <cell r="A2951" t="str">
            <v>02</v>
          </cell>
          <cell r="B2951" t="str">
            <v>26000000</v>
          </cell>
          <cell r="C2951" t="str">
            <v>90021405</v>
          </cell>
          <cell r="D2951">
            <v>2294008.14</v>
          </cell>
        </row>
        <row r="2952">
          <cell r="A2952" t="str">
            <v>02</v>
          </cell>
          <cell r="B2952" t="str">
            <v>26000000</v>
          </cell>
          <cell r="C2952" t="str">
            <v>90021500</v>
          </cell>
          <cell r="D2952">
            <v>13116.21</v>
          </cell>
        </row>
        <row r="2953">
          <cell r="A2953" t="str">
            <v>02</v>
          </cell>
          <cell r="B2953" t="str">
            <v>26000000</v>
          </cell>
          <cell r="C2953" t="str">
            <v>90021600</v>
          </cell>
          <cell r="D2953">
            <v>77090.17</v>
          </cell>
        </row>
        <row r="2954">
          <cell r="A2954" t="str">
            <v>02</v>
          </cell>
          <cell r="B2954" t="str">
            <v>26000000</v>
          </cell>
          <cell r="C2954" t="str">
            <v>90021605</v>
          </cell>
          <cell r="D2954">
            <v>704960.07</v>
          </cell>
        </row>
        <row r="2955">
          <cell r="A2955" t="str">
            <v>02</v>
          </cell>
          <cell r="B2955" t="str">
            <v>26000000</v>
          </cell>
          <cell r="C2955" t="str">
            <v>90021700</v>
          </cell>
          <cell r="D2955">
            <v>2661.4</v>
          </cell>
        </row>
        <row r="2956">
          <cell r="A2956" t="str">
            <v>02</v>
          </cell>
          <cell r="B2956" t="str">
            <v>26000000</v>
          </cell>
          <cell r="C2956" t="str">
            <v>90021705</v>
          </cell>
          <cell r="D2956">
            <v>8404.4599999999991</v>
          </cell>
        </row>
        <row r="2957">
          <cell r="A2957" t="str">
            <v>02</v>
          </cell>
          <cell r="B2957" t="str">
            <v>26000000</v>
          </cell>
          <cell r="C2957" t="str">
            <v>90021800</v>
          </cell>
          <cell r="D2957">
            <v>9399.74</v>
          </cell>
        </row>
        <row r="2958">
          <cell r="A2958" t="str">
            <v>02</v>
          </cell>
          <cell r="B2958" t="str">
            <v>26000000</v>
          </cell>
          <cell r="C2958" t="str">
            <v>90021805</v>
          </cell>
          <cell r="D2958">
            <v>187.22</v>
          </cell>
        </row>
        <row r="2959">
          <cell r="A2959" t="str">
            <v>02</v>
          </cell>
          <cell r="B2959" t="str">
            <v>26000000</v>
          </cell>
          <cell r="C2959" t="str">
            <v>90022100</v>
          </cell>
          <cell r="D2959">
            <v>65922.38</v>
          </cell>
        </row>
        <row r="2960">
          <cell r="A2960" t="str">
            <v>02</v>
          </cell>
          <cell r="B2960" t="str">
            <v>26000000</v>
          </cell>
          <cell r="C2960" t="str">
            <v>90022101</v>
          </cell>
          <cell r="D2960">
            <v>55062.75</v>
          </cell>
        </row>
        <row r="2961">
          <cell r="A2961" t="str">
            <v>02</v>
          </cell>
          <cell r="B2961" t="str">
            <v>44000100</v>
          </cell>
          <cell r="C2961" t="str">
            <v>90020100</v>
          </cell>
          <cell r="D2961">
            <v>5142414.4000000004</v>
          </cell>
        </row>
        <row r="2962">
          <cell r="A2962" t="str">
            <v>02</v>
          </cell>
          <cell r="B2962" t="str">
            <v>44000100</v>
          </cell>
          <cell r="C2962" t="str">
            <v>90020107</v>
          </cell>
          <cell r="D2962">
            <v>1444610.97</v>
          </cell>
        </row>
        <row r="2963">
          <cell r="A2963" t="str">
            <v>02</v>
          </cell>
          <cell r="B2963" t="str">
            <v>44000100</v>
          </cell>
          <cell r="C2963" t="str">
            <v>90020108</v>
          </cell>
          <cell r="D2963">
            <v>109130.99</v>
          </cell>
        </row>
        <row r="2964">
          <cell r="A2964" t="str">
            <v>02</v>
          </cell>
          <cell r="B2964" t="str">
            <v>44000200</v>
          </cell>
          <cell r="C2964" t="str">
            <v>90020200</v>
          </cell>
          <cell r="D2964">
            <v>1058119.1100000001</v>
          </cell>
        </row>
        <row r="2965">
          <cell r="A2965" t="str">
            <v>02</v>
          </cell>
          <cell r="B2965" t="str">
            <v>44000300</v>
          </cell>
          <cell r="C2965" t="str">
            <v>90020300</v>
          </cell>
          <cell r="D2965">
            <v>21804.83</v>
          </cell>
        </row>
        <row r="2966">
          <cell r="A2966" t="str">
            <v>02</v>
          </cell>
          <cell r="B2966" t="str">
            <v>44000400</v>
          </cell>
          <cell r="C2966" t="str">
            <v>90020400</v>
          </cell>
          <cell r="D2966">
            <v>816907.12</v>
          </cell>
        </row>
        <row r="2967">
          <cell r="A2967" t="str">
            <v>02</v>
          </cell>
          <cell r="B2967" t="str">
            <v>44000500</v>
          </cell>
          <cell r="C2967" t="str">
            <v>90020100</v>
          </cell>
          <cell r="D2967">
            <v>2785695.01</v>
          </cell>
        </row>
        <row r="2968">
          <cell r="A2968" t="str">
            <v>02</v>
          </cell>
          <cell r="B2968" t="str">
            <v>44000500</v>
          </cell>
          <cell r="C2968" t="str">
            <v>90020107</v>
          </cell>
          <cell r="D2968">
            <v>782559.56</v>
          </cell>
        </row>
        <row r="2969">
          <cell r="A2969" t="str">
            <v>02</v>
          </cell>
          <cell r="B2969" t="str">
            <v>44000500</v>
          </cell>
          <cell r="C2969" t="str">
            <v>90020108</v>
          </cell>
          <cell r="D2969">
            <v>59117.3</v>
          </cell>
        </row>
        <row r="2970">
          <cell r="A2970" t="str">
            <v>02</v>
          </cell>
          <cell r="B2970" t="str">
            <v>44000500</v>
          </cell>
          <cell r="C2970" t="str">
            <v>90020200</v>
          </cell>
          <cell r="D2970">
            <v>36368.75</v>
          </cell>
        </row>
        <row r="2971">
          <cell r="A2971" t="str">
            <v>02</v>
          </cell>
          <cell r="B2971" t="str">
            <v>44000500</v>
          </cell>
          <cell r="C2971" t="str">
            <v>90020300</v>
          </cell>
          <cell r="D2971">
            <v>10098.94</v>
          </cell>
        </row>
        <row r="2972">
          <cell r="A2972" t="str">
            <v>02</v>
          </cell>
          <cell r="B2972" t="str">
            <v>44000500</v>
          </cell>
          <cell r="C2972" t="str">
            <v>90020400</v>
          </cell>
          <cell r="D2972">
            <v>310.62</v>
          </cell>
        </row>
        <row r="2973">
          <cell r="A2973" t="str">
            <v>02</v>
          </cell>
          <cell r="B2973" t="str">
            <v>01000000</v>
          </cell>
          <cell r="C2973" t="str">
            <v>25010000</v>
          </cell>
          <cell r="D2973">
            <v>4630</v>
          </cell>
        </row>
        <row r="2974">
          <cell r="A2974" t="str">
            <v>02</v>
          </cell>
          <cell r="B2974" t="str">
            <v>01000000</v>
          </cell>
          <cell r="C2974" t="str">
            <v>25020000</v>
          </cell>
          <cell r="D2974">
            <v>16612</v>
          </cell>
        </row>
        <row r="2975">
          <cell r="A2975" t="str">
            <v>02</v>
          </cell>
          <cell r="B2975" t="str">
            <v>01000000</v>
          </cell>
          <cell r="C2975" t="str">
            <v>25030000</v>
          </cell>
          <cell r="D2975">
            <v>16976</v>
          </cell>
        </row>
        <row r="2976">
          <cell r="A2976" t="str">
            <v>02</v>
          </cell>
          <cell r="B2976" t="str">
            <v>01000000</v>
          </cell>
          <cell r="C2976" t="str">
            <v>26000000</v>
          </cell>
          <cell r="D2976">
            <v>21477</v>
          </cell>
        </row>
        <row r="2977">
          <cell r="A2977" t="str">
            <v>02</v>
          </cell>
          <cell r="B2977" t="str">
            <v>01000000</v>
          </cell>
          <cell r="C2977" t="str">
            <v>01000000</v>
          </cell>
          <cell r="D2977">
            <v>1069533</v>
          </cell>
        </row>
        <row r="2978">
          <cell r="A2978" t="str">
            <v>02</v>
          </cell>
          <cell r="B2978" t="str">
            <v>01000000</v>
          </cell>
          <cell r="C2978" t="str">
            <v>01090000</v>
          </cell>
          <cell r="D2978">
            <v>3262756</v>
          </cell>
        </row>
        <row r="2979">
          <cell r="A2979" t="str">
            <v>02</v>
          </cell>
          <cell r="B2979" t="str">
            <v>01000000</v>
          </cell>
          <cell r="C2979" t="str">
            <v>79030000</v>
          </cell>
          <cell r="D2979">
            <v>27701192</v>
          </cell>
        </row>
        <row r="2980">
          <cell r="A2980" t="str">
            <v>02</v>
          </cell>
          <cell r="B2980" t="str">
            <v>01000000</v>
          </cell>
          <cell r="C2980" t="str">
            <v>79070000</v>
          </cell>
          <cell r="D2980">
            <v>54612</v>
          </cell>
        </row>
        <row r="2981">
          <cell r="A2981" t="str">
            <v>02</v>
          </cell>
          <cell r="B2981" t="str">
            <v>01000000</v>
          </cell>
          <cell r="C2981" t="str">
            <v>79040000</v>
          </cell>
          <cell r="D2981">
            <v>152975</v>
          </cell>
        </row>
        <row r="2982">
          <cell r="A2982" t="str">
            <v>02</v>
          </cell>
          <cell r="B2982" t="str">
            <v>99000000</v>
          </cell>
          <cell r="C2982" t="str">
            <v>79070000</v>
          </cell>
          <cell r="D2982">
            <v>25228.14</v>
          </cell>
        </row>
        <row r="2983">
          <cell r="A2983" t="str">
            <v>02</v>
          </cell>
          <cell r="B2983" t="str">
            <v>79070000</v>
          </cell>
          <cell r="C2983" t="str">
            <v>99000000</v>
          </cell>
          <cell r="D2983">
            <v>1326789.6000000001</v>
          </cell>
        </row>
        <row r="2984">
          <cell r="A2984" t="str">
            <v>02</v>
          </cell>
          <cell r="B2984" t="str">
            <v>99000000</v>
          </cell>
          <cell r="C2984" t="str">
            <v>79040000</v>
          </cell>
          <cell r="D2984">
            <v>9688.36</v>
          </cell>
        </row>
        <row r="2985">
          <cell r="A2985" t="str">
            <v>02</v>
          </cell>
          <cell r="B2985" t="str">
            <v>19040000</v>
          </cell>
          <cell r="C2985" t="str">
            <v>08010000</v>
          </cell>
          <cell r="D2985">
            <v>1080645.19</v>
          </cell>
        </row>
        <row r="2986">
          <cell r="A2986" t="str">
            <v>02</v>
          </cell>
          <cell r="B2986" t="str">
            <v>19040000</v>
          </cell>
          <cell r="C2986" t="str">
            <v>08080000</v>
          </cell>
          <cell r="D2986">
            <v>5384.84</v>
          </cell>
        </row>
        <row r="2987">
          <cell r="A2987" t="str">
            <v>02</v>
          </cell>
          <cell r="B2987" t="str">
            <v>19040000</v>
          </cell>
          <cell r="C2987" t="str">
            <v>08090000</v>
          </cell>
          <cell r="D2987">
            <v>40412.120000000003</v>
          </cell>
        </row>
        <row r="2988">
          <cell r="A2988" t="str">
            <v>02</v>
          </cell>
          <cell r="B2988" t="str">
            <v>19060000</v>
          </cell>
          <cell r="C2988" t="str">
            <v>08010000</v>
          </cell>
          <cell r="D2988">
            <v>948452.74</v>
          </cell>
        </row>
        <row r="2989">
          <cell r="A2989" t="str">
            <v>02</v>
          </cell>
          <cell r="B2989" t="str">
            <v>19060000</v>
          </cell>
          <cell r="C2989" t="str">
            <v>08090000</v>
          </cell>
          <cell r="D2989">
            <v>3507.46</v>
          </cell>
        </row>
        <row r="2990">
          <cell r="A2990" t="str">
            <v>02</v>
          </cell>
          <cell r="B2990" t="str">
            <v>91010500</v>
          </cell>
          <cell r="C2990" t="str">
            <v>01000000</v>
          </cell>
          <cell r="D2990">
            <v>1576249.06</v>
          </cell>
        </row>
        <row r="2991">
          <cell r="A2991" t="str">
            <v>02</v>
          </cell>
          <cell r="B2991" t="str">
            <v>91010801</v>
          </cell>
          <cell r="C2991" t="str">
            <v>01000000</v>
          </cell>
          <cell r="D2991">
            <v>31.29</v>
          </cell>
        </row>
        <row r="2992">
          <cell r="A2992" t="str">
            <v>02</v>
          </cell>
          <cell r="B2992" t="str">
            <v>08090100</v>
          </cell>
          <cell r="C2992" t="str">
            <v>01000000</v>
          </cell>
          <cell r="D2992">
            <v>10395.32</v>
          </cell>
        </row>
        <row r="2993">
          <cell r="A2993" t="str">
            <v>02</v>
          </cell>
          <cell r="B2993" t="str">
            <v>08070000</v>
          </cell>
          <cell r="C2993" t="str">
            <v>01000000</v>
          </cell>
          <cell r="D2993">
            <v>6558457.0599999996</v>
          </cell>
        </row>
        <row r="2994">
          <cell r="A2994" t="str">
            <v>02</v>
          </cell>
          <cell r="B2994" t="str">
            <v>08070000</v>
          </cell>
          <cell r="C2994" t="str">
            <v>91020801</v>
          </cell>
          <cell r="D2994">
            <v>33.840000000000003</v>
          </cell>
        </row>
        <row r="2995">
          <cell r="A2995" t="str">
            <v>02</v>
          </cell>
          <cell r="B2995" t="str">
            <v>08060000</v>
          </cell>
          <cell r="C2995" t="str">
            <v>01000000</v>
          </cell>
          <cell r="D2995">
            <v>21964080.190000001</v>
          </cell>
        </row>
        <row r="2996">
          <cell r="A2996" t="str">
            <v>02</v>
          </cell>
          <cell r="B2996" t="str">
            <v>08060000</v>
          </cell>
          <cell r="C2996" t="str">
            <v>91020801</v>
          </cell>
          <cell r="D2996">
            <v>3.27</v>
          </cell>
        </row>
        <row r="2997">
          <cell r="A2997" t="str">
            <v>02</v>
          </cell>
          <cell r="B2997" t="str">
            <v>08020000</v>
          </cell>
          <cell r="C2997" t="str">
            <v>01000000</v>
          </cell>
          <cell r="D2997">
            <v>783453.27</v>
          </cell>
        </row>
        <row r="2998">
          <cell r="A2998" t="str">
            <v>02</v>
          </cell>
          <cell r="B2998" t="str">
            <v>07010000</v>
          </cell>
          <cell r="C2998" t="str">
            <v>08060000</v>
          </cell>
          <cell r="D2998">
            <v>49372134.450000003</v>
          </cell>
        </row>
        <row r="2999">
          <cell r="A2999" t="str">
            <v>02</v>
          </cell>
          <cell r="B2999" t="str">
            <v>07010000</v>
          </cell>
          <cell r="C2999" t="str">
            <v>91020100</v>
          </cell>
          <cell r="D2999">
            <v>185220.67</v>
          </cell>
        </row>
        <row r="3000">
          <cell r="A3000" t="str">
            <v>02</v>
          </cell>
          <cell r="B3000" t="str">
            <v>08080000</v>
          </cell>
          <cell r="C3000" t="str">
            <v>01000000</v>
          </cell>
          <cell r="D3000">
            <v>32308.99</v>
          </cell>
        </row>
        <row r="3001">
          <cell r="A3001" t="str">
            <v>02</v>
          </cell>
          <cell r="B3001" t="str">
            <v>08080000</v>
          </cell>
          <cell r="C3001" t="str">
            <v>91020801</v>
          </cell>
          <cell r="D3001">
            <v>0.38</v>
          </cell>
        </row>
        <row r="3002">
          <cell r="A3002" t="str">
            <v>02</v>
          </cell>
          <cell r="B3002" t="str">
            <v>08090000</v>
          </cell>
          <cell r="C3002" t="str">
            <v>01000000</v>
          </cell>
          <cell r="D3002">
            <v>777832.63</v>
          </cell>
        </row>
        <row r="3003">
          <cell r="A3003" t="str">
            <v>02</v>
          </cell>
          <cell r="B3003" t="str">
            <v>08090000</v>
          </cell>
          <cell r="C3003" t="str">
            <v>91020801</v>
          </cell>
          <cell r="D3003">
            <v>0.54</v>
          </cell>
        </row>
        <row r="3004">
          <cell r="A3004" t="str">
            <v>02</v>
          </cell>
          <cell r="B3004" t="str">
            <v>08010000</v>
          </cell>
          <cell r="C3004" t="str">
            <v>01000000</v>
          </cell>
          <cell r="D3004">
            <v>23558315.190000001</v>
          </cell>
        </row>
        <row r="3005">
          <cell r="A3005" t="str">
            <v>02</v>
          </cell>
          <cell r="B3005" t="str">
            <v>08010000</v>
          </cell>
          <cell r="C3005" t="str">
            <v>08060000</v>
          </cell>
          <cell r="D3005">
            <v>724516.11</v>
          </cell>
        </row>
        <row r="3006">
          <cell r="A3006" t="str">
            <v>02</v>
          </cell>
          <cell r="B3006" t="str">
            <v>08010000</v>
          </cell>
          <cell r="C3006" t="str">
            <v>91020801</v>
          </cell>
          <cell r="D3006">
            <v>1.39</v>
          </cell>
        </row>
        <row r="3007">
          <cell r="A3007" t="str">
            <v>02</v>
          </cell>
          <cell r="B3007" t="str">
            <v>79030000</v>
          </cell>
          <cell r="C3007" t="str">
            <v>99000000</v>
          </cell>
          <cell r="D3007">
            <v>2668677.0099999998</v>
          </cell>
        </row>
        <row r="3008">
          <cell r="A3008" t="str">
            <v>02</v>
          </cell>
          <cell r="B3008" t="str">
            <v>99000000</v>
          </cell>
          <cell r="C3008" t="str">
            <v>79030000</v>
          </cell>
          <cell r="D3008">
            <v>27866.799999999999</v>
          </cell>
        </row>
        <row r="3009">
          <cell r="A3009" t="str">
            <v>02</v>
          </cell>
          <cell r="B3009" t="str">
            <v>76050100</v>
          </cell>
          <cell r="C3009" t="str">
            <v>90030100</v>
          </cell>
          <cell r="D3009">
            <v>99295556.269999996</v>
          </cell>
        </row>
        <row r="3010">
          <cell r="A3010" t="str">
            <v>02</v>
          </cell>
          <cell r="B3010" t="str">
            <v>76050100</v>
          </cell>
          <cell r="C3010" t="str">
            <v>90030107</v>
          </cell>
          <cell r="D3010">
            <v>32671207.949999999</v>
          </cell>
        </row>
        <row r="3011">
          <cell r="A3011" t="str">
            <v>02</v>
          </cell>
          <cell r="B3011" t="str">
            <v>76050100</v>
          </cell>
          <cell r="C3011" t="str">
            <v>90030108</v>
          </cell>
          <cell r="D3011">
            <v>2708937.2</v>
          </cell>
        </row>
        <row r="3012">
          <cell r="A3012" t="str">
            <v>02</v>
          </cell>
          <cell r="B3012" t="str">
            <v>76050100</v>
          </cell>
          <cell r="C3012" t="str">
            <v>90030300</v>
          </cell>
          <cell r="D3012">
            <v>364277.56</v>
          </cell>
        </row>
        <row r="3013">
          <cell r="A3013" t="str">
            <v>02</v>
          </cell>
          <cell r="B3013" t="str">
            <v>76050100</v>
          </cell>
          <cell r="C3013" t="str">
            <v>90030500</v>
          </cell>
          <cell r="D3013">
            <v>70613.600000000006</v>
          </cell>
        </row>
        <row r="3014">
          <cell r="A3014" t="str">
            <v>02</v>
          </cell>
          <cell r="B3014" t="str">
            <v>76050100</v>
          </cell>
          <cell r="C3014" t="str">
            <v>90030700</v>
          </cell>
          <cell r="D3014">
            <v>699.12</v>
          </cell>
        </row>
        <row r="3015">
          <cell r="A3015" t="str">
            <v>02</v>
          </cell>
          <cell r="B3015" t="str">
            <v>76050100</v>
          </cell>
          <cell r="C3015" t="str">
            <v>90030900</v>
          </cell>
          <cell r="D3015">
            <v>1414576.49</v>
          </cell>
        </row>
        <row r="3016">
          <cell r="A3016" t="str">
            <v>02</v>
          </cell>
          <cell r="B3016" t="str">
            <v>76050100</v>
          </cell>
          <cell r="C3016" t="str">
            <v>90030901</v>
          </cell>
          <cell r="D3016">
            <v>479976</v>
          </cell>
        </row>
        <row r="3017">
          <cell r="A3017" t="str">
            <v>02</v>
          </cell>
          <cell r="B3017" t="str">
            <v>76050100</v>
          </cell>
          <cell r="C3017" t="str">
            <v>90030902</v>
          </cell>
          <cell r="D3017">
            <v>61034.14</v>
          </cell>
        </row>
        <row r="3018">
          <cell r="A3018" t="str">
            <v>02</v>
          </cell>
          <cell r="B3018" t="str">
            <v>76050100</v>
          </cell>
          <cell r="C3018" t="str">
            <v>90031200</v>
          </cell>
          <cell r="D3018">
            <v>39853.69</v>
          </cell>
        </row>
        <row r="3019">
          <cell r="A3019" t="str">
            <v>02</v>
          </cell>
          <cell r="B3019" t="str">
            <v>76050100</v>
          </cell>
          <cell r="C3019" t="str">
            <v>90031201</v>
          </cell>
          <cell r="D3019">
            <v>1385.57</v>
          </cell>
        </row>
        <row r="3020">
          <cell r="A3020" t="str">
            <v>02</v>
          </cell>
          <cell r="B3020" t="str">
            <v>76050100</v>
          </cell>
          <cell r="C3020" t="str">
            <v>90031202</v>
          </cell>
          <cell r="D3020">
            <v>228.81</v>
          </cell>
        </row>
        <row r="3021">
          <cell r="A3021" t="str">
            <v>02</v>
          </cell>
          <cell r="B3021" t="str">
            <v>76050100</v>
          </cell>
          <cell r="C3021" t="str">
            <v>90031300</v>
          </cell>
          <cell r="D3021">
            <v>4672.3599999999997</v>
          </cell>
        </row>
        <row r="3022">
          <cell r="A3022" t="str">
            <v>02</v>
          </cell>
          <cell r="B3022" t="str">
            <v>76050100</v>
          </cell>
          <cell r="C3022" t="str">
            <v>90031301</v>
          </cell>
          <cell r="D3022">
            <v>316676.86</v>
          </cell>
        </row>
        <row r="3023">
          <cell r="A3023" t="str">
            <v>02</v>
          </cell>
          <cell r="B3023" t="str">
            <v>76050100</v>
          </cell>
          <cell r="C3023" t="str">
            <v>90031302</v>
          </cell>
          <cell r="D3023">
            <v>10963.08</v>
          </cell>
        </row>
        <row r="3024">
          <cell r="A3024" t="str">
            <v>02</v>
          </cell>
          <cell r="B3024" t="str">
            <v>76050100</v>
          </cell>
          <cell r="C3024" t="str">
            <v>90031400</v>
          </cell>
          <cell r="D3024">
            <v>2407741.9300000002</v>
          </cell>
        </row>
        <row r="3025">
          <cell r="A3025" t="str">
            <v>02</v>
          </cell>
          <cell r="B3025" t="str">
            <v>76050100</v>
          </cell>
          <cell r="C3025" t="str">
            <v>90031401</v>
          </cell>
          <cell r="D3025">
            <v>1174621.3999999999</v>
          </cell>
        </row>
        <row r="3026">
          <cell r="A3026" t="str">
            <v>02</v>
          </cell>
          <cell r="B3026" t="str">
            <v>76050100</v>
          </cell>
          <cell r="C3026" t="str">
            <v>90031402</v>
          </cell>
          <cell r="D3026">
            <v>268624.88</v>
          </cell>
        </row>
        <row r="3027">
          <cell r="A3027" t="str">
            <v>02</v>
          </cell>
          <cell r="B3027" t="str">
            <v>76050100</v>
          </cell>
          <cell r="C3027" t="str">
            <v>90031700</v>
          </cell>
          <cell r="D3027">
            <v>4312.63</v>
          </cell>
        </row>
        <row r="3028">
          <cell r="A3028" t="str">
            <v>02</v>
          </cell>
          <cell r="B3028" t="str">
            <v>76050100</v>
          </cell>
          <cell r="C3028" t="str">
            <v>90031705</v>
          </cell>
          <cell r="D3028">
            <v>13618.89</v>
          </cell>
        </row>
        <row r="3029">
          <cell r="A3029" t="str">
            <v>02</v>
          </cell>
          <cell r="B3029" t="str">
            <v>76050100</v>
          </cell>
          <cell r="C3029" t="str">
            <v>90032100</v>
          </cell>
          <cell r="D3029">
            <v>106822.97</v>
          </cell>
        </row>
        <row r="3030">
          <cell r="A3030" t="str">
            <v>02</v>
          </cell>
          <cell r="B3030" t="str">
            <v>76050100</v>
          </cell>
          <cell r="C3030" t="str">
            <v>90032101</v>
          </cell>
          <cell r="D3030">
            <v>89225.64</v>
          </cell>
        </row>
        <row r="3031">
          <cell r="A3031" t="str">
            <v>02</v>
          </cell>
          <cell r="B3031" t="str">
            <v>76050100</v>
          </cell>
          <cell r="C3031" t="str">
            <v>91020100</v>
          </cell>
          <cell r="D3031">
            <v>33747.46</v>
          </cell>
        </row>
        <row r="3032">
          <cell r="A3032" t="str">
            <v>02</v>
          </cell>
          <cell r="B3032" t="str">
            <v>76050100</v>
          </cell>
          <cell r="C3032" t="str">
            <v>91020400</v>
          </cell>
          <cell r="D3032">
            <v>2112810.5499999998</v>
          </cell>
        </row>
        <row r="3033">
          <cell r="A3033" t="str">
            <v>02</v>
          </cell>
          <cell r="B3033" t="str">
            <v>76050000</v>
          </cell>
          <cell r="C3033" t="str">
            <v>90030107</v>
          </cell>
          <cell r="D3033">
            <v>-57667.78</v>
          </cell>
        </row>
        <row r="3034">
          <cell r="A3034" t="str">
            <v>02</v>
          </cell>
          <cell r="B3034" t="str">
            <v>76050000</v>
          </cell>
          <cell r="C3034" t="str">
            <v>90030108</v>
          </cell>
          <cell r="D3034">
            <v>-329861.12</v>
          </cell>
        </row>
        <row r="3035">
          <cell r="A3035" t="str">
            <v>02</v>
          </cell>
          <cell r="B3035" t="str">
            <v>91010802</v>
          </cell>
          <cell r="C3035" t="str">
            <v>73020000</v>
          </cell>
          <cell r="D3035">
            <v>2276.54</v>
          </cell>
        </row>
        <row r="3036">
          <cell r="A3036" t="str">
            <v>02</v>
          </cell>
          <cell r="B3036" t="str">
            <v>91010800</v>
          </cell>
          <cell r="C3036" t="str">
            <v>10010000</v>
          </cell>
          <cell r="D3036">
            <v>577.36</v>
          </cell>
        </row>
        <row r="3037">
          <cell r="A3037" t="str">
            <v>02</v>
          </cell>
          <cell r="B3037" t="str">
            <v>91010800</v>
          </cell>
          <cell r="C3037" t="str">
            <v>10020000</v>
          </cell>
          <cell r="D3037">
            <v>3827.8</v>
          </cell>
        </row>
        <row r="3038">
          <cell r="A3038" t="str">
            <v>02</v>
          </cell>
          <cell r="B3038" t="str">
            <v>01000000</v>
          </cell>
          <cell r="C3038" t="str">
            <v>01010000</v>
          </cell>
          <cell r="D3038">
            <v>2805480</v>
          </cell>
        </row>
        <row r="3039">
          <cell r="A3039" t="str">
            <v>02</v>
          </cell>
          <cell r="B3039" t="str">
            <v>02030000</v>
          </cell>
          <cell r="C3039" t="str">
            <v>02010000</v>
          </cell>
          <cell r="D3039">
            <v>2782854</v>
          </cell>
        </row>
        <row r="3040">
          <cell r="A3040" t="str">
            <v>02</v>
          </cell>
          <cell r="B3040" t="str">
            <v>16050000</v>
          </cell>
          <cell r="C3040" t="str">
            <v>16040000</v>
          </cell>
          <cell r="D3040">
            <v>42829.59</v>
          </cell>
        </row>
        <row r="3041">
          <cell r="A3041" t="str">
            <v>03</v>
          </cell>
          <cell r="B3041" t="str">
            <v>02010000</v>
          </cell>
          <cell r="C3041" t="str">
            <v>26000000</v>
          </cell>
          <cell r="D3041">
            <v>1779597</v>
          </cell>
        </row>
        <row r="3042">
          <cell r="A3042" t="str">
            <v>03</v>
          </cell>
          <cell r="B3042" t="str">
            <v>02010000</v>
          </cell>
          <cell r="C3042" t="str">
            <v>79070000</v>
          </cell>
          <cell r="D3042">
            <v>669</v>
          </cell>
        </row>
        <row r="3043">
          <cell r="A3043" t="str">
            <v>03</v>
          </cell>
          <cell r="B3043" t="str">
            <v>02020000</v>
          </cell>
          <cell r="C3043" t="str">
            <v>20030000</v>
          </cell>
          <cell r="D3043">
            <v>11254</v>
          </cell>
        </row>
        <row r="3044">
          <cell r="A3044" t="str">
            <v>03</v>
          </cell>
          <cell r="B3044" t="str">
            <v>02020000</v>
          </cell>
          <cell r="C3044" t="str">
            <v>20030100</v>
          </cell>
          <cell r="D3044">
            <v>721841</v>
          </cell>
        </row>
        <row r="3045">
          <cell r="A3045" t="str">
            <v>03</v>
          </cell>
          <cell r="B3045" t="str">
            <v>02020000</v>
          </cell>
          <cell r="C3045" t="str">
            <v>20030200</v>
          </cell>
          <cell r="D3045">
            <v>8072</v>
          </cell>
        </row>
        <row r="3046">
          <cell r="A3046" t="str">
            <v>03</v>
          </cell>
          <cell r="B3046" t="str">
            <v>51080100</v>
          </cell>
          <cell r="C3046" t="str">
            <v>60010000</v>
          </cell>
          <cell r="D3046">
            <v>7396198.25</v>
          </cell>
        </row>
        <row r="3047">
          <cell r="A3047" t="str">
            <v>03</v>
          </cell>
          <cell r="B3047" t="str">
            <v>51080100</v>
          </cell>
          <cell r="C3047" t="str">
            <v>60010400</v>
          </cell>
          <cell r="D3047">
            <v>11613.85</v>
          </cell>
        </row>
        <row r="3048">
          <cell r="A3048" t="str">
            <v>03</v>
          </cell>
          <cell r="B3048" t="str">
            <v>51080100</v>
          </cell>
          <cell r="C3048" t="str">
            <v>60040000</v>
          </cell>
          <cell r="D3048">
            <v>2538542.77</v>
          </cell>
        </row>
        <row r="3049">
          <cell r="A3049" t="str">
            <v>03</v>
          </cell>
          <cell r="B3049" t="str">
            <v>51080100</v>
          </cell>
          <cell r="C3049" t="str">
            <v>91020500</v>
          </cell>
          <cell r="D3049">
            <v>301</v>
          </cell>
        </row>
        <row r="3050">
          <cell r="A3050" t="str">
            <v>03</v>
          </cell>
          <cell r="B3050" t="str">
            <v>51080100</v>
          </cell>
          <cell r="C3050" t="str">
            <v>91020801</v>
          </cell>
          <cell r="D3050">
            <v>166728</v>
          </cell>
        </row>
        <row r="3051">
          <cell r="A3051" t="str">
            <v>03</v>
          </cell>
          <cell r="B3051" t="str">
            <v>51090000</v>
          </cell>
          <cell r="C3051" t="str">
            <v>66000000</v>
          </cell>
          <cell r="D3051">
            <v>135000000</v>
          </cell>
        </row>
        <row r="3052">
          <cell r="A3052" t="str">
            <v>03</v>
          </cell>
          <cell r="B3052" t="str">
            <v>51090000</v>
          </cell>
          <cell r="C3052" t="str">
            <v>66000100</v>
          </cell>
          <cell r="D3052">
            <v>1809289.62</v>
          </cell>
        </row>
        <row r="3053">
          <cell r="A3053" t="str">
            <v>03</v>
          </cell>
          <cell r="B3053" t="str">
            <v>51090000</v>
          </cell>
          <cell r="C3053" t="str">
            <v>76000000</v>
          </cell>
          <cell r="D3053">
            <v>7929022.25</v>
          </cell>
        </row>
        <row r="3054">
          <cell r="A3054" t="str">
            <v>03</v>
          </cell>
          <cell r="B3054" t="str">
            <v>51090000</v>
          </cell>
          <cell r="C3054" t="str">
            <v>91020500</v>
          </cell>
          <cell r="D3054">
            <v>1139.4100000000001</v>
          </cell>
        </row>
        <row r="3055">
          <cell r="A3055" t="str">
            <v>03</v>
          </cell>
          <cell r="B3055" t="str">
            <v>51030000</v>
          </cell>
          <cell r="C3055" t="str">
            <v>19040100</v>
          </cell>
          <cell r="D3055">
            <v>2506.5300000000002</v>
          </cell>
        </row>
        <row r="3056">
          <cell r="A3056" t="str">
            <v>03</v>
          </cell>
          <cell r="B3056" t="str">
            <v>51030000</v>
          </cell>
          <cell r="C3056" t="str">
            <v>44000200</v>
          </cell>
          <cell r="D3056">
            <v>13925.16</v>
          </cell>
        </row>
        <row r="3057">
          <cell r="A3057" t="str">
            <v>03</v>
          </cell>
          <cell r="B3057" t="str">
            <v>51030000</v>
          </cell>
          <cell r="C3057" t="str">
            <v>51090000</v>
          </cell>
          <cell r="D3057">
            <v>400000</v>
          </cell>
        </row>
        <row r="3058">
          <cell r="A3058" t="str">
            <v>03</v>
          </cell>
          <cell r="B3058" t="str">
            <v>51030000</v>
          </cell>
          <cell r="C3058" t="str">
            <v>60010000</v>
          </cell>
          <cell r="D3058">
            <v>11311517.640000001</v>
          </cell>
        </row>
        <row r="3059">
          <cell r="A3059" t="str">
            <v>03</v>
          </cell>
          <cell r="B3059" t="str">
            <v>51030000</v>
          </cell>
          <cell r="C3059" t="str">
            <v>60040000</v>
          </cell>
          <cell r="D3059">
            <v>2916919.66</v>
          </cell>
        </row>
        <row r="3060">
          <cell r="A3060" t="str">
            <v>03</v>
          </cell>
          <cell r="B3060" t="str">
            <v>51030000</v>
          </cell>
          <cell r="C3060" t="str">
            <v>68080100</v>
          </cell>
          <cell r="D3060">
            <v>2034300.81</v>
          </cell>
        </row>
        <row r="3061">
          <cell r="A3061" t="str">
            <v>03</v>
          </cell>
          <cell r="B3061" t="str">
            <v>51030000</v>
          </cell>
          <cell r="C3061" t="str">
            <v>70000000</v>
          </cell>
          <cell r="D3061">
            <v>14500</v>
          </cell>
        </row>
        <row r="3062">
          <cell r="A3062" t="str">
            <v>03</v>
          </cell>
          <cell r="B3062" t="str">
            <v>51030000</v>
          </cell>
          <cell r="C3062" t="str">
            <v>76000000</v>
          </cell>
          <cell r="D3062">
            <v>11366460</v>
          </cell>
        </row>
        <row r="3063">
          <cell r="A3063" t="str">
            <v>03</v>
          </cell>
          <cell r="B3063" t="str">
            <v>51030000</v>
          </cell>
          <cell r="C3063" t="str">
            <v>79030000</v>
          </cell>
          <cell r="D3063">
            <v>942007.72</v>
          </cell>
        </row>
        <row r="3064">
          <cell r="A3064" t="str">
            <v>03</v>
          </cell>
          <cell r="B3064" t="str">
            <v>51030000</v>
          </cell>
          <cell r="C3064" t="str">
            <v>91020500</v>
          </cell>
          <cell r="D3064">
            <v>1161.8</v>
          </cell>
        </row>
        <row r="3065">
          <cell r="A3065" t="str">
            <v>03</v>
          </cell>
          <cell r="B3065" t="str">
            <v>51030000</v>
          </cell>
          <cell r="C3065" t="str">
            <v>91020801</v>
          </cell>
          <cell r="D3065">
            <v>655500</v>
          </cell>
        </row>
        <row r="3066">
          <cell r="A3066" t="str">
            <v>03</v>
          </cell>
          <cell r="B3066" t="str">
            <v>51020000</v>
          </cell>
          <cell r="C3066" t="str">
            <v>60010000</v>
          </cell>
          <cell r="D3066">
            <v>4230837.1100000003</v>
          </cell>
        </row>
        <row r="3067">
          <cell r="A3067" t="str">
            <v>03</v>
          </cell>
          <cell r="B3067" t="str">
            <v>51020000</v>
          </cell>
          <cell r="C3067" t="str">
            <v>60040000</v>
          </cell>
          <cell r="D3067">
            <v>3830992.91</v>
          </cell>
        </row>
        <row r="3068">
          <cell r="A3068" t="str">
            <v>03</v>
          </cell>
          <cell r="B3068" t="str">
            <v>51020000</v>
          </cell>
          <cell r="C3068" t="str">
            <v>70010000</v>
          </cell>
          <cell r="D3068">
            <v>6208.97</v>
          </cell>
        </row>
        <row r="3069">
          <cell r="A3069" t="str">
            <v>03</v>
          </cell>
          <cell r="B3069" t="str">
            <v>51020000</v>
          </cell>
          <cell r="C3069" t="str">
            <v>76000000</v>
          </cell>
          <cell r="D3069">
            <v>780000</v>
          </cell>
        </row>
        <row r="3070">
          <cell r="A3070" t="str">
            <v>03</v>
          </cell>
          <cell r="B3070" t="str">
            <v>51020000</v>
          </cell>
          <cell r="C3070" t="str">
            <v>79030000</v>
          </cell>
          <cell r="D3070">
            <v>22914.7</v>
          </cell>
        </row>
        <row r="3071">
          <cell r="A3071" t="str">
            <v>03</v>
          </cell>
          <cell r="B3071" t="str">
            <v>51020000</v>
          </cell>
          <cell r="C3071" t="str">
            <v>79040000</v>
          </cell>
          <cell r="D3071">
            <v>935.05</v>
          </cell>
        </row>
        <row r="3072">
          <cell r="A3072" t="str">
            <v>03</v>
          </cell>
          <cell r="B3072" t="str">
            <v>51020000</v>
          </cell>
          <cell r="C3072" t="str">
            <v>79070000</v>
          </cell>
          <cell r="D3072">
            <v>20036.52</v>
          </cell>
        </row>
        <row r="3073">
          <cell r="A3073" t="str">
            <v>03</v>
          </cell>
          <cell r="B3073" t="str">
            <v>51020000</v>
          </cell>
          <cell r="C3073" t="str">
            <v>91020500</v>
          </cell>
          <cell r="D3073">
            <v>142</v>
          </cell>
        </row>
        <row r="3074">
          <cell r="A3074" t="str">
            <v>03</v>
          </cell>
          <cell r="B3074" t="str">
            <v>51020000</v>
          </cell>
          <cell r="C3074" t="str">
            <v>91020801</v>
          </cell>
          <cell r="D3074">
            <v>204940</v>
          </cell>
        </row>
        <row r="3075">
          <cell r="A3075" t="str">
            <v>03</v>
          </cell>
          <cell r="B3075" t="str">
            <v>51030100</v>
          </cell>
          <cell r="C3075" t="str">
            <v>26000000</v>
          </cell>
          <cell r="D3075">
            <v>6255808.8300000001</v>
          </cell>
        </row>
        <row r="3076">
          <cell r="A3076" t="str">
            <v>03</v>
          </cell>
          <cell r="B3076" t="str">
            <v>51030100</v>
          </cell>
          <cell r="C3076" t="str">
            <v>51040000</v>
          </cell>
          <cell r="D3076">
            <v>6000000</v>
          </cell>
        </row>
        <row r="3077">
          <cell r="A3077" t="str">
            <v>03</v>
          </cell>
          <cell r="B3077" t="str">
            <v>51030100</v>
          </cell>
          <cell r="C3077" t="str">
            <v>51090000</v>
          </cell>
          <cell r="D3077">
            <v>4000000</v>
          </cell>
        </row>
        <row r="3078">
          <cell r="A3078" t="str">
            <v>03</v>
          </cell>
          <cell r="B3078" t="str">
            <v>51030100</v>
          </cell>
          <cell r="C3078" t="str">
            <v>60010000</v>
          </cell>
          <cell r="D3078">
            <v>205878571.11000001</v>
          </cell>
        </row>
        <row r="3079">
          <cell r="A3079" t="str">
            <v>03</v>
          </cell>
          <cell r="B3079" t="str">
            <v>51030100</v>
          </cell>
          <cell r="C3079" t="str">
            <v>60010400</v>
          </cell>
          <cell r="D3079">
            <v>322539.90999999997</v>
          </cell>
        </row>
        <row r="3080">
          <cell r="A3080" t="str">
            <v>03</v>
          </cell>
          <cell r="B3080" t="str">
            <v>51030100</v>
          </cell>
          <cell r="C3080" t="str">
            <v>60040000</v>
          </cell>
          <cell r="D3080">
            <v>42995186.399999999</v>
          </cell>
        </row>
        <row r="3081">
          <cell r="A3081" t="str">
            <v>03</v>
          </cell>
          <cell r="B3081" t="str">
            <v>51030100</v>
          </cell>
          <cell r="C3081" t="str">
            <v>66000000</v>
          </cell>
          <cell r="D3081">
            <v>76000000</v>
          </cell>
        </row>
        <row r="3082">
          <cell r="A3082" t="str">
            <v>03</v>
          </cell>
          <cell r="B3082" t="str">
            <v>51030100</v>
          </cell>
          <cell r="C3082" t="str">
            <v>66000100</v>
          </cell>
          <cell r="D3082">
            <v>74754.100000000006</v>
          </cell>
        </row>
        <row r="3083">
          <cell r="A3083" t="str">
            <v>03</v>
          </cell>
          <cell r="B3083" t="str">
            <v>51030100</v>
          </cell>
          <cell r="C3083" t="str">
            <v>68010000</v>
          </cell>
          <cell r="D3083">
            <v>374225.22</v>
          </cell>
        </row>
        <row r="3084">
          <cell r="A3084" t="str">
            <v>03</v>
          </cell>
          <cell r="B3084" t="str">
            <v>51030100</v>
          </cell>
          <cell r="C3084" t="str">
            <v>68020000</v>
          </cell>
          <cell r="D3084">
            <v>4121450</v>
          </cell>
        </row>
        <row r="3085">
          <cell r="A3085" t="str">
            <v>03</v>
          </cell>
          <cell r="B3085" t="str">
            <v>51030100</v>
          </cell>
          <cell r="C3085" t="str">
            <v>68030100</v>
          </cell>
          <cell r="D3085">
            <v>1073016</v>
          </cell>
        </row>
        <row r="3086">
          <cell r="A3086" t="str">
            <v>03</v>
          </cell>
          <cell r="B3086" t="str">
            <v>51030100</v>
          </cell>
          <cell r="C3086" t="str">
            <v>68060000</v>
          </cell>
          <cell r="D3086">
            <v>18306</v>
          </cell>
        </row>
        <row r="3087">
          <cell r="A3087" t="str">
            <v>03</v>
          </cell>
          <cell r="B3087" t="str">
            <v>51030100</v>
          </cell>
          <cell r="C3087" t="str">
            <v>68080000</v>
          </cell>
          <cell r="D3087">
            <v>3687587.28</v>
          </cell>
        </row>
        <row r="3088">
          <cell r="A3088" t="str">
            <v>03</v>
          </cell>
          <cell r="B3088" t="str">
            <v>51030100</v>
          </cell>
          <cell r="C3088" t="str">
            <v>68080100</v>
          </cell>
          <cell r="D3088">
            <v>9685.4</v>
          </cell>
        </row>
        <row r="3089">
          <cell r="A3089" t="str">
            <v>03</v>
          </cell>
          <cell r="B3089" t="str">
            <v>51030100</v>
          </cell>
          <cell r="C3089" t="str">
            <v>68080200</v>
          </cell>
          <cell r="D3089">
            <v>6111097</v>
          </cell>
        </row>
        <row r="3090">
          <cell r="A3090" t="str">
            <v>03</v>
          </cell>
          <cell r="B3090" t="str">
            <v>51030100</v>
          </cell>
          <cell r="C3090" t="str">
            <v>69020100</v>
          </cell>
          <cell r="D3090">
            <v>16100000</v>
          </cell>
        </row>
        <row r="3091">
          <cell r="A3091" t="str">
            <v>03</v>
          </cell>
          <cell r="B3091" t="str">
            <v>51030100</v>
          </cell>
          <cell r="C3091" t="str">
            <v>69030000</v>
          </cell>
          <cell r="D3091">
            <v>243319.03</v>
          </cell>
        </row>
        <row r="3092">
          <cell r="A3092" t="str">
            <v>03</v>
          </cell>
          <cell r="B3092" t="str">
            <v>51030100</v>
          </cell>
          <cell r="C3092" t="str">
            <v>69030100</v>
          </cell>
          <cell r="D3092">
            <v>4136520.62</v>
          </cell>
        </row>
        <row r="3093">
          <cell r="A3093" t="str">
            <v>03</v>
          </cell>
          <cell r="B3093" t="str">
            <v>51030100</v>
          </cell>
          <cell r="C3093" t="str">
            <v>69050000</v>
          </cell>
          <cell r="D3093">
            <v>1448138</v>
          </cell>
        </row>
        <row r="3094">
          <cell r="A3094" t="str">
            <v>03</v>
          </cell>
          <cell r="B3094" t="str">
            <v>51030100</v>
          </cell>
          <cell r="C3094" t="str">
            <v>70000000</v>
          </cell>
          <cell r="D3094">
            <v>610483</v>
          </cell>
        </row>
        <row r="3095">
          <cell r="A3095" t="str">
            <v>03</v>
          </cell>
          <cell r="B3095" t="str">
            <v>51030100</v>
          </cell>
          <cell r="C3095" t="str">
            <v>70010000</v>
          </cell>
          <cell r="D3095">
            <v>4059423.47</v>
          </cell>
        </row>
        <row r="3096">
          <cell r="A3096" t="str">
            <v>03</v>
          </cell>
          <cell r="B3096" t="str">
            <v>51030100</v>
          </cell>
          <cell r="C3096" t="str">
            <v>76000000</v>
          </cell>
          <cell r="D3096">
            <v>1143416.56</v>
          </cell>
        </row>
        <row r="3097">
          <cell r="A3097" t="str">
            <v>03</v>
          </cell>
          <cell r="B3097" t="str">
            <v>51030100</v>
          </cell>
          <cell r="C3097" t="str">
            <v>76010000</v>
          </cell>
          <cell r="D3097">
            <v>1789089.93</v>
          </cell>
        </row>
        <row r="3098">
          <cell r="A3098" t="str">
            <v>03</v>
          </cell>
          <cell r="B3098" t="str">
            <v>51030100</v>
          </cell>
          <cell r="C3098" t="str">
            <v>76040000</v>
          </cell>
          <cell r="D3098">
            <v>52</v>
          </cell>
        </row>
        <row r="3099">
          <cell r="A3099" t="str">
            <v>03</v>
          </cell>
          <cell r="B3099" t="str">
            <v>51030100</v>
          </cell>
          <cell r="C3099" t="str">
            <v>79030000</v>
          </cell>
          <cell r="D3099">
            <v>670678.11</v>
          </cell>
        </row>
        <row r="3100">
          <cell r="A3100" t="str">
            <v>03</v>
          </cell>
          <cell r="B3100" t="str">
            <v>51030100</v>
          </cell>
          <cell r="C3100" t="str">
            <v>79040000</v>
          </cell>
          <cell r="D3100">
            <v>6323</v>
          </cell>
        </row>
        <row r="3101">
          <cell r="A3101" t="str">
            <v>03</v>
          </cell>
          <cell r="B3101" t="str">
            <v>51030100</v>
          </cell>
          <cell r="C3101" t="str">
            <v>79070000</v>
          </cell>
          <cell r="D3101">
            <v>25110.1</v>
          </cell>
        </row>
        <row r="3102">
          <cell r="A3102" t="str">
            <v>03</v>
          </cell>
          <cell r="B3102" t="str">
            <v>51030100</v>
          </cell>
          <cell r="C3102" t="str">
            <v>91020500</v>
          </cell>
          <cell r="D3102">
            <v>26664.31</v>
          </cell>
        </row>
        <row r="3103">
          <cell r="A3103" t="str">
            <v>03</v>
          </cell>
          <cell r="B3103" t="str">
            <v>51030100</v>
          </cell>
          <cell r="C3103" t="str">
            <v>91020800</v>
          </cell>
          <cell r="D3103">
            <v>10368.120000000001</v>
          </cell>
        </row>
        <row r="3104">
          <cell r="A3104" t="str">
            <v>03</v>
          </cell>
          <cell r="B3104" t="str">
            <v>51030100</v>
          </cell>
          <cell r="C3104" t="str">
            <v>91020801</v>
          </cell>
          <cell r="D3104">
            <v>2074701.52</v>
          </cell>
        </row>
        <row r="3105">
          <cell r="A3105" t="str">
            <v>03</v>
          </cell>
          <cell r="B3105" t="str">
            <v>66000000</v>
          </cell>
          <cell r="C3105" t="str">
            <v>51040000</v>
          </cell>
          <cell r="D3105">
            <v>20000000</v>
          </cell>
        </row>
        <row r="3106">
          <cell r="A3106" t="str">
            <v>03</v>
          </cell>
          <cell r="B3106" t="str">
            <v>58020000</v>
          </cell>
          <cell r="C3106" t="str">
            <v>51040000</v>
          </cell>
          <cell r="D3106">
            <v>200000</v>
          </cell>
        </row>
        <row r="3107">
          <cell r="A3107" t="str">
            <v>03</v>
          </cell>
          <cell r="B3107" t="str">
            <v>55040100</v>
          </cell>
          <cell r="C3107" t="str">
            <v>51040000</v>
          </cell>
          <cell r="D3107">
            <v>361000000</v>
          </cell>
        </row>
        <row r="3108">
          <cell r="A3108" t="str">
            <v>03</v>
          </cell>
          <cell r="B3108" t="str">
            <v>51000000</v>
          </cell>
          <cell r="C3108" t="str">
            <v>69020200</v>
          </cell>
          <cell r="D3108">
            <v>145906.76999999999</v>
          </cell>
        </row>
        <row r="3109">
          <cell r="A3109" t="str">
            <v>03</v>
          </cell>
          <cell r="B3109" t="str">
            <v>67010100</v>
          </cell>
          <cell r="C3109" t="str">
            <v>91020600</v>
          </cell>
          <cell r="D3109">
            <v>5780737.7000000002</v>
          </cell>
        </row>
        <row r="3110">
          <cell r="A3110" t="str">
            <v>03</v>
          </cell>
          <cell r="B3110" t="str">
            <v>66000100</v>
          </cell>
          <cell r="C3110" t="str">
            <v>91020600</v>
          </cell>
          <cell r="D3110">
            <v>1248633.79</v>
          </cell>
        </row>
        <row r="3111">
          <cell r="A3111" t="str">
            <v>03</v>
          </cell>
          <cell r="B3111" t="str">
            <v>51040000</v>
          </cell>
          <cell r="C3111" t="str">
            <v>19040100</v>
          </cell>
          <cell r="D3111">
            <v>1067.8</v>
          </cell>
        </row>
        <row r="3112">
          <cell r="A3112" t="str">
            <v>03</v>
          </cell>
          <cell r="B3112" t="str">
            <v>51040000</v>
          </cell>
          <cell r="C3112" t="str">
            <v>26000000</v>
          </cell>
          <cell r="D3112">
            <v>37232.199999999997</v>
          </cell>
        </row>
        <row r="3113">
          <cell r="A3113" t="str">
            <v>03</v>
          </cell>
          <cell r="B3113" t="str">
            <v>51040000</v>
          </cell>
          <cell r="C3113" t="str">
            <v>50000000</v>
          </cell>
          <cell r="D3113">
            <v>9339000</v>
          </cell>
        </row>
        <row r="3114">
          <cell r="A3114" t="str">
            <v>03</v>
          </cell>
          <cell r="B3114" t="str">
            <v>51040000</v>
          </cell>
          <cell r="C3114" t="str">
            <v>51030000</v>
          </cell>
          <cell r="D3114">
            <v>13000000</v>
          </cell>
        </row>
        <row r="3115">
          <cell r="A3115" t="str">
            <v>03</v>
          </cell>
          <cell r="B3115" t="str">
            <v>51040000</v>
          </cell>
          <cell r="C3115" t="str">
            <v>51030100</v>
          </cell>
          <cell r="D3115">
            <v>53000000</v>
          </cell>
        </row>
        <row r="3116">
          <cell r="A3116" t="str">
            <v>03</v>
          </cell>
          <cell r="B3116" t="str">
            <v>51040000</v>
          </cell>
          <cell r="C3116" t="str">
            <v>51050000</v>
          </cell>
          <cell r="D3116">
            <v>7000000</v>
          </cell>
        </row>
        <row r="3117">
          <cell r="A3117" t="str">
            <v>03</v>
          </cell>
          <cell r="B3117" t="str">
            <v>51040000</v>
          </cell>
          <cell r="C3117" t="str">
            <v>51090000</v>
          </cell>
          <cell r="D3117">
            <v>138320000</v>
          </cell>
        </row>
        <row r="3118">
          <cell r="A3118" t="str">
            <v>03</v>
          </cell>
          <cell r="B3118" t="str">
            <v>51040000</v>
          </cell>
          <cell r="C3118" t="str">
            <v>55010000</v>
          </cell>
          <cell r="D3118">
            <v>400000</v>
          </cell>
        </row>
        <row r="3119">
          <cell r="A3119" t="str">
            <v>03</v>
          </cell>
          <cell r="B3119" t="str">
            <v>51040000</v>
          </cell>
          <cell r="C3119" t="str">
            <v>55040100</v>
          </cell>
          <cell r="D3119">
            <v>333000000</v>
          </cell>
        </row>
        <row r="3120">
          <cell r="A3120" t="str">
            <v>03</v>
          </cell>
          <cell r="B3120" t="str">
            <v>51040000</v>
          </cell>
          <cell r="C3120" t="str">
            <v>60010000</v>
          </cell>
          <cell r="D3120">
            <v>262198654.06999999</v>
          </cell>
        </row>
        <row r="3121">
          <cell r="A3121" t="str">
            <v>03</v>
          </cell>
          <cell r="B3121" t="str">
            <v>51040000</v>
          </cell>
          <cell r="C3121" t="str">
            <v>60010400</v>
          </cell>
          <cell r="D3121">
            <v>6520232.0599999996</v>
          </cell>
        </row>
        <row r="3122">
          <cell r="A3122" t="str">
            <v>03</v>
          </cell>
          <cell r="B3122" t="str">
            <v>51040000</v>
          </cell>
          <cell r="C3122" t="str">
            <v>60040000</v>
          </cell>
          <cell r="D3122">
            <v>247484922.78999999</v>
          </cell>
        </row>
        <row r="3123">
          <cell r="A3123" t="str">
            <v>03</v>
          </cell>
          <cell r="B3123" t="str">
            <v>51040000</v>
          </cell>
          <cell r="C3123" t="str">
            <v>66000000</v>
          </cell>
          <cell r="D3123">
            <v>30000000</v>
          </cell>
        </row>
        <row r="3124">
          <cell r="A3124" t="str">
            <v>03</v>
          </cell>
          <cell r="B3124" t="str">
            <v>51040000</v>
          </cell>
          <cell r="C3124" t="str">
            <v>66000100</v>
          </cell>
          <cell r="D3124">
            <v>729945.29</v>
          </cell>
        </row>
        <row r="3125">
          <cell r="A3125" t="str">
            <v>03</v>
          </cell>
          <cell r="B3125" t="str">
            <v>51040000</v>
          </cell>
          <cell r="C3125" t="str">
            <v>68010000</v>
          </cell>
          <cell r="D3125">
            <v>30850.65</v>
          </cell>
        </row>
        <row r="3126">
          <cell r="A3126" t="str">
            <v>03</v>
          </cell>
          <cell r="B3126" t="str">
            <v>51040000</v>
          </cell>
          <cell r="C3126" t="str">
            <v>68020000</v>
          </cell>
          <cell r="D3126">
            <v>11866156.279999999</v>
          </cell>
        </row>
        <row r="3127">
          <cell r="A3127" t="str">
            <v>03</v>
          </cell>
          <cell r="B3127" t="str">
            <v>51040000</v>
          </cell>
          <cell r="C3127" t="str">
            <v>68030300</v>
          </cell>
          <cell r="D3127">
            <v>71234</v>
          </cell>
        </row>
        <row r="3128">
          <cell r="A3128" t="str">
            <v>03</v>
          </cell>
          <cell r="B3128" t="str">
            <v>51040000</v>
          </cell>
          <cell r="C3128" t="str">
            <v>68040000</v>
          </cell>
          <cell r="D3128">
            <v>33488.379999999997</v>
          </cell>
        </row>
        <row r="3129">
          <cell r="A3129" t="str">
            <v>03</v>
          </cell>
          <cell r="B3129" t="str">
            <v>51040000</v>
          </cell>
          <cell r="C3129" t="str">
            <v>68050000</v>
          </cell>
          <cell r="D3129">
            <v>434.16</v>
          </cell>
        </row>
        <row r="3130">
          <cell r="A3130" t="str">
            <v>03</v>
          </cell>
          <cell r="B3130" t="str">
            <v>51040000</v>
          </cell>
          <cell r="C3130" t="str">
            <v>68060000</v>
          </cell>
          <cell r="D3130">
            <v>5728.27</v>
          </cell>
        </row>
        <row r="3131">
          <cell r="A3131" t="str">
            <v>03</v>
          </cell>
          <cell r="B3131" t="str">
            <v>51040000</v>
          </cell>
          <cell r="C3131" t="str">
            <v>68080000</v>
          </cell>
          <cell r="D3131">
            <v>507836.01</v>
          </cell>
        </row>
        <row r="3132">
          <cell r="A3132" t="str">
            <v>03</v>
          </cell>
          <cell r="B3132" t="str">
            <v>51040000</v>
          </cell>
          <cell r="C3132" t="str">
            <v>68080100</v>
          </cell>
          <cell r="D3132">
            <v>320383.17</v>
          </cell>
        </row>
        <row r="3133">
          <cell r="A3133" t="str">
            <v>03</v>
          </cell>
          <cell r="B3133" t="str">
            <v>51040000</v>
          </cell>
          <cell r="C3133" t="str">
            <v>68080200</v>
          </cell>
          <cell r="D3133">
            <v>33078970</v>
          </cell>
        </row>
        <row r="3134">
          <cell r="A3134" t="str">
            <v>03</v>
          </cell>
          <cell r="B3134" t="str">
            <v>51040000</v>
          </cell>
          <cell r="C3134" t="str">
            <v>69010000</v>
          </cell>
          <cell r="D3134">
            <v>754252.62</v>
          </cell>
        </row>
        <row r="3135">
          <cell r="A3135" t="str">
            <v>03</v>
          </cell>
          <cell r="B3135" t="str">
            <v>51040000</v>
          </cell>
          <cell r="C3135" t="str">
            <v>69020100</v>
          </cell>
          <cell r="D3135">
            <v>934723.2</v>
          </cell>
        </row>
        <row r="3136">
          <cell r="A3136" t="str">
            <v>03</v>
          </cell>
          <cell r="B3136" t="str">
            <v>51040000</v>
          </cell>
          <cell r="C3136" t="str">
            <v>69020200</v>
          </cell>
          <cell r="D3136">
            <v>14120493.32</v>
          </cell>
        </row>
        <row r="3137">
          <cell r="A3137" t="str">
            <v>03</v>
          </cell>
          <cell r="B3137" t="str">
            <v>51040000</v>
          </cell>
          <cell r="C3137" t="str">
            <v>69020300</v>
          </cell>
          <cell r="D3137">
            <v>2849793.96</v>
          </cell>
        </row>
        <row r="3138">
          <cell r="A3138" t="str">
            <v>03</v>
          </cell>
          <cell r="B3138" t="str">
            <v>51040000</v>
          </cell>
          <cell r="C3138" t="str">
            <v>69050000</v>
          </cell>
          <cell r="D3138">
            <v>78637</v>
          </cell>
        </row>
        <row r="3139">
          <cell r="A3139" t="str">
            <v>03</v>
          </cell>
          <cell r="B3139" t="str">
            <v>51040000</v>
          </cell>
          <cell r="C3139" t="str">
            <v>70000000</v>
          </cell>
          <cell r="D3139">
            <v>27462077</v>
          </cell>
        </row>
        <row r="3140">
          <cell r="A3140" t="str">
            <v>03</v>
          </cell>
          <cell r="B3140" t="str">
            <v>51040000</v>
          </cell>
          <cell r="C3140" t="str">
            <v>70010000</v>
          </cell>
          <cell r="D3140">
            <v>73333745.090000004</v>
          </cell>
        </row>
        <row r="3141">
          <cell r="A3141" t="str">
            <v>03</v>
          </cell>
          <cell r="B3141" t="str">
            <v>51040000</v>
          </cell>
          <cell r="C3141" t="str">
            <v>76000000</v>
          </cell>
          <cell r="D3141">
            <v>696659.43</v>
          </cell>
        </row>
        <row r="3142">
          <cell r="A3142" t="str">
            <v>03</v>
          </cell>
          <cell r="B3142" t="str">
            <v>51040000</v>
          </cell>
          <cell r="C3142" t="str">
            <v>79030000</v>
          </cell>
          <cell r="D3142">
            <v>1253885.49</v>
          </cell>
        </row>
        <row r="3143">
          <cell r="A3143" t="str">
            <v>03</v>
          </cell>
          <cell r="B3143" t="str">
            <v>51040000</v>
          </cell>
          <cell r="C3143" t="str">
            <v>79040000</v>
          </cell>
          <cell r="D3143">
            <v>75047.320000000007</v>
          </cell>
        </row>
        <row r="3144">
          <cell r="A3144" t="str">
            <v>03</v>
          </cell>
          <cell r="B3144" t="str">
            <v>51040000</v>
          </cell>
          <cell r="C3144" t="str">
            <v>79070000</v>
          </cell>
          <cell r="D3144">
            <v>1435302.13</v>
          </cell>
        </row>
        <row r="3145">
          <cell r="A3145" t="str">
            <v>03</v>
          </cell>
          <cell r="B3145" t="str">
            <v>51040000</v>
          </cell>
          <cell r="C3145" t="str">
            <v>91020500</v>
          </cell>
          <cell r="D3145">
            <v>372133.81</v>
          </cell>
        </row>
        <row r="3146">
          <cell r="A3146" t="str">
            <v>03</v>
          </cell>
          <cell r="B3146" t="str">
            <v>51040000</v>
          </cell>
          <cell r="C3146" t="str">
            <v>91020800</v>
          </cell>
          <cell r="D3146">
            <v>36</v>
          </cell>
        </row>
        <row r="3147">
          <cell r="A3147" t="str">
            <v>03</v>
          </cell>
          <cell r="B3147" t="str">
            <v>51040000</v>
          </cell>
          <cell r="C3147" t="str">
            <v>91020801</v>
          </cell>
          <cell r="D3147">
            <v>761309.17</v>
          </cell>
        </row>
        <row r="3148">
          <cell r="A3148" t="str">
            <v>03</v>
          </cell>
          <cell r="B3148" t="str">
            <v>51040000</v>
          </cell>
          <cell r="C3148" t="str">
            <v>97000000</v>
          </cell>
          <cell r="D3148">
            <v>167493.01999999999</v>
          </cell>
        </row>
        <row r="3149">
          <cell r="A3149" t="str">
            <v>03</v>
          </cell>
          <cell r="B3149" t="str">
            <v>73040000</v>
          </cell>
          <cell r="C3149" t="str">
            <v>70000000</v>
          </cell>
          <cell r="D3149">
            <v>60000</v>
          </cell>
        </row>
        <row r="3150">
          <cell r="A3150" t="str">
            <v>03</v>
          </cell>
          <cell r="B3150" t="str">
            <v>08000000</v>
          </cell>
          <cell r="C3150" t="str">
            <v>25010000</v>
          </cell>
          <cell r="D3150">
            <v>180026.87</v>
          </cell>
        </row>
        <row r="3151">
          <cell r="A3151" t="str">
            <v>03</v>
          </cell>
          <cell r="B3151" t="str">
            <v>99000000</v>
          </cell>
          <cell r="C3151" t="str">
            <v>90090100</v>
          </cell>
          <cell r="D3151">
            <v>82134118.840000004</v>
          </cell>
        </row>
        <row r="3152">
          <cell r="A3152" t="str">
            <v>03</v>
          </cell>
          <cell r="B3152" t="str">
            <v>99000000</v>
          </cell>
          <cell r="C3152" t="str">
            <v>90090107</v>
          </cell>
          <cell r="D3152">
            <v>48835310.420000002</v>
          </cell>
        </row>
        <row r="3153">
          <cell r="A3153" t="str">
            <v>03</v>
          </cell>
          <cell r="B3153" t="str">
            <v>99000000</v>
          </cell>
          <cell r="C3153" t="str">
            <v>90090108</v>
          </cell>
          <cell r="D3153">
            <v>3954759.02</v>
          </cell>
        </row>
        <row r="3154">
          <cell r="A3154" t="str">
            <v>03</v>
          </cell>
          <cell r="B3154" t="str">
            <v>99000000</v>
          </cell>
          <cell r="C3154" t="str">
            <v>90090200</v>
          </cell>
          <cell r="D3154">
            <v>3560812.85</v>
          </cell>
        </row>
        <row r="3155">
          <cell r="A3155" t="str">
            <v>03</v>
          </cell>
          <cell r="B3155" t="str">
            <v>62050200</v>
          </cell>
          <cell r="C3155" t="str">
            <v>68080200</v>
          </cell>
          <cell r="D3155">
            <v>14519968.060000001</v>
          </cell>
        </row>
        <row r="3156">
          <cell r="A3156" t="str">
            <v>03</v>
          </cell>
          <cell r="B3156" t="str">
            <v>62050500</v>
          </cell>
          <cell r="C3156" t="str">
            <v>62060000</v>
          </cell>
          <cell r="D3156">
            <v>114769387.76000001</v>
          </cell>
        </row>
        <row r="3157">
          <cell r="A3157" t="str">
            <v>03</v>
          </cell>
          <cell r="B3157" t="str">
            <v>91011500</v>
          </cell>
          <cell r="C3157" t="str">
            <v>60010300</v>
          </cell>
          <cell r="D3157">
            <v>13768391</v>
          </cell>
        </row>
        <row r="3158">
          <cell r="A3158" t="str">
            <v>03</v>
          </cell>
          <cell r="B3158" t="str">
            <v>91011500</v>
          </cell>
          <cell r="C3158" t="str">
            <v>62050600</v>
          </cell>
          <cell r="D3158">
            <v>93528829.549999997</v>
          </cell>
        </row>
        <row r="3159">
          <cell r="A3159" t="str">
            <v>03</v>
          </cell>
          <cell r="B3159" t="str">
            <v>91011400</v>
          </cell>
          <cell r="C3159" t="str">
            <v>62050400</v>
          </cell>
          <cell r="D3159">
            <v>100217897</v>
          </cell>
        </row>
        <row r="3160">
          <cell r="A3160" t="str">
            <v>03</v>
          </cell>
          <cell r="B3160" t="str">
            <v>60010300</v>
          </cell>
          <cell r="C3160" t="str">
            <v>60010000</v>
          </cell>
          <cell r="D3160">
            <v>35292963.460000001</v>
          </cell>
        </row>
        <row r="3161">
          <cell r="A3161" t="str">
            <v>03</v>
          </cell>
          <cell r="B3161" t="str">
            <v>62050600</v>
          </cell>
          <cell r="C3161" t="str">
            <v>51020000</v>
          </cell>
          <cell r="D3161">
            <v>9105976.3599999994</v>
          </cell>
        </row>
        <row r="3162">
          <cell r="A3162" t="str">
            <v>03</v>
          </cell>
          <cell r="B3162" t="str">
            <v>62050600</v>
          </cell>
          <cell r="C3162" t="str">
            <v>51030100</v>
          </cell>
          <cell r="D3162">
            <v>35238735.450000003</v>
          </cell>
        </row>
        <row r="3163">
          <cell r="A3163" t="str">
            <v>03</v>
          </cell>
          <cell r="B3163" t="str">
            <v>62050600</v>
          </cell>
          <cell r="C3163" t="str">
            <v>51040000</v>
          </cell>
          <cell r="D3163">
            <v>39056617.740000002</v>
          </cell>
        </row>
        <row r="3164">
          <cell r="A3164" t="str">
            <v>03</v>
          </cell>
          <cell r="B3164" t="str">
            <v>62050600</v>
          </cell>
          <cell r="C3164" t="str">
            <v>51080100</v>
          </cell>
          <cell r="D3164">
            <v>10127500</v>
          </cell>
        </row>
        <row r="3165">
          <cell r="A3165" t="str">
            <v>03</v>
          </cell>
          <cell r="B3165" t="str">
            <v>62050400</v>
          </cell>
          <cell r="C3165" t="str">
            <v>51040000</v>
          </cell>
          <cell r="D3165">
            <v>100217897</v>
          </cell>
        </row>
        <row r="3166">
          <cell r="A3166" t="str">
            <v>03</v>
          </cell>
          <cell r="B3166" t="str">
            <v>62050100</v>
          </cell>
          <cell r="C3166" t="str">
            <v>51040000</v>
          </cell>
          <cell r="D3166">
            <v>600000</v>
          </cell>
        </row>
        <row r="3167">
          <cell r="A3167" t="str">
            <v>03</v>
          </cell>
          <cell r="B3167" t="str">
            <v>62050100</v>
          </cell>
          <cell r="C3167" t="str">
            <v>58030200</v>
          </cell>
          <cell r="D3167">
            <v>46744028.859999999</v>
          </cell>
        </row>
        <row r="3168">
          <cell r="A3168" t="str">
            <v>03</v>
          </cell>
          <cell r="B3168" t="str">
            <v>91011100</v>
          </cell>
          <cell r="C3168" t="str">
            <v>62050100</v>
          </cell>
          <cell r="D3168">
            <v>47094028.859999999</v>
          </cell>
        </row>
        <row r="3169">
          <cell r="A3169" t="str">
            <v>03</v>
          </cell>
          <cell r="B3169" t="str">
            <v>58010000</v>
          </cell>
          <cell r="C3169" t="str">
            <v>91021100</v>
          </cell>
          <cell r="D3169">
            <v>46841580.149999999</v>
          </cell>
        </row>
        <row r="3170">
          <cell r="A3170" t="str">
            <v>03</v>
          </cell>
          <cell r="B3170" t="str">
            <v>91011700</v>
          </cell>
          <cell r="C3170" t="str">
            <v>59000000</v>
          </cell>
          <cell r="D3170">
            <v>400251</v>
          </cell>
        </row>
        <row r="3171">
          <cell r="A3171" t="str">
            <v>03</v>
          </cell>
          <cell r="B3171" t="str">
            <v>50000000</v>
          </cell>
          <cell r="C3171" t="str">
            <v>26000000</v>
          </cell>
          <cell r="D3171">
            <v>195</v>
          </cell>
        </row>
        <row r="3172">
          <cell r="A3172" t="str">
            <v>03</v>
          </cell>
          <cell r="B3172" t="str">
            <v>50000000</v>
          </cell>
          <cell r="C3172" t="str">
            <v>51040000</v>
          </cell>
          <cell r="D3172">
            <v>924000</v>
          </cell>
        </row>
        <row r="3173">
          <cell r="A3173" t="str">
            <v>03</v>
          </cell>
          <cell r="B3173" t="str">
            <v>50000000</v>
          </cell>
          <cell r="C3173" t="str">
            <v>57000000</v>
          </cell>
          <cell r="D3173">
            <v>42000</v>
          </cell>
        </row>
        <row r="3174">
          <cell r="A3174" t="str">
            <v>03</v>
          </cell>
          <cell r="B3174" t="str">
            <v>50000000</v>
          </cell>
          <cell r="C3174" t="str">
            <v>69010000</v>
          </cell>
          <cell r="D3174">
            <v>136000</v>
          </cell>
        </row>
        <row r="3175">
          <cell r="A3175" t="str">
            <v>03</v>
          </cell>
          <cell r="B3175" t="str">
            <v>50000000</v>
          </cell>
          <cell r="C3175" t="str">
            <v>70000000</v>
          </cell>
          <cell r="D3175">
            <v>3555557.88</v>
          </cell>
        </row>
        <row r="3176">
          <cell r="A3176" t="str">
            <v>03</v>
          </cell>
          <cell r="B3176" t="str">
            <v>50000000</v>
          </cell>
          <cell r="C3176" t="str">
            <v>71000000</v>
          </cell>
          <cell r="D3176">
            <v>3583284.74</v>
          </cell>
        </row>
        <row r="3177">
          <cell r="A3177" t="str">
            <v>03</v>
          </cell>
          <cell r="B3177" t="str">
            <v>50000000</v>
          </cell>
          <cell r="C3177" t="str">
            <v>71020000</v>
          </cell>
          <cell r="D3177">
            <v>142070</v>
          </cell>
        </row>
        <row r="3178">
          <cell r="A3178" t="str">
            <v>03</v>
          </cell>
          <cell r="B3178" t="str">
            <v>50000000</v>
          </cell>
          <cell r="C3178" t="str">
            <v>73040000</v>
          </cell>
          <cell r="D3178">
            <v>120000</v>
          </cell>
        </row>
        <row r="3179">
          <cell r="A3179" t="str">
            <v>03</v>
          </cell>
          <cell r="B3179" t="str">
            <v>50000000</v>
          </cell>
          <cell r="C3179" t="str">
            <v>75020000</v>
          </cell>
          <cell r="D3179">
            <v>10910.69</v>
          </cell>
        </row>
        <row r="3180">
          <cell r="A3180" t="str">
            <v>03</v>
          </cell>
          <cell r="B3180" t="str">
            <v>50000000</v>
          </cell>
          <cell r="C3180" t="str">
            <v>76000000</v>
          </cell>
          <cell r="D3180">
            <v>825255</v>
          </cell>
        </row>
        <row r="3181">
          <cell r="A3181" t="str">
            <v>03</v>
          </cell>
          <cell r="B3181" t="str">
            <v>50000000</v>
          </cell>
          <cell r="C3181" t="str">
            <v>76040000</v>
          </cell>
          <cell r="D3181">
            <v>32479.64</v>
          </cell>
        </row>
        <row r="3182">
          <cell r="A3182" t="str">
            <v>03</v>
          </cell>
          <cell r="B3182" t="str">
            <v>50000000</v>
          </cell>
          <cell r="C3182" t="str">
            <v>79030000</v>
          </cell>
          <cell r="D3182">
            <v>466060</v>
          </cell>
        </row>
        <row r="3183">
          <cell r="A3183" t="str">
            <v>03</v>
          </cell>
          <cell r="B3183" t="str">
            <v>50000000</v>
          </cell>
          <cell r="C3183" t="str">
            <v>79070000</v>
          </cell>
          <cell r="D3183">
            <v>84407.360000000001</v>
          </cell>
        </row>
        <row r="3184">
          <cell r="A3184" t="str">
            <v>03</v>
          </cell>
          <cell r="B3184" t="str">
            <v>50000000</v>
          </cell>
          <cell r="C3184" t="str">
            <v>91020801</v>
          </cell>
          <cell r="D3184">
            <v>1500</v>
          </cell>
        </row>
        <row r="3185">
          <cell r="A3185" t="str">
            <v>03</v>
          </cell>
          <cell r="B3185" t="str">
            <v>76040000</v>
          </cell>
          <cell r="C3185" t="str">
            <v>50000000</v>
          </cell>
          <cell r="D3185">
            <v>3</v>
          </cell>
        </row>
        <row r="3186">
          <cell r="A3186" t="str">
            <v>03</v>
          </cell>
          <cell r="B3186" t="str">
            <v>76040000</v>
          </cell>
          <cell r="C3186" t="str">
            <v>70020000</v>
          </cell>
          <cell r="D3186">
            <v>131953.96</v>
          </cell>
        </row>
        <row r="3187">
          <cell r="A3187" t="str">
            <v>03</v>
          </cell>
          <cell r="B3187" t="str">
            <v>57000000</v>
          </cell>
          <cell r="C3187" t="str">
            <v>51040000</v>
          </cell>
          <cell r="D3187">
            <v>158000</v>
          </cell>
        </row>
        <row r="3188">
          <cell r="A3188" t="str">
            <v>03</v>
          </cell>
          <cell r="B3188" t="str">
            <v>62030100</v>
          </cell>
          <cell r="C3188" t="str">
            <v>51000000</v>
          </cell>
          <cell r="D3188">
            <v>6980.41</v>
          </cell>
        </row>
        <row r="3189">
          <cell r="A3189" t="str">
            <v>03</v>
          </cell>
          <cell r="B3189" t="str">
            <v>62030100</v>
          </cell>
          <cell r="C3189" t="str">
            <v>51040000</v>
          </cell>
          <cell r="D3189">
            <v>212873956.02000001</v>
          </cell>
        </row>
        <row r="3190">
          <cell r="A3190" t="str">
            <v>03</v>
          </cell>
          <cell r="B3190" t="str">
            <v>62030100</v>
          </cell>
          <cell r="C3190" t="str">
            <v>68080200</v>
          </cell>
          <cell r="D3190">
            <v>30475748.640000001</v>
          </cell>
        </row>
        <row r="3191">
          <cell r="A3191" t="str">
            <v>03</v>
          </cell>
          <cell r="B3191" t="str">
            <v>62030000</v>
          </cell>
          <cell r="C3191" t="str">
            <v>68080000</v>
          </cell>
          <cell r="D3191">
            <v>97475.19</v>
          </cell>
        </row>
        <row r="3192">
          <cell r="A3192" t="str">
            <v>03</v>
          </cell>
          <cell r="B3192" t="str">
            <v>62030000</v>
          </cell>
          <cell r="C3192" t="str">
            <v>91020801</v>
          </cell>
          <cell r="D3192">
            <v>153.76</v>
          </cell>
        </row>
        <row r="3193">
          <cell r="A3193" t="str">
            <v>03</v>
          </cell>
          <cell r="B3193" t="str">
            <v>99000000</v>
          </cell>
          <cell r="C3193" t="str">
            <v>90090300</v>
          </cell>
          <cell r="D3193">
            <v>276199.90000000002</v>
          </cell>
        </row>
        <row r="3194">
          <cell r="A3194" t="str">
            <v>03</v>
          </cell>
          <cell r="B3194" t="str">
            <v>90090400</v>
          </cell>
          <cell r="C3194" t="str">
            <v>99000000</v>
          </cell>
          <cell r="D3194">
            <v>696837.58</v>
          </cell>
        </row>
        <row r="3195">
          <cell r="A3195" t="str">
            <v>03</v>
          </cell>
          <cell r="B3195" t="str">
            <v>99000000</v>
          </cell>
          <cell r="C3195" t="str">
            <v>90090500</v>
          </cell>
          <cell r="D3195">
            <v>47570.15</v>
          </cell>
        </row>
        <row r="3196">
          <cell r="A3196" t="str">
            <v>03</v>
          </cell>
          <cell r="B3196" t="str">
            <v>99000000</v>
          </cell>
          <cell r="C3196" t="str">
            <v>90090900</v>
          </cell>
          <cell r="D3196">
            <v>815.99</v>
          </cell>
        </row>
        <row r="3197">
          <cell r="A3197" t="str">
            <v>03</v>
          </cell>
          <cell r="B3197" t="str">
            <v>60010400</v>
          </cell>
          <cell r="C3197" t="str">
            <v>19040000</v>
          </cell>
          <cell r="D3197">
            <v>172654.5</v>
          </cell>
        </row>
        <row r="3198">
          <cell r="A3198" t="str">
            <v>03</v>
          </cell>
          <cell r="B3198" t="str">
            <v>60010400</v>
          </cell>
          <cell r="C3198" t="str">
            <v>19040100</v>
          </cell>
          <cell r="D3198">
            <v>131109.35999999999</v>
          </cell>
        </row>
        <row r="3199">
          <cell r="A3199" t="str">
            <v>03</v>
          </cell>
          <cell r="B3199" t="str">
            <v>60010400</v>
          </cell>
          <cell r="C3199" t="str">
            <v>28011200</v>
          </cell>
          <cell r="D3199">
            <v>4977725.07</v>
          </cell>
        </row>
        <row r="3200">
          <cell r="A3200" t="str">
            <v>03</v>
          </cell>
          <cell r="B3200" t="str">
            <v>60010400</v>
          </cell>
          <cell r="C3200" t="str">
            <v>91020802</v>
          </cell>
          <cell r="D3200">
            <v>2356600.3199999998</v>
          </cell>
        </row>
        <row r="3201">
          <cell r="A3201" t="str">
            <v>03</v>
          </cell>
          <cell r="B3201" t="str">
            <v>71000000</v>
          </cell>
          <cell r="C3201" t="str">
            <v>50000000</v>
          </cell>
          <cell r="D3201">
            <v>154446.91</v>
          </cell>
        </row>
        <row r="3202">
          <cell r="A3202" t="str">
            <v>03</v>
          </cell>
          <cell r="B3202" t="str">
            <v>71000000</v>
          </cell>
          <cell r="C3202" t="str">
            <v>70000000</v>
          </cell>
          <cell r="D3202">
            <v>326909.03999999998</v>
          </cell>
        </row>
        <row r="3203">
          <cell r="A3203" t="str">
            <v>03</v>
          </cell>
          <cell r="B3203" t="str">
            <v>71000000</v>
          </cell>
          <cell r="C3203" t="str">
            <v>08040000</v>
          </cell>
          <cell r="D3203">
            <v>19788.78</v>
          </cell>
        </row>
        <row r="3204">
          <cell r="A3204" t="str">
            <v>03</v>
          </cell>
          <cell r="B3204" t="str">
            <v>71000000</v>
          </cell>
          <cell r="C3204" t="str">
            <v>08070000</v>
          </cell>
          <cell r="D3204">
            <v>42474</v>
          </cell>
        </row>
        <row r="3205">
          <cell r="A3205" t="str">
            <v>03</v>
          </cell>
          <cell r="B3205" t="str">
            <v>71000000</v>
          </cell>
          <cell r="C3205" t="str">
            <v>15150000</v>
          </cell>
          <cell r="D3205">
            <v>3088.7</v>
          </cell>
        </row>
        <row r="3206">
          <cell r="A3206" t="str">
            <v>03</v>
          </cell>
          <cell r="B3206" t="str">
            <v>71000000</v>
          </cell>
          <cell r="C3206" t="str">
            <v>19040100</v>
          </cell>
          <cell r="D3206">
            <v>6031.52</v>
          </cell>
        </row>
        <row r="3207">
          <cell r="A3207" t="str">
            <v>03</v>
          </cell>
          <cell r="B3207" t="str">
            <v>71000000</v>
          </cell>
          <cell r="C3207" t="str">
            <v>23010000</v>
          </cell>
          <cell r="D3207">
            <v>2290</v>
          </cell>
        </row>
        <row r="3208">
          <cell r="A3208" t="str">
            <v>03</v>
          </cell>
          <cell r="B3208" t="str">
            <v>71000000</v>
          </cell>
          <cell r="C3208" t="str">
            <v>25010000</v>
          </cell>
          <cell r="D3208">
            <v>343965.88</v>
          </cell>
        </row>
        <row r="3209">
          <cell r="A3209" t="str">
            <v>03</v>
          </cell>
          <cell r="B3209" t="str">
            <v>71000000</v>
          </cell>
          <cell r="C3209" t="str">
            <v>25020000</v>
          </cell>
          <cell r="D3209">
            <v>186705.41</v>
          </cell>
        </row>
        <row r="3210">
          <cell r="A3210" t="str">
            <v>03</v>
          </cell>
          <cell r="B3210" t="str">
            <v>71000000</v>
          </cell>
          <cell r="C3210" t="str">
            <v>25030000</v>
          </cell>
          <cell r="D3210">
            <v>39307.61</v>
          </cell>
        </row>
        <row r="3211">
          <cell r="A3211" t="str">
            <v>03</v>
          </cell>
          <cell r="B3211" t="str">
            <v>71000000</v>
          </cell>
          <cell r="C3211" t="str">
            <v>26000000</v>
          </cell>
          <cell r="D3211">
            <v>1213074.6000000001</v>
          </cell>
        </row>
        <row r="3212">
          <cell r="A3212" t="str">
            <v>03</v>
          </cell>
          <cell r="B3212" t="str">
            <v>71000000</v>
          </cell>
          <cell r="C3212" t="str">
            <v>44000100</v>
          </cell>
          <cell r="D3212">
            <v>11438.3</v>
          </cell>
        </row>
        <row r="3213">
          <cell r="A3213" t="str">
            <v>03</v>
          </cell>
          <cell r="B3213" t="str">
            <v>71000000</v>
          </cell>
          <cell r="C3213" t="str">
            <v>44000400</v>
          </cell>
          <cell r="D3213">
            <v>4880.8</v>
          </cell>
        </row>
        <row r="3214">
          <cell r="A3214" t="str">
            <v>03</v>
          </cell>
          <cell r="B3214" t="str">
            <v>71000000</v>
          </cell>
          <cell r="C3214" t="str">
            <v>60010000</v>
          </cell>
          <cell r="D3214">
            <v>382393.41</v>
          </cell>
        </row>
        <row r="3215">
          <cell r="A3215" t="str">
            <v>03</v>
          </cell>
          <cell r="B3215" t="str">
            <v>71000000</v>
          </cell>
          <cell r="C3215" t="str">
            <v>76000000</v>
          </cell>
          <cell r="D3215">
            <v>44900</v>
          </cell>
        </row>
        <row r="3216">
          <cell r="A3216" t="str">
            <v>03</v>
          </cell>
          <cell r="B3216" t="str">
            <v>71000000</v>
          </cell>
          <cell r="C3216" t="str">
            <v>79030000</v>
          </cell>
          <cell r="D3216">
            <v>54510.25</v>
          </cell>
        </row>
        <row r="3217">
          <cell r="A3217" t="str">
            <v>03</v>
          </cell>
          <cell r="B3217" t="str">
            <v>71000000</v>
          </cell>
          <cell r="C3217" t="str">
            <v>79070000</v>
          </cell>
          <cell r="D3217">
            <v>19058.2</v>
          </cell>
        </row>
        <row r="3218">
          <cell r="A3218" t="str">
            <v>03</v>
          </cell>
          <cell r="B3218" t="str">
            <v>71000000</v>
          </cell>
          <cell r="C3218" t="str">
            <v>91020500</v>
          </cell>
          <cell r="D3218">
            <v>2500</v>
          </cell>
        </row>
        <row r="3219">
          <cell r="A3219" t="str">
            <v>03</v>
          </cell>
          <cell r="B3219" t="str">
            <v>71000000</v>
          </cell>
          <cell r="C3219" t="str">
            <v>91020801</v>
          </cell>
          <cell r="D3219">
            <v>128311.83</v>
          </cell>
        </row>
        <row r="3220">
          <cell r="A3220" t="str">
            <v>03</v>
          </cell>
          <cell r="B3220" t="str">
            <v>90090901</v>
          </cell>
          <cell r="C3220" t="str">
            <v>99000000</v>
          </cell>
          <cell r="D3220">
            <v>67047.12</v>
          </cell>
        </row>
        <row r="3221">
          <cell r="A3221" t="str">
            <v>03</v>
          </cell>
          <cell r="B3221" t="str">
            <v>76000000</v>
          </cell>
          <cell r="C3221" t="str">
            <v>25010000</v>
          </cell>
          <cell r="D3221">
            <v>488286.16</v>
          </cell>
        </row>
        <row r="3222">
          <cell r="A3222" t="str">
            <v>03</v>
          </cell>
          <cell r="B3222" t="str">
            <v>76000000</v>
          </cell>
          <cell r="C3222" t="str">
            <v>25020000</v>
          </cell>
          <cell r="D3222">
            <v>217309.38</v>
          </cell>
        </row>
        <row r="3223">
          <cell r="A3223" t="str">
            <v>03</v>
          </cell>
          <cell r="B3223" t="str">
            <v>76000000</v>
          </cell>
          <cell r="C3223" t="str">
            <v>25030000</v>
          </cell>
          <cell r="D3223">
            <v>18510.37</v>
          </cell>
        </row>
        <row r="3224">
          <cell r="A3224" t="str">
            <v>03</v>
          </cell>
          <cell r="B3224" t="str">
            <v>76000000</v>
          </cell>
          <cell r="C3224" t="str">
            <v>26000000</v>
          </cell>
          <cell r="D3224">
            <v>63314.63</v>
          </cell>
        </row>
        <row r="3225">
          <cell r="A3225" t="str">
            <v>03</v>
          </cell>
          <cell r="B3225" t="str">
            <v>76000000</v>
          </cell>
          <cell r="C3225" t="str">
            <v>51000000</v>
          </cell>
          <cell r="D3225">
            <v>11048.3</v>
          </cell>
        </row>
        <row r="3226">
          <cell r="A3226" t="str">
            <v>03</v>
          </cell>
          <cell r="B3226" t="str">
            <v>76000000</v>
          </cell>
          <cell r="C3226" t="str">
            <v>51030100</v>
          </cell>
          <cell r="D3226">
            <v>3453912.71</v>
          </cell>
        </row>
        <row r="3227">
          <cell r="A3227" t="str">
            <v>03</v>
          </cell>
          <cell r="B3227" t="str">
            <v>76000000</v>
          </cell>
          <cell r="C3227" t="str">
            <v>51040000</v>
          </cell>
          <cell r="D3227">
            <v>265184.94</v>
          </cell>
        </row>
        <row r="3228">
          <cell r="A3228" t="str">
            <v>03</v>
          </cell>
          <cell r="B3228" t="str">
            <v>76000000</v>
          </cell>
          <cell r="C3228" t="str">
            <v>51050000</v>
          </cell>
          <cell r="D3228">
            <v>281115.8</v>
          </cell>
        </row>
        <row r="3229">
          <cell r="A3229" t="str">
            <v>03</v>
          </cell>
          <cell r="B3229" t="str">
            <v>76000000</v>
          </cell>
          <cell r="C3229" t="str">
            <v>52030100</v>
          </cell>
          <cell r="D3229">
            <v>26574916.489999998</v>
          </cell>
        </row>
        <row r="3230">
          <cell r="A3230" t="str">
            <v>03</v>
          </cell>
          <cell r="B3230" t="str">
            <v>76000000</v>
          </cell>
          <cell r="C3230" t="str">
            <v>60010000</v>
          </cell>
          <cell r="D3230">
            <v>1170.5899999999999</v>
          </cell>
        </row>
        <row r="3231">
          <cell r="A3231" t="str">
            <v>03</v>
          </cell>
          <cell r="B3231" t="str">
            <v>76000000</v>
          </cell>
          <cell r="C3231" t="str">
            <v>62020100</v>
          </cell>
          <cell r="D3231">
            <v>1766123.98</v>
          </cell>
        </row>
        <row r="3232">
          <cell r="A3232" t="str">
            <v>03</v>
          </cell>
          <cell r="B3232" t="str">
            <v>76000000</v>
          </cell>
          <cell r="C3232" t="str">
            <v>62020200</v>
          </cell>
          <cell r="D3232">
            <v>205665.2</v>
          </cell>
        </row>
        <row r="3233">
          <cell r="A3233" t="str">
            <v>03</v>
          </cell>
          <cell r="B3233" t="str">
            <v>76000000</v>
          </cell>
          <cell r="C3233" t="str">
            <v>62030000</v>
          </cell>
          <cell r="D3233">
            <v>148399.01999999999</v>
          </cell>
        </row>
        <row r="3234">
          <cell r="A3234" t="str">
            <v>03</v>
          </cell>
          <cell r="B3234" t="str">
            <v>76000000</v>
          </cell>
          <cell r="C3234" t="str">
            <v>70000000</v>
          </cell>
          <cell r="D3234">
            <v>2922722.13</v>
          </cell>
        </row>
        <row r="3235">
          <cell r="A3235" t="str">
            <v>03</v>
          </cell>
          <cell r="B3235" t="str">
            <v>76000000</v>
          </cell>
          <cell r="C3235" t="str">
            <v>91020800</v>
          </cell>
          <cell r="D3235">
            <v>127461.48</v>
          </cell>
        </row>
        <row r="3236">
          <cell r="A3236" t="str">
            <v>03</v>
          </cell>
          <cell r="B3236" t="str">
            <v>76000000</v>
          </cell>
          <cell r="C3236" t="str">
            <v>91020801</v>
          </cell>
          <cell r="D3236">
            <v>936.13</v>
          </cell>
        </row>
        <row r="3237">
          <cell r="A3237" t="str">
            <v>03</v>
          </cell>
          <cell r="B3237" t="str">
            <v>76000000</v>
          </cell>
          <cell r="C3237" t="str">
            <v>91020900</v>
          </cell>
          <cell r="D3237">
            <v>9396.74</v>
          </cell>
        </row>
        <row r="3238">
          <cell r="A3238" t="str">
            <v>03</v>
          </cell>
          <cell r="B3238" t="str">
            <v>76000000</v>
          </cell>
          <cell r="C3238" t="str">
            <v>98000000</v>
          </cell>
          <cell r="D3238">
            <v>0.99</v>
          </cell>
        </row>
        <row r="3239">
          <cell r="A3239" t="str">
            <v>03</v>
          </cell>
          <cell r="B3239" t="str">
            <v>76020600</v>
          </cell>
          <cell r="C3239" t="str">
            <v>76020700</v>
          </cell>
          <cell r="D3239">
            <v>797069.8</v>
          </cell>
        </row>
        <row r="3240">
          <cell r="A3240" t="str">
            <v>03</v>
          </cell>
          <cell r="B3240" t="str">
            <v>76020600</v>
          </cell>
          <cell r="C3240" t="str">
            <v>91020802</v>
          </cell>
          <cell r="D3240">
            <v>49898.17</v>
          </cell>
        </row>
        <row r="3241">
          <cell r="A3241" t="str">
            <v>03</v>
          </cell>
          <cell r="B3241" t="str">
            <v>76020500</v>
          </cell>
          <cell r="C3241" t="str">
            <v>51000000</v>
          </cell>
          <cell r="D3241">
            <v>14485.9</v>
          </cell>
        </row>
        <row r="3242">
          <cell r="A3242" t="str">
            <v>03</v>
          </cell>
          <cell r="B3242" t="str">
            <v>76020200</v>
          </cell>
          <cell r="C3242" t="str">
            <v>51000000</v>
          </cell>
          <cell r="D3242">
            <v>9478.08</v>
          </cell>
        </row>
        <row r="3243">
          <cell r="A3243" t="str">
            <v>03</v>
          </cell>
          <cell r="B3243" t="str">
            <v>76020700</v>
          </cell>
          <cell r="C3243" t="str">
            <v>51040000</v>
          </cell>
          <cell r="D3243">
            <v>1964815.67</v>
          </cell>
        </row>
        <row r="3244">
          <cell r="A3244" t="str">
            <v>03</v>
          </cell>
          <cell r="B3244" t="str">
            <v>76020400</v>
          </cell>
          <cell r="C3244" t="str">
            <v>60010300</v>
          </cell>
          <cell r="D3244">
            <v>725305.78</v>
          </cell>
        </row>
        <row r="3245">
          <cell r="A3245" t="str">
            <v>03</v>
          </cell>
          <cell r="B3245" t="str">
            <v>76020400</v>
          </cell>
          <cell r="C3245" t="str">
            <v>60020000</v>
          </cell>
          <cell r="D3245">
            <v>9170954.0299999993</v>
          </cell>
        </row>
        <row r="3246">
          <cell r="A3246" t="str">
            <v>03</v>
          </cell>
          <cell r="B3246" t="str">
            <v>99000000</v>
          </cell>
          <cell r="C3246" t="str">
            <v>90090902</v>
          </cell>
          <cell r="D3246">
            <v>12121.72</v>
          </cell>
        </row>
        <row r="3247">
          <cell r="A3247" t="str">
            <v>03</v>
          </cell>
          <cell r="B3247" t="str">
            <v>99000000</v>
          </cell>
          <cell r="C3247" t="str">
            <v>90091200</v>
          </cell>
          <cell r="D3247">
            <v>58725.61</v>
          </cell>
        </row>
        <row r="3248">
          <cell r="A3248" t="str">
            <v>03</v>
          </cell>
          <cell r="B3248" t="str">
            <v>91010600</v>
          </cell>
          <cell r="C3248" t="str">
            <v>51040000</v>
          </cell>
          <cell r="D3248">
            <v>403306.01</v>
          </cell>
        </row>
        <row r="3249">
          <cell r="A3249" t="str">
            <v>03</v>
          </cell>
          <cell r="B3249" t="str">
            <v>91010600</v>
          </cell>
          <cell r="C3249" t="str">
            <v>51090000</v>
          </cell>
          <cell r="D3249">
            <v>1068.3800000000001</v>
          </cell>
        </row>
        <row r="3250">
          <cell r="A3250" t="str">
            <v>03</v>
          </cell>
          <cell r="B3250" t="str">
            <v>86000000</v>
          </cell>
          <cell r="C3250" t="str">
            <v>70000000</v>
          </cell>
          <cell r="D3250">
            <v>2688.19</v>
          </cell>
        </row>
        <row r="3251">
          <cell r="A3251" t="str">
            <v>03</v>
          </cell>
          <cell r="B3251" t="str">
            <v>84000000</v>
          </cell>
          <cell r="C3251" t="str">
            <v>83000000</v>
          </cell>
          <cell r="D3251">
            <v>278310</v>
          </cell>
        </row>
        <row r="3252">
          <cell r="A3252" t="str">
            <v>03</v>
          </cell>
          <cell r="B3252" t="str">
            <v>68060000</v>
          </cell>
          <cell r="C3252" t="str">
            <v>91020500</v>
          </cell>
          <cell r="D3252">
            <v>6066586.2400000002</v>
          </cell>
        </row>
        <row r="3253">
          <cell r="A3253" t="str">
            <v>03</v>
          </cell>
          <cell r="B3253" t="str">
            <v>68060000</v>
          </cell>
          <cell r="C3253" t="str">
            <v>99000000</v>
          </cell>
          <cell r="D3253">
            <v>5728.27</v>
          </cell>
        </row>
        <row r="3254">
          <cell r="A3254" t="str">
            <v>03</v>
          </cell>
          <cell r="B3254" t="str">
            <v>68050000</v>
          </cell>
          <cell r="C3254" t="str">
            <v>99000000</v>
          </cell>
          <cell r="D3254">
            <v>434.16</v>
          </cell>
        </row>
        <row r="3255">
          <cell r="A3255" t="str">
            <v>03</v>
          </cell>
          <cell r="B3255" t="str">
            <v>68040000</v>
          </cell>
          <cell r="C3255" t="str">
            <v>90051200</v>
          </cell>
          <cell r="D3255">
            <v>577.38</v>
          </cell>
        </row>
        <row r="3256">
          <cell r="A3256" t="str">
            <v>03</v>
          </cell>
          <cell r="B3256" t="str">
            <v>68030300</v>
          </cell>
          <cell r="C3256" t="str">
            <v>26000000</v>
          </cell>
          <cell r="D3256">
            <v>73848</v>
          </cell>
        </row>
        <row r="3257">
          <cell r="A3257" t="str">
            <v>03</v>
          </cell>
          <cell r="B3257" t="str">
            <v>68030300</v>
          </cell>
          <cell r="C3257" t="str">
            <v>79030000</v>
          </cell>
          <cell r="D3257">
            <v>46</v>
          </cell>
        </row>
        <row r="3258">
          <cell r="A3258" t="str">
            <v>03</v>
          </cell>
          <cell r="B3258" t="str">
            <v>68010000</v>
          </cell>
          <cell r="C3258" t="str">
            <v>99000000</v>
          </cell>
          <cell r="D3258">
            <v>9605.43</v>
          </cell>
        </row>
        <row r="3259">
          <cell r="A3259" t="str">
            <v>03</v>
          </cell>
          <cell r="B3259" t="str">
            <v>55010000</v>
          </cell>
          <cell r="C3259" t="str">
            <v>60010000</v>
          </cell>
          <cell r="D3259">
            <v>455571.91</v>
          </cell>
        </row>
        <row r="3260">
          <cell r="A3260" t="str">
            <v>03</v>
          </cell>
          <cell r="B3260" t="str">
            <v>73020000</v>
          </cell>
          <cell r="C3260" t="str">
            <v>51000000</v>
          </cell>
          <cell r="D3260">
            <v>2000</v>
          </cell>
        </row>
        <row r="3261">
          <cell r="A3261" t="str">
            <v>03</v>
          </cell>
          <cell r="B3261" t="str">
            <v>73020000</v>
          </cell>
          <cell r="C3261" t="str">
            <v>51040000</v>
          </cell>
          <cell r="D3261">
            <v>1651.1</v>
          </cell>
        </row>
        <row r="3262">
          <cell r="A3262" t="str">
            <v>03</v>
          </cell>
          <cell r="B3262" t="str">
            <v>73020000</v>
          </cell>
          <cell r="C3262" t="str">
            <v>70000000</v>
          </cell>
          <cell r="D3262">
            <v>4684.43</v>
          </cell>
        </row>
        <row r="3263">
          <cell r="A3263" t="str">
            <v>03</v>
          </cell>
          <cell r="B3263" t="str">
            <v>73020000</v>
          </cell>
          <cell r="C3263" t="str">
            <v>79030000</v>
          </cell>
          <cell r="D3263">
            <v>1786.7</v>
          </cell>
        </row>
        <row r="3264">
          <cell r="A3264" t="str">
            <v>03</v>
          </cell>
          <cell r="B3264" t="str">
            <v>73030000</v>
          </cell>
          <cell r="C3264" t="str">
            <v>51040000</v>
          </cell>
          <cell r="D3264">
            <v>313</v>
          </cell>
        </row>
        <row r="3265">
          <cell r="A3265" t="str">
            <v>03</v>
          </cell>
          <cell r="B3265" t="str">
            <v>73030000</v>
          </cell>
          <cell r="C3265" t="str">
            <v>70000000</v>
          </cell>
          <cell r="D3265">
            <v>7594</v>
          </cell>
        </row>
        <row r="3266">
          <cell r="A3266" t="str">
            <v>03</v>
          </cell>
          <cell r="B3266" t="str">
            <v>73030000</v>
          </cell>
          <cell r="C3266" t="str">
            <v>79070000</v>
          </cell>
          <cell r="D3266">
            <v>300</v>
          </cell>
        </row>
        <row r="3267">
          <cell r="A3267" t="str">
            <v>03</v>
          </cell>
          <cell r="B3267" t="str">
            <v>76010000</v>
          </cell>
          <cell r="C3267" t="str">
            <v>44000100</v>
          </cell>
          <cell r="D3267">
            <v>954262.56</v>
          </cell>
        </row>
        <row r="3268">
          <cell r="A3268" t="str">
            <v>03</v>
          </cell>
          <cell r="B3268" t="str">
            <v>76010000</v>
          </cell>
          <cell r="C3268" t="str">
            <v>62020100</v>
          </cell>
          <cell r="D3268">
            <v>1266956.6599999999</v>
          </cell>
        </row>
        <row r="3269">
          <cell r="A3269" t="str">
            <v>03</v>
          </cell>
          <cell r="B3269" t="str">
            <v>60020000</v>
          </cell>
          <cell r="C3269" t="str">
            <v>15010000</v>
          </cell>
          <cell r="D3269">
            <v>-2488.0300000000002</v>
          </cell>
        </row>
        <row r="3270">
          <cell r="A3270" t="str">
            <v>03</v>
          </cell>
          <cell r="B3270" t="str">
            <v>60020000</v>
          </cell>
          <cell r="C3270" t="str">
            <v>15020000</v>
          </cell>
          <cell r="D3270">
            <v>7537422.6299999999</v>
          </cell>
        </row>
        <row r="3271">
          <cell r="A3271" t="str">
            <v>03</v>
          </cell>
          <cell r="B3271" t="str">
            <v>60020000</v>
          </cell>
          <cell r="C3271" t="str">
            <v>15030000</v>
          </cell>
          <cell r="D3271">
            <v>576173.54</v>
          </cell>
        </row>
        <row r="3272">
          <cell r="A3272" t="str">
            <v>03</v>
          </cell>
          <cell r="B3272" t="str">
            <v>60020000</v>
          </cell>
          <cell r="C3272" t="str">
            <v>15040000</v>
          </cell>
          <cell r="D3272">
            <v>77625.55</v>
          </cell>
        </row>
        <row r="3273">
          <cell r="A3273" t="str">
            <v>03</v>
          </cell>
          <cell r="B3273" t="str">
            <v>60020000</v>
          </cell>
          <cell r="C3273" t="str">
            <v>15050000</v>
          </cell>
          <cell r="D3273">
            <v>-10833</v>
          </cell>
        </row>
        <row r="3274">
          <cell r="A3274" t="str">
            <v>03</v>
          </cell>
          <cell r="B3274" t="str">
            <v>60020000</v>
          </cell>
          <cell r="C3274" t="str">
            <v>15060000</v>
          </cell>
          <cell r="D3274">
            <v>-206092.42</v>
          </cell>
        </row>
        <row r="3275">
          <cell r="A3275" t="str">
            <v>03</v>
          </cell>
          <cell r="B3275" t="str">
            <v>60020000</v>
          </cell>
          <cell r="C3275" t="str">
            <v>15090000</v>
          </cell>
          <cell r="D3275">
            <v>-40496.050000000003</v>
          </cell>
        </row>
        <row r="3276">
          <cell r="A3276" t="str">
            <v>03</v>
          </cell>
          <cell r="B3276" t="str">
            <v>60020000</v>
          </cell>
          <cell r="C3276" t="str">
            <v>15160000</v>
          </cell>
          <cell r="D3276">
            <v>222337</v>
          </cell>
        </row>
        <row r="3277">
          <cell r="A3277" t="str">
            <v>03</v>
          </cell>
          <cell r="B3277" t="str">
            <v>60020000</v>
          </cell>
          <cell r="C3277" t="str">
            <v>15180000</v>
          </cell>
          <cell r="D3277">
            <v>374750.86</v>
          </cell>
        </row>
        <row r="3278">
          <cell r="A3278" t="str">
            <v>03</v>
          </cell>
          <cell r="B3278" t="str">
            <v>60020000</v>
          </cell>
          <cell r="C3278" t="str">
            <v>15180000</v>
          </cell>
          <cell r="D3278">
            <v>235696.05</v>
          </cell>
        </row>
        <row r="3279">
          <cell r="A3279" t="str">
            <v>03</v>
          </cell>
          <cell r="B3279" t="str">
            <v>60030000</v>
          </cell>
          <cell r="C3279" t="str">
            <v>15010000</v>
          </cell>
          <cell r="D3279">
            <v>391323.53</v>
          </cell>
        </row>
        <row r="3280">
          <cell r="A3280" t="str">
            <v>03</v>
          </cell>
          <cell r="B3280" t="str">
            <v>60030000</v>
          </cell>
          <cell r="C3280" t="str">
            <v>15020000</v>
          </cell>
          <cell r="D3280">
            <v>1789.72</v>
          </cell>
        </row>
        <row r="3281">
          <cell r="A3281" t="str">
            <v>03</v>
          </cell>
          <cell r="B3281" t="str">
            <v>60030000</v>
          </cell>
          <cell r="C3281" t="str">
            <v>15030000</v>
          </cell>
          <cell r="D3281">
            <v>0.01</v>
          </cell>
        </row>
        <row r="3282">
          <cell r="A3282" t="str">
            <v>03</v>
          </cell>
          <cell r="B3282" t="str">
            <v>60030000</v>
          </cell>
          <cell r="C3282" t="str">
            <v>15040000</v>
          </cell>
          <cell r="D3282">
            <v>124</v>
          </cell>
        </row>
        <row r="3283">
          <cell r="A3283" t="str">
            <v>03</v>
          </cell>
          <cell r="B3283" t="str">
            <v>60030000</v>
          </cell>
          <cell r="C3283" t="str">
            <v>15050000</v>
          </cell>
          <cell r="D3283">
            <v>46200.41</v>
          </cell>
        </row>
        <row r="3284">
          <cell r="A3284" t="str">
            <v>03</v>
          </cell>
          <cell r="B3284" t="str">
            <v>60030000</v>
          </cell>
          <cell r="C3284" t="str">
            <v>15060000</v>
          </cell>
          <cell r="D3284">
            <v>3.51</v>
          </cell>
        </row>
        <row r="3285">
          <cell r="A3285" t="str">
            <v>03</v>
          </cell>
          <cell r="B3285" t="str">
            <v>60030000</v>
          </cell>
          <cell r="C3285" t="str">
            <v>15090000</v>
          </cell>
          <cell r="D3285">
            <v>0.02</v>
          </cell>
        </row>
        <row r="3286">
          <cell r="A3286" t="str">
            <v>03</v>
          </cell>
          <cell r="B3286" t="str">
            <v>60030000</v>
          </cell>
          <cell r="C3286" t="str">
            <v>15150000</v>
          </cell>
          <cell r="D3286">
            <v>109867.44</v>
          </cell>
        </row>
        <row r="3287">
          <cell r="A3287" t="str">
            <v>03</v>
          </cell>
          <cell r="B3287" t="str">
            <v>60030000</v>
          </cell>
          <cell r="C3287" t="str">
            <v>15180000</v>
          </cell>
          <cell r="D3287">
            <v>0.09</v>
          </cell>
        </row>
        <row r="3288">
          <cell r="A3288" t="str">
            <v>03</v>
          </cell>
          <cell r="B3288" t="str">
            <v>76060000</v>
          </cell>
          <cell r="C3288" t="str">
            <v>76020600</v>
          </cell>
          <cell r="D3288">
            <v>-9979.6299999999992</v>
          </cell>
        </row>
        <row r="3289">
          <cell r="A3289" t="str">
            <v>03</v>
          </cell>
          <cell r="B3289" t="str">
            <v>68080100</v>
          </cell>
          <cell r="C3289" t="str">
            <v>60010000</v>
          </cell>
          <cell r="D3289">
            <v>738.46</v>
          </cell>
        </row>
        <row r="3290">
          <cell r="A3290" t="str">
            <v>03</v>
          </cell>
          <cell r="B3290" t="str">
            <v>68080100</v>
          </cell>
          <cell r="C3290" t="str">
            <v>60040100</v>
          </cell>
          <cell r="D3290">
            <v>2054302.04</v>
          </cell>
        </row>
        <row r="3291">
          <cell r="A3291" t="str">
            <v>03</v>
          </cell>
          <cell r="B3291" t="str">
            <v>91010802</v>
          </cell>
          <cell r="C3291" t="str">
            <v>10090000</v>
          </cell>
          <cell r="D3291">
            <v>121.43</v>
          </cell>
        </row>
        <row r="3292">
          <cell r="A3292" t="str">
            <v>03</v>
          </cell>
          <cell r="B3292" t="str">
            <v>91010802</v>
          </cell>
          <cell r="C3292" t="str">
            <v>10150000</v>
          </cell>
          <cell r="D3292">
            <v>32211.39</v>
          </cell>
        </row>
        <row r="3293">
          <cell r="A3293" t="str">
            <v>03</v>
          </cell>
          <cell r="B3293" t="str">
            <v>91010802</v>
          </cell>
          <cell r="C3293" t="str">
            <v>60040000</v>
          </cell>
          <cell r="D3293">
            <v>58.09</v>
          </cell>
        </row>
        <row r="3294">
          <cell r="A3294" t="str">
            <v>03</v>
          </cell>
          <cell r="B3294" t="str">
            <v>91010802</v>
          </cell>
          <cell r="C3294" t="str">
            <v>73020000</v>
          </cell>
          <cell r="D3294">
            <v>241.56</v>
          </cell>
        </row>
        <row r="3295">
          <cell r="A3295" t="str">
            <v>03</v>
          </cell>
          <cell r="B3295" t="str">
            <v>91010803</v>
          </cell>
          <cell r="C3295" t="str">
            <v>10150000</v>
          </cell>
          <cell r="D3295">
            <v>194.3</v>
          </cell>
        </row>
        <row r="3296">
          <cell r="A3296" t="str">
            <v>03</v>
          </cell>
          <cell r="B3296" t="str">
            <v>91010803</v>
          </cell>
          <cell r="C3296" t="str">
            <v>76000000</v>
          </cell>
          <cell r="D3296">
            <v>2267.4</v>
          </cell>
        </row>
        <row r="3297">
          <cell r="A3297" t="str">
            <v>03</v>
          </cell>
          <cell r="B3297" t="str">
            <v>91010800</v>
          </cell>
          <cell r="C3297" t="str">
            <v>01000000</v>
          </cell>
          <cell r="D3297">
            <v>119.04</v>
          </cell>
        </row>
        <row r="3298">
          <cell r="A3298" t="str">
            <v>03</v>
          </cell>
          <cell r="B3298" t="str">
            <v>91010800</v>
          </cell>
          <cell r="C3298" t="str">
            <v>08090000</v>
          </cell>
          <cell r="D3298">
            <v>0.38</v>
          </cell>
        </row>
        <row r="3299">
          <cell r="A3299" t="str">
            <v>03</v>
          </cell>
          <cell r="B3299" t="str">
            <v>91010800</v>
          </cell>
          <cell r="C3299" t="str">
            <v>10060000</v>
          </cell>
          <cell r="D3299">
            <v>268.14</v>
          </cell>
        </row>
        <row r="3300">
          <cell r="A3300" t="str">
            <v>03</v>
          </cell>
          <cell r="B3300" t="str">
            <v>91010800</v>
          </cell>
          <cell r="C3300" t="str">
            <v>10110000</v>
          </cell>
          <cell r="D3300">
            <v>278008.09999999998</v>
          </cell>
        </row>
        <row r="3301">
          <cell r="A3301" t="str">
            <v>03</v>
          </cell>
          <cell r="B3301" t="str">
            <v>43010000</v>
          </cell>
          <cell r="C3301" t="str">
            <v>21010000</v>
          </cell>
          <cell r="D3301">
            <v>1558040.41</v>
          </cell>
        </row>
        <row r="3302">
          <cell r="A3302" t="str">
            <v>03</v>
          </cell>
          <cell r="B3302" t="str">
            <v>43010000</v>
          </cell>
          <cell r="C3302" t="str">
            <v>43010000</v>
          </cell>
          <cell r="D3302">
            <v>1185.18</v>
          </cell>
        </row>
        <row r="3303">
          <cell r="A3303" t="str">
            <v>03</v>
          </cell>
          <cell r="B3303" t="str">
            <v>43010000</v>
          </cell>
          <cell r="C3303" t="str">
            <v>43040000</v>
          </cell>
          <cell r="D3303">
            <v>9213.0300000000007</v>
          </cell>
        </row>
        <row r="3304">
          <cell r="A3304" t="str">
            <v>03</v>
          </cell>
          <cell r="B3304" t="str">
            <v>43010000</v>
          </cell>
          <cell r="C3304" t="str">
            <v>45000000</v>
          </cell>
          <cell r="D3304">
            <v>8384985.96</v>
          </cell>
        </row>
        <row r="3305">
          <cell r="A3305" t="str">
            <v>03</v>
          </cell>
          <cell r="B3305" t="str">
            <v>43010000</v>
          </cell>
          <cell r="C3305" t="str">
            <v>76080200</v>
          </cell>
          <cell r="D3305">
            <v>171029.42</v>
          </cell>
        </row>
        <row r="3306">
          <cell r="A3306" t="str">
            <v>03</v>
          </cell>
          <cell r="B3306" t="str">
            <v>43010000</v>
          </cell>
          <cell r="C3306" t="str">
            <v>90020100</v>
          </cell>
          <cell r="D3306">
            <v>456224700.25999999</v>
          </cell>
        </row>
        <row r="3307">
          <cell r="A3307" t="str">
            <v>03</v>
          </cell>
          <cell r="B3307" t="str">
            <v>43010000</v>
          </cell>
          <cell r="C3307" t="str">
            <v>90020107</v>
          </cell>
          <cell r="D3307">
            <v>120850485.65000001</v>
          </cell>
        </row>
        <row r="3308">
          <cell r="A3308" t="str">
            <v>03</v>
          </cell>
          <cell r="B3308" t="str">
            <v>43010000</v>
          </cell>
          <cell r="C3308" t="str">
            <v>90020108</v>
          </cell>
          <cell r="D3308">
            <v>10323392.25</v>
          </cell>
        </row>
        <row r="3309">
          <cell r="A3309" t="str">
            <v>03</v>
          </cell>
          <cell r="B3309" t="str">
            <v>43010000</v>
          </cell>
          <cell r="C3309" t="str">
            <v>90020200</v>
          </cell>
          <cell r="D3309">
            <v>5893072.8799999999</v>
          </cell>
        </row>
        <row r="3310">
          <cell r="A3310" t="str">
            <v>03</v>
          </cell>
          <cell r="B3310" t="str">
            <v>43010000</v>
          </cell>
          <cell r="C3310" t="str">
            <v>90020300</v>
          </cell>
          <cell r="D3310">
            <v>1362235.15</v>
          </cell>
        </row>
        <row r="3311">
          <cell r="A3311" t="str">
            <v>03</v>
          </cell>
          <cell r="B3311" t="str">
            <v>43010000</v>
          </cell>
          <cell r="C3311" t="str">
            <v>90020400</v>
          </cell>
          <cell r="D3311">
            <v>1050439.02</v>
          </cell>
        </row>
        <row r="3312">
          <cell r="A3312" t="str">
            <v>03</v>
          </cell>
          <cell r="B3312" t="str">
            <v>43030100</v>
          </cell>
          <cell r="C3312" t="str">
            <v>43010000</v>
          </cell>
          <cell r="D3312">
            <v>2865.6</v>
          </cell>
        </row>
        <row r="3313">
          <cell r="A3313" t="str">
            <v>03</v>
          </cell>
          <cell r="B3313" t="str">
            <v>43040000</v>
          </cell>
          <cell r="C3313" t="str">
            <v>41020000</v>
          </cell>
          <cell r="D3313">
            <v>9213.0300000000007</v>
          </cell>
        </row>
        <row r="3314">
          <cell r="A3314" t="str">
            <v>03</v>
          </cell>
          <cell r="B3314" t="str">
            <v>91010100</v>
          </cell>
          <cell r="C3314" t="str">
            <v>62040100</v>
          </cell>
          <cell r="D3314">
            <v>297271.90000000002</v>
          </cell>
        </row>
        <row r="3315">
          <cell r="A3315" t="str">
            <v>03</v>
          </cell>
          <cell r="B3315" t="str">
            <v>91010400</v>
          </cell>
          <cell r="C3315" t="str">
            <v>62040400</v>
          </cell>
          <cell r="D3315">
            <v>14071407.76</v>
          </cell>
        </row>
        <row r="3316">
          <cell r="A3316" t="str">
            <v>03</v>
          </cell>
          <cell r="B3316" t="str">
            <v>91010900</v>
          </cell>
          <cell r="C3316" t="str">
            <v>62040900</v>
          </cell>
          <cell r="D3316">
            <v>1538775.33</v>
          </cell>
        </row>
        <row r="3317">
          <cell r="A3317" t="str">
            <v>03</v>
          </cell>
          <cell r="B3317" t="str">
            <v>76080200</v>
          </cell>
          <cell r="C3317" t="str">
            <v>43010000</v>
          </cell>
          <cell r="D3317">
            <v>171029.42</v>
          </cell>
        </row>
        <row r="3318">
          <cell r="A3318" t="str">
            <v>03</v>
          </cell>
          <cell r="B3318" t="str">
            <v>04000000</v>
          </cell>
          <cell r="C3318" t="str">
            <v>05000000</v>
          </cell>
          <cell r="D3318">
            <v>1808820</v>
          </cell>
        </row>
        <row r="3319">
          <cell r="A3319" t="str">
            <v>03</v>
          </cell>
          <cell r="B3319" t="str">
            <v>15010000</v>
          </cell>
          <cell r="C3319" t="str">
            <v>10010000</v>
          </cell>
          <cell r="D3319">
            <v>92847041.370000005</v>
          </cell>
        </row>
        <row r="3320">
          <cell r="A3320" t="str">
            <v>03</v>
          </cell>
          <cell r="B3320" t="str">
            <v>15010000</v>
          </cell>
          <cell r="C3320" t="str">
            <v>16010000</v>
          </cell>
          <cell r="D3320">
            <v>-538490.14</v>
          </cell>
        </row>
        <row r="3321">
          <cell r="A3321" t="str">
            <v>03</v>
          </cell>
          <cell r="B3321" t="str">
            <v>15010000</v>
          </cell>
          <cell r="C3321" t="str">
            <v>16020000</v>
          </cell>
          <cell r="D3321">
            <v>5134867.72</v>
          </cell>
        </row>
        <row r="3322">
          <cell r="A3322" t="str">
            <v>03</v>
          </cell>
          <cell r="B3322" t="str">
            <v>15010000</v>
          </cell>
          <cell r="C3322" t="str">
            <v>16040000</v>
          </cell>
          <cell r="D3322">
            <v>661350.27</v>
          </cell>
        </row>
        <row r="3323">
          <cell r="A3323" t="str">
            <v>03</v>
          </cell>
          <cell r="B3323" t="str">
            <v>15020000</v>
          </cell>
          <cell r="C3323" t="str">
            <v>10020000</v>
          </cell>
          <cell r="D3323">
            <v>385604805.39999998</v>
          </cell>
        </row>
        <row r="3324">
          <cell r="A3324" t="str">
            <v>03</v>
          </cell>
          <cell r="B3324" t="str">
            <v>15020000</v>
          </cell>
          <cell r="C3324" t="str">
            <v>16010000</v>
          </cell>
          <cell r="D3324">
            <v>836790.24</v>
          </cell>
        </row>
        <row r="3325">
          <cell r="A3325" t="str">
            <v>03</v>
          </cell>
          <cell r="B3325" t="str">
            <v>15020000</v>
          </cell>
          <cell r="C3325" t="str">
            <v>16020000</v>
          </cell>
          <cell r="D3325">
            <v>-3895470.92</v>
          </cell>
        </row>
        <row r="3326">
          <cell r="A3326" t="str">
            <v>03</v>
          </cell>
          <cell r="B3326" t="str">
            <v>15020000</v>
          </cell>
          <cell r="C3326" t="str">
            <v>16040000</v>
          </cell>
          <cell r="D3326">
            <v>837216.77</v>
          </cell>
        </row>
        <row r="3327">
          <cell r="A3327" t="str">
            <v>03</v>
          </cell>
          <cell r="B3327" t="str">
            <v>15030000</v>
          </cell>
          <cell r="C3327" t="str">
            <v>10030000</v>
          </cell>
          <cell r="D3327">
            <v>8449653.2699999996</v>
          </cell>
        </row>
        <row r="3328">
          <cell r="A3328" t="str">
            <v>03</v>
          </cell>
          <cell r="B3328" t="str">
            <v>15030000</v>
          </cell>
          <cell r="C3328" t="str">
            <v>16010000</v>
          </cell>
          <cell r="D3328">
            <v>151557.73000000001</v>
          </cell>
        </row>
        <row r="3329">
          <cell r="A3329" t="str">
            <v>03</v>
          </cell>
          <cell r="B3329" t="str">
            <v>15030000</v>
          </cell>
          <cell r="C3329" t="str">
            <v>16020000</v>
          </cell>
          <cell r="D3329">
            <v>183096.76</v>
          </cell>
        </row>
        <row r="3330">
          <cell r="A3330" t="str">
            <v>03</v>
          </cell>
          <cell r="B3330" t="str">
            <v>15030000</v>
          </cell>
          <cell r="C3330" t="str">
            <v>16040000</v>
          </cell>
          <cell r="D3330">
            <v>-0.02</v>
          </cell>
        </row>
        <row r="3331">
          <cell r="A3331" t="str">
            <v>03</v>
          </cell>
          <cell r="B3331" t="str">
            <v>15040000</v>
          </cell>
          <cell r="C3331" t="str">
            <v>10040000</v>
          </cell>
          <cell r="D3331">
            <v>3014268.07</v>
          </cell>
        </row>
        <row r="3332">
          <cell r="A3332" t="str">
            <v>03</v>
          </cell>
          <cell r="B3332" t="str">
            <v>15040000</v>
          </cell>
          <cell r="C3332" t="str">
            <v>16020000</v>
          </cell>
          <cell r="D3332">
            <v>1284.2</v>
          </cell>
        </row>
        <row r="3333">
          <cell r="A3333" t="str">
            <v>03</v>
          </cell>
          <cell r="B3333" t="str">
            <v>15050000</v>
          </cell>
          <cell r="C3333" t="str">
            <v>10050000</v>
          </cell>
          <cell r="D3333">
            <v>18548111.23</v>
          </cell>
        </row>
        <row r="3334">
          <cell r="A3334" t="str">
            <v>03</v>
          </cell>
          <cell r="B3334" t="str">
            <v>15050000</v>
          </cell>
          <cell r="C3334" t="str">
            <v>16010000</v>
          </cell>
          <cell r="D3334">
            <v>409307.95</v>
          </cell>
        </row>
        <row r="3335">
          <cell r="A3335" t="str">
            <v>03</v>
          </cell>
          <cell r="B3335" t="str">
            <v>15050000</v>
          </cell>
          <cell r="C3335" t="str">
            <v>16020000</v>
          </cell>
          <cell r="D3335">
            <v>18185.509999999998</v>
          </cell>
        </row>
        <row r="3336">
          <cell r="A3336" t="str">
            <v>03</v>
          </cell>
          <cell r="B3336" t="str">
            <v>15060000</v>
          </cell>
          <cell r="C3336" t="str">
            <v>10060000</v>
          </cell>
          <cell r="D3336">
            <v>9364195.1400000006</v>
          </cell>
        </row>
        <row r="3337">
          <cell r="A3337" t="str">
            <v>03</v>
          </cell>
          <cell r="B3337" t="str">
            <v>15060000</v>
          </cell>
          <cell r="C3337" t="str">
            <v>16010000</v>
          </cell>
          <cell r="D3337">
            <v>87836.81</v>
          </cell>
        </row>
        <row r="3338">
          <cell r="A3338" t="str">
            <v>03</v>
          </cell>
          <cell r="B3338" t="str">
            <v>15060000</v>
          </cell>
          <cell r="C3338" t="str">
            <v>16020000</v>
          </cell>
          <cell r="D3338">
            <v>470667.77</v>
          </cell>
        </row>
        <row r="3339">
          <cell r="A3339" t="str">
            <v>03</v>
          </cell>
          <cell r="B3339" t="str">
            <v>15060000</v>
          </cell>
          <cell r="C3339" t="str">
            <v>16040000</v>
          </cell>
          <cell r="D3339">
            <v>-0.1</v>
          </cell>
        </row>
        <row r="3340">
          <cell r="A3340" t="str">
            <v>03</v>
          </cell>
          <cell r="B3340" t="str">
            <v>15090000</v>
          </cell>
          <cell r="C3340" t="str">
            <v>10090000</v>
          </cell>
          <cell r="D3340">
            <v>8066257.7699999996</v>
          </cell>
        </row>
        <row r="3341">
          <cell r="A3341" t="str">
            <v>03</v>
          </cell>
          <cell r="B3341" t="str">
            <v>15090000</v>
          </cell>
          <cell r="C3341" t="str">
            <v>16010000</v>
          </cell>
          <cell r="D3341">
            <v>149211</v>
          </cell>
        </row>
        <row r="3342">
          <cell r="A3342" t="str">
            <v>03</v>
          </cell>
          <cell r="B3342" t="str">
            <v>15090000</v>
          </cell>
          <cell r="C3342" t="str">
            <v>16020000</v>
          </cell>
          <cell r="D3342">
            <v>236961.84</v>
          </cell>
        </row>
        <row r="3343">
          <cell r="A3343" t="str">
            <v>03</v>
          </cell>
          <cell r="B3343" t="str">
            <v>15090000</v>
          </cell>
          <cell r="C3343" t="str">
            <v>16040000</v>
          </cell>
          <cell r="D3343">
            <v>0.02</v>
          </cell>
        </row>
        <row r="3344">
          <cell r="A3344" t="str">
            <v>03</v>
          </cell>
          <cell r="B3344" t="str">
            <v>15160000</v>
          </cell>
          <cell r="C3344" t="str">
            <v>16070200</v>
          </cell>
          <cell r="D3344">
            <v>232999.51</v>
          </cell>
        </row>
        <row r="3345">
          <cell r="A3345" t="str">
            <v>03</v>
          </cell>
          <cell r="B3345" t="str">
            <v>15160000</v>
          </cell>
          <cell r="C3345" t="str">
            <v>41020000</v>
          </cell>
          <cell r="D3345">
            <v>2933742.2</v>
          </cell>
        </row>
        <row r="3346">
          <cell r="A3346" t="str">
            <v>03</v>
          </cell>
          <cell r="B3346" t="str">
            <v>15180000</v>
          </cell>
          <cell r="C3346" t="str">
            <v>10150000</v>
          </cell>
          <cell r="D3346">
            <v>4834203.42</v>
          </cell>
        </row>
        <row r="3347">
          <cell r="A3347" t="str">
            <v>03</v>
          </cell>
          <cell r="B3347" t="str">
            <v>15180000</v>
          </cell>
          <cell r="C3347" t="str">
            <v>16010000</v>
          </cell>
          <cell r="D3347">
            <v>66889.2</v>
          </cell>
        </row>
        <row r="3348">
          <cell r="A3348" t="str">
            <v>03</v>
          </cell>
          <cell r="B3348" t="str">
            <v>15180000</v>
          </cell>
          <cell r="C3348" t="str">
            <v>16020000</v>
          </cell>
          <cell r="D3348">
            <v>263168.2</v>
          </cell>
        </row>
        <row r="3349">
          <cell r="A3349" t="str">
            <v>03</v>
          </cell>
          <cell r="B3349" t="str">
            <v>15180000</v>
          </cell>
          <cell r="C3349" t="str">
            <v>16040000</v>
          </cell>
          <cell r="D3349">
            <v>0.09</v>
          </cell>
        </row>
        <row r="3350">
          <cell r="A3350" t="str">
            <v>03</v>
          </cell>
          <cell r="B3350" t="str">
            <v>41020000</v>
          </cell>
          <cell r="C3350" t="str">
            <v>10020000</v>
          </cell>
          <cell r="D3350">
            <v>14818.64</v>
          </cell>
        </row>
        <row r="3351">
          <cell r="A3351" t="str">
            <v>03</v>
          </cell>
          <cell r="B3351" t="str">
            <v>41020000</v>
          </cell>
          <cell r="C3351" t="str">
            <v>16070100</v>
          </cell>
          <cell r="D3351">
            <v>-6034.95</v>
          </cell>
        </row>
        <row r="3352">
          <cell r="A3352" t="str">
            <v>03</v>
          </cell>
          <cell r="B3352" t="str">
            <v>41020000</v>
          </cell>
          <cell r="C3352" t="str">
            <v>41020000</v>
          </cell>
          <cell r="D3352">
            <v>1557366.87</v>
          </cell>
        </row>
        <row r="3353">
          <cell r="A3353" t="str">
            <v>03</v>
          </cell>
          <cell r="B3353" t="str">
            <v>41020000</v>
          </cell>
          <cell r="C3353" t="str">
            <v>44000100</v>
          </cell>
          <cell r="D3353">
            <v>3005634.27</v>
          </cell>
        </row>
        <row r="3354">
          <cell r="A3354" t="str">
            <v>03</v>
          </cell>
          <cell r="B3354" t="str">
            <v>41020000</v>
          </cell>
          <cell r="C3354" t="str">
            <v>44000200</v>
          </cell>
          <cell r="D3354">
            <v>100350.36</v>
          </cell>
        </row>
        <row r="3355">
          <cell r="A3355" t="str">
            <v>03</v>
          </cell>
          <cell r="B3355" t="str">
            <v>41020000</v>
          </cell>
          <cell r="C3355" t="str">
            <v>44000300</v>
          </cell>
          <cell r="D3355">
            <v>9710.17</v>
          </cell>
        </row>
        <row r="3356">
          <cell r="A3356" t="str">
            <v>03</v>
          </cell>
          <cell r="B3356" t="str">
            <v>41020000</v>
          </cell>
          <cell r="C3356" t="str">
            <v>44000400</v>
          </cell>
          <cell r="D3356">
            <v>49185.52</v>
          </cell>
        </row>
        <row r="3357">
          <cell r="A3357" t="str">
            <v>03</v>
          </cell>
          <cell r="B3357" t="str">
            <v>41020000</v>
          </cell>
          <cell r="C3357" t="str">
            <v>45000000</v>
          </cell>
          <cell r="D3357">
            <v>874302.66</v>
          </cell>
        </row>
        <row r="3358">
          <cell r="A3358" t="str">
            <v>03</v>
          </cell>
          <cell r="B3358" t="str">
            <v>41020000</v>
          </cell>
          <cell r="C3358" t="str">
            <v>45020000</v>
          </cell>
          <cell r="D3358">
            <v>219432.76</v>
          </cell>
        </row>
        <row r="3359">
          <cell r="A3359" t="str">
            <v>03</v>
          </cell>
          <cell r="B3359" t="str">
            <v>41020000</v>
          </cell>
          <cell r="C3359" t="str">
            <v>90021400</v>
          </cell>
          <cell r="D3359">
            <v>11678780.01</v>
          </cell>
        </row>
        <row r="3360">
          <cell r="A3360" t="str">
            <v>03</v>
          </cell>
          <cell r="B3360" t="str">
            <v>41020000</v>
          </cell>
          <cell r="C3360" t="str">
            <v>90021401</v>
          </cell>
          <cell r="D3360">
            <v>7393920.7199999997</v>
          </cell>
        </row>
        <row r="3361">
          <cell r="A3361" t="str">
            <v>03</v>
          </cell>
          <cell r="B3361" t="str">
            <v>41020000</v>
          </cell>
          <cell r="C3361" t="str">
            <v>90021402</v>
          </cell>
          <cell r="D3361">
            <v>1479452.91</v>
          </cell>
        </row>
        <row r="3362">
          <cell r="A3362" t="str">
            <v>03</v>
          </cell>
          <cell r="B3362" t="str">
            <v>41020000</v>
          </cell>
          <cell r="C3362" t="str">
            <v>90021405</v>
          </cell>
          <cell r="D3362">
            <v>10309468.52</v>
          </cell>
        </row>
        <row r="3363">
          <cell r="A3363" t="str">
            <v>03</v>
          </cell>
          <cell r="B3363" t="str">
            <v>41020000</v>
          </cell>
          <cell r="C3363" t="str">
            <v>90021600</v>
          </cell>
          <cell r="D3363">
            <v>421026.14</v>
          </cell>
        </row>
        <row r="3364">
          <cell r="A3364" t="str">
            <v>03</v>
          </cell>
          <cell r="B3364" t="str">
            <v>41020000</v>
          </cell>
          <cell r="C3364" t="str">
            <v>90021605</v>
          </cell>
          <cell r="D3364">
            <v>3202302.2</v>
          </cell>
        </row>
        <row r="3365">
          <cell r="A3365" t="str">
            <v>03</v>
          </cell>
          <cell r="B3365" t="str">
            <v>41020000</v>
          </cell>
          <cell r="C3365" t="str">
            <v>90021700</v>
          </cell>
          <cell r="D3365">
            <v>8868.15</v>
          </cell>
        </row>
        <row r="3366">
          <cell r="A3366" t="str">
            <v>03</v>
          </cell>
          <cell r="B3366" t="str">
            <v>41020000</v>
          </cell>
          <cell r="C3366" t="str">
            <v>90021705</v>
          </cell>
          <cell r="D3366">
            <v>74856</v>
          </cell>
        </row>
        <row r="3367">
          <cell r="A3367" t="str">
            <v>03</v>
          </cell>
          <cell r="B3367" t="str">
            <v>41020000</v>
          </cell>
          <cell r="C3367" t="str">
            <v>90021800</v>
          </cell>
          <cell r="D3367">
            <v>406158.52</v>
          </cell>
        </row>
        <row r="3368">
          <cell r="A3368" t="str">
            <v>03</v>
          </cell>
          <cell r="B3368" t="str">
            <v>41020000</v>
          </cell>
          <cell r="C3368" t="str">
            <v>90021805</v>
          </cell>
          <cell r="D3368">
            <v>1809889.81</v>
          </cell>
        </row>
        <row r="3369">
          <cell r="A3369" t="str">
            <v>03</v>
          </cell>
          <cell r="B3369" t="str">
            <v>76050000</v>
          </cell>
          <cell r="C3369" t="str">
            <v>90031201</v>
          </cell>
          <cell r="D3369">
            <v>7419.95</v>
          </cell>
        </row>
        <row r="3370">
          <cell r="A3370" t="str">
            <v>03</v>
          </cell>
          <cell r="B3370" t="str">
            <v>76050000</v>
          </cell>
          <cell r="C3370" t="str">
            <v>91020400</v>
          </cell>
          <cell r="D3370">
            <v>-46036.65</v>
          </cell>
        </row>
        <row r="3371">
          <cell r="A3371" t="str">
            <v>03</v>
          </cell>
          <cell r="B3371" t="str">
            <v>76050100</v>
          </cell>
          <cell r="C3371" t="str">
            <v>90030100</v>
          </cell>
          <cell r="D3371">
            <v>117443472.98999999</v>
          </cell>
        </row>
        <row r="3372">
          <cell r="A3372" t="str">
            <v>03</v>
          </cell>
          <cell r="B3372" t="str">
            <v>76050100</v>
          </cell>
          <cell r="C3372" t="str">
            <v>90030107</v>
          </cell>
          <cell r="D3372">
            <v>36696922.619999997</v>
          </cell>
        </row>
        <row r="3373">
          <cell r="A3373" t="str">
            <v>03</v>
          </cell>
          <cell r="B3373" t="str">
            <v>76050100</v>
          </cell>
          <cell r="C3373" t="str">
            <v>90030108</v>
          </cell>
          <cell r="D3373">
            <v>3480369.63</v>
          </cell>
        </row>
        <row r="3374">
          <cell r="A3374" t="str">
            <v>03</v>
          </cell>
          <cell r="B3374" t="str">
            <v>76050100</v>
          </cell>
          <cell r="C3374" t="str">
            <v>90030300</v>
          </cell>
          <cell r="D3374">
            <v>357721.26</v>
          </cell>
        </row>
        <row r="3375">
          <cell r="A3375" t="str">
            <v>03</v>
          </cell>
          <cell r="B3375" t="str">
            <v>76050100</v>
          </cell>
          <cell r="C3375" t="str">
            <v>90030500</v>
          </cell>
          <cell r="D3375">
            <v>32211.9</v>
          </cell>
        </row>
        <row r="3376">
          <cell r="A3376" t="str">
            <v>03</v>
          </cell>
          <cell r="B3376" t="str">
            <v>76050100</v>
          </cell>
          <cell r="C3376" t="str">
            <v>90030900</v>
          </cell>
          <cell r="D3376">
            <v>867101.14</v>
          </cell>
        </row>
        <row r="3377">
          <cell r="A3377" t="str">
            <v>03</v>
          </cell>
          <cell r="B3377" t="str">
            <v>76050100</v>
          </cell>
          <cell r="C3377" t="str">
            <v>90030901</v>
          </cell>
          <cell r="D3377">
            <v>389862.41</v>
          </cell>
        </row>
        <row r="3378">
          <cell r="A3378" t="str">
            <v>03</v>
          </cell>
          <cell r="B3378" t="str">
            <v>76050100</v>
          </cell>
          <cell r="C3378" t="str">
            <v>90030902</v>
          </cell>
          <cell r="D3378">
            <v>66093.710000000006</v>
          </cell>
        </row>
        <row r="3379">
          <cell r="A3379" t="str">
            <v>03</v>
          </cell>
          <cell r="B3379" t="str">
            <v>76050100</v>
          </cell>
          <cell r="C3379" t="str">
            <v>90031200</v>
          </cell>
          <cell r="D3379">
            <v>46911.58</v>
          </cell>
        </row>
        <row r="3380">
          <cell r="A3380" t="str">
            <v>03</v>
          </cell>
          <cell r="B3380" t="str">
            <v>76050100</v>
          </cell>
          <cell r="C3380" t="str">
            <v>90031300</v>
          </cell>
          <cell r="D3380">
            <v>3604.82</v>
          </cell>
        </row>
        <row r="3381">
          <cell r="A3381" t="str">
            <v>03</v>
          </cell>
          <cell r="B3381" t="str">
            <v>76050100</v>
          </cell>
          <cell r="C3381" t="str">
            <v>90031301</v>
          </cell>
          <cell r="D3381">
            <v>146629.87</v>
          </cell>
        </row>
        <row r="3382">
          <cell r="A3382" t="str">
            <v>03</v>
          </cell>
          <cell r="B3382" t="str">
            <v>76050100</v>
          </cell>
          <cell r="C3382" t="str">
            <v>90031302</v>
          </cell>
          <cell r="D3382">
            <v>5481.54</v>
          </cell>
        </row>
        <row r="3383">
          <cell r="A3383" t="str">
            <v>03</v>
          </cell>
          <cell r="B3383" t="str">
            <v>76050100</v>
          </cell>
          <cell r="C3383" t="str">
            <v>90031400</v>
          </cell>
          <cell r="D3383">
            <v>2479529.37</v>
          </cell>
        </row>
        <row r="3384">
          <cell r="A3384" t="str">
            <v>03</v>
          </cell>
          <cell r="B3384" t="str">
            <v>76050100</v>
          </cell>
          <cell r="C3384" t="str">
            <v>90031401</v>
          </cell>
          <cell r="D3384">
            <v>1430028.41</v>
          </cell>
        </row>
        <row r="3385">
          <cell r="A3385" t="str">
            <v>03</v>
          </cell>
          <cell r="B3385" t="str">
            <v>76050100</v>
          </cell>
          <cell r="C3385" t="str">
            <v>90031402</v>
          </cell>
          <cell r="D3385">
            <v>293498.36</v>
          </cell>
        </row>
        <row r="3386">
          <cell r="A3386" t="str">
            <v>03</v>
          </cell>
          <cell r="B3386" t="str">
            <v>76050100</v>
          </cell>
          <cell r="C3386" t="str">
            <v>90031405</v>
          </cell>
          <cell r="D3386">
            <v>3154912.47</v>
          </cell>
        </row>
        <row r="3387">
          <cell r="A3387" t="str">
            <v>03</v>
          </cell>
          <cell r="B3387" t="str">
            <v>76050100</v>
          </cell>
          <cell r="C3387" t="str">
            <v>90031700</v>
          </cell>
          <cell r="D3387">
            <v>1747.27</v>
          </cell>
        </row>
        <row r="3388">
          <cell r="A3388" t="str">
            <v>03</v>
          </cell>
          <cell r="B3388" t="str">
            <v>76050100</v>
          </cell>
          <cell r="C3388" t="str">
            <v>90031705</v>
          </cell>
          <cell r="D3388">
            <v>23301.72</v>
          </cell>
        </row>
        <row r="3389">
          <cell r="A3389" t="str">
            <v>03</v>
          </cell>
          <cell r="B3389" t="str">
            <v>76050100</v>
          </cell>
          <cell r="C3389" t="str">
            <v>90032100</v>
          </cell>
          <cell r="D3389">
            <v>50383.47</v>
          </cell>
        </row>
        <row r="3390">
          <cell r="A3390" t="str">
            <v>03</v>
          </cell>
          <cell r="B3390" t="str">
            <v>76050100</v>
          </cell>
          <cell r="C3390" t="str">
            <v>90032101</v>
          </cell>
          <cell r="D3390">
            <v>139893.32</v>
          </cell>
        </row>
        <row r="3391">
          <cell r="A3391" t="str">
            <v>03</v>
          </cell>
          <cell r="B3391" t="str">
            <v>76050100</v>
          </cell>
          <cell r="C3391" t="str">
            <v>91020100</v>
          </cell>
          <cell r="D3391">
            <v>45346.559999999998</v>
          </cell>
        </row>
        <row r="3392">
          <cell r="A3392" t="str">
            <v>03</v>
          </cell>
          <cell r="B3392" t="str">
            <v>76050100</v>
          </cell>
          <cell r="C3392" t="str">
            <v>91020400</v>
          </cell>
          <cell r="D3392">
            <v>2188621.14</v>
          </cell>
        </row>
        <row r="3393">
          <cell r="A3393" t="str">
            <v>03</v>
          </cell>
          <cell r="B3393" t="str">
            <v>62010100</v>
          </cell>
          <cell r="C3393" t="str">
            <v>50000000</v>
          </cell>
          <cell r="D3393">
            <v>2179.6999999999998</v>
          </cell>
        </row>
        <row r="3394">
          <cell r="A3394" t="str">
            <v>03</v>
          </cell>
          <cell r="B3394" t="str">
            <v>62010100</v>
          </cell>
          <cell r="C3394" t="str">
            <v>51030100</v>
          </cell>
          <cell r="D3394">
            <v>293965994.63999999</v>
          </cell>
        </row>
        <row r="3395">
          <cell r="A3395" t="str">
            <v>03</v>
          </cell>
          <cell r="B3395" t="str">
            <v>62010100</v>
          </cell>
          <cell r="C3395" t="str">
            <v>51040000</v>
          </cell>
          <cell r="D3395">
            <v>425885402.55000001</v>
          </cell>
        </row>
        <row r="3396">
          <cell r="A3396" t="str">
            <v>03</v>
          </cell>
          <cell r="B3396" t="str">
            <v>62010100</v>
          </cell>
          <cell r="C3396" t="str">
            <v>60010000</v>
          </cell>
          <cell r="D3396">
            <v>171613.3</v>
          </cell>
        </row>
        <row r="3397">
          <cell r="A3397" t="str">
            <v>03</v>
          </cell>
          <cell r="B3397" t="str">
            <v>62010100</v>
          </cell>
          <cell r="C3397" t="str">
            <v>60010300</v>
          </cell>
          <cell r="D3397">
            <v>17661753.859999999</v>
          </cell>
        </row>
        <row r="3398">
          <cell r="A3398" t="str">
            <v>03</v>
          </cell>
          <cell r="B3398" t="str">
            <v>62010100</v>
          </cell>
          <cell r="C3398" t="str">
            <v>60010400</v>
          </cell>
          <cell r="D3398">
            <v>107626.65</v>
          </cell>
        </row>
        <row r="3399">
          <cell r="A3399" t="str">
            <v>03</v>
          </cell>
          <cell r="B3399" t="str">
            <v>62010100</v>
          </cell>
          <cell r="C3399" t="str">
            <v>62030000</v>
          </cell>
          <cell r="D3399">
            <v>102132.88</v>
          </cell>
        </row>
        <row r="3400">
          <cell r="A3400" t="str">
            <v>03</v>
          </cell>
          <cell r="B3400" t="str">
            <v>62010100</v>
          </cell>
          <cell r="C3400" t="str">
            <v>62030100</v>
          </cell>
          <cell r="D3400">
            <v>158504183.88</v>
          </cell>
        </row>
        <row r="3401">
          <cell r="A3401" t="str">
            <v>03</v>
          </cell>
          <cell r="B3401" t="str">
            <v>62010100</v>
          </cell>
          <cell r="C3401" t="str">
            <v>62050500</v>
          </cell>
          <cell r="D3401">
            <v>84454867.700000003</v>
          </cell>
        </row>
        <row r="3402">
          <cell r="A3402" t="str">
            <v>03</v>
          </cell>
          <cell r="B3402" t="str">
            <v>62010100</v>
          </cell>
          <cell r="C3402" t="str">
            <v>76000000</v>
          </cell>
          <cell r="D3402">
            <v>278847.34000000003</v>
          </cell>
        </row>
        <row r="3403">
          <cell r="A3403" t="str">
            <v>03</v>
          </cell>
          <cell r="B3403" t="str">
            <v>62010100</v>
          </cell>
          <cell r="C3403" t="str">
            <v>91020801</v>
          </cell>
          <cell r="D3403">
            <v>123640.4</v>
          </cell>
        </row>
        <row r="3404">
          <cell r="A3404" t="str">
            <v>03</v>
          </cell>
          <cell r="B3404" t="str">
            <v>62010200</v>
          </cell>
          <cell r="C3404" t="str">
            <v>51030000</v>
          </cell>
          <cell r="D3404">
            <v>5178508.9000000004</v>
          </cell>
        </row>
        <row r="3405">
          <cell r="A3405" t="str">
            <v>03</v>
          </cell>
          <cell r="B3405" t="str">
            <v>62010200</v>
          </cell>
          <cell r="C3405" t="str">
            <v>62030300</v>
          </cell>
          <cell r="D3405">
            <v>2102979.2400000002</v>
          </cell>
        </row>
        <row r="3406">
          <cell r="A3406" t="str">
            <v>03</v>
          </cell>
          <cell r="B3406" t="str">
            <v>62010200</v>
          </cell>
          <cell r="C3406" t="str">
            <v>62030500</v>
          </cell>
          <cell r="D3406">
            <v>4130789.91</v>
          </cell>
        </row>
        <row r="3407">
          <cell r="A3407" t="str">
            <v>03</v>
          </cell>
          <cell r="B3407" t="str">
            <v>62010300</v>
          </cell>
          <cell r="C3407" t="str">
            <v>62030100</v>
          </cell>
          <cell r="D3407">
            <v>2345061.46</v>
          </cell>
        </row>
        <row r="3408">
          <cell r="A3408" t="str">
            <v>03</v>
          </cell>
          <cell r="B3408" t="str">
            <v>62010400</v>
          </cell>
          <cell r="C3408" t="str">
            <v>62000000</v>
          </cell>
          <cell r="D3408">
            <v>3523104.64</v>
          </cell>
        </row>
        <row r="3409">
          <cell r="A3409" t="str">
            <v>03</v>
          </cell>
          <cell r="B3409" t="str">
            <v>62010400</v>
          </cell>
          <cell r="C3409" t="str">
            <v>62030300</v>
          </cell>
          <cell r="D3409">
            <v>1686531.5</v>
          </cell>
        </row>
        <row r="3410">
          <cell r="A3410" t="str">
            <v>03</v>
          </cell>
          <cell r="B3410" t="str">
            <v>62010500</v>
          </cell>
          <cell r="C3410" t="str">
            <v>50000000</v>
          </cell>
          <cell r="D3410">
            <v>4812.6099999999997</v>
          </cell>
        </row>
        <row r="3411">
          <cell r="A3411" t="str">
            <v>03</v>
          </cell>
          <cell r="B3411" t="str">
            <v>62010500</v>
          </cell>
          <cell r="C3411" t="str">
            <v>51030100</v>
          </cell>
          <cell r="D3411">
            <v>2179.2199999999998</v>
          </cell>
        </row>
        <row r="3412">
          <cell r="A3412" t="str">
            <v>03</v>
          </cell>
          <cell r="B3412" t="str">
            <v>62010500</v>
          </cell>
          <cell r="C3412" t="str">
            <v>51040000</v>
          </cell>
          <cell r="D3412">
            <v>9310297.7899999991</v>
          </cell>
        </row>
        <row r="3413">
          <cell r="A3413" t="str">
            <v>03</v>
          </cell>
          <cell r="B3413" t="str">
            <v>62010500</v>
          </cell>
          <cell r="C3413" t="str">
            <v>60010300</v>
          </cell>
          <cell r="D3413">
            <v>399723.09</v>
          </cell>
        </row>
        <row r="3414">
          <cell r="A3414" t="str">
            <v>03</v>
          </cell>
          <cell r="B3414" t="str">
            <v>62010500</v>
          </cell>
          <cell r="C3414" t="str">
            <v>60010400</v>
          </cell>
          <cell r="D3414">
            <v>29661.96</v>
          </cell>
        </row>
        <row r="3415">
          <cell r="A3415" t="str">
            <v>03</v>
          </cell>
          <cell r="B3415" t="str">
            <v>62010500</v>
          </cell>
          <cell r="C3415" t="str">
            <v>62030000</v>
          </cell>
          <cell r="D3415">
            <v>4637.38</v>
          </cell>
        </row>
        <row r="3416">
          <cell r="A3416" t="str">
            <v>03</v>
          </cell>
          <cell r="B3416" t="str">
            <v>62010500</v>
          </cell>
          <cell r="C3416" t="str">
            <v>62030100</v>
          </cell>
          <cell r="D3416">
            <v>22409182.170000002</v>
          </cell>
        </row>
        <row r="3417">
          <cell r="A3417" t="str">
            <v>03</v>
          </cell>
          <cell r="B3417" t="str">
            <v>62010500</v>
          </cell>
          <cell r="C3417" t="str">
            <v>62050500</v>
          </cell>
          <cell r="D3417">
            <v>18874377.699999999</v>
          </cell>
        </row>
        <row r="3418">
          <cell r="A3418" t="str">
            <v>03</v>
          </cell>
          <cell r="B3418" t="str">
            <v>62010500</v>
          </cell>
          <cell r="C3418" t="str">
            <v>76000000</v>
          </cell>
          <cell r="D3418">
            <v>30465.98</v>
          </cell>
        </row>
        <row r="3419">
          <cell r="A3419" t="str">
            <v>03</v>
          </cell>
          <cell r="B3419" t="str">
            <v>62010600</v>
          </cell>
          <cell r="C3419" t="str">
            <v>51030000</v>
          </cell>
          <cell r="D3419">
            <v>292288.03000000003</v>
          </cell>
        </row>
        <row r="3420">
          <cell r="A3420" t="str">
            <v>03</v>
          </cell>
          <cell r="B3420" t="str">
            <v>62010600</v>
          </cell>
          <cell r="C3420" t="str">
            <v>62030300</v>
          </cell>
          <cell r="D3420">
            <v>2557441.08</v>
          </cell>
        </row>
        <row r="3421">
          <cell r="A3421" t="str">
            <v>03</v>
          </cell>
          <cell r="B3421" t="str">
            <v>62010600</v>
          </cell>
          <cell r="C3421" t="str">
            <v>62030500</v>
          </cell>
          <cell r="D3421">
            <v>900770.15</v>
          </cell>
        </row>
        <row r="3422">
          <cell r="A3422" t="str">
            <v>03</v>
          </cell>
          <cell r="B3422" t="str">
            <v>62010700</v>
          </cell>
          <cell r="C3422" t="str">
            <v>62030100</v>
          </cell>
          <cell r="D3422">
            <v>164210.06</v>
          </cell>
        </row>
        <row r="3423">
          <cell r="A3423" t="str">
            <v>03</v>
          </cell>
          <cell r="B3423" t="str">
            <v>62010800</v>
          </cell>
          <cell r="C3423" t="str">
            <v>62000000</v>
          </cell>
          <cell r="D3423">
            <v>58923.34</v>
          </cell>
        </row>
        <row r="3424">
          <cell r="A3424" t="str">
            <v>03</v>
          </cell>
          <cell r="B3424" t="str">
            <v>62010800</v>
          </cell>
          <cell r="C3424" t="str">
            <v>62030300</v>
          </cell>
          <cell r="D3424">
            <v>3706527.24</v>
          </cell>
        </row>
        <row r="3425">
          <cell r="A3425" t="str">
            <v>03</v>
          </cell>
          <cell r="B3425" t="str">
            <v>62010900</v>
          </cell>
          <cell r="C3425" t="str">
            <v>51040000</v>
          </cell>
          <cell r="D3425">
            <v>10210073.93</v>
          </cell>
        </row>
        <row r="3426">
          <cell r="A3426" t="str">
            <v>03</v>
          </cell>
          <cell r="B3426" t="str">
            <v>62010900</v>
          </cell>
          <cell r="C3426" t="str">
            <v>60010300</v>
          </cell>
          <cell r="D3426">
            <v>2378669.37</v>
          </cell>
        </row>
        <row r="3427">
          <cell r="A3427" t="str">
            <v>03</v>
          </cell>
          <cell r="B3427" t="str">
            <v>62010900</v>
          </cell>
          <cell r="C3427" t="str">
            <v>62030100</v>
          </cell>
          <cell r="D3427">
            <v>16416.79</v>
          </cell>
        </row>
        <row r="3428">
          <cell r="A3428" t="str">
            <v>03</v>
          </cell>
          <cell r="B3428" t="str">
            <v>62010900</v>
          </cell>
          <cell r="C3428" t="str">
            <v>76000000</v>
          </cell>
          <cell r="D3428">
            <v>175.46</v>
          </cell>
        </row>
        <row r="3429">
          <cell r="A3429" t="str">
            <v>03</v>
          </cell>
          <cell r="B3429" t="str">
            <v>62011200</v>
          </cell>
          <cell r="C3429" t="str">
            <v>50000000</v>
          </cell>
          <cell r="D3429">
            <v>11051.19</v>
          </cell>
        </row>
        <row r="3430">
          <cell r="A3430" t="str">
            <v>03</v>
          </cell>
          <cell r="B3430" t="str">
            <v>62011200</v>
          </cell>
          <cell r="C3430" t="str">
            <v>51040000</v>
          </cell>
          <cell r="D3430">
            <v>356574.65</v>
          </cell>
        </row>
        <row r="3431">
          <cell r="A3431" t="str">
            <v>03</v>
          </cell>
          <cell r="B3431" t="str">
            <v>62011200</v>
          </cell>
          <cell r="C3431" t="str">
            <v>60010300</v>
          </cell>
          <cell r="D3431">
            <v>25500.35</v>
          </cell>
        </row>
        <row r="3432">
          <cell r="A3432" t="str">
            <v>03</v>
          </cell>
          <cell r="B3432" t="str">
            <v>62011200</v>
          </cell>
          <cell r="C3432" t="str">
            <v>62030000</v>
          </cell>
          <cell r="D3432">
            <v>17995.009999999998</v>
          </cell>
        </row>
        <row r="3433">
          <cell r="A3433" t="str">
            <v>03</v>
          </cell>
          <cell r="B3433" t="str">
            <v>62011200</v>
          </cell>
          <cell r="C3433" t="str">
            <v>62030100</v>
          </cell>
          <cell r="D3433">
            <v>39787.29</v>
          </cell>
        </row>
        <row r="3434">
          <cell r="A3434" t="str">
            <v>03</v>
          </cell>
          <cell r="B3434" t="str">
            <v>62011200</v>
          </cell>
          <cell r="C3434" t="str">
            <v>76000000</v>
          </cell>
          <cell r="D3434">
            <v>58859.47</v>
          </cell>
        </row>
        <row r="3435">
          <cell r="A3435" t="str">
            <v>03</v>
          </cell>
          <cell r="B3435" t="str">
            <v>62011200</v>
          </cell>
          <cell r="C3435" t="str">
            <v>91020801</v>
          </cell>
          <cell r="D3435">
            <v>42749.18</v>
          </cell>
        </row>
        <row r="3436">
          <cell r="A3436" t="str">
            <v>03</v>
          </cell>
          <cell r="B3436" t="str">
            <v>62011300</v>
          </cell>
          <cell r="C3436" t="str">
            <v>50000000</v>
          </cell>
          <cell r="D3436">
            <v>2460.73</v>
          </cell>
        </row>
        <row r="3437">
          <cell r="A3437" t="str">
            <v>03</v>
          </cell>
          <cell r="B3437" t="str">
            <v>62011300</v>
          </cell>
          <cell r="C3437" t="str">
            <v>51040000</v>
          </cell>
          <cell r="D3437">
            <v>1042148.82</v>
          </cell>
        </row>
        <row r="3438">
          <cell r="A3438" t="str">
            <v>03</v>
          </cell>
          <cell r="B3438" t="str">
            <v>62011300</v>
          </cell>
          <cell r="C3438" t="str">
            <v>62030100</v>
          </cell>
          <cell r="D3438">
            <v>3835.84</v>
          </cell>
        </row>
        <row r="3439">
          <cell r="A3439" t="str">
            <v>03</v>
          </cell>
          <cell r="B3439" t="str">
            <v>62011300</v>
          </cell>
          <cell r="C3439" t="str">
            <v>91020801</v>
          </cell>
          <cell r="D3439">
            <v>10295.5</v>
          </cell>
        </row>
        <row r="3440">
          <cell r="A3440" t="str">
            <v>03</v>
          </cell>
          <cell r="B3440" t="str">
            <v>62011400</v>
          </cell>
          <cell r="C3440" t="str">
            <v>51030100</v>
          </cell>
          <cell r="D3440">
            <v>6832.2</v>
          </cell>
        </row>
        <row r="3441">
          <cell r="A3441" t="str">
            <v>03</v>
          </cell>
          <cell r="B3441" t="str">
            <v>62011400</v>
          </cell>
          <cell r="C3441" t="str">
            <v>51040000</v>
          </cell>
          <cell r="D3441">
            <v>14177.7</v>
          </cell>
        </row>
        <row r="3442">
          <cell r="A3442" t="str">
            <v>03</v>
          </cell>
          <cell r="B3442" t="str">
            <v>62011400</v>
          </cell>
          <cell r="C3442" t="str">
            <v>60010300</v>
          </cell>
          <cell r="D3442">
            <v>200518.29</v>
          </cell>
        </row>
        <row r="3443">
          <cell r="A3443" t="str">
            <v>03</v>
          </cell>
          <cell r="B3443" t="str">
            <v>62011500</v>
          </cell>
          <cell r="C3443" t="str">
            <v>51030000</v>
          </cell>
          <cell r="D3443">
            <v>22247.279999999999</v>
          </cell>
        </row>
        <row r="3444">
          <cell r="A3444" t="str">
            <v>03</v>
          </cell>
          <cell r="B3444" t="str">
            <v>62011500</v>
          </cell>
          <cell r="C3444" t="str">
            <v>62030300</v>
          </cell>
          <cell r="D3444">
            <v>50217.8</v>
          </cell>
        </row>
        <row r="3445">
          <cell r="A3445" t="str">
            <v>03</v>
          </cell>
          <cell r="B3445" t="str">
            <v>62011500</v>
          </cell>
          <cell r="C3445" t="str">
            <v>62030500</v>
          </cell>
          <cell r="D3445">
            <v>28438.2</v>
          </cell>
        </row>
        <row r="3446">
          <cell r="A3446" t="str">
            <v>03</v>
          </cell>
          <cell r="B3446" t="str">
            <v>62020100</v>
          </cell>
          <cell r="C3446" t="str">
            <v>51030100</v>
          </cell>
          <cell r="D3446">
            <v>381512</v>
          </cell>
        </row>
        <row r="3447">
          <cell r="A3447" t="str">
            <v>03</v>
          </cell>
          <cell r="B3447" t="str">
            <v>62020100</v>
          </cell>
          <cell r="C3447" t="str">
            <v>60010300</v>
          </cell>
          <cell r="D3447">
            <v>34980</v>
          </cell>
        </row>
        <row r="3448">
          <cell r="A3448" t="str">
            <v>03</v>
          </cell>
          <cell r="B3448" t="str">
            <v>62020100</v>
          </cell>
          <cell r="C3448" t="str">
            <v>62030000</v>
          </cell>
          <cell r="D3448">
            <v>3261.43</v>
          </cell>
        </row>
        <row r="3449">
          <cell r="A3449" t="str">
            <v>03</v>
          </cell>
          <cell r="B3449" t="str">
            <v>62020100</v>
          </cell>
          <cell r="C3449" t="str">
            <v>62030100</v>
          </cell>
          <cell r="D3449">
            <v>2149179.63</v>
          </cell>
        </row>
        <row r="3450">
          <cell r="A3450" t="str">
            <v>03</v>
          </cell>
          <cell r="B3450" t="str">
            <v>62020100</v>
          </cell>
          <cell r="C3450" t="str">
            <v>62050500</v>
          </cell>
          <cell r="D3450">
            <v>472286.14</v>
          </cell>
        </row>
        <row r="3451">
          <cell r="A3451" t="str">
            <v>03</v>
          </cell>
          <cell r="B3451" t="str">
            <v>62020300</v>
          </cell>
          <cell r="C3451" t="str">
            <v>60010300</v>
          </cell>
          <cell r="D3451">
            <v>98121.72</v>
          </cell>
        </row>
        <row r="3452">
          <cell r="A3452" t="str">
            <v>03</v>
          </cell>
          <cell r="B3452" t="str">
            <v>62040100</v>
          </cell>
          <cell r="C3452" t="str">
            <v>50000000</v>
          </cell>
          <cell r="D3452">
            <v>21250.01</v>
          </cell>
        </row>
        <row r="3453">
          <cell r="A3453" t="str">
            <v>03</v>
          </cell>
          <cell r="B3453" t="str">
            <v>62040100</v>
          </cell>
          <cell r="C3453" t="str">
            <v>62030000</v>
          </cell>
          <cell r="D3453">
            <v>275000.01</v>
          </cell>
        </row>
        <row r="3454">
          <cell r="A3454" t="str">
            <v>03</v>
          </cell>
          <cell r="B3454" t="str">
            <v>62040100</v>
          </cell>
          <cell r="C3454" t="str">
            <v>91020801</v>
          </cell>
          <cell r="D3454">
            <v>1021.88</v>
          </cell>
        </row>
        <row r="3455">
          <cell r="A3455" t="str">
            <v>03</v>
          </cell>
          <cell r="B3455" t="str">
            <v>62040400</v>
          </cell>
          <cell r="C3455" t="str">
            <v>50000000</v>
          </cell>
          <cell r="D3455">
            <v>31267.48</v>
          </cell>
        </row>
        <row r="3456">
          <cell r="A3456" t="str">
            <v>03</v>
          </cell>
          <cell r="B3456" t="str">
            <v>62040400</v>
          </cell>
          <cell r="C3456" t="str">
            <v>51040000</v>
          </cell>
          <cell r="D3456">
            <v>1104017.0900000001</v>
          </cell>
        </row>
        <row r="3457">
          <cell r="A3457" t="str">
            <v>03</v>
          </cell>
          <cell r="B3457" t="str">
            <v>62040400</v>
          </cell>
          <cell r="C3457" t="str">
            <v>62030000</v>
          </cell>
          <cell r="D3457">
            <v>33425.31</v>
          </cell>
        </row>
        <row r="3458">
          <cell r="A3458" t="str">
            <v>03</v>
          </cell>
          <cell r="B3458" t="str">
            <v>62040400</v>
          </cell>
          <cell r="C3458" t="str">
            <v>62030100</v>
          </cell>
          <cell r="D3458">
            <v>14153605.960000001</v>
          </cell>
        </row>
        <row r="3459">
          <cell r="A3459" t="str">
            <v>03</v>
          </cell>
          <cell r="B3459" t="str">
            <v>62040900</v>
          </cell>
          <cell r="C3459" t="str">
            <v>51040000</v>
          </cell>
          <cell r="D3459">
            <v>47205.61</v>
          </cell>
        </row>
        <row r="3460">
          <cell r="A3460" t="str">
            <v>03</v>
          </cell>
          <cell r="B3460" t="str">
            <v>62040900</v>
          </cell>
          <cell r="C3460" t="str">
            <v>51050000</v>
          </cell>
          <cell r="D3460">
            <v>834997.7</v>
          </cell>
        </row>
        <row r="3461">
          <cell r="A3461" t="str">
            <v>03</v>
          </cell>
          <cell r="B3461" t="str">
            <v>62040900</v>
          </cell>
          <cell r="C3461" t="str">
            <v>51090000</v>
          </cell>
          <cell r="D3461">
            <v>647175.28</v>
          </cell>
        </row>
        <row r="3462">
          <cell r="A3462" t="str">
            <v>03</v>
          </cell>
          <cell r="B3462" t="str">
            <v>62040900</v>
          </cell>
          <cell r="C3462" t="str">
            <v>76000000</v>
          </cell>
          <cell r="D3462">
            <v>9396.74</v>
          </cell>
        </row>
        <row r="3463">
          <cell r="A3463" t="str">
            <v>03</v>
          </cell>
          <cell r="B3463" t="str">
            <v>19090000</v>
          </cell>
          <cell r="C3463" t="str">
            <v>68080200</v>
          </cell>
          <cell r="D3463">
            <v>104995.11</v>
          </cell>
        </row>
        <row r="3464">
          <cell r="A3464" t="str">
            <v>03</v>
          </cell>
          <cell r="B3464" t="str">
            <v>19080000</v>
          </cell>
          <cell r="C3464" t="str">
            <v>68080000</v>
          </cell>
          <cell r="D3464">
            <v>300381.94</v>
          </cell>
        </row>
        <row r="3465">
          <cell r="A3465" t="str">
            <v>03</v>
          </cell>
          <cell r="B3465" t="str">
            <v>19080000</v>
          </cell>
          <cell r="C3465" t="str">
            <v>68080100</v>
          </cell>
          <cell r="D3465">
            <v>-738.46</v>
          </cell>
        </row>
        <row r="3466">
          <cell r="A3466" t="str">
            <v>03</v>
          </cell>
          <cell r="B3466" t="str">
            <v>99000000</v>
          </cell>
          <cell r="C3466" t="str">
            <v>90091201</v>
          </cell>
          <cell r="D3466">
            <v>32451.4</v>
          </cell>
        </row>
        <row r="3467">
          <cell r="A3467" t="str">
            <v>03</v>
          </cell>
          <cell r="B3467" t="str">
            <v>99000000</v>
          </cell>
          <cell r="C3467" t="str">
            <v>90091300</v>
          </cell>
          <cell r="D3467">
            <v>4911.42</v>
          </cell>
        </row>
        <row r="3468">
          <cell r="A3468" t="str">
            <v>03</v>
          </cell>
          <cell r="B3468" t="str">
            <v>90091301</v>
          </cell>
          <cell r="C3468" t="str">
            <v>99000000</v>
          </cell>
          <cell r="D3468">
            <v>9296.0400000000009</v>
          </cell>
        </row>
        <row r="3469">
          <cell r="A3469" t="str">
            <v>03</v>
          </cell>
          <cell r="B3469" t="str">
            <v>99000000</v>
          </cell>
          <cell r="C3469" t="str">
            <v>90091302</v>
          </cell>
          <cell r="D3469">
            <v>18565.439999999999</v>
          </cell>
        </row>
        <row r="3470">
          <cell r="A3470" t="str">
            <v>03</v>
          </cell>
          <cell r="B3470" t="str">
            <v>99000000</v>
          </cell>
          <cell r="C3470" t="str">
            <v>90091400</v>
          </cell>
          <cell r="D3470">
            <v>31257.95</v>
          </cell>
        </row>
        <row r="3471">
          <cell r="A3471" t="str">
            <v>03</v>
          </cell>
          <cell r="B3471" t="str">
            <v>90091401</v>
          </cell>
          <cell r="C3471" t="str">
            <v>99000000</v>
          </cell>
          <cell r="D3471">
            <v>820485.91</v>
          </cell>
        </row>
        <row r="3472">
          <cell r="A3472" t="str">
            <v>03</v>
          </cell>
          <cell r="B3472" t="str">
            <v>90091402</v>
          </cell>
          <cell r="C3472" t="str">
            <v>99000000</v>
          </cell>
          <cell r="D3472">
            <v>163555.29999999999</v>
          </cell>
        </row>
        <row r="3473">
          <cell r="A3473" t="str">
            <v>03</v>
          </cell>
          <cell r="B3473" t="str">
            <v>99000000</v>
          </cell>
          <cell r="C3473" t="str">
            <v>90091405</v>
          </cell>
          <cell r="D3473">
            <v>4844648.57</v>
          </cell>
        </row>
        <row r="3474">
          <cell r="A3474" t="str">
            <v>03</v>
          </cell>
          <cell r="B3474" t="str">
            <v>99000000</v>
          </cell>
          <cell r="C3474" t="str">
            <v>90091500</v>
          </cell>
          <cell r="D3474">
            <v>122537.72</v>
          </cell>
        </row>
        <row r="3475">
          <cell r="A3475" t="str">
            <v>03</v>
          </cell>
          <cell r="B3475" t="str">
            <v>99000000</v>
          </cell>
          <cell r="C3475" t="str">
            <v>90091600</v>
          </cell>
          <cell r="D3475">
            <v>16111.28</v>
          </cell>
        </row>
        <row r="3476">
          <cell r="A3476" t="str">
            <v>03</v>
          </cell>
          <cell r="B3476" t="str">
            <v>99000000</v>
          </cell>
          <cell r="C3476" t="str">
            <v>90091605</v>
          </cell>
          <cell r="D3476">
            <v>2133656.67</v>
          </cell>
        </row>
        <row r="3477">
          <cell r="A3477" t="str">
            <v>03</v>
          </cell>
          <cell r="B3477" t="str">
            <v>90091700</v>
          </cell>
          <cell r="C3477" t="str">
            <v>99000000</v>
          </cell>
          <cell r="D3477">
            <v>1990.6</v>
          </cell>
        </row>
        <row r="3478">
          <cell r="A3478" t="str">
            <v>03</v>
          </cell>
          <cell r="B3478" t="str">
            <v>99000000</v>
          </cell>
          <cell r="C3478" t="str">
            <v>90091705</v>
          </cell>
          <cell r="D3478">
            <v>37688.58</v>
          </cell>
        </row>
        <row r="3479">
          <cell r="A3479" t="str">
            <v>03</v>
          </cell>
          <cell r="B3479" t="str">
            <v>90091800</v>
          </cell>
          <cell r="C3479" t="str">
            <v>99000000</v>
          </cell>
          <cell r="D3479">
            <v>1834192</v>
          </cell>
        </row>
        <row r="3480">
          <cell r="A3480" t="str">
            <v>03</v>
          </cell>
          <cell r="B3480" t="str">
            <v>99000000</v>
          </cell>
          <cell r="C3480" t="str">
            <v>90091805</v>
          </cell>
          <cell r="D3480">
            <v>2805801.27</v>
          </cell>
        </row>
        <row r="3481">
          <cell r="A3481" t="str">
            <v>03</v>
          </cell>
          <cell r="B3481" t="str">
            <v>99000000</v>
          </cell>
          <cell r="C3481" t="str">
            <v>90092100</v>
          </cell>
          <cell r="D3481">
            <v>53412.47</v>
          </cell>
        </row>
        <row r="3482">
          <cell r="A3482" t="str">
            <v>03</v>
          </cell>
          <cell r="B3482" t="str">
            <v>90092101</v>
          </cell>
          <cell r="C3482" t="str">
            <v>99000000</v>
          </cell>
          <cell r="D3482">
            <v>24426.13</v>
          </cell>
        </row>
        <row r="3483">
          <cell r="A3483" t="str">
            <v>03</v>
          </cell>
          <cell r="B3483" t="str">
            <v>90092400</v>
          </cell>
          <cell r="C3483" t="str">
            <v>99000000</v>
          </cell>
          <cell r="D3483">
            <v>550233.87</v>
          </cell>
        </row>
        <row r="3484">
          <cell r="A3484" t="str">
            <v>03</v>
          </cell>
          <cell r="B3484" t="str">
            <v>99000000</v>
          </cell>
          <cell r="C3484" t="str">
            <v>91090100</v>
          </cell>
          <cell r="D3484">
            <v>47474.95</v>
          </cell>
        </row>
        <row r="3485">
          <cell r="A3485" t="str">
            <v>03</v>
          </cell>
          <cell r="B3485" t="str">
            <v>99000000</v>
          </cell>
          <cell r="C3485" t="str">
            <v>91090400</v>
          </cell>
          <cell r="D3485">
            <v>4199039.37</v>
          </cell>
        </row>
        <row r="3486">
          <cell r="A3486" t="str">
            <v>03</v>
          </cell>
          <cell r="B3486" t="str">
            <v>91090500</v>
          </cell>
          <cell r="C3486" t="str">
            <v>99000000</v>
          </cell>
          <cell r="D3486">
            <v>6649671.5700000003</v>
          </cell>
        </row>
        <row r="3487">
          <cell r="A3487" t="str">
            <v>03</v>
          </cell>
          <cell r="B3487" t="str">
            <v>91090600</v>
          </cell>
          <cell r="C3487" t="str">
            <v>99000000</v>
          </cell>
          <cell r="D3487">
            <v>6624997.0999999996</v>
          </cell>
        </row>
        <row r="3488">
          <cell r="A3488" t="str">
            <v>03</v>
          </cell>
          <cell r="B3488" t="str">
            <v>99000000</v>
          </cell>
          <cell r="C3488" t="str">
            <v>91090800</v>
          </cell>
          <cell r="D3488">
            <v>1902623.32</v>
          </cell>
        </row>
        <row r="3489">
          <cell r="A3489" t="str">
            <v>03</v>
          </cell>
          <cell r="B3489" t="str">
            <v>91090801</v>
          </cell>
          <cell r="C3489" t="str">
            <v>99000000</v>
          </cell>
          <cell r="D3489">
            <v>11654334.17</v>
          </cell>
        </row>
        <row r="3490">
          <cell r="A3490" t="str">
            <v>03</v>
          </cell>
          <cell r="B3490" t="str">
            <v>91090802</v>
          </cell>
          <cell r="C3490" t="str">
            <v>99000000</v>
          </cell>
          <cell r="D3490">
            <v>12363714.859999999</v>
          </cell>
        </row>
        <row r="3491">
          <cell r="A3491" t="str">
            <v>03</v>
          </cell>
          <cell r="B3491" t="str">
            <v>99000000</v>
          </cell>
          <cell r="C3491" t="str">
            <v>91090803</v>
          </cell>
          <cell r="D3491">
            <v>9889191.2699999996</v>
          </cell>
        </row>
        <row r="3492">
          <cell r="A3492" t="str">
            <v>03</v>
          </cell>
          <cell r="B3492" t="str">
            <v>91090900</v>
          </cell>
          <cell r="C3492" t="str">
            <v>99000000</v>
          </cell>
          <cell r="D3492">
            <v>277941.78999999998</v>
          </cell>
        </row>
        <row r="3493">
          <cell r="A3493" t="str">
            <v>03</v>
          </cell>
          <cell r="B3493" t="str">
            <v>99000000</v>
          </cell>
          <cell r="C3493" t="str">
            <v>91091100</v>
          </cell>
          <cell r="D3493">
            <v>252448.71</v>
          </cell>
        </row>
        <row r="3494">
          <cell r="A3494" t="str">
            <v>03</v>
          </cell>
          <cell r="B3494" t="str">
            <v>99000000</v>
          </cell>
          <cell r="C3494" t="str">
            <v>91091400</v>
          </cell>
          <cell r="D3494">
            <v>217897</v>
          </cell>
        </row>
        <row r="3495">
          <cell r="A3495" t="str">
            <v>03</v>
          </cell>
          <cell r="B3495" t="str">
            <v>99000000</v>
          </cell>
          <cell r="C3495" t="str">
            <v>91091700</v>
          </cell>
          <cell r="D3495">
            <v>737244.68</v>
          </cell>
        </row>
        <row r="3496">
          <cell r="A3496" t="str">
            <v>03</v>
          </cell>
          <cell r="B3496" t="str">
            <v>10040000</v>
          </cell>
          <cell r="C3496" t="str">
            <v>10040000</v>
          </cell>
          <cell r="D3496">
            <v>681764.89</v>
          </cell>
        </row>
        <row r="3497">
          <cell r="A3497" t="str">
            <v>03</v>
          </cell>
          <cell r="B3497" t="str">
            <v>10040000</v>
          </cell>
          <cell r="C3497" t="str">
            <v>10040100</v>
          </cell>
          <cell r="D3497">
            <v>1119</v>
          </cell>
        </row>
        <row r="3498">
          <cell r="A3498" t="str">
            <v>03</v>
          </cell>
          <cell r="B3498" t="str">
            <v>10040000</v>
          </cell>
          <cell r="C3498" t="str">
            <v>23010000</v>
          </cell>
          <cell r="D3498">
            <v>4400</v>
          </cell>
        </row>
        <row r="3499">
          <cell r="A3499" t="str">
            <v>03</v>
          </cell>
          <cell r="B3499" t="str">
            <v>10040000</v>
          </cell>
          <cell r="C3499" t="str">
            <v>25010000</v>
          </cell>
          <cell r="D3499">
            <v>360</v>
          </cell>
        </row>
        <row r="3500">
          <cell r="A3500" t="str">
            <v>03</v>
          </cell>
          <cell r="B3500" t="str">
            <v>10040000</v>
          </cell>
          <cell r="C3500" t="str">
            <v>26000000</v>
          </cell>
          <cell r="D3500">
            <v>21394.95</v>
          </cell>
        </row>
        <row r="3501">
          <cell r="A3501" t="str">
            <v>03</v>
          </cell>
          <cell r="B3501" t="str">
            <v>10040000</v>
          </cell>
          <cell r="C3501" t="str">
            <v>41020000</v>
          </cell>
          <cell r="D3501">
            <v>3444373.22</v>
          </cell>
        </row>
        <row r="3502">
          <cell r="A3502" t="str">
            <v>03</v>
          </cell>
          <cell r="B3502" t="str">
            <v>10040000</v>
          </cell>
          <cell r="C3502" t="str">
            <v>44000500</v>
          </cell>
          <cell r="D3502">
            <v>243.86</v>
          </cell>
        </row>
        <row r="3503">
          <cell r="A3503" t="str">
            <v>03</v>
          </cell>
          <cell r="B3503" t="str">
            <v>10040000</v>
          </cell>
          <cell r="C3503" t="str">
            <v>79030000</v>
          </cell>
          <cell r="D3503">
            <v>1976.34</v>
          </cell>
        </row>
        <row r="3504">
          <cell r="A3504" t="str">
            <v>03</v>
          </cell>
          <cell r="B3504" t="str">
            <v>10040000</v>
          </cell>
          <cell r="C3504" t="str">
            <v>79040000</v>
          </cell>
          <cell r="D3504">
            <v>17.5</v>
          </cell>
        </row>
        <row r="3505">
          <cell r="A3505" t="str">
            <v>03</v>
          </cell>
          <cell r="B3505" t="str">
            <v>10040000</v>
          </cell>
          <cell r="C3505" t="str">
            <v>91020800</v>
          </cell>
          <cell r="D3505">
            <v>91577.98</v>
          </cell>
        </row>
        <row r="3506">
          <cell r="A3506" t="str">
            <v>03</v>
          </cell>
          <cell r="B3506" t="str">
            <v>10040000</v>
          </cell>
          <cell r="C3506" t="str">
            <v>91020801</v>
          </cell>
          <cell r="D3506">
            <v>53.6</v>
          </cell>
        </row>
        <row r="3507">
          <cell r="A3507" t="str">
            <v>03</v>
          </cell>
          <cell r="B3507" t="str">
            <v>10030000</v>
          </cell>
          <cell r="C3507" t="str">
            <v>10030000</v>
          </cell>
          <cell r="D3507">
            <v>680192.82</v>
          </cell>
        </row>
        <row r="3508">
          <cell r="A3508" t="str">
            <v>03</v>
          </cell>
          <cell r="B3508" t="str">
            <v>10030000</v>
          </cell>
          <cell r="C3508" t="str">
            <v>16010000</v>
          </cell>
          <cell r="D3508">
            <v>-0.01</v>
          </cell>
        </row>
        <row r="3509">
          <cell r="A3509" t="str">
            <v>03</v>
          </cell>
          <cell r="B3509" t="str">
            <v>10030000</v>
          </cell>
          <cell r="C3509" t="str">
            <v>20010000</v>
          </cell>
          <cell r="D3509">
            <v>782481.32</v>
          </cell>
        </row>
        <row r="3510">
          <cell r="A3510" t="str">
            <v>03</v>
          </cell>
          <cell r="B3510" t="str">
            <v>10030000</v>
          </cell>
          <cell r="C3510" t="str">
            <v>23010000</v>
          </cell>
          <cell r="D3510">
            <v>368967.81</v>
          </cell>
        </row>
        <row r="3511">
          <cell r="A3511" t="str">
            <v>03</v>
          </cell>
          <cell r="B3511" t="str">
            <v>10030000</v>
          </cell>
          <cell r="C3511" t="str">
            <v>25010000</v>
          </cell>
          <cell r="D3511">
            <v>4992439.03</v>
          </cell>
        </row>
        <row r="3512">
          <cell r="A3512" t="str">
            <v>03</v>
          </cell>
          <cell r="B3512" t="str">
            <v>10030000</v>
          </cell>
          <cell r="C3512" t="str">
            <v>25020000</v>
          </cell>
          <cell r="D3512">
            <v>481024.33</v>
          </cell>
        </row>
        <row r="3513">
          <cell r="A3513" t="str">
            <v>03</v>
          </cell>
          <cell r="B3513" t="str">
            <v>10030000</v>
          </cell>
          <cell r="C3513" t="str">
            <v>25030000</v>
          </cell>
          <cell r="D3513">
            <v>222062.35</v>
          </cell>
        </row>
        <row r="3514">
          <cell r="A3514" t="str">
            <v>03</v>
          </cell>
          <cell r="B3514" t="str">
            <v>10030000</v>
          </cell>
          <cell r="C3514" t="str">
            <v>26000000</v>
          </cell>
          <cell r="D3514">
            <v>86304.16</v>
          </cell>
        </row>
        <row r="3515">
          <cell r="A3515" t="str">
            <v>03</v>
          </cell>
          <cell r="B3515" t="str">
            <v>10030000</v>
          </cell>
          <cell r="C3515" t="str">
            <v>41020000</v>
          </cell>
          <cell r="D3515">
            <v>1419469.9</v>
          </cell>
        </row>
        <row r="3516">
          <cell r="A3516" t="str">
            <v>03</v>
          </cell>
          <cell r="B3516" t="str">
            <v>10030000</v>
          </cell>
          <cell r="C3516" t="str">
            <v>44000500</v>
          </cell>
          <cell r="D3516">
            <v>10770</v>
          </cell>
        </row>
        <row r="3517">
          <cell r="A3517" t="str">
            <v>03</v>
          </cell>
          <cell r="B3517" t="str">
            <v>10030000</v>
          </cell>
          <cell r="C3517" t="str">
            <v>79030000</v>
          </cell>
          <cell r="D3517">
            <v>236691.72</v>
          </cell>
        </row>
        <row r="3518">
          <cell r="A3518" t="str">
            <v>03</v>
          </cell>
          <cell r="B3518" t="str">
            <v>60010000</v>
          </cell>
          <cell r="C3518" t="str">
            <v>07010000</v>
          </cell>
          <cell r="D3518">
            <v>236587.31</v>
          </cell>
        </row>
        <row r="3519">
          <cell r="A3519" t="str">
            <v>03</v>
          </cell>
          <cell r="B3519" t="str">
            <v>60010000</v>
          </cell>
          <cell r="C3519" t="str">
            <v>08010000</v>
          </cell>
          <cell r="D3519">
            <v>2801189.41</v>
          </cell>
        </row>
        <row r="3520">
          <cell r="A3520" t="str">
            <v>03</v>
          </cell>
          <cell r="B3520" t="str">
            <v>60010000</v>
          </cell>
          <cell r="C3520" t="str">
            <v>08040000</v>
          </cell>
          <cell r="D3520">
            <v>54244.77</v>
          </cell>
        </row>
        <row r="3521">
          <cell r="A3521" t="str">
            <v>03</v>
          </cell>
          <cell r="B3521" t="str">
            <v>60010000</v>
          </cell>
          <cell r="C3521" t="str">
            <v>08060000</v>
          </cell>
          <cell r="D3521">
            <v>-1329441.3700000001</v>
          </cell>
        </row>
        <row r="3522">
          <cell r="A3522" t="str">
            <v>03</v>
          </cell>
          <cell r="B3522" t="str">
            <v>60010000</v>
          </cell>
          <cell r="C3522" t="str">
            <v>08070000</v>
          </cell>
          <cell r="D3522">
            <v>4927607.84</v>
          </cell>
        </row>
        <row r="3523">
          <cell r="A3523" t="str">
            <v>03</v>
          </cell>
          <cell r="B3523" t="str">
            <v>60010000</v>
          </cell>
          <cell r="C3523" t="str">
            <v>08080000</v>
          </cell>
          <cell r="D3523">
            <v>49267.39</v>
          </cell>
        </row>
        <row r="3524">
          <cell r="A3524" t="str">
            <v>03</v>
          </cell>
          <cell r="B3524" t="str">
            <v>60010000</v>
          </cell>
          <cell r="C3524" t="str">
            <v>08090000</v>
          </cell>
          <cell r="D3524">
            <v>3520.35</v>
          </cell>
        </row>
        <row r="3525">
          <cell r="A3525" t="str">
            <v>03</v>
          </cell>
          <cell r="B3525" t="str">
            <v>60010000</v>
          </cell>
          <cell r="C3525" t="str">
            <v>15010000</v>
          </cell>
          <cell r="D3525">
            <v>97445906.950000003</v>
          </cell>
        </row>
        <row r="3526">
          <cell r="A3526" t="str">
            <v>03</v>
          </cell>
          <cell r="B3526" t="str">
            <v>60010000</v>
          </cell>
          <cell r="C3526" t="str">
            <v>15020000</v>
          </cell>
          <cell r="D3526">
            <v>375008702.36000001</v>
          </cell>
        </row>
        <row r="3527">
          <cell r="A3527" t="str">
            <v>03</v>
          </cell>
          <cell r="B3527" t="str">
            <v>60010000</v>
          </cell>
          <cell r="C3527" t="str">
            <v>15030000</v>
          </cell>
          <cell r="D3527">
            <v>8208134.1900000004</v>
          </cell>
        </row>
        <row r="3528">
          <cell r="A3528" t="str">
            <v>03</v>
          </cell>
          <cell r="B3528" t="str">
            <v>60010000</v>
          </cell>
          <cell r="C3528" t="str">
            <v>15040000</v>
          </cell>
          <cell r="D3528">
            <v>2937926.72</v>
          </cell>
        </row>
        <row r="3529">
          <cell r="A3529" t="str">
            <v>03</v>
          </cell>
          <cell r="B3529" t="str">
            <v>60010000</v>
          </cell>
          <cell r="C3529" t="str">
            <v>15050000</v>
          </cell>
          <cell r="D3529">
            <v>18986437.75</v>
          </cell>
        </row>
        <row r="3530">
          <cell r="A3530" t="str">
            <v>03</v>
          </cell>
          <cell r="B3530" t="str">
            <v>60010000</v>
          </cell>
          <cell r="C3530" t="str">
            <v>15060000</v>
          </cell>
          <cell r="D3530">
            <v>10128792.23</v>
          </cell>
        </row>
        <row r="3531">
          <cell r="A3531" t="str">
            <v>03</v>
          </cell>
          <cell r="B3531" t="str">
            <v>60010000</v>
          </cell>
          <cell r="C3531" t="str">
            <v>15090000</v>
          </cell>
          <cell r="D3531">
            <v>8492926.6600000001</v>
          </cell>
        </row>
        <row r="3532">
          <cell r="A3532" t="str">
            <v>03</v>
          </cell>
          <cell r="B3532" t="str">
            <v>60010000</v>
          </cell>
          <cell r="C3532" t="str">
            <v>15130000</v>
          </cell>
          <cell r="D3532">
            <v>30774963.949999999</v>
          </cell>
        </row>
        <row r="3533">
          <cell r="A3533" t="str">
            <v>03</v>
          </cell>
          <cell r="B3533" t="str">
            <v>60010000</v>
          </cell>
          <cell r="C3533" t="str">
            <v>15150000</v>
          </cell>
          <cell r="D3533">
            <v>14835113.859999999</v>
          </cell>
        </row>
        <row r="3534">
          <cell r="A3534" t="str">
            <v>03</v>
          </cell>
          <cell r="B3534" t="str">
            <v>60010000</v>
          </cell>
          <cell r="C3534" t="str">
            <v>15160000</v>
          </cell>
          <cell r="D3534">
            <v>2944404.71</v>
          </cell>
        </row>
        <row r="3535">
          <cell r="A3535" t="str">
            <v>03</v>
          </cell>
          <cell r="B3535" t="str">
            <v>60010000</v>
          </cell>
          <cell r="C3535" t="str">
            <v>15180000</v>
          </cell>
          <cell r="D3535">
            <v>4553813.91</v>
          </cell>
        </row>
        <row r="3536">
          <cell r="A3536" t="str">
            <v>03</v>
          </cell>
          <cell r="B3536" t="str">
            <v>60010000</v>
          </cell>
          <cell r="C3536" t="str">
            <v>19010000</v>
          </cell>
          <cell r="D3536">
            <v>351937.46</v>
          </cell>
        </row>
        <row r="3537">
          <cell r="A3537" t="str">
            <v>03</v>
          </cell>
          <cell r="B3537" t="str">
            <v>60010000</v>
          </cell>
          <cell r="C3537" t="str">
            <v>19010100</v>
          </cell>
          <cell r="D3537">
            <v>88504575.200000003</v>
          </cell>
        </row>
        <row r="3538">
          <cell r="A3538" t="str">
            <v>03</v>
          </cell>
          <cell r="B3538" t="str">
            <v>60010000</v>
          </cell>
          <cell r="C3538" t="str">
            <v>19020000</v>
          </cell>
          <cell r="D3538">
            <v>1807.62</v>
          </cell>
        </row>
        <row r="3539">
          <cell r="A3539" t="str">
            <v>03</v>
          </cell>
          <cell r="B3539" t="str">
            <v>60010000</v>
          </cell>
          <cell r="C3539" t="str">
            <v>19020100</v>
          </cell>
          <cell r="D3539">
            <v>928371.37</v>
          </cell>
        </row>
        <row r="3540">
          <cell r="A3540" t="str">
            <v>03</v>
          </cell>
          <cell r="B3540" t="str">
            <v>60010000</v>
          </cell>
          <cell r="C3540" t="str">
            <v>19040000</v>
          </cell>
          <cell r="D3540">
            <v>-11780060</v>
          </cell>
        </row>
        <row r="3541">
          <cell r="A3541" t="str">
            <v>03</v>
          </cell>
          <cell r="B3541" t="str">
            <v>60010000</v>
          </cell>
          <cell r="C3541" t="str">
            <v>19040100</v>
          </cell>
          <cell r="D3541">
            <v>29619928.539999999</v>
          </cell>
        </row>
        <row r="3542">
          <cell r="A3542" t="str">
            <v>03</v>
          </cell>
          <cell r="B3542" t="str">
            <v>60010000</v>
          </cell>
          <cell r="C3542" t="str">
            <v>19060000</v>
          </cell>
          <cell r="D3542">
            <v>342975.34</v>
          </cell>
        </row>
        <row r="3543">
          <cell r="A3543" t="str">
            <v>03</v>
          </cell>
          <cell r="B3543" t="str">
            <v>60010000</v>
          </cell>
          <cell r="C3543" t="str">
            <v>19070200</v>
          </cell>
          <cell r="D3543">
            <v>6665598.4299999997</v>
          </cell>
        </row>
        <row r="3544">
          <cell r="A3544" t="str">
            <v>03</v>
          </cell>
          <cell r="B3544" t="str">
            <v>60010000</v>
          </cell>
          <cell r="C3544" t="str">
            <v>19080000</v>
          </cell>
          <cell r="D3544">
            <v>738.46</v>
          </cell>
        </row>
        <row r="3545">
          <cell r="A3545" t="str">
            <v>03</v>
          </cell>
          <cell r="B3545" t="str">
            <v>60010000</v>
          </cell>
          <cell r="C3545" t="str">
            <v>19090000</v>
          </cell>
          <cell r="D3545">
            <v>233247.24</v>
          </cell>
        </row>
        <row r="3546">
          <cell r="A3546" t="str">
            <v>03</v>
          </cell>
          <cell r="B3546" t="str">
            <v>60010000</v>
          </cell>
          <cell r="C3546" t="str">
            <v>23010000</v>
          </cell>
          <cell r="D3546">
            <v>184577.01</v>
          </cell>
        </row>
        <row r="3547">
          <cell r="A3547" t="str">
            <v>03</v>
          </cell>
          <cell r="B3547" t="str">
            <v>60010000</v>
          </cell>
          <cell r="C3547" t="str">
            <v>25010000</v>
          </cell>
          <cell r="D3547">
            <v>4076168.12</v>
          </cell>
        </row>
        <row r="3548">
          <cell r="A3548" t="str">
            <v>03</v>
          </cell>
          <cell r="B3548" t="str">
            <v>60010000</v>
          </cell>
          <cell r="C3548" t="str">
            <v>25020000</v>
          </cell>
          <cell r="D3548">
            <v>1231270.58</v>
          </cell>
        </row>
        <row r="3549">
          <cell r="A3549" t="str">
            <v>03</v>
          </cell>
          <cell r="B3549" t="str">
            <v>60010000</v>
          </cell>
          <cell r="C3549" t="str">
            <v>25030000</v>
          </cell>
          <cell r="D3549">
            <v>147260.67000000001</v>
          </cell>
        </row>
        <row r="3550">
          <cell r="A3550" t="str">
            <v>03</v>
          </cell>
          <cell r="B3550" t="str">
            <v>60010000</v>
          </cell>
          <cell r="C3550" t="str">
            <v>26000000</v>
          </cell>
          <cell r="D3550">
            <v>53552813.310000002</v>
          </cell>
        </row>
        <row r="3551">
          <cell r="A3551" t="str">
            <v>03</v>
          </cell>
          <cell r="B3551" t="str">
            <v>60010000</v>
          </cell>
          <cell r="C3551" t="str">
            <v>28001200</v>
          </cell>
          <cell r="D3551">
            <v>19939.810000000001</v>
          </cell>
        </row>
        <row r="3552">
          <cell r="A3552" t="str">
            <v>03</v>
          </cell>
          <cell r="B3552" t="str">
            <v>60010000</v>
          </cell>
          <cell r="C3552" t="str">
            <v>44000100</v>
          </cell>
          <cell r="D3552">
            <v>1512704.97</v>
          </cell>
        </row>
        <row r="3553">
          <cell r="A3553" t="str">
            <v>03</v>
          </cell>
          <cell r="B3553" t="str">
            <v>60010000</v>
          </cell>
          <cell r="C3553" t="str">
            <v>44000200</v>
          </cell>
          <cell r="D3553">
            <v>510189.9</v>
          </cell>
        </row>
        <row r="3554">
          <cell r="A3554" t="str">
            <v>03</v>
          </cell>
          <cell r="B3554" t="str">
            <v>60010000</v>
          </cell>
          <cell r="C3554" t="str">
            <v>44000400</v>
          </cell>
          <cell r="D3554">
            <v>233766.38</v>
          </cell>
        </row>
        <row r="3555">
          <cell r="A3555" t="str">
            <v>03</v>
          </cell>
          <cell r="B3555" t="str">
            <v>60010000</v>
          </cell>
          <cell r="C3555" t="str">
            <v>44000500</v>
          </cell>
          <cell r="D3555">
            <v>382641.55</v>
          </cell>
        </row>
        <row r="3556">
          <cell r="A3556" t="str">
            <v>03</v>
          </cell>
          <cell r="B3556" t="str">
            <v>60010000</v>
          </cell>
          <cell r="C3556" t="str">
            <v>51040000</v>
          </cell>
          <cell r="D3556">
            <v>3290.74</v>
          </cell>
        </row>
        <row r="3557">
          <cell r="A3557" t="str">
            <v>03</v>
          </cell>
          <cell r="B3557" t="str">
            <v>60010000</v>
          </cell>
          <cell r="C3557" t="str">
            <v>71000000</v>
          </cell>
          <cell r="D3557">
            <v>8305.9500000000007</v>
          </cell>
        </row>
        <row r="3558">
          <cell r="A3558" t="str">
            <v>03</v>
          </cell>
          <cell r="B3558" t="str">
            <v>60010000</v>
          </cell>
          <cell r="C3558" t="str">
            <v>76000000</v>
          </cell>
          <cell r="D3558">
            <v>1992706.03</v>
          </cell>
        </row>
        <row r="3559">
          <cell r="A3559" t="str">
            <v>03</v>
          </cell>
          <cell r="B3559" t="str">
            <v>60010000</v>
          </cell>
          <cell r="C3559" t="str">
            <v>76020200</v>
          </cell>
          <cell r="D3559">
            <v>10801.43</v>
          </cell>
        </row>
        <row r="3560">
          <cell r="A3560" t="str">
            <v>03</v>
          </cell>
          <cell r="B3560" t="str">
            <v>60010000</v>
          </cell>
          <cell r="C3560" t="str">
            <v>76020500</v>
          </cell>
          <cell r="D3560">
            <v>2344</v>
          </cell>
        </row>
        <row r="3561">
          <cell r="A3561" t="str">
            <v>03</v>
          </cell>
          <cell r="B3561" t="str">
            <v>60010000</v>
          </cell>
          <cell r="C3561" t="str">
            <v>79030000</v>
          </cell>
          <cell r="D3561">
            <v>9079.26</v>
          </cell>
        </row>
        <row r="3562">
          <cell r="A3562" t="str">
            <v>03</v>
          </cell>
          <cell r="B3562" t="str">
            <v>60010000</v>
          </cell>
          <cell r="C3562" t="str">
            <v>79040000</v>
          </cell>
          <cell r="D3562">
            <v>91.67</v>
          </cell>
        </row>
        <row r="3563">
          <cell r="A3563" t="str">
            <v>03</v>
          </cell>
          <cell r="B3563" t="str">
            <v>60010000</v>
          </cell>
          <cell r="C3563" t="str">
            <v>79070000</v>
          </cell>
          <cell r="D3563">
            <v>9594.42</v>
          </cell>
        </row>
        <row r="3564">
          <cell r="A3564" t="str">
            <v>03</v>
          </cell>
          <cell r="B3564" t="str">
            <v>60010000</v>
          </cell>
          <cell r="C3564" t="str">
            <v>91020100</v>
          </cell>
          <cell r="D3564">
            <v>2997.26</v>
          </cell>
        </row>
        <row r="3565">
          <cell r="A3565" t="str">
            <v>03</v>
          </cell>
          <cell r="B3565" t="str">
            <v>60010000</v>
          </cell>
          <cell r="C3565" t="str">
            <v>91020800</v>
          </cell>
          <cell r="D3565">
            <v>37684</v>
          </cell>
        </row>
        <row r="3566">
          <cell r="A3566" t="str">
            <v>03</v>
          </cell>
          <cell r="B3566" t="str">
            <v>60010000</v>
          </cell>
          <cell r="C3566" t="str">
            <v>91020801</v>
          </cell>
          <cell r="D3566">
            <v>427414.25</v>
          </cell>
        </row>
        <row r="3567">
          <cell r="A3567" t="str">
            <v>03</v>
          </cell>
          <cell r="B3567" t="str">
            <v>60010000</v>
          </cell>
          <cell r="C3567" t="str">
            <v>97000300</v>
          </cell>
          <cell r="D3567">
            <v>3330277.21</v>
          </cell>
        </row>
        <row r="3568">
          <cell r="A3568" t="str">
            <v>03</v>
          </cell>
          <cell r="B3568" t="str">
            <v>60010000</v>
          </cell>
          <cell r="C3568" t="str">
            <v>97030000</v>
          </cell>
          <cell r="D3568">
            <v>34577.82</v>
          </cell>
        </row>
        <row r="3569">
          <cell r="A3569" t="str">
            <v>03</v>
          </cell>
          <cell r="B3569" t="str">
            <v>10090000</v>
          </cell>
          <cell r="C3569" t="str">
            <v>10090000</v>
          </cell>
          <cell r="D3569">
            <v>34959921.920000002</v>
          </cell>
        </row>
        <row r="3570">
          <cell r="A3570" t="str">
            <v>03</v>
          </cell>
          <cell r="B3570" t="str">
            <v>10090000</v>
          </cell>
          <cell r="C3570" t="str">
            <v>10090200</v>
          </cell>
          <cell r="D3570">
            <v>411559.91</v>
          </cell>
        </row>
        <row r="3571">
          <cell r="A3571" t="str">
            <v>03</v>
          </cell>
          <cell r="B3571" t="str">
            <v>10090000</v>
          </cell>
          <cell r="C3571" t="str">
            <v>10150000</v>
          </cell>
          <cell r="D3571">
            <v>2445069.1</v>
          </cell>
        </row>
        <row r="3572">
          <cell r="A3572" t="str">
            <v>03</v>
          </cell>
          <cell r="B3572" t="str">
            <v>10090000</v>
          </cell>
          <cell r="C3572" t="str">
            <v>23010000</v>
          </cell>
          <cell r="D3572">
            <v>431540.7</v>
          </cell>
        </row>
        <row r="3573">
          <cell r="A3573" t="str">
            <v>03</v>
          </cell>
          <cell r="B3573" t="str">
            <v>10090000</v>
          </cell>
          <cell r="C3573" t="str">
            <v>25010000</v>
          </cell>
          <cell r="D3573">
            <v>7056643.7000000002</v>
          </cell>
        </row>
        <row r="3574">
          <cell r="A3574" t="str">
            <v>03</v>
          </cell>
          <cell r="B3574" t="str">
            <v>10090000</v>
          </cell>
          <cell r="C3574" t="str">
            <v>25020000</v>
          </cell>
          <cell r="D3574">
            <v>47773.22</v>
          </cell>
        </row>
        <row r="3575">
          <cell r="A3575" t="str">
            <v>03</v>
          </cell>
          <cell r="B3575" t="str">
            <v>10090000</v>
          </cell>
          <cell r="C3575" t="str">
            <v>25030000</v>
          </cell>
          <cell r="D3575">
            <v>41602.6</v>
          </cell>
        </row>
        <row r="3576">
          <cell r="A3576" t="str">
            <v>03</v>
          </cell>
          <cell r="B3576" t="str">
            <v>10090000</v>
          </cell>
          <cell r="C3576" t="str">
            <v>26000000</v>
          </cell>
          <cell r="D3576">
            <v>51017.04</v>
          </cell>
        </row>
        <row r="3577">
          <cell r="A3577" t="str">
            <v>03</v>
          </cell>
          <cell r="B3577" t="str">
            <v>10090000</v>
          </cell>
          <cell r="C3577" t="str">
            <v>41020000</v>
          </cell>
          <cell r="D3577">
            <v>196391.23</v>
          </cell>
        </row>
        <row r="3578">
          <cell r="A3578" t="str">
            <v>03</v>
          </cell>
          <cell r="B3578" t="str">
            <v>10090000</v>
          </cell>
          <cell r="C3578" t="str">
            <v>44000500</v>
          </cell>
          <cell r="D3578">
            <v>13860</v>
          </cell>
        </row>
        <row r="3579">
          <cell r="A3579" t="str">
            <v>03</v>
          </cell>
          <cell r="B3579" t="str">
            <v>10090000</v>
          </cell>
          <cell r="C3579" t="str">
            <v>79030000</v>
          </cell>
          <cell r="D3579">
            <v>38285.879999999997</v>
          </cell>
        </row>
        <row r="3580">
          <cell r="A3580" t="str">
            <v>03</v>
          </cell>
          <cell r="B3580" t="str">
            <v>10090000</v>
          </cell>
          <cell r="C3580" t="str">
            <v>79040000</v>
          </cell>
          <cell r="D3580">
            <v>1285.8599999999999</v>
          </cell>
        </row>
        <row r="3581">
          <cell r="A3581" t="str">
            <v>03</v>
          </cell>
          <cell r="B3581" t="str">
            <v>10090000</v>
          </cell>
          <cell r="C3581" t="str">
            <v>91020801</v>
          </cell>
          <cell r="D3581">
            <v>64576.7</v>
          </cell>
        </row>
        <row r="3582">
          <cell r="A3582" t="str">
            <v>03</v>
          </cell>
          <cell r="B3582" t="str">
            <v>10090000</v>
          </cell>
          <cell r="C3582" t="str">
            <v>97000400</v>
          </cell>
          <cell r="D3582">
            <v>-728.59</v>
          </cell>
        </row>
        <row r="3583">
          <cell r="A3583" t="str">
            <v>03</v>
          </cell>
          <cell r="B3583" t="str">
            <v>15130000</v>
          </cell>
          <cell r="C3583" t="str">
            <v>15130000</v>
          </cell>
          <cell r="D3583">
            <v>30774963.949999999</v>
          </cell>
        </row>
        <row r="3584">
          <cell r="A3584" t="str">
            <v>03</v>
          </cell>
          <cell r="B3584" t="str">
            <v>15130000</v>
          </cell>
          <cell r="C3584" t="str">
            <v>23010000</v>
          </cell>
          <cell r="D3584">
            <v>13189564.869999999</v>
          </cell>
        </row>
        <row r="3585">
          <cell r="A3585" t="str">
            <v>03</v>
          </cell>
          <cell r="B3585" t="str">
            <v>15130000</v>
          </cell>
          <cell r="C3585" t="str">
            <v>25010000</v>
          </cell>
          <cell r="D3585">
            <v>117374.85</v>
          </cell>
        </row>
        <row r="3586">
          <cell r="A3586" t="str">
            <v>03</v>
          </cell>
          <cell r="B3586" t="str">
            <v>15130000</v>
          </cell>
          <cell r="C3586" t="str">
            <v>25020000</v>
          </cell>
          <cell r="D3586">
            <v>14714135.91</v>
          </cell>
        </row>
        <row r="3587">
          <cell r="A3587" t="str">
            <v>03</v>
          </cell>
          <cell r="B3587" t="str">
            <v>15130000</v>
          </cell>
          <cell r="C3587" t="str">
            <v>25030000</v>
          </cell>
          <cell r="D3587">
            <v>251006.44</v>
          </cell>
        </row>
        <row r="3588">
          <cell r="A3588" t="str">
            <v>03</v>
          </cell>
          <cell r="B3588" t="str">
            <v>15130000</v>
          </cell>
          <cell r="C3588" t="str">
            <v>26000000</v>
          </cell>
          <cell r="D3588">
            <v>1118427.55</v>
          </cell>
        </row>
        <row r="3589">
          <cell r="A3589" t="str">
            <v>03</v>
          </cell>
          <cell r="B3589" t="str">
            <v>15130000</v>
          </cell>
          <cell r="C3589" t="str">
            <v>79030000</v>
          </cell>
          <cell r="D3589">
            <v>1097837.2</v>
          </cell>
        </row>
        <row r="3590">
          <cell r="A3590" t="str">
            <v>03</v>
          </cell>
          <cell r="B3590" t="str">
            <v>15130000</v>
          </cell>
          <cell r="C3590" t="str">
            <v>79040000</v>
          </cell>
          <cell r="D3590">
            <v>2114.6</v>
          </cell>
        </row>
        <row r="3591">
          <cell r="A3591" t="str">
            <v>03</v>
          </cell>
          <cell r="B3591" t="str">
            <v>15130000</v>
          </cell>
          <cell r="C3591" t="str">
            <v>79070000</v>
          </cell>
          <cell r="D3591">
            <v>284502.53000000003</v>
          </cell>
        </row>
        <row r="3592">
          <cell r="A3592" t="str">
            <v>03</v>
          </cell>
          <cell r="B3592" t="str">
            <v>05000000</v>
          </cell>
          <cell r="C3592" t="str">
            <v>26000000</v>
          </cell>
          <cell r="D3592">
            <v>132402.06</v>
          </cell>
        </row>
        <row r="3593">
          <cell r="A3593" t="str">
            <v>03</v>
          </cell>
          <cell r="B3593" t="str">
            <v>10020100</v>
          </cell>
          <cell r="C3593" t="str">
            <v>10020000</v>
          </cell>
          <cell r="D3593">
            <v>203044.51</v>
          </cell>
        </row>
        <row r="3594">
          <cell r="A3594" t="str">
            <v>03</v>
          </cell>
          <cell r="B3594" t="str">
            <v>10020100</v>
          </cell>
          <cell r="C3594" t="str">
            <v>10020100</v>
          </cell>
          <cell r="D3594">
            <v>836737.28</v>
          </cell>
        </row>
        <row r="3595">
          <cell r="A3595" t="str">
            <v>03</v>
          </cell>
          <cell r="B3595" t="str">
            <v>10020100</v>
          </cell>
          <cell r="C3595" t="str">
            <v>28011200</v>
          </cell>
          <cell r="D3595">
            <v>30474.16</v>
          </cell>
        </row>
        <row r="3596">
          <cell r="A3596" t="str">
            <v>03</v>
          </cell>
          <cell r="B3596" t="str">
            <v>10020100</v>
          </cell>
          <cell r="C3596" t="str">
            <v>76020400</v>
          </cell>
          <cell r="D3596">
            <v>17574530.02</v>
          </cell>
        </row>
        <row r="3597">
          <cell r="A3597" t="str">
            <v>03</v>
          </cell>
          <cell r="B3597" t="str">
            <v>10020100</v>
          </cell>
          <cell r="C3597" t="str">
            <v>91020801</v>
          </cell>
          <cell r="D3597">
            <v>21717.71</v>
          </cell>
        </row>
        <row r="3598">
          <cell r="A3598" t="str">
            <v>03</v>
          </cell>
          <cell r="B3598" t="str">
            <v>15150000</v>
          </cell>
          <cell r="C3598" t="str">
            <v>07010000</v>
          </cell>
          <cell r="D3598">
            <v>21901.95</v>
          </cell>
        </row>
        <row r="3599">
          <cell r="A3599" t="str">
            <v>03</v>
          </cell>
          <cell r="B3599" t="str">
            <v>15150000</v>
          </cell>
          <cell r="C3599" t="str">
            <v>16040000</v>
          </cell>
          <cell r="D3599">
            <v>11284040.779999999</v>
          </cell>
        </row>
        <row r="3600">
          <cell r="A3600" t="str">
            <v>03</v>
          </cell>
          <cell r="B3600" t="str">
            <v>15150000</v>
          </cell>
          <cell r="C3600" t="str">
            <v>25010000</v>
          </cell>
          <cell r="D3600">
            <v>254044.55</v>
          </cell>
        </row>
        <row r="3601">
          <cell r="A3601" t="str">
            <v>03</v>
          </cell>
          <cell r="B3601" t="str">
            <v>15150000</v>
          </cell>
          <cell r="C3601" t="str">
            <v>25020000</v>
          </cell>
          <cell r="D3601">
            <v>357531.25</v>
          </cell>
        </row>
        <row r="3602">
          <cell r="A3602" t="str">
            <v>03</v>
          </cell>
          <cell r="B3602" t="str">
            <v>15150000</v>
          </cell>
          <cell r="C3602" t="str">
            <v>25030000</v>
          </cell>
          <cell r="D3602">
            <v>93528.4</v>
          </cell>
        </row>
        <row r="3603">
          <cell r="A3603" t="str">
            <v>03</v>
          </cell>
          <cell r="B3603" t="str">
            <v>15150000</v>
          </cell>
          <cell r="C3603" t="str">
            <v>26000000</v>
          </cell>
          <cell r="D3603">
            <v>2288696.25</v>
          </cell>
        </row>
        <row r="3604">
          <cell r="A3604" t="str">
            <v>03</v>
          </cell>
          <cell r="B3604" t="str">
            <v>15150000</v>
          </cell>
          <cell r="C3604" t="str">
            <v>44000500</v>
          </cell>
          <cell r="D3604">
            <v>987902.95</v>
          </cell>
        </row>
        <row r="3605">
          <cell r="A3605" t="str">
            <v>03</v>
          </cell>
          <cell r="B3605" t="str">
            <v>15150000</v>
          </cell>
          <cell r="C3605" t="str">
            <v>76000000</v>
          </cell>
          <cell r="D3605">
            <v>1100</v>
          </cell>
        </row>
        <row r="3606">
          <cell r="A3606" t="str">
            <v>03</v>
          </cell>
          <cell r="B3606" t="str">
            <v>15150000</v>
          </cell>
          <cell r="C3606" t="str">
            <v>79030000</v>
          </cell>
          <cell r="D3606">
            <v>55764.45</v>
          </cell>
        </row>
        <row r="3607">
          <cell r="A3607" t="str">
            <v>03</v>
          </cell>
          <cell r="B3607" t="str">
            <v>15150000</v>
          </cell>
          <cell r="C3607" t="str">
            <v>79040000</v>
          </cell>
          <cell r="D3607">
            <v>2245.75</v>
          </cell>
        </row>
        <row r="3608">
          <cell r="A3608" t="str">
            <v>03</v>
          </cell>
          <cell r="B3608" t="str">
            <v>15150000</v>
          </cell>
          <cell r="C3608" t="str">
            <v>79070000</v>
          </cell>
          <cell r="D3608">
            <v>176309</v>
          </cell>
        </row>
        <row r="3609">
          <cell r="A3609" t="str">
            <v>03</v>
          </cell>
          <cell r="B3609" t="str">
            <v>15150000</v>
          </cell>
          <cell r="C3609" t="str">
            <v>90021200</v>
          </cell>
          <cell r="D3609">
            <v>121850</v>
          </cell>
        </row>
        <row r="3610">
          <cell r="A3610" t="str">
            <v>03</v>
          </cell>
          <cell r="B3610" t="str">
            <v>15230000</v>
          </cell>
          <cell r="C3610" t="str">
            <v>08010000</v>
          </cell>
          <cell r="D3610">
            <v>-1161.6199999999999</v>
          </cell>
        </row>
        <row r="3611">
          <cell r="A3611" t="str">
            <v>03</v>
          </cell>
          <cell r="B3611" t="str">
            <v>97000400</v>
          </cell>
          <cell r="C3611" t="str">
            <v>25010000</v>
          </cell>
          <cell r="D3611">
            <v>49984.85</v>
          </cell>
        </row>
        <row r="3612">
          <cell r="A3612" t="str">
            <v>03</v>
          </cell>
          <cell r="B3612" t="str">
            <v>97000400</v>
          </cell>
          <cell r="C3612" t="str">
            <v>25020000</v>
          </cell>
          <cell r="D3612">
            <v>21342.7</v>
          </cell>
        </row>
        <row r="3613">
          <cell r="A3613" t="str">
            <v>03</v>
          </cell>
          <cell r="B3613" t="str">
            <v>97000400</v>
          </cell>
          <cell r="C3613" t="str">
            <v>25030000</v>
          </cell>
          <cell r="D3613">
            <v>5340.51</v>
          </cell>
        </row>
        <row r="3614">
          <cell r="A3614" t="str">
            <v>03</v>
          </cell>
          <cell r="B3614" t="str">
            <v>97000400</v>
          </cell>
          <cell r="C3614" t="str">
            <v>26000000</v>
          </cell>
          <cell r="D3614">
            <v>14252.94</v>
          </cell>
        </row>
        <row r="3615">
          <cell r="A3615" t="str">
            <v>03</v>
          </cell>
          <cell r="B3615" t="str">
            <v>10170000</v>
          </cell>
          <cell r="C3615" t="str">
            <v>25010000</v>
          </cell>
          <cell r="D3615">
            <v>2403.9</v>
          </cell>
        </row>
        <row r="3616">
          <cell r="A3616" t="str">
            <v>03</v>
          </cell>
          <cell r="B3616" t="str">
            <v>10170000</v>
          </cell>
          <cell r="C3616" t="str">
            <v>25020000</v>
          </cell>
          <cell r="D3616">
            <v>387.95</v>
          </cell>
        </row>
        <row r="3617">
          <cell r="A3617" t="str">
            <v>03</v>
          </cell>
          <cell r="B3617" t="str">
            <v>10170000</v>
          </cell>
          <cell r="C3617" t="str">
            <v>25030000</v>
          </cell>
          <cell r="D3617">
            <v>220.84</v>
          </cell>
        </row>
        <row r="3618">
          <cell r="A3618" t="str">
            <v>03</v>
          </cell>
          <cell r="B3618" t="str">
            <v>10170000</v>
          </cell>
          <cell r="C3618" t="str">
            <v>26000000</v>
          </cell>
          <cell r="D3618">
            <v>3996.85</v>
          </cell>
        </row>
        <row r="3619">
          <cell r="A3619" t="str">
            <v>03</v>
          </cell>
          <cell r="B3619" t="str">
            <v>10160200</v>
          </cell>
          <cell r="C3619" t="str">
            <v>25010000</v>
          </cell>
          <cell r="D3619">
            <v>2153028.58</v>
          </cell>
        </row>
        <row r="3620">
          <cell r="A3620" t="str">
            <v>03</v>
          </cell>
          <cell r="B3620" t="str">
            <v>10160200</v>
          </cell>
          <cell r="C3620" t="str">
            <v>25020000</v>
          </cell>
          <cell r="D3620">
            <v>188005.34</v>
          </cell>
        </row>
        <row r="3621">
          <cell r="A3621" t="str">
            <v>03</v>
          </cell>
          <cell r="B3621" t="str">
            <v>10160200</v>
          </cell>
          <cell r="C3621" t="str">
            <v>25030000</v>
          </cell>
          <cell r="D3621">
            <v>23522.06</v>
          </cell>
        </row>
        <row r="3622">
          <cell r="A3622" t="str">
            <v>03</v>
          </cell>
          <cell r="B3622" t="str">
            <v>10160200</v>
          </cell>
          <cell r="C3622" t="str">
            <v>26000000</v>
          </cell>
          <cell r="D3622">
            <v>100811.05</v>
          </cell>
        </row>
        <row r="3623">
          <cell r="A3623" t="str">
            <v>03</v>
          </cell>
          <cell r="B3623" t="str">
            <v>10160200</v>
          </cell>
          <cell r="C3623" t="str">
            <v>91020801</v>
          </cell>
          <cell r="D3623">
            <v>22617.67</v>
          </cell>
        </row>
        <row r="3624">
          <cell r="A3624" t="str">
            <v>03</v>
          </cell>
          <cell r="B3624" t="str">
            <v>10160100</v>
          </cell>
          <cell r="C3624" t="str">
            <v>25010000</v>
          </cell>
          <cell r="D3624">
            <v>8327776.0899999999</v>
          </cell>
        </row>
        <row r="3625">
          <cell r="A3625" t="str">
            <v>03</v>
          </cell>
          <cell r="B3625" t="str">
            <v>10160100</v>
          </cell>
          <cell r="C3625" t="str">
            <v>25020000</v>
          </cell>
          <cell r="D3625">
            <v>629.4</v>
          </cell>
        </row>
        <row r="3626">
          <cell r="A3626" t="str">
            <v>03</v>
          </cell>
          <cell r="B3626" t="str">
            <v>10160100</v>
          </cell>
          <cell r="C3626" t="str">
            <v>25030000</v>
          </cell>
          <cell r="D3626">
            <v>9419.4</v>
          </cell>
        </row>
        <row r="3627">
          <cell r="A3627" t="str">
            <v>03</v>
          </cell>
          <cell r="B3627" t="str">
            <v>60040000</v>
          </cell>
          <cell r="C3627" t="str">
            <v>44000200</v>
          </cell>
          <cell r="D3627">
            <v>49582.16</v>
          </cell>
        </row>
        <row r="3628">
          <cell r="A3628" t="str">
            <v>03</v>
          </cell>
          <cell r="B3628" t="str">
            <v>60040000</v>
          </cell>
          <cell r="C3628" t="str">
            <v>44000400</v>
          </cell>
          <cell r="D3628">
            <v>10501.13</v>
          </cell>
        </row>
        <row r="3629">
          <cell r="A3629" t="str">
            <v>03</v>
          </cell>
          <cell r="B3629" t="str">
            <v>60040000</v>
          </cell>
          <cell r="C3629" t="str">
            <v>44000500</v>
          </cell>
          <cell r="D3629">
            <v>10441.24</v>
          </cell>
        </row>
        <row r="3630">
          <cell r="A3630" t="str">
            <v>03</v>
          </cell>
          <cell r="B3630" t="str">
            <v>60040000</v>
          </cell>
          <cell r="C3630" t="str">
            <v>51000000</v>
          </cell>
          <cell r="D3630">
            <v>64997.5</v>
          </cell>
        </row>
        <row r="3631">
          <cell r="A3631" t="str">
            <v>03</v>
          </cell>
          <cell r="B3631" t="str">
            <v>60040000</v>
          </cell>
          <cell r="C3631" t="str">
            <v>51040000</v>
          </cell>
          <cell r="D3631">
            <v>107710.9</v>
          </cell>
        </row>
        <row r="3632">
          <cell r="A3632" t="str">
            <v>03</v>
          </cell>
          <cell r="B3632" t="str">
            <v>60040000</v>
          </cell>
          <cell r="C3632" t="str">
            <v>58030100</v>
          </cell>
          <cell r="D3632">
            <v>135000000</v>
          </cell>
        </row>
        <row r="3633">
          <cell r="A3633" t="str">
            <v>03</v>
          </cell>
          <cell r="B3633" t="str">
            <v>60040000</v>
          </cell>
          <cell r="C3633" t="str">
            <v>60010000</v>
          </cell>
          <cell r="D3633">
            <v>120591324.86</v>
          </cell>
        </row>
        <row r="3634">
          <cell r="A3634" t="str">
            <v>03</v>
          </cell>
          <cell r="B3634" t="str">
            <v>60040000</v>
          </cell>
          <cell r="C3634" t="str">
            <v>76000000</v>
          </cell>
          <cell r="D3634">
            <v>8630.68</v>
          </cell>
        </row>
        <row r="3635">
          <cell r="A3635" t="str">
            <v>03</v>
          </cell>
          <cell r="B3635" t="str">
            <v>60040000</v>
          </cell>
          <cell r="C3635" t="str">
            <v>91020802</v>
          </cell>
          <cell r="D3635">
            <v>55577.67</v>
          </cell>
        </row>
        <row r="3636">
          <cell r="A3636" t="str">
            <v>03</v>
          </cell>
          <cell r="B3636" t="str">
            <v>10010200</v>
          </cell>
          <cell r="C3636" t="str">
            <v>10010200</v>
          </cell>
          <cell r="D3636">
            <v>2310017.86</v>
          </cell>
        </row>
        <row r="3637">
          <cell r="A3637" t="str">
            <v>03</v>
          </cell>
          <cell r="B3637" t="str">
            <v>10010200</v>
          </cell>
          <cell r="C3637" t="str">
            <v>20010000</v>
          </cell>
          <cell r="D3637">
            <v>16239.84</v>
          </cell>
        </row>
        <row r="3638">
          <cell r="A3638" t="str">
            <v>03</v>
          </cell>
          <cell r="B3638" t="str">
            <v>10010200</v>
          </cell>
          <cell r="C3638" t="str">
            <v>23010000</v>
          </cell>
          <cell r="D3638">
            <v>142.56</v>
          </cell>
        </row>
        <row r="3639">
          <cell r="A3639" t="str">
            <v>03</v>
          </cell>
          <cell r="B3639" t="str">
            <v>10010200</v>
          </cell>
          <cell r="C3639" t="str">
            <v>91020400</v>
          </cell>
          <cell r="D3639">
            <v>41197.5</v>
          </cell>
        </row>
        <row r="3640">
          <cell r="A3640" t="str">
            <v>03</v>
          </cell>
          <cell r="B3640" t="str">
            <v>10010100</v>
          </cell>
          <cell r="C3640" t="str">
            <v>10010100</v>
          </cell>
          <cell r="D3640">
            <v>1251166.43</v>
          </cell>
        </row>
        <row r="3641">
          <cell r="A3641" t="str">
            <v>03</v>
          </cell>
          <cell r="B3641" t="str">
            <v>10010100</v>
          </cell>
          <cell r="C3641" t="str">
            <v>23010000</v>
          </cell>
          <cell r="D3641">
            <v>10102.57</v>
          </cell>
        </row>
        <row r="3642">
          <cell r="A3642" t="str">
            <v>03</v>
          </cell>
          <cell r="B3642" t="str">
            <v>10010100</v>
          </cell>
          <cell r="C3642" t="str">
            <v>76020500</v>
          </cell>
          <cell r="D3642">
            <v>10687.5</v>
          </cell>
        </row>
        <row r="3643">
          <cell r="A3643" t="str">
            <v>03</v>
          </cell>
          <cell r="B3643" t="str">
            <v>10010100</v>
          </cell>
          <cell r="C3643" t="str">
            <v>91020400</v>
          </cell>
          <cell r="D3643">
            <v>579772</v>
          </cell>
        </row>
        <row r="3644">
          <cell r="A3644" t="str">
            <v>03</v>
          </cell>
          <cell r="B3644" t="str">
            <v>10140300</v>
          </cell>
          <cell r="C3644" t="str">
            <v>10140300</v>
          </cell>
          <cell r="D3644">
            <v>3277550.52</v>
          </cell>
        </row>
        <row r="3645">
          <cell r="A3645" t="str">
            <v>03</v>
          </cell>
          <cell r="B3645" t="str">
            <v>10140300</v>
          </cell>
          <cell r="C3645" t="str">
            <v>25030000</v>
          </cell>
          <cell r="D3645">
            <v>557.35</v>
          </cell>
        </row>
        <row r="3646">
          <cell r="A3646" t="str">
            <v>03</v>
          </cell>
          <cell r="B3646" t="str">
            <v>10140300</v>
          </cell>
          <cell r="C3646" t="str">
            <v>43020000</v>
          </cell>
          <cell r="D3646">
            <v>2446028.9</v>
          </cell>
        </row>
        <row r="3647">
          <cell r="A3647" t="str">
            <v>03</v>
          </cell>
          <cell r="B3647" t="str">
            <v>10140300</v>
          </cell>
          <cell r="C3647" t="str">
            <v>44000500</v>
          </cell>
          <cell r="D3647">
            <v>4445.6400000000003</v>
          </cell>
        </row>
        <row r="3648">
          <cell r="A3648" t="str">
            <v>03</v>
          </cell>
          <cell r="B3648" t="str">
            <v>10140300</v>
          </cell>
          <cell r="C3648" t="str">
            <v>91020800</v>
          </cell>
          <cell r="D3648">
            <v>81418.92</v>
          </cell>
        </row>
        <row r="3649">
          <cell r="A3649" t="str">
            <v>03</v>
          </cell>
          <cell r="B3649" t="str">
            <v>10140200</v>
          </cell>
          <cell r="C3649" t="str">
            <v>10140200</v>
          </cell>
          <cell r="D3649">
            <v>142934.91</v>
          </cell>
        </row>
        <row r="3650">
          <cell r="A3650" t="str">
            <v>03</v>
          </cell>
          <cell r="B3650" t="str">
            <v>10040100</v>
          </cell>
          <cell r="C3650" t="str">
            <v>76020400</v>
          </cell>
          <cell r="D3650">
            <v>1119</v>
          </cell>
        </row>
        <row r="3651">
          <cell r="A3651" t="str">
            <v>03</v>
          </cell>
          <cell r="B3651" t="str">
            <v>10060200</v>
          </cell>
          <cell r="C3651" t="str">
            <v>10060200</v>
          </cell>
          <cell r="D3651">
            <v>296952.96999999997</v>
          </cell>
        </row>
        <row r="3652">
          <cell r="A3652" t="str">
            <v>03</v>
          </cell>
          <cell r="B3652" t="str">
            <v>10060200</v>
          </cell>
          <cell r="C3652" t="str">
            <v>23010000</v>
          </cell>
          <cell r="D3652">
            <v>782.84</v>
          </cell>
        </row>
        <row r="3653">
          <cell r="A3653" t="str">
            <v>03</v>
          </cell>
          <cell r="B3653" t="str">
            <v>10060200</v>
          </cell>
          <cell r="C3653" t="str">
            <v>25030000</v>
          </cell>
          <cell r="D3653">
            <v>720</v>
          </cell>
        </row>
        <row r="3654">
          <cell r="A3654" t="str">
            <v>03</v>
          </cell>
          <cell r="B3654" t="str">
            <v>10050200</v>
          </cell>
          <cell r="C3654" t="str">
            <v>10050200</v>
          </cell>
          <cell r="D3654">
            <v>1075284.1299999999</v>
          </cell>
        </row>
        <row r="3655">
          <cell r="A3655" t="str">
            <v>03</v>
          </cell>
          <cell r="B3655" t="str">
            <v>10050200</v>
          </cell>
          <cell r="C3655" t="str">
            <v>23010000</v>
          </cell>
          <cell r="D3655">
            <v>226.23</v>
          </cell>
        </row>
        <row r="3656">
          <cell r="A3656" t="str">
            <v>03</v>
          </cell>
          <cell r="B3656" t="str">
            <v>10050200</v>
          </cell>
          <cell r="C3656" t="str">
            <v>25030000</v>
          </cell>
          <cell r="D3656">
            <v>0.24</v>
          </cell>
        </row>
        <row r="3657">
          <cell r="A3657" t="str">
            <v>03</v>
          </cell>
          <cell r="B3657" t="str">
            <v>10050200</v>
          </cell>
          <cell r="C3657" t="str">
            <v>26000000</v>
          </cell>
          <cell r="D3657">
            <v>132</v>
          </cell>
        </row>
        <row r="3658">
          <cell r="A3658" t="str">
            <v>03</v>
          </cell>
          <cell r="B3658" t="str">
            <v>10050200</v>
          </cell>
          <cell r="C3658" t="str">
            <v>91020801</v>
          </cell>
          <cell r="D3658">
            <v>6671.9</v>
          </cell>
        </row>
        <row r="3659">
          <cell r="A3659" t="str">
            <v>03</v>
          </cell>
          <cell r="B3659" t="str">
            <v>10040200</v>
          </cell>
          <cell r="C3659" t="str">
            <v>10040200</v>
          </cell>
          <cell r="D3659">
            <v>3166.8</v>
          </cell>
        </row>
        <row r="3660">
          <cell r="A3660" t="str">
            <v>03</v>
          </cell>
          <cell r="B3660" t="str">
            <v>10130000</v>
          </cell>
          <cell r="C3660" t="str">
            <v>10130000</v>
          </cell>
          <cell r="D3660">
            <v>527053</v>
          </cell>
        </row>
        <row r="3661">
          <cell r="A3661" t="str">
            <v>03</v>
          </cell>
          <cell r="B3661" t="str">
            <v>10130000</v>
          </cell>
          <cell r="C3661" t="str">
            <v>16020000</v>
          </cell>
          <cell r="D3661">
            <v>3.33</v>
          </cell>
        </row>
        <row r="3662">
          <cell r="A3662" t="str">
            <v>03</v>
          </cell>
          <cell r="B3662" t="str">
            <v>10130000</v>
          </cell>
          <cell r="C3662" t="str">
            <v>16040000</v>
          </cell>
          <cell r="D3662">
            <v>-8485.42</v>
          </cell>
        </row>
        <row r="3663">
          <cell r="A3663" t="str">
            <v>03</v>
          </cell>
          <cell r="B3663" t="str">
            <v>10130000</v>
          </cell>
          <cell r="C3663" t="str">
            <v>28001100</v>
          </cell>
          <cell r="D3663">
            <v>2780.96</v>
          </cell>
        </row>
        <row r="3664">
          <cell r="A3664" t="str">
            <v>03</v>
          </cell>
          <cell r="B3664" t="str">
            <v>10120000</v>
          </cell>
          <cell r="C3664" t="str">
            <v>10120000</v>
          </cell>
          <cell r="D3664">
            <v>52458.19</v>
          </cell>
        </row>
        <row r="3665">
          <cell r="A3665" t="str">
            <v>03</v>
          </cell>
          <cell r="B3665" t="str">
            <v>10120000</v>
          </cell>
          <cell r="C3665" t="str">
            <v>16040000</v>
          </cell>
          <cell r="D3665">
            <v>-1419.15</v>
          </cell>
        </row>
        <row r="3666">
          <cell r="A3666" t="str">
            <v>03</v>
          </cell>
          <cell r="B3666" t="str">
            <v>10120000</v>
          </cell>
          <cell r="C3666" t="str">
            <v>28011200</v>
          </cell>
          <cell r="D3666">
            <v>32023.19</v>
          </cell>
        </row>
        <row r="3667">
          <cell r="A3667" t="str">
            <v>03</v>
          </cell>
          <cell r="B3667" t="str">
            <v>10070000</v>
          </cell>
          <cell r="C3667" t="str">
            <v>90020500</v>
          </cell>
          <cell r="D3667">
            <v>98815</v>
          </cell>
        </row>
        <row r="3668">
          <cell r="A3668" t="str">
            <v>03</v>
          </cell>
          <cell r="B3668" t="str">
            <v>10090200</v>
          </cell>
          <cell r="C3668" t="str">
            <v>10090200</v>
          </cell>
          <cell r="D3668">
            <v>1941148.14</v>
          </cell>
        </row>
        <row r="3669">
          <cell r="A3669" t="str">
            <v>03</v>
          </cell>
          <cell r="B3669" t="str">
            <v>10090200</v>
          </cell>
          <cell r="C3669" t="str">
            <v>23010000</v>
          </cell>
          <cell r="D3669">
            <v>4331.41</v>
          </cell>
        </row>
        <row r="3670">
          <cell r="A3670" t="str">
            <v>03</v>
          </cell>
          <cell r="B3670" t="str">
            <v>10090200</v>
          </cell>
          <cell r="C3670" t="str">
            <v>25010000</v>
          </cell>
          <cell r="D3670">
            <v>1844.7</v>
          </cell>
        </row>
        <row r="3671">
          <cell r="A3671" t="str">
            <v>03</v>
          </cell>
          <cell r="B3671" t="str">
            <v>68030600</v>
          </cell>
          <cell r="C3671" t="str">
            <v>26000000</v>
          </cell>
          <cell r="D3671">
            <v>1438446.24</v>
          </cell>
        </row>
        <row r="3672">
          <cell r="A3672" t="str">
            <v>03</v>
          </cell>
          <cell r="B3672" t="str">
            <v>79040000</v>
          </cell>
          <cell r="C3672" t="str">
            <v>10110000</v>
          </cell>
          <cell r="D3672">
            <v>244.8</v>
          </cell>
        </row>
        <row r="3673">
          <cell r="A3673" t="str">
            <v>03</v>
          </cell>
          <cell r="B3673" t="str">
            <v>79040000</v>
          </cell>
          <cell r="C3673" t="str">
            <v>10060000</v>
          </cell>
          <cell r="D3673">
            <v>273897.90999999997</v>
          </cell>
        </row>
        <row r="3674">
          <cell r="A3674" t="str">
            <v>03</v>
          </cell>
          <cell r="B3674" t="str">
            <v>79040000</v>
          </cell>
          <cell r="C3674" t="str">
            <v>16020000</v>
          </cell>
          <cell r="D3674">
            <v>-25476.21</v>
          </cell>
        </row>
        <row r="3675">
          <cell r="A3675" t="str">
            <v>03</v>
          </cell>
          <cell r="B3675" t="str">
            <v>79040000</v>
          </cell>
          <cell r="C3675" t="str">
            <v>16040000</v>
          </cell>
          <cell r="D3675">
            <v>-32576.41</v>
          </cell>
        </row>
        <row r="3676">
          <cell r="A3676" t="str">
            <v>03</v>
          </cell>
          <cell r="B3676" t="str">
            <v>79040000</v>
          </cell>
          <cell r="C3676" t="str">
            <v>26000000</v>
          </cell>
          <cell r="D3676">
            <v>4004.52</v>
          </cell>
        </row>
        <row r="3677">
          <cell r="A3677" t="str">
            <v>03</v>
          </cell>
          <cell r="B3677" t="str">
            <v>79040000</v>
          </cell>
          <cell r="C3677" t="str">
            <v>50000000</v>
          </cell>
          <cell r="D3677">
            <v>6685.29</v>
          </cell>
        </row>
        <row r="3678">
          <cell r="A3678" t="str">
            <v>03</v>
          </cell>
          <cell r="B3678" t="str">
            <v>79040000</v>
          </cell>
          <cell r="C3678" t="str">
            <v>51000000</v>
          </cell>
          <cell r="D3678">
            <v>285.3</v>
          </cell>
        </row>
        <row r="3679">
          <cell r="A3679" t="str">
            <v>03</v>
          </cell>
          <cell r="B3679" t="str">
            <v>79040000</v>
          </cell>
          <cell r="C3679" t="str">
            <v>51040000</v>
          </cell>
          <cell r="D3679">
            <v>27978.43</v>
          </cell>
        </row>
        <row r="3680">
          <cell r="A3680" t="str">
            <v>03</v>
          </cell>
          <cell r="B3680" t="str">
            <v>79040000</v>
          </cell>
          <cell r="C3680" t="str">
            <v>68080200</v>
          </cell>
          <cell r="D3680">
            <v>180.65</v>
          </cell>
        </row>
        <row r="3681">
          <cell r="A3681" t="str">
            <v>03</v>
          </cell>
          <cell r="B3681" t="str">
            <v>79040000</v>
          </cell>
          <cell r="C3681" t="str">
            <v>79030000</v>
          </cell>
          <cell r="D3681">
            <v>79.56</v>
          </cell>
        </row>
        <row r="3682">
          <cell r="A3682" t="str">
            <v>03</v>
          </cell>
          <cell r="B3682" t="str">
            <v>79040000</v>
          </cell>
          <cell r="C3682" t="str">
            <v>79070000</v>
          </cell>
          <cell r="D3682">
            <v>6.63</v>
          </cell>
        </row>
        <row r="3683">
          <cell r="A3683" t="str">
            <v>03</v>
          </cell>
          <cell r="B3683" t="str">
            <v>79030000</v>
          </cell>
          <cell r="C3683" t="str">
            <v>02010000</v>
          </cell>
          <cell r="D3683">
            <v>176483</v>
          </cell>
        </row>
        <row r="3684">
          <cell r="A3684" t="str">
            <v>03</v>
          </cell>
          <cell r="B3684" t="str">
            <v>79030000</v>
          </cell>
          <cell r="C3684" t="str">
            <v>26000000</v>
          </cell>
          <cell r="D3684">
            <v>672.4</v>
          </cell>
        </row>
        <row r="3685">
          <cell r="A3685" t="str">
            <v>03</v>
          </cell>
          <cell r="B3685" t="str">
            <v>79030000</v>
          </cell>
          <cell r="C3685" t="str">
            <v>50000000</v>
          </cell>
          <cell r="D3685">
            <v>246000</v>
          </cell>
        </row>
        <row r="3686">
          <cell r="A3686" t="str">
            <v>03</v>
          </cell>
          <cell r="B3686" t="str">
            <v>79030000</v>
          </cell>
          <cell r="C3686" t="str">
            <v>51000000</v>
          </cell>
          <cell r="D3686">
            <v>24000</v>
          </cell>
        </row>
        <row r="3687">
          <cell r="A3687" t="str">
            <v>03</v>
          </cell>
          <cell r="B3687" t="str">
            <v>79030000</v>
          </cell>
          <cell r="C3687" t="str">
            <v>51040000</v>
          </cell>
          <cell r="D3687">
            <v>2113220.5699999998</v>
          </cell>
        </row>
        <row r="3688">
          <cell r="A3688" t="str">
            <v>03</v>
          </cell>
          <cell r="B3688" t="str">
            <v>79030000</v>
          </cell>
          <cell r="C3688" t="str">
            <v>69010000</v>
          </cell>
          <cell r="D3688">
            <v>30737.69</v>
          </cell>
        </row>
        <row r="3689">
          <cell r="A3689" t="str">
            <v>03</v>
          </cell>
          <cell r="B3689" t="str">
            <v>79030000</v>
          </cell>
          <cell r="C3689" t="str">
            <v>70000000</v>
          </cell>
          <cell r="D3689">
            <v>104962</v>
          </cell>
        </row>
        <row r="3690">
          <cell r="A3690" t="str">
            <v>03</v>
          </cell>
          <cell r="B3690" t="str">
            <v>79030000</v>
          </cell>
          <cell r="C3690" t="str">
            <v>79070000</v>
          </cell>
          <cell r="D3690">
            <v>11630.7</v>
          </cell>
        </row>
        <row r="3691">
          <cell r="A3691" t="str">
            <v>03</v>
          </cell>
          <cell r="B3691" t="str">
            <v>79030000</v>
          </cell>
          <cell r="C3691" t="str">
            <v>91020801</v>
          </cell>
          <cell r="D3691">
            <v>4047206.05</v>
          </cell>
        </row>
        <row r="3692">
          <cell r="A3692" t="str">
            <v>03</v>
          </cell>
          <cell r="B3692" t="str">
            <v>79030000</v>
          </cell>
          <cell r="C3692" t="str">
            <v>68080200</v>
          </cell>
          <cell r="D3692">
            <v>516050.2</v>
          </cell>
        </row>
        <row r="3693">
          <cell r="A3693" t="str">
            <v>03</v>
          </cell>
          <cell r="B3693" t="str">
            <v>79030000</v>
          </cell>
          <cell r="C3693" t="str">
            <v>68080000</v>
          </cell>
          <cell r="D3693">
            <v>9166.66</v>
          </cell>
        </row>
        <row r="3694">
          <cell r="A3694" t="str">
            <v>03</v>
          </cell>
          <cell r="B3694" t="str">
            <v>79070000</v>
          </cell>
          <cell r="C3694" t="str">
            <v>26000000</v>
          </cell>
          <cell r="D3694">
            <v>59906.96</v>
          </cell>
        </row>
        <row r="3695">
          <cell r="A3695" t="str">
            <v>03</v>
          </cell>
          <cell r="B3695" t="str">
            <v>79070000</v>
          </cell>
          <cell r="C3695" t="str">
            <v>69010000</v>
          </cell>
          <cell r="D3695">
            <v>90148.43</v>
          </cell>
        </row>
        <row r="3696">
          <cell r="A3696" t="str">
            <v>03</v>
          </cell>
          <cell r="B3696" t="str">
            <v>79070000</v>
          </cell>
          <cell r="C3696" t="str">
            <v>76000000</v>
          </cell>
          <cell r="D3696">
            <v>908550.98</v>
          </cell>
        </row>
        <row r="3697">
          <cell r="A3697" t="str">
            <v>03</v>
          </cell>
          <cell r="B3697" t="str">
            <v>79070000</v>
          </cell>
          <cell r="C3697" t="str">
            <v>79030000</v>
          </cell>
          <cell r="D3697">
            <v>230573.77</v>
          </cell>
        </row>
        <row r="3698">
          <cell r="A3698" t="str">
            <v>03</v>
          </cell>
          <cell r="B3698" t="str">
            <v>79070000</v>
          </cell>
          <cell r="C3698" t="str">
            <v>79040000</v>
          </cell>
          <cell r="D3698">
            <v>1616.44</v>
          </cell>
        </row>
        <row r="3699">
          <cell r="A3699" t="str">
            <v>03</v>
          </cell>
          <cell r="B3699" t="str">
            <v>79070000</v>
          </cell>
          <cell r="C3699" t="str">
            <v>91020801</v>
          </cell>
          <cell r="D3699">
            <v>190970.35</v>
          </cell>
        </row>
        <row r="3700">
          <cell r="A3700" t="str">
            <v>03</v>
          </cell>
          <cell r="B3700" t="str">
            <v>79070000</v>
          </cell>
          <cell r="C3700" t="str">
            <v>68080200</v>
          </cell>
          <cell r="D3700">
            <v>536801.76</v>
          </cell>
        </row>
        <row r="3701">
          <cell r="A3701" t="str">
            <v>03</v>
          </cell>
          <cell r="B3701" t="str">
            <v>02010000</v>
          </cell>
          <cell r="C3701" t="str">
            <v>02030000</v>
          </cell>
          <cell r="D3701">
            <v>7001</v>
          </cell>
        </row>
        <row r="3702">
          <cell r="A3702" t="str">
            <v>03</v>
          </cell>
          <cell r="B3702" t="str">
            <v>02010000</v>
          </cell>
          <cell r="C3702" t="str">
            <v>91020802</v>
          </cell>
          <cell r="D3702">
            <v>-12498</v>
          </cell>
        </row>
        <row r="3703">
          <cell r="A3703" t="str">
            <v>03</v>
          </cell>
          <cell r="B3703" t="str">
            <v>02010000</v>
          </cell>
          <cell r="C3703" t="str">
            <v>91020803</v>
          </cell>
          <cell r="D3703">
            <v>12498</v>
          </cell>
        </row>
        <row r="3704">
          <cell r="A3704" t="str">
            <v>03</v>
          </cell>
          <cell r="B3704" t="str">
            <v>91010100</v>
          </cell>
          <cell r="C3704" t="str">
            <v>10110000</v>
          </cell>
          <cell r="D3704">
            <v>75817.88</v>
          </cell>
        </row>
        <row r="3705">
          <cell r="A3705" t="str">
            <v>03</v>
          </cell>
          <cell r="B3705" t="str">
            <v>08060000</v>
          </cell>
          <cell r="C3705" t="str">
            <v>01000000</v>
          </cell>
          <cell r="D3705">
            <v>17521984.859999999</v>
          </cell>
        </row>
        <row r="3706">
          <cell r="A3706" t="str">
            <v>03</v>
          </cell>
          <cell r="B3706" t="str">
            <v>08060000</v>
          </cell>
          <cell r="C3706" t="str">
            <v>91020801</v>
          </cell>
          <cell r="D3706">
            <v>2.13</v>
          </cell>
        </row>
        <row r="3707">
          <cell r="A3707" t="str">
            <v>03</v>
          </cell>
          <cell r="B3707" t="str">
            <v>08010000</v>
          </cell>
          <cell r="C3707" t="str">
            <v>01000000</v>
          </cell>
          <cell r="D3707">
            <v>1160038</v>
          </cell>
        </row>
        <row r="3708">
          <cell r="A3708" t="str">
            <v>03</v>
          </cell>
          <cell r="B3708" t="str">
            <v>08010000</v>
          </cell>
          <cell r="C3708" t="str">
            <v>08060000</v>
          </cell>
          <cell r="D3708">
            <v>4615884.41</v>
          </cell>
        </row>
        <row r="3709">
          <cell r="A3709" t="str">
            <v>03</v>
          </cell>
          <cell r="B3709" t="str">
            <v>08010000</v>
          </cell>
          <cell r="C3709" t="str">
            <v>91020801</v>
          </cell>
          <cell r="D3709">
            <v>1.3</v>
          </cell>
        </row>
        <row r="3710">
          <cell r="A3710" t="str">
            <v>03</v>
          </cell>
          <cell r="B3710" t="str">
            <v>08070000</v>
          </cell>
          <cell r="C3710" t="str">
            <v>01000000</v>
          </cell>
          <cell r="D3710">
            <v>4570161.04</v>
          </cell>
        </row>
        <row r="3711">
          <cell r="A3711" t="str">
            <v>03</v>
          </cell>
          <cell r="B3711" t="str">
            <v>08070000</v>
          </cell>
          <cell r="C3711" t="str">
            <v>91020801</v>
          </cell>
          <cell r="D3711">
            <v>17.11</v>
          </cell>
        </row>
        <row r="3712">
          <cell r="A3712" t="str">
            <v>03</v>
          </cell>
          <cell r="B3712" t="str">
            <v>08090000</v>
          </cell>
          <cell r="C3712" t="str">
            <v>08060000</v>
          </cell>
          <cell r="D3712">
            <v>3575.46</v>
          </cell>
        </row>
        <row r="3713">
          <cell r="A3713" t="str">
            <v>03</v>
          </cell>
          <cell r="B3713" t="str">
            <v>08080000</v>
          </cell>
          <cell r="C3713" t="str">
            <v>01000000</v>
          </cell>
          <cell r="D3713">
            <v>8744</v>
          </cell>
        </row>
        <row r="3714">
          <cell r="A3714" t="str">
            <v>03</v>
          </cell>
          <cell r="B3714" t="str">
            <v>08080000</v>
          </cell>
          <cell r="C3714" t="str">
            <v>91020801</v>
          </cell>
          <cell r="D3714">
            <v>0.38</v>
          </cell>
        </row>
        <row r="3715">
          <cell r="A3715" t="str">
            <v>03</v>
          </cell>
          <cell r="B3715" t="str">
            <v>08080000</v>
          </cell>
          <cell r="C3715" t="str">
            <v>08060000</v>
          </cell>
          <cell r="D3715">
            <v>2753636.24</v>
          </cell>
        </row>
        <row r="3716">
          <cell r="A3716" t="str">
            <v>03</v>
          </cell>
          <cell r="B3716" t="str">
            <v>08040000</v>
          </cell>
          <cell r="C3716" t="str">
            <v>01000000</v>
          </cell>
          <cell r="D3716">
            <v>74033.55</v>
          </cell>
        </row>
        <row r="3717">
          <cell r="A3717" t="str">
            <v>03</v>
          </cell>
          <cell r="B3717" t="str">
            <v>08040000</v>
          </cell>
          <cell r="C3717" t="str">
            <v>08060000</v>
          </cell>
          <cell r="D3717">
            <v>467195.13</v>
          </cell>
        </row>
        <row r="3718">
          <cell r="A3718" t="str">
            <v>03</v>
          </cell>
          <cell r="B3718" t="str">
            <v>07010000</v>
          </cell>
          <cell r="C3718" t="str">
            <v>08060000</v>
          </cell>
          <cell r="D3718">
            <v>14791100.18</v>
          </cell>
        </row>
        <row r="3719">
          <cell r="A3719" t="str">
            <v>03</v>
          </cell>
          <cell r="B3719" t="str">
            <v>10110000</v>
          </cell>
          <cell r="C3719" t="str">
            <v>10110000</v>
          </cell>
          <cell r="D3719">
            <v>3520188.4</v>
          </cell>
        </row>
        <row r="3720">
          <cell r="A3720" t="str">
            <v>03</v>
          </cell>
          <cell r="B3720" t="str">
            <v>10110000</v>
          </cell>
          <cell r="C3720" t="str">
            <v>16020000</v>
          </cell>
          <cell r="D3720">
            <v>0.22</v>
          </cell>
        </row>
        <row r="3721">
          <cell r="A3721" t="str">
            <v>03</v>
          </cell>
          <cell r="B3721" t="str">
            <v>10110000</v>
          </cell>
          <cell r="C3721" t="str">
            <v>20010000</v>
          </cell>
          <cell r="D3721">
            <v>69437924.019999996</v>
          </cell>
        </row>
        <row r="3722">
          <cell r="A3722" t="str">
            <v>03</v>
          </cell>
          <cell r="B3722" t="str">
            <v>10110000</v>
          </cell>
          <cell r="C3722" t="str">
            <v>23010000</v>
          </cell>
          <cell r="D3722">
            <v>360.4</v>
          </cell>
        </row>
        <row r="3723">
          <cell r="A3723" t="str">
            <v>03</v>
          </cell>
          <cell r="B3723" t="str">
            <v>10110000</v>
          </cell>
          <cell r="C3723" t="str">
            <v>25010000</v>
          </cell>
          <cell r="D3723">
            <v>648</v>
          </cell>
        </row>
        <row r="3724">
          <cell r="A3724" t="str">
            <v>03</v>
          </cell>
          <cell r="B3724" t="str">
            <v>10110000</v>
          </cell>
          <cell r="C3724" t="str">
            <v>25020000</v>
          </cell>
          <cell r="D3724">
            <v>247.44</v>
          </cell>
        </row>
        <row r="3725">
          <cell r="A3725" t="str">
            <v>03</v>
          </cell>
          <cell r="B3725" t="str">
            <v>10110000</v>
          </cell>
          <cell r="C3725" t="str">
            <v>91020400</v>
          </cell>
          <cell r="D3725">
            <v>7088070.5</v>
          </cell>
        </row>
        <row r="3726">
          <cell r="A3726" t="str">
            <v>03</v>
          </cell>
          <cell r="B3726" t="str">
            <v>10020000</v>
          </cell>
          <cell r="C3726" t="str">
            <v>10020000</v>
          </cell>
          <cell r="D3726">
            <v>216229318.28999999</v>
          </cell>
        </row>
        <row r="3727">
          <cell r="A3727" t="str">
            <v>03</v>
          </cell>
          <cell r="B3727" t="str">
            <v>10020000</v>
          </cell>
          <cell r="C3727" t="str">
            <v>10020100</v>
          </cell>
          <cell r="D3727">
            <v>12693228.890000001</v>
          </cell>
        </row>
        <row r="3728">
          <cell r="A3728" t="str">
            <v>03</v>
          </cell>
          <cell r="B3728" t="str">
            <v>10020000</v>
          </cell>
          <cell r="C3728" t="str">
            <v>20010000</v>
          </cell>
          <cell r="D3728">
            <v>354149833.11000001</v>
          </cell>
        </row>
        <row r="3729">
          <cell r="A3729" t="str">
            <v>03</v>
          </cell>
          <cell r="B3729" t="str">
            <v>10020000</v>
          </cell>
          <cell r="C3729" t="str">
            <v>23010000</v>
          </cell>
          <cell r="D3729">
            <v>82377.119999999995</v>
          </cell>
        </row>
        <row r="3730">
          <cell r="A3730" t="str">
            <v>03</v>
          </cell>
          <cell r="B3730" t="str">
            <v>10020000</v>
          </cell>
          <cell r="C3730" t="str">
            <v>25010000</v>
          </cell>
          <cell r="D3730">
            <v>18685.62</v>
          </cell>
        </row>
        <row r="3731">
          <cell r="A3731" t="str">
            <v>03</v>
          </cell>
          <cell r="B3731" t="str">
            <v>10020000</v>
          </cell>
          <cell r="C3731" t="str">
            <v>25020000</v>
          </cell>
          <cell r="D3731">
            <v>73.069999999999993</v>
          </cell>
        </row>
        <row r="3732">
          <cell r="A3732" t="str">
            <v>03</v>
          </cell>
          <cell r="B3732" t="str">
            <v>10020000</v>
          </cell>
          <cell r="C3732" t="str">
            <v>26000000</v>
          </cell>
          <cell r="D3732">
            <v>19362.560000000001</v>
          </cell>
        </row>
        <row r="3733">
          <cell r="A3733" t="str">
            <v>03</v>
          </cell>
          <cell r="B3733" t="str">
            <v>10020000</v>
          </cell>
          <cell r="C3733" t="str">
            <v>41020000</v>
          </cell>
          <cell r="D3733">
            <v>21324029.34</v>
          </cell>
        </row>
        <row r="3734">
          <cell r="A3734" t="str">
            <v>03</v>
          </cell>
          <cell r="B3734" t="str">
            <v>10020000</v>
          </cell>
          <cell r="C3734" t="str">
            <v>43030100</v>
          </cell>
          <cell r="D3734">
            <v>2865.6</v>
          </cell>
        </row>
        <row r="3735">
          <cell r="A3735" t="str">
            <v>03</v>
          </cell>
          <cell r="B3735" t="str">
            <v>10020000</v>
          </cell>
          <cell r="C3735" t="str">
            <v>91020801</v>
          </cell>
          <cell r="D3735">
            <v>4069.84</v>
          </cell>
        </row>
        <row r="3736">
          <cell r="A3736" t="str">
            <v>03</v>
          </cell>
          <cell r="B3736" t="str">
            <v>10060000</v>
          </cell>
          <cell r="C3736" t="str">
            <v>10060000</v>
          </cell>
          <cell r="D3736">
            <v>18145824.68</v>
          </cell>
        </row>
        <row r="3737">
          <cell r="A3737" t="str">
            <v>03</v>
          </cell>
          <cell r="B3737" t="str">
            <v>10060000</v>
          </cell>
          <cell r="C3737" t="str">
            <v>16010000</v>
          </cell>
          <cell r="D3737">
            <v>-5.36</v>
          </cell>
        </row>
        <row r="3738">
          <cell r="A3738" t="str">
            <v>03</v>
          </cell>
          <cell r="B3738" t="str">
            <v>10060000</v>
          </cell>
          <cell r="C3738" t="str">
            <v>16020000</v>
          </cell>
          <cell r="D3738">
            <v>0.18</v>
          </cell>
        </row>
        <row r="3739">
          <cell r="A3739" t="str">
            <v>03</v>
          </cell>
          <cell r="B3739" t="str">
            <v>10060000</v>
          </cell>
          <cell r="C3739" t="str">
            <v>16040000</v>
          </cell>
          <cell r="D3739">
            <v>2</v>
          </cell>
        </row>
        <row r="3740">
          <cell r="A3740" t="str">
            <v>03</v>
          </cell>
          <cell r="B3740" t="str">
            <v>10060000</v>
          </cell>
          <cell r="C3740" t="str">
            <v>20010000</v>
          </cell>
          <cell r="D3740">
            <v>998782.27</v>
          </cell>
        </row>
        <row r="3741">
          <cell r="A3741" t="str">
            <v>03</v>
          </cell>
          <cell r="B3741" t="str">
            <v>10060000</v>
          </cell>
          <cell r="C3741" t="str">
            <v>23010000</v>
          </cell>
          <cell r="D3741">
            <v>2191705.63</v>
          </cell>
        </row>
        <row r="3742">
          <cell r="A3742" t="str">
            <v>03</v>
          </cell>
          <cell r="B3742" t="str">
            <v>10060000</v>
          </cell>
          <cell r="C3742" t="str">
            <v>25010000</v>
          </cell>
          <cell r="D3742">
            <v>3129697.99</v>
          </cell>
        </row>
        <row r="3743">
          <cell r="A3743" t="str">
            <v>03</v>
          </cell>
          <cell r="B3743" t="str">
            <v>10060000</v>
          </cell>
          <cell r="C3743" t="str">
            <v>25020000</v>
          </cell>
          <cell r="D3743">
            <v>723321.3</v>
          </cell>
        </row>
        <row r="3744">
          <cell r="A3744" t="str">
            <v>03</v>
          </cell>
          <cell r="B3744" t="str">
            <v>10060000</v>
          </cell>
          <cell r="C3744" t="str">
            <v>25030000</v>
          </cell>
          <cell r="D3744">
            <v>182042.86</v>
          </cell>
        </row>
        <row r="3745">
          <cell r="A3745" t="str">
            <v>03</v>
          </cell>
          <cell r="B3745" t="str">
            <v>10060000</v>
          </cell>
          <cell r="C3745" t="str">
            <v>26000000</v>
          </cell>
          <cell r="D3745">
            <v>667935.9</v>
          </cell>
        </row>
        <row r="3746">
          <cell r="A3746" t="str">
            <v>03</v>
          </cell>
          <cell r="B3746" t="str">
            <v>10060000</v>
          </cell>
          <cell r="C3746" t="str">
            <v>41020000</v>
          </cell>
          <cell r="D3746">
            <v>342935.55</v>
          </cell>
        </row>
        <row r="3747">
          <cell r="A3747" t="str">
            <v>03</v>
          </cell>
          <cell r="B3747" t="str">
            <v>10060000</v>
          </cell>
          <cell r="C3747" t="str">
            <v>44000500</v>
          </cell>
          <cell r="D3747">
            <v>635136.12</v>
          </cell>
        </row>
        <row r="3748">
          <cell r="A3748" t="str">
            <v>03</v>
          </cell>
          <cell r="B3748" t="str">
            <v>10060000</v>
          </cell>
          <cell r="C3748" t="str">
            <v>79030000</v>
          </cell>
          <cell r="D3748">
            <v>321418.51</v>
          </cell>
        </row>
        <row r="3749">
          <cell r="A3749" t="str">
            <v>03</v>
          </cell>
          <cell r="B3749" t="str">
            <v>10060000</v>
          </cell>
          <cell r="C3749" t="str">
            <v>79040000</v>
          </cell>
          <cell r="D3749">
            <v>205781.15</v>
          </cell>
        </row>
        <row r="3750">
          <cell r="A3750" t="str">
            <v>03</v>
          </cell>
          <cell r="B3750" t="str">
            <v>10060000</v>
          </cell>
          <cell r="C3750" t="str">
            <v>79070000</v>
          </cell>
          <cell r="D3750">
            <v>14962.76</v>
          </cell>
        </row>
        <row r="3751">
          <cell r="A3751" t="str">
            <v>03</v>
          </cell>
          <cell r="B3751" t="str">
            <v>10060000</v>
          </cell>
          <cell r="C3751" t="str">
            <v>91020801</v>
          </cell>
          <cell r="D3751">
            <v>55568.08</v>
          </cell>
        </row>
        <row r="3752">
          <cell r="A3752" t="str">
            <v>03</v>
          </cell>
          <cell r="B3752" t="str">
            <v>10060000</v>
          </cell>
          <cell r="C3752" t="str">
            <v>91020801</v>
          </cell>
          <cell r="D3752">
            <v>27946.400000000001</v>
          </cell>
        </row>
        <row r="3753">
          <cell r="A3753" t="str">
            <v>03</v>
          </cell>
          <cell r="B3753" t="str">
            <v>10050000</v>
          </cell>
          <cell r="C3753" t="str">
            <v>10050000</v>
          </cell>
          <cell r="D3753">
            <v>48990867.289999999</v>
          </cell>
        </row>
        <row r="3754">
          <cell r="A3754" t="str">
            <v>03</v>
          </cell>
          <cell r="B3754" t="str">
            <v>10050000</v>
          </cell>
          <cell r="C3754" t="str">
            <v>23010000</v>
          </cell>
          <cell r="D3754">
            <v>1064208.1000000001</v>
          </cell>
        </row>
        <row r="3755">
          <cell r="A3755" t="str">
            <v>03</v>
          </cell>
          <cell r="B3755" t="str">
            <v>10050000</v>
          </cell>
          <cell r="C3755" t="str">
            <v>25010000</v>
          </cell>
          <cell r="D3755">
            <v>4577730.12</v>
          </cell>
        </row>
        <row r="3756">
          <cell r="A3756" t="str">
            <v>03</v>
          </cell>
          <cell r="B3756" t="str">
            <v>10050000</v>
          </cell>
          <cell r="C3756" t="str">
            <v>25020000</v>
          </cell>
          <cell r="D3756">
            <v>919517.99</v>
          </cell>
        </row>
        <row r="3757">
          <cell r="A3757" t="str">
            <v>03</v>
          </cell>
          <cell r="B3757" t="str">
            <v>10050000</v>
          </cell>
          <cell r="C3757" t="str">
            <v>25030000</v>
          </cell>
          <cell r="D3757">
            <v>204314.3</v>
          </cell>
        </row>
        <row r="3758">
          <cell r="A3758" t="str">
            <v>03</v>
          </cell>
          <cell r="B3758" t="str">
            <v>10050000</v>
          </cell>
          <cell r="C3758" t="str">
            <v>26000000</v>
          </cell>
          <cell r="D3758">
            <v>254322</v>
          </cell>
        </row>
        <row r="3759">
          <cell r="A3759" t="str">
            <v>03</v>
          </cell>
          <cell r="B3759" t="str">
            <v>10050000</v>
          </cell>
          <cell r="C3759" t="str">
            <v>41020000</v>
          </cell>
          <cell r="D3759">
            <v>242983.22</v>
          </cell>
        </row>
        <row r="3760">
          <cell r="A3760" t="str">
            <v>03</v>
          </cell>
          <cell r="B3760" t="str">
            <v>10050000</v>
          </cell>
          <cell r="C3760" t="str">
            <v>44000500</v>
          </cell>
          <cell r="D3760">
            <v>10710</v>
          </cell>
        </row>
        <row r="3761">
          <cell r="A3761" t="str">
            <v>03</v>
          </cell>
          <cell r="B3761" t="str">
            <v>10050000</v>
          </cell>
          <cell r="C3761" t="str">
            <v>79030000</v>
          </cell>
          <cell r="D3761">
            <v>35408.01</v>
          </cell>
        </row>
        <row r="3762">
          <cell r="A3762" t="str">
            <v>03</v>
          </cell>
          <cell r="B3762" t="str">
            <v>10050000</v>
          </cell>
          <cell r="C3762" t="str">
            <v>79040000</v>
          </cell>
          <cell r="D3762">
            <v>364.11</v>
          </cell>
        </row>
        <row r="3763">
          <cell r="A3763" t="str">
            <v>03</v>
          </cell>
          <cell r="B3763" t="str">
            <v>10050000</v>
          </cell>
          <cell r="C3763" t="str">
            <v>79070000</v>
          </cell>
          <cell r="D3763">
            <v>3477.8</v>
          </cell>
        </row>
        <row r="3764">
          <cell r="A3764" t="str">
            <v>03</v>
          </cell>
          <cell r="B3764" t="str">
            <v>10050000</v>
          </cell>
          <cell r="C3764" t="str">
            <v>91020801</v>
          </cell>
          <cell r="D3764">
            <v>4665.6499999999996</v>
          </cell>
        </row>
        <row r="3765">
          <cell r="A3765" t="str">
            <v>03</v>
          </cell>
          <cell r="B3765" t="str">
            <v>10050000</v>
          </cell>
          <cell r="C3765" t="str">
            <v>91020801</v>
          </cell>
          <cell r="D3765">
            <v>110799.32</v>
          </cell>
        </row>
        <row r="3766">
          <cell r="A3766" t="str">
            <v>03</v>
          </cell>
          <cell r="B3766" t="str">
            <v>10010000</v>
          </cell>
          <cell r="C3766" t="str">
            <v>10010000</v>
          </cell>
          <cell r="D3766">
            <v>89693184.819999993</v>
          </cell>
        </row>
        <row r="3767">
          <cell r="A3767" t="str">
            <v>03</v>
          </cell>
          <cell r="B3767" t="str">
            <v>10010000</v>
          </cell>
          <cell r="C3767" t="str">
            <v>16010000</v>
          </cell>
          <cell r="D3767">
            <v>-1.25</v>
          </cell>
        </row>
        <row r="3768">
          <cell r="A3768" t="str">
            <v>03</v>
          </cell>
          <cell r="B3768" t="str">
            <v>10010000</v>
          </cell>
          <cell r="C3768" t="str">
            <v>16020000</v>
          </cell>
          <cell r="D3768">
            <v>-0.02</v>
          </cell>
        </row>
        <row r="3769">
          <cell r="A3769" t="str">
            <v>03</v>
          </cell>
          <cell r="B3769" t="str">
            <v>10010000</v>
          </cell>
          <cell r="C3769" t="str">
            <v>20010000</v>
          </cell>
          <cell r="D3769">
            <v>84564205.549999997</v>
          </cell>
        </row>
        <row r="3770">
          <cell r="A3770" t="str">
            <v>03</v>
          </cell>
          <cell r="B3770" t="str">
            <v>10010000</v>
          </cell>
          <cell r="C3770" t="str">
            <v>23010000</v>
          </cell>
          <cell r="D3770">
            <v>4319772.92</v>
          </cell>
        </row>
        <row r="3771">
          <cell r="A3771" t="str">
            <v>03</v>
          </cell>
          <cell r="B3771" t="str">
            <v>10010000</v>
          </cell>
          <cell r="C3771" t="str">
            <v>25010000</v>
          </cell>
          <cell r="D3771">
            <v>1177053.98</v>
          </cell>
        </row>
        <row r="3772">
          <cell r="A3772" t="str">
            <v>03</v>
          </cell>
          <cell r="B3772" t="str">
            <v>10010000</v>
          </cell>
          <cell r="C3772" t="str">
            <v>25020000</v>
          </cell>
          <cell r="D3772">
            <v>84546.46</v>
          </cell>
        </row>
        <row r="3773">
          <cell r="A3773" t="str">
            <v>03</v>
          </cell>
          <cell r="B3773" t="str">
            <v>10010000</v>
          </cell>
          <cell r="C3773" t="str">
            <v>25030000</v>
          </cell>
          <cell r="D3773">
            <v>3000.74</v>
          </cell>
        </row>
        <row r="3774">
          <cell r="A3774" t="str">
            <v>03</v>
          </cell>
          <cell r="B3774" t="str">
            <v>10010000</v>
          </cell>
          <cell r="C3774" t="str">
            <v>26000000</v>
          </cell>
          <cell r="D3774">
            <v>29204.93</v>
          </cell>
        </row>
        <row r="3775">
          <cell r="A3775" t="str">
            <v>03</v>
          </cell>
          <cell r="B3775" t="str">
            <v>10010000</v>
          </cell>
          <cell r="C3775" t="str">
            <v>41020000</v>
          </cell>
          <cell r="D3775">
            <v>7104588.9800000004</v>
          </cell>
        </row>
        <row r="3776">
          <cell r="A3776" t="str">
            <v>03</v>
          </cell>
          <cell r="B3776" t="str">
            <v>10010000</v>
          </cell>
          <cell r="C3776" t="str">
            <v>44000500</v>
          </cell>
          <cell r="D3776">
            <v>35722.5</v>
          </cell>
        </row>
        <row r="3777">
          <cell r="A3777" t="str">
            <v>03</v>
          </cell>
          <cell r="B3777" t="str">
            <v>10010000</v>
          </cell>
          <cell r="C3777" t="str">
            <v>79030000</v>
          </cell>
          <cell r="D3777">
            <v>113476.5</v>
          </cell>
        </row>
        <row r="3778">
          <cell r="A3778" t="str">
            <v>03</v>
          </cell>
          <cell r="B3778" t="str">
            <v>10010000</v>
          </cell>
          <cell r="C3778" t="str">
            <v>91020400</v>
          </cell>
          <cell r="D3778">
            <v>15732</v>
          </cell>
        </row>
        <row r="3779">
          <cell r="A3779" t="str">
            <v>03</v>
          </cell>
          <cell r="B3779" t="str">
            <v>10010000</v>
          </cell>
          <cell r="C3779" t="str">
            <v>91020801</v>
          </cell>
          <cell r="D3779">
            <v>8742</v>
          </cell>
        </row>
        <row r="3780">
          <cell r="A3780" t="str">
            <v>03</v>
          </cell>
          <cell r="B3780" t="str">
            <v>10150000</v>
          </cell>
          <cell r="C3780" t="str">
            <v>10150000</v>
          </cell>
          <cell r="D3780">
            <v>17311775.75</v>
          </cell>
        </row>
        <row r="3781">
          <cell r="A3781" t="str">
            <v>03</v>
          </cell>
          <cell r="B3781" t="str">
            <v>10150000</v>
          </cell>
          <cell r="C3781" t="str">
            <v>10160200</v>
          </cell>
          <cell r="D3781">
            <v>2543624.92</v>
          </cell>
        </row>
        <row r="3782">
          <cell r="A3782" t="str">
            <v>03</v>
          </cell>
          <cell r="B3782" t="str">
            <v>10150000</v>
          </cell>
          <cell r="C3782" t="str">
            <v>23010000</v>
          </cell>
          <cell r="D3782">
            <v>136247.59</v>
          </cell>
        </row>
        <row r="3783">
          <cell r="A3783" t="str">
            <v>03</v>
          </cell>
          <cell r="B3783" t="str">
            <v>10150000</v>
          </cell>
          <cell r="C3783" t="str">
            <v>25010000</v>
          </cell>
          <cell r="D3783">
            <v>692560.12</v>
          </cell>
        </row>
        <row r="3784">
          <cell r="A3784" t="str">
            <v>03</v>
          </cell>
          <cell r="B3784" t="str">
            <v>10150000</v>
          </cell>
          <cell r="C3784" t="str">
            <v>25020000</v>
          </cell>
          <cell r="D3784">
            <v>133960.13</v>
          </cell>
        </row>
        <row r="3785">
          <cell r="A3785" t="str">
            <v>03</v>
          </cell>
          <cell r="B3785" t="str">
            <v>10150000</v>
          </cell>
          <cell r="C3785" t="str">
            <v>25030000</v>
          </cell>
          <cell r="D3785">
            <v>7096.42</v>
          </cell>
        </row>
        <row r="3786">
          <cell r="A3786" t="str">
            <v>03</v>
          </cell>
          <cell r="B3786" t="str">
            <v>10150000</v>
          </cell>
          <cell r="C3786" t="str">
            <v>26000000</v>
          </cell>
          <cell r="D3786">
            <v>75908.820000000007</v>
          </cell>
        </row>
        <row r="3787">
          <cell r="A3787" t="str">
            <v>03</v>
          </cell>
          <cell r="B3787" t="str">
            <v>10150000</v>
          </cell>
          <cell r="C3787" t="str">
            <v>41020000</v>
          </cell>
          <cell r="D3787">
            <v>25023.95</v>
          </cell>
        </row>
        <row r="3788">
          <cell r="A3788" t="str">
            <v>03</v>
          </cell>
          <cell r="B3788" t="str">
            <v>10150000</v>
          </cell>
          <cell r="C3788" t="str">
            <v>79030000</v>
          </cell>
          <cell r="D3788">
            <v>51720.81</v>
          </cell>
        </row>
        <row r="3789">
          <cell r="A3789" t="str">
            <v>03</v>
          </cell>
          <cell r="B3789" t="str">
            <v>10150000</v>
          </cell>
          <cell r="C3789" t="str">
            <v>79040000</v>
          </cell>
          <cell r="D3789">
            <v>594.28</v>
          </cell>
        </row>
        <row r="3790">
          <cell r="A3790" t="str">
            <v>03</v>
          </cell>
          <cell r="B3790" t="str">
            <v>10150000</v>
          </cell>
          <cell r="C3790" t="str">
            <v>91020801</v>
          </cell>
          <cell r="D3790">
            <v>44078.99</v>
          </cell>
        </row>
        <row r="3791">
          <cell r="A3791" t="str">
            <v>03</v>
          </cell>
          <cell r="B3791" t="str">
            <v>10140500</v>
          </cell>
          <cell r="C3791" t="str">
            <v>07010000</v>
          </cell>
          <cell r="D3791">
            <v>1107032.1499999999</v>
          </cell>
        </row>
        <row r="3792">
          <cell r="A3792" t="str">
            <v>03</v>
          </cell>
          <cell r="B3792" t="str">
            <v>10140500</v>
          </cell>
          <cell r="C3792" t="str">
            <v>08070000</v>
          </cell>
          <cell r="D3792">
            <v>356757.17</v>
          </cell>
        </row>
        <row r="3793">
          <cell r="A3793" t="str">
            <v>03</v>
          </cell>
          <cell r="B3793" t="str">
            <v>10140500</v>
          </cell>
          <cell r="C3793" t="str">
            <v>10140500</v>
          </cell>
          <cell r="D3793">
            <v>5839802.0700000003</v>
          </cell>
        </row>
        <row r="3794">
          <cell r="A3794" t="str">
            <v>03</v>
          </cell>
          <cell r="B3794" t="str">
            <v>10140500</v>
          </cell>
          <cell r="C3794" t="str">
            <v>20010000</v>
          </cell>
          <cell r="D3794">
            <v>1563642.23</v>
          </cell>
        </row>
        <row r="3795">
          <cell r="A3795" t="str">
            <v>03</v>
          </cell>
          <cell r="B3795" t="str">
            <v>10140500</v>
          </cell>
          <cell r="C3795" t="str">
            <v>23010000</v>
          </cell>
          <cell r="D3795">
            <v>1462640.43</v>
          </cell>
        </row>
        <row r="3796">
          <cell r="A3796" t="str">
            <v>03</v>
          </cell>
          <cell r="B3796" t="str">
            <v>10140500</v>
          </cell>
          <cell r="C3796" t="str">
            <v>25010000</v>
          </cell>
          <cell r="D3796">
            <v>76240.23</v>
          </cell>
        </row>
        <row r="3797">
          <cell r="A3797" t="str">
            <v>03</v>
          </cell>
          <cell r="B3797" t="str">
            <v>10140500</v>
          </cell>
          <cell r="C3797" t="str">
            <v>25020000</v>
          </cell>
          <cell r="D3797">
            <v>35394.97</v>
          </cell>
        </row>
        <row r="3798">
          <cell r="A3798" t="str">
            <v>03</v>
          </cell>
          <cell r="B3798" t="str">
            <v>10140500</v>
          </cell>
          <cell r="C3798" t="str">
            <v>25030000</v>
          </cell>
          <cell r="D3798">
            <v>2737.14</v>
          </cell>
        </row>
        <row r="3799">
          <cell r="A3799" t="str">
            <v>03</v>
          </cell>
          <cell r="B3799" t="str">
            <v>10140500</v>
          </cell>
          <cell r="C3799" t="str">
            <v>26000000</v>
          </cell>
          <cell r="D3799">
            <v>8443.65</v>
          </cell>
        </row>
        <row r="3800">
          <cell r="A3800" t="str">
            <v>03</v>
          </cell>
          <cell r="B3800" t="str">
            <v>10140500</v>
          </cell>
          <cell r="C3800" t="str">
            <v>43020000</v>
          </cell>
          <cell r="D3800">
            <v>163138.93</v>
          </cell>
        </row>
        <row r="3801">
          <cell r="A3801" t="str">
            <v>03</v>
          </cell>
          <cell r="B3801" t="str">
            <v>10140500</v>
          </cell>
          <cell r="C3801" t="str">
            <v>44000500</v>
          </cell>
          <cell r="D3801">
            <v>2528</v>
          </cell>
        </row>
        <row r="3802">
          <cell r="A3802" t="str">
            <v>03</v>
          </cell>
          <cell r="B3802" t="str">
            <v>10140500</v>
          </cell>
          <cell r="C3802" t="str">
            <v>79030000</v>
          </cell>
          <cell r="D3802">
            <v>5446.31</v>
          </cell>
        </row>
        <row r="3803">
          <cell r="A3803" t="str">
            <v>03</v>
          </cell>
          <cell r="B3803" t="str">
            <v>10140500</v>
          </cell>
          <cell r="C3803" t="str">
            <v>79070000</v>
          </cell>
          <cell r="D3803">
            <v>275.72000000000003</v>
          </cell>
        </row>
        <row r="3804">
          <cell r="A3804" t="str">
            <v>03</v>
          </cell>
          <cell r="B3804" t="str">
            <v>10140500</v>
          </cell>
          <cell r="C3804" t="str">
            <v>91020801</v>
          </cell>
          <cell r="D3804">
            <v>19879.740000000002</v>
          </cell>
        </row>
        <row r="3805">
          <cell r="A3805" t="str">
            <v>03</v>
          </cell>
          <cell r="B3805" t="str">
            <v>10140400</v>
          </cell>
          <cell r="C3805" t="str">
            <v>10140100</v>
          </cell>
          <cell r="D3805">
            <v>183536.04</v>
          </cell>
        </row>
        <row r="3806">
          <cell r="A3806" t="str">
            <v>03</v>
          </cell>
          <cell r="B3806" t="str">
            <v>10140400</v>
          </cell>
          <cell r="C3806" t="str">
            <v>10140200</v>
          </cell>
          <cell r="D3806">
            <v>8606</v>
          </cell>
        </row>
        <row r="3807">
          <cell r="A3807" t="str">
            <v>03</v>
          </cell>
          <cell r="B3807" t="str">
            <v>10140400</v>
          </cell>
          <cell r="C3807" t="str">
            <v>10140400</v>
          </cell>
          <cell r="D3807">
            <v>6032075.2599999998</v>
          </cell>
        </row>
        <row r="3808">
          <cell r="A3808" t="str">
            <v>03</v>
          </cell>
          <cell r="B3808" t="str">
            <v>10140400</v>
          </cell>
          <cell r="C3808" t="str">
            <v>23010000</v>
          </cell>
          <cell r="D3808">
            <v>338623.63</v>
          </cell>
        </row>
        <row r="3809">
          <cell r="A3809" t="str">
            <v>03</v>
          </cell>
          <cell r="B3809" t="str">
            <v>10140400</v>
          </cell>
          <cell r="C3809" t="str">
            <v>25010000</v>
          </cell>
          <cell r="D3809">
            <v>2104093.92</v>
          </cell>
        </row>
        <row r="3810">
          <cell r="A3810" t="str">
            <v>03</v>
          </cell>
          <cell r="B3810" t="str">
            <v>10140400</v>
          </cell>
          <cell r="C3810" t="str">
            <v>25020000</v>
          </cell>
          <cell r="D3810">
            <v>109213.02</v>
          </cell>
        </row>
        <row r="3811">
          <cell r="A3811" t="str">
            <v>03</v>
          </cell>
          <cell r="B3811" t="str">
            <v>10140400</v>
          </cell>
          <cell r="C3811" t="str">
            <v>25030000</v>
          </cell>
          <cell r="D3811">
            <v>2542.02</v>
          </cell>
        </row>
        <row r="3812">
          <cell r="A3812" t="str">
            <v>03</v>
          </cell>
          <cell r="B3812" t="str">
            <v>10140400</v>
          </cell>
          <cell r="C3812" t="str">
            <v>26000000</v>
          </cell>
          <cell r="D3812">
            <v>8379.73</v>
          </cell>
        </row>
        <row r="3813">
          <cell r="A3813" t="str">
            <v>03</v>
          </cell>
          <cell r="B3813" t="str">
            <v>10140400</v>
          </cell>
          <cell r="C3813" t="str">
            <v>43020000</v>
          </cell>
          <cell r="D3813">
            <v>70821.84</v>
          </cell>
        </row>
        <row r="3814">
          <cell r="A3814" t="str">
            <v>03</v>
          </cell>
          <cell r="B3814" t="str">
            <v>10140400</v>
          </cell>
          <cell r="C3814" t="str">
            <v>91020801</v>
          </cell>
          <cell r="D3814">
            <v>8135</v>
          </cell>
        </row>
        <row r="3815">
          <cell r="A3815" t="str">
            <v>03</v>
          </cell>
          <cell r="B3815" t="str">
            <v>10140100</v>
          </cell>
          <cell r="C3815" t="str">
            <v>10140100</v>
          </cell>
          <cell r="D3815">
            <v>24362474.469999999</v>
          </cell>
        </row>
        <row r="3816">
          <cell r="A3816" t="str">
            <v>03</v>
          </cell>
          <cell r="B3816" t="str">
            <v>10140100</v>
          </cell>
          <cell r="C3816" t="str">
            <v>10140200</v>
          </cell>
          <cell r="D3816">
            <v>16718.82</v>
          </cell>
        </row>
        <row r="3817">
          <cell r="A3817" t="str">
            <v>03</v>
          </cell>
          <cell r="B3817" t="str">
            <v>10140100</v>
          </cell>
          <cell r="C3817" t="str">
            <v>10140400</v>
          </cell>
          <cell r="D3817">
            <v>2032360.55</v>
          </cell>
        </row>
        <row r="3818">
          <cell r="A3818" t="str">
            <v>03</v>
          </cell>
          <cell r="B3818" t="str">
            <v>10140100</v>
          </cell>
          <cell r="C3818" t="str">
            <v>10140500</v>
          </cell>
          <cell r="D3818">
            <v>20492.5</v>
          </cell>
        </row>
        <row r="3819">
          <cell r="A3819" t="str">
            <v>03</v>
          </cell>
          <cell r="B3819" t="str">
            <v>10140100</v>
          </cell>
          <cell r="C3819" t="str">
            <v>10160100</v>
          </cell>
          <cell r="D3819">
            <v>8337824.8899999997</v>
          </cell>
        </row>
        <row r="3820">
          <cell r="A3820" t="str">
            <v>03</v>
          </cell>
          <cell r="B3820" t="str">
            <v>10140100</v>
          </cell>
          <cell r="C3820" t="str">
            <v>23010000</v>
          </cell>
          <cell r="D3820">
            <v>303039.06</v>
          </cell>
        </row>
        <row r="3821">
          <cell r="A3821" t="str">
            <v>03</v>
          </cell>
          <cell r="B3821" t="str">
            <v>10140100</v>
          </cell>
          <cell r="C3821" t="str">
            <v>25010000</v>
          </cell>
          <cell r="D3821">
            <v>940606.55</v>
          </cell>
        </row>
        <row r="3822">
          <cell r="A3822" t="str">
            <v>03</v>
          </cell>
          <cell r="B3822" t="str">
            <v>10140100</v>
          </cell>
          <cell r="C3822" t="str">
            <v>25020000</v>
          </cell>
          <cell r="D3822">
            <v>3046.72</v>
          </cell>
        </row>
        <row r="3823">
          <cell r="A3823" t="str">
            <v>03</v>
          </cell>
          <cell r="B3823" t="str">
            <v>10140100</v>
          </cell>
          <cell r="C3823" t="str">
            <v>26000000</v>
          </cell>
          <cell r="D3823">
            <v>30815.37</v>
          </cell>
        </row>
        <row r="3824">
          <cell r="A3824" t="str">
            <v>03</v>
          </cell>
          <cell r="B3824" t="str">
            <v>10140100</v>
          </cell>
          <cell r="C3824" t="str">
            <v>43020000</v>
          </cell>
          <cell r="D3824">
            <v>635614.18000000005</v>
          </cell>
        </row>
        <row r="3825">
          <cell r="A3825" t="str">
            <v>03</v>
          </cell>
          <cell r="B3825" t="str">
            <v>10140100</v>
          </cell>
          <cell r="C3825" t="str">
            <v>91020801</v>
          </cell>
          <cell r="D3825">
            <v>55156.57</v>
          </cell>
        </row>
        <row r="3826">
          <cell r="A3826" t="str">
            <v>03</v>
          </cell>
          <cell r="B3826" t="str">
            <v>15230000</v>
          </cell>
          <cell r="C3826" t="str">
            <v>15150000</v>
          </cell>
          <cell r="D3826">
            <v>-1153.53</v>
          </cell>
        </row>
        <row r="3827">
          <cell r="A3827" t="str">
            <v>03</v>
          </cell>
          <cell r="B3827" t="str">
            <v>15230000</v>
          </cell>
          <cell r="C3827" t="str">
            <v>16020000</v>
          </cell>
          <cell r="D3827">
            <v>-62601.46</v>
          </cell>
        </row>
        <row r="3828">
          <cell r="A3828" t="str">
            <v>03</v>
          </cell>
          <cell r="B3828" t="str">
            <v>15230000</v>
          </cell>
          <cell r="C3828" t="str">
            <v>25010000</v>
          </cell>
          <cell r="D3828">
            <v>-16448.009999999998</v>
          </cell>
        </row>
        <row r="3829">
          <cell r="A3829" t="str">
            <v>03</v>
          </cell>
          <cell r="B3829" t="str">
            <v>15230000</v>
          </cell>
          <cell r="C3829" t="str">
            <v>25020000</v>
          </cell>
          <cell r="D3829">
            <v>-29096.97</v>
          </cell>
        </row>
        <row r="3830">
          <cell r="A3830" t="str">
            <v>03</v>
          </cell>
          <cell r="B3830" t="str">
            <v>15230000</v>
          </cell>
          <cell r="C3830" t="str">
            <v>25030000</v>
          </cell>
          <cell r="D3830">
            <v>-6886.44</v>
          </cell>
        </row>
        <row r="3831">
          <cell r="A3831" t="str">
            <v>03</v>
          </cell>
          <cell r="B3831" t="str">
            <v>15230000</v>
          </cell>
          <cell r="C3831" t="str">
            <v>26000000</v>
          </cell>
          <cell r="D3831">
            <v>-6769.97</v>
          </cell>
        </row>
        <row r="3832">
          <cell r="A3832" t="str">
            <v>03</v>
          </cell>
          <cell r="B3832" t="str">
            <v>15230000</v>
          </cell>
          <cell r="C3832" t="str">
            <v>44000500</v>
          </cell>
          <cell r="D3832">
            <v>-1266.44</v>
          </cell>
        </row>
        <row r="3833">
          <cell r="A3833" t="str">
            <v>03</v>
          </cell>
          <cell r="B3833" t="str">
            <v>15230000</v>
          </cell>
          <cell r="C3833" t="str">
            <v>79030000</v>
          </cell>
          <cell r="D3833">
            <v>-1288.5899999999999</v>
          </cell>
        </row>
        <row r="3834">
          <cell r="A3834" t="str">
            <v>03</v>
          </cell>
          <cell r="B3834" t="str">
            <v>15230000</v>
          </cell>
          <cell r="C3834" t="str">
            <v>79040000</v>
          </cell>
          <cell r="D3834">
            <v>-6.19</v>
          </cell>
        </row>
        <row r="3835">
          <cell r="A3835" t="str">
            <v>03</v>
          </cell>
          <cell r="B3835" t="str">
            <v>15230000</v>
          </cell>
          <cell r="C3835" t="str">
            <v>79070000</v>
          </cell>
          <cell r="D3835">
            <v>-306.97000000000003</v>
          </cell>
        </row>
        <row r="3836">
          <cell r="A3836" t="str">
            <v>03</v>
          </cell>
          <cell r="B3836" t="str">
            <v>15230000</v>
          </cell>
          <cell r="C3836" t="str">
            <v>90020900</v>
          </cell>
          <cell r="D3836">
            <v>-9080.2900000000009</v>
          </cell>
        </row>
        <row r="3837">
          <cell r="A3837" t="str">
            <v>03</v>
          </cell>
          <cell r="B3837" t="str">
            <v>15230000</v>
          </cell>
          <cell r="C3837" t="str">
            <v>90020901</v>
          </cell>
          <cell r="D3837">
            <v>-4029.12</v>
          </cell>
        </row>
        <row r="3838">
          <cell r="A3838" t="str">
            <v>03</v>
          </cell>
          <cell r="B3838" t="str">
            <v>15230000</v>
          </cell>
          <cell r="C3838" t="str">
            <v>90020902</v>
          </cell>
          <cell r="D3838">
            <v>-636.52</v>
          </cell>
        </row>
        <row r="3839">
          <cell r="A3839" t="str">
            <v>03</v>
          </cell>
          <cell r="B3839" t="str">
            <v>15230000</v>
          </cell>
          <cell r="C3839" t="str">
            <v>90021200</v>
          </cell>
          <cell r="D3839">
            <v>-115.43</v>
          </cell>
        </row>
        <row r="3840">
          <cell r="A3840" t="str">
            <v>03</v>
          </cell>
          <cell r="B3840" t="str">
            <v>15230000</v>
          </cell>
          <cell r="C3840" t="str">
            <v>91020100</v>
          </cell>
          <cell r="D3840">
            <v>-542.54</v>
          </cell>
        </row>
        <row r="3841">
          <cell r="A3841" t="str">
            <v>03</v>
          </cell>
          <cell r="B3841" t="str">
            <v>15230000</v>
          </cell>
          <cell r="C3841" t="str">
            <v>91020800</v>
          </cell>
          <cell r="D3841">
            <v>-542.82000000000005</v>
          </cell>
        </row>
        <row r="3842">
          <cell r="A3842" t="str">
            <v>03</v>
          </cell>
          <cell r="B3842" t="str">
            <v>15230000</v>
          </cell>
          <cell r="C3842" t="str">
            <v>91020801</v>
          </cell>
          <cell r="D3842">
            <v>-131.30000000000001</v>
          </cell>
        </row>
        <row r="3843">
          <cell r="A3843" t="str">
            <v>03</v>
          </cell>
          <cell r="B3843" t="str">
            <v>15230000</v>
          </cell>
          <cell r="C3843" t="str">
            <v>97030000</v>
          </cell>
          <cell r="D3843">
            <v>-2189.0300000000002</v>
          </cell>
        </row>
        <row r="3844">
          <cell r="A3844" t="str">
            <v>03</v>
          </cell>
          <cell r="B3844" t="str">
            <v>25010000</v>
          </cell>
          <cell r="C3844" t="str">
            <v>10110000</v>
          </cell>
          <cell r="D3844">
            <v>117724</v>
          </cell>
        </row>
        <row r="3845">
          <cell r="A3845" t="str">
            <v>03</v>
          </cell>
          <cell r="B3845" t="str">
            <v>25010000</v>
          </cell>
          <cell r="C3845" t="str">
            <v>20010000</v>
          </cell>
          <cell r="D3845">
            <v>70177797.129999995</v>
          </cell>
        </row>
        <row r="3846">
          <cell r="A3846" t="str">
            <v>03</v>
          </cell>
          <cell r="B3846" t="str">
            <v>25010000</v>
          </cell>
          <cell r="C3846" t="str">
            <v>23010000</v>
          </cell>
          <cell r="D3846">
            <v>15453848.560000001</v>
          </cell>
        </row>
        <row r="3847">
          <cell r="A3847" t="str">
            <v>03</v>
          </cell>
          <cell r="B3847" t="str">
            <v>25010000</v>
          </cell>
          <cell r="C3847" t="str">
            <v>70000000</v>
          </cell>
          <cell r="D3847">
            <v>1107.72</v>
          </cell>
        </row>
        <row r="3848">
          <cell r="A3848" t="str">
            <v>03</v>
          </cell>
          <cell r="B3848" t="str">
            <v>25010000</v>
          </cell>
          <cell r="C3848" t="str">
            <v>97000000</v>
          </cell>
          <cell r="D3848">
            <v>66869.8</v>
          </cell>
        </row>
        <row r="3849">
          <cell r="A3849" t="str">
            <v>03</v>
          </cell>
          <cell r="B3849" t="str">
            <v>25020000</v>
          </cell>
          <cell r="C3849" t="str">
            <v>10060000</v>
          </cell>
          <cell r="D3849">
            <v>1765.5</v>
          </cell>
        </row>
        <row r="3850">
          <cell r="A3850" t="str">
            <v>03</v>
          </cell>
          <cell r="B3850" t="str">
            <v>25020000</v>
          </cell>
          <cell r="C3850" t="str">
            <v>10090000</v>
          </cell>
          <cell r="D3850">
            <v>15300</v>
          </cell>
        </row>
        <row r="3851">
          <cell r="A3851" t="str">
            <v>03</v>
          </cell>
          <cell r="B3851" t="str">
            <v>25020000</v>
          </cell>
          <cell r="C3851" t="str">
            <v>10110000</v>
          </cell>
          <cell r="D3851">
            <v>116451.69</v>
          </cell>
        </row>
        <row r="3852">
          <cell r="A3852" t="str">
            <v>03</v>
          </cell>
          <cell r="B3852" t="str">
            <v>25020000</v>
          </cell>
          <cell r="C3852" t="str">
            <v>20010000</v>
          </cell>
          <cell r="D3852">
            <v>67031613.350000001</v>
          </cell>
        </row>
        <row r="3853">
          <cell r="A3853" t="str">
            <v>03</v>
          </cell>
          <cell r="B3853" t="str">
            <v>25020000</v>
          </cell>
          <cell r="C3853" t="str">
            <v>20030000</v>
          </cell>
          <cell r="D3853">
            <v>770.1</v>
          </cell>
        </row>
        <row r="3854">
          <cell r="A3854" t="str">
            <v>03</v>
          </cell>
          <cell r="B3854" t="str">
            <v>25020000</v>
          </cell>
          <cell r="C3854" t="str">
            <v>23010000</v>
          </cell>
          <cell r="D3854">
            <v>9142374.3100000005</v>
          </cell>
        </row>
        <row r="3855">
          <cell r="A3855" t="str">
            <v>03</v>
          </cell>
          <cell r="B3855" t="str">
            <v>25020000</v>
          </cell>
          <cell r="C3855" t="str">
            <v>70000000</v>
          </cell>
          <cell r="D3855">
            <v>302.68</v>
          </cell>
        </row>
        <row r="3856">
          <cell r="A3856" t="str">
            <v>03</v>
          </cell>
          <cell r="B3856" t="str">
            <v>25020000</v>
          </cell>
          <cell r="C3856" t="str">
            <v>97000000</v>
          </cell>
          <cell r="D3856">
            <v>45379</v>
          </cell>
        </row>
        <row r="3857">
          <cell r="A3857" t="str">
            <v>03</v>
          </cell>
          <cell r="B3857" t="str">
            <v>25030000</v>
          </cell>
          <cell r="C3857" t="str">
            <v>10110000</v>
          </cell>
          <cell r="D3857">
            <v>4945.58</v>
          </cell>
        </row>
        <row r="3858">
          <cell r="A3858" t="str">
            <v>03</v>
          </cell>
          <cell r="B3858" t="str">
            <v>25030000</v>
          </cell>
          <cell r="C3858" t="str">
            <v>20010000</v>
          </cell>
          <cell r="D3858">
            <v>3695284.8</v>
          </cell>
        </row>
        <row r="3859">
          <cell r="A3859" t="str">
            <v>03</v>
          </cell>
          <cell r="B3859" t="str">
            <v>25030000</v>
          </cell>
          <cell r="C3859" t="str">
            <v>23010000</v>
          </cell>
          <cell r="D3859">
            <v>7389213.8499999996</v>
          </cell>
        </row>
        <row r="3860">
          <cell r="A3860" t="str">
            <v>03</v>
          </cell>
          <cell r="B3860" t="str">
            <v>25030000</v>
          </cell>
          <cell r="C3860" t="str">
            <v>70000000</v>
          </cell>
          <cell r="D3860">
            <v>96.6</v>
          </cell>
        </row>
        <row r="3861">
          <cell r="A3861" t="str">
            <v>03</v>
          </cell>
          <cell r="B3861" t="str">
            <v>23010000</v>
          </cell>
          <cell r="C3861" t="str">
            <v>10010000</v>
          </cell>
          <cell r="D3861">
            <v>50678.43</v>
          </cell>
        </row>
        <row r="3862">
          <cell r="A3862" t="str">
            <v>03</v>
          </cell>
          <cell r="B3862" t="str">
            <v>23010000</v>
          </cell>
          <cell r="C3862" t="str">
            <v>10020000</v>
          </cell>
          <cell r="D3862">
            <v>3802.92</v>
          </cell>
        </row>
        <row r="3863">
          <cell r="A3863" t="str">
            <v>03</v>
          </cell>
          <cell r="B3863" t="str">
            <v>23010000</v>
          </cell>
          <cell r="C3863" t="str">
            <v>10040000</v>
          </cell>
          <cell r="D3863">
            <v>500</v>
          </cell>
        </row>
        <row r="3864">
          <cell r="A3864" t="str">
            <v>03</v>
          </cell>
          <cell r="B3864" t="str">
            <v>23010000</v>
          </cell>
          <cell r="C3864" t="str">
            <v>10050000</v>
          </cell>
          <cell r="D3864">
            <v>24841</v>
          </cell>
        </row>
        <row r="3865">
          <cell r="A3865" t="str">
            <v>03</v>
          </cell>
          <cell r="B3865" t="str">
            <v>23010000</v>
          </cell>
          <cell r="C3865" t="str">
            <v>10060000</v>
          </cell>
          <cell r="D3865">
            <v>199776.27</v>
          </cell>
        </row>
        <row r="3866">
          <cell r="A3866" t="str">
            <v>03</v>
          </cell>
          <cell r="B3866" t="str">
            <v>23010000</v>
          </cell>
          <cell r="C3866" t="str">
            <v>10090000</v>
          </cell>
          <cell r="D3866">
            <v>11118</v>
          </cell>
        </row>
        <row r="3867">
          <cell r="A3867" t="str">
            <v>03</v>
          </cell>
          <cell r="B3867" t="str">
            <v>23010000</v>
          </cell>
          <cell r="C3867" t="str">
            <v>10110000</v>
          </cell>
          <cell r="D3867">
            <v>246136.41</v>
          </cell>
        </row>
        <row r="3868">
          <cell r="A3868" t="str">
            <v>03</v>
          </cell>
          <cell r="B3868" t="str">
            <v>23010000</v>
          </cell>
          <cell r="C3868" t="str">
            <v>10140500</v>
          </cell>
          <cell r="D3868">
            <v>171853.77</v>
          </cell>
        </row>
        <row r="3869">
          <cell r="A3869" t="str">
            <v>03</v>
          </cell>
          <cell r="B3869" t="str">
            <v>23010000</v>
          </cell>
          <cell r="C3869" t="str">
            <v>21010000</v>
          </cell>
          <cell r="D3869">
            <v>2408.64</v>
          </cell>
        </row>
        <row r="3870">
          <cell r="A3870" t="str">
            <v>03</v>
          </cell>
          <cell r="B3870" t="str">
            <v>23010000</v>
          </cell>
          <cell r="C3870" t="str">
            <v>23010000</v>
          </cell>
          <cell r="D3870">
            <v>68163.17</v>
          </cell>
        </row>
        <row r="3871">
          <cell r="A3871" t="str">
            <v>03</v>
          </cell>
          <cell r="B3871" t="str">
            <v>23010000</v>
          </cell>
          <cell r="C3871" t="str">
            <v>40200000</v>
          </cell>
          <cell r="D3871">
            <v>137521.84</v>
          </cell>
        </row>
        <row r="3872">
          <cell r="A3872" t="str">
            <v>03</v>
          </cell>
          <cell r="B3872" t="str">
            <v>23010000</v>
          </cell>
          <cell r="C3872" t="str">
            <v>40200100</v>
          </cell>
          <cell r="D3872">
            <v>165959.91</v>
          </cell>
        </row>
        <row r="3873">
          <cell r="A3873" t="str">
            <v>03</v>
          </cell>
          <cell r="B3873" t="str">
            <v>23010000</v>
          </cell>
          <cell r="C3873" t="str">
            <v>40210000</v>
          </cell>
          <cell r="D3873">
            <v>8468249.5700000003</v>
          </cell>
        </row>
        <row r="3874">
          <cell r="A3874" t="str">
            <v>03</v>
          </cell>
          <cell r="B3874" t="str">
            <v>23010000</v>
          </cell>
          <cell r="C3874" t="str">
            <v>40220000</v>
          </cell>
          <cell r="D3874">
            <v>24182440.57</v>
          </cell>
        </row>
        <row r="3875">
          <cell r="A3875" t="str">
            <v>03</v>
          </cell>
          <cell r="B3875" t="str">
            <v>23010000</v>
          </cell>
          <cell r="C3875" t="str">
            <v>40230000</v>
          </cell>
          <cell r="D3875">
            <v>25255041.350000001</v>
          </cell>
        </row>
        <row r="3876">
          <cell r="A3876" t="str">
            <v>03</v>
          </cell>
          <cell r="B3876" t="str">
            <v>23010000</v>
          </cell>
          <cell r="C3876" t="str">
            <v>40240000</v>
          </cell>
          <cell r="D3876">
            <v>6201046.6799999997</v>
          </cell>
        </row>
        <row r="3877">
          <cell r="A3877" t="str">
            <v>03</v>
          </cell>
          <cell r="B3877" t="str">
            <v>23010000</v>
          </cell>
          <cell r="C3877" t="str">
            <v>40250000</v>
          </cell>
          <cell r="D3877">
            <v>2876200.83</v>
          </cell>
        </row>
        <row r="3878">
          <cell r="A3878" t="str">
            <v>03</v>
          </cell>
          <cell r="B3878" t="str">
            <v>23010000</v>
          </cell>
          <cell r="C3878" t="str">
            <v>40260000</v>
          </cell>
          <cell r="D3878">
            <v>2234856.3199999998</v>
          </cell>
        </row>
        <row r="3879">
          <cell r="A3879" t="str">
            <v>03</v>
          </cell>
          <cell r="B3879" t="str">
            <v>23010000</v>
          </cell>
          <cell r="C3879" t="str">
            <v>40280000</v>
          </cell>
          <cell r="D3879">
            <v>770685.36</v>
          </cell>
        </row>
        <row r="3880">
          <cell r="A3880" t="str">
            <v>03</v>
          </cell>
          <cell r="B3880" t="str">
            <v>23010000</v>
          </cell>
          <cell r="C3880" t="str">
            <v>40290000</v>
          </cell>
          <cell r="D3880">
            <v>2222260.85</v>
          </cell>
        </row>
        <row r="3881">
          <cell r="A3881" t="str">
            <v>03</v>
          </cell>
          <cell r="B3881" t="str">
            <v>23010000</v>
          </cell>
          <cell r="C3881" t="str">
            <v>97000000</v>
          </cell>
          <cell r="D3881">
            <v>40526.910000000003</v>
          </cell>
        </row>
        <row r="3882">
          <cell r="A3882" t="str">
            <v>03</v>
          </cell>
          <cell r="B3882" t="str">
            <v>16050000</v>
          </cell>
          <cell r="C3882" t="str">
            <v>44000100</v>
          </cell>
          <cell r="D3882">
            <v>-76434.41</v>
          </cell>
        </row>
        <row r="3883">
          <cell r="A3883" t="str">
            <v>03</v>
          </cell>
          <cell r="B3883" t="str">
            <v>16050000</v>
          </cell>
          <cell r="C3883" t="str">
            <v>44000200</v>
          </cell>
          <cell r="D3883">
            <v>-3616.73</v>
          </cell>
        </row>
        <row r="3884">
          <cell r="A3884" t="str">
            <v>03</v>
          </cell>
          <cell r="B3884" t="str">
            <v>16050000</v>
          </cell>
          <cell r="C3884" t="str">
            <v>44000300</v>
          </cell>
          <cell r="D3884">
            <v>-1974.96</v>
          </cell>
        </row>
        <row r="3885">
          <cell r="A3885" t="str">
            <v>03</v>
          </cell>
          <cell r="B3885" t="str">
            <v>16050000</v>
          </cell>
          <cell r="C3885" t="str">
            <v>44000400</v>
          </cell>
          <cell r="D3885">
            <v>3000.98</v>
          </cell>
        </row>
        <row r="3886">
          <cell r="A3886" t="str">
            <v>03</v>
          </cell>
          <cell r="B3886" t="str">
            <v>16050000</v>
          </cell>
          <cell r="C3886" t="str">
            <v>45020000</v>
          </cell>
          <cell r="D3886">
            <v>-24798.79</v>
          </cell>
        </row>
        <row r="3887">
          <cell r="A3887" t="str">
            <v>03</v>
          </cell>
          <cell r="B3887" t="str">
            <v>16050000</v>
          </cell>
          <cell r="C3887" t="str">
            <v>90022100</v>
          </cell>
          <cell r="D3887">
            <v>-43541.07</v>
          </cell>
        </row>
        <row r="3888">
          <cell r="A3888" t="str">
            <v>03</v>
          </cell>
          <cell r="B3888" t="str">
            <v>16050000</v>
          </cell>
          <cell r="C3888" t="str">
            <v>90022101</v>
          </cell>
          <cell r="D3888">
            <v>-68020.490000000005</v>
          </cell>
        </row>
        <row r="3889">
          <cell r="A3889" t="str">
            <v>03</v>
          </cell>
          <cell r="B3889" t="str">
            <v>91010800</v>
          </cell>
          <cell r="C3889" t="str">
            <v>51040000</v>
          </cell>
          <cell r="D3889">
            <v>36881.949999999997</v>
          </cell>
        </row>
        <row r="3890">
          <cell r="A3890" t="str">
            <v>03</v>
          </cell>
          <cell r="B3890" t="str">
            <v>91010800</v>
          </cell>
          <cell r="C3890" t="str">
            <v>52000000</v>
          </cell>
          <cell r="D3890">
            <v>20314.61</v>
          </cell>
        </row>
        <row r="3891">
          <cell r="A3891" t="str">
            <v>03</v>
          </cell>
          <cell r="B3891" t="str">
            <v>91010800</v>
          </cell>
          <cell r="C3891" t="str">
            <v>52030000</v>
          </cell>
          <cell r="D3891">
            <v>33570.870000000003</v>
          </cell>
        </row>
        <row r="3892">
          <cell r="A3892" t="str">
            <v>03</v>
          </cell>
          <cell r="B3892" t="str">
            <v>91010800</v>
          </cell>
          <cell r="C3892" t="str">
            <v>52030100</v>
          </cell>
          <cell r="D3892">
            <v>5.14</v>
          </cell>
        </row>
        <row r="3893">
          <cell r="A3893" t="str">
            <v>03</v>
          </cell>
          <cell r="B3893" t="str">
            <v>91010800</v>
          </cell>
          <cell r="C3893" t="str">
            <v>55020000</v>
          </cell>
          <cell r="D3893">
            <v>259.29000000000002</v>
          </cell>
        </row>
        <row r="3894">
          <cell r="A3894" t="str">
            <v>03</v>
          </cell>
          <cell r="B3894" t="str">
            <v>91010800</v>
          </cell>
          <cell r="C3894" t="str">
            <v>60010000</v>
          </cell>
          <cell r="D3894">
            <v>877.81</v>
          </cell>
        </row>
        <row r="3895">
          <cell r="A3895" t="str">
            <v>03</v>
          </cell>
          <cell r="B3895" t="str">
            <v>91010800</v>
          </cell>
          <cell r="C3895" t="str">
            <v>60010100</v>
          </cell>
          <cell r="D3895">
            <v>1564036.43</v>
          </cell>
        </row>
        <row r="3896">
          <cell r="A3896" t="str">
            <v>03</v>
          </cell>
          <cell r="B3896" t="str">
            <v>91010800</v>
          </cell>
          <cell r="C3896" t="str">
            <v>60040100</v>
          </cell>
          <cell r="D3896">
            <v>1132792.1499999999</v>
          </cell>
        </row>
        <row r="3897">
          <cell r="A3897" t="str">
            <v>03</v>
          </cell>
          <cell r="B3897" t="str">
            <v>91010800</v>
          </cell>
          <cell r="C3897" t="str">
            <v>62000000</v>
          </cell>
          <cell r="D3897">
            <v>18402.46</v>
          </cell>
        </row>
        <row r="3898">
          <cell r="A3898" t="str">
            <v>03</v>
          </cell>
          <cell r="B3898" t="str">
            <v>91010800</v>
          </cell>
          <cell r="C3898" t="str">
            <v>62030200</v>
          </cell>
          <cell r="D3898">
            <v>680.71</v>
          </cell>
        </row>
        <row r="3899">
          <cell r="A3899" t="str">
            <v>03</v>
          </cell>
          <cell r="B3899" t="str">
            <v>91010800</v>
          </cell>
          <cell r="C3899" t="str">
            <v>62030300</v>
          </cell>
          <cell r="D3899">
            <v>5328.44</v>
          </cell>
        </row>
        <row r="3900">
          <cell r="A3900" t="str">
            <v>03</v>
          </cell>
          <cell r="B3900" t="str">
            <v>91010800</v>
          </cell>
          <cell r="C3900" t="str">
            <v>71010000</v>
          </cell>
          <cell r="D3900">
            <v>258.27999999999997</v>
          </cell>
        </row>
        <row r="3901">
          <cell r="A3901" t="str">
            <v>03</v>
          </cell>
          <cell r="B3901" t="str">
            <v>16070100</v>
          </cell>
          <cell r="C3901" t="str">
            <v>16010000</v>
          </cell>
          <cell r="D3901">
            <v>-2542.85</v>
          </cell>
        </row>
        <row r="3902">
          <cell r="A3902" t="str">
            <v>03</v>
          </cell>
          <cell r="B3902" t="str">
            <v>16070100</v>
          </cell>
          <cell r="C3902" t="str">
            <v>41020000</v>
          </cell>
          <cell r="D3902">
            <v>9461</v>
          </cell>
        </row>
        <row r="3903">
          <cell r="A3903" t="str">
            <v>03</v>
          </cell>
          <cell r="B3903" t="str">
            <v>16070100</v>
          </cell>
          <cell r="C3903" t="str">
            <v>44000100</v>
          </cell>
          <cell r="D3903">
            <v>-28154.73</v>
          </cell>
        </row>
        <row r="3904">
          <cell r="A3904" t="str">
            <v>03</v>
          </cell>
          <cell r="B3904" t="str">
            <v>16070100</v>
          </cell>
          <cell r="C3904" t="str">
            <v>44000200</v>
          </cell>
          <cell r="D3904">
            <v>-791.81</v>
          </cell>
        </row>
        <row r="3905">
          <cell r="A3905" t="str">
            <v>03</v>
          </cell>
          <cell r="B3905" t="str">
            <v>16070100</v>
          </cell>
          <cell r="C3905" t="str">
            <v>44000300</v>
          </cell>
          <cell r="D3905">
            <v>-136.91999999999999</v>
          </cell>
        </row>
        <row r="3906">
          <cell r="A3906" t="str">
            <v>03</v>
          </cell>
          <cell r="B3906" t="str">
            <v>16070100</v>
          </cell>
          <cell r="C3906" t="str">
            <v>44000400</v>
          </cell>
          <cell r="D3906">
            <v>-487.6</v>
          </cell>
        </row>
        <row r="3907">
          <cell r="A3907" t="str">
            <v>03</v>
          </cell>
          <cell r="B3907" t="str">
            <v>16070100</v>
          </cell>
          <cell r="C3907" t="str">
            <v>45000000</v>
          </cell>
          <cell r="D3907">
            <v>-11171.18</v>
          </cell>
        </row>
        <row r="3908">
          <cell r="A3908" t="str">
            <v>03</v>
          </cell>
          <cell r="B3908" t="str">
            <v>16070100</v>
          </cell>
          <cell r="C3908" t="str">
            <v>45020000</v>
          </cell>
          <cell r="D3908">
            <v>-2278.4499999999998</v>
          </cell>
        </row>
        <row r="3909">
          <cell r="A3909" t="str">
            <v>03</v>
          </cell>
          <cell r="B3909" t="str">
            <v>16070100</v>
          </cell>
          <cell r="C3909" t="str">
            <v>90021400</v>
          </cell>
          <cell r="D3909">
            <v>-146287.47</v>
          </cell>
        </row>
        <row r="3910">
          <cell r="A3910" t="str">
            <v>03</v>
          </cell>
          <cell r="B3910" t="str">
            <v>16070100</v>
          </cell>
          <cell r="C3910" t="str">
            <v>90021401</v>
          </cell>
          <cell r="D3910">
            <v>109884.55</v>
          </cell>
        </row>
        <row r="3911">
          <cell r="A3911" t="str">
            <v>03</v>
          </cell>
          <cell r="B3911" t="str">
            <v>16070100</v>
          </cell>
          <cell r="C3911" t="str">
            <v>90021402</v>
          </cell>
          <cell r="D3911">
            <v>36533.5</v>
          </cell>
        </row>
        <row r="3912">
          <cell r="A3912" t="str">
            <v>03</v>
          </cell>
          <cell r="B3912" t="str">
            <v>16070100</v>
          </cell>
          <cell r="C3912" t="str">
            <v>90021405</v>
          </cell>
          <cell r="D3912">
            <v>-405837.72</v>
          </cell>
        </row>
        <row r="3913">
          <cell r="A3913" t="str">
            <v>03</v>
          </cell>
          <cell r="B3913" t="str">
            <v>16070100</v>
          </cell>
          <cell r="C3913" t="str">
            <v>90021600</v>
          </cell>
          <cell r="D3913">
            <v>-4843.54</v>
          </cell>
        </row>
        <row r="3914">
          <cell r="A3914" t="str">
            <v>03</v>
          </cell>
          <cell r="B3914" t="str">
            <v>16070100</v>
          </cell>
          <cell r="C3914" t="str">
            <v>90021605</v>
          </cell>
          <cell r="D3914">
            <v>-130409.24</v>
          </cell>
        </row>
        <row r="3915">
          <cell r="A3915" t="str">
            <v>03</v>
          </cell>
          <cell r="B3915" t="str">
            <v>16070100</v>
          </cell>
          <cell r="C3915" t="str">
            <v>90021700</v>
          </cell>
          <cell r="D3915">
            <v>-205.47</v>
          </cell>
        </row>
        <row r="3916">
          <cell r="A3916" t="str">
            <v>03</v>
          </cell>
          <cell r="B3916" t="str">
            <v>16070100</v>
          </cell>
          <cell r="C3916" t="str">
            <v>90021705</v>
          </cell>
          <cell r="D3916">
            <v>-3452.54</v>
          </cell>
        </row>
        <row r="3917">
          <cell r="A3917" t="str">
            <v>03</v>
          </cell>
          <cell r="B3917" t="str">
            <v>16070100</v>
          </cell>
          <cell r="C3917" t="str">
            <v>90021800</v>
          </cell>
          <cell r="D3917">
            <v>10326.219999999999</v>
          </cell>
        </row>
        <row r="3918">
          <cell r="A3918" t="str">
            <v>03</v>
          </cell>
          <cell r="B3918" t="str">
            <v>16070100</v>
          </cell>
          <cell r="C3918" t="str">
            <v>90021805</v>
          </cell>
          <cell r="D3918">
            <v>-98988.57</v>
          </cell>
        </row>
        <row r="3919">
          <cell r="A3919" t="str">
            <v>03</v>
          </cell>
          <cell r="B3919" t="str">
            <v>16070200</v>
          </cell>
          <cell r="C3919" t="str">
            <v>16020000</v>
          </cell>
          <cell r="D3919">
            <v>1.69</v>
          </cell>
        </row>
        <row r="3920">
          <cell r="A3920" t="str">
            <v>03</v>
          </cell>
          <cell r="B3920" t="str">
            <v>16070200</v>
          </cell>
          <cell r="C3920" t="str">
            <v>44000100</v>
          </cell>
          <cell r="D3920">
            <v>14259.92</v>
          </cell>
        </row>
        <row r="3921">
          <cell r="A3921" t="str">
            <v>03</v>
          </cell>
          <cell r="B3921" t="str">
            <v>16070200</v>
          </cell>
          <cell r="C3921" t="str">
            <v>44000200</v>
          </cell>
          <cell r="D3921">
            <v>597.17999999999995</v>
          </cell>
        </row>
        <row r="3922">
          <cell r="A3922" t="str">
            <v>03</v>
          </cell>
          <cell r="B3922" t="str">
            <v>16070200</v>
          </cell>
          <cell r="C3922" t="str">
            <v>44000300</v>
          </cell>
          <cell r="D3922">
            <v>102.38</v>
          </cell>
        </row>
        <row r="3923">
          <cell r="A3923" t="str">
            <v>03</v>
          </cell>
          <cell r="B3923" t="str">
            <v>16070200</v>
          </cell>
          <cell r="C3923" t="str">
            <v>44000400</v>
          </cell>
          <cell r="D3923">
            <v>147.11000000000001</v>
          </cell>
        </row>
        <row r="3924">
          <cell r="A3924" t="str">
            <v>03</v>
          </cell>
          <cell r="B3924" t="str">
            <v>16070200</v>
          </cell>
          <cell r="C3924" t="str">
            <v>45000000</v>
          </cell>
          <cell r="D3924">
            <v>44107.76</v>
          </cell>
        </row>
        <row r="3925">
          <cell r="A3925" t="str">
            <v>03</v>
          </cell>
          <cell r="B3925" t="str">
            <v>16070200</v>
          </cell>
          <cell r="C3925" t="str">
            <v>45020000</v>
          </cell>
          <cell r="D3925">
            <v>1066.6300000000001</v>
          </cell>
        </row>
        <row r="3926">
          <cell r="A3926" t="str">
            <v>03</v>
          </cell>
          <cell r="B3926" t="str">
            <v>16070200</v>
          </cell>
          <cell r="C3926" t="str">
            <v>90021400</v>
          </cell>
          <cell r="D3926">
            <v>119110.21</v>
          </cell>
        </row>
        <row r="3927">
          <cell r="A3927" t="str">
            <v>03</v>
          </cell>
          <cell r="B3927" t="str">
            <v>16070200</v>
          </cell>
          <cell r="C3927" t="str">
            <v>90021401</v>
          </cell>
          <cell r="D3927">
            <v>60785.66</v>
          </cell>
        </row>
        <row r="3928">
          <cell r="A3928" t="str">
            <v>03</v>
          </cell>
          <cell r="B3928" t="str">
            <v>16070200</v>
          </cell>
          <cell r="C3928" t="str">
            <v>90021402</v>
          </cell>
          <cell r="D3928">
            <v>27653.48</v>
          </cell>
        </row>
        <row r="3929">
          <cell r="A3929" t="str">
            <v>03</v>
          </cell>
          <cell r="B3929" t="str">
            <v>16070200</v>
          </cell>
          <cell r="C3929" t="str">
            <v>90021405</v>
          </cell>
          <cell r="D3929">
            <v>261259.24</v>
          </cell>
        </row>
        <row r="3930">
          <cell r="A3930" t="str">
            <v>03</v>
          </cell>
          <cell r="B3930" t="str">
            <v>16070200</v>
          </cell>
          <cell r="C3930" t="str">
            <v>90021600</v>
          </cell>
          <cell r="D3930">
            <v>22837.62</v>
          </cell>
        </row>
        <row r="3931">
          <cell r="A3931" t="str">
            <v>03</v>
          </cell>
          <cell r="B3931" t="str">
            <v>16070200</v>
          </cell>
          <cell r="C3931" t="str">
            <v>90021605</v>
          </cell>
          <cell r="D3931">
            <v>82424.639999999999</v>
          </cell>
        </row>
        <row r="3932">
          <cell r="A3932" t="str">
            <v>03</v>
          </cell>
          <cell r="B3932" t="str">
            <v>16070200</v>
          </cell>
          <cell r="C3932" t="str">
            <v>90021700</v>
          </cell>
          <cell r="D3932">
            <v>1542.04</v>
          </cell>
        </row>
        <row r="3933">
          <cell r="A3933" t="str">
            <v>03</v>
          </cell>
          <cell r="B3933" t="str">
            <v>16070200</v>
          </cell>
          <cell r="C3933" t="str">
            <v>90021705</v>
          </cell>
          <cell r="D3933">
            <v>1806.4</v>
          </cell>
        </row>
        <row r="3934">
          <cell r="A3934" t="str">
            <v>03</v>
          </cell>
          <cell r="B3934" t="str">
            <v>16070200</v>
          </cell>
          <cell r="C3934" t="str">
            <v>90021800</v>
          </cell>
          <cell r="D3934">
            <v>10027.17</v>
          </cell>
        </row>
        <row r="3935">
          <cell r="A3935" t="str">
            <v>03</v>
          </cell>
          <cell r="B3935" t="str">
            <v>16070200</v>
          </cell>
          <cell r="C3935" t="str">
            <v>90021805</v>
          </cell>
          <cell r="D3935">
            <v>35188.660000000003</v>
          </cell>
        </row>
        <row r="3936">
          <cell r="A3936" t="str">
            <v>03</v>
          </cell>
          <cell r="B3936" t="str">
            <v>16080000</v>
          </cell>
          <cell r="C3936" t="str">
            <v>16040000</v>
          </cell>
          <cell r="D3936">
            <v>462.39</v>
          </cell>
        </row>
        <row r="3937">
          <cell r="A3937" t="str">
            <v>03</v>
          </cell>
          <cell r="B3937" t="str">
            <v>16080000</v>
          </cell>
          <cell r="C3937" t="str">
            <v>44000100</v>
          </cell>
          <cell r="D3937">
            <v>93787.79</v>
          </cell>
        </row>
        <row r="3938">
          <cell r="A3938" t="str">
            <v>03</v>
          </cell>
          <cell r="B3938" t="str">
            <v>16080000</v>
          </cell>
          <cell r="C3938" t="str">
            <v>44000200</v>
          </cell>
          <cell r="D3938">
            <v>3131.34</v>
          </cell>
        </row>
        <row r="3939">
          <cell r="A3939" t="str">
            <v>03</v>
          </cell>
          <cell r="B3939" t="str">
            <v>16080000</v>
          </cell>
          <cell r="C3939" t="str">
            <v>44000300</v>
          </cell>
          <cell r="D3939">
            <v>302.99</v>
          </cell>
        </row>
        <row r="3940">
          <cell r="A3940" t="str">
            <v>03</v>
          </cell>
          <cell r="B3940" t="str">
            <v>16080000</v>
          </cell>
          <cell r="C3940" t="str">
            <v>44000400</v>
          </cell>
          <cell r="D3940">
            <v>1534.79</v>
          </cell>
        </row>
        <row r="3941">
          <cell r="A3941" t="str">
            <v>03</v>
          </cell>
          <cell r="B3941" t="str">
            <v>16080000</v>
          </cell>
          <cell r="C3941" t="str">
            <v>45000000</v>
          </cell>
          <cell r="D3941">
            <v>27281.73</v>
          </cell>
        </row>
        <row r="3942">
          <cell r="A3942" t="str">
            <v>03</v>
          </cell>
          <cell r="B3942" t="str">
            <v>16080000</v>
          </cell>
          <cell r="C3942" t="str">
            <v>45020000</v>
          </cell>
          <cell r="D3942">
            <v>6847.12</v>
          </cell>
        </row>
        <row r="3943">
          <cell r="A3943" t="str">
            <v>03</v>
          </cell>
          <cell r="B3943" t="str">
            <v>16080000</v>
          </cell>
          <cell r="C3943" t="str">
            <v>90021400</v>
          </cell>
          <cell r="D3943">
            <v>364424.67</v>
          </cell>
        </row>
        <row r="3944">
          <cell r="A3944" t="str">
            <v>03</v>
          </cell>
          <cell r="B3944" t="str">
            <v>16080000</v>
          </cell>
          <cell r="C3944" t="str">
            <v>90021401</v>
          </cell>
          <cell r="D3944">
            <v>230719.92</v>
          </cell>
        </row>
        <row r="3945">
          <cell r="A3945" t="str">
            <v>03</v>
          </cell>
          <cell r="B3945" t="str">
            <v>16080000</v>
          </cell>
          <cell r="C3945" t="str">
            <v>90021402</v>
          </cell>
          <cell r="D3945">
            <v>46164.85</v>
          </cell>
        </row>
        <row r="3946">
          <cell r="A3946" t="str">
            <v>03</v>
          </cell>
          <cell r="B3946" t="str">
            <v>16080000</v>
          </cell>
          <cell r="C3946" t="str">
            <v>90021405</v>
          </cell>
          <cell r="D3946">
            <v>321696.7</v>
          </cell>
        </row>
        <row r="3947">
          <cell r="A3947" t="str">
            <v>03</v>
          </cell>
          <cell r="B3947" t="str">
            <v>16080000</v>
          </cell>
          <cell r="C3947" t="str">
            <v>90021600</v>
          </cell>
          <cell r="D3947">
            <v>13137.68</v>
          </cell>
        </row>
        <row r="3948">
          <cell r="A3948" t="str">
            <v>03</v>
          </cell>
          <cell r="B3948" t="str">
            <v>16080000</v>
          </cell>
          <cell r="C3948" t="str">
            <v>90021605</v>
          </cell>
          <cell r="D3948">
            <v>99924.65</v>
          </cell>
        </row>
        <row r="3949">
          <cell r="A3949" t="str">
            <v>03</v>
          </cell>
          <cell r="B3949" t="str">
            <v>16080000</v>
          </cell>
          <cell r="C3949" t="str">
            <v>90021700</v>
          </cell>
          <cell r="D3949">
            <v>276.72000000000003</v>
          </cell>
        </row>
        <row r="3950">
          <cell r="A3950" t="str">
            <v>03</v>
          </cell>
          <cell r="B3950" t="str">
            <v>16080000</v>
          </cell>
          <cell r="C3950" t="str">
            <v>90021705</v>
          </cell>
          <cell r="D3950">
            <v>2335.81</v>
          </cell>
        </row>
        <row r="3951">
          <cell r="A3951" t="str">
            <v>03</v>
          </cell>
          <cell r="B3951" t="str">
            <v>16080000</v>
          </cell>
          <cell r="C3951" t="str">
            <v>90021800</v>
          </cell>
          <cell r="D3951">
            <v>12673.76</v>
          </cell>
        </row>
        <row r="3952">
          <cell r="A3952" t="str">
            <v>03</v>
          </cell>
          <cell r="B3952" t="str">
            <v>16080000</v>
          </cell>
          <cell r="C3952" t="str">
            <v>90021805</v>
          </cell>
          <cell r="D3952">
            <v>56475.78</v>
          </cell>
        </row>
        <row r="3953">
          <cell r="A3953" t="str">
            <v>03</v>
          </cell>
          <cell r="B3953" t="str">
            <v>15140000</v>
          </cell>
          <cell r="C3953" t="str">
            <v>10140100</v>
          </cell>
          <cell r="D3953">
            <v>13889222.960000001</v>
          </cell>
        </row>
        <row r="3954">
          <cell r="A3954" t="str">
            <v>03</v>
          </cell>
          <cell r="B3954" t="str">
            <v>15140000</v>
          </cell>
          <cell r="C3954" t="str">
            <v>10140300</v>
          </cell>
          <cell r="D3954">
            <v>3274175.12</v>
          </cell>
        </row>
        <row r="3955">
          <cell r="A3955" t="str">
            <v>03</v>
          </cell>
          <cell r="B3955" t="str">
            <v>15140000</v>
          </cell>
          <cell r="C3955" t="str">
            <v>10140400</v>
          </cell>
          <cell r="D3955">
            <v>6033832.8899999997</v>
          </cell>
        </row>
        <row r="3956">
          <cell r="A3956" t="str">
            <v>03</v>
          </cell>
          <cell r="B3956" t="str">
            <v>15140000</v>
          </cell>
          <cell r="C3956" t="str">
            <v>10140500</v>
          </cell>
          <cell r="D3956">
            <v>5762324.1200000001</v>
          </cell>
        </row>
        <row r="3957">
          <cell r="A3957" t="str">
            <v>03</v>
          </cell>
          <cell r="B3957" t="str">
            <v>15140000</v>
          </cell>
          <cell r="C3957" t="str">
            <v>16010000</v>
          </cell>
          <cell r="D3957">
            <v>1408557.72</v>
          </cell>
        </row>
        <row r="3958">
          <cell r="A3958" t="str">
            <v>03</v>
          </cell>
          <cell r="B3958" t="str">
            <v>15140000</v>
          </cell>
          <cell r="C3958" t="str">
            <v>16020000</v>
          </cell>
          <cell r="D3958">
            <v>-1908382.09</v>
          </cell>
        </row>
        <row r="3959">
          <cell r="A3959" t="str">
            <v>03</v>
          </cell>
          <cell r="B3959" t="str">
            <v>01090000</v>
          </cell>
          <cell r="C3959" t="str">
            <v>02010000</v>
          </cell>
          <cell r="D3959">
            <v>3530197</v>
          </cell>
        </row>
        <row r="3960">
          <cell r="A3960" t="str">
            <v>03</v>
          </cell>
          <cell r="B3960" t="str">
            <v>01090000</v>
          </cell>
          <cell r="C3960" t="str">
            <v>91020100</v>
          </cell>
          <cell r="D3960">
            <v>66526</v>
          </cell>
        </row>
        <row r="3961">
          <cell r="A3961" t="str">
            <v>03</v>
          </cell>
          <cell r="B3961" t="str">
            <v>01000000</v>
          </cell>
          <cell r="C3961" t="str">
            <v>01000000</v>
          </cell>
          <cell r="D3961">
            <v>26417528</v>
          </cell>
        </row>
        <row r="3962">
          <cell r="A3962" t="str">
            <v>03</v>
          </cell>
          <cell r="B3962" t="str">
            <v>01000000</v>
          </cell>
          <cell r="C3962" t="str">
            <v>01090000</v>
          </cell>
          <cell r="D3962">
            <v>3596723</v>
          </cell>
        </row>
        <row r="3963">
          <cell r="A3963" t="str">
            <v>03</v>
          </cell>
          <cell r="B3963" t="str">
            <v>01000000</v>
          </cell>
          <cell r="C3963" t="str">
            <v>25010000</v>
          </cell>
          <cell r="D3963">
            <v>109562</v>
          </cell>
        </row>
        <row r="3964">
          <cell r="A3964" t="str">
            <v>03</v>
          </cell>
          <cell r="B3964" t="str">
            <v>01000000</v>
          </cell>
          <cell r="C3964" t="str">
            <v>25020000</v>
          </cell>
          <cell r="D3964">
            <v>276897</v>
          </cell>
        </row>
        <row r="3965">
          <cell r="A3965" t="str">
            <v>03</v>
          </cell>
          <cell r="B3965" t="str">
            <v>01000000</v>
          </cell>
          <cell r="C3965" t="str">
            <v>25030000</v>
          </cell>
          <cell r="D3965">
            <v>39163</v>
          </cell>
        </row>
        <row r="3966">
          <cell r="A3966" t="str">
            <v>03</v>
          </cell>
          <cell r="B3966" t="str">
            <v>01000000</v>
          </cell>
          <cell r="C3966" t="str">
            <v>26000000</v>
          </cell>
          <cell r="D3966">
            <v>328860.55</v>
          </cell>
        </row>
        <row r="3967">
          <cell r="A3967" t="str">
            <v>03</v>
          </cell>
          <cell r="B3967" t="str">
            <v>01000000</v>
          </cell>
          <cell r="C3967" t="str">
            <v>79030000</v>
          </cell>
          <cell r="D3967">
            <v>458268</v>
          </cell>
        </row>
        <row r="3968">
          <cell r="A3968" t="str">
            <v>03</v>
          </cell>
          <cell r="B3968" t="str">
            <v>01000000</v>
          </cell>
          <cell r="C3968" t="str">
            <v>79040000</v>
          </cell>
          <cell r="D3968">
            <v>88338</v>
          </cell>
        </row>
        <row r="3969">
          <cell r="A3969" t="str">
            <v>03</v>
          </cell>
          <cell r="B3969" t="str">
            <v>08000000</v>
          </cell>
          <cell r="C3969" t="str">
            <v>04010000</v>
          </cell>
          <cell r="D3969">
            <v>1389193.36</v>
          </cell>
        </row>
        <row r="3970">
          <cell r="A3970" t="str">
            <v>03</v>
          </cell>
          <cell r="B3970" t="str">
            <v>40010000</v>
          </cell>
          <cell r="C3970" t="str">
            <v>21010000</v>
          </cell>
          <cell r="D3970">
            <v>2909043946.1100001</v>
          </cell>
        </row>
        <row r="3971">
          <cell r="A3971" t="str">
            <v>03</v>
          </cell>
          <cell r="B3971" t="str">
            <v>40010000</v>
          </cell>
          <cell r="C3971" t="str">
            <v>23010000</v>
          </cell>
          <cell r="D3971">
            <v>99612.49</v>
          </cell>
        </row>
        <row r="3972">
          <cell r="A3972" t="str">
            <v>03</v>
          </cell>
          <cell r="B3972" t="str">
            <v>40100000</v>
          </cell>
          <cell r="C3972" t="str">
            <v>91020800</v>
          </cell>
          <cell r="D3972">
            <v>160418.9</v>
          </cell>
        </row>
        <row r="3973">
          <cell r="A3973" t="str">
            <v>03</v>
          </cell>
          <cell r="B3973" t="str">
            <v>40100100</v>
          </cell>
          <cell r="C3973" t="str">
            <v>15140000</v>
          </cell>
          <cell r="D3973">
            <v>405671.92</v>
          </cell>
        </row>
        <row r="3974">
          <cell r="A3974" t="str">
            <v>03</v>
          </cell>
          <cell r="B3974" t="str">
            <v>40110000</v>
          </cell>
          <cell r="C3974" t="str">
            <v>08010000</v>
          </cell>
          <cell r="D3974">
            <v>18512</v>
          </cell>
        </row>
        <row r="3975">
          <cell r="A3975" t="str">
            <v>03</v>
          </cell>
          <cell r="B3975" t="str">
            <v>40110000</v>
          </cell>
          <cell r="C3975" t="str">
            <v>15140000</v>
          </cell>
          <cell r="D3975">
            <v>5659850.5099999998</v>
          </cell>
        </row>
        <row r="3976">
          <cell r="A3976" t="str">
            <v>03</v>
          </cell>
          <cell r="B3976" t="str">
            <v>40110000</v>
          </cell>
          <cell r="C3976" t="str">
            <v>23010000</v>
          </cell>
          <cell r="D3976">
            <v>328748.18</v>
          </cell>
        </row>
        <row r="3977">
          <cell r="A3977" t="str">
            <v>03</v>
          </cell>
          <cell r="B3977" t="str">
            <v>40110000</v>
          </cell>
          <cell r="C3977" t="str">
            <v>25010000</v>
          </cell>
          <cell r="D3977">
            <v>2068993.45</v>
          </cell>
        </row>
        <row r="3978">
          <cell r="A3978" t="str">
            <v>03</v>
          </cell>
          <cell r="B3978" t="str">
            <v>40110000</v>
          </cell>
          <cell r="C3978" t="str">
            <v>25020000</v>
          </cell>
          <cell r="D3978">
            <v>274764.36</v>
          </cell>
        </row>
        <row r="3979">
          <cell r="A3979" t="str">
            <v>03</v>
          </cell>
          <cell r="B3979" t="str">
            <v>40110000</v>
          </cell>
          <cell r="C3979" t="str">
            <v>25030000</v>
          </cell>
          <cell r="D3979">
            <v>19062</v>
          </cell>
        </row>
        <row r="3980">
          <cell r="A3980" t="str">
            <v>03</v>
          </cell>
          <cell r="B3980" t="str">
            <v>40110000</v>
          </cell>
          <cell r="C3980" t="str">
            <v>26000000</v>
          </cell>
          <cell r="D3980">
            <v>239332.73</v>
          </cell>
        </row>
        <row r="3981">
          <cell r="A3981" t="str">
            <v>03</v>
          </cell>
          <cell r="B3981" t="str">
            <v>40110000</v>
          </cell>
          <cell r="C3981" t="str">
            <v>79030000</v>
          </cell>
          <cell r="D3981">
            <v>6291.92</v>
          </cell>
        </row>
        <row r="3982">
          <cell r="A3982" t="str">
            <v>03</v>
          </cell>
          <cell r="B3982" t="str">
            <v>40110000</v>
          </cell>
          <cell r="C3982" t="str">
            <v>90020900</v>
          </cell>
          <cell r="D3982">
            <v>8528.3700000000008</v>
          </cell>
        </row>
        <row r="3983">
          <cell r="A3983" t="str">
            <v>03</v>
          </cell>
          <cell r="B3983" t="str">
            <v>40110000</v>
          </cell>
          <cell r="C3983" t="str">
            <v>90020901</v>
          </cell>
          <cell r="D3983">
            <v>50556.37</v>
          </cell>
        </row>
        <row r="3984">
          <cell r="A3984" t="str">
            <v>03</v>
          </cell>
          <cell r="B3984" t="str">
            <v>40110000</v>
          </cell>
          <cell r="C3984" t="str">
            <v>90021200</v>
          </cell>
          <cell r="D3984">
            <v>752.41</v>
          </cell>
        </row>
        <row r="3985">
          <cell r="A3985" t="str">
            <v>03</v>
          </cell>
          <cell r="B3985" t="str">
            <v>40110000</v>
          </cell>
          <cell r="C3985" t="str">
            <v>91020100</v>
          </cell>
          <cell r="D3985">
            <v>260322.62</v>
          </cell>
        </row>
        <row r="3986">
          <cell r="A3986" t="str">
            <v>03</v>
          </cell>
          <cell r="B3986" t="str">
            <v>40110000</v>
          </cell>
          <cell r="C3986" t="str">
            <v>91020800</v>
          </cell>
          <cell r="D3986">
            <v>99127.2</v>
          </cell>
        </row>
        <row r="3987">
          <cell r="A3987" t="str">
            <v>03</v>
          </cell>
          <cell r="B3987" t="str">
            <v>40120000</v>
          </cell>
          <cell r="C3987" t="str">
            <v>08010000</v>
          </cell>
          <cell r="D3987">
            <v>326176</v>
          </cell>
        </row>
        <row r="3988">
          <cell r="A3988" t="str">
            <v>03</v>
          </cell>
          <cell r="B3988" t="str">
            <v>40120000</v>
          </cell>
          <cell r="C3988" t="str">
            <v>23010000</v>
          </cell>
          <cell r="D3988">
            <v>787997.26</v>
          </cell>
        </row>
        <row r="3989">
          <cell r="A3989" t="str">
            <v>03</v>
          </cell>
          <cell r="B3989" t="str">
            <v>40120000</v>
          </cell>
          <cell r="C3989" t="str">
            <v>25010000</v>
          </cell>
          <cell r="D3989">
            <v>1343594.83</v>
          </cell>
        </row>
        <row r="3990">
          <cell r="A3990" t="str">
            <v>03</v>
          </cell>
          <cell r="B3990" t="str">
            <v>40120000</v>
          </cell>
          <cell r="C3990" t="str">
            <v>25020000</v>
          </cell>
          <cell r="D3990">
            <v>12542792.73</v>
          </cell>
        </row>
        <row r="3991">
          <cell r="A3991" t="str">
            <v>03</v>
          </cell>
          <cell r="B3991" t="str">
            <v>40120000</v>
          </cell>
          <cell r="C3991" t="str">
            <v>25030000</v>
          </cell>
          <cell r="D3991">
            <v>438023.16</v>
          </cell>
        </row>
        <row r="3992">
          <cell r="A3992" t="str">
            <v>03</v>
          </cell>
          <cell r="B3992" t="str">
            <v>40120000</v>
          </cell>
          <cell r="C3992" t="str">
            <v>26000000</v>
          </cell>
          <cell r="D3992">
            <v>1223985.31</v>
          </cell>
        </row>
        <row r="3993">
          <cell r="A3993" t="str">
            <v>03</v>
          </cell>
          <cell r="B3993" t="str">
            <v>40120000</v>
          </cell>
          <cell r="C3993" t="str">
            <v>79030000</v>
          </cell>
          <cell r="D3993">
            <v>549338.99</v>
          </cell>
        </row>
        <row r="3994">
          <cell r="A3994" t="str">
            <v>03</v>
          </cell>
          <cell r="B3994" t="str">
            <v>40120000</v>
          </cell>
          <cell r="C3994" t="str">
            <v>79040000</v>
          </cell>
          <cell r="D3994">
            <v>2972.09</v>
          </cell>
        </row>
        <row r="3995">
          <cell r="A3995" t="str">
            <v>03</v>
          </cell>
          <cell r="B3995" t="str">
            <v>40120000</v>
          </cell>
          <cell r="C3995" t="str">
            <v>79070000</v>
          </cell>
          <cell r="D3995">
            <v>147284.69</v>
          </cell>
        </row>
        <row r="3996">
          <cell r="A3996" t="str">
            <v>03</v>
          </cell>
          <cell r="B3996" t="str">
            <v>40120000</v>
          </cell>
          <cell r="C3996" t="str">
            <v>90020900</v>
          </cell>
          <cell r="D3996">
            <v>4347644.3</v>
          </cell>
        </row>
        <row r="3997">
          <cell r="A3997" t="str">
            <v>03</v>
          </cell>
          <cell r="B3997" t="str">
            <v>40120000</v>
          </cell>
          <cell r="C3997" t="str">
            <v>90020901</v>
          </cell>
          <cell r="D3997">
            <v>1857452.57</v>
          </cell>
        </row>
        <row r="3998">
          <cell r="A3998" t="str">
            <v>03</v>
          </cell>
          <cell r="B3998" t="str">
            <v>40120000</v>
          </cell>
          <cell r="C3998" t="str">
            <v>90020902</v>
          </cell>
          <cell r="D3998">
            <v>304632.25</v>
          </cell>
        </row>
        <row r="3999">
          <cell r="A3999" t="str">
            <v>03</v>
          </cell>
          <cell r="B3999" t="str">
            <v>40120000</v>
          </cell>
          <cell r="C3999" t="str">
            <v>90021200</v>
          </cell>
          <cell r="D3999">
            <v>21247.27</v>
          </cell>
        </row>
        <row r="4000">
          <cell r="A4000" t="str">
            <v>03</v>
          </cell>
          <cell r="B4000" t="str">
            <v>40130000</v>
          </cell>
          <cell r="C4000" t="str">
            <v>15140000</v>
          </cell>
          <cell r="D4000">
            <v>18220780.050000001</v>
          </cell>
        </row>
        <row r="4001">
          <cell r="A4001" t="str">
            <v>03</v>
          </cell>
          <cell r="B4001" t="str">
            <v>40130000</v>
          </cell>
          <cell r="C4001" t="str">
            <v>23010000</v>
          </cell>
          <cell r="D4001">
            <v>20673.82</v>
          </cell>
        </row>
        <row r="4002">
          <cell r="A4002" t="str">
            <v>03</v>
          </cell>
          <cell r="B4002" t="str">
            <v>40130000</v>
          </cell>
          <cell r="C4002" t="str">
            <v>25010000</v>
          </cell>
          <cell r="D4002">
            <v>6185675.79</v>
          </cell>
        </row>
        <row r="4003">
          <cell r="A4003" t="str">
            <v>03</v>
          </cell>
          <cell r="B4003" t="str">
            <v>40130000</v>
          </cell>
          <cell r="C4003" t="str">
            <v>25020000</v>
          </cell>
          <cell r="D4003">
            <v>528471.04000000004</v>
          </cell>
        </row>
        <row r="4004">
          <cell r="A4004" t="str">
            <v>03</v>
          </cell>
          <cell r="B4004" t="str">
            <v>40130000</v>
          </cell>
          <cell r="C4004" t="str">
            <v>25030000</v>
          </cell>
          <cell r="D4004">
            <v>3284919.04</v>
          </cell>
        </row>
        <row r="4005">
          <cell r="A4005" t="str">
            <v>03</v>
          </cell>
          <cell r="B4005" t="str">
            <v>40130000</v>
          </cell>
          <cell r="C4005" t="str">
            <v>26000000</v>
          </cell>
          <cell r="D4005">
            <v>157699.06</v>
          </cell>
        </row>
        <row r="4006">
          <cell r="A4006" t="str">
            <v>03</v>
          </cell>
          <cell r="B4006" t="str">
            <v>40130000</v>
          </cell>
          <cell r="C4006" t="str">
            <v>90020901</v>
          </cell>
          <cell r="D4006">
            <v>12085.04</v>
          </cell>
        </row>
        <row r="4007">
          <cell r="A4007" t="str">
            <v>03</v>
          </cell>
          <cell r="B4007" t="str">
            <v>40140000</v>
          </cell>
          <cell r="C4007" t="str">
            <v>15140000</v>
          </cell>
          <cell r="D4007">
            <v>3635204.57</v>
          </cell>
        </row>
        <row r="4008">
          <cell r="A4008" t="str">
            <v>03</v>
          </cell>
          <cell r="B4008" t="str">
            <v>40140000</v>
          </cell>
          <cell r="C4008" t="str">
            <v>25010000</v>
          </cell>
          <cell r="D4008">
            <v>134203.35</v>
          </cell>
        </row>
        <row r="4009">
          <cell r="A4009" t="str">
            <v>03</v>
          </cell>
          <cell r="B4009" t="str">
            <v>40140000</v>
          </cell>
          <cell r="C4009" t="str">
            <v>97030000</v>
          </cell>
          <cell r="D4009">
            <v>1050404.07</v>
          </cell>
        </row>
        <row r="4010">
          <cell r="A4010" t="str">
            <v>03</v>
          </cell>
          <cell r="B4010" t="str">
            <v>40150000</v>
          </cell>
          <cell r="C4010" t="str">
            <v>15150000</v>
          </cell>
          <cell r="D4010">
            <v>553521.17000000004</v>
          </cell>
        </row>
        <row r="4011">
          <cell r="A4011" t="str">
            <v>03</v>
          </cell>
          <cell r="B4011" t="str">
            <v>40150000</v>
          </cell>
          <cell r="C4011" t="str">
            <v>25020000</v>
          </cell>
          <cell r="D4011">
            <v>1085409.76</v>
          </cell>
        </row>
        <row r="4012">
          <cell r="A4012" t="str">
            <v>03</v>
          </cell>
          <cell r="B4012" t="str">
            <v>40150000</v>
          </cell>
          <cell r="C4012" t="str">
            <v>25030000</v>
          </cell>
          <cell r="D4012">
            <v>28164.85</v>
          </cell>
        </row>
        <row r="4013">
          <cell r="A4013" t="str">
            <v>03</v>
          </cell>
          <cell r="B4013" t="str">
            <v>40150000</v>
          </cell>
          <cell r="C4013" t="str">
            <v>26000000</v>
          </cell>
          <cell r="D4013">
            <v>1095148.02</v>
          </cell>
        </row>
        <row r="4014">
          <cell r="A4014" t="str">
            <v>03</v>
          </cell>
          <cell r="B4014" t="str">
            <v>40150000</v>
          </cell>
          <cell r="C4014" t="str">
            <v>44000500</v>
          </cell>
          <cell r="D4014">
            <v>607715.24</v>
          </cell>
        </row>
        <row r="4015">
          <cell r="A4015" t="str">
            <v>03</v>
          </cell>
          <cell r="B4015" t="str">
            <v>40150000</v>
          </cell>
          <cell r="C4015" t="str">
            <v>79030000</v>
          </cell>
          <cell r="D4015">
            <v>61302.81</v>
          </cell>
        </row>
        <row r="4016">
          <cell r="A4016" t="str">
            <v>03</v>
          </cell>
          <cell r="B4016" t="str">
            <v>40150000</v>
          </cell>
          <cell r="C4016" t="str">
            <v>90021200</v>
          </cell>
          <cell r="D4016">
            <v>33393.07</v>
          </cell>
        </row>
        <row r="4017">
          <cell r="A4017" t="str">
            <v>03</v>
          </cell>
          <cell r="B4017" t="str">
            <v>40160000</v>
          </cell>
          <cell r="C4017" t="str">
            <v>15140000</v>
          </cell>
          <cell r="D4017">
            <v>2352989.84</v>
          </cell>
        </row>
        <row r="4018">
          <cell r="A4018" t="str">
            <v>03</v>
          </cell>
          <cell r="B4018" t="str">
            <v>40180000</v>
          </cell>
          <cell r="C4018" t="str">
            <v>25010000</v>
          </cell>
          <cell r="D4018">
            <v>23456.98</v>
          </cell>
        </row>
        <row r="4019">
          <cell r="A4019" t="str">
            <v>03</v>
          </cell>
          <cell r="B4019" t="str">
            <v>40180000</v>
          </cell>
          <cell r="C4019" t="str">
            <v>25020000</v>
          </cell>
          <cell r="D4019">
            <v>93218.880000000005</v>
          </cell>
        </row>
        <row r="4020">
          <cell r="A4020" t="str">
            <v>03</v>
          </cell>
          <cell r="B4020" t="str">
            <v>40180000</v>
          </cell>
          <cell r="C4020" t="str">
            <v>25030000</v>
          </cell>
          <cell r="D4020">
            <v>79419.45</v>
          </cell>
        </row>
        <row r="4021">
          <cell r="A4021" t="str">
            <v>03</v>
          </cell>
          <cell r="B4021" t="str">
            <v>40180000</v>
          </cell>
          <cell r="C4021" t="str">
            <v>26000000</v>
          </cell>
          <cell r="D4021">
            <v>306853.5</v>
          </cell>
        </row>
        <row r="4022">
          <cell r="A4022" t="str">
            <v>03</v>
          </cell>
          <cell r="B4022" t="str">
            <v>40180000</v>
          </cell>
          <cell r="C4022" t="str">
            <v>79030000</v>
          </cell>
          <cell r="D4022">
            <v>1394.62</v>
          </cell>
        </row>
        <row r="4023">
          <cell r="A4023" t="str">
            <v>03</v>
          </cell>
          <cell r="B4023" t="str">
            <v>40180000</v>
          </cell>
          <cell r="C4023" t="str">
            <v>90020900</v>
          </cell>
          <cell r="D4023">
            <v>955.97</v>
          </cell>
        </row>
        <row r="4024">
          <cell r="A4024" t="str">
            <v>03</v>
          </cell>
          <cell r="B4024" t="str">
            <v>40180000</v>
          </cell>
          <cell r="C4024" t="str">
            <v>90020901</v>
          </cell>
          <cell r="D4024">
            <v>13242.59</v>
          </cell>
        </row>
        <row r="4025">
          <cell r="A4025" t="str">
            <v>03</v>
          </cell>
          <cell r="B4025" t="str">
            <v>40180000</v>
          </cell>
          <cell r="C4025" t="str">
            <v>90020902</v>
          </cell>
          <cell r="D4025">
            <v>808.19</v>
          </cell>
        </row>
        <row r="4026">
          <cell r="A4026" t="str">
            <v>03</v>
          </cell>
          <cell r="B4026" t="str">
            <v>40180000</v>
          </cell>
          <cell r="C4026" t="str">
            <v>91020801</v>
          </cell>
          <cell r="D4026">
            <v>63005.29</v>
          </cell>
        </row>
        <row r="4027">
          <cell r="A4027" t="str">
            <v>03</v>
          </cell>
          <cell r="B4027" t="str">
            <v>40190000</v>
          </cell>
          <cell r="C4027" t="str">
            <v>08010000</v>
          </cell>
          <cell r="D4027">
            <v>212702</v>
          </cell>
        </row>
        <row r="4028">
          <cell r="A4028" t="str">
            <v>03</v>
          </cell>
          <cell r="B4028" t="str">
            <v>40190000</v>
          </cell>
          <cell r="C4028" t="str">
            <v>15140000</v>
          </cell>
          <cell r="D4028">
            <v>93615.92</v>
          </cell>
        </row>
        <row r="4029">
          <cell r="A4029" t="str">
            <v>03</v>
          </cell>
          <cell r="B4029" t="str">
            <v>40190000</v>
          </cell>
          <cell r="C4029" t="str">
            <v>25010000</v>
          </cell>
          <cell r="D4029">
            <v>103169.57</v>
          </cell>
        </row>
        <row r="4030">
          <cell r="A4030" t="str">
            <v>03</v>
          </cell>
          <cell r="B4030" t="str">
            <v>40190000</v>
          </cell>
          <cell r="C4030" t="str">
            <v>25020000</v>
          </cell>
          <cell r="D4030">
            <v>991578.72</v>
          </cell>
        </row>
        <row r="4031">
          <cell r="A4031" t="str">
            <v>03</v>
          </cell>
          <cell r="B4031" t="str">
            <v>40190000</v>
          </cell>
          <cell r="C4031" t="str">
            <v>26000000</v>
          </cell>
          <cell r="D4031">
            <v>225613.37</v>
          </cell>
        </row>
        <row r="4032">
          <cell r="A4032" t="str">
            <v>03</v>
          </cell>
          <cell r="B4032" t="str">
            <v>40300000</v>
          </cell>
          <cell r="C4032" t="str">
            <v>91020800</v>
          </cell>
          <cell r="D4032">
            <v>-22897.06</v>
          </cell>
        </row>
        <row r="4033">
          <cell r="A4033" t="str">
            <v>03</v>
          </cell>
          <cell r="B4033" t="str">
            <v>40300100</v>
          </cell>
          <cell r="C4033" t="str">
            <v>15140000</v>
          </cell>
          <cell r="D4033">
            <v>-239712.01</v>
          </cell>
        </row>
        <row r="4034">
          <cell r="A4034" t="str">
            <v>03</v>
          </cell>
          <cell r="B4034" t="str">
            <v>40310000</v>
          </cell>
          <cell r="C4034" t="str">
            <v>08010000</v>
          </cell>
          <cell r="D4034">
            <v>-2101.38</v>
          </cell>
        </row>
        <row r="4035">
          <cell r="A4035" t="str">
            <v>03</v>
          </cell>
          <cell r="B4035" t="str">
            <v>40310000</v>
          </cell>
          <cell r="C4035" t="str">
            <v>15140000</v>
          </cell>
          <cell r="D4035">
            <v>-228796.22</v>
          </cell>
        </row>
        <row r="4036">
          <cell r="A4036" t="str">
            <v>03</v>
          </cell>
          <cell r="B4036" t="str">
            <v>40310000</v>
          </cell>
          <cell r="C4036" t="str">
            <v>15230000</v>
          </cell>
          <cell r="D4036">
            <v>-18653.37</v>
          </cell>
        </row>
        <row r="4037">
          <cell r="A4037" t="str">
            <v>03</v>
          </cell>
          <cell r="B4037" t="str">
            <v>40310000</v>
          </cell>
          <cell r="C4037" t="str">
            <v>25010000</v>
          </cell>
          <cell r="D4037">
            <v>-128508.61</v>
          </cell>
        </row>
        <row r="4038">
          <cell r="A4038" t="str">
            <v>03</v>
          </cell>
          <cell r="B4038" t="str">
            <v>40310000</v>
          </cell>
          <cell r="C4038" t="str">
            <v>25020000</v>
          </cell>
          <cell r="D4038">
            <v>-25520.49</v>
          </cell>
        </row>
        <row r="4039">
          <cell r="A4039" t="str">
            <v>03</v>
          </cell>
          <cell r="B4039" t="str">
            <v>40310000</v>
          </cell>
          <cell r="C4039" t="str">
            <v>26000000</v>
          </cell>
          <cell r="D4039">
            <v>-68801.850000000006</v>
          </cell>
        </row>
        <row r="4040">
          <cell r="A4040" t="str">
            <v>03</v>
          </cell>
          <cell r="B4040" t="str">
            <v>40310000</v>
          </cell>
          <cell r="C4040" t="str">
            <v>79030000</v>
          </cell>
          <cell r="D4040">
            <v>986.51</v>
          </cell>
        </row>
        <row r="4041">
          <cell r="A4041" t="str">
            <v>03</v>
          </cell>
          <cell r="B4041" t="str">
            <v>40310000</v>
          </cell>
          <cell r="C4041" t="str">
            <v>90020900</v>
          </cell>
          <cell r="D4041">
            <v>1112.51</v>
          </cell>
        </row>
        <row r="4042">
          <cell r="A4042" t="str">
            <v>03</v>
          </cell>
          <cell r="B4042" t="str">
            <v>40310000</v>
          </cell>
          <cell r="C4042" t="str">
            <v>90020901</v>
          </cell>
          <cell r="D4042">
            <v>-5539.94</v>
          </cell>
        </row>
        <row r="4043">
          <cell r="A4043" t="str">
            <v>03</v>
          </cell>
          <cell r="B4043" t="str">
            <v>40310000</v>
          </cell>
          <cell r="C4043" t="str">
            <v>90021200</v>
          </cell>
          <cell r="D4043">
            <v>138.74</v>
          </cell>
        </row>
        <row r="4044">
          <cell r="A4044" t="str">
            <v>03</v>
          </cell>
          <cell r="B4044" t="str">
            <v>40310000</v>
          </cell>
          <cell r="C4044" t="str">
            <v>91020100</v>
          </cell>
          <cell r="D4044">
            <v>-49035.07</v>
          </cell>
        </row>
        <row r="4045">
          <cell r="A4045" t="str">
            <v>03</v>
          </cell>
          <cell r="B4045" t="str">
            <v>40310000</v>
          </cell>
          <cell r="C4045" t="str">
            <v>91020800</v>
          </cell>
          <cell r="D4045">
            <v>-41873.379999999997</v>
          </cell>
        </row>
        <row r="4046">
          <cell r="A4046" t="str">
            <v>03</v>
          </cell>
          <cell r="B4046" t="str">
            <v>16010000</v>
          </cell>
          <cell r="C4046" t="str">
            <v>16040000</v>
          </cell>
          <cell r="D4046">
            <v>-18573.41</v>
          </cell>
        </row>
        <row r="4047">
          <cell r="A4047" t="str">
            <v>03</v>
          </cell>
          <cell r="B4047" t="str">
            <v>16010000</v>
          </cell>
          <cell r="C4047" t="str">
            <v>16050000</v>
          </cell>
          <cell r="D4047">
            <v>-53799.82</v>
          </cell>
        </row>
        <row r="4048">
          <cell r="A4048" t="str">
            <v>03</v>
          </cell>
          <cell r="B4048" t="str">
            <v>16010000</v>
          </cell>
          <cell r="C4048" t="str">
            <v>16070100</v>
          </cell>
          <cell r="D4048">
            <v>86710</v>
          </cell>
        </row>
        <row r="4049">
          <cell r="A4049" t="str">
            <v>03</v>
          </cell>
          <cell r="B4049" t="str">
            <v>16010000</v>
          </cell>
          <cell r="C4049" t="str">
            <v>20010000</v>
          </cell>
          <cell r="D4049">
            <v>-808473.9</v>
          </cell>
        </row>
        <row r="4050">
          <cell r="A4050" t="str">
            <v>03</v>
          </cell>
          <cell r="B4050" t="str">
            <v>16010000</v>
          </cell>
          <cell r="C4050" t="str">
            <v>23010000</v>
          </cell>
          <cell r="D4050">
            <v>-247854.73</v>
          </cell>
        </row>
        <row r="4051">
          <cell r="A4051" t="str">
            <v>03</v>
          </cell>
          <cell r="B4051" t="str">
            <v>16010000</v>
          </cell>
          <cell r="C4051" t="str">
            <v>25010000</v>
          </cell>
          <cell r="D4051">
            <v>510913.04</v>
          </cell>
        </row>
        <row r="4052">
          <cell r="A4052" t="str">
            <v>03</v>
          </cell>
          <cell r="B4052" t="str">
            <v>16010000</v>
          </cell>
          <cell r="C4052" t="str">
            <v>25020000</v>
          </cell>
          <cell r="D4052">
            <v>-21330</v>
          </cell>
        </row>
        <row r="4053">
          <cell r="A4053" t="str">
            <v>03</v>
          </cell>
          <cell r="B4053" t="str">
            <v>16010000</v>
          </cell>
          <cell r="C4053" t="str">
            <v>25030000</v>
          </cell>
          <cell r="D4053">
            <v>7173.38</v>
          </cell>
        </row>
        <row r="4054">
          <cell r="A4054" t="str">
            <v>03</v>
          </cell>
          <cell r="B4054" t="str">
            <v>16010000</v>
          </cell>
          <cell r="C4054" t="str">
            <v>26000000</v>
          </cell>
          <cell r="D4054">
            <v>-29223.86</v>
          </cell>
        </row>
        <row r="4055">
          <cell r="A4055" t="str">
            <v>03</v>
          </cell>
          <cell r="B4055" t="str">
            <v>16010000</v>
          </cell>
          <cell r="C4055" t="str">
            <v>28001100</v>
          </cell>
          <cell r="D4055">
            <v>-2644.09</v>
          </cell>
        </row>
        <row r="4056">
          <cell r="A4056" t="str">
            <v>03</v>
          </cell>
          <cell r="B4056" t="str">
            <v>16010000</v>
          </cell>
          <cell r="C4056" t="str">
            <v>28011200</v>
          </cell>
          <cell r="D4056">
            <v>-1736.98</v>
          </cell>
        </row>
        <row r="4057">
          <cell r="A4057" t="str">
            <v>03</v>
          </cell>
          <cell r="B4057" t="str">
            <v>16010000</v>
          </cell>
          <cell r="C4057" t="str">
            <v>44000500</v>
          </cell>
          <cell r="D4057">
            <v>6734.96</v>
          </cell>
        </row>
        <row r="4058">
          <cell r="A4058" t="str">
            <v>03</v>
          </cell>
          <cell r="B4058" t="str">
            <v>16010000</v>
          </cell>
          <cell r="C4058" t="str">
            <v>79030000</v>
          </cell>
          <cell r="D4058">
            <v>4789.6400000000003</v>
          </cell>
        </row>
        <row r="4059">
          <cell r="A4059" t="str">
            <v>03</v>
          </cell>
          <cell r="B4059" t="str">
            <v>16010000</v>
          </cell>
          <cell r="C4059" t="str">
            <v>79040000</v>
          </cell>
          <cell r="D4059">
            <v>-29139.14</v>
          </cell>
        </row>
        <row r="4060">
          <cell r="A4060" t="str">
            <v>03</v>
          </cell>
          <cell r="B4060" t="str">
            <v>16010000</v>
          </cell>
          <cell r="C4060" t="str">
            <v>79070000</v>
          </cell>
          <cell r="D4060">
            <v>661.36</v>
          </cell>
        </row>
        <row r="4061">
          <cell r="A4061" t="str">
            <v>03</v>
          </cell>
          <cell r="B4061" t="str">
            <v>16010000</v>
          </cell>
          <cell r="C4061" t="str">
            <v>90020500</v>
          </cell>
          <cell r="D4061">
            <v>1586</v>
          </cell>
        </row>
        <row r="4062">
          <cell r="A4062" t="str">
            <v>03</v>
          </cell>
          <cell r="B4062" t="str">
            <v>16010000</v>
          </cell>
          <cell r="C4062" t="str">
            <v>91020400</v>
          </cell>
          <cell r="D4062">
            <v>-56109.45</v>
          </cell>
        </row>
        <row r="4063">
          <cell r="A4063" t="str">
            <v>03</v>
          </cell>
          <cell r="B4063" t="str">
            <v>16010000</v>
          </cell>
          <cell r="C4063" t="str">
            <v>91020800</v>
          </cell>
          <cell r="D4063">
            <v>-15363.52</v>
          </cell>
        </row>
        <row r="4064">
          <cell r="A4064" t="str">
            <v>03</v>
          </cell>
          <cell r="B4064" t="str">
            <v>16010000</v>
          </cell>
          <cell r="C4064" t="str">
            <v>91020801</v>
          </cell>
          <cell r="D4064">
            <v>-40379.17</v>
          </cell>
        </row>
        <row r="4065">
          <cell r="A4065" t="str">
            <v>03</v>
          </cell>
          <cell r="B4065" t="str">
            <v>16010000</v>
          </cell>
          <cell r="C4065" t="str">
            <v>97000400</v>
          </cell>
          <cell r="D4065">
            <v>0.16</v>
          </cell>
        </row>
        <row r="4066">
          <cell r="A4066" t="str">
            <v>03</v>
          </cell>
          <cell r="B4066" t="str">
            <v>01010000</v>
          </cell>
          <cell r="C4066" t="str">
            <v>01000000</v>
          </cell>
          <cell r="D4066">
            <v>7569</v>
          </cell>
        </row>
        <row r="4067">
          <cell r="A4067" t="str">
            <v>03</v>
          </cell>
          <cell r="B4067" t="str">
            <v>40320000</v>
          </cell>
          <cell r="C4067" t="str">
            <v>08010000</v>
          </cell>
          <cell r="D4067">
            <v>2649.12</v>
          </cell>
        </row>
        <row r="4068">
          <cell r="A4068" t="str">
            <v>03</v>
          </cell>
          <cell r="B4068" t="str">
            <v>40320000</v>
          </cell>
          <cell r="C4068" t="str">
            <v>15230000</v>
          </cell>
          <cell r="D4068">
            <v>126555.82</v>
          </cell>
        </row>
        <row r="4069">
          <cell r="A4069" t="str">
            <v>03</v>
          </cell>
          <cell r="B4069" t="str">
            <v>40320000</v>
          </cell>
          <cell r="C4069" t="str">
            <v>25010000</v>
          </cell>
          <cell r="D4069">
            <v>200678.52</v>
          </cell>
        </row>
        <row r="4070">
          <cell r="A4070" t="str">
            <v>03</v>
          </cell>
          <cell r="B4070" t="str">
            <v>40320000</v>
          </cell>
          <cell r="C4070" t="str">
            <v>25020000</v>
          </cell>
          <cell r="D4070">
            <v>278026.64</v>
          </cell>
        </row>
        <row r="4071">
          <cell r="A4071" t="str">
            <v>03</v>
          </cell>
          <cell r="B4071" t="str">
            <v>40320000</v>
          </cell>
          <cell r="C4071" t="str">
            <v>26000000</v>
          </cell>
          <cell r="D4071">
            <v>-102561.19</v>
          </cell>
        </row>
        <row r="4072">
          <cell r="A4072" t="str">
            <v>03</v>
          </cell>
          <cell r="B4072" t="str">
            <v>40320000</v>
          </cell>
          <cell r="C4072" t="str">
            <v>79030000</v>
          </cell>
          <cell r="D4072">
            <v>-86017.55</v>
          </cell>
        </row>
        <row r="4073">
          <cell r="A4073" t="str">
            <v>03</v>
          </cell>
          <cell r="B4073" t="str">
            <v>40320000</v>
          </cell>
          <cell r="C4073" t="str">
            <v>79040000</v>
          </cell>
          <cell r="D4073">
            <v>32.630000000000003</v>
          </cell>
        </row>
        <row r="4074">
          <cell r="A4074" t="str">
            <v>03</v>
          </cell>
          <cell r="B4074" t="str">
            <v>40320000</v>
          </cell>
          <cell r="C4074" t="str">
            <v>79070000</v>
          </cell>
          <cell r="D4074">
            <v>-4448.6000000000004</v>
          </cell>
        </row>
        <row r="4075">
          <cell r="A4075" t="str">
            <v>03</v>
          </cell>
          <cell r="B4075" t="str">
            <v>40320000</v>
          </cell>
          <cell r="C4075" t="str">
            <v>90020900</v>
          </cell>
          <cell r="D4075">
            <v>-136312.42000000001</v>
          </cell>
        </row>
        <row r="4076">
          <cell r="A4076" t="str">
            <v>03</v>
          </cell>
          <cell r="B4076" t="str">
            <v>40320000</v>
          </cell>
          <cell r="C4076" t="str">
            <v>90020901</v>
          </cell>
          <cell r="D4076">
            <v>27929.59</v>
          </cell>
        </row>
        <row r="4077">
          <cell r="A4077" t="str">
            <v>03</v>
          </cell>
          <cell r="B4077" t="str">
            <v>40320000</v>
          </cell>
          <cell r="C4077" t="str">
            <v>90020902</v>
          </cell>
          <cell r="D4077">
            <v>4013.83</v>
          </cell>
        </row>
        <row r="4078">
          <cell r="A4078" t="str">
            <v>03</v>
          </cell>
          <cell r="B4078" t="str">
            <v>40320000</v>
          </cell>
          <cell r="C4078" t="str">
            <v>90021200</v>
          </cell>
          <cell r="D4078">
            <v>-21247.27</v>
          </cell>
        </row>
        <row r="4079">
          <cell r="A4079" t="str">
            <v>03</v>
          </cell>
          <cell r="B4079" t="str">
            <v>40330000</v>
          </cell>
          <cell r="C4079" t="str">
            <v>15140000</v>
          </cell>
          <cell r="D4079">
            <v>-201315.37</v>
          </cell>
        </row>
        <row r="4080">
          <cell r="A4080" t="str">
            <v>03</v>
          </cell>
          <cell r="B4080" t="str">
            <v>40330000</v>
          </cell>
          <cell r="C4080" t="str">
            <v>15230000</v>
          </cell>
          <cell r="D4080">
            <v>-359433.81</v>
          </cell>
        </row>
        <row r="4081">
          <cell r="A4081" t="str">
            <v>03</v>
          </cell>
          <cell r="B4081" t="str">
            <v>40330000</v>
          </cell>
          <cell r="C4081" t="str">
            <v>25010000</v>
          </cell>
          <cell r="D4081">
            <v>-894824.85</v>
          </cell>
        </row>
        <row r="4082">
          <cell r="A4082" t="str">
            <v>03</v>
          </cell>
          <cell r="B4082" t="str">
            <v>40330000</v>
          </cell>
          <cell r="C4082" t="str">
            <v>25020000</v>
          </cell>
          <cell r="D4082">
            <v>-46603.96</v>
          </cell>
        </row>
        <row r="4083">
          <cell r="A4083" t="str">
            <v>03</v>
          </cell>
          <cell r="B4083" t="str">
            <v>40330000</v>
          </cell>
          <cell r="C4083" t="str">
            <v>25030000</v>
          </cell>
          <cell r="D4083">
            <v>-1939620.66</v>
          </cell>
        </row>
        <row r="4084">
          <cell r="A4084" t="str">
            <v>03</v>
          </cell>
          <cell r="B4084" t="str">
            <v>40330000</v>
          </cell>
          <cell r="C4084" t="str">
            <v>26000000</v>
          </cell>
          <cell r="D4084">
            <v>282887.34999999998</v>
          </cell>
        </row>
        <row r="4085">
          <cell r="A4085" t="str">
            <v>03</v>
          </cell>
          <cell r="B4085" t="str">
            <v>40330000</v>
          </cell>
          <cell r="C4085" t="str">
            <v>90020901</v>
          </cell>
          <cell r="D4085">
            <v>3648.81</v>
          </cell>
        </row>
        <row r="4086">
          <cell r="A4086" t="str">
            <v>03</v>
          </cell>
          <cell r="B4086" t="str">
            <v>16040000</v>
          </cell>
          <cell r="C4086" t="str">
            <v>16080000</v>
          </cell>
          <cell r="D4086">
            <v>1035232.07</v>
          </cell>
        </row>
        <row r="4087">
          <cell r="A4087" t="str">
            <v>03</v>
          </cell>
          <cell r="B4087" t="str">
            <v>16040000</v>
          </cell>
          <cell r="C4087" t="str">
            <v>20010000</v>
          </cell>
          <cell r="D4087">
            <v>13083126.130000001</v>
          </cell>
        </row>
        <row r="4088">
          <cell r="A4088" t="str">
            <v>03</v>
          </cell>
          <cell r="B4088" t="str">
            <v>16040000</v>
          </cell>
          <cell r="C4088" t="str">
            <v>23010000</v>
          </cell>
          <cell r="D4088">
            <v>280010.89</v>
          </cell>
        </row>
        <row r="4089">
          <cell r="A4089" t="str">
            <v>03</v>
          </cell>
          <cell r="B4089" t="str">
            <v>16040000</v>
          </cell>
          <cell r="C4089" t="str">
            <v>25010000</v>
          </cell>
          <cell r="D4089">
            <v>786074.96</v>
          </cell>
        </row>
        <row r="4090">
          <cell r="A4090" t="str">
            <v>03</v>
          </cell>
          <cell r="B4090" t="str">
            <v>16040000</v>
          </cell>
          <cell r="C4090" t="str">
            <v>25020000</v>
          </cell>
          <cell r="D4090">
            <v>84059.6</v>
          </cell>
        </row>
        <row r="4091">
          <cell r="A4091" t="str">
            <v>03</v>
          </cell>
          <cell r="B4091" t="str">
            <v>16040000</v>
          </cell>
          <cell r="C4091" t="str">
            <v>25030000</v>
          </cell>
          <cell r="D4091">
            <v>22154.94</v>
          </cell>
        </row>
        <row r="4092">
          <cell r="A4092" t="str">
            <v>03</v>
          </cell>
          <cell r="B4092" t="str">
            <v>16040000</v>
          </cell>
          <cell r="C4092" t="str">
            <v>26000000</v>
          </cell>
          <cell r="D4092">
            <v>42860.36</v>
          </cell>
        </row>
        <row r="4093">
          <cell r="A4093" t="str">
            <v>03</v>
          </cell>
          <cell r="B4093" t="str">
            <v>16040000</v>
          </cell>
          <cell r="C4093" t="str">
            <v>28001100</v>
          </cell>
          <cell r="D4093">
            <v>-95227.02</v>
          </cell>
        </row>
        <row r="4094">
          <cell r="A4094" t="str">
            <v>03</v>
          </cell>
          <cell r="B4094" t="str">
            <v>16040000</v>
          </cell>
          <cell r="C4094" t="str">
            <v>28011200</v>
          </cell>
          <cell r="D4094">
            <v>-5860.64</v>
          </cell>
        </row>
        <row r="4095">
          <cell r="A4095" t="str">
            <v>03</v>
          </cell>
          <cell r="B4095" t="str">
            <v>16040000</v>
          </cell>
          <cell r="C4095" t="str">
            <v>44000500</v>
          </cell>
          <cell r="D4095">
            <v>22960.68</v>
          </cell>
        </row>
        <row r="4096">
          <cell r="A4096" t="str">
            <v>03</v>
          </cell>
          <cell r="B4096" t="str">
            <v>16040000</v>
          </cell>
          <cell r="C4096" t="str">
            <v>79030000</v>
          </cell>
          <cell r="D4096">
            <v>25877.24</v>
          </cell>
        </row>
        <row r="4097">
          <cell r="A4097" t="str">
            <v>03</v>
          </cell>
          <cell r="B4097" t="str">
            <v>16040000</v>
          </cell>
          <cell r="C4097" t="str">
            <v>79040000</v>
          </cell>
          <cell r="D4097">
            <v>6737.82</v>
          </cell>
        </row>
        <row r="4098">
          <cell r="A4098" t="str">
            <v>03</v>
          </cell>
          <cell r="B4098" t="str">
            <v>16040000</v>
          </cell>
          <cell r="C4098" t="str">
            <v>79070000</v>
          </cell>
          <cell r="D4098">
            <v>601.47</v>
          </cell>
        </row>
        <row r="4099">
          <cell r="A4099" t="str">
            <v>03</v>
          </cell>
          <cell r="B4099" t="str">
            <v>16040000</v>
          </cell>
          <cell r="C4099" t="str">
            <v>90020500</v>
          </cell>
          <cell r="D4099">
            <v>6202.26</v>
          </cell>
        </row>
        <row r="4100">
          <cell r="A4100" t="str">
            <v>03</v>
          </cell>
          <cell r="B4100" t="str">
            <v>16040000</v>
          </cell>
          <cell r="C4100" t="str">
            <v>91020400</v>
          </cell>
          <cell r="D4100">
            <v>21985.31</v>
          </cell>
        </row>
        <row r="4101">
          <cell r="A4101" t="str">
            <v>03</v>
          </cell>
          <cell r="B4101" t="str">
            <v>16040000</v>
          </cell>
          <cell r="C4101" t="str">
            <v>91020800</v>
          </cell>
          <cell r="D4101">
            <v>3859.85</v>
          </cell>
        </row>
        <row r="4102">
          <cell r="A4102" t="str">
            <v>03</v>
          </cell>
          <cell r="B4102" t="str">
            <v>16040000</v>
          </cell>
          <cell r="C4102" t="str">
            <v>91020801</v>
          </cell>
          <cell r="D4102">
            <v>10144.64</v>
          </cell>
        </row>
        <row r="4103">
          <cell r="A4103" t="str">
            <v>03</v>
          </cell>
          <cell r="B4103" t="str">
            <v>16040000</v>
          </cell>
          <cell r="C4103" t="str">
            <v>97000400</v>
          </cell>
          <cell r="D4103">
            <v>-26.79</v>
          </cell>
        </row>
        <row r="4104">
          <cell r="A4104" t="str">
            <v>03</v>
          </cell>
          <cell r="B4104" t="str">
            <v>16020000</v>
          </cell>
          <cell r="C4104" t="str">
            <v>07010000</v>
          </cell>
          <cell r="D4104">
            <v>-156629.60999999999</v>
          </cell>
        </row>
        <row r="4105">
          <cell r="A4105" t="str">
            <v>03</v>
          </cell>
          <cell r="B4105" t="str">
            <v>16020000</v>
          </cell>
          <cell r="C4105" t="str">
            <v>08070000</v>
          </cell>
          <cell r="D4105">
            <v>-72798.559999999998</v>
          </cell>
        </row>
        <row r="4106">
          <cell r="A4106" t="str">
            <v>03</v>
          </cell>
          <cell r="B4106" t="str">
            <v>16020000</v>
          </cell>
          <cell r="C4106" t="str">
            <v>16040000</v>
          </cell>
          <cell r="D4106">
            <v>-421474.4</v>
          </cell>
        </row>
        <row r="4107">
          <cell r="A4107" t="str">
            <v>03</v>
          </cell>
          <cell r="B4107" t="str">
            <v>16020000</v>
          </cell>
          <cell r="C4107" t="str">
            <v>16050000</v>
          </cell>
          <cell r="D4107">
            <v>-153070.15</v>
          </cell>
        </row>
        <row r="4108">
          <cell r="A4108" t="str">
            <v>03</v>
          </cell>
          <cell r="B4108" t="str">
            <v>16020000</v>
          </cell>
          <cell r="C4108" t="str">
            <v>16070200</v>
          </cell>
          <cell r="D4108">
            <v>665143.99</v>
          </cell>
        </row>
        <row r="4109">
          <cell r="A4109" t="str">
            <v>03</v>
          </cell>
          <cell r="B4109" t="str">
            <v>16020000</v>
          </cell>
          <cell r="C4109" t="str">
            <v>20010000</v>
          </cell>
          <cell r="D4109">
            <v>787750.14</v>
          </cell>
        </row>
        <row r="4110">
          <cell r="A4110" t="str">
            <v>03</v>
          </cell>
          <cell r="B4110" t="str">
            <v>16020000</v>
          </cell>
          <cell r="C4110" t="str">
            <v>23010000</v>
          </cell>
          <cell r="D4110">
            <v>200978.52</v>
          </cell>
        </row>
        <row r="4111">
          <cell r="A4111" t="str">
            <v>03</v>
          </cell>
          <cell r="B4111" t="str">
            <v>16020000</v>
          </cell>
          <cell r="C4111" t="str">
            <v>25010000</v>
          </cell>
          <cell r="D4111">
            <v>3214970.01</v>
          </cell>
        </row>
        <row r="4112">
          <cell r="A4112" t="str">
            <v>03</v>
          </cell>
          <cell r="B4112" t="str">
            <v>16020000</v>
          </cell>
          <cell r="C4112" t="str">
            <v>25020000</v>
          </cell>
          <cell r="D4112">
            <v>62604.67</v>
          </cell>
        </row>
        <row r="4113">
          <cell r="A4113" t="str">
            <v>03</v>
          </cell>
          <cell r="B4113" t="str">
            <v>16020000</v>
          </cell>
          <cell r="C4113" t="str">
            <v>25030000</v>
          </cell>
          <cell r="D4113">
            <v>64646.46</v>
          </cell>
        </row>
        <row r="4114">
          <cell r="A4114" t="str">
            <v>03</v>
          </cell>
          <cell r="B4114" t="str">
            <v>16020000</v>
          </cell>
          <cell r="C4114" t="str">
            <v>26000000</v>
          </cell>
          <cell r="D4114">
            <v>77218.92</v>
          </cell>
        </row>
        <row r="4115">
          <cell r="A4115" t="str">
            <v>03</v>
          </cell>
          <cell r="B4115" t="str">
            <v>16020000</v>
          </cell>
          <cell r="C4115" t="str">
            <v>28001100</v>
          </cell>
          <cell r="D4115">
            <v>-22811.33</v>
          </cell>
        </row>
        <row r="4116">
          <cell r="A4116" t="str">
            <v>03</v>
          </cell>
          <cell r="B4116" t="str">
            <v>16020000</v>
          </cell>
          <cell r="C4116" t="str">
            <v>28011200</v>
          </cell>
          <cell r="D4116">
            <v>-305.52999999999997</v>
          </cell>
        </row>
        <row r="4117">
          <cell r="A4117" t="str">
            <v>03</v>
          </cell>
          <cell r="B4117" t="str">
            <v>16020000</v>
          </cell>
          <cell r="C4117" t="str">
            <v>44000500</v>
          </cell>
          <cell r="D4117">
            <v>3560.24</v>
          </cell>
        </row>
        <row r="4118">
          <cell r="A4118" t="str">
            <v>03</v>
          </cell>
          <cell r="B4118" t="str">
            <v>16020000</v>
          </cell>
          <cell r="C4118" t="str">
            <v>76020400</v>
          </cell>
          <cell r="D4118">
            <v>59259.74</v>
          </cell>
        </row>
        <row r="4119">
          <cell r="A4119" t="str">
            <v>03</v>
          </cell>
          <cell r="B4119" t="str">
            <v>16020000</v>
          </cell>
          <cell r="C4119" t="str">
            <v>79030000</v>
          </cell>
          <cell r="D4119">
            <v>40235.31</v>
          </cell>
        </row>
        <row r="4120">
          <cell r="A4120" t="str">
            <v>03</v>
          </cell>
          <cell r="B4120" t="str">
            <v>16020000</v>
          </cell>
          <cell r="C4120" t="str">
            <v>79040000</v>
          </cell>
          <cell r="D4120">
            <v>13388.26</v>
          </cell>
        </row>
        <row r="4121">
          <cell r="A4121" t="str">
            <v>03</v>
          </cell>
          <cell r="B4121" t="str">
            <v>16020000</v>
          </cell>
          <cell r="C4121" t="str">
            <v>79070000</v>
          </cell>
          <cell r="D4121">
            <v>1251.82</v>
          </cell>
        </row>
        <row r="4122">
          <cell r="A4122" t="str">
            <v>03</v>
          </cell>
          <cell r="B4122" t="str">
            <v>16020000</v>
          </cell>
          <cell r="C4122" t="str">
            <v>90020100</v>
          </cell>
          <cell r="D4122">
            <v>-168225.86</v>
          </cell>
        </row>
        <row r="4123">
          <cell r="A4123" t="str">
            <v>03</v>
          </cell>
          <cell r="B4123" t="str">
            <v>16020000</v>
          </cell>
          <cell r="C4123" t="str">
            <v>90020200</v>
          </cell>
          <cell r="D4123">
            <v>-1670.05</v>
          </cell>
        </row>
        <row r="4124">
          <cell r="A4124" t="str">
            <v>03</v>
          </cell>
          <cell r="B4124" t="str">
            <v>16020000</v>
          </cell>
          <cell r="C4124" t="str">
            <v>90020300</v>
          </cell>
          <cell r="D4124">
            <v>-385.98</v>
          </cell>
        </row>
        <row r="4125">
          <cell r="A4125" t="str">
            <v>03</v>
          </cell>
          <cell r="B4125" t="str">
            <v>16020000</v>
          </cell>
          <cell r="C4125" t="str">
            <v>90020400</v>
          </cell>
          <cell r="D4125">
            <v>-297.77</v>
          </cell>
        </row>
        <row r="4126">
          <cell r="A4126" t="str">
            <v>03</v>
          </cell>
          <cell r="B4126" t="str">
            <v>16020000</v>
          </cell>
          <cell r="C4126" t="str">
            <v>90020500</v>
          </cell>
          <cell r="D4126">
            <v>2359.69</v>
          </cell>
        </row>
        <row r="4127">
          <cell r="A4127" t="str">
            <v>03</v>
          </cell>
          <cell r="B4127" t="str">
            <v>16020000</v>
          </cell>
          <cell r="C4127" t="str">
            <v>90022100</v>
          </cell>
          <cell r="D4127">
            <v>-278.43</v>
          </cell>
        </row>
        <row r="4128">
          <cell r="A4128" t="str">
            <v>03</v>
          </cell>
          <cell r="B4128" t="str">
            <v>16020000</v>
          </cell>
          <cell r="C4128" t="str">
            <v>91020400</v>
          </cell>
          <cell r="D4128">
            <v>39136.04</v>
          </cell>
        </row>
        <row r="4129">
          <cell r="A4129" t="str">
            <v>03</v>
          </cell>
          <cell r="B4129" t="str">
            <v>16020000</v>
          </cell>
          <cell r="C4129" t="str">
            <v>91020800</v>
          </cell>
          <cell r="D4129">
            <v>-16802.39</v>
          </cell>
        </row>
        <row r="4130">
          <cell r="A4130" t="str">
            <v>03</v>
          </cell>
          <cell r="B4130" t="str">
            <v>16020000</v>
          </cell>
          <cell r="C4130" t="str">
            <v>91020801</v>
          </cell>
          <cell r="D4130">
            <v>-44160.88</v>
          </cell>
        </row>
        <row r="4131">
          <cell r="A4131" t="str">
            <v>03</v>
          </cell>
          <cell r="B4131" t="str">
            <v>16020000</v>
          </cell>
          <cell r="C4131" t="str">
            <v>97000400</v>
          </cell>
          <cell r="D4131">
            <v>9.4499999999999993</v>
          </cell>
        </row>
        <row r="4132">
          <cell r="A4132" t="str">
            <v>03</v>
          </cell>
          <cell r="B4132" t="str">
            <v>40340000</v>
          </cell>
          <cell r="C4132" t="str">
            <v>15140000</v>
          </cell>
          <cell r="D4132">
            <v>-933903.27</v>
          </cell>
        </row>
        <row r="4133">
          <cell r="A4133" t="str">
            <v>03</v>
          </cell>
          <cell r="B4133" t="str">
            <v>40340000</v>
          </cell>
          <cell r="C4133" t="str">
            <v>15230000</v>
          </cell>
          <cell r="D4133">
            <v>26807.32</v>
          </cell>
        </row>
        <row r="4134">
          <cell r="A4134" t="str">
            <v>03</v>
          </cell>
          <cell r="B4134" t="str">
            <v>40340000</v>
          </cell>
          <cell r="C4134" t="str">
            <v>25010000</v>
          </cell>
          <cell r="D4134">
            <v>4835.51</v>
          </cell>
        </row>
        <row r="4135">
          <cell r="A4135" t="str">
            <v>03</v>
          </cell>
          <cell r="B4135" t="str">
            <v>40340000</v>
          </cell>
          <cell r="C4135" t="str">
            <v>97030000</v>
          </cell>
          <cell r="D4135">
            <v>2283495.13</v>
          </cell>
        </row>
        <row r="4136">
          <cell r="A4136" t="str">
            <v>03</v>
          </cell>
          <cell r="B4136" t="str">
            <v>68080100</v>
          </cell>
          <cell r="C4136" t="str">
            <v>79030000</v>
          </cell>
          <cell r="D4136">
            <v>8946.94</v>
          </cell>
        </row>
        <row r="4137">
          <cell r="A4137" t="str">
            <v>03</v>
          </cell>
          <cell r="B4137" t="str">
            <v>19070200</v>
          </cell>
          <cell r="C4137" t="str">
            <v>68080200</v>
          </cell>
          <cell r="D4137">
            <v>6665598.4299999997</v>
          </cell>
        </row>
        <row r="4138">
          <cell r="A4138" t="str">
            <v>03</v>
          </cell>
          <cell r="B4138" t="str">
            <v>19040100</v>
          </cell>
          <cell r="C4138" t="str">
            <v>68080200</v>
          </cell>
          <cell r="D4138">
            <v>15146821.25</v>
          </cell>
        </row>
        <row r="4139">
          <cell r="A4139" t="str">
            <v>03</v>
          </cell>
          <cell r="B4139" t="str">
            <v>19040100</v>
          </cell>
          <cell r="C4139" t="str">
            <v>91020801</v>
          </cell>
          <cell r="D4139">
            <v>719.98</v>
          </cell>
        </row>
        <row r="4140">
          <cell r="A4140" t="str">
            <v>03</v>
          </cell>
          <cell r="B4140" t="str">
            <v>19040000</v>
          </cell>
          <cell r="C4140" t="str">
            <v>19060000</v>
          </cell>
          <cell r="D4140">
            <v>3056177.59</v>
          </cell>
        </row>
        <row r="4141">
          <cell r="A4141" t="str">
            <v>03</v>
          </cell>
          <cell r="B4141" t="str">
            <v>19040000</v>
          </cell>
          <cell r="C4141" t="str">
            <v>68080000</v>
          </cell>
          <cell r="D4141">
            <v>171035.9</v>
          </cell>
        </row>
        <row r="4142">
          <cell r="A4142" t="str">
            <v>03</v>
          </cell>
          <cell r="B4142" t="str">
            <v>19040000</v>
          </cell>
          <cell r="C4142" t="str">
            <v>91020801</v>
          </cell>
          <cell r="D4142">
            <v>1261.8800000000001</v>
          </cell>
        </row>
        <row r="4143">
          <cell r="A4143" t="str">
            <v>03</v>
          </cell>
          <cell r="B4143" t="str">
            <v>19020100</v>
          </cell>
          <cell r="C4143" t="str">
            <v>08070000</v>
          </cell>
          <cell r="D4143">
            <v>135667.26</v>
          </cell>
        </row>
        <row r="4144">
          <cell r="A4144" t="str">
            <v>03</v>
          </cell>
          <cell r="B4144" t="str">
            <v>19020100</v>
          </cell>
          <cell r="C4144" t="str">
            <v>68080200</v>
          </cell>
          <cell r="D4144">
            <v>481626.9</v>
          </cell>
        </row>
        <row r="4145">
          <cell r="A4145" t="str">
            <v>03</v>
          </cell>
          <cell r="B4145" t="str">
            <v>19010100</v>
          </cell>
          <cell r="C4145" t="str">
            <v>68080200</v>
          </cell>
          <cell r="D4145">
            <v>77982059.989999995</v>
          </cell>
        </row>
        <row r="4146">
          <cell r="A4146" t="str">
            <v>03</v>
          </cell>
          <cell r="B4146" t="str">
            <v>19010000</v>
          </cell>
          <cell r="C4146" t="str">
            <v>68080000</v>
          </cell>
          <cell r="D4146">
            <v>901708</v>
          </cell>
        </row>
        <row r="4147">
          <cell r="A4147" t="str">
            <v>03</v>
          </cell>
          <cell r="B4147" t="str">
            <v>68080000</v>
          </cell>
          <cell r="C4147" t="str">
            <v>19060000</v>
          </cell>
          <cell r="D4147">
            <v>110816.44</v>
          </cell>
        </row>
        <row r="4148">
          <cell r="A4148" t="str">
            <v>03</v>
          </cell>
          <cell r="B4148" t="str">
            <v>68080000</v>
          </cell>
          <cell r="C4148" t="str">
            <v>76020400</v>
          </cell>
          <cell r="D4148">
            <v>-264782.49</v>
          </cell>
        </row>
        <row r="4149">
          <cell r="A4149" t="str">
            <v>03</v>
          </cell>
          <cell r="B4149" t="str">
            <v>68080000</v>
          </cell>
          <cell r="C4149" t="str">
            <v>76050000</v>
          </cell>
          <cell r="D4149">
            <v>1029706.09</v>
          </cell>
        </row>
        <row r="4150">
          <cell r="A4150" t="str">
            <v>03</v>
          </cell>
          <cell r="B4150" t="str">
            <v>68080000</v>
          </cell>
          <cell r="C4150" t="str">
            <v>76060000</v>
          </cell>
          <cell r="D4150">
            <v>327469.28000000003</v>
          </cell>
        </row>
        <row r="4151">
          <cell r="A4151" t="str">
            <v>03</v>
          </cell>
          <cell r="B4151" t="str">
            <v>68080000</v>
          </cell>
          <cell r="C4151" t="str">
            <v>79030000</v>
          </cell>
          <cell r="D4151">
            <v>4000</v>
          </cell>
        </row>
        <row r="4152">
          <cell r="A4152" t="str">
            <v>03</v>
          </cell>
          <cell r="B4152" t="str">
            <v>68080000</v>
          </cell>
          <cell r="C4152" t="str">
            <v>79070000</v>
          </cell>
          <cell r="D4152">
            <v>246666.66</v>
          </cell>
        </row>
        <row r="4153">
          <cell r="A4153" t="str">
            <v>03</v>
          </cell>
          <cell r="B4153" t="str">
            <v>68080000</v>
          </cell>
          <cell r="C4153" t="str">
            <v>90030107</v>
          </cell>
          <cell r="D4153">
            <v>-2128.23</v>
          </cell>
        </row>
        <row r="4154">
          <cell r="A4154" t="str">
            <v>03</v>
          </cell>
          <cell r="B4154" t="str">
            <v>68080000</v>
          </cell>
          <cell r="C4154" t="str">
            <v>90030108</v>
          </cell>
          <cell r="D4154">
            <v>-35990.83</v>
          </cell>
        </row>
        <row r="4155">
          <cell r="A4155" t="str">
            <v>03</v>
          </cell>
          <cell r="B4155" t="str">
            <v>68080000</v>
          </cell>
          <cell r="C4155" t="str">
            <v>90031400</v>
          </cell>
          <cell r="D4155">
            <v>-443.32</v>
          </cell>
        </row>
        <row r="4156">
          <cell r="A4156" t="str">
            <v>03</v>
          </cell>
          <cell r="B4156" t="str">
            <v>68080000</v>
          </cell>
          <cell r="C4156" t="str">
            <v>91020801</v>
          </cell>
          <cell r="D4156">
            <v>615.89</v>
          </cell>
        </row>
        <row r="4157">
          <cell r="A4157" t="str">
            <v>03</v>
          </cell>
          <cell r="B4157" t="str">
            <v>68080000</v>
          </cell>
          <cell r="C4157" t="str">
            <v>99000000</v>
          </cell>
          <cell r="D4157">
            <v>194909.14</v>
          </cell>
        </row>
        <row r="4158">
          <cell r="A4158" t="str">
            <v>03</v>
          </cell>
          <cell r="B4158" t="str">
            <v>40350000</v>
          </cell>
          <cell r="C4158" t="str">
            <v>15150000</v>
          </cell>
          <cell r="D4158">
            <v>-48966.45</v>
          </cell>
        </row>
        <row r="4159">
          <cell r="A4159" t="str">
            <v>03</v>
          </cell>
          <cell r="B4159" t="str">
            <v>40350000</v>
          </cell>
          <cell r="C4159" t="str">
            <v>15230000</v>
          </cell>
          <cell r="D4159">
            <v>-689.12</v>
          </cell>
        </row>
        <row r="4160">
          <cell r="A4160" t="str">
            <v>03</v>
          </cell>
          <cell r="B4160" t="str">
            <v>40350000</v>
          </cell>
          <cell r="C4160" t="str">
            <v>25020000</v>
          </cell>
          <cell r="D4160">
            <v>-101248.55</v>
          </cell>
        </row>
        <row r="4161">
          <cell r="A4161" t="str">
            <v>03</v>
          </cell>
          <cell r="B4161" t="str">
            <v>40350000</v>
          </cell>
          <cell r="C4161" t="str">
            <v>25030000</v>
          </cell>
          <cell r="D4161">
            <v>-4656.2700000000004</v>
          </cell>
        </row>
        <row r="4162">
          <cell r="A4162" t="str">
            <v>03</v>
          </cell>
          <cell r="B4162" t="str">
            <v>40350000</v>
          </cell>
          <cell r="C4162" t="str">
            <v>26000000</v>
          </cell>
          <cell r="D4162">
            <v>-355721.2</v>
          </cell>
        </row>
        <row r="4163">
          <cell r="A4163" t="str">
            <v>03</v>
          </cell>
          <cell r="B4163" t="str">
            <v>40350000</v>
          </cell>
          <cell r="C4163" t="str">
            <v>44000500</v>
          </cell>
          <cell r="D4163">
            <v>-54841.03</v>
          </cell>
        </row>
        <row r="4164">
          <cell r="A4164" t="str">
            <v>03</v>
          </cell>
          <cell r="B4164" t="str">
            <v>40350000</v>
          </cell>
          <cell r="C4164" t="str">
            <v>79030000</v>
          </cell>
          <cell r="D4164">
            <v>-19296.34</v>
          </cell>
        </row>
        <row r="4165">
          <cell r="A4165" t="str">
            <v>03</v>
          </cell>
          <cell r="B4165" t="str">
            <v>40350000</v>
          </cell>
          <cell r="C4165" t="str">
            <v>90021200</v>
          </cell>
          <cell r="D4165">
            <v>-3035.13</v>
          </cell>
        </row>
        <row r="4166">
          <cell r="A4166" t="str">
            <v>03</v>
          </cell>
          <cell r="B4166" t="str">
            <v>40360000</v>
          </cell>
          <cell r="C4166" t="str">
            <v>15140000</v>
          </cell>
          <cell r="D4166">
            <v>-118133.52</v>
          </cell>
        </row>
        <row r="4167">
          <cell r="A4167" t="str">
            <v>03</v>
          </cell>
          <cell r="B4167" t="str">
            <v>40380000</v>
          </cell>
          <cell r="C4167" t="str">
            <v>15230000</v>
          </cell>
          <cell r="D4167">
            <v>29796.29</v>
          </cell>
        </row>
        <row r="4168">
          <cell r="A4168" t="str">
            <v>03</v>
          </cell>
          <cell r="B4168" t="str">
            <v>40380000</v>
          </cell>
          <cell r="C4168" t="str">
            <v>25010000</v>
          </cell>
          <cell r="D4168">
            <v>23.5</v>
          </cell>
        </row>
        <row r="4169">
          <cell r="A4169" t="str">
            <v>03</v>
          </cell>
          <cell r="B4169" t="str">
            <v>40380000</v>
          </cell>
          <cell r="C4169" t="str">
            <v>25020000</v>
          </cell>
          <cell r="D4169">
            <v>22252.01</v>
          </cell>
        </row>
        <row r="4170">
          <cell r="A4170" t="str">
            <v>03</v>
          </cell>
          <cell r="B4170" t="str">
            <v>40380000</v>
          </cell>
          <cell r="C4170" t="str">
            <v>25030000</v>
          </cell>
          <cell r="D4170">
            <v>2621.34</v>
          </cell>
        </row>
        <row r="4171">
          <cell r="A4171" t="str">
            <v>03</v>
          </cell>
          <cell r="B4171" t="str">
            <v>40380000</v>
          </cell>
          <cell r="C4171" t="str">
            <v>26000000</v>
          </cell>
          <cell r="D4171">
            <v>97718.86</v>
          </cell>
        </row>
        <row r="4172">
          <cell r="A4172" t="str">
            <v>03</v>
          </cell>
          <cell r="B4172" t="str">
            <v>40380000</v>
          </cell>
          <cell r="C4172" t="str">
            <v>79030000</v>
          </cell>
          <cell r="D4172">
            <v>38.729999999999997</v>
          </cell>
        </row>
        <row r="4173">
          <cell r="A4173" t="str">
            <v>03</v>
          </cell>
          <cell r="B4173" t="str">
            <v>40380000</v>
          </cell>
          <cell r="C4173" t="str">
            <v>90020900</v>
          </cell>
          <cell r="D4173">
            <v>-3.57</v>
          </cell>
        </row>
        <row r="4174">
          <cell r="A4174" t="str">
            <v>03</v>
          </cell>
          <cell r="B4174" t="str">
            <v>40380000</v>
          </cell>
          <cell r="C4174" t="str">
            <v>90020901</v>
          </cell>
          <cell r="D4174">
            <v>6229.91</v>
          </cell>
        </row>
        <row r="4175">
          <cell r="A4175" t="str">
            <v>03</v>
          </cell>
          <cell r="B4175" t="str">
            <v>40380000</v>
          </cell>
          <cell r="C4175" t="str">
            <v>90020902</v>
          </cell>
          <cell r="D4175">
            <v>241.64</v>
          </cell>
        </row>
        <row r="4176">
          <cell r="A4176" t="str">
            <v>03</v>
          </cell>
          <cell r="B4176" t="str">
            <v>40380000</v>
          </cell>
          <cell r="C4176" t="str">
            <v>91020801</v>
          </cell>
          <cell r="D4176">
            <v>29411.18</v>
          </cell>
        </row>
        <row r="4177">
          <cell r="A4177" t="str">
            <v>03</v>
          </cell>
          <cell r="B4177" t="str">
            <v>40390000</v>
          </cell>
          <cell r="C4177" t="str">
            <v>08010000</v>
          </cell>
          <cell r="D4177">
            <v>109060.4</v>
          </cell>
        </row>
        <row r="4178">
          <cell r="A4178" t="str">
            <v>03</v>
          </cell>
          <cell r="B4178" t="str">
            <v>40390000</v>
          </cell>
          <cell r="C4178" t="str">
            <v>15140000</v>
          </cell>
          <cell r="D4178">
            <v>-186521.7</v>
          </cell>
        </row>
        <row r="4179">
          <cell r="A4179" t="str">
            <v>03</v>
          </cell>
          <cell r="B4179" t="str">
            <v>40390000</v>
          </cell>
          <cell r="C4179" t="str">
            <v>15230000</v>
          </cell>
          <cell r="D4179">
            <v>51363.63</v>
          </cell>
        </row>
        <row r="4180">
          <cell r="A4180" t="str">
            <v>03</v>
          </cell>
          <cell r="B4180" t="str">
            <v>40390000</v>
          </cell>
          <cell r="C4180" t="str">
            <v>25010000</v>
          </cell>
          <cell r="D4180">
            <v>81616.070000000007</v>
          </cell>
        </row>
        <row r="4181">
          <cell r="A4181" t="str">
            <v>03</v>
          </cell>
          <cell r="B4181" t="str">
            <v>40390000</v>
          </cell>
          <cell r="C4181" t="str">
            <v>25020000</v>
          </cell>
          <cell r="D4181">
            <v>395791.51</v>
          </cell>
        </row>
        <row r="4182">
          <cell r="A4182" t="str">
            <v>03</v>
          </cell>
          <cell r="B4182" t="str">
            <v>40390000</v>
          </cell>
          <cell r="C4182" t="str">
            <v>26000000</v>
          </cell>
          <cell r="D4182">
            <v>144271.35999999999</v>
          </cell>
        </row>
        <row r="4183">
          <cell r="A4183" t="str">
            <v>03</v>
          </cell>
          <cell r="B4183" t="str">
            <v>70000000</v>
          </cell>
          <cell r="C4183" t="str">
            <v>15010000</v>
          </cell>
          <cell r="D4183">
            <v>476142.87</v>
          </cell>
        </row>
        <row r="4184">
          <cell r="A4184" t="str">
            <v>03</v>
          </cell>
          <cell r="B4184" t="str">
            <v>70000000</v>
          </cell>
          <cell r="C4184" t="str">
            <v>15020000</v>
          </cell>
          <cell r="D4184">
            <v>806634.68</v>
          </cell>
        </row>
        <row r="4185">
          <cell r="A4185" t="str">
            <v>03</v>
          </cell>
          <cell r="B4185" t="str">
            <v>70000000</v>
          </cell>
          <cell r="C4185" t="str">
            <v>15150000</v>
          </cell>
          <cell r="D4185">
            <v>101833.27</v>
          </cell>
        </row>
        <row r="4186">
          <cell r="A4186" t="str">
            <v>03</v>
          </cell>
          <cell r="B4186" t="str">
            <v>70000000</v>
          </cell>
          <cell r="C4186" t="str">
            <v>20010000</v>
          </cell>
          <cell r="D4186">
            <v>27599641.02</v>
          </cell>
        </row>
        <row r="4187">
          <cell r="A4187" t="str">
            <v>03</v>
          </cell>
          <cell r="B4187" t="str">
            <v>70000000</v>
          </cell>
          <cell r="C4187" t="str">
            <v>23010000</v>
          </cell>
          <cell r="D4187">
            <v>12981198.65</v>
          </cell>
        </row>
        <row r="4188">
          <cell r="A4188" t="str">
            <v>03</v>
          </cell>
          <cell r="B4188" t="str">
            <v>70000000</v>
          </cell>
          <cell r="C4188" t="str">
            <v>25010000</v>
          </cell>
          <cell r="D4188">
            <v>18751355.84</v>
          </cell>
        </row>
        <row r="4189">
          <cell r="A4189" t="str">
            <v>03</v>
          </cell>
          <cell r="B4189" t="str">
            <v>70000000</v>
          </cell>
          <cell r="C4189" t="str">
            <v>25020000</v>
          </cell>
          <cell r="D4189">
            <v>25780586.100000001</v>
          </cell>
        </row>
        <row r="4190">
          <cell r="A4190" t="str">
            <v>03</v>
          </cell>
          <cell r="B4190" t="str">
            <v>70000000</v>
          </cell>
          <cell r="C4190" t="str">
            <v>25030000</v>
          </cell>
          <cell r="D4190">
            <v>5351883.79</v>
          </cell>
        </row>
        <row r="4191">
          <cell r="A4191" t="str">
            <v>03</v>
          </cell>
          <cell r="B4191" t="str">
            <v>70000000</v>
          </cell>
          <cell r="C4191" t="str">
            <v>26000000</v>
          </cell>
          <cell r="D4191">
            <v>34120099.890000001</v>
          </cell>
        </row>
        <row r="4192">
          <cell r="A4192" t="str">
            <v>03</v>
          </cell>
          <cell r="B4192" t="str">
            <v>70000000</v>
          </cell>
          <cell r="C4192" t="str">
            <v>44000500</v>
          </cell>
          <cell r="D4192">
            <v>1137833.3899999999</v>
          </cell>
        </row>
        <row r="4193">
          <cell r="A4193" t="str">
            <v>03</v>
          </cell>
          <cell r="B4193" t="str">
            <v>70000000</v>
          </cell>
          <cell r="C4193" t="str">
            <v>50000000</v>
          </cell>
          <cell r="D4193">
            <v>1979.81</v>
          </cell>
        </row>
        <row r="4194">
          <cell r="A4194" t="str">
            <v>03</v>
          </cell>
          <cell r="B4194" t="str">
            <v>70000000</v>
          </cell>
          <cell r="C4194" t="str">
            <v>69010000</v>
          </cell>
          <cell r="D4194">
            <v>3664736.21</v>
          </cell>
        </row>
        <row r="4195">
          <cell r="A4195" t="str">
            <v>03</v>
          </cell>
          <cell r="B4195" t="str">
            <v>70000000</v>
          </cell>
          <cell r="C4195" t="str">
            <v>69050000</v>
          </cell>
          <cell r="D4195">
            <v>42576.4</v>
          </cell>
        </row>
        <row r="4196">
          <cell r="A4196" t="str">
            <v>03</v>
          </cell>
          <cell r="B4196" t="str">
            <v>70000000</v>
          </cell>
          <cell r="C4196" t="str">
            <v>70010000</v>
          </cell>
          <cell r="D4196">
            <v>308747.8</v>
          </cell>
        </row>
        <row r="4197">
          <cell r="A4197" t="str">
            <v>03</v>
          </cell>
          <cell r="B4197" t="str">
            <v>70000000</v>
          </cell>
          <cell r="C4197" t="str">
            <v>70020000</v>
          </cell>
          <cell r="D4197">
            <v>188916.81</v>
          </cell>
        </row>
        <row r="4198">
          <cell r="A4198" t="str">
            <v>03</v>
          </cell>
          <cell r="B4198" t="str">
            <v>70000000</v>
          </cell>
          <cell r="C4198" t="str">
            <v>70030000</v>
          </cell>
          <cell r="D4198">
            <v>174.15</v>
          </cell>
        </row>
        <row r="4199">
          <cell r="A4199" t="str">
            <v>03</v>
          </cell>
          <cell r="B4199" t="str">
            <v>70000000</v>
          </cell>
          <cell r="C4199" t="str">
            <v>76000000</v>
          </cell>
          <cell r="D4199">
            <v>4215.04</v>
          </cell>
        </row>
        <row r="4200">
          <cell r="A4200" t="str">
            <v>03</v>
          </cell>
          <cell r="B4200" t="str">
            <v>70000000</v>
          </cell>
          <cell r="C4200" t="str">
            <v>76040000</v>
          </cell>
          <cell r="D4200">
            <v>114080.26</v>
          </cell>
        </row>
        <row r="4201">
          <cell r="A4201" t="str">
            <v>03</v>
          </cell>
          <cell r="B4201" t="str">
            <v>70000000</v>
          </cell>
          <cell r="C4201" t="str">
            <v>86000000</v>
          </cell>
          <cell r="D4201">
            <v>2690.22</v>
          </cell>
        </row>
        <row r="4202">
          <cell r="A4202" t="str">
            <v>03</v>
          </cell>
          <cell r="B4202" t="str">
            <v>70000000</v>
          </cell>
          <cell r="C4202" t="str">
            <v>91020801</v>
          </cell>
          <cell r="D4202">
            <v>1868288.55</v>
          </cell>
        </row>
        <row r="4203">
          <cell r="A4203" t="str">
            <v>03</v>
          </cell>
          <cell r="B4203" t="str">
            <v>70000000</v>
          </cell>
          <cell r="C4203" t="str">
            <v>97010000</v>
          </cell>
          <cell r="D4203">
            <v>2829050.52</v>
          </cell>
        </row>
        <row r="4204">
          <cell r="A4204" t="str">
            <v>03</v>
          </cell>
          <cell r="B4204" t="str">
            <v>69010000</v>
          </cell>
          <cell r="C4204" t="str">
            <v>15010000</v>
          </cell>
          <cell r="D4204">
            <v>18716.830000000002</v>
          </cell>
        </row>
        <row r="4205">
          <cell r="A4205" t="str">
            <v>03</v>
          </cell>
          <cell r="B4205" t="str">
            <v>69010000</v>
          </cell>
          <cell r="C4205" t="str">
            <v>15020000</v>
          </cell>
          <cell r="D4205">
            <v>32265.45</v>
          </cell>
        </row>
        <row r="4206">
          <cell r="A4206" t="str">
            <v>03</v>
          </cell>
          <cell r="B4206" t="str">
            <v>69010000</v>
          </cell>
          <cell r="C4206" t="str">
            <v>15150000</v>
          </cell>
          <cell r="D4206">
            <v>4073.33</v>
          </cell>
        </row>
        <row r="4207">
          <cell r="A4207" t="str">
            <v>03</v>
          </cell>
          <cell r="B4207" t="str">
            <v>69010000</v>
          </cell>
          <cell r="C4207" t="str">
            <v>20010000</v>
          </cell>
          <cell r="D4207">
            <v>1096824.6100000001</v>
          </cell>
        </row>
        <row r="4208">
          <cell r="A4208" t="str">
            <v>03</v>
          </cell>
          <cell r="B4208" t="str">
            <v>69010000</v>
          </cell>
          <cell r="C4208" t="str">
            <v>23010000</v>
          </cell>
          <cell r="D4208">
            <v>513511.1</v>
          </cell>
        </row>
        <row r="4209">
          <cell r="A4209" t="str">
            <v>03</v>
          </cell>
          <cell r="B4209" t="str">
            <v>69010000</v>
          </cell>
          <cell r="C4209" t="str">
            <v>25010000</v>
          </cell>
          <cell r="D4209">
            <v>731383.82</v>
          </cell>
        </row>
        <row r="4210">
          <cell r="A4210" t="str">
            <v>03</v>
          </cell>
          <cell r="B4210" t="str">
            <v>69010000</v>
          </cell>
          <cell r="C4210" t="str">
            <v>25020000</v>
          </cell>
          <cell r="D4210">
            <v>1018028.36</v>
          </cell>
        </row>
        <row r="4211">
          <cell r="A4211" t="str">
            <v>03</v>
          </cell>
          <cell r="B4211" t="str">
            <v>69010000</v>
          </cell>
          <cell r="C4211" t="str">
            <v>25030000</v>
          </cell>
          <cell r="D4211">
            <v>211605.92</v>
          </cell>
        </row>
        <row r="4212">
          <cell r="A4212" t="str">
            <v>03</v>
          </cell>
          <cell r="B4212" t="str">
            <v>69010000</v>
          </cell>
          <cell r="C4212" t="str">
            <v>26000000</v>
          </cell>
          <cell r="D4212">
            <v>1267149.24</v>
          </cell>
        </row>
        <row r="4213">
          <cell r="A4213" t="str">
            <v>03</v>
          </cell>
          <cell r="B4213" t="str">
            <v>69010000</v>
          </cell>
          <cell r="C4213" t="str">
            <v>44000500</v>
          </cell>
          <cell r="D4213">
            <v>45098.52</v>
          </cell>
        </row>
        <row r="4214">
          <cell r="A4214" t="str">
            <v>03</v>
          </cell>
          <cell r="B4214" t="str">
            <v>69010000</v>
          </cell>
          <cell r="C4214" t="str">
            <v>79030000</v>
          </cell>
          <cell r="D4214">
            <v>56077.53</v>
          </cell>
        </row>
        <row r="4215">
          <cell r="A4215" t="str">
            <v>03</v>
          </cell>
          <cell r="B4215" t="str">
            <v>69010000</v>
          </cell>
          <cell r="C4215" t="str">
            <v>79040000</v>
          </cell>
          <cell r="D4215">
            <v>4117.72</v>
          </cell>
        </row>
        <row r="4216">
          <cell r="A4216" t="str">
            <v>03</v>
          </cell>
          <cell r="B4216" t="str">
            <v>69010000</v>
          </cell>
          <cell r="C4216" t="str">
            <v>79070000</v>
          </cell>
          <cell r="D4216">
            <v>68796.37</v>
          </cell>
        </row>
        <row r="4217">
          <cell r="A4217" t="str">
            <v>03</v>
          </cell>
          <cell r="B4217" t="str">
            <v>69010000</v>
          </cell>
          <cell r="C4217" t="str">
            <v>91020801</v>
          </cell>
          <cell r="D4217">
            <v>21063.119999999999</v>
          </cell>
        </row>
        <row r="4218">
          <cell r="A4218" t="str">
            <v>03</v>
          </cell>
          <cell r="B4218" t="str">
            <v>69010000</v>
          </cell>
          <cell r="C4218" t="str">
            <v>97020200</v>
          </cell>
          <cell r="D4218">
            <v>111732.07</v>
          </cell>
        </row>
        <row r="4219">
          <cell r="A4219" t="str">
            <v>03</v>
          </cell>
          <cell r="B4219" t="str">
            <v>69010000</v>
          </cell>
          <cell r="C4219" t="str">
            <v>99000000</v>
          </cell>
          <cell r="D4219">
            <v>1736.06</v>
          </cell>
        </row>
        <row r="4220">
          <cell r="A4220" t="str">
            <v>03</v>
          </cell>
          <cell r="B4220" t="str">
            <v>69020100</v>
          </cell>
          <cell r="C4220" t="str">
            <v>15010000</v>
          </cell>
          <cell r="D4220">
            <v>65508.91</v>
          </cell>
        </row>
        <row r="4221">
          <cell r="A4221" t="str">
            <v>03</v>
          </cell>
          <cell r="B4221" t="str">
            <v>69020100</v>
          </cell>
          <cell r="C4221" t="str">
            <v>15020000</v>
          </cell>
          <cell r="D4221">
            <v>112928.8</v>
          </cell>
        </row>
        <row r="4222">
          <cell r="A4222" t="str">
            <v>03</v>
          </cell>
          <cell r="B4222" t="str">
            <v>69020100</v>
          </cell>
          <cell r="C4222" t="str">
            <v>15150000</v>
          </cell>
          <cell r="D4222">
            <v>14256.69</v>
          </cell>
        </row>
        <row r="4223">
          <cell r="A4223" t="str">
            <v>03</v>
          </cell>
          <cell r="B4223" t="str">
            <v>69020100</v>
          </cell>
          <cell r="C4223" t="str">
            <v>20010000</v>
          </cell>
          <cell r="D4223">
            <v>3838888.59</v>
          </cell>
        </row>
        <row r="4224">
          <cell r="A4224" t="str">
            <v>03</v>
          </cell>
          <cell r="B4224" t="str">
            <v>69020100</v>
          </cell>
          <cell r="C4224" t="str">
            <v>23010000</v>
          </cell>
          <cell r="D4224">
            <v>1797294.9</v>
          </cell>
        </row>
        <row r="4225">
          <cell r="A4225" t="str">
            <v>03</v>
          </cell>
          <cell r="B4225" t="str">
            <v>69020100</v>
          </cell>
          <cell r="C4225" t="str">
            <v>25010000</v>
          </cell>
          <cell r="D4225">
            <v>2559848.33</v>
          </cell>
        </row>
        <row r="4226">
          <cell r="A4226" t="str">
            <v>03</v>
          </cell>
          <cell r="B4226" t="str">
            <v>69020100</v>
          </cell>
          <cell r="C4226" t="str">
            <v>25020000</v>
          </cell>
          <cell r="D4226">
            <v>3563135.87</v>
          </cell>
        </row>
        <row r="4227">
          <cell r="A4227" t="str">
            <v>03</v>
          </cell>
          <cell r="B4227" t="str">
            <v>69020100</v>
          </cell>
          <cell r="C4227" t="str">
            <v>25030000</v>
          </cell>
          <cell r="D4227">
            <v>740621.19</v>
          </cell>
        </row>
        <row r="4228">
          <cell r="A4228" t="str">
            <v>03</v>
          </cell>
          <cell r="B4228" t="str">
            <v>69020100</v>
          </cell>
          <cell r="C4228" t="str">
            <v>26000000</v>
          </cell>
          <cell r="D4228">
            <v>4477723.83</v>
          </cell>
        </row>
        <row r="4229">
          <cell r="A4229" t="str">
            <v>03</v>
          </cell>
          <cell r="B4229" t="str">
            <v>69020100</v>
          </cell>
          <cell r="C4229" t="str">
            <v>44000500</v>
          </cell>
          <cell r="D4229">
            <v>157844.91</v>
          </cell>
        </row>
        <row r="4230">
          <cell r="A4230" t="str">
            <v>03</v>
          </cell>
          <cell r="B4230" t="str">
            <v>69020100</v>
          </cell>
          <cell r="C4230" t="str">
            <v>79030000</v>
          </cell>
          <cell r="D4230">
            <v>196271.01</v>
          </cell>
        </row>
        <row r="4231">
          <cell r="A4231" t="str">
            <v>03</v>
          </cell>
          <cell r="B4231" t="str">
            <v>69020100</v>
          </cell>
          <cell r="C4231" t="str">
            <v>79040000</v>
          </cell>
          <cell r="D4231">
            <v>14411.99</v>
          </cell>
        </row>
        <row r="4232">
          <cell r="A4232" t="str">
            <v>03</v>
          </cell>
          <cell r="B4232" t="str">
            <v>69020100</v>
          </cell>
          <cell r="C4232" t="str">
            <v>79070000</v>
          </cell>
          <cell r="D4232">
            <v>240787.09</v>
          </cell>
        </row>
        <row r="4233">
          <cell r="A4233" t="str">
            <v>03</v>
          </cell>
          <cell r="B4233" t="str">
            <v>69020100</v>
          </cell>
          <cell r="C4233" t="str">
            <v>91020801</v>
          </cell>
          <cell r="D4233">
            <v>73757.81</v>
          </cell>
        </row>
        <row r="4234">
          <cell r="A4234" t="str">
            <v>03</v>
          </cell>
          <cell r="B4234" t="str">
            <v>69020100</v>
          </cell>
          <cell r="C4234" t="str">
            <v>97020300</v>
          </cell>
          <cell r="D4234">
            <v>391141.45</v>
          </cell>
        </row>
        <row r="4235">
          <cell r="A4235" t="str">
            <v>03</v>
          </cell>
          <cell r="B4235" t="str">
            <v>68080200</v>
          </cell>
          <cell r="C4235" t="str">
            <v>19060000</v>
          </cell>
          <cell r="D4235">
            <v>22848.23</v>
          </cell>
        </row>
        <row r="4236">
          <cell r="A4236" t="str">
            <v>03</v>
          </cell>
          <cell r="B4236" t="str">
            <v>68080200</v>
          </cell>
          <cell r="C4236" t="str">
            <v>62030100</v>
          </cell>
          <cell r="D4236">
            <v>32473363.120000001</v>
          </cell>
        </row>
        <row r="4237">
          <cell r="A4237" t="str">
            <v>03</v>
          </cell>
          <cell r="B4237" t="str">
            <v>68080200</v>
          </cell>
          <cell r="C4237" t="str">
            <v>62030300</v>
          </cell>
          <cell r="D4237">
            <v>621119.11</v>
          </cell>
        </row>
        <row r="4238">
          <cell r="A4238" t="str">
            <v>03</v>
          </cell>
          <cell r="B4238" t="str">
            <v>68080200</v>
          </cell>
          <cell r="C4238" t="str">
            <v>62030500</v>
          </cell>
          <cell r="D4238">
            <v>1668606.88</v>
          </cell>
        </row>
        <row r="4239">
          <cell r="A4239" t="str">
            <v>03</v>
          </cell>
          <cell r="B4239" t="str">
            <v>68080200</v>
          </cell>
          <cell r="C4239" t="str">
            <v>62050200</v>
          </cell>
          <cell r="D4239">
            <v>14267109.59</v>
          </cell>
        </row>
        <row r="4240">
          <cell r="A4240" t="str">
            <v>03</v>
          </cell>
          <cell r="B4240" t="str">
            <v>68080200</v>
          </cell>
          <cell r="C4240" t="str">
            <v>76020400</v>
          </cell>
          <cell r="D4240">
            <v>1761463.31</v>
          </cell>
        </row>
        <row r="4241">
          <cell r="A4241" t="str">
            <v>03</v>
          </cell>
          <cell r="B4241" t="str">
            <v>68080200</v>
          </cell>
          <cell r="C4241" t="str">
            <v>76020500</v>
          </cell>
          <cell r="D4241">
            <v>2080.59</v>
          </cell>
        </row>
        <row r="4242">
          <cell r="A4242" t="str">
            <v>03</v>
          </cell>
          <cell r="B4242" t="str">
            <v>68080200</v>
          </cell>
          <cell r="C4242" t="str">
            <v>76050100</v>
          </cell>
          <cell r="D4242">
            <v>161898481.63</v>
          </cell>
        </row>
        <row r="4243">
          <cell r="A4243" t="str">
            <v>03</v>
          </cell>
          <cell r="B4243" t="str">
            <v>68080200</v>
          </cell>
          <cell r="C4243" t="str">
            <v>79030000</v>
          </cell>
          <cell r="D4243">
            <v>495779.11</v>
          </cell>
        </row>
        <row r="4244">
          <cell r="A4244" t="str">
            <v>03</v>
          </cell>
          <cell r="B4244" t="str">
            <v>68080200</v>
          </cell>
          <cell r="C4244" t="str">
            <v>79040000</v>
          </cell>
          <cell r="D4244">
            <v>5494.28</v>
          </cell>
        </row>
        <row r="4245">
          <cell r="A4245" t="str">
            <v>03</v>
          </cell>
          <cell r="B4245" t="str">
            <v>68080200</v>
          </cell>
          <cell r="C4245" t="str">
            <v>79070000</v>
          </cell>
          <cell r="D4245">
            <v>799516.79</v>
          </cell>
        </row>
        <row r="4246">
          <cell r="A4246" t="str">
            <v>03</v>
          </cell>
          <cell r="B4246" t="str">
            <v>68080200</v>
          </cell>
          <cell r="C4246" t="str">
            <v>90030107</v>
          </cell>
          <cell r="D4246">
            <v>-3621.66</v>
          </cell>
        </row>
        <row r="4247">
          <cell r="A4247" t="str">
            <v>03</v>
          </cell>
          <cell r="B4247" t="str">
            <v>68080200</v>
          </cell>
          <cell r="C4247" t="str">
            <v>90030108</v>
          </cell>
          <cell r="D4247">
            <v>-358328.14</v>
          </cell>
        </row>
        <row r="4248">
          <cell r="A4248" t="str">
            <v>03</v>
          </cell>
          <cell r="B4248" t="str">
            <v>68080200</v>
          </cell>
          <cell r="C4248" t="str">
            <v>91020801</v>
          </cell>
          <cell r="D4248">
            <v>17221.580000000002</v>
          </cell>
        </row>
        <row r="4249">
          <cell r="A4249" t="str">
            <v>03</v>
          </cell>
          <cell r="B4249" t="str">
            <v>69020200</v>
          </cell>
          <cell r="C4249" t="str">
            <v>15010000</v>
          </cell>
          <cell r="D4249">
            <v>56184.51</v>
          </cell>
        </row>
        <row r="4250">
          <cell r="A4250" t="str">
            <v>03</v>
          </cell>
          <cell r="B4250" t="str">
            <v>69020200</v>
          </cell>
          <cell r="C4250" t="str">
            <v>15020000</v>
          </cell>
          <cell r="D4250">
            <v>91467.4</v>
          </cell>
        </row>
        <row r="4251">
          <cell r="A4251" t="str">
            <v>03</v>
          </cell>
          <cell r="B4251" t="str">
            <v>69020200</v>
          </cell>
          <cell r="C4251" t="str">
            <v>15150000</v>
          </cell>
          <cell r="D4251">
            <v>11966.57</v>
          </cell>
        </row>
        <row r="4252">
          <cell r="A4252" t="str">
            <v>03</v>
          </cell>
          <cell r="B4252" t="str">
            <v>69020200</v>
          </cell>
          <cell r="C4252" t="str">
            <v>20010000</v>
          </cell>
          <cell r="D4252">
            <v>3090314.79</v>
          </cell>
        </row>
        <row r="4253">
          <cell r="A4253" t="str">
            <v>03</v>
          </cell>
          <cell r="B4253" t="str">
            <v>69020200</v>
          </cell>
          <cell r="C4253" t="str">
            <v>23010000</v>
          </cell>
          <cell r="D4253">
            <v>1559243.12</v>
          </cell>
        </row>
        <row r="4254">
          <cell r="A4254" t="str">
            <v>03</v>
          </cell>
          <cell r="B4254" t="str">
            <v>69020200</v>
          </cell>
          <cell r="C4254" t="str">
            <v>25010000</v>
          </cell>
          <cell r="D4254">
            <v>2114662.94</v>
          </cell>
        </row>
        <row r="4255">
          <cell r="A4255" t="str">
            <v>03</v>
          </cell>
          <cell r="B4255" t="str">
            <v>69020200</v>
          </cell>
          <cell r="C4255" t="str">
            <v>25020000</v>
          </cell>
          <cell r="D4255">
            <v>3047756.85</v>
          </cell>
        </row>
        <row r="4256">
          <cell r="A4256" t="str">
            <v>03</v>
          </cell>
          <cell r="B4256" t="str">
            <v>69020200</v>
          </cell>
          <cell r="C4256" t="str">
            <v>25030000</v>
          </cell>
          <cell r="D4256">
            <v>639628.12</v>
          </cell>
        </row>
        <row r="4257">
          <cell r="A4257" t="str">
            <v>03</v>
          </cell>
          <cell r="B4257" t="str">
            <v>69020200</v>
          </cell>
          <cell r="C4257" t="str">
            <v>26000000</v>
          </cell>
          <cell r="D4257">
            <v>3793278.83</v>
          </cell>
        </row>
        <row r="4258">
          <cell r="A4258" t="str">
            <v>03</v>
          </cell>
          <cell r="B4258" t="str">
            <v>69020200</v>
          </cell>
          <cell r="C4258" t="str">
            <v>44000500</v>
          </cell>
          <cell r="D4258">
            <v>132263.56</v>
          </cell>
        </row>
        <row r="4259">
          <cell r="A4259" t="str">
            <v>03</v>
          </cell>
          <cell r="B4259" t="str">
            <v>69020200</v>
          </cell>
          <cell r="C4259" t="str">
            <v>79030000</v>
          </cell>
          <cell r="D4259">
            <v>172287.51</v>
          </cell>
        </row>
        <row r="4260">
          <cell r="A4260" t="str">
            <v>03</v>
          </cell>
          <cell r="B4260" t="str">
            <v>69020200</v>
          </cell>
          <cell r="C4260" t="str">
            <v>79040000</v>
          </cell>
          <cell r="D4260">
            <v>12462.96</v>
          </cell>
        </row>
        <row r="4261">
          <cell r="A4261" t="str">
            <v>03</v>
          </cell>
          <cell r="B4261" t="str">
            <v>69020200</v>
          </cell>
          <cell r="C4261" t="str">
            <v>79070000</v>
          </cell>
          <cell r="D4261">
            <v>202480.53</v>
          </cell>
        </row>
        <row r="4262">
          <cell r="A4262" t="str">
            <v>03</v>
          </cell>
          <cell r="B4262" t="str">
            <v>69020200</v>
          </cell>
          <cell r="C4262" t="str">
            <v>91020801</v>
          </cell>
          <cell r="D4262">
            <v>53933.279999999999</v>
          </cell>
        </row>
        <row r="4263">
          <cell r="A4263" t="str">
            <v>03</v>
          </cell>
          <cell r="B4263" t="str">
            <v>69020200</v>
          </cell>
          <cell r="C4263" t="str">
            <v>97020400</v>
          </cell>
          <cell r="D4263">
            <v>331055.28000000003</v>
          </cell>
        </row>
        <row r="4264">
          <cell r="A4264" t="str">
            <v>03</v>
          </cell>
          <cell r="B4264" t="str">
            <v>69020200</v>
          </cell>
          <cell r="C4264" t="str">
            <v>99000000</v>
          </cell>
          <cell r="D4264">
            <v>1317.22</v>
          </cell>
        </row>
        <row r="4265">
          <cell r="A4265" t="str">
            <v>03</v>
          </cell>
          <cell r="B4265" t="str">
            <v>69020300</v>
          </cell>
          <cell r="C4265" t="str">
            <v>15010000</v>
          </cell>
          <cell r="D4265">
            <v>10475.49</v>
          </cell>
        </row>
        <row r="4266">
          <cell r="A4266" t="str">
            <v>03</v>
          </cell>
          <cell r="B4266" t="str">
            <v>69020300</v>
          </cell>
          <cell r="C4266" t="str">
            <v>15020000</v>
          </cell>
          <cell r="D4266">
            <v>21461.5</v>
          </cell>
        </row>
        <row r="4267">
          <cell r="A4267" t="str">
            <v>03</v>
          </cell>
          <cell r="B4267" t="str">
            <v>69020300</v>
          </cell>
          <cell r="C4267" t="str">
            <v>15150000</v>
          </cell>
          <cell r="D4267">
            <v>2290.09</v>
          </cell>
        </row>
        <row r="4268">
          <cell r="A4268" t="str">
            <v>03</v>
          </cell>
          <cell r="B4268" t="str">
            <v>69020300</v>
          </cell>
          <cell r="C4268" t="str">
            <v>20010000</v>
          </cell>
          <cell r="D4268">
            <v>773509.77</v>
          </cell>
        </row>
        <row r="4269">
          <cell r="A4269" t="str">
            <v>03</v>
          </cell>
          <cell r="B4269" t="str">
            <v>69020300</v>
          </cell>
          <cell r="C4269" t="str">
            <v>23010000</v>
          </cell>
          <cell r="D4269">
            <v>258120.03</v>
          </cell>
        </row>
        <row r="4270">
          <cell r="A4270" t="str">
            <v>03</v>
          </cell>
          <cell r="B4270" t="str">
            <v>69020300</v>
          </cell>
          <cell r="C4270" t="str">
            <v>25010000</v>
          </cell>
          <cell r="D4270">
            <v>457047.59</v>
          </cell>
        </row>
        <row r="4271">
          <cell r="A4271" t="str">
            <v>03</v>
          </cell>
          <cell r="B4271" t="str">
            <v>69020300</v>
          </cell>
          <cell r="C4271" t="str">
            <v>25020000</v>
          </cell>
          <cell r="D4271">
            <v>549869.76</v>
          </cell>
        </row>
        <row r="4272">
          <cell r="A4272" t="str">
            <v>03</v>
          </cell>
          <cell r="B4272" t="str">
            <v>69020300</v>
          </cell>
          <cell r="C4272" t="str">
            <v>25030000</v>
          </cell>
          <cell r="D4272">
            <v>109040.24</v>
          </cell>
        </row>
        <row r="4273">
          <cell r="A4273" t="str">
            <v>03</v>
          </cell>
          <cell r="B4273" t="str">
            <v>69020300</v>
          </cell>
          <cell r="C4273" t="str">
            <v>26000000</v>
          </cell>
          <cell r="D4273">
            <v>706174.89</v>
          </cell>
        </row>
        <row r="4274">
          <cell r="A4274" t="str">
            <v>03</v>
          </cell>
          <cell r="B4274" t="str">
            <v>69020300</v>
          </cell>
          <cell r="C4274" t="str">
            <v>44000500</v>
          </cell>
          <cell r="D4274">
            <v>27033.17</v>
          </cell>
        </row>
        <row r="4275">
          <cell r="A4275" t="str">
            <v>03</v>
          </cell>
          <cell r="B4275" t="str">
            <v>69020300</v>
          </cell>
          <cell r="C4275" t="str">
            <v>79030000</v>
          </cell>
          <cell r="D4275">
            <v>26852.5</v>
          </cell>
        </row>
        <row r="4276">
          <cell r="A4276" t="str">
            <v>03</v>
          </cell>
          <cell r="B4276" t="str">
            <v>69020300</v>
          </cell>
          <cell r="C4276" t="str">
            <v>79040000</v>
          </cell>
          <cell r="D4276">
            <v>1948.99</v>
          </cell>
        </row>
        <row r="4277">
          <cell r="A4277" t="str">
            <v>03</v>
          </cell>
          <cell r="B4277" t="str">
            <v>69020300</v>
          </cell>
          <cell r="C4277" t="str">
            <v>79070000</v>
          </cell>
          <cell r="D4277">
            <v>38306.81</v>
          </cell>
        </row>
        <row r="4278">
          <cell r="A4278" t="str">
            <v>03</v>
          </cell>
          <cell r="B4278" t="str">
            <v>69020300</v>
          </cell>
          <cell r="C4278" t="str">
            <v>91020801</v>
          </cell>
          <cell r="D4278">
            <v>19824.490000000002</v>
          </cell>
        </row>
        <row r="4279">
          <cell r="A4279" t="str">
            <v>03</v>
          </cell>
          <cell r="B4279" t="str">
            <v>69020300</v>
          </cell>
          <cell r="C4279" t="str">
            <v>97020500</v>
          </cell>
          <cell r="D4279">
            <v>62590.559999999998</v>
          </cell>
        </row>
        <row r="4280">
          <cell r="A4280" t="str">
            <v>03</v>
          </cell>
          <cell r="B4280" t="str">
            <v>69030000</v>
          </cell>
          <cell r="C4280" t="str">
            <v>15010000</v>
          </cell>
          <cell r="D4280">
            <v>935.81</v>
          </cell>
        </row>
        <row r="4281">
          <cell r="A4281" t="str">
            <v>03</v>
          </cell>
          <cell r="B4281" t="str">
            <v>69030000</v>
          </cell>
          <cell r="C4281" t="str">
            <v>15020000</v>
          </cell>
          <cell r="D4281">
            <v>1613.32</v>
          </cell>
        </row>
        <row r="4282">
          <cell r="A4282" t="str">
            <v>03</v>
          </cell>
          <cell r="B4282" t="str">
            <v>69030000</v>
          </cell>
          <cell r="C4282" t="str">
            <v>15150000</v>
          </cell>
          <cell r="D4282">
            <v>203.68</v>
          </cell>
        </row>
        <row r="4283">
          <cell r="A4283" t="str">
            <v>03</v>
          </cell>
          <cell r="B4283" t="str">
            <v>69030000</v>
          </cell>
          <cell r="C4283" t="str">
            <v>20010000</v>
          </cell>
          <cell r="D4283">
            <v>54841.43</v>
          </cell>
        </row>
        <row r="4284">
          <cell r="A4284" t="str">
            <v>03</v>
          </cell>
          <cell r="B4284" t="str">
            <v>69030000</v>
          </cell>
          <cell r="C4284" t="str">
            <v>23010000</v>
          </cell>
          <cell r="D4284">
            <v>25674.080000000002</v>
          </cell>
        </row>
        <row r="4285">
          <cell r="A4285" t="str">
            <v>03</v>
          </cell>
          <cell r="B4285" t="str">
            <v>69030000</v>
          </cell>
          <cell r="C4285" t="str">
            <v>25010000</v>
          </cell>
          <cell r="D4285">
            <v>36569.620000000003</v>
          </cell>
        </row>
        <row r="4286">
          <cell r="A4286" t="str">
            <v>03</v>
          </cell>
          <cell r="B4286" t="str">
            <v>69030000</v>
          </cell>
          <cell r="C4286" t="str">
            <v>25020000</v>
          </cell>
          <cell r="D4286">
            <v>50899.44</v>
          </cell>
        </row>
        <row r="4287">
          <cell r="A4287" t="str">
            <v>03</v>
          </cell>
          <cell r="B4287" t="str">
            <v>69030000</v>
          </cell>
          <cell r="C4287" t="str">
            <v>25030000</v>
          </cell>
          <cell r="D4287">
            <v>10580.3</v>
          </cell>
        </row>
        <row r="4288">
          <cell r="A4288" t="str">
            <v>03</v>
          </cell>
          <cell r="B4288" t="str">
            <v>69030000</v>
          </cell>
          <cell r="C4288" t="str">
            <v>26000000</v>
          </cell>
          <cell r="D4288">
            <v>63949.48</v>
          </cell>
        </row>
        <row r="4289">
          <cell r="A4289" t="str">
            <v>03</v>
          </cell>
          <cell r="B4289" t="str">
            <v>69030000</v>
          </cell>
          <cell r="C4289" t="str">
            <v>44000500</v>
          </cell>
          <cell r="D4289">
            <v>2254.9899999999998</v>
          </cell>
        </row>
        <row r="4290">
          <cell r="A4290" t="str">
            <v>03</v>
          </cell>
          <cell r="B4290" t="str">
            <v>69030000</v>
          </cell>
          <cell r="C4290" t="str">
            <v>79030000</v>
          </cell>
          <cell r="D4290">
            <v>2803.93</v>
          </cell>
        </row>
        <row r="4291">
          <cell r="A4291" t="str">
            <v>03</v>
          </cell>
          <cell r="B4291" t="str">
            <v>69030000</v>
          </cell>
          <cell r="C4291" t="str">
            <v>79040000</v>
          </cell>
          <cell r="D4291">
            <v>205.88</v>
          </cell>
        </row>
        <row r="4292">
          <cell r="A4292" t="str">
            <v>03</v>
          </cell>
          <cell r="B4292" t="str">
            <v>69030000</v>
          </cell>
          <cell r="C4292" t="str">
            <v>79070000</v>
          </cell>
          <cell r="D4292">
            <v>3439.84</v>
          </cell>
        </row>
        <row r="4293">
          <cell r="A4293" t="str">
            <v>03</v>
          </cell>
          <cell r="B4293" t="str">
            <v>69030000</v>
          </cell>
          <cell r="C4293" t="str">
            <v>91020801</v>
          </cell>
          <cell r="D4293">
            <v>1051.31</v>
          </cell>
        </row>
        <row r="4294">
          <cell r="A4294" t="str">
            <v>03</v>
          </cell>
          <cell r="B4294" t="str">
            <v>69030000</v>
          </cell>
          <cell r="C4294" t="str">
            <v>97020600</v>
          </cell>
          <cell r="D4294">
            <v>5582.65</v>
          </cell>
        </row>
        <row r="4295">
          <cell r="A4295" t="str">
            <v>03</v>
          </cell>
          <cell r="B4295" t="str">
            <v>69030100</v>
          </cell>
          <cell r="C4295" t="str">
            <v>15010000</v>
          </cell>
          <cell r="D4295">
            <v>15909.26</v>
          </cell>
        </row>
        <row r="4296">
          <cell r="A4296" t="str">
            <v>03</v>
          </cell>
          <cell r="B4296" t="str">
            <v>69030100</v>
          </cell>
          <cell r="C4296" t="str">
            <v>15020000</v>
          </cell>
          <cell r="D4296">
            <v>27425.35</v>
          </cell>
        </row>
        <row r="4297">
          <cell r="A4297" t="str">
            <v>03</v>
          </cell>
          <cell r="B4297" t="str">
            <v>69030100</v>
          </cell>
          <cell r="C4297" t="str">
            <v>15150000</v>
          </cell>
          <cell r="D4297">
            <v>3462.34</v>
          </cell>
        </row>
        <row r="4298">
          <cell r="A4298" t="str">
            <v>03</v>
          </cell>
          <cell r="B4298" t="str">
            <v>69030100</v>
          </cell>
          <cell r="C4298" t="str">
            <v>20010000</v>
          </cell>
          <cell r="D4298">
            <v>932300.68</v>
          </cell>
        </row>
        <row r="4299">
          <cell r="A4299" t="str">
            <v>03</v>
          </cell>
          <cell r="B4299" t="str">
            <v>69030100</v>
          </cell>
          <cell r="C4299" t="str">
            <v>23010000</v>
          </cell>
          <cell r="D4299">
            <v>436484.93</v>
          </cell>
        </row>
        <row r="4300">
          <cell r="A4300" t="str">
            <v>03</v>
          </cell>
          <cell r="B4300" t="str">
            <v>69030100</v>
          </cell>
          <cell r="C4300" t="str">
            <v>25010000</v>
          </cell>
          <cell r="D4300">
            <v>621678.48</v>
          </cell>
        </row>
        <row r="4301">
          <cell r="A4301" t="str">
            <v>03</v>
          </cell>
          <cell r="B4301" t="str">
            <v>69030100</v>
          </cell>
          <cell r="C4301" t="str">
            <v>25020000</v>
          </cell>
          <cell r="D4301">
            <v>865330.2</v>
          </cell>
        </row>
        <row r="4302">
          <cell r="A4302" t="str">
            <v>03</v>
          </cell>
          <cell r="B4302" t="str">
            <v>69030100</v>
          </cell>
          <cell r="C4302" t="str">
            <v>25030000</v>
          </cell>
          <cell r="D4302">
            <v>179865.23</v>
          </cell>
        </row>
        <row r="4303">
          <cell r="A4303" t="str">
            <v>03</v>
          </cell>
          <cell r="B4303" t="str">
            <v>69030100</v>
          </cell>
          <cell r="C4303" t="str">
            <v>26000000</v>
          </cell>
          <cell r="D4303">
            <v>1086551.6499999999</v>
          </cell>
        </row>
        <row r="4304">
          <cell r="A4304" t="str">
            <v>03</v>
          </cell>
          <cell r="B4304" t="str">
            <v>69030100</v>
          </cell>
          <cell r="C4304" t="str">
            <v>44000500</v>
          </cell>
          <cell r="D4304">
            <v>38333.61</v>
          </cell>
        </row>
        <row r="4305">
          <cell r="A4305" t="str">
            <v>03</v>
          </cell>
          <cell r="B4305" t="str">
            <v>69030100</v>
          </cell>
          <cell r="C4305" t="str">
            <v>79030000</v>
          </cell>
          <cell r="D4305">
            <v>47665.99</v>
          </cell>
        </row>
        <row r="4306">
          <cell r="A4306" t="str">
            <v>03</v>
          </cell>
          <cell r="B4306" t="str">
            <v>69030100</v>
          </cell>
          <cell r="C4306" t="str">
            <v>79040000</v>
          </cell>
          <cell r="D4306">
            <v>3500.04</v>
          </cell>
        </row>
        <row r="4307">
          <cell r="A4307" t="str">
            <v>03</v>
          </cell>
          <cell r="B4307" t="str">
            <v>69030100</v>
          </cell>
          <cell r="C4307" t="str">
            <v>79070000</v>
          </cell>
          <cell r="D4307">
            <v>58476.95</v>
          </cell>
        </row>
        <row r="4308">
          <cell r="A4308" t="str">
            <v>03</v>
          </cell>
          <cell r="B4308" t="str">
            <v>69030100</v>
          </cell>
          <cell r="C4308" t="str">
            <v>91020801</v>
          </cell>
          <cell r="D4308">
            <v>17909.21</v>
          </cell>
        </row>
        <row r="4309">
          <cell r="A4309" t="str">
            <v>03</v>
          </cell>
          <cell r="B4309" t="str">
            <v>69030100</v>
          </cell>
          <cell r="C4309" t="str">
            <v>97020700</v>
          </cell>
          <cell r="D4309">
            <v>94984.17</v>
          </cell>
        </row>
        <row r="4310">
          <cell r="A4310" t="str">
            <v>03</v>
          </cell>
          <cell r="B4310" t="str">
            <v>69050000</v>
          </cell>
          <cell r="C4310" t="str">
            <v>15010000</v>
          </cell>
          <cell r="D4310">
            <v>5674.26</v>
          </cell>
        </row>
        <row r="4311">
          <cell r="A4311" t="str">
            <v>03</v>
          </cell>
          <cell r="B4311" t="str">
            <v>69050000</v>
          </cell>
          <cell r="C4311" t="str">
            <v>15020000</v>
          </cell>
          <cell r="D4311">
            <v>9679.65</v>
          </cell>
        </row>
        <row r="4312">
          <cell r="A4312" t="str">
            <v>03</v>
          </cell>
          <cell r="B4312" t="str">
            <v>69050000</v>
          </cell>
          <cell r="C4312" t="str">
            <v>15150000</v>
          </cell>
          <cell r="D4312">
            <v>1222.02</v>
          </cell>
        </row>
        <row r="4313">
          <cell r="A4313" t="str">
            <v>03</v>
          </cell>
          <cell r="B4313" t="str">
            <v>69050000</v>
          </cell>
          <cell r="C4313" t="str">
            <v>20010000</v>
          </cell>
          <cell r="D4313">
            <v>330340.51</v>
          </cell>
        </row>
        <row r="4314">
          <cell r="A4314" t="str">
            <v>03</v>
          </cell>
          <cell r="B4314" t="str">
            <v>69050000</v>
          </cell>
          <cell r="C4314" t="str">
            <v>23010000</v>
          </cell>
          <cell r="D4314">
            <v>155084.65</v>
          </cell>
        </row>
        <row r="4315">
          <cell r="A4315" t="str">
            <v>03</v>
          </cell>
          <cell r="B4315" t="str">
            <v>69050000</v>
          </cell>
          <cell r="C4315" t="str">
            <v>25010000</v>
          </cell>
          <cell r="D4315">
            <v>220046.49</v>
          </cell>
        </row>
        <row r="4316">
          <cell r="A4316" t="str">
            <v>03</v>
          </cell>
          <cell r="B4316" t="str">
            <v>69050000</v>
          </cell>
          <cell r="C4316" t="str">
            <v>25020000</v>
          </cell>
          <cell r="D4316">
            <v>307281.34999999998</v>
          </cell>
        </row>
        <row r="4317">
          <cell r="A4317" t="str">
            <v>03</v>
          </cell>
          <cell r="B4317" t="str">
            <v>69050000</v>
          </cell>
          <cell r="C4317" t="str">
            <v>25030000</v>
          </cell>
          <cell r="D4317">
            <v>63895.74</v>
          </cell>
        </row>
        <row r="4318">
          <cell r="A4318" t="str">
            <v>03</v>
          </cell>
          <cell r="B4318" t="str">
            <v>69050000</v>
          </cell>
          <cell r="C4318" t="str">
            <v>26000000</v>
          </cell>
          <cell r="D4318">
            <v>397353.44</v>
          </cell>
        </row>
        <row r="4319">
          <cell r="A4319" t="str">
            <v>03</v>
          </cell>
          <cell r="B4319" t="str">
            <v>69050000</v>
          </cell>
          <cell r="C4319" t="str">
            <v>44000500</v>
          </cell>
          <cell r="D4319">
            <v>13604.26</v>
          </cell>
        </row>
        <row r="4320">
          <cell r="A4320" t="str">
            <v>03</v>
          </cell>
          <cell r="B4320" t="str">
            <v>69050000</v>
          </cell>
          <cell r="C4320" t="str">
            <v>79030000</v>
          </cell>
          <cell r="D4320">
            <v>17337.47</v>
          </cell>
        </row>
        <row r="4321">
          <cell r="A4321" t="str">
            <v>03</v>
          </cell>
          <cell r="B4321" t="str">
            <v>69050000</v>
          </cell>
          <cell r="C4321" t="str">
            <v>79040000</v>
          </cell>
          <cell r="D4321">
            <v>1237.22</v>
          </cell>
        </row>
        <row r="4322">
          <cell r="A4322" t="str">
            <v>03</v>
          </cell>
          <cell r="B4322" t="str">
            <v>69050000</v>
          </cell>
          <cell r="C4322" t="str">
            <v>91020801</v>
          </cell>
          <cell r="D4322">
            <v>23182.98</v>
          </cell>
        </row>
        <row r="4323">
          <cell r="A4323" t="str">
            <v>03</v>
          </cell>
          <cell r="B4323" t="str">
            <v>69050000</v>
          </cell>
          <cell r="C4323" t="str">
            <v>97020100</v>
          </cell>
          <cell r="D4323">
            <v>33862.959999999999</v>
          </cell>
        </row>
        <row r="4324">
          <cell r="A4324" t="str">
            <v>03</v>
          </cell>
          <cell r="B4324" t="str">
            <v>97020100</v>
          </cell>
          <cell r="C4324" t="str">
            <v>15010000</v>
          </cell>
          <cell r="D4324">
            <v>103.52</v>
          </cell>
        </row>
        <row r="4325">
          <cell r="A4325" t="str">
            <v>03</v>
          </cell>
          <cell r="B4325" t="str">
            <v>97020100</v>
          </cell>
          <cell r="C4325" t="str">
            <v>15020000</v>
          </cell>
          <cell r="D4325">
            <v>23.19</v>
          </cell>
        </row>
        <row r="4326">
          <cell r="A4326" t="str">
            <v>03</v>
          </cell>
          <cell r="B4326" t="str">
            <v>97020100</v>
          </cell>
          <cell r="C4326" t="str">
            <v>20010000</v>
          </cell>
          <cell r="D4326">
            <v>7787.6</v>
          </cell>
        </row>
        <row r="4327">
          <cell r="A4327" t="str">
            <v>03</v>
          </cell>
          <cell r="B4327" t="str">
            <v>97020100</v>
          </cell>
          <cell r="C4327" t="str">
            <v>23010000</v>
          </cell>
          <cell r="D4327">
            <v>4392.04</v>
          </cell>
        </row>
        <row r="4328">
          <cell r="A4328" t="str">
            <v>03</v>
          </cell>
          <cell r="B4328" t="str">
            <v>97020100</v>
          </cell>
          <cell r="C4328" t="str">
            <v>25010000</v>
          </cell>
          <cell r="D4328">
            <v>3652.58</v>
          </cell>
        </row>
        <row r="4329">
          <cell r="A4329" t="str">
            <v>03</v>
          </cell>
          <cell r="B4329" t="str">
            <v>97020100</v>
          </cell>
          <cell r="C4329" t="str">
            <v>25020000</v>
          </cell>
          <cell r="D4329">
            <v>8216.56</v>
          </cell>
        </row>
        <row r="4330">
          <cell r="A4330" t="str">
            <v>03</v>
          </cell>
          <cell r="B4330" t="str">
            <v>97020100</v>
          </cell>
          <cell r="C4330" t="str">
            <v>25030000</v>
          </cell>
          <cell r="D4330">
            <v>807.06</v>
          </cell>
        </row>
        <row r="4331">
          <cell r="A4331" t="str">
            <v>03</v>
          </cell>
          <cell r="B4331" t="str">
            <v>97020100</v>
          </cell>
          <cell r="C4331" t="str">
            <v>26000000</v>
          </cell>
          <cell r="D4331">
            <v>3437.91</v>
          </cell>
        </row>
        <row r="4332">
          <cell r="A4332" t="str">
            <v>03</v>
          </cell>
          <cell r="B4332" t="str">
            <v>97020100</v>
          </cell>
          <cell r="C4332" t="str">
            <v>44000500</v>
          </cell>
          <cell r="D4332">
            <v>224.27</v>
          </cell>
        </row>
        <row r="4333">
          <cell r="A4333" t="str">
            <v>03</v>
          </cell>
          <cell r="B4333" t="str">
            <v>97020100</v>
          </cell>
          <cell r="C4333" t="str">
            <v>91020801</v>
          </cell>
          <cell r="D4333">
            <v>284</v>
          </cell>
        </row>
        <row r="4334">
          <cell r="A4334" t="str">
            <v>03</v>
          </cell>
          <cell r="B4334" t="str">
            <v>97010000</v>
          </cell>
          <cell r="C4334" t="str">
            <v>15010000</v>
          </cell>
          <cell r="D4334">
            <v>8627.4599999999991</v>
          </cell>
        </row>
        <row r="4335">
          <cell r="A4335" t="str">
            <v>03</v>
          </cell>
          <cell r="B4335" t="str">
            <v>97010000</v>
          </cell>
          <cell r="C4335" t="str">
            <v>15020000</v>
          </cell>
          <cell r="D4335">
            <v>1932.53</v>
          </cell>
        </row>
        <row r="4336">
          <cell r="A4336" t="str">
            <v>03</v>
          </cell>
          <cell r="B4336" t="str">
            <v>97010000</v>
          </cell>
          <cell r="C4336" t="str">
            <v>20010000</v>
          </cell>
          <cell r="D4336">
            <v>653767.18999999994</v>
          </cell>
        </row>
        <row r="4337">
          <cell r="A4337" t="str">
            <v>03</v>
          </cell>
          <cell r="B4337" t="str">
            <v>97010000</v>
          </cell>
          <cell r="C4337" t="str">
            <v>23010000</v>
          </cell>
          <cell r="D4337">
            <v>366005.17</v>
          </cell>
        </row>
        <row r="4338">
          <cell r="A4338" t="str">
            <v>03</v>
          </cell>
          <cell r="B4338" t="str">
            <v>97010000</v>
          </cell>
          <cell r="C4338" t="str">
            <v>25010000</v>
          </cell>
          <cell r="D4338">
            <v>304381.8</v>
          </cell>
        </row>
        <row r="4339">
          <cell r="A4339" t="str">
            <v>03</v>
          </cell>
          <cell r="B4339" t="str">
            <v>97010000</v>
          </cell>
          <cell r="C4339" t="str">
            <v>25020000</v>
          </cell>
          <cell r="D4339">
            <v>685389.26</v>
          </cell>
        </row>
        <row r="4340">
          <cell r="A4340" t="str">
            <v>03</v>
          </cell>
          <cell r="B4340" t="str">
            <v>97010000</v>
          </cell>
          <cell r="C4340" t="str">
            <v>25030000</v>
          </cell>
          <cell r="D4340">
            <v>67253.850000000006</v>
          </cell>
        </row>
        <row r="4341">
          <cell r="A4341" t="str">
            <v>03</v>
          </cell>
          <cell r="B4341" t="str">
            <v>97010000</v>
          </cell>
          <cell r="C4341" t="str">
            <v>26000000</v>
          </cell>
          <cell r="D4341">
            <v>286491.33</v>
          </cell>
        </row>
        <row r="4342">
          <cell r="A4342" t="str">
            <v>03</v>
          </cell>
          <cell r="B4342" t="str">
            <v>97010000</v>
          </cell>
          <cell r="C4342" t="str">
            <v>44000500</v>
          </cell>
          <cell r="D4342">
            <v>18689.46</v>
          </cell>
        </row>
        <row r="4343">
          <cell r="A4343" t="str">
            <v>03</v>
          </cell>
          <cell r="B4343" t="str">
            <v>97010000</v>
          </cell>
          <cell r="C4343" t="str">
            <v>91020801</v>
          </cell>
          <cell r="D4343">
            <v>23666.59</v>
          </cell>
        </row>
        <row r="4344">
          <cell r="A4344" t="str">
            <v>03</v>
          </cell>
          <cell r="B4344" t="str">
            <v>97020200</v>
          </cell>
          <cell r="C4344" t="str">
            <v>15010000</v>
          </cell>
          <cell r="D4344">
            <v>345.09</v>
          </cell>
        </row>
        <row r="4345">
          <cell r="A4345" t="str">
            <v>03</v>
          </cell>
          <cell r="B4345" t="str">
            <v>97020200</v>
          </cell>
          <cell r="C4345" t="str">
            <v>15020000</v>
          </cell>
          <cell r="D4345">
            <v>77.3</v>
          </cell>
        </row>
        <row r="4346">
          <cell r="A4346" t="str">
            <v>03</v>
          </cell>
          <cell r="B4346" t="str">
            <v>97020200</v>
          </cell>
          <cell r="C4346" t="str">
            <v>20010000</v>
          </cell>
          <cell r="D4346">
            <v>25862.11</v>
          </cell>
        </row>
        <row r="4347">
          <cell r="A4347" t="str">
            <v>03</v>
          </cell>
          <cell r="B4347" t="str">
            <v>97020200</v>
          </cell>
          <cell r="C4347" t="str">
            <v>23010000</v>
          </cell>
          <cell r="D4347">
            <v>14640.22</v>
          </cell>
        </row>
        <row r="4348">
          <cell r="A4348" t="str">
            <v>03</v>
          </cell>
          <cell r="B4348" t="str">
            <v>97020200</v>
          </cell>
          <cell r="C4348" t="str">
            <v>25010000</v>
          </cell>
          <cell r="D4348">
            <v>12175.31</v>
          </cell>
        </row>
        <row r="4349">
          <cell r="A4349" t="str">
            <v>03</v>
          </cell>
          <cell r="B4349" t="str">
            <v>97020200</v>
          </cell>
          <cell r="C4349" t="str">
            <v>25020000</v>
          </cell>
          <cell r="D4349">
            <v>27348.45</v>
          </cell>
        </row>
        <row r="4350">
          <cell r="A4350" t="str">
            <v>03</v>
          </cell>
          <cell r="B4350" t="str">
            <v>97020200</v>
          </cell>
          <cell r="C4350" t="str">
            <v>25030000</v>
          </cell>
          <cell r="D4350">
            <v>2690.15</v>
          </cell>
        </row>
        <row r="4351">
          <cell r="A4351" t="str">
            <v>03</v>
          </cell>
          <cell r="B4351" t="str">
            <v>97020200</v>
          </cell>
          <cell r="C4351" t="str">
            <v>26000000</v>
          </cell>
          <cell r="D4351">
            <v>11459.64</v>
          </cell>
        </row>
        <row r="4352">
          <cell r="A4352" t="str">
            <v>03</v>
          </cell>
          <cell r="B4352" t="str">
            <v>97020200</v>
          </cell>
          <cell r="C4352" t="str">
            <v>44000500</v>
          </cell>
          <cell r="D4352">
            <v>747.58</v>
          </cell>
        </row>
        <row r="4353">
          <cell r="A4353" t="str">
            <v>03</v>
          </cell>
          <cell r="B4353" t="str">
            <v>97020200</v>
          </cell>
          <cell r="C4353" t="str">
            <v>91020801</v>
          </cell>
          <cell r="D4353">
            <v>946.66</v>
          </cell>
        </row>
        <row r="4354">
          <cell r="A4354" t="str">
            <v>03</v>
          </cell>
          <cell r="B4354" t="str">
            <v>60010100</v>
          </cell>
          <cell r="C4354" t="str">
            <v>60010000</v>
          </cell>
          <cell r="D4354">
            <v>32871830.350000001</v>
          </cell>
        </row>
        <row r="4355">
          <cell r="A4355" t="str">
            <v>03</v>
          </cell>
          <cell r="B4355" t="str">
            <v>60010100</v>
          </cell>
          <cell r="C4355" t="str">
            <v>91020800</v>
          </cell>
          <cell r="D4355">
            <v>13695.07</v>
          </cell>
        </row>
        <row r="4356">
          <cell r="A4356" t="str">
            <v>03</v>
          </cell>
          <cell r="B4356" t="str">
            <v>60040100</v>
          </cell>
          <cell r="C4356" t="str">
            <v>44000200</v>
          </cell>
          <cell r="D4356">
            <v>1167.7</v>
          </cell>
        </row>
        <row r="4357">
          <cell r="A4357" t="str">
            <v>03</v>
          </cell>
          <cell r="B4357" t="str">
            <v>60040100</v>
          </cell>
          <cell r="C4357" t="str">
            <v>44000400</v>
          </cell>
          <cell r="D4357">
            <v>4767.82</v>
          </cell>
        </row>
        <row r="4358">
          <cell r="A4358" t="str">
            <v>03</v>
          </cell>
          <cell r="B4358" t="str">
            <v>60040100</v>
          </cell>
          <cell r="C4358" t="str">
            <v>44000500</v>
          </cell>
          <cell r="D4358">
            <v>7639.78</v>
          </cell>
        </row>
        <row r="4359">
          <cell r="A4359" t="str">
            <v>03</v>
          </cell>
          <cell r="B4359" t="str">
            <v>60040100</v>
          </cell>
          <cell r="C4359" t="str">
            <v>60010000</v>
          </cell>
          <cell r="D4359">
            <v>1971974.36</v>
          </cell>
        </row>
        <row r="4360">
          <cell r="A4360" t="str">
            <v>03</v>
          </cell>
          <cell r="B4360" t="str">
            <v>60040100</v>
          </cell>
          <cell r="C4360" t="str">
            <v>91020800</v>
          </cell>
          <cell r="D4360">
            <v>91989.17</v>
          </cell>
        </row>
        <row r="4361">
          <cell r="A4361" t="str">
            <v>03</v>
          </cell>
          <cell r="B4361" t="str">
            <v>60040100</v>
          </cell>
          <cell r="C4361" t="str">
            <v>50010000</v>
          </cell>
          <cell r="D4361">
            <v>19545.79</v>
          </cell>
        </row>
        <row r="4362">
          <cell r="A4362" t="str">
            <v>03</v>
          </cell>
          <cell r="B4362" t="str">
            <v>52000000</v>
          </cell>
          <cell r="C4362" t="str">
            <v>60010000</v>
          </cell>
          <cell r="D4362">
            <v>62951.26</v>
          </cell>
        </row>
        <row r="4363">
          <cell r="A4363" t="str">
            <v>03</v>
          </cell>
          <cell r="B4363" t="str">
            <v>52000000</v>
          </cell>
          <cell r="C4363" t="str">
            <v>91020800</v>
          </cell>
          <cell r="D4363">
            <v>82276.649999999994</v>
          </cell>
        </row>
        <row r="4364">
          <cell r="A4364" t="str">
            <v>03</v>
          </cell>
          <cell r="B4364" t="str">
            <v>52000000</v>
          </cell>
          <cell r="C4364" t="str">
            <v>44000400</v>
          </cell>
          <cell r="D4364">
            <v>2872.41</v>
          </cell>
        </row>
        <row r="4365">
          <cell r="A4365" t="str">
            <v>03</v>
          </cell>
          <cell r="B4365" t="str">
            <v>52000000</v>
          </cell>
          <cell r="C4365" t="str">
            <v>55020000</v>
          </cell>
          <cell r="D4365">
            <v>76963.91</v>
          </cell>
        </row>
        <row r="4366">
          <cell r="A4366" t="str">
            <v>03</v>
          </cell>
          <cell r="B4366" t="str">
            <v>52000000</v>
          </cell>
          <cell r="C4366" t="str">
            <v>60040100</v>
          </cell>
          <cell r="D4366">
            <v>415181.77</v>
          </cell>
        </row>
        <row r="4367">
          <cell r="A4367" t="str">
            <v>03</v>
          </cell>
          <cell r="B4367" t="str">
            <v>52000000</v>
          </cell>
          <cell r="C4367" t="str">
            <v>91020500</v>
          </cell>
          <cell r="D4367">
            <v>170459.89</v>
          </cell>
        </row>
        <row r="4368">
          <cell r="A4368" t="str">
            <v>03</v>
          </cell>
          <cell r="B4368" t="str">
            <v>52000000</v>
          </cell>
          <cell r="C4368" t="str">
            <v>60010100</v>
          </cell>
          <cell r="D4368">
            <v>6488071.5700000003</v>
          </cell>
        </row>
        <row r="4369">
          <cell r="A4369" t="str">
            <v>03</v>
          </cell>
          <cell r="B4369" t="str">
            <v>52000000</v>
          </cell>
          <cell r="C4369" t="str">
            <v>19040100</v>
          </cell>
          <cell r="D4369">
            <v>517.03</v>
          </cell>
        </row>
        <row r="4370">
          <cell r="A4370" t="str">
            <v>03</v>
          </cell>
          <cell r="B4370" t="str">
            <v>71020000</v>
          </cell>
          <cell r="C4370" t="str">
            <v>70000000</v>
          </cell>
          <cell r="D4370">
            <v>5620.6</v>
          </cell>
        </row>
        <row r="4371">
          <cell r="A4371" t="str">
            <v>03</v>
          </cell>
          <cell r="B4371" t="str">
            <v>71020000</v>
          </cell>
          <cell r="C4371" t="str">
            <v>60010000</v>
          </cell>
          <cell r="D4371">
            <v>117898.03</v>
          </cell>
        </row>
        <row r="4372">
          <cell r="A4372" t="str">
            <v>03</v>
          </cell>
          <cell r="B4372" t="str">
            <v>60010000</v>
          </cell>
          <cell r="C4372" t="str">
            <v>91020802</v>
          </cell>
          <cell r="D4372">
            <v>47981.73</v>
          </cell>
        </row>
        <row r="4373">
          <cell r="A4373" t="str">
            <v>03</v>
          </cell>
          <cell r="B4373" t="str">
            <v>71010000</v>
          </cell>
          <cell r="C4373" t="str">
            <v>91020800</v>
          </cell>
          <cell r="D4373">
            <v>371.12</v>
          </cell>
        </row>
        <row r="4374">
          <cell r="A4374" t="str">
            <v>03</v>
          </cell>
          <cell r="B4374" t="str">
            <v>71010000</v>
          </cell>
          <cell r="C4374" t="str">
            <v>26000000</v>
          </cell>
          <cell r="D4374">
            <v>126936.45</v>
          </cell>
        </row>
        <row r="4375">
          <cell r="A4375" t="str">
            <v>03</v>
          </cell>
          <cell r="B4375" t="str">
            <v>71010000</v>
          </cell>
          <cell r="C4375" t="str">
            <v>50010000</v>
          </cell>
          <cell r="D4375">
            <v>32424.080000000002</v>
          </cell>
        </row>
        <row r="4376">
          <cell r="A4376" t="str">
            <v>03</v>
          </cell>
          <cell r="B4376" t="str">
            <v>71010000</v>
          </cell>
          <cell r="C4376" t="str">
            <v>25020000</v>
          </cell>
          <cell r="D4376">
            <v>19340.349999999999</v>
          </cell>
        </row>
        <row r="4377">
          <cell r="A4377" t="str">
            <v>03</v>
          </cell>
          <cell r="B4377" t="str">
            <v>71010000</v>
          </cell>
          <cell r="C4377" t="str">
            <v>70000000</v>
          </cell>
          <cell r="D4377">
            <v>17.71</v>
          </cell>
        </row>
        <row r="4378">
          <cell r="A4378" t="str">
            <v>03</v>
          </cell>
          <cell r="B4378" t="str">
            <v>62000000</v>
          </cell>
          <cell r="C4378" t="str">
            <v>91020800</v>
          </cell>
          <cell r="D4378">
            <v>62540.12</v>
          </cell>
        </row>
        <row r="4379">
          <cell r="A4379" t="str">
            <v>03</v>
          </cell>
          <cell r="B4379" t="str">
            <v>62000000</v>
          </cell>
          <cell r="C4379" t="str">
            <v>52030000</v>
          </cell>
          <cell r="D4379">
            <v>3537894.64</v>
          </cell>
        </row>
        <row r="4380">
          <cell r="A4380" t="str">
            <v>03</v>
          </cell>
          <cell r="B4380" t="str">
            <v>57010000</v>
          </cell>
          <cell r="C4380" t="str">
            <v>91020900</v>
          </cell>
          <cell r="D4380">
            <v>1807320.38</v>
          </cell>
        </row>
        <row r="4381">
          <cell r="A4381" t="str">
            <v>03</v>
          </cell>
          <cell r="B4381" t="str">
            <v>55030000</v>
          </cell>
          <cell r="C4381" t="str">
            <v>91020800</v>
          </cell>
          <cell r="D4381">
            <v>410030.06</v>
          </cell>
        </row>
        <row r="4382">
          <cell r="A4382" t="str">
            <v>03</v>
          </cell>
          <cell r="B4382" t="str">
            <v>55020000</v>
          </cell>
          <cell r="C4382" t="str">
            <v>52000000</v>
          </cell>
          <cell r="D4382">
            <v>14846.25</v>
          </cell>
        </row>
        <row r="4383">
          <cell r="A4383" t="str">
            <v>03</v>
          </cell>
          <cell r="B4383" t="str">
            <v>55020000</v>
          </cell>
          <cell r="C4383" t="str">
            <v>91020800</v>
          </cell>
          <cell r="D4383">
            <v>270.82</v>
          </cell>
        </row>
        <row r="4384">
          <cell r="A4384" t="str">
            <v>03</v>
          </cell>
          <cell r="B4384" t="str">
            <v>55020000</v>
          </cell>
          <cell r="C4384" t="str">
            <v>91020500</v>
          </cell>
          <cell r="D4384">
            <v>85.47</v>
          </cell>
        </row>
        <row r="4385">
          <cell r="A4385" t="str">
            <v>03</v>
          </cell>
          <cell r="B4385" t="str">
            <v>55020000</v>
          </cell>
          <cell r="C4385" t="str">
            <v>71010000</v>
          </cell>
          <cell r="D4385">
            <v>71438.69</v>
          </cell>
        </row>
        <row r="4386">
          <cell r="A4386" t="str">
            <v>03</v>
          </cell>
          <cell r="B4386" t="str">
            <v>52030100</v>
          </cell>
          <cell r="C4386" t="str">
            <v>91020800</v>
          </cell>
          <cell r="D4386">
            <v>44.08</v>
          </cell>
        </row>
        <row r="4387">
          <cell r="A4387" t="str">
            <v>03</v>
          </cell>
          <cell r="B4387" t="str">
            <v>52030100</v>
          </cell>
          <cell r="C4387" t="str">
            <v>60040100</v>
          </cell>
          <cell r="D4387">
            <v>15872764.42</v>
          </cell>
        </row>
        <row r="4388">
          <cell r="A4388" t="str">
            <v>03</v>
          </cell>
          <cell r="B4388" t="str">
            <v>52030100</v>
          </cell>
          <cell r="C4388" t="str">
            <v>91020500</v>
          </cell>
          <cell r="D4388">
            <v>855.19</v>
          </cell>
        </row>
        <row r="4389">
          <cell r="A4389" t="str">
            <v>03</v>
          </cell>
          <cell r="B4389" t="str">
            <v>52030100</v>
          </cell>
          <cell r="C4389" t="str">
            <v>57010000</v>
          </cell>
          <cell r="D4389">
            <v>47205.61</v>
          </cell>
        </row>
        <row r="4390">
          <cell r="A4390" t="str">
            <v>03</v>
          </cell>
          <cell r="B4390" t="str">
            <v>52030100</v>
          </cell>
          <cell r="C4390" t="str">
            <v>60010100</v>
          </cell>
          <cell r="D4390">
            <v>10315258.5</v>
          </cell>
        </row>
        <row r="4391">
          <cell r="A4391" t="str">
            <v>03</v>
          </cell>
          <cell r="B4391" t="str">
            <v>52030100</v>
          </cell>
          <cell r="C4391" t="str">
            <v>50010000</v>
          </cell>
          <cell r="D4391">
            <v>386038.38</v>
          </cell>
        </row>
        <row r="4392">
          <cell r="A4392" t="str">
            <v>03</v>
          </cell>
          <cell r="B4392" t="str">
            <v>52030000</v>
          </cell>
          <cell r="C4392" t="str">
            <v>52000000</v>
          </cell>
          <cell r="D4392">
            <v>5421959.5099999998</v>
          </cell>
        </row>
        <row r="4393">
          <cell r="A4393" t="str">
            <v>03</v>
          </cell>
          <cell r="B4393" t="str">
            <v>52030000</v>
          </cell>
          <cell r="C4393" t="str">
            <v>91020800</v>
          </cell>
          <cell r="D4393">
            <v>11778.99</v>
          </cell>
        </row>
        <row r="4394">
          <cell r="A4394" t="str">
            <v>03</v>
          </cell>
          <cell r="B4394" t="str">
            <v>52030000</v>
          </cell>
          <cell r="C4394" t="str">
            <v>57010000</v>
          </cell>
          <cell r="D4394">
            <v>1807320.38</v>
          </cell>
        </row>
        <row r="4395">
          <cell r="A4395" t="str">
            <v>03</v>
          </cell>
          <cell r="B4395" t="str">
            <v>62030500</v>
          </cell>
          <cell r="C4395" t="str">
            <v>51030000</v>
          </cell>
          <cell r="D4395">
            <v>10938645.109999999</v>
          </cell>
        </row>
        <row r="4396">
          <cell r="A4396" t="str">
            <v>03</v>
          </cell>
          <cell r="B4396" t="str">
            <v>62030500</v>
          </cell>
          <cell r="C4396" t="str">
            <v>76100000</v>
          </cell>
          <cell r="D4396">
            <v>771864.14</v>
          </cell>
        </row>
        <row r="4397">
          <cell r="A4397" t="str">
            <v>03</v>
          </cell>
          <cell r="B4397" t="str">
            <v>76100000</v>
          </cell>
          <cell r="C4397" t="str">
            <v>68080000</v>
          </cell>
          <cell r="D4397">
            <v>3685799</v>
          </cell>
        </row>
        <row r="4398">
          <cell r="A4398" t="str">
            <v>03</v>
          </cell>
          <cell r="B4398" t="str">
            <v>51050000</v>
          </cell>
          <cell r="C4398" t="str">
            <v>76000000</v>
          </cell>
          <cell r="D4398">
            <v>7190000</v>
          </cell>
        </row>
        <row r="4399">
          <cell r="A4399" t="str">
            <v>03</v>
          </cell>
          <cell r="B4399" t="str">
            <v>51050000</v>
          </cell>
          <cell r="C4399" t="str">
            <v>91020500</v>
          </cell>
          <cell r="D4399">
            <v>200</v>
          </cell>
        </row>
        <row r="4400">
          <cell r="A4400" t="str">
            <v>03</v>
          </cell>
          <cell r="B4400" t="str">
            <v>50010000</v>
          </cell>
          <cell r="C4400" t="str">
            <v>71010000</v>
          </cell>
          <cell r="D4400">
            <v>346686.04</v>
          </cell>
        </row>
        <row r="4401">
          <cell r="A4401" t="str">
            <v>03</v>
          </cell>
          <cell r="B4401" t="str">
            <v>50010000</v>
          </cell>
          <cell r="C4401" t="str">
            <v>52030100</v>
          </cell>
          <cell r="D4401">
            <v>51942.62</v>
          </cell>
        </row>
        <row r="4402">
          <cell r="A4402" t="str">
            <v>03</v>
          </cell>
          <cell r="B4402" t="str">
            <v>50010000</v>
          </cell>
          <cell r="C4402" t="str">
            <v>60040100</v>
          </cell>
          <cell r="D4402">
            <v>39352.36</v>
          </cell>
        </row>
        <row r="4403">
          <cell r="A4403" t="str">
            <v>03</v>
          </cell>
          <cell r="B4403" t="str">
            <v>50010000</v>
          </cell>
          <cell r="C4403" t="str">
            <v>91020800</v>
          </cell>
          <cell r="D4403">
            <v>27.23</v>
          </cell>
        </row>
        <row r="4404">
          <cell r="A4404" t="str">
            <v>03</v>
          </cell>
          <cell r="B4404" t="str">
            <v>97020300</v>
          </cell>
          <cell r="C4404" t="str">
            <v>15010000</v>
          </cell>
          <cell r="D4404">
            <v>1207.8499999999999</v>
          </cell>
        </row>
        <row r="4405">
          <cell r="A4405" t="str">
            <v>03</v>
          </cell>
          <cell r="B4405" t="str">
            <v>97020300</v>
          </cell>
          <cell r="C4405" t="str">
            <v>15020000</v>
          </cell>
          <cell r="D4405">
            <v>270.55</v>
          </cell>
        </row>
        <row r="4406">
          <cell r="A4406" t="str">
            <v>03</v>
          </cell>
          <cell r="B4406" t="str">
            <v>97020300</v>
          </cell>
          <cell r="C4406" t="str">
            <v>20010000</v>
          </cell>
          <cell r="D4406">
            <v>90575.98</v>
          </cell>
        </row>
        <row r="4407">
          <cell r="A4407" t="str">
            <v>03</v>
          </cell>
          <cell r="B4407" t="str">
            <v>97020300</v>
          </cell>
          <cell r="C4407" t="str">
            <v>23010000</v>
          </cell>
          <cell r="D4407">
            <v>51240.75</v>
          </cell>
        </row>
        <row r="4408">
          <cell r="A4408" t="str">
            <v>03</v>
          </cell>
          <cell r="B4408" t="str">
            <v>97020300</v>
          </cell>
          <cell r="C4408" t="str">
            <v>25010000</v>
          </cell>
          <cell r="D4408">
            <v>42554.43</v>
          </cell>
        </row>
        <row r="4409">
          <cell r="A4409" t="str">
            <v>03</v>
          </cell>
          <cell r="B4409" t="str">
            <v>97020300</v>
          </cell>
          <cell r="C4409" t="str">
            <v>25020000</v>
          </cell>
          <cell r="D4409">
            <v>95719.37</v>
          </cell>
        </row>
        <row r="4410">
          <cell r="A4410" t="str">
            <v>03</v>
          </cell>
          <cell r="B4410" t="str">
            <v>97020300</v>
          </cell>
          <cell r="C4410" t="str">
            <v>25030000</v>
          </cell>
          <cell r="D4410">
            <v>9415.52</v>
          </cell>
        </row>
        <row r="4411">
          <cell r="A4411" t="str">
            <v>03</v>
          </cell>
          <cell r="B4411" t="str">
            <v>97020300</v>
          </cell>
          <cell r="C4411" t="str">
            <v>26000000</v>
          </cell>
          <cell r="D4411">
            <v>40108.74</v>
          </cell>
        </row>
        <row r="4412">
          <cell r="A4412" t="str">
            <v>03</v>
          </cell>
          <cell r="B4412" t="str">
            <v>97020300</v>
          </cell>
          <cell r="C4412" t="str">
            <v>44000500</v>
          </cell>
          <cell r="D4412">
            <v>2616.5100000000002</v>
          </cell>
        </row>
        <row r="4413">
          <cell r="A4413" t="str">
            <v>03</v>
          </cell>
          <cell r="B4413" t="str">
            <v>97020300</v>
          </cell>
          <cell r="C4413" t="str">
            <v>91020801</v>
          </cell>
          <cell r="D4413">
            <v>3313.32</v>
          </cell>
        </row>
        <row r="4414">
          <cell r="A4414" t="str">
            <v>03</v>
          </cell>
          <cell r="B4414" t="str">
            <v>97020400</v>
          </cell>
          <cell r="C4414" t="str">
            <v>15010000</v>
          </cell>
          <cell r="D4414">
            <v>931.97</v>
          </cell>
        </row>
        <row r="4415">
          <cell r="A4415" t="str">
            <v>03</v>
          </cell>
          <cell r="B4415" t="str">
            <v>97020400</v>
          </cell>
          <cell r="C4415" t="str">
            <v>15020000</v>
          </cell>
          <cell r="D4415">
            <v>226.48</v>
          </cell>
        </row>
        <row r="4416">
          <cell r="A4416" t="str">
            <v>03</v>
          </cell>
          <cell r="B4416" t="str">
            <v>97020400</v>
          </cell>
          <cell r="C4416" t="str">
            <v>20010000</v>
          </cell>
          <cell r="D4416">
            <v>70630.83</v>
          </cell>
        </row>
        <row r="4417">
          <cell r="A4417" t="str">
            <v>03</v>
          </cell>
          <cell r="B4417" t="str">
            <v>97020400</v>
          </cell>
          <cell r="C4417" t="str">
            <v>23010000</v>
          </cell>
          <cell r="D4417">
            <v>43171.07</v>
          </cell>
        </row>
        <row r="4418">
          <cell r="A4418" t="str">
            <v>03</v>
          </cell>
          <cell r="B4418" t="str">
            <v>97020400</v>
          </cell>
          <cell r="C4418" t="str">
            <v>25010000</v>
          </cell>
          <cell r="D4418">
            <v>35035.22</v>
          </cell>
        </row>
        <row r="4419">
          <cell r="A4419" t="str">
            <v>03</v>
          </cell>
          <cell r="B4419" t="str">
            <v>97020400</v>
          </cell>
          <cell r="C4419" t="str">
            <v>25020000</v>
          </cell>
          <cell r="D4419">
            <v>79946.3</v>
          </cell>
        </row>
        <row r="4420">
          <cell r="A4420" t="str">
            <v>03</v>
          </cell>
          <cell r="B4420" t="str">
            <v>97020400</v>
          </cell>
          <cell r="C4420" t="str">
            <v>25030000</v>
          </cell>
          <cell r="D4420">
            <v>7608.15</v>
          </cell>
        </row>
        <row r="4421">
          <cell r="A4421" t="str">
            <v>03</v>
          </cell>
          <cell r="B4421" t="str">
            <v>97020400</v>
          </cell>
          <cell r="C4421" t="str">
            <v>26000000</v>
          </cell>
          <cell r="D4421">
            <v>33881.699999999997</v>
          </cell>
        </row>
        <row r="4422">
          <cell r="A4422" t="str">
            <v>03</v>
          </cell>
          <cell r="B4422" t="str">
            <v>97020400</v>
          </cell>
          <cell r="C4422" t="str">
            <v>44000500</v>
          </cell>
          <cell r="D4422">
            <v>2005.07</v>
          </cell>
        </row>
        <row r="4423">
          <cell r="A4423" t="str">
            <v>03</v>
          </cell>
          <cell r="B4423" t="str">
            <v>97020400</v>
          </cell>
          <cell r="C4423" t="str">
            <v>91020801</v>
          </cell>
          <cell r="D4423">
            <v>2366.66</v>
          </cell>
        </row>
        <row r="4424">
          <cell r="A4424" t="str">
            <v>03</v>
          </cell>
          <cell r="B4424" t="str">
            <v>97020500</v>
          </cell>
          <cell r="C4424" t="str">
            <v>15010000</v>
          </cell>
          <cell r="D4424">
            <v>275.88</v>
          </cell>
        </row>
        <row r="4425">
          <cell r="A4425" t="str">
            <v>03</v>
          </cell>
          <cell r="B4425" t="str">
            <v>97020500</v>
          </cell>
          <cell r="C4425" t="str">
            <v>15020000</v>
          </cell>
          <cell r="D4425">
            <v>44.08</v>
          </cell>
        </row>
        <row r="4426">
          <cell r="A4426" t="str">
            <v>03</v>
          </cell>
          <cell r="B4426" t="str">
            <v>97020500</v>
          </cell>
          <cell r="C4426" t="str">
            <v>20010000</v>
          </cell>
          <cell r="D4426">
            <v>20471.48</v>
          </cell>
        </row>
        <row r="4427">
          <cell r="A4427" t="str">
            <v>03</v>
          </cell>
          <cell r="B4427" t="str">
            <v>97020500</v>
          </cell>
          <cell r="C4427" t="str">
            <v>23010000</v>
          </cell>
          <cell r="D4427">
            <v>8183.52</v>
          </cell>
        </row>
        <row r="4428">
          <cell r="A4428" t="str">
            <v>03</v>
          </cell>
          <cell r="B4428" t="str">
            <v>97020500</v>
          </cell>
          <cell r="C4428" t="str">
            <v>25010000</v>
          </cell>
          <cell r="D4428">
            <v>7440.95</v>
          </cell>
        </row>
        <row r="4429">
          <cell r="A4429" t="str">
            <v>03</v>
          </cell>
          <cell r="B4429" t="str">
            <v>97020500</v>
          </cell>
          <cell r="C4429" t="str">
            <v>25020000</v>
          </cell>
          <cell r="D4429">
            <v>16008.25</v>
          </cell>
        </row>
        <row r="4430">
          <cell r="A4430" t="str">
            <v>03</v>
          </cell>
          <cell r="B4430" t="str">
            <v>97020500</v>
          </cell>
          <cell r="C4430" t="str">
            <v>25030000</v>
          </cell>
          <cell r="D4430">
            <v>1807.39</v>
          </cell>
        </row>
        <row r="4431">
          <cell r="A4431" t="str">
            <v>03</v>
          </cell>
          <cell r="B4431" t="str">
            <v>97020500</v>
          </cell>
          <cell r="C4431" t="str">
            <v>26000000</v>
          </cell>
          <cell r="D4431">
            <v>6227.1</v>
          </cell>
        </row>
        <row r="4432">
          <cell r="A4432" t="str">
            <v>03</v>
          </cell>
          <cell r="B4432" t="str">
            <v>97020500</v>
          </cell>
          <cell r="C4432" t="str">
            <v>44000500</v>
          </cell>
          <cell r="D4432">
            <v>611.46</v>
          </cell>
        </row>
        <row r="4433">
          <cell r="A4433" t="str">
            <v>03</v>
          </cell>
          <cell r="B4433" t="str">
            <v>97020500</v>
          </cell>
          <cell r="C4433" t="str">
            <v>91020801</v>
          </cell>
          <cell r="D4433">
            <v>946.66</v>
          </cell>
        </row>
        <row r="4434">
          <cell r="A4434" t="str">
            <v>03</v>
          </cell>
          <cell r="B4434" t="str">
            <v>97020600</v>
          </cell>
          <cell r="C4434" t="str">
            <v>15010000</v>
          </cell>
          <cell r="D4434">
            <v>17.260000000000002</v>
          </cell>
        </row>
        <row r="4435">
          <cell r="A4435" t="str">
            <v>03</v>
          </cell>
          <cell r="B4435" t="str">
            <v>97020600</v>
          </cell>
          <cell r="C4435" t="str">
            <v>15020000</v>
          </cell>
          <cell r="D4435">
            <v>3.86</v>
          </cell>
        </row>
        <row r="4436">
          <cell r="A4436" t="str">
            <v>03</v>
          </cell>
          <cell r="B4436" t="str">
            <v>97020600</v>
          </cell>
          <cell r="C4436" t="str">
            <v>20010000</v>
          </cell>
          <cell r="D4436">
            <v>1293.1199999999999</v>
          </cell>
        </row>
        <row r="4437">
          <cell r="A4437" t="str">
            <v>03</v>
          </cell>
          <cell r="B4437" t="str">
            <v>97020600</v>
          </cell>
          <cell r="C4437" t="str">
            <v>23010000</v>
          </cell>
          <cell r="D4437">
            <v>732.07</v>
          </cell>
        </row>
        <row r="4438">
          <cell r="A4438" t="str">
            <v>03</v>
          </cell>
          <cell r="B4438" t="str">
            <v>97020600</v>
          </cell>
          <cell r="C4438" t="str">
            <v>25010000</v>
          </cell>
          <cell r="D4438">
            <v>608.78</v>
          </cell>
        </row>
        <row r="4439">
          <cell r="A4439" t="str">
            <v>03</v>
          </cell>
          <cell r="B4439" t="str">
            <v>97020600</v>
          </cell>
          <cell r="C4439" t="str">
            <v>25020000</v>
          </cell>
          <cell r="D4439">
            <v>1367.32</v>
          </cell>
        </row>
        <row r="4440">
          <cell r="A4440" t="str">
            <v>03</v>
          </cell>
          <cell r="B4440" t="str">
            <v>97020600</v>
          </cell>
          <cell r="C4440" t="str">
            <v>25030000</v>
          </cell>
          <cell r="D4440">
            <v>134.51</v>
          </cell>
        </row>
        <row r="4441">
          <cell r="A4441" t="str">
            <v>03</v>
          </cell>
          <cell r="B4441" t="str">
            <v>97020600</v>
          </cell>
          <cell r="C4441" t="str">
            <v>26000000</v>
          </cell>
          <cell r="D4441">
            <v>573.01</v>
          </cell>
        </row>
        <row r="4442">
          <cell r="A4442" t="str">
            <v>03</v>
          </cell>
          <cell r="B4442" t="str">
            <v>97020600</v>
          </cell>
          <cell r="C4442" t="str">
            <v>44000500</v>
          </cell>
          <cell r="D4442">
            <v>37.36</v>
          </cell>
        </row>
        <row r="4443">
          <cell r="A4443" t="str">
            <v>03</v>
          </cell>
          <cell r="B4443" t="str">
            <v>97020600</v>
          </cell>
          <cell r="C4443" t="str">
            <v>91020801</v>
          </cell>
          <cell r="D4443">
            <v>47.33</v>
          </cell>
        </row>
        <row r="4444">
          <cell r="A4444" t="str">
            <v>03</v>
          </cell>
          <cell r="B4444" t="str">
            <v>97020700</v>
          </cell>
          <cell r="C4444" t="str">
            <v>15010000</v>
          </cell>
          <cell r="D4444">
            <v>293.33</v>
          </cell>
        </row>
        <row r="4445">
          <cell r="A4445" t="str">
            <v>03</v>
          </cell>
          <cell r="B4445" t="str">
            <v>97020700</v>
          </cell>
          <cell r="C4445" t="str">
            <v>15020000</v>
          </cell>
          <cell r="D4445">
            <v>65.7</v>
          </cell>
        </row>
        <row r="4446">
          <cell r="A4446" t="str">
            <v>03</v>
          </cell>
          <cell r="B4446" t="str">
            <v>97020700</v>
          </cell>
          <cell r="C4446" t="str">
            <v>20010000</v>
          </cell>
          <cell r="D4446">
            <v>21982.77</v>
          </cell>
        </row>
        <row r="4447">
          <cell r="A4447" t="str">
            <v>03</v>
          </cell>
          <cell r="B4447" t="str">
            <v>97020700</v>
          </cell>
          <cell r="C4447" t="str">
            <v>23010000</v>
          </cell>
          <cell r="D4447">
            <v>12444.2</v>
          </cell>
        </row>
        <row r="4448">
          <cell r="A4448" t="str">
            <v>03</v>
          </cell>
          <cell r="B4448" t="str">
            <v>97020700</v>
          </cell>
          <cell r="C4448" t="str">
            <v>25010000</v>
          </cell>
          <cell r="D4448">
            <v>10348.969999999999</v>
          </cell>
        </row>
        <row r="4449">
          <cell r="A4449" t="str">
            <v>03</v>
          </cell>
          <cell r="B4449" t="str">
            <v>97020700</v>
          </cell>
          <cell r="C4449" t="str">
            <v>25020000</v>
          </cell>
          <cell r="D4449">
            <v>23246.240000000002</v>
          </cell>
        </row>
        <row r="4450">
          <cell r="A4450" t="str">
            <v>03</v>
          </cell>
          <cell r="B4450" t="str">
            <v>97020700</v>
          </cell>
          <cell r="C4450" t="str">
            <v>25030000</v>
          </cell>
          <cell r="D4450">
            <v>2286.61</v>
          </cell>
        </row>
        <row r="4451">
          <cell r="A4451" t="str">
            <v>03</v>
          </cell>
          <cell r="B4451" t="str">
            <v>97020700</v>
          </cell>
          <cell r="C4451" t="str">
            <v>26000000</v>
          </cell>
          <cell r="D4451">
            <v>9740.67</v>
          </cell>
        </row>
        <row r="4452">
          <cell r="A4452" t="str">
            <v>03</v>
          </cell>
          <cell r="B4452" t="str">
            <v>97020700</v>
          </cell>
          <cell r="C4452" t="str">
            <v>44000500</v>
          </cell>
          <cell r="D4452">
            <v>635.42999999999995</v>
          </cell>
        </row>
        <row r="4453">
          <cell r="A4453" t="str">
            <v>03</v>
          </cell>
          <cell r="B4453" t="str">
            <v>97020700</v>
          </cell>
          <cell r="C4453" t="str">
            <v>91020801</v>
          </cell>
          <cell r="D4453">
            <v>804.66</v>
          </cell>
        </row>
        <row r="4454">
          <cell r="A4454" t="str">
            <v>03</v>
          </cell>
          <cell r="B4454" t="str">
            <v>68020000</v>
          </cell>
          <cell r="C4454" t="str">
            <v>50000000</v>
          </cell>
          <cell r="D4454">
            <v>1017</v>
          </cell>
        </row>
        <row r="4455">
          <cell r="A4455" t="str">
            <v>03</v>
          </cell>
          <cell r="B4455" t="str">
            <v>68020000</v>
          </cell>
          <cell r="C4455" t="str">
            <v>70000000</v>
          </cell>
          <cell r="D4455">
            <v>17083465</v>
          </cell>
        </row>
        <row r="4456">
          <cell r="A4456" t="str">
            <v>03</v>
          </cell>
          <cell r="B4456" t="str">
            <v>68020000</v>
          </cell>
          <cell r="C4456" t="str">
            <v>79030000</v>
          </cell>
          <cell r="D4456">
            <v>185701</v>
          </cell>
        </row>
        <row r="4457">
          <cell r="A4457" t="str">
            <v>03</v>
          </cell>
          <cell r="B4457" t="str">
            <v>68020000</v>
          </cell>
          <cell r="C4457" t="str">
            <v>79040000</v>
          </cell>
          <cell r="D4457">
            <v>12601</v>
          </cell>
        </row>
        <row r="4458">
          <cell r="A4458" t="str">
            <v>03</v>
          </cell>
          <cell r="B4458" t="str">
            <v>68020000</v>
          </cell>
          <cell r="C4458" t="str">
            <v>79070000</v>
          </cell>
          <cell r="D4458">
            <v>209565</v>
          </cell>
        </row>
        <row r="4459">
          <cell r="A4459" t="str">
            <v>03</v>
          </cell>
          <cell r="B4459" t="str">
            <v>68020000</v>
          </cell>
          <cell r="C4459" t="str">
            <v>99000000</v>
          </cell>
          <cell r="D4459">
            <v>434.28</v>
          </cell>
        </row>
        <row r="4460">
          <cell r="A4460" t="str">
            <v>03</v>
          </cell>
          <cell r="B4460" t="str">
            <v>70020000</v>
          </cell>
          <cell r="C4460" t="str">
            <v>70000000</v>
          </cell>
          <cell r="D4460">
            <v>320870.77</v>
          </cell>
        </row>
        <row r="4461">
          <cell r="A4461" t="str">
            <v>03</v>
          </cell>
          <cell r="B4461" t="str">
            <v>70030000</v>
          </cell>
          <cell r="C4461" t="str">
            <v>70000000</v>
          </cell>
          <cell r="D4461">
            <v>174.15</v>
          </cell>
        </row>
        <row r="4462">
          <cell r="A4462" t="str">
            <v>03</v>
          </cell>
          <cell r="B4462" t="str">
            <v>70010000</v>
          </cell>
          <cell r="C4462" t="str">
            <v>70000000</v>
          </cell>
          <cell r="D4462">
            <v>83477929.200000003</v>
          </cell>
        </row>
        <row r="4463">
          <cell r="A4463" t="str">
            <v>03</v>
          </cell>
          <cell r="B4463" t="str">
            <v>97000000</v>
          </cell>
          <cell r="C4463" t="str">
            <v>25010000</v>
          </cell>
          <cell r="D4463">
            <v>3474.5</v>
          </cell>
        </row>
        <row r="4464">
          <cell r="A4464" t="str">
            <v>03</v>
          </cell>
          <cell r="B4464" t="str">
            <v>97000000</v>
          </cell>
          <cell r="C4464" t="str">
            <v>25020000</v>
          </cell>
          <cell r="D4464">
            <v>8287.2099999999991</v>
          </cell>
        </row>
        <row r="4465">
          <cell r="A4465" t="str">
            <v>03</v>
          </cell>
          <cell r="B4465" t="str">
            <v>97000000</v>
          </cell>
          <cell r="C4465" t="str">
            <v>97000600</v>
          </cell>
          <cell r="D4465">
            <v>572120.66</v>
          </cell>
        </row>
        <row r="4466">
          <cell r="A4466" t="str">
            <v>03</v>
          </cell>
          <cell r="B4466" t="str">
            <v>97000000</v>
          </cell>
          <cell r="C4466" t="str">
            <v>26000000</v>
          </cell>
          <cell r="D4466">
            <v>25208.04</v>
          </cell>
        </row>
        <row r="4467">
          <cell r="A4467" t="str">
            <v>03</v>
          </cell>
          <cell r="B4467" t="str">
            <v>99000000</v>
          </cell>
          <cell r="C4467" t="str">
            <v>79030000</v>
          </cell>
          <cell r="D4467">
            <v>20651.45</v>
          </cell>
        </row>
        <row r="4468">
          <cell r="A4468" t="str">
            <v>03</v>
          </cell>
          <cell r="B4468" t="str">
            <v>97030000</v>
          </cell>
          <cell r="C4468" t="str">
            <v>08000000</v>
          </cell>
          <cell r="D4468">
            <v>87949679.640000001</v>
          </cell>
        </row>
        <row r="4469">
          <cell r="A4469" t="str">
            <v>03</v>
          </cell>
          <cell r="B4469" t="str">
            <v>97000000</v>
          </cell>
          <cell r="C4469" t="str">
            <v>91020500</v>
          </cell>
          <cell r="D4469">
            <v>357.77</v>
          </cell>
        </row>
        <row r="4470">
          <cell r="A4470" t="str">
            <v>03</v>
          </cell>
          <cell r="B4470" t="str">
            <v>97040000</v>
          </cell>
          <cell r="C4470" t="str">
            <v>08000100</v>
          </cell>
          <cell r="D4470">
            <v>51399443.479999997</v>
          </cell>
        </row>
        <row r="4471">
          <cell r="A4471" t="str">
            <v>03</v>
          </cell>
          <cell r="B4471" t="str">
            <v>97030000</v>
          </cell>
          <cell r="C4471" t="str">
            <v>91020802</v>
          </cell>
          <cell r="D4471">
            <v>9899227.5700000003</v>
          </cell>
        </row>
        <row r="4472">
          <cell r="A4472" t="str">
            <v>03</v>
          </cell>
          <cell r="B4472" t="str">
            <v>97030000</v>
          </cell>
          <cell r="C4472" t="str">
            <v>91020803</v>
          </cell>
          <cell r="D4472">
            <v>-9899227.5700000003</v>
          </cell>
        </row>
        <row r="4473">
          <cell r="A4473" t="str">
            <v>03</v>
          </cell>
          <cell r="B4473" t="str">
            <v>28001100</v>
          </cell>
          <cell r="C4473" t="str">
            <v>10020100</v>
          </cell>
          <cell r="D4473">
            <v>3303396.69</v>
          </cell>
        </row>
        <row r="4474">
          <cell r="A4474" t="str">
            <v>03</v>
          </cell>
          <cell r="B4474" t="str">
            <v>28001100</v>
          </cell>
          <cell r="C4474" t="str">
            <v>10110000</v>
          </cell>
          <cell r="D4474">
            <v>10018590.65</v>
          </cell>
        </row>
        <row r="4475">
          <cell r="A4475" t="str">
            <v>03</v>
          </cell>
          <cell r="B4475" t="str">
            <v>28001100</v>
          </cell>
          <cell r="C4475" t="str">
            <v>10130000</v>
          </cell>
          <cell r="D4475">
            <v>-5608.91</v>
          </cell>
        </row>
        <row r="4476">
          <cell r="A4476" t="str">
            <v>03</v>
          </cell>
          <cell r="B4476" t="str">
            <v>28001100</v>
          </cell>
          <cell r="C4476" t="str">
            <v>20010000</v>
          </cell>
          <cell r="D4476">
            <v>11064618.6</v>
          </cell>
        </row>
        <row r="4477">
          <cell r="A4477" t="str">
            <v>03</v>
          </cell>
          <cell r="B4477" t="str">
            <v>28001100</v>
          </cell>
          <cell r="C4477" t="str">
            <v>28001100</v>
          </cell>
          <cell r="D4477">
            <v>1598314.76</v>
          </cell>
        </row>
        <row r="4478">
          <cell r="A4478" t="str">
            <v>03</v>
          </cell>
          <cell r="B4478" t="str">
            <v>28001100</v>
          </cell>
          <cell r="C4478" t="str">
            <v>70000000</v>
          </cell>
          <cell r="D4478">
            <v>57549.760000000002</v>
          </cell>
        </row>
        <row r="4479">
          <cell r="A4479" t="str">
            <v>03</v>
          </cell>
          <cell r="B4479" t="str">
            <v>28001200</v>
          </cell>
          <cell r="C4479" t="str">
            <v>20010000</v>
          </cell>
          <cell r="D4479">
            <v>19939.810000000001</v>
          </cell>
        </row>
        <row r="4480">
          <cell r="A4480" t="str">
            <v>03</v>
          </cell>
          <cell r="B4480" t="str">
            <v>28011200</v>
          </cell>
          <cell r="C4480" t="str">
            <v>10020100</v>
          </cell>
          <cell r="D4480">
            <v>233778.08</v>
          </cell>
        </row>
        <row r="4481">
          <cell r="A4481" t="str">
            <v>03</v>
          </cell>
          <cell r="B4481" t="str">
            <v>28011200</v>
          </cell>
          <cell r="C4481" t="str">
            <v>10110000</v>
          </cell>
          <cell r="D4481">
            <v>60793.04</v>
          </cell>
        </row>
        <row r="4482">
          <cell r="A4482" t="str">
            <v>03</v>
          </cell>
          <cell r="B4482" t="str">
            <v>28011200</v>
          </cell>
          <cell r="C4482" t="str">
            <v>10120000</v>
          </cell>
          <cell r="D4482">
            <v>26709.24</v>
          </cell>
        </row>
        <row r="4483">
          <cell r="A4483" t="str">
            <v>03</v>
          </cell>
          <cell r="B4483" t="str">
            <v>28011200</v>
          </cell>
          <cell r="C4483" t="str">
            <v>20010000</v>
          </cell>
          <cell r="D4483">
            <v>4711038.91</v>
          </cell>
        </row>
        <row r="4484">
          <cell r="A4484" t="str">
            <v>03</v>
          </cell>
          <cell r="B4484" t="str">
            <v>20030000</v>
          </cell>
          <cell r="C4484" t="str">
            <v>90021300</v>
          </cell>
          <cell r="D4484">
            <v>12606.1</v>
          </cell>
        </row>
        <row r="4485">
          <cell r="A4485" t="str">
            <v>03</v>
          </cell>
          <cell r="B4485" t="str">
            <v>20030100</v>
          </cell>
          <cell r="C4485" t="str">
            <v>90021301</v>
          </cell>
          <cell r="D4485">
            <v>721841</v>
          </cell>
        </row>
        <row r="4486">
          <cell r="A4486" t="str">
            <v>03</v>
          </cell>
          <cell r="B4486" t="str">
            <v>20030200</v>
          </cell>
          <cell r="C4486" t="str">
            <v>90021302</v>
          </cell>
          <cell r="D4486">
            <v>8072</v>
          </cell>
        </row>
        <row r="4487">
          <cell r="A4487" t="str">
            <v>03</v>
          </cell>
          <cell r="B4487" t="str">
            <v>97000500</v>
          </cell>
          <cell r="C4487" t="str">
            <v>26000000</v>
          </cell>
          <cell r="D4487">
            <v>125191.26</v>
          </cell>
        </row>
        <row r="4488">
          <cell r="A4488" t="str">
            <v>03</v>
          </cell>
          <cell r="B4488" t="str">
            <v>97000300</v>
          </cell>
          <cell r="C4488" t="str">
            <v>25010000</v>
          </cell>
          <cell r="D4488">
            <v>14125.97</v>
          </cell>
        </row>
        <row r="4489">
          <cell r="A4489" t="str">
            <v>03</v>
          </cell>
          <cell r="B4489" t="str">
            <v>97000300</v>
          </cell>
          <cell r="C4489" t="str">
            <v>25020000</v>
          </cell>
          <cell r="D4489">
            <v>38878.06</v>
          </cell>
        </row>
        <row r="4490">
          <cell r="A4490" t="str">
            <v>03</v>
          </cell>
          <cell r="B4490" t="str">
            <v>97000300</v>
          </cell>
          <cell r="C4490" t="str">
            <v>25030000</v>
          </cell>
          <cell r="D4490">
            <v>83105.289999999994</v>
          </cell>
        </row>
        <row r="4491">
          <cell r="A4491" t="str">
            <v>03</v>
          </cell>
          <cell r="B4491" t="str">
            <v>97000300</v>
          </cell>
          <cell r="C4491" t="str">
            <v>26000000</v>
          </cell>
          <cell r="D4491">
            <v>1297532.95</v>
          </cell>
        </row>
        <row r="4492">
          <cell r="A4492" t="str">
            <v>03</v>
          </cell>
          <cell r="B4492" t="str">
            <v>97000200</v>
          </cell>
          <cell r="C4492" t="str">
            <v>25010000</v>
          </cell>
          <cell r="D4492">
            <v>50</v>
          </cell>
        </row>
        <row r="4493">
          <cell r="A4493" t="str">
            <v>03</v>
          </cell>
          <cell r="B4493" t="str">
            <v>97000200</v>
          </cell>
          <cell r="C4493" t="str">
            <v>25030000</v>
          </cell>
          <cell r="D4493">
            <v>22.61</v>
          </cell>
        </row>
        <row r="4494">
          <cell r="A4494" t="str">
            <v>03</v>
          </cell>
          <cell r="B4494" t="str">
            <v>97000200</v>
          </cell>
          <cell r="C4494" t="str">
            <v>26000000</v>
          </cell>
          <cell r="D4494">
            <v>2232.9899999999998</v>
          </cell>
        </row>
        <row r="4495">
          <cell r="A4495" t="str">
            <v>03</v>
          </cell>
          <cell r="B4495" t="str">
            <v>62030300</v>
          </cell>
          <cell r="C4495" t="str">
            <v>52030000</v>
          </cell>
          <cell r="D4495">
            <v>4071780.8</v>
          </cell>
        </row>
        <row r="4496">
          <cell r="A4496" t="str">
            <v>03</v>
          </cell>
          <cell r="B4496" t="str">
            <v>62030300</v>
          </cell>
          <cell r="C4496" t="str">
            <v>76100000</v>
          </cell>
          <cell r="D4496">
            <v>1618144.45</v>
          </cell>
        </row>
        <row r="4497">
          <cell r="A4497" t="str">
            <v>03</v>
          </cell>
          <cell r="B4497" t="str">
            <v>62030300</v>
          </cell>
          <cell r="C4497" t="str">
            <v>91020800</v>
          </cell>
          <cell r="D4497">
            <v>1683.89</v>
          </cell>
        </row>
        <row r="4498">
          <cell r="A4498" t="str">
            <v>03</v>
          </cell>
          <cell r="B4498" t="str">
            <v>45000000</v>
          </cell>
          <cell r="C4498" t="str">
            <v>90020200</v>
          </cell>
          <cell r="D4498">
            <v>5537794.0800000001</v>
          </cell>
        </row>
        <row r="4499">
          <cell r="A4499" t="str">
            <v>03</v>
          </cell>
          <cell r="B4499" t="str">
            <v>45000000</v>
          </cell>
          <cell r="C4499" t="str">
            <v>90020400</v>
          </cell>
          <cell r="D4499">
            <v>5026883.4400000004</v>
          </cell>
        </row>
        <row r="4500">
          <cell r="A4500" t="str">
            <v>03</v>
          </cell>
          <cell r="B4500" t="str">
            <v>45000000</v>
          </cell>
          <cell r="C4500" t="str">
            <v>90021600</v>
          </cell>
          <cell r="D4500">
            <v>397412.52</v>
          </cell>
        </row>
        <row r="4501">
          <cell r="A4501" t="str">
            <v>03</v>
          </cell>
          <cell r="B4501" t="str">
            <v>45000000</v>
          </cell>
          <cell r="C4501" t="str">
            <v>90021605</v>
          </cell>
          <cell r="D4501">
            <v>397200.05</v>
          </cell>
        </row>
        <row r="4502">
          <cell r="A4502" t="str">
            <v>03</v>
          </cell>
          <cell r="B4502" t="str">
            <v>45000000</v>
          </cell>
          <cell r="C4502" t="str">
            <v>90021800</v>
          </cell>
          <cell r="D4502">
            <v>1843654.94</v>
          </cell>
        </row>
        <row r="4503">
          <cell r="A4503" t="str">
            <v>03</v>
          </cell>
          <cell r="B4503" t="str">
            <v>45000000</v>
          </cell>
          <cell r="C4503" t="str">
            <v>90022400</v>
          </cell>
          <cell r="D4503">
            <v>648492.6</v>
          </cell>
        </row>
        <row r="4504">
          <cell r="A4504" t="str">
            <v>03</v>
          </cell>
          <cell r="B4504" t="str">
            <v>43020000</v>
          </cell>
          <cell r="C4504" t="str">
            <v>43020000</v>
          </cell>
          <cell r="D4504">
            <v>3335.97</v>
          </cell>
        </row>
        <row r="4505">
          <cell r="A4505" t="str">
            <v>03</v>
          </cell>
          <cell r="B4505" t="str">
            <v>43020000</v>
          </cell>
          <cell r="C4505" t="str">
            <v>44000100</v>
          </cell>
          <cell r="D4505">
            <v>1997176.65</v>
          </cell>
        </row>
        <row r="4506">
          <cell r="A4506" t="str">
            <v>03</v>
          </cell>
          <cell r="B4506" t="str">
            <v>43020000</v>
          </cell>
          <cell r="C4506" t="str">
            <v>44000200</v>
          </cell>
          <cell r="D4506">
            <v>119557.65</v>
          </cell>
        </row>
        <row r="4507">
          <cell r="A4507" t="str">
            <v>03</v>
          </cell>
          <cell r="B4507" t="str">
            <v>43020000</v>
          </cell>
          <cell r="C4507" t="str">
            <v>44000300</v>
          </cell>
          <cell r="D4507">
            <v>12532.34</v>
          </cell>
        </row>
        <row r="4508">
          <cell r="A4508" t="str">
            <v>03</v>
          </cell>
          <cell r="B4508" t="str">
            <v>43020000</v>
          </cell>
          <cell r="C4508" t="str">
            <v>44000400</v>
          </cell>
          <cell r="D4508">
            <v>52538.02</v>
          </cell>
        </row>
        <row r="4509">
          <cell r="A4509" t="str">
            <v>03</v>
          </cell>
          <cell r="B4509" t="str">
            <v>43020000</v>
          </cell>
          <cell r="C4509" t="str">
            <v>45020000</v>
          </cell>
          <cell r="D4509">
            <v>152733.18</v>
          </cell>
        </row>
        <row r="4510">
          <cell r="A4510" t="str">
            <v>03</v>
          </cell>
          <cell r="B4510" t="str">
            <v>43020000</v>
          </cell>
          <cell r="C4510" t="str">
            <v>90022100</v>
          </cell>
          <cell r="D4510">
            <v>235244.55</v>
          </cell>
        </row>
        <row r="4511">
          <cell r="A4511" t="str">
            <v>03</v>
          </cell>
          <cell r="B4511" t="str">
            <v>43020000</v>
          </cell>
          <cell r="C4511" t="str">
            <v>90022101</v>
          </cell>
          <cell r="D4511">
            <v>746625.43</v>
          </cell>
        </row>
        <row r="4512">
          <cell r="A4512" t="str">
            <v>03</v>
          </cell>
          <cell r="B4512" t="str">
            <v>45020000</v>
          </cell>
          <cell r="C4512" t="str">
            <v>44000200</v>
          </cell>
          <cell r="D4512">
            <v>311443.75</v>
          </cell>
        </row>
        <row r="4513">
          <cell r="A4513" t="str">
            <v>03</v>
          </cell>
          <cell r="B4513" t="str">
            <v>45020000</v>
          </cell>
          <cell r="C4513" t="str">
            <v>44000400</v>
          </cell>
          <cell r="D4513">
            <v>-18592.099999999999</v>
          </cell>
        </row>
        <row r="4514">
          <cell r="A4514" t="str">
            <v>03</v>
          </cell>
          <cell r="B4514" t="str">
            <v>91010802</v>
          </cell>
          <cell r="C4514" t="str">
            <v>79030000</v>
          </cell>
          <cell r="D4514">
            <v>440.13</v>
          </cell>
        </row>
        <row r="4515">
          <cell r="A4515" t="str">
            <v>03</v>
          </cell>
          <cell r="B4515" t="str">
            <v>68030100</v>
          </cell>
          <cell r="C4515" t="str">
            <v>79070000</v>
          </cell>
          <cell r="D4515">
            <v>119153.22</v>
          </cell>
        </row>
        <row r="4516">
          <cell r="A4516" t="str">
            <v>03</v>
          </cell>
          <cell r="B4516" t="str">
            <v>90010100</v>
          </cell>
          <cell r="C4516" t="str">
            <v>62010100</v>
          </cell>
          <cell r="D4516">
            <v>769907211.02999997</v>
          </cell>
        </row>
        <row r="4517">
          <cell r="A4517" t="str">
            <v>03</v>
          </cell>
          <cell r="B4517" t="str">
            <v>90010107</v>
          </cell>
          <cell r="C4517" t="str">
            <v>62010100</v>
          </cell>
          <cell r="D4517">
            <v>240532203.52000001</v>
          </cell>
        </row>
        <row r="4518">
          <cell r="A4518" t="str">
            <v>03</v>
          </cell>
          <cell r="B4518" t="str">
            <v>90010108</v>
          </cell>
          <cell r="C4518" t="str">
            <v>62010100</v>
          </cell>
          <cell r="D4518">
            <v>20250771.460000001</v>
          </cell>
        </row>
        <row r="4519">
          <cell r="A4519" t="str">
            <v>03</v>
          </cell>
          <cell r="B4519" t="str">
            <v>90010200</v>
          </cell>
          <cell r="C4519" t="str">
            <v>62010200</v>
          </cell>
          <cell r="D4519">
            <v>18795523.34</v>
          </cell>
        </row>
        <row r="4520">
          <cell r="A4520" t="str">
            <v>03</v>
          </cell>
          <cell r="B4520" t="str">
            <v>90010300</v>
          </cell>
          <cell r="C4520" t="str">
            <v>62010300</v>
          </cell>
          <cell r="D4520">
            <v>2345061.46</v>
          </cell>
        </row>
        <row r="4521">
          <cell r="A4521" t="str">
            <v>03</v>
          </cell>
          <cell r="B4521" t="str">
            <v>90010400</v>
          </cell>
          <cell r="C4521" t="str">
            <v>62010400</v>
          </cell>
          <cell r="D4521">
            <v>6614564.0999999996</v>
          </cell>
        </row>
        <row r="4522">
          <cell r="A4522" t="str">
            <v>03</v>
          </cell>
          <cell r="B4522" t="str">
            <v>90010500</v>
          </cell>
          <cell r="C4522" t="str">
            <v>62011400</v>
          </cell>
          <cell r="D4522">
            <v>211166.9</v>
          </cell>
        </row>
        <row r="4523">
          <cell r="A4523" t="str">
            <v>03</v>
          </cell>
          <cell r="B4523" t="str">
            <v>90010900</v>
          </cell>
          <cell r="C4523" t="str">
            <v>62010900</v>
          </cell>
          <cell r="D4523">
            <v>5684329.54</v>
          </cell>
        </row>
        <row r="4524">
          <cell r="A4524" t="str">
            <v>03</v>
          </cell>
          <cell r="B4524" t="str">
            <v>90010901</v>
          </cell>
          <cell r="C4524" t="str">
            <v>62010900</v>
          </cell>
          <cell r="D4524">
            <v>2555764.64</v>
          </cell>
        </row>
        <row r="4525">
          <cell r="A4525" t="str">
            <v>03</v>
          </cell>
          <cell r="B4525" t="str">
            <v>90010902</v>
          </cell>
          <cell r="C4525" t="str">
            <v>62010900</v>
          </cell>
          <cell r="D4525">
            <v>433281.01</v>
          </cell>
        </row>
        <row r="4526">
          <cell r="A4526" t="str">
            <v>03</v>
          </cell>
          <cell r="B4526" t="str">
            <v>90011201</v>
          </cell>
          <cell r="C4526" t="str">
            <v>62011200</v>
          </cell>
          <cell r="D4526">
            <v>44519.71</v>
          </cell>
        </row>
        <row r="4527">
          <cell r="A4527" t="str">
            <v>03</v>
          </cell>
          <cell r="B4527" t="str">
            <v>90011200</v>
          </cell>
          <cell r="C4527" t="str">
            <v>62011200</v>
          </cell>
          <cell r="D4527">
            <v>289523.59999999998</v>
          </cell>
        </row>
        <row r="4528">
          <cell r="A4528" t="str">
            <v>03</v>
          </cell>
          <cell r="B4528" t="str">
            <v>90011300</v>
          </cell>
          <cell r="C4528" t="str">
            <v>62011300</v>
          </cell>
          <cell r="D4528">
            <v>23631.56</v>
          </cell>
        </row>
        <row r="4529">
          <cell r="A4529" t="str">
            <v>03</v>
          </cell>
          <cell r="B4529" t="str">
            <v>90011301</v>
          </cell>
          <cell r="C4529" t="str">
            <v>62011300</v>
          </cell>
          <cell r="D4529">
            <v>961240.24</v>
          </cell>
        </row>
        <row r="4530">
          <cell r="A4530" t="str">
            <v>03</v>
          </cell>
          <cell r="B4530" t="str">
            <v>90011302</v>
          </cell>
          <cell r="C4530" t="str">
            <v>62011300</v>
          </cell>
          <cell r="D4530">
            <v>35934.54</v>
          </cell>
        </row>
        <row r="4531">
          <cell r="A4531" t="str">
            <v>03</v>
          </cell>
          <cell r="B4531" t="str">
            <v>90011400</v>
          </cell>
          <cell r="C4531" t="str">
            <v>62010500</v>
          </cell>
          <cell r="D4531">
            <v>16252032.48</v>
          </cell>
        </row>
        <row r="4532">
          <cell r="A4532" t="str">
            <v>03</v>
          </cell>
          <cell r="B4532" t="str">
            <v>90011401</v>
          </cell>
          <cell r="C4532" t="str">
            <v>62010500</v>
          </cell>
          <cell r="D4532">
            <v>9374630.5500000007</v>
          </cell>
        </row>
        <row r="4533">
          <cell r="A4533" t="str">
            <v>03</v>
          </cell>
          <cell r="B4533" t="str">
            <v>90011402</v>
          </cell>
          <cell r="C4533" t="str">
            <v>62010500</v>
          </cell>
          <cell r="D4533">
            <v>1924044.7</v>
          </cell>
        </row>
        <row r="4534">
          <cell r="A4534" t="str">
            <v>03</v>
          </cell>
          <cell r="B4534" t="str">
            <v>90011405</v>
          </cell>
          <cell r="C4534" t="str">
            <v>62010500</v>
          </cell>
          <cell r="D4534">
            <v>20682203.98</v>
          </cell>
        </row>
        <row r="4535">
          <cell r="A4535" t="str">
            <v>03</v>
          </cell>
          <cell r="B4535" t="str">
            <v>90011500</v>
          </cell>
          <cell r="C4535" t="str">
            <v>62011500</v>
          </cell>
          <cell r="D4535">
            <v>140090.1</v>
          </cell>
        </row>
        <row r="4536">
          <cell r="A4536" t="str">
            <v>03</v>
          </cell>
          <cell r="B4536" t="str">
            <v>90011600</v>
          </cell>
          <cell r="C4536" t="str">
            <v>62010600</v>
          </cell>
          <cell r="D4536">
            <v>989682.51</v>
          </cell>
        </row>
        <row r="4537">
          <cell r="A4537" t="str">
            <v>03</v>
          </cell>
          <cell r="B4537" t="str">
            <v>90011605</v>
          </cell>
          <cell r="C4537" t="str">
            <v>62010600</v>
          </cell>
          <cell r="D4537">
            <v>6613760.3399999999</v>
          </cell>
        </row>
        <row r="4538">
          <cell r="A4538" t="str">
            <v>03</v>
          </cell>
          <cell r="B4538" t="str">
            <v>90011700</v>
          </cell>
          <cell r="C4538" t="str">
            <v>62010700</v>
          </cell>
          <cell r="D4538">
            <v>11454.34</v>
          </cell>
        </row>
        <row r="4539">
          <cell r="A4539" t="str">
            <v>03</v>
          </cell>
          <cell r="B4539" t="str">
            <v>90011705</v>
          </cell>
          <cell r="C4539" t="str">
            <v>62010700</v>
          </cell>
          <cell r="D4539">
            <v>152755.72</v>
          </cell>
        </row>
        <row r="4540">
          <cell r="A4540" t="str">
            <v>03</v>
          </cell>
          <cell r="B4540" t="str">
            <v>90011800</v>
          </cell>
          <cell r="C4540" t="str">
            <v>62010800</v>
          </cell>
          <cell r="D4540">
            <v>512913.33</v>
          </cell>
        </row>
        <row r="4541">
          <cell r="A4541" t="str">
            <v>03</v>
          </cell>
          <cell r="B4541" t="str">
            <v>90011805</v>
          </cell>
          <cell r="C4541" t="str">
            <v>62010800</v>
          </cell>
          <cell r="D4541">
            <v>5268472.46</v>
          </cell>
        </row>
        <row r="4542">
          <cell r="A4542" t="str">
            <v>03</v>
          </cell>
          <cell r="B4542" t="str">
            <v>90012100</v>
          </cell>
          <cell r="C4542" t="str">
            <v>62010100</v>
          </cell>
          <cell r="D4542">
            <v>330291.68</v>
          </cell>
        </row>
        <row r="4543">
          <cell r="A4543" t="str">
            <v>03</v>
          </cell>
          <cell r="B4543" t="str">
            <v>90012101</v>
          </cell>
          <cell r="C4543" t="str">
            <v>62010100</v>
          </cell>
          <cell r="D4543">
            <v>917078.43</v>
          </cell>
        </row>
        <row r="4544">
          <cell r="A4544" t="str">
            <v>03</v>
          </cell>
          <cell r="B4544" t="str">
            <v>90012400</v>
          </cell>
          <cell r="C4544" t="str">
            <v>62010400</v>
          </cell>
          <cell r="D4544">
            <v>112333.38</v>
          </cell>
        </row>
        <row r="4545">
          <cell r="A4545" t="str">
            <v>03</v>
          </cell>
          <cell r="B4545" t="str">
            <v>97000600</v>
          </cell>
          <cell r="C4545" t="str">
            <v>25010000</v>
          </cell>
          <cell r="D4545">
            <v>15.81</v>
          </cell>
        </row>
        <row r="4546">
          <cell r="A4546" t="str">
            <v>03</v>
          </cell>
          <cell r="B4546" t="str">
            <v>08090100</v>
          </cell>
          <cell r="C4546" t="str">
            <v>01000000</v>
          </cell>
          <cell r="D4546">
            <v>83.35</v>
          </cell>
        </row>
        <row r="4547">
          <cell r="A4547" t="str">
            <v>03</v>
          </cell>
          <cell r="B4547" t="str">
            <v>21010000</v>
          </cell>
          <cell r="C4547" t="str">
            <v>20010000</v>
          </cell>
          <cell r="D4547">
            <v>2313566289.5999999</v>
          </cell>
        </row>
        <row r="4548">
          <cell r="A4548" t="str">
            <v>03</v>
          </cell>
          <cell r="B4548" t="str">
            <v>21010000</v>
          </cell>
          <cell r="C4548" t="str">
            <v>21010000</v>
          </cell>
          <cell r="D4548">
            <v>94126831.780000001</v>
          </cell>
        </row>
        <row r="4549">
          <cell r="A4549" t="str">
            <v>03</v>
          </cell>
          <cell r="B4549" t="str">
            <v>21010000</v>
          </cell>
          <cell r="C4549" t="str">
            <v>23010000</v>
          </cell>
          <cell r="D4549">
            <v>475312.39</v>
          </cell>
        </row>
        <row r="4550">
          <cell r="A4550" t="str">
            <v>03</v>
          </cell>
          <cell r="B4550" t="str">
            <v>21010000</v>
          </cell>
          <cell r="C4550" t="str">
            <v>25010000</v>
          </cell>
          <cell r="D4550">
            <v>7197.86</v>
          </cell>
        </row>
        <row r="4551">
          <cell r="A4551" t="str">
            <v>03</v>
          </cell>
          <cell r="B4551" t="str">
            <v>21010000</v>
          </cell>
          <cell r="C4551" t="str">
            <v>25020000</v>
          </cell>
          <cell r="D4551">
            <v>1143.08</v>
          </cell>
        </row>
        <row r="4552">
          <cell r="A4552" t="str">
            <v>03</v>
          </cell>
          <cell r="B4552" t="str">
            <v>21010000</v>
          </cell>
          <cell r="C4552" t="str">
            <v>43010000</v>
          </cell>
          <cell r="D4552">
            <v>609403493.94000006</v>
          </cell>
        </row>
        <row r="4553">
          <cell r="A4553" t="str">
            <v>03</v>
          </cell>
          <cell r="B4553" t="str">
            <v>21010000</v>
          </cell>
          <cell r="C4553" t="str">
            <v>91020801</v>
          </cell>
          <cell r="D4553">
            <v>173773.15</v>
          </cell>
        </row>
        <row r="4554">
          <cell r="A4554" t="str">
            <v>03</v>
          </cell>
          <cell r="B4554" t="str">
            <v>26000000</v>
          </cell>
          <cell r="C4554" t="str">
            <v>10090000</v>
          </cell>
          <cell r="D4554">
            <v>2600</v>
          </cell>
        </row>
        <row r="4555">
          <cell r="A4555" t="str">
            <v>03</v>
          </cell>
          <cell r="B4555" t="str">
            <v>26000000</v>
          </cell>
          <cell r="C4555" t="str">
            <v>10110000</v>
          </cell>
          <cell r="D4555">
            <v>3417.51</v>
          </cell>
        </row>
        <row r="4556">
          <cell r="A4556" t="str">
            <v>03</v>
          </cell>
          <cell r="B4556" t="str">
            <v>26000000</v>
          </cell>
          <cell r="C4556" t="str">
            <v>20030000</v>
          </cell>
          <cell r="D4556">
            <v>582</v>
          </cell>
        </row>
        <row r="4557">
          <cell r="A4557" t="str">
            <v>03</v>
          </cell>
          <cell r="B4557" t="str">
            <v>26000000</v>
          </cell>
          <cell r="C4557" t="str">
            <v>90020300</v>
          </cell>
          <cell r="D4557">
            <v>249000.87</v>
          </cell>
        </row>
        <row r="4558">
          <cell r="A4558" t="str">
            <v>03</v>
          </cell>
          <cell r="B4558" t="str">
            <v>26000000</v>
          </cell>
          <cell r="C4558" t="str">
            <v>90020100</v>
          </cell>
          <cell r="D4558">
            <v>81749484.090000004</v>
          </cell>
        </row>
        <row r="4559">
          <cell r="A4559" t="str">
            <v>03</v>
          </cell>
          <cell r="B4559" t="str">
            <v>26000000</v>
          </cell>
          <cell r="C4559" t="str">
            <v>90020107</v>
          </cell>
          <cell r="D4559">
            <v>25539962.039999999</v>
          </cell>
        </row>
        <row r="4560">
          <cell r="A4560" t="str">
            <v>03</v>
          </cell>
          <cell r="B4560" t="str">
            <v>26000000</v>
          </cell>
          <cell r="C4560" t="str">
            <v>90020108</v>
          </cell>
          <cell r="D4560">
            <v>2150628.44</v>
          </cell>
        </row>
        <row r="4561">
          <cell r="A4561" t="str">
            <v>03</v>
          </cell>
          <cell r="B4561" t="str">
            <v>26000000</v>
          </cell>
          <cell r="C4561" t="str">
            <v>90020200</v>
          </cell>
          <cell r="D4561">
            <v>2354957.44</v>
          </cell>
        </row>
        <row r="4562">
          <cell r="A4562" t="str">
            <v>03</v>
          </cell>
          <cell r="B4562" t="str">
            <v>26000000</v>
          </cell>
          <cell r="C4562" t="str">
            <v>90020400</v>
          </cell>
          <cell r="D4562">
            <v>828762.08</v>
          </cell>
        </row>
        <row r="4563">
          <cell r="A4563" t="str">
            <v>03</v>
          </cell>
          <cell r="B4563" t="str">
            <v>26000000</v>
          </cell>
          <cell r="C4563" t="str">
            <v>90020500</v>
          </cell>
          <cell r="D4563">
            <v>22421.9</v>
          </cell>
        </row>
        <row r="4564">
          <cell r="A4564" t="str">
            <v>03</v>
          </cell>
          <cell r="B4564" t="str">
            <v>26000000</v>
          </cell>
          <cell r="C4564" t="str">
            <v>90020900</v>
          </cell>
          <cell r="D4564">
            <v>603567.54</v>
          </cell>
        </row>
        <row r="4565">
          <cell r="A4565" t="str">
            <v>03</v>
          </cell>
          <cell r="B4565" t="str">
            <v>26000000</v>
          </cell>
          <cell r="C4565" t="str">
            <v>90020901</v>
          </cell>
          <cell r="D4565">
            <v>271373.53000000003</v>
          </cell>
        </row>
        <row r="4566">
          <cell r="A4566" t="str">
            <v>03</v>
          </cell>
          <cell r="B4566" t="str">
            <v>26000000</v>
          </cell>
          <cell r="C4566" t="str">
            <v>90020902</v>
          </cell>
          <cell r="D4566">
            <v>46006.19</v>
          </cell>
        </row>
        <row r="4567">
          <cell r="A4567" t="str">
            <v>03</v>
          </cell>
          <cell r="B4567" t="str">
            <v>26000000</v>
          </cell>
          <cell r="C4567" t="str">
            <v>90021200</v>
          </cell>
          <cell r="D4567">
            <v>30325.37</v>
          </cell>
        </row>
        <row r="4568">
          <cell r="A4568" t="str">
            <v>03</v>
          </cell>
          <cell r="B4568" t="str">
            <v>26000000</v>
          </cell>
          <cell r="C4568" t="str">
            <v>90021201</v>
          </cell>
          <cell r="D4568">
            <v>4648.3599999999997</v>
          </cell>
        </row>
        <row r="4569">
          <cell r="A4569" t="str">
            <v>03</v>
          </cell>
          <cell r="B4569" t="str">
            <v>26000000</v>
          </cell>
          <cell r="C4569" t="str">
            <v>90021300</v>
          </cell>
          <cell r="D4569">
            <v>2509.2199999999998</v>
          </cell>
        </row>
        <row r="4570">
          <cell r="A4570" t="str">
            <v>03</v>
          </cell>
          <cell r="B4570" t="str">
            <v>26000000</v>
          </cell>
          <cell r="C4570" t="str">
            <v>90021301</v>
          </cell>
          <cell r="D4570">
            <v>102065.41</v>
          </cell>
        </row>
        <row r="4571">
          <cell r="A4571" t="str">
            <v>03</v>
          </cell>
          <cell r="B4571" t="str">
            <v>26000000</v>
          </cell>
          <cell r="C4571" t="str">
            <v>90021302</v>
          </cell>
          <cell r="D4571">
            <v>3815.56</v>
          </cell>
        </row>
        <row r="4572">
          <cell r="A4572" t="str">
            <v>03</v>
          </cell>
          <cell r="B4572" t="str">
            <v>26000000</v>
          </cell>
          <cell r="C4572" t="str">
            <v>90021400</v>
          </cell>
          <cell r="D4572">
            <v>1725661.06</v>
          </cell>
        </row>
        <row r="4573">
          <cell r="A4573" t="str">
            <v>03</v>
          </cell>
          <cell r="B4573" t="str">
            <v>26000000</v>
          </cell>
          <cell r="C4573" t="str">
            <v>90021401</v>
          </cell>
          <cell r="D4573">
            <v>969777.2</v>
          </cell>
        </row>
        <row r="4574">
          <cell r="A4574" t="str">
            <v>03</v>
          </cell>
          <cell r="B4574" t="str">
            <v>26000000</v>
          </cell>
          <cell r="C4574" t="str">
            <v>90021402</v>
          </cell>
          <cell r="D4574">
            <v>204296.9</v>
          </cell>
        </row>
        <row r="4575">
          <cell r="A4575" t="str">
            <v>03</v>
          </cell>
          <cell r="B4575" t="str">
            <v>26000000</v>
          </cell>
          <cell r="C4575" t="str">
            <v>90021405</v>
          </cell>
          <cell r="D4575">
            <v>2196056.2000000002</v>
          </cell>
        </row>
        <row r="4576">
          <cell r="A4576" t="str">
            <v>03</v>
          </cell>
          <cell r="B4576" t="str">
            <v>26000000</v>
          </cell>
          <cell r="C4576" t="str">
            <v>90021500</v>
          </cell>
          <cell r="D4576">
            <v>17552.38</v>
          </cell>
        </row>
        <row r="4577">
          <cell r="A4577" t="str">
            <v>03</v>
          </cell>
          <cell r="B4577" t="str">
            <v>26000000</v>
          </cell>
          <cell r="C4577" t="str">
            <v>90021600</v>
          </cell>
          <cell r="D4577">
            <v>124000.81</v>
          </cell>
        </row>
        <row r="4578">
          <cell r="A4578" t="str">
            <v>03</v>
          </cell>
          <cell r="B4578" t="str">
            <v>26000000</v>
          </cell>
          <cell r="C4578" t="str">
            <v>90021605</v>
          </cell>
          <cell r="D4578">
            <v>828661.37</v>
          </cell>
        </row>
        <row r="4579">
          <cell r="A4579" t="str">
            <v>03</v>
          </cell>
          <cell r="B4579" t="str">
            <v>26000000</v>
          </cell>
          <cell r="C4579" t="str">
            <v>90021700</v>
          </cell>
          <cell r="D4579">
            <v>1216.23</v>
          </cell>
        </row>
        <row r="4580">
          <cell r="A4580" t="str">
            <v>03</v>
          </cell>
          <cell r="B4580" t="str">
            <v>26000000</v>
          </cell>
          <cell r="C4580" t="str">
            <v>90021705</v>
          </cell>
          <cell r="D4580">
            <v>16219.75</v>
          </cell>
        </row>
        <row r="4581">
          <cell r="A4581" t="str">
            <v>03</v>
          </cell>
          <cell r="B4581" t="str">
            <v>26000000</v>
          </cell>
          <cell r="C4581" t="str">
            <v>90021800</v>
          </cell>
          <cell r="D4581">
            <v>64264.72</v>
          </cell>
        </row>
        <row r="4582">
          <cell r="A4582" t="str">
            <v>03</v>
          </cell>
          <cell r="B4582" t="str">
            <v>26000000</v>
          </cell>
          <cell r="C4582" t="str">
            <v>90021805</v>
          </cell>
          <cell r="D4582">
            <v>660105.51</v>
          </cell>
        </row>
        <row r="4583">
          <cell r="A4583" t="str">
            <v>03</v>
          </cell>
          <cell r="B4583" t="str">
            <v>26000000</v>
          </cell>
          <cell r="C4583" t="str">
            <v>90022100</v>
          </cell>
          <cell r="D4583">
            <v>35070.69</v>
          </cell>
        </row>
        <row r="4584">
          <cell r="A4584" t="str">
            <v>03</v>
          </cell>
          <cell r="B4584" t="str">
            <v>26000000</v>
          </cell>
          <cell r="C4584" t="str">
            <v>90022101</v>
          </cell>
          <cell r="D4584">
            <v>123006.3</v>
          </cell>
        </row>
        <row r="4585">
          <cell r="A4585" t="str">
            <v>03</v>
          </cell>
          <cell r="B4585" t="str">
            <v>26000000</v>
          </cell>
          <cell r="C4585" t="str">
            <v>90022400</v>
          </cell>
          <cell r="D4585">
            <v>14074.65</v>
          </cell>
        </row>
        <row r="4586">
          <cell r="A4586" t="str">
            <v>03</v>
          </cell>
          <cell r="B4586" t="str">
            <v>19060000</v>
          </cell>
          <cell r="C4586" t="str">
            <v>68080000</v>
          </cell>
          <cell r="D4586">
            <v>586162.65</v>
          </cell>
        </row>
        <row r="4587">
          <cell r="A4587" t="str">
            <v>03</v>
          </cell>
          <cell r="B4587" t="str">
            <v>91010801</v>
          </cell>
          <cell r="C4587" t="str">
            <v>01000000</v>
          </cell>
          <cell r="D4587">
            <v>-31.29</v>
          </cell>
        </row>
        <row r="4588">
          <cell r="A4588" t="str">
            <v>03</v>
          </cell>
          <cell r="B4588" t="str">
            <v>79030000</v>
          </cell>
          <cell r="C4588" t="str">
            <v>99000000</v>
          </cell>
          <cell r="D4588">
            <v>4103169.17</v>
          </cell>
        </row>
        <row r="4589">
          <cell r="A4589" t="str">
            <v>03</v>
          </cell>
          <cell r="B4589" t="str">
            <v>79030000</v>
          </cell>
          <cell r="C4589" t="str">
            <v>84000000</v>
          </cell>
          <cell r="D4589">
            <v>8862</v>
          </cell>
        </row>
        <row r="4590">
          <cell r="A4590" t="str">
            <v>03</v>
          </cell>
          <cell r="B4590" t="str">
            <v>79070000</v>
          </cell>
          <cell r="C4590" t="str">
            <v>99000000</v>
          </cell>
          <cell r="D4590">
            <v>1741394.19</v>
          </cell>
        </row>
        <row r="4591">
          <cell r="A4591" t="str">
            <v>03</v>
          </cell>
          <cell r="B4591" t="str">
            <v>68060000</v>
          </cell>
          <cell r="C4591" t="str">
            <v>79070000</v>
          </cell>
          <cell r="D4591">
            <v>181162.92</v>
          </cell>
        </row>
        <row r="4592">
          <cell r="A4592" t="str">
            <v>03</v>
          </cell>
          <cell r="B4592" t="str">
            <v>20010000</v>
          </cell>
          <cell r="C4592" t="str">
            <v>10010100</v>
          </cell>
          <cell r="D4592">
            <v>48536.02</v>
          </cell>
        </row>
        <row r="4593">
          <cell r="A4593" t="str">
            <v>03</v>
          </cell>
          <cell r="B4593" t="str">
            <v>20010000</v>
          </cell>
          <cell r="C4593" t="str">
            <v>10020000</v>
          </cell>
          <cell r="D4593">
            <v>719376.69</v>
          </cell>
        </row>
        <row r="4594">
          <cell r="A4594" t="str">
            <v>03</v>
          </cell>
          <cell r="B4594" t="str">
            <v>20010000</v>
          </cell>
          <cell r="C4594" t="str">
            <v>10020100</v>
          </cell>
          <cell r="D4594">
            <v>2787530.61</v>
          </cell>
        </row>
        <row r="4595">
          <cell r="A4595" t="str">
            <v>03</v>
          </cell>
          <cell r="B4595" t="str">
            <v>20010000</v>
          </cell>
          <cell r="C4595" t="str">
            <v>10110000</v>
          </cell>
          <cell r="D4595">
            <v>66179480.68</v>
          </cell>
        </row>
        <row r="4596">
          <cell r="A4596" t="str">
            <v>03</v>
          </cell>
          <cell r="B4596" t="str">
            <v>20010000</v>
          </cell>
          <cell r="C4596" t="str">
            <v>21010000</v>
          </cell>
          <cell r="D4596">
            <v>9848868.9100000001</v>
          </cell>
        </row>
        <row r="4597">
          <cell r="A4597" t="str">
            <v>03</v>
          </cell>
          <cell r="B4597" t="str">
            <v>20010000</v>
          </cell>
          <cell r="C4597" t="str">
            <v>28001100</v>
          </cell>
          <cell r="D4597">
            <v>24556448.27</v>
          </cell>
        </row>
        <row r="4598">
          <cell r="A4598" t="str">
            <v>03</v>
          </cell>
          <cell r="B4598" t="str">
            <v>20010000</v>
          </cell>
          <cell r="C4598" t="str">
            <v>40020000</v>
          </cell>
          <cell r="D4598">
            <v>2931162379.1799998</v>
          </cell>
        </row>
        <row r="4599">
          <cell r="A4599" t="str">
            <v>03</v>
          </cell>
          <cell r="B4599" t="str">
            <v>44000100</v>
          </cell>
          <cell r="C4599" t="str">
            <v>90020100</v>
          </cell>
          <cell r="D4599">
            <v>5813248.25</v>
          </cell>
        </row>
        <row r="4600">
          <cell r="A4600" t="str">
            <v>03</v>
          </cell>
          <cell r="B4600" t="str">
            <v>44000100</v>
          </cell>
          <cell r="C4600" t="str">
            <v>90020107</v>
          </cell>
          <cell r="D4600">
            <v>1539885.66</v>
          </cell>
        </row>
        <row r="4601">
          <cell r="A4601" t="str">
            <v>03</v>
          </cell>
          <cell r="B4601" t="str">
            <v>44000100</v>
          </cell>
          <cell r="C4601" t="str">
            <v>90020108</v>
          </cell>
          <cell r="D4601">
            <v>131541.41</v>
          </cell>
        </row>
        <row r="4602">
          <cell r="A4602" t="str">
            <v>03</v>
          </cell>
          <cell r="B4602" t="str">
            <v>44000200</v>
          </cell>
          <cell r="C4602" t="str">
            <v>90020200</v>
          </cell>
          <cell r="D4602">
            <v>1105536.6599999999</v>
          </cell>
        </row>
        <row r="4603">
          <cell r="A4603" t="str">
            <v>03</v>
          </cell>
          <cell r="B4603" t="str">
            <v>44000300</v>
          </cell>
          <cell r="C4603" t="str">
            <v>90020300</v>
          </cell>
          <cell r="D4603">
            <v>20536</v>
          </cell>
        </row>
        <row r="4604">
          <cell r="A4604" t="str">
            <v>03</v>
          </cell>
          <cell r="B4604" t="str">
            <v>44000400</v>
          </cell>
          <cell r="C4604" t="str">
            <v>90020400</v>
          </cell>
          <cell r="D4604">
            <v>344115.26</v>
          </cell>
        </row>
        <row r="4605">
          <cell r="A4605" t="str">
            <v>03</v>
          </cell>
          <cell r="B4605" t="str">
            <v>44000500</v>
          </cell>
          <cell r="C4605" t="str">
            <v>90020100</v>
          </cell>
          <cell r="D4605">
            <v>3267714.48</v>
          </cell>
        </row>
        <row r="4606">
          <cell r="A4606" t="str">
            <v>03</v>
          </cell>
          <cell r="B4606" t="str">
            <v>44000500</v>
          </cell>
          <cell r="C4606" t="str">
            <v>90020107</v>
          </cell>
          <cell r="D4606">
            <v>865592.95</v>
          </cell>
        </row>
        <row r="4607">
          <cell r="A4607" t="str">
            <v>03</v>
          </cell>
          <cell r="B4607" t="str">
            <v>44000500</v>
          </cell>
          <cell r="C4607" t="str">
            <v>90020108</v>
          </cell>
          <cell r="D4607">
            <v>73941.41</v>
          </cell>
        </row>
        <row r="4608">
          <cell r="A4608" t="str">
            <v>03</v>
          </cell>
          <cell r="B4608" t="str">
            <v>44000500</v>
          </cell>
          <cell r="C4608" t="str">
            <v>90020200</v>
          </cell>
          <cell r="D4608">
            <v>42209.2</v>
          </cell>
        </row>
        <row r="4609">
          <cell r="A4609" t="str">
            <v>03</v>
          </cell>
          <cell r="B4609" t="str">
            <v>44000500</v>
          </cell>
          <cell r="C4609" t="str">
            <v>90020300</v>
          </cell>
          <cell r="D4609">
            <v>9757.02</v>
          </cell>
        </row>
        <row r="4610">
          <cell r="A4610" t="str">
            <v>03</v>
          </cell>
          <cell r="B4610" t="str">
            <v>44000500</v>
          </cell>
          <cell r="C4610" t="str">
            <v>90020400</v>
          </cell>
          <cell r="D4610">
            <v>7523.78</v>
          </cell>
        </row>
        <row r="4611">
          <cell r="A4611" t="str">
            <v>03</v>
          </cell>
          <cell r="B4611" t="str">
            <v>40030000</v>
          </cell>
          <cell r="C4611" t="str">
            <v>90020100</v>
          </cell>
          <cell r="D4611">
            <v>21965974.59</v>
          </cell>
        </row>
        <row r="4612">
          <cell r="A4612" t="str">
            <v>03</v>
          </cell>
          <cell r="B4612" t="str">
            <v>40030000</v>
          </cell>
          <cell r="C4612" t="str">
            <v>90020107</v>
          </cell>
          <cell r="D4612">
            <v>5818621.1699999999</v>
          </cell>
        </row>
        <row r="4613">
          <cell r="A4613" t="str">
            <v>03</v>
          </cell>
          <cell r="B4613" t="str">
            <v>40030000</v>
          </cell>
          <cell r="C4613" t="str">
            <v>90020108</v>
          </cell>
          <cell r="D4613">
            <v>497043.17</v>
          </cell>
        </row>
        <row r="4614">
          <cell r="A4614" t="str">
            <v>03</v>
          </cell>
          <cell r="B4614" t="str">
            <v>40030000</v>
          </cell>
          <cell r="C4614" t="str">
            <v>90020200</v>
          </cell>
          <cell r="D4614">
            <v>283735.38</v>
          </cell>
        </row>
        <row r="4615">
          <cell r="A4615" t="str">
            <v>03</v>
          </cell>
          <cell r="B4615" t="str">
            <v>40030000</v>
          </cell>
          <cell r="C4615" t="str">
            <v>90020300</v>
          </cell>
          <cell r="D4615">
            <v>65587.91</v>
          </cell>
        </row>
        <row r="4616">
          <cell r="A4616" t="str">
            <v>03</v>
          </cell>
          <cell r="B4616" t="str">
            <v>40030000</v>
          </cell>
          <cell r="C4616" t="str">
            <v>90020400</v>
          </cell>
          <cell r="D4616">
            <v>50575.77</v>
          </cell>
        </row>
        <row r="4617">
          <cell r="A4617" t="str">
            <v>03</v>
          </cell>
          <cell r="B4617" t="str">
            <v>40050000</v>
          </cell>
          <cell r="C4617" t="str">
            <v>20010000</v>
          </cell>
          <cell r="D4617">
            <v>-3850718.96</v>
          </cell>
        </row>
        <row r="4618">
          <cell r="A4618" t="str">
            <v>03</v>
          </cell>
          <cell r="B4618" t="str">
            <v>40050000</v>
          </cell>
          <cell r="C4618" t="str">
            <v>21010000</v>
          </cell>
          <cell r="D4618">
            <v>-2811998.45</v>
          </cell>
        </row>
        <row r="4619">
          <cell r="A4619" t="str">
            <v>03</v>
          </cell>
          <cell r="B4619" t="str">
            <v>40050000</v>
          </cell>
          <cell r="C4619" t="str">
            <v>43010000</v>
          </cell>
          <cell r="D4619">
            <v>-1928195.72</v>
          </cell>
        </row>
        <row r="4620">
          <cell r="A4620" t="str">
            <v>03</v>
          </cell>
          <cell r="B4620" t="str">
            <v>40050000</v>
          </cell>
          <cell r="C4620" t="str">
            <v>90020100</v>
          </cell>
          <cell r="D4620">
            <v>1476723.39</v>
          </cell>
        </row>
        <row r="4621">
          <cell r="A4621" t="str">
            <v>03</v>
          </cell>
          <cell r="B4621" t="str">
            <v>40050000</v>
          </cell>
          <cell r="C4621" t="str">
            <v>90020107</v>
          </cell>
          <cell r="D4621">
            <v>391172.9</v>
          </cell>
        </row>
        <row r="4622">
          <cell r="A4622" t="str">
            <v>03</v>
          </cell>
          <cell r="B4622" t="str">
            <v>40050000</v>
          </cell>
          <cell r="C4622" t="str">
            <v>90020108</v>
          </cell>
          <cell r="D4622">
            <v>33415.1</v>
          </cell>
        </row>
        <row r="4623">
          <cell r="A4623" t="str">
            <v>03</v>
          </cell>
          <cell r="B4623" t="str">
            <v>40050000</v>
          </cell>
          <cell r="C4623" t="str">
            <v>90020200</v>
          </cell>
          <cell r="D4623">
            <v>19074.900000000001</v>
          </cell>
        </row>
        <row r="4624">
          <cell r="A4624" t="str">
            <v>03</v>
          </cell>
          <cell r="B4624" t="str">
            <v>40050000</v>
          </cell>
          <cell r="C4624" t="str">
            <v>90020300</v>
          </cell>
          <cell r="D4624">
            <v>4409.33</v>
          </cell>
        </row>
        <row r="4625">
          <cell r="A4625" t="str">
            <v>03</v>
          </cell>
          <cell r="B4625" t="str">
            <v>40050000</v>
          </cell>
          <cell r="C4625" t="str">
            <v>90020400</v>
          </cell>
          <cell r="D4625">
            <v>3400.1</v>
          </cell>
        </row>
        <row r="4626">
          <cell r="A4626" t="str">
            <v>03</v>
          </cell>
          <cell r="B4626" t="str">
            <v>19050000</v>
          </cell>
          <cell r="C4626" t="str">
            <v>68080000</v>
          </cell>
          <cell r="D4626">
            <v>-494330.96</v>
          </cell>
        </row>
        <row r="4627">
          <cell r="A4627" t="str">
            <v>03</v>
          </cell>
          <cell r="B4627" t="str">
            <v>19060000</v>
          </cell>
          <cell r="C4627" t="str">
            <v>68080200</v>
          </cell>
          <cell r="D4627">
            <v>998785.76</v>
          </cell>
        </row>
        <row r="4628">
          <cell r="A4628" t="str">
            <v>03</v>
          </cell>
          <cell r="B4628" t="str">
            <v>19020000</v>
          </cell>
          <cell r="C4628" t="str">
            <v>68080000</v>
          </cell>
          <cell r="D4628">
            <v>3818860.76</v>
          </cell>
        </row>
        <row r="4629">
          <cell r="A4629" t="str">
            <v>03</v>
          </cell>
          <cell r="B4629" t="str">
            <v>91011700</v>
          </cell>
          <cell r="C4629" t="str">
            <v>14000000</v>
          </cell>
          <cell r="D4629">
            <v>336993.68</v>
          </cell>
        </row>
        <row r="4630">
          <cell r="A4630" t="str">
            <v>03</v>
          </cell>
          <cell r="B4630" t="str">
            <v>99000000</v>
          </cell>
          <cell r="C4630" t="str">
            <v>79070000</v>
          </cell>
          <cell r="D4630">
            <v>25600.12</v>
          </cell>
        </row>
        <row r="4631">
          <cell r="A4631" t="str">
            <v>03</v>
          </cell>
          <cell r="B4631" t="str">
            <v>73040000</v>
          </cell>
          <cell r="C4631" t="str">
            <v>50000000</v>
          </cell>
          <cell r="D4631">
            <v>100000</v>
          </cell>
        </row>
        <row r="4632">
          <cell r="A4632" t="str">
            <v>03</v>
          </cell>
          <cell r="B4632" t="str">
            <v>19080000</v>
          </cell>
          <cell r="C4632" t="str">
            <v>68080200</v>
          </cell>
          <cell r="D4632">
            <v>1476.92</v>
          </cell>
        </row>
        <row r="4633">
          <cell r="A4633" t="str">
            <v>03</v>
          </cell>
          <cell r="B4633" t="str">
            <v>68040000</v>
          </cell>
          <cell r="C4633" t="str">
            <v>91020500</v>
          </cell>
          <cell r="D4633">
            <v>7084.68</v>
          </cell>
        </row>
        <row r="4634">
          <cell r="A4634" t="str">
            <v>03</v>
          </cell>
          <cell r="B4634" t="str">
            <v>99000000</v>
          </cell>
          <cell r="C4634" t="str">
            <v>79040000</v>
          </cell>
          <cell r="D4634">
            <v>319.16000000000003</v>
          </cell>
        </row>
        <row r="4635">
          <cell r="A4635" t="str">
            <v>03</v>
          </cell>
          <cell r="B4635" t="str">
            <v>97000400</v>
          </cell>
          <cell r="C4635" t="str">
            <v>10090000</v>
          </cell>
          <cell r="D4635">
            <v>60.72</v>
          </cell>
        </row>
        <row r="4636">
          <cell r="A4636" t="str">
            <v>03</v>
          </cell>
          <cell r="B4636" t="str">
            <v>62060000</v>
          </cell>
          <cell r="C4636" t="str">
            <v>91021500</v>
          </cell>
          <cell r="D4636">
            <v>107297220.55</v>
          </cell>
        </row>
        <row r="4637">
          <cell r="A4637" t="str">
            <v>03</v>
          </cell>
          <cell r="B4637" t="str">
            <v>58030100</v>
          </cell>
          <cell r="C4637" t="str">
            <v>91021400</v>
          </cell>
          <cell r="D4637">
            <v>100000000</v>
          </cell>
        </row>
        <row r="4638">
          <cell r="A4638" t="str">
            <v>03</v>
          </cell>
          <cell r="B4638" t="str">
            <v>97000600</v>
          </cell>
          <cell r="C4638" t="str">
            <v>25020000</v>
          </cell>
          <cell r="D4638">
            <v>137990.73000000001</v>
          </cell>
        </row>
        <row r="4639">
          <cell r="A4639" t="str">
            <v>03</v>
          </cell>
          <cell r="B4639" t="str">
            <v>97000600</v>
          </cell>
          <cell r="C4639" t="str">
            <v>25030000</v>
          </cell>
          <cell r="D4639">
            <v>274.58999999999997</v>
          </cell>
        </row>
        <row r="4640">
          <cell r="A4640" t="str">
            <v>03</v>
          </cell>
          <cell r="B4640" t="str">
            <v>97000600</v>
          </cell>
          <cell r="C4640" t="str">
            <v>26000000</v>
          </cell>
          <cell r="D4640">
            <v>14695.46</v>
          </cell>
        </row>
        <row r="4641">
          <cell r="A4641" t="str">
            <v>03</v>
          </cell>
          <cell r="B4641" t="str">
            <v>97000600</v>
          </cell>
          <cell r="C4641" t="str">
            <v>79030000</v>
          </cell>
          <cell r="D4641">
            <v>105.53</v>
          </cell>
        </row>
        <row r="4642">
          <cell r="A4642" t="str">
            <v>03</v>
          </cell>
          <cell r="B4642" t="str">
            <v>97000600</v>
          </cell>
          <cell r="C4642" t="str">
            <v>79070000</v>
          </cell>
          <cell r="D4642">
            <v>7.31</v>
          </cell>
        </row>
        <row r="4643">
          <cell r="A4643" t="str">
            <v>03</v>
          </cell>
          <cell r="B4643" t="str">
            <v>97000600</v>
          </cell>
          <cell r="C4643" t="str">
            <v>91020801</v>
          </cell>
          <cell r="D4643">
            <v>39355.9</v>
          </cell>
        </row>
        <row r="4644">
          <cell r="A4644" t="str">
            <v>03</v>
          </cell>
          <cell r="B4644" t="str">
            <v>99000000</v>
          </cell>
          <cell r="C4644" t="str">
            <v>68010000</v>
          </cell>
          <cell r="D4644">
            <v>23743735.140000001</v>
          </cell>
        </row>
        <row r="4645">
          <cell r="A4645" t="str">
            <v>03</v>
          </cell>
          <cell r="B4645" t="str">
            <v>77000000</v>
          </cell>
          <cell r="C4645" t="str">
            <v>68010000</v>
          </cell>
          <cell r="D4645">
            <v>10294154.77</v>
          </cell>
        </row>
        <row r="4646">
          <cell r="A4646" t="str">
            <v>03</v>
          </cell>
          <cell r="B4646" t="str">
            <v>68010000</v>
          </cell>
          <cell r="C4646" t="str">
            <v>99000000</v>
          </cell>
          <cell r="D4646">
            <v>76467231.129999995</v>
          </cell>
        </row>
        <row r="4647">
          <cell r="A4647" t="str">
            <v>03</v>
          </cell>
          <cell r="B4647" t="str">
            <v>68010000</v>
          </cell>
          <cell r="C4647" t="str">
            <v>99000000</v>
          </cell>
          <cell r="D4647">
            <v>34659104.189999998</v>
          </cell>
        </row>
        <row r="4648">
          <cell r="A4648" t="str">
            <v>03</v>
          </cell>
          <cell r="B4648" t="str">
            <v>68010000</v>
          </cell>
          <cell r="C4648" t="str">
            <v>09000000</v>
          </cell>
          <cell r="D4648">
            <v>8936890.1300000008</v>
          </cell>
        </row>
        <row r="4649">
          <cell r="A4649" t="str">
            <v>04</v>
          </cell>
          <cell r="B4649" t="str">
            <v>16070200</v>
          </cell>
          <cell r="C4649" t="str">
            <v>16020000</v>
          </cell>
          <cell r="D4649">
            <v>318.73</v>
          </cell>
        </row>
        <row r="4650">
          <cell r="A4650" t="str">
            <v>04</v>
          </cell>
          <cell r="B4650" t="str">
            <v>16070200</v>
          </cell>
          <cell r="C4650" t="str">
            <v>41020000</v>
          </cell>
          <cell r="D4650">
            <v>210.62</v>
          </cell>
        </row>
        <row r="4651">
          <cell r="A4651" t="str">
            <v>04</v>
          </cell>
          <cell r="B4651" t="str">
            <v>16070200</v>
          </cell>
          <cell r="C4651" t="str">
            <v>44000100</v>
          </cell>
          <cell r="D4651">
            <v>13105.53</v>
          </cell>
        </row>
        <row r="4652">
          <cell r="A4652" t="str">
            <v>04</v>
          </cell>
          <cell r="B4652" t="str">
            <v>16070200</v>
          </cell>
          <cell r="C4652" t="str">
            <v>44000200</v>
          </cell>
          <cell r="D4652">
            <v>629.29</v>
          </cell>
        </row>
        <row r="4653">
          <cell r="A4653" t="str">
            <v>04</v>
          </cell>
          <cell r="B4653" t="str">
            <v>16070200</v>
          </cell>
          <cell r="C4653" t="str">
            <v>44000300</v>
          </cell>
          <cell r="D4653">
            <v>108.72</v>
          </cell>
        </row>
        <row r="4654">
          <cell r="A4654" t="str">
            <v>04</v>
          </cell>
          <cell r="B4654" t="str">
            <v>16070200</v>
          </cell>
          <cell r="C4654" t="str">
            <v>45000301</v>
          </cell>
          <cell r="D4654">
            <v>9872.7900000000009</v>
          </cell>
        </row>
        <row r="4655">
          <cell r="A4655" t="str">
            <v>04</v>
          </cell>
          <cell r="B4655" t="str">
            <v>16070200</v>
          </cell>
          <cell r="C4655" t="str">
            <v>45020301</v>
          </cell>
          <cell r="D4655">
            <v>707.7</v>
          </cell>
        </row>
        <row r="4656">
          <cell r="A4656" t="str">
            <v>04</v>
          </cell>
          <cell r="B4656" t="str">
            <v>16070200</v>
          </cell>
          <cell r="C4656" t="str">
            <v>90021400</v>
          </cell>
          <cell r="D4656">
            <v>132812.07</v>
          </cell>
        </row>
        <row r="4657">
          <cell r="A4657" t="str">
            <v>04</v>
          </cell>
          <cell r="B4657" t="str">
            <v>16070200</v>
          </cell>
          <cell r="C4657" t="str">
            <v>90021401</v>
          </cell>
          <cell r="D4657">
            <v>-49898.86</v>
          </cell>
        </row>
        <row r="4658">
          <cell r="A4658" t="str">
            <v>04</v>
          </cell>
          <cell r="B4658" t="str">
            <v>16070200</v>
          </cell>
          <cell r="C4658" t="str">
            <v>90021402</v>
          </cell>
          <cell r="D4658">
            <v>13755.41</v>
          </cell>
        </row>
        <row r="4659">
          <cell r="A4659" t="str">
            <v>04</v>
          </cell>
          <cell r="B4659" t="str">
            <v>16070200</v>
          </cell>
          <cell r="C4659" t="str">
            <v>90021405</v>
          </cell>
          <cell r="D4659">
            <v>641382.32999999996</v>
          </cell>
        </row>
        <row r="4660">
          <cell r="A4660" t="str">
            <v>04</v>
          </cell>
          <cell r="B4660" t="str">
            <v>16070200</v>
          </cell>
          <cell r="C4660" t="str">
            <v>90021600</v>
          </cell>
          <cell r="D4660">
            <v>32777.25</v>
          </cell>
        </row>
        <row r="4661">
          <cell r="A4661" t="str">
            <v>04</v>
          </cell>
          <cell r="B4661" t="str">
            <v>16070200</v>
          </cell>
          <cell r="C4661" t="str">
            <v>90021605</v>
          </cell>
          <cell r="D4661">
            <v>41196.44</v>
          </cell>
        </row>
        <row r="4662">
          <cell r="A4662" t="str">
            <v>04</v>
          </cell>
          <cell r="B4662" t="str">
            <v>16070200</v>
          </cell>
          <cell r="C4662" t="str">
            <v>90021700</v>
          </cell>
          <cell r="D4662">
            <v>5262.41</v>
          </cell>
        </row>
        <row r="4663">
          <cell r="A4663" t="str">
            <v>04</v>
          </cell>
          <cell r="B4663" t="str">
            <v>16070200</v>
          </cell>
          <cell r="C4663" t="str">
            <v>90021705</v>
          </cell>
          <cell r="D4663">
            <v>1137.96</v>
          </cell>
        </row>
        <row r="4664">
          <cell r="A4664" t="str">
            <v>04</v>
          </cell>
          <cell r="B4664" t="str">
            <v>16070200</v>
          </cell>
          <cell r="C4664" t="str">
            <v>90021800</v>
          </cell>
          <cell r="D4664">
            <v>132182.15</v>
          </cell>
        </row>
        <row r="4665">
          <cell r="A4665" t="str">
            <v>04</v>
          </cell>
          <cell r="B4665" t="str">
            <v>16070200</v>
          </cell>
          <cell r="C4665" t="str">
            <v>91020801</v>
          </cell>
          <cell r="D4665">
            <v>-0.1</v>
          </cell>
        </row>
        <row r="4666">
          <cell r="A4666" t="str">
            <v>04</v>
          </cell>
          <cell r="B4666" t="str">
            <v>16070100</v>
          </cell>
          <cell r="C4666" t="str">
            <v>16010000</v>
          </cell>
          <cell r="D4666">
            <v>-1960.62</v>
          </cell>
        </row>
        <row r="4667">
          <cell r="A4667" t="str">
            <v>04</v>
          </cell>
          <cell r="B4667" t="str">
            <v>16070100</v>
          </cell>
          <cell r="C4667" t="str">
            <v>44000100</v>
          </cell>
          <cell r="D4667">
            <v>-15462.2</v>
          </cell>
        </row>
        <row r="4668">
          <cell r="A4668" t="str">
            <v>04</v>
          </cell>
          <cell r="B4668" t="str">
            <v>16070100</v>
          </cell>
          <cell r="C4668" t="str">
            <v>44000200</v>
          </cell>
          <cell r="D4668">
            <v>-994.82</v>
          </cell>
        </row>
        <row r="4669">
          <cell r="A4669" t="str">
            <v>04</v>
          </cell>
          <cell r="B4669" t="str">
            <v>16070100</v>
          </cell>
          <cell r="C4669" t="str">
            <v>44000300</v>
          </cell>
          <cell r="D4669">
            <v>-17.350000000000001</v>
          </cell>
        </row>
        <row r="4670">
          <cell r="A4670" t="str">
            <v>04</v>
          </cell>
          <cell r="B4670" t="str">
            <v>16070100</v>
          </cell>
          <cell r="C4670" t="str">
            <v>45000301</v>
          </cell>
          <cell r="D4670">
            <v>-3210.52</v>
          </cell>
        </row>
        <row r="4671">
          <cell r="A4671" t="str">
            <v>04</v>
          </cell>
          <cell r="B4671" t="str">
            <v>16070100</v>
          </cell>
          <cell r="C4671" t="str">
            <v>45020301</v>
          </cell>
          <cell r="D4671">
            <v>-1168.51</v>
          </cell>
        </row>
        <row r="4672">
          <cell r="A4672" t="str">
            <v>04</v>
          </cell>
          <cell r="B4672" t="str">
            <v>16070100</v>
          </cell>
          <cell r="C4672" t="str">
            <v>90021400</v>
          </cell>
          <cell r="D4672">
            <v>-27406.77</v>
          </cell>
        </row>
        <row r="4673">
          <cell r="A4673" t="str">
            <v>04</v>
          </cell>
          <cell r="B4673" t="str">
            <v>16070100</v>
          </cell>
          <cell r="C4673" t="str">
            <v>90021401</v>
          </cell>
          <cell r="D4673">
            <v>673887.24</v>
          </cell>
        </row>
        <row r="4674">
          <cell r="A4674" t="str">
            <v>04</v>
          </cell>
          <cell r="B4674" t="str">
            <v>16070100</v>
          </cell>
          <cell r="C4674" t="str">
            <v>90021402</v>
          </cell>
          <cell r="D4674">
            <v>417.07</v>
          </cell>
        </row>
        <row r="4675">
          <cell r="A4675" t="str">
            <v>04</v>
          </cell>
          <cell r="B4675" t="str">
            <v>16070100</v>
          </cell>
          <cell r="C4675" t="str">
            <v>90021405</v>
          </cell>
          <cell r="D4675">
            <v>-238099.22</v>
          </cell>
        </row>
        <row r="4676">
          <cell r="A4676" t="str">
            <v>04</v>
          </cell>
          <cell r="B4676" t="str">
            <v>16070100</v>
          </cell>
          <cell r="C4676" t="str">
            <v>90021600</v>
          </cell>
          <cell r="D4676">
            <v>406.86</v>
          </cell>
        </row>
        <row r="4677">
          <cell r="A4677" t="str">
            <v>04</v>
          </cell>
          <cell r="B4677" t="str">
            <v>16070100</v>
          </cell>
          <cell r="C4677" t="str">
            <v>90021605</v>
          </cell>
          <cell r="D4677">
            <v>-18218.77</v>
          </cell>
        </row>
        <row r="4678">
          <cell r="A4678" t="str">
            <v>04</v>
          </cell>
          <cell r="B4678" t="str">
            <v>16070100</v>
          </cell>
          <cell r="C4678" t="str">
            <v>90021700</v>
          </cell>
          <cell r="D4678">
            <v>961.94</v>
          </cell>
        </row>
        <row r="4679">
          <cell r="A4679" t="str">
            <v>04</v>
          </cell>
          <cell r="B4679" t="str">
            <v>16070100</v>
          </cell>
          <cell r="C4679" t="str">
            <v>90021705</v>
          </cell>
          <cell r="D4679">
            <v>-873.54</v>
          </cell>
        </row>
        <row r="4680">
          <cell r="A4680" t="str">
            <v>04</v>
          </cell>
          <cell r="B4680" t="str">
            <v>16070100</v>
          </cell>
          <cell r="C4680" t="str">
            <v>90021800</v>
          </cell>
          <cell r="D4680">
            <v>-629.65</v>
          </cell>
        </row>
        <row r="4681">
          <cell r="A4681" t="str">
            <v>04</v>
          </cell>
          <cell r="B4681" t="str">
            <v>16070100</v>
          </cell>
          <cell r="C4681" t="str">
            <v>91020801</v>
          </cell>
          <cell r="D4681">
            <v>1.35</v>
          </cell>
        </row>
        <row r="4682">
          <cell r="A4682" t="str">
            <v>04</v>
          </cell>
          <cell r="B4682" t="str">
            <v>16050000</v>
          </cell>
          <cell r="C4682" t="str">
            <v>44000100</v>
          </cell>
          <cell r="D4682">
            <v>-46733.5</v>
          </cell>
        </row>
        <row r="4683">
          <cell r="A4683" t="str">
            <v>04</v>
          </cell>
          <cell r="B4683" t="str">
            <v>16050000</v>
          </cell>
          <cell r="C4683" t="str">
            <v>44000200</v>
          </cell>
          <cell r="D4683">
            <v>-5535.39</v>
          </cell>
        </row>
        <row r="4684">
          <cell r="A4684" t="str">
            <v>04</v>
          </cell>
          <cell r="B4684" t="str">
            <v>16050000</v>
          </cell>
          <cell r="C4684" t="str">
            <v>44000300</v>
          </cell>
          <cell r="D4684">
            <v>-433.36</v>
          </cell>
        </row>
        <row r="4685">
          <cell r="A4685" t="str">
            <v>04</v>
          </cell>
          <cell r="B4685" t="str">
            <v>16050000</v>
          </cell>
          <cell r="C4685" t="str">
            <v>44000400</v>
          </cell>
          <cell r="D4685">
            <v>-651.41</v>
          </cell>
        </row>
        <row r="4686">
          <cell r="A4686" t="str">
            <v>04</v>
          </cell>
          <cell r="B4686" t="str">
            <v>16050000</v>
          </cell>
          <cell r="C4686" t="str">
            <v>45020001</v>
          </cell>
          <cell r="D4686">
            <v>-8776.09</v>
          </cell>
        </row>
        <row r="4687">
          <cell r="A4687" t="str">
            <v>04</v>
          </cell>
          <cell r="B4687" t="str">
            <v>16050000</v>
          </cell>
          <cell r="C4687" t="str">
            <v>90022100</v>
          </cell>
          <cell r="D4687">
            <v>21437.26</v>
          </cell>
        </row>
        <row r="4688">
          <cell r="A4688" t="str">
            <v>04</v>
          </cell>
          <cell r="B4688" t="str">
            <v>16050000</v>
          </cell>
          <cell r="C4688" t="str">
            <v>90022101</v>
          </cell>
          <cell r="D4688">
            <v>-44300.21</v>
          </cell>
        </row>
        <row r="4689">
          <cell r="A4689" t="str">
            <v>04</v>
          </cell>
          <cell r="B4689" t="str">
            <v>16080000</v>
          </cell>
          <cell r="C4689" t="str">
            <v>16040000</v>
          </cell>
          <cell r="D4689">
            <v>1507.67</v>
          </cell>
        </row>
        <row r="4690">
          <cell r="A4690" t="str">
            <v>04</v>
          </cell>
          <cell r="B4690" t="str">
            <v>16080000</v>
          </cell>
          <cell r="C4690" t="str">
            <v>44000100</v>
          </cell>
          <cell r="D4690">
            <v>91094.12</v>
          </cell>
        </row>
        <row r="4691">
          <cell r="A4691" t="str">
            <v>04</v>
          </cell>
          <cell r="B4691" t="str">
            <v>16080000</v>
          </cell>
          <cell r="C4691" t="str">
            <v>44000200</v>
          </cell>
          <cell r="D4691">
            <v>6017.81</v>
          </cell>
        </row>
        <row r="4692">
          <cell r="A4692" t="str">
            <v>04</v>
          </cell>
          <cell r="B4692" t="str">
            <v>16080000</v>
          </cell>
          <cell r="C4692" t="str">
            <v>44000300</v>
          </cell>
          <cell r="D4692">
            <v>99.85</v>
          </cell>
        </row>
        <row r="4693">
          <cell r="A4693" t="str">
            <v>04</v>
          </cell>
          <cell r="B4693" t="str">
            <v>16080000</v>
          </cell>
          <cell r="C4693" t="str">
            <v>45000301</v>
          </cell>
          <cell r="D4693">
            <v>67478.990000000005</v>
          </cell>
        </row>
        <row r="4694">
          <cell r="A4694" t="str">
            <v>04</v>
          </cell>
          <cell r="B4694" t="str">
            <v>16080000</v>
          </cell>
          <cell r="C4694" t="str">
            <v>45020301</v>
          </cell>
          <cell r="D4694">
            <v>5752.38</v>
          </cell>
        </row>
        <row r="4695">
          <cell r="A4695" t="str">
            <v>04</v>
          </cell>
          <cell r="B4695" t="str">
            <v>16080000</v>
          </cell>
          <cell r="C4695" t="str">
            <v>90021400</v>
          </cell>
          <cell r="D4695">
            <v>382281.39</v>
          </cell>
        </row>
        <row r="4696">
          <cell r="A4696" t="str">
            <v>04</v>
          </cell>
          <cell r="B4696" t="str">
            <v>16080000</v>
          </cell>
          <cell r="C4696" t="str">
            <v>90021401</v>
          </cell>
          <cell r="D4696">
            <v>321887.11</v>
          </cell>
        </row>
        <row r="4697">
          <cell r="A4697" t="str">
            <v>04</v>
          </cell>
          <cell r="B4697" t="str">
            <v>16080000</v>
          </cell>
          <cell r="C4697" t="str">
            <v>90021402</v>
          </cell>
          <cell r="D4697">
            <v>11577.53</v>
          </cell>
        </row>
        <row r="4698">
          <cell r="A4698" t="str">
            <v>04</v>
          </cell>
          <cell r="B4698" t="str">
            <v>16080000</v>
          </cell>
          <cell r="C4698" t="str">
            <v>90021405</v>
          </cell>
          <cell r="D4698">
            <v>426637.89</v>
          </cell>
        </row>
        <row r="4699">
          <cell r="A4699" t="str">
            <v>04</v>
          </cell>
          <cell r="B4699" t="str">
            <v>16080000</v>
          </cell>
          <cell r="C4699" t="str">
            <v>90021600</v>
          </cell>
          <cell r="D4699">
            <v>53043.61</v>
          </cell>
        </row>
        <row r="4700">
          <cell r="A4700" t="str">
            <v>04</v>
          </cell>
          <cell r="B4700" t="str">
            <v>16080000</v>
          </cell>
          <cell r="C4700" t="str">
            <v>90021605</v>
          </cell>
          <cell r="D4700">
            <v>28385.21</v>
          </cell>
        </row>
        <row r="4701">
          <cell r="A4701" t="str">
            <v>04</v>
          </cell>
          <cell r="B4701" t="str">
            <v>16080000</v>
          </cell>
          <cell r="C4701" t="str">
            <v>90021700</v>
          </cell>
          <cell r="D4701">
            <v>821.57</v>
          </cell>
        </row>
        <row r="4702">
          <cell r="A4702" t="str">
            <v>04</v>
          </cell>
          <cell r="B4702" t="str">
            <v>16080000</v>
          </cell>
          <cell r="C4702" t="str">
            <v>90021705</v>
          </cell>
          <cell r="D4702">
            <v>836.83</v>
          </cell>
        </row>
        <row r="4703">
          <cell r="A4703" t="str">
            <v>04</v>
          </cell>
          <cell r="B4703" t="str">
            <v>16080000</v>
          </cell>
          <cell r="C4703" t="str">
            <v>90021800</v>
          </cell>
          <cell r="D4703">
            <v>12473.61</v>
          </cell>
        </row>
        <row r="4704">
          <cell r="A4704" t="str">
            <v>04</v>
          </cell>
          <cell r="B4704" t="str">
            <v>16080000</v>
          </cell>
          <cell r="C4704" t="str">
            <v>91020801</v>
          </cell>
          <cell r="D4704">
            <v>4072.47</v>
          </cell>
        </row>
        <row r="4705">
          <cell r="A4705" t="str">
            <v>04</v>
          </cell>
          <cell r="B4705" t="str">
            <v>97000000</v>
          </cell>
          <cell r="C4705" t="str">
            <v>25010000</v>
          </cell>
          <cell r="D4705">
            <v>3219.73</v>
          </cell>
        </row>
        <row r="4706">
          <cell r="A4706" t="str">
            <v>04</v>
          </cell>
          <cell r="B4706" t="str">
            <v>97000000</v>
          </cell>
          <cell r="C4706" t="str">
            <v>25020000</v>
          </cell>
          <cell r="D4706">
            <v>8188.88</v>
          </cell>
        </row>
        <row r="4707">
          <cell r="A4707" t="str">
            <v>04</v>
          </cell>
          <cell r="B4707" t="str">
            <v>97000000</v>
          </cell>
          <cell r="C4707" t="str">
            <v>26000000</v>
          </cell>
          <cell r="D4707">
            <v>26126.49</v>
          </cell>
        </row>
        <row r="4708">
          <cell r="A4708" t="str">
            <v>04</v>
          </cell>
          <cell r="B4708" t="str">
            <v>97000000</v>
          </cell>
          <cell r="C4708" t="str">
            <v>91020500</v>
          </cell>
          <cell r="D4708">
            <v>357.77</v>
          </cell>
        </row>
        <row r="4709">
          <cell r="A4709" t="str">
            <v>04</v>
          </cell>
          <cell r="B4709" t="str">
            <v>97000600</v>
          </cell>
          <cell r="C4709" t="str">
            <v>25010000</v>
          </cell>
          <cell r="D4709">
            <v>11.04</v>
          </cell>
        </row>
        <row r="4710">
          <cell r="A4710" t="str">
            <v>04</v>
          </cell>
          <cell r="B4710" t="str">
            <v>97000600</v>
          </cell>
          <cell r="C4710" t="str">
            <v>25020000</v>
          </cell>
          <cell r="D4710">
            <v>100014.28</v>
          </cell>
        </row>
        <row r="4711">
          <cell r="A4711" t="str">
            <v>04</v>
          </cell>
          <cell r="B4711" t="str">
            <v>97000600</v>
          </cell>
          <cell r="C4711" t="str">
            <v>25030000</v>
          </cell>
          <cell r="D4711">
            <v>2204.85</v>
          </cell>
        </row>
        <row r="4712">
          <cell r="A4712" t="str">
            <v>04</v>
          </cell>
          <cell r="B4712" t="str">
            <v>97000600</v>
          </cell>
          <cell r="C4712" t="str">
            <v>26000000</v>
          </cell>
          <cell r="D4712">
            <v>14201.34</v>
          </cell>
        </row>
        <row r="4713">
          <cell r="A4713" t="str">
            <v>04</v>
          </cell>
          <cell r="B4713" t="str">
            <v>97000600</v>
          </cell>
          <cell r="C4713" t="str">
            <v>79030000</v>
          </cell>
          <cell r="D4713">
            <v>73.7</v>
          </cell>
        </row>
        <row r="4714">
          <cell r="A4714" t="str">
            <v>04</v>
          </cell>
          <cell r="B4714" t="str">
            <v>97000600</v>
          </cell>
          <cell r="C4714" t="str">
            <v>79070000</v>
          </cell>
          <cell r="D4714">
            <v>5.1100000000000003</v>
          </cell>
        </row>
        <row r="4715">
          <cell r="A4715" t="str">
            <v>04</v>
          </cell>
          <cell r="B4715" t="str">
            <v>97000600</v>
          </cell>
          <cell r="C4715" t="str">
            <v>91020801</v>
          </cell>
          <cell r="D4715">
            <v>39355.9</v>
          </cell>
        </row>
        <row r="4716">
          <cell r="A4716" t="str">
            <v>04</v>
          </cell>
          <cell r="B4716" t="str">
            <v>20030100</v>
          </cell>
          <cell r="C4716" t="str">
            <v>90021301</v>
          </cell>
          <cell r="D4716">
            <v>721632</v>
          </cell>
        </row>
        <row r="4717">
          <cell r="A4717" t="str">
            <v>04</v>
          </cell>
          <cell r="B4717" t="str">
            <v>20030000</v>
          </cell>
          <cell r="C4717" t="str">
            <v>90021300</v>
          </cell>
          <cell r="D4717">
            <v>12625.78</v>
          </cell>
        </row>
        <row r="4718">
          <cell r="A4718" t="str">
            <v>04</v>
          </cell>
          <cell r="B4718" t="str">
            <v>20030200</v>
          </cell>
          <cell r="C4718" t="str">
            <v>90021302</v>
          </cell>
          <cell r="D4718">
            <v>8072</v>
          </cell>
        </row>
        <row r="4719">
          <cell r="A4719" t="str">
            <v>04</v>
          </cell>
          <cell r="B4719" t="str">
            <v>97000500</v>
          </cell>
          <cell r="C4719" t="str">
            <v>26000000</v>
          </cell>
          <cell r="D4719">
            <v>33268.620000000003</v>
          </cell>
        </row>
        <row r="4720">
          <cell r="A4720" t="str">
            <v>04</v>
          </cell>
          <cell r="B4720" t="str">
            <v>97000300</v>
          </cell>
          <cell r="C4720" t="str">
            <v>25010000</v>
          </cell>
          <cell r="D4720">
            <v>14125.97</v>
          </cell>
        </row>
        <row r="4721">
          <cell r="A4721" t="str">
            <v>04</v>
          </cell>
          <cell r="B4721" t="str">
            <v>97000300</v>
          </cell>
          <cell r="C4721" t="str">
            <v>25020000</v>
          </cell>
          <cell r="D4721">
            <v>38546.75</v>
          </cell>
        </row>
        <row r="4722">
          <cell r="A4722" t="str">
            <v>04</v>
          </cell>
          <cell r="B4722" t="str">
            <v>97000300</v>
          </cell>
          <cell r="C4722" t="str">
            <v>25030000</v>
          </cell>
          <cell r="D4722">
            <v>77937.75</v>
          </cell>
        </row>
        <row r="4723">
          <cell r="A4723" t="str">
            <v>04</v>
          </cell>
          <cell r="B4723" t="str">
            <v>97000300</v>
          </cell>
          <cell r="C4723" t="str">
            <v>26000000</v>
          </cell>
          <cell r="D4723">
            <v>1093636.23</v>
          </cell>
        </row>
        <row r="4724">
          <cell r="A4724" t="str">
            <v>04</v>
          </cell>
          <cell r="B4724" t="str">
            <v>97000200</v>
          </cell>
          <cell r="C4724" t="str">
            <v>25010000</v>
          </cell>
          <cell r="D4724">
            <v>254.77</v>
          </cell>
        </row>
        <row r="4725">
          <cell r="A4725" t="str">
            <v>04</v>
          </cell>
          <cell r="B4725" t="str">
            <v>97000200</v>
          </cell>
          <cell r="C4725" t="str">
            <v>25020000</v>
          </cell>
          <cell r="D4725">
            <v>98.33</v>
          </cell>
        </row>
        <row r="4726">
          <cell r="A4726" t="str">
            <v>04</v>
          </cell>
          <cell r="B4726" t="str">
            <v>97000200</v>
          </cell>
          <cell r="C4726" t="str">
            <v>25030000</v>
          </cell>
          <cell r="D4726">
            <v>22.61</v>
          </cell>
        </row>
        <row r="4727">
          <cell r="A4727" t="str">
            <v>04</v>
          </cell>
          <cell r="B4727" t="str">
            <v>97000200</v>
          </cell>
          <cell r="C4727" t="str">
            <v>26000000</v>
          </cell>
          <cell r="D4727">
            <v>2067</v>
          </cell>
        </row>
        <row r="4728">
          <cell r="A4728" t="str">
            <v>04</v>
          </cell>
          <cell r="B4728" t="str">
            <v>15230000</v>
          </cell>
          <cell r="C4728" t="str">
            <v>08010000</v>
          </cell>
          <cell r="D4728">
            <v>6919.88</v>
          </cell>
        </row>
        <row r="4729">
          <cell r="A4729" t="str">
            <v>04</v>
          </cell>
          <cell r="B4729" t="str">
            <v>15230000</v>
          </cell>
          <cell r="C4729" t="str">
            <v>15150000</v>
          </cell>
          <cell r="D4729">
            <v>7950.93</v>
          </cell>
        </row>
        <row r="4730">
          <cell r="A4730" t="str">
            <v>04</v>
          </cell>
          <cell r="B4730" t="str">
            <v>15230000</v>
          </cell>
          <cell r="C4730" t="str">
            <v>16020100</v>
          </cell>
          <cell r="D4730">
            <v>496251.3</v>
          </cell>
        </row>
        <row r="4731">
          <cell r="A4731" t="str">
            <v>04</v>
          </cell>
          <cell r="B4731" t="str">
            <v>15230000</v>
          </cell>
          <cell r="C4731" t="str">
            <v>25010000</v>
          </cell>
          <cell r="D4731">
            <v>112981.79</v>
          </cell>
        </row>
        <row r="4732">
          <cell r="A4732" t="str">
            <v>04</v>
          </cell>
          <cell r="B4732" t="str">
            <v>15230000</v>
          </cell>
          <cell r="C4732" t="str">
            <v>25020000</v>
          </cell>
          <cell r="D4732">
            <v>164544.14000000001</v>
          </cell>
        </row>
        <row r="4733">
          <cell r="A4733" t="str">
            <v>04</v>
          </cell>
          <cell r="B4733" t="str">
            <v>15230000</v>
          </cell>
          <cell r="C4733" t="str">
            <v>25030000</v>
          </cell>
          <cell r="D4733">
            <v>47475.11</v>
          </cell>
        </row>
        <row r="4734">
          <cell r="A4734" t="str">
            <v>04</v>
          </cell>
          <cell r="B4734" t="str">
            <v>15230000</v>
          </cell>
          <cell r="C4734" t="str">
            <v>26000000</v>
          </cell>
          <cell r="D4734">
            <v>59791.81</v>
          </cell>
        </row>
        <row r="4735">
          <cell r="A4735" t="str">
            <v>04</v>
          </cell>
          <cell r="B4735" t="str">
            <v>15230000</v>
          </cell>
          <cell r="C4735" t="str">
            <v>44000500</v>
          </cell>
          <cell r="D4735">
            <v>9219.09</v>
          </cell>
        </row>
        <row r="4736">
          <cell r="A4736" t="str">
            <v>04</v>
          </cell>
          <cell r="B4736" t="str">
            <v>15230000</v>
          </cell>
          <cell r="C4736" t="str">
            <v>79030000</v>
          </cell>
          <cell r="D4736">
            <v>5858.68</v>
          </cell>
        </row>
        <row r="4737">
          <cell r="A4737" t="str">
            <v>04</v>
          </cell>
          <cell r="B4737" t="str">
            <v>15230000</v>
          </cell>
          <cell r="C4737" t="str">
            <v>79040000</v>
          </cell>
          <cell r="D4737">
            <v>57.76</v>
          </cell>
        </row>
        <row r="4738">
          <cell r="A4738" t="str">
            <v>04</v>
          </cell>
          <cell r="B4738" t="str">
            <v>15230000</v>
          </cell>
          <cell r="C4738" t="str">
            <v>79070000</v>
          </cell>
          <cell r="D4738">
            <v>1824.68</v>
          </cell>
        </row>
        <row r="4739">
          <cell r="A4739" t="str">
            <v>04</v>
          </cell>
          <cell r="B4739" t="str">
            <v>15230000</v>
          </cell>
          <cell r="C4739" t="str">
            <v>90020900</v>
          </cell>
          <cell r="D4739">
            <v>62911.82</v>
          </cell>
        </row>
        <row r="4740">
          <cell r="A4740" t="str">
            <v>04</v>
          </cell>
          <cell r="B4740" t="str">
            <v>15230000</v>
          </cell>
          <cell r="C4740" t="str">
            <v>90020901</v>
          </cell>
          <cell r="D4740">
            <v>22770.07</v>
          </cell>
        </row>
        <row r="4741">
          <cell r="A4741" t="str">
            <v>04</v>
          </cell>
          <cell r="B4741" t="str">
            <v>15230000</v>
          </cell>
          <cell r="C4741" t="str">
            <v>90020902</v>
          </cell>
          <cell r="D4741">
            <v>3337.32</v>
          </cell>
        </row>
        <row r="4742">
          <cell r="A4742" t="str">
            <v>04</v>
          </cell>
          <cell r="B4742" t="str">
            <v>15230000</v>
          </cell>
          <cell r="C4742" t="str">
            <v>90021200</v>
          </cell>
          <cell r="D4742">
            <v>3807.24</v>
          </cell>
        </row>
        <row r="4743">
          <cell r="A4743" t="str">
            <v>04</v>
          </cell>
          <cell r="B4743" t="str">
            <v>15230000</v>
          </cell>
          <cell r="C4743" t="str">
            <v>90021201</v>
          </cell>
          <cell r="D4743">
            <v>177.67</v>
          </cell>
        </row>
        <row r="4744">
          <cell r="A4744" t="str">
            <v>04</v>
          </cell>
          <cell r="B4744" t="str">
            <v>15230000</v>
          </cell>
          <cell r="C4744" t="str">
            <v>90021202</v>
          </cell>
          <cell r="D4744">
            <v>68.95</v>
          </cell>
        </row>
        <row r="4745">
          <cell r="A4745" t="str">
            <v>04</v>
          </cell>
          <cell r="B4745" t="str">
            <v>15230000</v>
          </cell>
          <cell r="C4745" t="str">
            <v>91020100</v>
          </cell>
          <cell r="D4745">
            <v>558.23</v>
          </cell>
        </row>
        <row r="4746">
          <cell r="A4746" t="str">
            <v>04</v>
          </cell>
          <cell r="B4746" t="str">
            <v>15230000</v>
          </cell>
          <cell r="C4746" t="str">
            <v>91020800</v>
          </cell>
          <cell r="D4746">
            <v>909.17</v>
          </cell>
        </row>
        <row r="4747">
          <cell r="A4747" t="str">
            <v>04</v>
          </cell>
          <cell r="B4747" t="str">
            <v>15230000</v>
          </cell>
          <cell r="C4747" t="str">
            <v>97030000</v>
          </cell>
          <cell r="D4747">
            <v>53092.91</v>
          </cell>
        </row>
        <row r="4748">
          <cell r="A4748" t="str">
            <v>04</v>
          </cell>
          <cell r="B4748" t="str">
            <v>23010000</v>
          </cell>
          <cell r="C4748" t="str">
            <v>10010000</v>
          </cell>
          <cell r="D4748">
            <v>490.99</v>
          </cell>
        </row>
        <row r="4749">
          <cell r="A4749" t="str">
            <v>04</v>
          </cell>
          <cell r="B4749" t="str">
            <v>23010000</v>
          </cell>
          <cell r="C4749" t="str">
            <v>10020000</v>
          </cell>
          <cell r="D4749">
            <v>18516.45</v>
          </cell>
        </row>
        <row r="4750">
          <cell r="A4750" t="str">
            <v>04</v>
          </cell>
          <cell r="B4750" t="str">
            <v>23010000</v>
          </cell>
          <cell r="C4750" t="str">
            <v>10050000</v>
          </cell>
          <cell r="D4750">
            <v>18060.59</v>
          </cell>
        </row>
        <row r="4751">
          <cell r="A4751" t="str">
            <v>04</v>
          </cell>
          <cell r="B4751" t="str">
            <v>23010000</v>
          </cell>
          <cell r="C4751" t="str">
            <v>10060000</v>
          </cell>
          <cell r="D4751">
            <v>3464.73</v>
          </cell>
        </row>
        <row r="4752">
          <cell r="A4752" t="str">
            <v>04</v>
          </cell>
          <cell r="B4752" t="str">
            <v>23010000</v>
          </cell>
          <cell r="C4752" t="str">
            <v>10110000</v>
          </cell>
          <cell r="D4752">
            <v>269333.13</v>
          </cell>
        </row>
        <row r="4753">
          <cell r="A4753" t="str">
            <v>04</v>
          </cell>
          <cell r="B4753" t="str">
            <v>23010000</v>
          </cell>
          <cell r="C4753" t="str">
            <v>10140500</v>
          </cell>
          <cell r="D4753">
            <v>1110536.8700000001</v>
          </cell>
        </row>
        <row r="4754">
          <cell r="A4754" t="str">
            <v>04</v>
          </cell>
          <cell r="B4754" t="str">
            <v>23010000</v>
          </cell>
          <cell r="C4754" t="str">
            <v>21010000</v>
          </cell>
          <cell r="D4754">
            <v>24082.53</v>
          </cell>
        </row>
        <row r="4755">
          <cell r="A4755" t="str">
            <v>04</v>
          </cell>
          <cell r="B4755" t="str">
            <v>23010000</v>
          </cell>
          <cell r="C4755" t="str">
            <v>23010000</v>
          </cell>
          <cell r="D4755">
            <v>197325.33</v>
          </cell>
        </row>
        <row r="4756">
          <cell r="A4756" t="str">
            <v>04</v>
          </cell>
          <cell r="B4756" t="str">
            <v>23010000</v>
          </cell>
          <cell r="C4756" t="str">
            <v>40200000</v>
          </cell>
          <cell r="D4756">
            <v>67915.710000000006</v>
          </cell>
        </row>
        <row r="4757">
          <cell r="A4757" t="str">
            <v>04</v>
          </cell>
          <cell r="B4757" t="str">
            <v>23010000</v>
          </cell>
          <cell r="C4757" t="str">
            <v>40200100</v>
          </cell>
          <cell r="D4757">
            <v>192437.81</v>
          </cell>
        </row>
        <row r="4758">
          <cell r="A4758" t="str">
            <v>04</v>
          </cell>
          <cell r="B4758" t="str">
            <v>23010000</v>
          </cell>
          <cell r="C4758" t="str">
            <v>40210000</v>
          </cell>
          <cell r="D4758">
            <v>15922760.279999999</v>
          </cell>
        </row>
        <row r="4759">
          <cell r="A4759" t="str">
            <v>04</v>
          </cell>
          <cell r="B4759" t="str">
            <v>23010000</v>
          </cell>
          <cell r="C4759" t="str">
            <v>40220000</v>
          </cell>
          <cell r="D4759">
            <v>22643139.859999999</v>
          </cell>
        </row>
        <row r="4760">
          <cell r="A4760" t="str">
            <v>04</v>
          </cell>
          <cell r="B4760" t="str">
            <v>23010000</v>
          </cell>
          <cell r="C4760" t="str">
            <v>40230000</v>
          </cell>
          <cell r="D4760">
            <v>27541021.030000001</v>
          </cell>
        </row>
        <row r="4761">
          <cell r="A4761" t="str">
            <v>04</v>
          </cell>
          <cell r="B4761" t="str">
            <v>23010000</v>
          </cell>
          <cell r="C4761" t="str">
            <v>40240000</v>
          </cell>
          <cell r="D4761">
            <v>9966292.5999999996</v>
          </cell>
        </row>
        <row r="4762">
          <cell r="A4762" t="str">
            <v>04</v>
          </cell>
          <cell r="B4762" t="str">
            <v>23010000</v>
          </cell>
          <cell r="C4762" t="str">
            <v>40250000</v>
          </cell>
          <cell r="D4762">
            <v>2958858.25</v>
          </cell>
        </row>
        <row r="4763">
          <cell r="A4763" t="str">
            <v>04</v>
          </cell>
          <cell r="B4763" t="str">
            <v>23010000</v>
          </cell>
          <cell r="C4763" t="str">
            <v>40260000</v>
          </cell>
          <cell r="D4763">
            <v>2350652.17</v>
          </cell>
        </row>
        <row r="4764">
          <cell r="A4764" t="str">
            <v>04</v>
          </cell>
          <cell r="B4764" t="str">
            <v>23010000</v>
          </cell>
          <cell r="C4764" t="str">
            <v>40280000</v>
          </cell>
          <cell r="D4764">
            <v>604978.13</v>
          </cell>
        </row>
        <row r="4765">
          <cell r="A4765" t="str">
            <v>04</v>
          </cell>
          <cell r="B4765" t="str">
            <v>23010000</v>
          </cell>
          <cell r="C4765" t="str">
            <v>97000000</v>
          </cell>
          <cell r="D4765">
            <v>120895.72</v>
          </cell>
        </row>
        <row r="4766">
          <cell r="A4766" t="str">
            <v>04</v>
          </cell>
          <cell r="B4766" t="str">
            <v>25010000</v>
          </cell>
          <cell r="C4766" t="str">
            <v>10060000</v>
          </cell>
          <cell r="D4766">
            <v>550</v>
          </cell>
        </row>
        <row r="4767">
          <cell r="A4767" t="str">
            <v>04</v>
          </cell>
          <cell r="B4767" t="str">
            <v>25010000</v>
          </cell>
          <cell r="C4767" t="str">
            <v>10110000</v>
          </cell>
          <cell r="D4767">
            <v>92594.26</v>
          </cell>
        </row>
        <row r="4768">
          <cell r="A4768" t="str">
            <v>04</v>
          </cell>
          <cell r="B4768" t="str">
            <v>25010000</v>
          </cell>
          <cell r="C4768" t="str">
            <v>20010000</v>
          </cell>
          <cell r="D4768">
            <v>80237643.359999999</v>
          </cell>
        </row>
        <row r="4769">
          <cell r="A4769" t="str">
            <v>04</v>
          </cell>
          <cell r="B4769" t="str">
            <v>25010000</v>
          </cell>
          <cell r="C4769" t="str">
            <v>23010000</v>
          </cell>
          <cell r="D4769">
            <v>17856062.16</v>
          </cell>
        </row>
        <row r="4770">
          <cell r="A4770" t="str">
            <v>04</v>
          </cell>
          <cell r="B4770" t="str">
            <v>25010000</v>
          </cell>
          <cell r="C4770" t="str">
            <v>70000000</v>
          </cell>
          <cell r="D4770">
            <v>1174.8900000000001</v>
          </cell>
        </row>
        <row r="4771">
          <cell r="A4771" t="str">
            <v>04</v>
          </cell>
          <cell r="B4771" t="str">
            <v>25020000</v>
          </cell>
          <cell r="C4771" t="str">
            <v>10060000</v>
          </cell>
          <cell r="D4771">
            <v>594</v>
          </cell>
        </row>
        <row r="4772">
          <cell r="A4772" t="str">
            <v>04</v>
          </cell>
          <cell r="B4772" t="str">
            <v>25020000</v>
          </cell>
          <cell r="C4772" t="str">
            <v>10090000</v>
          </cell>
          <cell r="D4772">
            <v>7326.4</v>
          </cell>
        </row>
        <row r="4773">
          <cell r="A4773" t="str">
            <v>04</v>
          </cell>
          <cell r="B4773" t="str">
            <v>25020000</v>
          </cell>
          <cell r="C4773" t="str">
            <v>10110000</v>
          </cell>
          <cell r="D4773">
            <v>103738</v>
          </cell>
        </row>
        <row r="4774">
          <cell r="A4774" t="str">
            <v>04</v>
          </cell>
          <cell r="B4774" t="str">
            <v>25020000</v>
          </cell>
          <cell r="C4774" t="str">
            <v>20010000</v>
          </cell>
          <cell r="D4774">
            <v>66751029.560000002</v>
          </cell>
        </row>
        <row r="4775">
          <cell r="A4775" t="str">
            <v>04</v>
          </cell>
          <cell r="B4775" t="str">
            <v>25020000</v>
          </cell>
          <cell r="C4775" t="str">
            <v>20030000</v>
          </cell>
          <cell r="D4775">
            <v>789.78</v>
          </cell>
        </row>
        <row r="4776">
          <cell r="A4776" t="str">
            <v>04</v>
          </cell>
          <cell r="B4776" t="str">
            <v>25020000</v>
          </cell>
          <cell r="C4776" t="str">
            <v>23010000</v>
          </cell>
          <cell r="D4776">
            <v>9358812.7100000009</v>
          </cell>
        </row>
        <row r="4777">
          <cell r="A4777" t="str">
            <v>04</v>
          </cell>
          <cell r="B4777" t="str">
            <v>25020000</v>
          </cell>
          <cell r="C4777" t="str">
            <v>70000000</v>
          </cell>
          <cell r="D4777">
            <v>519.24</v>
          </cell>
        </row>
        <row r="4778">
          <cell r="A4778" t="str">
            <v>04</v>
          </cell>
          <cell r="B4778" t="str">
            <v>25030000</v>
          </cell>
          <cell r="C4778" t="str">
            <v>10090000</v>
          </cell>
          <cell r="D4778">
            <v>18000</v>
          </cell>
        </row>
        <row r="4779">
          <cell r="A4779" t="str">
            <v>04</v>
          </cell>
          <cell r="B4779" t="str">
            <v>25030000</v>
          </cell>
          <cell r="C4779" t="str">
            <v>10110000</v>
          </cell>
          <cell r="D4779">
            <v>5744.52</v>
          </cell>
        </row>
        <row r="4780">
          <cell r="A4780" t="str">
            <v>04</v>
          </cell>
          <cell r="B4780" t="str">
            <v>25030000</v>
          </cell>
          <cell r="C4780" t="str">
            <v>20010000</v>
          </cell>
          <cell r="D4780">
            <v>8510640.2300000004</v>
          </cell>
        </row>
        <row r="4781">
          <cell r="A4781" t="str">
            <v>04</v>
          </cell>
          <cell r="B4781" t="str">
            <v>25030000</v>
          </cell>
          <cell r="C4781" t="str">
            <v>23010000</v>
          </cell>
          <cell r="D4781">
            <v>8573811.5800000001</v>
          </cell>
        </row>
        <row r="4782">
          <cell r="A4782" t="str">
            <v>04</v>
          </cell>
          <cell r="B4782" t="str">
            <v>25030000</v>
          </cell>
          <cell r="C4782" t="str">
            <v>70000000</v>
          </cell>
          <cell r="D4782">
            <v>207.57</v>
          </cell>
        </row>
        <row r="4783">
          <cell r="A4783" t="str">
            <v>04</v>
          </cell>
          <cell r="B4783" t="str">
            <v>40010000</v>
          </cell>
          <cell r="C4783" t="str">
            <v>21010000</v>
          </cell>
          <cell r="D4783">
            <v>2976751144.2800002</v>
          </cell>
        </row>
        <row r="4784">
          <cell r="A4784" t="str">
            <v>04</v>
          </cell>
          <cell r="B4784" t="str">
            <v>40010000</v>
          </cell>
          <cell r="C4784" t="str">
            <v>28011200</v>
          </cell>
          <cell r="D4784">
            <v>766365.06</v>
          </cell>
        </row>
        <row r="4785">
          <cell r="A4785" t="str">
            <v>04</v>
          </cell>
          <cell r="B4785" t="str">
            <v>40100000</v>
          </cell>
          <cell r="C4785" t="str">
            <v>91020800</v>
          </cell>
          <cell r="D4785">
            <v>63276</v>
          </cell>
        </row>
        <row r="4786">
          <cell r="A4786" t="str">
            <v>04</v>
          </cell>
          <cell r="B4786" t="str">
            <v>40100100</v>
          </cell>
          <cell r="C4786" t="str">
            <v>15140000</v>
          </cell>
          <cell r="D4786">
            <v>415295.17</v>
          </cell>
        </row>
        <row r="4787">
          <cell r="A4787" t="str">
            <v>04</v>
          </cell>
          <cell r="B4787" t="str">
            <v>40110000</v>
          </cell>
          <cell r="C4787" t="str">
            <v>08010000</v>
          </cell>
          <cell r="D4787">
            <v>242231</v>
          </cell>
        </row>
        <row r="4788">
          <cell r="A4788" t="str">
            <v>04</v>
          </cell>
          <cell r="B4788" t="str">
            <v>40110000</v>
          </cell>
          <cell r="C4788" t="str">
            <v>15140000</v>
          </cell>
          <cell r="D4788">
            <v>11406949.050000001</v>
          </cell>
        </row>
        <row r="4789">
          <cell r="A4789" t="str">
            <v>04</v>
          </cell>
          <cell r="B4789" t="str">
            <v>40110000</v>
          </cell>
          <cell r="C4789" t="str">
            <v>23010000</v>
          </cell>
          <cell r="D4789">
            <v>2195292.0099999998</v>
          </cell>
        </row>
        <row r="4790">
          <cell r="A4790" t="str">
            <v>04</v>
          </cell>
          <cell r="B4790" t="str">
            <v>40110000</v>
          </cell>
          <cell r="C4790" t="str">
            <v>25010000</v>
          </cell>
          <cell r="D4790">
            <v>2531931.38</v>
          </cell>
        </row>
        <row r="4791">
          <cell r="A4791" t="str">
            <v>04</v>
          </cell>
          <cell r="B4791" t="str">
            <v>40110000</v>
          </cell>
          <cell r="C4791" t="str">
            <v>25020000</v>
          </cell>
          <cell r="D4791">
            <v>189945.75</v>
          </cell>
        </row>
        <row r="4792">
          <cell r="A4792" t="str">
            <v>04</v>
          </cell>
          <cell r="B4792" t="str">
            <v>40110000</v>
          </cell>
          <cell r="C4792" t="str">
            <v>25030000</v>
          </cell>
          <cell r="D4792">
            <v>53008.5</v>
          </cell>
        </row>
        <row r="4793">
          <cell r="A4793" t="str">
            <v>04</v>
          </cell>
          <cell r="B4793" t="str">
            <v>40110000</v>
          </cell>
          <cell r="C4793" t="str">
            <v>26000000</v>
          </cell>
          <cell r="D4793">
            <v>123865.94</v>
          </cell>
        </row>
        <row r="4794">
          <cell r="A4794" t="str">
            <v>04</v>
          </cell>
          <cell r="B4794" t="str">
            <v>40110000</v>
          </cell>
          <cell r="C4794" t="str">
            <v>79030000</v>
          </cell>
          <cell r="D4794">
            <v>170380</v>
          </cell>
        </row>
        <row r="4795">
          <cell r="A4795" t="str">
            <v>04</v>
          </cell>
          <cell r="B4795" t="str">
            <v>40110000</v>
          </cell>
          <cell r="C4795" t="str">
            <v>79040000</v>
          </cell>
          <cell r="D4795">
            <v>2185.6</v>
          </cell>
        </row>
        <row r="4796">
          <cell r="A4796" t="str">
            <v>04</v>
          </cell>
          <cell r="B4796" t="str">
            <v>40110000</v>
          </cell>
          <cell r="C4796" t="str">
            <v>90020900</v>
          </cell>
          <cell r="D4796">
            <v>38011.9</v>
          </cell>
        </row>
        <row r="4797">
          <cell r="A4797" t="str">
            <v>04</v>
          </cell>
          <cell r="B4797" t="str">
            <v>40110000</v>
          </cell>
          <cell r="C4797" t="str">
            <v>90020901</v>
          </cell>
          <cell r="D4797">
            <v>14840.48</v>
          </cell>
        </row>
        <row r="4798">
          <cell r="A4798" t="str">
            <v>04</v>
          </cell>
          <cell r="B4798" t="str">
            <v>40110000</v>
          </cell>
          <cell r="C4798" t="str">
            <v>90021200</v>
          </cell>
          <cell r="D4798">
            <v>405.39</v>
          </cell>
        </row>
        <row r="4799">
          <cell r="A4799" t="str">
            <v>04</v>
          </cell>
          <cell r="B4799" t="str">
            <v>40110000</v>
          </cell>
          <cell r="C4799" t="str">
            <v>91020100</v>
          </cell>
          <cell r="D4799">
            <v>38693.96</v>
          </cell>
        </row>
        <row r="4800">
          <cell r="A4800" t="str">
            <v>04</v>
          </cell>
          <cell r="B4800" t="str">
            <v>55010000</v>
          </cell>
          <cell r="C4800" t="str">
            <v>60010000</v>
          </cell>
          <cell r="D4800">
            <v>550731.04</v>
          </cell>
        </row>
        <row r="4801">
          <cell r="A4801" t="str">
            <v>04</v>
          </cell>
          <cell r="B4801" t="str">
            <v>91010802</v>
          </cell>
          <cell r="C4801" t="str">
            <v>10150000</v>
          </cell>
          <cell r="D4801">
            <v>9929.59</v>
          </cell>
        </row>
        <row r="4802">
          <cell r="A4802" t="str">
            <v>04</v>
          </cell>
          <cell r="B4802" t="str">
            <v>91010802</v>
          </cell>
          <cell r="C4802" t="str">
            <v>73020000</v>
          </cell>
          <cell r="D4802">
            <v>539.78</v>
          </cell>
        </row>
        <row r="4803">
          <cell r="A4803" t="str">
            <v>04</v>
          </cell>
          <cell r="B4803" t="str">
            <v>91010802</v>
          </cell>
          <cell r="C4803" t="str">
            <v>76020500</v>
          </cell>
          <cell r="D4803">
            <v>26248.1</v>
          </cell>
        </row>
        <row r="4804">
          <cell r="A4804" t="str">
            <v>04</v>
          </cell>
          <cell r="B4804" t="str">
            <v>91010803</v>
          </cell>
          <cell r="C4804" t="str">
            <v>10150000</v>
          </cell>
          <cell r="D4804">
            <v>-194.3</v>
          </cell>
        </row>
        <row r="4805">
          <cell r="A4805" t="str">
            <v>04</v>
          </cell>
          <cell r="B4805" t="str">
            <v>91010600</v>
          </cell>
          <cell r="C4805" t="str">
            <v>51030000</v>
          </cell>
          <cell r="D4805">
            <v>3254.34</v>
          </cell>
        </row>
        <row r="4806">
          <cell r="A4806" t="str">
            <v>04</v>
          </cell>
          <cell r="B4806" t="str">
            <v>91010600</v>
          </cell>
          <cell r="C4806" t="str">
            <v>51030100</v>
          </cell>
          <cell r="D4806">
            <v>150017.87</v>
          </cell>
        </row>
        <row r="4807">
          <cell r="A4807" t="str">
            <v>04</v>
          </cell>
          <cell r="B4807" t="str">
            <v>91010600</v>
          </cell>
          <cell r="C4807" t="str">
            <v>51040000</v>
          </cell>
          <cell r="D4807">
            <v>240922.13</v>
          </cell>
        </row>
        <row r="4808">
          <cell r="A4808" t="str">
            <v>04</v>
          </cell>
          <cell r="B4808" t="str">
            <v>73020000</v>
          </cell>
          <cell r="C4808" t="str">
            <v>51040000</v>
          </cell>
          <cell r="D4808">
            <v>2546.16</v>
          </cell>
        </row>
        <row r="4809">
          <cell r="A4809" t="str">
            <v>04</v>
          </cell>
          <cell r="B4809" t="str">
            <v>73020000</v>
          </cell>
          <cell r="C4809" t="str">
            <v>70000000</v>
          </cell>
          <cell r="D4809">
            <v>5897.94</v>
          </cell>
        </row>
        <row r="4810">
          <cell r="A4810" t="str">
            <v>04</v>
          </cell>
          <cell r="B4810" t="str">
            <v>68010000</v>
          </cell>
          <cell r="C4810" t="str">
            <v>99000000</v>
          </cell>
          <cell r="D4810">
            <v>8475.2999999999993</v>
          </cell>
        </row>
        <row r="4811">
          <cell r="A4811" t="str">
            <v>04</v>
          </cell>
          <cell r="B4811" t="str">
            <v>68030300</v>
          </cell>
          <cell r="C4811" t="str">
            <v>26000000</v>
          </cell>
          <cell r="D4811">
            <v>72410</v>
          </cell>
        </row>
        <row r="4812">
          <cell r="A4812" t="str">
            <v>04</v>
          </cell>
          <cell r="B4812" t="str">
            <v>68030300</v>
          </cell>
          <cell r="C4812" t="str">
            <v>79030000</v>
          </cell>
          <cell r="D4812">
            <v>59</v>
          </cell>
        </row>
        <row r="4813">
          <cell r="A4813" t="str">
            <v>04</v>
          </cell>
          <cell r="B4813" t="str">
            <v>86000000</v>
          </cell>
          <cell r="C4813" t="str">
            <v>51040000</v>
          </cell>
          <cell r="D4813">
            <v>50000</v>
          </cell>
        </row>
        <row r="4814">
          <cell r="A4814" t="str">
            <v>04</v>
          </cell>
          <cell r="B4814" t="str">
            <v>86000000</v>
          </cell>
          <cell r="C4814" t="str">
            <v>70000000</v>
          </cell>
          <cell r="D4814">
            <v>2338.4</v>
          </cell>
        </row>
        <row r="4815">
          <cell r="A4815" t="str">
            <v>04</v>
          </cell>
          <cell r="B4815" t="str">
            <v>86000000</v>
          </cell>
          <cell r="C4815" t="str">
            <v>79070000</v>
          </cell>
          <cell r="D4815">
            <v>13.2</v>
          </cell>
        </row>
        <row r="4816">
          <cell r="A4816" t="str">
            <v>04</v>
          </cell>
          <cell r="B4816" t="str">
            <v>73030000</v>
          </cell>
          <cell r="C4816" t="str">
            <v>51040000</v>
          </cell>
          <cell r="D4816">
            <v>313</v>
          </cell>
        </row>
        <row r="4817">
          <cell r="A4817" t="str">
            <v>04</v>
          </cell>
          <cell r="B4817" t="str">
            <v>73030000</v>
          </cell>
          <cell r="C4817" t="str">
            <v>70000000</v>
          </cell>
          <cell r="D4817">
            <v>17295</v>
          </cell>
        </row>
        <row r="4818">
          <cell r="A4818" t="str">
            <v>04</v>
          </cell>
          <cell r="B4818" t="str">
            <v>73030000</v>
          </cell>
          <cell r="C4818" t="str">
            <v>79070000</v>
          </cell>
          <cell r="D4818">
            <v>300</v>
          </cell>
        </row>
        <row r="4819">
          <cell r="A4819" t="str">
            <v>04</v>
          </cell>
          <cell r="B4819" t="str">
            <v>84000000</v>
          </cell>
          <cell r="C4819" t="str">
            <v>83000000</v>
          </cell>
          <cell r="D4819">
            <v>559402</v>
          </cell>
        </row>
        <row r="4820">
          <cell r="A4820" t="str">
            <v>04</v>
          </cell>
          <cell r="B4820" t="str">
            <v>40380000</v>
          </cell>
          <cell r="C4820" t="str">
            <v>15230000</v>
          </cell>
          <cell r="D4820">
            <v>-810.81</v>
          </cell>
        </row>
        <row r="4821">
          <cell r="A4821" t="str">
            <v>04</v>
          </cell>
          <cell r="B4821" t="str">
            <v>40380000</v>
          </cell>
          <cell r="C4821" t="str">
            <v>25010000</v>
          </cell>
          <cell r="D4821">
            <v>-5553.21</v>
          </cell>
        </row>
        <row r="4822">
          <cell r="A4822" t="str">
            <v>04</v>
          </cell>
          <cell r="B4822" t="str">
            <v>40380000</v>
          </cell>
          <cell r="C4822" t="str">
            <v>25020000</v>
          </cell>
          <cell r="D4822">
            <v>-13624.76</v>
          </cell>
        </row>
        <row r="4823">
          <cell r="A4823" t="str">
            <v>04</v>
          </cell>
          <cell r="B4823" t="str">
            <v>40380000</v>
          </cell>
          <cell r="C4823" t="str">
            <v>25030000</v>
          </cell>
          <cell r="D4823">
            <v>49.16</v>
          </cell>
        </row>
        <row r="4824">
          <cell r="A4824" t="str">
            <v>04</v>
          </cell>
          <cell r="B4824" t="str">
            <v>40380000</v>
          </cell>
          <cell r="C4824" t="str">
            <v>26000000</v>
          </cell>
          <cell r="D4824">
            <v>-77694.31</v>
          </cell>
        </row>
        <row r="4825">
          <cell r="A4825" t="str">
            <v>04</v>
          </cell>
          <cell r="B4825" t="str">
            <v>40380000</v>
          </cell>
          <cell r="C4825" t="str">
            <v>79030000</v>
          </cell>
          <cell r="D4825">
            <v>40.520000000000003</v>
          </cell>
        </row>
        <row r="4826">
          <cell r="A4826" t="str">
            <v>04</v>
          </cell>
          <cell r="B4826" t="str">
            <v>40380000</v>
          </cell>
          <cell r="C4826" t="str">
            <v>90020901</v>
          </cell>
          <cell r="D4826">
            <v>-849.79</v>
          </cell>
        </row>
        <row r="4827">
          <cell r="A4827" t="str">
            <v>04</v>
          </cell>
          <cell r="B4827" t="str">
            <v>04000000</v>
          </cell>
          <cell r="C4827" t="str">
            <v>05000000</v>
          </cell>
          <cell r="D4827">
            <v>152889.89000000001</v>
          </cell>
        </row>
        <row r="4828">
          <cell r="A4828" t="str">
            <v>04</v>
          </cell>
          <cell r="B4828" t="str">
            <v>05000000</v>
          </cell>
          <cell r="C4828" t="str">
            <v>26000000</v>
          </cell>
          <cell r="D4828">
            <v>132402.06</v>
          </cell>
        </row>
        <row r="4829">
          <cell r="A4829" t="str">
            <v>04</v>
          </cell>
          <cell r="B4829" t="str">
            <v>15010000</v>
          </cell>
          <cell r="C4829" t="str">
            <v>10010000</v>
          </cell>
          <cell r="D4829">
            <v>90880055.129999995</v>
          </cell>
        </row>
        <row r="4830">
          <cell r="A4830" t="str">
            <v>04</v>
          </cell>
          <cell r="B4830" t="str">
            <v>15010000</v>
          </cell>
          <cell r="C4830" t="str">
            <v>16010000</v>
          </cell>
          <cell r="D4830">
            <v>4365457.57</v>
          </cell>
        </row>
        <row r="4831">
          <cell r="A4831" t="str">
            <v>04</v>
          </cell>
          <cell r="B4831" t="str">
            <v>15010000</v>
          </cell>
          <cell r="C4831" t="str">
            <v>16020000</v>
          </cell>
          <cell r="D4831">
            <v>4206696.75</v>
          </cell>
        </row>
        <row r="4832">
          <cell r="A4832" t="str">
            <v>04</v>
          </cell>
          <cell r="B4832" t="str">
            <v>15010000</v>
          </cell>
          <cell r="C4832" t="str">
            <v>16040000</v>
          </cell>
          <cell r="D4832">
            <v>657467.09</v>
          </cell>
        </row>
        <row r="4833">
          <cell r="A4833" t="str">
            <v>04</v>
          </cell>
          <cell r="B4833" t="str">
            <v>15020000</v>
          </cell>
          <cell r="C4833" t="str">
            <v>10020000</v>
          </cell>
          <cell r="D4833">
            <v>357838327.20999998</v>
          </cell>
        </row>
        <row r="4834">
          <cell r="A4834" t="str">
            <v>04</v>
          </cell>
          <cell r="B4834" t="str">
            <v>15020000</v>
          </cell>
          <cell r="C4834" t="str">
            <v>16010000</v>
          </cell>
          <cell r="D4834">
            <v>1541487.89</v>
          </cell>
        </row>
        <row r="4835">
          <cell r="A4835" t="str">
            <v>04</v>
          </cell>
          <cell r="B4835" t="str">
            <v>15020000</v>
          </cell>
          <cell r="C4835" t="str">
            <v>16020000</v>
          </cell>
          <cell r="D4835">
            <v>1901291.12</v>
          </cell>
        </row>
        <row r="4836">
          <cell r="A4836" t="str">
            <v>04</v>
          </cell>
          <cell r="B4836" t="str">
            <v>15020000</v>
          </cell>
          <cell r="C4836" t="str">
            <v>16040000</v>
          </cell>
          <cell r="D4836">
            <v>1111199.53</v>
          </cell>
        </row>
        <row r="4837">
          <cell r="A4837" t="str">
            <v>04</v>
          </cell>
          <cell r="B4837" t="str">
            <v>15030000</v>
          </cell>
          <cell r="C4837" t="str">
            <v>10030000</v>
          </cell>
          <cell r="D4837">
            <v>6462365.21</v>
          </cell>
        </row>
        <row r="4838">
          <cell r="A4838" t="str">
            <v>04</v>
          </cell>
          <cell r="B4838" t="str">
            <v>15030000</v>
          </cell>
          <cell r="C4838" t="str">
            <v>16010000</v>
          </cell>
          <cell r="D4838">
            <v>68301.05</v>
          </cell>
        </row>
        <row r="4839">
          <cell r="A4839" t="str">
            <v>04</v>
          </cell>
          <cell r="B4839" t="str">
            <v>15030000</v>
          </cell>
          <cell r="C4839" t="str">
            <v>16020000</v>
          </cell>
          <cell r="D4839">
            <v>227742.86</v>
          </cell>
        </row>
        <row r="4840">
          <cell r="A4840" t="str">
            <v>04</v>
          </cell>
          <cell r="B4840" t="str">
            <v>15030000</v>
          </cell>
          <cell r="C4840" t="str">
            <v>16040000</v>
          </cell>
          <cell r="D4840">
            <v>-1.57</v>
          </cell>
        </row>
        <row r="4841">
          <cell r="A4841" t="str">
            <v>04</v>
          </cell>
          <cell r="B4841" t="str">
            <v>15040000</v>
          </cell>
          <cell r="C4841" t="str">
            <v>10040000</v>
          </cell>
          <cell r="D4841">
            <v>3062084.68</v>
          </cell>
        </row>
        <row r="4842">
          <cell r="A4842" t="str">
            <v>04</v>
          </cell>
          <cell r="B4842" t="str">
            <v>15040000</v>
          </cell>
          <cell r="C4842" t="str">
            <v>16020000</v>
          </cell>
          <cell r="D4842">
            <v>25284.33</v>
          </cell>
        </row>
        <row r="4843">
          <cell r="A4843" t="str">
            <v>04</v>
          </cell>
          <cell r="B4843" t="str">
            <v>15050000</v>
          </cell>
          <cell r="C4843" t="str">
            <v>10050000</v>
          </cell>
          <cell r="D4843">
            <v>16927719.550000001</v>
          </cell>
        </row>
        <row r="4844">
          <cell r="A4844" t="str">
            <v>04</v>
          </cell>
          <cell r="B4844" t="str">
            <v>15050000</v>
          </cell>
          <cell r="C4844" t="str">
            <v>16010000</v>
          </cell>
          <cell r="D4844">
            <v>282312.61</v>
          </cell>
        </row>
        <row r="4845">
          <cell r="A4845" t="str">
            <v>04</v>
          </cell>
          <cell r="B4845" t="str">
            <v>15050000</v>
          </cell>
          <cell r="C4845" t="str">
            <v>16020000</v>
          </cell>
          <cell r="D4845">
            <v>509979.83</v>
          </cell>
        </row>
        <row r="4846">
          <cell r="A4846" t="str">
            <v>04</v>
          </cell>
          <cell r="B4846" t="str">
            <v>15050000</v>
          </cell>
          <cell r="C4846" t="str">
            <v>16040000</v>
          </cell>
          <cell r="D4846">
            <v>1.1200000000000001</v>
          </cell>
        </row>
        <row r="4847">
          <cell r="A4847" t="str">
            <v>04</v>
          </cell>
          <cell r="B4847" t="str">
            <v>15060000</v>
          </cell>
          <cell r="C4847" t="str">
            <v>10060000</v>
          </cell>
          <cell r="D4847">
            <v>10654116.960000001</v>
          </cell>
        </row>
        <row r="4848">
          <cell r="A4848" t="str">
            <v>04</v>
          </cell>
          <cell r="B4848" t="str">
            <v>15060000</v>
          </cell>
          <cell r="C4848" t="str">
            <v>16010000</v>
          </cell>
          <cell r="D4848">
            <v>-108299.2</v>
          </cell>
        </row>
        <row r="4849">
          <cell r="A4849" t="str">
            <v>04</v>
          </cell>
          <cell r="B4849" t="str">
            <v>15060000</v>
          </cell>
          <cell r="C4849" t="str">
            <v>16020000</v>
          </cell>
          <cell r="D4849">
            <v>952144.93</v>
          </cell>
        </row>
        <row r="4850">
          <cell r="A4850" t="str">
            <v>04</v>
          </cell>
          <cell r="B4850" t="str">
            <v>15060000</v>
          </cell>
          <cell r="C4850" t="str">
            <v>16040000</v>
          </cell>
          <cell r="D4850">
            <v>-0.01</v>
          </cell>
        </row>
        <row r="4851">
          <cell r="A4851" t="str">
            <v>04</v>
          </cell>
          <cell r="B4851" t="str">
            <v>15090000</v>
          </cell>
          <cell r="C4851" t="str">
            <v>10090000</v>
          </cell>
          <cell r="D4851">
            <v>2440969.1</v>
          </cell>
        </row>
        <row r="4852">
          <cell r="A4852" t="str">
            <v>04</v>
          </cell>
          <cell r="B4852" t="str">
            <v>15090000</v>
          </cell>
          <cell r="C4852" t="str">
            <v>16010000</v>
          </cell>
          <cell r="D4852">
            <v>147072.12</v>
          </cell>
        </row>
        <row r="4853">
          <cell r="A4853" t="str">
            <v>04</v>
          </cell>
          <cell r="B4853" t="str">
            <v>15090000</v>
          </cell>
          <cell r="C4853" t="str">
            <v>16020000</v>
          </cell>
          <cell r="D4853">
            <v>65422.85</v>
          </cell>
        </row>
        <row r="4854">
          <cell r="A4854" t="str">
            <v>04</v>
          </cell>
          <cell r="B4854" t="str">
            <v>15090000</v>
          </cell>
          <cell r="C4854" t="str">
            <v>16040000</v>
          </cell>
          <cell r="D4854">
            <v>0.12</v>
          </cell>
        </row>
        <row r="4855">
          <cell r="A4855" t="str">
            <v>04</v>
          </cell>
          <cell r="B4855" t="str">
            <v>15140000</v>
          </cell>
          <cell r="C4855" t="str">
            <v>10140100</v>
          </cell>
          <cell r="D4855">
            <v>12817171.35</v>
          </cell>
        </row>
        <row r="4856">
          <cell r="A4856" t="str">
            <v>04</v>
          </cell>
          <cell r="B4856" t="str">
            <v>15140000</v>
          </cell>
          <cell r="C4856" t="str">
            <v>10140300</v>
          </cell>
          <cell r="D4856">
            <v>2483769.69</v>
          </cell>
        </row>
        <row r="4857">
          <cell r="A4857" t="str">
            <v>04</v>
          </cell>
          <cell r="B4857" t="str">
            <v>15140000</v>
          </cell>
          <cell r="C4857" t="str">
            <v>10140400</v>
          </cell>
          <cell r="D4857">
            <v>4539388.1900000004</v>
          </cell>
        </row>
        <row r="4858">
          <cell r="A4858" t="str">
            <v>04</v>
          </cell>
          <cell r="B4858" t="str">
            <v>15140000</v>
          </cell>
          <cell r="C4858" t="str">
            <v>10140500</v>
          </cell>
          <cell r="D4858">
            <v>13304167.550000001</v>
          </cell>
        </row>
        <row r="4859">
          <cell r="A4859" t="str">
            <v>04</v>
          </cell>
          <cell r="B4859" t="str">
            <v>15140000</v>
          </cell>
          <cell r="C4859" t="str">
            <v>16010100</v>
          </cell>
          <cell r="D4859">
            <v>1252650.21</v>
          </cell>
        </row>
        <row r="4860">
          <cell r="A4860" t="str">
            <v>04</v>
          </cell>
          <cell r="B4860" t="str">
            <v>15140000</v>
          </cell>
          <cell r="C4860" t="str">
            <v>16020100</v>
          </cell>
          <cell r="D4860">
            <v>-205596.08</v>
          </cell>
        </row>
        <row r="4861">
          <cell r="A4861" t="str">
            <v>04</v>
          </cell>
          <cell r="B4861" t="str">
            <v>15160000</v>
          </cell>
          <cell r="C4861" t="str">
            <v>16070100</v>
          </cell>
          <cell r="D4861">
            <v>-28800</v>
          </cell>
        </row>
        <row r="4862">
          <cell r="A4862" t="str">
            <v>04</v>
          </cell>
          <cell r="B4862" t="str">
            <v>15160000</v>
          </cell>
          <cell r="C4862" t="str">
            <v>16070200</v>
          </cell>
          <cell r="D4862">
            <v>291131.08</v>
          </cell>
        </row>
        <row r="4863">
          <cell r="A4863" t="str">
            <v>04</v>
          </cell>
          <cell r="B4863" t="str">
            <v>15160000</v>
          </cell>
          <cell r="C4863" t="str">
            <v>41020000</v>
          </cell>
          <cell r="D4863">
            <v>3386997.04</v>
          </cell>
        </row>
        <row r="4864">
          <cell r="A4864" t="str">
            <v>04</v>
          </cell>
          <cell r="B4864" t="str">
            <v>15180000</v>
          </cell>
          <cell r="C4864" t="str">
            <v>10150000</v>
          </cell>
          <cell r="D4864">
            <v>3258232.91</v>
          </cell>
        </row>
        <row r="4865">
          <cell r="A4865" t="str">
            <v>04</v>
          </cell>
          <cell r="B4865" t="str">
            <v>15180000</v>
          </cell>
          <cell r="C4865" t="str">
            <v>16010000</v>
          </cell>
          <cell r="D4865">
            <v>20072.5</v>
          </cell>
        </row>
        <row r="4866">
          <cell r="A4866" t="str">
            <v>04</v>
          </cell>
          <cell r="B4866" t="str">
            <v>15180000</v>
          </cell>
          <cell r="C4866" t="str">
            <v>16020000</v>
          </cell>
          <cell r="D4866">
            <v>248058.04</v>
          </cell>
        </row>
        <row r="4867">
          <cell r="A4867" t="str">
            <v>04</v>
          </cell>
          <cell r="B4867" t="str">
            <v>15180000</v>
          </cell>
          <cell r="C4867" t="str">
            <v>16040000</v>
          </cell>
          <cell r="D4867">
            <v>-0.03</v>
          </cell>
        </row>
        <row r="4868">
          <cell r="A4868" t="str">
            <v>04</v>
          </cell>
          <cell r="B4868" t="str">
            <v>15130000</v>
          </cell>
          <cell r="C4868" t="str">
            <v>15130000</v>
          </cell>
          <cell r="D4868">
            <v>26561944.100000001</v>
          </cell>
        </row>
        <row r="4869">
          <cell r="A4869" t="str">
            <v>04</v>
          </cell>
          <cell r="B4869" t="str">
            <v>15130000</v>
          </cell>
          <cell r="C4869" t="str">
            <v>16020000</v>
          </cell>
          <cell r="D4869">
            <v>30.1</v>
          </cell>
        </row>
        <row r="4870">
          <cell r="A4870" t="str">
            <v>04</v>
          </cell>
          <cell r="B4870" t="str">
            <v>15130000</v>
          </cell>
          <cell r="C4870" t="str">
            <v>16040000</v>
          </cell>
          <cell r="D4870">
            <v>135.94</v>
          </cell>
        </row>
        <row r="4871">
          <cell r="A4871" t="str">
            <v>04</v>
          </cell>
          <cell r="B4871" t="str">
            <v>15130000</v>
          </cell>
          <cell r="C4871" t="str">
            <v>23010000</v>
          </cell>
          <cell r="D4871">
            <v>10609539.890000001</v>
          </cell>
        </row>
        <row r="4872">
          <cell r="A4872" t="str">
            <v>04</v>
          </cell>
          <cell r="B4872" t="str">
            <v>15130000</v>
          </cell>
          <cell r="C4872" t="str">
            <v>25010000</v>
          </cell>
          <cell r="D4872">
            <v>103059.81</v>
          </cell>
        </row>
        <row r="4873">
          <cell r="A4873" t="str">
            <v>04</v>
          </cell>
          <cell r="B4873" t="str">
            <v>15130000</v>
          </cell>
          <cell r="C4873" t="str">
            <v>25020000</v>
          </cell>
          <cell r="D4873">
            <v>13955024.859999999</v>
          </cell>
        </row>
        <row r="4874">
          <cell r="A4874" t="str">
            <v>04</v>
          </cell>
          <cell r="B4874" t="str">
            <v>15130000</v>
          </cell>
          <cell r="C4874" t="str">
            <v>25030000</v>
          </cell>
          <cell r="D4874">
            <v>235414.49</v>
          </cell>
        </row>
        <row r="4875">
          <cell r="A4875" t="str">
            <v>04</v>
          </cell>
          <cell r="B4875" t="str">
            <v>15130000</v>
          </cell>
          <cell r="C4875" t="str">
            <v>26000000</v>
          </cell>
          <cell r="D4875">
            <v>965261.25</v>
          </cell>
        </row>
        <row r="4876">
          <cell r="A4876" t="str">
            <v>04</v>
          </cell>
          <cell r="B4876" t="str">
            <v>15130000</v>
          </cell>
          <cell r="C4876" t="str">
            <v>79030000</v>
          </cell>
          <cell r="D4876">
            <v>483951.01</v>
          </cell>
        </row>
        <row r="4877">
          <cell r="A4877" t="str">
            <v>04</v>
          </cell>
          <cell r="B4877" t="str">
            <v>15130000</v>
          </cell>
          <cell r="C4877" t="str">
            <v>79040000</v>
          </cell>
          <cell r="D4877">
            <v>1862.41</v>
          </cell>
        </row>
        <row r="4878">
          <cell r="A4878" t="str">
            <v>04</v>
          </cell>
          <cell r="B4878" t="str">
            <v>15130000</v>
          </cell>
          <cell r="C4878" t="str">
            <v>79070000</v>
          </cell>
          <cell r="D4878">
            <v>207830.38</v>
          </cell>
        </row>
        <row r="4879">
          <cell r="A4879" t="str">
            <v>04</v>
          </cell>
          <cell r="B4879" t="str">
            <v>15150000</v>
          </cell>
          <cell r="C4879" t="str">
            <v>07010000</v>
          </cell>
          <cell r="D4879">
            <v>-1100.0999999999999</v>
          </cell>
        </row>
        <row r="4880">
          <cell r="A4880" t="str">
            <v>04</v>
          </cell>
          <cell r="B4880" t="str">
            <v>15150000</v>
          </cell>
          <cell r="C4880" t="str">
            <v>08070000</v>
          </cell>
          <cell r="D4880">
            <v>2328.6</v>
          </cell>
        </row>
        <row r="4881">
          <cell r="A4881" t="str">
            <v>04</v>
          </cell>
          <cell r="B4881" t="str">
            <v>15150000</v>
          </cell>
          <cell r="C4881" t="str">
            <v>16040000</v>
          </cell>
          <cell r="D4881">
            <v>9170493.4000000004</v>
          </cell>
        </row>
        <row r="4882">
          <cell r="A4882" t="str">
            <v>04</v>
          </cell>
          <cell r="B4882" t="str">
            <v>15150000</v>
          </cell>
          <cell r="C4882" t="str">
            <v>25010000</v>
          </cell>
          <cell r="D4882">
            <v>125898</v>
          </cell>
        </row>
        <row r="4883">
          <cell r="A4883" t="str">
            <v>04</v>
          </cell>
          <cell r="B4883" t="str">
            <v>15150000</v>
          </cell>
          <cell r="C4883" t="str">
            <v>25020000</v>
          </cell>
          <cell r="D4883">
            <v>363626.85</v>
          </cell>
        </row>
        <row r="4884">
          <cell r="A4884" t="str">
            <v>04</v>
          </cell>
          <cell r="B4884" t="str">
            <v>15150000</v>
          </cell>
          <cell r="C4884" t="str">
            <v>25030000</v>
          </cell>
          <cell r="D4884">
            <v>100273</v>
          </cell>
        </row>
        <row r="4885">
          <cell r="A4885" t="str">
            <v>04</v>
          </cell>
          <cell r="B4885" t="str">
            <v>15150000</v>
          </cell>
          <cell r="C4885" t="str">
            <v>26000000</v>
          </cell>
          <cell r="D4885">
            <v>1188324.6499999999</v>
          </cell>
        </row>
        <row r="4886">
          <cell r="A4886" t="str">
            <v>04</v>
          </cell>
          <cell r="B4886" t="str">
            <v>15150000</v>
          </cell>
          <cell r="C4886" t="str">
            <v>44000100</v>
          </cell>
          <cell r="D4886">
            <v>19460</v>
          </cell>
        </row>
        <row r="4887">
          <cell r="A4887" t="str">
            <v>04</v>
          </cell>
          <cell r="B4887" t="str">
            <v>15150000</v>
          </cell>
          <cell r="C4887" t="str">
            <v>44000500</v>
          </cell>
          <cell r="D4887">
            <v>-2162359.6</v>
          </cell>
        </row>
        <row r="4888">
          <cell r="A4888" t="str">
            <v>04</v>
          </cell>
          <cell r="B4888" t="str">
            <v>15150000</v>
          </cell>
          <cell r="C4888" t="str">
            <v>76000000</v>
          </cell>
          <cell r="D4888">
            <v>0.1</v>
          </cell>
        </row>
        <row r="4889">
          <cell r="A4889" t="str">
            <v>04</v>
          </cell>
          <cell r="B4889" t="str">
            <v>15150000</v>
          </cell>
          <cell r="C4889" t="str">
            <v>79030000</v>
          </cell>
          <cell r="D4889">
            <v>89914.15</v>
          </cell>
        </row>
        <row r="4890">
          <cell r="A4890" t="str">
            <v>04</v>
          </cell>
          <cell r="B4890" t="str">
            <v>15150000</v>
          </cell>
          <cell r="C4890" t="str">
            <v>79040000</v>
          </cell>
          <cell r="D4890">
            <v>1981</v>
          </cell>
        </row>
        <row r="4891">
          <cell r="A4891" t="str">
            <v>04</v>
          </cell>
          <cell r="B4891" t="str">
            <v>15150000</v>
          </cell>
          <cell r="C4891" t="str">
            <v>79070000</v>
          </cell>
          <cell r="D4891">
            <v>133682.95000000001</v>
          </cell>
        </row>
        <row r="4892">
          <cell r="A4892" t="str">
            <v>04</v>
          </cell>
          <cell r="B4892" t="str">
            <v>15150000</v>
          </cell>
          <cell r="C4892" t="str">
            <v>90021200</v>
          </cell>
          <cell r="D4892">
            <v>-315030.3</v>
          </cell>
        </row>
        <row r="4893">
          <cell r="A4893" t="str">
            <v>04</v>
          </cell>
          <cell r="B4893" t="str">
            <v>15150000</v>
          </cell>
          <cell r="C4893" t="str">
            <v>90021205</v>
          </cell>
          <cell r="D4893">
            <v>3551025.8</v>
          </cell>
        </row>
        <row r="4894">
          <cell r="A4894" t="str">
            <v>04</v>
          </cell>
          <cell r="B4894" t="str">
            <v>91011400</v>
          </cell>
          <cell r="C4894" t="str">
            <v>62050100</v>
          </cell>
          <cell r="D4894">
            <v>30000000</v>
          </cell>
        </row>
        <row r="4895">
          <cell r="A4895" t="str">
            <v>04</v>
          </cell>
          <cell r="B4895" t="str">
            <v>91011400</v>
          </cell>
          <cell r="C4895" t="str">
            <v>62050400</v>
          </cell>
          <cell r="D4895">
            <v>260572337</v>
          </cell>
        </row>
        <row r="4896">
          <cell r="A4896" t="str">
            <v>04</v>
          </cell>
          <cell r="B4896" t="str">
            <v>58030100</v>
          </cell>
          <cell r="C4896" t="str">
            <v>91021400</v>
          </cell>
          <cell r="D4896">
            <v>260000000</v>
          </cell>
        </row>
        <row r="4897">
          <cell r="A4897" t="str">
            <v>04</v>
          </cell>
          <cell r="B4897" t="str">
            <v>62060000</v>
          </cell>
          <cell r="C4897" t="str">
            <v>91021500</v>
          </cell>
          <cell r="D4897">
            <v>113798653.53</v>
          </cell>
        </row>
        <row r="4898">
          <cell r="A4898" t="str">
            <v>04</v>
          </cell>
          <cell r="B4898" t="str">
            <v>91011500</v>
          </cell>
          <cell r="C4898" t="str">
            <v>60010300</v>
          </cell>
          <cell r="D4898">
            <v>20156321.609999999</v>
          </cell>
        </row>
        <row r="4899">
          <cell r="A4899" t="str">
            <v>04</v>
          </cell>
          <cell r="B4899" t="str">
            <v>91011500</v>
          </cell>
          <cell r="C4899" t="str">
            <v>62050600</v>
          </cell>
          <cell r="D4899">
            <v>93642331.920000002</v>
          </cell>
        </row>
        <row r="4900">
          <cell r="A4900" t="str">
            <v>04</v>
          </cell>
          <cell r="B4900" t="str">
            <v>58030200</v>
          </cell>
          <cell r="C4900" t="str">
            <v>91021400</v>
          </cell>
          <cell r="D4900">
            <v>30000000</v>
          </cell>
        </row>
        <row r="4901">
          <cell r="A4901" t="str">
            <v>04</v>
          </cell>
          <cell r="B4901" t="str">
            <v>76020400</v>
          </cell>
          <cell r="C4901" t="str">
            <v>60010300</v>
          </cell>
          <cell r="D4901">
            <v>172017.89</v>
          </cell>
        </row>
        <row r="4902">
          <cell r="A4902" t="str">
            <v>04</v>
          </cell>
          <cell r="B4902" t="str">
            <v>76020400</v>
          </cell>
          <cell r="C4902" t="str">
            <v>60020000</v>
          </cell>
          <cell r="D4902">
            <v>5201831.97</v>
          </cell>
        </row>
        <row r="4903">
          <cell r="A4903" t="str">
            <v>04</v>
          </cell>
          <cell r="B4903" t="str">
            <v>76020500</v>
          </cell>
          <cell r="C4903" t="str">
            <v>51000000</v>
          </cell>
          <cell r="D4903">
            <v>9896.4</v>
          </cell>
        </row>
        <row r="4904">
          <cell r="A4904" t="str">
            <v>04</v>
          </cell>
          <cell r="B4904" t="str">
            <v>76020500</v>
          </cell>
          <cell r="C4904" t="str">
            <v>51040000</v>
          </cell>
          <cell r="D4904">
            <v>18974.5</v>
          </cell>
        </row>
        <row r="4905">
          <cell r="A4905" t="str">
            <v>04</v>
          </cell>
          <cell r="B4905" t="str">
            <v>76020500</v>
          </cell>
          <cell r="C4905" t="str">
            <v>60010000</v>
          </cell>
          <cell r="D4905">
            <v>13639.44</v>
          </cell>
        </row>
        <row r="4906">
          <cell r="A4906" t="str">
            <v>04</v>
          </cell>
          <cell r="B4906" t="str">
            <v>76020600</v>
          </cell>
          <cell r="C4906" t="str">
            <v>76020700</v>
          </cell>
          <cell r="D4906">
            <v>12934.9</v>
          </cell>
        </row>
        <row r="4907">
          <cell r="A4907" t="str">
            <v>04</v>
          </cell>
          <cell r="B4907" t="str">
            <v>76020600</v>
          </cell>
          <cell r="C4907" t="str">
            <v>91020802</v>
          </cell>
          <cell r="D4907">
            <v>3504.75</v>
          </cell>
        </row>
        <row r="4908">
          <cell r="A4908" t="str">
            <v>04</v>
          </cell>
          <cell r="B4908" t="str">
            <v>76020600</v>
          </cell>
          <cell r="C4908" t="str">
            <v>91020803</v>
          </cell>
          <cell r="D4908">
            <v>2391944.7799999998</v>
          </cell>
        </row>
        <row r="4909">
          <cell r="A4909" t="str">
            <v>04</v>
          </cell>
          <cell r="B4909" t="str">
            <v>76020700</v>
          </cell>
          <cell r="C4909" t="str">
            <v>51040000</v>
          </cell>
          <cell r="D4909">
            <v>121787.83</v>
          </cell>
        </row>
        <row r="4910">
          <cell r="A4910" t="str">
            <v>04</v>
          </cell>
          <cell r="B4910" t="str">
            <v>40120000</v>
          </cell>
          <cell r="C4910" t="str">
            <v>08010000</v>
          </cell>
          <cell r="D4910">
            <v>237411</v>
          </cell>
        </row>
        <row r="4911">
          <cell r="A4911" t="str">
            <v>04</v>
          </cell>
          <cell r="B4911" t="str">
            <v>40120000</v>
          </cell>
          <cell r="C4911" t="str">
            <v>23010000</v>
          </cell>
          <cell r="D4911">
            <v>530870.30000000005</v>
          </cell>
        </row>
        <row r="4912">
          <cell r="A4912" t="str">
            <v>04</v>
          </cell>
          <cell r="B4912" t="str">
            <v>40120000</v>
          </cell>
          <cell r="C4912" t="str">
            <v>25010000</v>
          </cell>
          <cell r="D4912">
            <v>1204527.29</v>
          </cell>
        </row>
        <row r="4913">
          <cell r="A4913" t="str">
            <v>04</v>
          </cell>
          <cell r="B4913" t="str">
            <v>40120000</v>
          </cell>
          <cell r="C4913" t="str">
            <v>25020000</v>
          </cell>
          <cell r="D4913">
            <v>10937993.41</v>
          </cell>
        </row>
        <row r="4914">
          <cell r="A4914" t="str">
            <v>04</v>
          </cell>
          <cell r="B4914" t="str">
            <v>40120000</v>
          </cell>
          <cell r="C4914" t="str">
            <v>25030000</v>
          </cell>
          <cell r="D4914">
            <v>351465.85</v>
          </cell>
        </row>
        <row r="4915">
          <cell r="A4915" t="str">
            <v>04</v>
          </cell>
          <cell r="B4915" t="str">
            <v>40120000</v>
          </cell>
          <cell r="C4915" t="str">
            <v>26000000</v>
          </cell>
          <cell r="D4915">
            <v>866696</v>
          </cell>
        </row>
        <row r="4916">
          <cell r="A4916" t="str">
            <v>04</v>
          </cell>
          <cell r="B4916" t="str">
            <v>40120000</v>
          </cell>
          <cell r="C4916" t="str">
            <v>79030000</v>
          </cell>
          <cell r="D4916">
            <v>167741.73000000001</v>
          </cell>
        </row>
        <row r="4917">
          <cell r="A4917" t="str">
            <v>04</v>
          </cell>
          <cell r="B4917" t="str">
            <v>40120000</v>
          </cell>
          <cell r="C4917" t="str">
            <v>79040000</v>
          </cell>
          <cell r="D4917">
            <v>1818.96</v>
          </cell>
        </row>
        <row r="4918">
          <cell r="A4918" t="str">
            <v>04</v>
          </cell>
          <cell r="B4918" t="str">
            <v>40120000</v>
          </cell>
          <cell r="C4918" t="str">
            <v>79070000</v>
          </cell>
          <cell r="D4918">
            <v>126474.41</v>
          </cell>
        </row>
        <row r="4919">
          <cell r="A4919" t="str">
            <v>04</v>
          </cell>
          <cell r="B4919" t="str">
            <v>40120000</v>
          </cell>
          <cell r="C4919" t="str">
            <v>90020900</v>
          </cell>
          <cell r="D4919">
            <v>4302901.16</v>
          </cell>
        </row>
        <row r="4920">
          <cell r="A4920" t="str">
            <v>04</v>
          </cell>
          <cell r="B4920" t="str">
            <v>40120000</v>
          </cell>
          <cell r="C4920" t="str">
            <v>90020901</v>
          </cell>
          <cell r="D4920">
            <v>1527104.72</v>
          </cell>
        </row>
        <row r="4921">
          <cell r="A4921" t="str">
            <v>04</v>
          </cell>
          <cell r="B4921" t="str">
            <v>40120000</v>
          </cell>
          <cell r="C4921" t="str">
            <v>90020902</v>
          </cell>
          <cell r="D4921">
            <v>231324.2</v>
          </cell>
        </row>
        <row r="4922">
          <cell r="A4922" t="str">
            <v>04</v>
          </cell>
          <cell r="B4922" t="str">
            <v>40120000</v>
          </cell>
          <cell r="C4922" t="str">
            <v>90021200</v>
          </cell>
          <cell r="D4922">
            <v>237229.82</v>
          </cell>
        </row>
        <row r="4923">
          <cell r="A4923" t="str">
            <v>04</v>
          </cell>
          <cell r="B4923" t="str">
            <v>40120000</v>
          </cell>
          <cell r="C4923" t="str">
            <v>90021201</v>
          </cell>
          <cell r="D4923">
            <v>12315.32</v>
          </cell>
        </row>
        <row r="4924">
          <cell r="A4924" t="str">
            <v>04</v>
          </cell>
          <cell r="B4924" t="str">
            <v>40120000</v>
          </cell>
          <cell r="C4924" t="str">
            <v>90021202</v>
          </cell>
          <cell r="D4924">
            <v>4780.4399999999996</v>
          </cell>
        </row>
        <row r="4925">
          <cell r="A4925" t="str">
            <v>04</v>
          </cell>
          <cell r="B4925" t="str">
            <v>40130000</v>
          </cell>
          <cell r="C4925" t="str">
            <v>15140000</v>
          </cell>
          <cell r="D4925">
            <v>16762116.52</v>
          </cell>
        </row>
        <row r="4926">
          <cell r="A4926" t="str">
            <v>04</v>
          </cell>
          <cell r="B4926" t="str">
            <v>40130000</v>
          </cell>
          <cell r="C4926" t="str">
            <v>23010000</v>
          </cell>
          <cell r="D4926">
            <v>16758.169999999998</v>
          </cell>
        </row>
        <row r="4927">
          <cell r="A4927" t="str">
            <v>04</v>
          </cell>
          <cell r="B4927" t="str">
            <v>40130000</v>
          </cell>
          <cell r="C4927" t="str">
            <v>25010000</v>
          </cell>
          <cell r="D4927">
            <v>5796162.0999999996</v>
          </cell>
        </row>
        <row r="4928">
          <cell r="A4928" t="str">
            <v>04</v>
          </cell>
          <cell r="B4928" t="str">
            <v>40130000</v>
          </cell>
          <cell r="C4928" t="str">
            <v>25020000</v>
          </cell>
          <cell r="D4928">
            <v>434217.83</v>
          </cell>
        </row>
        <row r="4929">
          <cell r="A4929" t="str">
            <v>04</v>
          </cell>
          <cell r="B4929" t="str">
            <v>40130000</v>
          </cell>
          <cell r="C4929" t="str">
            <v>25030000</v>
          </cell>
          <cell r="D4929">
            <v>3337255.98</v>
          </cell>
        </row>
        <row r="4930">
          <cell r="A4930" t="str">
            <v>04</v>
          </cell>
          <cell r="B4930" t="str">
            <v>40130000</v>
          </cell>
          <cell r="C4930" t="str">
            <v>26000000</v>
          </cell>
          <cell r="D4930">
            <v>171747.18</v>
          </cell>
        </row>
        <row r="4931">
          <cell r="A4931" t="str">
            <v>04</v>
          </cell>
          <cell r="B4931" t="str">
            <v>40130000</v>
          </cell>
          <cell r="C4931" t="str">
            <v>90020900</v>
          </cell>
          <cell r="D4931">
            <v>17712.03</v>
          </cell>
        </row>
        <row r="4932">
          <cell r="A4932" t="str">
            <v>04</v>
          </cell>
          <cell r="B4932" t="str">
            <v>40140000</v>
          </cell>
          <cell r="C4932" t="str">
            <v>15140000</v>
          </cell>
          <cell r="D4932">
            <v>3465611.84</v>
          </cell>
        </row>
        <row r="4933">
          <cell r="A4933" t="str">
            <v>04</v>
          </cell>
          <cell r="B4933" t="str">
            <v>40140000</v>
          </cell>
          <cell r="C4933" t="str">
            <v>25020000</v>
          </cell>
          <cell r="D4933">
            <v>138748.5</v>
          </cell>
        </row>
        <row r="4934">
          <cell r="A4934" t="str">
            <v>04</v>
          </cell>
          <cell r="B4934" t="str">
            <v>40140000</v>
          </cell>
          <cell r="C4934" t="str">
            <v>26000000</v>
          </cell>
          <cell r="D4934">
            <v>1488397.23</v>
          </cell>
        </row>
        <row r="4935">
          <cell r="A4935" t="str">
            <v>04</v>
          </cell>
          <cell r="B4935" t="str">
            <v>40140000</v>
          </cell>
          <cell r="C4935" t="str">
            <v>44000500</v>
          </cell>
          <cell r="D4935">
            <v>8845.34</v>
          </cell>
        </row>
        <row r="4936">
          <cell r="A4936" t="str">
            <v>04</v>
          </cell>
          <cell r="B4936" t="str">
            <v>40140000</v>
          </cell>
          <cell r="C4936" t="str">
            <v>90020900</v>
          </cell>
          <cell r="D4936">
            <v>2041.09</v>
          </cell>
        </row>
        <row r="4937">
          <cell r="A4937" t="str">
            <v>04</v>
          </cell>
          <cell r="B4937" t="str">
            <v>40140000</v>
          </cell>
          <cell r="C4937" t="str">
            <v>97030000</v>
          </cell>
          <cell r="D4937">
            <v>3680083.8</v>
          </cell>
        </row>
        <row r="4938">
          <cell r="A4938" t="str">
            <v>04</v>
          </cell>
          <cell r="B4938" t="str">
            <v>40150000</v>
          </cell>
          <cell r="C4938" t="str">
            <v>15150000</v>
          </cell>
          <cell r="D4938">
            <v>551111.96</v>
          </cell>
        </row>
        <row r="4939">
          <cell r="A4939" t="str">
            <v>04</v>
          </cell>
          <cell r="B4939" t="str">
            <v>40150000</v>
          </cell>
          <cell r="C4939" t="str">
            <v>25020000</v>
          </cell>
          <cell r="D4939">
            <v>1108533.08</v>
          </cell>
        </row>
        <row r="4940">
          <cell r="A4940" t="str">
            <v>04</v>
          </cell>
          <cell r="B4940" t="str">
            <v>40150000</v>
          </cell>
          <cell r="C4940" t="str">
            <v>25030000</v>
          </cell>
          <cell r="D4940">
            <v>31737.93</v>
          </cell>
        </row>
        <row r="4941">
          <cell r="A4941" t="str">
            <v>04</v>
          </cell>
          <cell r="B4941" t="str">
            <v>40150000</v>
          </cell>
          <cell r="C4941" t="str">
            <v>26000000</v>
          </cell>
          <cell r="D4941">
            <v>1022204.16</v>
          </cell>
        </row>
        <row r="4942">
          <cell r="A4942" t="str">
            <v>04</v>
          </cell>
          <cell r="B4942" t="str">
            <v>40150000</v>
          </cell>
          <cell r="C4942" t="str">
            <v>44000500</v>
          </cell>
          <cell r="D4942">
            <v>630165.18000000005</v>
          </cell>
        </row>
        <row r="4943">
          <cell r="A4943" t="str">
            <v>04</v>
          </cell>
          <cell r="B4943" t="str">
            <v>40150000</v>
          </cell>
          <cell r="C4943" t="str">
            <v>79030000</v>
          </cell>
          <cell r="D4943">
            <v>67645.47</v>
          </cell>
        </row>
        <row r="4944">
          <cell r="A4944" t="str">
            <v>04</v>
          </cell>
          <cell r="B4944" t="str">
            <v>40150000</v>
          </cell>
          <cell r="C4944" t="str">
            <v>90021200</v>
          </cell>
          <cell r="D4944">
            <v>26263.45</v>
          </cell>
        </row>
        <row r="4945">
          <cell r="A4945" t="str">
            <v>04</v>
          </cell>
          <cell r="B4945" t="str">
            <v>40160000</v>
          </cell>
          <cell r="C4945" t="str">
            <v>15140000</v>
          </cell>
          <cell r="D4945">
            <v>2347174.41</v>
          </cell>
        </row>
        <row r="4946">
          <cell r="A4946" t="str">
            <v>04</v>
          </cell>
          <cell r="B4946" t="str">
            <v>40180000</v>
          </cell>
          <cell r="C4946" t="str">
            <v>25010000</v>
          </cell>
          <cell r="D4946">
            <v>49728.42</v>
          </cell>
        </row>
        <row r="4947">
          <cell r="A4947" t="str">
            <v>04</v>
          </cell>
          <cell r="B4947" t="str">
            <v>40180000</v>
          </cell>
          <cell r="C4947" t="str">
            <v>25020000</v>
          </cell>
          <cell r="D4947">
            <v>99753.54</v>
          </cell>
        </row>
        <row r="4948">
          <cell r="A4948" t="str">
            <v>04</v>
          </cell>
          <cell r="B4948" t="str">
            <v>40180000</v>
          </cell>
          <cell r="C4948" t="str">
            <v>25030000</v>
          </cell>
          <cell r="D4948">
            <v>45795.12</v>
          </cell>
        </row>
        <row r="4949">
          <cell r="A4949" t="str">
            <v>04</v>
          </cell>
          <cell r="B4949" t="str">
            <v>40180000</v>
          </cell>
          <cell r="C4949" t="str">
            <v>26000000</v>
          </cell>
          <cell r="D4949">
            <v>471486.6</v>
          </cell>
        </row>
        <row r="4950">
          <cell r="A4950" t="str">
            <v>04</v>
          </cell>
          <cell r="B4950" t="str">
            <v>40180000</v>
          </cell>
          <cell r="C4950" t="str">
            <v>79030000</v>
          </cell>
          <cell r="D4950">
            <v>320.62</v>
          </cell>
        </row>
        <row r="4951">
          <cell r="A4951" t="str">
            <v>04</v>
          </cell>
          <cell r="B4951" t="str">
            <v>40180000</v>
          </cell>
          <cell r="C4951" t="str">
            <v>90020901</v>
          </cell>
          <cell r="D4951">
            <v>36337.03</v>
          </cell>
        </row>
        <row r="4952">
          <cell r="A4952" t="str">
            <v>04</v>
          </cell>
          <cell r="B4952" t="str">
            <v>40300000</v>
          </cell>
          <cell r="C4952" t="str">
            <v>91020800</v>
          </cell>
          <cell r="D4952">
            <v>4639.71</v>
          </cell>
        </row>
        <row r="4953">
          <cell r="A4953" t="str">
            <v>04</v>
          </cell>
          <cell r="B4953" t="str">
            <v>40300100</v>
          </cell>
          <cell r="C4953" t="str">
            <v>15140000</v>
          </cell>
          <cell r="D4953">
            <v>-222857.36</v>
          </cell>
        </row>
        <row r="4954">
          <cell r="A4954" t="str">
            <v>04</v>
          </cell>
          <cell r="B4954" t="str">
            <v>40310000</v>
          </cell>
          <cell r="C4954" t="str">
            <v>08010000</v>
          </cell>
          <cell r="D4954">
            <v>-24082.21</v>
          </cell>
        </row>
        <row r="4955">
          <cell r="A4955" t="str">
            <v>04</v>
          </cell>
          <cell r="B4955" t="str">
            <v>40310000</v>
          </cell>
          <cell r="C4955" t="str">
            <v>15140000</v>
          </cell>
          <cell r="D4955">
            <v>-574322.1</v>
          </cell>
        </row>
        <row r="4956">
          <cell r="A4956" t="str">
            <v>04</v>
          </cell>
          <cell r="B4956" t="str">
            <v>40310000</v>
          </cell>
          <cell r="C4956" t="str">
            <v>15230000</v>
          </cell>
          <cell r="D4956">
            <v>377117.8</v>
          </cell>
        </row>
        <row r="4957">
          <cell r="A4957" t="str">
            <v>04</v>
          </cell>
          <cell r="B4957" t="str">
            <v>40310000</v>
          </cell>
          <cell r="C4957" t="str">
            <v>25010000</v>
          </cell>
          <cell r="D4957">
            <v>-745571.92</v>
          </cell>
        </row>
        <row r="4958">
          <cell r="A4958" t="str">
            <v>04</v>
          </cell>
          <cell r="B4958" t="str">
            <v>40310000</v>
          </cell>
          <cell r="C4958" t="str">
            <v>25020000</v>
          </cell>
          <cell r="D4958">
            <v>-39993.65</v>
          </cell>
        </row>
        <row r="4959">
          <cell r="A4959" t="str">
            <v>04</v>
          </cell>
          <cell r="B4959" t="str">
            <v>40310000</v>
          </cell>
          <cell r="C4959" t="str">
            <v>26000000</v>
          </cell>
          <cell r="D4959">
            <v>-25664.47</v>
          </cell>
        </row>
        <row r="4960">
          <cell r="A4960" t="str">
            <v>04</v>
          </cell>
          <cell r="B4960" t="str">
            <v>40310000</v>
          </cell>
          <cell r="C4960" t="str">
            <v>79030000</v>
          </cell>
          <cell r="D4960">
            <v>-52167.09</v>
          </cell>
        </row>
        <row r="4961">
          <cell r="A4961" t="str">
            <v>04</v>
          </cell>
          <cell r="B4961" t="str">
            <v>40310000</v>
          </cell>
          <cell r="C4961" t="str">
            <v>79040000</v>
          </cell>
          <cell r="D4961">
            <v>281.89</v>
          </cell>
        </row>
        <row r="4962">
          <cell r="A4962" t="str">
            <v>04</v>
          </cell>
          <cell r="B4962" t="str">
            <v>40310000</v>
          </cell>
          <cell r="C4962" t="str">
            <v>90020900</v>
          </cell>
          <cell r="D4962">
            <v>21375.65</v>
          </cell>
        </row>
        <row r="4963">
          <cell r="A4963" t="str">
            <v>04</v>
          </cell>
          <cell r="B4963" t="str">
            <v>40310000</v>
          </cell>
          <cell r="C4963" t="str">
            <v>90020901</v>
          </cell>
          <cell r="D4963">
            <v>1217.8399999999999</v>
          </cell>
        </row>
        <row r="4964">
          <cell r="A4964" t="str">
            <v>04</v>
          </cell>
          <cell r="B4964" t="str">
            <v>40310000</v>
          </cell>
          <cell r="C4964" t="str">
            <v>90021200</v>
          </cell>
          <cell r="D4964">
            <v>136.02000000000001</v>
          </cell>
        </row>
        <row r="4965">
          <cell r="A4965" t="str">
            <v>04</v>
          </cell>
          <cell r="B4965" t="str">
            <v>40310000</v>
          </cell>
          <cell r="C4965" t="str">
            <v>91020100</v>
          </cell>
          <cell r="D4965">
            <v>-23308.44</v>
          </cell>
        </row>
        <row r="4966">
          <cell r="A4966" t="str">
            <v>04</v>
          </cell>
          <cell r="B4966" t="str">
            <v>40320000</v>
          </cell>
          <cell r="C4966" t="str">
            <v>08010000</v>
          </cell>
          <cell r="D4966">
            <v>18478.64</v>
          </cell>
        </row>
        <row r="4967">
          <cell r="A4967" t="str">
            <v>04</v>
          </cell>
          <cell r="B4967" t="str">
            <v>40320000</v>
          </cell>
          <cell r="C4967" t="str">
            <v>15230000</v>
          </cell>
          <cell r="D4967">
            <v>531127.15</v>
          </cell>
        </row>
        <row r="4968">
          <cell r="A4968" t="str">
            <v>04</v>
          </cell>
          <cell r="B4968" t="str">
            <v>40320000</v>
          </cell>
          <cell r="C4968" t="str">
            <v>25010000</v>
          </cell>
          <cell r="D4968">
            <v>561874.43999999994</v>
          </cell>
        </row>
        <row r="4969">
          <cell r="A4969" t="str">
            <v>04</v>
          </cell>
          <cell r="B4969" t="str">
            <v>40320000</v>
          </cell>
          <cell r="C4969" t="str">
            <v>25020000</v>
          </cell>
          <cell r="D4969">
            <v>857752.37</v>
          </cell>
        </row>
        <row r="4970">
          <cell r="A4970" t="str">
            <v>04</v>
          </cell>
          <cell r="B4970" t="str">
            <v>40320000</v>
          </cell>
          <cell r="C4970" t="str">
            <v>26000000</v>
          </cell>
          <cell r="D4970">
            <v>91277.03</v>
          </cell>
        </row>
        <row r="4971">
          <cell r="A4971" t="str">
            <v>04</v>
          </cell>
          <cell r="B4971" t="str">
            <v>40320000</v>
          </cell>
          <cell r="C4971" t="str">
            <v>79030000</v>
          </cell>
          <cell r="D4971">
            <v>-1184.76</v>
          </cell>
        </row>
        <row r="4972">
          <cell r="A4972" t="str">
            <v>04</v>
          </cell>
          <cell r="B4972" t="str">
            <v>40320000</v>
          </cell>
          <cell r="C4972" t="str">
            <v>79040000</v>
          </cell>
          <cell r="D4972">
            <v>100.39</v>
          </cell>
        </row>
        <row r="4973">
          <cell r="A4973" t="str">
            <v>04</v>
          </cell>
          <cell r="B4973" t="str">
            <v>40320000</v>
          </cell>
          <cell r="C4973" t="str">
            <v>79070000</v>
          </cell>
          <cell r="D4973">
            <v>13909.35</v>
          </cell>
        </row>
        <row r="4974">
          <cell r="A4974" t="str">
            <v>04</v>
          </cell>
          <cell r="B4974" t="str">
            <v>40320000</v>
          </cell>
          <cell r="C4974" t="str">
            <v>90020900</v>
          </cell>
          <cell r="D4974">
            <v>14536.17</v>
          </cell>
        </row>
        <row r="4975">
          <cell r="A4975" t="str">
            <v>04</v>
          </cell>
          <cell r="B4975" t="str">
            <v>40320000</v>
          </cell>
          <cell r="C4975" t="str">
            <v>90020901</v>
          </cell>
          <cell r="D4975">
            <v>70655.320000000007</v>
          </cell>
        </row>
        <row r="4976">
          <cell r="A4976" t="str">
            <v>04</v>
          </cell>
          <cell r="B4976" t="str">
            <v>40320000</v>
          </cell>
          <cell r="C4976" t="str">
            <v>90020902</v>
          </cell>
          <cell r="D4976">
            <v>-1715.27</v>
          </cell>
        </row>
        <row r="4977">
          <cell r="A4977" t="str">
            <v>04</v>
          </cell>
          <cell r="B4977" t="str">
            <v>40320000</v>
          </cell>
          <cell r="C4977" t="str">
            <v>90021200</v>
          </cell>
          <cell r="D4977">
            <v>-237229.82</v>
          </cell>
        </row>
        <row r="4978">
          <cell r="A4978" t="str">
            <v>04</v>
          </cell>
          <cell r="B4978" t="str">
            <v>40320000</v>
          </cell>
          <cell r="C4978" t="str">
            <v>90021201</v>
          </cell>
          <cell r="D4978">
            <v>-12315.32</v>
          </cell>
        </row>
        <row r="4979">
          <cell r="A4979" t="str">
            <v>04</v>
          </cell>
          <cell r="B4979" t="str">
            <v>40320000</v>
          </cell>
          <cell r="C4979" t="str">
            <v>90021202</v>
          </cell>
          <cell r="D4979">
            <v>-4780.4399999999996</v>
          </cell>
        </row>
        <row r="4980">
          <cell r="A4980" t="str">
            <v>04</v>
          </cell>
          <cell r="B4980" t="str">
            <v>40330000</v>
          </cell>
          <cell r="C4980" t="str">
            <v>15140000</v>
          </cell>
          <cell r="D4980">
            <v>1038847.62</v>
          </cell>
        </row>
        <row r="4981">
          <cell r="A4981" t="str">
            <v>04</v>
          </cell>
          <cell r="B4981" t="str">
            <v>40330000</v>
          </cell>
          <cell r="C4981" t="str">
            <v>15230000</v>
          </cell>
          <cell r="D4981">
            <v>-96512.41</v>
          </cell>
        </row>
        <row r="4982">
          <cell r="A4982" t="str">
            <v>04</v>
          </cell>
          <cell r="B4982" t="str">
            <v>40330000</v>
          </cell>
          <cell r="C4982" t="str">
            <v>25010000</v>
          </cell>
          <cell r="D4982">
            <v>-423138.96</v>
          </cell>
        </row>
        <row r="4983">
          <cell r="A4983" t="str">
            <v>04</v>
          </cell>
          <cell r="B4983" t="str">
            <v>40330000</v>
          </cell>
          <cell r="C4983" t="str">
            <v>25020000</v>
          </cell>
          <cell r="D4983">
            <v>-2724.06</v>
          </cell>
        </row>
        <row r="4984">
          <cell r="A4984" t="str">
            <v>04</v>
          </cell>
          <cell r="B4984" t="str">
            <v>40330000</v>
          </cell>
          <cell r="C4984" t="str">
            <v>25030000</v>
          </cell>
          <cell r="D4984">
            <v>494540.9</v>
          </cell>
        </row>
        <row r="4985">
          <cell r="A4985" t="str">
            <v>04</v>
          </cell>
          <cell r="B4985" t="str">
            <v>40330000</v>
          </cell>
          <cell r="C4985" t="str">
            <v>26000000</v>
          </cell>
          <cell r="D4985">
            <v>-6654.71</v>
          </cell>
        </row>
        <row r="4986">
          <cell r="A4986" t="str">
            <v>04</v>
          </cell>
          <cell r="B4986" t="str">
            <v>40330000</v>
          </cell>
          <cell r="C4986" t="str">
            <v>90020900</v>
          </cell>
          <cell r="D4986">
            <v>692.84</v>
          </cell>
        </row>
        <row r="4987">
          <cell r="A4987" t="str">
            <v>04</v>
          </cell>
          <cell r="B4987" t="str">
            <v>40340000</v>
          </cell>
          <cell r="C4987" t="str">
            <v>15140000</v>
          </cell>
          <cell r="D4987">
            <v>-450742</v>
          </cell>
        </row>
        <row r="4988">
          <cell r="A4988" t="str">
            <v>04</v>
          </cell>
          <cell r="B4988" t="str">
            <v>40340000</v>
          </cell>
          <cell r="C4988" t="str">
            <v>15230000</v>
          </cell>
          <cell r="D4988">
            <v>249586.82</v>
          </cell>
        </row>
        <row r="4989">
          <cell r="A4989" t="str">
            <v>04</v>
          </cell>
          <cell r="B4989" t="str">
            <v>40340000</v>
          </cell>
          <cell r="C4989" t="str">
            <v>26000000</v>
          </cell>
          <cell r="D4989">
            <v>-584970.69999999995</v>
          </cell>
        </row>
        <row r="4990">
          <cell r="A4990" t="str">
            <v>04</v>
          </cell>
          <cell r="B4990" t="str">
            <v>40340000</v>
          </cell>
          <cell r="C4990" t="str">
            <v>44000500</v>
          </cell>
          <cell r="D4990">
            <v>356380.18</v>
          </cell>
        </row>
        <row r="4991">
          <cell r="A4991" t="str">
            <v>04</v>
          </cell>
          <cell r="B4991" t="str">
            <v>40340000</v>
          </cell>
          <cell r="C4991" t="str">
            <v>90020900</v>
          </cell>
          <cell r="D4991">
            <v>104678.43</v>
          </cell>
        </row>
        <row r="4992">
          <cell r="A4992" t="str">
            <v>04</v>
          </cell>
          <cell r="B4992" t="str">
            <v>40340000</v>
          </cell>
          <cell r="C4992" t="str">
            <v>97030000</v>
          </cell>
          <cell r="D4992">
            <v>1507632.07</v>
          </cell>
        </row>
        <row r="4993">
          <cell r="A4993" t="str">
            <v>04</v>
          </cell>
          <cell r="B4993" t="str">
            <v>40350000</v>
          </cell>
          <cell r="C4993" t="str">
            <v>15150000</v>
          </cell>
          <cell r="D4993">
            <v>-43890.76</v>
          </cell>
        </row>
        <row r="4994">
          <cell r="A4994" t="str">
            <v>04</v>
          </cell>
          <cell r="B4994" t="str">
            <v>40350000</v>
          </cell>
          <cell r="C4994" t="str">
            <v>25020000</v>
          </cell>
          <cell r="D4994">
            <v>-90123.839999999997</v>
          </cell>
        </row>
        <row r="4995">
          <cell r="A4995" t="str">
            <v>04</v>
          </cell>
          <cell r="B4995" t="str">
            <v>40350000</v>
          </cell>
          <cell r="C4995" t="str">
            <v>25030000</v>
          </cell>
          <cell r="D4995">
            <v>-14452.5</v>
          </cell>
        </row>
        <row r="4996">
          <cell r="A4996" t="str">
            <v>04</v>
          </cell>
          <cell r="B4996" t="str">
            <v>40350000</v>
          </cell>
          <cell r="C4996" t="str">
            <v>26000000</v>
          </cell>
          <cell r="D4996">
            <v>-326157.36</v>
          </cell>
        </row>
        <row r="4997">
          <cell r="A4997" t="str">
            <v>04</v>
          </cell>
          <cell r="B4997" t="str">
            <v>40350000</v>
          </cell>
          <cell r="C4997" t="str">
            <v>44000500</v>
          </cell>
          <cell r="D4997">
            <v>-56091.33</v>
          </cell>
        </row>
        <row r="4998">
          <cell r="A4998" t="str">
            <v>04</v>
          </cell>
          <cell r="B4998" t="str">
            <v>40350000</v>
          </cell>
          <cell r="C4998" t="str">
            <v>79030000</v>
          </cell>
          <cell r="D4998">
            <v>-35302.69</v>
          </cell>
        </row>
        <row r="4999">
          <cell r="A4999" t="str">
            <v>04</v>
          </cell>
          <cell r="B4999" t="str">
            <v>40350000</v>
          </cell>
          <cell r="C4999" t="str">
            <v>90021200</v>
          </cell>
          <cell r="D4999">
            <v>87215.5</v>
          </cell>
        </row>
        <row r="5000">
          <cell r="A5000" t="str">
            <v>04</v>
          </cell>
          <cell r="B5000" t="str">
            <v>40360000</v>
          </cell>
          <cell r="C5000" t="str">
            <v>15140000</v>
          </cell>
          <cell r="D5000">
            <v>3477.76</v>
          </cell>
        </row>
        <row r="5001">
          <cell r="A5001" t="str">
            <v>04</v>
          </cell>
          <cell r="B5001" t="str">
            <v>76000000</v>
          </cell>
          <cell r="C5001" t="str">
            <v>19010000</v>
          </cell>
          <cell r="D5001">
            <v>835312.34</v>
          </cell>
        </row>
        <row r="5002">
          <cell r="A5002" t="str">
            <v>04</v>
          </cell>
          <cell r="B5002" t="str">
            <v>76000000</v>
          </cell>
          <cell r="C5002" t="str">
            <v>25010000</v>
          </cell>
          <cell r="D5002">
            <v>459821.3</v>
          </cell>
        </row>
        <row r="5003">
          <cell r="A5003" t="str">
            <v>04</v>
          </cell>
          <cell r="B5003" t="str">
            <v>76000000</v>
          </cell>
          <cell r="C5003" t="str">
            <v>25020000</v>
          </cell>
          <cell r="D5003">
            <v>199762.34</v>
          </cell>
        </row>
        <row r="5004">
          <cell r="A5004" t="str">
            <v>04</v>
          </cell>
          <cell r="B5004" t="str">
            <v>76000000</v>
          </cell>
          <cell r="C5004" t="str">
            <v>25030000</v>
          </cell>
          <cell r="D5004">
            <v>16997.68</v>
          </cell>
        </row>
        <row r="5005">
          <cell r="A5005" t="str">
            <v>04</v>
          </cell>
          <cell r="B5005" t="str">
            <v>76000000</v>
          </cell>
          <cell r="C5005" t="str">
            <v>26000000</v>
          </cell>
          <cell r="D5005">
            <v>52792.47</v>
          </cell>
        </row>
        <row r="5006">
          <cell r="A5006" t="str">
            <v>04</v>
          </cell>
          <cell r="B5006" t="str">
            <v>76000000</v>
          </cell>
          <cell r="C5006" t="str">
            <v>51000000</v>
          </cell>
          <cell r="D5006">
            <v>72715.81</v>
          </cell>
        </row>
        <row r="5007">
          <cell r="A5007" t="str">
            <v>04</v>
          </cell>
          <cell r="B5007" t="str">
            <v>76000000</v>
          </cell>
          <cell r="C5007" t="str">
            <v>51030000</v>
          </cell>
          <cell r="D5007">
            <v>7.87</v>
          </cell>
        </row>
        <row r="5008">
          <cell r="A5008" t="str">
            <v>04</v>
          </cell>
          <cell r="B5008" t="str">
            <v>76000000</v>
          </cell>
          <cell r="C5008" t="str">
            <v>51030100</v>
          </cell>
          <cell r="D5008">
            <v>715.1</v>
          </cell>
        </row>
        <row r="5009">
          <cell r="A5009" t="str">
            <v>04</v>
          </cell>
          <cell r="B5009" t="str">
            <v>76000000</v>
          </cell>
          <cell r="C5009" t="str">
            <v>51040000</v>
          </cell>
          <cell r="D5009">
            <v>4271190.1900000004</v>
          </cell>
        </row>
        <row r="5010">
          <cell r="A5010" t="str">
            <v>04</v>
          </cell>
          <cell r="B5010" t="str">
            <v>76000000</v>
          </cell>
          <cell r="C5010" t="str">
            <v>51050000</v>
          </cell>
          <cell r="D5010">
            <v>553673</v>
          </cell>
        </row>
        <row r="5011">
          <cell r="A5011" t="str">
            <v>04</v>
          </cell>
          <cell r="B5011" t="str">
            <v>76000000</v>
          </cell>
          <cell r="C5011" t="str">
            <v>52030100</v>
          </cell>
          <cell r="D5011">
            <v>22641001.260000002</v>
          </cell>
        </row>
        <row r="5012">
          <cell r="A5012" t="str">
            <v>04</v>
          </cell>
          <cell r="B5012" t="str">
            <v>76000000</v>
          </cell>
          <cell r="C5012" t="str">
            <v>62020100</v>
          </cell>
          <cell r="D5012">
            <v>1801715.16</v>
          </cell>
        </row>
        <row r="5013">
          <cell r="A5013" t="str">
            <v>04</v>
          </cell>
          <cell r="B5013" t="str">
            <v>76000000</v>
          </cell>
          <cell r="C5013" t="str">
            <v>62020300</v>
          </cell>
          <cell r="D5013">
            <v>130828.96</v>
          </cell>
        </row>
        <row r="5014">
          <cell r="A5014" t="str">
            <v>04</v>
          </cell>
          <cell r="B5014" t="str">
            <v>76000000</v>
          </cell>
          <cell r="C5014" t="str">
            <v>62030000</v>
          </cell>
          <cell r="D5014">
            <v>7638.68</v>
          </cell>
        </row>
        <row r="5015">
          <cell r="A5015" t="str">
            <v>04</v>
          </cell>
          <cell r="B5015" t="str">
            <v>76000000</v>
          </cell>
          <cell r="C5015" t="str">
            <v>70000000</v>
          </cell>
          <cell r="D5015">
            <v>3394729.41</v>
          </cell>
        </row>
        <row r="5016">
          <cell r="A5016" t="str">
            <v>04</v>
          </cell>
          <cell r="B5016" t="str">
            <v>76000000</v>
          </cell>
          <cell r="C5016" t="str">
            <v>79030000</v>
          </cell>
          <cell r="D5016">
            <v>3560</v>
          </cell>
        </row>
        <row r="5017">
          <cell r="A5017" t="str">
            <v>04</v>
          </cell>
          <cell r="B5017" t="str">
            <v>76000000</v>
          </cell>
          <cell r="C5017" t="str">
            <v>91020800</v>
          </cell>
          <cell r="D5017">
            <v>165327.70000000001</v>
          </cell>
        </row>
        <row r="5018">
          <cell r="A5018" t="str">
            <v>04</v>
          </cell>
          <cell r="B5018" t="str">
            <v>76000000</v>
          </cell>
          <cell r="C5018" t="str">
            <v>91020801</v>
          </cell>
          <cell r="D5018">
            <v>354086.52</v>
          </cell>
        </row>
        <row r="5019">
          <cell r="A5019" t="str">
            <v>04</v>
          </cell>
          <cell r="B5019" t="str">
            <v>76000000</v>
          </cell>
          <cell r="C5019" t="str">
            <v>91020900</v>
          </cell>
          <cell r="D5019">
            <v>9444.86</v>
          </cell>
        </row>
        <row r="5020">
          <cell r="A5020" t="str">
            <v>04</v>
          </cell>
          <cell r="B5020" t="str">
            <v>62050500</v>
          </cell>
          <cell r="C5020" t="str">
            <v>62060000</v>
          </cell>
          <cell r="D5020">
            <v>95341880.489999995</v>
          </cell>
        </row>
        <row r="5021">
          <cell r="A5021" t="str">
            <v>04</v>
          </cell>
          <cell r="B5021" t="str">
            <v>62050400</v>
          </cell>
          <cell r="C5021" t="str">
            <v>51040000</v>
          </cell>
          <cell r="D5021">
            <v>260572337</v>
          </cell>
        </row>
        <row r="5022">
          <cell r="A5022" t="str">
            <v>04</v>
          </cell>
          <cell r="B5022" t="str">
            <v>62050200</v>
          </cell>
          <cell r="C5022" t="str">
            <v>68080200</v>
          </cell>
          <cell r="D5022">
            <v>14235738.609999999</v>
          </cell>
        </row>
        <row r="5023">
          <cell r="A5023" t="str">
            <v>04</v>
          </cell>
          <cell r="B5023" t="str">
            <v>62050100</v>
          </cell>
          <cell r="C5023" t="str">
            <v>51040000</v>
          </cell>
          <cell r="D5023">
            <v>30250000</v>
          </cell>
        </row>
        <row r="5024">
          <cell r="A5024" t="str">
            <v>04</v>
          </cell>
          <cell r="B5024" t="str">
            <v>10050200</v>
          </cell>
          <cell r="C5024" t="str">
            <v>10050200</v>
          </cell>
          <cell r="D5024">
            <v>79906.289999999994</v>
          </cell>
        </row>
        <row r="5025">
          <cell r="A5025" t="str">
            <v>04</v>
          </cell>
          <cell r="B5025" t="str">
            <v>10050200</v>
          </cell>
          <cell r="C5025" t="str">
            <v>23010000</v>
          </cell>
          <cell r="D5025">
            <v>6972.51</v>
          </cell>
        </row>
        <row r="5026">
          <cell r="A5026" t="str">
            <v>04</v>
          </cell>
          <cell r="B5026" t="str">
            <v>10050200</v>
          </cell>
          <cell r="C5026" t="str">
            <v>91020400</v>
          </cell>
          <cell r="D5026">
            <v>127270.48</v>
          </cell>
        </row>
        <row r="5027">
          <cell r="A5027" t="str">
            <v>04</v>
          </cell>
          <cell r="B5027" t="str">
            <v>10050200</v>
          </cell>
          <cell r="C5027" t="str">
            <v>91020801</v>
          </cell>
          <cell r="D5027">
            <v>-6671.9</v>
          </cell>
        </row>
        <row r="5028">
          <cell r="A5028" t="str">
            <v>04</v>
          </cell>
          <cell r="B5028" t="str">
            <v>10090200</v>
          </cell>
          <cell r="C5028" t="str">
            <v>10090200</v>
          </cell>
          <cell r="D5028">
            <v>348425.11</v>
          </cell>
        </row>
        <row r="5029">
          <cell r="A5029" t="str">
            <v>04</v>
          </cell>
          <cell r="B5029" t="str">
            <v>10090200</v>
          </cell>
          <cell r="C5029" t="str">
            <v>23010000</v>
          </cell>
          <cell r="D5029">
            <v>6060.03</v>
          </cell>
        </row>
        <row r="5030">
          <cell r="A5030" t="str">
            <v>04</v>
          </cell>
          <cell r="B5030" t="str">
            <v>10090200</v>
          </cell>
          <cell r="C5030" t="str">
            <v>91020801</v>
          </cell>
          <cell r="D5030">
            <v>435789.15</v>
          </cell>
        </row>
        <row r="5031">
          <cell r="A5031" t="str">
            <v>04</v>
          </cell>
          <cell r="B5031" t="str">
            <v>10110000</v>
          </cell>
          <cell r="C5031" t="str">
            <v>10110000</v>
          </cell>
          <cell r="D5031">
            <v>4817494.82</v>
          </cell>
        </row>
        <row r="5032">
          <cell r="A5032" t="str">
            <v>04</v>
          </cell>
          <cell r="B5032" t="str">
            <v>10110000</v>
          </cell>
          <cell r="C5032" t="str">
            <v>20010000</v>
          </cell>
          <cell r="D5032">
            <v>71108633.060000002</v>
          </cell>
        </row>
        <row r="5033">
          <cell r="A5033" t="str">
            <v>04</v>
          </cell>
          <cell r="B5033" t="str">
            <v>10110000</v>
          </cell>
          <cell r="C5033" t="str">
            <v>25010000</v>
          </cell>
          <cell r="D5033">
            <v>762</v>
          </cell>
        </row>
        <row r="5034">
          <cell r="A5034" t="str">
            <v>04</v>
          </cell>
          <cell r="B5034" t="str">
            <v>10110000</v>
          </cell>
          <cell r="C5034" t="str">
            <v>25020000</v>
          </cell>
          <cell r="D5034">
            <v>150</v>
          </cell>
        </row>
        <row r="5035">
          <cell r="A5035" t="str">
            <v>04</v>
          </cell>
          <cell r="B5035" t="str">
            <v>10110000</v>
          </cell>
          <cell r="C5035" t="str">
            <v>26000000</v>
          </cell>
          <cell r="D5035">
            <v>2490</v>
          </cell>
        </row>
        <row r="5036">
          <cell r="A5036" t="str">
            <v>04</v>
          </cell>
          <cell r="B5036" t="str">
            <v>10110000</v>
          </cell>
          <cell r="C5036" t="str">
            <v>91020400</v>
          </cell>
          <cell r="D5036">
            <v>7386832.1100000003</v>
          </cell>
        </row>
        <row r="5037">
          <cell r="A5037" t="str">
            <v>04</v>
          </cell>
          <cell r="B5037" t="str">
            <v>10110000</v>
          </cell>
          <cell r="C5037" t="str">
            <v>91020801</v>
          </cell>
          <cell r="D5037">
            <v>-0.91</v>
          </cell>
        </row>
        <row r="5038">
          <cell r="A5038" t="str">
            <v>04</v>
          </cell>
          <cell r="B5038" t="str">
            <v>10140100</v>
          </cell>
          <cell r="C5038" t="str">
            <v>08070000</v>
          </cell>
          <cell r="D5038">
            <v>232991.64</v>
          </cell>
        </row>
        <row r="5039">
          <cell r="A5039" t="str">
            <v>04</v>
          </cell>
          <cell r="B5039" t="str">
            <v>10140100</v>
          </cell>
          <cell r="C5039" t="str">
            <v>10140100</v>
          </cell>
          <cell r="D5039">
            <v>17071122.550000001</v>
          </cell>
        </row>
        <row r="5040">
          <cell r="A5040" t="str">
            <v>04</v>
          </cell>
          <cell r="B5040" t="str">
            <v>10140100</v>
          </cell>
          <cell r="C5040" t="str">
            <v>10140400</v>
          </cell>
          <cell r="D5040">
            <v>245858.68</v>
          </cell>
        </row>
        <row r="5041">
          <cell r="A5041" t="str">
            <v>04</v>
          </cell>
          <cell r="B5041" t="str">
            <v>10140100</v>
          </cell>
          <cell r="C5041" t="str">
            <v>10160100</v>
          </cell>
          <cell r="D5041">
            <v>11268485.4</v>
          </cell>
        </row>
        <row r="5042">
          <cell r="A5042" t="str">
            <v>04</v>
          </cell>
          <cell r="B5042" t="str">
            <v>10140100</v>
          </cell>
          <cell r="C5042" t="str">
            <v>23010000</v>
          </cell>
          <cell r="D5042">
            <v>176036.4</v>
          </cell>
        </row>
        <row r="5043">
          <cell r="A5043" t="str">
            <v>04</v>
          </cell>
          <cell r="B5043" t="str">
            <v>10140100</v>
          </cell>
          <cell r="C5043" t="str">
            <v>25010000</v>
          </cell>
          <cell r="D5043">
            <v>458978.05</v>
          </cell>
        </row>
        <row r="5044">
          <cell r="A5044" t="str">
            <v>04</v>
          </cell>
          <cell r="B5044" t="str">
            <v>10140100</v>
          </cell>
          <cell r="C5044" t="str">
            <v>25020000</v>
          </cell>
          <cell r="D5044">
            <v>56443.47</v>
          </cell>
        </row>
        <row r="5045">
          <cell r="A5045" t="str">
            <v>04</v>
          </cell>
          <cell r="B5045" t="str">
            <v>10140100</v>
          </cell>
          <cell r="C5045" t="str">
            <v>26000000</v>
          </cell>
          <cell r="D5045">
            <v>264.38</v>
          </cell>
        </row>
        <row r="5046">
          <cell r="A5046" t="str">
            <v>04</v>
          </cell>
          <cell r="B5046" t="str">
            <v>10140100</v>
          </cell>
          <cell r="C5046" t="str">
            <v>43020000</v>
          </cell>
          <cell r="D5046">
            <v>801451.35</v>
          </cell>
        </row>
        <row r="5047">
          <cell r="A5047" t="str">
            <v>04</v>
          </cell>
          <cell r="B5047" t="str">
            <v>10140100</v>
          </cell>
          <cell r="C5047" t="str">
            <v>91020801</v>
          </cell>
          <cell r="D5047">
            <v>13279.38</v>
          </cell>
        </row>
        <row r="5048">
          <cell r="A5048" t="str">
            <v>04</v>
          </cell>
          <cell r="B5048" t="str">
            <v>10140100</v>
          </cell>
          <cell r="C5048" t="str">
            <v>94000000</v>
          </cell>
          <cell r="D5048">
            <v>176.23</v>
          </cell>
        </row>
        <row r="5049">
          <cell r="A5049" t="str">
            <v>04</v>
          </cell>
          <cell r="B5049" t="str">
            <v>10140200</v>
          </cell>
          <cell r="C5049" t="str">
            <v>10140200</v>
          </cell>
          <cell r="D5049">
            <v>10269.120000000001</v>
          </cell>
        </row>
        <row r="5050">
          <cell r="A5050" t="str">
            <v>04</v>
          </cell>
          <cell r="B5050" t="str">
            <v>10140200</v>
          </cell>
          <cell r="C5050" t="str">
            <v>23010000</v>
          </cell>
          <cell r="D5050">
            <v>1637.7</v>
          </cell>
        </row>
        <row r="5051">
          <cell r="A5051" t="str">
            <v>04</v>
          </cell>
          <cell r="B5051" t="str">
            <v>10140200</v>
          </cell>
          <cell r="C5051" t="str">
            <v>91020801</v>
          </cell>
          <cell r="D5051">
            <v>222759.14</v>
          </cell>
        </row>
        <row r="5052">
          <cell r="A5052" t="str">
            <v>04</v>
          </cell>
          <cell r="B5052" t="str">
            <v>10020200</v>
          </cell>
          <cell r="C5052" t="str">
            <v>10020200</v>
          </cell>
          <cell r="D5052">
            <v>46021.02</v>
          </cell>
        </row>
        <row r="5053">
          <cell r="A5053" t="str">
            <v>04</v>
          </cell>
          <cell r="B5053" t="str">
            <v>10020200</v>
          </cell>
          <cell r="C5053" t="str">
            <v>91020801</v>
          </cell>
          <cell r="D5053">
            <v>2000794.5</v>
          </cell>
        </row>
        <row r="5054">
          <cell r="A5054" t="str">
            <v>04</v>
          </cell>
          <cell r="B5054" t="str">
            <v>10160200</v>
          </cell>
          <cell r="C5054" t="str">
            <v>10160200</v>
          </cell>
          <cell r="D5054">
            <v>1729.2</v>
          </cell>
        </row>
        <row r="5055">
          <cell r="A5055" t="str">
            <v>04</v>
          </cell>
          <cell r="B5055" t="str">
            <v>10160200</v>
          </cell>
          <cell r="C5055" t="str">
            <v>25010000</v>
          </cell>
          <cell r="D5055">
            <v>5916389.5599999996</v>
          </cell>
        </row>
        <row r="5056">
          <cell r="A5056" t="str">
            <v>04</v>
          </cell>
          <cell r="B5056" t="str">
            <v>10160200</v>
          </cell>
          <cell r="C5056" t="str">
            <v>25020000</v>
          </cell>
          <cell r="D5056">
            <v>106542.37</v>
          </cell>
        </row>
        <row r="5057">
          <cell r="A5057" t="str">
            <v>04</v>
          </cell>
          <cell r="B5057" t="str">
            <v>10160200</v>
          </cell>
          <cell r="C5057" t="str">
            <v>25030000</v>
          </cell>
          <cell r="D5057">
            <v>23783.87</v>
          </cell>
        </row>
        <row r="5058">
          <cell r="A5058" t="str">
            <v>04</v>
          </cell>
          <cell r="B5058" t="str">
            <v>10160200</v>
          </cell>
          <cell r="C5058" t="str">
            <v>26000000</v>
          </cell>
          <cell r="D5058">
            <v>45837.23</v>
          </cell>
        </row>
        <row r="5059">
          <cell r="A5059" t="str">
            <v>04</v>
          </cell>
          <cell r="B5059" t="str">
            <v>10160200</v>
          </cell>
          <cell r="C5059" t="str">
            <v>91020801</v>
          </cell>
          <cell r="D5059">
            <v>16144.66</v>
          </cell>
        </row>
        <row r="5060">
          <cell r="A5060" t="str">
            <v>04</v>
          </cell>
          <cell r="B5060" t="str">
            <v>10020000</v>
          </cell>
          <cell r="C5060" t="str">
            <v>10020000</v>
          </cell>
          <cell r="D5060">
            <v>196957295.87</v>
          </cell>
        </row>
        <row r="5061">
          <cell r="A5061" t="str">
            <v>04</v>
          </cell>
          <cell r="B5061" t="str">
            <v>10020000</v>
          </cell>
          <cell r="C5061" t="str">
            <v>10020100</v>
          </cell>
          <cell r="D5061">
            <v>2208658.6</v>
          </cell>
        </row>
        <row r="5062">
          <cell r="A5062" t="str">
            <v>04</v>
          </cell>
          <cell r="B5062" t="str">
            <v>10020000</v>
          </cell>
          <cell r="C5062" t="str">
            <v>20010000</v>
          </cell>
          <cell r="D5062">
            <v>331469653.26999998</v>
          </cell>
        </row>
        <row r="5063">
          <cell r="A5063" t="str">
            <v>04</v>
          </cell>
          <cell r="B5063" t="str">
            <v>10020000</v>
          </cell>
          <cell r="C5063" t="str">
            <v>23010000</v>
          </cell>
          <cell r="D5063">
            <v>140481.60999999999</v>
          </cell>
        </row>
        <row r="5064">
          <cell r="A5064" t="str">
            <v>04</v>
          </cell>
          <cell r="B5064" t="str">
            <v>10020000</v>
          </cell>
          <cell r="C5064" t="str">
            <v>25010000</v>
          </cell>
          <cell r="D5064">
            <v>16442.900000000001</v>
          </cell>
        </row>
        <row r="5065">
          <cell r="A5065" t="str">
            <v>04</v>
          </cell>
          <cell r="B5065" t="str">
            <v>10020000</v>
          </cell>
          <cell r="C5065" t="str">
            <v>25020000</v>
          </cell>
          <cell r="D5065">
            <v>250.94</v>
          </cell>
        </row>
        <row r="5066">
          <cell r="A5066" t="str">
            <v>04</v>
          </cell>
          <cell r="B5066" t="str">
            <v>10020000</v>
          </cell>
          <cell r="C5066" t="str">
            <v>25030000</v>
          </cell>
          <cell r="D5066">
            <v>560.89</v>
          </cell>
        </row>
        <row r="5067">
          <cell r="A5067" t="str">
            <v>04</v>
          </cell>
          <cell r="B5067" t="str">
            <v>10020000</v>
          </cell>
          <cell r="C5067" t="str">
            <v>26000000</v>
          </cell>
          <cell r="D5067">
            <v>59689.09</v>
          </cell>
        </row>
        <row r="5068">
          <cell r="A5068" t="str">
            <v>04</v>
          </cell>
          <cell r="B5068" t="str">
            <v>10020000</v>
          </cell>
          <cell r="C5068" t="str">
            <v>41020000</v>
          </cell>
          <cell r="D5068">
            <v>31876766.140000001</v>
          </cell>
        </row>
        <row r="5069">
          <cell r="A5069" t="str">
            <v>04</v>
          </cell>
          <cell r="B5069" t="str">
            <v>10020000</v>
          </cell>
          <cell r="C5069" t="str">
            <v>43030100</v>
          </cell>
          <cell r="D5069">
            <v>788.04</v>
          </cell>
        </row>
        <row r="5070">
          <cell r="A5070" t="str">
            <v>04</v>
          </cell>
          <cell r="B5070" t="str">
            <v>10020000</v>
          </cell>
          <cell r="C5070" t="str">
            <v>91020801</v>
          </cell>
          <cell r="D5070">
            <v>52772.91</v>
          </cell>
        </row>
        <row r="5071">
          <cell r="A5071" t="str">
            <v>04</v>
          </cell>
          <cell r="B5071" t="str">
            <v>10020000</v>
          </cell>
          <cell r="C5071" t="str">
            <v>91020801</v>
          </cell>
          <cell r="D5071">
            <v>3372247.86</v>
          </cell>
        </row>
        <row r="5072">
          <cell r="A5072" t="str">
            <v>04</v>
          </cell>
          <cell r="B5072" t="str">
            <v>10010200</v>
          </cell>
          <cell r="C5072" t="str">
            <v>10010200</v>
          </cell>
          <cell r="D5072">
            <v>1629254.97</v>
          </cell>
        </row>
        <row r="5073">
          <cell r="A5073" t="str">
            <v>04</v>
          </cell>
          <cell r="B5073" t="str">
            <v>10010200</v>
          </cell>
          <cell r="C5073" t="str">
            <v>20010000</v>
          </cell>
          <cell r="D5073">
            <v>15501.42</v>
          </cell>
        </row>
        <row r="5074">
          <cell r="A5074" t="str">
            <v>04</v>
          </cell>
          <cell r="B5074" t="str">
            <v>10010200</v>
          </cell>
          <cell r="C5074" t="str">
            <v>23010000</v>
          </cell>
          <cell r="D5074">
            <v>467.73</v>
          </cell>
        </row>
        <row r="5075">
          <cell r="A5075" t="str">
            <v>04</v>
          </cell>
          <cell r="B5075" t="str">
            <v>10010200</v>
          </cell>
          <cell r="C5075" t="str">
            <v>91020400</v>
          </cell>
          <cell r="D5075">
            <v>145940.06</v>
          </cell>
        </row>
        <row r="5076">
          <cell r="A5076" t="str">
            <v>04</v>
          </cell>
          <cell r="B5076" t="str">
            <v>10060200</v>
          </cell>
          <cell r="C5076" t="str">
            <v>10060200</v>
          </cell>
          <cell r="D5076">
            <v>32111.040000000001</v>
          </cell>
        </row>
        <row r="5077">
          <cell r="A5077" t="str">
            <v>04</v>
          </cell>
          <cell r="B5077" t="str">
            <v>10060200</v>
          </cell>
          <cell r="C5077" t="str">
            <v>23010000</v>
          </cell>
          <cell r="D5077">
            <v>7078.55</v>
          </cell>
        </row>
        <row r="5078">
          <cell r="A5078" t="str">
            <v>04</v>
          </cell>
          <cell r="B5078" t="str">
            <v>10060200</v>
          </cell>
          <cell r="C5078" t="str">
            <v>25030000</v>
          </cell>
          <cell r="D5078">
            <v>0.02</v>
          </cell>
        </row>
        <row r="5079">
          <cell r="A5079" t="str">
            <v>04</v>
          </cell>
          <cell r="B5079" t="str">
            <v>10070000</v>
          </cell>
          <cell r="C5079" t="str">
            <v>90020500</v>
          </cell>
          <cell r="D5079">
            <v>110450</v>
          </cell>
        </row>
        <row r="5080">
          <cell r="A5080" t="str">
            <v>04</v>
          </cell>
          <cell r="B5080" t="str">
            <v>10120000</v>
          </cell>
          <cell r="C5080" t="str">
            <v>10120000</v>
          </cell>
          <cell r="D5080">
            <v>29616.82</v>
          </cell>
        </row>
        <row r="5081">
          <cell r="A5081" t="str">
            <v>04</v>
          </cell>
          <cell r="B5081" t="str">
            <v>10120000</v>
          </cell>
          <cell r="C5081" t="str">
            <v>28011200</v>
          </cell>
          <cell r="D5081">
            <v>18799.330000000002</v>
          </cell>
        </row>
        <row r="5082">
          <cell r="A5082" t="str">
            <v>04</v>
          </cell>
          <cell r="B5082" t="str">
            <v>10130000</v>
          </cell>
          <cell r="C5082" t="str">
            <v>10130000</v>
          </cell>
          <cell r="D5082">
            <v>431348.61</v>
          </cell>
        </row>
        <row r="5083">
          <cell r="A5083" t="str">
            <v>04</v>
          </cell>
          <cell r="B5083" t="str">
            <v>10130000</v>
          </cell>
          <cell r="C5083" t="str">
            <v>16020000</v>
          </cell>
          <cell r="D5083">
            <v>-3.33</v>
          </cell>
        </row>
        <row r="5084">
          <cell r="A5084" t="str">
            <v>04</v>
          </cell>
          <cell r="B5084" t="str">
            <v>10130000</v>
          </cell>
          <cell r="C5084" t="str">
            <v>16040000</v>
          </cell>
          <cell r="D5084">
            <v>6.6</v>
          </cell>
        </row>
        <row r="5085">
          <cell r="A5085" t="str">
            <v>04</v>
          </cell>
          <cell r="B5085" t="str">
            <v>10130000</v>
          </cell>
          <cell r="C5085" t="str">
            <v>28001100</v>
          </cell>
          <cell r="D5085">
            <v>4597.24</v>
          </cell>
        </row>
        <row r="5086">
          <cell r="A5086" t="str">
            <v>04</v>
          </cell>
          <cell r="B5086" t="str">
            <v>10140300</v>
          </cell>
          <cell r="C5086" t="str">
            <v>10140300</v>
          </cell>
          <cell r="D5086">
            <v>2420349.92</v>
          </cell>
        </row>
        <row r="5087">
          <cell r="A5087" t="str">
            <v>04</v>
          </cell>
          <cell r="B5087" t="str">
            <v>10140300</v>
          </cell>
          <cell r="C5087" t="str">
            <v>25010000</v>
          </cell>
          <cell r="D5087">
            <v>24830.880000000001</v>
          </cell>
        </row>
        <row r="5088">
          <cell r="A5088" t="str">
            <v>04</v>
          </cell>
          <cell r="B5088" t="str">
            <v>10140300</v>
          </cell>
          <cell r="C5088" t="str">
            <v>43020000</v>
          </cell>
          <cell r="D5088">
            <v>2423164.08</v>
          </cell>
        </row>
        <row r="5089">
          <cell r="A5089" t="str">
            <v>04</v>
          </cell>
          <cell r="B5089" t="str">
            <v>10140300</v>
          </cell>
          <cell r="C5089" t="str">
            <v>44000500</v>
          </cell>
          <cell r="D5089">
            <v>3789.3</v>
          </cell>
        </row>
        <row r="5090">
          <cell r="A5090" t="str">
            <v>04</v>
          </cell>
          <cell r="B5090" t="str">
            <v>10160100</v>
          </cell>
          <cell r="C5090" t="str">
            <v>25010000</v>
          </cell>
          <cell r="D5090">
            <v>11246990.65</v>
          </cell>
        </row>
        <row r="5091">
          <cell r="A5091" t="str">
            <v>04</v>
          </cell>
          <cell r="B5091" t="str">
            <v>10160100</v>
          </cell>
          <cell r="C5091" t="str">
            <v>25020000</v>
          </cell>
          <cell r="D5091">
            <v>7330.71</v>
          </cell>
        </row>
        <row r="5092">
          <cell r="A5092" t="str">
            <v>04</v>
          </cell>
          <cell r="B5092" t="str">
            <v>10160100</v>
          </cell>
          <cell r="C5092" t="str">
            <v>25030000</v>
          </cell>
          <cell r="D5092">
            <v>14164.04</v>
          </cell>
        </row>
        <row r="5093">
          <cell r="A5093" t="str">
            <v>04</v>
          </cell>
          <cell r="B5093" t="str">
            <v>10170000</v>
          </cell>
          <cell r="C5093" t="str">
            <v>10170000</v>
          </cell>
          <cell r="D5093">
            <v>-66.37</v>
          </cell>
        </row>
        <row r="5094">
          <cell r="A5094" t="str">
            <v>04</v>
          </cell>
          <cell r="B5094" t="str">
            <v>10170000</v>
          </cell>
          <cell r="C5094" t="str">
            <v>25010000</v>
          </cell>
          <cell r="D5094">
            <v>3155.09</v>
          </cell>
        </row>
        <row r="5095">
          <cell r="A5095" t="str">
            <v>04</v>
          </cell>
          <cell r="B5095" t="str">
            <v>10170000</v>
          </cell>
          <cell r="C5095" t="str">
            <v>25020000</v>
          </cell>
          <cell r="D5095">
            <v>476.48</v>
          </cell>
        </row>
        <row r="5096">
          <cell r="A5096" t="str">
            <v>04</v>
          </cell>
          <cell r="B5096" t="str">
            <v>10170000</v>
          </cell>
          <cell r="C5096" t="str">
            <v>25030000</v>
          </cell>
          <cell r="D5096">
            <v>302.99</v>
          </cell>
        </row>
        <row r="5097">
          <cell r="A5097" t="str">
            <v>04</v>
          </cell>
          <cell r="B5097" t="str">
            <v>10170000</v>
          </cell>
          <cell r="C5097" t="str">
            <v>26000000</v>
          </cell>
          <cell r="D5097">
            <v>5056.66</v>
          </cell>
        </row>
        <row r="5098">
          <cell r="A5098" t="str">
            <v>04</v>
          </cell>
          <cell r="B5098" t="str">
            <v>10010100</v>
          </cell>
          <cell r="C5098" t="str">
            <v>10010100</v>
          </cell>
          <cell r="D5098">
            <v>1577492.15</v>
          </cell>
        </row>
        <row r="5099">
          <cell r="A5099" t="str">
            <v>04</v>
          </cell>
          <cell r="B5099" t="str">
            <v>10010100</v>
          </cell>
          <cell r="C5099" t="str">
            <v>20010000</v>
          </cell>
          <cell r="D5099">
            <v>63522.41</v>
          </cell>
        </row>
        <row r="5100">
          <cell r="A5100" t="str">
            <v>04</v>
          </cell>
          <cell r="B5100" t="str">
            <v>10010100</v>
          </cell>
          <cell r="C5100" t="str">
            <v>23010000</v>
          </cell>
          <cell r="D5100">
            <v>3384.98</v>
          </cell>
        </row>
        <row r="5101">
          <cell r="A5101" t="str">
            <v>04</v>
          </cell>
          <cell r="B5101" t="str">
            <v>10010100</v>
          </cell>
          <cell r="C5101" t="str">
            <v>76020400</v>
          </cell>
          <cell r="D5101">
            <v>0</v>
          </cell>
        </row>
        <row r="5102">
          <cell r="A5102" t="str">
            <v>04</v>
          </cell>
          <cell r="B5102" t="str">
            <v>10010100</v>
          </cell>
          <cell r="C5102" t="str">
            <v>76020500</v>
          </cell>
          <cell r="D5102">
            <v>10479.700000000001</v>
          </cell>
        </row>
        <row r="5103">
          <cell r="A5103" t="str">
            <v>04</v>
          </cell>
          <cell r="B5103" t="str">
            <v>10010100</v>
          </cell>
          <cell r="C5103" t="str">
            <v>91020400</v>
          </cell>
          <cell r="D5103">
            <v>595850.23999999999</v>
          </cell>
        </row>
        <row r="5104">
          <cell r="A5104" t="str">
            <v>04</v>
          </cell>
          <cell r="B5104" t="str">
            <v>10020100</v>
          </cell>
          <cell r="C5104" t="str">
            <v>10020000</v>
          </cell>
          <cell r="D5104">
            <v>585446.81000000006</v>
          </cell>
        </row>
        <row r="5105">
          <cell r="A5105" t="str">
            <v>04</v>
          </cell>
          <cell r="B5105" t="str">
            <v>10020100</v>
          </cell>
          <cell r="C5105" t="str">
            <v>10020100</v>
          </cell>
          <cell r="D5105">
            <v>922575.17</v>
          </cell>
        </row>
        <row r="5106">
          <cell r="A5106" t="str">
            <v>04</v>
          </cell>
          <cell r="B5106" t="str">
            <v>10020100</v>
          </cell>
          <cell r="C5106" t="str">
            <v>28011200</v>
          </cell>
          <cell r="D5106">
            <v>3036.64</v>
          </cell>
        </row>
        <row r="5107">
          <cell r="A5107" t="str">
            <v>04</v>
          </cell>
          <cell r="B5107" t="str">
            <v>10020100</v>
          </cell>
          <cell r="C5107" t="str">
            <v>76020400</v>
          </cell>
          <cell r="D5107">
            <v>8058913.2800000003</v>
          </cell>
        </row>
        <row r="5108">
          <cell r="A5108" t="str">
            <v>04</v>
          </cell>
          <cell r="B5108" t="str">
            <v>10020100</v>
          </cell>
          <cell r="C5108" t="str">
            <v>91020801</v>
          </cell>
          <cell r="D5108">
            <v>148602.14000000001</v>
          </cell>
        </row>
        <row r="5109">
          <cell r="A5109" t="str">
            <v>04</v>
          </cell>
          <cell r="B5109" t="str">
            <v>10040100</v>
          </cell>
          <cell r="C5109" t="str">
            <v>76020400</v>
          </cell>
          <cell r="D5109">
            <v>677</v>
          </cell>
        </row>
        <row r="5110">
          <cell r="A5110" t="str">
            <v>04</v>
          </cell>
          <cell r="B5110" t="str">
            <v>97000400</v>
          </cell>
          <cell r="C5110" t="str">
            <v>25010000</v>
          </cell>
          <cell r="D5110">
            <v>50602.64</v>
          </cell>
        </row>
        <row r="5111">
          <cell r="A5111" t="str">
            <v>04</v>
          </cell>
          <cell r="B5111" t="str">
            <v>97000400</v>
          </cell>
          <cell r="C5111" t="str">
            <v>25020000</v>
          </cell>
          <cell r="D5111">
            <v>22490.65</v>
          </cell>
        </row>
        <row r="5112">
          <cell r="A5112" t="str">
            <v>04</v>
          </cell>
          <cell r="B5112" t="str">
            <v>97000400</v>
          </cell>
          <cell r="C5112" t="str">
            <v>25030000</v>
          </cell>
          <cell r="D5112">
            <v>4942.21</v>
          </cell>
        </row>
        <row r="5113">
          <cell r="A5113" t="str">
            <v>04</v>
          </cell>
          <cell r="B5113" t="str">
            <v>97000400</v>
          </cell>
          <cell r="C5113" t="str">
            <v>26000000</v>
          </cell>
          <cell r="D5113">
            <v>12032</v>
          </cell>
        </row>
        <row r="5114">
          <cell r="A5114" t="str">
            <v>04</v>
          </cell>
          <cell r="B5114" t="str">
            <v>97000400</v>
          </cell>
          <cell r="C5114" t="str">
            <v>97000400</v>
          </cell>
          <cell r="D5114">
            <v>6416.48</v>
          </cell>
        </row>
        <row r="5115">
          <cell r="A5115" t="str">
            <v>04</v>
          </cell>
          <cell r="B5115" t="str">
            <v>41020000</v>
          </cell>
          <cell r="C5115" t="str">
            <v>10020000</v>
          </cell>
          <cell r="D5115">
            <v>23269.71</v>
          </cell>
        </row>
        <row r="5116">
          <cell r="A5116" t="str">
            <v>04</v>
          </cell>
          <cell r="B5116" t="str">
            <v>41020000</v>
          </cell>
          <cell r="C5116" t="str">
            <v>10030000</v>
          </cell>
          <cell r="D5116">
            <v>32240.05</v>
          </cell>
        </row>
        <row r="5117">
          <cell r="A5117" t="str">
            <v>04</v>
          </cell>
          <cell r="B5117" t="str">
            <v>41020000</v>
          </cell>
          <cell r="C5117" t="str">
            <v>41020000</v>
          </cell>
          <cell r="D5117">
            <v>1389483.19</v>
          </cell>
        </row>
        <row r="5118">
          <cell r="A5118" t="str">
            <v>04</v>
          </cell>
          <cell r="B5118" t="str">
            <v>41020000</v>
          </cell>
          <cell r="C5118" t="str">
            <v>44000100</v>
          </cell>
          <cell r="D5118">
            <v>3353984.22</v>
          </cell>
        </row>
        <row r="5119">
          <cell r="A5119" t="str">
            <v>04</v>
          </cell>
          <cell r="B5119" t="str">
            <v>41020000</v>
          </cell>
          <cell r="C5119" t="str">
            <v>44000200</v>
          </cell>
          <cell r="D5119">
            <v>221568.85</v>
          </cell>
        </row>
        <row r="5120">
          <cell r="A5120" t="str">
            <v>04</v>
          </cell>
          <cell r="B5120" t="str">
            <v>41020000</v>
          </cell>
          <cell r="C5120" t="str">
            <v>44000300</v>
          </cell>
          <cell r="D5120">
            <v>3676.34</v>
          </cell>
        </row>
        <row r="5121">
          <cell r="A5121" t="str">
            <v>04</v>
          </cell>
          <cell r="B5121" t="str">
            <v>41020000</v>
          </cell>
          <cell r="C5121" t="str">
            <v>45000300</v>
          </cell>
          <cell r="D5121">
            <v>2484498.48</v>
          </cell>
        </row>
        <row r="5122">
          <cell r="A5122" t="str">
            <v>04</v>
          </cell>
          <cell r="B5122" t="str">
            <v>41020000</v>
          </cell>
          <cell r="C5122" t="str">
            <v>45020300</v>
          </cell>
          <cell r="D5122">
            <v>211795.15</v>
          </cell>
        </row>
        <row r="5123">
          <cell r="A5123" t="str">
            <v>04</v>
          </cell>
          <cell r="B5123" t="str">
            <v>41020000</v>
          </cell>
          <cell r="C5123" t="str">
            <v>90021400</v>
          </cell>
          <cell r="D5123">
            <v>14075163.68</v>
          </cell>
        </row>
        <row r="5124">
          <cell r="A5124" t="str">
            <v>04</v>
          </cell>
          <cell r="B5124" t="str">
            <v>41020000</v>
          </cell>
          <cell r="C5124" t="str">
            <v>90021401</v>
          </cell>
          <cell r="D5124">
            <v>11851514.300000001</v>
          </cell>
        </row>
        <row r="5125">
          <cell r="A5125" t="str">
            <v>04</v>
          </cell>
          <cell r="B5125" t="str">
            <v>41020000</v>
          </cell>
          <cell r="C5125" t="str">
            <v>90021402</v>
          </cell>
          <cell r="D5125">
            <v>426270.77</v>
          </cell>
        </row>
        <row r="5126">
          <cell r="A5126" t="str">
            <v>04</v>
          </cell>
          <cell r="B5126" t="str">
            <v>41020000</v>
          </cell>
          <cell r="C5126" t="str">
            <v>90021405</v>
          </cell>
          <cell r="D5126">
            <v>15708310.33</v>
          </cell>
        </row>
        <row r="5127">
          <cell r="A5127" t="str">
            <v>04</v>
          </cell>
          <cell r="B5127" t="str">
            <v>41020000</v>
          </cell>
          <cell r="C5127" t="str">
            <v>90021600</v>
          </cell>
          <cell r="D5127">
            <v>1953002.99</v>
          </cell>
        </row>
        <row r="5128">
          <cell r="A5128" t="str">
            <v>04</v>
          </cell>
          <cell r="B5128" t="str">
            <v>41020000</v>
          </cell>
          <cell r="C5128" t="str">
            <v>90021605</v>
          </cell>
          <cell r="D5128">
            <v>1045109.8</v>
          </cell>
        </row>
        <row r="5129">
          <cell r="A5129" t="str">
            <v>04</v>
          </cell>
          <cell r="B5129" t="str">
            <v>41020000</v>
          </cell>
          <cell r="C5129" t="str">
            <v>90021700</v>
          </cell>
          <cell r="D5129">
            <v>30248.97</v>
          </cell>
        </row>
        <row r="5130">
          <cell r="A5130" t="str">
            <v>04</v>
          </cell>
          <cell r="B5130" t="str">
            <v>41020000</v>
          </cell>
          <cell r="C5130" t="str">
            <v>90021705</v>
          </cell>
          <cell r="D5130">
            <v>30811</v>
          </cell>
        </row>
        <row r="5131">
          <cell r="A5131" t="str">
            <v>04</v>
          </cell>
          <cell r="B5131" t="str">
            <v>41020000</v>
          </cell>
          <cell r="C5131" t="str">
            <v>90021800</v>
          </cell>
          <cell r="D5131">
            <v>459264</v>
          </cell>
        </row>
        <row r="5132">
          <cell r="A5132" t="str">
            <v>04</v>
          </cell>
          <cell r="B5132" t="str">
            <v>41020000</v>
          </cell>
          <cell r="C5132" t="str">
            <v>91020801</v>
          </cell>
          <cell r="D5132">
            <v>149943.70000000001</v>
          </cell>
        </row>
        <row r="5133">
          <cell r="A5133" t="str">
            <v>04</v>
          </cell>
          <cell r="B5133" t="str">
            <v>97010000</v>
          </cell>
          <cell r="C5133" t="str">
            <v>15010000</v>
          </cell>
          <cell r="D5133">
            <v>6817.19</v>
          </cell>
        </row>
        <row r="5134">
          <cell r="A5134" t="str">
            <v>04</v>
          </cell>
          <cell r="B5134" t="str">
            <v>97010000</v>
          </cell>
          <cell r="C5134" t="str">
            <v>15020000</v>
          </cell>
          <cell r="D5134">
            <v>7349.2</v>
          </cell>
        </row>
        <row r="5135">
          <cell r="A5135" t="str">
            <v>04</v>
          </cell>
          <cell r="B5135" t="str">
            <v>97010000</v>
          </cell>
          <cell r="C5135" t="str">
            <v>15150000</v>
          </cell>
          <cell r="D5135">
            <v>556.44000000000005</v>
          </cell>
        </row>
        <row r="5136">
          <cell r="A5136" t="str">
            <v>04</v>
          </cell>
          <cell r="B5136" t="str">
            <v>97010000</v>
          </cell>
          <cell r="C5136" t="str">
            <v>20010000</v>
          </cell>
          <cell r="D5136">
            <v>648904.43000000005</v>
          </cell>
        </row>
        <row r="5137">
          <cell r="A5137" t="str">
            <v>04</v>
          </cell>
          <cell r="B5137" t="str">
            <v>97010000</v>
          </cell>
          <cell r="C5137" t="str">
            <v>23010000</v>
          </cell>
          <cell r="D5137">
            <v>402310.57</v>
          </cell>
        </row>
        <row r="5138">
          <cell r="A5138" t="str">
            <v>04</v>
          </cell>
          <cell r="B5138" t="str">
            <v>97010000</v>
          </cell>
          <cell r="C5138" t="str">
            <v>25010000</v>
          </cell>
          <cell r="D5138">
            <v>360998.73</v>
          </cell>
        </row>
        <row r="5139">
          <cell r="A5139" t="str">
            <v>04</v>
          </cell>
          <cell r="B5139" t="str">
            <v>97010000</v>
          </cell>
          <cell r="C5139" t="str">
            <v>25020000</v>
          </cell>
          <cell r="D5139">
            <v>910417.8</v>
          </cell>
        </row>
        <row r="5140">
          <cell r="A5140" t="str">
            <v>04</v>
          </cell>
          <cell r="B5140" t="str">
            <v>97010000</v>
          </cell>
          <cell r="C5140" t="str">
            <v>25030000</v>
          </cell>
          <cell r="D5140">
            <v>119014.92</v>
          </cell>
        </row>
        <row r="5141">
          <cell r="A5141" t="str">
            <v>04</v>
          </cell>
          <cell r="B5141" t="str">
            <v>97010000</v>
          </cell>
          <cell r="C5141" t="str">
            <v>26000000</v>
          </cell>
          <cell r="D5141">
            <v>334509.40000000002</v>
          </cell>
        </row>
        <row r="5142">
          <cell r="A5142" t="str">
            <v>04</v>
          </cell>
          <cell r="B5142" t="str">
            <v>97010000</v>
          </cell>
          <cell r="C5142" t="str">
            <v>44000500</v>
          </cell>
          <cell r="D5142">
            <v>18996.439999999999</v>
          </cell>
        </row>
        <row r="5143">
          <cell r="A5143" t="str">
            <v>04</v>
          </cell>
          <cell r="B5143" t="str">
            <v>97010000</v>
          </cell>
          <cell r="C5143" t="str">
            <v>91020801</v>
          </cell>
          <cell r="D5143">
            <v>19175.400000000001</v>
          </cell>
        </row>
        <row r="5144">
          <cell r="A5144" t="str">
            <v>04</v>
          </cell>
          <cell r="B5144" t="str">
            <v>97020100</v>
          </cell>
          <cell r="C5144" t="str">
            <v>15010000</v>
          </cell>
          <cell r="D5144">
            <v>81.8</v>
          </cell>
        </row>
        <row r="5145">
          <cell r="A5145" t="str">
            <v>04</v>
          </cell>
          <cell r="B5145" t="str">
            <v>97020100</v>
          </cell>
          <cell r="C5145" t="str">
            <v>15020000</v>
          </cell>
          <cell r="D5145">
            <v>88.18</v>
          </cell>
        </row>
        <row r="5146">
          <cell r="A5146" t="str">
            <v>04</v>
          </cell>
          <cell r="B5146" t="str">
            <v>97020100</v>
          </cell>
          <cell r="C5146" t="str">
            <v>15150000</v>
          </cell>
          <cell r="D5146">
            <v>6.68</v>
          </cell>
        </row>
        <row r="5147">
          <cell r="A5147" t="str">
            <v>04</v>
          </cell>
          <cell r="B5147" t="str">
            <v>97020100</v>
          </cell>
          <cell r="C5147" t="str">
            <v>20010000</v>
          </cell>
          <cell r="D5147">
            <v>7786.89</v>
          </cell>
        </row>
        <row r="5148">
          <cell r="A5148" t="str">
            <v>04</v>
          </cell>
          <cell r="B5148" t="str">
            <v>97020100</v>
          </cell>
          <cell r="C5148" t="str">
            <v>23010000</v>
          </cell>
          <cell r="D5148">
            <v>4812.62</v>
          </cell>
        </row>
        <row r="5149">
          <cell r="A5149" t="str">
            <v>04</v>
          </cell>
          <cell r="B5149" t="str">
            <v>97020100</v>
          </cell>
          <cell r="C5149" t="str">
            <v>25010000</v>
          </cell>
          <cell r="D5149">
            <v>4332.0600000000004</v>
          </cell>
        </row>
        <row r="5150">
          <cell r="A5150" t="str">
            <v>04</v>
          </cell>
          <cell r="B5150" t="str">
            <v>97020100</v>
          </cell>
          <cell r="C5150" t="str">
            <v>25020000</v>
          </cell>
          <cell r="D5150">
            <v>10890.5</v>
          </cell>
        </row>
        <row r="5151">
          <cell r="A5151" t="str">
            <v>04</v>
          </cell>
          <cell r="B5151" t="str">
            <v>97020100</v>
          </cell>
          <cell r="C5151" t="str">
            <v>25030000</v>
          </cell>
          <cell r="D5151">
            <v>1399.11</v>
          </cell>
        </row>
        <row r="5152">
          <cell r="A5152" t="str">
            <v>04</v>
          </cell>
          <cell r="B5152" t="str">
            <v>97020100</v>
          </cell>
          <cell r="C5152" t="str">
            <v>26000000</v>
          </cell>
          <cell r="D5152">
            <v>4007.08</v>
          </cell>
        </row>
        <row r="5153">
          <cell r="A5153" t="str">
            <v>04</v>
          </cell>
          <cell r="B5153" t="str">
            <v>97020100</v>
          </cell>
          <cell r="C5153" t="str">
            <v>44000500</v>
          </cell>
          <cell r="D5153">
            <v>227.94</v>
          </cell>
        </row>
        <row r="5154">
          <cell r="A5154" t="str">
            <v>04</v>
          </cell>
          <cell r="B5154" t="str">
            <v>97020100</v>
          </cell>
          <cell r="C5154" t="str">
            <v>91020801</v>
          </cell>
          <cell r="D5154">
            <v>230.1</v>
          </cell>
        </row>
        <row r="5155">
          <cell r="A5155" t="str">
            <v>04</v>
          </cell>
          <cell r="B5155" t="str">
            <v>97020200</v>
          </cell>
          <cell r="C5155" t="str">
            <v>15010000</v>
          </cell>
          <cell r="D5155">
            <v>272.7</v>
          </cell>
        </row>
        <row r="5156">
          <cell r="A5156" t="str">
            <v>04</v>
          </cell>
          <cell r="B5156" t="str">
            <v>97020200</v>
          </cell>
          <cell r="C5156" t="str">
            <v>15020000</v>
          </cell>
          <cell r="D5156">
            <v>293.97000000000003</v>
          </cell>
        </row>
        <row r="5157">
          <cell r="A5157" t="str">
            <v>04</v>
          </cell>
          <cell r="B5157" t="str">
            <v>97020200</v>
          </cell>
          <cell r="C5157" t="str">
            <v>15150000</v>
          </cell>
          <cell r="D5157">
            <v>22.26</v>
          </cell>
        </row>
        <row r="5158">
          <cell r="A5158" t="str">
            <v>04</v>
          </cell>
          <cell r="B5158" t="str">
            <v>97020200</v>
          </cell>
          <cell r="C5158" t="str">
            <v>20010000</v>
          </cell>
          <cell r="D5158">
            <v>25912.93</v>
          </cell>
        </row>
        <row r="5159">
          <cell r="A5159" t="str">
            <v>04</v>
          </cell>
          <cell r="B5159" t="str">
            <v>97020200</v>
          </cell>
          <cell r="C5159" t="str">
            <v>23010000</v>
          </cell>
          <cell r="D5159">
            <v>15966.39</v>
          </cell>
        </row>
        <row r="5160">
          <cell r="A5160" t="str">
            <v>04</v>
          </cell>
          <cell r="B5160" t="str">
            <v>97020200</v>
          </cell>
          <cell r="C5160" t="str">
            <v>25010000</v>
          </cell>
          <cell r="D5160">
            <v>14439.98</v>
          </cell>
        </row>
        <row r="5161">
          <cell r="A5161" t="str">
            <v>04</v>
          </cell>
          <cell r="B5161" t="str">
            <v>97020200</v>
          </cell>
          <cell r="C5161" t="str">
            <v>25020000</v>
          </cell>
          <cell r="D5161">
            <v>36128.5</v>
          </cell>
        </row>
        <row r="5162">
          <cell r="A5162" t="str">
            <v>04</v>
          </cell>
          <cell r="B5162" t="str">
            <v>97020200</v>
          </cell>
          <cell r="C5162" t="str">
            <v>25030000</v>
          </cell>
          <cell r="D5162">
            <v>4518.41</v>
          </cell>
        </row>
        <row r="5163">
          <cell r="A5163" t="str">
            <v>04</v>
          </cell>
          <cell r="B5163" t="str">
            <v>97020200</v>
          </cell>
          <cell r="C5163" t="str">
            <v>26000000</v>
          </cell>
          <cell r="D5163">
            <v>12760.44</v>
          </cell>
        </row>
        <row r="5164">
          <cell r="A5164" t="str">
            <v>04</v>
          </cell>
          <cell r="B5164" t="str">
            <v>97020200</v>
          </cell>
          <cell r="C5164" t="str">
            <v>44000500</v>
          </cell>
          <cell r="D5164">
            <v>759.84</v>
          </cell>
        </row>
        <row r="5165">
          <cell r="A5165" t="str">
            <v>04</v>
          </cell>
          <cell r="B5165" t="str">
            <v>97020200</v>
          </cell>
          <cell r="C5165" t="str">
            <v>91020801</v>
          </cell>
          <cell r="D5165">
            <v>656.65</v>
          </cell>
        </row>
        <row r="5166">
          <cell r="A5166" t="str">
            <v>04</v>
          </cell>
          <cell r="B5166" t="str">
            <v>97020300</v>
          </cell>
          <cell r="C5166" t="str">
            <v>15010000</v>
          </cell>
          <cell r="D5166">
            <v>954.4</v>
          </cell>
        </row>
        <row r="5167">
          <cell r="A5167" t="str">
            <v>04</v>
          </cell>
          <cell r="B5167" t="str">
            <v>97020300</v>
          </cell>
          <cell r="C5167" t="str">
            <v>15020000</v>
          </cell>
          <cell r="D5167">
            <v>1028.8900000000001</v>
          </cell>
        </row>
        <row r="5168">
          <cell r="A5168" t="str">
            <v>04</v>
          </cell>
          <cell r="B5168" t="str">
            <v>97020300</v>
          </cell>
          <cell r="C5168" t="str">
            <v>15150000</v>
          </cell>
          <cell r="D5168">
            <v>77.900000000000006</v>
          </cell>
        </row>
        <row r="5169">
          <cell r="A5169" t="str">
            <v>04</v>
          </cell>
          <cell r="B5169" t="str">
            <v>97020300</v>
          </cell>
          <cell r="C5169" t="str">
            <v>20010000</v>
          </cell>
          <cell r="D5169">
            <v>90700.19</v>
          </cell>
        </row>
        <row r="5170">
          <cell r="A5170" t="str">
            <v>04</v>
          </cell>
          <cell r="B5170" t="str">
            <v>97020300</v>
          </cell>
          <cell r="C5170" t="str">
            <v>23010000</v>
          </cell>
          <cell r="D5170">
            <v>55882.36</v>
          </cell>
        </row>
        <row r="5171">
          <cell r="A5171" t="str">
            <v>04</v>
          </cell>
          <cell r="B5171" t="str">
            <v>97020300</v>
          </cell>
          <cell r="C5171" t="str">
            <v>25010000</v>
          </cell>
          <cell r="D5171">
            <v>50539.77</v>
          </cell>
        </row>
        <row r="5172">
          <cell r="A5172" t="str">
            <v>04</v>
          </cell>
          <cell r="B5172" t="str">
            <v>97020300</v>
          </cell>
          <cell r="C5172" t="str">
            <v>25020000</v>
          </cell>
          <cell r="D5172">
            <v>126449.73</v>
          </cell>
        </row>
        <row r="5173">
          <cell r="A5173" t="str">
            <v>04</v>
          </cell>
          <cell r="B5173" t="str">
            <v>97020300</v>
          </cell>
          <cell r="C5173" t="str">
            <v>25030000</v>
          </cell>
          <cell r="D5173">
            <v>15814.33</v>
          </cell>
        </row>
        <row r="5174">
          <cell r="A5174" t="str">
            <v>04</v>
          </cell>
          <cell r="B5174" t="str">
            <v>97020300</v>
          </cell>
          <cell r="C5174" t="str">
            <v>26000000</v>
          </cell>
          <cell r="D5174">
            <v>44723.839999999997</v>
          </cell>
        </row>
        <row r="5175">
          <cell r="A5175" t="str">
            <v>04</v>
          </cell>
          <cell r="B5175" t="str">
            <v>97020300</v>
          </cell>
          <cell r="C5175" t="str">
            <v>44000500</v>
          </cell>
          <cell r="D5175">
            <v>2659.52</v>
          </cell>
        </row>
        <row r="5176">
          <cell r="A5176" t="str">
            <v>04</v>
          </cell>
          <cell r="B5176" t="str">
            <v>97020300</v>
          </cell>
          <cell r="C5176" t="str">
            <v>91020801</v>
          </cell>
          <cell r="D5176">
            <v>2310.52</v>
          </cell>
        </row>
        <row r="5177">
          <cell r="A5177" t="str">
            <v>04</v>
          </cell>
          <cell r="B5177" t="str">
            <v>97020400</v>
          </cell>
          <cell r="C5177" t="str">
            <v>15010000</v>
          </cell>
          <cell r="D5177">
            <v>830.84</v>
          </cell>
        </row>
        <row r="5178">
          <cell r="A5178" t="str">
            <v>04</v>
          </cell>
          <cell r="B5178" t="str">
            <v>97020400</v>
          </cell>
          <cell r="C5178" t="str">
            <v>15020000</v>
          </cell>
          <cell r="D5178">
            <v>813.81</v>
          </cell>
        </row>
        <row r="5179">
          <cell r="A5179" t="str">
            <v>04</v>
          </cell>
          <cell r="B5179" t="str">
            <v>97020400</v>
          </cell>
          <cell r="C5179" t="str">
            <v>15150000</v>
          </cell>
          <cell r="D5179">
            <v>55.64</v>
          </cell>
        </row>
        <row r="5180">
          <cell r="A5180" t="str">
            <v>04</v>
          </cell>
          <cell r="B5180" t="str">
            <v>97020400</v>
          </cell>
          <cell r="C5180" t="str">
            <v>20010000</v>
          </cell>
          <cell r="D5180">
            <v>73341.399999999994</v>
          </cell>
        </row>
        <row r="5181">
          <cell r="A5181" t="str">
            <v>04</v>
          </cell>
          <cell r="B5181" t="str">
            <v>97020400</v>
          </cell>
          <cell r="C5181" t="str">
            <v>23010000</v>
          </cell>
          <cell r="D5181">
            <v>49246.51</v>
          </cell>
        </row>
        <row r="5182">
          <cell r="A5182" t="str">
            <v>04</v>
          </cell>
          <cell r="B5182" t="str">
            <v>97020400</v>
          </cell>
          <cell r="C5182" t="str">
            <v>25010000</v>
          </cell>
          <cell r="D5182">
            <v>41762.97</v>
          </cell>
        </row>
        <row r="5183">
          <cell r="A5183" t="str">
            <v>04</v>
          </cell>
          <cell r="B5183" t="str">
            <v>97020400</v>
          </cell>
          <cell r="C5183" t="str">
            <v>25020000</v>
          </cell>
          <cell r="D5183">
            <v>108525.64</v>
          </cell>
        </row>
        <row r="5184">
          <cell r="A5184" t="str">
            <v>04</v>
          </cell>
          <cell r="B5184" t="str">
            <v>97020400</v>
          </cell>
          <cell r="C5184" t="str">
            <v>25030000</v>
          </cell>
          <cell r="D5184">
            <v>14669.3</v>
          </cell>
        </row>
        <row r="5185">
          <cell r="A5185" t="str">
            <v>04</v>
          </cell>
          <cell r="B5185" t="str">
            <v>97020400</v>
          </cell>
          <cell r="C5185" t="str">
            <v>26000000</v>
          </cell>
          <cell r="D5185">
            <v>37986.43</v>
          </cell>
        </row>
        <row r="5186">
          <cell r="A5186" t="str">
            <v>04</v>
          </cell>
          <cell r="B5186" t="str">
            <v>97020400</v>
          </cell>
          <cell r="C5186" t="str">
            <v>44000500</v>
          </cell>
          <cell r="D5186">
            <v>2172.54</v>
          </cell>
        </row>
        <row r="5187">
          <cell r="A5187" t="str">
            <v>04</v>
          </cell>
          <cell r="B5187" t="str">
            <v>97020400</v>
          </cell>
          <cell r="C5187" t="str">
            <v>91020801</v>
          </cell>
          <cell r="D5187">
            <v>1650.2</v>
          </cell>
        </row>
        <row r="5188">
          <cell r="A5188" t="str">
            <v>04</v>
          </cell>
          <cell r="B5188" t="str">
            <v>97020500</v>
          </cell>
          <cell r="C5188" t="str">
            <v>15010000</v>
          </cell>
          <cell r="D5188">
            <v>123.58</v>
          </cell>
        </row>
        <row r="5189">
          <cell r="A5189" t="str">
            <v>04</v>
          </cell>
          <cell r="B5189" t="str">
            <v>97020500</v>
          </cell>
          <cell r="C5189" t="str">
            <v>15020000</v>
          </cell>
          <cell r="D5189">
            <v>215.08</v>
          </cell>
        </row>
        <row r="5190">
          <cell r="A5190" t="str">
            <v>04</v>
          </cell>
          <cell r="B5190" t="str">
            <v>97020500</v>
          </cell>
          <cell r="C5190" t="str">
            <v>15150000</v>
          </cell>
          <cell r="D5190">
            <v>22.26</v>
          </cell>
        </row>
        <row r="5191">
          <cell r="A5191" t="str">
            <v>04</v>
          </cell>
          <cell r="B5191" t="str">
            <v>97020500</v>
          </cell>
          <cell r="C5191" t="str">
            <v>20010000</v>
          </cell>
          <cell r="D5191">
            <v>17358.71</v>
          </cell>
        </row>
        <row r="5192">
          <cell r="A5192" t="str">
            <v>04</v>
          </cell>
          <cell r="B5192" t="str">
            <v>97020500</v>
          </cell>
          <cell r="C5192" t="str">
            <v>23010000</v>
          </cell>
          <cell r="D5192">
            <v>7076.98</v>
          </cell>
        </row>
        <row r="5193">
          <cell r="A5193" t="str">
            <v>04</v>
          </cell>
          <cell r="B5193" t="str">
            <v>97020500</v>
          </cell>
          <cell r="C5193" t="str">
            <v>25010000</v>
          </cell>
          <cell r="D5193">
            <v>8776.91</v>
          </cell>
        </row>
        <row r="5194">
          <cell r="A5194" t="str">
            <v>04</v>
          </cell>
          <cell r="B5194" t="str">
            <v>97020500</v>
          </cell>
          <cell r="C5194" t="str">
            <v>25020000</v>
          </cell>
          <cell r="D5194">
            <v>18932.900000000001</v>
          </cell>
        </row>
        <row r="5195">
          <cell r="A5195" t="str">
            <v>04</v>
          </cell>
          <cell r="B5195" t="str">
            <v>97020500</v>
          </cell>
          <cell r="C5195" t="str">
            <v>25030000</v>
          </cell>
          <cell r="D5195">
            <v>1992.83</v>
          </cell>
        </row>
        <row r="5196">
          <cell r="A5196" t="str">
            <v>04</v>
          </cell>
          <cell r="B5196" t="str">
            <v>97020500</v>
          </cell>
          <cell r="C5196" t="str">
            <v>26000000</v>
          </cell>
          <cell r="D5196">
            <v>6944.04</v>
          </cell>
        </row>
        <row r="5197">
          <cell r="A5197" t="str">
            <v>04</v>
          </cell>
          <cell r="B5197" t="str">
            <v>97020500</v>
          </cell>
          <cell r="C5197" t="str">
            <v>44000500</v>
          </cell>
          <cell r="D5197">
            <v>486.95</v>
          </cell>
        </row>
        <row r="5198">
          <cell r="A5198" t="str">
            <v>04</v>
          </cell>
          <cell r="B5198" t="str">
            <v>97020500</v>
          </cell>
          <cell r="C5198" t="str">
            <v>91020801</v>
          </cell>
          <cell r="D5198">
            <v>660.32</v>
          </cell>
        </row>
        <row r="5199">
          <cell r="A5199" t="str">
            <v>04</v>
          </cell>
          <cell r="B5199" t="str">
            <v>97020700</v>
          </cell>
          <cell r="C5199" t="str">
            <v>15010000</v>
          </cell>
          <cell r="D5199">
            <v>231.78</v>
          </cell>
        </row>
        <row r="5200">
          <cell r="A5200" t="str">
            <v>04</v>
          </cell>
          <cell r="B5200" t="str">
            <v>97020700</v>
          </cell>
          <cell r="C5200" t="str">
            <v>15020000</v>
          </cell>
          <cell r="D5200">
            <v>249.88</v>
          </cell>
        </row>
        <row r="5201">
          <cell r="A5201" t="str">
            <v>04</v>
          </cell>
          <cell r="B5201" t="str">
            <v>97020700</v>
          </cell>
          <cell r="C5201" t="str">
            <v>15150000</v>
          </cell>
          <cell r="D5201">
            <v>18.920000000000002</v>
          </cell>
        </row>
        <row r="5202">
          <cell r="A5202" t="str">
            <v>04</v>
          </cell>
          <cell r="B5202" t="str">
            <v>97020700</v>
          </cell>
          <cell r="C5202" t="str">
            <v>20010000</v>
          </cell>
          <cell r="D5202">
            <v>22026.720000000001</v>
          </cell>
        </row>
        <row r="5203">
          <cell r="A5203" t="str">
            <v>04</v>
          </cell>
          <cell r="B5203" t="str">
            <v>97020700</v>
          </cell>
          <cell r="C5203" t="str">
            <v>23010000</v>
          </cell>
          <cell r="D5203">
            <v>13571.47</v>
          </cell>
        </row>
        <row r="5204">
          <cell r="A5204" t="str">
            <v>04</v>
          </cell>
          <cell r="B5204" t="str">
            <v>97020700</v>
          </cell>
          <cell r="C5204" t="str">
            <v>25010000</v>
          </cell>
          <cell r="D5204">
            <v>12273.95</v>
          </cell>
        </row>
        <row r="5205">
          <cell r="A5205" t="str">
            <v>04</v>
          </cell>
          <cell r="B5205" t="str">
            <v>97020700</v>
          </cell>
          <cell r="C5205" t="str">
            <v>25020000</v>
          </cell>
          <cell r="D5205">
            <v>30709.200000000001</v>
          </cell>
        </row>
        <row r="5206">
          <cell r="A5206" t="str">
            <v>04</v>
          </cell>
          <cell r="B5206" t="str">
            <v>97020700</v>
          </cell>
          <cell r="C5206" t="str">
            <v>25030000</v>
          </cell>
          <cell r="D5206">
            <v>3840.64</v>
          </cell>
        </row>
        <row r="5207">
          <cell r="A5207" t="str">
            <v>04</v>
          </cell>
          <cell r="B5207" t="str">
            <v>97020700</v>
          </cell>
          <cell r="C5207" t="str">
            <v>26000000</v>
          </cell>
          <cell r="D5207">
            <v>10855.74</v>
          </cell>
        </row>
        <row r="5208">
          <cell r="A5208" t="str">
            <v>04</v>
          </cell>
          <cell r="B5208" t="str">
            <v>97020700</v>
          </cell>
          <cell r="C5208" t="str">
            <v>44000500</v>
          </cell>
          <cell r="D5208">
            <v>645.88</v>
          </cell>
        </row>
        <row r="5209">
          <cell r="A5209" t="str">
            <v>04</v>
          </cell>
          <cell r="B5209" t="str">
            <v>97020700</v>
          </cell>
          <cell r="C5209" t="str">
            <v>91020801</v>
          </cell>
          <cell r="D5209">
            <v>559.99</v>
          </cell>
        </row>
        <row r="5210">
          <cell r="A5210" t="str">
            <v>04</v>
          </cell>
          <cell r="B5210" t="str">
            <v>91010800</v>
          </cell>
          <cell r="C5210" t="str">
            <v>10010000</v>
          </cell>
          <cell r="D5210">
            <v>7.0000000000000007E-2</v>
          </cell>
        </row>
        <row r="5211">
          <cell r="A5211" t="str">
            <v>04</v>
          </cell>
          <cell r="B5211" t="str">
            <v>91010800</v>
          </cell>
          <cell r="C5211" t="str">
            <v>10020000</v>
          </cell>
          <cell r="D5211">
            <v>0.01</v>
          </cell>
        </row>
        <row r="5212">
          <cell r="A5212" t="str">
            <v>04</v>
          </cell>
          <cell r="B5212" t="str">
            <v>91010800</v>
          </cell>
          <cell r="C5212" t="str">
            <v>10050000</v>
          </cell>
          <cell r="D5212">
            <v>0.11</v>
          </cell>
        </row>
        <row r="5213">
          <cell r="A5213" t="str">
            <v>04</v>
          </cell>
          <cell r="B5213" t="str">
            <v>91010800</v>
          </cell>
          <cell r="C5213" t="str">
            <v>10060000</v>
          </cell>
          <cell r="D5213">
            <v>120.81</v>
          </cell>
        </row>
        <row r="5214">
          <cell r="A5214" t="str">
            <v>04</v>
          </cell>
          <cell r="B5214" t="str">
            <v>91010800</v>
          </cell>
          <cell r="C5214" t="str">
            <v>10090000</v>
          </cell>
          <cell r="D5214">
            <v>0.11</v>
          </cell>
        </row>
        <row r="5215">
          <cell r="A5215" t="str">
            <v>04</v>
          </cell>
          <cell r="B5215" t="str">
            <v>91010800</v>
          </cell>
          <cell r="C5215" t="str">
            <v>10110000</v>
          </cell>
          <cell r="D5215">
            <v>496839.81</v>
          </cell>
        </row>
        <row r="5216">
          <cell r="A5216" t="str">
            <v>04</v>
          </cell>
          <cell r="B5216" t="str">
            <v>91010800</v>
          </cell>
          <cell r="C5216" t="str">
            <v>52000000</v>
          </cell>
          <cell r="D5216">
            <v>39281.1</v>
          </cell>
        </row>
        <row r="5217">
          <cell r="A5217" t="str">
            <v>04</v>
          </cell>
          <cell r="B5217" t="str">
            <v>91010800</v>
          </cell>
          <cell r="C5217" t="str">
            <v>52030000</v>
          </cell>
          <cell r="D5217">
            <v>48753.21</v>
          </cell>
        </row>
        <row r="5218">
          <cell r="A5218" t="str">
            <v>04</v>
          </cell>
          <cell r="B5218" t="str">
            <v>91010800</v>
          </cell>
          <cell r="C5218" t="str">
            <v>52030100</v>
          </cell>
          <cell r="D5218">
            <v>579.44000000000005</v>
          </cell>
        </row>
        <row r="5219">
          <cell r="A5219" t="str">
            <v>04</v>
          </cell>
          <cell r="B5219" t="str">
            <v>91010800</v>
          </cell>
          <cell r="C5219" t="str">
            <v>55020000</v>
          </cell>
          <cell r="D5219">
            <v>1634.68</v>
          </cell>
        </row>
        <row r="5220">
          <cell r="A5220" t="str">
            <v>04</v>
          </cell>
          <cell r="B5220" t="str">
            <v>91010800</v>
          </cell>
          <cell r="C5220" t="str">
            <v>60010000</v>
          </cell>
          <cell r="D5220">
            <v>1057.5899999999999</v>
          </cell>
        </row>
        <row r="5221">
          <cell r="A5221" t="str">
            <v>04</v>
          </cell>
          <cell r="B5221" t="str">
            <v>91010800</v>
          </cell>
          <cell r="C5221" t="str">
            <v>60010100</v>
          </cell>
          <cell r="D5221">
            <v>1897200.15</v>
          </cell>
        </row>
        <row r="5222">
          <cell r="A5222" t="str">
            <v>04</v>
          </cell>
          <cell r="B5222" t="str">
            <v>91010800</v>
          </cell>
          <cell r="C5222" t="str">
            <v>60040100</v>
          </cell>
          <cell r="D5222">
            <v>11145.65</v>
          </cell>
        </row>
        <row r="5223">
          <cell r="A5223" t="str">
            <v>04</v>
          </cell>
          <cell r="B5223" t="str">
            <v>91010800</v>
          </cell>
          <cell r="C5223" t="str">
            <v>62000000</v>
          </cell>
          <cell r="D5223">
            <v>0.76</v>
          </cell>
        </row>
        <row r="5224">
          <cell r="A5224" t="str">
            <v>04</v>
          </cell>
          <cell r="B5224" t="str">
            <v>91010800</v>
          </cell>
          <cell r="C5224" t="str">
            <v>62030200</v>
          </cell>
          <cell r="D5224">
            <v>119.77</v>
          </cell>
        </row>
        <row r="5225">
          <cell r="A5225" t="str">
            <v>04</v>
          </cell>
          <cell r="B5225" t="str">
            <v>91010800</v>
          </cell>
          <cell r="C5225" t="str">
            <v>62030300</v>
          </cell>
          <cell r="D5225">
            <v>774.82</v>
          </cell>
        </row>
        <row r="5226">
          <cell r="A5226" t="str">
            <v>04</v>
          </cell>
          <cell r="B5226" t="str">
            <v>91010800</v>
          </cell>
          <cell r="C5226" t="str">
            <v>71010000</v>
          </cell>
          <cell r="D5226">
            <v>11661.31</v>
          </cell>
        </row>
        <row r="5227">
          <cell r="A5227" t="str">
            <v>04</v>
          </cell>
          <cell r="B5227" t="str">
            <v>97020600</v>
          </cell>
          <cell r="C5227" t="str">
            <v>15010000</v>
          </cell>
          <cell r="D5227">
            <v>13.64</v>
          </cell>
        </row>
        <row r="5228">
          <cell r="A5228" t="str">
            <v>04</v>
          </cell>
          <cell r="B5228" t="str">
            <v>97020600</v>
          </cell>
          <cell r="C5228" t="str">
            <v>15020000</v>
          </cell>
          <cell r="D5228">
            <v>14.68</v>
          </cell>
        </row>
        <row r="5229">
          <cell r="A5229" t="str">
            <v>04</v>
          </cell>
          <cell r="B5229" t="str">
            <v>97020600</v>
          </cell>
          <cell r="C5229" t="str">
            <v>15150000</v>
          </cell>
          <cell r="D5229">
            <v>1.1100000000000001</v>
          </cell>
        </row>
        <row r="5230">
          <cell r="A5230" t="str">
            <v>04</v>
          </cell>
          <cell r="B5230" t="str">
            <v>97020600</v>
          </cell>
          <cell r="C5230" t="str">
            <v>20010000</v>
          </cell>
          <cell r="D5230">
            <v>1295.4100000000001</v>
          </cell>
        </row>
        <row r="5231">
          <cell r="A5231" t="str">
            <v>04</v>
          </cell>
          <cell r="B5231" t="str">
            <v>97020600</v>
          </cell>
          <cell r="C5231" t="str">
            <v>23010000</v>
          </cell>
          <cell r="D5231">
            <v>798.33</v>
          </cell>
        </row>
        <row r="5232">
          <cell r="A5232" t="str">
            <v>04</v>
          </cell>
          <cell r="B5232" t="str">
            <v>97020600</v>
          </cell>
          <cell r="C5232" t="str">
            <v>25010000</v>
          </cell>
          <cell r="D5232">
            <v>721.97</v>
          </cell>
        </row>
        <row r="5233">
          <cell r="A5233" t="str">
            <v>04</v>
          </cell>
          <cell r="B5233" t="str">
            <v>97020600</v>
          </cell>
          <cell r="C5233" t="str">
            <v>25020000</v>
          </cell>
          <cell r="D5233">
            <v>1806.45</v>
          </cell>
        </row>
        <row r="5234">
          <cell r="A5234" t="str">
            <v>04</v>
          </cell>
          <cell r="B5234" t="str">
            <v>97020600</v>
          </cell>
          <cell r="C5234" t="str">
            <v>25030000</v>
          </cell>
          <cell r="D5234">
            <v>225.91</v>
          </cell>
        </row>
        <row r="5235">
          <cell r="A5235" t="str">
            <v>04</v>
          </cell>
          <cell r="B5235" t="str">
            <v>97020600</v>
          </cell>
          <cell r="C5235" t="str">
            <v>26000000</v>
          </cell>
          <cell r="D5235">
            <v>634.94000000000005</v>
          </cell>
        </row>
        <row r="5236">
          <cell r="A5236" t="str">
            <v>04</v>
          </cell>
          <cell r="B5236" t="str">
            <v>97020600</v>
          </cell>
          <cell r="C5236" t="str">
            <v>44000500</v>
          </cell>
          <cell r="D5236">
            <v>37.99</v>
          </cell>
        </row>
        <row r="5237">
          <cell r="A5237" t="str">
            <v>04</v>
          </cell>
          <cell r="B5237" t="str">
            <v>97020600</v>
          </cell>
          <cell r="C5237" t="str">
            <v>91020801</v>
          </cell>
          <cell r="D5237">
            <v>32.22</v>
          </cell>
        </row>
        <row r="5238">
          <cell r="A5238" t="str">
            <v>04</v>
          </cell>
          <cell r="B5238" t="str">
            <v>51030100</v>
          </cell>
          <cell r="C5238" t="str">
            <v>26000000</v>
          </cell>
          <cell r="D5238">
            <v>535.1</v>
          </cell>
        </row>
        <row r="5239">
          <cell r="A5239" t="str">
            <v>04</v>
          </cell>
          <cell r="B5239" t="str">
            <v>51030100</v>
          </cell>
          <cell r="C5239" t="str">
            <v>60010000</v>
          </cell>
          <cell r="D5239">
            <v>89238980.609999999</v>
          </cell>
        </row>
        <row r="5240">
          <cell r="A5240" t="str">
            <v>04</v>
          </cell>
          <cell r="B5240" t="str">
            <v>51030100</v>
          </cell>
          <cell r="C5240" t="str">
            <v>60010400</v>
          </cell>
          <cell r="D5240">
            <v>261989.42</v>
          </cell>
        </row>
        <row r="5241">
          <cell r="A5241" t="str">
            <v>04</v>
          </cell>
          <cell r="B5241" t="str">
            <v>51030100</v>
          </cell>
          <cell r="C5241" t="str">
            <v>60040000</v>
          </cell>
          <cell r="D5241">
            <v>24008694.170000002</v>
          </cell>
        </row>
        <row r="5242">
          <cell r="A5242" t="str">
            <v>04</v>
          </cell>
          <cell r="B5242" t="str">
            <v>51030100</v>
          </cell>
          <cell r="C5242" t="str">
            <v>68060000</v>
          </cell>
          <cell r="D5242">
            <v>58</v>
          </cell>
        </row>
        <row r="5243">
          <cell r="A5243" t="str">
            <v>04</v>
          </cell>
          <cell r="B5243" t="str">
            <v>51030100</v>
          </cell>
          <cell r="C5243" t="str">
            <v>68080100</v>
          </cell>
          <cell r="D5243">
            <v>50808.32</v>
          </cell>
        </row>
        <row r="5244">
          <cell r="A5244" t="str">
            <v>04</v>
          </cell>
          <cell r="B5244" t="str">
            <v>51030100</v>
          </cell>
          <cell r="C5244" t="str">
            <v>69020100</v>
          </cell>
          <cell r="D5244">
            <v>2400000</v>
          </cell>
        </row>
        <row r="5245">
          <cell r="A5245" t="str">
            <v>04</v>
          </cell>
          <cell r="B5245" t="str">
            <v>51030100</v>
          </cell>
          <cell r="C5245" t="str">
            <v>69050000</v>
          </cell>
          <cell r="D5245">
            <v>1590081</v>
          </cell>
        </row>
        <row r="5246">
          <cell r="A5246" t="str">
            <v>04</v>
          </cell>
          <cell r="B5246" t="str">
            <v>51030100</v>
          </cell>
          <cell r="C5246" t="str">
            <v>70000000</v>
          </cell>
          <cell r="D5246">
            <v>795083.28</v>
          </cell>
        </row>
        <row r="5247">
          <cell r="A5247" t="str">
            <v>04</v>
          </cell>
          <cell r="B5247" t="str">
            <v>51030100</v>
          </cell>
          <cell r="C5247" t="str">
            <v>70010000</v>
          </cell>
          <cell r="D5247">
            <v>3269213.23</v>
          </cell>
        </row>
        <row r="5248">
          <cell r="A5248" t="str">
            <v>04</v>
          </cell>
          <cell r="B5248" t="str">
            <v>51030100</v>
          </cell>
          <cell r="C5248" t="str">
            <v>73010100</v>
          </cell>
          <cell r="D5248">
            <v>17.329999999999998</v>
          </cell>
        </row>
        <row r="5249">
          <cell r="A5249" t="str">
            <v>04</v>
          </cell>
          <cell r="B5249" t="str">
            <v>51030100</v>
          </cell>
          <cell r="C5249" t="str">
            <v>76000000</v>
          </cell>
          <cell r="D5249">
            <v>461725.18</v>
          </cell>
        </row>
        <row r="5250">
          <cell r="A5250" t="str">
            <v>04</v>
          </cell>
          <cell r="B5250" t="str">
            <v>51030100</v>
          </cell>
          <cell r="C5250" t="str">
            <v>76040000</v>
          </cell>
          <cell r="D5250">
            <v>2844.58</v>
          </cell>
        </row>
        <row r="5251">
          <cell r="A5251" t="str">
            <v>04</v>
          </cell>
          <cell r="B5251" t="str">
            <v>51030100</v>
          </cell>
          <cell r="C5251" t="str">
            <v>79030000</v>
          </cell>
          <cell r="D5251">
            <v>1389294.35</v>
          </cell>
        </row>
        <row r="5252">
          <cell r="A5252" t="str">
            <v>04</v>
          </cell>
          <cell r="B5252" t="str">
            <v>51030100</v>
          </cell>
          <cell r="C5252" t="str">
            <v>79040000</v>
          </cell>
          <cell r="D5252">
            <v>5777.69</v>
          </cell>
        </row>
        <row r="5253">
          <cell r="A5253" t="str">
            <v>04</v>
          </cell>
          <cell r="B5253" t="str">
            <v>51030100</v>
          </cell>
          <cell r="C5253" t="str">
            <v>79070000</v>
          </cell>
          <cell r="D5253">
            <v>64725.9</v>
          </cell>
        </row>
        <row r="5254">
          <cell r="A5254" t="str">
            <v>04</v>
          </cell>
          <cell r="B5254" t="str">
            <v>51030100</v>
          </cell>
          <cell r="C5254" t="str">
            <v>91020500</v>
          </cell>
          <cell r="D5254">
            <v>400</v>
          </cell>
        </row>
        <row r="5255">
          <cell r="A5255" t="str">
            <v>04</v>
          </cell>
          <cell r="B5255" t="str">
            <v>51030100</v>
          </cell>
          <cell r="C5255" t="str">
            <v>91020800</v>
          </cell>
          <cell r="D5255">
            <v>10368.120000000001</v>
          </cell>
        </row>
        <row r="5256">
          <cell r="A5256" t="str">
            <v>04</v>
          </cell>
          <cell r="B5256" t="str">
            <v>51030100</v>
          </cell>
          <cell r="C5256" t="str">
            <v>91020801</v>
          </cell>
          <cell r="D5256">
            <v>1037660.11</v>
          </cell>
        </row>
        <row r="5257">
          <cell r="A5257" t="str">
            <v>04</v>
          </cell>
          <cell r="B5257" t="str">
            <v>51030100</v>
          </cell>
          <cell r="C5257" t="str">
            <v>97000600</v>
          </cell>
          <cell r="D5257">
            <v>167493.01999999999</v>
          </cell>
        </row>
        <row r="5258">
          <cell r="A5258" t="str">
            <v>04</v>
          </cell>
          <cell r="B5258" t="str">
            <v>79030000</v>
          </cell>
          <cell r="C5258" t="str">
            <v>08010000</v>
          </cell>
          <cell r="D5258">
            <v>-52969</v>
          </cell>
        </row>
        <row r="5259">
          <cell r="A5259" t="str">
            <v>04</v>
          </cell>
          <cell r="B5259" t="str">
            <v>79030000</v>
          </cell>
          <cell r="C5259" t="str">
            <v>08070000</v>
          </cell>
          <cell r="D5259">
            <v>52969</v>
          </cell>
        </row>
        <row r="5260">
          <cell r="A5260" t="str">
            <v>04</v>
          </cell>
          <cell r="B5260" t="str">
            <v>79030000</v>
          </cell>
          <cell r="C5260" t="str">
            <v>01020000</v>
          </cell>
          <cell r="D5260">
            <v>3213164</v>
          </cell>
        </row>
        <row r="5261">
          <cell r="A5261" t="str">
            <v>04</v>
          </cell>
          <cell r="B5261" t="str">
            <v>79030000</v>
          </cell>
          <cell r="C5261" t="str">
            <v>50000000</v>
          </cell>
          <cell r="D5261">
            <v>157300</v>
          </cell>
        </row>
        <row r="5262">
          <cell r="A5262" t="str">
            <v>04</v>
          </cell>
          <cell r="B5262" t="str">
            <v>79030000</v>
          </cell>
          <cell r="C5262" t="str">
            <v>51000000</v>
          </cell>
          <cell r="D5262">
            <v>35400</v>
          </cell>
        </row>
        <row r="5263">
          <cell r="A5263" t="str">
            <v>04</v>
          </cell>
          <cell r="B5263" t="str">
            <v>79030000</v>
          </cell>
          <cell r="C5263" t="str">
            <v>69010000</v>
          </cell>
          <cell r="D5263">
            <v>50931.31</v>
          </cell>
        </row>
        <row r="5264">
          <cell r="A5264" t="str">
            <v>04</v>
          </cell>
          <cell r="B5264" t="str">
            <v>99000000</v>
          </cell>
          <cell r="C5264" t="str">
            <v>90090100</v>
          </cell>
          <cell r="D5264">
            <v>61962608.359999999</v>
          </cell>
        </row>
        <row r="5265">
          <cell r="A5265" t="str">
            <v>04</v>
          </cell>
          <cell r="B5265" t="str">
            <v>79030000</v>
          </cell>
          <cell r="C5265" t="str">
            <v>68080000</v>
          </cell>
          <cell r="D5265">
            <v>-2526.64</v>
          </cell>
        </row>
        <row r="5266">
          <cell r="A5266" t="str">
            <v>04</v>
          </cell>
          <cell r="B5266" t="str">
            <v>79030000</v>
          </cell>
          <cell r="C5266" t="str">
            <v>91020801</v>
          </cell>
          <cell r="D5266">
            <v>3970709.52</v>
          </cell>
        </row>
        <row r="5267">
          <cell r="A5267" t="str">
            <v>04</v>
          </cell>
          <cell r="B5267" t="str">
            <v>79070000</v>
          </cell>
          <cell r="C5267" t="str">
            <v>26000000</v>
          </cell>
          <cell r="D5267">
            <v>84123.02</v>
          </cell>
        </row>
        <row r="5268">
          <cell r="A5268" t="str">
            <v>04</v>
          </cell>
          <cell r="B5268" t="str">
            <v>79070000</v>
          </cell>
          <cell r="C5268" t="str">
            <v>51040000</v>
          </cell>
          <cell r="D5268">
            <v>5000000</v>
          </cell>
        </row>
        <row r="5269">
          <cell r="A5269" t="str">
            <v>04</v>
          </cell>
          <cell r="B5269" t="str">
            <v>79070000</v>
          </cell>
          <cell r="C5269" t="str">
            <v>69010000</v>
          </cell>
          <cell r="D5269">
            <v>56592.11</v>
          </cell>
        </row>
        <row r="5270">
          <cell r="A5270" t="str">
            <v>04</v>
          </cell>
          <cell r="B5270" t="str">
            <v>79070000</v>
          </cell>
          <cell r="C5270" t="str">
            <v>68080000</v>
          </cell>
          <cell r="D5270">
            <v>513562.66</v>
          </cell>
        </row>
        <row r="5271">
          <cell r="A5271" t="str">
            <v>04</v>
          </cell>
          <cell r="B5271" t="str">
            <v>79070000</v>
          </cell>
          <cell r="C5271" t="str">
            <v>76000000</v>
          </cell>
          <cell r="D5271">
            <v>865574.04</v>
          </cell>
        </row>
        <row r="5272">
          <cell r="A5272" t="str">
            <v>04</v>
          </cell>
          <cell r="B5272" t="str">
            <v>79070000</v>
          </cell>
          <cell r="C5272" t="str">
            <v>79030000</v>
          </cell>
          <cell r="D5272">
            <v>8841.93</v>
          </cell>
        </row>
        <row r="5273">
          <cell r="A5273" t="str">
            <v>04</v>
          </cell>
          <cell r="B5273" t="str">
            <v>79070000</v>
          </cell>
          <cell r="C5273" t="str">
            <v>86000000</v>
          </cell>
          <cell r="D5273">
            <v>13.2</v>
          </cell>
        </row>
        <row r="5274">
          <cell r="A5274" t="str">
            <v>04</v>
          </cell>
          <cell r="B5274" t="str">
            <v>79070000</v>
          </cell>
          <cell r="C5274" t="str">
            <v>91020801</v>
          </cell>
          <cell r="D5274">
            <v>276972.86</v>
          </cell>
        </row>
        <row r="5275">
          <cell r="A5275" t="str">
            <v>04</v>
          </cell>
          <cell r="B5275" t="str">
            <v>79040000</v>
          </cell>
          <cell r="C5275" t="str">
            <v>10060000</v>
          </cell>
          <cell r="D5275">
            <v>333565.32</v>
          </cell>
        </row>
        <row r="5276">
          <cell r="A5276" t="str">
            <v>04</v>
          </cell>
          <cell r="B5276" t="str">
            <v>79040000</v>
          </cell>
          <cell r="C5276" t="str">
            <v>16020000</v>
          </cell>
          <cell r="D5276">
            <v>-12594.47</v>
          </cell>
        </row>
        <row r="5277">
          <cell r="A5277" t="str">
            <v>04</v>
          </cell>
          <cell r="B5277" t="str">
            <v>79040000</v>
          </cell>
          <cell r="C5277" t="str">
            <v>26000000</v>
          </cell>
          <cell r="D5277">
            <v>3931.68</v>
          </cell>
        </row>
        <row r="5278">
          <cell r="A5278" t="str">
            <v>04</v>
          </cell>
          <cell r="B5278" t="str">
            <v>79040000</v>
          </cell>
          <cell r="C5278" t="str">
            <v>50000000</v>
          </cell>
          <cell r="D5278">
            <v>7878.56</v>
          </cell>
        </row>
        <row r="5279">
          <cell r="A5279" t="str">
            <v>04</v>
          </cell>
          <cell r="B5279" t="str">
            <v>79040000</v>
          </cell>
          <cell r="C5279" t="str">
            <v>51000000</v>
          </cell>
          <cell r="D5279">
            <v>36</v>
          </cell>
        </row>
        <row r="5280">
          <cell r="A5280" t="str">
            <v>04</v>
          </cell>
          <cell r="B5280" t="str">
            <v>79040000</v>
          </cell>
          <cell r="C5280" t="str">
            <v>51040000</v>
          </cell>
          <cell r="D5280">
            <v>36506.339999999997</v>
          </cell>
        </row>
        <row r="5281">
          <cell r="A5281" t="str">
            <v>04</v>
          </cell>
          <cell r="B5281" t="str">
            <v>79040000</v>
          </cell>
          <cell r="C5281" t="str">
            <v>69010000</v>
          </cell>
          <cell r="D5281">
            <v>1055.28</v>
          </cell>
        </row>
        <row r="5282">
          <cell r="A5282" t="str">
            <v>04</v>
          </cell>
          <cell r="B5282" t="str">
            <v>79040000</v>
          </cell>
          <cell r="C5282" t="str">
            <v>79030000</v>
          </cell>
          <cell r="D5282">
            <v>59.61</v>
          </cell>
        </row>
        <row r="5283">
          <cell r="A5283" t="str">
            <v>04</v>
          </cell>
          <cell r="B5283" t="str">
            <v>79040000</v>
          </cell>
          <cell r="C5283" t="str">
            <v>79070000</v>
          </cell>
          <cell r="D5283">
            <v>6.63</v>
          </cell>
        </row>
        <row r="5284">
          <cell r="A5284" t="str">
            <v>04</v>
          </cell>
          <cell r="B5284" t="str">
            <v>79040000</v>
          </cell>
          <cell r="C5284" t="str">
            <v>91020801</v>
          </cell>
          <cell r="D5284">
            <v>1619.2</v>
          </cell>
        </row>
        <row r="5285">
          <cell r="A5285" t="str">
            <v>04</v>
          </cell>
          <cell r="B5285" t="str">
            <v>60010400</v>
          </cell>
          <cell r="C5285" t="str">
            <v>19040000</v>
          </cell>
          <cell r="D5285">
            <v>67742.14</v>
          </cell>
        </row>
        <row r="5286">
          <cell r="A5286" t="str">
            <v>04</v>
          </cell>
          <cell r="B5286" t="str">
            <v>60010400</v>
          </cell>
          <cell r="C5286" t="str">
            <v>19040100</v>
          </cell>
          <cell r="D5286">
            <v>158447.88</v>
          </cell>
        </row>
        <row r="5287">
          <cell r="A5287" t="str">
            <v>04</v>
          </cell>
          <cell r="B5287" t="str">
            <v>60010400</v>
          </cell>
          <cell r="C5287" t="str">
            <v>28011200</v>
          </cell>
          <cell r="D5287">
            <v>5899984.2699999996</v>
          </cell>
        </row>
        <row r="5288">
          <cell r="A5288" t="str">
            <v>04</v>
          </cell>
          <cell r="B5288" t="str">
            <v>60010400</v>
          </cell>
          <cell r="C5288" t="str">
            <v>91020802</v>
          </cell>
          <cell r="D5288">
            <v>731508.59</v>
          </cell>
        </row>
        <row r="5289">
          <cell r="A5289" t="str">
            <v>04</v>
          </cell>
          <cell r="B5289" t="str">
            <v>60010300</v>
          </cell>
          <cell r="C5289" t="str">
            <v>60010000</v>
          </cell>
          <cell r="D5289">
            <v>33811621.789999999</v>
          </cell>
        </row>
        <row r="5290">
          <cell r="A5290" t="str">
            <v>04</v>
          </cell>
          <cell r="B5290" t="str">
            <v>57000000</v>
          </cell>
          <cell r="C5290" t="str">
            <v>51040000</v>
          </cell>
          <cell r="D5290">
            <v>42000</v>
          </cell>
        </row>
        <row r="5291">
          <cell r="A5291" t="str">
            <v>04</v>
          </cell>
          <cell r="B5291" t="str">
            <v>62030000</v>
          </cell>
          <cell r="C5291" t="str">
            <v>68080000</v>
          </cell>
          <cell r="D5291">
            <v>81455.520000000004</v>
          </cell>
        </row>
        <row r="5292">
          <cell r="A5292" t="str">
            <v>04</v>
          </cell>
          <cell r="B5292" t="str">
            <v>62030100</v>
          </cell>
          <cell r="C5292" t="str">
            <v>51000000</v>
          </cell>
          <cell r="D5292">
            <v>29989.95</v>
          </cell>
        </row>
        <row r="5293">
          <cell r="A5293" t="str">
            <v>04</v>
          </cell>
          <cell r="B5293" t="str">
            <v>62030100</v>
          </cell>
          <cell r="C5293" t="str">
            <v>51040000</v>
          </cell>
          <cell r="D5293">
            <v>208752986.44</v>
          </cell>
        </row>
        <row r="5294">
          <cell r="A5294" t="str">
            <v>04</v>
          </cell>
          <cell r="B5294" t="str">
            <v>62030100</v>
          </cell>
          <cell r="C5294" t="str">
            <v>68080200</v>
          </cell>
          <cell r="D5294">
            <v>30946275.449999999</v>
          </cell>
        </row>
        <row r="5295">
          <cell r="A5295" t="str">
            <v>04</v>
          </cell>
          <cell r="B5295" t="str">
            <v>50000000</v>
          </cell>
          <cell r="C5295" t="str">
            <v>26000000</v>
          </cell>
          <cell r="D5295">
            <v>555</v>
          </cell>
        </row>
        <row r="5296">
          <cell r="A5296" t="str">
            <v>04</v>
          </cell>
          <cell r="B5296" t="str">
            <v>50000000</v>
          </cell>
          <cell r="C5296" t="str">
            <v>51040000</v>
          </cell>
          <cell r="D5296">
            <v>1096000</v>
          </cell>
        </row>
        <row r="5297">
          <cell r="A5297" t="str">
            <v>04</v>
          </cell>
          <cell r="B5297" t="str">
            <v>50000000</v>
          </cell>
          <cell r="C5297" t="str">
            <v>57000000</v>
          </cell>
          <cell r="D5297">
            <v>51000</v>
          </cell>
        </row>
        <row r="5298">
          <cell r="A5298" t="str">
            <v>04</v>
          </cell>
          <cell r="B5298" t="str">
            <v>50000000</v>
          </cell>
          <cell r="C5298" t="str">
            <v>60040000</v>
          </cell>
          <cell r="D5298">
            <v>47000</v>
          </cell>
        </row>
        <row r="5299">
          <cell r="A5299" t="str">
            <v>04</v>
          </cell>
          <cell r="B5299" t="str">
            <v>50000000</v>
          </cell>
          <cell r="C5299" t="str">
            <v>69010000</v>
          </cell>
          <cell r="D5299">
            <v>172500</v>
          </cell>
        </row>
        <row r="5300">
          <cell r="A5300" t="str">
            <v>04</v>
          </cell>
          <cell r="B5300" t="str">
            <v>50000000</v>
          </cell>
          <cell r="C5300" t="str">
            <v>70000000</v>
          </cell>
          <cell r="D5300">
            <v>4379288.8499999996</v>
          </cell>
        </row>
        <row r="5301">
          <cell r="A5301" t="str">
            <v>04</v>
          </cell>
          <cell r="B5301" t="str">
            <v>50000000</v>
          </cell>
          <cell r="C5301" t="str">
            <v>71000000</v>
          </cell>
          <cell r="D5301">
            <v>4244578.58</v>
          </cell>
        </row>
        <row r="5302">
          <cell r="A5302" t="str">
            <v>04</v>
          </cell>
          <cell r="B5302" t="str">
            <v>50000000</v>
          </cell>
          <cell r="C5302" t="str">
            <v>71020000</v>
          </cell>
          <cell r="D5302">
            <v>139303.6</v>
          </cell>
        </row>
        <row r="5303">
          <cell r="A5303" t="str">
            <v>04</v>
          </cell>
          <cell r="B5303" t="str">
            <v>50000000</v>
          </cell>
          <cell r="C5303" t="str">
            <v>73040000</v>
          </cell>
          <cell r="D5303">
            <v>200000</v>
          </cell>
        </row>
        <row r="5304">
          <cell r="A5304" t="str">
            <v>04</v>
          </cell>
          <cell r="B5304" t="str">
            <v>50000000</v>
          </cell>
          <cell r="C5304" t="str">
            <v>75020000</v>
          </cell>
          <cell r="D5304">
            <v>7360.17</v>
          </cell>
        </row>
        <row r="5305">
          <cell r="A5305" t="str">
            <v>04</v>
          </cell>
          <cell r="B5305" t="str">
            <v>50000000</v>
          </cell>
          <cell r="C5305" t="str">
            <v>76000000</v>
          </cell>
          <cell r="D5305">
            <v>850208</v>
          </cell>
        </row>
        <row r="5306">
          <cell r="A5306" t="str">
            <v>04</v>
          </cell>
          <cell r="B5306" t="str">
            <v>50000000</v>
          </cell>
          <cell r="C5306" t="str">
            <v>76040000</v>
          </cell>
          <cell r="D5306">
            <v>70522.77</v>
          </cell>
        </row>
        <row r="5307">
          <cell r="A5307" t="str">
            <v>04</v>
          </cell>
          <cell r="B5307" t="str">
            <v>50000000</v>
          </cell>
          <cell r="C5307" t="str">
            <v>79030000</v>
          </cell>
          <cell r="D5307">
            <v>511442.64</v>
          </cell>
        </row>
        <row r="5308">
          <cell r="A5308" t="str">
            <v>04</v>
          </cell>
          <cell r="B5308" t="str">
            <v>50000000</v>
          </cell>
          <cell r="C5308" t="str">
            <v>79070000</v>
          </cell>
          <cell r="D5308">
            <v>67347.44</v>
          </cell>
        </row>
        <row r="5309">
          <cell r="A5309" t="str">
            <v>04</v>
          </cell>
          <cell r="B5309" t="str">
            <v>50000000</v>
          </cell>
          <cell r="C5309" t="str">
            <v>91020801</v>
          </cell>
          <cell r="D5309">
            <v>9000</v>
          </cell>
        </row>
        <row r="5310">
          <cell r="A5310" t="str">
            <v>04</v>
          </cell>
          <cell r="B5310" t="str">
            <v>02020000</v>
          </cell>
          <cell r="C5310" t="str">
            <v>02010000</v>
          </cell>
          <cell r="D5310">
            <v>130535142</v>
          </cell>
        </row>
        <row r="5311">
          <cell r="A5311" t="str">
            <v>04</v>
          </cell>
          <cell r="B5311" t="str">
            <v>02020000</v>
          </cell>
          <cell r="C5311" t="str">
            <v>20030000</v>
          </cell>
          <cell r="D5311">
            <v>11254</v>
          </cell>
        </row>
        <row r="5312">
          <cell r="A5312" t="str">
            <v>04</v>
          </cell>
          <cell r="B5312" t="str">
            <v>02020000</v>
          </cell>
          <cell r="C5312" t="str">
            <v>20030100</v>
          </cell>
          <cell r="D5312">
            <v>721632</v>
          </cell>
        </row>
        <row r="5313">
          <cell r="A5313" t="str">
            <v>04</v>
          </cell>
          <cell r="B5313" t="str">
            <v>02020000</v>
          </cell>
          <cell r="C5313" t="str">
            <v>20030200</v>
          </cell>
          <cell r="D5313">
            <v>8072</v>
          </cell>
        </row>
        <row r="5314">
          <cell r="A5314" t="str">
            <v>04</v>
          </cell>
          <cell r="B5314" t="str">
            <v>02020000</v>
          </cell>
          <cell r="C5314" t="str">
            <v>79030000</v>
          </cell>
          <cell r="D5314">
            <v>1241060</v>
          </cell>
        </row>
        <row r="5315">
          <cell r="A5315" t="str">
            <v>04</v>
          </cell>
          <cell r="B5315" t="str">
            <v>02010000</v>
          </cell>
          <cell r="C5315" t="str">
            <v>02030000</v>
          </cell>
          <cell r="D5315">
            <v>20637</v>
          </cell>
        </row>
        <row r="5316">
          <cell r="A5316" t="str">
            <v>04</v>
          </cell>
          <cell r="B5316" t="str">
            <v>02010000</v>
          </cell>
          <cell r="C5316" t="str">
            <v>23010000</v>
          </cell>
          <cell r="D5316">
            <v>39672</v>
          </cell>
        </row>
        <row r="5317">
          <cell r="A5317" t="str">
            <v>04</v>
          </cell>
          <cell r="B5317" t="str">
            <v>02010000</v>
          </cell>
          <cell r="C5317" t="str">
            <v>25010000</v>
          </cell>
          <cell r="D5317">
            <v>5472516</v>
          </cell>
        </row>
        <row r="5318">
          <cell r="A5318" t="str">
            <v>04</v>
          </cell>
          <cell r="B5318" t="str">
            <v>02010000</v>
          </cell>
          <cell r="C5318" t="str">
            <v>25020000</v>
          </cell>
          <cell r="D5318">
            <v>4149300</v>
          </cell>
        </row>
        <row r="5319">
          <cell r="A5319" t="str">
            <v>04</v>
          </cell>
          <cell r="B5319" t="str">
            <v>02010000</v>
          </cell>
          <cell r="C5319" t="str">
            <v>25030000</v>
          </cell>
          <cell r="D5319">
            <v>319345</v>
          </cell>
        </row>
        <row r="5320">
          <cell r="A5320" t="str">
            <v>04</v>
          </cell>
          <cell r="B5320" t="str">
            <v>02010000</v>
          </cell>
          <cell r="C5320" t="str">
            <v>26000000</v>
          </cell>
          <cell r="D5320">
            <v>1839720</v>
          </cell>
        </row>
        <row r="5321">
          <cell r="A5321" t="str">
            <v>04</v>
          </cell>
          <cell r="B5321" t="str">
            <v>02010000</v>
          </cell>
          <cell r="C5321" t="str">
            <v>79070000</v>
          </cell>
          <cell r="D5321">
            <v>669</v>
          </cell>
        </row>
        <row r="5322">
          <cell r="A5322" t="str">
            <v>04</v>
          </cell>
          <cell r="B5322" t="str">
            <v>01030000</v>
          </cell>
          <cell r="C5322" t="str">
            <v>01000000</v>
          </cell>
          <cell r="D5322">
            <v>30083.5</v>
          </cell>
        </row>
        <row r="5323">
          <cell r="A5323" t="str">
            <v>04</v>
          </cell>
          <cell r="B5323" t="str">
            <v>73040000</v>
          </cell>
          <cell r="C5323" t="str">
            <v>70000000</v>
          </cell>
          <cell r="D5323">
            <v>48775</v>
          </cell>
        </row>
        <row r="5324">
          <cell r="A5324" t="str">
            <v>04</v>
          </cell>
          <cell r="B5324" t="str">
            <v>73040000</v>
          </cell>
          <cell r="C5324" t="str">
            <v>51040000</v>
          </cell>
          <cell r="D5324">
            <v>500000</v>
          </cell>
        </row>
        <row r="5325">
          <cell r="A5325" t="str">
            <v>04</v>
          </cell>
          <cell r="B5325" t="str">
            <v>62050600</v>
          </cell>
          <cell r="C5325" t="str">
            <v>51020000</v>
          </cell>
          <cell r="D5325">
            <v>7482595.4000000004</v>
          </cell>
        </row>
        <row r="5326">
          <cell r="A5326" t="str">
            <v>04</v>
          </cell>
          <cell r="B5326" t="str">
            <v>62050600</v>
          </cell>
          <cell r="C5326" t="str">
            <v>51030100</v>
          </cell>
          <cell r="D5326">
            <v>44100099.759999998</v>
          </cell>
        </row>
        <row r="5327">
          <cell r="A5327" t="str">
            <v>04</v>
          </cell>
          <cell r="B5327" t="str">
            <v>62050600</v>
          </cell>
          <cell r="C5327" t="str">
            <v>51040000</v>
          </cell>
          <cell r="D5327">
            <v>33652369.140000001</v>
          </cell>
        </row>
        <row r="5328">
          <cell r="A5328" t="str">
            <v>04</v>
          </cell>
          <cell r="B5328" t="str">
            <v>62050600</v>
          </cell>
          <cell r="C5328" t="str">
            <v>51080100</v>
          </cell>
          <cell r="D5328">
            <v>8407267.6199999992</v>
          </cell>
        </row>
        <row r="5329">
          <cell r="A5329" t="str">
            <v>04</v>
          </cell>
          <cell r="B5329" t="str">
            <v>51040000</v>
          </cell>
          <cell r="C5329" t="str">
            <v>50000000</v>
          </cell>
          <cell r="D5329">
            <v>11132000</v>
          </cell>
        </row>
        <row r="5330">
          <cell r="A5330" t="str">
            <v>04</v>
          </cell>
          <cell r="B5330" t="str">
            <v>51040000</v>
          </cell>
          <cell r="C5330" t="str">
            <v>51050000</v>
          </cell>
          <cell r="D5330">
            <v>13100000</v>
          </cell>
        </row>
        <row r="5331">
          <cell r="A5331" t="str">
            <v>04</v>
          </cell>
          <cell r="B5331" t="str">
            <v>51040000</v>
          </cell>
          <cell r="C5331" t="str">
            <v>55040100</v>
          </cell>
          <cell r="D5331">
            <v>367000000</v>
          </cell>
        </row>
        <row r="5332">
          <cell r="A5332" t="str">
            <v>04</v>
          </cell>
          <cell r="B5332" t="str">
            <v>51040000</v>
          </cell>
          <cell r="C5332" t="str">
            <v>60010000</v>
          </cell>
          <cell r="D5332">
            <v>481561290.37</v>
          </cell>
        </row>
        <row r="5333">
          <cell r="A5333" t="str">
            <v>04</v>
          </cell>
          <cell r="B5333" t="str">
            <v>51040000</v>
          </cell>
          <cell r="C5333" t="str">
            <v>60010400</v>
          </cell>
          <cell r="D5333">
            <v>6415077.8399999999</v>
          </cell>
        </row>
        <row r="5334">
          <cell r="A5334" t="str">
            <v>04</v>
          </cell>
          <cell r="B5334" t="str">
            <v>51040000</v>
          </cell>
          <cell r="C5334" t="str">
            <v>60040000</v>
          </cell>
          <cell r="D5334">
            <v>376026643.07999998</v>
          </cell>
        </row>
        <row r="5335">
          <cell r="A5335" t="str">
            <v>04</v>
          </cell>
          <cell r="B5335" t="str">
            <v>51040000</v>
          </cell>
          <cell r="C5335" t="str">
            <v>66000000</v>
          </cell>
          <cell r="D5335">
            <v>47000000</v>
          </cell>
        </row>
        <row r="5336">
          <cell r="A5336" t="str">
            <v>04</v>
          </cell>
          <cell r="B5336" t="str">
            <v>51040000</v>
          </cell>
          <cell r="C5336" t="str">
            <v>66000100</v>
          </cell>
          <cell r="D5336">
            <v>674207.59</v>
          </cell>
        </row>
        <row r="5337">
          <cell r="A5337" t="str">
            <v>04</v>
          </cell>
          <cell r="B5337" t="str">
            <v>51040000</v>
          </cell>
          <cell r="C5337" t="str">
            <v>68010000</v>
          </cell>
          <cell r="D5337">
            <v>-15098894</v>
          </cell>
        </row>
        <row r="5338">
          <cell r="A5338" t="str">
            <v>04</v>
          </cell>
          <cell r="B5338" t="str">
            <v>51040000</v>
          </cell>
          <cell r="C5338" t="str">
            <v>68020000</v>
          </cell>
          <cell r="D5338">
            <v>19053799</v>
          </cell>
        </row>
        <row r="5339">
          <cell r="A5339" t="str">
            <v>04</v>
          </cell>
          <cell r="B5339" t="str">
            <v>51040000</v>
          </cell>
          <cell r="C5339" t="str">
            <v>68030100</v>
          </cell>
          <cell r="D5339">
            <v>119153.22</v>
          </cell>
        </row>
        <row r="5340">
          <cell r="A5340" t="str">
            <v>04</v>
          </cell>
          <cell r="B5340" t="str">
            <v>51040000</v>
          </cell>
          <cell r="C5340" t="str">
            <v>68030300</v>
          </cell>
          <cell r="D5340">
            <v>73894</v>
          </cell>
        </row>
        <row r="5341">
          <cell r="A5341" t="str">
            <v>04</v>
          </cell>
          <cell r="B5341" t="str">
            <v>51040000</v>
          </cell>
          <cell r="C5341" t="str">
            <v>68030600</v>
          </cell>
          <cell r="D5341">
            <v>1365814.98</v>
          </cell>
        </row>
        <row r="5342">
          <cell r="A5342" t="str">
            <v>04</v>
          </cell>
          <cell r="B5342" t="str">
            <v>51040000</v>
          </cell>
          <cell r="C5342" t="str">
            <v>68040000</v>
          </cell>
          <cell r="D5342">
            <v>7662.06</v>
          </cell>
        </row>
        <row r="5343">
          <cell r="A5343" t="str">
            <v>04</v>
          </cell>
          <cell r="B5343" t="str">
            <v>51040000</v>
          </cell>
          <cell r="C5343" t="str">
            <v>68060000</v>
          </cell>
          <cell r="D5343">
            <v>12288599.66</v>
          </cell>
        </row>
        <row r="5344">
          <cell r="A5344" t="str">
            <v>04</v>
          </cell>
          <cell r="B5344" t="str">
            <v>51040000</v>
          </cell>
          <cell r="C5344" t="str">
            <v>68080200</v>
          </cell>
          <cell r="D5344">
            <v>58794630</v>
          </cell>
        </row>
        <row r="5345">
          <cell r="A5345" t="str">
            <v>04</v>
          </cell>
          <cell r="B5345" t="str">
            <v>51040000</v>
          </cell>
          <cell r="C5345" t="str">
            <v>69020100</v>
          </cell>
          <cell r="D5345">
            <v>15842508.619999999</v>
          </cell>
        </row>
        <row r="5346">
          <cell r="A5346" t="str">
            <v>04</v>
          </cell>
          <cell r="B5346" t="str">
            <v>51040000</v>
          </cell>
          <cell r="C5346" t="str">
            <v>69020200</v>
          </cell>
          <cell r="D5346">
            <v>15279750.789999999</v>
          </cell>
        </row>
        <row r="5347">
          <cell r="A5347" t="str">
            <v>04</v>
          </cell>
          <cell r="B5347" t="str">
            <v>51040000</v>
          </cell>
          <cell r="C5347" t="str">
            <v>69020300</v>
          </cell>
          <cell r="D5347">
            <v>2986701.22</v>
          </cell>
        </row>
        <row r="5348">
          <cell r="A5348" t="str">
            <v>04</v>
          </cell>
          <cell r="B5348" t="str">
            <v>51040000</v>
          </cell>
          <cell r="C5348" t="str">
            <v>69030100</v>
          </cell>
          <cell r="D5348">
            <v>4429418.75</v>
          </cell>
        </row>
        <row r="5349">
          <cell r="A5349" t="str">
            <v>04</v>
          </cell>
          <cell r="B5349" t="str">
            <v>51040000</v>
          </cell>
          <cell r="C5349" t="str">
            <v>70000000</v>
          </cell>
          <cell r="D5349">
            <v>37745584</v>
          </cell>
        </row>
        <row r="5350">
          <cell r="A5350" t="str">
            <v>04</v>
          </cell>
          <cell r="B5350" t="str">
            <v>51040000</v>
          </cell>
          <cell r="C5350" t="str">
            <v>70010000</v>
          </cell>
          <cell r="D5350">
            <v>78887491.030000001</v>
          </cell>
        </row>
        <row r="5351">
          <cell r="A5351" t="str">
            <v>04</v>
          </cell>
          <cell r="B5351" t="str">
            <v>51040000</v>
          </cell>
          <cell r="C5351" t="str">
            <v>76000000</v>
          </cell>
          <cell r="D5351">
            <v>3120551.17</v>
          </cell>
        </row>
        <row r="5352">
          <cell r="A5352" t="str">
            <v>04</v>
          </cell>
          <cell r="B5352" t="str">
            <v>51040000</v>
          </cell>
          <cell r="C5352" t="str">
            <v>76010000</v>
          </cell>
          <cell r="D5352">
            <v>1995887.93</v>
          </cell>
        </row>
        <row r="5353">
          <cell r="A5353" t="str">
            <v>04</v>
          </cell>
          <cell r="B5353" t="str">
            <v>51040000</v>
          </cell>
          <cell r="C5353" t="str">
            <v>79030000</v>
          </cell>
          <cell r="D5353">
            <v>3546215.72</v>
          </cell>
        </row>
        <row r="5354">
          <cell r="A5354" t="str">
            <v>04</v>
          </cell>
          <cell r="B5354" t="str">
            <v>51040000</v>
          </cell>
          <cell r="C5354" t="str">
            <v>79040000</v>
          </cell>
          <cell r="D5354">
            <v>127515.36</v>
          </cell>
        </row>
        <row r="5355">
          <cell r="A5355" t="str">
            <v>04</v>
          </cell>
          <cell r="B5355" t="str">
            <v>51040000</v>
          </cell>
          <cell r="C5355" t="str">
            <v>79070000</v>
          </cell>
          <cell r="D5355">
            <v>1749944.43</v>
          </cell>
        </row>
        <row r="5356">
          <cell r="A5356" t="str">
            <v>04</v>
          </cell>
          <cell r="B5356" t="str">
            <v>51040000</v>
          </cell>
          <cell r="C5356" t="str">
            <v>91020500</v>
          </cell>
          <cell r="D5356">
            <v>348518.54</v>
          </cell>
        </row>
        <row r="5357">
          <cell r="A5357" t="str">
            <v>04</v>
          </cell>
          <cell r="B5357" t="str">
            <v>51040000</v>
          </cell>
          <cell r="C5357" t="str">
            <v>91020800</v>
          </cell>
          <cell r="D5357">
            <v>36</v>
          </cell>
        </row>
        <row r="5358">
          <cell r="A5358" t="str">
            <v>04</v>
          </cell>
          <cell r="B5358" t="str">
            <v>51040000</v>
          </cell>
          <cell r="C5358" t="str">
            <v>91020801</v>
          </cell>
          <cell r="D5358">
            <v>1997183.89</v>
          </cell>
        </row>
        <row r="5359">
          <cell r="A5359" t="str">
            <v>04</v>
          </cell>
          <cell r="B5359" t="str">
            <v>51040000</v>
          </cell>
          <cell r="C5359" t="str">
            <v>97000600</v>
          </cell>
          <cell r="D5359">
            <v>1511325</v>
          </cell>
        </row>
        <row r="5360">
          <cell r="A5360" t="str">
            <v>04</v>
          </cell>
          <cell r="B5360" t="str">
            <v>91010802</v>
          </cell>
          <cell r="C5360" t="str">
            <v>79030000</v>
          </cell>
          <cell r="D5360">
            <v>94.45</v>
          </cell>
        </row>
        <row r="5361">
          <cell r="A5361" t="str">
            <v>04</v>
          </cell>
          <cell r="B5361" t="str">
            <v>51030000</v>
          </cell>
          <cell r="C5361" t="str">
            <v>60010000</v>
          </cell>
          <cell r="D5361">
            <v>11944127.49</v>
          </cell>
        </row>
        <row r="5362">
          <cell r="A5362" t="str">
            <v>04</v>
          </cell>
          <cell r="B5362" t="str">
            <v>51030000</v>
          </cell>
          <cell r="C5362" t="str">
            <v>60010400</v>
          </cell>
          <cell r="D5362">
            <v>22510.09</v>
          </cell>
        </row>
        <row r="5363">
          <cell r="A5363" t="str">
            <v>04</v>
          </cell>
          <cell r="B5363" t="str">
            <v>51030000</v>
          </cell>
          <cell r="C5363" t="str">
            <v>60040000</v>
          </cell>
          <cell r="D5363">
            <v>9356389.9399999995</v>
          </cell>
        </row>
        <row r="5364">
          <cell r="A5364" t="str">
            <v>04</v>
          </cell>
          <cell r="B5364" t="str">
            <v>51030000</v>
          </cell>
          <cell r="C5364" t="str">
            <v>62030400</v>
          </cell>
          <cell r="D5364">
            <v>8701.6299999999992</v>
          </cell>
        </row>
        <row r="5365">
          <cell r="A5365" t="str">
            <v>04</v>
          </cell>
          <cell r="B5365" t="str">
            <v>51030000</v>
          </cell>
          <cell r="C5365" t="str">
            <v>69010000</v>
          </cell>
          <cell r="D5365">
            <v>1298397</v>
          </cell>
        </row>
        <row r="5366">
          <cell r="A5366" t="str">
            <v>04</v>
          </cell>
          <cell r="B5366" t="str">
            <v>51030000</v>
          </cell>
          <cell r="C5366" t="str">
            <v>69030000</v>
          </cell>
          <cell r="D5366">
            <v>259690.59</v>
          </cell>
        </row>
        <row r="5367">
          <cell r="A5367" t="str">
            <v>04</v>
          </cell>
          <cell r="B5367" t="str">
            <v>51030000</v>
          </cell>
          <cell r="C5367" t="str">
            <v>70000000</v>
          </cell>
          <cell r="D5367">
            <v>179900</v>
          </cell>
        </row>
        <row r="5368">
          <cell r="A5368" t="str">
            <v>04</v>
          </cell>
          <cell r="B5368" t="str">
            <v>51030000</v>
          </cell>
          <cell r="C5368" t="str">
            <v>70010000</v>
          </cell>
          <cell r="D5368">
            <v>1176492.8400000001</v>
          </cell>
        </row>
        <row r="5369">
          <cell r="A5369" t="str">
            <v>04</v>
          </cell>
          <cell r="B5369" t="str">
            <v>51030000</v>
          </cell>
          <cell r="C5369" t="str">
            <v>76000000</v>
          </cell>
          <cell r="D5369">
            <v>161505.67000000001</v>
          </cell>
        </row>
        <row r="5370">
          <cell r="A5370" t="str">
            <v>04</v>
          </cell>
          <cell r="B5370" t="str">
            <v>51030000</v>
          </cell>
          <cell r="C5370" t="str">
            <v>79030000</v>
          </cell>
          <cell r="D5370">
            <v>524590.37</v>
          </cell>
        </row>
        <row r="5371">
          <cell r="A5371" t="str">
            <v>04</v>
          </cell>
          <cell r="B5371" t="str">
            <v>51030000</v>
          </cell>
          <cell r="C5371" t="str">
            <v>91020500</v>
          </cell>
          <cell r="D5371">
            <v>27117.27</v>
          </cell>
        </row>
        <row r="5372">
          <cell r="A5372" t="str">
            <v>04</v>
          </cell>
          <cell r="B5372" t="str">
            <v>51030000</v>
          </cell>
          <cell r="C5372" t="str">
            <v>91020801</v>
          </cell>
          <cell r="D5372">
            <v>1036859.02</v>
          </cell>
        </row>
        <row r="5373">
          <cell r="A5373" t="str">
            <v>04</v>
          </cell>
          <cell r="B5373" t="str">
            <v>51080100</v>
          </cell>
          <cell r="C5373" t="str">
            <v>60010000</v>
          </cell>
          <cell r="D5373">
            <v>5824630.54</v>
          </cell>
        </row>
        <row r="5374">
          <cell r="A5374" t="str">
            <v>04</v>
          </cell>
          <cell r="B5374" t="str">
            <v>51080100</v>
          </cell>
          <cell r="C5374" t="str">
            <v>60040000</v>
          </cell>
          <cell r="D5374">
            <v>1479905.87</v>
          </cell>
        </row>
        <row r="5375">
          <cell r="A5375" t="str">
            <v>04</v>
          </cell>
          <cell r="B5375" t="str">
            <v>51080100</v>
          </cell>
          <cell r="C5375" t="str">
            <v>68030100</v>
          </cell>
          <cell r="D5375">
            <v>1073016</v>
          </cell>
        </row>
        <row r="5376">
          <cell r="A5376" t="str">
            <v>04</v>
          </cell>
          <cell r="B5376" t="str">
            <v>51080100</v>
          </cell>
          <cell r="C5376" t="str">
            <v>91020500</v>
          </cell>
          <cell r="D5376">
            <v>397</v>
          </cell>
        </row>
        <row r="5377">
          <cell r="A5377" t="str">
            <v>04</v>
          </cell>
          <cell r="B5377" t="str">
            <v>51020000</v>
          </cell>
          <cell r="C5377" t="str">
            <v>60010000</v>
          </cell>
          <cell r="D5377">
            <v>5902836.2999999998</v>
          </cell>
        </row>
        <row r="5378">
          <cell r="A5378" t="str">
            <v>04</v>
          </cell>
          <cell r="B5378" t="str">
            <v>51020000</v>
          </cell>
          <cell r="C5378" t="str">
            <v>60040000</v>
          </cell>
          <cell r="D5378">
            <v>751880</v>
          </cell>
        </row>
        <row r="5379">
          <cell r="A5379" t="str">
            <v>04</v>
          </cell>
          <cell r="B5379" t="str">
            <v>51020000</v>
          </cell>
          <cell r="C5379" t="str">
            <v>70010000</v>
          </cell>
          <cell r="D5379">
            <v>7080</v>
          </cell>
        </row>
        <row r="5380">
          <cell r="A5380" t="str">
            <v>04</v>
          </cell>
          <cell r="B5380" t="str">
            <v>51020000</v>
          </cell>
          <cell r="C5380" t="str">
            <v>91020500</v>
          </cell>
          <cell r="D5380">
            <v>257</v>
          </cell>
        </row>
        <row r="5381">
          <cell r="A5381" t="str">
            <v>04</v>
          </cell>
          <cell r="B5381" t="str">
            <v>99000000</v>
          </cell>
          <cell r="C5381" t="str">
            <v>90090107</v>
          </cell>
          <cell r="D5381">
            <v>49519234.880000003</v>
          </cell>
        </row>
        <row r="5382">
          <cell r="A5382" t="str">
            <v>04</v>
          </cell>
          <cell r="B5382" t="str">
            <v>66000100</v>
          </cell>
          <cell r="C5382" t="str">
            <v>91020600</v>
          </cell>
          <cell r="D5382">
            <v>642950.80000000005</v>
          </cell>
        </row>
        <row r="5383">
          <cell r="A5383" t="str">
            <v>04</v>
          </cell>
          <cell r="B5383" t="str">
            <v>67010100</v>
          </cell>
          <cell r="C5383" t="str">
            <v>91020600</v>
          </cell>
          <cell r="D5383">
            <v>5594262.2999999998</v>
          </cell>
        </row>
        <row r="5384">
          <cell r="A5384" t="str">
            <v>04</v>
          </cell>
          <cell r="B5384" t="str">
            <v>51090000</v>
          </cell>
          <cell r="C5384" t="str">
            <v>51030100</v>
          </cell>
          <cell r="D5384">
            <v>42000000</v>
          </cell>
        </row>
        <row r="5385">
          <cell r="A5385" t="str">
            <v>04</v>
          </cell>
          <cell r="B5385" t="str">
            <v>51090000</v>
          </cell>
          <cell r="C5385" t="str">
            <v>51040000</v>
          </cell>
          <cell r="D5385">
            <v>3000000</v>
          </cell>
        </row>
        <row r="5386">
          <cell r="A5386" t="str">
            <v>04</v>
          </cell>
          <cell r="B5386" t="str">
            <v>51090000</v>
          </cell>
          <cell r="C5386" t="str">
            <v>76000000</v>
          </cell>
          <cell r="D5386">
            <v>7775446.1299999999</v>
          </cell>
        </row>
        <row r="5387">
          <cell r="A5387" t="str">
            <v>04</v>
          </cell>
          <cell r="B5387" t="str">
            <v>51090000</v>
          </cell>
          <cell r="C5387" t="str">
            <v>91020500</v>
          </cell>
          <cell r="D5387">
            <v>1480.53</v>
          </cell>
        </row>
        <row r="5388">
          <cell r="A5388" t="str">
            <v>04</v>
          </cell>
          <cell r="B5388" t="str">
            <v>55040100</v>
          </cell>
          <cell r="C5388" t="str">
            <v>51040000</v>
          </cell>
          <cell r="D5388">
            <v>231000000</v>
          </cell>
        </row>
        <row r="5389">
          <cell r="A5389" t="str">
            <v>04</v>
          </cell>
          <cell r="B5389" t="str">
            <v>66000000</v>
          </cell>
          <cell r="C5389" t="str">
            <v>51040000</v>
          </cell>
          <cell r="D5389">
            <v>60000000</v>
          </cell>
        </row>
        <row r="5390">
          <cell r="A5390" t="str">
            <v>04</v>
          </cell>
          <cell r="B5390" t="str">
            <v>68080100</v>
          </cell>
          <cell r="C5390" t="str">
            <v>60010000</v>
          </cell>
          <cell r="D5390">
            <v>738.46</v>
          </cell>
        </row>
        <row r="5391">
          <cell r="A5391" t="str">
            <v>04</v>
          </cell>
          <cell r="B5391" t="str">
            <v>68080100</v>
          </cell>
          <cell r="C5391" t="str">
            <v>60010100</v>
          </cell>
          <cell r="D5391">
            <v>41122.92</v>
          </cell>
        </row>
        <row r="5392">
          <cell r="A5392" t="str">
            <v>04</v>
          </cell>
          <cell r="B5392" t="str">
            <v>68080100</v>
          </cell>
          <cell r="C5392" t="str">
            <v>79030000</v>
          </cell>
          <cell r="D5392">
            <v>8946.94</v>
          </cell>
        </row>
        <row r="5393">
          <cell r="A5393" t="str">
            <v>04</v>
          </cell>
          <cell r="B5393" t="str">
            <v>68080000</v>
          </cell>
          <cell r="C5393" t="str">
            <v>19060000</v>
          </cell>
          <cell r="D5393">
            <v>27538.69</v>
          </cell>
        </row>
        <row r="5394">
          <cell r="A5394" t="str">
            <v>04</v>
          </cell>
          <cell r="B5394" t="str">
            <v>68080000</v>
          </cell>
          <cell r="C5394" t="str">
            <v>76000000</v>
          </cell>
          <cell r="D5394">
            <v>1106578.8899999999</v>
          </cell>
        </row>
        <row r="5395">
          <cell r="A5395" t="str">
            <v>04</v>
          </cell>
          <cell r="B5395" t="str">
            <v>68080000</v>
          </cell>
          <cell r="C5395" t="str">
            <v>76020400</v>
          </cell>
          <cell r="D5395">
            <v>-83598.06</v>
          </cell>
        </row>
        <row r="5396">
          <cell r="A5396" t="str">
            <v>04</v>
          </cell>
          <cell r="B5396" t="str">
            <v>68080000</v>
          </cell>
          <cell r="C5396" t="str">
            <v>76020500</v>
          </cell>
          <cell r="D5396">
            <v>2126.2199999999998</v>
          </cell>
        </row>
        <row r="5397">
          <cell r="A5397" t="str">
            <v>04</v>
          </cell>
          <cell r="B5397" t="str">
            <v>68080000</v>
          </cell>
          <cell r="C5397" t="str">
            <v>76050000</v>
          </cell>
          <cell r="D5397">
            <v>1460362.62</v>
          </cell>
        </row>
        <row r="5398">
          <cell r="A5398" t="str">
            <v>04</v>
          </cell>
          <cell r="B5398" t="str">
            <v>68080000</v>
          </cell>
          <cell r="C5398" t="str">
            <v>76060000</v>
          </cell>
          <cell r="D5398">
            <v>398657.46</v>
          </cell>
        </row>
        <row r="5399">
          <cell r="A5399" t="str">
            <v>04</v>
          </cell>
          <cell r="B5399" t="str">
            <v>68080000</v>
          </cell>
          <cell r="C5399" t="str">
            <v>79070000</v>
          </cell>
          <cell r="D5399">
            <v>348992.83</v>
          </cell>
        </row>
        <row r="5400">
          <cell r="A5400" t="str">
            <v>04</v>
          </cell>
          <cell r="B5400" t="str">
            <v>68080000</v>
          </cell>
          <cell r="C5400" t="str">
            <v>90030107</v>
          </cell>
          <cell r="D5400">
            <v>-5243.91</v>
          </cell>
        </row>
        <row r="5401">
          <cell r="A5401" t="str">
            <v>04</v>
          </cell>
          <cell r="B5401" t="str">
            <v>68080000</v>
          </cell>
          <cell r="C5401" t="str">
            <v>90030108</v>
          </cell>
          <cell r="D5401">
            <v>-1597.6</v>
          </cell>
        </row>
        <row r="5402">
          <cell r="A5402" t="str">
            <v>04</v>
          </cell>
          <cell r="B5402" t="str">
            <v>68080000</v>
          </cell>
          <cell r="C5402" t="str">
            <v>90031400</v>
          </cell>
          <cell r="D5402">
            <v>-221.66</v>
          </cell>
        </row>
        <row r="5403">
          <cell r="A5403" t="str">
            <v>04</v>
          </cell>
          <cell r="B5403" t="str">
            <v>68080000</v>
          </cell>
          <cell r="C5403" t="str">
            <v>91020801</v>
          </cell>
          <cell r="D5403">
            <v>702.47</v>
          </cell>
        </row>
        <row r="5404">
          <cell r="A5404" t="str">
            <v>04</v>
          </cell>
          <cell r="B5404" t="str">
            <v>68080000</v>
          </cell>
          <cell r="C5404" t="str">
            <v>99000000</v>
          </cell>
          <cell r="D5404">
            <v>135304.04999999999</v>
          </cell>
        </row>
        <row r="5405">
          <cell r="A5405" t="str">
            <v>04</v>
          </cell>
          <cell r="B5405" t="str">
            <v>71000000</v>
          </cell>
          <cell r="C5405" t="str">
            <v>50000000</v>
          </cell>
          <cell r="D5405">
            <v>339584.02</v>
          </cell>
        </row>
        <row r="5406">
          <cell r="A5406" t="str">
            <v>04</v>
          </cell>
          <cell r="B5406" t="str">
            <v>71000000</v>
          </cell>
          <cell r="C5406" t="str">
            <v>70000000</v>
          </cell>
          <cell r="D5406">
            <v>418738.64</v>
          </cell>
        </row>
        <row r="5407">
          <cell r="A5407" t="str">
            <v>04</v>
          </cell>
          <cell r="B5407" t="str">
            <v>71000000</v>
          </cell>
          <cell r="C5407" t="str">
            <v>08070000</v>
          </cell>
          <cell r="D5407">
            <v>11600</v>
          </cell>
        </row>
        <row r="5408">
          <cell r="A5408" t="str">
            <v>04</v>
          </cell>
          <cell r="B5408" t="str">
            <v>71000000</v>
          </cell>
          <cell r="C5408" t="str">
            <v>19040100</v>
          </cell>
          <cell r="D5408">
            <v>10257.89</v>
          </cell>
        </row>
        <row r="5409">
          <cell r="A5409" t="str">
            <v>04</v>
          </cell>
          <cell r="B5409" t="str">
            <v>71000000</v>
          </cell>
          <cell r="C5409" t="str">
            <v>23010000</v>
          </cell>
          <cell r="D5409">
            <v>1480.19</v>
          </cell>
        </row>
        <row r="5410">
          <cell r="A5410" t="str">
            <v>04</v>
          </cell>
          <cell r="B5410" t="str">
            <v>71000000</v>
          </cell>
          <cell r="C5410" t="str">
            <v>25010000</v>
          </cell>
          <cell r="D5410">
            <v>188580.44</v>
          </cell>
        </row>
        <row r="5411">
          <cell r="A5411" t="str">
            <v>04</v>
          </cell>
          <cell r="B5411" t="str">
            <v>71000000</v>
          </cell>
          <cell r="C5411" t="str">
            <v>25020000</v>
          </cell>
          <cell r="D5411">
            <v>80622.649999999994</v>
          </cell>
        </row>
        <row r="5412">
          <cell r="A5412" t="str">
            <v>04</v>
          </cell>
          <cell r="B5412" t="str">
            <v>71000000</v>
          </cell>
          <cell r="C5412" t="str">
            <v>25030000</v>
          </cell>
          <cell r="D5412">
            <v>34867.120000000003</v>
          </cell>
        </row>
        <row r="5413">
          <cell r="A5413" t="str">
            <v>04</v>
          </cell>
          <cell r="B5413" t="str">
            <v>71000000</v>
          </cell>
          <cell r="C5413" t="str">
            <v>26000000</v>
          </cell>
          <cell r="D5413">
            <v>1112755.02</v>
          </cell>
        </row>
        <row r="5414">
          <cell r="A5414" t="str">
            <v>04</v>
          </cell>
          <cell r="B5414" t="str">
            <v>71000000</v>
          </cell>
          <cell r="C5414" t="str">
            <v>44000100</v>
          </cell>
          <cell r="D5414">
            <v>39924.550000000003</v>
          </cell>
        </row>
        <row r="5415">
          <cell r="A5415" t="str">
            <v>04</v>
          </cell>
          <cell r="B5415" t="str">
            <v>71000000</v>
          </cell>
          <cell r="C5415" t="str">
            <v>60010000</v>
          </cell>
          <cell r="D5415">
            <v>432538.58</v>
          </cell>
        </row>
        <row r="5416">
          <cell r="A5416" t="str">
            <v>04</v>
          </cell>
          <cell r="B5416" t="str">
            <v>71000000</v>
          </cell>
          <cell r="C5416" t="str">
            <v>76000000</v>
          </cell>
          <cell r="D5416">
            <v>24700</v>
          </cell>
        </row>
        <row r="5417">
          <cell r="A5417" t="str">
            <v>04</v>
          </cell>
          <cell r="B5417" t="str">
            <v>71000000</v>
          </cell>
          <cell r="C5417" t="str">
            <v>79030000</v>
          </cell>
          <cell r="D5417">
            <v>59440.55</v>
          </cell>
        </row>
        <row r="5418">
          <cell r="A5418" t="str">
            <v>04</v>
          </cell>
          <cell r="B5418" t="str">
            <v>71000000</v>
          </cell>
          <cell r="C5418" t="str">
            <v>91020500</v>
          </cell>
          <cell r="D5418">
            <v>1010</v>
          </cell>
        </row>
        <row r="5419">
          <cell r="A5419" t="str">
            <v>04</v>
          </cell>
          <cell r="B5419" t="str">
            <v>71000000</v>
          </cell>
          <cell r="C5419" t="str">
            <v>91020801</v>
          </cell>
          <cell r="D5419">
            <v>296712.49</v>
          </cell>
        </row>
        <row r="5420">
          <cell r="A5420" t="str">
            <v>04</v>
          </cell>
          <cell r="B5420" t="str">
            <v>71000000</v>
          </cell>
          <cell r="C5420" t="str">
            <v>91020802</v>
          </cell>
          <cell r="D5420">
            <v>2019.9</v>
          </cell>
        </row>
        <row r="5421">
          <cell r="A5421" t="str">
            <v>04</v>
          </cell>
          <cell r="B5421" t="str">
            <v>76050100</v>
          </cell>
          <cell r="C5421" t="str">
            <v>90030100</v>
          </cell>
          <cell r="D5421">
            <v>111335940.36</v>
          </cell>
        </row>
        <row r="5422">
          <cell r="A5422" t="str">
            <v>04</v>
          </cell>
          <cell r="B5422" t="str">
            <v>76050100</v>
          </cell>
          <cell r="C5422" t="str">
            <v>90030107</v>
          </cell>
          <cell r="D5422">
            <v>37975324.280000001</v>
          </cell>
        </row>
        <row r="5423">
          <cell r="A5423" t="str">
            <v>04</v>
          </cell>
          <cell r="B5423" t="str">
            <v>76050100</v>
          </cell>
          <cell r="C5423" t="str">
            <v>90030108</v>
          </cell>
          <cell r="D5423">
            <v>3972792.48</v>
          </cell>
        </row>
        <row r="5424">
          <cell r="A5424" t="str">
            <v>04</v>
          </cell>
          <cell r="B5424" t="str">
            <v>76050100</v>
          </cell>
          <cell r="C5424" t="str">
            <v>90030300</v>
          </cell>
          <cell r="D5424">
            <v>364794.97</v>
          </cell>
        </row>
        <row r="5425">
          <cell r="A5425" t="str">
            <v>04</v>
          </cell>
          <cell r="B5425" t="str">
            <v>76050100</v>
          </cell>
          <cell r="C5425" t="str">
            <v>90030500</v>
          </cell>
          <cell r="D5425">
            <v>33976.800000000003</v>
          </cell>
        </row>
        <row r="5426">
          <cell r="A5426" t="str">
            <v>04</v>
          </cell>
          <cell r="B5426" t="str">
            <v>76050100</v>
          </cell>
          <cell r="C5426" t="str">
            <v>90030900</v>
          </cell>
          <cell r="D5426">
            <v>817064.12</v>
          </cell>
        </row>
        <row r="5427">
          <cell r="A5427" t="str">
            <v>04</v>
          </cell>
          <cell r="B5427" t="str">
            <v>76050100</v>
          </cell>
          <cell r="C5427" t="str">
            <v>90030901</v>
          </cell>
          <cell r="D5427">
            <v>440654.82</v>
          </cell>
        </row>
        <row r="5428">
          <cell r="A5428" t="str">
            <v>04</v>
          </cell>
          <cell r="B5428" t="str">
            <v>76050100</v>
          </cell>
          <cell r="C5428" t="str">
            <v>90030902</v>
          </cell>
          <cell r="D5428">
            <v>46104.6</v>
          </cell>
        </row>
        <row r="5429">
          <cell r="A5429" t="str">
            <v>04</v>
          </cell>
          <cell r="B5429" t="str">
            <v>76050100</v>
          </cell>
          <cell r="C5429" t="str">
            <v>90031200</v>
          </cell>
          <cell r="D5429">
            <v>11717.34</v>
          </cell>
        </row>
        <row r="5430">
          <cell r="A5430" t="str">
            <v>04</v>
          </cell>
          <cell r="B5430" t="str">
            <v>76050100</v>
          </cell>
          <cell r="C5430" t="str">
            <v>90031201</v>
          </cell>
          <cell r="D5430">
            <v>14756.95</v>
          </cell>
        </row>
        <row r="5431">
          <cell r="A5431" t="str">
            <v>04</v>
          </cell>
          <cell r="B5431" t="str">
            <v>76050100</v>
          </cell>
          <cell r="C5431" t="str">
            <v>90031202</v>
          </cell>
          <cell r="D5431">
            <v>6102.66</v>
          </cell>
        </row>
        <row r="5432">
          <cell r="A5432" t="str">
            <v>04</v>
          </cell>
          <cell r="B5432" t="str">
            <v>76050100</v>
          </cell>
          <cell r="C5432" t="str">
            <v>90031205</v>
          </cell>
          <cell r="D5432">
            <v>599571.75</v>
          </cell>
        </row>
        <row r="5433">
          <cell r="A5433" t="str">
            <v>04</v>
          </cell>
          <cell r="B5433" t="str">
            <v>76050100</v>
          </cell>
          <cell r="C5433" t="str">
            <v>90031300</v>
          </cell>
          <cell r="D5433">
            <v>6398.09</v>
          </cell>
        </row>
        <row r="5434">
          <cell r="A5434" t="str">
            <v>04</v>
          </cell>
          <cell r="B5434" t="str">
            <v>76050100</v>
          </cell>
          <cell r="C5434" t="str">
            <v>90031302</v>
          </cell>
          <cell r="D5434">
            <v>5481.54</v>
          </cell>
        </row>
        <row r="5435">
          <cell r="A5435" t="str">
            <v>04</v>
          </cell>
          <cell r="B5435" t="str">
            <v>76050100</v>
          </cell>
          <cell r="C5435" t="str">
            <v>90031400</v>
          </cell>
          <cell r="D5435">
            <v>2710534.19</v>
          </cell>
        </row>
        <row r="5436">
          <cell r="A5436" t="str">
            <v>04</v>
          </cell>
          <cell r="B5436" t="str">
            <v>76050100</v>
          </cell>
          <cell r="C5436" t="str">
            <v>90031401</v>
          </cell>
          <cell r="D5436">
            <v>2532102.21</v>
          </cell>
        </row>
        <row r="5437">
          <cell r="A5437" t="str">
            <v>04</v>
          </cell>
          <cell r="B5437" t="str">
            <v>76050100</v>
          </cell>
          <cell r="C5437" t="str">
            <v>90031402</v>
          </cell>
          <cell r="D5437">
            <v>80122.490000000005</v>
          </cell>
        </row>
        <row r="5438">
          <cell r="A5438" t="str">
            <v>04</v>
          </cell>
          <cell r="B5438" t="str">
            <v>76050100</v>
          </cell>
          <cell r="C5438" t="str">
            <v>90031405</v>
          </cell>
          <cell r="D5438">
            <v>5003721.2699999996</v>
          </cell>
        </row>
        <row r="5439">
          <cell r="A5439" t="str">
            <v>04</v>
          </cell>
          <cell r="B5439" t="str">
            <v>76050100</v>
          </cell>
          <cell r="C5439" t="str">
            <v>90031700</v>
          </cell>
          <cell r="D5439">
            <v>6102.08</v>
          </cell>
        </row>
        <row r="5440">
          <cell r="A5440" t="str">
            <v>04</v>
          </cell>
          <cell r="B5440" t="str">
            <v>76050100</v>
          </cell>
          <cell r="C5440" t="str">
            <v>90031705</v>
          </cell>
          <cell r="D5440">
            <v>10648.98</v>
          </cell>
        </row>
        <row r="5441">
          <cell r="A5441" t="str">
            <v>04</v>
          </cell>
          <cell r="B5441" t="str">
            <v>76050100</v>
          </cell>
          <cell r="C5441" t="str">
            <v>90032100</v>
          </cell>
          <cell r="D5441">
            <v>123758.48</v>
          </cell>
        </row>
        <row r="5442">
          <cell r="A5442" t="str">
            <v>04</v>
          </cell>
          <cell r="B5442" t="str">
            <v>76050100</v>
          </cell>
          <cell r="C5442" t="str">
            <v>90032101</v>
          </cell>
          <cell r="D5442">
            <v>63289.06</v>
          </cell>
        </row>
        <row r="5443">
          <cell r="A5443" t="str">
            <v>04</v>
          </cell>
          <cell r="B5443" t="str">
            <v>76050100</v>
          </cell>
          <cell r="C5443" t="str">
            <v>91020100</v>
          </cell>
          <cell r="D5443">
            <v>29516.17</v>
          </cell>
        </row>
        <row r="5444">
          <cell r="A5444" t="str">
            <v>04</v>
          </cell>
          <cell r="B5444" t="str">
            <v>76050100</v>
          </cell>
          <cell r="C5444" t="str">
            <v>91020400</v>
          </cell>
          <cell r="D5444">
            <v>2285162.21</v>
          </cell>
        </row>
        <row r="5445">
          <cell r="A5445" t="str">
            <v>04</v>
          </cell>
          <cell r="B5445" t="str">
            <v>76050000</v>
          </cell>
          <cell r="C5445" t="str">
            <v>90031400</v>
          </cell>
          <cell r="D5445">
            <v>-8734.44</v>
          </cell>
        </row>
        <row r="5446">
          <cell r="A5446" t="str">
            <v>04</v>
          </cell>
          <cell r="B5446" t="str">
            <v>76060000</v>
          </cell>
          <cell r="C5446" t="str">
            <v>76020600</v>
          </cell>
          <cell r="D5446">
            <v>23267.65</v>
          </cell>
        </row>
        <row r="5447">
          <cell r="A5447" t="str">
            <v>04</v>
          </cell>
          <cell r="B5447" t="str">
            <v>19080000</v>
          </cell>
          <cell r="C5447" t="str">
            <v>68080200</v>
          </cell>
          <cell r="D5447">
            <v>41861.379999999997</v>
          </cell>
        </row>
        <row r="5448">
          <cell r="A5448" t="str">
            <v>04</v>
          </cell>
          <cell r="B5448" t="str">
            <v>19070200</v>
          </cell>
          <cell r="C5448" t="str">
            <v>68080200</v>
          </cell>
          <cell r="D5448">
            <v>3126136.2</v>
          </cell>
        </row>
        <row r="5449">
          <cell r="A5449" t="str">
            <v>04</v>
          </cell>
          <cell r="B5449" t="str">
            <v>19090000</v>
          </cell>
          <cell r="C5449" t="str">
            <v>68080200</v>
          </cell>
          <cell r="D5449">
            <v>293700.74</v>
          </cell>
        </row>
        <row r="5450">
          <cell r="A5450" t="str">
            <v>04</v>
          </cell>
          <cell r="B5450" t="str">
            <v>19060000</v>
          </cell>
          <cell r="C5450" t="str">
            <v>08010000</v>
          </cell>
          <cell r="D5450">
            <v>7028.12</v>
          </cell>
        </row>
        <row r="5451">
          <cell r="A5451" t="str">
            <v>04</v>
          </cell>
          <cell r="B5451" t="str">
            <v>19060000</v>
          </cell>
          <cell r="C5451" t="str">
            <v>08090000</v>
          </cell>
          <cell r="D5451">
            <v>311.57</v>
          </cell>
        </row>
        <row r="5452">
          <cell r="A5452" t="str">
            <v>04</v>
          </cell>
          <cell r="B5452" t="str">
            <v>19060000</v>
          </cell>
          <cell r="C5452" t="str">
            <v>68080000</v>
          </cell>
          <cell r="D5452">
            <v>1444756.25</v>
          </cell>
        </row>
        <row r="5453">
          <cell r="A5453" t="str">
            <v>04</v>
          </cell>
          <cell r="B5453" t="str">
            <v>19060000</v>
          </cell>
          <cell r="C5453" t="str">
            <v>68080200</v>
          </cell>
          <cell r="D5453">
            <v>225272.06</v>
          </cell>
        </row>
        <row r="5454">
          <cell r="A5454" t="str">
            <v>04</v>
          </cell>
          <cell r="B5454" t="str">
            <v>76060100</v>
          </cell>
          <cell r="C5454" t="str">
            <v>76020600</v>
          </cell>
          <cell r="D5454">
            <v>2559.12</v>
          </cell>
        </row>
        <row r="5455">
          <cell r="A5455" t="str">
            <v>04</v>
          </cell>
          <cell r="B5455" t="str">
            <v>62010100</v>
          </cell>
          <cell r="C5455" t="str">
            <v>50000000</v>
          </cell>
          <cell r="D5455">
            <v>5087.1000000000004</v>
          </cell>
        </row>
        <row r="5456">
          <cell r="A5456" t="str">
            <v>04</v>
          </cell>
          <cell r="B5456" t="str">
            <v>62010100</v>
          </cell>
          <cell r="C5456" t="str">
            <v>51030100</v>
          </cell>
          <cell r="D5456">
            <v>35329787.240000002</v>
          </cell>
        </row>
        <row r="5457">
          <cell r="A5457" t="str">
            <v>04</v>
          </cell>
          <cell r="B5457" t="str">
            <v>62010100</v>
          </cell>
          <cell r="C5457" t="str">
            <v>51040000</v>
          </cell>
          <cell r="D5457">
            <v>678272648.03999996</v>
          </cell>
        </row>
        <row r="5458">
          <cell r="A5458" t="str">
            <v>04</v>
          </cell>
          <cell r="B5458" t="str">
            <v>62010100</v>
          </cell>
          <cell r="C5458" t="str">
            <v>51090000</v>
          </cell>
          <cell r="D5458">
            <v>50000000</v>
          </cell>
        </row>
        <row r="5459">
          <cell r="A5459" t="str">
            <v>04</v>
          </cell>
          <cell r="B5459" t="str">
            <v>62010100</v>
          </cell>
          <cell r="C5459" t="str">
            <v>60010300</v>
          </cell>
          <cell r="D5459">
            <v>10553730.57</v>
          </cell>
        </row>
        <row r="5460">
          <cell r="A5460" t="str">
            <v>04</v>
          </cell>
          <cell r="B5460" t="str">
            <v>62010100</v>
          </cell>
          <cell r="C5460" t="str">
            <v>62030000</v>
          </cell>
          <cell r="D5460">
            <v>480016.17</v>
          </cell>
        </row>
        <row r="5461">
          <cell r="A5461" t="str">
            <v>04</v>
          </cell>
          <cell r="B5461" t="str">
            <v>62010100</v>
          </cell>
          <cell r="C5461" t="str">
            <v>62030100</v>
          </cell>
          <cell r="D5461">
            <v>159546514.02000001</v>
          </cell>
        </row>
        <row r="5462">
          <cell r="A5462" t="str">
            <v>04</v>
          </cell>
          <cell r="B5462" t="str">
            <v>62010100</v>
          </cell>
          <cell r="C5462" t="str">
            <v>62050500</v>
          </cell>
          <cell r="D5462">
            <v>90665108.609999999</v>
          </cell>
        </row>
        <row r="5463">
          <cell r="A5463" t="str">
            <v>04</v>
          </cell>
          <cell r="B5463" t="str">
            <v>62010100</v>
          </cell>
          <cell r="C5463" t="str">
            <v>76000000</v>
          </cell>
          <cell r="D5463">
            <v>4313298.53</v>
          </cell>
        </row>
        <row r="5464">
          <cell r="A5464" t="str">
            <v>04</v>
          </cell>
          <cell r="B5464" t="str">
            <v>62010100</v>
          </cell>
          <cell r="C5464" t="str">
            <v>91020801</v>
          </cell>
          <cell r="D5464">
            <v>448366.24</v>
          </cell>
        </row>
        <row r="5465">
          <cell r="A5465" t="str">
            <v>04</v>
          </cell>
          <cell r="B5465" t="str">
            <v>62010200</v>
          </cell>
          <cell r="C5465" t="str">
            <v>51030000</v>
          </cell>
          <cell r="D5465">
            <v>9489016.9900000002</v>
          </cell>
        </row>
        <row r="5466">
          <cell r="A5466" t="str">
            <v>04</v>
          </cell>
          <cell r="B5466" t="str">
            <v>62010200</v>
          </cell>
          <cell r="C5466" t="str">
            <v>62030300</v>
          </cell>
          <cell r="D5466">
            <v>291287.76</v>
          </cell>
        </row>
        <row r="5467">
          <cell r="A5467" t="str">
            <v>04</v>
          </cell>
          <cell r="B5467" t="str">
            <v>62010200</v>
          </cell>
          <cell r="C5467" t="str">
            <v>62030500</v>
          </cell>
          <cell r="D5467">
            <v>12973279.550000001</v>
          </cell>
        </row>
        <row r="5468">
          <cell r="A5468" t="str">
            <v>04</v>
          </cell>
          <cell r="B5468" t="str">
            <v>62010300</v>
          </cell>
          <cell r="C5468" t="str">
            <v>62030100</v>
          </cell>
          <cell r="D5468">
            <v>2391433.65</v>
          </cell>
        </row>
        <row r="5469">
          <cell r="A5469" t="str">
            <v>04</v>
          </cell>
          <cell r="B5469" t="str">
            <v>62010400</v>
          </cell>
          <cell r="C5469" t="str">
            <v>62000000</v>
          </cell>
          <cell r="D5469">
            <v>1608048</v>
          </cell>
        </row>
        <row r="5470">
          <cell r="A5470" t="str">
            <v>04</v>
          </cell>
          <cell r="B5470" t="str">
            <v>62010400</v>
          </cell>
          <cell r="C5470" t="str">
            <v>62030300</v>
          </cell>
          <cell r="D5470">
            <v>518836.34</v>
          </cell>
        </row>
        <row r="5471">
          <cell r="A5471" t="str">
            <v>04</v>
          </cell>
          <cell r="B5471" t="str">
            <v>62010500</v>
          </cell>
          <cell r="C5471" t="str">
            <v>50000000</v>
          </cell>
          <cell r="D5471">
            <v>7453.82</v>
          </cell>
        </row>
        <row r="5472">
          <cell r="A5472" t="str">
            <v>04</v>
          </cell>
          <cell r="B5472" t="str">
            <v>62010500</v>
          </cell>
          <cell r="C5472" t="str">
            <v>51040000</v>
          </cell>
          <cell r="D5472">
            <v>10129635.27</v>
          </cell>
        </row>
        <row r="5473">
          <cell r="A5473" t="str">
            <v>04</v>
          </cell>
          <cell r="B5473" t="str">
            <v>62010500</v>
          </cell>
          <cell r="C5473" t="str">
            <v>60010000</v>
          </cell>
          <cell r="D5473">
            <v>30765.03</v>
          </cell>
        </row>
        <row r="5474">
          <cell r="A5474" t="str">
            <v>04</v>
          </cell>
          <cell r="B5474" t="str">
            <v>62010500</v>
          </cell>
          <cell r="C5474" t="str">
            <v>60010300</v>
          </cell>
          <cell r="D5474">
            <v>661802.19999999995</v>
          </cell>
        </row>
        <row r="5475">
          <cell r="A5475" t="str">
            <v>04</v>
          </cell>
          <cell r="B5475" t="str">
            <v>62010500</v>
          </cell>
          <cell r="C5475" t="str">
            <v>62030000</v>
          </cell>
          <cell r="D5475">
            <v>1005.27</v>
          </cell>
        </row>
        <row r="5476">
          <cell r="A5476" t="str">
            <v>04</v>
          </cell>
          <cell r="B5476" t="str">
            <v>62010500</v>
          </cell>
          <cell r="C5476" t="str">
            <v>62030100</v>
          </cell>
          <cell r="D5476">
            <v>24035627.940000001</v>
          </cell>
        </row>
        <row r="5477">
          <cell r="A5477" t="str">
            <v>04</v>
          </cell>
          <cell r="B5477" t="str">
            <v>62010500</v>
          </cell>
          <cell r="C5477" t="str">
            <v>62050500</v>
          </cell>
          <cell r="D5477">
            <v>24765796.539999999</v>
          </cell>
        </row>
        <row r="5478">
          <cell r="A5478" t="str">
            <v>04</v>
          </cell>
          <cell r="B5478" t="str">
            <v>62010500</v>
          </cell>
          <cell r="C5478" t="str">
            <v>76000000</v>
          </cell>
          <cell r="D5478">
            <v>128090.84</v>
          </cell>
        </row>
        <row r="5479">
          <cell r="A5479" t="str">
            <v>04</v>
          </cell>
          <cell r="B5479" t="str">
            <v>62010500</v>
          </cell>
          <cell r="C5479" t="str">
            <v>91020801</v>
          </cell>
          <cell r="D5479">
            <v>22668.75</v>
          </cell>
        </row>
        <row r="5480">
          <cell r="A5480" t="str">
            <v>04</v>
          </cell>
          <cell r="B5480" t="str">
            <v>62010600</v>
          </cell>
          <cell r="C5480" t="str">
            <v>51030000</v>
          </cell>
          <cell r="D5480">
            <v>3616692.39</v>
          </cell>
        </row>
        <row r="5481">
          <cell r="A5481" t="str">
            <v>04</v>
          </cell>
          <cell r="B5481" t="str">
            <v>62010600</v>
          </cell>
          <cell r="C5481" t="str">
            <v>62030300</v>
          </cell>
          <cell r="D5481">
            <v>2348645.02</v>
          </cell>
        </row>
        <row r="5482">
          <cell r="A5482" t="str">
            <v>04</v>
          </cell>
          <cell r="B5482" t="str">
            <v>62010600</v>
          </cell>
          <cell r="C5482" t="str">
            <v>62030500</v>
          </cell>
          <cell r="D5482">
            <v>3297843.45</v>
          </cell>
        </row>
        <row r="5483">
          <cell r="A5483" t="str">
            <v>04</v>
          </cell>
          <cell r="B5483" t="str">
            <v>62010700</v>
          </cell>
          <cell r="C5483" t="str">
            <v>62030100</v>
          </cell>
          <cell r="D5483">
            <v>109812.48</v>
          </cell>
        </row>
        <row r="5484">
          <cell r="A5484" t="str">
            <v>04</v>
          </cell>
          <cell r="B5484" t="str">
            <v>62010800</v>
          </cell>
          <cell r="C5484" t="str">
            <v>62000000</v>
          </cell>
          <cell r="D5484">
            <v>2015935.21</v>
          </cell>
        </row>
        <row r="5485">
          <cell r="A5485" t="str">
            <v>04</v>
          </cell>
          <cell r="B5485" t="str">
            <v>62010800</v>
          </cell>
          <cell r="C5485" t="str">
            <v>62030200</v>
          </cell>
          <cell r="D5485">
            <v>7696.8</v>
          </cell>
        </row>
        <row r="5486">
          <cell r="A5486" t="str">
            <v>04</v>
          </cell>
          <cell r="B5486" t="str">
            <v>62010800</v>
          </cell>
          <cell r="C5486" t="str">
            <v>62030300</v>
          </cell>
          <cell r="D5486">
            <v>706710.88</v>
          </cell>
        </row>
        <row r="5487">
          <cell r="A5487" t="str">
            <v>04</v>
          </cell>
          <cell r="B5487" t="str">
            <v>62010800</v>
          </cell>
          <cell r="C5487" t="str">
            <v>91020801</v>
          </cell>
          <cell r="D5487">
            <v>9711.52</v>
          </cell>
        </row>
        <row r="5488">
          <cell r="A5488" t="str">
            <v>04</v>
          </cell>
          <cell r="B5488" t="str">
            <v>62010900</v>
          </cell>
          <cell r="C5488" t="str">
            <v>51040000</v>
          </cell>
          <cell r="D5488">
            <v>9015232.7200000007</v>
          </cell>
        </row>
        <row r="5489">
          <cell r="A5489" t="str">
            <v>04</v>
          </cell>
          <cell r="B5489" t="str">
            <v>62010900</v>
          </cell>
          <cell r="C5489" t="str">
            <v>60010000</v>
          </cell>
          <cell r="D5489">
            <v>82894.259999999995</v>
          </cell>
        </row>
        <row r="5490">
          <cell r="A5490" t="str">
            <v>04</v>
          </cell>
          <cell r="B5490" t="str">
            <v>62010900</v>
          </cell>
          <cell r="C5490" t="str">
            <v>60010300</v>
          </cell>
          <cell r="D5490">
            <v>2096570.46</v>
          </cell>
        </row>
        <row r="5491">
          <cell r="A5491" t="str">
            <v>04</v>
          </cell>
          <cell r="B5491" t="str">
            <v>62010900</v>
          </cell>
          <cell r="C5491" t="str">
            <v>60010400</v>
          </cell>
          <cell r="D5491">
            <v>50604.65</v>
          </cell>
        </row>
        <row r="5492">
          <cell r="A5492" t="str">
            <v>04</v>
          </cell>
          <cell r="B5492" t="str">
            <v>62010900</v>
          </cell>
          <cell r="C5492" t="str">
            <v>62030100</v>
          </cell>
          <cell r="D5492">
            <v>129009.59</v>
          </cell>
        </row>
        <row r="5493">
          <cell r="A5493" t="str">
            <v>04</v>
          </cell>
          <cell r="B5493" t="str">
            <v>62010900</v>
          </cell>
          <cell r="C5493" t="str">
            <v>76000000</v>
          </cell>
          <cell r="D5493">
            <v>7638.68</v>
          </cell>
        </row>
        <row r="5494">
          <cell r="A5494" t="str">
            <v>04</v>
          </cell>
          <cell r="B5494" t="str">
            <v>62011200</v>
          </cell>
          <cell r="C5494" t="str">
            <v>50000000</v>
          </cell>
          <cell r="D5494">
            <v>22400.15</v>
          </cell>
        </row>
        <row r="5495">
          <cell r="A5495" t="str">
            <v>04</v>
          </cell>
          <cell r="B5495" t="str">
            <v>62011200</v>
          </cell>
          <cell r="C5495" t="str">
            <v>51040000</v>
          </cell>
          <cell r="D5495">
            <v>16631.650000000001</v>
          </cell>
        </row>
        <row r="5496">
          <cell r="A5496" t="str">
            <v>04</v>
          </cell>
          <cell r="B5496" t="str">
            <v>62011200</v>
          </cell>
          <cell r="C5496" t="str">
            <v>60010000</v>
          </cell>
          <cell r="D5496">
            <v>228.83</v>
          </cell>
        </row>
        <row r="5497">
          <cell r="A5497" t="str">
            <v>04</v>
          </cell>
          <cell r="B5497" t="str">
            <v>62011200</v>
          </cell>
          <cell r="C5497" t="str">
            <v>60010300</v>
          </cell>
          <cell r="D5497">
            <v>21245.9</v>
          </cell>
        </row>
        <row r="5498">
          <cell r="A5498" t="str">
            <v>04</v>
          </cell>
          <cell r="B5498" t="str">
            <v>62011200</v>
          </cell>
          <cell r="C5498" t="str">
            <v>62030100</v>
          </cell>
          <cell r="D5498">
            <v>20025.09</v>
          </cell>
        </row>
        <row r="5499">
          <cell r="A5499" t="str">
            <v>04</v>
          </cell>
          <cell r="B5499" t="str">
            <v>62011200</v>
          </cell>
          <cell r="C5499" t="str">
            <v>76000000</v>
          </cell>
          <cell r="D5499">
            <v>302.7</v>
          </cell>
        </row>
        <row r="5500">
          <cell r="A5500" t="str">
            <v>04</v>
          </cell>
          <cell r="B5500" t="str">
            <v>62011200</v>
          </cell>
          <cell r="C5500" t="str">
            <v>91020801</v>
          </cell>
          <cell r="D5500">
            <v>34012.47</v>
          </cell>
        </row>
        <row r="5501">
          <cell r="A5501" t="str">
            <v>04</v>
          </cell>
          <cell r="B5501" t="str">
            <v>62011300</v>
          </cell>
          <cell r="C5501" t="str">
            <v>50000000</v>
          </cell>
          <cell r="D5501">
            <v>1460.73</v>
          </cell>
        </row>
        <row r="5502">
          <cell r="A5502" t="str">
            <v>04</v>
          </cell>
          <cell r="B5502" t="str">
            <v>62011300</v>
          </cell>
          <cell r="C5502" t="str">
            <v>51040000</v>
          </cell>
          <cell r="D5502">
            <v>41295</v>
          </cell>
        </row>
        <row r="5503">
          <cell r="A5503" t="str">
            <v>04</v>
          </cell>
          <cell r="B5503" t="str">
            <v>62011300</v>
          </cell>
          <cell r="C5503" t="str">
            <v>62030100</v>
          </cell>
          <cell r="D5503">
            <v>2259.2600000000002</v>
          </cell>
        </row>
        <row r="5504">
          <cell r="A5504" t="str">
            <v>04</v>
          </cell>
          <cell r="B5504" t="str">
            <v>62011300</v>
          </cell>
          <cell r="C5504" t="str">
            <v>91020801</v>
          </cell>
          <cell r="D5504">
            <v>10295.5</v>
          </cell>
        </row>
        <row r="5505">
          <cell r="A5505" t="str">
            <v>04</v>
          </cell>
          <cell r="B5505" t="str">
            <v>62011500</v>
          </cell>
          <cell r="C5505" t="str">
            <v>51030000</v>
          </cell>
          <cell r="D5505">
            <v>50726.26</v>
          </cell>
        </row>
        <row r="5506">
          <cell r="A5506" t="str">
            <v>04</v>
          </cell>
          <cell r="B5506" t="str">
            <v>62011500</v>
          </cell>
          <cell r="C5506" t="str">
            <v>62030300</v>
          </cell>
          <cell r="D5506">
            <v>19397.400000000001</v>
          </cell>
        </row>
        <row r="5507">
          <cell r="A5507" t="str">
            <v>04</v>
          </cell>
          <cell r="B5507" t="str">
            <v>62011500</v>
          </cell>
          <cell r="C5507" t="str">
            <v>62030500</v>
          </cell>
          <cell r="D5507">
            <v>78128.59</v>
          </cell>
        </row>
        <row r="5508">
          <cell r="A5508" t="str">
            <v>04</v>
          </cell>
          <cell r="B5508" t="str">
            <v>62020100</v>
          </cell>
          <cell r="C5508" t="str">
            <v>51030100</v>
          </cell>
          <cell r="D5508">
            <v>255898.69</v>
          </cell>
        </row>
        <row r="5509">
          <cell r="A5509" t="str">
            <v>04</v>
          </cell>
          <cell r="B5509" t="str">
            <v>62020100</v>
          </cell>
          <cell r="C5509" t="str">
            <v>51040000</v>
          </cell>
          <cell r="D5509">
            <v>266587.2</v>
          </cell>
        </row>
        <row r="5510">
          <cell r="A5510" t="str">
            <v>04</v>
          </cell>
          <cell r="B5510" t="str">
            <v>62020100</v>
          </cell>
          <cell r="C5510" t="str">
            <v>60010300</v>
          </cell>
          <cell r="D5510">
            <v>51811.44</v>
          </cell>
        </row>
        <row r="5511">
          <cell r="A5511" t="str">
            <v>04</v>
          </cell>
          <cell r="B5511" t="str">
            <v>62020100</v>
          </cell>
          <cell r="C5511" t="str">
            <v>62030100</v>
          </cell>
          <cell r="D5511">
            <v>2013803.66</v>
          </cell>
        </row>
        <row r="5512">
          <cell r="A5512" t="str">
            <v>04</v>
          </cell>
          <cell r="B5512" t="str">
            <v>62020100</v>
          </cell>
          <cell r="C5512" t="str">
            <v>62050500</v>
          </cell>
          <cell r="D5512">
            <v>520253.99</v>
          </cell>
        </row>
        <row r="5513">
          <cell r="A5513" t="str">
            <v>04</v>
          </cell>
          <cell r="B5513" t="str">
            <v>62020100</v>
          </cell>
          <cell r="C5513" t="str">
            <v>76000000</v>
          </cell>
          <cell r="D5513">
            <v>20250.05</v>
          </cell>
        </row>
        <row r="5514">
          <cell r="A5514" t="str">
            <v>04</v>
          </cell>
          <cell r="B5514" t="str">
            <v>62020300</v>
          </cell>
          <cell r="C5514" t="str">
            <v>60010300</v>
          </cell>
          <cell r="D5514">
            <v>98121.72</v>
          </cell>
        </row>
        <row r="5515">
          <cell r="A5515" t="str">
            <v>04</v>
          </cell>
          <cell r="B5515" t="str">
            <v>62040100</v>
          </cell>
          <cell r="C5515" t="str">
            <v>50000000</v>
          </cell>
          <cell r="D5515">
            <v>125000</v>
          </cell>
        </row>
        <row r="5516">
          <cell r="A5516" t="str">
            <v>04</v>
          </cell>
          <cell r="B5516" t="str">
            <v>62040100</v>
          </cell>
          <cell r="C5516" t="str">
            <v>91020801</v>
          </cell>
          <cell r="D5516">
            <v>9376.8700000000008</v>
          </cell>
        </row>
        <row r="5517">
          <cell r="A5517" t="str">
            <v>04</v>
          </cell>
          <cell r="B5517" t="str">
            <v>62040400</v>
          </cell>
          <cell r="C5517" t="str">
            <v>50000000</v>
          </cell>
          <cell r="D5517">
            <v>43424.82</v>
          </cell>
        </row>
        <row r="5518">
          <cell r="A5518" t="str">
            <v>04</v>
          </cell>
          <cell r="B5518" t="str">
            <v>62040400</v>
          </cell>
          <cell r="C5518" t="str">
            <v>62030000</v>
          </cell>
          <cell r="D5518">
            <v>73.010000000000005</v>
          </cell>
        </row>
        <row r="5519">
          <cell r="A5519" t="str">
            <v>04</v>
          </cell>
          <cell r="B5519" t="str">
            <v>62040400</v>
          </cell>
          <cell r="C5519" t="str">
            <v>62030100</v>
          </cell>
          <cell r="D5519">
            <v>14621542.51</v>
          </cell>
        </row>
        <row r="5520">
          <cell r="A5520" t="str">
            <v>04</v>
          </cell>
          <cell r="B5520" t="str">
            <v>62040900</v>
          </cell>
          <cell r="C5520" t="str">
            <v>51040000</v>
          </cell>
          <cell r="D5520">
            <v>117393.03</v>
          </cell>
        </row>
        <row r="5521">
          <cell r="A5521" t="str">
            <v>04</v>
          </cell>
          <cell r="B5521" t="str">
            <v>62040900</v>
          </cell>
          <cell r="C5521" t="str">
            <v>51050000</v>
          </cell>
          <cell r="D5521">
            <v>399942.9</v>
          </cell>
        </row>
        <row r="5522">
          <cell r="A5522" t="str">
            <v>04</v>
          </cell>
          <cell r="B5522" t="str">
            <v>62040900</v>
          </cell>
          <cell r="C5522" t="str">
            <v>51090000</v>
          </cell>
          <cell r="D5522">
            <v>2802163.07</v>
          </cell>
        </row>
        <row r="5523">
          <cell r="A5523" t="str">
            <v>04</v>
          </cell>
          <cell r="B5523" t="str">
            <v>62040900</v>
          </cell>
          <cell r="C5523" t="str">
            <v>76000000</v>
          </cell>
          <cell r="D5523">
            <v>9444.86</v>
          </cell>
        </row>
        <row r="5524">
          <cell r="A5524" t="str">
            <v>04</v>
          </cell>
          <cell r="B5524" t="str">
            <v>91010100</v>
          </cell>
          <cell r="C5524" t="str">
            <v>10110000</v>
          </cell>
          <cell r="D5524">
            <v>271898.65000000002</v>
          </cell>
        </row>
        <row r="5525">
          <cell r="A5525" t="str">
            <v>04</v>
          </cell>
          <cell r="B5525" t="str">
            <v>91010100</v>
          </cell>
          <cell r="C5525" t="str">
            <v>10050000</v>
          </cell>
          <cell r="D5525">
            <v>753.24</v>
          </cell>
        </row>
        <row r="5526">
          <cell r="A5526" t="str">
            <v>04</v>
          </cell>
          <cell r="B5526" t="str">
            <v>91010100</v>
          </cell>
          <cell r="C5526" t="str">
            <v>62040100</v>
          </cell>
          <cell r="D5526">
            <v>193494.87</v>
          </cell>
        </row>
        <row r="5527">
          <cell r="A5527" t="str">
            <v>04</v>
          </cell>
          <cell r="B5527" t="str">
            <v>60010000</v>
          </cell>
          <cell r="C5527" t="str">
            <v>07010000</v>
          </cell>
          <cell r="D5527">
            <v>3208052.86</v>
          </cell>
        </row>
        <row r="5528">
          <cell r="A5528" t="str">
            <v>04</v>
          </cell>
          <cell r="B5528" t="str">
            <v>60010000</v>
          </cell>
          <cell r="C5528" t="str">
            <v>08010000</v>
          </cell>
          <cell r="D5528">
            <v>1652950.03</v>
          </cell>
        </row>
        <row r="5529">
          <cell r="A5529" t="str">
            <v>04</v>
          </cell>
          <cell r="B5529" t="str">
            <v>60010000</v>
          </cell>
          <cell r="C5529" t="str">
            <v>08040000</v>
          </cell>
          <cell r="D5529">
            <v>72592.5</v>
          </cell>
        </row>
        <row r="5530">
          <cell r="A5530" t="str">
            <v>04</v>
          </cell>
          <cell r="B5530" t="str">
            <v>60010000</v>
          </cell>
          <cell r="C5530" t="str">
            <v>08060000</v>
          </cell>
          <cell r="D5530">
            <v>237272.26</v>
          </cell>
        </row>
        <row r="5531">
          <cell r="A5531" t="str">
            <v>04</v>
          </cell>
          <cell r="B5531" t="str">
            <v>60010000</v>
          </cell>
          <cell r="C5531" t="str">
            <v>08070000</v>
          </cell>
          <cell r="D5531">
            <v>4896142.78</v>
          </cell>
        </row>
        <row r="5532">
          <cell r="A5532" t="str">
            <v>04</v>
          </cell>
          <cell r="B5532" t="str">
            <v>60010000</v>
          </cell>
          <cell r="C5532" t="str">
            <v>08080000</v>
          </cell>
          <cell r="D5532">
            <v>96013.56</v>
          </cell>
        </row>
        <row r="5533">
          <cell r="A5533" t="str">
            <v>04</v>
          </cell>
          <cell r="B5533" t="str">
            <v>60010000</v>
          </cell>
          <cell r="C5533" t="str">
            <v>08090000</v>
          </cell>
          <cell r="D5533">
            <v>44681.65</v>
          </cell>
        </row>
        <row r="5534">
          <cell r="A5534" t="str">
            <v>04</v>
          </cell>
          <cell r="B5534" t="str">
            <v>60010000</v>
          </cell>
          <cell r="C5534" t="str">
            <v>15010000</v>
          </cell>
          <cell r="D5534">
            <v>107530347.62</v>
          </cell>
        </row>
        <row r="5535">
          <cell r="A5535" t="str">
            <v>04</v>
          </cell>
          <cell r="B5535" t="str">
            <v>60010000</v>
          </cell>
          <cell r="C5535" t="str">
            <v>15020000</v>
          </cell>
          <cell r="D5535">
            <v>349864346.32999998</v>
          </cell>
        </row>
        <row r="5536">
          <cell r="A5536" t="str">
            <v>04</v>
          </cell>
          <cell r="B5536" t="str">
            <v>60010000</v>
          </cell>
          <cell r="C5536" t="str">
            <v>15030000</v>
          </cell>
          <cell r="D5536">
            <v>7182739.3300000001</v>
          </cell>
        </row>
        <row r="5537">
          <cell r="A5537" t="str">
            <v>04</v>
          </cell>
          <cell r="B5537" t="str">
            <v>60010000</v>
          </cell>
          <cell r="C5537" t="str">
            <v>15040000</v>
          </cell>
          <cell r="D5537">
            <v>3103132.55</v>
          </cell>
        </row>
        <row r="5538">
          <cell r="A5538" t="str">
            <v>04</v>
          </cell>
          <cell r="B5538" t="str">
            <v>60010000</v>
          </cell>
          <cell r="C5538" t="str">
            <v>15050000</v>
          </cell>
          <cell r="D5538">
            <v>16804309.440000001</v>
          </cell>
        </row>
        <row r="5539">
          <cell r="A5539" t="str">
            <v>04</v>
          </cell>
          <cell r="B5539" t="str">
            <v>60010000</v>
          </cell>
          <cell r="C5539" t="str">
            <v>15060000</v>
          </cell>
          <cell r="D5539">
            <v>11408685.25</v>
          </cell>
        </row>
        <row r="5540">
          <cell r="A5540" t="str">
            <v>04</v>
          </cell>
          <cell r="B5540" t="str">
            <v>60010000</v>
          </cell>
          <cell r="C5540" t="str">
            <v>15090000</v>
          </cell>
          <cell r="D5540">
            <v>2774441.09</v>
          </cell>
        </row>
        <row r="5541">
          <cell r="A5541" t="str">
            <v>04</v>
          </cell>
          <cell r="B5541" t="str">
            <v>60010000</v>
          </cell>
          <cell r="C5541" t="str">
            <v>15130000</v>
          </cell>
          <cell r="D5541">
            <v>26562215.98</v>
          </cell>
        </row>
        <row r="5542">
          <cell r="A5542" t="str">
            <v>04</v>
          </cell>
          <cell r="B5542" t="str">
            <v>60010000</v>
          </cell>
          <cell r="C5542" t="str">
            <v>15150000</v>
          </cell>
          <cell r="D5542">
            <v>11658825.82</v>
          </cell>
        </row>
        <row r="5543">
          <cell r="A5543" t="str">
            <v>04</v>
          </cell>
          <cell r="B5543" t="str">
            <v>60010000</v>
          </cell>
          <cell r="C5543" t="str">
            <v>15160000</v>
          </cell>
          <cell r="D5543">
            <v>3330585.37</v>
          </cell>
        </row>
        <row r="5544">
          <cell r="A5544" t="str">
            <v>04</v>
          </cell>
          <cell r="B5544" t="str">
            <v>60010000</v>
          </cell>
          <cell r="C5544" t="str">
            <v>15180000</v>
          </cell>
          <cell r="D5544">
            <v>5610416.5700000003</v>
          </cell>
        </row>
        <row r="5545">
          <cell r="A5545" t="str">
            <v>04</v>
          </cell>
          <cell r="B5545" t="str">
            <v>60010000</v>
          </cell>
          <cell r="C5545" t="str">
            <v>19010100</v>
          </cell>
          <cell r="D5545">
            <v>89375119.189999998</v>
          </cell>
        </row>
        <row r="5546">
          <cell r="A5546" t="str">
            <v>04</v>
          </cell>
          <cell r="B5546" t="str">
            <v>60010000</v>
          </cell>
          <cell r="C5546" t="str">
            <v>19020000</v>
          </cell>
          <cell r="D5546">
            <v>-175.31</v>
          </cell>
        </row>
        <row r="5547">
          <cell r="A5547" t="str">
            <v>04</v>
          </cell>
          <cell r="B5547" t="str">
            <v>60010000</v>
          </cell>
          <cell r="C5547" t="str">
            <v>19020100</v>
          </cell>
          <cell r="D5547">
            <v>1418931.14</v>
          </cell>
        </row>
        <row r="5548">
          <cell r="A5548" t="str">
            <v>04</v>
          </cell>
          <cell r="B5548" t="str">
            <v>60010000</v>
          </cell>
          <cell r="C5548" t="str">
            <v>19040000</v>
          </cell>
          <cell r="D5548">
            <v>102269.92</v>
          </cell>
        </row>
        <row r="5549">
          <cell r="A5549" t="str">
            <v>04</v>
          </cell>
          <cell r="B5549" t="str">
            <v>60010000</v>
          </cell>
          <cell r="C5549" t="str">
            <v>19040100</v>
          </cell>
          <cell r="D5549">
            <v>18742189.899999999</v>
          </cell>
        </row>
        <row r="5550">
          <cell r="A5550" t="str">
            <v>04</v>
          </cell>
          <cell r="B5550" t="str">
            <v>60010000</v>
          </cell>
          <cell r="C5550" t="str">
            <v>19060000</v>
          </cell>
          <cell r="D5550">
            <v>244102.77</v>
          </cell>
        </row>
        <row r="5551">
          <cell r="A5551" t="str">
            <v>04</v>
          </cell>
          <cell r="B5551" t="str">
            <v>60010000</v>
          </cell>
          <cell r="C5551" t="str">
            <v>19070200</v>
          </cell>
          <cell r="D5551">
            <v>3316402.64</v>
          </cell>
        </row>
        <row r="5552">
          <cell r="A5552" t="str">
            <v>04</v>
          </cell>
          <cell r="B5552" t="str">
            <v>60010000</v>
          </cell>
          <cell r="C5552" t="str">
            <v>19080000</v>
          </cell>
          <cell r="D5552">
            <v>738.46</v>
          </cell>
        </row>
        <row r="5553">
          <cell r="A5553" t="str">
            <v>04</v>
          </cell>
          <cell r="B5553" t="str">
            <v>60010000</v>
          </cell>
          <cell r="C5553" t="str">
            <v>19090000</v>
          </cell>
          <cell r="D5553">
            <v>610892.42000000004</v>
          </cell>
        </row>
        <row r="5554">
          <cell r="A5554" t="str">
            <v>04</v>
          </cell>
          <cell r="B5554" t="str">
            <v>60010000</v>
          </cell>
          <cell r="C5554" t="str">
            <v>19110100</v>
          </cell>
          <cell r="D5554">
            <v>21498.639999999999</v>
          </cell>
        </row>
        <row r="5555">
          <cell r="A5555" t="str">
            <v>04</v>
          </cell>
          <cell r="B5555" t="str">
            <v>60010000</v>
          </cell>
          <cell r="C5555" t="str">
            <v>23010000</v>
          </cell>
          <cell r="D5555">
            <v>577447.39</v>
          </cell>
        </row>
        <row r="5556">
          <cell r="A5556" t="str">
            <v>04</v>
          </cell>
          <cell r="B5556" t="str">
            <v>60010000</v>
          </cell>
          <cell r="C5556" t="str">
            <v>25010000</v>
          </cell>
          <cell r="D5556">
            <v>6760862.1299999999</v>
          </cell>
        </row>
        <row r="5557">
          <cell r="A5557" t="str">
            <v>04</v>
          </cell>
          <cell r="B5557" t="str">
            <v>60010000</v>
          </cell>
          <cell r="C5557" t="str">
            <v>25020000</v>
          </cell>
          <cell r="D5557">
            <v>1481507.83</v>
          </cell>
        </row>
        <row r="5558">
          <cell r="A5558" t="str">
            <v>04</v>
          </cell>
          <cell r="B5558" t="str">
            <v>60010000</v>
          </cell>
          <cell r="C5558" t="str">
            <v>25030000</v>
          </cell>
          <cell r="D5558">
            <v>348548.6</v>
          </cell>
        </row>
        <row r="5559">
          <cell r="A5559" t="str">
            <v>04</v>
          </cell>
          <cell r="B5559" t="str">
            <v>60010000</v>
          </cell>
          <cell r="C5559" t="str">
            <v>26000000</v>
          </cell>
          <cell r="D5559">
            <v>60378892.719999999</v>
          </cell>
        </row>
        <row r="5560">
          <cell r="A5560" t="str">
            <v>04</v>
          </cell>
          <cell r="B5560" t="str">
            <v>60010000</v>
          </cell>
          <cell r="C5560" t="str">
            <v>28001200</v>
          </cell>
          <cell r="D5560">
            <v>55909.58</v>
          </cell>
        </row>
        <row r="5561">
          <cell r="A5561" t="str">
            <v>04</v>
          </cell>
          <cell r="B5561" t="str">
            <v>60010000</v>
          </cell>
          <cell r="C5561" t="str">
            <v>44000100</v>
          </cell>
          <cell r="D5561">
            <v>1370758.14</v>
          </cell>
        </row>
        <row r="5562">
          <cell r="A5562" t="str">
            <v>04</v>
          </cell>
          <cell r="B5562" t="str">
            <v>60010000</v>
          </cell>
          <cell r="C5562" t="str">
            <v>44000200</v>
          </cell>
          <cell r="D5562">
            <v>541400.47</v>
          </cell>
        </row>
        <row r="5563">
          <cell r="A5563" t="str">
            <v>04</v>
          </cell>
          <cell r="B5563" t="str">
            <v>60010000</v>
          </cell>
          <cell r="C5563" t="str">
            <v>44000400</v>
          </cell>
          <cell r="D5563">
            <v>87316.5</v>
          </cell>
        </row>
        <row r="5564">
          <cell r="A5564" t="str">
            <v>04</v>
          </cell>
          <cell r="B5564" t="str">
            <v>60010000</v>
          </cell>
          <cell r="C5564" t="str">
            <v>44000500</v>
          </cell>
          <cell r="D5564">
            <v>375307.25</v>
          </cell>
        </row>
        <row r="5565">
          <cell r="A5565" t="str">
            <v>04</v>
          </cell>
          <cell r="B5565" t="str">
            <v>60010000</v>
          </cell>
          <cell r="C5565" t="str">
            <v>71000000</v>
          </cell>
          <cell r="D5565">
            <v>8700.4</v>
          </cell>
        </row>
        <row r="5566">
          <cell r="A5566" t="str">
            <v>04</v>
          </cell>
          <cell r="B5566" t="str">
            <v>60010000</v>
          </cell>
          <cell r="C5566" t="str">
            <v>76000000</v>
          </cell>
          <cell r="D5566">
            <v>1885006.23</v>
          </cell>
        </row>
        <row r="5567">
          <cell r="A5567" t="str">
            <v>04</v>
          </cell>
          <cell r="B5567" t="str">
            <v>60010000</v>
          </cell>
          <cell r="C5567" t="str">
            <v>76020200</v>
          </cell>
          <cell r="D5567">
            <v>824.88</v>
          </cell>
        </row>
        <row r="5568">
          <cell r="A5568" t="str">
            <v>04</v>
          </cell>
          <cell r="B5568" t="str">
            <v>60010000</v>
          </cell>
          <cell r="C5568" t="str">
            <v>76020200</v>
          </cell>
          <cell r="D5568">
            <v>66218.7</v>
          </cell>
        </row>
        <row r="5569">
          <cell r="A5569" t="str">
            <v>04</v>
          </cell>
          <cell r="B5569" t="str">
            <v>60010000</v>
          </cell>
          <cell r="C5569" t="str">
            <v>76020500</v>
          </cell>
          <cell r="D5569">
            <v>1033.52</v>
          </cell>
        </row>
        <row r="5570">
          <cell r="A5570" t="str">
            <v>04</v>
          </cell>
          <cell r="B5570" t="str">
            <v>60010000</v>
          </cell>
          <cell r="C5570" t="str">
            <v>79030000</v>
          </cell>
          <cell r="D5570">
            <v>9632.5300000000007</v>
          </cell>
        </row>
        <row r="5571">
          <cell r="A5571" t="str">
            <v>04</v>
          </cell>
          <cell r="B5571" t="str">
            <v>60010000</v>
          </cell>
          <cell r="C5571" t="str">
            <v>79040000</v>
          </cell>
          <cell r="D5571">
            <v>91.67</v>
          </cell>
        </row>
        <row r="5572">
          <cell r="A5572" t="str">
            <v>04</v>
          </cell>
          <cell r="B5572" t="str">
            <v>60010000</v>
          </cell>
          <cell r="C5572" t="str">
            <v>79070000</v>
          </cell>
          <cell r="D5572">
            <v>10323.33</v>
          </cell>
        </row>
        <row r="5573">
          <cell r="A5573" t="str">
            <v>04</v>
          </cell>
          <cell r="B5573" t="str">
            <v>60010000</v>
          </cell>
          <cell r="C5573" t="str">
            <v>91020100</v>
          </cell>
          <cell r="D5573">
            <v>504.26</v>
          </cell>
        </row>
        <row r="5574">
          <cell r="A5574" t="str">
            <v>04</v>
          </cell>
          <cell r="B5574" t="str">
            <v>60010000</v>
          </cell>
          <cell r="C5574" t="str">
            <v>91020800</v>
          </cell>
          <cell r="D5574">
            <v>403660.96</v>
          </cell>
        </row>
        <row r="5575">
          <cell r="A5575" t="str">
            <v>04</v>
          </cell>
          <cell r="B5575" t="str">
            <v>60010000</v>
          </cell>
          <cell r="C5575" t="str">
            <v>91020801</v>
          </cell>
          <cell r="D5575">
            <v>922267.49</v>
          </cell>
        </row>
        <row r="5576">
          <cell r="A5576" t="str">
            <v>04</v>
          </cell>
          <cell r="B5576" t="str">
            <v>60010000</v>
          </cell>
          <cell r="C5576" t="str">
            <v>91020802</v>
          </cell>
          <cell r="D5576">
            <v>422423.47</v>
          </cell>
        </row>
        <row r="5577">
          <cell r="A5577" t="str">
            <v>04</v>
          </cell>
          <cell r="B5577" t="str">
            <v>60010000</v>
          </cell>
          <cell r="C5577" t="str">
            <v>91020803</v>
          </cell>
          <cell r="D5577">
            <v>42011.09</v>
          </cell>
        </row>
        <row r="5578">
          <cell r="A5578" t="str">
            <v>04</v>
          </cell>
          <cell r="B5578" t="str">
            <v>60010000</v>
          </cell>
          <cell r="C5578" t="str">
            <v>97000200</v>
          </cell>
          <cell r="D5578">
            <v>2081</v>
          </cell>
        </row>
        <row r="5579">
          <cell r="A5579" t="str">
            <v>04</v>
          </cell>
          <cell r="B5579" t="str">
            <v>60010000</v>
          </cell>
          <cell r="C5579" t="str">
            <v>97000300</v>
          </cell>
          <cell r="D5579">
            <v>2099833.7799999998</v>
          </cell>
        </row>
        <row r="5580">
          <cell r="A5580" t="str">
            <v>04</v>
          </cell>
          <cell r="B5580" t="str">
            <v>60010000</v>
          </cell>
          <cell r="C5580" t="str">
            <v>97030000</v>
          </cell>
          <cell r="D5580">
            <v>78849.72</v>
          </cell>
        </row>
        <row r="5581">
          <cell r="A5581" t="str">
            <v>04</v>
          </cell>
          <cell r="B5581" t="str">
            <v>07010000</v>
          </cell>
          <cell r="C5581" t="str">
            <v>08060000</v>
          </cell>
          <cell r="D5581">
            <v>9257786.0299999993</v>
          </cell>
        </row>
        <row r="5582">
          <cell r="A5582" t="str">
            <v>04</v>
          </cell>
          <cell r="B5582" t="str">
            <v>08000000</v>
          </cell>
          <cell r="C5582" t="str">
            <v>25010000</v>
          </cell>
          <cell r="D5582">
            <v>180026.87</v>
          </cell>
        </row>
        <row r="5583">
          <cell r="A5583" t="str">
            <v>04</v>
          </cell>
          <cell r="B5583" t="str">
            <v>08010000</v>
          </cell>
          <cell r="C5583" t="str">
            <v>01000000</v>
          </cell>
          <cell r="D5583">
            <v>2443604.1</v>
          </cell>
        </row>
        <row r="5584">
          <cell r="A5584" t="str">
            <v>04</v>
          </cell>
          <cell r="B5584" t="str">
            <v>08010000</v>
          </cell>
          <cell r="C5584" t="str">
            <v>08060000</v>
          </cell>
          <cell r="D5584">
            <v>178206.49</v>
          </cell>
        </row>
        <row r="5585">
          <cell r="A5585" t="str">
            <v>04</v>
          </cell>
          <cell r="B5585" t="str">
            <v>08010000</v>
          </cell>
          <cell r="C5585" t="str">
            <v>91020801</v>
          </cell>
          <cell r="D5585">
            <v>0.88</v>
          </cell>
        </row>
        <row r="5586">
          <cell r="A5586" t="str">
            <v>04</v>
          </cell>
          <cell r="B5586" t="str">
            <v>08040000</v>
          </cell>
          <cell r="C5586" t="str">
            <v>01000000</v>
          </cell>
          <cell r="D5586">
            <v>72592.5</v>
          </cell>
        </row>
        <row r="5587">
          <cell r="A5587" t="str">
            <v>04</v>
          </cell>
          <cell r="B5587" t="str">
            <v>08040000</v>
          </cell>
          <cell r="C5587" t="str">
            <v>08060000</v>
          </cell>
          <cell r="D5587">
            <v>0.03</v>
          </cell>
        </row>
        <row r="5588">
          <cell r="A5588" t="str">
            <v>04</v>
          </cell>
          <cell r="B5588" t="str">
            <v>08060000</v>
          </cell>
          <cell r="C5588" t="str">
            <v>01000000</v>
          </cell>
          <cell r="D5588">
            <v>8526861.1400000006</v>
          </cell>
        </row>
        <row r="5589">
          <cell r="A5589" t="str">
            <v>04</v>
          </cell>
          <cell r="B5589" t="str">
            <v>08060000</v>
          </cell>
          <cell r="C5589" t="str">
            <v>91020801</v>
          </cell>
          <cell r="D5589">
            <v>1</v>
          </cell>
        </row>
        <row r="5590">
          <cell r="A5590" t="str">
            <v>04</v>
          </cell>
          <cell r="B5590" t="str">
            <v>08070000</v>
          </cell>
          <cell r="C5590" t="str">
            <v>01000000</v>
          </cell>
          <cell r="D5590">
            <v>5974470.9400000004</v>
          </cell>
        </row>
        <row r="5591">
          <cell r="A5591" t="str">
            <v>04</v>
          </cell>
          <cell r="B5591" t="str">
            <v>08070000</v>
          </cell>
          <cell r="C5591" t="str">
            <v>91020801</v>
          </cell>
          <cell r="D5591">
            <v>20.43</v>
          </cell>
        </row>
        <row r="5592">
          <cell r="A5592" t="str">
            <v>04</v>
          </cell>
          <cell r="B5592" t="str">
            <v>08080000</v>
          </cell>
          <cell r="C5592" t="str">
            <v>01000000</v>
          </cell>
          <cell r="D5592">
            <v>4628.8100000000004</v>
          </cell>
        </row>
        <row r="5593">
          <cell r="A5593" t="str">
            <v>04</v>
          </cell>
          <cell r="B5593" t="str">
            <v>08080000</v>
          </cell>
          <cell r="C5593" t="str">
            <v>91020801</v>
          </cell>
          <cell r="D5593">
            <v>0.76</v>
          </cell>
        </row>
        <row r="5594">
          <cell r="A5594" t="str">
            <v>04</v>
          </cell>
          <cell r="B5594" t="str">
            <v>08090000</v>
          </cell>
          <cell r="C5594" t="str">
            <v>01000000</v>
          </cell>
          <cell r="D5594">
            <v>3042.23</v>
          </cell>
        </row>
        <row r="5595">
          <cell r="A5595" t="str">
            <v>04</v>
          </cell>
          <cell r="B5595" t="str">
            <v>08090000</v>
          </cell>
          <cell r="C5595" t="str">
            <v>91020801</v>
          </cell>
          <cell r="D5595">
            <v>1.02</v>
          </cell>
        </row>
        <row r="5596">
          <cell r="A5596" t="str">
            <v>04</v>
          </cell>
          <cell r="B5596" t="str">
            <v>08090100</v>
          </cell>
          <cell r="C5596" t="str">
            <v>01000000</v>
          </cell>
          <cell r="D5596">
            <v>16887.86</v>
          </cell>
        </row>
        <row r="5597">
          <cell r="A5597" t="str">
            <v>04</v>
          </cell>
          <cell r="B5597" t="str">
            <v>60040000</v>
          </cell>
          <cell r="C5597" t="str">
            <v>44000200</v>
          </cell>
          <cell r="D5597">
            <v>44258.54</v>
          </cell>
        </row>
        <row r="5598">
          <cell r="A5598" t="str">
            <v>04</v>
          </cell>
          <cell r="B5598" t="str">
            <v>60040000</v>
          </cell>
          <cell r="C5598" t="str">
            <v>44000400</v>
          </cell>
          <cell r="D5598">
            <v>6801.98</v>
          </cell>
        </row>
        <row r="5599">
          <cell r="A5599" t="str">
            <v>04</v>
          </cell>
          <cell r="B5599" t="str">
            <v>60040000</v>
          </cell>
          <cell r="C5599" t="str">
            <v>51000000</v>
          </cell>
          <cell r="D5599">
            <v>320</v>
          </cell>
        </row>
        <row r="5600">
          <cell r="A5600" t="str">
            <v>04</v>
          </cell>
          <cell r="B5600" t="str">
            <v>60040000</v>
          </cell>
          <cell r="C5600" t="str">
            <v>51030100</v>
          </cell>
          <cell r="D5600">
            <v>16096.33</v>
          </cell>
        </row>
        <row r="5601">
          <cell r="A5601" t="str">
            <v>04</v>
          </cell>
          <cell r="B5601" t="str">
            <v>60040000</v>
          </cell>
          <cell r="C5601" t="str">
            <v>51040000</v>
          </cell>
          <cell r="D5601">
            <v>15812</v>
          </cell>
        </row>
        <row r="5602">
          <cell r="A5602" t="str">
            <v>04</v>
          </cell>
          <cell r="B5602" t="str">
            <v>60040000</v>
          </cell>
          <cell r="C5602" t="str">
            <v>58030100</v>
          </cell>
          <cell r="D5602">
            <v>325000000</v>
          </cell>
        </row>
        <row r="5603">
          <cell r="A5603" t="str">
            <v>04</v>
          </cell>
          <cell r="B5603" t="str">
            <v>60040000</v>
          </cell>
          <cell r="C5603" t="str">
            <v>60010000</v>
          </cell>
          <cell r="D5603">
            <v>93302825.099999994</v>
          </cell>
        </row>
        <row r="5604">
          <cell r="A5604" t="str">
            <v>04</v>
          </cell>
          <cell r="B5604" t="str">
            <v>60040000</v>
          </cell>
          <cell r="C5604" t="str">
            <v>76000000</v>
          </cell>
          <cell r="D5604">
            <v>7040.68</v>
          </cell>
        </row>
        <row r="5605">
          <cell r="A5605" t="str">
            <v>04</v>
          </cell>
          <cell r="B5605" t="str">
            <v>60040000</v>
          </cell>
          <cell r="C5605" t="str">
            <v>79030000</v>
          </cell>
          <cell r="D5605">
            <v>-13890.52</v>
          </cell>
        </row>
        <row r="5606">
          <cell r="A5606" t="str">
            <v>04</v>
          </cell>
          <cell r="B5606" t="str">
            <v>60020000</v>
          </cell>
          <cell r="C5606" t="str">
            <v>15010000</v>
          </cell>
          <cell r="D5606">
            <v>-8078142.9299999997</v>
          </cell>
        </row>
        <row r="5607">
          <cell r="A5607" t="str">
            <v>04</v>
          </cell>
          <cell r="B5607" t="str">
            <v>60020000</v>
          </cell>
          <cell r="C5607" t="str">
            <v>15020000</v>
          </cell>
          <cell r="D5607">
            <v>11416718.640000001</v>
          </cell>
        </row>
        <row r="5608">
          <cell r="A5608" t="str">
            <v>04</v>
          </cell>
          <cell r="B5608" t="str">
            <v>60020000</v>
          </cell>
          <cell r="C5608" t="str">
            <v>15030000</v>
          </cell>
          <cell r="D5608">
            <v>-424331.79</v>
          </cell>
        </row>
        <row r="5609">
          <cell r="A5609" t="str">
            <v>04</v>
          </cell>
          <cell r="B5609" t="str">
            <v>60020000</v>
          </cell>
          <cell r="C5609" t="str">
            <v>15040000</v>
          </cell>
          <cell r="D5609">
            <v>-15763.54</v>
          </cell>
        </row>
        <row r="5610">
          <cell r="A5610" t="str">
            <v>04</v>
          </cell>
          <cell r="B5610" t="str">
            <v>60020000</v>
          </cell>
          <cell r="C5610" t="str">
            <v>15050000</v>
          </cell>
          <cell r="D5610">
            <v>915702.56</v>
          </cell>
        </row>
        <row r="5611">
          <cell r="A5611" t="str">
            <v>04</v>
          </cell>
          <cell r="B5611" t="str">
            <v>60020000</v>
          </cell>
          <cell r="C5611" t="str">
            <v>15060000</v>
          </cell>
          <cell r="D5611">
            <v>89274.77</v>
          </cell>
        </row>
        <row r="5612">
          <cell r="A5612" t="str">
            <v>04</v>
          </cell>
          <cell r="B5612" t="str">
            <v>60020000</v>
          </cell>
          <cell r="C5612" t="str">
            <v>15090000</v>
          </cell>
          <cell r="D5612">
            <v>-120977.02</v>
          </cell>
        </row>
        <row r="5613">
          <cell r="A5613" t="str">
            <v>04</v>
          </cell>
          <cell r="B5613" t="str">
            <v>60020000</v>
          </cell>
          <cell r="C5613" t="str">
            <v>15130000</v>
          </cell>
          <cell r="D5613">
            <v>-105.84</v>
          </cell>
        </row>
        <row r="5614">
          <cell r="A5614" t="str">
            <v>04</v>
          </cell>
          <cell r="B5614" t="str">
            <v>60020000</v>
          </cell>
          <cell r="C5614" t="str">
            <v>15160000</v>
          </cell>
          <cell r="D5614">
            <v>318742.75</v>
          </cell>
        </row>
        <row r="5615">
          <cell r="A5615" t="str">
            <v>04</v>
          </cell>
          <cell r="B5615" t="str">
            <v>60020000</v>
          </cell>
          <cell r="C5615" t="str">
            <v>15180000</v>
          </cell>
          <cell r="D5615">
            <v>-2084053.15</v>
          </cell>
        </row>
        <row r="5616">
          <cell r="A5616" t="str">
            <v>04</v>
          </cell>
          <cell r="B5616" t="str">
            <v>60030000</v>
          </cell>
          <cell r="C5616" t="str">
            <v>15010000</v>
          </cell>
          <cell r="D5616">
            <v>7647077.3300000001</v>
          </cell>
        </row>
        <row r="5617">
          <cell r="A5617" t="str">
            <v>04</v>
          </cell>
          <cell r="B5617" t="str">
            <v>60030000</v>
          </cell>
          <cell r="C5617" t="str">
            <v>15020000</v>
          </cell>
          <cell r="D5617">
            <v>415538.13</v>
          </cell>
        </row>
        <row r="5618">
          <cell r="A5618" t="str">
            <v>04</v>
          </cell>
          <cell r="B5618" t="str">
            <v>60030000</v>
          </cell>
          <cell r="C5618" t="str">
            <v>15030000</v>
          </cell>
          <cell r="D5618">
            <v>0.01</v>
          </cell>
        </row>
        <row r="5619">
          <cell r="A5619" t="str">
            <v>04</v>
          </cell>
          <cell r="B5619" t="str">
            <v>60030000</v>
          </cell>
          <cell r="C5619" t="str">
            <v>15040000</v>
          </cell>
          <cell r="D5619">
            <v>4101</v>
          </cell>
        </row>
        <row r="5620">
          <cell r="A5620" t="str">
            <v>04</v>
          </cell>
          <cell r="B5620" t="str">
            <v>60030000</v>
          </cell>
          <cell r="C5620" t="str">
            <v>15050000</v>
          </cell>
          <cell r="D5620">
            <v>-46199.360000000001</v>
          </cell>
        </row>
        <row r="5621">
          <cell r="A5621" t="str">
            <v>04</v>
          </cell>
          <cell r="B5621" t="str">
            <v>60030000</v>
          </cell>
          <cell r="C5621" t="str">
            <v>15060000</v>
          </cell>
          <cell r="D5621">
            <v>2.64</v>
          </cell>
        </row>
        <row r="5622">
          <cell r="A5622" t="str">
            <v>04</v>
          </cell>
          <cell r="B5622" t="str">
            <v>60030000</v>
          </cell>
          <cell r="C5622" t="str">
            <v>15090000</v>
          </cell>
          <cell r="D5622">
            <v>0.12</v>
          </cell>
        </row>
        <row r="5623">
          <cell r="A5623" t="str">
            <v>04</v>
          </cell>
          <cell r="B5623" t="str">
            <v>99000000</v>
          </cell>
          <cell r="C5623" t="str">
            <v>90090108</v>
          </cell>
          <cell r="D5623">
            <v>4079171.13</v>
          </cell>
        </row>
        <row r="5624">
          <cell r="A5624" t="str">
            <v>04</v>
          </cell>
          <cell r="B5624" t="str">
            <v>60030000</v>
          </cell>
          <cell r="C5624" t="str">
            <v>15150000</v>
          </cell>
          <cell r="D5624">
            <v>187.5</v>
          </cell>
        </row>
        <row r="5625">
          <cell r="A5625" t="str">
            <v>04</v>
          </cell>
          <cell r="B5625" t="str">
            <v>60030000</v>
          </cell>
          <cell r="C5625" t="str">
            <v>15160000</v>
          </cell>
          <cell r="D5625">
            <v>72440</v>
          </cell>
        </row>
        <row r="5626">
          <cell r="A5626" t="str">
            <v>04</v>
          </cell>
          <cell r="B5626" t="str">
            <v>43020000</v>
          </cell>
          <cell r="C5626" t="str">
            <v>10140300</v>
          </cell>
          <cell r="D5626">
            <v>7079.88</v>
          </cell>
        </row>
        <row r="5627">
          <cell r="A5627" t="str">
            <v>04</v>
          </cell>
          <cell r="B5627" t="str">
            <v>43020000</v>
          </cell>
          <cell r="C5627" t="str">
            <v>43020000</v>
          </cell>
          <cell r="D5627">
            <v>117.79</v>
          </cell>
        </row>
        <row r="5628">
          <cell r="A5628" t="str">
            <v>04</v>
          </cell>
          <cell r="B5628" t="str">
            <v>43020000</v>
          </cell>
          <cell r="C5628" t="str">
            <v>44000100</v>
          </cell>
          <cell r="D5628">
            <v>2085797.8</v>
          </cell>
        </row>
        <row r="5629">
          <cell r="A5629" t="str">
            <v>04</v>
          </cell>
          <cell r="B5629" t="str">
            <v>43020000</v>
          </cell>
          <cell r="C5629" t="str">
            <v>44000200</v>
          </cell>
          <cell r="D5629">
            <v>173208.77</v>
          </cell>
        </row>
        <row r="5630">
          <cell r="A5630" t="str">
            <v>04</v>
          </cell>
          <cell r="B5630" t="str">
            <v>43020000</v>
          </cell>
          <cell r="C5630" t="str">
            <v>44000300</v>
          </cell>
          <cell r="D5630">
            <v>9342.6</v>
          </cell>
        </row>
        <row r="5631">
          <cell r="A5631" t="str">
            <v>04</v>
          </cell>
          <cell r="B5631" t="str">
            <v>43020000</v>
          </cell>
          <cell r="C5631" t="str">
            <v>44000400</v>
          </cell>
          <cell r="D5631">
            <v>22866.28</v>
          </cell>
        </row>
        <row r="5632">
          <cell r="A5632" t="str">
            <v>04</v>
          </cell>
          <cell r="B5632" t="str">
            <v>43020000</v>
          </cell>
          <cell r="C5632" t="str">
            <v>45020000</v>
          </cell>
          <cell r="D5632">
            <v>126956.52</v>
          </cell>
        </row>
        <row r="5633">
          <cell r="A5633" t="str">
            <v>04</v>
          </cell>
          <cell r="B5633" t="str">
            <v>43020000</v>
          </cell>
          <cell r="C5633" t="str">
            <v>90022100</v>
          </cell>
          <cell r="D5633">
            <v>370987</v>
          </cell>
        </row>
        <row r="5634">
          <cell r="A5634" t="str">
            <v>04</v>
          </cell>
          <cell r="B5634" t="str">
            <v>43020000</v>
          </cell>
          <cell r="C5634" t="str">
            <v>90022101</v>
          </cell>
          <cell r="D5634">
            <v>406459.13</v>
          </cell>
        </row>
        <row r="5635">
          <cell r="A5635" t="str">
            <v>04</v>
          </cell>
          <cell r="B5635" t="str">
            <v>43010000</v>
          </cell>
          <cell r="C5635" t="str">
            <v>21010000</v>
          </cell>
          <cell r="D5635">
            <v>1601454.43</v>
          </cell>
        </row>
        <row r="5636">
          <cell r="A5636" t="str">
            <v>04</v>
          </cell>
          <cell r="B5636" t="str">
            <v>43010000</v>
          </cell>
          <cell r="C5636" t="str">
            <v>43010000</v>
          </cell>
          <cell r="D5636">
            <v>223.56</v>
          </cell>
        </row>
        <row r="5637">
          <cell r="A5637" t="str">
            <v>04</v>
          </cell>
          <cell r="B5637" t="str">
            <v>43010000</v>
          </cell>
          <cell r="C5637" t="str">
            <v>45000100</v>
          </cell>
          <cell r="D5637">
            <v>7404562.1900000004</v>
          </cell>
        </row>
        <row r="5638">
          <cell r="A5638" t="str">
            <v>04</v>
          </cell>
          <cell r="B5638" t="str">
            <v>43010000</v>
          </cell>
          <cell r="C5638" t="str">
            <v>76080200</v>
          </cell>
          <cell r="D5638">
            <v>138302.39000000001</v>
          </cell>
        </row>
        <row r="5639">
          <cell r="A5639" t="str">
            <v>04</v>
          </cell>
          <cell r="B5639" t="str">
            <v>43010000</v>
          </cell>
          <cell r="C5639" t="str">
            <v>90020100</v>
          </cell>
          <cell r="D5639">
            <v>450255274.22000003</v>
          </cell>
        </row>
        <row r="5640">
          <cell r="A5640" t="str">
            <v>04</v>
          </cell>
          <cell r="B5640" t="str">
            <v>43010000</v>
          </cell>
          <cell r="C5640" t="str">
            <v>90020107</v>
          </cell>
          <cell r="D5640">
            <v>126735146.79000001</v>
          </cell>
        </row>
        <row r="5641">
          <cell r="A5641" t="str">
            <v>04</v>
          </cell>
          <cell r="B5641" t="str">
            <v>43010000</v>
          </cell>
          <cell r="C5641" t="str">
            <v>90020108</v>
          </cell>
          <cell r="D5641">
            <v>12673802.43</v>
          </cell>
        </row>
        <row r="5642">
          <cell r="A5642" t="str">
            <v>04</v>
          </cell>
          <cell r="B5642" t="str">
            <v>43010000</v>
          </cell>
          <cell r="C5642" t="str">
            <v>90020200</v>
          </cell>
          <cell r="D5642">
            <v>9681304.7699999996</v>
          </cell>
        </row>
        <row r="5643">
          <cell r="A5643" t="str">
            <v>04</v>
          </cell>
          <cell r="B5643" t="str">
            <v>43010000</v>
          </cell>
          <cell r="C5643" t="str">
            <v>90020300</v>
          </cell>
          <cell r="D5643">
            <v>1336535.05</v>
          </cell>
        </row>
        <row r="5644">
          <cell r="A5644" t="str">
            <v>04</v>
          </cell>
          <cell r="B5644" t="str">
            <v>43010000</v>
          </cell>
          <cell r="C5644" t="str">
            <v>90020400</v>
          </cell>
          <cell r="D5644">
            <v>321724.7</v>
          </cell>
        </row>
        <row r="5645">
          <cell r="A5645" t="str">
            <v>04</v>
          </cell>
          <cell r="B5645" t="str">
            <v>43010000</v>
          </cell>
          <cell r="C5645" t="str">
            <v>91020801</v>
          </cell>
          <cell r="D5645">
            <v>147997.04</v>
          </cell>
        </row>
        <row r="5646">
          <cell r="A5646" t="str">
            <v>04</v>
          </cell>
          <cell r="B5646" t="str">
            <v>43030100</v>
          </cell>
          <cell r="C5646" t="str">
            <v>43010000</v>
          </cell>
          <cell r="D5646">
            <v>788.04</v>
          </cell>
        </row>
        <row r="5647">
          <cell r="A5647" t="str">
            <v>04</v>
          </cell>
          <cell r="B5647" t="str">
            <v>58020000</v>
          </cell>
          <cell r="C5647" t="str">
            <v>51040000</v>
          </cell>
          <cell r="D5647">
            <v>150000</v>
          </cell>
        </row>
        <row r="5648">
          <cell r="A5648" t="str">
            <v>04</v>
          </cell>
          <cell r="B5648" t="str">
            <v>51000000</v>
          </cell>
          <cell r="C5648" t="str">
            <v>69020200</v>
          </cell>
          <cell r="D5648">
            <v>118617.51</v>
          </cell>
        </row>
        <row r="5649">
          <cell r="A5649" t="str">
            <v>04</v>
          </cell>
          <cell r="B5649" t="str">
            <v>79030000</v>
          </cell>
          <cell r="C5649" t="str">
            <v>68080200</v>
          </cell>
          <cell r="D5649">
            <v>522619.53</v>
          </cell>
        </row>
        <row r="5650">
          <cell r="A5650" t="str">
            <v>04</v>
          </cell>
          <cell r="B5650" t="str">
            <v>79040000</v>
          </cell>
          <cell r="C5650" t="str">
            <v>68080200</v>
          </cell>
          <cell r="D5650">
            <v>1195.3399999999999</v>
          </cell>
        </row>
        <row r="5651">
          <cell r="A5651" t="str">
            <v>04</v>
          </cell>
          <cell r="B5651" t="str">
            <v>79070000</v>
          </cell>
          <cell r="C5651" t="str">
            <v>79040000</v>
          </cell>
          <cell r="D5651">
            <v>1501.58</v>
          </cell>
        </row>
        <row r="5652">
          <cell r="A5652" t="str">
            <v>04</v>
          </cell>
          <cell r="B5652" t="str">
            <v>68080200</v>
          </cell>
          <cell r="C5652" t="str">
            <v>19060000</v>
          </cell>
          <cell r="D5652">
            <v>157658.26</v>
          </cell>
        </row>
        <row r="5653">
          <cell r="A5653" t="str">
            <v>04</v>
          </cell>
          <cell r="B5653" t="str">
            <v>68080200</v>
          </cell>
          <cell r="C5653" t="str">
            <v>62030100</v>
          </cell>
          <cell r="D5653">
            <v>31848250.579999998</v>
          </cell>
        </row>
        <row r="5654">
          <cell r="A5654" t="str">
            <v>04</v>
          </cell>
          <cell r="B5654" t="str">
            <v>68080200</v>
          </cell>
          <cell r="C5654" t="str">
            <v>62030300</v>
          </cell>
          <cell r="D5654">
            <v>1525345.15</v>
          </cell>
        </row>
        <row r="5655">
          <cell r="A5655" t="str">
            <v>04</v>
          </cell>
          <cell r="B5655" t="str">
            <v>68080200</v>
          </cell>
          <cell r="C5655" t="str">
            <v>62030500</v>
          </cell>
          <cell r="D5655">
            <v>2180545.12</v>
          </cell>
        </row>
        <row r="5656">
          <cell r="A5656" t="str">
            <v>04</v>
          </cell>
          <cell r="B5656" t="str">
            <v>68080200</v>
          </cell>
          <cell r="C5656" t="str">
            <v>62050200</v>
          </cell>
          <cell r="D5656">
            <v>14284423.51</v>
          </cell>
        </row>
        <row r="5657">
          <cell r="A5657" t="str">
            <v>04</v>
          </cell>
          <cell r="B5657" t="str">
            <v>68080200</v>
          </cell>
          <cell r="C5657" t="str">
            <v>76020400</v>
          </cell>
          <cell r="D5657">
            <v>586023.22</v>
          </cell>
        </row>
        <row r="5658">
          <cell r="A5658" t="str">
            <v>04</v>
          </cell>
          <cell r="B5658" t="str">
            <v>68080200</v>
          </cell>
          <cell r="C5658" t="str">
            <v>76050100</v>
          </cell>
          <cell r="D5658">
            <v>169609154.91</v>
          </cell>
        </row>
        <row r="5659">
          <cell r="A5659" t="str">
            <v>04</v>
          </cell>
          <cell r="B5659" t="str">
            <v>68080200</v>
          </cell>
          <cell r="C5659" t="str">
            <v>79030000</v>
          </cell>
          <cell r="D5659">
            <v>44803.5</v>
          </cell>
        </row>
        <row r="5660">
          <cell r="A5660" t="str">
            <v>04</v>
          </cell>
          <cell r="B5660" t="str">
            <v>68080200</v>
          </cell>
          <cell r="C5660" t="str">
            <v>79040000</v>
          </cell>
          <cell r="D5660">
            <v>7969.19</v>
          </cell>
        </row>
        <row r="5661">
          <cell r="A5661" t="str">
            <v>04</v>
          </cell>
          <cell r="B5661" t="str">
            <v>68080200</v>
          </cell>
          <cell r="C5661" t="str">
            <v>79070000</v>
          </cell>
          <cell r="D5661">
            <v>788367.7</v>
          </cell>
        </row>
        <row r="5662">
          <cell r="A5662" t="str">
            <v>04</v>
          </cell>
          <cell r="B5662" t="str">
            <v>68080200</v>
          </cell>
          <cell r="C5662" t="str">
            <v>90030107</v>
          </cell>
          <cell r="D5662">
            <v>-974.19</v>
          </cell>
        </row>
        <row r="5663">
          <cell r="A5663" t="str">
            <v>04</v>
          </cell>
          <cell r="B5663" t="str">
            <v>68080200</v>
          </cell>
          <cell r="C5663" t="str">
            <v>90030108</v>
          </cell>
          <cell r="D5663">
            <v>-355317.46</v>
          </cell>
        </row>
        <row r="5664">
          <cell r="A5664" t="str">
            <v>04</v>
          </cell>
          <cell r="B5664" t="str">
            <v>68080200</v>
          </cell>
          <cell r="C5664" t="str">
            <v>91020801</v>
          </cell>
          <cell r="D5664">
            <v>35804.01</v>
          </cell>
        </row>
        <row r="5665">
          <cell r="A5665" t="str">
            <v>04</v>
          </cell>
          <cell r="B5665" t="str">
            <v>90010100</v>
          </cell>
          <cell r="C5665" t="str">
            <v>62010100</v>
          </cell>
          <cell r="D5665">
            <v>729868942.36000001</v>
          </cell>
        </row>
        <row r="5666">
          <cell r="A5666" t="str">
            <v>04</v>
          </cell>
          <cell r="B5666" t="str">
            <v>90010107</v>
          </cell>
          <cell r="C5666" t="str">
            <v>62010100</v>
          </cell>
          <cell r="D5666">
            <v>248911498.99000001</v>
          </cell>
        </row>
        <row r="5667">
          <cell r="A5667" t="str">
            <v>04</v>
          </cell>
          <cell r="B5667" t="str">
            <v>90010108</v>
          </cell>
          <cell r="C5667" t="str">
            <v>62010100</v>
          </cell>
          <cell r="D5667">
            <v>23704972.690000001</v>
          </cell>
        </row>
        <row r="5668">
          <cell r="A5668" t="str">
            <v>04</v>
          </cell>
          <cell r="B5668" t="str">
            <v>90010200</v>
          </cell>
          <cell r="C5668" t="str">
            <v>62010200</v>
          </cell>
          <cell r="D5668">
            <v>24240791.07</v>
          </cell>
        </row>
        <row r="5669">
          <cell r="A5669" t="str">
            <v>04</v>
          </cell>
          <cell r="B5669" t="str">
            <v>90010300</v>
          </cell>
          <cell r="C5669" t="str">
            <v>62010300</v>
          </cell>
          <cell r="D5669">
            <v>2391433.65</v>
          </cell>
        </row>
        <row r="5670">
          <cell r="A5670" t="str">
            <v>04</v>
          </cell>
          <cell r="B5670" t="str">
            <v>90010400</v>
          </cell>
          <cell r="C5670" t="str">
            <v>62010400</v>
          </cell>
          <cell r="D5670">
            <v>2126385.14</v>
          </cell>
        </row>
        <row r="5671">
          <cell r="A5671" t="str">
            <v>04</v>
          </cell>
          <cell r="B5671" t="str">
            <v>90010500</v>
          </cell>
          <cell r="C5671" t="str">
            <v>62011400</v>
          </cell>
          <cell r="D5671">
            <v>222736.8</v>
          </cell>
        </row>
        <row r="5672">
          <cell r="A5672" t="str">
            <v>04</v>
          </cell>
          <cell r="B5672" t="str">
            <v>90011205</v>
          </cell>
          <cell r="C5672" t="str">
            <v>62011200</v>
          </cell>
          <cell r="D5672">
            <v>3930525.89</v>
          </cell>
        </row>
        <row r="5673">
          <cell r="A5673" t="str">
            <v>04</v>
          </cell>
          <cell r="B5673" t="str">
            <v>90010900</v>
          </cell>
          <cell r="C5673" t="str">
            <v>62010900</v>
          </cell>
          <cell r="D5673">
            <v>5388346.3200000003</v>
          </cell>
        </row>
        <row r="5674">
          <cell r="A5674" t="str">
            <v>04</v>
          </cell>
          <cell r="B5674" t="str">
            <v>90010901</v>
          </cell>
          <cell r="C5674" t="str">
            <v>62010900</v>
          </cell>
          <cell r="D5674">
            <v>2856700.18</v>
          </cell>
        </row>
        <row r="5675">
          <cell r="A5675" t="str">
            <v>04</v>
          </cell>
          <cell r="B5675" t="str">
            <v>90010902</v>
          </cell>
          <cell r="C5675" t="str">
            <v>62010900</v>
          </cell>
          <cell r="D5675">
            <v>302241.28999999998</v>
          </cell>
        </row>
        <row r="5676">
          <cell r="A5676" t="str">
            <v>04</v>
          </cell>
          <cell r="B5676" t="str">
            <v>90011200</v>
          </cell>
          <cell r="C5676" t="str">
            <v>62011200</v>
          </cell>
          <cell r="D5676">
            <v>60642.34</v>
          </cell>
        </row>
        <row r="5677">
          <cell r="A5677" t="str">
            <v>04</v>
          </cell>
          <cell r="B5677" t="str">
            <v>90011201</v>
          </cell>
          <cell r="C5677" t="str">
            <v>62011200</v>
          </cell>
          <cell r="D5677">
            <v>96739.97</v>
          </cell>
        </row>
        <row r="5678">
          <cell r="A5678" t="str">
            <v>04</v>
          </cell>
          <cell r="B5678" t="str">
            <v>90011202</v>
          </cell>
          <cell r="C5678" t="str">
            <v>62011200</v>
          </cell>
          <cell r="D5678">
            <v>40006.31</v>
          </cell>
        </row>
        <row r="5679">
          <cell r="A5679" t="str">
            <v>04</v>
          </cell>
          <cell r="B5679" t="str">
            <v>90011300</v>
          </cell>
          <cell r="C5679" t="str">
            <v>62011300</v>
          </cell>
          <cell r="D5679">
            <v>41943</v>
          </cell>
        </row>
        <row r="5680">
          <cell r="A5680" t="str">
            <v>04</v>
          </cell>
          <cell r="B5680" t="str">
            <v>90011302</v>
          </cell>
          <cell r="C5680" t="str">
            <v>62011300</v>
          </cell>
          <cell r="D5680">
            <v>35934.54</v>
          </cell>
        </row>
        <row r="5681">
          <cell r="A5681" t="str">
            <v>04</v>
          </cell>
          <cell r="B5681" t="str">
            <v>90011400</v>
          </cell>
          <cell r="C5681" t="str">
            <v>62010500</v>
          </cell>
          <cell r="D5681">
            <v>17715320.609999999</v>
          </cell>
        </row>
        <row r="5682">
          <cell r="A5682" t="str">
            <v>04</v>
          </cell>
          <cell r="B5682" t="str">
            <v>90011401</v>
          </cell>
          <cell r="C5682" t="str">
            <v>62010500</v>
          </cell>
          <cell r="D5682">
            <v>16599336.75</v>
          </cell>
        </row>
        <row r="5683">
          <cell r="A5683" t="str">
            <v>04</v>
          </cell>
          <cell r="B5683" t="str">
            <v>90011402</v>
          </cell>
          <cell r="C5683" t="str">
            <v>62010500</v>
          </cell>
          <cell r="D5683">
            <v>525247.43999999994</v>
          </cell>
        </row>
        <row r="5684">
          <cell r="A5684" t="str">
            <v>04</v>
          </cell>
          <cell r="B5684" t="str">
            <v>90011405</v>
          </cell>
          <cell r="C5684" t="str">
            <v>62010500</v>
          </cell>
          <cell r="D5684">
            <v>32802172.75</v>
          </cell>
        </row>
        <row r="5685">
          <cell r="A5685" t="str">
            <v>04</v>
          </cell>
          <cell r="B5685" t="str">
            <v>90011500</v>
          </cell>
          <cell r="C5685" t="str">
            <v>62011500</v>
          </cell>
          <cell r="D5685">
            <v>134551.69</v>
          </cell>
        </row>
        <row r="5686">
          <cell r="A5686" t="str">
            <v>04</v>
          </cell>
          <cell r="B5686" t="str">
            <v>90011600</v>
          </cell>
          <cell r="C5686" t="str">
            <v>62010600</v>
          </cell>
          <cell r="D5686">
            <v>2881718.5</v>
          </cell>
        </row>
        <row r="5687">
          <cell r="A5687" t="str">
            <v>04</v>
          </cell>
          <cell r="B5687" t="str">
            <v>90011605</v>
          </cell>
          <cell r="C5687" t="str">
            <v>62010600</v>
          </cell>
          <cell r="D5687">
            <v>2845499.05</v>
          </cell>
        </row>
        <row r="5688">
          <cell r="A5688" t="str">
            <v>04</v>
          </cell>
          <cell r="B5688" t="str">
            <v>90011700</v>
          </cell>
          <cell r="C5688" t="str">
            <v>62010700</v>
          </cell>
          <cell r="D5688">
            <v>40002.5</v>
          </cell>
        </row>
        <row r="5689">
          <cell r="A5689" t="str">
            <v>04</v>
          </cell>
          <cell r="B5689" t="str">
            <v>90011705</v>
          </cell>
          <cell r="C5689" t="str">
            <v>62010700</v>
          </cell>
          <cell r="D5689">
            <v>69809.98</v>
          </cell>
        </row>
        <row r="5690">
          <cell r="A5690" t="str">
            <v>04</v>
          </cell>
          <cell r="B5690" t="str">
            <v>90011800</v>
          </cell>
          <cell r="C5690" t="str">
            <v>62010800</v>
          </cell>
          <cell r="D5690">
            <v>724119.2</v>
          </cell>
        </row>
        <row r="5691">
          <cell r="A5691" t="str">
            <v>04</v>
          </cell>
          <cell r="B5691" t="str">
            <v>90012100</v>
          </cell>
          <cell r="C5691" t="str">
            <v>62010100</v>
          </cell>
          <cell r="D5691">
            <v>811305.58</v>
          </cell>
        </row>
        <row r="5692">
          <cell r="A5692" t="str">
            <v>04</v>
          </cell>
          <cell r="B5692" t="str">
            <v>90012101</v>
          </cell>
          <cell r="C5692" t="str">
            <v>62010100</v>
          </cell>
          <cell r="D5692">
            <v>414894.98</v>
          </cell>
        </row>
        <row r="5693">
          <cell r="A5693" t="str">
            <v>04</v>
          </cell>
          <cell r="B5693" t="str">
            <v>90011505</v>
          </cell>
          <cell r="C5693" t="str">
            <v>62011500</v>
          </cell>
          <cell r="D5693">
            <v>13402.33</v>
          </cell>
        </row>
        <row r="5694">
          <cell r="A5694" t="str">
            <v>04</v>
          </cell>
          <cell r="B5694" t="str">
            <v>69010000</v>
          </cell>
          <cell r="C5694" t="str">
            <v>15010000</v>
          </cell>
          <cell r="D5694">
            <v>18590.72</v>
          </cell>
        </row>
        <row r="5695">
          <cell r="A5695" t="str">
            <v>04</v>
          </cell>
          <cell r="B5695" t="str">
            <v>69010000</v>
          </cell>
          <cell r="C5695" t="str">
            <v>15020000</v>
          </cell>
          <cell r="D5695">
            <v>32197.24</v>
          </cell>
        </row>
        <row r="5696">
          <cell r="A5696" t="str">
            <v>04</v>
          </cell>
          <cell r="B5696" t="str">
            <v>69010000</v>
          </cell>
          <cell r="C5696" t="str">
            <v>15150000</v>
          </cell>
          <cell r="D5696">
            <v>4201.54</v>
          </cell>
        </row>
        <row r="5697">
          <cell r="A5697" t="str">
            <v>04</v>
          </cell>
          <cell r="B5697" t="str">
            <v>69010000</v>
          </cell>
          <cell r="C5697" t="str">
            <v>20010000</v>
          </cell>
          <cell r="D5697">
            <v>1132707.3799999999</v>
          </cell>
        </row>
        <row r="5698">
          <cell r="A5698" t="str">
            <v>04</v>
          </cell>
          <cell r="B5698" t="str">
            <v>69010000</v>
          </cell>
          <cell r="C5698" t="str">
            <v>23010000</v>
          </cell>
          <cell r="D5698">
            <v>511929.85</v>
          </cell>
        </row>
        <row r="5699">
          <cell r="A5699" t="str">
            <v>04</v>
          </cell>
          <cell r="B5699" t="str">
            <v>69010000</v>
          </cell>
          <cell r="C5699" t="str">
            <v>25010000</v>
          </cell>
          <cell r="D5699">
            <v>799624.73</v>
          </cell>
        </row>
        <row r="5700">
          <cell r="A5700" t="str">
            <v>04</v>
          </cell>
          <cell r="B5700" t="str">
            <v>69010000</v>
          </cell>
          <cell r="C5700" t="str">
            <v>25020000</v>
          </cell>
          <cell r="D5700">
            <v>1074168.1000000001</v>
          </cell>
        </row>
        <row r="5701">
          <cell r="A5701" t="str">
            <v>04</v>
          </cell>
          <cell r="B5701" t="str">
            <v>69010000</v>
          </cell>
          <cell r="C5701" t="str">
            <v>25030000</v>
          </cell>
          <cell r="D5701">
            <v>304596.23</v>
          </cell>
        </row>
        <row r="5702">
          <cell r="A5702" t="str">
            <v>04</v>
          </cell>
          <cell r="B5702" t="str">
            <v>69010000</v>
          </cell>
          <cell r="C5702" t="str">
            <v>26000000</v>
          </cell>
          <cell r="D5702">
            <v>1440759.78</v>
          </cell>
        </row>
        <row r="5703">
          <cell r="A5703" t="str">
            <v>04</v>
          </cell>
          <cell r="B5703" t="str">
            <v>69010000</v>
          </cell>
          <cell r="C5703" t="str">
            <v>44000500</v>
          </cell>
          <cell r="D5703">
            <v>44810.9</v>
          </cell>
        </row>
        <row r="5704">
          <cell r="A5704" t="str">
            <v>04</v>
          </cell>
          <cell r="B5704" t="str">
            <v>69010000</v>
          </cell>
          <cell r="C5704" t="str">
            <v>79030000</v>
          </cell>
          <cell r="D5704">
            <v>55714.52</v>
          </cell>
        </row>
        <row r="5705">
          <cell r="A5705" t="str">
            <v>04</v>
          </cell>
          <cell r="B5705" t="str">
            <v>69010000</v>
          </cell>
          <cell r="C5705" t="str">
            <v>79040000</v>
          </cell>
          <cell r="D5705">
            <v>5856.47</v>
          </cell>
        </row>
        <row r="5706">
          <cell r="A5706" t="str">
            <v>04</v>
          </cell>
          <cell r="B5706" t="str">
            <v>69010000</v>
          </cell>
          <cell r="C5706" t="str">
            <v>79070000</v>
          </cell>
          <cell r="D5706">
            <v>32294</v>
          </cell>
        </row>
        <row r="5707">
          <cell r="A5707" t="str">
            <v>04</v>
          </cell>
          <cell r="B5707" t="str">
            <v>69010000</v>
          </cell>
          <cell r="C5707" t="str">
            <v>79070000</v>
          </cell>
          <cell r="D5707">
            <v>78645.39</v>
          </cell>
        </row>
        <row r="5708">
          <cell r="A5708" t="str">
            <v>04</v>
          </cell>
          <cell r="B5708" t="str">
            <v>69010000</v>
          </cell>
          <cell r="C5708" t="str">
            <v>91020801</v>
          </cell>
          <cell r="D5708">
            <v>19294.88</v>
          </cell>
        </row>
        <row r="5709">
          <cell r="A5709" t="str">
            <v>04</v>
          </cell>
          <cell r="B5709" t="str">
            <v>69010000</v>
          </cell>
          <cell r="C5709" t="str">
            <v>91020802</v>
          </cell>
          <cell r="D5709">
            <v>611.12</v>
          </cell>
        </row>
        <row r="5710">
          <cell r="A5710" t="str">
            <v>04</v>
          </cell>
          <cell r="B5710" t="str">
            <v>69010000</v>
          </cell>
          <cell r="C5710" t="str">
            <v>97020200</v>
          </cell>
          <cell r="D5710">
            <v>491775.05</v>
          </cell>
        </row>
        <row r="5711">
          <cell r="A5711" t="str">
            <v>04</v>
          </cell>
          <cell r="B5711" t="str">
            <v>91010800</v>
          </cell>
          <cell r="C5711" t="str">
            <v>01000000</v>
          </cell>
          <cell r="D5711">
            <v>18.920000000000002</v>
          </cell>
        </row>
        <row r="5712">
          <cell r="A5712" t="str">
            <v>04</v>
          </cell>
          <cell r="B5712" t="str">
            <v>69020100</v>
          </cell>
          <cell r="C5712" t="str">
            <v>15010000</v>
          </cell>
          <cell r="D5712">
            <v>65067.53</v>
          </cell>
        </row>
        <row r="5713">
          <cell r="A5713" t="str">
            <v>04</v>
          </cell>
          <cell r="B5713" t="str">
            <v>69020100</v>
          </cell>
          <cell r="C5713" t="str">
            <v>15020000</v>
          </cell>
          <cell r="D5713">
            <v>112690.3</v>
          </cell>
        </row>
        <row r="5714">
          <cell r="A5714" t="str">
            <v>04</v>
          </cell>
          <cell r="B5714" t="str">
            <v>69020100</v>
          </cell>
          <cell r="C5714" t="str">
            <v>15150000</v>
          </cell>
          <cell r="D5714">
            <v>14705.24</v>
          </cell>
        </row>
        <row r="5715">
          <cell r="A5715" t="str">
            <v>04</v>
          </cell>
          <cell r="B5715" t="str">
            <v>69020100</v>
          </cell>
          <cell r="C5715" t="str">
            <v>20010000</v>
          </cell>
          <cell r="D5715">
            <v>3964520.07</v>
          </cell>
        </row>
        <row r="5716">
          <cell r="A5716" t="str">
            <v>04</v>
          </cell>
          <cell r="B5716" t="str">
            <v>69020100</v>
          </cell>
          <cell r="C5716" t="str">
            <v>23010000</v>
          </cell>
          <cell r="D5716">
            <v>1791760.82</v>
          </cell>
        </row>
        <row r="5717">
          <cell r="A5717" t="str">
            <v>04</v>
          </cell>
          <cell r="B5717" t="str">
            <v>69020100</v>
          </cell>
          <cell r="C5717" t="str">
            <v>25010000</v>
          </cell>
          <cell r="D5717">
            <v>2799036.11</v>
          </cell>
        </row>
        <row r="5718">
          <cell r="A5718" t="str">
            <v>04</v>
          </cell>
          <cell r="B5718" t="str">
            <v>69020100</v>
          </cell>
          <cell r="C5718" t="str">
            <v>25020000</v>
          </cell>
          <cell r="D5718">
            <v>3761439.27</v>
          </cell>
        </row>
        <row r="5719">
          <cell r="A5719" t="str">
            <v>04</v>
          </cell>
          <cell r="B5719" t="str">
            <v>69020100</v>
          </cell>
          <cell r="C5719" t="str">
            <v>25030000</v>
          </cell>
          <cell r="D5719">
            <v>1066462.1200000001</v>
          </cell>
        </row>
        <row r="5720">
          <cell r="A5720" t="str">
            <v>04</v>
          </cell>
          <cell r="B5720" t="str">
            <v>69020100</v>
          </cell>
          <cell r="C5720" t="str">
            <v>26000000</v>
          </cell>
          <cell r="D5720">
            <v>5080697.07</v>
          </cell>
        </row>
        <row r="5721">
          <cell r="A5721" t="str">
            <v>04</v>
          </cell>
          <cell r="B5721" t="str">
            <v>69020100</v>
          </cell>
          <cell r="C5721" t="str">
            <v>44000500</v>
          </cell>
          <cell r="D5721">
            <v>156838.22</v>
          </cell>
        </row>
        <row r="5722">
          <cell r="A5722" t="str">
            <v>04</v>
          </cell>
          <cell r="B5722" t="str">
            <v>69020100</v>
          </cell>
          <cell r="C5722" t="str">
            <v>79030000</v>
          </cell>
          <cell r="D5722">
            <v>195001.1</v>
          </cell>
        </row>
        <row r="5723">
          <cell r="A5723" t="str">
            <v>04</v>
          </cell>
          <cell r="B5723" t="str">
            <v>69020100</v>
          </cell>
          <cell r="C5723" t="str">
            <v>79040000</v>
          </cell>
          <cell r="D5723">
            <v>20497.7</v>
          </cell>
        </row>
        <row r="5724">
          <cell r="A5724" t="str">
            <v>04</v>
          </cell>
          <cell r="B5724" t="str">
            <v>69020100</v>
          </cell>
          <cell r="C5724" t="str">
            <v>79070000</v>
          </cell>
          <cell r="D5724">
            <v>275258.90000000002</v>
          </cell>
        </row>
        <row r="5725">
          <cell r="A5725" t="str">
            <v>04</v>
          </cell>
          <cell r="B5725" t="str">
            <v>69020100</v>
          </cell>
          <cell r="C5725" t="str">
            <v>91020801</v>
          </cell>
          <cell r="D5725">
            <v>67767.25</v>
          </cell>
        </row>
        <row r="5726">
          <cell r="A5726" t="str">
            <v>04</v>
          </cell>
          <cell r="B5726" t="str">
            <v>69020100</v>
          </cell>
          <cell r="C5726" t="str">
            <v>91020802</v>
          </cell>
          <cell r="D5726">
            <v>2138.86</v>
          </cell>
        </row>
        <row r="5727">
          <cell r="A5727" t="str">
            <v>04</v>
          </cell>
          <cell r="B5727" t="str">
            <v>69020100</v>
          </cell>
          <cell r="C5727" t="str">
            <v>97020300</v>
          </cell>
          <cell r="D5727">
            <v>1723745.11</v>
          </cell>
        </row>
        <row r="5728">
          <cell r="A5728" t="str">
            <v>04</v>
          </cell>
          <cell r="B5728" t="str">
            <v>69020300</v>
          </cell>
          <cell r="C5728" t="str">
            <v>15010000</v>
          </cell>
          <cell r="D5728">
            <v>10243.41</v>
          </cell>
        </row>
        <row r="5729">
          <cell r="A5729" t="str">
            <v>04</v>
          </cell>
          <cell r="B5729" t="str">
            <v>69020300</v>
          </cell>
          <cell r="C5729" t="str">
            <v>15020000</v>
          </cell>
          <cell r="D5729">
            <v>21367.439999999999</v>
          </cell>
        </row>
        <row r="5730">
          <cell r="A5730" t="str">
            <v>04</v>
          </cell>
          <cell r="B5730" t="str">
            <v>69020300</v>
          </cell>
          <cell r="C5730" t="str">
            <v>15150000</v>
          </cell>
          <cell r="D5730">
            <v>2271.21</v>
          </cell>
        </row>
        <row r="5731">
          <cell r="A5731" t="str">
            <v>04</v>
          </cell>
          <cell r="B5731" t="str">
            <v>69020300</v>
          </cell>
          <cell r="C5731" t="str">
            <v>20010000</v>
          </cell>
          <cell r="D5731">
            <v>791317.54</v>
          </cell>
        </row>
        <row r="5732">
          <cell r="A5732" t="str">
            <v>04</v>
          </cell>
          <cell r="B5732" t="str">
            <v>69020300</v>
          </cell>
          <cell r="C5732" t="str">
            <v>23010000</v>
          </cell>
          <cell r="D5732">
            <v>259090.87</v>
          </cell>
        </row>
        <row r="5733">
          <cell r="A5733" t="str">
            <v>04</v>
          </cell>
          <cell r="B5733" t="str">
            <v>69020300</v>
          </cell>
          <cell r="C5733" t="str">
            <v>25010000</v>
          </cell>
          <cell r="D5733">
            <v>496127.13</v>
          </cell>
        </row>
        <row r="5734">
          <cell r="A5734" t="str">
            <v>04</v>
          </cell>
          <cell r="B5734" t="str">
            <v>69020300</v>
          </cell>
          <cell r="C5734" t="str">
            <v>25020000</v>
          </cell>
          <cell r="D5734">
            <v>578333.22</v>
          </cell>
        </row>
        <row r="5735">
          <cell r="A5735" t="str">
            <v>04</v>
          </cell>
          <cell r="B5735" t="str">
            <v>69020300</v>
          </cell>
          <cell r="C5735" t="str">
            <v>25030000</v>
          </cell>
          <cell r="D5735">
            <v>163211.54</v>
          </cell>
        </row>
        <row r="5736">
          <cell r="A5736" t="str">
            <v>04</v>
          </cell>
          <cell r="B5736" t="str">
            <v>69020300</v>
          </cell>
          <cell r="C5736" t="str">
            <v>26000000</v>
          </cell>
          <cell r="D5736">
            <v>814701.36</v>
          </cell>
        </row>
        <row r="5737">
          <cell r="A5737" t="str">
            <v>04</v>
          </cell>
          <cell r="B5737" t="str">
            <v>69020300</v>
          </cell>
          <cell r="C5737" t="str">
            <v>44000500</v>
          </cell>
          <cell r="D5737">
            <v>26530.9</v>
          </cell>
        </row>
        <row r="5738">
          <cell r="A5738" t="str">
            <v>04</v>
          </cell>
          <cell r="B5738" t="str">
            <v>69020300</v>
          </cell>
          <cell r="C5738" t="str">
            <v>79030000</v>
          </cell>
          <cell r="D5738">
            <v>27416.53</v>
          </cell>
        </row>
        <row r="5739">
          <cell r="A5739" t="str">
            <v>04</v>
          </cell>
          <cell r="B5739" t="str">
            <v>69020300</v>
          </cell>
          <cell r="C5739" t="str">
            <v>79040000</v>
          </cell>
          <cell r="D5739">
            <v>2911.51</v>
          </cell>
        </row>
        <row r="5740">
          <cell r="A5740" t="str">
            <v>04</v>
          </cell>
          <cell r="B5740" t="str">
            <v>69020300</v>
          </cell>
          <cell r="C5740" t="str">
            <v>79070000</v>
          </cell>
          <cell r="D5740">
            <v>43325.440000000002</v>
          </cell>
        </row>
        <row r="5741">
          <cell r="A5741" t="str">
            <v>04</v>
          </cell>
          <cell r="B5741" t="str">
            <v>69020300</v>
          </cell>
          <cell r="C5741" t="str">
            <v>91020801</v>
          </cell>
          <cell r="D5741">
            <v>18299.189999999999</v>
          </cell>
        </row>
        <row r="5742">
          <cell r="A5742" t="str">
            <v>04</v>
          </cell>
          <cell r="B5742" t="str">
            <v>69020300</v>
          </cell>
          <cell r="C5742" t="str">
            <v>91020802</v>
          </cell>
          <cell r="D5742">
            <v>532.16999999999996</v>
          </cell>
        </row>
        <row r="5743">
          <cell r="A5743" t="str">
            <v>04</v>
          </cell>
          <cell r="B5743" t="str">
            <v>69020300</v>
          </cell>
          <cell r="C5743" t="str">
            <v>97020500</v>
          </cell>
          <cell r="D5743">
            <v>267089.25</v>
          </cell>
        </row>
        <row r="5744">
          <cell r="A5744" t="str">
            <v>04</v>
          </cell>
          <cell r="B5744" t="str">
            <v>71020000</v>
          </cell>
          <cell r="C5744" t="str">
            <v>60010000</v>
          </cell>
          <cell r="D5744">
            <v>119454.14</v>
          </cell>
        </row>
        <row r="5745">
          <cell r="A5745" t="str">
            <v>04</v>
          </cell>
          <cell r="B5745" t="str">
            <v>71020000</v>
          </cell>
          <cell r="C5745" t="str">
            <v>70000000</v>
          </cell>
          <cell r="D5745">
            <v>-263</v>
          </cell>
        </row>
        <row r="5746">
          <cell r="A5746" t="str">
            <v>04</v>
          </cell>
          <cell r="B5746" t="str">
            <v>76040000</v>
          </cell>
          <cell r="C5746" t="str">
            <v>70020000</v>
          </cell>
          <cell r="D5746">
            <v>217516.56</v>
          </cell>
        </row>
        <row r="5747">
          <cell r="A5747" t="str">
            <v>04</v>
          </cell>
          <cell r="B5747" t="str">
            <v>99000000</v>
          </cell>
          <cell r="C5747" t="str">
            <v>90090200</v>
          </cell>
          <cell r="D5747">
            <v>4133399.12</v>
          </cell>
        </row>
        <row r="5748">
          <cell r="A5748" t="str">
            <v>04</v>
          </cell>
          <cell r="B5748" t="str">
            <v>99000000</v>
          </cell>
          <cell r="C5748" t="str">
            <v>90090300</v>
          </cell>
          <cell r="D5748">
            <v>354661.77</v>
          </cell>
        </row>
        <row r="5749">
          <cell r="A5749" t="str">
            <v>04</v>
          </cell>
          <cell r="B5749" t="str">
            <v>90090400</v>
          </cell>
          <cell r="C5749" t="str">
            <v>99000000</v>
          </cell>
          <cell r="D5749">
            <v>671493.29</v>
          </cell>
        </row>
        <row r="5750">
          <cell r="A5750" t="str">
            <v>04</v>
          </cell>
          <cell r="B5750" t="str">
            <v>99000000</v>
          </cell>
          <cell r="C5750" t="str">
            <v>90090500</v>
          </cell>
          <cell r="D5750">
            <v>48060.71</v>
          </cell>
        </row>
        <row r="5751">
          <cell r="A5751" t="str">
            <v>04</v>
          </cell>
          <cell r="B5751" t="str">
            <v>90090900</v>
          </cell>
          <cell r="C5751" t="str">
            <v>99000000</v>
          </cell>
          <cell r="D5751">
            <v>597060.57999999996</v>
          </cell>
        </row>
        <row r="5752">
          <cell r="A5752" t="str">
            <v>04</v>
          </cell>
          <cell r="B5752" t="str">
            <v>99000000</v>
          </cell>
          <cell r="C5752" t="str">
            <v>90090901</v>
          </cell>
          <cell r="D5752">
            <v>425013.42</v>
          </cell>
        </row>
        <row r="5753">
          <cell r="A5753" t="str">
            <v>04</v>
          </cell>
          <cell r="B5753" t="str">
            <v>90090902</v>
          </cell>
          <cell r="C5753" t="str">
            <v>99000000</v>
          </cell>
          <cell r="D5753">
            <v>10623.66</v>
          </cell>
        </row>
        <row r="5754">
          <cell r="A5754" t="str">
            <v>04</v>
          </cell>
          <cell r="B5754" t="str">
            <v>99000000</v>
          </cell>
          <cell r="C5754" t="str">
            <v>90091200</v>
          </cell>
          <cell r="D5754">
            <v>238194.39</v>
          </cell>
        </row>
        <row r="5755">
          <cell r="A5755" t="str">
            <v>04</v>
          </cell>
          <cell r="B5755" t="str">
            <v>99000000</v>
          </cell>
          <cell r="C5755" t="str">
            <v>90091201</v>
          </cell>
          <cell r="D5755">
            <v>70982.289999999994</v>
          </cell>
        </row>
        <row r="5756">
          <cell r="A5756" t="str">
            <v>04</v>
          </cell>
          <cell r="B5756" t="str">
            <v>99000000</v>
          </cell>
          <cell r="C5756" t="str">
            <v>90091202</v>
          </cell>
          <cell r="D5756">
            <v>29358.880000000001</v>
          </cell>
        </row>
        <row r="5757">
          <cell r="A5757" t="str">
            <v>04</v>
          </cell>
          <cell r="B5757" t="str">
            <v>90091205</v>
          </cell>
          <cell r="C5757" t="str">
            <v>99000000</v>
          </cell>
          <cell r="D5757">
            <v>659810.39</v>
          </cell>
        </row>
        <row r="5758">
          <cell r="A5758" t="str">
            <v>04</v>
          </cell>
          <cell r="B5758" t="str">
            <v>99000000</v>
          </cell>
          <cell r="C5758" t="str">
            <v>90091300</v>
          </cell>
          <cell r="D5758">
            <v>18226.64</v>
          </cell>
        </row>
        <row r="5759">
          <cell r="A5759" t="str">
            <v>04</v>
          </cell>
          <cell r="B5759" t="str">
            <v>90091301</v>
          </cell>
          <cell r="C5759" t="str">
            <v>99000000</v>
          </cell>
          <cell r="D5759">
            <v>721632</v>
          </cell>
        </row>
        <row r="5760">
          <cell r="A5760" t="str">
            <v>04</v>
          </cell>
          <cell r="B5760" t="str">
            <v>99000000</v>
          </cell>
          <cell r="C5760" t="str">
            <v>90091302</v>
          </cell>
          <cell r="D5760">
            <v>18360.72</v>
          </cell>
        </row>
        <row r="5761">
          <cell r="A5761" t="str">
            <v>04</v>
          </cell>
          <cell r="B5761" t="str">
            <v>90091400</v>
          </cell>
          <cell r="C5761" t="str">
            <v>99000000</v>
          </cell>
          <cell r="D5761">
            <v>1531159.77</v>
          </cell>
        </row>
        <row r="5762">
          <cell r="A5762" t="str">
            <v>04</v>
          </cell>
          <cell r="B5762" t="str">
            <v>90091401</v>
          </cell>
          <cell r="C5762" t="str">
            <v>99000000</v>
          </cell>
          <cell r="D5762">
            <v>587253.12</v>
          </cell>
        </row>
        <row r="5763">
          <cell r="A5763" t="str">
            <v>04</v>
          </cell>
          <cell r="B5763" t="str">
            <v>90091402</v>
          </cell>
          <cell r="C5763" t="str">
            <v>99000000</v>
          </cell>
          <cell r="D5763">
            <v>65659.38</v>
          </cell>
        </row>
        <row r="5764">
          <cell r="A5764" t="str">
            <v>04</v>
          </cell>
          <cell r="B5764" t="str">
            <v>99000000</v>
          </cell>
          <cell r="C5764" t="str">
            <v>90091405</v>
          </cell>
          <cell r="D5764">
            <v>7590384.0599999996</v>
          </cell>
        </row>
        <row r="5765">
          <cell r="A5765" t="str">
            <v>04</v>
          </cell>
          <cell r="B5765" t="str">
            <v>99000000</v>
          </cell>
          <cell r="C5765" t="str">
            <v>90091500</v>
          </cell>
          <cell r="D5765">
            <v>116788.73</v>
          </cell>
        </row>
        <row r="5766">
          <cell r="A5766" t="str">
            <v>04</v>
          </cell>
          <cell r="B5766" t="str">
            <v>99000000</v>
          </cell>
          <cell r="C5766" t="str">
            <v>90091505</v>
          </cell>
          <cell r="D5766">
            <v>11633.01</v>
          </cell>
        </row>
        <row r="5767">
          <cell r="A5767" t="str">
            <v>04</v>
          </cell>
          <cell r="B5767" t="str">
            <v>99000000</v>
          </cell>
          <cell r="C5767" t="str">
            <v>90091600</v>
          </cell>
          <cell r="D5767">
            <v>171905.84</v>
          </cell>
        </row>
        <row r="5768">
          <cell r="A5768" t="str">
            <v>04</v>
          </cell>
          <cell r="B5768" t="str">
            <v>99000000</v>
          </cell>
          <cell r="C5768" t="str">
            <v>90091605</v>
          </cell>
          <cell r="D5768">
            <v>819411.06</v>
          </cell>
        </row>
        <row r="5769">
          <cell r="A5769" t="str">
            <v>04</v>
          </cell>
          <cell r="B5769" t="str">
            <v>90091700</v>
          </cell>
          <cell r="C5769" t="str">
            <v>99000000</v>
          </cell>
          <cell r="D5769">
            <v>7869.86</v>
          </cell>
        </row>
        <row r="5770">
          <cell r="A5770" t="str">
            <v>04</v>
          </cell>
          <cell r="B5770" t="str">
            <v>99000000</v>
          </cell>
          <cell r="C5770" t="str">
            <v>90091705</v>
          </cell>
          <cell r="D5770">
            <v>19438.560000000001</v>
          </cell>
        </row>
        <row r="5771">
          <cell r="A5771" t="str">
            <v>04</v>
          </cell>
          <cell r="B5771" t="str">
            <v>99000000</v>
          </cell>
          <cell r="C5771" t="str">
            <v>90091800</v>
          </cell>
          <cell r="D5771">
            <v>17337.53</v>
          </cell>
        </row>
        <row r="5772">
          <cell r="A5772" t="str">
            <v>04</v>
          </cell>
          <cell r="B5772" t="str">
            <v>99000000</v>
          </cell>
          <cell r="C5772" t="str">
            <v>90092100</v>
          </cell>
          <cell r="D5772">
            <v>203884.65</v>
          </cell>
        </row>
        <row r="5773">
          <cell r="A5773" t="str">
            <v>04</v>
          </cell>
          <cell r="B5773" t="str">
            <v>90092101</v>
          </cell>
          <cell r="C5773" t="str">
            <v>99000000</v>
          </cell>
          <cell r="D5773">
            <v>56970.55</v>
          </cell>
        </row>
        <row r="5774">
          <cell r="A5774" t="str">
            <v>04</v>
          </cell>
          <cell r="B5774" t="str">
            <v>99000000</v>
          </cell>
          <cell r="C5774" t="str">
            <v>91090100</v>
          </cell>
          <cell r="D5774">
            <v>398193.15</v>
          </cell>
        </row>
        <row r="5775">
          <cell r="A5775" t="str">
            <v>04</v>
          </cell>
          <cell r="B5775" t="str">
            <v>99000000</v>
          </cell>
          <cell r="C5775" t="str">
            <v>91090400</v>
          </cell>
          <cell r="D5775">
            <v>4262879.03</v>
          </cell>
        </row>
        <row r="5776">
          <cell r="A5776" t="str">
            <v>04</v>
          </cell>
          <cell r="B5776" t="str">
            <v>91090500</v>
          </cell>
          <cell r="C5776" t="str">
            <v>99000000</v>
          </cell>
          <cell r="D5776">
            <v>454377.6</v>
          </cell>
        </row>
        <row r="5777">
          <cell r="A5777" t="str">
            <v>04</v>
          </cell>
          <cell r="B5777" t="str">
            <v>91090600</v>
          </cell>
          <cell r="C5777" t="str">
            <v>99000000</v>
          </cell>
          <cell r="D5777">
            <v>5843018.7599999998</v>
          </cell>
        </row>
        <row r="5778">
          <cell r="A5778" t="str">
            <v>04</v>
          </cell>
          <cell r="B5778" t="str">
            <v>91090800</v>
          </cell>
          <cell r="C5778" t="str">
            <v>99000000</v>
          </cell>
          <cell r="D5778">
            <v>463297.32</v>
          </cell>
        </row>
        <row r="5779">
          <cell r="A5779" t="str">
            <v>04</v>
          </cell>
          <cell r="B5779" t="str">
            <v>91090801</v>
          </cell>
          <cell r="C5779" t="str">
            <v>99000000</v>
          </cell>
          <cell r="D5779">
            <v>20194660.34</v>
          </cell>
        </row>
        <row r="5780">
          <cell r="A5780" t="str">
            <v>04</v>
          </cell>
          <cell r="B5780" t="str">
            <v>91090802</v>
          </cell>
          <cell r="C5780" t="str">
            <v>99000000</v>
          </cell>
          <cell r="D5780">
            <v>308090.51</v>
          </cell>
        </row>
        <row r="5781">
          <cell r="A5781" t="str">
            <v>04</v>
          </cell>
          <cell r="B5781" t="str">
            <v>91090803</v>
          </cell>
          <cell r="C5781" t="str">
            <v>99000000</v>
          </cell>
          <cell r="D5781">
            <v>2444610.62</v>
          </cell>
        </row>
        <row r="5782">
          <cell r="A5782" t="str">
            <v>04</v>
          </cell>
          <cell r="B5782" t="str">
            <v>99000000</v>
          </cell>
          <cell r="C5782" t="str">
            <v>91090900</v>
          </cell>
          <cell r="D5782">
            <v>242202.18</v>
          </cell>
        </row>
        <row r="5783">
          <cell r="A5783" t="str">
            <v>04</v>
          </cell>
          <cell r="B5783" t="str">
            <v>99000000</v>
          </cell>
          <cell r="C5783" t="str">
            <v>91091400</v>
          </cell>
          <cell r="D5783">
            <v>572337</v>
          </cell>
        </row>
        <row r="5784">
          <cell r="A5784" t="str">
            <v>04</v>
          </cell>
          <cell r="B5784" t="str">
            <v>99000000</v>
          </cell>
          <cell r="C5784" t="str">
            <v>91091700</v>
          </cell>
          <cell r="D5784">
            <v>324744.69</v>
          </cell>
        </row>
        <row r="5785">
          <cell r="A5785" t="str">
            <v>04</v>
          </cell>
          <cell r="B5785" t="str">
            <v>91010802</v>
          </cell>
          <cell r="C5785" t="str">
            <v>76000000</v>
          </cell>
          <cell r="D5785">
            <v>835312.34</v>
          </cell>
        </row>
        <row r="5786">
          <cell r="A5786" t="str">
            <v>04</v>
          </cell>
          <cell r="B5786" t="str">
            <v>08000000</v>
          </cell>
          <cell r="C5786" t="str">
            <v>04010000</v>
          </cell>
          <cell r="D5786">
            <v>-180026.87</v>
          </cell>
        </row>
        <row r="5787">
          <cell r="A5787" t="str">
            <v>04</v>
          </cell>
          <cell r="B5787" t="str">
            <v>69020200</v>
          </cell>
          <cell r="C5787" t="str">
            <v>15010000</v>
          </cell>
          <cell r="D5787">
            <v>56329.760000000002</v>
          </cell>
        </row>
        <row r="5788">
          <cell r="A5788" t="str">
            <v>04</v>
          </cell>
          <cell r="B5788" t="str">
            <v>69020200</v>
          </cell>
          <cell r="C5788" t="str">
            <v>15020000</v>
          </cell>
          <cell r="D5788">
            <v>91322.98</v>
          </cell>
        </row>
        <row r="5789">
          <cell r="A5789" t="str">
            <v>04</v>
          </cell>
          <cell r="B5789" t="str">
            <v>69020200</v>
          </cell>
          <cell r="C5789" t="str">
            <v>15150000</v>
          </cell>
          <cell r="D5789">
            <v>12434.14</v>
          </cell>
        </row>
        <row r="5790">
          <cell r="A5790" t="str">
            <v>04</v>
          </cell>
          <cell r="B5790" t="str">
            <v>69020200</v>
          </cell>
          <cell r="C5790" t="str">
            <v>20010000</v>
          </cell>
          <cell r="D5790">
            <v>3198624.58</v>
          </cell>
        </row>
        <row r="5791">
          <cell r="A5791" t="str">
            <v>04</v>
          </cell>
          <cell r="B5791" t="str">
            <v>69020200</v>
          </cell>
          <cell r="C5791" t="str">
            <v>23010000</v>
          </cell>
          <cell r="D5791">
            <v>1552196.54</v>
          </cell>
        </row>
        <row r="5792">
          <cell r="A5792" t="str">
            <v>04</v>
          </cell>
          <cell r="B5792" t="str">
            <v>69020200</v>
          </cell>
          <cell r="C5792" t="str">
            <v>25010000</v>
          </cell>
          <cell r="D5792">
            <v>2317352.85</v>
          </cell>
        </row>
        <row r="5793">
          <cell r="A5793" t="str">
            <v>04</v>
          </cell>
          <cell r="B5793" t="str">
            <v>69020200</v>
          </cell>
          <cell r="C5793" t="str">
            <v>25020000</v>
          </cell>
          <cell r="D5793">
            <v>3214088.82</v>
          </cell>
        </row>
        <row r="5794">
          <cell r="A5794" t="str">
            <v>04</v>
          </cell>
          <cell r="B5794" t="str">
            <v>69020200</v>
          </cell>
          <cell r="C5794" t="str">
            <v>25030000</v>
          </cell>
          <cell r="D5794">
            <v>913983.83</v>
          </cell>
        </row>
        <row r="5795">
          <cell r="A5795" t="str">
            <v>04</v>
          </cell>
          <cell r="B5795" t="str">
            <v>69020200</v>
          </cell>
          <cell r="C5795" t="str">
            <v>26000000</v>
          </cell>
          <cell r="D5795">
            <v>4280759</v>
          </cell>
        </row>
        <row r="5796">
          <cell r="A5796" t="str">
            <v>04</v>
          </cell>
          <cell r="B5796" t="str">
            <v>69020200</v>
          </cell>
          <cell r="C5796" t="str">
            <v>44000500</v>
          </cell>
          <cell r="D5796">
            <v>131811.09</v>
          </cell>
        </row>
        <row r="5797">
          <cell r="A5797" t="str">
            <v>04</v>
          </cell>
          <cell r="B5797" t="str">
            <v>69020200</v>
          </cell>
          <cell r="C5797" t="str">
            <v>79030000</v>
          </cell>
          <cell r="D5797">
            <v>170645.32</v>
          </cell>
        </row>
        <row r="5798">
          <cell r="A5798" t="str">
            <v>04</v>
          </cell>
          <cell r="B5798" t="str">
            <v>69020200</v>
          </cell>
          <cell r="C5798" t="str">
            <v>79040000</v>
          </cell>
          <cell r="D5798">
            <v>17586.22</v>
          </cell>
        </row>
        <row r="5799">
          <cell r="A5799" t="str">
            <v>04</v>
          </cell>
          <cell r="B5799" t="str">
            <v>69020200</v>
          </cell>
          <cell r="C5799" t="str">
            <v>79070000</v>
          </cell>
          <cell r="D5799">
            <v>231933.41</v>
          </cell>
        </row>
        <row r="5800">
          <cell r="A5800" t="str">
            <v>04</v>
          </cell>
          <cell r="B5800" t="str">
            <v>69020200</v>
          </cell>
          <cell r="C5800" t="str">
            <v>91020801</v>
          </cell>
          <cell r="D5800">
            <v>49469.3</v>
          </cell>
        </row>
        <row r="5801">
          <cell r="A5801" t="str">
            <v>04</v>
          </cell>
          <cell r="B5801" t="str">
            <v>69020200</v>
          </cell>
          <cell r="C5801" t="str">
            <v>91020802</v>
          </cell>
          <cell r="D5801">
            <v>1589.42</v>
          </cell>
        </row>
        <row r="5802">
          <cell r="A5802" t="str">
            <v>04</v>
          </cell>
          <cell r="B5802" t="str">
            <v>69020200</v>
          </cell>
          <cell r="C5802" t="str">
            <v>97020400</v>
          </cell>
          <cell r="D5802">
            <v>1468009.4</v>
          </cell>
        </row>
        <row r="5803">
          <cell r="A5803" t="str">
            <v>04</v>
          </cell>
          <cell r="B5803" t="str">
            <v>69030000</v>
          </cell>
          <cell r="C5803" t="str">
            <v>15010000</v>
          </cell>
          <cell r="D5803">
            <v>929.52</v>
          </cell>
        </row>
        <row r="5804">
          <cell r="A5804" t="str">
            <v>04</v>
          </cell>
          <cell r="B5804" t="str">
            <v>69030000</v>
          </cell>
          <cell r="C5804" t="str">
            <v>15020000</v>
          </cell>
          <cell r="D5804">
            <v>1609.79</v>
          </cell>
        </row>
        <row r="5805">
          <cell r="A5805" t="str">
            <v>04</v>
          </cell>
          <cell r="B5805" t="str">
            <v>69030000</v>
          </cell>
          <cell r="C5805" t="str">
            <v>15150000</v>
          </cell>
          <cell r="D5805">
            <v>210.09</v>
          </cell>
        </row>
        <row r="5806">
          <cell r="A5806" t="str">
            <v>04</v>
          </cell>
          <cell r="B5806" t="str">
            <v>69030000</v>
          </cell>
          <cell r="C5806" t="str">
            <v>20010000</v>
          </cell>
          <cell r="D5806">
            <v>56634.94</v>
          </cell>
        </row>
        <row r="5807">
          <cell r="A5807" t="str">
            <v>04</v>
          </cell>
          <cell r="B5807" t="str">
            <v>69030000</v>
          </cell>
          <cell r="C5807" t="str">
            <v>23010000</v>
          </cell>
          <cell r="D5807">
            <v>25592.959999999999</v>
          </cell>
        </row>
        <row r="5808">
          <cell r="A5808" t="str">
            <v>04</v>
          </cell>
          <cell r="B5808" t="str">
            <v>69030000</v>
          </cell>
          <cell r="C5808" t="str">
            <v>25010000</v>
          </cell>
          <cell r="D5808">
            <v>39965.64</v>
          </cell>
        </row>
        <row r="5809">
          <cell r="A5809" t="str">
            <v>04</v>
          </cell>
          <cell r="B5809" t="str">
            <v>69030000</v>
          </cell>
          <cell r="C5809" t="str">
            <v>25020000</v>
          </cell>
          <cell r="D5809">
            <v>53615.78</v>
          </cell>
        </row>
        <row r="5810">
          <cell r="A5810" t="str">
            <v>04</v>
          </cell>
          <cell r="B5810" t="str">
            <v>69030000</v>
          </cell>
          <cell r="C5810" t="str">
            <v>25030000</v>
          </cell>
          <cell r="D5810">
            <v>15210.98</v>
          </cell>
        </row>
        <row r="5811">
          <cell r="A5811" t="str">
            <v>04</v>
          </cell>
          <cell r="B5811" t="str">
            <v>69030000</v>
          </cell>
          <cell r="C5811" t="str">
            <v>26000000</v>
          </cell>
          <cell r="D5811">
            <v>72340.14</v>
          </cell>
        </row>
        <row r="5812">
          <cell r="A5812" t="str">
            <v>04</v>
          </cell>
          <cell r="B5812" t="str">
            <v>69030000</v>
          </cell>
          <cell r="C5812" t="str">
            <v>44000500</v>
          </cell>
          <cell r="D5812">
            <v>2240.56</v>
          </cell>
        </row>
        <row r="5813">
          <cell r="A5813" t="str">
            <v>04</v>
          </cell>
          <cell r="B5813" t="str">
            <v>69030000</v>
          </cell>
          <cell r="C5813" t="str">
            <v>79030000</v>
          </cell>
          <cell r="D5813">
            <v>2785.73</v>
          </cell>
        </row>
        <row r="5814">
          <cell r="A5814" t="str">
            <v>04</v>
          </cell>
          <cell r="B5814" t="str">
            <v>69030000</v>
          </cell>
          <cell r="C5814" t="str">
            <v>79040000</v>
          </cell>
          <cell r="D5814">
            <v>292.82</v>
          </cell>
        </row>
        <row r="5815">
          <cell r="A5815" t="str">
            <v>04</v>
          </cell>
          <cell r="B5815" t="str">
            <v>69030000</v>
          </cell>
          <cell r="C5815" t="str">
            <v>79070000</v>
          </cell>
          <cell r="D5815">
            <v>3932.31</v>
          </cell>
        </row>
        <row r="5816">
          <cell r="A5816" t="str">
            <v>04</v>
          </cell>
          <cell r="B5816" t="str">
            <v>69030000</v>
          </cell>
          <cell r="C5816" t="str">
            <v>91020801</v>
          </cell>
          <cell r="D5816">
            <v>952.99</v>
          </cell>
        </row>
        <row r="5817">
          <cell r="A5817" t="str">
            <v>04</v>
          </cell>
          <cell r="B5817" t="str">
            <v>69030000</v>
          </cell>
          <cell r="C5817" t="str">
            <v>91020802</v>
          </cell>
          <cell r="D5817">
            <v>30.55</v>
          </cell>
        </row>
        <row r="5818">
          <cell r="A5818" t="str">
            <v>04</v>
          </cell>
          <cell r="B5818" t="str">
            <v>69030000</v>
          </cell>
          <cell r="C5818" t="str">
            <v>97020600</v>
          </cell>
          <cell r="D5818">
            <v>24600.21</v>
          </cell>
        </row>
        <row r="5819">
          <cell r="A5819" t="str">
            <v>04</v>
          </cell>
          <cell r="B5819" t="str">
            <v>69030100</v>
          </cell>
          <cell r="C5819" t="str">
            <v>15010000</v>
          </cell>
          <cell r="D5819">
            <v>15802.12</v>
          </cell>
        </row>
        <row r="5820">
          <cell r="A5820" t="str">
            <v>04</v>
          </cell>
          <cell r="B5820" t="str">
            <v>69030100</v>
          </cell>
          <cell r="C5820" t="str">
            <v>15020000</v>
          </cell>
          <cell r="D5820">
            <v>27367.69</v>
          </cell>
        </row>
        <row r="5821">
          <cell r="A5821" t="str">
            <v>04</v>
          </cell>
          <cell r="B5821" t="str">
            <v>69030100</v>
          </cell>
          <cell r="C5821" t="str">
            <v>15150000</v>
          </cell>
          <cell r="D5821">
            <v>3571.3</v>
          </cell>
        </row>
        <row r="5822">
          <cell r="A5822" t="str">
            <v>04</v>
          </cell>
          <cell r="B5822" t="str">
            <v>69030100</v>
          </cell>
          <cell r="C5822" t="str">
            <v>20010000</v>
          </cell>
          <cell r="D5822">
            <v>962807.91</v>
          </cell>
        </row>
        <row r="5823">
          <cell r="A5823" t="str">
            <v>04</v>
          </cell>
          <cell r="B5823" t="str">
            <v>69030100</v>
          </cell>
          <cell r="C5823" t="str">
            <v>23010000</v>
          </cell>
          <cell r="D5823">
            <v>435139.32</v>
          </cell>
        </row>
        <row r="5824">
          <cell r="A5824" t="str">
            <v>04</v>
          </cell>
          <cell r="B5824" t="str">
            <v>69030100</v>
          </cell>
          <cell r="C5824" t="str">
            <v>25010000</v>
          </cell>
          <cell r="D5824">
            <v>679734.74</v>
          </cell>
        </row>
        <row r="5825">
          <cell r="A5825" t="str">
            <v>04</v>
          </cell>
          <cell r="B5825" t="str">
            <v>69030100</v>
          </cell>
          <cell r="C5825" t="str">
            <v>25020000</v>
          </cell>
          <cell r="D5825">
            <v>913320.03</v>
          </cell>
        </row>
        <row r="5826">
          <cell r="A5826" t="str">
            <v>04</v>
          </cell>
          <cell r="B5826" t="str">
            <v>69030100</v>
          </cell>
          <cell r="C5826" t="str">
            <v>25030000</v>
          </cell>
          <cell r="D5826">
            <v>258963.27</v>
          </cell>
        </row>
        <row r="5827">
          <cell r="A5827" t="str">
            <v>04</v>
          </cell>
          <cell r="B5827" t="str">
            <v>69030100</v>
          </cell>
          <cell r="C5827" t="str">
            <v>26000000</v>
          </cell>
          <cell r="D5827">
            <v>1231950.1299999999</v>
          </cell>
        </row>
        <row r="5828">
          <cell r="A5828" t="str">
            <v>04</v>
          </cell>
          <cell r="B5828" t="str">
            <v>69030100</v>
          </cell>
          <cell r="C5828" t="str">
            <v>44000500</v>
          </cell>
          <cell r="D5828">
            <v>38089.33</v>
          </cell>
        </row>
        <row r="5829">
          <cell r="A5829" t="str">
            <v>04</v>
          </cell>
          <cell r="B5829" t="str">
            <v>69030100</v>
          </cell>
          <cell r="C5829" t="str">
            <v>79030000</v>
          </cell>
          <cell r="D5829">
            <v>47357.3</v>
          </cell>
        </row>
        <row r="5830">
          <cell r="A5830" t="str">
            <v>04</v>
          </cell>
          <cell r="B5830" t="str">
            <v>69030100</v>
          </cell>
          <cell r="C5830" t="str">
            <v>79040000</v>
          </cell>
          <cell r="D5830">
            <v>4978</v>
          </cell>
        </row>
        <row r="5831">
          <cell r="A5831" t="str">
            <v>04</v>
          </cell>
          <cell r="B5831" t="str">
            <v>69030100</v>
          </cell>
          <cell r="C5831" t="str">
            <v>79070000</v>
          </cell>
          <cell r="D5831">
            <v>66848.53</v>
          </cell>
        </row>
        <row r="5832">
          <cell r="A5832" t="str">
            <v>04</v>
          </cell>
          <cell r="B5832" t="str">
            <v>69030100</v>
          </cell>
          <cell r="C5832" t="str">
            <v>91020801</v>
          </cell>
          <cell r="D5832">
            <v>16436.5</v>
          </cell>
        </row>
        <row r="5833">
          <cell r="A5833" t="str">
            <v>04</v>
          </cell>
          <cell r="B5833" t="str">
            <v>69030100</v>
          </cell>
          <cell r="C5833" t="str">
            <v>91020802</v>
          </cell>
          <cell r="D5833">
            <v>519.46</v>
          </cell>
        </row>
        <row r="5834">
          <cell r="A5834" t="str">
            <v>04</v>
          </cell>
          <cell r="B5834" t="str">
            <v>69030100</v>
          </cell>
          <cell r="C5834" t="str">
            <v>97020700</v>
          </cell>
          <cell r="D5834">
            <v>418126.34</v>
          </cell>
        </row>
        <row r="5835">
          <cell r="A5835" t="str">
            <v>04</v>
          </cell>
          <cell r="B5835" t="str">
            <v>69050000</v>
          </cell>
          <cell r="C5835" t="str">
            <v>15010000</v>
          </cell>
          <cell r="D5835">
            <v>5654.68</v>
          </cell>
        </row>
        <row r="5836">
          <cell r="A5836" t="str">
            <v>04</v>
          </cell>
          <cell r="B5836" t="str">
            <v>69050000</v>
          </cell>
          <cell r="C5836" t="str">
            <v>15020000</v>
          </cell>
          <cell r="D5836">
            <v>9659.15</v>
          </cell>
        </row>
        <row r="5837">
          <cell r="A5837" t="str">
            <v>04</v>
          </cell>
          <cell r="B5837" t="str">
            <v>69050000</v>
          </cell>
          <cell r="C5837" t="str">
            <v>15150000</v>
          </cell>
          <cell r="D5837">
            <v>1260.43</v>
          </cell>
        </row>
        <row r="5838">
          <cell r="A5838" t="str">
            <v>04</v>
          </cell>
          <cell r="B5838" t="str">
            <v>69050000</v>
          </cell>
          <cell r="C5838" t="str">
            <v>20010000</v>
          </cell>
          <cell r="D5838">
            <v>341228.1</v>
          </cell>
        </row>
        <row r="5839">
          <cell r="A5839" t="str">
            <v>04</v>
          </cell>
          <cell r="B5839" t="str">
            <v>69050000</v>
          </cell>
          <cell r="C5839" t="str">
            <v>23010000</v>
          </cell>
          <cell r="D5839">
            <v>154581.69</v>
          </cell>
        </row>
        <row r="5840">
          <cell r="A5840" t="str">
            <v>04</v>
          </cell>
          <cell r="B5840" t="str">
            <v>69050000</v>
          </cell>
          <cell r="C5840" t="str">
            <v>25010000</v>
          </cell>
          <cell r="D5840">
            <v>241608.04</v>
          </cell>
        </row>
        <row r="5841">
          <cell r="A5841" t="str">
            <v>04</v>
          </cell>
          <cell r="B5841" t="str">
            <v>69050000</v>
          </cell>
          <cell r="C5841" t="str">
            <v>25020000</v>
          </cell>
          <cell r="D5841">
            <v>328841</v>
          </cell>
        </row>
        <row r="5842">
          <cell r="A5842" t="str">
            <v>04</v>
          </cell>
          <cell r="B5842" t="str">
            <v>69050000</v>
          </cell>
          <cell r="C5842" t="str">
            <v>25030000</v>
          </cell>
          <cell r="D5842">
            <v>92943.81</v>
          </cell>
        </row>
        <row r="5843">
          <cell r="A5843" t="str">
            <v>04</v>
          </cell>
          <cell r="B5843" t="str">
            <v>69050000</v>
          </cell>
          <cell r="C5843" t="str">
            <v>26000000</v>
          </cell>
          <cell r="D5843">
            <v>464570.31</v>
          </cell>
        </row>
        <row r="5844">
          <cell r="A5844" t="str">
            <v>04</v>
          </cell>
          <cell r="B5844" t="str">
            <v>69050000</v>
          </cell>
          <cell r="C5844" t="str">
            <v>44000400</v>
          </cell>
          <cell r="D5844">
            <v>93.94</v>
          </cell>
        </row>
        <row r="5845">
          <cell r="A5845" t="str">
            <v>04</v>
          </cell>
          <cell r="B5845" t="str">
            <v>69050000</v>
          </cell>
          <cell r="C5845" t="str">
            <v>44000500</v>
          </cell>
          <cell r="D5845">
            <v>13520.66</v>
          </cell>
        </row>
        <row r="5846">
          <cell r="A5846" t="str">
            <v>04</v>
          </cell>
          <cell r="B5846" t="str">
            <v>69050000</v>
          </cell>
          <cell r="C5846" t="str">
            <v>79030000</v>
          </cell>
          <cell r="D5846">
            <v>16912.73</v>
          </cell>
        </row>
        <row r="5847">
          <cell r="A5847" t="str">
            <v>04</v>
          </cell>
          <cell r="B5847" t="str">
            <v>69050000</v>
          </cell>
          <cell r="C5847" t="str">
            <v>79040000</v>
          </cell>
          <cell r="D5847">
            <v>1777.63</v>
          </cell>
        </row>
        <row r="5848">
          <cell r="A5848" t="str">
            <v>04</v>
          </cell>
          <cell r="B5848" t="str">
            <v>69050000</v>
          </cell>
          <cell r="C5848" t="str">
            <v>91020801</v>
          </cell>
          <cell r="D5848">
            <v>15473.71</v>
          </cell>
        </row>
        <row r="5849">
          <cell r="A5849" t="str">
            <v>04</v>
          </cell>
          <cell r="B5849" t="str">
            <v>69050000</v>
          </cell>
          <cell r="C5849" t="str">
            <v>91020802</v>
          </cell>
          <cell r="D5849">
            <v>182.44</v>
          </cell>
        </row>
        <row r="5850">
          <cell r="A5850" t="str">
            <v>04</v>
          </cell>
          <cell r="B5850" t="str">
            <v>69050000</v>
          </cell>
          <cell r="C5850" t="str">
            <v>97020100</v>
          </cell>
          <cell r="D5850">
            <v>152825.70000000001</v>
          </cell>
        </row>
        <row r="5851">
          <cell r="A5851" t="str">
            <v>04</v>
          </cell>
          <cell r="B5851" t="str">
            <v>68020000</v>
          </cell>
          <cell r="C5851" t="str">
            <v>70000000</v>
          </cell>
          <cell r="D5851">
            <v>20119273</v>
          </cell>
        </row>
        <row r="5852">
          <cell r="A5852" t="str">
            <v>04</v>
          </cell>
          <cell r="B5852" t="str">
            <v>68020000</v>
          </cell>
          <cell r="C5852" t="str">
            <v>79030000</v>
          </cell>
          <cell r="D5852">
            <v>175634</v>
          </cell>
        </row>
        <row r="5853">
          <cell r="A5853" t="str">
            <v>04</v>
          </cell>
          <cell r="B5853" t="str">
            <v>68020000</v>
          </cell>
          <cell r="C5853" t="str">
            <v>79040000</v>
          </cell>
          <cell r="D5853">
            <v>18645</v>
          </cell>
        </row>
        <row r="5854">
          <cell r="A5854" t="str">
            <v>04</v>
          </cell>
          <cell r="B5854" t="str">
            <v>68020000</v>
          </cell>
          <cell r="C5854" t="str">
            <v>79070000</v>
          </cell>
          <cell r="D5854">
            <v>243862</v>
          </cell>
        </row>
        <row r="5855">
          <cell r="A5855" t="str">
            <v>04</v>
          </cell>
          <cell r="B5855" t="str">
            <v>70010000</v>
          </cell>
          <cell r="C5855" t="str">
            <v>70000000</v>
          </cell>
          <cell r="D5855">
            <v>88706762.480000004</v>
          </cell>
        </row>
        <row r="5856">
          <cell r="A5856" t="str">
            <v>04</v>
          </cell>
          <cell r="B5856" t="str">
            <v>70020000</v>
          </cell>
          <cell r="C5856" t="str">
            <v>70000000</v>
          </cell>
          <cell r="D5856">
            <v>523173.8</v>
          </cell>
        </row>
        <row r="5857">
          <cell r="A5857" t="str">
            <v>04</v>
          </cell>
          <cell r="B5857" t="str">
            <v>70030000</v>
          </cell>
          <cell r="C5857" t="str">
            <v>70000000</v>
          </cell>
          <cell r="D5857">
            <v>232.02</v>
          </cell>
        </row>
        <row r="5858">
          <cell r="A5858" t="str">
            <v>04</v>
          </cell>
          <cell r="B5858" t="str">
            <v>10140400</v>
          </cell>
          <cell r="C5858" t="str">
            <v>10140100</v>
          </cell>
          <cell r="D5858">
            <v>20011.36</v>
          </cell>
        </row>
        <row r="5859">
          <cell r="A5859" t="str">
            <v>04</v>
          </cell>
          <cell r="B5859" t="str">
            <v>10140400</v>
          </cell>
          <cell r="C5859" t="str">
            <v>10140400</v>
          </cell>
          <cell r="D5859">
            <v>4411509.5</v>
          </cell>
        </row>
        <row r="5860">
          <cell r="A5860" t="str">
            <v>04</v>
          </cell>
          <cell r="B5860" t="str">
            <v>10140400</v>
          </cell>
          <cell r="C5860" t="str">
            <v>23010000</v>
          </cell>
          <cell r="D5860">
            <v>297511.27</v>
          </cell>
        </row>
        <row r="5861">
          <cell r="A5861" t="str">
            <v>04</v>
          </cell>
          <cell r="B5861" t="str">
            <v>10140400</v>
          </cell>
          <cell r="C5861" t="str">
            <v>25010000</v>
          </cell>
          <cell r="D5861">
            <v>3259759.86</v>
          </cell>
        </row>
        <row r="5862">
          <cell r="A5862" t="str">
            <v>04</v>
          </cell>
          <cell r="B5862" t="str">
            <v>10140400</v>
          </cell>
          <cell r="C5862" t="str">
            <v>25020000</v>
          </cell>
          <cell r="D5862">
            <v>62562.34</v>
          </cell>
        </row>
        <row r="5863">
          <cell r="A5863" t="str">
            <v>04</v>
          </cell>
          <cell r="B5863" t="str">
            <v>10140400</v>
          </cell>
          <cell r="C5863" t="str">
            <v>25030000</v>
          </cell>
          <cell r="D5863">
            <v>23271.03</v>
          </cell>
        </row>
        <row r="5864">
          <cell r="A5864" t="str">
            <v>04</v>
          </cell>
          <cell r="B5864" t="str">
            <v>10140400</v>
          </cell>
          <cell r="C5864" t="str">
            <v>26000000</v>
          </cell>
          <cell r="D5864">
            <v>18262.439999999999</v>
          </cell>
        </row>
        <row r="5865">
          <cell r="A5865" t="str">
            <v>04</v>
          </cell>
          <cell r="B5865" t="str">
            <v>10140400</v>
          </cell>
          <cell r="C5865" t="str">
            <v>43020000</v>
          </cell>
          <cell r="D5865">
            <v>174082.62</v>
          </cell>
        </row>
        <row r="5866">
          <cell r="A5866" t="str">
            <v>04</v>
          </cell>
          <cell r="B5866" t="str">
            <v>10140400</v>
          </cell>
          <cell r="C5866" t="str">
            <v>79030000</v>
          </cell>
          <cell r="D5866">
            <v>1013.1</v>
          </cell>
        </row>
        <row r="5867">
          <cell r="A5867" t="str">
            <v>04</v>
          </cell>
          <cell r="B5867" t="str">
            <v>10010000</v>
          </cell>
          <cell r="C5867" t="str">
            <v>10010000</v>
          </cell>
          <cell r="D5867">
            <v>79001138.680000007</v>
          </cell>
        </row>
        <row r="5868">
          <cell r="A5868" t="str">
            <v>04</v>
          </cell>
          <cell r="B5868" t="str">
            <v>10010000</v>
          </cell>
          <cell r="C5868" t="str">
            <v>10010100</v>
          </cell>
          <cell r="D5868">
            <v>10479.700000000001</v>
          </cell>
        </row>
        <row r="5869">
          <cell r="A5869" t="str">
            <v>04</v>
          </cell>
          <cell r="B5869" t="str">
            <v>10010000</v>
          </cell>
          <cell r="C5869" t="str">
            <v>10010200</v>
          </cell>
          <cell r="D5869">
            <v>4363.2</v>
          </cell>
        </row>
        <row r="5870">
          <cell r="A5870" t="str">
            <v>04</v>
          </cell>
          <cell r="B5870" t="str">
            <v>10010000</v>
          </cell>
          <cell r="C5870" t="str">
            <v>20010000</v>
          </cell>
          <cell r="D5870">
            <v>83369457.310000002</v>
          </cell>
        </row>
        <row r="5871">
          <cell r="A5871" t="str">
            <v>04</v>
          </cell>
          <cell r="B5871" t="str">
            <v>10010000</v>
          </cell>
          <cell r="C5871" t="str">
            <v>23010000</v>
          </cell>
          <cell r="D5871">
            <v>4637943.6399999997</v>
          </cell>
        </row>
        <row r="5872">
          <cell r="A5872" t="str">
            <v>04</v>
          </cell>
          <cell r="B5872" t="str">
            <v>10010000</v>
          </cell>
          <cell r="C5872" t="str">
            <v>25010000</v>
          </cell>
          <cell r="D5872">
            <v>1061749.06</v>
          </cell>
        </row>
        <row r="5873">
          <cell r="A5873" t="str">
            <v>04</v>
          </cell>
          <cell r="B5873" t="str">
            <v>10010000</v>
          </cell>
          <cell r="C5873" t="str">
            <v>25020000</v>
          </cell>
          <cell r="D5873">
            <v>48161.57</v>
          </cell>
        </row>
        <row r="5874">
          <cell r="A5874" t="str">
            <v>04</v>
          </cell>
          <cell r="B5874" t="str">
            <v>10010000</v>
          </cell>
          <cell r="C5874" t="str">
            <v>25030000</v>
          </cell>
          <cell r="D5874">
            <v>2309.2600000000002</v>
          </cell>
        </row>
        <row r="5875">
          <cell r="A5875" t="str">
            <v>04</v>
          </cell>
          <cell r="B5875" t="str">
            <v>10010000</v>
          </cell>
          <cell r="C5875" t="str">
            <v>26000000</v>
          </cell>
          <cell r="D5875">
            <v>22558.37</v>
          </cell>
        </row>
        <row r="5876">
          <cell r="A5876" t="str">
            <v>04</v>
          </cell>
          <cell r="B5876" t="str">
            <v>10010000</v>
          </cell>
          <cell r="C5876" t="str">
            <v>41020000</v>
          </cell>
          <cell r="D5876">
            <v>9730718.7799999993</v>
          </cell>
        </row>
        <row r="5877">
          <cell r="A5877" t="str">
            <v>04</v>
          </cell>
          <cell r="B5877" t="str">
            <v>10010000</v>
          </cell>
          <cell r="C5877" t="str">
            <v>44000500</v>
          </cell>
          <cell r="D5877">
            <v>61720</v>
          </cell>
        </row>
        <row r="5878">
          <cell r="A5878" t="str">
            <v>04</v>
          </cell>
          <cell r="B5878" t="str">
            <v>10010000</v>
          </cell>
          <cell r="C5878" t="str">
            <v>79030000</v>
          </cell>
          <cell r="D5878">
            <v>25408.2</v>
          </cell>
        </row>
        <row r="5879">
          <cell r="A5879" t="str">
            <v>04</v>
          </cell>
          <cell r="B5879" t="str">
            <v>10010000</v>
          </cell>
          <cell r="C5879" t="str">
            <v>91020400</v>
          </cell>
          <cell r="D5879">
            <v>103215.6</v>
          </cell>
        </row>
        <row r="5880">
          <cell r="A5880" t="str">
            <v>04</v>
          </cell>
          <cell r="B5880" t="str">
            <v>10010000</v>
          </cell>
          <cell r="C5880" t="str">
            <v>91020801</v>
          </cell>
          <cell r="D5880">
            <v>0.02</v>
          </cell>
        </row>
        <row r="5881">
          <cell r="A5881" t="str">
            <v>04</v>
          </cell>
          <cell r="B5881" t="str">
            <v>10030000</v>
          </cell>
          <cell r="C5881" t="str">
            <v>10030000</v>
          </cell>
          <cell r="D5881">
            <v>802012.93</v>
          </cell>
        </row>
        <row r="5882">
          <cell r="A5882" t="str">
            <v>04</v>
          </cell>
          <cell r="B5882" t="str">
            <v>10030000</v>
          </cell>
          <cell r="C5882" t="str">
            <v>20010000</v>
          </cell>
          <cell r="D5882">
            <v>698021.32</v>
          </cell>
        </row>
        <row r="5883">
          <cell r="A5883" t="str">
            <v>04</v>
          </cell>
          <cell r="B5883" t="str">
            <v>10030000</v>
          </cell>
          <cell r="C5883" t="str">
            <v>23010000</v>
          </cell>
          <cell r="D5883">
            <v>412733.52</v>
          </cell>
        </row>
        <row r="5884">
          <cell r="A5884" t="str">
            <v>04</v>
          </cell>
          <cell r="B5884" t="str">
            <v>10030000</v>
          </cell>
          <cell r="C5884" t="str">
            <v>25010000</v>
          </cell>
          <cell r="D5884">
            <v>4835132.8</v>
          </cell>
        </row>
        <row r="5885">
          <cell r="A5885" t="str">
            <v>04</v>
          </cell>
          <cell r="B5885" t="str">
            <v>10030000</v>
          </cell>
          <cell r="C5885" t="str">
            <v>25020000</v>
          </cell>
          <cell r="D5885">
            <v>391952.65</v>
          </cell>
        </row>
        <row r="5886">
          <cell r="A5886" t="str">
            <v>04</v>
          </cell>
          <cell r="B5886" t="str">
            <v>10030000</v>
          </cell>
          <cell r="C5886" t="str">
            <v>25030000</v>
          </cell>
          <cell r="D5886">
            <v>97972.31</v>
          </cell>
        </row>
        <row r="5887">
          <cell r="A5887" t="str">
            <v>04</v>
          </cell>
          <cell r="B5887" t="str">
            <v>10030000</v>
          </cell>
          <cell r="C5887" t="str">
            <v>26000000</v>
          </cell>
          <cell r="D5887">
            <v>99524.55</v>
          </cell>
        </row>
        <row r="5888">
          <cell r="A5888" t="str">
            <v>04</v>
          </cell>
          <cell r="B5888" t="str">
            <v>10030000</v>
          </cell>
          <cell r="C5888" t="str">
            <v>41020000</v>
          </cell>
          <cell r="D5888">
            <v>100251.74</v>
          </cell>
        </row>
        <row r="5889">
          <cell r="A5889" t="str">
            <v>04</v>
          </cell>
          <cell r="B5889" t="str">
            <v>10030000</v>
          </cell>
          <cell r="C5889" t="str">
            <v>44000500</v>
          </cell>
          <cell r="D5889">
            <v>7180</v>
          </cell>
        </row>
        <row r="5890">
          <cell r="A5890" t="str">
            <v>04</v>
          </cell>
          <cell r="B5890" t="str">
            <v>10030000</v>
          </cell>
          <cell r="C5890" t="str">
            <v>79030000</v>
          </cell>
          <cell r="D5890">
            <v>134704.07</v>
          </cell>
        </row>
        <row r="5891">
          <cell r="A5891" t="str">
            <v>04</v>
          </cell>
          <cell r="B5891" t="str">
            <v>10030000</v>
          </cell>
          <cell r="C5891" t="str">
            <v>91020801</v>
          </cell>
          <cell r="D5891">
            <v>0.11</v>
          </cell>
        </row>
        <row r="5892">
          <cell r="A5892" t="str">
            <v>04</v>
          </cell>
          <cell r="B5892" t="str">
            <v>10140500</v>
          </cell>
          <cell r="C5892" t="str">
            <v>07010000</v>
          </cell>
          <cell r="D5892">
            <v>7992464.1100000003</v>
          </cell>
        </row>
        <row r="5893">
          <cell r="A5893" t="str">
            <v>04</v>
          </cell>
          <cell r="B5893" t="str">
            <v>10140500</v>
          </cell>
          <cell r="C5893" t="str">
            <v>08070000</v>
          </cell>
          <cell r="D5893">
            <v>1155000.17</v>
          </cell>
        </row>
        <row r="5894">
          <cell r="A5894" t="str">
            <v>04</v>
          </cell>
          <cell r="B5894" t="str">
            <v>10140500</v>
          </cell>
          <cell r="C5894" t="str">
            <v>10140500</v>
          </cell>
          <cell r="D5894">
            <v>3366609.44</v>
          </cell>
        </row>
        <row r="5895">
          <cell r="A5895" t="str">
            <v>04</v>
          </cell>
          <cell r="B5895" t="str">
            <v>10140500</v>
          </cell>
          <cell r="C5895" t="str">
            <v>20010000</v>
          </cell>
          <cell r="D5895">
            <v>747375.51</v>
          </cell>
        </row>
        <row r="5896">
          <cell r="A5896" t="str">
            <v>04</v>
          </cell>
          <cell r="B5896" t="str">
            <v>10140500</v>
          </cell>
          <cell r="C5896" t="str">
            <v>23010000</v>
          </cell>
          <cell r="D5896">
            <v>3052095.06</v>
          </cell>
        </row>
        <row r="5897">
          <cell r="A5897" t="str">
            <v>04</v>
          </cell>
          <cell r="B5897" t="str">
            <v>10140500</v>
          </cell>
          <cell r="C5897" t="str">
            <v>25010000</v>
          </cell>
          <cell r="D5897">
            <v>213881.25</v>
          </cell>
        </row>
        <row r="5898">
          <cell r="A5898" t="str">
            <v>04</v>
          </cell>
          <cell r="B5898" t="str">
            <v>10140500</v>
          </cell>
          <cell r="C5898" t="str">
            <v>25020000</v>
          </cell>
          <cell r="D5898">
            <v>30711.040000000001</v>
          </cell>
        </row>
        <row r="5899">
          <cell r="A5899" t="str">
            <v>04</v>
          </cell>
          <cell r="B5899" t="str">
            <v>10140500</v>
          </cell>
          <cell r="C5899" t="str">
            <v>25030000</v>
          </cell>
          <cell r="D5899">
            <v>15553.3</v>
          </cell>
        </row>
        <row r="5900">
          <cell r="A5900" t="str">
            <v>04</v>
          </cell>
          <cell r="B5900" t="str">
            <v>10140500</v>
          </cell>
          <cell r="C5900" t="str">
            <v>26000000</v>
          </cell>
          <cell r="D5900">
            <v>6753.66</v>
          </cell>
        </row>
        <row r="5901">
          <cell r="A5901" t="str">
            <v>04</v>
          </cell>
          <cell r="B5901" t="str">
            <v>10140500</v>
          </cell>
          <cell r="C5901" t="str">
            <v>43020000</v>
          </cell>
          <cell r="D5901">
            <v>25488.15</v>
          </cell>
        </row>
        <row r="5902">
          <cell r="A5902" t="str">
            <v>04</v>
          </cell>
          <cell r="B5902" t="str">
            <v>10140500</v>
          </cell>
          <cell r="C5902" t="str">
            <v>44000500</v>
          </cell>
          <cell r="D5902">
            <v>1933.92</v>
          </cell>
        </row>
        <row r="5903">
          <cell r="A5903" t="str">
            <v>04</v>
          </cell>
          <cell r="B5903" t="str">
            <v>10140500</v>
          </cell>
          <cell r="C5903" t="str">
            <v>79030000</v>
          </cell>
          <cell r="D5903">
            <v>2076.08</v>
          </cell>
        </row>
        <row r="5904">
          <cell r="A5904" t="str">
            <v>04</v>
          </cell>
          <cell r="B5904" t="str">
            <v>10140500</v>
          </cell>
          <cell r="C5904" t="str">
            <v>91020800</v>
          </cell>
          <cell r="D5904">
            <v>374972.28</v>
          </cell>
        </row>
        <row r="5905">
          <cell r="A5905" t="str">
            <v>04</v>
          </cell>
          <cell r="B5905" t="str">
            <v>10140500</v>
          </cell>
          <cell r="C5905" t="str">
            <v>91020801</v>
          </cell>
          <cell r="D5905">
            <v>1166051.51</v>
          </cell>
        </row>
        <row r="5906">
          <cell r="A5906" t="str">
            <v>04</v>
          </cell>
          <cell r="B5906" t="str">
            <v>10050000</v>
          </cell>
          <cell r="C5906" t="str">
            <v>10050000</v>
          </cell>
          <cell r="D5906">
            <v>19429162.149999999</v>
          </cell>
        </row>
        <row r="5907">
          <cell r="A5907" t="str">
            <v>04</v>
          </cell>
          <cell r="B5907" t="str">
            <v>10050000</v>
          </cell>
          <cell r="C5907" t="str">
            <v>16010000</v>
          </cell>
          <cell r="D5907">
            <v>-1181.25</v>
          </cell>
        </row>
        <row r="5908">
          <cell r="A5908" t="str">
            <v>04</v>
          </cell>
          <cell r="B5908" t="str">
            <v>10050000</v>
          </cell>
          <cell r="C5908" t="str">
            <v>23010000</v>
          </cell>
          <cell r="D5908">
            <v>1535235.93</v>
          </cell>
        </row>
        <row r="5909">
          <cell r="A5909" t="str">
            <v>04</v>
          </cell>
          <cell r="B5909" t="str">
            <v>10050000</v>
          </cell>
          <cell r="C5909" t="str">
            <v>25010000</v>
          </cell>
          <cell r="D5909">
            <v>4110835.73</v>
          </cell>
        </row>
        <row r="5910">
          <cell r="A5910" t="str">
            <v>04</v>
          </cell>
          <cell r="B5910" t="str">
            <v>10050000</v>
          </cell>
          <cell r="C5910" t="str">
            <v>25020000</v>
          </cell>
          <cell r="D5910">
            <v>974435.12</v>
          </cell>
        </row>
        <row r="5911">
          <cell r="A5911" t="str">
            <v>04</v>
          </cell>
          <cell r="B5911" t="str">
            <v>10050000</v>
          </cell>
          <cell r="C5911" t="str">
            <v>25030000</v>
          </cell>
          <cell r="D5911">
            <v>390724.82</v>
          </cell>
        </row>
        <row r="5912">
          <cell r="A5912" t="str">
            <v>04</v>
          </cell>
          <cell r="B5912" t="str">
            <v>10050000</v>
          </cell>
          <cell r="C5912" t="str">
            <v>26000000</v>
          </cell>
          <cell r="D5912">
            <v>353644.09</v>
          </cell>
        </row>
        <row r="5913">
          <cell r="A5913" t="str">
            <v>04</v>
          </cell>
          <cell r="B5913" t="str">
            <v>10050000</v>
          </cell>
          <cell r="C5913" t="str">
            <v>41020000</v>
          </cell>
          <cell r="D5913">
            <v>2687321.68</v>
          </cell>
        </row>
        <row r="5914">
          <cell r="A5914" t="str">
            <v>04</v>
          </cell>
          <cell r="B5914" t="str">
            <v>10050000</v>
          </cell>
          <cell r="C5914" t="str">
            <v>44000500</v>
          </cell>
          <cell r="D5914">
            <v>8820</v>
          </cell>
        </row>
        <row r="5915">
          <cell r="A5915" t="str">
            <v>04</v>
          </cell>
          <cell r="B5915" t="str">
            <v>10050000</v>
          </cell>
          <cell r="C5915" t="str">
            <v>79030000</v>
          </cell>
          <cell r="D5915">
            <v>177559.14</v>
          </cell>
        </row>
        <row r="5916">
          <cell r="A5916" t="str">
            <v>04</v>
          </cell>
          <cell r="B5916" t="str">
            <v>10050000</v>
          </cell>
          <cell r="C5916" t="str">
            <v>79040000</v>
          </cell>
          <cell r="D5916">
            <v>8052.37</v>
          </cell>
        </row>
        <row r="5917">
          <cell r="A5917" t="str">
            <v>04</v>
          </cell>
          <cell r="B5917" t="str">
            <v>10050000</v>
          </cell>
          <cell r="C5917" t="str">
            <v>79070000</v>
          </cell>
          <cell r="D5917">
            <v>191.41</v>
          </cell>
        </row>
        <row r="5918">
          <cell r="A5918" t="str">
            <v>04</v>
          </cell>
          <cell r="B5918" t="str">
            <v>10050000</v>
          </cell>
          <cell r="C5918" t="str">
            <v>91020800</v>
          </cell>
          <cell r="D5918">
            <v>2.92</v>
          </cell>
        </row>
        <row r="5919">
          <cell r="A5919" t="str">
            <v>04</v>
          </cell>
          <cell r="B5919" t="str">
            <v>10050000</v>
          </cell>
          <cell r="C5919" t="str">
            <v>91020801</v>
          </cell>
          <cell r="D5919">
            <v>6607.72</v>
          </cell>
        </row>
        <row r="5920">
          <cell r="A5920" t="str">
            <v>04</v>
          </cell>
          <cell r="B5920" t="str">
            <v>76010000</v>
          </cell>
          <cell r="C5920" t="str">
            <v>62020100</v>
          </cell>
          <cell r="D5920">
            <v>1281492.3700000001</v>
          </cell>
        </row>
        <row r="5921">
          <cell r="A5921" t="str">
            <v>04</v>
          </cell>
          <cell r="B5921" t="str">
            <v>76010000</v>
          </cell>
          <cell r="C5921" t="str">
            <v>44000100</v>
          </cell>
          <cell r="D5921">
            <v>954585.13</v>
          </cell>
        </row>
        <row r="5922">
          <cell r="A5922" t="str">
            <v>04</v>
          </cell>
          <cell r="B5922" t="str">
            <v>91010400</v>
          </cell>
          <cell r="C5922" t="str">
            <v>62040400</v>
          </cell>
          <cell r="D5922">
            <v>14980507.49</v>
          </cell>
        </row>
        <row r="5923">
          <cell r="A5923" t="str">
            <v>04</v>
          </cell>
          <cell r="B5923" t="str">
            <v>91010900</v>
          </cell>
          <cell r="C5923" t="str">
            <v>62040900</v>
          </cell>
          <cell r="D5923">
            <v>3328943.86</v>
          </cell>
        </row>
        <row r="5924">
          <cell r="A5924" t="str">
            <v>04</v>
          </cell>
          <cell r="B5924" t="str">
            <v>76080200</v>
          </cell>
          <cell r="C5924" t="str">
            <v>43010000</v>
          </cell>
          <cell r="D5924">
            <v>138302.39000000001</v>
          </cell>
        </row>
        <row r="5925">
          <cell r="A5925" t="str">
            <v>04</v>
          </cell>
          <cell r="B5925" t="str">
            <v>70000000</v>
          </cell>
          <cell r="C5925" t="str">
            <v>15010000</v>
          </cell>
          <cell r="D5925">
            <v>475523.42</v>
          </cell>
        </row>
        <row r="5926">
          <cell r="A5926" t="str">
            <v>04</v>
          </cell>
          <cell r="B5926" t="str">
            <v>70000000</v>
          </cell>
          <cell r="C5926" t="str">
            <v>15020000</v>
          </cell>
          <cell r="D5926">
            <v>804931.25</v>
          </cell>
        </row>
        <row r="5927">
          <cell r="A5927" t="str">
            <v>04</v>
          </cell>
          <cell r="B5927" t="str">
            <v>70000000</v>
          </cell>
          <cell r="C5927" t="str">
            <v>15150000</v>
          </cell>
          <cell r="D5927">
            <v>105037.87</v>
          </cell>
        </row>
        <row r="5928">
          <cell r="A5928" t="str">
            <v>04</v>
          </cell>
          <cell r="B5928" t="str">
            <v>70000000</v>
          </cell>
          <cell r="C5928" t="str">
            <v>20010000</v>
          </cell>
          <cell r="D5928">
            <v>28508344.23</v>
          </cell>
        </row>
        <row r="5929">
          <cell r="A5929" t="str">
            <v>04</v>
          </cell>
          <cell r="B5929" t="str">
            <v>70000000</v>
          </cell>
          <cell r="C5929" t="str">
            <v>23010000</v>
          </cell>
          <cell r="D5929">
            <v>12937805.9</v>
          </cell>
        </row>
        <row r="5930">
          <cell r="A5930" t="str">
            <v>04</v>
          </cell>
          <cell r="B5930" t="str">
            <v>70000000</v>
          </cell>
          <cell r="C5930" t="str">
            <v>25010000</v>
          </cell>
          <cell r="D5930">
            <v>20621959.370000001</v>
          </cell>
        </row>
        <row r="5931">
          <cell r="A5931" t="str">
            <v>04</v>
          </cell>
          <cell r="B5931" t="str">
            <v>70000000</v>
          </cell>
          <cell r="C5931" t="str">
            <v>25020000</v>
          </cell>
          <cell r="D5931">
            <v>27825485.550000001</v>
          </cell>
        </row>
        <row r="5932">
          <cell r="A5932" t="str">
            <v>04</v>
          </cell>
          <cell r="B5932" t="str">
            <v>70000000</v>
          </cell>
          <cell r="C5932" t="str">
            <v>25030000</v>
          </cell>
          <cell r="D5932">
            <v>7794474.3399999999</v>
          </cell>
        </row>
        <row r="5933">
          <cell r="A5933" t="str">
            <v>04</v>
          </cell>
          <cell r="B5933" t="str">
            <v>70000000</v>
          </cell>
          <cell r="C5933" t="str">
            <v>26000000</v>
          </cell>
          <cell r="D5933">
            <v>39301707.170000002</v>
          </cell>
        </row>
        <row r="5934">
          <cell r="A5934" t="str">
            <v>04</v>
          </cell>
          <cell r="B5934" t="str">
            <v>70000000</v>
          </cell>
          <cell r="C5934" t="str">
            <v>44000500</v>
          </cell>
          <cell r="D5934">
            <v>1131014.73</v>
          </cell>
        </row>
        <row r="5935">
          <cell r="A5935" t="str">
            <v>04</v>
          </cell>
          <cell r="B5935" t="str">
            <v>70000000</v>
          </cell>
          <cell r="C5935" t="str">
            <v>50000000</v>
          </cell>
          <cell r="D5935">
            <v>144.05000000000001</v>
          </cell>
        </row>
        <row r="5936">
          <cell r="A5936" t="str">
            <v>04</v>
          </cell>
          <cell r="B5936" t="str">
            <v>70000000</v>
          </cell>
          <cell r="C5936" t="str">
            <v>69010000</v>
          </cell>
          <cell r="D5936">
            <v>3430221.36</v>
          </cell>
        </row>
        <row r="5937">
          <cell r="A5937" t="str">
            <v>04</v>
          </cell>
          <cell r="B5937" t="str">
            <v>70000000</v>
          </cell>
          <cell r="C5937" t="str">
            <v>69050000</v>
          </cell>
          <cell r="D5937">
            <v>18206.64</v>
          </cell>
        </row>
        <row r="5938">
          <cell r="A5938" t="str">
            <v>04</v>
          </cell>
          <cell r="B5938" t="str">
            <v>70000000</v>
          </cell>
          <cell r="C5938" t="str">
            <v>70010000</v>
          </cell>
          <cell r="D5938">
            <v>137652.1</v>
          </cell>
        </row>
        <row r="5939">
          <cell r="A5939" t="str">
            <v>04</v>
          </cell>
          <cell r="B5939" t="str">
            <v>70000000</v>
          </cell>
          <cell r="C5939" t="str">
            <v>70020000</v>
          </cell>
          <cell r="D5939">
            <v>305657.24</v>
          </cell>
        </row>
        <row r="5940">
          <cell r="A5940" t="str">
            <v>04</v>
          </cell>
          <cell r="B5940" t="str">
            <v>70000000</v>
          </cell>
          <cell r="C5940" t="str">
            <v>70030000</v>
          </cell>
          <cell r="D5940">
            <v>232.02</v>
          </cell>
        </row>
        <row r="5941">
          <cell r="A5941" t="str">
            <v>04</v>
          </cell>
          <cell r="B5941" t="str">
            <v>70000000</v>
          </cell>
          <cell r="C5941" t="str">
            <v>76000000</v>
          </cell>
          <cell r="D5941">
            <v>16662.95</v>
          </cell>
        </row>
        <row r="5942">
          <cell r="A5942" t="str">
            <v>04</v>
          </cell>
          <cell r="B5942" t="str">
            <v>70000000</v>
          </cell>
          <cell r="C5942" t="str">
            <v>76040000</v>
          </cell>
          <cell r="D5942">
            <v>146658.71</v>
          </cell>
        </row>
        <row r="5943">
          <cell r="A5943" t="str">
            <v>04</v>
          </cell>
          <cell r="B5943" t="str">
            <v>70000000</v>
          </cell>
          <cell r="C5943" t="str">
            <v>86000000</v>
          </cell>
          <cell r="D5943">
            <v>2688.19</v>
          </cell>
        </row>
        <row r="5944">
          <cell r="A5944" t="str">
            <v>04</v>
          </cell>
          <cell r="B5944" t="str">
            <v>70000000</v>
          </cell>
          <cell r="C5944" t="str">
            <v>91020801</v>
          </cell>
          <cell r="D5944">
            <v>1217915.17</v>
          </cell>
        </row>
        <row r="5945">
          <cell r="A5945" t="str">
            <v>04</v>
          </cell>
          <cell r="B5945" t="str">
            <v>70000000</v>
          </cell>
          <cell r="C5945" t="str">
            <v>91020802</v>
          </cell>
          <cell r="D5945">
            <v>15154.04</v>
          </cell>
        </row>
        <row r="5946">
          <cell r="A5946" t="str">
            <v>04</v>
          </cell>
          <cell r="B5946" t="str">
            <v>70000000</v>
          </cell>
          <cell r="C5946" t="str">
            <v>97010000</v>
          </cell>
          <cell r="D5946">
            <v>12771807.439999999</v>
          </cell>
        </row>
        <row r="5947">
          <cell r="A5947" t="str">
            <v>04</v>
          </cell>
          <cell r="B5947" t="str">
            <v>19010100</v>
          </cell>
          <cell r="C5947" t="str">
            <v>68080200</v>
          </cell>
          <cell r="D5947">
            <v>85018429.040000007</v>
          </cell>
        </row>
        <row r="5948">
          <cell r="A5948" t="str">
            <v>04</v>
          </cell>
          <cell r="B5948" t="str">
            <v>19020100</v>
          </cell>
          <cell r="C5948" t="str">
            <v>68080200</v>
          </cell>
          <cell r="D5948">
            <v>738155.58</v>
          </cell>
        </row>
        <row r="5949">
          <cell r="A5949" t="str">
            <v>04</v>
          </cell>
          <cell r="B5949" t="str">
            <v>19020000</v>
          </cell>
          <cell r="C5949" t="str">
            <v>68080000</v>
          </cell>
          <cell r="D5949">
            <v>2417574.8199999998</v>
          </cell>
        </row>
        <row r="5950">
          <cell r="A5950" t="str">
            <v>04</v>
          </cell>
          <cell r="B5950" t="str">
            <v>19040000</v>
          </cell>
          <cell r="C5950" t="str">
            <v>68080000</v>
          </cell>
          <cell r="D5950">
            <v>220340.59</v>
          </cell>
        </row>
        <row r="5951">
          <cell r="A5951" t="str">
            <v>04</v>
          </cell>
          <cell r="B5951" t="str">
            <v>19010000</v>
          </cell>
          <cell r="C5951" t="str">
            <v>68080000</v>
          </cell>
          <cell r="D5951">
            <v>1830160.23</v>
          </cell>
        </row>
        <row r="5952">
          <cell r="A5952" t="str">
            <v>04</v>
          </cell>
          <cell r="B5952" t="str">
            <v>19040100</v>
          </cell>
          <cell r="C5952" t="str">
            <v>68080200</v>
          </cell>
          <cell r="D5952">
            <v>13992744.1</v>
          </cell>
        </row>
        <row r="5953">
          <cell r="A5953" t="str">
            <v>04</v>
          </cell>
          <cell r="B5953" t="str">
            <v>19040100</v>
          </cell>
          <cell r="C5953" t="str">
            <v>91020801</v>
          </cell>
          <cell r="D5953">
            <v>110521.14</v>
          </cell>
        </row>
        <row r="5954">
          <cell r="A5954" t="str">
            <v>04</v>
          </cell>
          <cell r="B5954" t="str">
            <v>76000000</v>
          </cell>
          <cell r="C5954" t="str">
            <v>79040000</v>
          </cell>
          <cell r="D5954">
            <v>50</v>
          </cell>
        </row>
        <row r="5955">
          <cell r="A5955" t="str">
            <v>04</v>
          </cell>
          <cell r="B5955" t="str">
            <v>26000000</v>
          </cell>
          <cell r="C5955" t="str">
            <v>10060000</v>
          </cell>
          <cell r="D5955">
            <v>176</v>
          </cell>
        </row>
        <row r="5956">
          <cell r="A5956" t="str">
            <v>04</v>
          </cell>
          <cell r="B5956" t="str">
            <v>26000000</v>
          </cell>
          <cell r="C5956" t="str">
            <v>10090000</v>
          </cell>
          <cell r="D5956">
            <v>105.83</v>
          </cell>
        </row>
        <row r="5957">
          <cell r="A5957" t="str">
            <v>04</v>
          </cell>
          <cell r="B5957" t="str">
            <v>26000000</v>
          </cell>
          <cell r="C5957" t="str">
            <v>10110000</v>
          </cell>
          <cell r="D5957">
            <v>2620.75</v>
          </cell>
        </row>
        <row r="5958">
          <cell r="A5958" t="str">
            <v>04</v>
          </cell>
          <cell r="B5958" t="str">
            <v>26000000</v>
          </cell>
          <cell r="C5958" t="str">
            <v>20030000</v>
          </cell>
          <cell r="D5958">
            <v>582</v>
          </cell>
        </row>
        <row r="5959">
          <cell r="A5959" t="str">
            <v>04</v>
          </cell>
          <cell r="B5959" t="str">
            <v>26000000</v>
          </cell>
          <cell r="C5959" t="str">
            <v>70000000</v>
          </cell>
          <cell r="D5959">
            <v>33.659999999999997</v>
          </cell>
        </row>
        <row r="5960">
          <cell r="A5960" t="str">
            <v>04</v>
          </cell>
          <cell r="B5960" t="str">
            <v>26000000</v>
          </cell>
          <cell r="C5960" t="str">
            <v>90020100</v>
          </cell>
          <cell r="D5960">
            <v>81656157.540000007</v>
          </cell>
        </row>
        <row r="5961">
          <cell r="A5961" t="str">
            <v>04</v>
          </cell>
          <cell r="B5961" t="str">
            <v>26000000</v>
          </cell>
          <cell r="C5961" t="str">
            <v>90020107</v>
          </cell>
          <cell r="D5961">
            <v>27847738.440000001</v>
          </cell>
        </row>
        <row r="5962">
          <cell r="A5962" t="str">
            <v>04</v>
          </cell>
          <cell r="B5962" t="str">
            <v>26000000</v>
          </cell>
          <cell r="C5962" t="str">
            <v>90020108</v>
          </cell>
          <cell r="D5962">
            <v>2652078.91</v>
          </cell>
        </row>
        <row r="5963">
          <cell r="A5963" t="str">
            <v>04</v>
          </cell>
          <cell r="B5963" t="str">
            <v>26000000</v>
          </cell>
          <cell r="C5963" t="str">
            <v>90020200</v>
          </cell>
          <cell r="D5963">
            <v>3200168.54</v>
          </cell>
        </row>
        <row r="5964">
          <cell r="A5964" t="str">
            <v>04</v>
          </cell>
          <cell r="B5964" t="str">
            <v>26000000</v>
          </cell>
          <cell r="C5964" t="str">
            <v>90020300</v>
          </cell>
          <cell r="D5964">
            <v>267548.42</v>
          </cell>
        </row>
        <row r="5965">
          <cell r="A5965" t="str">
            <v>04</v>
          </cell>
          <cell r="B5965" t="str">
            <v>26000000</v>
          </cell>
          <cell r="C5965" t="str">
            <v>90020400</v>
          </cell>
          <cell r="D5965">
            <v>280716.53000000003</v>
          </cell>
        </row>
        <row r="5966">
          <cell r="A5966" t="str">
            <v>04</v>
          </cell>
          <cell r="B5966" t="str">
            <v>26000000</v>
          </cell>
          <cell r="C5966" t="str">
            <v>90020500</v>
          </cell>
          <cell r="D5966">
            <v>24919.31</v>
          </cell>
        </row>
        <row r="5967">
          <cell r="A5967" t="str">
            <v>04</v>
          </cell>
          <cell r="B5967" t="str">
            <v>26000000</v>
          </cell>
          <cell r="C5967" t="str">
            <v>90020900</v>
          </cell>
          <cell r="D5967">
            <v>603481.68999999994</v>
          </cell>
        </row>
        <row r="5968">
          <cell r="A5968" t="str">
            <v>04</v>
          </cell>
          <cell r="B5968" t="str">
            <v>26000000</v>
          </cell>
          <cell r="C5968" t="str">
            <v>90020901</v>
          </cell>
          <cell r="D5968">
            <v>318956.27</v>
          </cell>
        </row>
        <row r="5969">
          <cell r="A5969" t="str">
            <v>04</v>
          </cell>
          <cell r="B5969" t="str">
            <v>26000000</v>
          </cell>
          <cell r="C5969" t="str">
            <v>90020902</v>
          </cell>
          <cell r="D5969">
            <v>33814.1</v>
          </cell>
        </row>
        <row r="5970">
          <cell r="A5970" t="str">
            <v>04</v>
          </cell>
          <cell r="B5970" t="str">
            <v>26000000</v>
          </cell>
          <cell r="C5970" t="str">
            <v>90021200</v>
          </cell>
          <cell r="D5970">
            <v>7318.05</v>
          </cell>
        </row>
        <row r="5971">
          <cell r="A5971" t="str">
            <v>04</v>
          </cell>
          <cell r="B5971" t="str">
            <v>26000000</v>
          </cell>
          <cell r="C5971" t="str">
            <v>90021201</v>
          </cell>
          <cell r="D5971">
            <v>10823.06</v>
          </cell>
        </row>
        <row r="5972">
          <cell r="A5972" t="str">
            <v>04</v>
          </cell>
          <cell r="B5972" t="str">
            <v>26000000</v>
          </cell>
          <cell r="C5972" t="str">
            <v>90021202</v>
          </cell>
          <cell r="D5972">
            <v>4475.82</v>
          </cell>
        </row>
        <row r="5973">
          <cell r="A5973" t="str">
            <v>04</v>
          </cell>
          <cell r="B5973" t="str">
            <v>26000000</v>
          </cell>
          <cell r="C5973" t="str">
            <v>90021205</v>
          </cell>
          <cell r="D5973">
            <v>439738.73</v>
          </cell>
        </row>
        <row r="5974">
          <cell r="A5974" t="str">
            <v>04</v>
          </cell>
          <cell r="B5974" t="str">
            <v>26000000</v>
          </cell>
          <cell r="C5974" t="str">
            <v>90021300</v>
          </cell>
          <cell r="D5974">
            <v>4692.49</v>
          </cell>
        </row>
        <row r="5975">
          <cell r="A5975" t="str">
            <v>04</v>
          </cell>
          <cell r="B5975" t="str">
            <v>26000000</v>
          </cell>
          <cell r="C5975" t="str">
            <v>90021302</v>
          </cell>
          <cell r="D5975">
            <v>4020.28</v>
          </cell>
        </row>
        <row r="5976">
          <cell r="A5976" t="str">
            <v>04</v>
          </cell>
          <cell r="B5976" t="str">
            <v>26000000</v>
          </cell>
          <cell r="C5976" t="str">
            <v>90021400</v>
          </cell>
          <cell r="D5976">
            <v>1982051.92</v>
          </cell>
        </row>
        <row r="5977">
          <cell r="A5977" t="str">
            <v>04</v>
          </cell>
          <cell r="B5977" t="str">
            <v>26000000</v>
          </cell>
          <cell r="C5977" t="str">
            <v>90021401</v>
          </cell>
          <cell r="D5977">
            <v>1857097.87</v>
          </cell>
        </row>
        <row r="5978">
          <cell r="A5978" t="str">
            <v>04</v>
          </cell>
          <cell r="B5978" t="str">
            <v>26000000</v>
          </cell>
          <cell r="C5978" t="str">
            <v>90021402</v>
          </cell>
          <cell r="D5978">
            <v>58763.55</v>
          </cell>
        </row>
        <row r="5979">
          <cell r="A5979" t="str">
            <v>04</v>
          </cell>
          <cell r="B5979" t="str">
            <v>26000000</v>
          </cell>
          <cell r="C5979" t="str">
            <v>90021405</v>
          </cell>
          <cell r="D5979">
            <v>3669836.09</v>
          </cell>
        </row>
        <row r="5980">
          <cell r="A5980" t="str">
            <v>04</v>
          </cell>
          <cell r="B5980" t="str">
            <v>26000000</v>
          </cell>
          <cell r="C5980" t="str">
            <v>90021500</v>
          </cell>
          <cell r="D5980">
            <v>17762.96</v>
          </cell>
        </row>
        <row r="5981">
          <cell r="A5981" t="str">
            <v>04</v>
          </cell>
          <cell r="B5981" t="str">
            <v>26000000</v>
          </cell>
          <cell r="C5981" t="str">
            <v>90021505</v>
          </cell>
          <cell r="D5981">
            <v>1769.32</v>
          </cell>
        </row>
        <row r="5982">
          <cell r="A5982" t="str">
            <v>04</v>
          </cell>
          <cell r="B5982" t="str">
            <v>26000000</v>
          </cell>
          <cell r="C5982" t="str">
            <v>90021600</v>
          </cell>
          <cell r="D5982">
            <v>380432.51</v>
          </cell>
        </row>
        <row r="5983">
          <cell r="A5983" t="str">
            <v>04</v>
          </cell>
          <cell r="B5983" t="str">
            <v>26000000</v>
          </cell>
          <cell r="C5983" t="str">
            <v>90021605</v>
          </cell>
          <cell r="D5983">
            <v>375650.96</v>
          </cell>
        </row>
        <row r="5984">
          <cell r="A5984" t="str">
            <v>04</v>
          </cell>
          <cell r="B5984" t="str">
            <v>26000000</v>
          </cell>
          <cell r="C5984" t="str">
            <v>90021700</v>
          </cell>
          <cell r="D5984">
            <v>4475.3900000000003</v>
          </cell>
        </row>
        <row r="5985">
          <cell r="A5985" t="str">
            <v>04</v>
          </cell>
          <cell r="B5985" t="str">
            <v>26000000</v>
          </cell>
          <cell r="C5985" t="str">
            <v>90021705</v>
          </cell>
          <cell r="D5985">
            <v>7810.19</v>
          </cell>
        </row>
        <row r="5986">
          <cell r="A5986" t="str">
            <v>04</v>
          </cell>
          <cell r="B5986" t="str">
            <v>26000000</v>
          </cell>
          <cell r="C5986" t="str">
            <v>90021800</v>
          </cell>
          <cell r="D5986">
            <v>95595.21</v>
          </cell>
        </row>
        <row r="5987">
          <cell r="A5987" t="str">
            <v>04</v>
          </cell>
          <cell r="B5987" t="str">
            <v>26000000</v>
          </cell>
          <cell r="C5987" t="str">
            <v>90022100</v>
          </cell>
          <cell r="D5987">
            <v>90767.11</v>
          </cell>
        </row>
        <row r="5988">
          <cell r="A5988" t="str">
            <v>04</v>
          </cell>
          <cell r="B5988" t="str">
            <v>26000000</v>
          </cell>
          <cell r="C5988" t="str">
            <v>90022101</v>
          </cell>
          <cell r="D5988">
            <v>46417.55</v>
          </cell>
        </row>
        <row r="5989">
          <cell r="A5989" t="str">
            <v>04</v>
          </cell>
          <cell r="B5989" t="str">
            <v>44000100</v>
          </cell>
          <cell r="C5989" t="str">
            <v>90020100</v>
          </cell>
          <cell r="D5989">
            <v>6006705.4800000004</v>
          </cell>
        </row>
        <row r="5990">
          <cell r="A5990" t="str">
            <v>04</v>
          </cell>
          <cell r="B5990" t="str">
            <v>44000100</v>
          </cell>
          <cell r="C5990" t="str">
            <v>90020107</v>
          </cell>
          <cell r="D5990">
            <v>1690731.34</v>
          </cell>
        </row>
        <row r="5991">
          <cell r="A5991" t="str">
            <v>04</v>
          </cell>
          <cell r="B5991" t="str">
            <v>44000100</v>
          </cell>
          <cell r="C5991" t="str">
            <v>90020108</v>
          </cell>
          <cell r="D5991">
            <v>169076.97</v>
          </cell>
        </row>
        <row r="5992">
          <cell r="A5992" t="str">
            <v>04</v>
          </cell>
          <cell r="B5992" t="str">
            <v>44000200</v>
          </cell>
          <cell r="C5992" t="str">
            <v>90020200</v>
          </cell>
          <cell r="D5992">
            <v>1324378.97</v>
          </cell>
        </row>
        <row r="5993">
          <cell r="A5993" t="str">
            <v>04</v>
          </cell>
          <cell r="B5993" t="str">
            <v>44000300</v>
          </cell>
          <cell r="C5993" t="str">
            <v>90020300</v>
          </cell>
          <cell r="D5993">
            <v>12776.8</v>
          </cell>
        </row>
        <row r="5994">
          <cell r="A5994" t="str">
            <v>04</v>
          </cell>
          <cell r="B5994" t="str">
            <v>44000400</v>
          </cell>
          <cell r="C5994" t="str">
            <v>90020400</v>
          </cell>
          <cell r="D5994">
            <v>663593.84</v>
          </cell>
        </row>
        <row r="5995">
          <cell r="A5995" t="str">
            <v>04</v>
          </cell>
          <cell r="B5995" t="str">
            <v>44000500</v>
          </cell>
          <cell r="C5995" t="str">
            <v>90020100</v>
          </cell>
          <cell r="D5995">
            <v>1140042.8600000001</v>
          </cell>
        </row>
        <row r="5996">
          <cell r="A5996" t="str">
            <v>04</v>
          </cell>
          <cell r="B5996" t="str">
            <v>44000500</v>
          </cell>
          <cell r="C5996" t="str">
            <v>90020107</v>
          </cell>
          <cell r="D5996">
            <v>320892.40999999997</v>
          </cell>
        </row>
        <row r="5997">
          <cell r="A5997" t="str">
            <v>04</v>
          </cell>
          <cell r="B5997" t="str">
            <v>44000500</v>
          </cell>
          <cell r="C5997" t="str">
            <v>90020108</v>
          </cell>
          <cell r="D5997">
            <v>32089.97</v>
          </cell>
        </row>
        <row r="5998">
          <cell r="A5998" t="str">
            <v>04</v>
          </cell>
          <cell r="B5998" t="str">
            <v>44000500</v>
          </cell>
          <cell r="C5998" t="str">
            <v>90020200</v>
          </cell>
          <cell r="D5998">
            <v>24512.99</v>
          </cell>
        </row>
        <row r="5999">
          <cell r="A5999" t="str">
            <v>04</v>
          </cell>
          <cell r="B5999" t="str">
            <v>44000500</v>
          </cell>
          <cell r="C5999" t="str">
            <v>90020300</v>
          </cell>
          <cell r="D5999">
            <v>3384.1</v>
          </cell>
        </row>
        <row r="6000">
          <cell r="A6000" t="str">
            <v>04</v>
          </cell>
          <cell r="B6000" t="str">
            <v>44000500</v>
          </cell>
          <cell r="C6000" t="str">
            <v>90020400</v>
          </cell>
          <cell r="D6000">
            <v>814.6</v>
          </cell>
        </row>
        <row r="6001">
          <cell r="A6001" t="str">
            <v>04</v>
          </cell>
          <cell r="B6001" t="str">
            <v>20010000</v>
          </cell>
          <cell r="C6001" t="str">
            <v>10010100</v>
          </cell>
          <cell r="D6001">
            <v>57806.62</v>
          </cell>
        </row>
        <row r="6002">
          <cell r="A6002" t="str">
            <v>04</v>
          </cell>
          <cell r="B6002" t="str">
            <v>20010000</v>
          </cell>
          <cell r="C6002" t="str">
            <v>10020000</v>
          </cell>
          <cell r="D6002">
            <v>657190.44999999995</v>
          </cell>
        </row>
        <row r="6003">
          <cell r="A6003" t="str">
            <v>04</v>
          </cell>
          <cell r="B6003" t="str">
            <v>20010000</v>
          </cell>
          <cell r="C6003" t="str">
            <v>10020100</v>
          </cell>
          <cell r="D6003">
            <v>3453114.75</v>
          </cell>
        </row>
        <row r="6004">
          <cell r="A6004" t="str">
            <v>04</v>
          </cell>
          <cell r="B6004" t="str">
            <v>20010000</v>
          </cell>
          <cell r="C6004" t="str">
            <v>10110000</v>
          </cell>
          <cell r="D6004">
            <v>69828450.239999995</v>
          </cell>
        </row>
        <row r="6005">
          <cell r="A6005" t="str">
            <v>04</v>
          </cell>
          <cell r="B6005" t="str">
            <v>20010000</v>
          </cell>
          <cell r="C6005" t="str">
            <v>21010000</v>
          </cell>
          <cell r="D6005">
            <v>8554027.3499999996</v>
          </cell>
        </row>
        <row r="6006">
          <cell r="A6006" t="str">
            <v>04</v>
          </cell>
          <cell r="B6006" t="str">
            <v>20010000</v>
          </cell>
          <cell r="C6006" t="str">
            <v>28001100</v>
          </cell>
          <cell r="D6006">
            <v>20733546.27</v>
          </cell>
        </row>
        <row r="6007">
          <cell r="A6007" t="str">
            <v>04</v>
          </cell>
          <cell r="B6007" t="str">
            <v>20010000</v>
          </cell>
          <cell r="C6007" t="str">
            <v>40020000</v>
          </cell>
          <cell r="D6007">
            <v>3008889485.3499999</v>
          </cell>
        </row>
        <row r="6008">
          <cell r="A6008" t="str">
            <v>04</v>
          </cell>
          <cell r="B6008" t="str">
            <v>21010000</v>
          </cell>
          <cell r="C6008" t="str">
            <v>20010000</v>
          </cell>
          <cell r="D6008">
            <v>2388768102.25</v>
          </cell>
        </row>
        <row r="6009">
          <cell r="A6009" t="str">
            <v>04</v>
          </cell>
          <cell r="B6009" t="str">
            <v>21010000</v>
          </cell>
          <cell r="C6009" t="str">
            <v>21010000</v>
          </cell>
          <cell r="D6009">
            <v>94946014.099999994</v>
          </cell>
        </row>
        <row r="6010">
          <cell r="A6010" t="str">
            <v>04</v>
          </cell>
          <cell r="B6010" t="str">
            <v>21010000</v>
          </cell>
          <cell r="C6010" t="str">
            <v>23010000</v>
          </cell>
          <cell r="D6010">
            <v>347292.75</v>
          </cell>
        </row>
        <row r="6011">
          <cell r="A6011" t="str">
            <v>04</v>
          </cell>
          <cell r="B6011" t="str">
            <v>21010000</v>
          </cell>
          <cell r="C6011" t="str">
            <v>25010000</v>
          </cell>
          <cell r="D6011">
            <v>331.1</v>
          </cell>
        </row>
        <row r="6012">
          <cell r="A6012" t="str">
            <v>04</v>
          </cell>
          <cell r="B6012" t="str">
            <v>21010000</v>
          </cell>
          <cell r="C6012" t="str">
            <v>25020000</v>
          </cell>
          <cell r="D6012">
            <v>40.200000000000003</v>
          </cell>
        </row>
        <row r="6013">
          <cell r="A6013" t="str">
            <v>04</v>
          </cell>
          <cell r="B6013" t="str">
            <v>21010000</v>
          </cell>
          <cell r="C6013" t="str">
            <v>25030000</v>
          </cell>
          <cell r="D6013">
            <v>930.34</v>
          </cell>
        </row>
        <row r="6014">
          <cell r="A6014" t="str">
            <v>04</v>
          </cell>
          <cell r="B6014" t="str">
            <v>21010000</v>
          </cell>
          <cell r="C6014" t="str">
            <v>26000000</v>
          </cell>
          <cell r="D6014">
            <v>1565.21</v>
          </cell>
        </row>
        <row r="6015">
          <cell r="A6015" t="str">
            <v>04</v>
          </cell>
          <cell r="B6015" t="str">
            <v>21010000</v>
          </cell>
          <cell r="C6015" t="str">
            <v>43010000</v>
          </cell>
          <cell r="D6015">
            <v>603854586.63999999</v>
          </cell>
        </row>
        <row r="6016">
          <cell r="A6016" t="str">
            <v>04</v>
          </cell>
          <cell r="B6016" t="str">
            <v>21010000</v>
          </cell>
          <cell r="C6016" t="str">
            <v>91020801</v>
          </cell>
          <cell r="D6016">
            <v>58041.65</v>
          </cell>
        </row>
        <row r="6017">
          <cell r="A6017" t="str">
            <v>04</v>
          </cell>
          <cell r="B6017" t="str">
            <v>01090000</v>
          </cell>
          <cell r="C6017" t="str">
            <v>02010000</v>
          </cell>
          <cell r="D6017">
            <v>3861663</v>
          </cell>
        </row>
        <row r="6018">
          <cell r="A6018" t="str">
            <v>04</v>
          </cell>
          <cell r="B6018" t="str">
            <v>01090000</v>
          </cell>
          <cell r="C6018" t="str">
            <v>91020100</v>
          </cell>
          <cell r="D6018">
            <v>22094</v>
          </cell>
        </row>
        <row r="6019">
          <cell r="A6019" t="str">
            <v>04</v>
          </cell>
          <cell r="B6019" t="str">
            <v>01000000</v>
          </cell>
          <cell r="C6019" t="str">
            <v>01000000</v>
          </cell>
          <cell r="D6019">
            <v>3013101</v>
          </cell>
        </row>
        <row r="6020">
          <cell r="A6020" t="str">
            <v>04</v>
          </cell>
          <cell r="B6020" t="str">
            <v>01000000</v>
          </cell>
          <cell r="C6020" t="str">
            <v>01090000</v>
          </cell>
          <cell r="D6020">
            <v>3883757</v>
          </cell>
        </row>
        <row r="6021">
          <cell r="A6021" t="str">
            <v>04</v>
          </cell>
          <cell r="B6021" t="str">
            <v>01000000</v>
          </cell>
          <cell r="C6021" t="str">
            <v>01020000</v>
          </cell>
          <cell r="D6021">
            <v>108503</v>
          </cell>
        </row>
        <row r="6022">
          <cell r="A6022" t="str">
            <v>04</v>
          </cell>
          <cell r="B6022" t="str">
            <v>01000000</v>
          </cell>
          <cell r="C6022" t="str">
            <v>25010000</v>
          </cell>
          <cell r="D6022">
            <v>13501</v>
          </cell>
        </row>
        <row r="6023">
          <cell r="A6023" t="str">
            <v>04</v>
          </cell>
          <cell r="B6023" t="str">
            <v>01000000</v>
          </cell>
          <cell r="C6023" t="str">
            <v>25020000</v>
          </cell>
          <cell r="D6023">
            <v>73874</v>
          </cell>
        </row>
        <row r="6024">
          <cell r="A6024" t="str">
            <v>04</v>
          </cell>
          <cell r="B6024" t="str">
            <v>01000000</v>
          </cell>
          <cell r="C6024" t="str">
            <v>25030000</v>
          </cell>
          <cell r="D6024">
            <v>8089</v>
          </cell>
        </row>
        <row r="6025">
          <cell r="A6025" t="str">
            <v>04</v>
          </cell>
          <cell r="B6025" t="str">
            <v>01000000</v>
          </cell>
          <cell r="C6025" t="str">
            <v>26000000</v>
          </cell>
          <cell r="D6025">
            <v>776617.5</v>
          </cell>
        </row>
        <row r="6026">
          <cell r="A6026" t="str">
            <v>04</v>
          </cell>
          <cell r="B6026" t="str">
            <v>01000000</v>
          </cell>
          <cell r="C6026" t="str">
            <v>79030000</v>
          </cell>
          <cell r="D6026">
            <v>15785</v>
          </cell>
        </row>
        <row r="6027">
          <cell r="A6027" t="str">
            <v>04</v>
          </cell>
          <cell r="B6027" t="str">
            <v>01000000</v>
          </cell>
          <cell r="C6027" t="str">
            <v>79040000</v>
          </cell>
          <cell r="D6027">
            <v>25206</v>
          </cell>
        </row>
        <row r="6028">
          <cell r="A6028" t="str">
            <v>04</v>
          </cell>
          <cell r="B6028" t="str">
            <v>28001100</v>
          </cell>
          <cell r="C6028" t="str">
            <v>10020100</v>
          </cell>
          <cell r="D6028">
            <v>1271407.76</v>
          </cell>
        </row>
        <row r="6029">
          <cell r="A6029" t="str">
            <v>04</v>
          </cell>
          <cell r="B6029" t="str">
            <v>28001100</v>
          </cell>
          <cell r="C6029" t="str">
            <v>10110000</v>
          </cell>
          <cell r="D6029">
            <v>8551199.6199999992</v>
          </cell>
        </row>
        <row r="6030">
          <cell r="A6030" t="str">
            <v>04</v>
          </cell>
          <cell r="B6030" t="str">
            <v>28001100</v>
          </cell>
          <cell r="C6030" t="str">
            <v>10130000</v>
          </cell>
          <cell r="D6030">
            <v>-3948.63</v>
          </cell>
        </row>
        <row r="6031">
          <cell r="A6031" t="str">
            <v>04</v>
          </cell>
          <cell r="B6031" t="str">
            <v>28001100</v>
          </cell>
          <cell r="C6031" t="str">
            <v>20010000</v>
          </cell>
          <cell r="D6031">
            <v>10699104.640000001</v>
          </cell>
        </row>
        <row r="6032">
          <cell r="A6032" t="str">
            <v>04</v>
          </cell>
          <cell r="B6032" t="str">
            <v>28001100</v>
          </cell>
          <cell r="C6032" t="str">
            <v>28001100</v>
          </cell>
          <cell r="D6032">
            <v>898339.24</v>
          </cell>
        </row>
        <row r="6033">
          <cell r="A6033" t="str">
            <v>04</v>
          </cell>
          <cell r="B6033" t="str">
            <v>28001100</v>
          </cell>
          <cell r="C6033" t="str">
            <v>70000000</v>
          </cell>
          <cell r="D6033">
            <v>52783.98</v>
          </cell>
        </row>
        <row r="6034">
          <cell r="A6034" t="str">
            <v>04</v>
          </cell>
          <cell r="B6034" t="str">
            <v>28001100</v>
          </cell>
          <cell r="C6034" t="str">
            <v>76020600</v>
          </cell>
          <cell r="D6034">
            <v>133476.22</v>
          </cell>
        </row>
        <row r="6035">
          <cell r="A6035" t="str">
            <v>04</v>
          </cell>
          <cell r="B6035" t="str">
            <v>28011200</v>
          </cell>
          <cell r="C6035" t="str">
            <v>10020100</v>
          </cell>
          <cell r="D6035">
            <v>133530.69</v>
          </cell>
        </row>
        <row r="6036">
          <cell r="A6036" t="str">
            <v>04</v>
          </cell>
          <cell r="B6036" t="str">
            <v>28011200</v>
          </cell>
          <cell r="C6036" t="str">
            <v>10110000</v>
          </cell>
          <cell r="D6036">
            <v>28440.82</v>
          </cell>
        </row>
        <row r="6037">
          <cell r="A6037" t="str">
            <v>04</v>
          </cell>
          <cell r="B6037" t="str">
            <v>28011200</v>
          </cell>
          <cell r="C6037" t="str">
            <v>10120000</v>
          </cell>
          <cell r="D6037">
            <v>30125.81</v>
          </cell>
        </row>
        <row r="6038">
          <cell r="A6038" t="str">
            <v>04</v>
          </cell>
          <cell r="B6038" t="str">
            <v>28011200</v>
          </cell>
          <cell r="C6038" t="str">
            <v>20010000</v>
          </cell>
          <cell r="D6038">
            <v>6488429.0800000001</v>
          </cell>
        </row>
        <row r="6039">
          <cell r="A6039" t="str">
            <v>04</v>
          </cell>
          <cell r="B6039" t="str">
            <v>28001200</v>
          </cell>
          <cell r="C6039" t="str">
            <v>20010000</v>
          </cell>
          <cell r="D6039">
            <v>55909.58</v>
          </cell>
        </row>
        <row r="6040">
          <cell r="A6040" t="str">
            <v>04</v>
          </cell>
          <cell r="B6040" t="str">
            <v>10150000</v>
          </cell>
          <cell r="C6040" t="str">
            <v>10090000</v>
          </cell>
          <cell r="D6040">
            <v>182698.59</v>
          </cell>
        </row>
        <row r="6041">
          <cell r="A6041" t="str">
            <v>04</v>
          </cell>
          <cell r="B6041" t="str">
            <v>10150000</v>
          </cell>
          <cell r="C6041" t="str">
            <v>10150000</v>
          </cell>
          <cell r="D6041">
            <v>4087265.93</v>
          </cell>
        </row>
        <row r="6042">
          <cell r="A6042" t="str">
            <v>04</v>
          </cell>
          <cell r="B6042" t="str">
            <v>10150000</v>
          </cell>
          <cell r="C6042" t="str">
            <v>10160200</v>
          </cell>
          <cell r="D6042">
            <v>6184035.4900000002</v>
          </cell>
        </row>
        <row r="6043">
          <cell r="A6043" t="str">
            <v>04</v>
          </cell>
          <cell r="B6043" t="str">
            <v>10150000</v>
          </cell>
          <cell r="C6043" t="str">
            <v>23010000</v>
          </cell>
          <cell r="D6043">
            <v>122008.51</v>
          </cell>
        </row>
        <row r="6044">
          <cell r="A6044" t="str">
            <v>04</v>
          </cell>
          <cell r="B6044" t="str">
            <v>10150000</v>
          </cell>
          <cell r="C6044" t="str">
            <v>25010000</v>
          </cell>
          <cell r="D6044">
            <v>564011.44999999995</v>
          </cell>
        </row>
        <row r="6045">
          <cell r="A6045" t="str">
            <v>04</v>
          </cell>
          <cell r="B6045" t="str">
            <v>10150000</v>
          </cell>
          <cell r="C6045" t="str">
            <v>25020000</v>
          </cell>
          <cell r="D6045">
            <v>134425.4</v>
          </cell>
        </row>
        <row r="6046">
          <cell r="A6046" t="str">
            <v>04</v>
          </cell>
          <cell r="B6046" t="str">
            <v>10150000</v>
          </cell>
          <cell r="C6046" t="str">
            <v>25030000</v>
          </cell>
          <cell r="D6046">
            <v>14794.67</v>
          </cell>
        </row>
        <row r="6047">
          <cell r="A6047" t="str">
            <v>04</v>
          </cell>
          <cell r="B6047" t="str">
            <v>10150000</v>
          </cell>
          <cell r="C6047" t="str">
            <v>26000000</v>
          </cell>
          <cell r="D6047">
            <v>64225.56</v>
          </cell>
        </row>
        <row r="6048">
          <cell r="A6048" t="str">
            <v>04</v>
          </cell>
          <cell r="B6048" t="str">
            <v>10150000</v>
          </cell>
          <cell r="C6048" t="str">
            <v>41020000</v>
          </cell>
          <cell r="D6048">
            <v>57038.39</v>
          </cell>
        </row>
        <row r="6049">
          <cell r="A6049" t="str">
            <v>04</v>
          </cell>
          <cell r="B6049" t="str">
            <v>10150000</v>
          </cell>
          <cell r="C6049" t="str">
            <v>76090000</v>
          </cell>
          <cell r="D6049">
            <v>-823.7</v>
          </cell>
        </row>
        <row r="6050">
          <cell r="A6050" t="str">
            <v>04</v>
          </cell>
          <cell r="B6050" t="str">
            <v>10150000</v>
          </cell>
          <cell r="C6050" t="str">
            <v>79030000</v>
          </cell>
          <cell r="D6050">
            <v>15871.04</v>
          </cell>
        </row>
        <row r="6051">
          <cell r="A6051" t="str">
            <v>04</v>
          </cell>
          <cell r="B6051" t="str">
            <v>10150000</v>
          </cell>
          <cell r="C6051" t="str">
            <v>79070000</v>
          </cell>
          <cell r="D6051">
            <v>1066.8</v>
          </cell>
        </row>
        <row r="6052">
          <cell r="A6052" t="str">
            <v>04</v>
          </cell>
          <cell r="B6052" t="str">
            <v>10150000</v>
          </cell>
          <cell r="C6052" t="str">
            <v>91020801</v>
          </cell>
          <cell r="D6052">
            <v>10764.22</v>
          </cell>
        </row>
        <row r="6053">
          <cell r="A6053" t="str">
            <v>04</v>
          </cell>
          <cell r="B6053" t="str">
            <v>10150000</v>
          </cell>
          <cell r="C6053" t="str">
            <v>91020803</v>
          </cell>
          <cell r="D6053">
            <v>10710.76</v>
          </cell>
        </row>
        <row r="6054">
          <cell r="A6054" t="str">
            <v>04</v>
          </cell>
          <cell r="B6054" t="str">
            <v>10090000</v>
          </cell>
          <cell r="C6054" t="str">
            <v>10090000</v>
          </cell>
          <cell r="D6054">
            <v>8265275.1200000001</v>
          </cell>
        </row>
        <row r="6055">
          <cell r="A6055" t="str">
            <v>04</v>
          </cell>
          <cell r="B6055" t="str">
            <v>10090000</v>
          </cell>
          <cell r="C6055" t="str">
            <v>10150000</v>
          </cell>
          <cell r="D6055">
            <v>2089598.42</v>
          </cell>
        </row>
        <row r="6056">
          <cell r="A6056" t="str">
            <v>04</v>
          </cell>
          <cell r="B6056" t="str">
            <v>10090000</v>
          </cell>
          <cell r="C6056" t="str">
            <v>16010000</v>
          </cell>
          <cell r="D6056">
            <v>3400</v>
          </cell>
        </row>
        <row r="6057">
          <cell r="A6057" t="str">
            <v>04</v>
          </cell>
          <cell r="B6057" t="str">
            <v>10090000</v>
          </cell>
          <cell r="C6057" t="str">
            <v>23010000</v>
          </cell>
          <cell r="D6057">
            <v>632578.75</v>
          </cell>
        </row>
        <row r="6058">
          <cell r="A6058" t="str">
            <v>04</v>
          </cell>
          <cell r="B6058" t="str">
            <v>10090000</v>
          </cell>
          <cell r="C6058" t="str">
            <v>25010000</v>
          </cell>
          <cell r="D6058">
            <v>6354876.2599999998</v>
          </cell>
        </row>
        <row r="6059">
          <cell r="A6059" t="str">
            <v>04</v>
          </cell>
          <cell r="B6059" t="str">
            <v>10090000</v>
          </cell>
          <cell r="C6059" t="str">
            <v>25020000</v>
          </cell>
          <cell r="D6059">
            <v>234358.87</v>
          </cell>
        </row>
        <row r="6060">
          <cell r="A6060" t="str">
            <v>04</v>
          </cell>
          <cell r="B6060" t="str">
            <v>10090000</v>
          </cell>
          <cell r="C6060" t="str">
            <v>25030000</v>
          </cell>
          <cell r="D6060">
            <v>24126.43</v>
          </cell>
        </row>
        <row r="6061">
          <cell r="A6061" t="str">
            <v>04</v>
          </cell>
          <cell r="B6061" t="str">
            <v>10090000</v>
          </cell>
          <cell r="C6061" t="str">
            <v>26000000</v>
          </cell>
          <cell r="D6061">
            <v>59678.86</v>
          </cell>
        </row>
        <row r="6062">
          <cell r="A6062" t="str">
            <v>04</v>
          </cell>
          <cell r="B6062" t="str">
            <v>10090000</v>
          </cell>
          <cell r="C6062" t="str">
            <v>41020000</v>
          </cell>
          <cell r="D6062">
            <v>221175.44</v>
          </cell>
        </row>
        <row r="6063">
          <cell r="A6063" t="str">
            <v>04</v>
          </cell>
          <cell r="B6063" t="str">
            <v>10090000</v>
          </cell>
          <cell r="C6063" t="str">
            <v>73020000</v>
          </cell>
          <cell r="D6063">
            <v>105.83</v>
          </cell>
        </row>
        <row r="6064">
          <cell r="A6064" t="str">
            <v>04</v>
          </cell>
          <cell r="B6064" t="str">
            <v>10090000</v>
          </cell>
          <cell r="C6064" t="str">
            <v>76090000</v>
          </cell>
          <cell r="D6064">
            <v>823.7</v>
          </cell>
        </row>
        <row r="6065">
          <cell r="A6065" t="str">
            <v>04</v>
          </cell>
          <cell r="B6065" t="str">
            <v>10090000</v>
          </cell>
          <cell r="C6065" t="str">
            <v>79030000</v>
          </cell>
          <cell r="D6065">
            <v>15598.07</v>
          </cell>
        </row>
        <row r="6066">
          <cell r="A6066" t="str">
            <v>04</v>
          </cell>
          <cell r="B6066" t="str">
            <v>10090000</v>
          </cell>
          <cell r="C6066" t="str">
            <v>91020801</v>
          </cell>
          <cell r="D6066">
            <v>74592.84</v>
          </cell>
        </row>
        <row r="6067">
          <cell r="A6067" t="str">
            <v>04</v>
          </cell>
          <cell r="B6067" t="str">
            <v>10060000</v>
          </cell>
          <cell r="C6067" t="str">
            <v>08060000</v>
          </cell>
          <cell r="D6067">
            <v>97127.13</v>
          </cell>
        </row>
        <row r="6068">
          <cell r="A6068" t="str">
            <v>04</v>
          </cell>
          <cell r="B6068" t="str">
            <v>10060000</v>
          </cell>
          <cell r="C6068" t="str">
            <v>10060000</v>
          </cell>
          <cell r="D6068">
            <v>8552120.6699999999</v>
          </cell>
        </row>
        <row r="6069">
          <cell r="A6069" t="str">
            <v>04</v>
          </cell>
          <cell r="B6069" t="str">
            <v>10060000</v>
          </cell>
          <cell r="C6069" t="str">
            <v>10060100</v>
          </cell>
          <cell r="D6069">
            <v>66125.320000000007</v>
          </cell>
        </row>
        <row r="6070">
          <cell r="A6070" t="str">
            <v>04</v>
          </cell>
          <cell r="B6070" t="str">
            <v>10060000</v>
          </cell>
          <cell r="C6070" t="str">
            <v>16010000</v>
          </cell>
          <cell r="D6070">
            <v>539.46</v>
          </cell>
        </row>
        <row r="6071">
          <cell r="A6071" t="str">
            <v>04</v>
          </cell>
          <cell r="B6071" t="str">
            <v>10060000</v>
          </cell>
          <cell r="C6071" t="str">
            <v>20010000</v>
          </cell>
          <cell r="D6071">
            <v>1120789.3500000001</v>
          </cell>
        </row>
        <row r="6072">
          <cell r="A6072" t="str">
            <v>04</v>
          </cell>
          <cell r="B6072" t="str">
            <v>10060000</v>
          </cell>
          <cell r="C6072" t="str">
            <v>23010000</v>
          </cell>
          <cell r="D6072">
            <v>1767935.78</v>
          </cell>
        </row>
        <row r="6073">
          <cell r="A6073" t="str">
            <v>04</v>
          </cell>
          <cell r="B6073" t="str">
            <v>10060000</v>
          </cell>
          <cell r="C6073" t="str">
            <v>25010000</v>
          </cell>
          <cell r="D6073">
            <v>3948579.11</v>
          </cell>
        </row>
        <row r="6074">
          <cell r="A6074" t="str">
            <v>04</v>
          </cell>
          <cell r="B6074" t="str">
            <v>10060000</v>
          </cell>
          <cell r="C6074" t="str">
            <v>25020000</v>
          </cell>
          <cell r="D6074">
            <v>692328.01</v>
          </cell>
        </row>
        <row r="6075">
          <cell r="A6075" t="str">
            <v>04</v>
          </cell>
          <cell r="B6075" t="str">
            <v>10060000</v>
          </cell>
          <cell r="C6075" t="str">
            <v>25030000</v>
          </cell>
          <cell r="D6075">
            <v>142058.09</v>
          </cell>
        </row>
        <row r="6076">
          <cell r="A6076" t="str">
            <v>04</v>
          </cell>
          <cell r="B6076" t="str">
            <v>10060000</v>
          </cell>
          <cell r="C6076" t="str">
            <v>26000000</v>
          </cell>
          <cell r="D6076">
            <v>591365.22</v>
          </cell>
        </row>
        <row r="6077">
          <cell r="A6077" t="str">
            <v>04</v>
          </cell>
          <cell r="B6077" t="str">
            <v>10060000</v>
          </cell>
          <cell r="C6077" t="str">
            <v>41020000</v>
          </cell>
          <cell r="D6077">
            <v>396209.41</v>
          </cell>
        </row>
        <row r="6078">
          <cell r="A6078" t="str">
            <v>04</v>
          </cell>
          <cell r="B6078" t="str">
            <v>10060000</v>
          </cell>
          <cell r="C6078" t="str">
            <v>44000500</v>
          </cell>
          <cell r="D6078">
            <v>660808.68999999994</v>
          </cell>
        </row>
        <row r="6079">
          <cell r="A6079" t="str">
            <v>04</v>
          </cell>
          <cell r="B6079" t="str">
            <v>10060000</v>
          </cell>
          <cell r="C6079" t="str">
            <v>79030000</v>
          </cell>
          <cell r="D6079">
            <v>404684.72</v>
          </cell>
        </row>
        <row r="6080">
          <cell r="A6080" t="str">
            <v>04</v>
          </cell>
          <cell r="B6080" t="str">
            <v>10060000</v>
          </cell>
          <cell r="C6080" t="str">
            <v>79040000</v>
          </cell>
          <cell r="D6080">
            <v>188918.57</v>
          </cell>
        </row>
        <row r="6081">
          <cell r="A6081" t="str">
            <v>04</v>
          </cell>
          <cell r="B6081" t="str">
            <v>10060000</v>
          </cell>
          <cell r="C6081" t="str">
            <v>79070000</v>
          </cell>
          <cell r="D6081">
            <v>8364.15</v>
          </cell>
        </row>
        <row r="6082">
          <cell r="A6082" t="str">
            <v>04</v>
          </cell>
          <cell r="B6082" t="str">
            <v>10060000</v>
          </cell>
          <cell r="C6082" t="str">
            <v>91020801</v>
          </cell>
          <cell r="D6082">
            <v>25832.51</v>
          </cell>
        </row>
        <row r="6083">
          <cell r="A6083" t="str">
            <v>04</v>
          </cell>
          <cell r="B6083" t="str">
            <v>10040000</v>
          </cell>
          <cell r="C6083" t="str">
            <v>10040000</v>
          </cell>
          <cell r="D6083">
            <v>144681.21</v>
          </cell>
        </row>
        <row r="6084">
          <cell r="A6084" t="str">
            <v>04</v>
          </cell>
          <cell r="B6084" t="str">
            <v>10040000</v>
          </cell>
          <cell r="C6084" t="str">
            <v>10040100</v>
          </cell>
          <cell r="D6084">
            <v>677</v>
          </cell>
        </row>
        <row r="6085">
          <cell r="A6085" t="str">
            <v>04</v>
          </cell>
          <cell r="B6085" t="str">
            <v>10040000</v>
          </cell>
          <cell r="C6085" t="str">
            <v>25020000</v>
          </cell>
          <cell r="D6085">
            <v>2955.96</v>
          </cell>
        </row>
        <row r="6086">
          <cell r="A6086" t="str">
            <v>04</v>
          </cell>
          <cell r="B6086" t="str">
            <v>10040000</v>
          </cell>
          <cell r="C6086" t="str">
            <v>26000000</v>
          </cell>
          <cell r="D6086">
            <v>21097.72</v>
          </cell>
        </row>
        <row r="6087">
          <cell r="A6087" t="str">
            <v>04</v>
          </cell>
          <cell r="B6087" t="str">
            <v>10040000</v>
          </cell>
          <cell r="C6087" t="str">
            <v>41020000</v>
          </cell>
          <cell r="D6087">
            <v>3599998.89</v>
          </cell>
        </row>
        <row r="6088">
          <cell r="A6088" t="str">
            <v>04</v>
          </cell>
          <cell r="B6088" t="str">
            <v>10040000</v>
          </cell>
          <cell r="C6088" t="str">
            <v>44000500</v>
          </cell>
          <cell r="D6088">
            <v>2750</v>
          </cell>
        </row>
        <row r="6089">
          <cell r="A6089" t="str">
            <v>04</v>
          </cell>
          <cell r="B6089" t="str">
            <v>10040000</v>
          </cell>
          <cell r="C6089" t="str">
            <v>79030000</v>
          </cell>
          <cell r="D6089">
            <v>486.05</v>
          </cell>
        </row>
        <row r="6090">
          <cell r="A6090" t="str">
            <v>04</v>
          </cell>
          <cell r="B6090" t="str">
            <v>10040000</v>
          </cell>
          <cell r="C6090" t="str">
            <v>90020500</v>
          </cell>
          <cell r="D6090">
            <v>1320</v>
          </cell>
        </row>
        <row r="6091">
          <cell r="A6091" t="str">
            <v>04</v>
          </cell>
          <cell r="B6091" t="str">
            <v>10040000</v>
          </cell>
          <cell r="C6091" t="str">
            <v>91020801</v>
          </cell>
          <cell r="D6091">
            <v>0.05</v>
          </cell>
        </row>
        <row r="6092">
          <cell r="A6092" t="str">
            <v>04</v>
          </cell>
          <cell r="B6092" t="str">
            <v>10040000</v>
          </cell>
          <cell r="C6092" t="str">
            <v>91020800</v>
          </cell>
          <cell r="D6092">
            <v>367888.64000000001</v>
          </cell>
        </row>
        <row r="6093">
          <cell r="A6093" t="str">
            <v>04</v>
          </cell>
          <cell r="B6093" t="str">
            <v>94000000</v>
          </cell>
          <cell r="C6093" t="str">
            <v>73020000</v>
          </cell>
          <cell r="D6093">
            <v>110.57</v>
          </cell>
        </row>
        <row r="6094">
          <cell r="A6094" t="str">
            <v>04</v>
          </cell>
          <cell r="B6094" t="str">
            <v>94000000</v>
          </cell>
          <cell r="C6094" t="str">
            <v>91020801</v>
          </cell>
          <cell r="D6094">
            <v>110.56</v>
          </cell>
        </row>
        <row r="6095">
          <cell r="A6095" t="str">
            <v>04</v>
          </cell>
          <cell r="B6095" t="str">
            <v>16010000</v>
          </cell>
          <cell r="C6095" t="str">
            <v>16010100</v>
          </cell>
          <cell r="D6095">
            <v>5597547.9100000001</v>
          </cell>
        </row>
        <row r="6096">
          <cell r="A6096" t="str">
            <v>04</v>
          </cell>
          <cell r="B6096" t="str">
            <v>16010000</v>
          </cell>
          <cell r="C6096" t="str">
            <v>16040000</v>
          </cell>
          <cell r="D6096">
            <v>4505.5</v>
          </cell>
        </row>
        <row r="6097">
          <cell r="A6097" t="str">
            <v>04</v>
          </cell>
          <cell r="B6097" t="str">
            <v>16010000</v>
          </cell>
          <cell r="C6097" t="str">
            <v>16070100</v>
          </cell>
          <cell r="D6097">
            <v>756321.52</v>
          </cell>
        </row>
        <row r="6098">
          <cell r="A6098" t="str">
            <v>04</v>
          </cell>
          <cell r="B6098" t="str">
            <v>16010000</v>
          </cell>
          <cell r="C6098" t="str">
            <v>20010000</v>
          </cell>
          <cell r="D6098">
            <v>2681071.98</v>
          </cell>
        </row>
        <row r="6099">
          <cell r="A6099" t="str">
            <v>04</v>
          </cell>
          <cell r="B6099" t="str">
            <v>16010000</v>
          </cell>
          <cell r="C6099" t="str">
            <v>23010000</v>
          </cell>
          <cell r="D6099">
            <v>-84402.87</v>
          </cell>
        </row>
        <row r="6100">
          <cell r="A6100" t="str">
            <v>04</v>
          </cell>
          <cell r="B6100" t="str">
            <v>16010000</v>
          </cell>
          <cell r="C6100" t="str">
            <v>25010000</v>
          </cell>
          <cell r="D6100">
            <v>-22537.69</v>
          </cell>
        </row>
        <row r="6101">
          <cell r="A6101" t="str">
            <v>04</v>
          </cell>
          <cell r="B6101" t="str">
            <v>16010000</v>
          </cell>
          <cell r="C6101" t="str">
            <v>25020000</v>
          </cell>
          <cell r="D6101">
            <v>-4739.8599999999997</v>
          </cell>
        </row>
        <row r="6102">
          <cell r="A6102" t="str">
            <v>04</v>
          </cell>
          <cell r="B6102" t="str">
            <v>16010000</v>
          </cell>
          <cell r="C6102" t="str">
            <v>25030000</v>
          </cell>
          <cell r="D6102">
            <v>-7554.81</v>
          </cell>
        </row>
        <row r="6103">
          <cell r="A6103" t="str">
            <v>04</v>
          </cell>
          <cell r="B6103" t="str">
            <v>16010000</v>
          </cell>
          <cell r="C6103" t="str">
            <v>26000000</v>
          </cell>
          <cell r="D6103">
            <v>14897.77</v>
          </cell>
        </row>
        <row r="6104">
          <cell r="A6104" t="str">
            <v>04</v>
          </cell>
          <cell r="B6104" t="str">
            <v>16010000</v>
          </cell>
          <cell r="C6104" t="str">
            <v>28001100</v>
          </cell>
          <cell r="D6104">
            <v>293.45</v>
          </cell>
        </row>
        <row r="6105">
          <cell r="A6105" t="str">
            <v>04</v>
          </cell>
          <cell r="B6105" t="str">
            <v>16010000</v>
          </cell>
          <cell r="C6105" t="str">
            <v>28011200</v>
          </cell>
          <cell r="D6105">
            <v>-293.70999999999998</v>
          </cell>
        </row>
        <row r="6106">
          <cell r="A6106" t="str">
            <v>04</v>
          </cell>
          <cell r="B6106" t="str">
            <v>16010000</v>
          </cell>
          <cell r="C6106" t="str">
            <v>44000500</v>
          </cell>
          <cell r="D6106">
            <v>77.8</v>
          </cell>
        </row>
        <row r="6107">
          <cell r="A6107" t="str">
            <v>04</v>
          </cell>
          <cell r="B6107" t="str">
            <v>16010000</v>
          </cell>
          <cell r="C6107" t="str">
            <v>76090000</v>
          </cell>
          <cell r="D6107">
            <v>1.77</v>
          </cell>
        </row>
        <row r="6108">
          <cell r="A6108" t="str">
            <v>04</v>
          </cell>
          <cell r="B6108" t="str">
            <v>16010000</v>
          </cell>
          <cell r="C6108" t="str">
            <v>79030000</v>
          </cell>
          <cell r="D6108">
            <v>-105722.4</v>
          </cell>
        </row>
        <row r="6109">
          <cell r="A6109" t="str">
            <v>04</v>
          </cell>
          <cell r="B6109" t="str">
            <v>16010000</v>
          </cell>
          <cell r="C6109" t="str">
            <v>79040000</v>
          </cell>
          <cell r="D6109">
            <v>-26411.97</v>
          </cell>
        </row>
        <row r="6110">
          <cell r="A6110" t="str">
            <v>04</v>
          </cell>
          <cell r="B6110" t="str">
            <v>16010000</v>
          </cell>
          <cell r="C6110" t="str">
            <v>79070000</v>
          </cell>
          <cell r="D6110">
            <v>115.63</v>
          </cell>
        </row>
        <row r="6111">
          <cell r="A6111" t="str">
            <v>04</v>
          </cell>
          <cell r="B6111" t="str">
            <v>16010000</v>
          </cell>
          <cell r="C6111" t="str">
            <v>90020500</v>
          </cell>
          <cell r="D6111">
            <v>376.02</v>
          </cell>
        </row>
        <row r="6112">
          <cell r="A6112" t="str">
            <v>04</v>
          </cell>
          <cell r="B6112" t="str">
            <v>16010000</v>
          </cell>
          <cell r="C6112" t="str">
            <v>91020400</v>
          </cell>
          <cell r="D6112">
            <v>-26305.21</v>
          </cell>
        </row>
        <row r="6113">
          <cell r="A6113" t="str">
            <v>04</v>
          </cell>
          <cell r="B6113" t="str">
            <v>16010000</v>
          </cell>
          <cell r="C6113" t="str">
            <v>91020800</v>
          </cell>
          <cell r="D6113">
            <v>-809.67</v>
          </cell>
        </row>
        <row r="6114">
          <cell r="A6114" t="str">
            <v>04</v>
          </cell>
          <cell r="B6114" t="str">
            <v>16010000</v>
          </cell>
          <cell r="C6114" t="str">
            <v>91020801</v>
          </cell>
          <cell r="D6114">
            <v>-83996.21</v>
          </cell>
        </row>
        <row r="6115">
          <cell r="A6115" t="str">
            <v>04</v>
          </cell>
          <cell r="B6115" t="str">
            <v>16010000</v>
          </cell>
          <cell r="C6115" t="str">
            <v>91020801</v>
          </cell>
          <cell r="D6115">
            <v>-10.83</v>
          </cell>
        </row>
        <row r="6116">
          <cell r="A6116" t="str">
            <v>04</v>
          </cell>
          <cell r="B6116" t="str">
            <v>16010100</v>
          </cell>
          <cell r="C6116" t="str">
            <v>16050000</v>
          </cell>
          <cell r="D6116">
            <v>-83455.48</v>
          </cell>
        </row>
        <row r="6117">
          <cell r="A6117" t="str">
            <v>04</v>
          </cell>
          <cell r="B6117" t="str">
            <v>16010100</v>
          </cell>
          <cell r="C6117" t="str">
            <v>20010000</v>
          </cell>
          <cell r="D6117">
            <v>-62181.16</v>
          </cell>
        </row>
        <row r="6118">
          <cell r="A6118" t="str">
            <v>04</v>
          </cell>
          <cell r="B6118" t="str">
            <v>16010100</v>
          </cell>
          <cell r="C6118" t="str">
            <v>23010000</v>
          </cell>
          <cell r="D6118">
            <v>-7335.97</v>
          </cell>
        </row>
        <row r="6119">
          <cell r="A6119" t="str">
            <v>04</v>
          </cell>
          <cell r="B6119" t="str">
            <v>16010100</v>
          </cell>
          <cell r="C6119" t="str">
            <v>25010000</v>
          </cell>
          <cell r="D6119">
            <v>694451.74</v>
          </cell>
        </row>
        <row r="6120">
          <cell r="A6120" t="str">
            <v>04</v>
          </cell>
          <cell r="B6120" t="str">
            <v>16010100</v>
          </cell>
          <cell r="C6120" t="str">
            <v>25020000</v>
          </cell>
          <cell r="D6120">
            <v>-9501.8799999999992</v>
          </cell>
        </row>
        <row r="6121">
          <cell r="A6121" t="str">
            <v>04</v>
          </cell>
          <cell r="B6121" t="str">
            <v>16010100</v>
          </cell>
          <cell r="C6121" t="str">
            <v>25030000</v>
          </cell>
          <cell r="D6121">
            <v>680.38</v>
          </cell>
        </row>
        <row r="6122">
          <cell r="A6122" t="str">
            <v>04</v>
          </cell>
          <cell r="B6122" t="str">
            <v>16010100</v>
          </cell>
          <cell r="C6122" t="str">
            <v>26000000</v>
          </cell>
          <cell r="D6122">
            <v>928.63</v>
          </cell>
        </row>
        <row r="6123">
          <cell r="A6123" t="str">
            <v>04</v>
          </cell>
          <cell r="B6123" t="str">
            <v>16010100</v>
          </cell>
          <cell r="C6123" t="str">
            <v>79030000</v>
          </cell>
          <cell r="D6123">
            <v>-35.01</v>
          </cell>
        </row>
        <row r="6124">
          <cell r="A6124" t="str">
            <v>04</v>
          </cell>
          <cell r="B6124" t="str">
            <v>16010100</v>
          </cell>
          <cell r="C6124" t="str">
            <v>91020801</v>
          </cell>
          <cell r="D6124">
            <v>-3992.95</v>
          </cell>
        </row>
        <row r="6125">
          <cell r="A6125" t="str">
            <v>04</v>
          </cell>
          <cell r="B6125" t="str">
            <v>16010100</v>
          </cell>
          <cell r="C6125" t="str">
            <v>94000000</v>
          </cell>
          <cell r="D6125">
            <v>49.54</v>
          </cell>
        </row>
        <row r="6126">
          <cell r="A6126" t="str">
            <v>04</v>
          </cell>
          <cell r="B6126" t="str">
            <v>16020100</v>
          </cell>
          <cell r="C6126" t="str">
            <v>07010000</v>
          </cell>
          <cell r="D6126">
            <v>-325738.23</v>
          </cell>
        </row>
        <row r="6127">
          <cell r="A6127" t="str">
            <v>04</v>
          </cell>
          <cell r="B6127" t="str">
            <v>16020100</v>
          </cell>
          <cell r="C6127" t="str">
            <v>08070000</v>
          </cell>
          <cell r="D6127">
            <v>-101540.44</v>
          </cell>
        </row>
        <row r="6128">
          <cell r="A6128" t="str">
            <v>04</v>
          </cell>
          <cell r="B6128" t="str">
            <v>16020100</v>
          </cell>
          <cell r="C6128" t="str">
            <v>16040000</v>
          </cell>
          <cell r="D6128">
            <v>213.48</v>
          </cell>
        </row>
        <row r="6129">
          <cell r="A6129" t="str">
            <v>04</v>
          </cell>
          <cell r="B6129" t="str">
            <v>16020100</v>
          </cell>
          <cell r="C6129" t="str">
            <v>16050000</v>
          </cell>
          <cell r="D6129">
            <v>46984.28</v>
          </cell>
        </row>
        <row r="6130">
          <cell r="A6130" t="str">
            <v>04</v>
          </cell>
          <cell r="B6130" t="str">
            <v>16020100</v>
          </cell>
          <cell r="C6130" t="str">
            <v>20010000</v>
          </cell>
          <cell r="D6130">
            <v>-522561.48</v>
          </cell>
        </row>
        <row r="6131">
          <cell r="A6131" t="str">
            <v>04</v>
          </cell>
          <cell r="B6131" t="str">
            <v>16020100</v>
          </cell>
          <cell r="C6131" t="str">
            <v>23010000</v>
          </cell>
          <cell r="D6131">
            <v>-202765.18</v>
          </cell>
        </row>
        <row r="6132">
          <cell r="A6132" t="str">
            <v>04</v>
          </cell>
          <cell r="B6132" t="str">
            <v>16020100</v>
          </cell>
          <cell r="C6132" t="str">
            <v>25010000</v>
          </cell>
          <cell r="D6132">
            <v>1435766.33</v>
          </cell>
        </row>
        <row r="6133">
          <cell r="A6133" t="str">
            <v>04</v>
          </cell>
          <cell r="B6133" t="str">
            <v>16020100</v>
          </cell>
          <cell r="C6133" t="str">
            <v>25020000</v>
          </cell>
          <cell r="D6133">
            <v>12310.78</v>
          </cell>
        </row>
        <row r="6134">
          <cell r="A6134" t="str">
            <v>04</v>
          </cell>
          <cell r="B6134" t="str">
            <v>16020100</v>
          </cell>
          <cell r="C6134" t="str">
            <v>25030000</v>
          </cell>
          <cell r="D6134">
            <v>-305.81</v>
          </cell>
        </row>
        <row r="6135">
          <cell r="A6135" t="str">
            <v>04</v>
          </cell>
          <cell r="B6135" t="str">
            <v>16020100</v>
          </cell>
          <cell r="C6135" t="str">
            <v>26000000</v>
          </cell>
          <cell r="D6135">
            <v>-4658.74</v>
          </cell>
        </row>
        <row r="6136">
          <cell r="A6136" t="str">
            <v>04</v>
          </cell>
          <cell r="B6136" t="str">
            <v>16020100</v>
          </cell>
          <cell r="C6136" t="str">
            <v>44000500</v>
          </cell>
          <cell r="D6136">
            <v>1223.69</v>
          </cell>
        </row>
        <row r="6137">
          <cell r="A6137" t="str">
            <v>04</v>
          </cell>
          <cell r="B6137" t="str">
            <v>16020100</v>
          </cell>
          <cell r="C6137" t="str">
            <v>79030000</v>
          </cell>
          <cell r="D6137">
            <v>64.2</v>
          </cell>
        </row>
        <row r="6138">
          <cell r="A6138" t="str">
            <v>04</v>
          </cell>
          <cell r="B6138" t="str">
            <v>16020100</v>
          </cell>
          <cell r="C6138" t="str">
            <v>90020100</v>
          </cell>
          <cell r="D6138">
            <v>357346.02</v>
          </cell>
        </row>
        <row r="6139">
          <cell r="A6139" t="str">
            <v>04</v>
          </cell>
          <cell r="B6139" t="str">
            <v>16020100</v>
          </cell>
          <cell r="C6139" t="str">
            <v>90020200</v>
          </cell>
          <cell r="D6139">
            <v>5866.67</v>
          </cell>
        </row>
        <row r="6140">
          <cell r="A6140" t="str">
            <v>04</v>
          </cell>
          <cell r="B6140" t="str">
            <v>16020100</v>
          </cell>
          <cell r="C6140" t="str">
            <v>90020300</v>
          </cell>
          <cell r="D6140">
            <v>810.14</v>
          </cell>
        </row>
        <row r="6141">
          <cell r="A6141" t="str">
            <v>04</v>
          </cell>
          <cell r="B6141" t="str">
            <v>16020100</v>
          </cell>
          <cell r="C6141" t="str">
            <v>90020400</v>
          </cell>
          <cell r="D6141">
            <v>194.95</v>
          </cell>
        </row>
        <row r="6142">
          <cell r="A6142" t="str">
            <v>04</v>
          </cell>
          <cell r="B6142" t="str">
            <v>16020100</v>
          </cell>
          <cell r="C6142" t="str">
            <v>90022100</v>
          </cell>
          <cell r="D6142">
            <v>471.08</v>
          </cell>
        </row>
        <row r="6143">
          <cell r="A6143" t="str">
            <v>04</v>
          </cell>
          <cell r="B6143" t="str">
            <v>16020100</v>
          </cell>
          <cell r="C6143" t="str">
            <v>91020800</v>
          </cell>
          <cell r="D6143">
            <v>5437.85</v>
          </cell>
        </row>
        <row r="6144">
          <cell r="A6144" t="str">
            <v>04</v>
          </cell>
          <cell r="B6144" t="str">
            <v>16020100</v>
          </cell>
          <cell r="C6144" t="str">
            <v>91020801</v>
          </cell>
          <cell r="D6144">
            <v>20790.95</v>
          </cell>
        </row>
        <row r="6145">
          <cell r="A6145" t="str">
            <v>04</v>
          </cell>
          <cell r="B6145" t="str">
            <v>16020100</v>
          </cell>
          <cell r="C6145" t="str">
            <v>94000000</v>
          </cell>
          <cell r="D6145">
            <v>-4.6399999999999997</v>
          </cell>
        </row>
        <row r="6146">
          <cell r="A6146" t="str">
            <v>04</v>
          </cell>
          <cell r="B6146" t="str">
            <v>16020000</v>
          </cell>
          <cell r="C6146" t="str">
            <v>08060000</v>
          </cell>
          <cell r="D6146">
            <v>-0.19</v>
          </cell>
        </row>
        <row r="6147">
          <cell r="A6147" t="str">
            <v>04</v>
          </cell>
          <cell r="B6147" t="str">
            <v>16020000</v>
          </cell>
          <cell r="C6147" t="str">
            <v>16020100</v>
          </cell>
          <cell r="D6147">
            <v>-3544778.91</v>
          </cell>
        </row>
        <row r="6148">
          <cell r="A6148" t="str">
            <v>04</v>
          </cell>
          <cell r="B6148" t="str">
            <v>16020000</v>
          </cell>
          <cell r="C6148" t="str">
            <v>16070200</v>
          </cell>
          <cell r="D6148">
            <v>986060.46</v>
          </cell>
        </row>
        <row r="6149">
          <cell r="A6149" t="str">
            <v>04</v>
          </cell>
          <cell r="B6149" t="str">
            <v>16020000</v>
          </cell>
          <cell r="C6149" t="str">
            <v>20010000</v>
          </cell>
          <cell r="D6149">
            <v>3574744.29</v>
          </cell>
        </row>
        <row r="6150">
          <cell r="A6150" t="str">
            <v>04</v>
          </cell>
          <cell r="B6150" t="str">
            <v>16020000</v>
          </cell>
          <cell r="C6150" t="str">
            <v>23010000</v>
          </cell>
          <cell r="D6150">
            <v>239157.57</v>
          </cell>
        </row>
        <row r="6151">
          <cell r="A6151" t="str">
            <v>04</v>
          </cell>
          <cell r="B6151" t="str">
            <v>16020000</v>
          </cell>
          <cell r="C6151" t="str">
            <v>25010000</v>
          </cell>
          <cell r="D6151">
            <v>2218440.13</v>
          </cell>
        </row>
        <row r="6152">
          <cell r="A6152" t="str">
            <v>04</v>
          </cell>
          <cell r="B6152" t="str">
            <v>16020000</v>
          </cell>
          <cell r="C6152" t="str">
            <v>25020000</v>
          </cell>
          <cell r="D6152">
            <v>122720.14</v>
          </cell>
        </row>
        <row r="6153">
          <cell r="A6153" t="str">
            <v>04</v>
          </cell>
          <cell r="B6153" t="str">
            <v>16020000</v>
          </cell>
          <cell r="C6153" t="str">
            <v>25030000</v>
          </cell>
          <cell r="D6153">
            <v>26529.57</v>
          </cell>
        </row>
        <row r="6154">
          <cell r="A6154" t="str">
            <v>04</v>
          </cell>
          <cell r="B6154" t="str">
            <v>16020000</v>
          </cell>
          <cell r="C6154" t="str">
            <v>26000000</v>
          </cell>
          <cell r="D6154">
            <v>110649.82</v>
          </cell>
        </row>
        <row r="6155">
          <cell r="A6155" t="str">
            <v>04</v>
          </cell>
          <cell r="B6155" t="str">
            <v>16020000</v>
          </cell>
          <cell r="C6155" t="str">
            <v>28001100</v>
          </cell>
          <cell r="D6155">
            <v>-1402.54</v>
          </cell>
        </row>
        <row r="6156">
          <cell r="A6156" t="str">
            <v>04</v>
          </cell>
          <cell r="B6156" t="str">
            <v>16020000</v>
          </cell>
          <cell r="C6156" t="str">
            <v>28011200</v>
          </cell>
          <cell r="D6156">
            <v>-3977.03</v>
          </cell>
        </row>
        <row r="6157">
          <cell r="A6157" t="str">
            <v>04</v>
          </cell>
          <cell r="B6157" t="str">
            <v>16020000</v>
          </cell>
          <cell r="C6157" t="str">
            <v>44000500</v>
          </cell>
          <cell r="D6157">
            <v>18321.04</v>
          </cell>
        </row>
        <row r="6158">
          <cell r="A6158" t="str">
            <v>04</v>
          </cell>
          <cell r="B6158" t="str">
            <v>16020000</v>
          </cell>
          <cell r="C6158" t="str">
            <v>76020400</v>
          </cell>
          <cell r="D6158">
            <v>-20064.02</v>
          </cell>
        </row>
        <row r="6159">
          <cell r="A6159" t="str">
            <v>04</v>
          </cell>
          <cell r="B6159" t="str">
            <v>16020000</v>
          </cell>
          <cell r="C6159" t="str">
            <v>76090000</v>
          </cell>
          <cell r="D6159">
            <v>-1.77</v>
          </cell>
        </row>
        <row r="6160">
          <cell r="A6160" t="str">
            <v>04</v>
          </cell>
          <cell r="B6160" t="str">
            <v>16020000</v>
          </cell>
          <cell r="C6160" t="str">
            <v>79030000</v>
          </cell>
          <cell r="D6160">
            <v>45877.59</v>
          </cell>
        </row>
        <row r="6161">
          <cell r="A6161" t="str">
            <v>04</v>
          </cell>
          <cell r="B6161" t="str">
            <v>16020000</v>
          </cell>
          <cell r="C6161" t="str">
            <v>79040000</v>
          </cell>
          <cell r="D6161">
            <v>9406.42</v>
          </cell>
        </row>
        <row r="6162">
          <cell r="A6162" t="str">
            <v>04</v>
          </cell>
          <cell r="B6162" t="str">
            <v>16020000</v>
          </cell>
          <cell r="C6162" t="str">
            <v>79070000</v>
          </cell>
          <cell r="D6162">
            <v>430.57</v>
          </cell>
        </row>
        <row r="6163">
          <cell r="A6163" t="str">
            <v>04</v>
          </cell>
          <cell r="B6163" t="str">
            <v>16020000</v>
          </cell>
          <cell r="C6163" t="str">
            <v>90020500</v>
          </cell>
          <cell r="D6163">
            <v>-314.08</v>
          </cell>
        </row>
        <row r="6164">
          <cell r="A6164" t="str">
            <v>04</v>
          </cell>
          <cell r="B6164" t="str">
            <v>16020000</v>
          </cell>
          <cell r="C6164" t="str">
            <v>91020100</v>
          </cell>
          <cell r="D6164">
            <v>-80.209999999999994</v>
          </cell>
        </row>
        <row r="6165">
          <cell r="A6165" t="str">
            <v>04</v>
          </cell>
          <cell r="B6165" t="str">
            <v>16020000</v>
          </cell>
          <cell r="C6165" t="str">
            <v>91020400</v>
          </cell>
          <cell r="D6165">
            <v>68419.08</v>
          </cell>
        </row>
        <row r="6166">
          <cell r="A6166" t="str">
            <v>04</v>
          </cell>
          <cell r="B6166" t="str">
            <v>16020000</v>
          </cell>
          <cell r="C6166" t="str">
            <v>91020800</v>
          </cell>
          <cell r="D6166">
            <v>14665.05</v>
          </cell>
        </row>
        <row r="6167">
          <cell r="A6167" t="str">
            <v>04</v>
          </cell>
          <cell r="B6167" t="str">
            <v>16020000</v>
          </cell>
          <cell r="C6167" t="str">
            <v>91020801</v>
          </cell>
          <cell r="D6167">
            <v>111198.93</v>
          </cell>
        </row>
        <row r="6168">
          <cell r="A6168" t="str">
            <v>04</v>
          </cell>
          <cell r="B6168" t="str">
            <v>16020000</v>
          </cell>
          <cell r="C6168" t="str">
            <v>91020801</v>
          </cell>
          <cell r="D6168">
            <v>352.47</v>
          </cell>
        </row>
        <row r="6169">
          <cell r="A6169" t="str">
            <v>04</v>
          </cell>
          <cell r="B6169" t="str">
            <v>16020000</v>
          </cell>
          <cell r="C6169" t="str">
            <v>91020803</v>
          </cell>
          <cell r="D6169">
            <v>-625.16</v>
          </cell>
        </row>
        <row r="6170">
          <cell r="A6170" t="str">
            <v>04</v>
          </cell>
          <cell r="B6170" t="str">
            <v>16040000</v>
          </cell>
          <cell r="C6170" t="str">
            <v>08060000</v>
          </cell>
          <cell r="D6170">
            <v>2977.54</v>
          </cell>
        </row>
        <row r="6171">
          <cell r="A6171" t="str">
            <v>04</v>
          </cell>
          <cell r="B6171" t="str">
            <v>16040000</v>
          </cell>
          <cell r="C6171" t="str">
            <v>16040000</v>
          </cell>
          <cell r="D6171">
            <v>9212546.6600000001</v>
          </cell>
        </row>
        <row r="6172">
          <cell r="A6172" t="str">
            <v>04</v>
          </cell>
          <cell r="B6172" t="str">
            <v>16040000</v>
          </cell>
          <cell r="C6172" t="str">
            <v>16080000</v>
          </cell>
          <cell r="D6172">
            <v>1350514.67</v>
          </cell>
        </row>
        <row r="6173">
          <cell r="A6173" t="str">
            <v>04</v>
          </cell>
          <cell r="B6173" t="str">
            <v>16040000</v>
          </cell>
          <cell r="C6173" t="str">
            <v>20010000</v>
          </cell>
          <cell r="D6173">
            <v>11230716.529999999</v>
          </cell>
        </row>
        <row r="6174">
          <cell r="A6174" t="str">
            <v>04</v>
          </cell>
          <cell r="B6174" t="str">
            <v>16040000</v>
          </cell>
          <cell r="C6174" t="str">
            <v>23010000</v>
          </cell>
          <cell r="D6174">
            <v>295006.40000000002</v>
          </cell>
        </row>
        <row r="6175">
          <cell r="A6175" t="str">
            <v>04</v>
          </cell>
          <cell r="B6175" t="str">
            <v>16040000</v>
          </cell>
          <cell r="C6175" t="str">
            <v>25010000</v>
          </cell>
          <cell r="D6175">
            <v>853664.88</v>
          </cell>
        </row>
        <row r="6176">
          <cell r="A6176" t="str">
            <v>04</v>
          </cell>
          <cell r="B6176" t="str">
            <v>16040000</v>
          </cell>
          <cell r="C6176" t="str">
            <v>25020000</v>
          </cell>
          <cell r="D6176">
            <v>81056.160000000003</v>
          </cell>
        </row>
        <row r="6177">
          <cell r="A6177" t="str">
            <v>04</v>
          </cell>
          <cell r="B6177" t="str">
            <v>16040000</v>
          </cell>
          <cell r="C6177" t="str">
            <v>25030000</v>
          </cell>
          <cell r="D6177">
            <v>21316.19</v>
          </cell>
        </row>
        <row r="6178">
          <cell r="A6178" t="str">
            <v>04</v>
          </cell>
          <cell r="B6178" t="str">
            <v>16040000</v>
          </cell>
          <cell r="C6178" t="str">
            <v>26000000</v>
          </cell>
          <cell r="D6178">
            <v>41001.620000000003</v>
          </cell>
        </row>
        <row r="6179">
          <cell r="A6179" t="str">
            <v>04</v>
          </cell>
          <cell r="B6179" t="str">
            <v>16040000</v>
          </cell>
          <cell r="C6179" t="str">
            <v>28001100</v>
          </cell>
          <cell r="D6179">
            <v>-33010.83</v>
          </cell>
        </row>
        <row r="6180">
          <cell r="A6180" t="str">
            <v>04</v>
          </cell>
          <cell r="B6180" t="str">
            <v>16040000</v>
          </cell>
          <cell r="C6180" t="str">
            <v>28011200</v>
          </cell>
          <cell r="D6180">
            <v>-3388.16</v>
          </cell>
        </row>
        <row r="6181">
          <cell r="A6181" t="str">
            <v>04</v>
          </cell>
          <cell r="B6181" t="str">
            <v>16040000</v>
          </cell>
          <cell r="C6181" t="str">
            <v>44000500</v>
          </cell>
          <cell r="D6181">
            <v>22802.89</v>
          </cell>
        </row>
        <row r="6182">
          <cell r="A6182" t="str">
            <v>04</v>
          </cell>
          <cell r="B6182" t="str">
            <v>16040000</v>
          </cell>
          <cell r="C6182" t="str">
            <v>79030000</v>
          </cell>
          <cell r="D6182">
            <v>23832.400000000001</v>
          </cell>
        </row>
        <row r="6183">
          <cell r="A6183" t="str">
            <v>04</v>
          </cell>
          <cell r="B6183" t="str">
            <v>16040000</v>
          </cell>
          <cell r="C6183" t="str">
            <v>79040000</v>
          </cell>
          <cell r="D6183">
            <v>6051.96</v>
          </cell>
        </row>
        <row r="6184">
          <cell r="A6184" t="str">
            <v>04</v>
          </cell>
          <cell r="B6184" t="str">
            <v>16040000</v>
          </cell>
          <cell r="C6184" t="str">
            <v>79070000</v>
          </cell>
          <cell r="D6184">
            <v>297.08999999999997</v>
          </cell>
        </row>
        <row r="6185">
          <cell r="A6185" t="str">
            <v>04</v>
          </cell>
          <cell r="B6185" t="str">
            <v>16040000</v>
          </cell>
          <cell r="C6185" t="str">
            <v>90020500</v>
          </cell>
          <cell r="D6185">
            <v>3948.04</v>
          </cell>
        </row>
        <row r="6186">
          <cell r="A6186" t="str">
            <v>04</v>
          </cell>
          <cell r="B6186" t="str">
            <v>16040000</v>
          </cell>
          <cell r="C6186" t="str">
            <v>91020100</v>
          </cell>
          <cell r="D6186">
            <v>-24.36</v>
          </cell>
        </row>
        <row r="6187">
          <cell r="A6187" t="str">
            <v>04</v>
          </cell>
          <cell r="B6187" t="str">
            <v>16040000</v>
          </cell>
          <cell r="C6187" t="str">
            <v>91020400</v>
          </cell>
          <cell r="D6187">
            <v>31243.89</v>
          </cell>
        </row>
        <row r="6188">
          <cell r="A6188" t="str">
            <v>04</v>
          </cell>
          <cell r="B6188" t="str">
            <v>16040000</v>
          </cell>
          <cell r="C6188" t="str">
            <v>91020800</v>
          </cell>
          <cell r="D6188">
            <v>-4543.55</v>
          </cell>
        </row>
        <row r="6189">
          <cell r="A6189" t="str">
            <v>04</v>
          </cell>
          <cell r="B6189" t="str">
            <v>16040000</v>
          </cell>
          <cell r="C6189" t="str">
            <v>91020801</v>
          </cell>
          <cell r="D6189">
            <v>178592.17</v>
          </cell>
        </row>
        <row r="6190">
          <cell r="A6190" t="str">
            <v>04</v>
          </cell>
          <cell r="B6190" t="str">
            <v>16040000</v>
          </cell>
          <cell r="C6190" t="str">
            <v>91020801</v>
          </cell>
          <cell r="D6190">
            <v>-278.08</v>
          </cell>
        </row>
        <row r="6191">
          <cell r="A6191" t="str">
            <v>04</v>
          </cell>
          <cell r="B6191" t="str">
            <v>16040000</v>
          </cell>
          <cell r="C6191" t="str">
            <v>91020803</v>
          </cell>
          <cell r="D6191">
            <v>374.85</v>
          </cell>
        </row>
        <row r="6192">
          <cell r="A6192" t="str">
            <v>04</v>
          </cell>
          <cell r="B6192" t="str">
            <v>55020000</v>
          </cell>
          <cell r="C6192" t="str">
            <v>91020500</v>
          </cell>
          <cell r="D6192">
            <v>661.28</v>
          </cell>
        </row>
        <row r="6193">
          <cell r="A6193" t="str">
            <v>04</v>
          </cell>
          <cell r="B6193" t="str">
            <v>55020000</v>
          </cell>
          <cell r="C6193" t="str">
            <v>71010000</v>
          </cell>
          <cell r="D6193">
            <v>79922</v>
          </cell>
        </row>
        <row r="6194">
          <cell r="A6194" t="str">
            <v>04</v>
          </cell>
          <cell r="B6194" t="str">
            <v>62030300</v>
          </cell>
          <cell r="C6194" t="str">
            <v>52030000</v>
          </cell>
          <cell r="D6194">
            <v>9999484.8200000003</v>
          </cell>
        </row>
        <row r="6195">
          <cell r="A6195" t="str">
            <v>04</v>
          </cell>
          <cell r="B6195" t="str">
            <v>62030300</v>
          </cell>
          <cell r="C6195" t="str">
            <v>76100000</v>
          </cell>
          <cell r="D6195">
            <v>587424.47</v>
          </cell>
        </row>
        <row r="6196">
          <cell r="A6196" t="str">
            <v>04</v>
          </cell>
          <cell r="B6196" t="str">
            <v>62030300</v>
          </cell>
          <cell r="C6196" t="str">
            <v>91020800</v>
          </cell>
          <cell r="D6196">
            <v>62589.34</v>
          </cell>
        </row>
        <row r="6197">
          <cell r="A6197" t="str">
            <v>04</v>
          </cell>
          <cell r="B6197" t="str">
            <v>62030200</v>
          </cell>
          <cell r="C6197" t="str">
            <v>76100000</v>
          </cell>
          <cell r="D6197">
            <v>1255.58</v>
          </cell>
        </row>
        <row r="6198">
          <cell r="A6198" t="str">
            <v>04</v>
          </cell>
          <cell r="B6198" t="str">
            <v>62030200</v>
          </cell>
          <cell r="C6198" t="str">
            <v>91020800</v>
          </cell>
          <cell r="D6198">
            <v>4006.19</v>
          </cell>
        </row>
        <row r="6199">
          <cell r="A6199" t="str">
            <v>04</v>
          </cell>
          <cell r="B6199" t="str">
            <v>62000000</v>
          </cell>
          <cell r="C6199" t="str">
            <v>91020800</v>
          </cell>
          <cell r="D6199">
            <v>11346</v>
          </cell>
        </row>
        <row r="6200">
          <cell r="A6200" t="str">
            <v>04</v>
          </cell>
          <cell r="B6200" t="str">
            <v>62000000</v>
          </cell>
          <cell r="C6200" t="str">
            <v>52030000</v>
          </cell>
          <cell r="D6200">
            <v>3611857.5</v>
          </cell>
        </row>
        <row r="6201">
          <cell r="A6201" t="str">
            <v>04</v>
          </cell>
          <cell r="B6201" t="str">
            <v>57010000</v>
          </cell>
          <cell r="C6201" t="str">
            <v>52030000</v>
          </cell>
          <cell r="D6201">
            <v>85551.6</v>
          </cell>
        </row>
        <row r="6202">
          <cell r="A6202" t="str">
            <v>04</v>
          </cell>
          <cell r="B6202" t="str">
            <v>57010000</v>
          </cell>
          <cell r="C6202" t="str">
            <v>91020800</v>
          </cell>
          <cell r="D6202">
            <v>71.400000000000006</v>
          </cell>
        </row>
        <row r="6203">
          <cell r="A6203" t="str">
            <v>04</v>
          </cell>
          <cell r="B6203" t="str">
            <v>57010000</v>
          </cell>
          <cell r="C6203" t="str">
            <v>91020900</v>
          </cell>
          <cell r="D6203">
            <v>3077296.82</v>
          </cell>
        </row>
        <row r="6204">
          <cell r="A6204" t="str">
            <v>04</v>
          </cell>
          <cell r="B6204" t="str">
            <v>55030000</v>
          </cell>
          <cell r="C6204" t="str">
            <v>91020800</v>
          </cell>
          <cell r="D6204">
            <v>523380.04</v>
          </cell>
        </row>
        <row r="6205">
          <cell r="A6205" t="str">
            <v>04</v>
          </cell>
          <cell r="B6205" t="str">
            <v>52030100</v>
          </cell>
          <cell r="C6205" t="str">
            <v>91020800</v>
          </cell>
          <cell r="D6205">
            <v>10399.76</v>
          </cell>
        </row>
        <row r="6206">
          <cell r="A6206" t="str">
            <v>04</v>
          </cell>
          <cell r="B6206" t="str">
            <v>52030100</v>
          </cell>
          <cell r="C6206" t="str">
            <v>57010000</v>
          </cell>
          <cell r="D6206">
            <v>117393.03</v>
          </cell>
        </row>
        <row r="6207">
          <cell r="A6207" t="str">
            <v>04</v>
          </cell>
          <cell r="B6207" t="str">
            <v>52030100</v>
          </cell>
          <cell r="C6207" t="str">
            <v>60010100</v>
          </cell>
          <cell r="D6207">
            <v>21646624.629999999</v>
          </cell>
        </row>
        <row r="6208">
          <cell r="A6208" t="str">
            <v>04</v>
          </cell>
          <cell r="B6208" t="str">
            <v>52030100</v>
          </cell>
          <cell r="C6208" t="str">
            <v>50010000</v>
          </cell>
          <cell r="D6208">
            <v>984555.83</v>
          </cell>
        </row>
        <row r="6209">
          <cell r="A6209" t="str">
            <v>04</v>
          </cell>
          <cell r="B6209" t="str">
            <v>52030000</v>
          </cell>
          <cell r="C6209" t="str">
            <v>52000000</v>
          </cell>
          <cell r="D6209">
            <v>8823643.3100000005</v>
          </cell>
        </row>
        <row r="6210">
          <cell r="A6210" t="str">
            <v>04</v>
          </cell>
          <cell r="B6210" t="str">
            <v>52030000</v>
          </cell>
          <cell r="C6210" t="str">
            <v>91020800</v>
          </cell>
          <cell r="D6210">
            <v>39071.06</v>
          </cell>
        </row>
        <row r="6211">
          <cell r="A6211" t="str">
            <v>04</v>
          </cell>
          <cell r="B6211" t="str">
            <v>52030000</v>
          </cell>
          <cell r="C6211" t="str">
            <v>57010000</v>
          </cell>
          <cell r="D6211">
            <v>2912698.18</v>
          </cell>
        </row>
        <row r="6212">
          <cell r="A6212" t="str">
            <v>04</v>
          </cell>
          <cell r="B6212" t="str">
            <v>50010000</v>
          </cell>
          <cell r="C6212" t="str">
            <v>71010000</v>
          </cell>
          <cell r="D6212">
            <v>949479.4</v>
          </cell>
        </row>
        <row r="6213">
          <cell r="A6213" t="str">
            <v>04</v>
          </cell>
          <cell r="B6213" t="str">
            <v>50010000</v>
          </cell>
          <cell r="C6213" t="str">
            <v>52030100</v>
          </cell>
          <cell r="D6213">
            <v>338692.55</v>
          </cell>
        </row>
        <row r="6214">
          <cell r="A6214" t="str">
            <v>04</v>
          </cell>
          <cell r="B6214" t="str">
            <v>50010000</v>
          </cell>
          <cell r="C6214" t="str">
            <v>60040100</v>
          </cell>
          <cell r="D6214">
            <v>35076.160000000003</v>
          </cell>
        </row>
        <row r="6215">
          <cell r="A6215" t="str">
            <v>04</v>
          </cell>
          <cell r="B6215" t="str">
            <v>50010000</v>
          </cell>
          <cell r="C6215" t="str">
            <v>91020800</v>
          </cell>
          <cell r="D6215">
            <v>475.56</v>
          </cell>
        </row>
        <row r="6216">
          <cell r="A6216" t="str">
            <v>04</v>
          </cell>
          <cell r="B6216" t="str">
            <v>62030400</v>
          </cell>
          <cell r="C6216" t="str">
            <v>76100000</v>
          </cell>
          <cell r="D6216">
            <v>1450.35</v>
          </cell>
        </row>
        <row r="6217">
          <cell r="A6217" t="str">
            <v>04</v>
          </cell>
          <cell r="B6217" t="str">
            <v>62030500</v>
          </cell>
          <cell r="C6217" t="str">
            <v>51030000</v>
          </cell>
          <cell r="D6217">
            <v>14294684.73</v>
          </cell>
        </row>
        <row r="6218">
          <cell r="A6218" t="str">
            <v>04</v>
          </cell>
          <cell r="B6218" t="str">
            <v>62030500</v>
          </cell>
          <cell r="C6218" t="str">
            <v>76100000</v>
          </cell>
          <cell r="D6218">
            <v>2493953.63</v>
          </cell>
        </row>
        <row r="6219">
          <cell r="A6219" t="str">
            <v>04</v>
          </cell>
          <cell r="B6219" t="str">
            <v>76100000</v>
          </cell>
          <cell r="C6219" t="str">
            <v>68080000</v>
          </cell>
          <cell r="D6219">
            <v>3667051.35</v>
          </cell>
        </row>
        <row r="6220">
          <cell r="A6220" t="str">
            <v>04</v>
          </cell>
          <cell r="B6220" t="str">
            <v>51050000</v>
          </cell>
          <cell r="C6220" t="str">
            <v>76000000</v>
          </cell>
          <cell r="D6220">
            <v>14600000</v>
          </cell>
        </row>
        <row r="6221">
          <cell r="A6221" t="str">
            <v>04</v>
          </cell>
          <cell r="B6221" t="str">
            <v>51050000</v>
          </cell>
          <cell r="C6221" t="str">
            <v>91020500</v>
          </cell>
          <cell r="D6221">
            <v>200</v>
          </cell>
        </row>
        <row r="6222">
          <cell r="A6222" t="str">
            <v>04</v>
          </cell>
          <cell r="B6222" t="str">
            <v>71010000</v>
          </cell>
          <cell r="C6222" t="str">
            <v>91020800</v>
          </cell>
          <cell r="D6222">
            <v>886.27</v>
          </cell>
        </row>
        <row r="6223">
          <cell r="A6223" t="str">
            <v>04</v>
          </cell>
          <cell r="B6223" t="str">
            <v>71010000</v>
          </cell>
          <cell r="C6223" t="str">
            <v>91020801</v>
          </cell>
          <cell r="D6223">
            <v>17476.86</v>
          </cell>
        </row>
        <row r="6224">
          <cell r="A6224" t="str">
            <v>04</v>
          </cell>
          <cell r="B6224" t="str">
            <v>71010000</v>
          </cell>
          <cell r="C6224" t="str">
            <v>25010000</v>
          </cell>
          <cell r="D6224">
            <v>46857.55</v>
          </cell>
        </row>
        <row r="6225">
          <cell r="A6225" t="str">
            <v>04</v>
          </cell>
          <cell r="B6225" t="str">
            <v>71010000</v>
          </cell>
          <cell r="C6225" t="str">
            <v>25020000</v>
          </cell>
          <cell r="D6225">
            <v>26607</v>
          </cell>
        </row>
        <row r="6226">
          <cell r="A6226" t="str">
            <v>04</v>
          </cell>
          <cell r="B6226" t="str">
            <v>71010000</v>
          </cell>
          <cell r="C6226" t="str">
            <v>25030000</v>
          </cell>
          <cell r="D6226">
            <v>50346.39</v>
          </cell>
        </row>
        <row r="6227">
          <cell r="A6227" t="str">
            <v>04</v>
          </cell>
          <cell r="B6227" t="str">
            <v>71010000</v>
          </cell>
          <cell r="C6227" t="str">
            <v>44000400</v>
          </cell>
          <cell r="D6227">
            <v>335658.84</v>
          </cell>
        </row>
        <row r="6228">
          <cell r="A6228" t="str">
            <v>04</v>
          </cell>
          <cell r="B6228" t="str">
            <v>71010000</v>
          </cell>
          <cell r="C6228" t="str">
            <v>26000000</v>
          </cell>
          <cell r="D6228">
            <v>227768.75</v>
          </cell>
        </row>
        <row r="6229">
          <cell r="A6229" t="str">
            <v>04</v>
          </cell>
          <cell r="B6229" t="str">
            <v>71010000</v>
          </cell>
          <cell r="C6229" t="str">
            <v>26000000</v>
          </cell>
          <cell r="D6229">
            <v>2112.7399999999998</v>
          </cell>
        </row>
        <row r="6230">
          <cell r="A6230" t="str">
            <v>04</v>
          </cell>
          <cell r="B6230" t="str">
            <v>71010000</v>
          </cell>
          <cell r="C6230" t="str">
            <v>50010000</v>
          </cell>
          <cell r="D6230">
            <v>314621.78000000003</v>
          </cell>
        </row>
        <row r="6231">
          <cell r="A6231" t="str">
            <v>04</v>
          </cell>
          <cell r="B6231" t="str">
            <v>71010000</v>
          </cell>
          <cell r="C6231" t="str">
            <v>70000000</v>
          </cell>
          <cell r="D6231">
            <v>188.61</v>
          </cell>
        </row>
        <row r="6232">
          <cell r="A6232" t="str">
            <v>04</v>
          </cell>
          <cell r="B6232" t="str">
            <v>60040100</v>
          </cell>
          <cell r="C6232" t="str">
            <v>44000400</v>
          </cell>
          <cell r="D6232">
            <v>2395.85</v>
          </cell>
        </row>
        <row r="6233">
          <cell r="A6233" t="str">
            <v>04</v>
          </cell>
          <cell r="B6233" t="str">
            <v>60040100</v>
          </cell>
          <cell r="C6233" t="str">
            <v>60010000</v>
          </cell>
          <cell r="D6233">
            <v>285667.15000000002</v>
          </cell>
        </row>
        <row r="6234">
          <cell r="A6234" t="str">
            <v>04</v>
          </cell>
          <cell r="B6234" t="str">
            <v>60040100</v>
          </cell>
          <cell r="C6234" t="str">
            <v>50010000</v>
          </cell>
          <cell r="D6234">
            <v>24546.06</v>
          </cell>
        </row>
        <row r="6235">
          <cell r="A6235" t="str">
            <v>04</v>
          </cell>
          <cell r="B6235" t="str">
            <v>60040100</v>
          </cell>
          <cell r="C6235" t="str">
            <v>91020800</v>
          </cell>
          <cell r="D6235">
            <v>530720.6</v>
          </cell>
        </row>
        <row r="6236">
          <cell r="A6236" t="str">
            <v>04</v>
          </cell>
          <cell r="B6236" t="str">
            <v>60010100</v>
          </cell>
          <cell r="C6236" t="str">
            <v>60010000</v>
          </cell>
          <cell r="D6236">
            <v>16803098.48</v>
          </cell>
        </row>
        <row r="6237">
          <cell r="A6237" t="str">
            <v>04</v>
          </cell>
          <cell r="B6237" t="str">
            <v>60010100</v>
          </cell>
          <cell r="C6237" t="str">
            <v>44000400</v>
          </cell>
          <cell r="D6237">
            <v>78452.87</v>
          </cell>
        </row>
        <row r="6238">
          <cell r="A6238" t="str">
            <v>04</v>
          </cell>
          <cell r="B6238" t="str">
            <v>60010100</v>
          </cell>
          <cell r="C6238" t="str">
            <v>19080000</v>
          </cell>
          <cell r="D6238">
            <v>41122.92</v>
          </cell>
        </row>
        <row r="6239">
          <cell r="A6239" t="str">
            <v>04</v>
          </cell>
          <cell r="B6239" t="str">
            <v>60010100</v>
          </cell>
          <cell r="C6239" t="str">
            <v>91020800</v>
          </cell>
          <cell r="D6239">
            <v>333201.13</v>
          </cell>
        </row>
        <row r="6240">
          <cell r="A6240" t="str">
            <v>04</v>
          </cell>
          <cell r="B6240" t="str">
            <v>52000000</v>
          </cell>
          <cell r="C6240" t="str">
            <v>60010000</v>
          </cell>
          <cell r="D6240">
            <v>141782.82</v>
          </cell>
        </row>
        <row r="6241">
          <cell r="A6241" t="str">
            <v>04</v>
          </cell>
          <cell r="B6241" t="str">
            <v>52000000</v>
          </cell>
          <cell r="C6241" t="str">
            <v>91020800</v>
          </cell>
          <cell r="D6241">
            <v>50507.11</v>
          </cell>
        </row>
        <row r="6242">
          <cell r="A6242" t="str">
            <v>04</v>
          </cell>
          <cell r="B6242" t="str">
            <v>52000000</v>
          </cell>
          <cell r="C6242" t="str">
            <v>55020000</v>
          </cell>
          <cell r="D6242">
            <v>28517.200000000001</v>
          </cell>
        </row>
        <row r="6243">
          <cell r="A6243" t="str">
            <v>04</v>
          </cell>
          <cell r="B6243" t="str">
            <v>52000000</v>
          </cell>
          <cell r="C6243" t="str">
            <v>44000400</v>
          </cell>
          <cell r="D6243">
            <v>142157.29999999999</v>
          </cell>
        </row>
        <row r="6244">
          <cell r="A6244" t="str">
            <v>04</v>
          </cell>
          <cell r="B6244" t="str">
            <v>52000000</v>
          </cell>
          <cell r="C6244" t="str">
            <v>60040100</v>
          </cell>
          <cell r="D6244">
            <v>2206492.64</v>
          </cell>
        </row>
        <row r="6245">
          <cell r="A6245" t="str">
            <v>04</v>
          </cell>
          <cell r="B6245" t="str">
            <v>52000000</v>
          </cell>
          <cell r="C6245" t="str">
            <v>91020500</v>
          </cell>
          <cell r="D6245">
            <v>56008.79</v>
          </cell>
        </row>
        <row r="6246">
          <cell r="A6246" t="str">
            <v>04</v>
          </cell>
          <cell r="B6246" t="str">
            <v>52000000</v>
          </cell>
          <cell r="C6246" t="str">
            <v>60010100</v>
          </cell>
          <cell r="D6246">
            <v>2001772.64</v>
          </cell>
        </row>
        <row r="6247">
          <cell r="A6247" t="str">
            <v>04</v>
          </cell>
          <cell r="B6247" t="str">
            <v>52000000</v>
          </cell>
          <cell r="C6247" t="str">
            <v>19040100</v>
          </cell>
          <cell r="D6247">
            <v>25588.06</v>
          </cell>
        </row>
        <row r="6248">
          <cell r="A6248" t="str">
            <v>04</v>
          </cell>
          <cell r="B6248" t="str">
            <v>52000000</v>
          </cell>
          <cell r="C6248" t="str">
            <v>57010000</v>
          </cell>
          <cell r="D6248">
            <v>85623</v>
          </cell>
        </row>
        <row r="6249">
          <cell r="A6249" t="str">
            <v>04</v>
          </cell>
          <cell r="B6249" t="str">
            <v>19050000</v>
          </cell>
          <cell r="C6249" t="str">
            <v>68080000</v>
          </cell>
          <cell r="D6249">
            <v>303229.14</v>
          </cell>
        </row>
        <row r="6250">
          <cell r="A6250" t="str">
            <v>04</v>
          </cell>
          <cell r="B6250" t="str">
            <v>79030000</v>
          </cell>
          <cell r="C6250" t="str">
            <v>99000000</v>
          </cell>
          <cell r="D6250">
            <v>4038586.73</v>
          </cell>
        </row>
        <row r="6251">
          <cell r="A6251" t="str">
            <v>04</v>
          </cell>
          <cell r="B6251" t="str">
            <v>79070000</v>
          </cell>
          <cell r="C6251" t="str">
            <v>99000000</v>
          </cell>
          <cell r="D6251">
            <v>1529037.15</v>
          </cell>
        </row>
        <row r="6252">
          <cell r="A6252" t="str">
            <v>04</v>
          </cell>
          <cell r="B6252" t="str">
            <v>99000000</v>
          </cell>
          <cell r="C6252" t="str">
            <v>79040000</v>
          </cell>
          <cell r="D6252">
            <v>4082.48</v>
          </cell>
        </row>
        <row r="6253">
          <cell r="A6253" t="str">
            <v>04</v>
          </cell>
          <cell r="B6253" t="str">
            <v>99000000</v>
          </cell>
          <cell r="C6253" t="str">
            <v>79070000</v>
          </cell>
          <cell r="D6253">
            <v>29346.880000000001</v>
          </cell>
        </row>
        <row r="6254">
          <cell r="A6254" t="str">
            <v>04</v>
          </cell>
          <cell r="B6254" t="str">
            <v>40050000</v>
          </cell>
          <cell r="C6254" t="str">
            <v>20010000</v>
          </cell>
          <cell r="D6254">
            <v>4630260.41</v>
          </cell>
        </row>
        <row r="6255">
          <cell r="A6255" t="str">
            <v>04</v>
          </cell>
          <cell r="B6255" t="str">
            <v>40050000</v>
          </cell>
          <cell r="C6255" t="str">
            <v>21010000</v>
          </cell>
          <cell r="D6255">
            <v>2520350.06</v>
          </cell>
        </row>
        <row r="6256">
          <cell r="A6256" t="str">
            <v>04</v>
          </cell>
          <cell r="B6256" t="str">
            <v>40050000</v>
          </cell>
          <cell r="C6256" t="str">
            <v>43010000</v>
          </cell>
          <cell r="D6256">
            <v>1322932.24</v>
          </cell>
        </row>
        <row r="6257">
          <cell r="A6257" t="str">
            <v>04</v>
          </cell>
          <cell r="B6257" t="str">
            <v>40050000</v>
          </cell>
          <cell r="C6257" t="str">
            <v>90020100</v>
          </cell>
          <cell r="D6257">
            <v>-991103.94</v>
          </cell>
        </row>
        <row r="6258">
          <cell r="A6258" t="str">
            <v>04</v>
          </cell>
          <cell r="B6258" t="str">
            <v>40050000</v>
          </cell>
          <cell r="C6258" t="str">
            <v>90020107</v>
          </cell>
          <cell r="D6258">
            <v>-278969.96999999997</v>
          </cell>
        </row>
        <row r="6259">
          <cell r="A6259" t="str">
            <v>04</v>
          </cell>
          <cell r="B6259" t="str">
            <v>40050000</v>
          </cell>
          <cell r="C6259" t="str">
            <v>90020108</v>
          </cell>
          <cell r="D6259">
            <v>-27897.63</v>
          </cell>
        </row>
        <row r="6260">
          <cell r="A6260" t="str">
            <v>04</v>
          </cell>
          <cell r="B6260" t="str">
            <v>40050000</v>
          </cell>
          <cell r="C6260" t="str">
            <v>90020200</v>
          </cell>
          <cell r="D6260">
            <v>-21310.53</v>
          </cell>
        </row>
        <row r="6261">
          <cell r="A6261" t="str">
            <v>04</v>
          </cell>
          <cell r="B6261" t="str">
            <v>40050000</v>
          </cell>
          <cell r="C6261" t="str">
            <v>90020300</v>
          </cell>
          <cell r="D6261">
            <v>-2941.99</v>
          </cell>
        </row>
        <row r="6262">
          <cell r="A6262" t="str">
            <v>04</v>
          </cell>
          <cell r="B6262" t="str">
            <v>40050000</v>
          </cell>
          <cell r="C6262" t="str">
            <v>90020400</v>
          </cell>
          <cell r="D6262">
            <v>-708.18</v>
          </cell>
        </row>
        <row r="6263">
          <cell r="A6263" t="str">
            <v>04</v>
          </cell>
          <cell r="B6263" t="str">
            <v>40030000</v>
          </cell>
          <cell r="C6263" t="str">
            <v>90020100</v>
          </cell>
          <cell r="D6263">
            <v>18145971.460000001</v>
          </cell>
        </row>
        <row r="6264">
          <cell r="A6264" t="str">
            <v>04</v>
          </cell>
          <cell r="B6264" t="str">
            <v>40030000</v>
          </cell>
          <cell r="C6264" t="str">
            <v>90020107</v>
          </cell>
          <cell r="D6264">
            <v>5107618.92</v>
          </cell>
        </row>
        <row r="6265">
          <cell r="A6265" t="str">
            <v>04</v>
          </cell>
          <cell r="B6265" t="str">
            <v>40030000</v>
          </cell>
          <cell r="C6265" t="str">
            <v>90020108</v>
          </cell>
          <cell r="D6265">
            <v>510773.49</v>
          </cell>
        </row>
        <row r="6266">
          <cell r="A6266" t="str">
            <v>04</v>
          </cell>
          <cell r="B6266" t="str">
            <v>40030000</v>
          </cell>
          <cell r="C6266" t="str">
            <v>90020200</v>
          </cell>
          <cell r="D6266">
            <v>390171.29</v>
          </cell>
        </row>
        <row r="6267">
          <cell r="A6267" t="str">
            <v>04</v>
          </cell>
          <cell r="B6267" t="str">
            <v>40030000</v>
          </cell>
          <cell r="C6267" t="str">
            <v>90020300</v>
          </cell>
          <cell r="D6267">
            <v>53864.39</v>
          </cell>
        </row>
        <row r="6268">
          <cell r="A6268" t="str">
            <v>04</v>
          </cell>
          <cell r="B6268" t="str">
            <v>40030000</v>
          </cell>
          <cell r="C6268" t="str">
            <v>90020400</v>
          </cell>
          <cell r="D6268">
            <v>12965.99</v>
          </cell>
        </row>
        <row r="6269">
          <cell r="A6269" t="str">
            <v>04</v>
          </cell>
          <cell r="B6269" t="str">
            <v>91011700</v>
          </cell>
          <cell r="C6269" t="str">
            <v>14000000</v>
          </cell>
          <cell r="D6269">
            <v>324744.69</v>
          </cell>
        </row>
        <row r="6270">
          <cell r="A6270" t="str">
            <v>04</v>
          </cell>
          <cell r="B6270" t="str">
            <v>97030000</v>
          </cell>
          <cell r="C6270" t="str">
            <v>08000000</v>
          </cell>
          <cell r="D6270">
            <v>5319658.5</v>
          </cell>
        </row>
        <row r="6271">
          <cell r="A6271" t="str">
            <v>04</v>
          </cell>
          <cell r="B6271" t="str">
            <v>45000000</v>
          </cell>
          <cell r="C6271" t="str">
            <v>45000100</v>
          </cell>
          <cell r="D6271">
            <v>2686130.17</v>
          </cell>
        </row>
        <row r="6272">
          <cell r="A6272" t="str">
            <v>04</v>
          </cell>
          <cell r="B6272" t="str">
            <v>45000000</v>
          </cell>
          <cell r="C6272" t="str">
            <v>45000300</v>
          </cell>
          <cell r="D6272">
            <v>312797.92</v>
          </cell>
        </row>
        <row r="6273">
          <cell r="A6273" t="str">
            <v>04</v>
          </cell>
          <cell r="B6273" t="str">
            <v>45000000</v>
          </cell>
          <cell r="C6273" t="str">
            <v>45000301</v>
          </cell>
          <cell r="D6273">
            <v>9723</v>
          </cell>
        </row>
        <row r="6274">
          <cell r="A6274" t="str">
            <v>04</v>
          </cell>
          <cell r="B6274" t="str">
            <v>45000100</v>
          </cell>
          <cell r="C6274" t="str">
            <v>90020200</v>
          </cell>
          <cell r="D6274">
            <v>5502299.25</v>
          </cell>
        </row>
        <row r="6275">
          <cell r="A6275" t="str">
            <v>04</v>
          </cell>
          <cell r="B6275" t="str">
            <v>45000100</v>
          </cell>
          <cell r="C6275" t="str">
            <v>90020400</v>
          </cell>
          <cell r="D6275">
            <v>1518576</v>
          </cell>
        </row>
        <row r="6276">
          <cell r="A6276" t="str">
            <v>04</v>
          </cell>
          <cell r="B6276" t="str">
            <v>45000300</v>
          </cell>
          <cell r="C6276" t="str">
            <v>90021600</v>
          </cell>
          <cell r="D6276">
            <v>272499.89</v>
          </cell>
        </row>
        <row r="6277">
          <cell r="A6277" t="str">
            <v>04</v>
          </cell>
          <cell r="B6277" t="str">
            <v>45000300</v>
          </cell>
          <cell r="C6277" t="str">
            <v>90021605</v>
          </cell>
          <cell r="D6277">
            <v>537546.53</v>
          </cell>
        </row>
        <row r="6278">
          <cell r="A6278" t="str">
            <v>04</v>
          </cell>
          <cell r="B6278" t="str">
            <v>45000300</v>
          </cell>
          <cell r="C6278" t="str">
            <v>90021800</v>
          </cell>
          <cell r="D6278">
            <v>8065.9</v>
          </cell>
        </row>
        <row r="6279">
          <cell r="A6279" t="str">
            <v>04</v>
          </cell>
          <cell r="B6279" t="str">
            <v>45000301</v>
          </cell>
          <cell r="C6279" t="str">
            <v>90021600</v>
          </cell>
          <cell r="D6279">
            <v>17649.55</v>
          </cell>
        </row>
        <row r="6280">
          <cell r="A6280" t="str">
            <v>04</v>
          </cell>
          <cell r="B6280" t="str">
            <v>45000301</v>
          </cell>
          <cell r="C6280" t="str">
            <v>90021605</v>
          </cell>
          <cell r="D6280">
            <v>16417.82</v>
          </cell>
        </row>
        <row r="6281">
          <cell r="A6281" t="str">
            <v>04</v>
          </cell>
          <cell r="B6281" t="str">
            <v>45000301</v>
          </cell>
          <cell r="C6281" t="str">
            <v>90021800</v>
          </cell>
          <cell r="D6281">
            <v>-169.55</v>
          </cell>
        </row>
        <row r="6282">
          <cell r="A6282" t="str">
            <v>04</v>
          </cell>
          <cell r="B6282" t="str">
            <v>45020000</v>
          </cell>
          <cell r="C6282" t="str">
            <v>44000200</v>
          </cell>
          <cell r="D6282">
            <v>111281.66</v>
          </cell>
        </row>
        <row r="6283">
          <cell r="A6283" t="str">
            <v>04</v>
          </cell>
          <cell r="B6283" t="str">
            <v>45020000</v>
          </cell>
          <cell r="C6283" t="str">
            <v>44000400</v>
          </cell>
          <cell r="D6283">
            <v>17912.990000000002</v>
          </cell>
        </row>
        <row r="6284">
          <cell r="A6284" t="str">
            <v>04</v>
          </cell>
          <cell r="B6284" t="str">
            <v>45020000</v>
          </cell>
          <cell r="C6284" t="str">
            <v>45020001</v>
          </cell>
          <cell r="D6284">
            <v>775.06</v>
          </cell>
        </row>
        <row r="6285">
          <cell r="A6285" t="str">
            <v>04</v>
          </cell>
          <cell r="B6285" t="str">
            <v>45020000</v>
          </cell>
          <cell r="C6285" t="str">
            <v>45020300</v>
          </cell>
          <cell r="D6285">
            <v>56607.53</v>
          </cell>
        </row>
        <row r="6286">
          <cell r="A6286" t="str">
            <v>04</v>
          </cell>
          <cell r="B6286" t="str">
            <v>45020000</v>
          </cell>
          <cell r="C6286" t="str">
            <v>45020301</v>
          </cell>
          <cell r="D6286">
            <v>18.98</v>
          </cell>
        </row>
        <row r="6287">
          <cell r="A6287" t="str">
            <v>04</v>
          </cell>
          <cell r="B6287" t="str">
            <v>45020001</v>
          </cell>
          <cell r="C6287" t="str">
            <v>44000200</v>
          </cell>
          <cell r="D6287">
            <v>9810.33</v>
          </cell>
        </row>
        <row r="6288">
          <cell r="A6288" t="str">
            <v>04</v>
          </cell>
          <cell r="B6288" t="str">
            <v>45020001</v>
          </cell>
          <cell r="C6288" t="str">
            <v>44000400</v>
          </cell>
          <cell r="D6288">
            <v>-29411.3</v>
          </cell>
        </row>
        <row r="6289">
          <cell r="A6289" t="str">
            <v>04</v>
          </cell>
          <cell r="B6289" t="str">
            <v>45020300</v>
          </cell>
          <cell r="C6289" t="str">
            <v>44000200</v>
          </cell>
          <cell r="D6289">
            <v>217860.42</v>
          </cell>
        </row>
        <row r="6290">
          <cell r="A6290" t="str">
            <v>04</v>
          </cell>
          <cell r="B6290" t="str">
            <v>68040000</v>
          </cell>
          <cell r="C6290" t="str">
            <v>90051200</v>
          </cell>
          <cell r="D6290">
            <v>615.26</v>
          </cell>
        </row>
        <row r="6291">
          <cell r="A6291" t="str">
            <v>04</v>
          </cell>
          <cell r="B6291" t="str">
            <v>45020301</v>
          </cell>
          <cell r="C6291" t="str">
            <v>44000200</v>
          </cell>
          <cell r="D6291">
            <v>4873.04</v>
          </cell>
        </row>
        <row r="6292">
          <cell r="A6292" t="str">
            <v>04</v>
          </cell>
          <cell r="B6292" t="str">
            <v>68040000</v>
          </cell>
          <cell r="C6292" t="str">
            <v>91020500</v>
          </cell>
          <cell r="D6292">
            <v>17969.419999999998</v>
          </cell>
        </row>
        <row r="6293">
          <cell r="A6293" t="str">
            <v>05</v>
          </cell>
          <cell r="B6293" t="str">
            <v>02020000</v>
          </cell>
          <cell r="C6293" t="str">
            <v>02010000</v>
          </cell>
          <cell r="D6293">
            <v>58992</v>
          </cell>
        </row>
        <row r="6294">
          <cell r="A6294" t="str">
            <v>05</v>
          </cell>
          <cell r="B6294" t="str">
            <v>02020000</v>
          </cell>
          <cell r="C6294" t="str">
            <v>20030000</v>
          </cell>
          <cell r="D6294">
            <v>17130</v>
          </cell>
        </row>
        <row r="6295">
          <cell r="A6295" t="str">
            <v>05</v>
          </cell>
          <cell r="B6295" t="str">
            <v>02020000</v>
          </cell>
          <cell r="C6295" t="str">
            <v>20030100</v>
          </cell>
          <cell r="D6295">
            <v>721407</v>
          </cell>
        </row>
        <row r="6296">
          <cell r="A6296" t="str">
            <v>05</v>
          </cell>
          <cell r="B6296" t="str">
            <v>02020000</v>
          </cell>
          <cell r="C6296" t="str">
            <v>20030200</v>
          </cell>
          <cell r="D6296">
            <v>20120</v>
          </cell>
        </row>
        <row r="6297">
          <cell r="A6297" t="str">
            <v>05</v>
          </cell>
          <cell r="B6297" t="str">
            <v>02020000</v>
          </cell>
          <cell r="C6297" t="str">
            <v>20031000</v>
          </cell>
          <cell r="D6297">
            <v>10951</v>
          </cell>
        </row>
        <row r="6298">
          <cell r="A6298" t="str">
            <v>05</v>
          </cell>
          <cell r="B6298" t="str">
            <v>02020000</v>
          </cell>
          <cell r="C6298" t="str">
            <v>79030000</v>
          </cell>
          <cell r="D6298">
            <v>11024</v>
          </cell>
        </row>
        <row r="6299">
          <cell r="A6299" t="str">
            <v>05</v>
          </cell>
          <cell r="B6299" t="str">
            <v>02010000</v>
          </cell>
          <cell r="C6299" t="str">
            <v>23010000</v>
          </cell>
          <cell r="D6299">
            <v>66997</v>
          </cell>
        </row>
        <row r="6300">
          <cell r="A6300" t="str">
            <v>05</v>
          </cell>
          <cell r="B6300" t="str">
            <v>02010000</v>
          </cell>
          <cell r="C6300" t="str">
            <v>25010000</v>
          </cell>
          <cell r="D6300">
            <v>5495458</v>
          </cell>
        </row>
        <row r="6301">
          <cell r="A6301" t="str">
            <v>05</v>
          </cell>
          <cell r="B6301" t="str">
            <v>02010000</v>
          </cell>
          <cell r="C6301" t="str">
            <v>25020000</v>
          </cell>
          <cell r="D6301">
            <v>4233610</v>
          </cell>
        </row>
        <row r="6302">
          <cell r="A6302" t="str">
            <v>05</v>
          </cell>
          <cell r="B6302" t="str">
            <v>02010000</v>
          </cell>
          <cell r="C6302" t="str">
            <v>25030000</v>
          </cell>
          <cell r="D6302">
            <v>323833</v>
          </cell>
        </row>
        <row r="6303">
          <cell r="A6303" t="str">
            <v>05</v>
          </cell>
          <cell r="B6303" t="str">
            <v>02010000</v>
          </cell>
          <cell r="C6303" t="str">
            <v>26000000</v>
          </cell>
          <cell r="D6303">
            <v>1855535</v>
          </cell>
        </row>
        <row r="6304">
          <cell r="A6304" t="str">
            <v>05</v>
          </cell>
          <cell r="B6304" t="str">
            <v>02010000</v>
          </cell>
          <cell r="C6304" t="str">
            <v>79070000</v>
          </cell>
          <cell r="D6304">
            <v>669</v>
          </cell>
        </row>
        <row r="6305">
          <cell r="A6305" t="str">
            <v>05</v>
          </cell>
          <cell r="B6305" t="str">
            <v>50000000</v>
          </cell>
          <cell r="C6305" t="str">
            <v>26000000</v>
          </cell>
          <cell r="D6305">
            <v>45</v>
          </cell>
        </row>
        <row r="6306">
          <cell r="A6306" t="str">
            <v>05</v>
          </cell>
          <cell r="B6306" t="str">
            <v>50000000</v>
          </cell>
          <cell r="C6306" t="str">
            <v>51040000</v>
          </cell>
          <cell r="D6306">
            <v>795000</v>
          </cell>
        </row>
        <row r="6307">
          <cell r="A6307" t="str">
            <v>05</v>
          </cell>
          <cell r="B6307" t="str">
            <v>50000000</v>
          </cell>
          <cell r="C6307" t="str">
            <v>57000000</v>
          </cell>
          <cell r="D6307">
            <v>105000</v>
          </cell>
        </row>
        <row r="6308">
          <cell r="A6308" t="str">
            <v>05</v>
          </cell>
          <cell r="B6308" t="str">
            <v>99000000</v>
          </cell>
          <cell r="C6308" t="str">
            <v>90090100</v>
          </cell>
          <cell r="D6308">
            <v>47802902.420000002</v>
          </cell>
        </row>
        <row r="6309">
          <cell r="A6309" t="str">
            <v>05</v>
          </cell>
          <cell r="B6309" t="str">
            <v>99000000</v>
          </cell>
          <cell r="C6309" t="str">
            <v>90090107</v>
          </cell>
          <cell r="D6309">
            <v>35504102.649999999</v>
          </cell>
        </row>
        <row r="6310">
          <cell r="A6310" t="str">
            <v>05</v>
          </cell>
          <cell r="B6310" t="str">
            <v>50000000</v>
          </cell>
          <cell r="C6310" t="str">
            <v>69010000</v>
          </cell>
          <cell r="D6310">
            <v>139000</v>
          </cell>
        </row>
        <row r="6311">
          <cell r="A6311" t="str">
            <v>05</v>
          </cell>
          <cell r="B6311" t="str">
            <v>50000000</v>
          </cell>
          <cell r="C6311" t="str">
            <v>70000000</v>
          </cell>
          <cell r="D6311">
            <v>4481259.99</v>
          </cell>
        </row>
        <row r="6312">
          <cell r="A6312" t="str">
            <v>05</v>
          </cell>
          <cell r="B6312" t="str">
            <v>50000000</v>
          </cell>
          <cell r="C6312" t="str">
            <v>71000000</v>
          </cell>
          <cell r="D6312">
            <v>4083222.36</v>
          </cell>
        </row>
        <row r="6313">
          <cell r="A6313" t="str">
            <v>05</v>
          </cell>
          <cell r="B6313" t="str">
            <v>50000000</v>
          </cell>
          <cell r="C6313" t="str">
            <v>71020000</v>
          </cell>
          <cell r="D6313">
            <v>91016.5</v>
          </cell>
        </row>
        <row r="6314">
          <cell r="A6314" t="str">
            <v>05</v>
          </cell>
          <cell r="B6314" t="str">
            <v>50000000</v>
          </cell>
          <cell r="C6314" t="str">
            <v>73040000</v>
          </cell>
          <cell r="D6314">
            <v>108000</v>
          </cell>
        </row>
        <row r="6315">
          <cell r="A6315" t="str">
            <v>05</v>
          </cell>
          <cell r="B6315" t="str">
            <v>50000000</v>
          </cell>
          <cell r="C6315" t="str">
            <v>75020000</v>
          </cell>
          <cell r="D6315">
            <v>9560.1299999999992</v>
          </cell>
        </row>
        <row r="6316">
          <cell r="A6316" t="str">
            <v>05</v>
          </cell>
          <cell r="B6316" t="str">
            <v>50000000</v>
          </cell>
          <cell r="C6316" t="str">
            <v>76000000</v>
          </cell>
          <cell r="D6316">
            <v>894257</v>
          </cell>
        </row>
        <row r="6317">
          <cell r="A6317" t="str">
            <v>05</v>
          </cell>
          <cell r="B6317" t="str">
            <v>50000000</v>
          </cell>
          <cell r="C6317" t="str">
            <v>76040000</v>
          </cell>
          <cell r="D6317">
            <v>11731.29</v>
          </cell>
        </row>
        <row r="6318">
          <cell r="A6318" t="str">
            <v>05</v>
          </cell>
          <cell r="B6318" t="str">
            <v>50000000</v>
          </cell>
          <cell r="C6318" t="str">
            <v>79030000</v>
          </cell>
          <cell r="D6318">
            <v>348219.33</v>
          </cell>
        </row>
        <row r="6319">
          <cell r="A6319" t="str">
            <v>05</v>
          </cell>
          <cell r="B6319" t="str">
            <v>50000000</v>
          </cell>
          <cell r="C6319" t="str">
            <v>79070000</v>
          </cell>
          <cell r="D6319">
            <v>84685.91</v>
          </cell>
        </row>
        <row r="6320">
          <cell r="A6320" t="str">
            <v>05</v>
          </cell>
          <cell r="B6320" t="str">
            <v>50000000</v>
          </cell>
          <cell r="C6320" t="str">
            <v>91020801</v>
          </cell>
          <cell r="D6320">
            <v>4500</v>
          </cell>
        </row>
        <row r="6321">
          <cell r="A6321" t="str">
            <v>05</v>
          </cell>
          <cell r="B6321" t="str">
            <v>76040000</v>
          </cell>
          <cell r="C6321" t="str">
            <v>70020000</v>
          </cell>
          <cell r="D6321">
            <v>384328.37</v>
          </cell>
        </row>
        <row r="6322">
          <cell r="A6322" t="str">
            <v>05</v>
          </cell>
          <cell r="B6322" t="str">
            <v>70000000</v>
          </cell>
          <cell r="C6322" t="str">
            <v>15010000</v>
          </cell>
          <cell r="D6322">
            <v>402764.73</v>
          </cell>
        </row>
        <row r="6323">
          <cell r="A6323" t="str">
            <v>05</v>
          </cell>
          <cell r="B6323" t="str">
            <v>70000000</v>
          </cell>
          <cell r="C6323" t="str">
            <v>15020000</v>
          </cell>
          <cell r="D6323">
            <v>774022.11</v>
          </cell>
        </row>
        <row r="6324">
          <cell r="A6324" t="str">
            <v>05</v>
          </cell>
          <cell r="B6324" t="str">
            <v>70000000</v>
          </cell>
          <cell r="C6324" t="str">
            <v>15150000</v>
          </cell>
          <cell r="D6324">
            <v>82549.3</v>
          </cell>
        </row>
        <row r="6325">
          <cell r="A6325" t="str">
            <v>05</v>
          </cell>
          <cell r="B6325" t="str">
            <v>70000000</v>
          </cell>
          <cell r="C6325" t="str">
            <v>20010000</v>
          </cell>
          <cell r="D6325">
            <v>28002447.84</v>
          </cell>
        </row>
        <row r="6326">
          <cell r="A6326" t="str">
            <v>05</v>
          </cell>
          <cell r="B6326" t="str">
            <v>70000000</v>
          </cell>
          <cell r="C6326" t="str">
            <v>23010000</v>
          </cell>
          <cell r="D6326">
            <v>10623853.41</v>
          </cell>
        </row>
        <row r="6327">
          <cell r="A6327" t="str">
            <v>05</v>
          </cell>
          <cell r="B6327" t="str">
            <v>70000000</v>
          </cell>
          <cell r="C6327" t="str">
            <v>25010000</v>
          </cell>
          <cell r="D6327">
            <v>18990087.949999999</v>
          </cell>
        </row>
        <row r="6328">
          <cell r="A6328" t="str">
            <v>05</v>
          </cell>
          <cell r="B6328" t="str">
            <v>70000000</v>
          </cell>
          <cell r="C6328" t="str">
            <v>25020000</v>
          </cell>
          <cell r="D6328">
            <v>23938631.620000001</v>
          </cell>
        </row>
        <row r="6329">
          <cell r="A6329" t="str">
            <v>05</v>
          </cell>
          <cell r="B6329" t="str">
            <v>70000000</v>
          </cell>
          <cell r="C6329" t="str">
            <v>25030000</v>
          </cell>
          <cell r="D6329">
            <v>5433708.3899999997</v>
          </cell>
        </row>
        <row r="6330">
          <cell r="A6330" t="str">
            <v>05</v>
          </cell>
          <cell r="B6330" t="str">
            <v>70000000</v>
          </cell>
          <cell r="C6330" t="str">
            <v>26000000</v>
          </cell>
          <cell r="D6330">
            <v>30526477.030000001</v>
          </cell>
        </row>
        <row r="6331">
          <cell r="A6331" t="str">
            <v>05</v>
          </cell>
          <cell r="B6331" t="str">
            <v>70000000</v>
          </cell>
          <cell r="C6331" t="str">
            <v>44000500</v>
          </cell>
          <cell r="D6331">
            <v>1056368.6499999999</v>
          </cell>
        </row>
        <row r="6332">
          <cell r="A6332" t="str">
            <v>05</v>
          </cell>
          <cell r="B6332" t="str">
            <v>70000000</v>
          </cell>
          <cell r="C6332" t="str">
            <v>50000000</v>
          </cell>
          <cell r="D6332">
            <v>4654.4799999999996</v>
          </cell>
        </row>
        <row r="6333">
          <cell r="A6333" t="str">
            <v>05</v>
          </cell>
          <cell r="B6333" t="str">
            <v>70000000</v>
          </cell>
          <cell r="C6333" t="str">
            <v>69010000</v>
          </cell>
          <cell r="D6333">
            <v>3185984.17</v>
          </cell>
        </row>
        <row r="6334">
          <cell r="A6334" t="str">
            <v>05</v>
          </cell>
          <cell r="B6334" t="str">
            <v>70000000</v>
          </cell>
          <cell r="C6334" t="str">
            <v>69050000</v>
          </cell>
          <cell r="D6334">
            <v>24401.53</v>
          </cell>
        </row>
        <row r="6335">
          <cell r="A6335" t="str">
            <v>05</v>
          </cell>
          <cell r="B6335" t="str">
            <v>70000000</v>
          </cell>
          <cell r="C6335" t="str">
            <v>70010000</v>
          </cell>
          <cell r="D6335">
            <v>96078.28</v>
          </cell>
        </row>
        <row r="6336">
          <cell r="A6336" t="str">
            <v>05</v>
          </cell>
          <cell r="B6336" t="str">
            <v>70000000</v>
          </cell>
          <cell r="C6336" t="str">
            <v>70020000</v>
          </cell>
          <cell r="D6336">
            <v>1126416.3899999999</v>
          </cell>
        </row>
        <row r="6337">
          <cell r="A6337" t="str">
            <v>05</v>
          </cell>
          <cell r="B6337" t="str">
            <v>70000000</v>
          </cell>
          <cell r="C6337" t="str">
            <v>70030000</v>
          </cell>
          <cell r="D6337">
            <v>203.19</v>
          </cell>
        </row>
        <row r="6338">
          <cell r="A6338" t="str">
            <v>05</v>
          </cell>
          <cell r="B6338" t="str">
            <v>70000000</v>
          </cell>
          <cell r="C6338" t="str">
            <v>76000000</v>
          </cell>
          <cell r="D6338">
            <v>12122.7</v>
          </cell>
        </row>
        <row r="6339">
          <cell r="A6339" t="str">
            <v>05</v>
          </cell>
          <cell r="B6339" t="str">
            <v>70000000</v>
          </cell>
          <cell r="C6339" t="str">
            <v>76040000</v>
          </cell>
          <cell r="D6339">
            <v>368391.94</v>
          </cell>
        </row>
        <row r="6340">
          <cell r="A6340" t="str">
            <v>05</v>
          </cell>
          <cell r="B6340" t="str">
            <v>70000000</v>
          </cell>
          <cell r="C6340" t="str">
            <v>79030000</v>
          </cell>
          <cell r="D6340">
            <v>10273.94</v>
          </cell>
        </row>
        <row r="6341">
          <cell r="A6341" t="str">
            <v>05</v>
          </cell>
          <cell r="B6341" t="str">
            <v>70000000</v>
          </cell>
          <cell r="C6341" t="str">
            <v>86000000</v>
          </cell>
          <cell r="D6341">
            <v>2338.4</v>
          </cell>
        </row>
        <row r="6342">
          <cell r="A6342" t="str">
            <v>05</v>
          </cell>
          <cell r="B6342" t="str">
            <v>70000000</v>
          </cell>
          <cell r="C6342" t="str">
            <v>91020801</v>
          </cell>
          <cell r="D6342">
            <v>1299140.25</v>
          </cell>
        </row>
        <row r="6343">
          <cell r="A6343" t="str">
            <v>05</v>
          </cell>
          <cell r="B6343" t="str">
            <v>70000000</v>
          </cell>
          <cell r="C6343" t="str">
            <v>91020802</v>
          </cell>
          <cell r="D6343">
            <v>44568.31</v>
          </cell>
        </row>
        <row r="6344">
          <cell r="A6344" t="str">
            <v>05</v>
          </cell>
          <cell r="B6344" t="str">
            <v>70000000</v>
          </cell>
          <cell r="C6344" t="str">
            <v>97010000</v>
          </cell>
          <cell r="D6344">
            <v>4273887.6399999997</v>
          </cell>
        </row>
        <row r="6345">
          <cell r="A6345" t="str">
            <v>05</v>
          </cell>
          <cell r="B6345" t="str">
            <v>69010000</v>
          </cell>
          <cell r="C6345" t="str">
            <v>15010000</v>
          </cell>
          <cell r="D6345">
            <v>15763.38</v>
          </cell>
        </row>
        <row r="6346">
          <cell r="A6346" t="str">
            <v>05</v>
          </cell>
          <cell r="B6346" t="str">
            <v>69010000</v>
          </cell>
          <cell r="C6346" t="str">
            <v>15020000</v>
          </cell>
          <cell r="D6346">
            <v>30961.03</v>
          </cell>
        </row>
        <row r="6347">
          <cell r="A6347" t="str">
            <v>05</v>
          </cell>
          <cell r="B6347" t="str">
            <v>69010000</v>
          </cell>
          <cell r="C6347" t="str">
            <v>15150000</v>
          </cell>
          <cell r="D6347">
            <v>3285.92</v>
          </cell>
        </row>
        <row r="6348">
          <cell r="A6348" t="str">
            <v>05</v>
          </cell>
          <cell r="B6348" t="str">
            <v>69010000</v>
          </cell>
          <cell r="C6348" t="str">
            <v>20010000</v>
          </cell>
          <cell r="D6348">
            <v>1110737.77</v>
          </cell>
        </row>
        <row r="6349">
          <cell r="A6349" t="str">
            <v>05</v>
          </cell>
          <cell r="B6349" t="str">
            <v>69010000</v>
          </cell>
          <cell r="C6349" t="str">
            <v>23010000</v>
          </cell>
          <cell r="D6349">
            <v>419924.95</v>
          </cell>
        </row>
        <row r="6350">
          <cell r="A6350" t="str">
            <v>05</v>
          </cell>
          <cell r="B6350" t="str">
            <v>69010000</v>
          </cell>
          <cell r="C6350" t="str">
            <v>25010000</v>
          </cell>
          <cell r="D6350">
            <v>737509</v>
          </cell>
        </row>
        <row r="6351">
          <cell r="A6351" t="str">
            <v>05</v>
          </cell>
          <cell r="B6351" t="str">
            <v>69010000</v>
          </cell>
          <cell r="C6351" t="str">
            <v>25020000</v>
          </cell>
          <cell r="D6351">
            <v>918359.53</v>
          </cell>
        </row>
        <row r="6352">
          <cell r="A6352" t="str">
            <v>05</v>
          </cell>
          <cell r="B6352" t="str">
            <v>69010000</v>
          </cell>
          <cell r="C6352" t="str">
            <v>25030000</v>
          </cell>
          <cell r="D6352">
            <v>212451.26</v>
          </cell>
        </row>
        <row r="6353">
          <cell r="A6353" t="str">
            <v>05</v>
          </cell>
          <cell r="B6353" t="str">
            <v>69010000</v>
          </cell>
          <cell r="C6353" t="str">
            <v>26000000</v>
          </cell>
          <cell r="D6353">
            <v>1099297.46</v>
          </cell>
        </row>
        <row r="6354">
          <cell r="A6354" t="str">
            <v>05</v>
          </cell>
          <cell r="B6354" t="str">
            <v>69010000</v>
          </cell>
          <cell r="C6354" t="str">
            <v>44000500</v>
          </cell>
          <cell r="D6354">
            <v>41727.65</v>
          </cell>
        </row>
        <row r="6355">
          <cell r="A6355" t="str">
            <v>05</v>
          </cell>
          <cell r="B6355" t="str">
            <v>69010000</v>
          </cell>
          <cell r="C6355" t="str">
            <v>79030000</v>
          </cell>
          <cell r="D6355">
            <v>48485.21</v>
          </cell>
        </row>
        <row r="6356">
          <cell r="A6356" t="str">
            <v>05</v>
          </cell>
          <cell r="B6356" t="str">
            <v>69010000</v>
          </cell>
          <cell r="C6356" t="str">
            <v>79040000</v>
          </cell>
          <cell r="D6356">
            <v>3361.28</v>
          </cell>
        </row>
        <row r="6357">
          <cell r="A6357" t="str">
            <v>05</v>
          </cell>
          <cell r="B6357" t="str">
            <v>69010000</v>
          </cell>
          <cell r="C6357" t="str">
            <v>79070000</v>
          </cell>
          <cell r="D6357">
            <v>60606.71</v>
          </cell>
        </row>
        <row r="6358">
          <cell r="A6358" t="str">
            <v>05</v>
          </cell>
          <cell r="B6358" t="str">
            <v>69010000</v>
          </cell>
          <cell r="C6358" t="str">
            <v>91020801</v>
          </cell>
          <cell r="D6358">
            <v>22348.87</v>
          </cell>
        </row>
        <row r="6359">
          <cell r="A6359" t="str">
            <v>05</v>
          </cell>
          <cell r="B6359" t="str">
            <v>69010000</v>
          </cell>
          <cell r="C6359" t="str">
            <v>91020802</v>
          </cell>
          <cell r="D6359">
            <v>87.96</v>
          </cell>
        </row>
        <row r="6360">
          <cell r="A6360" t="str">
            <v>05</v>
          </cell>
          <cell r="B6360" t="str">
            <v>69010000</v>
          </cell>
          <cell r="C6360" t="str">
            <v>97020200</v>
          </cell>
          <cell r="D6360">
            <v>160828.85</v>
          </cell>
        </row>
        <row r="6361">
          <cell r="A6361" t="str">
            <v>05</v>
          </cell>
          <cell r="B6361" t="str">
            <v>69010000</v>
          </cell>
          <cell r="C6361" t="str">
            <v>99000000</v>
          </cell>
          <cell r="D6361">
            <v>2223.7199999999998</v>
          </cell>
        </row>
        <row r="6362">
          <cell r="A6362" t="str">
            <v>05</v>
          </cell>
          <cell r="B6362" t="str">
            <v>97020700</v>
          </cell>
          <cell r="C6362" t="str">
            <v>15010000</v>
          </cell>
          <cell r="D6362">
            <v>2723.19</v>
          </cell>
        </row>
        <row r="6363">
          <cell r="A6363" t="str">
            <v>05</v>
          </cell>
          <cell r="B6363" t="str">
            <v>97020700</v>
          </cell>
          <cell r="C6363" t="str">
            <v>15020000</v>
          </cell>
          <cell r="D6363">
            <v>667.73</v>
          </cell>
        </row>
        <row r="6364">
          <cell r="A6364" t="str">
            <v>05</v>
          </cell>
          <cell r="B6364" t="str">
            <v>97020700</v>
          </cell>
          <cell r="C6364" t="str">
            <v>15150000</v>
          </cell>
          <cell r="D6364">
            <v>314.67</v>
          </cell>
        </row>
        <row r="6365">
          <cell r="A6365" t="str">
            <v>05</v>
          </cell>
          <cell r="B6365" t="str">
            <v>97020700</v>
          </cell>
          <cell r="C6365" t="str">
            <v>20010000</v>
          </cell>
          <cell r="D6365">
            <v>49591.32</v>
          </cell>
        </row>
        <row r="6366">
          <cell r="A6366" t="str">
            <v>05</v>
          </cell>
          <cell r="B6366" t="str">
            <v>97020700</v>
          </cell>
          <cell r="C6366" t="str">
            <v>23010000</v>
          </cell>
          <cell r="D6366">
            <v>69692.66</v>
          </cell>
        </row>
        <row r="6367">
          <cell r="A6367" t="str">
            <v>05</v>
          </cell>
          <cell r="B6367" t="str">
            <v>97020700</v>
          </cell>
          <cell r="C6367" t="str">
            <v>25010000</v>
          </cell>
          <cell r="D6367">
            <v>51460.99</v>
          </cell>
        </row>
        <row r="6368">
          <cell r="A6368" t="str">
            <v>05</v>
          </cell>
          <cell r="B6368" t="str">
            <v>97020700</v>
          </cell>
          <cell r="C6368" t="str">
            <v>25020000</v>
          </cell>
          <cell r="D6368">
            <v>69259.570000000007</v>
          </cell>
        </row>
        <row r="6369">
          <cell r="A6369" t="str">
            <v>05</v>
          </cell>
          <cell r="B6369" t="str">
            <v>97020700</v>
          </cell>
          <cell r="C6369" t="str">
            <v>25030000</v>
          </cell>
          <cell r="D6369">
            <v>23984.5</v>
          </cell>
        </row>
        <row r="6370">
          <cell r="A6370" t="str">
            <v>05</v>
          </cell>
          <cell r="B6370" t="str">
            <v>97020700</v>
          </cell>
          <cell r="C6370" t="str">
            <v>26000000</v>
          </cell>
          <cell r="D6370">
            <v>145660.99</v>
          </cell>
        </row>
        <row r="6371">
          <cell r="A6371" t="str">
            <v>05</v>
          </cell>
          <cell r="B6371" t="str">
            <v>97020700</v>
          </cell>
          <cell r="C6371" t="str">
            <v>44000500</v>
          </cell>
          <cell r="D6371">
            <v>4143.43</v>
          </cell>
        </row>
        <row r="6372">
          <cell r="A6372" t="str">
            <v>05</v>
          </cell>
          <cell r="B6372" t="str">
            <v>97020700</v>
          </cell>
          <cell r="C6372" t="str">
            <v>91020801</v>
          </cell>
          <cell r="D6372">
            <v>627.29</v>
          </cell>
        </row>
        <row r="6373">
          <cell r="A6373" t="str">
            <v>05</v>
          </cell>
          <cell r="B6373" t="str">
            <v>97020600</v>
          </cell>
          <cell r="C6373" t="str">
            <v>15010000</v>
          </cell>
          <cell r="D6373">
            <v>160.21</v>
          </cell>
        </row>
        <row r="6374">
          <cell r="A6374" t="str">
            <v>05</v>
          </cell>
          <cell r="B6374" t="str">
            <v>97020600</v>
          </cell>
          <cell r="C6374" t="str">
            <v>15020000</v>
          </cell>
          <cell r="D6374">
            <v>39.26</v>
          </cell>
        </row>
        <row r="6375">
          <cell r="A6375" t="str">
            <v>05</v>
          </cell>
          <cell r="B6375" t="str">
            <v>97020600</v>
          </cell>
          <cell r="C6375" t="str">
            <v>15150000</v>
          </cell>
          <cell r="D6375">
            <v>18.5</v>
          </cell>
        </row>
        <row r="6376">
          <cell r="A6376" t="str">
            <v>05</v>
          </cell>
          <cell r="B6376" t="str">
            <v>97020600</v>
          </cell>
          <cell r="C6376" t="str">
            <v>20010000</v>
          </cell>
          <cell r="D6376">
            <v>2917.15</v>
          </cell>
        </row>
        <row r="6377">
          <cell r="A6377" t="str">
            <v>05</v>
          </cell>
          <cell r="B6377" t="str">
            <v>97020600</v>
          </cell>
          <cell r="C6377" t="str">
            <v>23010000</v>
          </cell>
          <cell r="D6377">
            <v>4099.5</v>
          </cell>
        </row>
        <row r="6378">
          <cell r="A6378" t="str">
            <v>05</v>
          </cell>
          <cell r="B6378" t="str">
            <v>97020600</v>
          </cell>
          <cell r="C6378" t="str">
            <v>25010000</v>
          </cell>
          <cell r="D6378">
            <v>3024.65</v>
          </cell>
        </row>
        <row r="6379">
          <cell r="A6379" t="str">
            <v>05</v>
          </cell>
          <cell r="B6379" t="str">
            <v>97020600</v>
          </cell>
          <cell r="C6379" t="str">
            <v>25020000</v>
          </cell>
          <cell r="D6379">
            <v>4069.8</v>
          </cell>
        </row>
        <row r="6380">
          <cell r="A6380" t="str">
            <v>05</v>
          </cell>
          <cell r="B6380" t="str">
            <v>97020600</v>
          </cell>
          <cell r="C6380" t="str">
            <v>25030000</v>
          </cell>
          <cell r="D6380">
            <v>1410.15</v>
          </cell>
        </row>
        <row r="6381">
          <cell r="A6381" t="str">
            <v>05</v>
          </cell>
          <cell r="B6381" t="str">
            <v>97020600</v>
          </cell>
          <cell r="C6381" t="str">
            <v>26000000</v>
          </cell>
          <cell r="D6381">
            <v>8581.69</v>
          </cell>
        </row>
        <row r="6382">
          <cell r="A6382" t="str">
            <v>05</v>
          </cell>
          <cell r="B6382" t="str">
            <v>97020600</v>
          </cell>
          <cell r="C6382" t="str">
            <v>44000500</v>
          </cell>
          <cell r="D6382">
            <v>243.7</v>
          </cell>
        </row>
        <row r="6383">
          <cell r="A6383" t="str">
            <v>05</v>
          </cell>
          <cell r="B6383" t="str">
            <v>97020600</v>
          </cell>
          <cell r="C6383" t="str">
            <v>91020801</v>
          </cell>
          <cell r="D6383">
            <v>35.6</v>
          </cell>
        </row>
        <row r="6384">
          <cell r="A6384" t="str">
            <v>05</v>
          </cell>
          <cell r="B6384" t="str">
            <v>97020500</v>
          </cell>
          <cell r="C6384" t="str">
            <v>15010000</v>
          </cell>
          <cell r="D6384">
            <v>1155.51</v>
          </cell>
        </row>
        <row r="6385">
          <cell r="A6385" t="str">
            <v>05</v>
          </cell>
          <cell r="B6385" t="str">
            <v>97020500</v>
          </cell>
          <cell r="C6385" t="str">
            <v>15020000</v>
          </cell>
          <cell r="D6385">
            <v>629.30999999999995</v>
          </cell>
        </row>
        <row r="6386">
          <cell r="A6386" t="str">
            <v>05</v>
          </cell>
          <cell r="B6386" t="str">
            <v>97020500</v>
          </cell>
          <cell r="C6386" t="str">
            <v>15150000</v>
          </cell>
          <cell r="D6386">
            <v>170.84</v>
          </cell>
        </row>
        <row r="6387">
          <cell r="A6387" t="str">
            <v>05</v>
          </cell>
          <cell r="B6387" t="str">
            <v>97020500</v>
          </cell>
          <cell r="C6387" t="str">
            <v>20010000</v>
          </cell>
          <cell r="D6387">
            <v>41187.629999999997</v>
          </cell>
        </row>
        <row r="6388">
          <cell r="A6388" t="str">
            <v>05</v>
          </cell>
          <cell r="B6388" t="str">
            <v>97020500</v>
          </cell>
          <cell r="C6388" t="str">
            <v>23010000</v>
          </cell>
          <cell r="D6388">
            <v>40841.31</v>
          </cell>
        </row>
        <row r="6389">
          <cell r="A6389" t="str">
            <v>05</v>
          </cell>
          <cell r="B6389" t="str">
            <v>97020500</v>
          </cell>
          <cell r="C6389" t="str">
            <v>25010000</v>
          </cell>
          <cell r="D6389">
            <v>34712.26</v>
          </cell>
        </row>
        <row r="6390">
          <cell r="A6390" t="str">
            <v>05</v>
          </cell>
          <cell r="B6390" t="str">
            <v>97020500</v>
          </cell>
          <cell r="C6390" t="str">
            <v>25020000</v>
          </cell>
          <cell r="D6390">
            <v>37492.339999999997</v>
          </cell>
        </row>
        <row r="6391">
          <cell r="A6391" t="str">
            <v>05</v>
          </cell>
          <cell r="B6391" t="str">
            <v>97020500</v>
          </cell>
          <cell r="C6391" t="str">
            <v>25030000</v>
          </cell>
          <cell r="D6391">
            <v>15072.42</v>
          </cell>
        </row>
        <row r="6392">
          <cell r="A6392" t="str">
            <v>05</v>
          </cell>
          <cell r="B6392" t="str">
            <v>97020500</v>
          </cell>
          <cell r="C6392" t="str">
            <v>26000000</v>
          </cell>
          <cell r="D6392">
            <v>92785.2</v>
          </cell>
        </row>
        <row r="6393">
          <cell r="A6393" t="str">
            <v>05</v>
          </cell>
          <cell r="B6393" t="str">
            <v>97020500</v>
          </cell>
          <cell r="C6393" t="str">
            <v>44000500</v>
          </cell>
          <cell r="D6393">
            <v>2301.7199999999998</v>
          </cell>
        </row>
        <row r="6394">
          <cell r="A6394" t="str">
            <v>05</v>
          </cell>
          <cell r="B6394" t="str">
            <v>97020500</v>
          </cell>
          <cell r="C6394" t="str">
            <v>91020801</v>
          </cell>
          <cell r="D6394">
            <v>740.71</v>
          </cell>
        </row>
        <row r="6395">
          <cell r="A6395" t="str">
            <v>05</v>
          </cell>
          <cell r="B6395" t="str">
            <v>97020400</v>
          </cell>
          <cell r="C6395" t="str">
            <v>15010000</v>
          </cell>
          <cell r="D6395">
            <v>10319.25</v>
          </cell>
        </row>
        <row r="6396">
          <cell r="A6396" t="str">
            <v>05</v>
          </cell>
          <cell r="B6396" t="str">
            <v>97020400</v>
          </cell>
          <cell r="C6396" t="str">
            <v>15020000</v>
          </cell>
          <cell r="D6396">
            <v>2120.13</v>
          </cell>
        </row>
        <row r="6397">
          <cell r="A6397" t="str">
            <v>05</v>
          </cell>
          <cell r="B6397" t="str">
            <v>97020400</v>
          </cell>
          <cell r="C6397" t="str">
            <v>15150000</v>
          </cell>
          <cell r="D6397">
            <v>1124.77</v>
          </cell>
        </row>
        <row r="6398">
          <cell r="A6398" t="str">
            <v>05</v>
          </cell>
          <cell r="B6398" t="str">
            <v>97020400</v>
          </cell>
          <cell r="C6398" t="str">
            <v>20010000</v>
          </cell>
          <cell r="D6398">
            <v>165612.20000000001</v>
          </cell>
        </row>
        <row r="6399">
          <cell r="A6399" t="str">
            <v>05</v>
          </cell>
          <cell r="B6399" t="str">
            <v>97020400</v>
          </cell>
          <cell r="C6399" t="str">
            <v>23010000</v>
          </cell>
          <cell r="D6399">
            <v>248315.03</v>
          </cell>
        </row>
        <row r="6400">
          <cell r="A6400" t="str">
            <v>05</v>
          </cell>
          <cell r="B6400" t="str">
            <v>97020400</v>
          </cell>
          <cell r="C6400" t="str">
            <v>25010000</v>
          </cell>
          <cell r="D6400">
            <v>179178.35</v>
          </cell>
        </row>
        <row r="6401">
          <cell r="A6401" t="str">
            <v>05</v>
          </cell>
          <cell r="B6401" t="str">
            <v>97020400</v>
          </cell>
          <cell r="C6401" t="str">
            <v>25020000</v>
          </cell>
          <cell r="D6401">
            <v>249598.93</v>
          </cell>
        </row>
        <row r="6402">
          <cell r="A6402" t="str">
            <v>05</v>
          </cell>
          <cell r="B6402" t="str">
            <v>97020400</v>
          </cell>
          <cell r="C6402" t="str">
            <v>25030000</v>
          </cell>
          <cell r="D6402">
            <v>84615.1</v>
          </cell>
        </row>
        <row r="6403">
          <cell r="A6403" t="str">
            <v>05</v>
          </cell>
          <cell r="B6403" t="str">
            <v>97020400</v>
          </cell>
          <cell r="C6403" t="str">
            <v>26000000</v>
          </cell>
          <cell r="D6403">
            <v>510515.45</v>
          </cell>
        </row>
        <row r="6404">
          <cell r="A6404" t="str">
            <v>05</v>
          </cell>
          <cell r="B6404" t="str">
            <v>97020400</v>
          </cell>
          <cell r="C6404" t="str">
            <v>44000500</v>
          </cell>
          <cell r="D6404">
            <v>14759.5</v>
          </cell>
        </row>
        <row r="6405">
          <cell r="A6405" t="str">
            <v>05</v>
          </cell>
          <cell r="B6405" t="str">
            <v>97020400</v>
          </cell>
          <cell r="C6405" t="str">
            <v>91020801</v>
          </cell>
          <cell r="D6405">
            <v>1850.69</v>
          </cell>
        </row>
        <row r="6406">
          <cell r="A6406" t="str">
            <v>05</v>
          </cell>
          <cell r="B6406" t="str">
            <v>97020300</v>
          </cell>
          <cell r="C6406" t="str">
            <v>15010000</v>
          </cell>
          <cell r="D6406">
            <v>11213.09</v>
          </cell>
        </row>
        <row r="6407">
          <cell r="A6407" t="str">
            <v>05</v>
          </cell>
          <cell r="B6407" t="str">
            <v>97020300</v>
          </cell>
          <cell r="C6407" t="str">
            <v>15020000</v>
          </cell>
          <cell r="D6407">
            <v>2749.39</v>
          </cell>
        </row>
        <row r="6408">
          <cell r="A6408" t="str">
            <v>05</v>
          </cell>
          <cell r="B6408" t="str">
            <v>97020300</v>
          </cell>
          <cell r="C6408" t="str">
            <v>15150000</v>
          </cell>
          <cell r="D6408">
            <v>1295.6199999999999</v>
          </cell>
        </row>
        <row r="6409">
          <cell r="A6409" t="str">
            <v>05</v>
          </cell>
          <cell r="B6409" t="str">
            <v>97020300</v>
          </cell>
          <cell r="C6409" t="str">
            <v>20010000</v>
          </cell>
          <cell r="D6409">
            <v>204199.69</v>
          </cell>
        </row>
        <row r="6410">
          <cell r="A6410" t="str">
            <v>05</v>
          </cell>
          <cell r="B6410" t="str">
            <v>97020300</v>
          </cell>
          <cell r="C6410" t="str">
            <v>23010000</v>
          </cell>
          <cell r="D6410">
            <v>286969.98</v>
          </cell>
        </row>
        <row r="6411">
          <cell r="A6411" t="str">
            <v>05</v>
          </cell>
          <cell r="B6411" t="str">
            <v>97020300</v>
          </cell>
          <cell r="C6411" t="str">
            <v>25010000</v>
          </cell>
          <cell r="D6411">
            <v>211914.86</v>
          </cell>
        </row>
        <row r="6412">
          <cell r="A6412" t="str">
            <v>05</v>
          </cell>
          <cell r="B6412" t="str">
            <v>97020300</v>
          </cell>
          <cell r="C6412" t="str">
            <v>25020000</v>
          </cell>
          <cell r="D6412">
            <v>285214.55</v>
          </cell>
        </row>
        <row r="6413">
          <cell r="A6413" t="str">
            <v>05</v>
          </cell>
          <cell r="B6413" t="str">
            <v>97020300</v>
          </cell>
          <cell r="C6413" t="str">
            <v>25030000</v>
          </cell>
          <cell r="D6413">
            <v>98764.34</v>
          </cell>
        </row>
        <row r="6414">
          <cell r="A6414" t="str">
            <v>05</v>
          </cell>
          <cell r="B6414" t="str">
            <v>97020300</v>
          </cell>
          <cell r="C6414" t="str">
            <v>26000000</v>
          </cell>
          <cell r="D6414">
            <v>601770.98</v>
          </cell>
        </row>
        <row r="6415">
          <cell r="A6415" t="str">
            <v>05</v>
          </cell>
          <cell r="B6415" t="str">
            <v>97020300</v>
          </cell>
          <cell r="C6415" t="str">
            <v>44000500</v>
          </cell>
          <cell r="D6415">
            <v>17061.2</v>
          </cell>
        </row>
        <row r="6416">
          <cell r="A6416" t="str">
            <v>05</v>
          </cell>
          <cell r="B6416" t="str">
            <v>97020300</v>
          </cell>
          <cell r="C6416" t="str">
            <v>91020801</v>
          </cell>
          <cell r="D6416">
            <v>2591.41</v>
          </cell>
        </row>
        <row r="6417">
          <cell r="A6417" t="str">
            <v>05</v>
          </cell>
          <cell r="B6417" t="str">
            <v>97020200</v>
          </cell>
          <cell r="C6417" t="str">
            <v>15010000</v>
          </cell>
          <cell r="D6417">
            <v>3203.72</v>
          </cell>
        </row>
        <row r="6418">
          <cell r="A6418" t="str">
            <v>05</v>
          </cell>
          <cell r="B6418" t="str">
            <v>97020200</v>
          </cell>
          <cell r="C6418" t="str">
            <v>15020000</v>
          </cell>
          <cell r="D6418">
            <v>785.57</v>
          </cell>
        </row>
        <row r="6419">
          <cell r="A6419" t="str">
            <v>05</v>
          </cell>
          <cell r="B6419" t="str">
            <v>97020200</v>
          </cell>
          <cell r="C6419" t="str">
            <v>15150000</v>
          </cell>
          <cell r="D6419">
            <v>370.18</v>
          </cell>
        </row>
        <row r="6420">
          <cell r="A6420" t="str">
            <v>05</v>
          </cell>
          <cell r="B6420" t="str">
            <v>97020200</v>
          </cell>
          <cell r="C6420" t="str">
            <v>20010000</v>
          </cell>
          <cell r="D6420">
            <v>58342.73</v>
          </cell>
        </row>
        <row r="6421">
          <cell r="A6421" t="str">
            <v>05</v>
          </cell>
          <cell r="B6421" t="str">
            <v>97020200</v>
          </cell>
          <cell r="C6421" t="str">
            <v>23010000</v>
          </cell>
          <cell r="D6421">
            <v>81991.360000000001</v>
          </cell>
        </row>
        <row r="6422">
          <cell r="A6422" t="str">
            <v>05</v>
          </cell>
          <cell r="B6422" t="str">
            <v>97020200</v>
          </cell>
          <cell r="C6422" t="str">
            <v>25010000</v>
          </cell>
          <cell r="D6422">
            <v>60534.87</v>
          </cell>
        </row>
        <row r="6423">
          <cell r="A6423" t="str">
            <v>05</v>
          </cell>
          <cell r="B6423" t="str">
            <v>97020200</v>
          </cell>
          <cell r="C6423" t="str">
            <v>25020000</v>
          </cell>
          <cell r="D6423">
            <v>81468.69</v>
          </cell>
        </row>
        <row r="6424">
          <cell r="A6424" t="str">
            <v>05</v>
          </cell>
          <cell r="B6424" t="str">
            <v>97020200</v>
          </cell>
          <cell r="C6424" t="str">
            <v>25030000</v>
          </cell>
          <cell r="D6424">
            <v>28215.14</v>
          </cell>
        </row>
        <row r="6425">
          <cell r="A6425" t="str">
            <v>05</v>
          </cell>
          <cell r="B6425" t="str">
            <v>97020200</v>
          </cell>
          <cell r="C6425" t="str">
            <v>26000000</v>
          </cell>
          <cell r="D6425">
            <v>171254.06</v>
          </cell>
        </row>
        <row r="6426">
          <cell r="A6426" t="str">
            <v>05</v>
          </cell>
          <cell r="B6426" t="str">
            <v>97020200</v>
          </cell>
          <cell r="C6426" t="str">
            <v>44000500</v>
          </cell>
          <cell r="D6426">
            <v>4874.62</v>
          </cell>
        </row>
        <row r="6427">
          <cell r="A6427" t="str">
            <v>05</v>
          </cell>
          <cell r="B6427" t="str">
            <v>97020200</v>
          </cell>
          <cell r="C6427" t="str">
            <v>91020801</v>
          </cell>
          <cell r="D6427">
            <v>734.11</v>
          </cell>
        </row>
        <row r="6428">
          <cell r="A6428" t="str">
            <v>05</v>
          </cell>
          <cell r="B6428" t="str">
            <v>97020100</v>
          </cell>
          <cell r="C6428" t="str">
            <v>15010000</v>
          </cell>
          <cell r="D6428">
            <v>974.55</v>
          </cell>
        </row>
        <row r="6429">
          <cell r="A6429" t="str">
            <v>05</v>
          </cell>
          <cell r="B6429" t="str">
            <v>97020100</v>
          </cell>
          <cell r="C6429" t="str">
            <v>15020000</v>
          </cell>
          <cell r="D6429">
            <v>235.67</v>
          </cell>
        </row>
        <row r="6430">
          <cell r="A6430" t="str">
            <v>05</v>
          </cell>
          <cell r="B6430" t="str">
            <v>97020100</v>
          </cell>
          <cell r="C6430" t="str">
            <v>15150000</v>
          </cell>
          <cell r="D6430">
            <v>111.06</v>
          </cell>
        </row>
        <row r="6431">
          <cell r="A6431" t="str">
            <v>05</v>
          </cell>
          <cell r="B6431" t="str">
            <v>97020100</v>
          </cell>
          <cell r="C6431" t="str">
            <v>20010000</v>
          </cell>
          <cell r="D6431">
            <v>17636.61</v>
          </cell>
        </row>
        <row r="6432">
          <cell r="A6432" t="str">
            <v>05</v>
          </cell>
          <cell r="B6432" t="str">
            <v>97020100</v>
          </cell>
          <cell r="C6432" t="str">
            <v>23010000</v>
          </cell>
          <cell r="D6432">
            <v>24709.8</v>
          </cell>
        </row>
        <row r="6433">
          <cell r="A6433" t="str">
            <v>05</v>
          </cell>
          <cell r="B6433" t="str">
            <v>97020100</v>
          </cell>
          <cell r="C6433" t="str">
            <v>25010000</v>
          </cell>
          <cell r="D6433">
            <v>18378.09</v>
          </cell>
        </row>
        <row r="6434">
          <cell r="A6434" t="str">
            <v>05</v>
          </cell>
          <cell r="B6434" t="str">
            <v>97020100</v>
          </cell>
          <cell r="C6434" t="str">
            <v>25020000</v>
          </cell>
          <cell r="D6434">
            <v>24737.99</v>
          </cell>
        </row>
        <row r="6435">
          <cell r="A6435" t="str">
            <v>05</v>
          </cell>
          <cell r="B6435" t="str">
            <v>97020100</v>
          </cell>
          <cell r="C6435" t="str">
            <v>25030000</v>
          </cell>
          <cell r="D6435">
            <v>8542.91</v>
          </cell>
        </row>
        <row r="6436">
          <cell r="A6436" t="str">
            <v>05</v>
          </cell>
          <cell r="B6436" t="str">
            <v>97020100</v>
          </cell>
          <cell r="C6436" t="str">
            <v>26000000</v>
          </cell>
          <cell r="D6436">
            <v>55756.94</v>
          </cell>
        </row>
        <row r="6437">
          <cell r="A6437" t="str">
            <v>05</v>
          </cell>
          <cell r="B6437" t="str">
            <v>97020100</v>
          </cell>
          <cell r="C6437" t="str">
            <v>44000500</v>
          </cell>
          <cell r="D6437">
            <v>1462.39</v>
          </cell>
        </row>
        <row r="6438">
          <cell r="A6438" t="str">
            <v>05</v>
          </cell>
          <cell r="B6438" t="str">
            <v>97020100</v>
          </cell>
          <cell r="C6438" t="str">
            <v>91020801</v>
          </cell>
          <cell r="D6438">
            <v>279.69</v>
          </cell>
        </row>
        <row r="6439">
          <cell r="A6439" t="str">
            <v>05</v>
          </cell>
          <cell r="B6439" t="str">
            <v>97010000</v>
          </cell>
          <cell r="C6439" t="str">
            <v>15010000</v>
          </cell>
          <cell r="D6439">
            <v>81962.48</v>
          </cell>
        </row>
        <row r="6440">
          <cell r="A6440" t="str">
            <v>05</v>
          </cell>
          <cell r="B6440" t="str">
            <v>97010000</v>
          </cell>
          <cell r="C6440" t="str">
            <v>15020000</v>
          </cell>
          <cell r="D6440">
            <v>19638.75</v>
          </cell>
        </row>
        <row r="6441">
          <cell r="A6441" t="str">
            <v>05</v>
          </cell>
          <cell r="B6441" t="str">
            <v>97010000</v>
          </cell>
          <cell r="C6441" t="str">
            <v>15150000</v>
          </cell>
          <cell r="D6441">
            <v>9254.3700000000008</v>
          </cell>
        </row>
        <row r="6442">
          <cell r="A6442" t="str">
            <v>05</v>
          </cell>
          <cell r="B6442" t="str">
            <v>97010000</v>
          </cell>
          <cell r="C6442" t="str">
            <v>20010000</v>
          </cell>
          <cell r="D6442">
            <v>1477141.73</v>
          </cell>
        </row>
        <row r="6443">
          <cell r="A6443" t="str">
            <v>05</v>
          </cell>
          <cell r="B6443" t="str">
            <v>97010000</v>
          </cell>
          <cell r="C6443" t="str">
            <v>23010000</v>
          </cell>
          <cell r="D6443">
            <v>2065401.89</v>
          </cell>
        </row>
        <row r="6444">
          <cell r="A6444" t="str">
            <v>05</v>
          </cell>
          <cell r="B6444" t="str">
            <v>97010000</v>
          </cell>
          <cell r="C6444" t="str">
            <v>25010000</v>
          </cell>
          <cell r="D6444">
            <v>1537154.24</v>
          </cell>
        </row>
        <row r="6445">
          <cell r="A6445" t="str">
            <v>05</v>
          </cell>
          <cell r="B6445" t="str">
            <v>97010000</v>
          </cell>
          <cell r="C6445" t="str">
            <v>25020000</v>
          </cell>
          <cell r="D6445">
            <v>2066867.05</v>
          </cell>
        </row>
        <row r="6446">
          <cell r="A6446" t="str">
            <v>05</v>
          </cell>
          <cell r="B6446" t="str">
            <v>97010000</v>
          </cell>
          <cell r="C6446" t="str">
            <v>25030000</v>
          </cell>
          <cell r="D6446">
            <v>714543.11</v>
          </cell>
        </row>
        <row r="6447">
          <cell r="A6447" t="str">
            <v>05</v>
          </cell>
          <cell r="B6447" t="str">
            <v>97010000</v>
          </cell>
          <cell r="C6447" t="str">
            <v>26000000</v>
          </cell>
          <cell r="D6447">
            <v>4654670.0999999996</v>
          </cell>
        </row>
        <row r="6448">
          <cell r="A6448" t="str">
            <v>05</v>
          </cell>
          <cell r="B6448" t="str">
            <v>97010000</v>
          </cell>
          <cell r="C6448" t="str">
            <v>44000500</v>
          </cell>
          <cell r="D6448">
            <v>121865.82</v>
          </cell>
        </row>
        <row r="6449">
          <cell r="A6449" t="str">
            <v>05</v>
          </cell>
          <cell r="B6449" t="str">
            <v>97010000</v>
          </cell>
          <cell r="C6449" t="str">
            <v>91020801</v>
          </cell>
          <cell r="D6449">
            <v>23307.9</v>
          </cell>
        </row>
        <row r="6450">
          <cell r="A6450" t="str">
            <v>05</v>
          </cell>
          <cell r="B6450" t="str">
            <v>69050000</v>
          </cell>
          <cell r="C6450" t="str">
            <v>15010000</v>
          </cell>
          <cell r="D6450">
            <v>4791.5200000000004</v>
          </cell>
        </row>
        <row r="6451">
          <cell r="A6451" t="str">
            <v>05</v>
          </cell>
          <cell r="B6451" t="str">
            <v>69050000</v>
          </cell>
          <cell r="C6451" t="str">
            <v>15020000</v>
          </cell>
          <cell r="D6451">
            <v>9288.36</v>
          </cell>
        </row>
        <row r="6452">
          <cell r="A6452" t="str">
            <v>05</v>
          </cell>
          <cell r="B6452" t="str">
            <v>69050000</v>
          </cell>
          <cell r="C6452" t="str">
            <v>15150000</v>
          </cell>
          <cell r="D6452">
            <v>985.82</v>
          </cell>
        </row>
        <row r="6453">
          <cell r="A6453" t="str">
            <v>05</v>
          </cell>
          <cell r="B6453" t="str">
            <v>69050000</v>
          </cell>
          <cell r="C6453" t="str">
            <v>20010000</v>
          </cell>
          <cell r="D6453">
            <v>335234.05</v>
          </cell>
        </row>
        <row r="6454">
          <cell r="A6454" t="str">
            <v>05</v>
          </cell>
          <cell r="B6454" t="str">
            <v>69050000</v>
          </cell>
          <cell r="C6454" t="str">
            <v>23010000</v>
          </cell>
          <cell r="D6454">
            <v>126911.31</v>
          </cell>
        </row>
        <row r="6455">
          <cell r="A6455" t="str">
            <v>05</v>
          </cell>
          <cell r="B6455" t="str">
            <v>69050000</v>
          </cell>
          <cell r="C6455" t="str">
            <v>25010000</v>
          </cell>
          <cell r="D6455">
            <v>225229.34</v>
          </cell>
        </row>
        <row r="6456">
          <cell r="A6456" t="str">
            <v>05</v>
          </cell>
          <cell r="B6456" t="str">
            <v>69050000</v>
          </cell>
          <cell r="C6456" t="str">
            <v>25020000</v>
          </cell>
          <cell r="D6456">
            <v>282562.96000000002</v>
          </cell>
        </row>
        <row r="6457">
          <cell r="A6457" t="str">
            <v>05</v>
          </cell>
          <cell r="B6457" t="str">
            <v>69050000</v>
          </cell>
          <cell r="C6457" t="str">
            <v>25030000</v>
          </cell>
          <cell r="D6457">
            <v>64734.83</v>
          </cell>
        </row>
        <row r="6458">
          <cell r="A6458" t="str">
            <v>05</v>
          </cell>
          <cell r="B6458" t="str">
            <v>69050000</v>
          </cell>
          <cell r="C6458" t="str">
            <v>26000000</v>
          </cell>
          <cell r="D6458">
            <v>363537.22</v>
          </cell>
        </row>
        <row r="6459">
          <cell r="A6459" t="str">
            <v>05</v>
          </cell>
          <cell r="B6459" t="str">
            <v>69050000</v>
          </cell>
          <cell r="C6459" t="str">
            <v>44000500</v>
          </cell>
          <cell r="D6459">
            <v>12613.19</v>
          </cell>
        </row>
        <row r="6460">
          <cell r="A6460" t="str">
            <v>05</v>
          </cell>
          <cell r="B6460" t="str">
            <v>69050000</v>
          </cell>
          <cell r="C6460" t="str">
            <v>79030000</v>
          </cell>
          <cell r="D6460">
            <v>14732.58</v>
          </cell>
        </row>
        <row r="6461">
          <cell r="A6461" t="str">
            <v>05</v>
          </cell>
          <cell r="B6461" t="str">
            <v>69050000</v>
          </cell>
          <cell r="C6461" t="str">
            <v>79040000</v>
          </cell>
          <cell r="D6461">
            <v>1010.54</v>
          </cell>
        </row>
        <row r="6462">
          <cell r="A6462" t="str">
            <v>05</v>
          </cell>
          <cell r="B6462" t="str">
            <v>69050000</v>
          </cell>
          <cell r="C6462" t="str">
            <v>79030000</v>
          </cell>
          <cell r="D6462">
            <v>4.57</v>
          </cell>
        </row>
        <row r="6463">
          <cell r="A6463" t="str">
            <v>05</v>
          </cell>
          <cell r="B6463" t="str">
            <v>69050000</v>
          </cell>
          <cell r="C6463" t="str">
            <v>91020801</v>
          </cell>
          <cell r="D6463">
            <v>16352.38</v>
          </cell>
        </row>
        <row r="6464">
          <cell r="A6464" t="str">
            <v>05</v>
          </cell>
          <cell r="B6464" t="str">
            <v>69050000</v>
          </cell>
          <cell r="C6464" t="str">
            <v>91020802</v>
          </cell>
          <cell r="D6464">
            <v>26.39</v>
          </cell>
        </row>
        <row r="6465">
          <cell r="A6465" t="str">
            <v>05</v>
          </cell>
          <cell r="B6465" t="str">
            <v>69050000</v>
          </cell>
          <cell r="C6465" t="str">
            <v>97020100</v>
          </cell>
          <cell r="D6465">
            <v>50898.2</v>
          </cell>
        </row>
        <row r="6466">
          <cell r="A6466" t="str">
            <v>05</v>
          </cell>
          <cell r="B6466" t="str">
            <v>69030100</v>
          </cell>
          <cell r="C6466" t="str">
            <v>15010000</v>
          </cell>
          <cell r="D6466">
            <v>13398.83</v>
          </cell>
        </row>
        <row r="6467">
          <cell r="A6467" t="str">
            <v>05</v>
          </cell>
          <cell r="B6467" t="str">
            <v>69030100</v>
          </cell>
          <cell r="C6467" t="str">
            <v>15020000</v>
          </cell>
          <cell r="D6467">
            <v>26316.71</v>
          </cell>
        </row>
        <row r="6468">
          <cell r="A6468" t="str">
            <v>05</v>
          </cell>
          <cell r="B6468" t="str">
            <v>69030100</v>
          </cell>
          <cell r="C6468" t="str">
            <v>15150000</v>
          </cell>
          <cell r="D6468">
            <v>2793.02</v>
          </cell>
        </row>
        <row r="6469">
          <cell r="A6469" t="str">
            <v>05</v>
          </cell>
          <cell r="B6469" t="str">
            <v>69030100</v>
          </cell>
          <cell r="C6469" t="str">
            <v>20010000</v>
          </cell>
          <cell r="D6469">
            <v>944173.88</v>
          </cell>
        </row>
        <row r="6470">
          <cell r="A6470" t="str">
            <v>05</v>
          </cell>
          <cell r="B6470" t="str">
            <v>69030100</v>
          </cell>
          <cell r="C6470" t="str">
            <v>23010000</v>
          </cell>
          <cell r="D6470">
            <v>356939.62</v>
          </cell>
        </row>
        <row r="6471">
          <cell r="A6471" t="str">
            <v>05</v>
          </cell>
          <cell r="B6471" t="str">
            <v>69030100</v>
          </cell>
          <cell r="C6471" t="str">
            <v>25010000</v>
          </cell>
          <cell r="D6471">
            <v>627078.05000000005</v>
          </cell>
        </row>
        <row r="6472">
          <cell r="A6472" t="str">
            <v>05</v>
          </cell>
          <cell r="B6472" t="str">
            <v>69030100</v>
          </cell>
          <cell r="C6472" t="str">
            <v>25020000</v>
          </cell>
          <cell r="D6472">
            <v>785554.81</v>
          </cell>
        </row>
        <row r="6473">
          <cell r="A6473" t="str">
            <v>05</v>
          </cell>
          <cell r="B6473" t="str">
            <v>69030100</v>
          </cell>
          <cell r="C6473" t="str">
            <v>25030000</v>
          </cell>
          <cell r="D6473">
            <v>180618.3</v>
          </cell>
        </row>
        <row r="6474">
          <cell r="A6474" t="str">
            <v>05</v>
          </cell>
          <cell r="B6474" t="str">
            <v>69030100</v>
          </cell>
          <cell r="C6474" t="str">
            <v>26000000</v>
          </cell>
          <cell r="D6474">
            <v>936752.64000000001</v>
          </cell>
        </row>
        <row r="6475">
          <cell r="A6475" t="str">
            <v>05</v>
          </cell>
          <cell r="B6475" t="str">
            <v>69030100</v>
          </cell>
          <cell r="C6475" t="str">
            <v>44000500</v>
          </cell>
          <cell r="D6475">
            <v>35468.51</v>
          </cell>
        </row>
        <row r="6476">
          <cell r="A6476" t="str">
            <v>05</v>
          </cell>
          <cell r="B6476" t="str">
            <v>69030100</v>
          </cell>
          <cell r="C6476" t="str">
            <v>79030000</v>
          </cell>
          <cell r="D6476">
            <v>41212.42</v>
          </cell>
        </row>
        <row r="6477">
          <cell r="A6477" t="str">
            <v>05</v>
          </cell>
          <cell r="B6477" t="str">
            <v>69030100</v>
          </cell>
          <cell r="C6477" t="str">
            <v>79040000</v>
          </cell>
          <cell r="D6477">
            <v>2857.11</v>
          </cell>
        </row>
        <row r="6478">
          <cell r="A6478" t="str">
            <v>05</v>
          </cell>
          <cell r="B6478" t="str">
            <v>69030100</v>
          </cell>
          <cell r="C6478" t="str">
            <v>79070000</v>
          </cell>
          <cell r="D6478">
            <v>51515.65</v>
          </cell>
        </row>
        <row r="6479">
          <cell r="A6479" t="str">
            <v>05</v>
          </cell>
          <cell r="B6479" t="str">
            <v>10140400</v>
          </cell>
          <cell r="C6479" t="str">
            <v>10140100</v>
          </cell>
          <cell r="D6479">
            <v>325863.84000000003</v>
          </cell>
        </row>
        <row r="6480">
          <cell r="A6480" t="str">
            <v>05</v>
          </cell>
          <cell r="B6480" t="str">
            <v>69030100</v>
          </cell>
          <cell r="C6480" t="str">
            <v>91020801</v>
          </cell>
          <cell r="D6480">
            <v>19084.98</v>
          </cell>
        </row>
        <row r="6481">
          <cell r="A6481" t="str">
            <v>05</v>
          </cell>
          <cell r="B6481" t="str">
            <v>69030100</v>
          </cell>
          <cell r="C6481" t="str">
            <v>91020802</v>
          </cell>
          <cell r="D6481">
            <v>74.77</v>
          </cell>
        </row>
        <row r="6482">
          <cell r="A6482" t="str">
            <v>05</v>
          </cell>
          <cell r="B6482" t="str">
            <v>69030100</v>
          </cell>
          <cell r="C6482" t="str">
            <v>97020700</v>
          </cell>
          <cell r="D6482">
            <v>136792.26999999999</v>
          </cell>
        </row>
        <row r="6483">
          <cell r="A6483" t="str">
            <v>05</v>
          </cell>
          <cell r="B6483" t="str">
            <v>69030100</v>
          </cell>
          <cell r="C6483" t="str">
            <v>99000000</v>
          </cell>
          <cell r="D6483">
            <v>111.46</v>
          </cell>
        </row>
        <row r="6484">
          <cell r="A6484" t="str">
            <v>05</v>
          </cell>
          <cell r="B6484" t="str">
            <v>69030000</v>
          </cell>
          <cell r="C6484" t="str">
            <v>15010000</v>
          </cell>
          <cell r="D6484">
            <v>788.13</v>
          </cell>
        </row>
        <row r="6485">
          <cell r="A6485" t="str">
            <v>05</v>
          </cell>
          <cell r="B6485" t="str">
            <v>69030000</v>
          </cell>
          <cell r="C6485" t="str">
            <v>15020000</v>
          </cell>
          <cell r="D6485">
            <v>1548.1</v>
          </cell>
        </row>
        <row r="6486">
          <cell r="A6486" t="str">
            <v>05</v>
          </cell>
          <cell r="B6486" t="str">
            <v>69030000</v>
          </cell>
          <cell r="C6486" t="str">
            <v>15150000</v>
          </cell>
          <cell r="D6486">
            <v>164.29</v>
          </cell>
        </row>
        <row r="6487">
          <cell r="A6487" t="str">
            <v>05</v>
          </cell>
          <cell r="B6487" t="str">
            <v>69030000</v>
          </cell>
          <cell r="C6487" t="str">
            <v>20010000</v>
          </cell>
          <cell r="D6487">
            <v>55522.400000000001</v>
          </cell>
        </row>
        <row r="6488">
          <cell r="A6488" t="str">
            <v>05</v>
          </cell>
          <cell r="B6488" t="str">
            <v>69030000</v>
          </cell>
          <cell r="C6488" t="str">
            <v>23010000</v>
          </cell>
          <cell r="D6488">
            <v>20992.12</v>
          </cell>
        </row>
        <row r="6489">
          <cell r="A6489" t="str">
            <v>05</v>
          </cell>
          <cell r="B6489" t="str">
            <v>69030000</v>
          </cell>
          <cell r="C6489" t="str">
            <v>25010000</v>
          </cell>
          <cell r="D6489">
            <v>36814.67</v>
          </cell>
        </row>
        <row r="6490">
          <cell r="A6490" t="str">
            <v>05</v>
          </cell>
          <cell r="B6490" t="str">
            <v>69030000</v>
          </cell>
          <cell r="C6490" t="str">
            <v>25020000</v>
          </cell>
          <cell r="D6490">
            <v>46078.05</v>
          </cell>
        </row>
        <row r="6491">
          <cell r="A6491" t="str">
            <v>05</v>
          </cell>
          <cell r="B6491" t="str">
            <v>69030000</v>
          </cell>
          <cell r="C6491" t="str">
            <v>25030000</v>
          </cell>
          <cell r="D6491">
            <v>10610.78</v>
          </cell>
        </row>
        <row r="6492">
          <cell r="A6492" t="str">
            <v>05</v>
          </cell>
          <cell r="B6492" t="str">
            <v>69030000</v>
          </cell>
          <cell r="C6492" t="str">
            <v>26000000</v>
          </cell>
          <cell r="D6492">
            <v>54879.69</v>
          </cell>
        </row>
        <row r="6493">
          <cell r="A6493" t="str">
            <v>05</v>
          </cell>
          <cell r="B6493" t="str">
            <v>69030000</v>
          </cell>
          <cell r="C6493" t="str">
            <v>44000500</v>
          </cell>
          <cell r="D6493">
            <v>2086.4</v>
          </cell>
        </row>
        <row r="6494">
          <cell r="A6494" t="str">
            <v>05</v>
          </cell>
          <cell r="B6494" t="str">
            <v>69030000</v>
          </cell>
          <cell r="C6494" t="str">
            <v>79030000</v>
          </cell>
          <cell r="D6494">
            <v>2424.14</v>
          </cell>
        </row>
        <row r="6495">
          <cell r="A6495" t="str">
            <v>05</v>
          </cell>
          <cell r="B6495" t="str">
            <v>69030000</v>
          </cell>
          <cell r="C6495" t="str">
            <v>79040000</v>
          </cell>
          <cell r="D6495">
            <v>168.09</v>
          </cell>
        </row>
        <row r="6496">
          <cell r="A6496" t="str">
            <v>05</v>
          </cell>
          <cell r="B6496" t="str">
            <v>69030000</v>
          </cell>
          <cell r="C6496" t="str">
            <v>79070000</v>
          </cell>
          <cell r="D6496">
            <v>3030.3</v>
          </cell>
        </row>
        <row r="6497">
          <cell r="A6497" t="str">
            <v>05</v>
          </cell>
          <cell r="B6497" t="str">
            <v>69030000</v>
          </cell>
          <cell r="C6497" t="str">
            <v>91020801</v>
          </cell>
          <cell r="D6497">
            <v>1088.4100000000001</v>
          </cell>
        </row>
        <row r="6498">
          <cell r="A6498" t="str">
            <v>05</v>
          </cell>
          <cell r="B6498" t="str">
            <v>69030000</v>
          </cell>
          <cell r="C6498" t="str">
            <v>91020802</v>
          </cell>
          <cell r="D6498">
            <v>4.4000000000000004</v>
          </cell>
        </row>
        <row r="6499">
          <cell r="A6499" t="str">
            <v>05</v>
          </cell>
          <cell r="B6499" t="str">
            <v>69030000</v>
          </cell>
          <cell r="C6499" t="str">
            <v>97020600</v>
          </cell>
          <cell r="D6499">
            <v>8027.56</v>
          </cell>
        </row>
        <row r="6500">
          <cell r="A6500" t="str">
            <v>05</v>
          </cell>
          <cell r="B6500" t="str">
            <v>69030000</v>
          </cell>
          <cell r="C6500" t="str">
            <v>99000000</v>
          </cell>
          <cell r="D6500">
            <v>2.4300000000000002</v>
          </cell>
        </row>
        <row r="6501">
          <cell r="A6501" t="str">
            <v>05</v>
          </cell>
          <cell r="B6501" t="str">
            <v>69020300</v>
          </cell>
          <cell r="C6501" t="str">
            <v>15010000</v>
          </cell>
          <cell r="D6501">
            <v>9524.59</v>
          </cell>
        </row>
        <row r="6502">
          <cell r="A6502" t="str">
            <v>05</v>
          </cell>
          <cell r="B6502" t="str">
            <v>69020300</v>
          </cell>
          <cell r="C6502" t="str">
            <v>15020000</v>
          </cell>
          <cell r="D6502">
            <v>21202.01</v>
          </cell>
        </row>
        <row r="6503">
          <cell r="A6503" t="str">
            <v>05</v>
          </cell>
          <cell r="B6503" t="str">
            <v>69020300</v>
          </cell>
          <cell r="C6503" t="str">
            <v>15150000</v>
          </cell>
          <cell r="D6503">
            <v>1947.59</v>
          </cell>
        </row>
        <row r="6504">
          <cell r="A6504" t="str">
            <v>05</v>
          </cell>
          <cell r="B6504" t="str">
            <v>69020300</v>
          </cell>
          <cell r="C6504" t="str">
            <v>20010000</v>
          </cell>
          <cell r="D6504">
            <v>785142.41</v>
          </cell>
        </row>
        <row r="6505">
          <cell r="A6505" t="str">
            <v>05</v>
          </cell>
          <cell r="B6505" t="str">
            <v>69020300</v>
          </cell>
          <cell r="C6505" t="str">
            <v>23010000</v>
          </cell>
          <cell r="D6505">
            <v>220186.5</v>
          </cell>
        </row>
        <row r="6506">
          <cell r="A6506" t="str">
            <v>05</v>
          </cell>
          <cell r="B6506" t="str">
            <v>69020300</v>
          </cell>
          <cell r="C6506" t="str">
            <v>25010000</v>
          </cell>
          <cell r="D6506">
            <v>469929.96</v>
          </cell>
        </row>
        <row r="6507">
          <cell r="A6507" t="str">
            <v>05</v>
          </cell>
          <cell r="B6507" t="str">
            <v>69020300</v>
          </cell>
          <cell r="C6507" t="str">
            <v>25020000</v>
          </cell>
          <cell r="D6507">
            <v>508228.81</v>
          </cell>
        </row>
        <row r="6508">
          <cell r="A6508" t="str">
            <v>05</v>
          </cell>
          <cell r="B6508" t="str">
            <v>69020300</v>
          </cell>
          <cell r="C6508" t="str">
            <v>25030000</v>
          </cell>
          <cell r="D6508">
            <v>113579.43</v>
          </cell>
        </row>
        <row r="6509">
          <cell r="A6509" t="str">
            <v>05</v>
          </cell>
          <cell r="B6509" t="str">
            <v>69020300</v>
          </cell>
          <cell r="C6509" t="str">
            <v>26000000</v>
          </cell>
          <cell r="D6509">
            <v>621470.38</v>
          </cell>
        </row>
        <row r="6510">
          <cell r="A6510" t="str">
            <v>05</v>
          </cell>
          <cell r="B6510" t="str">
            <v>69020300</v>
          </cell>
          <cell r="C6510" t="str">
            <v>44000500</v>
          </cell>
          <cell r="D6510">
            <v>25473.87</v>
          </cell>
        </row>
        <row r="6511">
          <cell r="A6511" t="str">
            <v>05</v>
          </cell>
          <cell r="B6511" t="str">
            <v>69020300</v>
          </cell>
          <cell r="C6511" t="str">
            <v>79030000</v>
          </cell>
          <cell r="D6511">
            <v>23800.48</v>
          </cell>
        </row>
        <row r="6512">
          <cell r="A6512" t="str">
            <v>05</v>
          </cell>
          <cell r="B6512" t="str">
            <v>69020300</v>
          </cell>
          <cell r="C6512" t="str">
            <v>79040000</v>
          </cell>
          <cell r="D6512">
            <v>1620.47</v>
          </cell>
        </row>
        <row r="6513">
          <cell r="A6513" t="str">
            <v>05</v>
          </cell>
          <cell r="B6513" t="str">
            <v>69020300</v>
          </cell>
          <cell r="C6513" t="str">
            <v>79070000</v>
          </cell>
          <cell r="D6513">
            <v>34105.410000000003</v>
          </cell>
        </row>
        <row r="6514">
          <cell r="A6514" t="str">
            <v>05</v>
          </cell>
          <cell r="B6514" t="str">
            <v>69020300</v>
          </cell>
          <cell r="C6514" t="str">
            <v>91020801</v>
          </cell>
          <cell r="D6514">
            <v>21130.58</v>
          </cell>
        </row>
        <row r="6515">
          <cell r="A6515" t="str">
            <v>05</v>
          </cell>
          <cell r="B6515" t="str">
            <v>69020300</v>
          </cell>
          <cell r="C6515" t="str">
            <v>91020802</v>
          </cell>
          <cell r="D6515">
            <v>87.96</v>
          </cell>
        </row>
        <row r="6516">
          <cell r="A6516" t="str">
            <v>05</v>
          </cell>
          <cell r="B6516" t="str">
            <v>69020300</v>
          </cell>
          <cell r="C6516" t="str">
            <v>97020500</v>
          </cell>
          <cell r="D6516">
            <v>92202.28</v>
          </cell>
        </row>
        <row r="6517">
          <cell r="A6517" t="str">
            <v>05</v>
          </cell>
          <cell r="B6517" t="str">
            <v>69020200</v>
          </cell>
          <cell r="C6517" t="str">
            <v>15010000</v>
          </cell>
          <cell r="D6517">
            <v>46862.54</v>
          </cell>
        </row>
        <row r="6518">
          <cell r="A6518" t="str">
            <v>05</v>
          </cell>
          <cell r="B6518" t="str">
            <v>69020200</v>
          </cell>
          <cell r="C6518" t="str">
            <v>15020000</v>
          </cell>
          <cell r="D6518">
            <v>87161.21</v>
          </cell>
        </row>
        <row r="6519">
          <cell r="A6519" t="str">
            <v>05</v>
          </cell>
          <cell r="B6519" t="str">
            <v>69020200</v>
          </cell>
          <cell r="C6519" t="str">
            <v>15150000</v>
          </cell>
          <cell r="D6519">
            <v>9553.31</v>
          </cell>
        </row>
        <row r="6520">
          <cell r="A6520" t="str">
            <v>05</v>
          </cell>
          <cell r="B6520" t="str">
            <v>69020200</v>
          </cell>
          <cell r="C6520" t="str">
            <v>20010000</v>
          </cell>
          <cell r="D6520">
            <v>3125633.67</v>
          </cell>
        </row>
        <row r="6521">
          <cell r="A6521" t="str">
            <v>05</v>
          </cell>
          <cell r="B6521" t="str">
            <v>69020200</v>
          </cell>
          <cell r="C6521" t="str">
            <v>23010000</v>
          </cell>
          <cell r="D6521">
            <v>1266265.57</v>
          </cell>
        </row>
        <row r="6522">
          <cell r="A6522" t="str">
            <v>05</v>
          </cell>
          <cell r="B6522" t="str">
            <v>69020200</v>
          </cell>
          <cell r="C6522" t="str">
            <v>25010000</v>
          </cell>
          <cell r="D6522">
            <v>2124734.19</v>
          </cell>
        </row>
        <row r="6523">
          <cell r="A6523" t="str">
            <v>05</v>
          </cell>
          <cell r="B6523" t="str">
            <v>69020200</v>
          </cell>
          <cell r="C6523" t="str">
            <v>25020000</v>
          </cell>
          <cell r="D6523">
            <v>2754556.94</v>
          </cell>
        </row>
        <row r="6524">
          <cell r="A6524" t="str">
            <v>05</v>
          </cell>
          <cell r="B6524" t="str">
            <v>69020200</v>
          </cell>
          <cell r="C6524" t="str">
            <v>25030000</v>
          </cell>
          <cell r="D6524">
            <v>637458.74</v>
          </cell>
        </row>
        <row r="6525">
          <cell r="A6525" t="str">
            <v>05</v>
          </cell>
          <cell r="B6525" t="str">
            <v>69020200</v>
          </cell>
          <cell r="C6525" t="str">
            <v>26000000</v>
          </cell>
          <cell r="D6525">
            <v>3256243.01</v>
          </cell>
        </row>
        <row r="6526">
          <cell r="A6526" t="str">
            <v>05</v>
          </cell>
          <cell r="B6526" t="str">
            <v>69020200</v>
          </cell>
          <cell r="C6526" t="str">
            <v>44000500</v>
          </cell>
          <cell r="D6526">
            <v>122417.77</v>
          </cell>
        </row>
        <row r="6527">
          <cell r="A6527" t="str">
            <v>05</v>
          </cell>
          <cell r="B6527" t="str">
            <v>69020200</v>
          </cell>
          <cell r="C6527" t="str">
            <v>79030000</v>
          </cell>
          <cell r="D6527">
            <v>148066.69</v>
          </cell>
        </row>
        <row r="6528">
          <cell r="A6528" t="str">
            <v>05</v>
          </cell>
          <cell r="B6528" t="str">
            <v>69020200</v>
          </cell>
          <cell r="C6528" t="str">
            <v>79040000</v>
          </cell>
          <cell r="D6528">
            <v>10143.99</v>
          </cell>
        </row>
        <row r="6529">
          <cell r="A6529" t="str">
            <v>05</v>
          </cell>
          <cell r="B6529" t="str">
            <v>69020200</v>
          </cell>
          <cell r="C6529" t="str">
            <v>79070000</v>
          </cell>
          <cell r="D6529">
            <v>178017.97</v>
          </cell>
        </row>
        <row r="6530">
          <cell r="A6530" t="str">
            <v>05</v>
          </cell>
          <cell r="B6530" t="str">
            <v>69020200</v>
          </cell>
          <cell r="C6530" t="str">
            <v>91020801</v>
          </cell>
          <cell r="D6530">
            <v>57673.59</v>
          </cell>
        </row>
        <row r="6531">
          <cell r="A6531" t="str">
            <v>05</v>
          </cell>
          <cell r="B6531" t="str">
            <v>69020200</v>
          </cell>
          <cell r="C6531" t="str">
            <v>91020802</v>
          </cell>
          <cell r="D6531">
            <v>219.91</v>
          </cell>
        </row>
        <row r="6532">
          <cell r="A6532" t="str">
            <v>05</v>
          </cell>
          <cell r="B6532" t="str">
            <v>69020200</v>
          </cell>
          <cell r="C6532" t="str">
            <v>97020400</v>
          </cell>
          <cell r="D6532">
            <v>481971.12</v>
          </cell>
        </row>
        <row r="6533">
          <cell r="A6533" t="str">
            <v>05</v>
          </cell>
          <cell r="B6533" t="str">
            <v>69020200</v>
          </cell>
          <cell r="C6533" t="str">
            <v>99000000</v>
          </cell>
          <cell r="D6533">
            <v>1072.43</v>
          </cell>
        </row>
        <row r="6534">
          <cell r="A6534" t="str">
            <v>05</v>
          </cell>
          <cell r="B6534" t="str">
            <v>69020100</v>
          </cell>
          <cell r="C6534" t="str">
            <v>15010000</v>
          </cell>
          <cell r="D6534">
            <v>55171.71</v>
          </cell>
        </row>
        <row r="6535">
          <cell r="A6535" t="str">
            <v>05</v>
          </cell>
          <cell r="B6535" t="str">
            <v>69020100</v>
          </cell>
          <cell r="C6535" t="str">
            <v>15020000</v>
          </cell>
          <cell r="D6535">
            <v>108363.03</v>
          </cell>
        </row>
        <row r="6536">
          <cell r="A6536" t="str">
            <v>05</v>
          </cell>
          <cell r="B6536" t="str">
            <v>69020100</v>
          </cell>
          <cell r="C6536" t="str">
            <v>15150000</v>
          </cell>
          <cell r="D6536">
            <v>11500.88</v>
          </cell>
        </row>
        <row r="6537">
          <cell r="A6537" t="str">
            <v>05</v>
          </cell>
          <cell r="B6537" t="str">
            <v>69020100</v>
          </cell>
          <cell r="C6537" t="str">
            <v>20010000</v>
          </cell>
          <cell r="D6537">
            <v>3887895.5</v>
          </cell>
        </row>
        <row r="6538">
          <cell r="A6538" t="str">
            <v>05</v>
          </cell>
          <cell r="B6538" t="str">
            <v>69020100</v>
          </cell>
          <cell r="C6538" t="str">
            <v>23010000</v>
          </cell>
          <cell r="D6538">
            <v>1469772.57</v>
          </cell>
        </row>
        <row r="6539">
          <cell r="A6539" t="str">
            <v>05</v>
          </cell>
          <cell r="B6539" t="str">
            <v>69020100</v>
          </cell>
          <cell r="C6539" t="str">
            <v>25010000</v>
          </cell>
          <cell r="D6539">
            <v>2582517.33</v>
          </cell>
        </row>
        <row r="6540">
          <cell r="A6540" t="str">
            <v>05</v>
          </cell>
          <cell r="B6540" t="str">
            <v>69020100</v>
          </cell>
          <cell r="C6540" t="str">
            <v>25020000</v>
          </cell>
          <cell r="D6540">
            <v>3235486.52</v>
          </cell>
        </row>
        <row r="6541">
          <cell r="A6541" t="str">
            <v>05</v>
          </cell>
          <cell r="B6541" t="str">
            <v>69020100</v>
          </cell>
          <cell r="C6541" t="str">
            <v>25030000</v>
          </cell>
          <cell r="D6541">
            <v>743811.63</v>
          </cell>
        </row>
        <row r="6542">
          <cell r="A6542" t="str">
            <v>05</v>
          </cell>
          <cell r="B6542" t="str">
            <v>69020100</v>
          </cell>
          <cell r="C6542" t="str">
            <v>26000000</v>
          </cell>
          <cell r="D6542">
            <v>3867245.01</v>
          </cell>
        </row>
        <row r="6543">
          <cell r="A6543" t="str">
            <v>05</v>
          </cell>
          <cell r="B6543" t="str">
            <v>69020100</v>
          </cell>
          <cell r="C6543" t="str">
            <v>44000500</v>
          </cell>
          <cell r="D6543">
            <v>146046.66</v>
          </cell>
        </row>
        <row r="6544">
          <cell r="A6544" t="str">
            <v>05</v>
          </cell>
          <cell r="B6544" t="str">
            <v>69020100</v>
          </cell>
          <cell r="C6544" t="str">
            <v>79030000</v>
          </cell>
          <cell r="D6544">
            <v>169697.96</v>
          </cell>
        </row>
        <row r="6545">
          <cell r="A6545" t="str">
            <v>05</v>
          </cell>
          <cell r="B6545" t="str">
            <v>69020100</v>
          </cell>
          <cell r="C6545" t="str">
            <v>79040000</v>
          </cell>
          <cell r="D6545">
            <v>11764.49</v>
          </cell>
        </row>
        <row r="6546">
          <cell r="A6546" t="str">
            <v>05</v>
          </cell>
          <cell r="B6546" t="str">
            <v>69020100</v>
          </cell>
          <cell r="C6546" t="str">
            <v>79070000</v>
          </cell>
          <cell r="D6546">
            <v>212123.48</v>
          </cell>
        </row>
        <row r="6547">
          <cell r="A6547" t="str">
            <v>05</v>
          </cell>
          <cell r="B6547" t="str">
            <v>69020100</v>
          </cell>
          <cell r="C6547" t="str">
            <v>91020801</v>
          </cell>
          <cell r="D6547">
            <v>78441.210000000006</v>
          </cell>
        </row>
        <row r="6548">
          <cell r="A6548" t="str">
            <v>05</v>
          </cell>
          <cell r="B6548" t="str">
            <v>69020100</v>
          </cell>
          <cell r="C6548" t="str">
            <v>91020802</v>
          </cell>
          <cell r="D6548">
            <v>307.88</v>
          </cell>
        </row>
        <row r="6549">
          <cell r="A6549" t="str">
            <v>05</v>
          </cell>
          <cell r="B6549" t="str">
            <v>69020100</v>
          </cell>
          <cell r="C6549" t="str">
            <v>97020300</v>
          </cell>
          <cell r="D6549">
            <v>563583.4</v>
          </cell>
        </row>
        <row r="6550">
          <cell r="A6550" t="str">
            <v>05</v>
          </cell>
          <cell r="B6550" t="str">
            <v>69020100</v>
          </cell>
          <cell r="C6550" t="str">
            <v>99000000</v>
          </cell>
          <cell r="D6550">
            <v>428.69</v>
          </cell>
        </row>
        <row r="6551">
          <cell r="A6551" t="str">
            <v>05</v>
          </cell>
          <cell r="B6551" t="str">
            <v>99000000</v>
          </cell>
          <cell r="C6551" t="str">
            <v>90090108</v>
          </cell>
          <cell r="D6551">
            <v>2764812.41</v>
          </cell>
        </row>
        <row r="6552">
          <cell r="A6552" t="str">
            <v>05</v>
          </cell>
          <cell r="B6552" t="str">
            <v>73040000</v>
          </cell>
          <cell r="C6552" t="str">
            <v>70000000</v>
          </cell>
          <cell r="D6552">
            <v>63900</v>
          </cell>
        </row>
        <row r="6553">
          <cell r="A6553" t="str">
            <v>05</v>
          </cell>
          <cell r="B6553" t="str">
            <v>58030100</v>
          </cell>
          <cell r="C6553" t="str">
            <v>91021400</v>
          </cell>
          <cell r="D6553">
            <v>270000000</v>
          </cell>
        </row>
        <row r="6554">
          <cell r="A6554" t="str">
            <v>05</v>
          </cell>
          <cell r="B6554" t="str">
            <v>91011400</v>
          </cell>
          <cell r="C6554" t="str">
            <v>62050400</v>
          </cell>
          <cell r="D6554">
            <v>270907924</v>
          </cell>
        </row>
        <row r="6555">
          <cell r="A6555" t="str">
            <v>05</v>
          </cell>
          <cell r="B6555" t="str">
            <v>62060000</v>
          </cell>
          <cell r="C6555" t="str">
            <v>91021500</v>
          </cell>
          <cell r="D6555">
            <v>87964066.739999995</v>
          </cell>
        </row>
        <row r="6556">
          <cell r="A6556" t="str">
            <v>05</v>
          </cell>
          <cell r="B6556" t="str">
            <v>91011500</v>
          </cell>
          <cell r="C6556" t="str">
            <v>60010300</v>
          </cell>
          <cell r="D6556">
            <v>16920443</v>
          </cell>
        </row>
        <row r="6557">
          <cell r="A6557" t="str">
            <v>05</v>
          </cell>
          <cell r="B6557" t="str">
            <v>91011500</v>
          </cell>
          <cell r="C6557" t="str">
            <v>62050600</v>
          </cell>
          <cell r="D6557">
            <v>71043623.739999995</v>
          </cell>
        </row>
        <row r="6558">
          <cell r="A6558" t="str">
            <v>05</v>
          </cell>
          <cell r="B6558" t="str">
            <v>62050600</v>
          </cell>
          <cell r="C6558" t="str">
            <v>51020000</v>
          </cell>
          <cell r="D6558">
            <v>3364989.65</v>
          </cell>
        </row>
        <row r="6559">
          <cell r="A6559" t="str">
            <v>05</v>
          </cell>
          <cell r="B6559" t="str">
            <v>62050600</v>
          </cell>
          <cell r="C6559" t="str">
            <v>51030100</v>
          </cell>
          <cell r="D6559">
            <v>34806343.630000003</v>
          </cell>
        </row>
        <row r="6560">
          <cell r="A6560" t="str">
            <v>05</v>
          </cell>
          <cell r="B6560" t="str">
            <v>62050600</v>
          </cell>
          <cell r="C6560" t="str">
            <v>51040000</v>
          </cell>
          <cell r="D6560">
            <v>26805546.199999999</v>
          </cell>
        </row>
        <row r="6561">
          <cell r="A6561" t="str">
            <v>05</v>
          </cell>
          <cell r="B6561" t="str">
            <v>62050600</v>
          </cell>
          <cell r="C6561" t="str">
            <v>51080100</v>
          </cell>
          <cell r="D6561">
            <v>6066744.2599999998</v>
          </cell>
        </row>
        <row r="6562">
          <cell r="A6562" t="str">
            <v>05</v>
          </cell>
          <cell r="B6562" t="str">
            <v>62050500</v>
          </cell>
          <cell r="C6562" t="str">
            <v>62060000</v>
          </cell>
          <cell r="D6562">
            <v>92266644.340000004</v>
          </cell>
        </row>
        <row r="6563">
          <cell r="A6563" t="str">
            <v>05</v>
          </cell>
          <cell r="B6563" t="str">
            <v>62050400</v>
          </cell>
          <cell r="C6563" t="str">
            <v>51040000</v>
          </cell>
          <cell r="D6563">
            <v>270907924</v>
          </cell>
        </row>
        <row r="6564">
          <cell r="A6564" t="str">
            <v>05</v>
          </cell>
          <cell r="B6564" t="str">
            <v>62050200</v>
          </cell>
          <cell r="C6564" t="str">
            <v>68080200</v>
          </cell>
          <cell r="D6564">
            <v>10835241.380000001</v>
          </cell>
        </row>
        <row r="6565">
          <cell r="A6565" t="str">
            <v>05</v>
          </cell>
          <cell r="B6565" t="str">
            <v>62050100</v>
          </cell>
          <cell r="C6565" t="str">
            <v>51040000</v>
          </cell>
          <cell r="D6565">
            <v>235000</v>
          </cell>
        </row>
        <row r="6566">
          <cell r="A6566" t="str">
            <v>05</v>
          </cell>
          <cell r="B6566" t="str">
            <v>60010300</v>
          </cell>
          <cell r="C6566" t="str">
            <v>60010000</v>
          </cell>
          <cell r="D6566">
            <v>38249440.869999997</v>
          </cell>
        </row>
        <row r="6567">
          <cell r="A6567" t="str">
            <v>05</v>
          </cell>
          <cell r="B6567" t="str">
            <v>62030000</v>
          </cell>
          <cell r="C6567" t="str">
            <v>68080000</v>
          </cell>
          <cell r="D6567">
            <v>4522.17</v>
          </cell>
        </row>
        <row r="6568">
          <cell r="A6568" t="str">
            <v>05</v>
          </cell>
          <cell r="B6568" t="str">
            <v>62030000</v>
          </cell>
          <cell r="C6568" t="str">
            <v>91020801</v>
          </cell>
          <cell r="D6568">
            <v>0.6</v>
          </cell>
        </row>
        <row r="6569">
          <cell r="A6569" t="str">
            <v>05</v>
          </cell>
          <cell r="B6569" t="str">
            <v>57000000</v>
          </cell>
          <cell r="C6569" t="str">
            <v>51040000</v>
          </cell>
          <cell r="D6569">
            <v>51000</v>
          </cell>
        </row>
        <row r="6570">
          <cell r="A6570" t="str">
            <v>05</v>
          </cell>
          <cell r="B6570" t="str">
            <v>62030100</v>
          </cell>
          <cell r="C6570" t="str">
            <v>51000000</v>
          </cell>
          <cell r="D6570">
            <v>53548.25</v>
          </cell>
        </row>
        <row r="6571">
          <cell r="A6571" t="str">
            <v>05</v>
          </cell>
          <cell r="B6571" t="str">
            <v>62030100</v>
          </cell>
          <cell r="C6571" t="str">
            <v>51040000</v>
          </cell>
          <cell r="D6571">
            <v>183556936.71000001</v>
          </cell>
        </row>
        <row r="6572">
          <cell r="A6572" t="str">
            <v>05</v>
          </cell>
          <cell r="B6572" t="str">
            <v>62030100</v>
          </cell>
          <cell r="C6572" t="str">
            <v>68080200</v>
          </cell>
          <cell r="D6572">
            <v>27976069.91</v>
          </cell>
        </row>
        <row r="6573">
          <cell r="A6573" t="str">
            <v>05</v>
          </cell>
          <cell r="B6573" t="str">
            <v>99000000</v>
          </cell>
          <cell r="C6573" t="str">
            <v>90090200</v>
          </cell>
          <cell r="D6573">
            <v>3639911.52</v>
          </cell>
        </row>
        <row r="6574">
          <cell r="A6574" t="str">
            <v>05</v>
          </cell>
          <cell r="B6574" t="str">
            <v>70030000</v>
          </cell>
          <cell r="C6574" t="str">
            <v>70000000</v>
          </cell>
          <cell r="D6574">
            <v>203.19</v>
          </cell>
        </row>
        <row r="6575">
          <cell r="A6575" t="str">
            <v>05</v>
          </cell>
          <cell r="B6575" t="str">
            <v>70020000</v>
          </cell>
          <cell r="C6575" t="str">
            <v>70000000</v>
          </cell>
          <cell r="D6575">
            <v>1510744.76</v>
          </cell>
        </row>
        <row r="6576">
          <cell r="A6576" t="str">
            <v>05</v>
          </cell>
          <cell r="B6576" t="str">
            <v>70010000</v>
          </cell>
          <cell r="C6576" t="str">
            <v>70000000</v>
          </cell>
          <cell r="D6576">
            <v>9137.6</v>
          </cell>
        </row>
        <row r="6577">
          <cell r="A6577" t="str">
            <v>05</v>
          </cell>
          <cell r="B6577" t="str">
            <v>70010000</v>
          </cell>
          <cell r="C6577" t="str">
            <v>70000000</v>
          </cell>
          <cell r="D6577">
            <v>71846402.450000003</v>
          </cell>
        </row>
        <row r="6578">
          <cell r="A6578" t="str">
            <v>05</v>
          </cell>
          <cell r="B6578" t="str">
            <v>70010000</v>
          </cell>
          <cell r="C6578" t="str">
            <v>70000000</v>
          </cell>
          <cell r="D6578">
            <v>490961.11</v>
          </cell>
        </row>
        <row r="6579">
          <cell r="A6579" t="str">
            <v>05</v>
          </cell>
          <cell r="B6579" t="str">
            <v>70010000</v>
          </cell>
          <cell r="C6579" t="str">
            <v>70000000</v>
          </cell>
          <cell r="D6579">
            <v>4366724.76</v>
          </cell>
        </row>
        <row r="6580">
          <cell r="A6580" t="str">
            <v>05</v>
          </cell>
          <cell r="B6580" t="str">
            <v>60010400</v>
          </cell>
          <cell r="C6580" t="str">
            <v>19040000</v>
          </cell>
          <cell r="D6580">
            <v>74954.570000000007</v>
          </cell>
        </row>
        <row r="6581">
          <cell r="A6581" t="str">
            <v>05</v>
          </cell>
          <cell r="B6581" t="str">
            <v>60010400</v>
          </cell>
          <cell r="C6581" t="str">
            <v>19040100</v>
          </cell>
          <cell r="D6581">
            <v>65842.89</v>
          </cell>
        </row>
        <row r="6582">
          <cell r="A6582" t="str">
            <v>05</v>
          </cell>
          <cell r="B6582" t="str">
            <v>60010400</v>
          </cell>
          <cell r="C6582" t="str">
            <v>28011200</v>
          </cell>
          <cell r="D6582">
            <v>2502411.41</v>
          </cell>
        </row>
        <row r="6583">
          <cell r="A6583" t="str">
            <v>05</v>
          </cell>
          <cell r="B6583" t="str">
            <v>60010400</v>
          </cell>
          <cell r="C6583" t="str">
            <v>51040000</v>
          </cell>
          <cell r="D6583">
            <v>23940</v>
          </cell>
        </row>
        <row r="6584">
          <cell r="A6584" t="str">
            <v>05</v>
          </cell>
          <cell r="B6584" t="str">
            <v>60010400</v>
          </cell>
          <cell r="C6584" t="str">
            <v>91020802</v>
          </cell>
          <cell r="D6584">
            <v>987735.76</v>
          </cell>
        </row>
        <row r="6585">
          <cell r="A6585" t="str">
            <v>05</v>
          </cell>
          <cell r="B6585" t="str">
            <v>51000000</v>
          </cell>
          <cell r="C6585" t="str">
            <v>69020200</v>
          </cell>
          <cell r="D6585">
            <v>163222.71</v>
          </cell>
        </row>
        <row r="6586">
          <cell r="A6586" t="str">
            <v>05</v>
          </cell>
          <cell r="B6586" t="str">
            <v>55040100</v>
          </cell>
          <cell r="C6586" t="str">
            <v>51040000</v>
          </cell>
          <cell r="D6586">
            <v>199000000</v>
          </cell>
        </row>
        <row r="6587">
          <cell r="A6587" t="str">
            <v>05</v>
          </cell>
          <cell r="B6587" t="str">
            <v>58020000</v>
          </cell>
          <cell r="C6587" t="str">
            <v>51040000</v>
          </cell>
          <cell r="D6587">
            <v>150000</v>
          </cell>
        </row>
        <row r="6588">
          <cell r="A6588" t="str">
            <v>05</v>
          </cell>
          <cell r="B6588" t="str">
            <v>67010100</v>
          </cell>
          <cell r="C6588" t="str">
            <v>91020600</v>
          </cell>
          <cell r="D6588">
            <v>5780737.7000000002</v>
          </cell>
        </row>
        <row r="6589">
          <cell r="A6589" t="str">
            <v>05</v>
          </cell>
          <cell r="B6589" t="str">
            <v>99000000</v>
          </cell>
          <cell r="C6589" t="str">
            <v>90090300</v>
          </cell>
          <cell r="D6589">
            <v>329480.99</v>
          </cell>
        </row>
        <row r="6590">
          <cell r="A6590" t="str">
            <v>05</v>
          </cell>
          <cell r="B6590" t="str">
            <v>51090000</v>
          </cell>
          <cell r="C6590" t="str">
            <v>51040000</v>
          </cell>
          <cell r="D6590">
            <v>51200000</v>
          </cell>
        </row>
        <row r="6591">
          <cell r="A6591" t="str">
            <v>05</v>
          </cell>
          <cell r="B6591" t="str">
            <v>51090000</v>
          </cell>
          <cell r="C6591" t="str">
            <v>76000000</v>
          </cell>
          <cell r="D6591">
            <v>2713017.6</v>
          </cell>
        </row>
        <row r="6592">
          <cell r="A6592" t="str">
            <v>05</v>
          </cell>
          <cell r="B6592" t="str">
            <v>51090000</v>
          </cell>
          <cell r="C6592" t="str">
            <v>91020500</v>
          </cell>
          <cell r="D6592">
            <v>4226.47</v>
          </cell>
        </row>
        <row r="6593">
          <cell r="A6593" t="str">
            <v>05</v>
          </cell>
          <cell r="B6593" t="str">
            <v>51020000</v>
          </cell>
          <cell r="C6593" t="str">
            <v>60010000</v>
          </cell>
          <cell r="D6593">
            <v>1221446.18</v>
          </cell>
        </row>
        <row r="6594">
          <cell r="A6594" t="str">
            <v>05</v>
          </cell>
          <cell r="B6594" t="str">
            <v>51020000</v>
          </cell>
          <cell r="C6594" t="str">
            <v>60040000</v>
          </cell>
          <cell r="D6594">
            <v>1402000</v>
          </cell>
        </row>
        <row r="6595">
          <cell r="A6595" t="str">
            <v>05</v>
          </cell>
          <cell r="B6595" t="str">
            <v>51020000</v>
          </cell>
          <cell r="C6595" t="str">
            <v>69030100</v>
          </cell>
          <cell r="D6595">
            <v>1100000</v>
          </cell>
        </row>
        <row r="6596">
          <cell r="A6596" t="str">
            <v>05</v>
          </cell>
          <cell r="B6596" t="str">
            <v>51020000</v>
          </cell>
          <cell r="C6596" t="str">
            <v>69050000</v>
          </cell>
          <cell r="D6596">
            <v>550000</v>
          </cell>
        </row>
        <row r="6597">
          <cell r="A6597" t="str">
            <v>05</v>
          </cell>
          <cell r="B6597" t="str">
            <v>51020000</v>
          </cell>
          <cell r="C6597" t="str">
            <v>70010000</v>
          </cell>
          <cell r="D6597">
            <v>58.6</v>
          </cell>
        </row>
        <row r="6598">
          <cell r="A6598" t="str">
            <v>05</v>
          </cell>
          <cell r="B6598" t="str">
            <v>51020000</v>
          </cell>
          <cell r="C6598" t="str">
            <v>91020500</v>
          </cell>
          <cell r="D6598">
            <v>251</v>
          </cell>
        </row>
        <row r="6599">
          <cell r="A6599" t="str">
            <v>05</v>
          </cell>
          <cell r="B6599" t="str">
            <v>51080100</v>
          </cell>
          <cell r="C6599" t="str">
            <v>60010000</v>
          </cell>
          <cell r="D6599">
            <v>3245638.36</v>
          </cell>
        </row>
        <row r="6600">
          <cell r="A6600" t="str">
            <v>05</v>
          </cell>
          <cell r="B6600" t="str">
            <v>51080100</v>
          </cell>
          <cell r="C6600" t="str">
            <v>60040000</v>
          </cell>
          <cell r="D6600">
            <v>2100000</v>
          </cell>
        </row>
        <row r="6601">
          <cell r="A6601" t="str">
            <v>05</v>
          </cell>
          <cell r="B6601" t="str">
            <v>51080100</v>
          </cell>
          <cell r="C6601" t="str">
            <v>69050000</v>
          </cell>
          <cell r="D6601">
            <v>770000</v>
          </cell>
        </row>
        <row r="6602">
          <cell r="A6602" t="str">
            <v>05</v>
          </cell>
          <cell r="B6602" t="str">
            <v>51080100</v>
          </cell>
          <cell r="C6602" t="str">
            <v>91020500</v>
          </cell>
          <cell r="D6602">
            <v>202</v>
          </cell>
        </row>
        <row r="6603">
          <cell r="A6603" t="str">
            <v>05</v>
          </cell>
          <cell r="B6603" t="str">
            <v>51030000</v>
          </cell>
          <cell r="C6603" t="str">
            <v>26000000</v>
          </cell>
          <cell r="D6603">
            <v>540.86</v>
          </cell>
        </row>
        <row r="6604">
          <cell r="A6604" t="str">
            <v>05</v>
          </cell>
          <cell r="B6604" t="str">
            <v>51030000</v>
          </cell>
          <cell r="C6604" t="str">
            <v>60010000</v>
          </cell>
          <cell r="D6604">
            <v>12426140.109999999</v>
          </cell>
        </row>
        <row r="6605">
          <cell r="A6605" t="str">
            <v>05</v>
          </cell>
          <cell r="B6605" t="str">
            <v>51030000</v>
          </cell>
          <cell r="C6605" t="str">
            <v>60040000</v>
          </cell>
          <cell r="D6605">
            <v>5123080.1399999997</v>
          </cell>
        </row>
        <row r="6606">
          <cell r="A6606" t="str">
            <v>05</v>
          </cell>
          <cell r="B6606" t="str">
            <v>51030000</v>
          </cell>
          <cell r="C6606" t="str">
            <v>68080100</v>
          </cell>
          <cell r="D6606">
            <v>65596.479999999996</v>
          </cell>
        </row>
        <row r="6607">
          <cell r="A6607" t="str">
            <v>05</v>
          </cell>
          <cell r="B6607" t="str">
            <v>51030000</v>
          </cell>
          <cell r="C6607" t="str">
            <v>69030100</v>
          </cell>
          <cell r="D6607">
            <v>1200000</v>
          </cell>
        </row>
        <row r="6608">
          <cell r="A6608" t="str">
            <v>05</v>
          </cell>
          <cell r="B6608" t="str">
            <v>51030000</v>
          </cell>
          <cell r="C6608" t="str">
            <v>70000000</v>
          </cell>
          <cell r="D6608">
            <v>23657</v>
          </cell>
        </row>
        <row r="6609">
          <cell r="A6609" t="str">
            <v>05</v>
          </cell>
          <cell r="B6609" t="str">
            <v>51030000</v>
          </cell>
          <cell r="C6609" t="str">
            <v>70010000</v>
          </cell>
          <cell r="D6609">
            <v>839944.32</v>
          </cell>
        </row>
        <row r="6610">
          <cell r="A6610" t="str">
            <v>05</v>
          </cell>
          <cell r="B6610" t="str">
            <v>51030000</v>
          </cell>
          <cell r="C6610" t="str">
            <v>76000000</v>
          </cell>
          <cell r="D6610">
            <v>11892848.609999999</v>
          </cell>
        </row>
        <row r="6611">
          <cell r="A6611" t="str">
            <v>05</v>
          </cell>
          <cell r="B6611" t="str">
            <v>51030000</v>
          </cell>
          <cell r="C6611" t="str">
            <v>79030000</v>
          </cell>
          <cell r="D6611">
            <v>504621.77</v>
          </cell>
        </row>
        <row r="6612">
          <cell r="A6612" t="str">
            <v>05</v>
          </cell>
          <cell r="B6612" t="str">
            <v>51030000</v>
          </cell>
          <cell r="C6612" t="str">
            <v>91020500</v>
          </cell>
          <cell r="D6612">
            <v>9400</v>
          </cell>
        </row>
        <row r="6613">
          <cell r="A6613" t="str">
            <v>05</v>
          </cell>
          <cell r="B6613" t="str">
            <v>51030000</v>
          </cell>
          <cell r="C6613" t="str">
            <v>91020800</v>
          </cell>
          <cell r="D6613">
            <v>10465.969999999999</v>
          </cell>
        </row>
        <row r="6614">
          <cell r="A6614" t="str">
            <v>05</v>
          </cell>
          <cell r="B6614" t="str">
            <v>51030000</v>
          </cell>
          <cell r="C6614" t="str">
            <v>91020801</v>
          </cell>
          <cell r="D6614">
            <v>800527.25</v>
          </cell>
        </row>
        <row r="6615">
          <cell r="A6615" t="str">
            <v>05</v>
          </cell>
          <cell r="B6615" t="str">
            <v>51030100</v>
          </cell>
          <cell r="C6615" t="str">
            <v>26000000</v>
          </cell>
          <cell r="D6615">
            <v>4303116.75</v>
          </cell>
        </row>
        <row r="6616">
          <cell r="A6616" t="str">
            <v>05</v>
          </cell>
          <cell r="B6616" t="str">
            <v>51030100</v>
          </cell>
          <cell r="C6616" t="str">
            <v>60010000</v>
          </cell>
          <cell r="D6616">
            <v>40561855.159999996</v>
          </cell>
        </row>
        <row r="6617">
          <cell r="A6617" t="str">
            <v>05</v>
          </cell>
          <cell r="B6617" t="str">
            <v>51030100</v>
          </cell>
          <cell r="C6617" t="str">
            <v>60010400</v>
          </cell>
          <cell r="D6617">
            <v>315982.61</v>
          </cell>
        </row>
        <row r="6618">
          <cell r="A6618" t="str">
            <v>05</v>
          </cell>
          <cell r="B6618" t="str">
            <v>51030100</v>
          </cell>
          <cell r="C6618" t="str">
            <v>60040000</v>
          </cell>
          <cell r="D6618">
            <v>6345371.3300000001</v>
          </cell>
        </row>
        <row r="6619">
          <cell r="A6619" t="str">
            <v>05</v>
          </cell>
          <cell r="B6619" t="str">
            <v>51030100</v>
          </cell>
          <cell r="C6619" t="str">
            <v>68010000</v>
          </cell>
          <cell r="D6619">
            <v>771841</v>
          </cell>
        </row>
        <row r="6620">
          <cell r="A6620" t="str">
            <v>05</v>
          </cell>
          <cell r="B6620" t="str">
            <v>51030100</v>
          </cell>
          <cell r="C6620" t="str">
            <v>68020000</v>
          </cell>
          <cell r="D6620">
            <v>4700000</v>
          </cell>
        </row>
        <row r="6621">
          <cell r="A6621" t="str">
            <v>05</v>
          </cell>
          <cell r="B6621" t="str">
            <v>51030100</v>
          </cell>
          <cell r="C6621" t="str">
            <v>68080100</v>
          </cell>
          <cell r="D6621">
            <v>25417.360000000001</v>
          </cell>
        </row>
        <row r="6622">
          <cell r="A6622" t="str">
            <v>05</v>
          </cell>
          <cell r="B6622" t="str">
            <v>51030100</v>
          </cell>
          <cell r="C6622" t="str">
            <v>69020100</v>
          </cell>
          <cell r="D6622">
            <v>6760000</v>
          </cell>
        </row>
        <row r="6623">
          <cell r="A6623" t="str">
            <v>05</v>
          </cell>
          <cell r="B6623" t="str">
            <v>51030100</v>
          </cell>
          <cell r="C6623" t="str">
            <v>70000000</v>
          </cell>
          <cell r="D6623">
            <v>606512</v>
          </cell>
        </row>
        <row r="6624">
          <cell r="A6624" t="str">
            <v>05</v>
          </cell>
          <cell r="B6624" t="str">
            <v>51030100</v>
          </cell>
          <cell r="C6624" t="str">
            <v>70010000</v>
          </cell>
          <cell r="D6624">
            <v>3829452.64</v>
          </cell>
        </row>
        <row r="6625">
          <cell r="A6625" t="str">
            <v>05</v>
          </cell>
          <cell r="B6625" t="str">
            <v>51030100</v>
          </cell>
          <cell r="C6625" t="str">
            <v>76000000</v>
          </cell>
          <cell r="D6625">
            <v>781601.23</v>
          </cell>
        </row>
        <row r="6626">
          <cell r="A6626" t="str">
            <v>05</v>
          </cell>
          <cell r="B6626" t="str">
            <v>51030100</v>
          </cell>
          <cell r="C6626" t="str">
            <v>79030000</v>
          </cell>
          <cell r="D6626">
            <v>527304.64</v>
          </cell>
        </row>
        <row r="6627">
          <cell r="A6627" t="str">
            <v>05</v>
          </cell>
          <cell r="B6627" t="str">
            <v>51030100</v>
          </cell>
          <cell r="C6627" t="str">
            <v>79040000</v>
          </cell>
          <cell r="D6627">
            <v>5800.2</v>
          </cell>
        </row>
        <row r="6628">
          <cell r="A6628" t="str">
            <v>05</v>
          </cell>
          <cell r="B6628" t="str">
            <v>51030100</v>
          </cell>
          <cell r="C6628" t="str">
            <v>79070000</v>
          </cell>
          <cell r="D6628">
            <v>24057.48</v>
          </cell>
        </row>
        <row r="6629">
          <cell r="A6629" t="str">
            <v>05</v>
          </cell>
          <cell r="B6629" t="str">
            <v>51030100</v>
          </cell>
          <cell r="C6629" t="str">
            <v>91020500</v>
          </cell>
          <cell r="D6629">
            <v>31920.81</v>
          </cell>
        </row>
        <row r="6630">
          <cell r="A6630" t="str">
            <v>05</v>
          </cell>
          <cell r="B6630" t="str">
            <v>51030100</v>
          </cell>
          <cell r="C6630" t="str">
            <v>91020801</v>
          </cell>
          <cell r="D6630">
            <v>21945.67</v>
          </cell>
        </row>
        <row r="6631">
          <cell r="A6631" t="str">
            <v>05</v>
          </cell>
          <cell r="B6631" t="str">
            <v>51030100</v>
          </cell>
          <cell r="C6631" t="str">
            <v>97000600</v>
          </cell>
          <cell r="D6631">
            <v>241009.63</v>
          </cell>
        </row>
        <row r="6632">
          <cell r="A6632" t="str">
            <v>05</v>
          </cell>
          <cell r="B6632" t="str">
            <v>51040000</v>
          </cell>
          <cell r="C6632" t="str">
            <v>26000000</v>
          </cell>
          <cell r="D6632">
            <v>526075</v>
          </cell>
        </row>
        <row r="6633">
          <cell r="A6633" t="str">
            <v>05</v>
          </cell>
          <cell r="B6633" t="str">
            <v>51040000</v>
          </cell>
          <cell r="C6633" t="str">
            <v>50000000</v>
          </cell>
          <cell r="D6633">
            <v>10549000</v>
          </cell>
        </row>
        <row r="6634">
          <cell r="A6634" t="str">
            <v>05</v>
          </cell>
          <cell r="B6634" t="str">
            <v>51040000</v>
          </cell>
          <cell r="C6634" t="str">
            <v>51030000</v>
          </cell>
          <cell r="D6634">
            <v>10000000</v>
          </cell>
        </row>
        <row r="6635">
          <cell r="A6635" t="str">
            <v>05</v>
          </cell>
          <cell r="B6635" t="str">
            <v>51040000</v>
          </cell>
          <cell r="C6635" t="str">
            <v>51050000</v>
          </cell>
          <cell r="D6635">
            <v>8800000</v>
          </cell>
        </row>
        <row r="6636">
          <cell r="A6636" t="str">
            <v>05</v>
          </cell>
          <cell r="B6636" t="str">
            <v>51040000</v>
          </cell>
          <cell r="C6636" t="str">
            <v>51090000</v>
          </cell>
          <cell r="D6636">
            <v>23700000</v>
          </cell>
        </row>
        <row r="6637">
          <cell r="A6637" t="str">
            <v>05</v>
          </cell>
          <cell r="B6637" t="str">
            <v>51040000</v>
          </cell>
          <cell r="C6637" t="str">
            <v>55010000</v>
          </cell>
          <cell r="D6637">
            <v>200000</v>
          </cell>
        </row>
        <row r="6638">
          <cell r="A6638" t="str">
            <v>05</v>
          </cell>
          <cell r="B6638" t="str">
            <v>51040000</v>
          </cell>
          <cell r="C6638" t="str">
            <v>55040100</v>
          </cell>
          <cell r="D6638">
            <v>91000000</v>
          </cell>
        </row>
        <row r="6639">
          <cell r="A6639" t="str">
            <v>05</v>
          </cell>
          <cell r="B6639" t="str">
            <v>51040000</v>
          </cell>
          <cell r="C6639" t="str">
            <v>60010000</v>
          </cell>
          <cell r="D6639">
            <v>554698857.05999994</v>
          </cell>
        </row>
        <row r="6640">
          <cell r="A6640" t="str">
            <v>05</v>
          </cell>
          <cell r="B6640" t="str">
            <v>51040000</v>
          </cell>
          <cell r="C6640" t="str">
            <v>60010400</v>
          </cell>
          <cell r="D6640">
            <v>5892372.29</v>
          </cell>
        </row>
        <row r="6641">
          <cell r="A6641" t="str">
            <v>05</v>
          </cell>
          <cell r="B6641" t="str">
            <v>51040000</v>
          </cell>
          <cell r="C6641" t="str">
            <v>60040000</v>
          </cell>
          <cell r="D6641">
            <v>292723669.07999998</v>
          </cell>
        </row>
        <row r="6642">
          <cell r="A6642" t="str">
            <v>05</v>
          </cell>
          <cell r="B6642" t="str">
            <v>51040000</v>
          </cell>
          <cell r="C6642" t="str">
            <v>66000000</v>
          </cell>
          <cell r="D6642">
            <v>20000000</v>
          </cell>
        </row>
        <row r="6643">
          <cell r="A6643" t="str">
            <v>05</v>
          </cell>
          <cell r="B6643" t="str">
            <v>51040000</v>
          </cell>
          <cell r="C6643" t="str">
            <v>66000100</v>
          </cell>
          <cell r="D6643">
            <v>739344.24</v>
          </cell>
        </row>
        <row r="6644">
          <cell r="A6644" t="str">
            <v>05</v>
          </cell>
          <cell r="B6644" t="str">
            <v>51040000</v>
          </cell>
          <cell r="C6644" t="str">
            <v>68010000</v>
          </cell>
          <cell r="D6644">
            <v>192959</v>
          </cell>
        </row>
        <row r="6645">
          <cell r="A6645" t="str">
            <v>05</v>
          </cell>
          <cell r="B6645" t="str">
            <v>51040000</v>
          </cell>
          <cell r="C6645" t="str">
            <v>68020000</v>
          </cell>
          <cell r="D6645">
            <v>14247964</v>
          </cell>
        </row>
        <row r="6646">
          <cell r="A6646" t="str">
            <v>05</v>
          </cell>
          <cell r="B6646" t="str">
            <v>51040000</v>
          </cell>
          <cell r="C6646" t="str">
            <v>68030100</v>
          </cell>
          <cell r="D6646">
            <v>1073016</v>
          </cell>
        </row>
        <row r="6647">
          <cell r="A6647" t="str">
            <v>05</v>
          </cell>
          <cell r="B6647" t="str">
            <v>51040000</v>
          </cell>
          <cell r="C6647" t="str">
            <v>68030300</v>
          </cell>
          <cell r="D6647">
            <v>72469</v>
          </cell>
        </row>
        <row r="6648">
          <cell r="A6648" t="str">
            <v>05</v>
          </cell>
          <cell r="B6648" t="str">
            <v>51040000</v>
          </cell>
          <cell r="C6648" t="str">
            <v>68030900</v>
          </cell>
          <cell r="D6648">
            <v>40025</v>
          </cell>
        </row>
        <row r="6649">
          <cell r="A6649" t="str">
            <v>05</v>
          </cell>
          <cell r="B6649" t="str">
            <v>51040000</v>
          </cell>
          <cell r="C6649" t="str">
            <v>68040000</v>
          </cell>
          <cell r="D6649">
            <v>18584.68</v>
          </cell>
        </row>
        <row r="6650">
          <cell r="A6650" t="str">
            <v>05</v>
          </cell>
          <cell r="B6650" t="str">
            <v>51040000</v>
          </cell>
          <cell r="C6650" t="str">
            <v>68060000</v>
          </cell>
          <cell r="D6650">
            <v>6147060</v>
          </cell>
        </row>
        <row r="6651">
          <cell r="A6651" t="str">
            <v>05</v>
          </cell>
          <cell r="B6651" t="str">
            <v>51040000</v>
          </cell>
          <cell r="C6651" t="str">
            <v>68080100</v>
          </cell>
          <cell r="D6651">
            <v>738.46</v>
          </cell>
        </row>
        <row r="6652">
          <cell r="A6652" t="str">
            <v>05</v>
          </cell>
          <cell r="B6652" t="str">
            <v>51040000</v>
          </cell>
          <cell r="C6652" t="str">
            <v>68080200</v>
          </cell>
          <cell r="D6652">
            <v>65866380</v>
          </cell>
        </row>
        <row r="6653">
          <cell r="A6653" t="str">
            <v>05</v>
          </cell>
          <cell r="B6653" t="str">
            <v>51040000</v>
          </cell>
          <cell r="C6653" t="str">
            <v>69010000</v>
          </cell>
          <cell r="D6653">
            <v>2284475.7000000002</v>
          </cell>
        </row>
        <row r="6654">
          <cell r="A6654" t="str">
            <v>05</v>
          </cell>
          <cell r="B6654" t="str">
            <v>51040000</v>
          </cell>
          <cell r="C6654" t="str">
            <v>69020100</v>
          </cell>
          <cell r="D6654">
            <v>14338558.630000001</v>
          </cell>
        </row>
        <row r="6655">
          <cell r="A6655" t="str">
            <v>05</v>
          </cell>
          <cell r="B6655" t="str">
            <v>51040000</v>
          </cell>
          <cell r="C6655" t="str">
            <v>69020200</v>
          </cell>
          <cell r="D6655">
            <v>17506568.510000002</v>
          </cell>
        </row>
        <row r="6656">
          <cell r="A6656" t="str">
            <v>05</v>
          </cell>
          <cell r="B6656" t="str">
            <v>51040000</v>
          </cell>
          <cell r="C6656" t="str">
            <v>69020300</v>
          </cell>
          <cell r="D6656">
            <v>3522768.71</v>
          </cell>
        </row>
        <row r="6657">
          <cell r="A6657" t="str">
            <v>05</v>
          </cell>
          <cell r="B6657" t="str">
            <v>51040000</v>
          </cell>
          <cell r="C6657" t="str">
            <v>69030000</v>
          </cell>
          <cell r="D6657">
            <v>300955.3</v>
          </cell>
        </row>
        <row r="6658">
          <cell r="A6658" t="str">
            <v>05</v>
          </cell>
          <cell r="B6658" t="str">
            <v>51040000</v>
          </cell>
          <cell r="C6658" t="str">
            <v>69030100</v>
          </cell>
          <cell r="D6658">
            <v>2821123.43</v>
          </cell>
        </row>
        <row r="6659">
          <cell r="A6659" t="str">
            <v>05</v>
          </cell>
          <cell r="B6659" t="str">
            <v>51040000</v>
          </cell>
          <cell r="C6659" t="str">
            <v>69050000</v>
          </cell>
          <cell r="D6659">
            <v>454165</v>
          </cell>
        </row>
        <row r="6660">
          <cell r="A6660" t="str">
            <v>05</v>
          </cell>
          <cell r="B6660" t="str">
            <v>51040000</v>
          </cell>
          <cell r="C6660" t="str">
            <v>70000000</v>
          </cell>
          <cell r="D6660">
            <v>26750678.600000001</v>
          </cell>
        </row>
        <row r="6661">
          <cell r="A6661" t="str">
            <v>05</v>
          </cell>
          <cell r="B6661" t="str">
            <v>51040000</v>
          </cell>
          <cell r="C6661" t="str">
            <v>70010000</v>
          </cell>
          <cell r="D6661">
            <v>83941771.510000005</v>
          </cell>
        </row>
        <row r="6662">
          <cell r="A6662" t="str">
            <v>05</v>
          </cell>
          <cell r="B6662" t="str">
            <v>51040000</v>
          </cell>
          <cell r="C6662" t="str">
            <v>76000000</v>
          </cell>
          <cell r="D6662">
            <v>2928363.18</v>
          </cell>
        </row>
        <row r="6663">
          <cell r="A6663" t="str">
            <v>05</v>
          </cell>
          <cell r="B6663" t="str">
            <v>51040000</v>
          </cell>
          <cell r="C6663" t="str">
            <v>76010000</v>
          </cell>
          <cell r="D6663">
            <v>-1668780.78</v>
          </cell>
        </row>
        <row r="6664">
          <cell r="A6664" t="str">
            <v>05</v>
          </cell>
          <cell r="B6664" t="str">
            <v>51040000</v>
          </cell>
          <cell r="C6664" t="str">
            <v>79030000</v>
          </cell>
          <cell r="D6664">
            <v>3976671.34</v>
          </cell>
        </row>
        <row r="6665">
          <cell r="A6665" t="str">
            <v>05</v>
          </cell>
          <cell r="B6665" t="str">
            <v>51040000</v>
          </cell>
          <cell r="C6665" t="str">
            <v>79040000</v>
          </cell>
          <cell r="D6665">
            <v>75039.05</v>
          </cell>
        </row>
        <row r="6666">
          <cell r="A6666" t="str">
            <v>05</v>
          </cell>
          <cell r="B6666" t="str">
            <v>51040000</v>
          </cell>
          <cell r="C6666" t="str">
            <v>79070000</v>
          </cell>
          <cell r="D6666">
            <v>1456210.57</v>
          </cell>
        </row>
        <row r="6667">
          <cell r="A6667" t="str">
            <v>05</v>
          </cell>
          <cell r="B6667" t="str">
            <v>51040000</v>
          </cell>
          <cell r="C6667" t="str">
            <v>91020500</v>
          </cell>
          <cell r="D6667">
            <v>638110.66</v>
          </cell>
        </row>
        <row r="6668">
          <cell r="A6668" t="str">
            <v>05</v>
          </cell>
          <cell r="B6668" t="str">
            <v>51040000</v>
          </cell>
          <cell r="C6668" t="str">
            <v>91020801</v>
          </cell>
          <cell r="D6668">
            <v>2715520.36</v>
          </cell>
        </row>
        <row r="6669">
          <cell r="A6669" t="str">
            <v>05</v>
          </cell>
          <cell r="B6669" t="str">
            <v>51040000</v>
          </cell>
          <cell r="C6669" t="str">
            <v>97000600</v>
          </cell>
          <cell r="D6669">
            <v>9272592</v>
          </cell>
        </row>
        <row r="6670">
          <cell r="A6670" t="str">
            <v>05</v>
          </cell>
          <cell r="B6670" t="str">
            <v>90090400</v>
          </cell>
          <cell r="C6670" t="str">
            <v>99000000</v>
          </cell>
          <cell r="D6670">
            <v>585359.41</v>
          </cell>
        </row>
        <row r="6671">
          <cell r="A6671" t="str">
            <v>05</v>
          </cell>
          <cell r="B6671" t="str">
            <v>90090500</v>
          </cell>
          <cell r="C6671" t="str">
            <v>99000000</v>
          </cell>
          <cell r="D6671">
            <v>45886.46</v>
          </cell>
        </row>
        <row r="6672">
          <cell r="A6672" t="str">
            <v>05</v>
          </cell>
          <cell r="B6672" t="str">
            <v>71020000</v>
          </cell>
          <cell r="C6672" t="str">
            <v>70000000</v>
          </cell>
          <cell r="D6672">
            <v>2882.29</v>
          </cell>
        </row>
        <row r="6673">
          <cell r="A6673" t="str">
            <v>05</v>
          </cell>
          <cell r="B6673" t="str">
            <v>71020000</v>
          </cell>
          <cell r="C6673" t="str">
            <v>60010000</v>
          </cell>
          <cell r="D6673">
            <v>106950.73</v>
          </cell>
        </row>
        <row r="6674">
          <cell r="A6674" t="str">
            <v>05</v>
          </cell>
          <cell r="B6674" t="str">
            <v>76020700</v>
          </cell>
          <cell r="C6674" t="str">
            <v>51040000</v>
          </cell>
          <cell r="D6674">
            <v>40769.839999999997</v>
          </cell>
        </row>
        <row r="6675">
          <cell r="A6675" t="str">
            <v>05</v>
          </cell>
          <cell r="B6675" t="str">
            <v>76020500</v>
          </cell>
          <cell r="C6675" t="str">
            <v>60010000</v>
          </cell>
          <cell r="D6675">
            <v>12757.31</v>
          </cell>
        </row>
        <row r="6676">
          <cell r="A6676" t="str">
            <v>05</v>
          </cell>
          <cell r="B6676" t="str">
            <v>76020400</v>
          </cell>
          <cell r="C6676" t="str">
            <v>60010300</v>
          </cell>
          <cell r="D6676">
            <v>265653.21999999997</v>
          </cell>
        </row>
        <row r="6677">
          <cell r="A6677" t="str">
            <v>05</v>
          </cell>
          <cell r="B6677" t="str">
            <v>76020400</v>
          </cell>
          <cell r="C6677" t="str">
            <v>60020000</v>
          </cell>
          <cell r="D6677">
            <v>4411007.5999999996</v>
          </cell>
        </row>
        <row r="6678">
          <cell r="A6678" t="str">
            <v>05</v>
          </cell>
          <cell r="B6678" t="str">
            <v>55010000</v>
          </cell>
          <cell r="C6678" t="str">
            <v>60010000</v>
          </cell>
          <cell r="D6678">
            <v>551507.77</v>
          </cell>
        </row>
        <row r="6679">
          <cell r="A6679" t="str">
            <v>05</v>
          </cell>
          <cell r="B6679" t="str">
            <v>76010000</v>
          </cell>
          <cell r="C6679" t="str">
            <v>44000100</v>
          </cell>
          <cell r="D6679">
            <v>855914.57</v>
          </cell>
        </row>
        <row r="6680">
          <cell r="A6680" t="str">
            <v>05</v>
          </cell>
          <cell r="B6680" t="str">
            <v>90090700</v>
          </cell>
          <cell r="C6680" t="str">
            <v>99000000</v>
          </cell>
          <cell r="D6680">
            <v>4415.59</v>
          </cell>
        </row>
        <row r="6681">
          <cell r="A6681" t="str">
            <v>05</v>
          </cell>
          <cell r="B6681" t="str">
            <v>68030300</v>
          </cell>
          <cell r="C6681" t="str">
            <v>26000000</v>
          </cell>
          <cell r="D6681">
            <v>62760</v>
          </cell>
        </row>
        <row r="6682">
          <cell r="A6682" t="str">
            <v>05</v>
          </cell>
          <cell r="B6682" t="str">
            <v>68030300</v>
          </cell>
          <cell r="C6682" t="str">
            <v>79030000</v>
          </cell>
          <cell r="D6682">
            <v>56</v>
          </cell>
        </row>
        <row r="6683">
          <cell r="A6683" t="str">
            <v>05</v>
          </cell>
          <cell r="B6683" t="str">
            <v>91010802</v>
          </cell>
          <cell r="C6683" t="str">
            <v>10150000</v>
          </cell>
          <cell r="D6683">
            <v>22552.84</v>
          </cell>
        </row>
        <row r="6684">
          <cell r="A6684" t="str">
            <v>05</v>
          </cell>
          <cell r="B6684" t="str">
            <v>91010802</v>
          </cell>
          <cell r="C6684" t="str">
            <v>10160200</v>
          </cell>
          <cell r="D6684">
            <v>1570.14</v>
          </cell>
        </row>
        <row r="6685">
          <cell r="A6685" t="str">
            <v>05</v>
          </cell>
          <cell r="B6685" t="str">
            <v>91010802</v>
          </cell>
          <cell r="C6685" t="str">
            <v>60040000</v>
          </cell>
          <cell r="D6685">
            <v>-58.09</v>
          </cell>
        </row>
        <row r="6686">
          <cell r="A6686" t="str">
            <v>05</v>
          </cell>
          <cell r="B6686" t="str">
            <v>91010802</v>
          </cell>
          <cell r="C6686" t="str">
            <v>73020000</v>
          </cell>
          <cell r="D6686">
            <v>2518.35</v>
          </cell>
        </row>
        <row r="6687">
          <cell r="A6687" t="str">
            <v>05</v>
          </cell>
          <cell r="B6687" t="str">
            <v>73020000</v>
          </cell>
          <cell r="C6687" t="str">
            <v>50000000</v>
          </cell>
          <cell r="D6687">
            <v>1324.85</v>
          </cell>
        </row>
        <row r="6688">
          <cell r="A6688" t="str">
            <v>05</v>
          </cell>
          <cell r="B6688" t="str">
            <v>73020000</v>
          </cell>
          <cell r="C6688" t="str">
            <v>51040000</v>
          </cell>
          <cell r="D6688">
            <v>4323.68</v>
          </cell>
        </row>
        <row r="6689">
          <cell r="A6689" t="str">
            <v>05</v>
          </cell>
          <cell r="B6689" t="str">
            <v>73020000</v>
          </cell>
          <cell r="C6689" t="str">
            <v>70000000</v>
          </cell>
          <cell r="D6689">
            <v>24608.12</v>
          </cell>
        </row>
        <row r="6690">
          <cell r="A6690" t="str">
            <v>05</v>
          </cell>
          <cell r="B6690" t="str">
            <v>73030000</v>
          </cell>
          <cell r="C6690" t="str">
            <v>50000000</v>
          </cell>
          <cell r="D6690">
            <v>9327</v>
          </cell>
        </row>
        <row r="6691">
          <cell r="A6691" t="str">
            <v>05</v>
          </cell>
          <cell r="B6691" t="str">
            <v>73030000</v>
          </cell>
          <cell r="C6691" t="str">
            <v>51040000</v>
          </cell>
          <cell r="D6691">
            <v>313</v>
          </cell>
        </row>
        <row r="6692">
          <cell r="A6692" t="str">
            <v>05</v>
          </cell>
          <cell r="B6692" t="str">
            <v>73030000</v>
          </cell>
          <cell r="C6692" t="str">
            <v>70000000</v>
          </cell>
          <cell r="D6692">
            <v>6477</v>
          </cell>
        </row>
        <row r="6693">
          <cell r="A6693" t="str">
            <v>05</v>
          </cell>
          <cell r="B6693" t="str">
            <v>73030000</v>
          </cell>
          <cell r="C6693" t="str">
            <v>79070000</v>
          </cell>
          <cell r="D6693">
            <v>300</v>
          </cell>
        </row>
        <row r="6694">
          <cell r="A6694" t="str">
            <v>05</v>
          </cell>
          <cell r="B6694" t="str">
            <v>86000000</v>
          </cell>
          <cell r="C6694" t="str">
            <v>51040000</v>
          </cell>
          <cell r="D6694">
            <v>100000</v>
          </cell>
        </row>
        <row r="6695">
          <cell r="A6695" t="str">
            <v>05</v>
          </cell>
          <cell r="B6695" t="str">
            <v>86000000</v>
          </cell>
          <cell r="C6695" t="str">
            <v>70000000</v>
          </cell>
          <cell r="D6695">
            <v>2397.34</v>
          </cell>
        </row>
        <row r="6696">
          <cell r="A6696" t="str">
            <v>05</v>
          </cell>
          <cell r="B6696" t="str">
            <v>68010000</v>
          </cell>
          <cell r="C6696" t="str">
            <v>91020500</v>
          </cell>
          <cell r="D6696">
            <v>-3601.86</v>
          </cell>
        </row>
        <row r="6697">
          <cell r="A6697" t="str">
            <v>05</v>
          </cell>
          <cell r="B6697" t="str">
            <v>68010000</v>
          </cell>
          <cell r="C6697" t="str">
            <v>99000000</v>
          </cell>
          <cell r="D6697">
            <v>567888.67000000004</v>
          </cell>
        </row>
        <row r="6698">
          <cell r="A6698" t="str">
            <v>05</v>
          </cell>
          <cell r="B6698" t="str">
            <v>68030900</v>
          </cell>
          <cell r="C6698" t="str">
            <v>97000000</v>
          </cell>
          <cell r="D6698">
            <v>206515</v>
          </cell>
        </row>
        <row r="6699">
          <cell r="A6699" t="str">
            <v>05</v>
          </cell>
          <cell r="B6699" t="str">
            <v>90090900</v>
          </cell>
          <cell r="C6699" t="str">
            <v>99000000</v>
          </cell>
          <cell r="D6699">
            <v>238125.33</v>
          </cell>
        </row>
        <row r="6700">
          <cell r="A6700" t="str">
            <v>05</v>
          </cell>
          <cell r="B6700" t="str">
            <v>71000000</v>
          </cell>
          <cell r="C6700" t="str">
            <v>50000000</v>
          </cell>
          <cell r="D6700">
            <v>254814.89</v>
          </cell>
        </row>
        <row r="6701">
          <cell r="A6701" t="str">
            <v>05</v>
          </cell>
          <cell r="B6701" t="str">
            <v>71000000</v>
          </cell>
          <cell r="C6701" t="str">
            <v>70000000</v>
          </cell>
          <cell r="D6701">
            <v>346006.46</v>
          </cell>
        </row>
        <row r="6702">
          <cell r="A6702" t="str">
            <v>05</v>
          </cell>
          <cell r="B6702" t="str">
            <v>71000000</v>
          </cell>
          <cell r="C6702" t="str">
            <v>08000000</v>
          </cell>
          <cell r="D6702">
            <v>15097</v>
          </cell>
        </row>
        <row r="6703">
          <cell r="A6703" t="str">
            <v>05</v>
          </cell>
          <cell r="B6703" t="str">
            <v>71000000</v>
          </cell>
          <cell r="C6703" t="str">
            <v>08020000</v>
          </cell>
          <cell r="D6703">
            <v>1816</v>
          </cell>
        </row>
        <row r="6704">
          <cell r="A6704" t="str">
            <v>05</v>
          </cell>
          <cell r="B6704" t="str">
            <v>71000000</v>
          </cell>
          <cell r="C6704" t="str">
            <v>08040000</v>
          </cell>
          <cell r="D6704">
            <v>17719.099999999999</v>
          </cell>
        </row>
        <row r="6705">
          <cell r="A6705" t="str">
            <v>05</v>
          </cell>
          <cell r="B6705" t="str">
            <v>71000000</v>
          </cell>
          <cell r="C6705" t="str">
            <v>08070000</v>
          </cell>
          <cell r="D6705">
            <v>54300</v>
          </cell>
        </row>
        <row r="6706">
          <cell r="A6706" t="str">
            <v>05</v>
          </cell>
          <cell r="B6706" t="str">
            <v>71000000</v>
          </cell>
          <cell r="C6706" t="str">
            <v>08090100</v>
          </cell>
          <cell r="D6706">
            <v>37872.97</v>
          </cell>
        </row>
        <row r="6707">
          <cell r="A6707" t="str">
            <v>05</v>
          </cell>
          <cell r="B6707" t="str">
            <v>71000000</v>
          </cell>
          <cell r="C6707" t="str">
            <v>19040100</v>
          </cell>
          <cell r="D6707">
            <v>7830.18</v>
          </cell>
        </row>
        <row r="6708">
          <cell r="A6708" t="str">
            <v>05</v>
          </cell>
          <cell r="B6708" t="str">
            <v>71000000</v>
          </cell>
          <cell r="C6708" t="str">
            <v>23010000</v>
          </cell>
          <cell r="D6708">
            <v>80</v>
          </cell>
        </row>
        <row r="6709">
          <cell r="A6709" t="str">
            <v>05</v>
          </cell>
          <cell r="B6709" t="str">
            <v>71000000</v>
          </cell>
          <cell r="C6709" t="str">
            <v>25010000</v>
          </cell>
          <cell r="D6709">
            <v>479208.99</v>
          </cell>
        </row>
        <row r="6710">
          <cell r="A6710" t="str">
            <v>05</v>
          </cell>
          <cell r="B6710" t="str">
            <v>71000000</v>
          </cell>
          <cell r="C6710" t="str">
            <v>25020000</v>
          </cell>
          <cell r="D6710">
            <v>108499.07</v>
          </cell>
        </row>
        <row r="6711">
          <cell r="A6711" t="str">
            <v>05</v>
          </cell>
          <cell r="B6711" t="str">
            <v>71000000</v>
          </cell>
          <cell r="C6711" t="str">
            <v>25030000</v>
          </cell>
          <cell r="D6711">
            <v>95170.84</v>
          </cell>
        </row>
        <row r="6712">
          <cell r="A6712" t="str">
            <v>05</v>
          </cell>
          <cell r="B6712" t="str">
            <v>71000000</v>
          </cell>
          <cell r="C6712" t="str">
            <v>26000000</v>
          </cell>
          <cell r="D6712">
            <v>2017733.87</v>
          </cell>
        </row>
        <row r="6713">
          <cell r="A6713" t="str">
            <v>05</v>
          </cell>
          <cell r="B6713" t="str">
            <v>71000000</v>
          </cell>
          <cell r="C6713" t="str">
            <v>44000100</v>
          </cell>
          <cell r="D6713">
            <v>170368.5</v>
          </cell>
        </row>
        <row r="6714">
          <cell r="A6714" t="str">
            <v>05</v>
          </cell>
          <cell r="B6714" t="str">
            <v>71000000</v>
          </cell>
          <cell r="C6714" t="str">
            <v>44000400</v>
          </cell>
          <cell r="D6714">
            <v>75125</v>
          </cell>
        </row>
        <row r="6715">
          <cell r="A6715" t="str">
            <v>05</v>
          </cell>
          <cell r="B6715" t="str">
            <v>71000000</v>
          </cell>
          <cell r="C6715" t="str">
            <v>44000500</v>
          </cell>
          <cell r="D6715">
            <v>11251.7</v>
          </cell>
        </row>
        <row r="6716">
          <cell r="A6716" t="str">
            <v>05</v>
          </cell>
          <cell r="B6716" t="str">
            <v>71000000</v>
          </cell>
          <cell r="C6716" t="str">
            <v>60010000</v>
          </cell>
          <cell r="D6716">
            <v>253685.11</v>
          </cell>
        </row>
        <row r="6717">
          <cell r="A6717" t="str">
            <v>05</v>
          </cell>
          <cell r="B6717" t="str">
            <v>71000000</v>
          </cell>
          <cell r="C6717" t="str">
            <v>76000000</v>
          </cell>
          <cell r="D6717">
            <v>9300</v>
          </cell>
        </row>
        <row r="6718">
          <cell r="A6718" t="str">
            <v>05</v>
          </cell>
          <cell r="B6718" t="str">
            <v>71000000</v>
          </cell>
          <cell r="C6718" t="str">
            <v>79030000</v>
          </cell>
          <cell r="D6718">
            <v>28227.65</v>
          </cell>
        </row>
        <row r="6719">
          <cell r="A6719" t="str">
            <v>05</v>
          </cell>
          <cell r="B6719" t="str">
            <v>71000000</v>
          </cell>
          <cell r="C6719" t="str">
            <v>91020500</v>
          </cell>
          <cell r="D6719">
            <v>2818.98</v>
          </cell>
        </row>
        <row r="6720">
          <cell r="A6720" t="str">
            <v>05</v>
          </cell>
          <cell r="B6720" t="str">
            <v>71000000</v>
          </cell>
          <cell r="C6720" t="str">
            <v>91020801</v>
          </cell>
          <cell r="D6720">
            <v>167111.95000000001</v>
          </cell>
        </row>
        <row r="6721">
          <cell r="A6721" t="str">
            <v>05</v>
          </cell>
          <cell r="B6721" t="str">
            <v>71000000</v>
          </cell>
          <cell r="C6721" t="str">
            <v>91020802</v>
          </cell>
          <cell r="D6721">
            <v>62465.2</v>
          </cell>
        </row>
        <row r="6722">
          <cell r="A6722" t="str">
            <v>05</v>
          </cell>
          <cell r="B6722" t="str">
            <v>76000000</v>
          </cell>
          <cell r="C6722" t="str">
            <v>25010000</v>
          </cell>
          <cell r="D6722">
            <v>298402.18</v>
          </cell>
        </row>
        <row r="6723">
          <cell r="A6723" t="str">
            <v>05</v>
          </cell>
          <cell r="B6723" t="str">
            <v>76000000</v>
          </cell>
          <cell r="C6723" t="str">
            <v>25020000</v>
          </cell>
          <cell r="D6723">
            <v>132261.31</v>
          </cell>
        </row>
        <row r="6724">
          <cell r="A6724" t="str">
            <v>05</v>
          </cell>
          <cell r="B6724" t="str">
            <v>76000000</v>
          </cell>
          <cell r="C6724" t="str">
            <v>25030000</v>
          </cell>
          <cell r="D6724">
            <v>10232</v>
          </cell>
        </row>
        <row r="6725">
          <cell r="A6725" t="str">
            <v>05</v>
          </cell>
          <cell r="B6725" t="str">
            <v>76000000</v>
          </cell>
          <cell r="C6725" t="str">
            <v>26000000</v>
          </cell>
          <cell r="D6725">
            <v>31597.040000000001</v>
          </cell>
        </row>
        <row r="6726">
          <cell r="A6726" t="str">
            <v>05</v>
          </cell>
          <cell r="B6726" t="str">
            <v>76000000</v>
          </cell>
          <cell r="C6726" t="str">
            <v>51000000</v>
          </cell>
          <cell r="D6726">
            <v>4648.51</v>
          </cell>
        </row>
        <row r="6727">
          <cell r="A6727" t="str">
            <v>05</v>
          </cell>
          <cell r="B6727" t="str">
            <v>76000000</v>
          </cell>
          <cell r="C6727" t="str">
            <v>51030000</v>
          </cell>
          <cell r="D6727">
            <v>46444</v>
          </cell>
        </row>
        <row r="6728">
          <cell r="A6728" t="str">
            <v>05</v>
          </cell>
          <cell r="B6728" t="str">
            <v>76000000</v>
          </cell>
          <cell r="C6728" t="str">
            <v>51030100</v>
          </cell>
          <cell r="D6728">
            <v>1000</v>
          </cell>
        </row>
        <row r="6729">
          <cell r="A6729" t="str">
            <v>05</v>
          </cell>
          <cell r="B6729" t="str">
            <v>76000000</v>
          </cell>
          <cell r="C6729" t="str">
            <v>51040000</v>
          </cell>
          <cell r="D6729">
            <v>482330.92</v>
          </cell>
        </row>
        <row r="6730">
          <cell r="A6730" t="str">
            <v>05</v>
          </cell>
          <cell r="B6730" t="str">
            <v>76000000</v>
          </cell>
          <cell r="C6730" t="str">
            <v>51050000</v>
          </cell>
          <cell r="D6730">
            <v>158447.35999999999</v>
          </cell>
        </row>
        <row r="6731">
          <cell r="A6731" t="str">
            <v>05</v>
          </cell>
          <cell r="B6731" t="str">
            <v>76000000</v>
          </cell>
          <cell r="C6731" t="str">
            <v>52030100</v>
          </cell>
          <cell r="D6731">
            <v>24173426.760000002</v>
          </cell>
        </row>
        <row r="6732">
          <cell r="A6732" t="str">
            <v>05</v>
          </cell>
          <cell r="B6732" t="str">
            <v>76000000</v>
          </cell>
          <cell r="C6732" t="str">
            <v>60010000</v>
          </cell>
          <cell r="D6732">
            <v>1916025.24</v>
          </cell>
        </row>
        <row r="6733">
          <cell r="A6733" t="str">
            <v>05</v>
          </cell>
          <cell r="B6733" t="str">
            <v>76000000</v>
          </cell>
          <cell r="C6733" t="str">
            <v>62020100</v>
          </cell>
          <cell r="D6733">
            <v>1666185.34</v>
          </cell>
        </row>
        <row r="6734">
          <cell r="A6734" t="str">
            <v>05</v>
          </cell>
          <cell r="B6734" t="str">
            <v>76000000</v>
          </cell>
          <cell r="C6734" t="str">
            <v>62020200</v>
          </cell>
          <cell r="D6734">
            <v>48581.64</v>
          </cell>
        </row>
        <row r="6735">
          <cell r="A6735" t="str">
            <v>05</v>
          </cell>
          <cell r="B6735" t="str">
            <v>76000000</v>
          </cell>
          <cell r="C6735" t="str">
            <v>62020300</v>
          </cell>
          <cell r="D6735">
            <v>98121.72</v>
          </cell>
        </row>
        <row r="6736">
          <cell r="A6736" t="str">
            <v>05</v>
          </cell>
          <cell r="B6736" t="str">
            <v>76000000</v>
          </cell>
          <cell r="C6736" t="str">
            <v>70000000</v>
          </cell>
          <cell r="D6736">
            <v>4208003.25</v>
          </cell>
        </row>
        <row r="6737">
          <cell r="A6737" t="str">
            <v>05</v>
          </cell>
          <cell r="B6737" t="str">
            <v>76000000</v>
          </cell>
          <cell r="C6737" t="str">
            <v>79030000</v>
          </cell>
          <cell r="D6737">
            <v>-3560</v>
          </cell>
        </row>
        <row r="6738">
          <cell r="A6738" t="str">
            <v>05</v>
          </cell>
          <cell r="B6738" t="str">
            <v>76000000</v>
          </cell>
          <cell r="C6738" t="str">
            <v>91020800</v>
          </cell>
          <cell r="D6738">
            <v>94412.47</v>
          </cell>
        </row>
        <row r="6739">
          <cell r="A6739" t="str">
            <v>05</v>
          </cell>
          <cell r="B6739" t="str">
            <v>76000000</v>
          </cell>
          <cell r="C6739" t="str">
            <v>91020801</v>
          </cell>
          <cell r="D6739">
            <v>-71956.87</v>
          </cell>
        </row>
        <row r="6740">
          <cell r="A6740" t="str">
            <v>05</v>
          </cell>
          <cell r="B6740" t="str">
            <v>76000000</v>
          </cell>
          <cell r="C6740" t="str">
            <v>91020900</v>
          </cell>
          <cell r="D6740">
            <v>8782.41</v>
          </cell>
        </row>
        <row r="6741">
          <cell r="A6741" t="str">
            <v>05</v>
          </cell>
          <cell r="B6741" t="str">
            <v>76000000</v>
          </cell>
          <cell r="C6741" t="str">
            <v>91021600</v>
          </cell>
          <cell r="D6741">
            <v>397166.5</v>
          </cell>
        </row>
        <row r="6742">
          <cell r="A6742" t="str">
            <v>05</v>
          </cell>
          <cell r="B6742" t="str">
            <v>84000000</v>
          </cell>
          <cell r="C6742" t="str">
            <v>83000000</v>
          </cell>
          <cell r="D6742">
            <v>29789</v>
          </cell>
        </row>
        <row r="6743">
          <cell r="A6743" t="str">
            <v>05</v>
          </cell>
          <cell r="B6743" t="str">
            <v>99000000</v>
          </cell>
          <cell r="C6743" t="str">
            <v>90090901</v>
          </cell>
          <cell r="D6743">
            <v>145473.9</v>
          </cell>
        </row>
        <row r="6744">
          <cell r="A6744" t="str">
            <v>05</v>
          </cell>
          <cell r="B6744" t="str">
            <v>99000000</v>
          </cell>
          <cell r="C6744" t="str">
            <v>90090902</v>
          </cell>
          <cell r="D6744">
            <v>18867.7</v>
          </cell>
        </row>
        <row r="6745">
          <cell r="A6745" t="str">
            <v>05</v>
          </cell>
          <cell r="B6745" t="str">
            <v>08000000</v>
          </cell>
          <cell r="C6745" t="str">
            <v>91020802</v>
          </cell>
          <cell r="D6745">
            <v>45.84</v>
          </cell>
        </row>
        <row r="6746">
          <cell r="A6746" t="str">
            <v>05</v>
          </cell>
          <cell r="B6746" t="str">
            <v>08000000</v>
          </cell>
          <cell r="C6746" t="str">
            <v>91020803</v>
          </cell>
          <cell r="D6746">
            <v>19.64</v>
          </cell>
        </row>
        <row r="6747">
          <cell r="A6747" t="str">
            <v>05</v>
          </cell>
          <cell r="B6747" t="str">
            <v>04010000</v>
          </cell>
          <cell r="C6747" t="str">
            <v>25010000</v>
          </cell>
          <cell r="D6747">
            <v>180027.79</v>
          </cell>
        </row>
        <row r="6748">
          <cell r="A6748" t="str">
            <v>05</v>
          </cell>
          <cell r="B6748" t="str">
            <v>76010000</v>
          </cell>
          <cell r="C6748" t="str">
            <v>62020100</v>
          </cell>
          <cell r="D6748">
            <v>1105729.26</v>
          </cell>
        </row>
        <row r="6749">
          <cell r="A6749" t="str">
            <v>05</v>
          </cell>
          <cell r="B6749" t="str">
            <v>43020000</v>
          </cell>
          <cell r="C6749" t="str">
            <v>08000000</v>
          </cell>
          <cell r="D6749">
            <v>2626.31</v>
          </cell>
        </row>
        <row r="6750">
          <cell r="A6750" t="str">
            <v>05</v>
          </cell>
          <cell r="B6750" t="str">
            <v>43020000</v>
          </cell>
          <cell r="C6750" t="str">
            <v>10140300</v>
          </cell>
          <cell r="D6750">
            <v>1304.68</v>
          </cell>
        </row>
        <row r="6751">
          <cell r="A6751" t="str">
            <v>05</v>
          </cell>
          <cell r="B6751" t="str">
            <v>43020000</v>
          </cell>
          <cell r="C6751" t="str">
            <v>43020000</v>
          </cell>
          <cell r="D6751">
            <v>1539.98</v>
          </cell>
        </row>
        <row r="6752">
          <cell r="A6752" t="str">
            <v>05</v>
          </cell>
          <cell r="B6752" t="str">
            <v>43020000</v>
          </cell>
          <cell r="C6752" t="str">
            <v>44000100</v>
          </cell>
          <cell r="D6752">
            <v>1700023.72</v>
          </cell>
        </row>
        <row r="6753">
          <cell r="A6753" t="str">
            <v>05</v>
          </cell>
          <cell r="B6753" t="str">
            <v>43020000</v>
          </cell>
          <cell r="C6753" t="str">
            <v>44000200</v>
          </cell>
          <cell r="D6753">
            <v>176130.35</v>
          </cell>
        </row>
        <row r="6754">
          <cell r="A6754" t="str">
            <v>05</v>
          </cell>
          <cell r="B6754" t="str">
            <v>43020000</v>
          </cell>
          <cell r="C6754" t="str">
            <v>44000300</v>
          </cell>
          <cell r="D6754">
            <v>6392.54</v>
          </cell>
        </row>
        <row r="6755">
          <cell r="A6755" t="str">
            <v>05</v>
          </cell>
          <cell r="B6755" t="str">
            <v>43020000</v>
          </cell>
          <cell r="C6755" t="str">
            <v>44000400</v>
          </cell>
          <cell r="D6755">
            <v>165224.93</v>
          </cell>
        </row>
        <row r="6756">
          <cell r="A6756" t="str">
            <v>05</v>
          </cell>
          <cell r="B6756" t="str">
            <v>43020000</v>
          </cell>
          <cell r="C6756" t="str">
            <v>45020000</v>
          </cell>
          <cell r="D6756">
            <v>180277.37</v>
          </cell>
        </row>
        <row r="6757">
          <cell r="A6757" t="str">
            <v>05</v>
          </cell>
          <cell r="B6757" t="str">
            <v>43020000</v>
          </cell>
          <cell r="C6757" t="str">
            <v>90020500</v>
          </cell>
          <cell r="D6757">
            <v>-318115.39</v>
          </cell>
        </row>
        <row r="6758">
          <cell r="A6758" t="str">
            <v>05</v>
          </cell>
          <cell r="B6758" t="str">
            <v>43020000</v>
          </cell>
          <cell r="C6758" t="str">
            <v>90020700</v>
          </cell>
          <cell r="D6758">
            <v>-2519.64</v>
          </cell>
        </row>
        <row r="6759">
          <cell r="A6759" t="str">
            <v>05</v>
          </cell>
          <cell r="B6759" t="str">
            <v>43020000</v>
          </cell>
          <cell r="C6759" t="str">
            <v>90022100</v>
          </cell>
          <cell r="D6759">
            <v>445286.59</v>
          </cell>
        </row>
        <row r="6760">
          <cell r="A6760" t="str">
            <v>05</v>
          </cell>
          <cell r="B6760" t="str">
            <v>43020000</v>
          </cell>
          <cell r="C6760" t="str">
            <v>90022101</v>
          </cell>
          <cell r="D6760">
            <v>324913.65999999997</v>
          </cell>
        </row>
        <row r="6761">
          <cell r="A6761" t="str">
            <v>05</v>
          </cell>
          <cell r="B6761" t="str">
            <v>43020000</v>
          </cell>
          <cell r="C6761" t="str">
            <v>90022300</v>
          </cell>
          <cell r="D6761">
            <v>3779.46</v>
          </cell>
        </row>
        <row r="6762">
          <cell r="A6762" t="str">
            <v>05</v>
          </cell>
          <cell r="B6762" t="str">
            <v>43010000</v>
          </cell>
          <cell r="C6762" t="str">
            <v>08000000</v>
          </cell>
          <cell r="D6762">
            <v>5199.32</v>
          </cell>
        </row>
        <row r="6763">
          <cell r="A6763" t="str">
            <v>05</v>
          </cell>
          <cell r="B6763" t="str">
            <v>43010000</v>
          </cell>
          <cell r="C6763" t="str">
            <v>21010000</v>
          </cell>
          <cell r="D6763">
            <v>782485.82</v>
          </cell>
        </row>
        <row r="6764">
          <cell r="A6764" t="str">
            <v>05</v>
          </cell>
          <cell r="B6764" t="str">
            <v>43010000</v>
          </cell>
          <cell r="C6764" t="str">
            <v>43010000</v>
          </cell>
          <cell r="D6764">
            <v>486</v>
          </cell>
        </row>
        <row r="6765">
          <cell r="A6765" t="str">
            <v>05</v>
          </cell>
          <cell r="B6765" t="str">
            <v>43010000</v>
          </cell>
          <cell r="C6765" t="str">
            <v>45000100</v>
          </cell>
          <cell r="D6765">
            <v>9655148.5700000003</v>
          </cell>
        </row>
        <row r="6766">
          <cell r="A6766" t="str">
            <v>05</v>
          </cell>
          <cell r="B6766" t="str">
            <v>43010000</v>
          </cell>
          <cell r="C6766" t="str">
            <v>76080200</v>
          </cell>
          <cell r="D6766">
            <v>71972.94</v>
          </cell>
        </row>
        <row r="6767">
          <cell r="A6767" t="str">
            <v>05</v>
          </cell>
          <cell r="B6767" t="str">
            <v>43010000</v>
          </cell>
          <cell r="C6767" t="str">
            <v>90020100</v>
          </cell>
          <cell r="D6767">
            <v>403487141.51999998</v>
          </cell>
        </row>
        <row r="6768">
          <cell r="A6768" t="str">
            <v>05</v>
          </cell>
          <cell r="B6768" t="str">
            <v>43010000</v>
          </cell>
          <cell r="C6768" t="str">
            <v>90020107</v>
          </cell>
          <cell r="D6768">
            <v>107570657.86</v>
          </cell>
        </row>
        <row r="6769">
          <cell r="A6769" t="str">
            <v>05</v>
          </cell>
          <cell r="B6769" t="str">
            <v>43010000</v>
          </cell>
          <cell r="C6769" t="str">
            <v>90020108</v>
          </cell>
          <cell r="D6769">
            <v>10581462.779999999</v>
          </cell>
        </row>
        <row r="6770">
          <cell r="A6770" t="str">
            <v>05</v>
          </cell>
          <cell r="B6770" t="str">
            <v>43010000</v>
          </cell>
          <cell r="C6770" t="str">
            <v>90020200</v>
          </cell>
          <cell r="D6770">
            <v>8890695.4499999993</v>
          </cell>
        </row>
        <row r="6771">
          <cell r="A6771" t="str">
            <v>05</v>
          </cell>
          <cell r="B6771" t="str">
            <v>43010000</v>
          </cell>
          <cell r="C6771" t="str">
            <v>90020300</v>
          </cell>
          <cell r="D6771">
            <v>1316374.6399999999</v>
          </cell>
        </row>
        <row r="6772">
          <cell r="A6772" t="str">
            <v>05</v>
          </cell>
          <cell r="B6772" t="str">
            <v>43010000</v>
          </cell>
          <cell r="C6772" t="str">
            <v>90020400</v>
          </cell>
          <cell r="D6772">
            <v>3368654.54</v>
          </cell>
        </row>
        <row r="6773">
          <cell r="A6773" t="str">
            <v>05</v>
          </cell>
          <cell r="B6773" t="str">
            <v>76080200</v>
          </cell>
          <cell r="C6773" t="str">
            <v>43010000</v>
          </cell>
          <cell r="D6773">
            <v>71972.94</v>
          </cell>
        </row>
        <row r="6774">
          <cell r="A6774" t="str">
            <v>05</v>
          </cell>
          <cell r="B6774" t="str">
            <v>62010100</v>
          </cell>
          <cell r="C6774" t="str">
            <v>51030100</v>
          </cell>
          <cell r="D6774">
            <v>38815738.719999999</v>
          </cell>
        </row>
        <row r="6775">
          <cell r="A6775" t="str">
            <v>05</v>
          </cell>
          <cell r="B6775" t="str">
            <v>62010100</v>
          </cell>
          <cell r="C6775" t="str">
            <v>51040000</v>
          </cell>
          <cell r="D6775">
            <v>514391648.56</v>
          </cell>
        </row>
        <row r="6776">
          <cell r="A6776" t="str">
            <v>05</v>
          </cell>
          <cell r="B6776" t="str">
            <v>62010100</v>
          </cell>
          <cell r="C6776" t="str">
            <v>51090000</v>
          </cell>
          <cell r="D6776">
            <v>50000000</v>
          </cell>
        </row>
        <row r="6777">
          <cell r="A6777" t="str">
            <v>05</v>
          </cell>
          <cell r="B6777" t="str">
            <v>62010100</v>
          </cell>
          <cell r="C6777" t="str">
            <v>60010300</v>
          </cell>
          <cell r="D6777">
            <v>18927241.940000001</v>
          </cell>
        </row>
        <row r="6778">
          <cell r="A6778" t="str">
            <v>05</v>
          </cell>
          <cell r="B6778" t="str">
            <v>62010100</v>
          </cell>
          <cell r="C6778" t="str">
            <v>60010400</v>
          </cell>
          <cell r="D6778">
            <v>69545.240000000005</v>
          </cell>
        </row>
        <row r="6779">
          <cell r="A6779" t="str">
            <v>05</v>
          </cell>
          <cell r="B6779" t="str">
            <v>62010100</v>
          </cell>
          <cell r="C6779" t="str">
            <v>62030000</v>
          </cell>
          <cell r="D6779">
            <v>21452.25</v>
          </cell>
        </row>
        <row r="6780">
          <cell r="A6780" t="str">
            <v>05</v>
          </cell>
          <cell r="B6780" t="str">
            <v>62010100</v>
          </cell>
          <cell r="C6780" t="str">
            <v>62030100</v>
          </cell>
          <cell r="D6780">
            <v>139189926.94999999</v>
          </cell>
        </row>
        <row r="6781">
          <cell r="A6781" t="str">
            <v>05</v>
          </cell>
          <cell r="B6781" t="str">
            <v>62010100</v>
          </cell>
          <cell r="C6781" t="str">
            <v>62050500</v>
          </cell>
          <cell r="D6781">
            <v>68919167.439999998</v>
          </cell>
        </row>
        <row r="6782">
          <cell r="A6782" t="str">
            <v>05</v>
          </cell>
          <cell r="B6782" t="str">
            <v>62010100</v>
          </cell>
          <cell r="C6782" t="str">
            <v>76000000</v>
          </cell>
          <cell r="D6782">
            <v>-353862.65</v>
          </cell>
        </row>
        <row r="6783">
          <cell r="A6783" t="str">
            <v>05</v>
          </cell>
          <cell r="B6783" t="str">
            <v>62010100</v>
          </cell>
          <cell r="C6783" t="str">
            <v>91021600</v>
          </cell>
          <cell r="D6783">
            <v>169938.61</v>
          </cell>
        </row>
        <row r="6784">
          <cell r="A6784" t="str">
            <v>05</v>
          </cell>
          <cell r="B6784" t="str">
            <v>62010200</v>
          </cell>
          <cell r="C6784" t="str">
            <v>51030000</v>
          </cell>
          <cell r="D6784">
            <v>8900455.0600000005</v>
          </cell>
        </row>
        <row r="6785">
          <cell r="A6785" t="str">
            <v>05</v>
          </cell>
          <cell r="B6785" t="str">
            <v>62010200</v>
          </cell>
          <cell r="C6785" t="str">
            <v>62030300</v>
          </cell>
          <cell r="D6785">
            <v>1708704.34</v>
          </cell>
        </row>
        <row r="6786">
          <cell r="A6786" t="str">
            <v>05</v>
          </cell>
          <cell r="B6786" t="str">
            <v>62010200</v>
          </cell>
          <cell r="C6786" t="str">
            <v>62030500</v>
          </cell>
          <cell r="D6786">
            <v>7807032.6200000001</v>
          </cell>
        </row>
        <row r="6787">
          <cell r="A6787" t="str">
            <v>05</v>
          </cell>
          <cell r="B6787" t="str">
            <v>62010300</v>
          </cell>
          <cell r="C6787" t="str">
            <v>62030000</v>
          </cell>
          <cell r="D6787">
            <v>948.72</v>
          </cell>
        </row>
        <row r="6788">
          <cell r="A6788" t="str">
            <v>05</v>
          </cell>
          <cell r="B6788" t="str">
            <v>62010300</v>
          </cell>
          <cell r="C6788" t="str">
            <v>62030100</v>
          </cell>
          <cell r="D6788">
            <v>2349003.7999999998</v>
          </cell>
        </row>
        <row r="6789">
          <cell r="A6789" t="str">
            <v>05</v>
          </cell>
          <cell r="B6789" t="str">
            <v>62010400</v>
          </cell>
          <cell r="C6789" t="str">
            <v>62030200</v>
          </cell>
          <cell r="D6789">
            <v>94223.62</v>
          </cell>
        </row>
        <row r="6790">
          <cell r="A6790" t="str">
            <v>05</v>
          </cell>
          <cell r="B6790" t="str">
            <v>62010400</v>
          </cell>
          <cell r="C6790" t="str">
            <v>62030300</v>
          </cell>
          <cell r="D6790">
            <v>4667282.2300000004</v>
          </cell>
        </row>
        <row r="6791">
          <cell r="A6791" t="str">
            <v>05</v>
          </cell>
          <cell r="B6791" t="str">
            <v>62010500</v>
          </cell>
          <cell r="C6791" t="str">
            <v>50000000</v>
          </cell>
          <cell r="D6791">
            <v>3790.17</v>
          </cell>
        </row>
        <row r="6792">
          <cell r="A6792" t="str">
            <v>05</v>
          </cell>
          <cell r="B6792" t="str">
            <v>62010500</v>
          </cell>
          <cell r="C6792" t="str">
            <v>51030100</v>
          </cell>
          <cell r="D6792">
            <v>6832.2</v>
          </cell>
        </row>
        <row r="6793">
          <cell r="A6793" t="str">
            <v>05</v>
          </cell>
          <cell r="B6793" t="str">
            <v>62010500</v>
          </cell>
          <cell r="C6793" t="str">
            <v>51040000</v>
          </cell>
          <cell r="D6793">
            <v>13074020.029999999</v>
          </cell>
        </row>
        <row r="6794">
          <cell r="A6794" t="str">
            <v>05</v>
          </cell>
          <cell r="B6794" t="str">
            <v>62010500</v>
          </cell>
          <cell r="C6794" t="str">
            <v>60010000</v>
          </cell>
          <cell r="D6794">
            <v>26349.15</v>
          </cell>
        </row>
        <row r="6795">
          <cell r="A6795" t="str">
            <v>05</v>
          </cell>
          <cell r="B6795" t="str">
            <v>62010500</v>
          </cell>
          <cell r="C6795" t="str">
            <v>62030000</v>
          </cell>
          <cell r="D6795">
            <v>1750.89</v>
          </cell>
        </row>
        <row r="6796">
          <cell r="A6796" t="str">
            <v>05</v>
          </cell>
          <cell r="B6796" t="str">
            <v>62010500</v>
          </cell>
          <cell r="C6796" t="str">
            <v>62030100</v>
          </cell>
          <cell r="D6796">
            <v>26330712.550000001</v>
          </cell>
        </row>
        <row r="6797">
          <cell r="A6797" t="str">
            <v>05</v>
          </cell>
          <cell r="B6797" t="str">
            <v>62010500</v>
          </cell>
          <cell r="C6797" t="str">
            <v>62050500</v>
          </cell>
          <cell r="D6797">
            <v>19231550.5</v>
          </cell>
        </row>
        <row r="6798">
          <cell r="A6798" t="str">
            <v>05</v>
          </cell>
          <cell r="B6798" t="str">
            <v>62010500</v>
          </cell>
          <cell r="C6798" t="str">
            <v>76000000</v>
          </cell>
          <cell r="D6798">
            <v>3181593.36</v>
          </cell>
        </row>
        <row r="6799">
          <cell r="A6799" t="str">
            <v>05</v>
          </cell>
          <cell r="B6799" t="str">
            <v>62010500</v>
          </cell>
          <cell r="C6799" t="str">
            <v>91020801</v>
          </cell>
          <cell r="D6799">
            <v>70513.960000000006</v>
          </cell>
        </row>
        <row r="6800">
          <cell r="A6800" t="str">
            <v>05</v>
          </cell>
          <cell r="B6800" t="str">
            <v>62010500</v>
          </cell>
          <cell r="C6800" t="str">
            <v>91021600</v>
          </cell>
          <cell r="D6800">
            <v>124.8</v>
          </cell>
        </row>
        <row r="6801">
          <cell r="A6801" t="str">
            <v>05</v>
          </cell>
          <cell r="B6801" t="str">
            <v>62010600</v>
          </cell>
          <cell r="C6801" t="str">
            <v>51030000</v>
          </cell>
          <cell r="D6801">
            <v>327202.46999999997</v>
          </cell>
        </row>
        <row r="6802">
          <cell r="A6802" t="str">
            <v>05</v>
          </cell>
          <cell r="B6802" t="str">
            <v>62010600</v>
          </cell>
          <cell r="C6802" t="str">
            <v>62030300</v>
          </cell>
          <cell r="D6802">
            <v>879933.2</v>
          </cell>
        </row>
        <row r="6803">
          <cell r="A6803" t="str">
            <v>05</v>
          </cell>
          <cell r="B6803" t="str">
            <v>62010600</v>
          </cell>
          <cell r="C6803" t="str">
            <v>62030500</v>
          </cell>
          <cell r="D6803">
            <v>5424466.0099999998</v>
          </cell>
        </row>
        <row r="6804">
          <cell r="A6804" t="str">
            <v>05</v>
          </cell>
          <cell r="B6804" t="str">
            <v>62010700</v>
          </cell>
          <cell r="C6804" t="str">
            <v>62030000</v>
          </cell>
          <cell r="D6804">
            <v>-948.72</v>
          </cell>
        </row>
        <row r="6805">
          <cell r="A6805" t="str">
            <v>05</v>
          </cell>
          <cell r="B6805" t="str">
            <v>62010700</v>
          </cell>
          <cell r="C6805" t="str">
            <v>62030100</v>
          </cell>
          <cell r="D6805">
            <v>126462.82</v>
          </cell>
        </row>
        <row r="6806">
          <cell r="A6806" t="str">
            <v>05</v>
          </cell>
          <cell r="B6806" t="str">
            <v>62010800</v>
          </cell>
          <cell r="C6806" t="str">
            <v>62030300</v>
          </cell>
          <cell r="D6806">
            <v>127906.7</v>
          </cell>
        </row>
        <row r="6807">
          <cell r="A6807" t="str">
            <v>05</v>
          </cell>
          <cell r="B6807" t="str">
            <v>62010900</v>
          </cell>
          <cell r="C6807" t="str">
            <v>51000000</v>
          </cell>
          <cell r="D6807">
            <v>75000</v>
          </cell>
        </row>
        <row r="6808">
          <cell r="A6808" t="str">
            <v>05</v>
          </cell>
          <cell r="B6808" t="str">
            <v>62010900</v>
          </cell>
          <cell r="C6808" t="str">
            <v>51040000</v>
          </cell>
          <cell r="D6808">
            <v>4267324.74</v>
          </cell>
        </row>
        <row r="6809">
          <cell r="A6809" t="str">
            <v>05</v>
          </cell>
          <cell r="B6809" t="str">
            <v>62010900</v>
          </cell>
          <cell r="C6809" t="str">
            <v>60010300</v>
          </cell>
          <cell r="D6809">
            <v>1703756.61</v>
          </cell>
        </row>
        <row r="6810">
          <cell r="A6810" t="str">
            <v>05</v>
          </cell>
          <cell r="B6810" t="str">
            <v>62010900</v>
          </cell>
          <cell r="C6810" t="str">
            <v>62030100</v>
          </cell>
          <cell r="D6810">
            <v>56893.61</v>
          </cell>
        </row>
        <row r="6811">
          <cell r="A6811" t="str">
            <v>05</v>
          </cell>
          <cell r="B6811" t="str">
            <v>62010900</v>
          </cell>
          <cell r="C6811" t="str">
            <v>76000000</v>
          </cell>
          <cell r="D6811">
            <v>1070000</v>
          </cell>
        </row>
        <row r="6812">
          <cell r="A6812" t="str">
            <v>05</v>
          </cell>
          <cell r="B6812" t="str">
            <v>62011100</v>
          </cell>
          <cell r="C6812" t="str">
            <v>51040000</v>
          </cell>
          <cell r="D6812">
            <v>270082.40000000002</v>
          </cell>
        </row>
        <row r="6813">
          <cell r="A6813" t="str">
            <v>05</v>
          </cell>
          <cell r="B6813" t="str">
            <v>62011100</v>
          </cell>
          <cell r="C6813" t="str">
            <v>91021600</v>
          </cell>
          <cell r="D6813">
            <v>41836.14</v>
          </cell>
        </row>
        <row r="6814">
          <cell r="A6814" t="str">
            <v>05</v>
          </cell>
          <cell r="B6814" t="str">
            <v>62011200</v>
          </cell>
          <cell r="C6814" t="str">
            <v>50000000</v>
          </cell>
          <cell r="D6814">
            <v>7721.23</v>
          </cell>
        </row>
        <row r="6815">
          <cell r="A6815" t="str">
            <v>05</v>
          </cell>
          <cell r="B6815" t="str">
            <v>62011200</v>
          </cell>
          <cell r="C6815" t="str">
            <v>51040000</v>
          </cell>
          <cell r="D6815">
            <v>3309237.33</v>
          </cell>
        </row>
        <row r="6816">
          <cell r="A6816" t="str">
            <v>05</v>
          </cell>
          <cell r="B6816" t="str">
            <v>62011200</v>
          </cell>
          <cell r="C6816" t="str">
            <v>60010000</v>
          </cell>
          <cell r="D6816">
            <v>502.98</v>
          </cell>
        </row>
        <row r="6817">
          <cell r="A6817" t="str">
            <v>05</v>
          </cell>
          <cell r="B6817" t="str">
            <v>62011200</v>
          </cell>
          <cell r="C6817" t="str">
            <v>62030100</v>
          </cell>
          <cell r="D6817">
            <v>32238.58</v>
          </cell>
        </row>
        <row r="6818">
          <cell r="A6818" t="str">
            <v>05</v>
          </cell>
          <cell r="B6818" t="str">
            <v>62011200</v>
          </cell>
          <cell r="C6818" t="str">
            <v>76000000</v>
          </cell>
          <cell r="D6818">
            <v>32953.269999999997</v>
          </cell>
        </row>
        <row r="6819">
          <cell r="A6819" t="str">
            <v>05</v>
          </cell>
          <cell r="B6819" t="str">
            <v>62011200</v>
          </cell>
          <cell r="C6819" t="str">
            <v>91020801</v>
          </cell>
          <cell r="D6819">
            <v>30522.71</v>
          </cell>
        </row>
        <row r="6820">
          <cell r="A6820" t="str">
            <v>05</v>
          </cell>
          <cell r="B6820" t="str">
            <v>62011300</v>
          </cell>
          <cell r="C6820" t="str">
            <v>50000000</v>
          </cell>
          <cell r="D6820">
            <v>3460.73</v>
          </cell>
        </row>
        <row r="6821">
          <cell r="A6821" t="str">
            <v>05</v>
          </cell>
          <cell r="B6821" t="str">
            <v>62011300</v>
          </cell>
          <cell r="C6821" t="str">
            <v>51040000</v>
          </cell>
          <cell r="D6821">
            <v>93744.46</v>
          </cell>
        </row>
        <row r="6822">
          <cell r="A6822" t="str">
            <v>05</v>
          </cell>
          <cell r="B6822" t="str">
            <v>62011300</v>
          </cell>
          <cell r="C6822" t="str">
            <v>62030100</v>
          </cell>
          <cell r="D6822">
            <v>2256</v>
          </cell>
        </row>
        <row r="6823">
          <cell r="A6823" t="str">
            <v>05</v>
          </cell>
          <cell r="B6823" t="str">
            <v>62011300</v>
          </cell>
          <cell r="C6823" t="str">
            <v>76000000</v>
          </cell>
          <cell r="D6823">
            <v>2000</v>
          </cell>
        </row>
        <row r="6824">
          <cell r="A6824" t="str">
            <v>05</v>
          </cell>
          <cell r="B6824" t="str">
            <v>62011300</v>
          </cell>
          <cell r="C6824" t="str">
            <v>91020801</v>
          </cell>
          <cell r="D6824">
            <v>10295.5</v>
          </cell>
        </row>
        <row r="6825">
          <cell r="A6825" t="str">
            <v>05</v>
          </cell>
          <cell r="B6825" t="str">
            <v>62011400</v>
          </cell>
          <cell r="C6825" t="str">
            <v>51030100</v>
          </cell>
          <cell r="D6825">
            <v>-6832.2</v>
          </cell>
        </row>
        <row r="6826">
          <cell r="A6826" t="str">
            <v>05</v>
          </cell>
          <cell r="B6826" t="str">
            <v>62011400</v>
          </cell>
          <cell r="C6826" t="str">
            <v>51040000</v>
          </cell>
          <cell r="D6826">
            <v>-18732.5</v>
          </cell>
        </row>
        <row r="6827">
          <cell r="A6827" t="str">
            <v>05</v>
          </cell>
          <cell r="B6827" t="str">
            <v>62011400</v>
          </cell>
          <cell r="C6827" t="str">
            <v>60010300</v>
          </cell>
          <cell r="D6827">
            <v>432346.1</v>
          </cell>
        </row>
        <row r="6828">
          <cell r="A6828" t="str">
            <v>05</v>
          </cell>
          <cell r="B6828" t="str">
            <v>62011400</v>
          </cell>
          <cell r="C6828" t="str">
            <v>62030000</v>
          </cell>
          <cell r="D6828">
            <v>-2846.16</v>
          </cell>
        </row>
        <row r="6829">
          <cell r="A6829" t="str">
            <v>05</v>
          </cell>
          <cell r="B6829" t="str">
            <v>62011400</v>
          </cell>
          <cell r="C6829" t="str">
            <v>62030100</v>
          </cell>
          <cell r="D6829">
            <v>-442487.02</v>
          </cell>
        </row>
        <row r="6830">
          <cell r="A6830" t="str">
            <v>05</v>
          </cell>
          <cell r="B6830" t="str">
            <v>62011400</v>
          </cell>
          <cell r="C6830" t="str">
            <v>62050500</v>
          </cell>
          <cell r="D6830">
            <v>-1145.78</v>
          </cell>
        </row>
        <row r="6831">
          <cell r="A6831" t="str">
            <v>05</v>
          </cell>
          <cell r="B6831" t="str">
            <v>62011500</v>
          </cell>
          <cell r="C6831" t="str">
            <v>51030000</v>
          </cell>
          <cell r="D6831">
            <v>46822.84</v>
          </cell>
        </row>
        <row r="6832">
          <cell r="A6832" t="str">
            <v>05</v>
          </cell>
          <cell r="B6832" t="str">
            <v>62011500</v>
          </cell>
          <cell r="C6832" t="str">
            <v>62030300</v>
          </cell>
          <cell r="D6832">
            <v>32476.98</v>
          </cell>
        </row>
        <row r="6833">
          <cell r="A6833" t="str">
            <v>05</v>
          </cell>
          <cell r="B6833" t="str">
            <v>62011500</v>
          </cell>
          <cell r="C6833" t="str">
            <v>62030500</v>
          </cell>
          <cell r="D6833">
            <v>36463.339999999997</v>
          </cell>
        </row>
        <row r="6834">
          <cell r="A6834" t="str">
            <v>05</v>
          </cell>
          <cell r="B6834" t="str">
            <v>62011500</v>
          </cell>
          <cell r="C6834" t="str">
            <v>51030000</v>
          </cell>
          <cell r="D6834">
            <v>562.08000000000004</v>
          </cell>
        </row>
        <row r="6835">
          <cell r="A6835" t="str">
            <v>05</v>
          </cell>
          <cell r="B6835" t="str">
            <v>62011500</v>
          </cell>
          <cell r="C6835" t="str">
            <v>62030300</v>
          </cell>
          <cell r="D6835">
            <v>3528.89</v>
          </cell>
        </row>
        <row r="6836">
          <cell r="A6836" t="str">
            <v>05</v>
          </cell>
          <cell r="B6836" t="str">
            <v>62011500</v>
          </cell>
          <cell r="C6836" t="str">
            <v>62030500</v>
          </cell>
          <cell r="D6836">
            <v>16195.78</v>
          </cell>
        </row>
        <row r="6837">
          <cell r="A6837" t="str">
            <v>05</v>
          </cell>
          <cell r="B6837" t="str">
            <v>62020100</v>
          </cell>
          <cell r="C6837" t="str">
            <v>51030100</v>
          </cell>
          <cell r="D6837">
            <v>368532</v>
          </cell>
        </row>
        <row r="6838">
          <cell r="A6838" t="str">
            <v>05</v>
          </cell>
          <cell r="B6838" t="str">
            <v>62020100</v>
          </cell>
          <cell r="C6838" t="str">
            <v>51040000</v>
          </cell>
          <cell r="D6838">
            <v>583346.48</v>
          </cell>
        </row>
        <row r="6839">
          <cell r="A6839" t="str">
            <v>05</v>
          </cell>
          <cell r="B6839" t="str">
            <v>62020100</v>
          </cell>
          <cell r="C6839" t="str">
            <v>62030100</v>
          </cell>
          <cell r="D6839">
            <v>1932076.22</v>
          </cell>
        </row>
        <row r="6840">
          <cell r="A6840" t="str">
            <v>05</v>
          </cell>
          <cell r="B6840" t="str">
            <v>62020100</v>
          </cell>
          <cell r="C6840" t="str">
            <v>62050500</v>
          </cell>
          <cell r="D6840">
            <v>394064.54</v>
          </cell>
        </row>
        <row r="6841">
          <cell r="A6841" t="str">
            <v>05</v>
          </cell>
          <cell r="B6841" t="str">
            <v>62040400</v>
          </cell>
          <cell r="C6841" t="str">
            <v>50000000</v>
          </cell>
          <cell r="D6841">
            <v>30193.97</v>
          </cell>
        </row>
        <row r="6842">
          <cell r="A6842" t="str">
            <v>05</v>
          </cell>
          <cell r="B6842" t="str">
            <v>62040400</v>
          </cell>
          <cell r="C6842" t="str">
            <v>51040000</v>
          </cell>
          <cell r="D6842">
            <v>1971983.47</v>
          </cell>
        </row>
        <row r="6843">
          <cell r="A6843" t="str">
            <v>05</v>
          </cell>
          <cell r="B6843" t="str">
            <v>62040400</v>
          </cell>
          <cell r="C6843" t="str">
            <v>62030000</v>
          </cell>
          <cell r="D6843">
            <v>6776</v>
          </cell>
        </row>
        <row r="6844">
          <cell r="A6844" t="str">
            <v>05</v>
          </cell>
          <cell r="B6844" t="str">
            <v>62040400</v>
          </cell>
          <cell r="C6844" t="str">
            <v>62030100</v>
          </cell>
          <cell r="D6844">
            <v>13821596.939999999</v>
          </cell>
        </row>
        <row r="6845">
          <cell r="A6845" t="str">
            <v>05</v>
          </cell>
          <cell r="B6845" t="str">
            <v>62040400</v>
          </cell>
          <cell r="C6845" t="str">
            <v>76000000</v>
          </cell>
          <cell r="D6845">
            <v>2060.2800000000002</v>
          </cell>
        </row>
        <row r="6846">
          <cell r="A6846" t="str">
            <v>05</v>
          </cell>
          <cell r="B6846" t="str">
            <v>62040900</v>
          </cell>
          <cell r="C6846" t="str">
            <v>51030100</v>
          </cell>
          <cell r="D6846">
            <v>61055.83</v>
          </cell>
        </row>
        <row r="6847">
          <cell r="A6847" t="str">
            <v>05</v>
          </cell>
          <cell r="B6847" t="str">
            <v>62040900</v>
          </cell>
          <cell r="C6847" t="str">
            <v>51040000</v>
          </cell>
          <cell r="D6847">
            <v>257597.98</v>
          </cell>
        </row>
        <row r="6848">
          <cell r="A6848" t="str">
            <v>05</v>
          </cell>
          <cell r="B6848" t="str">
            <v>62040900</v>
          </cell>
          <cell r="C6848" t="str">
            <v>51090000</v>
          </cell>
          <cell r="D6848">
            <v>2521430.9900000002</v>
          </cell>
        </row>
        <row r="6849">
          <cell r="A6849" t="str">
            <v>05</v>
          </cell>
          <cell r="B6849" t="str">
            <v>62040900</v>
          </cell>
          <cell r="C6849" t="str">
            <v>76000000</v>
          </cell>
          <cell r="D6849">
            <v>8782.41</v>
          </cell>
        </row>
        <row r="6850">
          <cell r="A6850" t="str">
            <v>05</v>
          </cell>
          <cell r="B6850" t="str">
            <v>99000000</v>
          </cell>
          <cell r="C6850" t="str">
            <v>90091200</v>
          </cell>
          <cell r="D6850">
            <v>48493.51</v>
          </cell>
        </row>
        <row r="6851">
          <cell r="A6851" t="str">
            <v>05</v>
          </cell>
          <cell r="B6851" t="str">
            <v>99000000</v>
          </cell>
          <cell r="C6851" t="str">
            <v>90091201</v>
          </cell>
          <cell r="D6851">
            <v>2254.14</v>
          </cell>
        </row>
        <row r="6852">
          <cell r="A6852" t="str">
            <v>05</v>
          </cell>
          <cell r="B6852" t="str">
            <v>90091205</v>
          </cell>
          <cell r="C6852" t="str">
            <v>99000000</v>
          </cell>
          <cell r="D6852">
            <v>440779.33</v>
          </cell>
        </row>
        <row r="6853">
          <cell r="A6853" t="str">
            <v>05</v>
          </cell>
          <cell r="B6853" t="str">
            <v>99000000</v>
          </cell>
          <cell r="C6853" t="str">
            <v>90091300</v>
          </cell>
          <cell r="D6853">
            <v>49270.27</v>
          </cell>
        </row>
        <row r="6854">
          <cell r="A6854" t="str">
            <v>05</v>
          </cell>
          <cell r="B6854" t="str">
            <v>90091301</v>
          </cell>
          <cell r="C6854" t="str">
            <v>99000000</v>
          </cell>
          <cell r="D6854">
            <v>721407</v>
          </cell>
        </row>
        <row r="6855">
          <cell r="A6855" t="str">
            <v>05</v>
          </cell>
          <cell r="B6855" t="str">
            <v>99000000</v>
          </cell>
          <cell r="C6855" t="str">
            <v>90091302</v>
          </cell>
          <cell r="D6855">
            <v>66032.25</v>
          </cell>
        </row>
        <row r="6856">
          <cell r="A6856" t="str">
            <v>05</v>
          </cell>
          <cell r="B6856" t="str">
            <v>90091400</v>
          </cell>
          <cell r="C6856" t="str">
            <v>99000000</v>
          </cell>
          <cell r="D6856">
            <v>2145166.1</v>
          </cell>
        </row>
        <row r="6857">
          <cell r="A6857" t="str">
            <v>05</v>
          </cell>
          <cell r="B6857" t="str">
            <v>90091401</v>
          </cell>
          <cell r="C6857" t="str">
            <v>99000000</v>
          </cell>
          <cell r="D6857">
            <v>480773.17</v>
          </cell>
        </row>
        <row r="6858">
          <cell r="A6858" t="str">
            <v>05</v>
          </cell>
          <cell r="B6858" t="str">
            <v>90091402</v>
          </cell>
          <cell r="C6858" t="str">
            <v>99000000</v>
          </cell>
          <cell r="D6858">
            <v>5226.1899999999996</v>
          </cell>
        </row>
        <row r="6859">
          <cell r="A6859" t="str">
            <v>05</v>
          </cell>
          <cell r="B6859" t="str">
            <v>99000000</v>
          </cell>
          <cell r="C6859" t="str">
            <v>90091405</v>
          </cell>
          <cell r="D6859">
            <v>7050473.1299999999</v>
          </cell>
        </row>
        <row r="6860">
          <cell r="A6860" t="str">
            <v>05</v>
          </cell>
          <cell r="B6860" t="str">
            <v>99000000</v>
          </cell>
          <cell r="C6860" t="str">
            <v>90091500</v>
          </cell>
          <cell r="D6860">
            <v>128137.35</v>
          </cell>
        </row>
        <row r="6861">
          <cell r="A6861" t="str">
            <v>05</v>
          </cell>
          <cell r="B6861" t="str">
            <v>10140400</v>
          </cell>
          <cell r="C6861" t="str">
            <v>10140400</v>
          </cell>
          <cell r="D6861">
            <v>3818331.64</v>
          </cell>
        </row>
        <row r="6862">
          <cell r="A6862" t="str">
            <v>05</v>
          </cell>
          <cell r="B6862" t="str">
            <v>10140400</v>
          </cell>
          <cell r="C6862" t="str">
            <v>23010000</v>
          </cell>
          <cell r="D6862">
            <v>349929.17</v>
          </cell>
        </row>
        <row r="6863">
          <cell r="A6863" t="str">
            <v>05</v>
          </cell>
          <cell r="B6863" t="str">
            <v>10140400</v>
          </cell>
          <cell r="C6863" t="str">
            <v>25010000</v>
          </cell>
          <cell r="D6863">
            <v>2899853.22</v>
          </cell>
        </row>
        <row r="6864">
          <cell r="A6864" t="str">
            <v>05</v>
          </cell>
          <cell r="B6864" t="str">
            <v>10140400</v>
          </cell>
          <cell r="C6864" t="str">
            <v>25020000</v>
          </cell>
          <cell r="D6864">
            <v>72195.399999999994</v>
          </cell>
        </row>
        <row r="6865">
          <cell r="A6865" t="str">
            <v>05</v>
          </cell>
          <cell r="B6865" t="str">
            <v>10140400</v>
          </cell>
          <cell r="C6865" t="str">
            <v>25030000</v>
          </cell>
          <cell r="D6865">
            <v>3478.92</v>
          </cell>
        </row>
        <row r="6866">
          <cell r="A6866" t="str">
            <v>05</v>
          </cell>
          <cell r="B6866" t="str">
            <v>10140400</v>
          </cell>
          <cell r="C6866" t="str">
            <v>43020000</v>
          </cell>
          <cell r="D6866">
            <v>107872.18</v>
          </cell>
        </row>
        <row r="6867">
          <cell r="A6867" t="str">
            <v>05</v>
          </cell>
          <cell r="B6867" t="str">
            <v>10140300</v>
          </cell>
          <cell r="C6867" t="str">
            <v>10140300</v>
          </cell>
          <cell r="D6867">
            <v>2953735.34</v>
          </cell>
        </row>
        <row r="6868">
          <cell r="A6868" t="str">
            <v>05</v>
          </cell>
          <cell r="B6868" t="str">
            <v>10140300</v>
          </cell>
          <cell r="C6868" t="str">
            <v>43020000</v>
          </cell>
          <cell r="D6868">
            <v>2301123.9700000002</v>
          </cell>
        </row>
        <row r="6869">
          <cell r="A6869" t="str">
            <v>05</v>
          </cell>
          <cell r="B6869" t="str">
            <v>10140300</v>
          </cell>
          <cell r="C6869" t="str">
            <v>44000500</v>
          </cell>
          <cell r="D6869">
            <v>3721.95</v>
          </cell>
        </row>
        <row r="6870">
          <cell r="A6870" t="str">
            <v>05</v>
          </cell>
          <cell r="B6870" t="str">
            <v>10140100</v>
          </cell>
          <cell r="C6870" t="str">
            <v>08070000</v>
          </cell>
          <cell r="D6870">
            <v>465983.28</v>
          </cell>
        </row>
        <row r="6871">
          <cell r="A6871" t="str">
            <v>05</v>
          </cell>
          <cell r="B6871" t="str">
            <v>10140100</v>
          </cell>
          <cell r="C6871" t="str">
            <v>10140100</v>
          </cell>
          <cell r="D6871">
            <v>11692199.960000001</v>
          </cell>
        </row>
        <row r="6872">
          <cell r="A6872" t="str">
            <v>05</v>
          </cell>
          <cell r="B6872" t="str">
            <v>10140100</v>
          </cell>
          <cell r="C6872" t="str">
            <v>10140400</v>
          </cell>
          <cell r="D6872">
            <v>53655.57</v>
          </cell>
        </row>
        <row r="6873">
          <cell r="A6873" t="str">
            <v>05</v>
          </cell>
          <cell r="B6873" t="str">
            <v>10140100</v>
          </cell>
          <cell r="C6873" t="str">
            <v>10140500</v>
          </cell>
          <cell r="D6873">
            <v>5853.36</v>
          </cell>
        </row>
        <row r="6874">
          <cell r="A6874" t="str">
            <v>05</v>
          </cell>
          <cell r="B6874" t="str">
            <v>10140100</v>
          </cell>
          <cell r="C6874" t="str">
            <v>10160100</v>
          </cell>
          <cell r="D6874">
            <v>9536335.0700000003</v>
          </cell>
        </row>
        <row r="6875">
          <cell r="A6875" t="str">
            <v>05</v>
          </cell>
          <cell r="B6875" t="str">
            <v>10140100</v>
          </cell>
          <cell r="C6875" t="str">
            <v>23010000</v>
          </cell>
          <cell r="D6875">
            <v>136386.47</v>
          </cell>
        </row>
        <row r="6876">
          <cell r="A6876" t="str">
            <v>05</v>
          </cell>
          <cell r="B6876" t="str">
            <v>10140100</v>
          </cell>
          <cell r="C6876" t="str">
            <v>25010000</v>
          </cell>
          <cell r="D6876">
            <v>500302.85</v>
          </cell>
        </row>
        <row r="6877">
          <cell r="A6877" t="str">
            <v>05</v>
          </cell>
          <cell r="B6877" t="str">
            <v>10140100</v>
          </cell>
          <cell r="C6877" t="str">
            <v>25020000</v>
          </cell>
          <cell r="D6877">
            <v>12851.92</v>
          </cell>
        </row>
        <row r="6878">
          <cell r="A6878" t="str">
            <v>05</v>
          </cell>
          <cell r="B6878" t="str">
            <v>10140100</v>
          </cell>
          <cell r="C6878" t="str">
            <v>25030000</v>
          </cell>
          <cell r="D6878">
            <v>1984.8</v>
          </cell>
        </row>
        <row r="6879">
          <cell r="A6879" t="str">
            <v>05</v>
          </cell>
          <cell r="B6879" t="str">
            <v>10140100</v>
          </cell>
          <cell r="C6879" t="str">
            <v>43020000</v>
          </cell>
          <cell r="D6879">
            <v>147875.79999999999</v>
          </cell>
        </row>
        <row r="6880">
          <cell r="A6880" t="str">
            <v>05</v>
          </cell>
          <cell r="B6880" t="str">
            <v>10140100</v>
          </cell>
          <cell r="C6880" t="str">
            <v>91020801</v>
          </cell>
          <cell r="D6880">
            <v>25612</v>
          </cell>
        </row>
        <row r="6881">
          <cell r="A6881" t="str">
            <v>05</v>
          </cell>
          <cell r="B6881" t="str">
            <v>10140200</v>
          </cell>
          <cell r="C6881" t="str">
            <v>10140200</v>
          </cell>
          <cell r="D6881">
            <v>24002.33</v>
          </cell>
        </row>
        <row r="6882">
          <cell r="A6882" t="str">
            <v>05</v>
          </cell>
          <cell r="B6882" t="str">
            <v>10140200</v>
          </cell>
          <cell r="C6882" t="str">
            <v>25010000</v>
          </cell>
          <cell r="D6882">
            <v>1170.4000000000001</v>
          </cell>
        </row>
        <row r="6883">
          <cell r="A6883" t="str">
            <v>05</v>
          </cell>
          <cell r="B6883" t="str">
            <v>10140200</v>
          </cell>
          <cell r="C6883" t="str">
            <v>91020801</v>
          </cell>
          <cell r="D6883">
            <v>1428389.6</v>
          </cell>
        </row>
        <row r="6884">
          <cell r="A6884" t="str">
            <v>05</v>
          </cell>
          <cell r="B6884" t="str">
            <v>10140500</v>
          </cell>
          <cell r="C6884" t="str">
            <v>07010000</v>
          </cell>
          <cell r="D6884">
            <v>31341.88</v>
          </cell>
        </row>
        <row r="6885">
          <cell r="A6885" t="str">
            <v>05</v>
          </cell>
          <cell r="B6885" t="str">
            <v>10140500</v>
          </cell>
          <cell r="C6885" t="str">
            <v>10140500</v>
          </cell>
          <cell r="D6885">
            <v>2147108.83</v>
          </cell>
        </row>
        <row r="6886">
          <cell r="A6886" t="str">
            <v>05</v>
          </cell>
          <cell r="B6886" t="str">
            <v>10140500</v>
          </cell>
          <cell r="C6886" t="str">
            <v>20010000</v>
          </cell>
          <cell r="D6886">
            <v>443700.11</v>
          </cell>
        </row>
        <row r="6887">
          <cell r="A6887" t="str">
            <v>05</v>
          </cell>
          <cell r="B6887" t="str">
            <v>10140500</v>
          </cell>
          <cell r="C6887" t="str">
            <v>23010000</v>
          </cell>
          <cell r="D6887">
            <v>1177269.54</v>
          </cell>
        </row>
        <row r="6888">
          <cell r="A6888" t="str">
            <v>05</v>
          </cell>
          <cell r="B6888" t="str">
            <v>10140500</v>
          </cell>
          <cell r="C6888" t="str">
            <v>25010000</v>
          </cell>
          <cell r="D6888">
            <v>170971.06</v>
          </cell>
        </row>
        <row r="6889">
          <cell r="A6889" t="str">
            <v>05</v>
          </cell>
          <cell r="B6889" t="str">
            <v>10140500</v>
          </cell>
          <cell r="C6889" t="str">
            <v>25020000</v>
          </cell>
          <cell r="D6889">
            <v>29004.52</v>
          </cell>
        </row>
        <row r="6890">
          <cell r="A6890" t="str">
            <v>05</v>
          </cell>
          <cell r="B6890" t="str">
            <v>10140500</v>
          </cell>
          <cell r="C6890" t="str">
            <v>25030000</v>
          </cell>
          <cell r="D6890">
            <v>24144.27</v>
          </cell>
        </row>
        <row r="6891">
          <cell r="A6891" t="str">
            <v>05</v>
          </cell>
          <cell r="B6891" t="str">
            <v>10140500</v>
          </cell>
          <cell r="C6891" t="str">
            <v>26000000</v>
          </cell>
          <cell r="D6891">
            <v>8238.0300000000007</v>
          </cell>
        </row>
        <row r="6892">
          <cell r="A6892" t="str">
            <v>05</v>
          </cell>
          <cell r="B6892" t="str">
            <v>10140500</v>
          </cell>
          <cell r="C6892" t="str">
            <v>43020000</v>
          </cell>
          <cell r="D6892">
            <v>56074.93</v>
          </cell>
        </row>
        <row r="6893">
          <cell r="A6893" t="str">
            <v>05</v>
          </cell>
          <cell r="B6893" t="str">
            <v>10140500</v>
          </cell>
          <cell r="C6893" t="str">
            <v>44000500</v>
          </cell>
          <cell r="D6893">
            <v>2022.4</v>
          </cell>
        </row>
        <row r="6894">
          <cell r="A6894" t="str">
            <v>05</v>
          </cell>
          <cell r="B6894" t="str">
            <v>10140500</v>
          </cell>
          <cell r="C6894" t="str">
            <v>91020801</v>
          </cell>
          <cell r="D6894">
            <v>7394.25</v>
          </cell>
        </row>
        <row r="6895">
          <cell r="A6895" t="str">
            <v>05</v>
          </cell>
          <cell r="B6895" t="str">
            <v>16010100</v>
          </cell>
          <cell r="C6895" t="str">
            <v>16050000</v>
          </cell>
          <cell r="D6895">
            <v>-44451.58</v>
          </cell>
        </row>
        <row r="6896">
          <cell r="A6896" t="str">
            <v>05</v>
          </cell>
          <cell r="B6896" t="str">
            <v>16010100</v>
          </cell>
          <cell r="C6896" t="str">
            <v>20010000</v>
          </cell>
          <cell r="D6896">
            <v>-41603.5</v>
          </cell>
        </row>
        <row r="6897">
          <cell r="A6897" t="str">
            <v>05</v>
          </cell>
          <cell r="B6897" t="str">
            <v>16010100</v>
          </cell>
          <cell r="C6897" t="str">
            <v>23010000</v>
          </cell>
          <cell r="D6897">
            <v>119975.46</v>
          </cell>
        </row>
        <row r="6898">
          <cell r="A6898" t="str">
            <v>05</v>
          </cell>
          <cell r="B6898" t="str">
            <v>16010100</v>
          </cell>
          <cell r="C6898" t="str">
            <v>25010000</v>
          </cell>
          <cell r="D6898">
            <v>974335.8</v>
          </cell>
        </row>
        <row r="6899">
          <cell r="A6899" t="str">
            <v>05</v>
          </cell>
          <cell r="B6899" t="str">
            <v>16010100</v>
          </cell>
          <cell r="C6899" t="str">
            <v>25020000</v>
          </cell>
          <cell r="D6899">
            <v>10345.629999999999</v>
          </cell>
        </row>
        <row r="6900">
          <cell r="A6900" t="str">
            <v>05</v>
          </cell>
          <cell r="B6900" t="str">
            <v>16010100</v>
          </cell>
          <cell r="C6900" t="str">
            <v>25030000</v>
          </cell>
          <cell r="D6900">
            <v>-365.76</v>
          </cell>
        </row>
        <row r="6901">
          <cell r="A6901" t="str">
            <v>05</v>
          </cell>
          <cell r="B6901" t="str">
            <v>16010100</v>
          </cell>
          <cell r="C6901" t="str">
            <v>26000000</v>
          </cell>
          <cell r="D6901">
            <v>6440.33</v>
          </cell>
        </row>
        <row r="6902">
          <cell r="A6902" t="str">
            <v>05</v>
          </cell>
          <cell r="B6902" t="str">
            <v>16010100</v>
          </cell>
          <cell r="C6902" t="str">
            <v>44000500</v>
          </cell>
          <cell r="D6902">
            <v>172.07</v>
          </cell>
        </row>
        <row r="6903">
          <cell r="A6903" t="str">
            <v>05</v>
          </cell>
          <cell r="B6903" t="str">
            <v>16010100</v>
          </cell>
          <cell r="C6903" t="str">
            <v>91020800</v>
          </cell>
          <cell r="D6903">
            <v>882.44</v>
          </cell>
        </row>
        <row r="6904">
          <cell r="A6904" t="str">
            <v>05</v>
          </cell>
          <cell r="B6904" t="str">
            <v>16010100</v>
          </cell>
          <cell r="C6904" t="str">
            <v>91020801</v>
          </cell>
          <cell r="D6904">
            <v>63130.84</v>
          </cell>
        </row>
        <row r="6905">
          <cell r="A6905" t="str">
            <v>05</v>
          </cell>
          <cell r="B6905" t="str">
            <v>16050000</v>
          </cell>
          <cell r="C6905" t="str">
            <v>44000100</v>
          </cell>
          <cell r="D6905">
            <v>3870.3</v>
          </cell>
        </row>
        <row r="6906">
          <cell r="A6906" t="str">
            <v>05</v>
          </cell>
          <cell r="B6906" t="str">
            <v>16050000</v>
          </cell>
          <cell r="C6906" t="str">
            <v>44000200</v>
          </cell>
          <cell r="D6906">
            <v>818.28</v>
          </cell>
        </row>
        <row r="6907">
          <cell r="A6907" t="str">
            <v>05</v>
          </cell>
          <cell r="B6907" t="str">
            <v>16050000</v>
          </cell>
          <cell r="C6907" t="str">
            <v>44000300</v>
          </cell>
          <cell r="D6907">
            <v>-33.58</v>
          </cell>
        </row>
        <row r="6908">
          <cell r="A6908" t="str">
            <v>05</v>
          </cell>
          <cell r="B6908" t="str">
            <v>16050000</v>
          </cell>
          <cell r="C6908" t="str">
            <v>44000400</v>
          </cell>
          <cell r="D6908">
            <v>22941.61</v>
          </cell>
        </row>
        <row r="6909">
          <cell r="A6909" t="str">
            <v>05</v>
          </cell>
          <cell r="B6909" t="str">
            <v>16050000</v>
          </cell>
          <cell r="C6909" t="str">
            <v>45020001</v>
          </cell>
          <cell r="D6909">
            <v>-10794.39</v>
          </cell>
        </row>
        <row r="6910">
          <cell r="A6910" t="str">
            <v>05</v>
          </cell>
          <cell r="B6910" t="str">
            <v>16050000</v>
          </cell>
          <cell r="C6910" t="str">
            <v>90020500</v>
          </cell>
          <cell r="D6910">
            <v>76798.52</v>
          </cell>
        </row>
        <row r="6911">
          <cell r="A6911" t="str">
            <v>05</v>
          </cell>
          <cell r="B6911" t="str">
            <v>16050000</v>
          </cell>
          <cell r="C6911" t="str">
            <v>90020700</v>
          </cell>
          <cell r="D6911">
            <v>2072.9299999999998</v>
          </cell>
        </row>
        <row r="6912">
          <cell r="A6912" t="str">
            <v>05</v>
          </cell>
          <cell r="B6912" t="str">
            <v>16050000</v>
          </cell>
          <cell r="C6912" t="str">
            <v>90022100</v>
          </cell>
          <cell r="D6912">
            <v>-124486.57</v>
          </cell>
        </row>
        <row r="6913">
          <cell r="A6913" t="str">
            <v>05</v>
          </cell>
          <cell r="B6913" t="str">
            <v>16050000</v>
          </cell>
          <cell r="C6913" t="str">
            <v>90022101</v>
          </cell>
          <cell r="D6913">
            <v>45645.85</v>
          </cell>
        </row>
        <row r="6914">
          <cell r="A6914" t="str">
            <v>05</v>
          </cell>
          <cell r="B6914" t="str">
            <v>16050000</v>
          </cell>
          <cell r="C6914" t="str">
            <v>90022300</v>
          </cell>
          <cell r="D6914">
            <v>-2071.9299999999998</v>
          </cell>
        </row>
        <row r="6915">
          <cell r="A6915" t="str">
            <v>05</v>
          </cell>
          <cell r="B6915" t="str">
            <v>16070100</v>
          </cell>
          <cell r="C6915" t="str">
            <v>16010000</v>
          </cell>
          <cell r="D6915">
            <v>51.85</v>
          </cell>
        </row>
        <row r="6916">
          <cell r="A6916" t="str">
            <v>05</v>
          </cell>
          <cell r="B6916" t="str">
            <v>16070100</v>
          </cell>
          <cell r="C6916" t="str">
            <v>44000100</v>
          </cell>
          <cell r="D6916">
            <v>-6666.1</v>
          </cell>
        </row>
        <row r="6917">
          <cell r="A6917" t="str">
            <v>05</v>
          </cell>
          <cell r="B6917" t="str">
            <v>16070100</v>
          </cell>
          <cell r="C6917" t="str">
            <v>44000200</v>
          </cell>
          <cell r="D6917">
            <v>-577.09</v>
          </cell>
        </row>
        <row r="6918">
          <cell r="A6918" t="str">
            <v>05</v>
          </cell>
          <cell r="B6918" t="str">
            <v>16070100</v>
          </cell>
          <cell r="C6918" t="str">
            <v>44000300</v>
          </cell>
          <cell r="D6918">
            <v>-20.28</v>
          </cell>
        </row>
        <row r="6919">
          <cell r="A6919" t="str">
            <v>05</v>
          </cell>
          <cell r="B6919" t="str">
            <v>16070100</v>
          </cell>
          <cell r="C6919" t="str">
            <v>44000400</v>
          </cell>
          <cell r="D6919">
            <v>-24.69</v>
          </cell>
        </row>
        <row r="6920">
          <cell r="A6920" t="str">
            <v>05</v>
          </cell>
          <cell r="B6920" t="str">
            <v>16070100</v>
          </cell>
          <cell r="C6920" t="str">
            <v>45000301</v>
          </cell>
          <cell r="D6920">
            <v>-1401.12</v>
          </cell>
        </row>
        <row r="6921">
          <cell r="A6921" t="str">
            <v>05</v>
          </cell>
          <cell r="B6921" t="str">
            <v>16070100</v>
          </cell>
          <cell r="C6921" t="str">
            <v>45020301</v>
          </cell>
          <cell r="D6921">
            <v>-772.26</v>
          </cell>
        </row>
        <row r="6922">
          <cell r="A6922" t="str">
            <v>05</v>
          </cell>
          <cell r="B6922" t="str">
            <v>16070100</v>
          </cell>
          <cell r="C6922" t="str">
            <v>90021400</v>
          </cell>
          <cell r="D6922">
            <v>137414.9</v>
          </cell>
        </row>
        <row r="6923">
          <cell r="A6923" t="str">
            <v>05</v>
          </cell>
          <cell r="B6923" t="str">
            <v>16070100</v>
          </cell>
          <cell r="C6923" t="str">
            <v>90021401</v>
          </cell>
          <cell r="D6923">
            <v>1305590.58</v>
          </cell>
        </row>
        <row r="6924">
          <cell r="A6924" t="str">
            <v>05</v>
          </cell>
          <cell r="B6924" t="str">
            <v>16070100</v>
          </cell>
          <cell r="C6924" t="str">
            <v>90021402</v>
          </cell>
          <cell r="D6924">
            <v>253.49</v>
          </cell>
        </row>
        <row r="6925">
          <cell r="A6925" t="str">
            <v>05</v>
          </cell>
          <cell r="B6925" t="str">
            <v>16070100</v>
          </cell>
          <cell r="C6925" t="str">
            <v>90021405</v>
          </cell>
          <cell r="D6925">
            <v>-79982.39</v>
          </cell>
        </row>
        <row r="6926">
          <cell r="A6926" t="str">
            <v>05</v>
          </cell>
          <cell r="B6926" t="str">
            <v>16070100</v>
          </cell>
          <cell r="C6926" t="str">
            <v>90021600</v>
          </cell>
          <cell r="D6926">
            <v>22883.29</v>
          </cell>
        </row>
        <row r="6927">
          <cell r="A6927" t="str">
            <v>05</v>
          </cell>
          <cell r="B6927" t="str">
            <v>16070100</v>
          </cell>
          <cell r="C6927" t="str">
            <v>90021605</v>
          </cell>
          <cell r="D6927">
            <v>-42489.84</v>
          </cell>
        </row>
        <row r="6928">
          <cell r="A6928" t="str">
            <v>05</v>
          </cell>
          <cell r="B6928" t="str">
            <v>16070100</v>
          </cell>
          <cell r="C6928" t="str">
            <v>90021700</v>
          </cell>
          <cell r="D6928">
            <v>2225.1</v>
          </cell>
        </row>
        <row r="6929">
          <cell r="A6929" t="str">
            <v>05</v>
          </cell>
          <cell r="B6929" t="str">
            <v>16070100</v>
          </cell>
          <cell r="C6929" t="str">
            <v>90021705</v>
          </cell>
          <cell r="D6929">
            <v>-134.76</v>
          </cell>
        </row>
        <row r="6930">
          <cell r="A6930" t="str">
            <v>05</v>
          </cell>
          <cell r="B6930" t="str">
            <v>16070100</v>
          </cell>
          <cell r="C6930" t="str">
            <v>90021800</v>
          </cell>
          <cell r="D6930">
            <v>71.78</v>
          </cell>
        </row>
        <row r="6931">
          <cell r="A6931" t="str">
            <v>05</v>
          </cell>
          <cell r="B6931" t="str">
            <v>16070100</v>
          </cell>
          <cell r="C6931" t="str">
            <v>90021805</v>
          </cell>
          <cell r="D6931">
            <v>-27.42</v>
          </cell>
        </row>
        <row r="6932">
          <cell r="A6932" t="str">
            <v>05</v>
          </cell>
          <cell r="B6932" t="str">
            <v>16070200</v>
          </cell>
          <cell r="C6932" t="str">
            <v>16020000</v>
          </cell>
          <cell r="D6932">
            <v>7.51</v>
          </cell>
        </row>
        <row r="6933">
          <cell r="A6933" t="str">
            <v>05</v>
          </cell>
          <cell r="B6933" t="str">
            <v>16070200</v>
          </cell>
          <cell r="C6933" t="str">
            <v>44000100</v>
          </cell>
          <cell r="D6933">
            <v>9196.35</v>
          </cell>
        </row>
        <row r="6934">
          <cell r="A6934" t="str">
            <v>05</v>
          </cell>
          <cell r="B6934" t="str">
            <v>16070200</v>
          </cell>
          <cell r="C6934" t="str">
            <v>44000200</v>
          </cell>
          <cell r="D6934">
            <v>217.63</v>
          </cell>
        </row>
        <row r="6935">
          <cell r="A6935" t="str">
            <v>05</v>
          </cell>
          <cell r="B6935" t="str">
            <v>16070200</v>
          </cell>
          <cell r="C6935" t="str">
            <v>44000300</v>
          </cell>
          <cell r="D6935">
            <v>137.54</v>
          </cell>
        </row>
        <row r="6936">
          <cell r="A6936" t="str">
            <v>05</v>
          </cell>
          <cell r="B6936" t="str">
            <v>16070200</v>
          </cell>
          <cell r="C6936" t="str">
            <v>44000400</v>
          </cell>
          <cell r="D6936">
            <v>20.56</v>
          </cell>
        </row>
        <row r="6937">
          <cell r="A6937" t="str">
            <v>05</v>
          </cell>
          <cell r="B6937" t="str">
            <v>16070200</v>
          </cell>
          <cell r="C6937" t="str">
            <v>45000301</v>
          </cell>
          <cell r="D6937">
            <v>52365.23</v>
          </cell>
        </row>
        <row r="6938">
          <cell r="A6938" t="str">
            <v>05</v>
          </cell>
          <cell r="B6938" t="str">
            <v>16070200</v>
          </cell>
          <cell r="C6938" t="str">
            <v>45020301</v>
          </cell>
          <cell r="D6938">
            <v>748.75</v>
          </cell>
        </row>
        <row r="6939">
          <cell r="A6939" t="str">
            <v>05</v>
          </cell>
          <cell r="B6939" t="str">
            <v>16070200</v>
          </cell>
          <cell r="C6939" t="str">
            <v>90020500</v>
          </cell>
          <cell r="D6939">
            <v>-192.75</v>
          </cell>
        </row>
        <row r="6940">
          <cell r="A6940" t="str">
            <v>05</v>
          </cell>
          <cell r="B6940" t="str">
            <v>16070200</v>
          </cell>
          <cell r="C6940" t="str">
            <v>90021400</v>
          </cell>
          <cell r="D6940">
            <v>-26687.7</v>
          </cell>
        </row>
        <row r="6941">
          <cell r="A6941" t="str">
            <v>05</v>
          </cell>
          <cell r="B6941" t="str">
            <v>16070200</v>
          </cell>
          <cell r="C6941" t="str">
            <v>90021401</v>
          </cell>
          <cell r="D6941">
            <v>332846.78999999998</v>
          </cell>
        </row>
        <row r="6942">
          <cell r="A6942" t="str">
            <v>05</v>
          </cell>
          <cell r="B6942" t="str">
            <v>16070200</v>
          </cell>
          <cell r="C6942" t="str">
            <v>90021402</v>
          </cell>
          <cell r="D6942">
            <v>1410.78</v>
          </cell>
        </row>
        <row r="6943">
          <cell r="A6943" t="str">
            <v>05</v>
          </cell>
          <cell r="B6943" t="str">
            <v>16070200</v>
          </cell>
          <cell r="C6943" t="str">
            <v>90021405</v>
          </cell>
          <cell r="D6943">
            <v>648104.27</v>
          </cell>
        </row>
        <row r="6944">
          <cell r="A6944" t="str">
            <v>05</v>
          </cell>
          <cell r="B6944" t="str">
            <v>16070200</v>
          </cell>
          <cell r="C6944" t="str">
            <v>90021600</v>
          </cell>
          <cell r="D6944">
            <v>4470.74</v>
          </cell>
        </row>
        <row r="6945">
          <cell r="A6945" t="str">
            <v>05</v>
          </cell>
          <cell r="B6945" t="str">
            <v>16070200</v>
          </cell>
          <cell r="C6945" t="str">
            <v>90021605</v>
          </cell>
          <cell r="D6945">
            <v>133752.29999999999</v>
          </cell>
        </row>
        <row r="6946">
          <cell r="A6946" t="str">
            <v>05</v>
          </cell>
          <cell r="B6946" t="str">
            <v>16070200</v>
          </cell>
          <cell r="C6946" t="str">
            <v>90021700</v>
          </cell>
          <cell r="D6946">
            <v>2400.89</v>
          </cell>
        </row>
        <row r="6947">
          <cell r="A6947" t="str">
            <v>05</v>
          </cell>
          <cell r="B6947" t="str">
            <v>16070200</v>
          </cell>
          <cell r="C6947" t="str">
            <v>90021705</v>
          </cell>
          <cell r="D6947">
            <v>1865.2</v>
          </cell>
        </row>
        <row r="6948">
          <cell r="A6948" t="str">
            <v>05</v>
          </cell>
          <cell r="B6948" t="str">
            <v>16070200</v>
          </cell>
          <cell r="C6948" t="str">
            <v>90021800</v>
          </cell>
          <cell r="D6948">
            <v>-262.95</v>
          </cell>
        </row>
        <row r="6949">
          <cell r="A6949" t="str">
            <v>05</v>
          </cell>
          <cell r="B6949" t="str">
            <v>16070200</v>
          </cell>
          <cell r="C6949" t="str">
            <v>90021805</v>
          </cell>
          <cell r="D6949">
            <v>2552.15</v>
          </cell>
        </row>
        <row r="6950">
          <cell r="A6950" t="str">
            <v>05</v>
          </cell>
          <cell r="B6950" t="str">
            <v>16080000</v>
          </cell>
          <cell r="C6950" t="str">
            <v>16040000</v>
          </cell>
          <cell r="D6950">
            <v>74.849999999999994</v>
          </cell>
        </row>
        <row r="6951">
          <cell r="A6951" t="str">
            <v>05</v>
          </cell>
          <cell r="B6951" t="str">
            <v>16080000</v>
          </cell>
          <cell r="C6951" t="str">
            <v>44000100</v>
          </cell>
          <cell r="D6951">
            <v>79469.7</v>
          </cell>
        </row>
        <row r="6952">
          <cell r="A6952" t="str">
            <v>05</v>
          </cell>
          <cell r="B6952" t="str">
            <v>16080000</v>
          </cell>
          <cell r="C6952" t="str">
            <v>44000200</v>
          </cell>
          <cell r="D6952">
            <v>6514.88</v>
          </cell>
        </row>
        <row r="6953">
          <cell r="A6953" t="str">
            <v>05</v>
          </cell>
          <cell r="B6953" t="str">
            <v>16080000</v>
          </cell>
          <cell r="C6953" t="str">
            <v>44000300</v>
          </cell>
          <cell r="D6953">
            <v>190.12</v>
          </cell>
        </row>
        <row r="6954">
          <cell r="A6954" t="str">
            <v>05</v>
          </cell>
          <cell r="B6954" t="str">
            <v>16080000</v>
          </cell>
          <cell r="C6954" t="str">
            <v>44000400</v>
          </cell>
          <cell r="D6954">
            <v>470.08</v>
          </cell>
        </row>
        <row r="6955">
          <cell r="A6955" t="str">
            <v>05</v>
          </cell>
          <cell r="B6955" t="str">
            <v>16080000</v>
          </cell>
          <cell r="C6955" t="str">
            <v>45000301</v>
          </cell>
          <cell r="D6955">
            <v>53556.31</v>
          </cell>
        </row>
        <row r="6956">
          <cell r="A6956" t="str">
            <v>05</v>
          </cell>
          <cell r="B6956" t="str">
            <v>16080000</v>
          </cell>
          <cell r="C6956" t="str">
            <v>45020301</v>
          </cell>
          <cell r="D6956">
            <v>7463.99</v>
          </cell>
        </row>
        <row r="6957">
          <cell r="A6957" t="str">
            <v>05</v>
          </cell>
          <cell r="B6957" t="str">
            <v>16080000</v>
          </cell>
          <cell r="C6957" t="str">
            <v>90020500</v>
          </cell>
          <cell r="D6957">
            <v>-157.27000000000001</v>
          </cell>
        </row>
        <row r="6958">
          <cell r="A6958" t="str">
            <v>05</v>
          </cell>
          <cell r="B6958" t="str">
            <v>16080000</v>
          </cell>
          <cell r="C6958" t="str">
            <v>90021400</v>
          </cell>
          <cell r="D6958">
            <v>476142.61</v>
          </cell>
        </row>
        <row r="6959">
          <cell r="A6959" t="str">
            <v>05</v>
          </cell>
          <cell r="B6959" t="str">
            <v>16080000</v>
          </cell>
          <cell r="C6959" t="str">
            <v>90021401</v>
          </cell>
          <cell r="D6959">
            <v>221396.78</v>
          </cell>
        </row>
        <row r="6960">
          <cell r="A6960" t="str">
            <v>05</v>
          </cell>
          <cell r="B6960" t="str">
            <v>16080000</v>
          </cell>
          <cell r="C6960" t="str">
            <v>90021402</v>
          </cell>
          <cell r="D6960">
            <v>1406.48</v>
          </cell>
        </row>
        <row r="6961">
          <cell r="A6961" t="str">
            <v>05</v>
          </cell>
          <cell r="B6961" t="str">
            <v>16080000</v>
          </cell>
          <cell r="C6961" t="str">
            <v>90021405</v>
          </cell>
          <cell r="D6961">
            <v>397092.11</v>
          </cell>
        </row>
        <row r="6962">
          <cell r="A6962" t="str">
            <v>05</v>
          </cell>
          <cell r="B6962" t="str">
            <v>16080000</v>
          </cell>
          <cell r="C6962" t="str">
            <v>90021600</v>
          </cell>
          <cell r="D6962">
            <v>37902.300000000003</v>
          </cell>
        </row>
        <row r="6963">
          <cell r="A6963" t="str">
            <v>05</v>
          </cell>
          <cell r="B6963" t="str">
            <v>16080000</v>
          </cell>
          <cell r="C6963" t="str">
            <v>90021605</v>
          </cell>
          <cell r="D6963">
            <v>89720.6</v>
          </cell>
        </row>
        <row r="6964">
          <cell r="A6964" t="str">
            <v>05</v>
          </cell>
          <cell r="B6964" t="str">
            <v>16080000</v>
          </cell>
          <cell r="C6964" t="str">
            <v>90021700</v>
          </cell>
          <cell r="D6964">
            <v>858.84</v>
          </cell>
        </row>
        <row r="6965">
          <cell r="A6965" t="str">
            <v>05</v>
          </cell>
          <cell r="B6965" t="str">
            <v>16080000</v>
          </cell>
          <cell r="C6965" t="str">
            <v>90021705</v>
          </cell>
          <cell r="D6965">
            <v>1127.3900000000001</v>
          </cell>
        </row>
        <row r="6966">
          <cell r="A6966" t="str">
            <v>05</v>
          </cell>
          <cell r="B6966" t="str">
            <v>16080000</v>
          </cell>
          <cell r="C6966" t="str">
            <v>90021800</v>
          </cell>
          <cell r="D6966">
            <v>218.06</v>
          </cell>
        </row>
        <row r="6967">
          <cell r="A6967" t="str">
            <v>05</v>
          </cell>
          <cell r="B6967" t="str">
            <v>16080000</v>
          </cell>
          <cell r="C6967" t="str">
            <v>90021805</v>
          </cell>
          <cell r="D6967">
            <v>1474.69</v>
          </cell>
        </row>
        <row r="6968">
          <cell r="A6968" t="str">
            <v>05</v>
          </cell>
          <cell r="B6968" t="str">
            <v>76020600</v>
          </cell>
          <cell r="C6968" t="str">
            <v>76020700</v>
          </cell>
          <cell r="D6968">
            <v>853542.65</v>
          </cell>
        </row>
        <row r="6969">
          <cell r="A6969" t="str">
            <v>05</v>
          </cell>
          <cell r="B6969" t="str">
            <v>76020600</v>
          </cell>
          <cell r="C6969" t="str">
            <v>91020802</v>
          </cell>
          <cell r="D6969">
            <v>8238.0300000000007</v>
          </cell>
        </row>
        <row r="6970">
          <cell r="A6970" t="str">
            <v>05</v>
          </cell>
          <cell r="B6970" t="str">
            <v>99000000</v>
          </cell>
          <cell r="C6970" t="str">
            <v>90091505</v>
          </cell>
          <cell r="D6970">
            <v>26864.59</v>
          </cell>
        </row>
        <row r="6971">
          <cell r="A6971" t="str">
            <v>05</v>
          </cell>
          <cell r="B6971" t="str">
            <v>90091600</v>
          </cell>
          <cell r="C6971" t="str">
            <v>99000000</v>
          </cell>
          <cell r="D6971">
            <v>33039.25</v>
          </cell>
        </row>
        <row r="6972">
          <cell r="A6972" t="str">
            <v>05</v>
          </cell>
          <cell r="B6972" t="str">
            <v>99000000</v>
          </cell>
          <cell r="C6972" t="str">
            <v>90091605</v>
          </cell>
          <cell r="D6972">
            <v>1958496.31</v>
          </cell>
        </row>
        <row r="6973">
          <cell r="A6973" t="str">
            <v>05</v>
          </cell>
          <cell r="B6973" t="str">
            <v>90091700</v>
          </cell>
          <cell r="C6973" t="str">
            <v>99000000</v>
          </cell>
          <cell r="D6973">
            <v>4904.79</v>
          </cell>
        </row>
        <row r="6974">
          <cell r="A6974" t="str">
            <v>05</v>
          </cell>
          <cell r="B6974" t="str">
            <v>99000000</v>
          </cell>
          <cell r="C6974" t="str">
            <v>90091705</v>
          </cell>
          <cell r="D6974">
            <v>24993.38</v>
          </cell>
        </row>
        <row r="6975">
          <cell r="A6975" t="str">
            <v>05</v>
          </cell>
          <cell r="B6975" t="str">
            <v>99000000</v>
          </cell>
          <cell r="C6975" t="str">
            <v>90091800</v>
          </cell>
          <cell r="D6975">
            <v>4287.03</v>
          </cell>
        </row>
        <row r="6976">
          <cell r="A6976" t="str">
            <v>05</v>
          </cell>
          <cell r="B6976" t="str">
            <v>99000000</v>
          </cell>
          <cell r="C6976" t="str">
            <v>90091805</v>
          </cell>
          <cell r="D6976">
            <v>57628.71</v>
          </cell>
        </row>
        <row r="6977">
          <cell r="A6977" t="str">
            <v>05</v>
          </cell>
          <cell r="B6977" t="str">
            <v>99000000</v>
          </cell>
          <cell r="C6977" t="str">
            <v>90092100</v>
          </cell>
          <cell r="D6977">
            <v>181270.8</v>
          </cell>
        </row>
        <row r="6978">
          <cell r="A6978" t="str">
            <v>05</v>
          </cell>
          <cell r="B6978" t="str">
            <v>90092101</v>
          </cell>
          <cell r="C6978" t="str">
            <v>99000000</v>
          </cell>
          <cell r="D6978">
            <v>52655.15</v>
          </cell>
        </row>
        <row r="6979">
          <cell r="A6979" t="str">
            <v>05</v>
          </cell>
          <cell r="B6979" t="str">
            <v>99000000</v>
          </cell>
          <cell r="C6979" t="str">
            <v>90092300</v>
          </cell>
          <cell r="D6979">
            <v>3068.85</v>
          </cell>
        </row>
        <row r="6980">
          <cell r="A6980" t="str">
            <v>05</v>
          </cell>
          <cell r="B6980" t="str">
            <v>15150000</v>
          </cell>
          <cell r="C6980" t="str">
            <v>07010000</v>
          </cell>
          <cell r="D6980">
            <v>6156</v>
          </cell>
        </row>
        <row r="6981">
          <cell r="A6981" t="str">
            <v>05</v>
          </cell>
          <cell r="B6981" t="str">
            <v>15150000</v>
          </cell>
          <cell r="C6981" t="str">
            <v>08060000</v>
          </cell>
          <cell r="D6981">
            <v>630</v>
          </cell>
        </row>
        <row r="6982">
          <cell r="A6982" t="str">
            <v>05</v>
          </cell>
          <cell r="B6982" t="str">
            <v>15150000</v>
          </cell>
          <cell r="C6982" t="str">
            <v>16040000</v>
          </cell>
          <cell r="D6982">
            <v>9586095.7599999998</v>
          </cell>
        </row>
        <row r="6983">
          <cell r="A6983" t="str">
            <v>05</v>
          </cell>
          <cell r="B6983" t="str">
            <v>15150000</v>
          </cell>
          <cell r="C6983" t="str">
            <v>25010000</v>
          </cell>
          <cell r="D6983">
            <v>359889.75</v>
          </cell>
        </row>
        <row r="6984">
          <cell r="A6984" t="str">
            <v>05</v>
          </cell>
          <cell r="B6984" t="str">
            <v>15150000</v>
          </cell>
          <cell r="C6984" t="str">
            <v>25020000</v>
          </cell>
          <cell r="D6984">
            <v>116854.15</v>
          </cell>
        </row>
        <row r="6985">
          <cell r="A6985" t="str">
            <v>05</v>
          </cell>
          <cell r="B6985" t="str">
            <v>15150000</v>
          </cell>
          <cell r="C6985" t="str">
            <v>25030000</v>
          </cell>
          <cell r="D6985">
            <v>55347.95</v>
          </cell>
        </row>
        <row r="6986">
          <cell r="A6986" t="str">
            <v>05</v>
          </cell>
          <cell r="B6986" t="str">
            <v>15150000</v>
          </cell>
          <cell r="C6986" t="str">
            <v>26000000</v>
          </cell>
          <cell r="D6986">
            <v>1567722.85</v>
          </cell>
        </row>
        <row r="6987">
          <cell r="A6987" t="str">
            <v>05</v>
          </cell>
          <cell r="B6987" t="str">
            <v>15150000</v>
          </cell>
          <cell r="C6987" t="str">
            <v>44000500</v>
          </cell>
          <cell r="D6987">
            <v>108154</v>
          </cell>
        </row>
        <row r="6988">
          <cell r="A6988" t="str">
            <v>05</v>
          </cell>
          <cell r="B6988" t="str">
            <v>15150000</v>
          </cell>
          <cell r="C6988" t="str">
            <v>79030000</v>
          </cell>
          <cell r="D6988">
            <v>47513.8</v>
          </cell>
        </row>
        <row r="6989">
          <cell r="A6989" t="str">
            <v>05</v>
          </cell>
          <cell r="B6989" t="str">
            <v>15150000</v>
          </cell>
          <cell r="C6989" t="str">
            <v>79070000</v>
          </cell>
          <cell r="D6989">
            <v>106228.7</v>
          </cell>
        </row>
        <row r="6990">
          <cell r="A6990" t="str">
            <v>05</v>
          </cell>
          <cell r="B6990" t="str">
            <v>15150000</v>
          </cell>
          <cell r="C6990" t="str">
            <v>90021205</v>
          </cell>
          <cell r="D6990">
            <v>1485102.2</v>
          </cell>
        </row>
        <row r="6991">
          <cell r="A6991" t="str">
            <v>05</v>
          </cell>
          <cell r="B6991" t="str">
            <v>10160100</v>
          </cell>
          <cell r="C6991" t="str">
            <v>25010000</v>
          </cell>
          <cell r="D6991">
            <v>9486115.7899999991</v>
          </cell>
        </row>
        <row r="6992">
          <cell r="A6992" t="str">
            <v>05</v>
          </cell>
          <cell r="B6992" t="str">
            <v>10160100</v>
          </cell>
          <cell r="C6992" t="str">
            <v>25020000</v>
          </cell>
          <cell r="D6992">
            <v>50219.28</v>
          </cell>
        </row>
        <row r="6993">
          <cell r="A6993" t="str">
            <v>05</v>
          </cell>
          <cell r="B6993" t="str">
            <v>10170000</v>
          </cell>
          <cell r="C6993" t="str">
            <v>25010000</v>
          </cell>
          <cell r="D6993">
            <v>4256.1099999999997</v>
          </cell>
        </row>
        <row r="6994">
          <cell r="A6994" t="str">
            <v>05</v>
          </cell>
          <cell r="B6994" t="str">
            <v>10170000</v>
          </cell>
          <cell r="C6994" t="str">
            <v>25020000</v>
          </cell>
          <cell r="D6994">
            <v>498.57</v>
          </cell>
        </row>
        <row r="6995">
          <cell r="A6995" t="str">
            <v>05</v>
          </cell>
          <cell r="B6995" t="str">
            <v>10170000</v>
          </cell>
          <cell r="C6995" t="str">
            <v>25030000</v>
          </cell>
          <cell r="D6995">
            <v>463.88</v>
          </cell>
        </row>
        <row r="6996">
          <cell r="A6996" t="str">
            <v>05</v>
          </cell>
          <cell r="B6996" t="str">
            <v>10170000</v>
          </cell>
          <cell r="C6996" t="str">
            <v>26000000</v>
          </cell>
          <cell r="D6996">
            <v>6442.21</v>
          </cell>
        </row>
        <row r="6997">
          <cell r="A6997" t="str">
            <v>05</v>
          </cell>
          <cell r="B6997" t="str">
            <v>05000000</v>
          </cell>
          <cell r="C6997" t="str">
            <v>26000000</v>
          </cell>
          <cell r="D6997">
            <v>128229.66</v>
          </cell>
        </row>
        <row r="6998">
          <cell r="A6998" t="str">
            <v>05</v>
          </cell>
          <cell r="B6998" t="str">
            <v>97000400</v>
          </cell>
          <cell r="C6998" t="str">
            <v>10150000</v>
          </cell>
          <cell r="D6998">
            <v>910.04</v>
          </cell>
        </row>
        <row r="6999">
          <cell r="A6999" t="str">
            <v>05</v>
          </cell>
          <cell r="B6999" t="str">
            <v>97000400</v>
          </cell>
          <cell r="C6999" t="str">
            <v>25010000</v>
          </cell>
          <cell r="D6999">
            <v>54725.16</v>
          </cell>
        </row>
        <row r="7000">
          <cell r="A7000" t="str">
            <v>05</v>
          </cell>
          <cell r="B7000" t="str">
            <v>97000400</v>
          </cell>
          <cell r="C7000" t="str">
            <v>25020000</v>
          </cell>
          <cell r="D7000">
            <v>23981.42</v>
          </cell>
        </row>
        <row r="7001">
          <cell r="A7001" t="str">
            <v>05</v>
          </cell>
          <cell r="B7001" t="str">
            <v>97000400</v>
          </cell>
          <cell r="C7001" t="str">
            <v>25030000</v>
          </cell>
          <cell r="D7001">
            <v>5470.6</v>
          </cell>
        </row>
        <row r="7002">
          <cell r="A7002" t="str">
            <v>05</v>
          </cell>
          <cell r="B7002" t="str">
            <v>97000400</v>
          </cell>
          <cell r="C7002" t="str">
            <v>26000000</v>
          </cell>
          <cell r="D7002">
            <v>13209.22</v>
          </cell>
        </row>
        <row r="7003">
          <cell r="A7003" t="str">
            <v>05</v>
          </cell>
          <cell r="B7003" t="str">
            <v>97000400</v>
          </cell>
          <cell r="C7003" t="str">
            <v>97000400</v>
          </cell>
          <cell r="D7003">
            <v>536</v>
          </cell>
        </row>
        <row r="7004">
          <cell r="A7004" t="str">
            <v>05</v>
          </cell>
          <cell r="B7004" t="str">
            <v>15030000</v>
          </cell>
          <cell r="C7004" t="str">
            <v>10030000</v>
          </cell>
          <cell r="D7004">
            <v>9593515.6199999992</v>
          </cell>
        </row>
        <row r="7005">
          <cell r="A7005" t="str">
            <v>05</v>
          </cell>
          <cell r="B7005" t="str">
            <v>15030000</v>
          </cell>
          <cell r="C7005" t="str">
            <v>16010000</v>
          </cell>
          <cell r="D7005">
            <v>208386.21</v>
          </cell>
        </row>
        <row r="7006">
          <cell r="A7006" t="str">
            <v>05</v>
          </cell>
          <cell r="B7006" t="str">
            <v>15030000</v>
          </cell>
          <cell r="C7006" t="str">
            <v>16020000</v>
          </cell>
          <cell r="D7006">
            <v>35938.79</v>
          </cell>
        </row>
        <row r="7007">
          <cell r="A7007" t="str">
            <v>05</v>
          </cell>
          <cell r="B7007" t="str">
            <v>15040000</v>
          </cell>
          <cell r="C7007" t="str">
            <v>10040000</v>
          </cell>
          <cell r="D7007">
            <v>2816507.35</v>
          </cell>
        </row>
        <row r="7008">
          <cell r="A7008" t="str">
            <v>05</v>
          </cell>
          <cell r="B7008" t="str">
            <v>15040000</v>
          </cell>
          <cell r="C7008" t="str">
            <v>16010000</v>
          </cell>
          <cell r="D7008">
            <v>-595</v>
          </cell>
        </row>
        <row r="7009">
          <cell r="A7009" t="str">
            <v>05</v>
          </cell>
          <cell r="B7009" t="str">
            <v>15040000</v>
          </cell>
          <cell r="C7009" t="str">
            <v>16020000</v>
          </cell>
          <cell r="D7009">
            <v>30600.41</v>
          </cell>
        </row>
        <row r="7010">
          <cell r="A7010" t="str">
            <v>05</v>
          </cell>
          <cell r="B7010" t="str">
            <v>15050000</v>
          </cell>
          <cell r="C7010" t="str">
            <v>10050000</v>
          </cell>
          <cell r="D7010">
            <v>6591859.0899999999</v>
          </cell>
        </row>
        <row r="7011">
          <cell r="A7011" t="str">
            <v>05</v>
          </cell>
          <cell r="B7011" t="str">
            <v>15050000</v>
          </cell>
          <cell r="C7011" t="str">
            <v>16010000</v>
          </cell>
          <cell r="D7011">
            <v>437774.48</v>
          </cell>
        </row>
        <row r="7012">
          <cell r="A7012" t="str">
            <v>05</v>
          </cell>
          <cell r="B7012" t="str">
            <v>15050000</v>
          </cell>
          <cell r="C7012" t="str">
            <v>16020000</v>
          </cell>
          <cell r="D7012">
            <v>480430.8</v>
          </cell>
        </row>
        <row r="7013">
          <cell r="A7013" t="str">
            <v>05</v>
          </cell>
          <cell r="B7013" t="str">
            <v>15090000</v>
          </cell>
          <cell r="C7013" t="str">
            <v>10090000</v>
          </cell>
          <cell r="D7013">
            <v>5026506.33</v>
          </cell>
        </row>
        <row r="7014">
          <cell r="A7014" t="str">
            <v>05</v>
          </cell>
          <cell r="B7014" t="str">
            <v>15090000</v>
          </cell>
          <cell r="C7014" t="str">
            <v>16010000</v>
          </cell>
          <cell r="D7014">
            <v>135081.4</v>
          </cell>
        </row>
        <row r="7015">
          <cell r="A7015" t="str">
            <v>05</v>
          </cell>
          <cell r="B7015" t="str">
            <v>15090000</v>
          </cell>
          <cell r="C7015" t="str">
            <v>16020000</v>
          </cell>
          <cell r="D7015">
            <v>242815.1</v>
          </cell>
        </row>
        <row r="7016">
          <cell r="A7016" t="str">
            <v>05</v>
          </cell>
          <cell r="B7016" t="str">
            <v>15160000</v>
          </cell>
          <cell r="C7016" t="str">
            <v>16070100</v>
          </cell>
          <cell r="D7016">
            <v>-16195.25</v>
          </cell>
        </row>
        <row r="7017">
          <cell r="A7017" t="str">
            <v>05</v>
          </cell>
          <cell r="B7017" t="str">
            <v>15160000</v>
          </cell>
          <cell r="C7017" t="str">
            <v>16070200</v>
          </cell>
          <cell r="D7017">
            <v>520</v>
          </cell>
        </row>
        <row r="7018">
          <cell r="A7018" t="str">
            <v>05</v>
          </cell>
          <cell r="B7018" t="str">
            <v>15160000</v>
          </cell>
          <cell r="C7018" t="str">
            <v>41020000</v>
          </cell>
          <cell r="D7018">
            <v>2568000.98</v>
          </cell>
        </row>
        <row r="7019">
          <cell r="A7019" t="str">
            <v>05</v>
          </cell>
          <cell r="B7019" t="str">
            <v>15180000</v>
          </cell>
          <cell r="C7019" t="str">
            <v>10150000</v>
          </cell>
          <cell r="D7019">
            <v>2881603.24</v>
          </cell>
        </row>
        <row r="7020">
          <cell r="A7020" t="str">
            <v>05</v>
          </cell>
          <cell r="B7020" t="str">
            <v>15180000</v>
          </cell>
          <cell r="C7020" t="str">
            <v>16010000</v>
          </cell>
          <cell r="D7020">
            <v>132956.47</v>
          </cell>
        </row>
        <row r="7021">
          <cell r="A7021" t="str">
            <v>05</v>
          </cell>
          <cell r="B7021" t="str">
            <v>15180000</v>
          </cell>
          <cell r="C7021" t="str">
            <v>16020000</v>
          </cell>
          <cell r="D7021">
            <v>30677.39</v>
          </cell>
        </row>
        <row r="7022">
          <cell r="A7022" t="str">
            <v>05</v>
          </cell>
          <cell r="B7022" t="str">
            <v>15010000</v>
          </cell>
          <cell r="C7022" t="str">
            <v>10010000</v>
          </cell>
          <cell r="D7022">
            <v>97776498.609999999</v>
          </cell>
        </row>
        <row r="7023">
          <cell r="A7023" t="str">
            <v>05</v>
          </cell>
          <cell r="B7023" t="str">
            <v>15010000</v>
          </cell>
          <cell r="C7023" t="str">
            <v>16010000</v>
          </cell>
          <cell r="D7023">
            <v>9537318.6400000006</v>
          </cell>
        </row>
        <row r="7024">
          <cell r="A7024" t="str">
            <v>05</v>
          </cell>
          <cell r="B7024" t="str">
            <v>15010000</v>
          </cell>
          <cell r="C7024" t="str">
            <v>16020000</v>
          </cell>
          <cell r="D7024">
            <v>4640570.79</v>
          </cell>
        </row>
        <row r="7025">
          <cell r="A7025" t="str">
            <v>05</v>
          </cell>
          <cell r="B7025" t="str">
            <v>15010000</v>
          </cell>
          <cell r="C7025" t="str">
            <v>16040000</v>
          </cell>
          <cell r="D7025">
            <v>660777.43000000005</v>
          </cell>
        </row>
        <row r="7026">
          <cell r="A7026" t="str">
            <v>05</v>
          </cell>
          <cell r="B7026" t="str">
            <v>41020000</v>
          </cell>
          <cell r="C7026" t="str">
            <v>08000000</v>
          </cell>
          <cell r="D7026">
            <v>39830.089999999997</v>
          </cell>
        </row>
        <row r="7027">
          <cell r="A7027" t="str">
            <v>05</v>
          </cell>
          <cell r="B7027" t="str">
            <v>41020000</v>
          </cell>
          <cell r="C7027" t="str">
            <v>10020000</v>
          </cell>
          <cell r="D7027">
            <v>2594.2199999999998</v>
          </cell>
        </row>
        <row r="7028">
          <cell r="A7028" t="str">
            <v>05</v>
          </cell>
          <cell r="B7028" t="str">
            <v>41020000</v>
          </cell>
          <cell r="C7028" t="str">
            <v>41020000</v>
          </cell>
          <cell r="D7028">
            <v>1051698.6499999999</v>
          </cell>
        </row>
        <row r="7029">
          <cell r="A7029" t="str">
            <v>05</v>
          </cell>
          <cell r="B7029" t="str">
            <v>41020000</v>
          </cell>
          <cell r="C7029" t="str">
            <v>44000100</v>
          </cell>
          <cell r="D7029">
            <v>2754105.34</v>
          </cell>
        </row>
        <row r="7030">
          <cell r="A7030" t="str">
            <v>05</v>
          </cell>
          <cell r="B7030" t="str">
            <v>41020000</v>
          </cell>
          <cell r="C7030" t="str">
            <v>44000200</v>
          </cell>
          <cell r="D7030">
            <v>225780.14</v>
          </cell>
        </row>
        <row r="7031">
          <cell r="A7031" t="str">
            <v>05</v>
          </cell>
          <cell r="B7031" t="str">
            <v>41020000</v>
          </cell>
          <cell r="C7031" t="str">
            <v>44000300</v>
          </cell>
          <cell r="D7031">
            <v>6588.81</v>
          </cell>
        </row>
        <row r="7032">
          <cell r="A7032" t="str">
            <v>05</v>
          </cell>
          <cell r="B7032" t="str">
            <v>41020000</v>
          </cell>
          <cell r="C7032" t="str">
            <v>44000400</v>
          </cell>
          <cell r="D7032">
            <v>16291.3</v>
          </cell>
        </row>
        <row r="7033">
          <cell r="A7033" t="str">
            <v>05</v>
          </cell>
          <cell r="B7033" t="str">
            <v>41020000</v>
          </cell>
          <cell r="C7033" t="str">
            <v>45000300</v>
          </cell>
          <cell r="D7033">
            <v>1856050.17</v>
          </cell>
        </row>
        <row r="7034">
          <cell r="A7034" t="str">
            <v>05</v>
          </cell>
          <cell r="B7034" t="str">
            <v>41020000</v>
          </cell>
          <cell r="C7034" t="str">
            <v>45020300</v>
          </cell>
          <cell r="D7034">
            <v>258673.51</v>
          </cell>
        </row>
        <row r="7035">
          <cell r="A7035" t="str">
            <v>05</v>
          </cell>
          <cell r="B7035" t="str">
            <v>41020000</v>
          </cell>
          <cell r="C7035" t="str">
            <v>90020500</v>
          </cell>
          <cell r="D7035">
            <v>-4199</v>
          </cell>
        </row>
        <row r="7036">
          <cell r="A7036" t="str">
            <v>05</v>
          </cell>
          <cell r="B7036" t="str">
            <v>41020000</v>
          </cell>
          <cell r="C7036" t="str">
            <v>90021400</v>
          </cell>
          <cell r="D7036">
            <v>16499964.109999999</v>
          </cell>
        </row>
        <row r="7037">
          <cell r="A7037" t="str">
            <v>05</v>
          </cell>
          <cell r="B7037" t="str">
            <v>41020000</v>
          </cell>
          <cell r="C7037" t="str">
            <v>90021401</v>
          </cell>
          <cell r="D7037">
            <v>7672734.1500000004</v>
          </cell>
        </row>
        <row r="7038">
          <cell r="A7038" t="str">
            <v>05</v>
          </cell>
          <cell r="B7038" t="str">
            <v>41020000</v>
          </cell>
          <cell r="C7038" t="str">
            <v>90021402</v>
          </cell>
          <cell r="D7038">
            <v>48742.7</v>
          </cell>
        </row>
        <row r="7039">
          <cell r="A7039" t="str">
            <v>05</v>
          </cell>
          <cell r="B7039" t="str">
            <v>41020000</v>
          </cell>
          <cell r="C7039" t="str">
            <v>90021405</v>
          </cell>
          <cell r="D7039">
            <v>13761640.15</v>
          </cell>
        </row>
        <row r="7040">
          <cell r="A7040" t="str">
            <v>05</v>
          </cell>
          <cell r="B7040" t="str">
            <v>41020000</v>
          </cell>
          <cell r="C7040" t="str">
            <v>90021600</v>
          </cell>
          <cell r="D7040">
            <v>1313541.47</v>
          </cell>
        </row>
        <row r="7041">
          <cell r="A7041" t="str">
            <v>05</v>
          </cell>
          <cell r="B7041" t="str">
            <v>41020000</v>
          </cell>
          <cell r="C7041" t="str">
            <v>90021605</v>
          </cell>
          <cell r="D7041">
            <v>3109360</v>
          </cell>
        </row>
        <row r="7042">
          <cell r="A7042" t="str">
            <v>05</v>
          </cell>
          <cell r="B7042" t="str">
            <v>41020000</v>
          </cell>
          <cell r="C7042" t="str">
            <v>90021700</v>
          </cell>
          <cell r="D7042">
            <v>29764.1</v>
          </cell>
        </row>
        <row r="7043">
          <cell r="A7043" t="str">
            <v>05</v>
          </cell>
          <cell r="B7043" t="str">
            <v>41020000</v>
          </cell>
          <cell r="C7043" t="str">
            <v>90021705</v>
          </cell>
          <cell r="D7043">
            <v>39071</v>
          </cell>
        </row>
        <row r="7044">
          <cell r="A7044" t="str">
            <v>05</v>
          </cell>
          <cell r="B7044" t="str">
            <v>41020000</v>
          </cell>
          <cell r="C7044" t="str">
            <v>90021800</v>
          </cell>
          <cell r="D7044">
            <v>7557</v>
          </cell>
        </row>
        <row r="7045">
          <cell r="A7045" t="str">
            <v>05</v>
          </cell>
          <cell r="B7045" t="str">
            <v>41020000</v>
          </cell>
          <cell r="C7045" t="str">
            <v>90021805</v>
          </cell>
          <cell r="D7045">
            <v>51106.7</v>
          </cell>
        </row>
        <row r="7046">
          <cell r="A7046" t="str">
            <v>05</v>
          </cell>
          <cell r="B7046" t="str">
            <v>10070000</v>
          </cell>
          <cell r="C7046" t="str">
            <v>90020500</v>
          </cell>
          <cell r="D7046">
            <v>102202</v>
          </cell>
        </row>
        <row r="7047">
          <cell r="A7047" t="str">
            <v>05</v>
          </cell>
          <cell r="B7047" t="str">
            <v>91090100</v>
          </cell>
          <cell r="C7047" t="str">
            <v>99000000</v>
          </cell>
          <cell r="D7047">
            <v>285295.90999999997</v>
          </cell>
        </row>
        <row r="7048">
          <cell r="A7048" t="str">
            <v>05</v>
          </cell>
          <cell r="B7048" t="str">
            <v>40300000</v>
          </cell>
          <cell r="C7048" t="str">
            <v>91020800</v>
          </cell>
          <cell r="D7048">
            <v>-20227.580000000002</v>
          </cell>
        </row>
        <row r="7049">
          <cell r="A7049" t="str">
            <v>05</v>
          </cell>
          <cell r="B7049" t="str">
            <v>40310000</v>
          </cell>
          <cell r="C7049" t="str">
            <v>08010000</v>
          </cell>
          <cell r="D7049">
            <v>10772.71</v>
          </cell>
        </row>
        <row r="7050">
          <cell r="A7050" t="str">
            <v>05</v>
          </cell>
          <cell r="B7050" t="str">
            <v>40310000</v>
          </cell>
          <cell r="C7050" t="str">
            <v>15140000</v>
          </cell>
          <cell r="D7050">
            <v>421629.66</v>
          </cell>
        </row>
        <row r="7051">
          <cell r="A7051" t="str">
            <v>05</v>
          </cell>
          <cell r="B7051" t="str">
            <v>40310000</v>
          </cell>
          <cell r="C7051" t="str">
            <v>15230000</v>
          </cell>
          <cell r="D7051">
            <v>29408.3</v>
          </cell>
        </row>
        <row r="7052">
          <cell r="A7052" t="str">
            <v>05</v>
          </cell>
          <cell r="B7052" t="str">
            <v>40310000</v>
          </cell>
          <cell r="C7052" t="str">
            <v>25010000</v>
          </cell>
          <cell r="D7052">
            <v>-104821.41</v>
          </cell>
        </row>
        <row r="7053">
          <cell r="A7053" t="str">
            <v>05</v>
          </cell>
          <cell r="B7053" t="str">
            <v>40310000</v>
          </cell>
          <cell r="C7053" t="str">
            <v>25020000</v>
          </cell>
          <cell r="D7053">
            <v>-16285.44</v>
          </cell>
        </row>
        <row r="7054">
          <cell r="A7054" t="str">
            <v>05</v>
          </cell>
          <cell r="B7054" t="str">
            <v>40310000</v>
          </cell>
          <cell r="C7054" t="str">
            <v>26000000</v>
          </cell>
          <cell r="D7054">
            <v>-31949.21</v>
          </cell>
        </row>
        <row r="7055">
          <cell r="A7055" t="str">
            <v>05</v>
          </cell>
          <cell r="B7055" t="str">
            <v>40310000</v>
          </cell>
          <cell r="C7055" t="str">
            <v>79030000</v>
          </cell>
          <cell r="D7055">
            <v>-5406.69</v>
          </cell>
        </row>
        <row r="7056">
          <cell r="A7056" t="str">
            <v>05</v>
          </cell>
          <cell r="B7056" t="str">
            <v>40310000</v>
          </cell>
          <cell r="C7056" t="str">
            <v>79040000</v>
          </cell>
          <cell r="D7056">
            <v>432.98</v>
          </cell>
        </row>
        <row r="7057">
          <cell r="A7057" t="str">
            <v>05</v>
          </cell>
          <cell r="B7057" t="str">
            <v>40310000</v>
          </cell>
          <cell r="C7057" t="str">
            <v>90020900</v>
          </cell>
          <cell r="D7057">
            <v>4578.72</v>
          </cell>
        </row>
        <row r="7058">
          <cell r="A7058" t="str">
            <v>05</v>
          </cell>
          <cell r="B7058" t="str">
            <v>40310000</v>
          </cell>
          <cell r="C7058" t="str">
            <v>90020901</v>
          </cell>
          <cell r="D7058">
            <v>15575.98</v>
          </cell>
        </row>
        <row r="7059">
          <cell r="A7059" t="str">
            <v>05</v>
          </cell>
          <cell r="B7059" t="str">
            <v>40310000</v>
          </cell>
          <cell r="C7059" t="str">
            <v>90020902</v>
          </cell>
          <cell r="D7059">
            <v>-1243.51</v>
          </cell>
        </row>
        <row r="7060">
          <cell r="A7060" t="str">
            <v>05</v>
          </cell>
          <cell r="B7060" t="str">
            <v>40310000</v>
          </cell>
          <cell r="C7060" t="str">
            <v>91020100</v>
          </cell>
          <cell r="D7060">
            <v>582.73</v>
          </cell>
        </row>
        <row r="7061">
          <cell r="A7061" t="str">
            <v>05</v>
          </cell>
          <cell r="B7061" t="str">
            <v>40300100</v>
          </cell>
          <cell r="C7061" t="str">
            <v>15140000</v>
          </cell>
          <cell r="D7061">
            <v>-211656.21</v>
          </cell>
        </row>
        <row r="7062">
          <cell r="A7062" t="str">
            <v>05</v>
          </cell>
          <cell r="B7062" t="str">
            <v>40320000</v>
          </cell>
          <cell r="C7062" t="str">
            <v>08010000</v>
          </cell>
          <cell r="D7062">
            <v>5750.25</v>
          </cell>
        </row>
        <row r="7063">
          <cell r="A7063" t="str">
            <v>05</v>
          </cell>
          <cell r="B7063" t="str">
            <v>40320000</v>
          </cell>
          <cell r="C7063" t="str">
            <v>15230000</v>
          </cell>
          <cell r="D7063">
            <v>-133370.41</v>
          </cell>
        </row>
        <row r="7064">
          <cell r="A7064" t="str">
            <v>05</v>
          </cell>
          <cell r="B7064" t="str">
            <v>40320000</v>
          </cell>
          <cell r="C7064" t="str">
            <v>25010000</v>
          </cell>
          <cell r="D7064">
            <v>130267.2</v>
          </cell>
        </row>
        <row r="7065">
          <cell r="A7065" t="str">
            <v>05</v>
          </cell>
          <cell r="B7065" t="str">
            <v>40320000</v>
          </cell>
          <cell r="C7065" t="str">
            <v>25020000</v>
          </cell>
          <cell r="D7065">
            <v>182353.68</v>
          </cell>
        </row>
        <row r="7066">
          <cell r="A7066" t="str">
            <v>05</v>
          </cell>
          <cell r="B7066" t="str">
            <v>40320000</v>
          </cell>
          <cell r="C7066" t="str">
            <v>26000000</v>
          </cell>
          <cell r="D7066">
            <v>-77707.86</v>
          </cell>
        </row>
        <row r="7067">
          <cell r="A7067" t="str">
            <v>05</v>
          </cell>
          <cell r="B7067" t="str">
            <v>40320000</v>
          </cell>
          <cell r="C7067" t="str">
            <v>79030000</v>
          </cell>
          <cell r="D7067">
            <v>35232.19</v>
          </cell>
        </row>
        <row r="7068">
          <cell r="A7068" t="str">
            <v>05</v>
          </cell>
          <cell r="B7068" t="str">
            <v>40320000</v>
          </cell>
          <cell r="C7068" t="str">
            <v>79040000</v>
          </cell>
          <cell r="D7068">
            <v>41.07</v>
          </cell>
        </row>
        <row r="7069">
          <cell r="A7069" t="str">
            <v>05</v>
          </cell>
          <cell r="B7069" t="str">
            <v>40320000</v>
          </cell>
          <cell r="C7069" t="str">
            <v>79070000</v>
          </cell>
          <cell r="D7069">
            <v>5661.92</v>
          </cell>
        </row>
        <row r="7070">
          <cell r="A7070" t="str">
            <v>05</v>
          </cell>
          <cell r="B7070" t="str">
            <v>40320000</v>
          </cell>
          <cell r="C7070" t="str">
            <v>90020900</v>
          </cell>
          <cell r="D7070">
            <v>158998.87</v>
          </cell>
        </row>
        <row r="7071">
          <cell r="A7071" t="str">
            <v>05</v>
          </cell>
          <cell r="B7071" t="str">
            <v>40320000</v>
          </cell>
          <cell r="C7071" t="str">
            <v>90020901</v>
          </cell>
          <cell r="D7071">
            <v>-30111.9</v>
          </cell>
        </row>
        <row r="7072">
          <cell r="A7072" t="str">
            <v>05</v>
          </cell>
          <cell r="B7072" t="str">
            <v>40320000</v>
          </cell>
          <cell r="C7072" t="str">
            <v>90020902</v>
          </cell>
          <cell r="D7072">
            <v>-35.94</v>
          </cell>
        </row>
        <row r="7073">
          <cell r="A7073" t="str">
            <v>05</v>
          </cell>
          <cell r="B7073" t="str">
            <v>40320000</v>
          </cell>
          <cell r="C7073" t="str">
            <v>90021200</v>
          </cell>
          <cell r="D7073">
            <v>-15869.99</v>
          </cell>
        </row>
        <row r="7074">
          <cell r="A7074" t="str">
            <v>05</v>
          </cell>
          <cell r="B7074" t="str">
            <v>40320000</v>
          </cell>
          <cell r="C7074" t="str">
            <v>91020801</v>
          </cell>
          <cell r="D7074">
            <v>7914.16</v>
          </cell>
        </row>
        <row r="7075">
          <cell r="A7075" t="str">
            <v>05</v>
          </cell>
          <cell r="B7075" t="str">
            <v>40330000</v>
          </cell>
          <cell r="C7075" t="str">
            <v>15140000</v>
          </cell>
          <cell r="D7075">
            <v>4880803.05</v>
          </cell>
        </row>
        <row r="7076">
          <cell r="A7076" t="str">
            <v>05</v>
          </cell>
          <cell r="B7076" t="str">
            <v>40330000</v>
          </cell>
          <cell r="C7076" t="str">
            <v>15230000</v>
          </cell>
          <cell r="D7076">
            <v>258252.75</v>
          </cell>
        </row>
        <row r="7077">
          <cell r="A7077" t="str">
            <v>05</v>
          </cell>
          <cell r="B7077" t="str">
            <v>40330000</v>
          </cell>
          <cell r="C7077" t="str">
            <v>25010000</v>
          </cell>
          <cell r="D7077">
            <v>469987.52</v>
          </cell>
        </row>
        <row r="7078">
          <cell r="A7078" t="str">
            <v>05</v>
          </cell>
          <cell r="B7078" t="str">
            <v>40330000</v>
          </cell>
          <cell r="C7078" t="str">
            <v>25020000</v>
          </cell>
          <cell r="D7078">
            <v>3183.01</v>
          </cell>
        </row>
        <row r="7079">
          <cell r="A7079" t="str">
            <v>05</v>
          </cell>
          <cell r="B7079" t="str">
            <v>40330000</v>
          </cell>
          <cell r="C7079" t="str">
            <v>25030000</v>
          </cell>
          <cell r="D7079">
            <v>-107858.06</v>
          </cell>
        </row>
        <row r="7080">
          <cell r="A7080" t="str">
            <v>05</v>
          </cell>
          <cell r="B7080" t="str">
            <v>40330000</v>
          </cell>
          <cell r="C7080" t="str">
            <v>26000000</v>
          </cell>
          <cell r="D7080">
            <v>41196.22</v>
          </cell>
        </row>
        <row r="7081">
          <cell r="A7081" t="str">
            <v>05</v>
          </cell>
          <cell r="B7081" t="str">
            <v>40330000</v>
          </cell>
          <cell r="C7081" t="str">
            <v>90020900</v>
          </cell>
          <cell r="D7081">
            <v>181.27</v>
          </cell>
        </row>
        <row r="7082">
          <cell r="A7082" t="str">
            <v>05</v>
          </cell>
          <cell r="B7082" t="str">
            <v>40340000</v>
          </cell>
          <cell r="C7082" t="str">
            <v>08000000</v>
          </cell>
          <cell r="D7082">
            <v>2050126.33</v>
          </cell>
        </row>
        <row r="7083">
          <cell r="A7083" t="str">
            <v>05</v>
          </cell>
          <cell r="B7083" t="str">
            <v>40340000</v>
          </cell>
          <cell r="C7083" t="str">
            <v>15140000</v>
          </cell>
          <cell r="D7083">
            <v>-1343406.96</v>
          </cell>
        </row>
        <row r="7084">
          <cell r="A7084" t="str">
            <v>05</v>
          </cell>
          <cell r="B7084" t="str">
            <v>40340000</v>
          </cell>
          <cell r="C7084" t="str">
            <v>25010000</v>
          </cell>
          <cell r="D7084">
            <v>-6950.21</v>
          </cell>
        </row>
        <row r="7085">
          <cell r="A7085" t="str">
            <v>05</v>
          </cell>
          <cell r="B7085" t="str">
            <v>40340000</v>
          </cell>
          <cell r="C7085" t="str">
            <v>26000000</v>
          </cell>
          <cell r="D7085">
            <v>24314.57</v>
          </cell>
        </row>
        <row r="7086">
          <cell r="A7086" t="str">
            <v>05</v>
          </cell>
          <cell r="B7086" t="str">
            <v>40340000</v>
          </cell>
          <cell r="C7086" t="str">
            <v>90020900</v>
          </cell>
          <cell r="D7086">
            <v>7425.87</v>
          </cell>
        </row>
        <row r="7087">
          <cell r="A7087" t="str">
            <v>05</v>
          </cell>
          <cell r="B7087" t="str">
            <v>21010000</v>
          </cell>
          <cell r="C7087" t="str">
            <v>20010000</v>
          </cell>
          <cell r="D7087">
            <v>2101057494.47</v>
          </cell>
        </row>
        <row r="7088">
          <cell r="A7088" t="str">
            <v>05</v>
          </cell>
          <cell r="B7088" t="str">
            <v>21010000</v>
          </cell>
          <cell r="C7088" t="str">
            <v>21010000</v>
          </cell>
          <cell r="D7088">
            <v>83757676.200000003</v>
          </cell>
        </row>
        <row r="7089">
          <cell r="A7089" t="str">
            <v>05</v>
          </cell>
          <cell r="B7089" t="str">
            <v>21010000</v>
          </cell>
          <cell r="C7089" t="str">
            <v>23010000</v>
          </cell>
          <cell r="D7089">
            <v>38474.629999999997</v>
          </cell>
        </row>
        <row r="7090">
          <cell r="A7090" t="str">
            <v>05</v>
          </cell>
          <cell r="B7090" t="str">
            <v>21010000</v>
          </cell>
          <cell r="C7090" t="str">
            <v>25010000</v>
          </cell>
          <cell r="D7090">
            <v>25148.03</v>
          </cell>
        </row>
        <row r="7091">
          <cell r="A7091" t="str">
            <v>05</v>
          </cell>
          <cell r="B7091" t="str">
            <v>21010000</v>
          </cell>
          <cell r="C7091" t="str">
            <v>25030000</v>
          </cell>
          <cell r="D7091">
            <v>42717.32</v>
          </cell>
        </row>
        <row r="7092">
          <cell r="A7092" t="str">
            <v>05</v>
          </cell>
          <cell r="B7092" t="str">
            <v>21010000</v>
          </cell>
          <cell r="C7092" t="str">
            <v>26000000</v>
          </cell>
          <cell r="D7092">
            <v>305.42</v>
          </cell>
        </row>
        <row r="7093">
          <cell r="A7093" t="str">
            <v>05</v>
          </cell>
          <cell r="B7093" t="str">
            <v>21010000</v>
          </cell>
          <cell r="C7093" t="str">
            <v>43010000</v>
          </cell>
          <cell r="D7093">
            <v>546205863.11000001</v>
          </cell>
        </row>
        <row r="7094">
          <cell r="A7094" t="str">
            <v>05</v>
          </cell>
          <cell r="B7094" t="str">
            <v>21010000</v>
          </cell>
          <cell r="C7094" t="str">
            <v>90020100</v>
          </cell>
          <cell r="D7094">
            <v>-1989.24</v>
          </cell>
        </row>
        <row r="7095">
          <cell r="A7095" t="str">
            <v>05</v>
          </cell>
          <cell r="B7095" t="str">
            <v>21010000</v>
          </cell>
          <cell r="C7095" t="str">
            <v>91020801</v>
          </cell>
          <cell r="D7095">
            <v>4717</v>
          </cell>
        </row>
        <row r="7096">
          <cell r="A7096" t="str">
            <v>05</v>
          </cell>
          <cell r="B7096" t="str">
            <v>21010000</v>
          </cell>
          <cell r="C7096" t="str">
            <v>91020801</v>
          </cell>
          <cell r="D7096">
            <v>79713.179999999993</v>
          </cell>
        </row>
        <row r="7097">
          <cell r="A7097" t="str">
            <v>05</v>
          </cell>
          <cell r="B7097" t="str">
            <v>21010000</v>
          </cell>
          <cell r="C7097" t="str">
            <v>94000000</v>
          </cell>
          <cell r="D7097">
            <v>350196.05</v>
          </cell>
        </row>
        <row r="7098">
          <cell r="A7098" t="str">
            <v>05</v>
          </cell>
          <cell r="B7098" t="str">
            <v>20010000</v>
          </cell>
          <cell r="C7098" t="str">
            <v>10010100</v>
          </cell>
          <cell r="D7098">
            <v>18641.73</v>
          </cell>
        </row>
        <row r="7099">
          <cell r="A7099" t="str">
            <v>05</v>
          </cell>
          <cell r="B7099" t="str">
            <v>20010000</v>
          </cell>
          <cell r="C7099" t="str">
            <v>10020000</v>
          </cell>
          <cell r="D7099">
            <v>558570.29</v>
          </cell>
        </row>
        <row r="7100">
          <cell r="A7100" t="str">
            <v>05</v>
          </cell>
          <cell r="B7100" t="str">
            <v>20010000</v>
          </cell>
          <cell r="C7100" t="str">
            <v>10020100</v>
          </cell>
          <cell r="D7100">
            <v>2960337.06</v>
          </cell>
        </row>
        <row r="7101">
          <cell r="A7101" t="str">
            <v>05</v>
          </cell>
          <cell r="B7101" t="str">
            <v>20010000</v>
          </cell>
          <cell r="C7101" t="str">
            <v>10110000</v>
          </cell>
          <cell r="D7101">
            <v>55733696.560000002</v>
          </cell>
        </row>
        <row r="7102">
          <cell r="A7102" t="str">
            <v>05</v>
          </cell>
          <cell r="B7102" t="str">
            <v>20010000</v>
          </cell>
          <cell r="C7102" t="str">
            <v>21010000</v>
          </cell>
          <cell r="D7102">
            <v>7182853.1299999999</v>
          </cell>
        </row>
        <row r="7103">
          <cell r="A7103" t="str">
            <v>05</v>
          </cell>
          <cell r="B7103" t="str">
            <v>20010000</v>
          </cell>
          <cell r="C7103" t="str">
            <v>28001100</v>
          </cell>
          <cell r="D7103">
            <v>16233664.68</v>
          </cell>
        </row>
        <row r="7104">
          <cell r="A7104" t="str">
            <v>05</v>
          </cell>
          <cell r="B7104" t="str">
            <v>20010000</v>
          </cell>
          <cell r="C7104" t="str">
            <v>40020000</v>
          </cell>
          <cell r="D7104">
            <v>2663093044.6599998</v>
          </cell>
        </row>
        <row r="7105">
          <cell r="A7105" t="str">
            <v>05</v>
          </cell>
          <cell r="B7105" t="str">
            <v>20010000</v>
          </cell>
          <cell r="C7105" t="str">
            <v>94000000</v>
          </cell>
          <cell r="D7105">
            <v>2314519.9500000002</v>
          </cell>
        </row>
        <row r="7106">
          <cell r="A7106" t="str">
            <v>05</v>
          </cell>
          <cell r="B7106" t="str">
            <v>40350000</v>
          </cell>
          <cell r="C7106" t="str">
            <v>15150000</v>
          </cell>
          <cell r="D7106">
            <v>-65696.69</v>
          </cell>
        </row>
        <row r="7107">
          <cell r="A7107" t="str">
            <v>05</v>
          </cell>
          <cell r="B7107" t="str">
            <v>40350000</v>
          </cell>
          <cell r="C7107" t="str">
            <v>15230000</v>
          </cell>
          <cell r="D7107">
            <v>14666.07</v>
          </cell>
        </row>
        <row r="7108">
          <cell r="A7108" t="str">
            <v>05</v>
          </cell>
          <cell r="B7108" t="str">
            <v>40350000</v>
          </cell>
          <cell r="C7108" t="str">
            <v>25020000</v>
          </cell>
          <cell r="D7108">
            <v>-131508.54</v>
          </cell>
        </row>
        <row r="7109">
          <cell r="A7109" t="str">
            <v>05</v>
          </cell>
          <cell r="B7109" t="str">
            <v>40350000</v>
          </cell>
          <cell r="C7109" t="str">
            <v>25030000</v>
          </cell>
          <cell r="D7109">
            <v>-1216.3399999999999</v>
          </cell>
        </row>
        <row r="7110">
          <cell r="A7110" t="str">
            <v>05</v>
          </cell>
          <cell r="B7110" t="str">
            <v>40350000</v>
          </cell>
          <cell r="C7110" t="str">
            <v>26000000</v>
          </cell>
          <cell r="D7110">
            <v>-58246.76</v>
          </cell>
        </row>
        <row r="7111">
          <cell r="A7111" t="str">
            <v>05</v>
          </cell>
          <cell r="B7111" t="str">
            <v>40350000</v>
          </cell>
          <cell r="C7111" t="str">
            <v>44000500</v>
          </cell>
          <cell r="D7111">
            <v>-50365.55</v>
          </cell>
        </row>
        <row r="7112">
          <cell r="A7112" t="str">
            <v>05</v>
          </cell>
          <cell r="B7112" t="str">
            <v>40350000</v>
          </cell>
          <cell r="C7112" t="str">
            <v>79030000</v>
          </cell>
          <cell r="D7112">
            <v>-19394.689999999999</v>
          </cell>
        </row>
        <row r="7113">
          <cell r="A7113" t="str">
            <v>05</v>
          </cell>
          <cell r="B7113" t="str">
            <v>40350000</v>
          </cell>
          <cell r="C7113" t="str">
            <v>90021200</v>
          </cell>
          <cell r="D7113">
            <v>-894.71</v>
          </cell>
        </row>
        <row r="7114">
          <cell r="A7114" t="str">
            <v>05</v>
          </cell>
          <cell r="B7114" t="str">
            <v>40360000</v>
          </cell>
          <cell r="C7114" t="str">
            <v>15140000</v>
          </cell>
          <cell r="D7114">
            <v>78937.64</v>
          </cell>
        </row>
        <row r="7115">
          <cell r="A7115" t="str">
            <v>05</v>
          </cell>
          <cell r="B7115" t="str">
            <v>40380000</v>
          </cell>
          <cell r="C7115" t="str">
            <v>15230000</v>
          </cell>
          <cell r="D7115">
            <v>-7894.39</v>
          </cell>
        </row>
        <row r="7116">
          <cell r="A7116" t="str">
            <v>05</v>
          </cell>
          <cell r="B7116" t="str">
            <v>40380000</v>
          </cell>
          <cell r="C7116" t="str">
            <v>25010000</v>
          </cell>
          <cell r="D7116">
            <v>1144.3499999999999</v>
          </cell>
        </row>
        <row r="7117">
          <cell r="A7117" t="str">
            <v>05</v>
          </cell>
          <cell r="B7117" t="str">
            <v>40380000</v>
          </cell>
          <cell r="C7117" t="str">
            <v>25020000</v>
          </cell>
          <cell r="D7117">
            <v>-8440.52</v>
          </cell>
        </row>
        <row r="7118">
          <cell r="A7118" t="str">
            <v>05</v>
          </cell>
          <cell r="B7118" t="str">
            <v>40380000</v>
          </cell>
          <cell r="C7118" t="str">
            <v>25030000</v>
          </cell>
          <cell r="D7118">
            <v>-529.21</v>
          </cell>
        </row>
        <row r="7119">
          <cell r="A7119" t="str">
            <v>05</v>
          </cell>
          <cell r="B7119" t="str">
            <v>40380000</v>
          </cell>
          <cell r="C7119" t="str">
            <v>26000000</v>
          </cell>
          <cell r="D7119">
            <v>-105436.21</v>
          </cell>
        </row>
        <row r="7120">
          <cell r="A7120" t="str">
            <v>05</v>
          </cell>
          <cell r="B7120" t="str">
            <v>40380000</v>
          </cell>
          <cell r="C7120" t="str">
            <v>79030000</v>
          </cell>
          <cell r="D7120">
            <v>-317.89</v>
          </cell>
        </row>
        <row r="7121">
          <cell r="A7121" t="str">
            <v>05</v>
          </cell>
          <cell r="B7121" t="str">
            <v>40380000</v>
          </cell>
          <cell r="C7121" t="str">
            <v>90020900</v>
          </cell>
          <cell r="D7121">
            <v>14761.37</v>
          </cell>
        </row>
        <row r="7122">
          <cell r="A7122" t="str">
            <v>05</v>
          </cell>
          <cell r="B7122" t="str">
            <v>40380000</v>
          </cell>
          <cell r="C7122" t="str">
            <v>90020901</v>
          </cell>
          <cell r="D7122">
            <v>-24335.88</v>
          </cell>
        </row>
        <row r="7123">
          <cell r="A7123" t="str">
            <v>05</v>
          </cell>
          <cell r="B7123" t="str">
            <v>40380000</v>
          </cell>
          <cell r="C7123" t="str">
            <v>91020801</v>
          </cell>
          <cell r="D7123">
            <v>3246.18</v>
          </cell>
        </row>
        <row r="7124">
          <cell r="A7124" t="str">
            <v>05</v>
          </cell>
          <cell r="B7124" t="str">
            <v>40100000</v>
          </cell>
          <cell r="C7124" t="str">
            <v>91020800</v>
          </cell>
          <cell r="D7124">
            <v>78820</v>
          </cell>
        </row>
        <row r="7125">
          <cell r="A7125" t="str">
            <v>05</v>
          </cell>
          <cell r="B7125" t="str">
            <v>40100100</v>
          </cell>
          <cell r="C7125" t="str">
            <v>15140000</v>
          </cell>
          <cell r="D7125">
            <v>372809.47</v>
          </cell>
        </row>
        <row r="7126">
          <cell r="A7126" t="str">
            <v>05</v>
          </cell>
          <cell r="B7126" t="str">
            <v>40110000</v>
          </cell>
          <cell r="C7126" t="str">
            <v>08010000</v>
          </cell>
          <cell r="D7126">
            <v>212125</v>
          </cell>
        </row>
        <row r="7127">
          <cell r="A7127" t="str">
            <v>05</v>
          </cell>
          <cell r="B7127" t="str">
            <v>40110000</v>
          </cell>
          <cell r="C7127" t="str">
            <v>15140000</v>
          </cell>
          <cell r="D7127">
            <v>2874678.37</v>
          </cell>
        </row>
        <row r="7128">
          <cell r="A7128" t="str">
            <v>05</v>
          </cell>
          <cell r="B7128" t="str">
            <v>40110000</v>
          </cell>
          <cell r="C7128" t="str">
            <v>23010000</v>
          </cell>
          <cell r="D7128">
            <v>111180.57</v>
          </cell>
        </row>
        <row r="7129">
          <cell r="A7129" t="str">
            <v>05</v>
          </cell>
          <cell r="B7129" t="str">
            <v>40110000</v>
          </cell>
          <cell r="C7129" t="str">
            <v>25010000</v>
          </cell>
          <cell r="D7129">
            <v>1309773.02</v>
          </cell>
        </row>
        <row r="7130">
          <cell r="A7130" t="str">
            <v>05</v>
          </cell>
          <cell r="B7130" t="str">
            <v>40110000</v>
          </cell>
          <cell r="C7130" t="str">
            <v>25020000</v>
          </cell>
          <cell r="D7130">
            <v>105837.69</v>
          </cell>
        </row>
        <row r="7131">
          <cell r="A7131" t="str">
            <v>05</v>
          </cell>
          <cell r="B7131" t="str">
            <v>40110000</v>
          </cell>
          <cell r="C7131" t="str">
            <v>25030000</v>
          </cell>
          <cell r="D7131">
            <v>26230.62</v>
          </cell>
        </row>
        <row r="7132">
          <cell r="A7132" t="str">
            <v>05</v>
          </cell>
          <cell r="B7132" t="str">
            <v>40110000</v>
          </cell>
          <cell r="C7132" t="str">
            <v>26000000</v>
          </cell>
          <cell r="D7132">
            <v>183315.09</v>
          </cell>
        </row>
        <row r="7133">
          <cell r="A7133" t="str">
            <v>05</v>
          </cell>
          <cell r="B7133" t="str">
            <v>40110000</v>
          </cell>
          <cell r="C7133" t="str">
            <v>79030000</v>
          </cell>
          <cell r="D7133">
            <v>12576</v>
          </cell>
        </row>
        <row r="7134">
          <cell r="A7134" t="str">
            <v>05</v>
          </cell>
          <cell r="B7134" t="str">
            <v>40110000</v>
          </cell>
          <cell r="C7134" t="str">
            <v>79040000</v>
          </cell>
          <cell r="D7134">
            <v>2302.36</v>
          </cell>
        </row>
        <row r="7135">
          <cell r="A7135" t="str">
            <v>05</v>
          </cell>
          <cell r="B7135" t="str">
            <v>40110000</v>
          </cell>
          <cell r="C7135" t="str">
            <v>90020900</v>
          </cell>
          <cell r="D7135">
            <v>23981.81</v>
          </cell>
        </row>
        <row r="7136">
          <cell r="A7136" t="str">
            <v>05</v>
          </cell>
          <cell r="B7136" t="str">
            <v>40110000</v>
          </cell>
          <cell r="C7136" t="str">
            <v>90020901</v>
          </cell>
          <cell r="D7136">
            <v>26958.880000000001</v>
          </cell>
        </row>
        <row r="7137">
          <cell r="A7137" t="str">
            <v>05</v>
          </cell>
          <cell r="B7137" t="str">
            <v>40110000</v>
          </cell>
          <cell r="C7137" t="str">
            <v>90020902</v>
          </cell>
          <cell r="D7137">
            <v>2892.48</v>
          </cell>
        </row>
        <row r="7138">
          <cell r="A7138" t="str">
            <v>05</v>
          </cell>
          <cell r="B7138" t="str">
            <v>40110000</v>
          </cell>
          <cell r="C7138" t="str">
            <v>91020100</v>
          </cell>
          <cell r="D7138">
            <v>104118.57</v>
          </cell>
        </row>
        <row r="7139">
          <cell r="A7139" t="str">
            <v>05</v>
          </cell>
          <cell r="B7139" t="str">
            <v>40120000</v>
          </cell>
          <cell r="C7139" t="str">
            <v>08010000</v>
          </cell>
          <cell r="D7139">
            <v>159259</v>
          </cell>
        </row>
        <row r="7140">
          <cell r="A7140" t="str">
            <v>05</v>
          </cell>
          <cell r="B7140" t="str">
            <v>40120000</v>
          </cell>
          <cell r="C7140" t="str">
            <v>23010000</v>
          </cell>
          <cell r="D7140">
            <v>857182.57</v>
          </cell>
        </row>
        <row r="7141">
          <cell r="A7141" t="str">
            <v>05</v>
          </cell>
          <cell r="B7141" t="str">
            <v>40120000</v>
          </cell>
          <cell r="C7141" t="str">
            <v>25010000</v>
          </cell>
          <cell r="D7141">
            <v>982423.75</v>
          </cell>
        </row>
        <row r="7142">
          <cell r="A7142" t="str">
            <v>05</v>
          </cell>
          <cell r="B7142" t="str">
            <v>40120000</v>
          </cell>
          <cell r="C7142" t="str">
            <v>25020000</v>
          </cell>
          <cell r="D7142">
            <v>10037920.300000001</v>
          </cell>
        </row>
        <row r="7143">
          <cell r="A7143" t="str">
            <v>05</v>
          </cell>
          <cell r="B7143" t="str">
            <v>40120000</v>
          </cell>
          <cell r="C7143" t="str">
            <v>25030000</v>
          </cell>
          <cell r="D7143">
            <v>179368.89</v>
          </cell>
        </row>
        <row r="7144">
          <cell r="A7144" t="str">
            <v>05</v>
          </cell>
          <cell r="B7144" t="str">
            <v>40120000</v>
          </cell>
          <cell r="C7144" t="str">
            <v>26000000</v>
          </cell>
          <cell r="D7144">
            <v>1136631.06</v>
          </cell>
        </row>
        <row r="7145">
          <cell r="A7145" t="str">
            <v>05</v>
          </cell>
          <cell r="B7145" t="str">
            <v>40120000</v>
          </cell>
          <cell r="C7145" t="str">
            <v>79030000</v>
          </cell>
          <cell r="D7145">
            <v>63950.6</v>
          </cell>
        </row>
        <row r="7146">
          <cell r="A7146" t="str">
            <v>05</v>
          </cell>
          <cell r="B7146" t="str">
            <v>40120000</v>
          </cell>
          <cell r="C7146" t="str">
            <v>79040000</v>
          </cell>
          <cell r="D7146">
            <v>765.37</v>
          </cell>
        </row>
        <row r="7147">
          <cell r="A7147" t="str">
            <v>05</v>
          </cell>
          <cell r="B7147" t="str">
            <v>40120000</v>
          </cell>
          <cell r="C7147" t="str">
            <v>79070000</v>
          </cell>
          <cell r="D7147">
            <v>181523.03</v>
          </cell>
        </row>
        <row r="7148">
          <cell r="A7148" t="str">
            <v>05</v>
          </cell>
          <cell r="B7148" t="str">
            <v>40120000</v>
          </cell>
          <cell r="C7148" t="str">
            <v>90020900</v>
          </cell>
          <cell r="D7148">
            <v>1569699.78</v>
          </cell>
        </row>
        <row r="7149">
          <cell r="A7149" t="str">
            <v>05</v>
          </cell>
          <cell r="B7149" t="str">
            <v>40120000</v>
          </cell>
          <cell r="C7149" t="str">
            <v>90020901</v>
          </cell>
          <cell r="D7149">
            <v>931589.62</v>
          </cell>
        </row>
        <row r="7150">
          <cell r="A7150" t="str">
            <v>05</v>
          </cell>
          <cell r="B7150" t="str">
            <v>40120000</v>
          </cell>
          <cell r="C7150" t="str">
            <v>90020902</v>
          </cell>
          <cell r="D7150">
            <v>190.3</v>
          </cell>
        </row>
        <row r="7151">
          <cell r="A7151" t="str">
            <v>05</v>
          </cell>
          <cell r="B7151" t="str">
            <v>40120000</v>
          </cell>
          <cell r="C7151" t="str">
            <v>90021200</v>
          </cell>
          <cell r="D7151">
            <v>16833</v>
          </cell>
        </row>
        <row r="7152">
          <cell r="A7152" t="str">
            <v>05</v>
          </cell>
          <cell r="B7152" t="str">
            <v>40120000</v>
          </cell>
          <cell r="C7152" t="str">
            <v>91020801</v>
          </cell>
          <cell r="D7152">
            <v>52355.1</v>
          </cell>
        </row>
        <row r="7153">
          <cell r="A7153" t="str">
            <v>05</v>
          </cell>
          <cell r="B7153" t="str">
            <v>40130000</v>
          </cell>
          <cell r="C7153" t="str">
            <v>15140000</v>
          </cell>
          <cell r="D7153">
            <v>11347295.15</v>
          </cell>
        </row>
        <row r="7154">
          <cell r="A7154" t="str">
            <v>05</v>
          </cell>
          <cell r="B7154" t="str">
            <v>40130000</v>
          </cell>
          <cell r="C7154" t="str">
            <v>23010000</v>
          </cell>
          <cell r="D7154">
            <v>14382.01</v>
          </cell>
        </row>
        <row r="7155">
          <cell r="A7155" t="str">
            <v>05</v>
          </cell>
          <cell r="B7155" t="str">
            <v>40130000</v>
          </cell>
          <cell r="C7155" t="str">
            <v>25010000</v>
          </cell>
          <cell r="D7155">
            <v>4772643.92</v>
          </cell>
        </row>
        <row r="7156">
          <cell r="A7156" t="str">
            <v>05</v>
          </cell>
          <cell r="B7156" t="str">
            <v>40130000</v>
          </cell>
          <cell r="C7156" t="str">
            <v>25020000</v>
          </cell>
          <cell r="D7156">
            <v>330302.78999999998</v>
          </cell>
        </row>
        <row r="7157">
          <cell r="A7157" t="str">
            <v>05</v>
          </cell>
          <cell r="B7157" t="str">
            <v>40130000</v>
          </cell>
          <cell r="C7157" t="str">
            <v>25030000</v>
          </cell>
          <cell r="D7157">
            <v>3332599.76</v>
          </cell>
        </row>
        <row r="7158">
          <cell r="A7158" t="str">
            <v>05</v>
          </cell>
          <cell r="B7158" t="str">
            <v>40130000</v>
          </cell>
          <cell r="C7158" t="str">
            <v>26000000</v>
          </cell>
          <cell r="D7158">
            <v>137603.98000000001</v>
          </cell>
        </row>
        <row r="7159">
          <cell r="A7159" t="str">
            <v>05</v>
          </cell>
          <cell r="B7159" t="str">
            <v>40130000</v>
          </cell>
          <cell r="C7159" t="str">
            <v>90020900</v>
          </cell>
          <cell r="D7159">
            <v>491.07</v>
          </cell>
        </row>
        <row r="7160">
          <cell r="A7160" t="str">
            <v>05</v>
          </cell>
          <cell r="B7160" t="str">
            <v>40140000</v>
          </cell>
          <cell r="C7160" t="str">
            <v>08000000</v>
          </cell>
          <cell r="D7160">
            <v>1633521.26</v>
          </cell>
        </row>
        <row r="7161">
          <cell r="A7161" t="str">
            <v>05</v>
          </cell>
          <cell r="B7161" t="str">
            <v>40140000</v>
          </cell>
          <cell r="C7161" t="str">
            <v>15140000</v>
          </cell>
          <cell r="D7161">
            <v>2144484.52</v>
          </cell>
        </row>
        <row r="7162">
          <cell r="A7162" t="str">
            <v>05</v>
          </cell>
          <cell r="B7162" t="str">
            <v>40140000</v>
          </cell>
          <cell r="C7162" t="str">
            <v>25010000</v>
          </cell>
          <cell r="D7162">
            <v>31285.18</v>
          </cell>
        </row>
        <row r="7163">
          <cell r="A7163" t="str">
            <v>05</v>
          </cell>
          <cell r="B7163" t="str">
            <v>40140000</v>
          </cell>
          <cell r="C7163" t="str">
            <v>26000000</v>
          </cell>
          <cell r="D7163">
            <v>166790</v>
          </cell>
        </row>
        <row r="7164">
          <cell r="A7164" t="str">
            <v>05</v>
          </cell>
          <cell r="B7164" t="str">
            <v>40140000</v>
          </cell>
          <cell r="C7164" t="str">
            <v>90020900</v>
          </cell>
          <cell r="D7164">
            <v>10948.62</v>
          </cell>
        </row>
        <row r="7165">
          <cell r="A7165" t="str">
            <v>05</v>
          </cell>
          <cell r="B7165" t="str">
            <v>40150000</v>
          </cell>
          <cell r="C7165" t="str">
            <v>15150000</v>
          </cell>
          <cell r="D7165">
            <v>709702.19</v>
          </cell>
        </row>
        <row r="7166">
          <cell r="A7166" t="str">
            <v>05</v>
          </cell>
          <cell r="B7166" t="str">
            <v>40150000</v>
          </cell>
          <cell r="C7166" t="str">
            <v>25010000</v>
          </cell>
          <cell r="D7166">
            <v>15950.63</v>
          </cell>
        </row>
        <row r="7167">
          <cell r="A7167" t="str">
            <v>05</v>
          </cell>
          <cell r="B7167" t="str">
            <v>40150000</v>
          </cell>
          <cell r="C7167" t="str">
            <v>25020000</v>
          </cell>
          <cell r="D7167">
            <v>1372450.12</v>
          </cell>
        </row>
        <row r="7168">
          <cell r="A7168" t="str">
            <v>05</v>
          </cell>
          <cell r="B7168" t="str">
            <v>40150000</v>
          </cell>
          <cell r="C7168" t="str">
            <v>25030000</v>
          </cell>
          <cell r="D7168">
            <v>7205.76</v>
          </cell>
        </row>
        <row r="7169">
          <cell r="A7169" t="str">
            <v>05</v>
          </cell>
          <cell r="B7169" t="str">
            <v>40150000</v>
          </cell>
          <cell r="C7169" t="str">
            <v>26000000</v>
          </cell>
          <cell r="D7169">
            <v>848784.95</v>
          </cell>
        </row>
        <row r="7170">
          <cell r="A7170" t="str">
            <v>05</v>
          </cell>
          <cell r="B7170" t="str">
            <v>40150000</v>
          </cell>
          <cell r="C7170" t="str">
            <v>44000500</v>
          </cell>
          <cell r="D7170">
            <v>549767.09</v>
          </cell>
        </row>
        <row r="7171">
          <cell r="A7171" t="str">
            <v>05</v>
          </cell>
          <cell r="B7171" t="str">
            <v>40150000</v>
          </cell>
          <cell r="C7171" t="str">
            <v>79030000</v>
          </cell>
          <cell r="D7171">
            <v>48511.68</v>
          </cell>
        </row>
        <row r="7172">
          <cell r="A7172" t="str">
            <v>05</v>
          </cell>
          <cell r="B7172" t="str">
            <v>40150000</v>
          </cell>
          <cell r="C7172" t="str">
            <v>90021200</v>
          </cell>
          <cell r="D7172">
            <v>23017.56</v>
          </cell>
        </row>
        <row r="7173">
          <cell r="A7173" t="str">
            <v>05</v>
          </cell>
          <cell r="B7173" t="str">
            <v>40160000</v>
          </cell>
          <cell r="C7173" t="str">
            <v>15140000</v>
          </cell>
          <cell r="D7173">
            <v>2300797.87</v>
          </cell>
        </row>
        <row r="7174">
          <cell r="A7174" t="str">
            <v>05</v>
          </cell>
          <cell r="B7174" t="str">
            <v>40180000</v>
          </cell>
          <cell r="C7174" t="str">
            <v>25010000</v>
          </cell>
          <cell r="D7174">
            <v>64419.37</v>
          </cell>
        </row>
        <row r="7175">
          <cell r="A7175" t="str">
            <v>05</v>
          </cell>
          <cell r="B7175" t="str">
            <v>40180000</v>
          </cell>
          <cell r="C7175" t="str">
            <v>25020000</v>
          </cell>
          <cell r="D7175">
            <v>102314.12</v>
          </cell>
        </row>
        <row r="7176">
          <cell r="A7176" t="str">
            <v>05</v>
          </cell>
          <cell r="B7176" t="str">
            <v>40180000</v>
          </cell>
          <cell r="C7176" t="str">
            <v>25030000</v>
          </cell>
          <cell r="D7176">
            <v>42613.61</v>
          </cell>
        </row>
        <row r="7177">
          <cell r="A7177" t="str">
            <v>05</v>
          </cell>
          <cell r="B7177" t="str">
            <v>40180000</v>
          </cell>
          <cell r="C7177" t="str">
            <v>26000000</v>
          </cell>
          <cell r="D7177">
            <v>570134.07999999996</v>
          </cell>
        </row>
        <row r="7178">
          <cell r="A7178" t="str">
            <v>05</v>
          </cell>
          <cell r="B7178" t="str">
            <v>40180000</v>
          </cell>
          <cell r="C7178" t="str">
            <v>79030000</v>
          </cell>
          <cell r="D7178">
            <v>9148.18</v>
          </cell>
        </row>
        <row r="7179">
          <cell r="A7179" t="str">
            <v>05</v>
          </cell>
          <cell r="B7179" t="str">
            <v>40180000</v>
          </cell>
          <cell r="C7179" t="str">
            <v>90020900</v>
          </cell>
          <cell r="D7179">
            <v>34059.58</v>
          </cell>
        </row>
        <row r="7180">
          <cell r="A7180" t="str">
            <v>05</v>
          </cell>
          <cell r="B7180" t="str">
            <v>40180000</v>
          </cell>
          <cell r="C7180" t="str">
            <v>90020901</v>
          </cell>
          <cell r="D7180">
            <v>68052.710000000006</v>
          </cell>
        </row>
        <row r="7181">
          <cell r="A7181" t="str">
            <v>05</v>
          </cell>
          <cell r="B7181" t="str">
            <v>40180000</v>
          </cell>
          <cell r="C7181" t="str">
            <v>91020801</v>
          </cell>
          <cell r="D7181">
            <v>5010.53</v>
          </cell>
        </row>
        <row r="7182">
          <cell r="A7182" t="str">
            <v>05</v>
          </cell>
          <cell r="B7182" t="str">
            <v>40010000</v>
          </cell>
          <cell r="C7182" t="str">
            <v>21010000</v>
          </cell>
          <cell r="D7182">
            <v>2635735564.1100001</v>
          </cell>
        </row>
        <row r="7183">
          <cell r="A7183" t="str">
            <v>05</v>
          </cell>
          <cell r="B7183" t="str">
            <v>40010000</v>
          </cell>
          <cell r="C7183" t="str">
            <v>28011200</v>
          </cell>
          <cell r="D7183">
            <v>148610.32</v>
          </cell>
        </row>
        <row r="7184">
          <cell r="A7184" t="str">
            <v>05</v>
          </cell>
          <cell r="B7184" t="str">
            <v>23010000</v>
          </cell>
          <cell r="C7184" t="str">
            <v>10010000</v>
          </cell>
          <cell r="D7184">
            <v>13079.97</v>
          </cell>
        </row>
        <row r="7185">
          <cell r="A7185" t="str">
            <v>05</v>
          </cell>
          <cell r="B7185" t="str">
            <v>23010000</v>
          </cell>
          <cell r="C7185" t="str">
            <v>10020000</v>
          </cell>
          <cell r="D7185">
            <v>1238.54</v>
          </cell>
        </row>
        <row r="7186">
          <cell r="A7186" t="str">
            <v>05</v>
          </cell>
          <cell r="B7186" t="str">
            <v>23010000</v>
          </cell>
          <cell r="C7186" t="str">
            <v>10050000</v>
          </cell>
          <cell r="D7186">
            <v>770.2</v>
          </cell>
        </row>
        <row r="7187">
          <cell r="A7187" t="str">
            <v>05</v>
          </cell>
          <cell r="B7187" t="str">
            <v>23010000</v>
          </cell>
          <cell r="C7187" t="str">
            <v>10060000</v>
          </cell>
          <cell r="D7187">
            <v>7.15</v>
          </cell>
        </row>
        <row r="7188">
          <cell r="A7188" t="str">
            <v>05</v>
          </cell>
          <cell r="B7188" t="str">
            <v>23010000</v>
          </cell>
          <cell r="C7188" t="str">
            <v>10110000</v>
          </cell>
          <cell r="D7188">
            <v>89411.87</v>
          </cell>
        </row>
        <row r="7189">
          <cell r="A7189" t="str">
            <v>05</v>
          </cell>
          <cell r="B7189" t="str">
            <v>23010000</v>
          </cell>
          <cell r="C7189" t="str">
            <v>10140300</v>
          </cell>
          <cell r="D7189">
            <v>212.35</v>
          </cell>
        </row>
        <row r="7190">
          <cell r="A7190" t="str">
            <v>05</v>
          </cell>
          <cell r="B7190" t="str">
            <v>23010000</v>
          </cell>
          <cell r="C7190" t="str">
            <v>10140500</v>
          </cell>
          <cell r="D7190">
            <v>35725</v>
          </cell>
        </row>
        <row r="7191">
          <cell r="A7191" t="str">
            <v>05</v>
          </cell>
          <cell r="B7191" t="str">
            <v>23010000</v>
          </cell>
          <cell r="C7191" t="str">
            <v>21010000</v>
          </cell>
          <cell r="D7191">
            <v>15732.81</v>
          </cell>
        </row>
        <row r="7192">
          <cell r="A7192" t="str">
            <v>05</v>
          </cell>
          <cell r="B7192" t="str">
            <v>23010000</v>
          </cell>
          <cell r="C7192" t="str">
            <v>23010000</v>
          </cell>
          <cell r="D7192">
            <v>470882.95</v>
          </cell>
        </row>
        <row r="7193">
          <cell r="A7193" t="str">
            <v>05</v>
          </cell>
          <cell r="B7193" t="str">
            <v>23010000</v>
          </cell>
          <cell r="C7193" t="str">
            <v>40200000</v>
          </cell>
          <cell r="D7193">
            <v>58592.42</v>
          </cell>
        </row>
        <row r="7194">
          <cell r="A7194" t="str">
            <v>05</v>
          </cell>
          <cell r="B7194" t="str">
            <v>23010000</v>
          </cell>
          <cell r="C7194" t="str">
            <v>40200100</v>
          </cell>
          <cell r="D7194">
            <v>161153.26</v>
          </cell>
        </row>
        <row r="7195">
          <cell r="A7195" t="str">
            <v>05</v>
          </cell>
          <cell r="B7195" t="str">
            <v>23010000</v>
          </cell>
          <cell r="C7195" t="str">
            <v>40210000</v>
          </cell>
          <cell r="D7195">
            <v>5319245.28</v>
          </cell>
        </row>
        <row r="7196">
          <cell r="A7196" t="str">
            <v>05</v>
          </cell>
          <cell r="B7196" t="str">
            <v>23010000</v>
          </cell>
          <cell r="C7196" t="str">
            <v>40220000</v>
          </cell>
          <cell r="D7196">
            <v>16438815.609999999</v>
          </cell>
        </row>
        <row r="7197">
          <cell r="A7197" t="str">
            <v>05</v>
          </cell>
          <cell r="B7197" t="str">
            <v>23010000</v>
          </cell>
          <cell r="C7197" t="str">
            <v>40230000</v>
          </cell>
          <cell r="D7197">
            <v>25481064.440000001</v>
          </cell>
        </row>
        <row r="7198">
          <cell r="A7198" t="str">
            <v>05</v>
          </cell>
          <cell r="B7198" t="str">
            <v>23010000</v>
          </cell>
          <cell r="C7198" t="str">
            <v>40240000</v>
          </cell>
          <cell r="D7198">
            <v>4718539.18</v>
          </cell>
        </row>
        <row r="7199">
          <cell r="A7199" t="str">
            <v>05</v>
          </cell>
          <cell r="B7199" t="str">
            <v>23010000</v>
          </cell>
          <cell r="C7199" t="str">
            <v>40250000</v>
          </cell>
          <cell r="D7199">
            <v>3262732.77</v>
          </cell>
        </row>
        <row r="7200">
          <cell r="A7200" t="str">
            <v>05</v>
          </cell>
          <cell r="B7200" t="str">
            <v>23010000</v>
          </cell>
          <cell r="C7200" t="str">
            <v>40260000</v>
          </cell>
          <cell r="D7200">
            <v>2379735.5099999998</v>
          </cell>
        </row>
        <row r="7201">
          <cell r="A7201" t="str">
            <v>05</v>
          </cell>
          <cell r="B7201" t="str">
            <v>23010000</v>
          </cell>
          <cell r="C7201" t="str">
            <v>40280000</v>
          </cell>
          <cell r="D7201">
            <v>767949.98</v>
          </cell>
        </row>
        <row r="7202">
          <cell r="A7202" t="str">
            <v>05</v>
          </cell>
          <cell r="B7202" t="str">
            <v>97000000</v>
          </cell>
          <cell r="C7202" t="str">
            <v>25010000</v>
          </cell>
          <cell r="D7202">
            <v>3219.73</v>
          </cell>
        </row>
        <row r="7203">
          <cell r="A7203" t="str">
            <v>05</v>
          </cell>
          <cell r="B7203" t="str">
            <v>97000000</v>
          </cell>
          <cell r="C7203" t="str">
            <v>25020000</v>
          </cell>
          <cell r="D7203">
            <v>8188.88</v>
          </cell>
        </row>
        <row r="7204">
          <cell r="A7204" t="str">
            <v>05</v>
          </cell>
          <cell r="B7204" t="str">
            <v>97000000</v>
          </cell>
          <cell r="C7204" t="str">
            <v>26000000</v>
          </cell>
          <cell r="D7204">
            <v>76331.03</v>
          </cell>
        </row>
        <row r="7205">
          <cell r="A7205" t="str">
            <v>05</v>
          </cell>
          <cell r="B7205" t="str">
            <v>97000200</v>
          </cell>
          <cell r="C7205" t="str">
            <v>25010000</v>
          </cell>
          <cell r="D7205">
            <v>254.77</v>
          </cell>
        </row>
        <row r="7206">
          <cell r="A7206" t="str">
            <v>05</v>
          </cell>
          <cell r="B7206" t="str">
            <v>97000200</v>
          </cell>
          <cell r="C7206" t="str">
            <v>25020000</v>
          </cell>
          <cell r="D7206">
            <v>98.33</v>
          </cell>
        </row>
        <row r="7207">
          <cell r="A7207" t="str">
            <v>05</v>
          </cell>
          <cell r="B7207" t="str">
            <v>97000200</v>
          </cell>
          <cell r="C7207" t="str">
            <v>25030000</v>
          </cell>
          <cell r="D7207">
            <v>22.61</v>
          </cell>
        </row>
        <row r="7208">
          <cell r="A7208" t="str">
            <v>05</v>
          </cell>
          <cell r="B7208" t="str">
            <v>97000200</v>
          </cell>
          <cell r="C7208" t="str">
            <v>26000000</v>
          </cell>
          <cell r="D7208">
            <v>2465.64</v>
          </cell>
        </row>
        <row r="7209">
          <cell r="A7209" t="str">
            <v>05</v>
          </cell>
          <cell r="B7209" t="str">
            <v>97000300</v>
          </cell>
          <cell r="C7209" t="str">
            <v>25010000</v>
          </cell>
          <cell r="D7209">
            <v>14125.97</v>
          </cell>
        </row>
        <row r="7210">
          <cell r="A7210" t="str">
            <v>05</v>
          </cell>
          <cell r="B7210" t="str">
            <v>97000300</v>
          </cell>
          <cell r="C7210" t="str">
            <v>25020000</v>
          </cell>
          <cell r="D7210">
            <v>7584.5</v>
          </cell>
        </row>
        <row r="7211">
          <cell r="A7211" t="str">
            <v>05</v>
          </cell>
          <cell r="B7211" t="str">
            <v>97000300</v>
          </cell>
          <cell r="C7211" t="str">
            <v>25030000</v>
          </cell>
          <cell r="D7211">
            <v>32535.33</v>
          </cell>
        </row>
        <row r="7212">
          <cell r="A7212" t="str">
            <v>05</v>
          </cell>
          <cell r="B7212" t="str">
            <v>97000300</v>
          </cell>
          <cell r="C7212" t="str">
            <v>26000000</v>
          </cell>
          <cell r="D7212">
            <v>1489274.66</v>
          </cell>
        </row>
        <row r="7213">
          <cell r="A7213" t="str">
            <v>05</v>
          </cell>
          <cell r="B7213" t="str">
            <v>97000500</v>
          </cell>
          <cell r="C7213" t="str">
            <v>26000000</v>
          </cell>
          <cell r="D7213">
            <v>12264.74</v>
          </cell>
        </row>
        <row r="7214">
          <cell r="A7214" t="str">
            <v>05</v>
          </cell>
          <cell r="B7214" t="str">
            <v>97000600</v>
          </cell>
          <cell r="C7214" t="str">
            <v>25010000</v>
          </cell>
          <cell r="D7214">
            <v>11.04</v>
          </cell>
        </row>
        <row r="7215">
          <cell r="A7215" t="str">
            <v>05</v>
          </cell>
          <cell r="B7215" t="str">
            <v>97000600</v>
          </cell>
          <cell r="C7215" t="str">
            <v>25020000</v>
          </cell>
          <cell r="D7215">
            <v>100014.28</v>
          </cell>
        </row>
        <row r="7216">
          <cell r="A7216" t="str">
            <v>05</v>
          </cell>
          <cell r="B7216" t="str">
            <v>97000600</v>
          </cell>
          <cell r="C7216" t="str">
            <v>25030000</v>
          </cell>
          <cell r="D7216">
            <v>2204.85</v>
          </cell>
        </row>
        <row r="7217">
          <cell r="A7217" t="str">
            <v>05</v>
          </cell>
          <cell r="B7217" t="str">
            <v>97000600</v>
          </cell>
          <cell r="C7217" t="str">
            <v>26000000</v>
          </cell>
          <cell r="D7217">
            <v>426782.21</v>
          </cell>
        </row>
        <row r="7218">
          <cell r="A7218" t="str">
            <v>05</v>
          </cell>
          <cell r="B7218" t="str">
            <v>97000600</v>
          </cell>
          <cell r="C7218" t="str">
            <v>79030000</v>
          </cell>
          <cell r="D7218">
            <v>73.7</v>
          </cell>
        </row>
        <row r="7219">
          <cell r="A7219" t="str">
            <v>05</v>
          </cell>
          <cell r="B7219" t="str">
            <v>97000600</v>
          </cell>
          <cell r="C7219" t="str">
            <v>79070000</v>
          </cell>
          <cell r="D7219">
            <v>5.1100000000000003</v>
          </cell>
        </row>
        <row r="7220">
          <cell r="A7220" t="str">
            <v>05</v>
          </cell>
          <cell r="B7220" t="str">
            <v>97000600</v>
          </cell>
          <cell r="C7220" t="str">
            <v>91020801</v>
          </cell>
          <cell r="D7220">
            <v>39355.9</v>
          </cell>
        </row>
        <row r="7221">
          <cell r="A7221" t="str">
            <v>05</v>
          </cell>
          <cell r="B7221" t="str">
            <v>20030000</v>
          </cell>
          <cell r="C7221" t="str">
            <v>90021300</v>
          </cell>
          <cell r="D7221">
            <v>18465.05</v>
          </cell>
        </row>
        <row r="7222">
          <cell r="A7222" t="str">
            <v>05</v>
          </cell>
          <cell r="B7222" t="str">
            <v>20030100</v>
          </cell>
          <cell r="C7222" t="str">
            <v>90021301</v>
          </cell>
          <cell r="D7222">
            <v>721407</v>
          </cell>
        </row>
        <row r="7223">
          <cell r="A7223" t="str">
            <v>05</v>
          </cell>
          <cell r="B7223" t="str">
            <v>20030200</v>
          </cell>
          <cell r="C7223" t="str">
            <v>90021302</v>
          </cell>
          <cell r="D7223">
            <v>20120</v>
          </cell>
        </row>
        <row r="7224">
          <cell r="A7224" t="str">
            <v>05</v>
          </cell>
          <cell r="B7224" t="str">
            <v>28011200</v>
          </cell>
          <cell r="C7224" t="str">
            <v>10020100</v>
          </cell>
          <cell r="D7224">
            <v>248301.9</v>
          </cell>
        </row>
        <row r="7225">
          <cell r="A7225" t="str">
            <v>05</v>
          </cell>
          <cell r="B7225" t="str">
            <v>28011200</v>
          </cell>
          <cell r="C7225" t="str">
            <v>10110000</v>
          </cell>
          <cell r="D7225">
            <v>23605.71</v>
          </cell>
        </row>
        <row r="7226">
          <cell r="A7226" t="str">
            <v>05</v>
          </cell>
          <cell r="B7226" t="str">
            <v>28011200</v>
          </cell>
          <cell r="C7226" t="str">
            <v>10120000</v>
          </cell>
          <cell r="D7226">
            <v>28362.79</v>
          </cell>
        </row>
        <row r="7227">
          <cell r="A7227" t="str">
            <v>05</v>
          </cell>
          <cell r="B7227" t="str">
            <v>28011200</v>
          </cell>
          <cell r="C7227" t="str">
            <v>10130000</v>
          </cell>
          <cell r="D7227">
            <v>410.38</v>
          </cell>
        </row>
        <row r="7228">
          <cell r="A7228" t="str">
            <v>05</v>
          </cell>
          <cell r="B7228" t="str">
            <v>28011200</v>
          </cell>
          <cell r="C7228" t="str">
            <v>20010000</v>
          </cell>
          <cell r="D7228">
            <v>2355005.8199999998</v>
          </cell>
        </row>
        <row r="7229">
          <cell r="A7229" t="str">
            <v>05</v>
          </cell>
          <cell r="B7229" t="str">
            <v>28001200</v>
          </cell>
          <cell r="C7229" t="str">
            <v>20010000</v>
          </cell>
          <cell r="D7229">
            <v>108205.69</v>
          </cell>
        </row>
        <row r="7230">
          <cell r="A7230" t="str">
            <v>05</v>
          </cell>
          <cell r="B7230" t="str">
            <v>28001100</v>
          </cell>
          <cell r="C7230" t="str">
            <v>10020100</v>
          </cell>
          <cell r="D7230">
            <v>935767.59</v>
          </cell>
        </row>
        <row r="7231">
          <cell r="A7231" t="str">
            <v>05</v>
          </cell>
          <cell r="B7231" t="str">
            <v>28001100</v>
          </cell>
          <cell r="C7231" t="str">
            <v>10110000</v>
          </cell>
          <cell r="D7231">
            <v>6236616.6699999999</v>
          </cell>
        </row>
        <row r="7232">
          <cell r="A7232" t="str">
            <v>05</v>
          </cell>
          <cell r="B7232" t="str">
            <v>28001100</v>
          </cell>
          <cell r="C7232" t="str">
            <v>10130000</v>
          </cell>
          <cell r="D7232">
            <v>7997.1</v>
          </cell>
        </row>
        <row r="7233">
          <cell r="A7233" t="str">
            <v>05</v>
          </cell>
          <cell r="B7233" t="str">
            <v>28001100</v>
          </cell>
          <cell r="C7233" t="str">
            <v>20010000</v>
          </cell>
          <cell r="D7233">
            <v>9017952.5099999998</v>
          </cell>
        </row>
        <row r="7234">
          <cell r="A7234" t="str">
            <v>05</v>
          </cell>
          <cell r="B7234" t="str">
            <v>28001100</v>
          </cell>
          <cell r="C7234" t="str">
            <v>28001100</v>
          </cell>
          <cell r="D7234">
            <v>982341.73</v>
          </cell>
        </row>
        <row r="7235">
          <cell r="A7235" t="str">
            <v>05</v>
          </cell>
          <cell r="B7235" t="str">
            <v>28001100</v>
          </cell>
          <cell r="C7235" t="str">
            <v>70000000</v>
          </cell>
          <cell r="D7235">
            <v>22724.01</v>
          </cell>
        </row>
        <row r="7236">
          <cell r="A7236" t="str">
            <v>05</v>
          </cell>
          <cell r="B7236" t="str">
            <v>10120000</v>
          </cell>
          <cell r="C7236" t="str">
            <v>10120000</v>
          </cell>
          <cell r="D7236">
            <v>37576.43</v>
          </cell>
        </row>
        <row r="7237">
          <cell r="A7237" t="str">
            <v>05</v>
          </cell>
          <cell r="B7237" t="str">
            <v>10120000</v>
          </cell>
          <cell r="C7237" t="str">
            <v>28011200</v>
          </cell>
          <cell r="D7237">
            <v>13976.53</v>
          </cell>
        </row>
        <row r="7238">
          <cell r="A7238" t="str">
            <v>05</v>
          </cell>
          <cell r="B7238" t="str">
            <v>10120000</v>
          </cell>
          <cell r="C7238" t="str">
            <v>94000000</v>
          </cell>
          <cell r="D7238">
            <v>14701.33</v>
          </cell>
        </row>
        <row r="7239">
          <cell r="A7239" t="str">
            <v>05</v>
          </cell>
          <cell r="B7239" t="str">
            <v>16020000</v>
          </cell>
          <cell r="C7239" t="str">
            <v>16040000</v>
          </cell>
          <cell r="D7239">
            <v>-0.28000000000000003</v>
          </cell>
        </row>
        <row r="7240">
          <cell r="A7240" t="str">
            <v>05</v>
          </cell>
          <cell r="B7240" t="str">
            <v>16020000</v>
          </cell>
          <cell r="C7240" t="str">
            <v>16070200</v>
          </cell>
          <cell r="D7240">
            <v>1093798.3</v>
          </cell>
        </row>
        <row r="7241">
          <cell r="A7241" t="str">
            <v>05</v>
          </cell>
          <cell r="B7241" t="str">
            <v>16020000</v>
          </cell>
          <cell r="C7241" t="str">
            <v>20010000</v>
          </cell>
          <cell r="D7241">
            <v>1663829.79</v>
          </cell>
        </row>
        <row r="7242">
          <cell r="A7242" t="str">
            <v>05</v>
          </cell>
          <cell r="B7242" t="str">
            <v>16020000</v>
          </cell>
          <cell r="C7242" t="str">
            <v>23010000</v>
          </cell>
          <cell r="D7242">
            <v>462745.33</v>
          </cell>
        </row>
        <row r="7243">
          <cell r="A7243" t="str">
            <v>05</v>
          </cell>
          <cell r="B7243" t="str">
            <v>16020000</v>
          </cell>
          <cell r="C7243" t="str">
            <v>25010000</v>
          </cell>
          <cell r="D7243">
            <v>1694936.45</v>
          </cell>
        </row>
        <row r="7244">
          <cell r="A7244" t="str">
            <v>05</v>
          </cell>
          <cell r="B7244" t="str">
            <v>16020000</v>
          </cell>
          <cell r="C7244" t="str">
            <v>25020000</v>
          </cell>
          <cell r="D7244">
            <v>128313.46</v>
          </cell>
        </row>
        <row r="7245">
          <cell r="A7245" t="str">
            <v>05</v>
          </cell>
          <cell r="B7245" t="str">
            <v>16020000</v>
          </cell>
          <cell r="C7245" t="str">
            <v>25030000</v>
          </cell>
          <cell r="D7245">
            <v>23305.68</v>
          </cell>
        </row>
        <row r="7246">
          <cell r="A7246" t="str">
            <v>05</v>
          </cell>
          <cell r="B7246" t="str">
            <v>16020000</v>
          </cell>
          <cell r="C7246" t="str">
            <v>26000000</v>
          </cell>
          <cell r="D7246">
            <v>64921.35</v>
          </cell>
        </row>
        <row r="7247">
          <cell r="A7247" t="str">
            <v>05</v>
          </cell>
          <cell r="B7247" t="str">
            <v>16020000</v>
          </cell>
          <cell r="C7247" t="str">
            <v>28001100</v>
          </cell>
          <cell r="D7247">
            <v>15207.09</v>
          </cell>
        </row>
        <row r="7248">
          <cell r="A7248" t="str">
            <v>05</v>
          </cell>
          <cell r="B7248" t="str">
            <v>16020000</v>
          </cell>
          <cell r="C7248" t="str">
            <v>28011200</v>
          </cell>
          <cell r="D7248">
            <v>-2202.5700000000002</v>
          </cell>
        </row>
        <row r="7249">
          <cell r="A7249" t="str">
            <v>05</v>
          </cell>
          <cell r="B7249" t="str">
            <v>16020000</v>
          </cell>
          <cell r="C7249" t="str">
            <v>44000500</v>
          </cell>
          <cell r="D7249">
            <v>-26387.79</v>
          </cell>
        </row>
        <row r="7250">
          <cell r="A7250" t="str">
            <v>05</v>
          </cell>
          <cell r="B7250" t="str">
            <v>16020000</v>
          </cell>
          <cell r="C7250" t="str">
            <v>76020400</v>
          </cell>
          <cell r="D7250">
            <v>33538.239999999998</v>
          </cell>
        </row>
        <row r="7251">
          <cell r="A7251" t="str">
            <v>05</v>
          </cell>
          <cell r="B7251" t="str">
            <v>16020000</v>
          </cell>
          <cell r="C7251" t="str">
            <v>79030000</v>
          </cell>
          <cell r="D7251">
            <v>7725.17</v>
          </cell>
        </row>
        <row r="7252">
          <cell r="A7252" t="str">
            <v>05</v>
          </cell>
          <cell r="B7252" t="str">
            <v>16020000</v>
          </cell>
          <cell r="C7252" t="str">
            <v>79040000</v>
          </cell>
          <cell r="D7252">
            <v>425.22</v>
          </cell>
        </row>
        <row r="7253">
          <cell r="A7253" t="str">
            <v>05</v>
          </cell>
          <cell r="B7253" t="str">
            <v>16020000</v>
          </cell>
          <cell r="C7253" t="str">
            <v>79070000</v>
          </cell>
          <cell r="D7253">
            <v>244.64</v>
          </cell>
        </row>
        <row r="7254">
          <cell r="A7254" t="str">
            <v>05</v>
          </cell>
          <cell r="B7254" t="str">
            <v>16020000</v>
          </cell>
          <cell r="C7254" t="str">
            <v>90020500</v>
          </cell>
          <cell r="D7254">
            <v>-231.47</v>
          </cell>
        </row>
        <row r="7255">
          <cell r="A7255" t="str">
            <v>05</v>
          </cell>
          <cell r="B7255" t="str">
            <v>16020000</v>
          </cell>
          <cell r="C7255" t="str">
            <v>91020400</v>
          </cell>
          <cell r="D7255">
            <v>14.28</v>
          </cell>
        </row>
        <row r="7256">
          <cell r="A7256" t="str">
            <v>05</v>
          </cell>
          <cell r="B7256" t="str">
            <v>16020000</v>
          </cell>
          <cell r="C7256" t="str">
            <v>91020800</v>
          </cell>
          <cell r="D7256">
            <v>4303.96</v>
          </cell>
        </row>
        <row r="7257">
          <cell r="A7257" t="str">
            <v>05</v>
          </cell>
          <cell r="B7257" t="str">
            <v>16020000</v>
          </cell>
          <cell r="C7257" t="str">
            <v>91020801</v>
          </cell>
          <cell r="D7257">
            <v>-75560.58</v>
          </cell>
        </row>
        <row r="7258">
          <cell r="A7258" t="str">
            <v>05</v>
          </cell>
          <cell r="B7258" t="str">
            <v>16020000</v>
          </cell>
          <cell r="C7258" t="str">
            <v>91020802</v>
          </cell>
          <cell r="D7258">
            <v>-1599.57</v>
          </cell>
        </row>
        <row r="7259">
          <cell r="A7259" t="str">
            <v>05</v>
          </cell>
          <cell r="B7259" t="str">
            <v>16020000</v>
          </cell>
          <cell r="C7259" t="str">
            <v>91020803</v>
          </cell>
          <cell r="D7259">
            <v>0</v>
          </cell>
        </row>
        <row r="7260">
          <cell r="A7260" t="str">
            <v>05</v>
          </cell>
          <cell r="B7260" t="str">
            <v>16020000</v>
          </cell>
          <cell r="C7260" t="str">
            <v>94000000</v>
          </cell>
          <cell r="D7260">
            <v>58.77</v>
          </cell>
        </row>
        <row r="7261">
          <cell r="A7261" t="str">
            <v>05</v>
          </cell>
          <cell r="B7261" t="str">
            <v>16020000</v>
          </cell>
          <cell r="C7261" t="str">
            <v>94000000</v>
          </cell>
          <cell r="D7261">
            <v>-21898.44</v>
          </cell>
        </row>
        <row r="7262">
          <cell r="A7262" t="str">
            <v>05</v>
          </cell>
          <cell r="B7262" t="str">
            <v>16020000</v>
          </cell>
          <cell r="C7262" t="str">
            <v>97000000</v>
          </cell>
          <cell r="D7262">
            <v>484.97</v>
          </cell>
        </row>
        <row r="7263">
          <cell r="A7263" t="str">
            <v>05</v>
          </cell>
          <cell r="B7263" t="str">
            <v>16020000</v>
          </cell>
          <cell r="C7263" t="str">
            <v>97000400</v>
          </cell>
          <cell r="D7263">
            <v>12.3</v>
          </cell>
        </row>
        <row r="7264">
          <cell r="A7264" t="str">
            <v>05</v>
          </cell>
          <cell r="B7264" t="str">
            <v>16010000</v>
          </cell>
          <cell r="C7264" t="str">
            <v>16040000</v>
          </cell>
          <cell r="D7264">
            <v>13807.58</v>
          </cell>
        </row>
        <row r="7265">
          <cell r="A7265" t="str">
            <v>05</v>
          </cell>
          <cell r="B7265" t="str">
            <v>16010000</v>
          </cell>
          <cell r="C7265" t="str">
            <v>16070100</v>
          </cell>
          <cell r="D7265">
            <v>1579237.62</v>
          </cell>
        </row>
        <row r="7266">
          <cell r="A7266" t="str">
            <v>05</v>
          </cell>
          <cell r="B7266" t="str">
            <v>16010000</v>
          </cell>
          <cell r="C7266" t="str">
            <v>20010000</v>
          </cell>
          <cell r="D7266">
            <v>6118312.2800000003</v>
          </cell>
        </row>
        <row r="7267">
          <cell r="A7267" t="str">
            <v>05</v>
          </cell>
          <cell r="B7267" t="str">
            <v>16010000</v>
          </cell>
          <cell r="C7267" t="str">
            <v>23010000</v>
          </cell>
          <cell r="D7267">
            <v>-138428.70000000001</v>
          </cell>
        </row>
        <row r="7268">
          <cell r="A7268" t="str">
            <v>05</v>
          </cell>
          <cell r="B7268" t="str">
            <v>16010000</v>
          </cell>
          <cell r="C7268" t="str">
            <v>25010000</v>
          </cell>
          <cell r="D7268">
            <v>79111.820000000007</v>
          </cell>
        </row>
        <row r="7269">
          <cell r="A7269" t="str">
            <v>05</v>
          </cell>
          <cell r="B7269" t="str">
            <v>16010000</v>
          </cell>
          <cell r="C7269" t="str">
            <v>25020000</v>
          </cell>
          <cell r="D7269">
            <v>9875.07</v>
          </cell>
        </row>
        <row r="7270">
          <cell r="A7270" t="str">
            <v>05</v>
          </cell>
          <cell r="B7270" t="str">
            <v>16010000</v>
          </cell>
          <cell r="C7270" t="str">
            <v>25030000</v>
          </cell>
          <cell r="D7270">
            <v>1308.74</v>
          </cell>
        </row>
        <row r="7271">
          <cell r="A7271" t="str">
            <v>05</v>
          </cell>
          <cell r="B7271" t="str">
            <v>16010000</v>
          </cell>
          <cell r="C7271" t="str">
            <v>26000000</v>
          </cell>
          <cell r="D7271">
            <v>8527.68</v>
          </cell>
        </row>
        <row r="7272">
          <cell r="A7272" t="str">
            <v>05</v>
          </cell>
          <cell r="B7272" t="str">
            <v>16010000</v>
          </cell>
          <cell r="C7272" t="str">
            <v>28001100</v>
          </cell>
          <cell r="D7272">
            <v>125.19</v>
          </cell>
        </row>
        <row r="7273">
          <cell r="A7273" t="str">
            <v>05</v>
          </cell>
          <cell r="B7273" t="str">
            <v>16010000</v>
          </cell>
          <cell r="C7273" t="str">
            <v>28011200</v>
          </cell>
          <cell r="D7273">
            <v>-7028.84</v>
          </cell>
        </row>
        <row r="7274">
          <cell r="A7274" t="str">
            <v>05</v>
          </cell>
          <cell r="B7274" t="str">
            <v>16010000</v>
          </cell>
          <cell r="C7274" t="str">
            <v>44000500</v>
          </cell>
          <cell r="D7274">
            <v>-52689.78</v>
          </cell>
        </row>
        <row r="7275">
          <cell r="A7275" t="str">
            <v>05</v>
          </cell>
          <cell r="B7275" t="str">
            <v>16010000</v>
          </cell>
          <cell r="C7275" t="str">
            <v>76020400</v>
          </cell>
          <cell r="D7275">
            <v>-43346.89</v>
          </cell>
        </row>
        <row r="7276">
          <cell r="A7276" t="str">
            <v>05</v>
          </cell>
          <cell r="B7276" t="str">
            <v>16010000</v>
          </cell>
          <cell r="C7276" t="str">
            <v>79030000</v>
          </cell>
          <cell r="D7276">
            <v>-1893.43</v>
          </cell>
        </row>
        <row r="7277">
          <cell r="A7277" t="str">
            <v>05</v>
          </cell>
          <cell r="B7277" t="str">
            <v>16010000</v>
          </cell>
          <cell r="C7277" t="str">
            <v>79040000</v>
          </cell>
          <cell r="D7277">
            <v>-828.31</v>
          </cell>
        </row>
        <row r="7278">
          <cell r="A7278" t="str">
            <v>05</v>
          </cell>
          <cell r="B7278" t="str">
            <v>16010000</v>
          </cell>
          <cell r="C7278" t="str">
            <v>79070000</v>
          </cell>
          <cell r="D7278">
            <v>298.62</v>
          </cell>
        </row>
        <row r="7279">
          <cell r="A7279" t="str">
            <v>05</v>
          </cell>
          <cell r="B7279" t="str">
            <v>16010000</v>
          </cell>
          <cell r="C7279" t="str">
            <v>90020500</v>
          </cell>
          <cell r="D7279">
            <v>411.32</v>
          </cell>
        </row>
        <row r="7280">
          <cell r="A7280" t="str">
            <v>05</v>
          </cell>
          <cell r="B7280" t="str">
            <v>16010000</v>
          </cell>
          <cell r="C7280" t="str">
            <v>91020400</v>
          </cell>
          <cell r="D7280">
            <v>-6773.87</v>
          </cell>
        </row>
        <row r="7281">
          <cell r="A7281" t="str">
            <v>05</v>
          </cell>
          <cell r="B7281" t="str">
            <v>16010000</v>
          </cell>
          <cell r="C7281" t="str">
            <v>91020800</v>
          </cell>
          <cell r="D7281">
            <v>-14588.37</v>
          </cell>
        </row>
        <row r="7282">
          <cell r="A7282" t="str">
            <v>05</v>
          </cell>
          <cell r="B7282" t="str">
            <v>16010000</v>
          </cell>
          <cell r="C7282" t="str">
            <v>91020801</v>
          </cell>
          <cell r="D7282">
            <v>-129675.5</v>
          </cell>
        </row>
        <row r="7283">
          <cell r="A7283" t="str">
            <v>05</v>
          </cell>
          <cell r="B7283" t="str">
            <v>16010000</v>
          </cell>
          <cell r="C7283" t="str">
            <v>91020802</v>
          </cell>
          <cell r="D7283">
            <v>-14166.6</v>
          </cell>
        </row>
        <row r="7284">
          <cell r="A7284" t="str">
            <v>05</v>
          </cell>
          <cell r="B7284" t="str">
            <v>16010000</v>
          </cell>
          <cell r="C7284" t="str">
            <v>91020803</v>
          </cell>
          <cell r="D7284">
            <v>0</v>
          </cell>
        </row>
        <row r="7285">
          <cell r="A7285" t="str">
            <v>05</v>
          </cell>
          <cell r="B7285" t="str">
            <v>16010000</v>
          </cell>
          <cell r="C7285" t="str">
            <v>94000000</v>
          </cell>
          <cell r="D7285">
            <v>73.12</v>
          </cell>
        </row>
        <row r="7286">
          <cell r="A7286" t="str">
            <v>05</v>
          </cell>
          <cell r="B7286" t="str">
            <v>16010000</v>
          </cell>
          <cell r="C7286" t="str">
            <v>94000000</v>
          </cell>
          <cell r="D7286">
            <v>4042.89</v>
          </cell>
        </row>
        <row r="7287">
          <cell r="A7287" t="str">
            <v>05</v>
          </cell>
          <cell r="B7287" t="str">
            <v>16010000</v>
          </cell>
          <cell r="C7287" t="str">
            <v>97000000</v>
          </cell>
          <cell r="D7287">
            <v>2952.84</v>
          </cell>
        </row>
        <row r="7288">
          <cell r="A7288" t="str">
            <v>05</v>
          </cell>
          <cell r="B7288" t="str">
            <v>16010000</v>
          </cell>
          <cell r="C7288" t="str">
            <v>97000400</v>
          </cell>
          <cell r="D7288">
            <v>0.11</v>
          </cell>
        </row>
        <row r="7289">
          <cell r="A7289" t="str">
            <v>05</v>
          </cell>
          <cell r="B7289" t="str">
            <v>15140000</v>
          </cell>
          <cell r="C7289" t="str">
            <v>10140100</v>
          </cell>
          <cell r="D7289">
            <v>8194404</v>
          </cell>
        </row>
        <row r="7290">
          <cell r="A7290" t="str">
            <v>05</v>
          </cell>
          <cell r="B7290" t="str">
            <v>15140000</v>
          </cell>
          <cell r="C7290" t="str">
            <v>10140300</v>
          </cell>
          <cell r="D7290">
            <v>3021730.42</v>
          </cell>
        </row>
        <row r="7291">
          <cell r="A7291" t="str">
            <v>05</v>
          </cell>
          <cell r="B7291" t="str">
            <v>15140000</v>
          </cell>
          <cell r="C7291" t="str">
            <v>10140400</v>
          </cell>
          <cell r="D7291">
            <v>3916543.92</v>
          </cell>
        </row>
        <row r="7292">
          <cell r="A7292" t="str">
            <v>05</v>
          </cell>
          <cell r="B7292" t="str">
            <v>15140000</v>
          </cell>
          <cell r="C7292" t="str">
            <v>10140500</v>
          </cell>
          <cell r="D7292">
            <v>2588766.17</v>
          </cell>
        </row>
        <row r="7293">
          <cell r="A7293" t="str">
            <v>05</v>
          </cell>
          <cell r="B7293" t="str">
            <v>15140000</v>
          </cell>
          <cell r="C7293" t="str">
            <v>16010100</v>
          </cell>
          <cell r="D7293">
            <v>1318620.8700000001</v>
          </cell>
        </row>
        <row r="7294">
          <cell r="A7294" t="str">
            <v>05</v>
          </cell>
          <cell r="B7294" t="str">
            <v>15140000</v>
          </cell>
          <cell r="C7294" t="str">
            <v>16020100</v>
          </cell>
          <cell r="D7294">
            <v>3826307.18</v>
          </cell>
        </row>
        <row r="7295">
          <cell r="A7295" t="str">
            <v>05</v>
          </cell>
          <cell r="B7295" t="str">
            <v>25020000</v>
          </cell>
          <cell r="C7295" t="str">
            <v>10020000</v>
          </cell>
          <cell r="D7295">
            <v>0.06</v>
          </cell>
        </row>
        <row r="7296">
          <cell r="A7296" t="str">
            <v>05</v>
          </cell>
          <cell r="B7296" t="str">
            <v>25020000</v>
          </cell>
          <cell r="C7296" t="str">
            <v>10060000</v>
          </cell>
          <cell r="D7296">
            <v>384.99</v>
          </cell>
        </row>
        <row r="7297">
          <cell r="A7297" t="str">
            <v>05</v>
          </cell>
          <cell r="B7297" t="str">
            <v>25020000</v>
          </cell>
          <cell r="C7297" t="str">
            <v>10090000</v>
          </cell>
          <cell r="D7297">
            <v>40465.339999999997</v>
          </cell>
        </row>
        <row r="7298">
          <cell r="A7298" t="str">
            <v>05</v>
          </cell>
          <cell r="B7298" t="str">
            <v>25020000</v>
          </cell>
          <cell r="C7298" t="str">
            <v>10110000</v>
          </cell>
          <cell r="D7298">
            <v>69531.199999999997</v>
          </cell>
        </row>
        <row r="7299">
          <cell r="A7299" t="str">
            <v>05</v>
          </cell>
          <cell r="B7299" t="str">
            <v>25020000</v>
          </cell>
          <cell r="C7299" t="str">
            <v>20010000</v>
          </cell>
          <cell r="D7299">
            <v>62153040.219999999</v>
          </cell>
        </row>
        <row r="7300">
          <cell r="A7300" t="str">
            <v>05</v>
          </cell>
          <cell r="B7300" t="str">
            <v>25020000</v>
          </cell>
          <cell r="C7300" t="str">
            <v>20030000</v>
          </cell>
          <cell r="D7300">
            <v>753.05</v>
          </cell>
        </row>
        <row r="7301">
          <cell r="A7301" t="str">
            <v>05</v>
          </cell>
          <cell r="B7301" t="str">
            <v>25020000</v>
          </cell>
          <cell r="C7301" t="str">
            <v>23010000</v>
          </cell>
          <cell r="D7301">
            <v>8255484.8499999996</v>
          </cell>
        </row>
        <row r="7302">
          <cell r="A7302" t="str">
            <v>05</v>
          </cell>
          <cell r="B7302" t="str">
            <v>25020000</v>
          </cell>
          <cell r="C7302" t="str">
            <v>70000000</v>
          </cell>
          <cell r="D7302">
            <v>246.84</v>
          </cell>
        </row>
        <row r="7303">
          <cell r="A7303" t="str">
            <v>05</v>
          </cell>
          <cell r="B7303" t="str">
            <v>25030000</v>
          </cell>
          <cell r="C7303" t="str">
            <v>10060000</v>
          </cell>
          <cell r="D7303">
            <v>627</v>
          </cell>
        </row>
        <row r="7304">
          <cell r="A7304" t="str">
            <v>05</v>
          </cell>
          <cell r="B7304" t="str">
            <v>25030000</v>
          </cell>
          <cell r="C7304" t="str">
            <v>10090000</v>
          </cell>
          <cell r="D7304">
            <v>13244</v>
          </cell>
        </row>
        <row r="7305">
          <cell r="A7305" t="str">
            <v>05</v>
          </cell>
          <cell r="B7305" t="str">
            <v>25030000</v>
          </cell>
          <cell r="C7305" t="str">
            <v>10110000</v>
          </cell>
          <cell r="D7305">
            <v>1964.66</v>
          </cell>
        </row>
        <row r="7306">
          <cell r="A7306" t="str">
            <v>05</v>
          </cell>
          <cell r="B7306" t="str">
            <v>25030000</v>
          </cell>
          <cell r="C7306" t="str">
            <v>20010000</v>
          </cell>
          <cell r="D7306">
            <v>5997669.2300000004</v>
          </cell>
        </row>
        <row r="7307">
          <cell r="A7307" t="str">
            <v>05</v>
          </cell>
          <cell r="B7307" t="str">
            <v>25030000</v>
          </cell>
          <cell r="C7307" t="str">
            <v>23010000</v>
          </cell>
          <cell r="D7307">
            <v>7639825.2000000002</v>
          </cell>
        </row>
        <row r="7308">
          <cell r="A7308" t="str">
            <v>05</v>
          </cell>
          <cell r="B7308" t="str">
            <v>25030000</v>
          </cell>
          <cell r="C7308" t="str">
            <v>70000000</v>
          </cell>
          <cell r="D7308">
            <v>11.22</v>
          </cell>
        </row>
        <row r="7309">
          <cell r="A7309" t="str">
            <v>05</v>
          </cell>
          <cell r="B7309" t="str">
            <v>25010000</v>
          </cell>
          <cell r="C7309" t="str">
            <v>10110000</v>
          </cell>
          <cell r="D7309">
            <v>32480.2</v>
          </cell>
        </row>
        <row r="7310">
          <cell r="A7310" t="str">
            <v>05</v>
          </cell>
          <cell r="B7310" t="str">
            <v>25010000</v>
          </cell>
          <cell r="C7310" t="str">
            <v>20010000</v>
          </cell>
          <cell r="D7310">
            <v>71886817.780000001</v>
          </cell>
        </row>
        <row r="7311">
          <cell r="A7311" t="str">
            <v>05</v>
          </cell>
          <cell r="B7311" t="str">
            <v>25010000</v>
          </cell>
          <cell r="C7311" t="str">
            <v>23010000</v>
          </cell>
          <cell r="D7311">
            <v>16388826.609999999</v>
          </cell>
        </row>
        <row r="7312">
          <cell r="A7312" t="str">
            <v>05</v>
          </cell>
          <cell r="B7312" t="str">
            <v>25010000</v>
          </cell>
          <cell r="C7312" t="str">
            <v>70000000</v>
          </cell>
          <cell r="D7312">
            <v>359.04</v>
          </cell>
        </row>
        <row r="7313">
          <cell r="A7313" t="str">
            <v>05</v>
          </cell>
          <cell r="B7313" t="str">
            <v>25010000</v>
          </cell>
          <cell r="C7313" t="str">
            <v>97000000</v>
          </cell>
          <cell r="D7313">
            <v>148060.24</v>
          </cell>
        </row>
        <row r="7314">
          <cell r="A7314" t="str">
            <v>05</v>
          </cell>
          <cell r="B7314" t="str">
            <v>16040000</v>
          </cell>
          <cell r="C7314" t="str">
            <v>16040000</v>
          </cell>
          <cell r="D7314">
            <v>-4551276.22</v>
          </cell>
        </row>
        <row r="7315">
          <cell r="A7315" t="str">
            <v>05</v>
          </cell>
          <cell r="B7315" t="str">
            <v>16040000</v>
          </cell>
          <cell r="C7315" t="str">
            <v>16080000</v>
          </cell>
          <cell r="D7315">
            <v>1306945.97</v>
          </cell>
        </row>
        <row r="7316">
          <cell r="A7316" t="str">
            <v>05</v>
          </cell>
          <cell r="B7316" t="str">
            <v>16040000</v>
          </cell>
          <cell r="C7316" t="str">
            <v>20010000</v>
          </cell>
          <cell r="D7316">
            <v>12164885.08</v>
          </cell>
        </row>
        <row r="7317">
          <cell r="A7317" t="str">
            <v>05</v>
          </cell>
          <cell r="B7317" t="str">
            <v>16040000</v>
          </cell>
          <cell r="C7317" t="str">
            <v>23010000</v>
          </cell>
          <cell r="D7317">
            <v>152480.15</v>
          </cell>
        </row>
        <row r="7318">
          <cell r="A7318" t="str">
            <v>05</v>
          </cell>
          <cell r="B7318" t="str">
            <v>16040000</v>
          </cell>
          <cell r="C7318" t="str">
            <v>25010000</v>
          </cell>
          <cell r="D7318">
            <v>517619.41</v>
          </cell>
        </row>
        <row r="7319">
          <cell r="A7319" t="str">
            <v>05</v>
          </cell>
          <cell r="B7319" t="str">
            <v>16040000</v>
          </cell>
          <cell r="C7319" t="str">
            <v>25020000</v>
          </cell>
          <cell r="D7319">
            <v>44300.74</v>
          </cell>
        </row>
        <row r="7320">
          <cell r="A7320" t="str">
            <v>05</v>
          </cell>
          <cell r="B7320" t="str">
            <v>16040000</v>
          </cell>
          <cell r="C7320" t="str">
            <v>25030000</v>
          </cell>
          <cell r="D7320">
            <v>13113.51</v>
          </cell>
        </row>
        <row r="7321">
          <cell r="A7321" t="str">
            <v>05</v>
          </cell>
          <cell r="B7321" t="str">
            <v>16040000</v>
          </cell>
          <cell r="C7321" t="str">
            <v>26000000</v>
          </cell>
          <cell r="D7321">
            <v>27957.61</v>
          </cell>
        </row>
        <row r="7322">
          <cell r="A7322" t="str">
            <v>05</v>
          </cell>
          <cell r="B7322" t="str">
            <v>16040000</v>
          </cell>
          <cell r="C7322" t="str">
            <v>28001100</v>
          </cell>
          <cell r="D7322">
            <v>-30357.24</v>
          </cell>
        </row>
        <row r="7323">
          <cell r="A7323" t="str">
            <v>05</v>
          </cell>
          <cell r="B7323" t="str">
            <v>16040000</v>
          </cell>
          <cell r="C7323" t="str">
            <v>28011200</v>
          </cell>
          <cell r="D7323">
            <v>-7804.59</v>
          </cell>
        </row>
        <row r="7324">
          <cell r="A7324" t="str">
            <v>05</v>
          </cell>
          <cell r="B7324" t="str">
            <v>16040000</v>
          </cell>
          <cell r="C7324" t="str">
            <v>44000500</v>
          </cell>
          <cell r="D7324">
            <v>28127.52</v>
          </cell>
        </row>
        <row r="7325">
          <cell r="A7325" t="str">
            <v>05</v>
          </cell>
          <cell r="B7325" t="str">
            <v>16040000</v>
          </cell>
          <cell r="C7325" t="str">
            <v>79030000</v>
          </cell>
          <cell r="D7325">
            <v>7814.97</v>
          </cell>
        </row>
        <row r="7326">
          <cell r="A7326" t="str">
            <v>05</v>
          </cell>
          <cell r="B7326" t="str">
            <v>16040000</v>
          </cell>
          <cell r="C7326" t="str">
            <v>79040000</v>
          </cell>
          <cell r="D7326">
            <v>848.45</v>
          </cell>
        </row>
        <row r="7327">
          <cell r="A7327" t="str">
            <v>05</v>
          </cell>
          <cell r="B7327" t="str">
            <v>16040000</v>
          </cell>
          <cell r="C7327" t="str">
            <v>79070000</v>
          </cell>
          <cell r="D7327">
            <v>185.56</v>
          </cell>
        </row>
        <row r="7328">
          <cell r="A7328" t="str">
            <v>05</v>
          </cell>
          <cell r="B7328" t="str">
            <v>16040000</v>
          </cell>
          <cell r="C7328" t="str">
            <v>90020500</v>
          </cell>
          <cell r="D7328">
            <v>2276.4499999999998</v>
          </cell>
        </row>
        <row r="7329">
          <cell r="A7329" t="str">
            <v>05</v>
          </cell>
          <cell r="B7329" t="str">
            <v>16040000</v>
          </cell>
          <cell r="C7329" t="str">
            <v>91020400</v>
          </cell>
          <cell r="D7329">
            <v>12.85</v>
          </cell>
        </row>
        <row r="7330">
          <cell r="A7330" t="str">
            <v>05</v>
          </cell>
          <cell r="B7330" t="str">
            <v>16040000</v>
          </cell>
          <cell r="C7330" t="str">
            <v>91020800</v>
          </cell>
          <cell r="D7330">
            <v>5047.99</v>
          </cell>
        </row>
        <row r="7331">
          <cell r="A7331" t="str">
            <v>05</v>
          </cell>
          <cell r="B7331" t="str">
            <v>16040000</v>
          </cell>
          <cell r="C7331" t="str">
            <v>91020801</v>
          </cell>
          <cell r="D7331">
            <v>44319.66</v>
          </cell>
        </row>
        <row r="7332">
          <cell r="A7332" t="str">
            <v>05</v>
          </cell>
          <cell r="B7332" t="str">
            <v>16040000</v>
          </cell>
          <cell r="C7332" t="str">
            <v>91020802</v>
          </cell>
          <cell r="D7332">
            <v>1048.99</v>
          </cell>
        </row>
        <row r="7333">
          <cell r="A7333" t="str">
            <v>05</v>
          </cell>
          <cell r="B7333" t="str">
            <v>16040000</v>
          </cell>
          <cell r="C7333" t="str">
            <v>91020803</v>
          </cell>
          <cell r="D7333">
            <v>0</v>
          </cell>
        </row>
        <row r="7334">
          <cell r="A7334" t="str">
            <v>05</v>
          </cell>
          <cell r="B7334" t="str">
            <v>16040000</v>
          </cell>
          <cell r="C7334" t="str">
            <v>94000000</v>
          </cell>
          <cell r="D7334">
            <v>201.57</v>
          </cell>
        </row>
        <row r="7335">
          <cell r="A7335" t="str">
            <v>05</v>
          </cell>
          <cell r="B7335" t="str">
            <v>16040000</v>
          </cell>
          <cell r="C7335" t="str">
            <v>94000000</v>
          </cell>
          <cell r="D7335">
            <v>4259.68</v>
          </cell>
        </row>
        <row r="7336">
          <cell r="A7336" t="str">
            <v>05</v>
          </cell>
          <cell r="B7336" t="str">
            <v>16040000</v>
          </cell>
          <cell r="C7336" t="str">
            <v>97000000</v>
          </cell>
          <cell r="D7336">
            <v>3425.53</v>
          </cell>
        </row>
        <row r="7337">
          <cell r="A7337" t="str">
            <v>05</v>
          </cell>
          <cell r="B7337" t="str">
            <v>16040000</v>
          </cell>
          <cell r="C7337" t="str">
            <v>97000400</v>
          </cell>
          <cell r="D7337">
            <v>-18.57</v>
          </cell>
        </row>
        <row r="7338">
          <cell r="A7338" t="str">
            <v>05</v>
          </cell>
          <cell r="B7338" t="str">
            <v>16020100</v>
          </cell>
          <cell r="C7338" t="str">
            <v>07010000</v>
          </cell>
          <cell r="D7338">
            <v>326.10000000000002</v>
          </cell>
        </row>
        <row r="7339">
          <cell r="A7339" t="str">
            <v>05</v>
          </cell>
          <cell r="B7339" t="str">
            <v>16020100</v>
          </cell>
          <cell r="C7339" t="str">
            <v>08070000</v>
          </cell>
          <cell r="D7339">
            <v>286791.27</v>
          </cell>
        </row>
        <row r="7340">
          <cell r="A7340" t="str">
            <v>05</v>
          </cell>
          <cell r="B7340" t="str">
            <v>16020100</v>
          </cell>
          <cell r="C7340" t="str">
            <v>16040000</v>
          </cell>
          <cell r="D7340">
            <v>-0.16</v>
          </cell>
        </row>
        <row r="7341">
          <cell r="A7341" t="str">
            <v>05</v>
          </cell>
          <cell r="B7341" t="str">
            <v>16020100</v>
          </cell>
          <cell r="C7341" t="str">
            <v>16050000</v>
          </cell>
          <cell r="D7341">
            <v>109568.78</v>
          </cell>
        </row>
        <row r="7342">
          <cell r="A7342" t="str">
            <v>05</v>
          </cell>
          <cell r="B7342" t="str">
            <v>16020100</v>
          </cell>
          <cell r="C7342" t="str">
            <v>20010000</v>
          </cell>
          <cell r="D7342">
            <v>-250028.93</v>
          </cell>
        </row>
        <row r="7343">
          <cell r="A7343" t="str">
            <v>05</v>
          </cell>
          <cell r="B7343" t="str">
            <v>16020100</v>
          </cell>
          <cell r="C7343" t="str">
            <v>23010000</v>
          </cell>
          <cell r="D7343">
            <v>-455392.02</v>
          </cell>
        </row>
        <row r="7344">
          <cell r="A7344" t="str">
            <v>05</v>
          </cell>
          <cell r="B7344" t="str">
            <v>16020100</v>
          </cell>
          <cell r="C7344" t="str">
            <v>25010000</v>
          </cell>
          <cell r="D7344">
            <v>2248994.2999999998</v>
          </cell>
        </row>
        <row r="7345">
          <cell r="A7345" t="str">
            <v>05</v>
          </cell>
          <cell r="B7345" t="str">
            <v>16020100</v>
          </cell>
          <cell r="C7345" t="str">
            <v>25020000</v>
          </cell>
          <cell r="D7345">
            <v>-6734.75</v>
          </cell>
        </row>
        <row r="7346">
          <cell r="A7346" t="str">
            <v>05</v>
          </cell>
          <cell r="B7346" t="str">
            <v>16020100</v>
          </cell>
          <cell r="C7346" t="str">
            <v>25030000</v>
          </cell>
          <cell r="D7346">
            <v>-1397.99</v>
          </cell>
        </row>
        <row r="7347">
          <cell r="A7347" t="str">
            <v>05</v>
          </cell>
          <cell r="B7347" t="str">
            <v>16020100</v>
          </cell>
          <cell r="C7347" t="str">
            <v>26000000</v>
          </cell>
          <cell r="D7347">
            <v>389.11</v>
          </cell>
        </row>
        <row r="7348">
          <cell r="A7348" t="str">
            <v>05</v>
          </cell>
          <cell r="B7348" t="str">
            <v>16020100</v>
          </cell>
          <cell r="C7348" t="str">
            <v>44000500</v>
          </cell>
          <cell r="D7348">
            <v>526.71</v>
          </cell>
        </row>
        <row r="7349">
          <cell r="A7349" t="str">
            <v>05</v>
          </cell>
          <cell r="B7349" t="str">
            <v>16020100</v>
          </cell>
          <cell r="C7349" t="str">
            <v>90020100</v>
          </cell>
          <cell r="D7349">
            <v>-180719.77</v>
          </cell>
        </row>
        <row r="7350">
          <cell r="A7350" t="str">
            <v>05</v>
          </cell>
          <cell r="B7350" t="str">
            <v>16020100</v>
          </cell>
          <cell r="C7350" t="str">
            <v>90020200</v>
          </cell>
          <cell r="D7350">
            <v>-3080.08</v>
          </cell>
        </row>
        <row r="7351">
          <cell r="A7351" t="str">
            <v>05</v>
          </cell>
          <cell r="B7351" t="str">
            <v>16020100</v>
          </cell>
          <cell r="C7351" t="str">
            <v>90020300</v>
          </cell>
          <cell r="D7351">
            <v>-456.06</v>
          </cell>
        </row>
        <row r="7352">
          <cell r="A7352" t="str">
            <v>05</v>
          </cell>
          <cell r="B7352" t="str">
            <v>16020100</v>
          </cell>
          <cell r="C7352" t="str">
            <v>90020400</v>
          </cell>
          <cell r="D7352">
            <v>-1167.06</v>
          </cell>
        </row>
        <row r="7353">
          <cell r="A7353" t="str">
            <v>05</v>
          </cell>
          <cell r="B7353" t="str">
            <v>16020100</v>
          </cell>
          <cell r="C7353" t="str">
            <v>90020500</v>
          </cell>
          <cell r="D7353">
            <v>110.19</v>
          </cell>
        </row>
        <row r="7354">
          <cell r="A7354" t="str">
            <v>05</v>
          </cell>
          <cell r="B7354" t="str">
            <v>16020100</v>
          </cell>
          <cell r="C7354" t="str">
            <v>90020700</v>
          </cell>
          <cell r="D7354">
            <v>-0.89</v>
          </cell>
        </row>
        <row r="7355">
          <cell r="A7355" t="str">
            <v>05</v>
          </cell>
          <cell r="B7355" t="str">
            <v>16020100</v>
          </cell>
          <cell r="C7355" t="str">
            <v>90022101</v>
          </cell>
          <cell r="D7355">
            <v>-310.10000000000002</v>
          </cell>
        </row>
        <row r="7356">
          <cell r="A7356" t="str">
            <v>05</v>
          </cell>
          <cell r="B7356" t="str">
            <v>16020100</v>
          </cell>
          <cell r="C7356" t="str">
            <v>90022300</v>
          </cell>
          <cell r="D7356">
            <v>0.89</v>
          </cell>
        </row>
        <row r="7357">
          <cell r="A7357" t="str">
            <v>05</v>
          </cell>
          <cell r="B7357" t="str">
            <v>16020100</v>
          </cell>
          <cell r="C7357" t="str">
            <v>91020800</v>
          </cell>
          <cell r="D7357">
            <v>838.04</v>
          </cell>
        </row>
        <row r="7358">
          <cell r="A7358" t="str">
            <v>05</v>
          </cell>
          <cell r="B7358" t="str">
            <v>16020100</v>
          </cell>
          <cell r="C7358" t="str">
            <v>91020801</v>
          </cell>
          <cell r="D7358">
            <v>79364.95</v>
          </cell>
        </row>
        <row r="7359">
          <cell r="A7359" t="str">
            <v>05</v>
          </cell>
          <cell r="B7359" t="str">
            <v>90010100</v>
          </cell>
          <cell r="C7359" t="str">
            <v>62010100</v>
          </cell>
          <cell r="D7359">
            <v>656200270.32000005</v>
          </cell>
        </row>
        <row r="7360">
          <cell r="A7360" t="str">
            <v>05</v>
          </cell>
          <cell r="B7360" t="str">
            <v>90010107</v>
          </cell>
          <cell r="C7360" t="str">
            <v>62010100</v>
          </cell>
          <cell r="D7360">
            <v>205897537.11000001</v>
          </cell>
        </row>
        <row r="7361">
          <cell r="A7361" t="str">
            <v>05</v>
          </cell>
          <cell r="B7361" t="str">
            <v>90010108</v>
          </cell>
          <cell r="C7361" t="str">
            <v>62010100</v>
          </cell>
          <cell r="D7361">
            <v>19264646.170000002</v>
          </cell>
        </row>
        <row r="7362">
          <cell r="A7362" t="str">
            <v>05</v>
          </cell>
          <cell r="B7362" t="str">
            <v>90010200</v>
          </cell>
          <cell r="C7362" t="str">
            <v>62010200</v>
          </cell>
          <cell r="D7362">
            <v>24731688.109999999</v>
          </cell>
        </row>
        <row r="7363">
          <cell r="A7363" t="str">
            <v>05</v>
          </cell>
          <cell r="B7363" t="str">
            <v>90010300</v>
          </cell>
          <cell r="C7363" t="str">
            <v>62010300</v>
          </cell>
          <cell r="D7363">
            <v>2343471.96</v>
          </cell>
        </row>
        <row r="7364">
          <cell r="A7364" t="str">
            <v>05</v>
          </cell>
          <cell r="B7364" t="str">
            <v>90010400</v>
          </cell>
          <cell r="C7364" t="str">
            <v>62010400</v>
          </cell>
          <cell r="D7364">
            <v>6287022.6500000004</v>
          </cell>
        </row>
        <row r="7365">
          <cell r="A7365" t="str">
            <v>05</v>
          </cell>
          <cell r="B7365" t="str">
            <v>90010500</v>
          </cell>
          <cell r="C7365" t="str">
            <v>62011400</v>
          </cell>
          <cell r="D7365">
            <v>-253613.86</v>
          </cell>
        </row>
        <row r="7366">
          <cell r="A7366" t="str">
            <v>05</v>
          </cell>
          <cell r="B7366" t="str">
            <v>90010700</v>
          </cell>
          <cell r="C7366" t="str">
            <v>62010700</v>
          </cell>
          <cell r="D7366">
            <v>-6480.56</v>
          </cell>
        </row>
        <row r="7367">
          <cell r="A7367" t="str">
            <v>05</v>
          </cell>
          <cell r="B7367" t="str">
            <v>90010900</v>
          </cell>
          <cell r="C7367" t="str">
            <v>62010900</v>
          </cell>
          <cell r="D7367">
            <v>2161035.7000000002</v>
          </cell>
        </row>
        <row r="7368">
          <cell r="A7368" t="str">
            <v>05</v>
          </cell>
          <cell r="B7368" t="str">
            <v>90010901</v>
          </cell>
          <cell r="C7368" t="str">
            <v>62010900</v>
          </cell>
          <cell r="D7368">
            <v>1542444.12</v>
          </cell>
        </row>
        <row r="7369">
          <cell r="A7369" t="str">
            <v>05</v>
          </cell>
          <cell r="B7369" t="str">
            <v>90010902</v>
          </cell>
          <cell r="C7369" t="str">
            <v>62010900</v>
          </cell>
          <cell r="D7369">
            <v>28065.42</v>
          </cell>
        </row>
        <row r="7370">
          <cell r="A7370" t="str">
            <v>05</v>
          </cell>
          <cell r="B7370" t="str">
            <v>90011200</v>
          </cell>
          <cell r="C7370" t="str">
            <v>62011200</v>
          </cell>
          <cell r="D7370">
            <v>101181.85</v>
          </cell>
        </row>
        <row r="7371">
          <cell r="A7371" t="str">
            <v>05</v>
          </cell>
          <cell r="B7371" t="str">
            <v>90011201</v>
          </cell>
          <cell r="C7371" t="str">
            <v>62011200</v>
          </cell>
          <cell r="D7371">
            <v>3058.96</v>
          </cell>
        </row>
        <row r="7372">
          <cell r="A7372" t="str">
            <v>05</v>
          </cell>
          <cell r="B7372" t="str">
            <v>90011205</v>
          </cell>
          <cell r="C7372" t="str">
            <v>62011200</v>
          </cell>
          <cell r="D7372">
            <v>2464425.23</v>
          </cell>
        </row>
        <row r="7373">
          <cell r="A7373" t="str">
            <v>05</v>
          </cell>
          <cell r="B7373" t="str">
            <v>90011300</v>
          </cell>
          <cell r="C7373" t="str">
            <v>62011300</v>
          </cell>
          <cell r="D7373">
            <v>106780.73</v>
          </cell>
        </row>
        <row r="7374">
          <cell r="A7374" t="str">
            <v>05</v>
          </cell>
          <cell r="B7374" t="str">
            <v>90011302</v>
          </cell>
          <cell r="C7374" t="str">
            <v>62011300</v>
          </cell>
          <cell r="D7374">
            <v>116912.34</v>
          </cell>
        </row>
        <row r="7375">
          <cell r="A7375" t="str">
            <v>05</v>
          </cell>
          <cell r="B7375" t="str">
            <v>90011400</v>
          </cell>
          <cell r="C7375" t="str">
            <v>62010500</v>
          </cell>
          <cell r="D7375">
            <v>20276491.559999999</v>
          </cell>
        </row>
        <row r="7376">
          <cell r="A7376" t="str">
            <v>05</v>
          </cell>
          <cell r="B7376" t="str">
            <v>90011401</v>
          </cell>
          <cell r="C7376" t="str">
            <v>62010500</v>
          </cell>
          <cell r="D7376">
            <v>12301188.470000001</v>
          </cell>
        </row>
        <row r="7377">
          <cell r="A7377" t="str">
            <v>05</v>
          </cell>
          <cell r="B7377" t="str">
            <v>90011402</v>
          </cell>
          <cell r="C7377" t="str">
            <v>62010500</v>
          </cell>
          <cell r="D7377">
            <v>63220.95</v>
          </cell>
        </row>
        <row r="7378">
          <cell r="A7378" t="str">
            <v>05</v>
          </cell>
          <cell r="B7378" t="str">
            <v>90011405</v>
          </cell>
          <cell r="C7378" t="str">
            <v>62010500</v>
          </cell>
          <cell r="D7378">
            <v>29552778.079999998</v>
          </cell>
        </row>
        <row r="7379">
          <cell r="A7379" t="str">
            <v>05</v>
          </cell>
          <cell r="B7379" t="str">
            <v>90011500</v>
          </cell>
          <cell r="C7379" t="str">
            <v>62011500</v>
          </cell>
          <cell r="D7379">
            <v>147362.67000000001</v>
          </cell>
        </row>
        <row r="7380">
          <cell r="A7380" t="str">
            <v>05</v>
          </cell>
          <cell r="B7380" t="str">
            <v>90011600</v>
          </cell>
          <cell r="C7380" t="str">
            <v>62010600</v>
          </cell>
          <cell r="D7380">
            <v>2608539.9300000002</v>
          </cell>
        </row>
        <row r="7381">
          <cell r="A7381" t="str">
            <v>05</v>
          </cell>
          <cell r="B7381" t="str">
            <v>90011605</v>
          </cell>
          <cell r="C7381" t="str">
            <v>62010600</v>
          </cell>
          <cell r="D7381">
            <v>7362250.6900000004</v>
          </cell>
        </row>
        <row r="7382">
          <cell r="A7382" t="str">
            <v>05</v>
          </cell>
          <cell r="B7382" t="str">
            <v>90011700</v>
          </cell>
          <cell r="C7382" t="str">
            <v>62010700</v>
          </cell>
          <cell r="D7382">
            <v>41178.32</v>
          </cell>
        </row>
        <row r="7383">
          <cell r="A7383" t="str">
            <v>05</v>
          </cell>
          <cell r="B7383" t="str">
            <v>90011705</v>
          </cell>
          <cell r="C7383" t="str">
            <v>62010700</v>
          </cell>
          <cell r="D7383">
            <v>90816.34</v>
          </cell>
        </row>
        <row r="7384">
          <cell r="A7384" t="str">
            <v>05</v>
          </cell>
          <cell r="B7384" t="str">
            <v>90011800</v>
          </cell>
          <cell r="C7384" t="str">
            <v>62010800</v>
          </cell>
          <cell r="D7384">
            <v>13652</v>
          </cell>
        </row>
        <row r="7385">
          <cell r="A7385" t="str">
            <v>05</v>
          </cell>
          <cell r="B7385" t="str">
            <v>90011805</v>
          </cell>
          <cell r="C7385" t="str">
            <v>62010800</v>
          </cell>
          <cell r="D7385">
            <v>2014001.94</v>
          </cell>
        </row>
        <row r="7386">
          <cell r="A7386" t="str">
            <v>05</v>
          </cell>
          <cell r="B7386" t="str">
            <v>90012100</v>
          </cell>
          <cell r="C7386" t="str">
            <v>62010100</v>
          </cell>
          <cell r="D7386">
            <v>681331.91</v>
          </cell>
        </row>
        <row r="7387">
          <cell r="A7387" t="str">
            <v>05</v>
          </cell>
          <cell r="B7387" t="str">
            <v>90012101</v>
          </cell>
          <cell r="C7387" t="str">
            <v>62010100</v>
          </cell>
          <cell r="D7387">
            <v>413479.56</v>
          </cell>
        </row>
        <row r="7388">
          <cell r="A7388" t="str">
            <v>05</v>
          </cell>
          <cell r="B7388" t="str">
            <v>90012300</v>
          </cell>
          <cell r="C7388" t="str">
            <v>62010300</v>
          </cell>
          <cell r="D7388">
            <v>6480.56</v>
          </cell>
        </row>
        <row r="7389">
          <cell r="A7389" t="str">
            <v>05</v>
          </cell>
          <cell r="B7389" t="str">
            <v>90011505</v>
          </cell>
          <cell r="C7389" t="str">
            <v>62011500</v>
          </cell>
          <cell r="D7389">
            <v>30895.27</v>
          </cell>
        </row>
        <row r="7390">
          <cell r="A7390" t="str">
            <v>05</v>
          </cell>
          <cell r="B7390" t="str">
            <v>15230000</v>
          </cell>
          <cell r="C7390" t="str">
            <v>08000000</v>
          </cell>
          <cell r="D7390">
            <v>5438.32</v>
          </cell>
        </row>
        <row r="7391">
          <cell r="A7391" t="str">
            <v>05</v>
          </cell>
          <cell r="B7391" t="str">
            <v>15230000</v>
          </cell>
          <cell r="C7391" t="str">
            <v>08010000</v>
          </cell>
          <cell r="D7391">
            <v>1236.44</v>
          </cell>
        </row>
        <row r="7392">
          <cell r="A7392" t="str">
            <v>05</v>
          </cell>
          <cell r="B7392" t="str">
            <v>15230000</v>
          </cell>
          <cell r="C7392" t="str">
            <v>15150000</v>
          </cell>
          <cell r="D7392">
            <v>2362.7399999999998</v>
          </cell>
        </row>
        <row r="7393">
          <cell r="A7393" t="str">
            <v>05</v>
          </cell>
          <cell r="B7393" t="str">
            <v>15230000</v>
          </cell>
          <cell r="C7393" t="str">
            <v>16020100</v>
          </cell>
          <cell r="D7393">
            <v>63387.53</v>
          </cell>
        </row>
        <row r="7394">
          <cell r="A7394" t="str">
            <v>05</v>
          </cell>
          <cell r="B7394" t="str">
            <v>15230000</v>
          </cell>
          <cell r="C7394" t="str">
            <v>25010000</v>
          </cell>
          <cell r="D7394">
            <v>18944.11</v>
          </cell>
        </row>
        <row r="7395">
          <cell r="A7395" t="str">
            <v>05</v>
          </cell>
          <cell r="B7395" t="str">
            <v>15230000</v>
          </cell>
          <cell r="C7395" t="str">
            <v>25020000</v>
          </cell>
          <cell r="D7395">
            <v>35998.9</v>
          </cell>
        </row>
        <row r="7396">
          <cell r="A7396" t="str">
            <v>05</v>
          </cell>
          <cell r="B7396" t="str">
            <v>15230000</v>
          </cell>
          <cell r="C7396" t="str">
            <v>25030000</v>
          </cell>
          <cell r="D7396">
            <v>10853.31</v>
          </cell>
        </row>
        <row r="7397">
          <cell r="A7397" t="str">
            <v>05</v>
          </cell>
          <cell r="B7397" t="str">
            <v>15230000</v>
          </cell>
          <cell r="C7397" t="str">
            <v>26000000</v>
          </cell>
          <cell r="D7397">
            <v>10131.58</v>
          </cell>
        </row>
        <row r="7398">
          <cell r="A7398" t="str">
            <v>05</v>
          </cell>
          <cell r="B7398" t="str">
            <v>15230000</v>
          </cell>
          <cell r="C7398" t="str">
            <v>44000500</v>
          </cell>
          <cell r="D7398">
            <v>1830.29</v>
          </cell>
        </row>
        <row r="7399">
          <cell r="A7399" t="str">
            <v>05</v>
          </cell>
          <cell r="B7399" t="str">
            <v>15230000</v>
          </cell>
          <cell r="C7399" t="str">
            <v>79030000</v>
          </cell>
          <cell r="D7399">
            <v>446.75</v>
          </cell>
        </row>
        <row r="7400">
          <cell r="A7400" t="str">
            <v>05</v>
          </cell>
          <cell r="B7400" t="str">
            <v>15230000</v>
          </cell>
          <cell r="C7400" t="str">
            <v>79040000</v>
          </cell>
          <cell r="D7400">
            <v>10.199999999999999</v>
          </cell>
        </row>
        <row r="7401">
          <cell r="A7401" t="str">
            <v>05</v>
          </cell>
          <cell r="B7401" t="str">
            <v>15230000</v>
          </cell>
          <cell r="C7401" t="str">
            <v>79070000</v>
          </cell>
          <cell r="D7401">
            <v>604.28</v>
          </cell>
        </row>
        <row r="7402">
          <cell r="A7402" t="str">
            <v>05</v>
          </cell>
          <cell r="B7402" t="str">
            <v>15230000</v>
          </cell>
          <cell r="C7402" t="str">
            <v>90020900</v>
          </cell>
          <cell r="D7402">
            <v>5457.16</v>
          </cell>
        </row>
        <row r="7403">
          <cell r="A7403" t="str">
            <v>05</v>
          </cell>
          <cell r="B7403" t="str">
            <v>15230000</v>
          </cell>
          <cell r="C7403" t="str">
            <v>90020901</v>
          </cell>
          <cell r="D7403">
            <v>3417.77</v>
          </cell>
        </row>
        <row r="7404">
          <cell r="A7404" t="str">
            <v>05</v>
          </cell>
          <cell r="B7404" t="str">
            <v>15230000</v>
          </cell>
          <cell r="C7404" t="str">
            <v>90020902</v>
          </cell>
          <cell r="D7404">
            <v>10.27</v>
          </cell>
        </row>
        <row r="7405">
          <cell r="A7405" t="str">
            <v>05</v>
          </cell>
          <cell r="B7405" t="str">
            <v>15230000</v>
          </cell>
          <cell r="C7405" t="str">
            <v>90021200</v>
          </cell>
          <cell r="D7405">
            <v>132.66999999999999</v>
          </cell>
        </row>
        <row r="7406">
          <cell r="A7406" t="str">
            <v>05</v>
          </cell>
          <cell r="B7406" t="str">
            <v>15230000</v>
          </cell>
          <cell r="C7406" t="str">
            <v>91020100</v>
          </cell>
          <cell r="D7406">
            <v>346.61</v>
          </cell>
        </row>
        <row r="7407">
          <cell r="A7407" t="str">
            <v>05</v>
          </cell>
          <cell r="B7407" t="str">
            <v>15230000</v>
          </cell>
          <cell r="C7407" t="str">
            <v>91020800</v>
          </cell>
          <cell r="D7407">
            <v>262.42</v>
          </cell>
        </row>
        <row r="7408">
          <cell r="A7408" t="str">
            <v>05</v>
          </cell>
          <cell r="B7408" t="str">
            <v>15230000</v>
          </cell>
          <cell r="C7408" t="str">
            <v>91020801</v>
          </cell>
          <cell r="D7408">
            <v>190.97</v>
          </cell>
        </row>
        <row r="7409">
          <cell r="A7409" t="str">
            <v>05</v>
          </cell>
          <cell r="B7409" t="str">
            <v>45000100</v>
          </cell>
          <cell r="C7409" t="str">
            <v>90020200</v>
          </cell>
          <cell r="D7409">
            <v>6962749.5</v>
          </cell>
        </row>
        <row r="7410">
          <cell r="A7410" t="str">
            <v>05</v>
          </cell>
          <cell r="B7410" t="str">
            <v>45000100</v>
          </cell>
          <cell r="C7410" t="str">
            <v>90020400</v>
          </cell>
          <cell r="D7410">
            <v>1733500.8</v>
          </cell>
        </row>
        <row r="7411">
          <cell r="A7411" t="str">
            <v>05</v>
          </cell>
          <cell r="B7411" t="str">
            <v>45000300</v>
          </cell>
          <cell r="C7411" t="str">
            <v>90021600</v>
          </cell>
          <cell r="D7411">
            <v>902357.27</v>
          </cell>
        </row>
        <row r="7412">
          <cell r="A7412" t="str">
            <v>05</v>
          </cell>
          <cell r="B7412" t="str">
            <v>45000300</v>
          </cell>
          <cell r="C7412" t="str">
            <v>90021605</v>
          </cell>
          <cell r="D7412">
            <v>1081627.25</v>
          </cell>
        </row>
        <row r="7413">
          <cell r="A7413" t="str">
            <v>05</v>
          </cell>
          <cell r="B7413" t="str">
            <v>45000300</v>
          </cell>
          <cell r="C7413" t="str">
            <v>90021805</v>
          </cell>
          <cell r="D7413">
            <v>1592314.13</v>
          </cell>
        </row>
        <row r="7414">
          <cell r="A7414" t="str">
            <v>05</v>
          </cell>
          <cell r="B7414" t="str">
            <v>45000301</v>
          </cell>
          <cell r="C7414" t="str">
            <v>90021600</v>
          </cell>
          <cell r="D7414">
            <v>20107.240000000002</v>
          </cell>
        </row>
        <row r="7415">
          <cell r="A7415" t="str">
            <v>05</v>
          </cell>
          <cell r="B7415" t="str">
            <v>45000301</v>
          </cell>
          <cell r="C7415" t="str">
            <v>90021605</v>
          </cell>
          <cell r="D7415">
            <v>71285.789999999994</v>
          </cell>
        </row>
        <row r="7416">
          <cell r="A7416" t="str">
            <v>05</v>
          </cell>
          <cell r="B7416" t="str">
            <v>45000301</v>
          </cell>
          <cell r="C7416" t="str">
            <v>90021805</v>
          </cell>
          <cell r="D7416">
            <v>46201.08</v>
          </cell>
        </row>
        <row r="7417">
          <cell r="A7417" t="str">
            <v>05</v>
          </cell>
          <cell r="B7417" t="str">
            <v>45020000</v>
          </cell>
          <cell r="C7417" t="str">
            <v>44000200</v>
          </cell>
          <cell r="D7417">
            <v>142343.23000000001</v>
          </cell>
        </row>
        <row r="7418">
          <cell r="A7418" t="str">
            <v>05</v>
          </cell>
          <cell r="B7418" t="str">
            <v>45020000</v>
          </cell>
          <cell r="C7418" t="str">
            <v>44000400</v>
          </cell>
          <cell r="D7418">
            <v>17795.2</v>
          </cell>
        </row>
        <row r="7419">
          <cell r="A7419" t="str">
            <v>05</v>
          </cell>
          <cell r="B7419" t="str">
            <v>45020001</v>
          </cell>
          <cell r="C7419" t="str">
            <v>44000200</v>
          </cell>
          <cell r="D7419">
            <v>-6099.63</v>
          </cell>
        </row>
        <row r="7420">
          <cell r="A7420" t="str">
            <v>05</v>
          </cell>
          <cell r="B7420" t="str">
            <v>45020001</v>
          </cell>
          <cell r="C7420" t="str">
            <v>44000400</v>
          </cell>
          <cell r="D7420">
            <v>20883.36</v>
          </cell>
        </row>
        <row r="7421">
          <cell r="A7421" t="str">
            <v>05</v>
          </cell>
          <cell r="B7421" t="str">
            <v>45020300</v>
          </cell>
          <cell r="C7421" t="str">
            <v>44000200</v>
          </cell>
          <cell r="D7421">
            <v>255046</v>
          </cell>
        </row>
        <row r="7422">
          <cell r="A7422" t="str">
            <v>05</v>
          </cell>
          <cell r="B7422" t="str">
            <v>45020301</v>
          </cell>
          <cell r="C7422" t="str">
            <v>44000200</v>
          </cell>
          <cell r="D7422">
            <v>8387.2900000000009</v>
          </cell>
        </row>
        <row r="7423">
          <cell r="A7423" t="str">
            <v>05</v>
          </cell>
          <cell r="B7423" t="str">
            <v>99000000</v>
          </cell>
          <cell r="C7423" t="str">
            <v>91090400</v>
          </cell>
          <cell r="D7423">
            <v>4482429.33</v>
          </cell>
        </row>
        <row r="7424">
          <cell r="A7424" t="str">
            <v>05</v>
          </cell>
          <cell r="B7424" t="str">
            <v>91090500</v>
          </cell>
          <cell r="C7424" t="str">
            <v>99000000</v>
          </cell>
          <cell r="D7424">
            <v>1421450.86</v>
          </cell>
        </row>
        <row r="7425">
          <cell r="A7425" t="str">
            <v>05</v>
          </cell>
          <cell r="B7425" t="str">
            <v>91090600</v>
          </cell>
          <cell r="C7425" t="str">
            <v>99000000</v>
          </cell>
          <cell r="D7425">
            <v>6029631.0499999998</v>
          </cell>
        </row>
        <row r="7426">
          <cell r="A7426" t="str">
            <v>05</v>
          </cell>
          <cell r="B7426" t="str">
            <v>91090800</v>
          </cell>
          <cell r="C7426" t="str">
            <v>99000000</v>
          </cell>
          <cell r="D7426">
            <v>4063388.47</v>
          </cell>
        </row>
        <row r="7427">
          <cell r="A7427" t="str">
            <v>05</v>
          </cell>
          <cell r="B7427" t="str">
            <v>91090801</v>
          </cell>
          <cell r="C7427" t="str">
            <v>99000000</v>
          </cell>
          <cell r="D7427">
            <v>13962418.630000001</v>
          </cell>
        </row>
        <row r="7428">
          <cell r="A7428" t="str">
            <v>05</v>
          </cell>
          <cell r="B7428" t="str">
            <v>91090802</v>
          </cell>
          <cell r="C7428" t="str">
            <v>99000000</v>
          </cell>
          <cell r="D7428">
            <v>1002716.24</v>
          </cell>
        </row>
        <row r="7429">
          <cell r="A7429" t="str">
            <v>05</v>
          </cell>
          <cell r="B7429" t="str">
            <v>99000000</v>
          </cell>
          <cell r="C7429" t="str">
            <v>91090803</v>
          </cell>
          <cell r="D7429">
            <v>2391925.14</v>
          </cell>
        </row>
        <row r="7430">
          <cell r="A7430" t="str">
            <v>05</v>
          </cell>
          <cell r="B7430" t="str">
            <v>91090900</v>
          </cell>
          <cell r="C7430" t="str">
            <v>99000000</v>
          </cell>
          <cell r="D7430">
            <v>259959.8</v>
          </cell>
        </row>
        <row r="7431">
          <cell r="A7431" t="str">
            <v>05</v>
          </cell>
          <cell r="B7431" t="str">
            <v>99000000</v>
          </cell>
          <cell r="C7431" t="str">
            <v>91091400</v>
          </cell>
          <cell r="D7431">
            <v>907924</v>
          </cell>
        </row>
        <row r="7432">
          <cell r="A7432" t="str">
            <v>05</v>
          </cell>
          <cell r="B7432" t="str">
            <v>99000000</v>
          </cell>
          <cell r="C7432" t="str">
            <v>91091600</v>
          </cell>
          <cell r="D7432">
            <v>0.01</v>
          </cell>
        </row>
        <row r="7433">
          <cell r="A7433" t="str">
            <v>05</v>
          </cell>
          <cell r="B7433" t="str">
            <v>76020600</v>
          </cell>
          <cell r="C7433" t="str">
            <v>91020800</v>
          </cell>
          <cell r="D7433">
            <v>2391944.7799999998</v>
          </cell>
        </row>
        <row r="7434">
          <cell r="A7434" t="str">
            <v>05</v>
          </cell>
          <cell r="B7434" t="str">
            <v>68060000</v>
          </cell>
          <cell r="C7434" t="str">
            <v>91020802</v>
          </cell>
          <cell r="D7434">
            <v>-139077.51999999999</v>
          </cell>
        </row>
        <row r="7435">
          <cell r="A7435" t="str">
            <v>05</v>
          </cell>
          <cell r="B7435" t="str">
            <v>60010000</v>
          </cell>
          <cell r="C7435" t="str">
            <v>91020800</v>
          </cell>
          <cell r="D7435">
            <v>-54.55</v>
          </cell>
        </row>
        <row r="7436">
          <cell r="A7436" t="str">
            <v>05</v>
          </cell>
          <cell r="B7436" t="str">
            <v>91010100</v>
          </cell>
          <cell r="C7436" t="str">
            <v>10110000</v>
          </cell>
          <cell r="D7436">
            <v>178637.9</v>
          </cell>
        </row>
        <row r="7437">
          <cell r="A7437" t="str">
            <v>05</v>
          </cell>
          <cell r="B7437" t="str">
            <v>60010000</v>
          </cell>
          <cell r="C7437" t="str">
            <v>07010000</v>
          </cell>
          <cell r="D7437">
            <v>27346961.760000002</v>
          </cell>
        </row>
        <row r="7438">
          <cell r="A7438" t="str">
            <v>05</v>
          </cell>
          <cell r="B7438" t="str">
            <v>60010000</v>
          </cell>
          <cell r="C7438" t="str">
            <v>08000000</v>
          </cell>
          <cell r="D7438">
            <v>313135.59000000003</v>
          </cell>
        </row>
        <row r="7439">
          <cell r="A7439" t="str">
            <v>05</v>
          </cell>
          <cell r="B7439" t="str">
            <v>60010000</v>
          </cell>
          <cell r="C7439" t="str">
            <v>08010000</v>
          </cell>
          <cell r="D7439">
            <v>2054906.66</v>
          </cell>
        </row>
        <row r="7440">
          <cell r="A7440" t="str">
            <v>05</v>
          </cell>
          <cell r="B7440" t="str">
            <v>60010000</v>
          </cell>
          <cell r="C7440" t="str">
            <v>08020000</v>
          </cell>
          <cell r="D7440">
            <v>36000</v>
          </cell>
        </row>
        <row r="7441">
          <cell r="A7441" t="str">
            <v>05</v>
          </cell>
          <cell r="B7441" t="str">
            <v>60010000</v>
          </cell>
          <cell r="C7441" t="str">
            <v>08040000</v>
          </cell>
          <cell r="D7441">
            <v>5454.54</v>
          </cell>
        </row>
        <row r="7442">
          <cell r="A7442" t="str">
            <v>05</v>
          </cell>
          <cell r="B7442" t="str">
            <v>60010000</v>
          </cell>
          <cell r="C7442" t="str">
            <v>08050000</v>
          </cell>
          <cell r="D7442">
            <v>42969.37</v>
          </cell>
        </row>
        <row r="7443">
          <cell r="A7443" t="str">
            <v>05</v>
          </cell>
          <cell r="B7443" t="str">
            <v>60010000</v>
          </cell>
          <cell r="C7443" t="str">
            <v>08070000</v>
          </cell>
          <cell r="D7443">
            <v>3879507.61</v>
          </cell>
        </row>
        <row r="7444">
          <cell r="A7444" t="str">
            <v>05</v>
          </cell>
          <cell r="B7444" t="str">
            <v>60010000</v>
          </cell>
          <cell r="C7444" t="str">
            <v>08080000</v>
          </cell>
          <cell r="D7444">
            <v>21000</v>
          </cell>
        </row>
        <row r="7445">
          <cell r="A7445" t="str">
            <v>05</v>
          </cell>
          <cell r="B7445" t="str">
            <v>60010000</v>
          </cell>
          <cell r="C7445" t="str">
            <v>08090000</v>
          </cell>
          <cell r="D7445">
            <v>5342.6</v>
          </cell>
        </row>
        <row r="7446">
          <cell r="A7446" t="str">
            <v>05</v>
          </cell>
          <cell r="B7446" t="str">
            <v>60010000</v>
          </cell>
          <cell r="C7446" t="str">
            <v>08090100</v>
          </cell>
          <cell r="D7446">
            <v>10610.08</v>
          </cell>
        </row>
        <row r="7447">
          <cell r="A7447" t="str">
            <v>05</v>
          </cell>
          <cell r="B7447" t="str">
            <v>60010000</v>
          </cell>
          <cell r="C7447" t="str">
            <v>15010000</v>
          </cell>
          <cell r="D7447">
            <v>112044195.3</v>
          </cell>
        </row>
        <row r="7448">
          <cell r="A7448" t="str">
            <v>05</v>
          </cell>
          <cell r="B7448" t="str">
            <v>60010000</v>
          </cell>
          <cell r="C7448" t="str">
            <v>15020000</v>
          </cell>
          <cell r="D7448">
            <v>334339428.56999999</v>
          </cell>
        </row>
        <row r="7449">
          <cell r="A7449" t="str">
            <v>05</v>
          </cell>
          <cell r="B7449" t="str">
            <v>60010000</v>
          </cell>
          <cell r="C7449" t="str">
            <v>15030000</v>
          </cell>
          <cell r="D7449">
            <v>10090059.380000001</v>
          </cell>
        </row>
        <row r="7450">
          <cell r="A7450" t="str">
            <v>05</v>
          </cell>
          <cell r="B7450" t="str">
            <v>60010000</v>
          </cell>
          <cell r="C7450" t="str">
            <v>15040000</v>
          </cell>
          <cell r="D7450">
            <v>2925577.91</v>
          </cell>
        </row>
        <row r="7451">
          <cell r="A7451" t="str">
            <v>05</v>
          </cell>
          <cell r="B7451" t="str">
            <v>60010000</v>
          </cell>
          <cell r="C7451" t="str">
            <v>15050000</v>
          </cell>
          <cell r="D7451">
            <v>7760893.3200000003</v>
          </cell>
        </row>
        <row r="7452">
          <cell r="A7452" t="str">
            <v>05</v>
          </cell>
          <cell r="B7452" t="str">
            <v>60010000</v>
          </cell>
          <cell r="C7452" t="str">
            <v>15060000</v>
          </cell>
          <cell r="D7452">
            <v>10856292.550000001</v>
          </cell>
        </row>
        <row r="7453">
          <cell r="A7453" t="str">
            <v>05</v>
          </cell>
          <cell r="B7453" t="str">
            <v>60010000</v>
          </cell>
          <cell r="C7453" t="str">
            <v>15090000</v>
          </cell>
          <cell r="D7453">
            <v>5109717.71</v>
          </cell>
        </row>
        <row r="7454">
          <cell r="A7454" t="str">
            <v>05</v>
          </cell>
          <cell r="B7454" t="str">
            <v>60010000</v>
          </cell>
          <cell r="C7454" t="str">
            <v>15130000</v>
          </cell>
          <cell r="D7454">
            <v>20687661.359999999</v>
          </cell>
        </row>
        <row r="7455">
          <cell r="A7455" t="str">
            <v>05</v>
          </cell>
          <cell r="B7455" t="str">
            <v>60010000</v>
          </cell>
          <cell r="C7455" t="str">
            <v>15150000</v>
          </cell>
          <cell r="D7455">
            <v>12604552.83</v>
          </cell>
        </row>
        <row r="7456">
          <cell r="A7456" t="str">
            <v>05</v>
          </cell>
          <cell r="B7456" t="str">
            <v>60010000</v>
          </cell>
          <cell r="C7456" t="str">
            <v>15160000</v>
          </cell>
          <cell r="D7456">
            <v>2649935.73</v>
          </cell>
        </row>
        <row r="7457">
          <cell r="A7457" t="str">
            <v>05</v>
          </cell>
          <cell r="B7457" t="str">
            <v>60010000</v>
          </cell>
          <cell r="C7457" t="str">
            <v>15180000</v>
          </cell>
          <cell r="D7457">
            <v>2587952.0299999998</v>
          </cell>
        </row>
        <row r="7458">
          <cell r="A7458" t="str">
            <v>05</v>
          </cell>
          <cell r="B7458" t="str">
            <v>60010000</v>
          </cell>
          <cell r="C7458" t="str">
            <v>19010000</v>
          </cell>
          <cell r="D7458">
            <v>140867.96</v>
          </cell>
        </row>
        <row r="7459">
          <cell r="A7459" t="str">
            <v>05</v>
          </cell>
          <cell r="B7459" t="str">
            <v>60010000</v>
          </cell>
          <cell r="C7459" t="str">
            <v>19010100</v>
          </cell>
          <cell r="D7459">
            <v>84697614.680000007</v>
          </cell>
        </row>
        <row r="7460">
          <cell r="A7460" t="str">
            <v>05</v>
          </cell>
          <cell r="B7460" t="str">
            <v>60010000</v>
          </cell>
          <cell r="C7460" t="str">
            <v>19020000</v>
          </cell>
          <cell r="D7460">
            <v>5455.44</v>
          </cell>
        </row>
        <row r="7461">
          <cell r="A7461" t="str">
            <v>05</v>
          </cell>
          <cell r="B7461" t="str">
            <v>60010000</v>
          </cell>
          <cell r="C7461" t="str">
            <v>19020100</v>
          </cell>
          <cell r="D7461">
            <v>974886.99</v>
          </cell>
        </row>
        <row r="7462">
          <cell r="A7462" t="str">
            <v>05</v>
          </cell>
          <cell r="B7462" t="str">
            <v>60010000</v>
          </cell>
          <cell r="C7462" t="str">
            <v>19020100</v>
          </cell>
          <cell r="D7462">
            <v>545.46</v>
          </cell>
        </row>
        <row r="7463">
          <cell r="A7463" t="str">
            <v>05</v>
          </cell>
          <cell r="B7463" t="str">
            <v>60010000</v>
          </cell>
          <cell r="C7463" t="str">
            <v>19030000</v>
          </cell>
          <cell r="D7463">
            <v>299.5</v>
          </cell>
        </row>
        <row r="7464">
          <cell r="A7464" t="str">
            <v>05</v>
          </cell>
          <cell r="B7464" t="str">
            <v>60010000</v>
          </cell>
          <cell r="C7464" t="str">
            <v>19030100</v>
          </cell>
          <cell r="D7464">
            <v>1605.94</v>
          </cell>
        </row>
        <row r="7465">
          <cell r="A7465" t="str">
            <v>05</v>
          </cell>
          <cell r="B7465" t="str">
            <v>60010000</v>
          </cell>
          <cell r="C7465" t="str">
            <v>19040000</v>
          </cell>
          <cell r="D7465">
            <v>-40438.400000000001</v>
          </cell>
        </row>
        <row r="7466">
          <cell r="A7466" t="str">
            <v>05</v>
          </cell>
          <cell r="B7466" t="str">
            <v>60010000</v>
          </cell>
          <cell r="C7466" t="str">
            <v>19040100</v>
          </cell>
          <cell r="D7466">
            <v>16592308.529999999</v>
          </cell>
        </row>
        <row r="7467">
          <cell r="A7467" t="str">
            <v>05</v>
          </cell>
          <cell r="B7467" t="str">
            <v>60010000</v>
          </cell>
          <cell r="C7467" t="str">
            <v>19060000</v>
          </cell>
          <cell r="D7467">
            <v>248559.24</v>
          </cell>
        </row>
        <row r="7468">
          <cell r="A7468" t="str">
            <v>05</v>
          </cell>
          <cell r="B7468" t="str">
            <v>60010000</v>
          </cell>
          <cell r="C7468" t="str">
            <v>19070200</v>
          </cell>
          <cell r="D7468">
            <v>2573222.73</v>
          </cell>
        </row>
        <row r="7469">
          <cell r="A7469" t="str">
            <v>05</v>
          </cell>
          <cell r="B7469" t="str">
            <v>60010000</v>
          </cell>
          <cell r="C7469" t="str">
            <v>19080000</v>
          </cell>
          <cell r="D7469">
            <v>738.46</v>
          </cell>
        </row>
        <row r="7470">
          <cell r="A7470" t="str">
            <v>05</v>
          </cell>
          <cell r="B7470" t="str">
            <v>60010000</v>
          </cell>
          <cell r="C7470" t="str">
            <v>19090000</v>
          </cell>
          <cell r="D7470">
            <v>462915.59</v>
          </cell>
        </row>
        <row r="7471">
          <cell r="A7471" t="str">
            <v>05</v>
          </cell>
          <cell r="B7471" t="str">
            <v>60010000</v>
          </cell>
          <cell r="C7471" t="str">
            <v>19100200</v>
          </cell>
          <cell r="D7471">
            <v>4648122.7300000004</v>
          </cell>
        </row>
        <row r="7472">
          <cell r="A7472" t="str">
            <v>05</v>
          </cell>
          <cell r="B7472" t="str">
            <v>60010000</v>
          </cell>
          <cell r="C7472" t="str">
            <v>19110100</v>
          </cell>
          <cell r="D7472">
            <v>9156.84</v>
          </cell>
        </row>
        <row r="7473">
          <cell r="A7473" t="str">
            <v>05</v>
          </cell>
          <cell r="B7473" t="str">
            <v>60010000</v>
          </cell>
          <cell r="C7473" t="str">
            <v>23010000</v>
          </cell>
          <cell r="D7473">
            <v>354840.54</v>
          </cell>
        </row>
        <row r="7474">
          <cell r="A7474" t="str">
            <v>05</v>
          </cell>
          <cell r="B7474" t="str">
            <v>60010000</v>
          </cell>
          <cell r="C7474" t="str">
            <v>25010000</v>
          </cell>
          <cell r="D7474">
            <v>3782306.32</v>
          </cell>
        </row>
        <row r="7475">
          <cell r="A7475" t="str">
            <v>05</v>
          </cell>
          <cell r="B7475" t="str">
            <v>60010000</v>
          </cell>
          <cell r="C7475" t="str">
            <v>25020000</v>
          </cell>
          <cell r="D7475">
            <v>2896767.88</v>
          </cell>
        </row>
        <row r="7476">
          <cell r="A7476" t="str">
            <v>05</v>
          </cell>
          <cell r="B7476" t="str">
            <v>60010000</v>
          </cell>
          <cell r="C7476" t="str">
            <v>25030000</v>
          </cell>
          <cell r="D7476">
            <v>317481.19</v>
          </cell>
        </row>
        <row r="7477">
          <cell r="A7477" t="str">
            <v>05</v>
          </cell>
          <cell r="B7477" t="str">
            <v>60010000</v>
          </cell>
          <cell r="C7477" t="str">
            <v>26000000</v>
          </cell>
          <cell r="D7477">
            <v>46026655.530000001</v>
          </cell>
        </row>
        <row r="7478">
          <cell r="A7478" t="str">
            <v>05</v>
          </cell>
          <cell r="B7478" t="str">
            <v>60010000</v>
          </cell>
          <cell r="C7478" t="str">
            <v>28001200</v>
          </cell>
          <cell r="D7478">
            <v>108205.69</v>
          </cell>
        </row>
        <row r="7479">
          <cell r="A7479" t="str">
            <v>05</v>
          </cell>
          <cell r="B7479" t="str">
            <v>60010000</v>
          </cell>
          <cell r="C7479" t="str">
            <v>44000100</v>
          </cell>
          <cell r="D7479">
            <v>10100258.1</v>
          </cell>
        </row>
        <row r="7480">
          <cell r="A7480" t="str">
            <v>05</v>
          </cell>
          <cell r="B7480" t="str">
            <v>60010000</v>
          </cell>
          <cell r="C7480" t="str">
            <v>44000200</v>
          </cell>
          <cell r="D7480">
            <v>692100.1</v>
          </cell>
        </row>
        <row r="7481">
          <cell r="A7481" t="str">
            <v>05</v>
          </cell>
          <cell r="B7481" t="str">
            <v>60010000</v>
          </cell>
          <cell r="C7481" t="str">
            <v>44000400</v>
          </cell>
          <cell r="D7481">
            <v>43203</v>
          </cell>
        </row>
        <row r="7482">
          <cell r="A7482" t="str">
            <v>05</v>
          </cell>
          <cell r="B7482" t="str">
            <v>60010000</v>
          </cell>
          <cell r="C7482" t="str">
            <v>44000500</v>
          </cell>
          <cell r="D7482">
            <v>141321.71</v>
          </cell>
        </row>
        <row r="7483">
          <cell r="A7483" t="str">
            <v>05</v>
          </cell>
          <cell r="B7483" t="str">
            <v>60010000</v>
          </cell>
          <cell r="C7483" t="str">
            <v>51040000</v>
          </cell>
          <cell r="D7483">
            <v>11422.4</v>
          </cell>
        </row>
        <row r="7484">
          <cell r="A7484" t="str">
            <v>05</v>
          </cell>
          <cell r="B7484" t="str">
            <v>60010000</v>
          </cell>
          <cell r="C7484" t="str">
            <v>71000000</v>
          </cell>
          <cell r="D7484">
            <v>13007.3</v>
          </cell>
        </row>
        <row r="7485">
          <cell r="A7485" t="str">
            <v>05</v>
          </cell>
          <cell r="B7485" t="str">
            <v>60010000</v>
          </cell>
          <cell r="C7485" t="str">
            <v>76000000</v>
          </cell>
          <cell r="D7485">
            <v>1867385.5</v>
          </cell>
        </row>
        <row r="7486">
          <cell r="A7486" t="str">
            <v>05</v>
          </cell>
          <cell r="B7486" t="str">
            <v>60010000</v>
          </cell>
          <cell r="C7486" t="str">
            <v>76020200</v>
          </cell>
          <cell r="D7486">
            <v>67739.94</v>
          </cell>
        </row>
        <row r="7487">
          <cell r="A7487" t="str">
            <v>05</v>
          </cell>
          <cell r="B7487" t="str">
            <v>60010000</v>
          </cell>
          <cell r="C7487" t="str">
            <v>79030000</v>
          </cell>
          <cell r="D7487">
            <v>10375.77</v>
          </cell>
        </row>
        <row r="7488">
          <cell r="A7488" t="str">
            <v>05</v>
          </cell>
          <cell r="B7488" t="str">
            <v>60010000</v>
          </cell>
          <cell r="C7488" t="str">
            <v>79040000</v>
          </cell>
          <cell r="D7488">
            <v>91.67</v>
          </cell>
        </row>
        <row r="7489">
          <cell r="A7489" t="str">
            <v>05</v>
          </cell>
          <cell r="B7489" t="str">
            <v>60010000</v>
          </cell>
          <cell r="C7489" t="str">
            <v>79070000</v>
          </cell>
          <cell r="D7489">
            <v>9631.06</v>
          </cell>
        </row>
        <row r="7490">
          <cell r="A7490" t="str">
            <v>05</v>
          </cell>
          <cell r="B7490" t="str">
            <v>60010000</v>
          </cell>
          <cell r="C7490" t="str">
            <v>91020800</v>
          </cell>
          <cell r="D7490">
            <v>26270.55</v>
          </cell>
        </row>
        <row r="7491">
          <cell r="A7491" t="str">
            <v>05</v>
          </cell>
          <cell r="B7491" t="str">
            <v>60010000</v>
          </cell>
          <cell r="C7491" t="str">
            <v>91020801</v>
          </cell>
          <cell r="D7491">
            <v>420671.4</v>
          </cell>
        </row>
        <row r="7492">
          <cell r="A7492" t="str">
            <v>05</v>
          </cell>
          <cell r="B7492" t="str">
            <v>60010000</v>
          </cell>
          <cell r="C7492" t="str">
            <v>91020802</v>
          </cell>
          <cell r="D7492">
            <v>3182.34</v>
          </cell>
        </row>
        <row r="7493">
          <cell r="A7493" t="str">
            <v>05</v>
          </cell>
          <cell r="B7493" t="str">
            <v>60010000</v>
          </cell>
          <cell r="C7493" t="str">
            <v>91021600</v>
          </cell>
          <cell r="D7493">
            <v>1255312.8999999999</v>
          </cell>
        </row>
        <row r="7494">
          <cell r="A7494" t="str">
            <v>05</v>
          </cell>
          <cell r="B7494" t="str">
            <v>60010000</v>
          </cell>
          <cell r="C7494" t="str">
            <v>97000000</v>
          </cell>
          <cell r="D7494">
            <v>1211638</v>
          </cell>
        </row>
        <row r="7495">
          <cell r="A7495" t="str">
            <v>05</v>
          </cell>
          <cell r="B7495" t="str">
            <v>60010000</v>
          </cell>
          <cell r="C7495" t="str">
            <v>97000200</v>
          </cell>
          <cell r="D7495">
            <v>910</v>
          </cell>
        </row>
        <row r="7496">
          <cell r="A7496" t="str">
            <v>05</v>
          </cell>
          <cell r="B7496" t="str">
            <v>60010000</v>
          </cell>
          <cell r="C7496" t="str">
            <v>97000300</v>
          </cell>
          <cell r="D7496">
            <v>1963382.51</v>
          </cell>
        </row>
        <row r="7497">
          <cell r="A7497" t="str">
            <v>05</v>
          </cell>
          <cell r="B7497" t="str">
            <v>60030000</v>
          </cell>
          <cell r="C7497" t="str">
            <v>15010000</v>
          </cell>
          <cell r="D7497">
            <v>-2884910.68</v>
          </cell>
        </row>
        <row r="7498">
          <cell r="A7498" t="str">
            <v>05</v>
          </cell>
          <cell r="B7498" t="str">
            <v>60030000</v>
          </cell>
          <cell r="C7498" t="str">
            <v>15020000</v>
          </cell>
          <cell r="D7498">
            <v>-331414.76</v>
          </cell>
        </row>
        <row r="7499">
          <cell r="A7499" t="str">
            <v>05</v>
          </cell>
          <cell r="B7499" t="str">
            <v>60030000</v>
          </cell>
          <cell r="C7499" t="str">
            <v>15030000</v>
          </cell>
          <cell r="D7499">
            <v>7.0000000000000007E-2</v>
          </cell>
        </row>
        <row r="7500">
          <cell r="A7500" t="str">
            <v>05</v>
          </cell>
          <cell r="B7500" t="str">
            <v>60030000</v>
          </cell>
          <cell r="C7500" t="str">
            <v>15040000</v>
          </cell>
          <cell r="D7500">
            <v>-2079</v>
          </cell>
        </row>
        <row r="7501">
          <cell r="A7501" t="str">
            <v>05</v>
          </cell>
          <cell r="B7501" t="str">
            <v>60030000</v>
          </cell>
          <cell r="C7501" t="str">
            <v>15050000</v>
          </cell>
          <cell r="D7501">
            <v>37530.03</v>
          </cell>
        </row>
        <row r="7502">
          <cell r="A7502" t="str">
            <v>05</v>
          </cell>
          <cell r="B7502" t="str">
            <v>60030000</v>
          </cell>
          <cell r="C7502" t="str">
            <v>15060000</v>
          </cell>
          <cell r="D7502">
            <v>1.74</v>
          </cell>
        </row>
        <row r="7503">
          <cell r="A7503" t="str">
            <v>05</v>
          </cell>
          <cell r="B7503" t="str">
            <v>60030000</v>
          </cell>
          <cell r="C7503" t="str">
            <v>15160000</v>
          </cell>
          <cell r="D7503">
            <v>-72440</v>
          </cell>
        </row>
        <row r="7504">
          <cell r="A7504" t="str">
            <v>05</v>
          </cell>
          <cell r="B7504" t="str">
            <v>60020000</v>
          </cell>
          <cell r="C7504" t="str">
            <v>08070000</v>
          </cell>
          <cell r="D7504">
            <v>11779.66</v>
          </cell>
        </row>
        <row r="7505">
          <cell r="A7505" t="str">
            <v>05</v>
          </cell>
          <cell r="B7505" t="str">
            <v>60020000</v>
          </cell>
          <cell r="C7505" t="str">
            <v>15010000</v>
          </cell>
          <cell r="D7505">
            <v>-89807.27</v>
          </cell>
        </row>
        <row r="7506">
          <cell r="A7506" t="str">
            <v>05</v>
          </cell>
          <cell r="B7506" t="str">
            <v>60020000</v>
          </cell>
          <cell r="C7506" t="str">
            <v>15020000</v>
          </cell>
          <cell r="D7506">
            <v>1511232.8</v>
          </cell>
        </row>
        <row r="7507">
          <cell r="A7507" t="str">
            <v>05</v>
          </cell>
          <cell r="B7507" t="str">
            <v>60020000</v>
          </cell>
          <cell r="C7507" t="str">
            <v>15030000</v>
          </cell>
          <cell r="D7507">
            <v>-252220.36</v>
          </cell>
        </row>
        <row r="7508">
          <cell r="A7508" t="str">
            <v>05</v>
          </cell>
          <cell r="B7508" t="str">
            <v>60020000</v>
          </cell>
          <cell r="C7508" t="str">
            <v>15040000</v>
          </cell>
          <cell r="D7508">
            <v>-79065.149999999994</v>
          </cell>
        </row>
        <row r="7509">
          <cell r="A7509" t="str">
            <v>05</v>
          </cell>
          <cell r="B7509" t="str">
            <v>60020000</v>
          </cell>
          <cell r="C7509" t="str">
            <v>15050000</v>
          </cell>
          <cell r="D7509">
            <v>-250828.95</v>
          </cell>
        </row>
        <row r="7510">
          <cell r="A7510" t="str">
            <v>05</v>
          </cell>
          <cell r="B7510" t="str">
            <v>60020000</v>
          </cell>
          <cell r="C7510" t="str">
            <v>15060000</v>
          </cell>
          <cell r="D7510">
            <v>-329143.96999999997</v>
          </cell>
        </row>
        <row r="7511">
          <cell r="A7511" t="str">
            <v>05</v>
          </cell>
          <cell r="B7511" t="str">
            <v>60020000</v>
          </cell>
          <cell r="C7511" t="str">
            <v>15090000</v>
          </cell>
          <cell r="D7511">
            <v>294685.12</v>
          </cell>
        </row>
        <row r="7512">
          <cell r="A7512" t="str">
            <v>05</v>
          </cell>
          <cell r="B7512" t="str">
            <v>60020000</v>
          </cell>
          <cell r="C7512" t="str">
            <v>15160000</v>
          </cell>
          <cell r="D7512">
            <v>-97610</v>
          </cell>
        </row>
        <row r="7513">
          <cell r="A7513" t="str">
            <v>05</v>
          </cell>
          <cell r="B7513" t="str">
            <v>60020000</v>
          </cell>
          <cell r="C7513" t="str">
            <v>15180000</v>
          </cell>
          <cell r="D7513">
            <v>457285.07</v>
          </cell>
        </row>
        <row r="7514">
          <cell r="A7514" t="str">
            <v>05</v>
          </cell>
          <cell r="B7514" t="str">
            <v>10090200</v>
          </cell>
          <cell r="C7514" t="str">
            <v>10090200</v>
          </cell>
          <cell r="D7514">
            <v>1508.62</v>
          </cell>
        </row>
        <row r="7515">
          <cell r="A7515" t="str">
            <v>05</v>
          </cell>
          <cell r="B7515" t="str">
            <v>10090200</v>
          </cell>
          <cell r="C7515" t="str">
            <v>23010000</v>
          </cell>
          <cell r="D7515">
            <v>2520.5700000000002</v>
          </cell>
        </row>
        <row r="7516">
          <cell r="A7516" t="str">
            <v>05</v>
          </cell>
          <cell r="B7516" t="str">
            <v>10090200</v>
          </cell>
          <cell r="C7516" t="str">
            <v>91020400</v>
          </cell>
          <cell r="D7516">
            <v>433.59</v>
          </cell>
        </row>
        <row r="7517">
          <cell r="A7517" t="str">
            <v>05</v>
          </cell>
          <cell r="B7517" t="str">
            <v>10090200</v>
          </cell>
          <cell r="C7517" t="str">
            <v>91020801</v>
          </cell>
          <cell r="D7517">
            <v>10244.219999999999</v>
          </cell>
        </row>
        <row r="7518">
          <cell r="A7518" t="str">
            <v>05</v>
          </cell>
          <cell r="B7518" t="str">
            <v>10040000</v>
          </cell>
          <cell r="C7518" t="str">
            <v>10040000</v>
          </cell>
          <cell r="D7518">
            <v>99308.4</v>
          </cell>
        </row>
        <row r="7519">
          <cell r="A7519" t="str">
            <v>05</v>
          </cell>
          <cell r="B7519" t="str">
            <v>10040000</v>
          </cell>
          <cell r="C7519" t="str">
            <v>10040100</v>
          </cell>
          <cell r="D7519">
            <v>1297.5</v>
          </cell>
        </row>
        <row r="7520">
          <cell r="A7520" t="str">
            <v>05</v>
          </cell>
          <cell r="B7520" t="str">
            <v>10040000</v>
          </cell>
          <cell r="C7520" t="str">
            <v>23010000</v>
          </cell>
          <cell r="D7520">
            <v>819</v>
          </cell>
        </row>
        <row r="7521">
          <cell r="A7521" t="str">
            <v>05</v>
          </cell>
          <cell r="B7521" t="str">
            <v>10040000</v>
          </cell>
          <cell r="C7521" t="str">
            <v>25020000</v>
          </cell>
          <cell r="D7521">
            <v>4106.3999999999996</v>
          </cell>
        </row>
        <row r="7522">
          <cell r="A7522" t="str">
            <v>05</v>
          </cell>
          <cell r="B7522" t="str">
            <v>10040000</v>
          </cell>
          <cell r="C7522" t="str">
            <v>26000000</v>
          </cell>
          <cell r="D7522">
            <v>21086.5</v>
          </cell>
        </row>
        <row r="7523">
          <cell r="A7523" t="str">
            <v>05</v>
          </cell>
          <cell r="B7523" t="str">
            <v>10040000</v>
          </cell>
          <cell r="C7523" t="str">
            <v>41020000</v>
          </cell>
          <cell r="D7523">
            <v>3384909.66</v>
          </cell>
        </row>
        <row r="7524">
          <cell r="A7524" t="str">
            <v>05</v>
          </cell>
          <cell r="B7524" t="str">
            <v>10040000</v>
          </cell>
          <cell r="C7524" t="str">
            <v>91020800</v>
          </cell>
          <cell r="D7524">
            <v>188927.06</v>
          </cell>
        </row>
        <row r="7525">
          <cell r="A7525" t="str">
            <v>05</v>
          </cell>
          <cell r="B7525" t="str">
            <v>10040100</v>
          </cell>
          <cell r="C7525" t="str">
            <v>76020400</v>
          </cell>
          <cell r="D7525">
            <v>1297.5</v>
          </cell>
        </row>
        <row r="7526">
          <cell r="A7526" t="str">
            <v>05</v>
          </cell>
          <cell r="B7526" t="str">
            <v>10040200</v>
          </cell>
          <cell r="C7526" t="str">
            <v>91020801</v>
          </cell>
          <cell r="D7526">
            <v>0.6</v>
          </cell>
        </row>
        <row r="7527">
          <cell r="A7527" t="str">
            <v>05</v>
          </cell>
          <cell r="B7527" t="str">
            <v>10010100</v>
          </cell>
          <cell r="C7527" t="str">
            <v>20010000</v>
          </cell>
          <cell r="D7527">
            <v>24802.48</v>
          </cell>
        </row>
        <row r="7528">
          <cell r="A7528" t="str">
            <v>05</v>
          </cell>
          <cell r="B7528" t="str">
            <v>10010100</v>
          </cell>
          <cell r="C7528" t="str">
            <v>23010000</v>
          </cell>
          <cell r="D7528">
            <v>28.6</v>
          </cell>
        </row>
        <row r="7529">
          <cell r="A7529" t="str">
            <v>05</v>
          </cell>
          <cell r="B7529" t="str">
            <v>10010200</v>
          </cell>
          <cell r="C7529" t="str">
            <v>20010000</v>
          </cell>
          <cell r="D7529">
            <v>10019.39</v>
          </cell>
        </row>
        <row r="7530">
          <cell r="A7530" t="str">
            <v>05</v>
          </cell>
          <cell r="B7530" t="str">
            <v>10010200</v>
          </cell>
          <cell r="C7530" t="str">
            <v>23010000</v>
          </cell>
          <cell r="D7530">
            <v>6334.6</v>
          </cell>
        </row>
        <row r="7531">
          <cell r="A7531" t="str">
            <v>05</v>
          </cell>
          <cell r="B7531" t="str">
            <v>10010200</v>
          </cell>
          <cell r="C7531" t="str">
            <v>25020000</v>
          </cell>
          <cell r="D7531">
            <v>868</v>
          </cell>
        </row>
        <row r="7532">
          <cell r="A7532" t="str">
            <v>05</v>
          </cell>
          <cell r="B7532" t="str">
            <v>10010000</v>
          </cell>
          <cell r="C7532" t="str">
            <v>10010000</v>
          </cell>
          <cell r="D7532">
            <v>64839026.289999999</v>
          </cell>
        </row>
        <row r="7533">
          <cell r="A7533" t="str">
            <v>05</v>
          </cell>
          <cell r="B7533" t="str">
            <v>10010000</v>
          </cell>
          <cell r="C7533" t="str">
            <v>10010200</v>
          </cell>
          <cell r="D7533">
            <v>5769369.7599999998</v>
          </cell>
        </row>
        <row r="7534">
          <cell r="A7534" t="str">
            <v>05</v>
          </cell>
          <cell r="B7534" t="str">
            <v>10010000</v>
          </cell>
          <cell r="C7534" t="str">
            <v>20010000</v>
          </cell>
          <cell r="D7534">
            <v>77869502.489999995</v>
          </cell>
        </row>
        <row r="7535">
          <cell r="A7535" t="str">
            <v>05</v>
          </cell>
          <cell r="B7535" t="str">
            <v>10010000</v>
          </cell>
          <cell r="C7535" t="str">
            <v>23010000</v>
          </cell>
          <cell r="D7535">
            <v>2470103.7799999998</v>
          </cell>
        </row>
        <row r="7536">
          <cell r="A7536" t="str">
            <v>05</v>
          </cell>
          <cell r="B7536" t="str">
            <v>10010000</v>
          </cell>
          <cell r="C7536" t="str">
            <v>25010000</v>
          </cell>
          <cell r="D7536">
            <v>999877.3</v>
          </cell>
        </row>
        <row r="7537">
          <cell r="A7537" t="str">
            <v>05</v>
          </cell>
          <cell r="B7537" t="str">
            <v>10010000</v>
          </cell>
          <cell r="C7537" t="str">
            <v>25020000</v>
          </cell>
          <cell r="D7537">
            <v>51688.73</v>
          </cell>
        </row>
        <row r="7538">
          <cell r="A7538" t="str">
            <v>05</v>
          </cell>
          <cell r="B7538" t="str">
            <v>10010000</v>
          </cell>
          <cell r="C7538" t="str">
            <v>25030000</v>
          </cell>
          <cell r="D7538">
            <v>5747.08</v>
          </cell>
        </row>
        <row r="7539">
          <cell r="A7539" t="str">
            <v>05</v>
          </cell>
          <cell r="B7539" t="str">
            <v>10010000</v>
          </cell>
          <cell r="C7539" t="str">
            <v>26000000</v>
          </cell>
          <cell r="D7539">
            <v>69060.33</v>
          </cell>
        </row>
        <row r="7540">
          <cell r="A7540" t="str">
            <v>05</v>
          </cell>
          <cell r="B7540" t="str">
            <v>10010000</v>
          </cell>
          <cell r="C7540" t="str">
            <v>41020000</v>
          </cell>
          <cell r="D7540">
            <v>9535350.2200000007</v>
          </cell>
        </row>
        <row r="7541">
          <cell r="A7541" t="str">
            <v>05</v>
          </cell>
          <cell r="B7541" t="str">
            <v>10010000</v>
          </cell>
          <cell r="C7541" t="str">
            <v>44000500</v>
          </cell>
          <cell r="D7541">
            <v>57961.1</v>
          </cell>
        </row>
        <row r="7542">
          <cell r="A7542" t="str">
            <v>05</v>
          </cell>
          <cell r="B7542" t="str">
            <v>10010000</v>
          </cell>
          <cell r="C7542" t="str">
            <v>79030000</v>
          </cell>
          <cell r="D7542">
            <v>45070.17</v>
          </cell>
        </row>
        <row r="7543">
          <cell r="A7543" t="str">
            <v>05</v>
          </cell>
          <cell r="B7543" t="str">
            <v>10010000</v>
          </cell>
          <cell r="C7543" t="str">
            <v>91020801</v>
          </cell>
          <cell r="D7543">
            <v>1194393.73</v>
          </cell>
        </row>
        <row r="7544">
          <cell r="A7544" t="str">
            <v>05</v>
          </cell>
          <cell r="B7544" t="str">
            <v>10010000</v>
          </cell>
          <cell r="C7544" t="str">
            <v>94000000</v>
          </cell>
          <cell r="D7544">
            <v>14881.6</v>
          </cell>
        </row>
        <row r="7545">
          <cell r="A7545" t="str">
            <v>05</v>
          </cell>
          <cell r="B7545" t="str">
            <v>10010000</v>
          </cell>
          <cell r="C7545" t="str">
            <v>97000000</v>
          </cell>
          <cell r="D7545">
            <v>57494.96</v>
          </cell>
        </row>
        <row r="7546">
          <cell r="A7546" t="str">
            <v>05</v>
          </cell>
          <cell r="B7546" t="str">
            <v>10060200</v>
          </cell>
          <cell r="C7546" t="str">
            <v>10060200</v>
          </cell>
          <cell r="D7546">
            <v>22.76</v>
          </cell>
        </row>
        <row r="7547">
          <cell r="A7547" t="str">
            <v>05</v>
          </cell>
          <cell r="B7547" t="str">
            <v>10060200</v>
          </cell>
          <cell r="C7547" t="str">
            <v>23010000</v>
          </cell>
          <cell r="D7547">
            <v>39.01</v>
          </cell>
        </row>
        <row r="7548">
          <cell r="A7548" t="str">
            <v>05</v>
          </cell>
          <cell r="B7548" t="str">
            <v>10060200</v>
          </cell>
          <cell r="C7548" t="str">
            <v>25010000</v>
          </cell>
          <cell r="D7548">
            <v>11032.53</v>
          </cell>
        </row>
        <row r="7549">
          <cell r="A7549" t="str">
            <v>05</v>
          </cell>
          <cell r="B7549" t="str">
            <v>10060200</v>
          </cell>
          <cell r="C7549" t="str">
            <v>25020000</v>
          </cell>
          <cell r="D7549">
            <v>6</v>
          </cell>
        </row>
        <row r="7550">
          <cell r="A7550" t="str">
            <v>05</v>
          </cell>
          <cell r="B7550" t="str">
            <v>10060200</v>
          </cell>
          <cell r="C7550" t="str">
            <v>25030000</v>
          </cell>
          <cell r="D7550">
            <v>1114.3</v>
          </cell>
        </row>
        <row r="7551">
          <cell r="A7551" t="str">
            <v>05</v>
          </cell>
          <cell r="B7551" t="str">
            <v>10060200</v>
          </cell>
          <cell r="C7551" t="str">
            <v>26000000</v>
          </cell>
          <cell r="D7551">
            <v>12.76</v>
          </cell>
        </row>
        <row r="7552">
          <cell r="A7552" t="str">
            <v>05</v>
          </cell>
          <cell r="B7552" t="str">
            <v>10060200</v>
          </cell>
          <cell r="C7552" t="str">
            <v>91020400</v>
          </cell>
          <cell r="D7552">
            <v>112</v>
          </cell>
        </row>
        <row r="7553">
          <cell r="A7553" t="str">
            <v>05</v>
          </cell>
          <cell r="B7553" t="str">
            <v>10060200</v>
          </cell>
          <cell r="C7553" t="str">
            <v>91020801</v>
          </cell>
          <cell r="D7553">
            <v>59504.38</v>
          </cell>
        </row>
        <row r="7554">
          <cell r="A7554" t="str">
            <v>05</v>
          </cell>
          <cell r="B7554" t="str">
            <v>10030000</v>
          </cell>
          <cell r="C7554" t="str">
            <v>10030000</v>
          </cell>
          <cell r="D7554">
            <v>6710495.4199999999</v>
          </cell>
        </row>
        <row r="7555">
          <cell r="A7555" t="str">
            <v>05</v>
          </cell>
          <cell r="B7555" t="str">
            <v>10030000</v>
          </cell>
          <cell r="C7555" t="str">
            <v>20010000</v>
          </cell>
          <cell r="D7555">
            <v>457626.23</v>
          </cell>
        </row>
        <row r="7556">
          <cell r="A7556" t="str">
            <v>05</v>
          </cell>
          <cell r="B7556" t="str">
            <v>10030000</v>
          </cell>
          <cell r="C7556" t="str">
            <v>23010000</v>
          </cell>
          <cell r="D7556">
            <v>341963.46</v>
          </cell>
        </row>
        <row r="7557">
          <cell r="A7557" t="str">
            <v>05</v>
          </cell>
          <cell r="B7557" t="str">
            <v>10030000</v>
          </cell>
          <cell r="C7557" t="str">
            <v>25010000</v>
          </cell>
          <cell r="D7557">
            <v>4515240.74</v>
          </cell>
        </row>
        <row r="7558">
          <cell r="A7558" t="str">
            <v>05</v>
          </cell>
          <cell r="B7558" t="str">
            <v>10030000</v>
          </cell>
          <cell r="C7558" t="str">
            <v>25020000</v>
          </cell>
          <cell r="D7558">
            <v>288306.26</v>
          </cell>
        </row>
        <row r="7559">
          <cell r="A7559" t="str">
            <v>05</v>
          </cell>
          <cell r="B7559" t="str">
            <v>10030000</v>
          </cell>
          <cell r="C7559" t="str">
            <v>25030000</v>
          </cell>
          <cell r="D7559">
            <v>102053.75</v>
          </cell>
        </row>
        <row r="7560">
          <cell r="A7560" t="str">
            <v>05</v>
          </cell>
          <cell r="B7560" t="str">
            <v>10030000</v>
          </cell>
          <cell r="C7560" t="str">
            <v>26000000</v>
          </cell>
          <cell r="D7560">
            <v>92771.19</v>
          </cell>
        </row>
        <row r="7561">
          <cell r="A7561" t="str">
            <v>05</v>
          </cell>
          <cell r="B7561" t="str">
            <v>10030000</v>
          </cell>
          <cell r="C7561" t="str">
            <v>41020000</v>
          </cell>
          <cell r="D7561">
            <v>40813.440000000002</v>
          </cell>
        </row>
        <row r="7562">
          <cell r="A7562" t="str">
            <v>05</v>
          </cell>
          <cell r="B7562" t="str">
            <v>10030000</v>
          </cell>
          <cell r="C7562" t="str">
            <v>44000500</v>
          </cell>
          <cell r="D7562">
            <v>7180</v>
          </cell>
        </row>
        <row r="7563">
          <cell r="A7563" t="str">
            <v>05</v>
          </cell>
          <cell r="B7563" t="str">
            <v>10030000</v>
          </cell>
          <cell r="C7563" t="str">
            <v>79030000</v>
          </cell>
          <cell r="D7563">
            <v>95371.05</v>
          </cell>
        </row>
        <row r="7564">
          <cell r="A7564" t="str">
            <v>05</v>
          </cell>
          <cell r="B7564" t="str">
            <v>10030000</v>
          </cell>
          <cell r="C7564" t="str">
            <v>91020801</v>
          </cell>
          <cell r="D7564">
            <v>-0.03</v>
          </cell>
        </row>
        <row r="7565">
          <cell r="A7565" t="str">
            <v>05</v>
          </cell>
          <cell r="B7565" t="str">
            <v>10050200</v>
          </cell>
          <cell r="C7565" t="str">
            <v>10050200</v>
          </cell>
          <cell r="D7565">
            <v>0.64</v>
          </cell>
        </row>
        <row r="7566">
          <cell r="A7566" t="str">
            <v>05</v>
          </cell>
          <cell r="B7566" t="str">
            <v>10050200</v>
          </cell>
          <cell r="C7566" t="str">
            <v>25010000</v>
          </cell>
          <cell r="D7566">
            <v>14183.34</v>
          </cell>
        </row>
        <row r="7567">
          <cell r="A7567" t="str">
            <v>05</v>
          </cell>
          <cell r="B7567" t="str">
            <v>10050200</v>
          </cell>
          <cell r="C7567" t="str">
            <v>25020000</v>
          </cell>
          <cell r="D7567">
            <v>3103.1</v>
          </cell>
        </row>
        <row r="7568">
          <cell r="A7568" t="str">
            <v>05</v>
          </cell>
          <cell r="B7568" t="str">
            <v>10050200</v>
          </cell>
          <cell r="C7568" t="str">
            <v>26000000</v>
          </cell>
          <cell r="D7568">
            <v>0.64</v>
          </cell>
        </row>
        <row r="7569">
          <cell r="A7569" t="str">
            <v>05</v>
          </cell>
          <cell r="B7569" t="str">
            <v>10050200</v>
          </cell>
          <cell r="C7569" t="str">
            <v>91020801</v>
          </cell>
          <cell r="D7569">
            <v>172366.65</v>
          </cell>
        </row>
        <row r="7570">
          <cell r="A7570" t="str">
            <v>05</v>
          </cell>
          <cell r="B7570" t="str">
            <v>10050000</v>
          </cell>
          <cell r="C7570" t="str">
            <v>10050000</v>
          </cell>
          <cell r="D7570">
            <v>7442704.3499999996</v>
          </cell>
        </row>
        <row r="7571">
          <cell r="A7571" t="str">
            <v>05</v>
          </cell>
          <cell r="B7571" t="str">
            <v>10050000</v>
          </cell>
          <cell r="C7571" t="str">
            <v>23010000</v>
          </cell>
          <cell r="D7571">
            <v>815985.88</v>
          </cell>
        </row>
        <row r="7572">
          <cell r="A7572" t="str">
            <v>05</v>
          </cell>
          <cell r="B7572" t="str">
            <v>10050000</v>
          </cell>
          <cell r="C7572" t="str">
            <v>25010000</v>
          </cell>
          <cell r="D7572">
            <v>3484582.48</v>
          </cell>
        </row>
        <row r="7573">
          <cell r="A7573" t="str">
            <v>05</v>
          </cell>
          <cell r="B7573" t="str">
            <v>10050000</v>
          </cell>
          <cell r="C7573" t="str">
            <v>25020000</v>
          </cell>
          <cell r="D7573">
            <v>718175.47</v>
          </cell>
        </row>
        <row r="7574">
          <cell r="A7574" t="str">
            <v>05</v>
          </cell>
          <cell r="B7574" t="str">
            <v>10050000</v>
          </cell>
          <cell r="C7574" t="str">
            <v>25030000</v>
          </cell>
          <cell r="D7574">
            <v>306280.76</v>
          </cell>
        </row>
        <row r="7575">
          <cell r="A7575" t="str">
            <v>05</v>
          </cell>
          <cell r="B7575" t="str">
            <v>10050000</v>
          </cell>
          <cell r="C7575" t="str">
            <v>26000000</v>
          </cell>
          <cell r="D7575">
            <v>260820.17</v>
          </cell>
        </row>
        <row r="7576">
          <cell r="A7576" t="str">
            <v>05</v>
          </cell>
          <cell r="B7576" t="str">
            <v>10050000</v>
          </cell>
          <cell r="C7576" t="str">
            <v>41020000</v>
          </cell>
          <cell r="D7576">
            <v>17610.62</v>
          </cell>
        </row>
        <row r="7577">
          <cell r="A7577" t="str">
            <v>05</v>
          </cell>
          <cell r="B7577" t="str">
            <v>10050000</v>
          </cell>
          <cell r="C7577" t="str">
            <v>44000500</v>
          </cell>
          <cell r="D7577">
            <v>14377.22</v>
          </cell>
        </row>
        <row r="7578">
          <cell r="A7578" t="str">
            <v>05</v>
          </cell>
          <cell r="B7578" t="str">
            <v>10050000</v>
          </cell>
          <cell r="C7578" t="str">
            <v>79030000</v>
          </cell>
          <cell r="D7578">
            <v>10800</v>
          </cell>
        </row>
        <row r="7579">
          <cell r="A7579" t="str">
            <v>05</v>
          </cell>
          <cell r="B7579" t="str">
            <v>10050000</v>
          </cell>
          <cell r="C7579" t="str">
            <v>79040000</v>
          </cell>
          <cell r="D7579">
            <v>5336.84</v>
          </cell>
        </row>
        <row r="7580">
          <cell r="A7580" t="str">
            <v>05</v>
          </cell>
          <cell r="B7580" t="str">
            <v>10050000</v>
          </cell>
          <cell r="C7580" t="str">
            <v>79070000</v>
          </cell>
          <cell r="D7580">
            <v>6821.14</v>
          </cell>
        </row>
        <row r="7581">
          <cell r="A7581" t="str">
            <v>05</v>
          </cell>
          <cell r="B7581" t="str">
            <v>10050000</v>
          </cell>
          <cell r="C7581" t="str">
            <v>91020801</v>
          </cell>
          <cell r="D7581">
            <v>110</v>
          </cell>
        </row>
        <row r="7582">
          <cell r="A7582" t="str">
            <v>05</v>
          </cell>
          <cell r="B7582" t="str">
            <v>10050000</v>
          </cell>
          <cell r="C7582" t="str">
            <v>91020801</v>
          </cell>
          <cell r="D7582">
            <v>26833.67</v>
          </cell>
        </row>
        <row r="7583">
          <cell r="A7583" t="str">
            <v>05</v>
          </cell>
          <cell r="B7583" t="str">
            <v>10050000</v>
          </cell>
          <cell r="C7583" t="str">
            <v>91020802</v>
          </cell>
          <cell r="D7583">
            <v>14905</v>
          </cell>
        </row>
        <row r="7584">
          <cell r="A7584" t="str">
            <v>05</v>
          </cell>
          <cell r="B7584" t="str">
            <v>10050000</v>
          </cell>
          <cell r="C7584" t="str">
            <v>97000000</v>
          </cell>
          <cell r="D7584">
            <v>0.02</v>
          </cell>
        </row>
        <row r="7585">
          <cell r="A7585" t="str">
            <v>05</v>
          </cell>
          <cell r="B7585" t="str">
            <v>10090000</v>
          </cell>
          <cell r="C7585" t="str">
            <v>10090000</v>
          </cell>
          <cell r="D7585">
            <v>9855591.3599999994</v>
          </cell>
        </row>
        <row r="7586">
          <cell r="A7586" t="str">
            <v>05</v>
          </cell>
          <cell r="B7586" t="str">
            <v>10090000</v>
          </cell>
          <cell r="C7586" t="str">
            <v>23010000</v>
          </cell>
          <cell r="D7586">
            <v>271192.18</v>
          </cell>
        </row>
        <row r="7587">
          <cell r="A7587" t="str">
            <v>05</v>
          </cell>
          <cell r="B7587" t="str">
            <v>10090000</v>
          </cell>
          <cell r="C7587" t="str">
            <v>25010000</v>
          </cell>
          <cell r="D7587">
            <v>6786006.2999999998</v>
          </cell>
        </row>
        <row r="7588">
          <cell r="A7588" t="str">
            <v>05</v>
          </cell>
          <cell r="B7588" t="str">
            <v>10090000</v>
          </cell>
          <cell r="C7588" t="str">
            <v>25020000</v>
          </cell>
          <cell r="D7588">
            <v>71952.28</v>
          </cell>
        </row>
        <row r="7589">
          <cell r="A7589" t="str">
            <v>05</v>
          </cell>
          <cell r="B7589" t="str">
            <v>10090000</v>
          </cell>
          <cell r="C7589" t="str">
            <v>25030000</v>
          </cell>
          <cell r="D7589">
            <v>28895.599999999999</v>
          </cell>
        </row>
        <row r="7590">
          <cell r="A7590" t="str">
            <v>05</v>
          </cell>
          <cell r="B7590" t="str">
            <v>10090000</v>
          </cell>
          <cell r="C7590" t="str">
            <v>26000000</v>
          </cell>
          <cell r="D7590">
            <v>88605.24</v>
          </cell>
        </row>
        <row r="7591">
          <cell r="A7591" t="str">
            <v>05</v>
          </cell>
          <cell r="B7591" t="str">
            <v>10090000</v>
          </cell>
          <cell r="C7591" t="str">
            <v>41020000</v>
          </cell>
          <cell r="D7591">
            <v>456223.97</v>
          </cell>
        </row>
        <row r="7592">
          <cell r="A7592" t="str">
            <v>05</v>
          </cell>
          <cell r="B7592" t="str">
            <v>10090000</v>
          </cell>
          <cell r="C7592" t="str">
            <v>44000500</v>
          </cell>
          <cell r="D7592">
            <v>26458.19</v>
          </cell>
        </row>
        <row r="7593">
          <cell r="A7593" t="str">
            <v>05</v>
          </cell>
          <cell r="B7593" t="str">
            <v>10090000</v>
          </cell>
          <cell r="C7593" t="str">
            <v>73020000</v>
          </cell>
          <cell r="D7593">
            <v>2011.33</v>
          </cell>
        </row>
        <row r="7594">
          <cell r="A7594" t="str">
            <v>05</v>
          </cell>
          <cell r="B7594" t="str">
            <v>10090000</v>
          </cell>
          <cell r="C7594" t="str">
            <v>79030000</v>
          </cell>
          <cell r="D7594">
            <v>2097.6999999999998</v>
          </cell>
        </row>
        <row r="7595">
          <cell r="A7595" t="str">
            <v>05</v>
          </cell>
          <cell r="B7595" t="str">
            <v>10090000</v>
          </cell>
          <cell r="C7595" t="str">
            <v>91020801</v>
          </cell>
          <cell r="D7595">
            <v>420</v>
          </cell>
        </row>
        <row r="7596">
          <cell r="A7596" t="str">
            <v>05</v>
          </cell>
          <cell r="B7596" t="str">
            <v>10090000</v>
          </cell>
          <cell r="C7596" t="str">
            <v>91020801</v>
          </cell>
          <cell r="D7596">
            <v>60368.89</v>
          </cell>
        </row>
        <row r="7597">
          <cell r="A7597" t="str">
            <v>05</v>
          </cell>
          <cell r="B7597" t="str">
            <v>10090000</v>
          </cell>
          <cell r="C7597" t="str">
            <v>97000000</v>
          </cell>
          <cell r="D7597">
            <v>198.87</v>
          </cell>
        </row>
        <row r="7598">
          <cell r="A7598" t="str">
            <v>05</v>
          </cell>
          <cell r="B7598" t="str">
            <v>07010000</v>
          </cell>
          <cell r="C7598" t="str">
            <v>08060000</v>
          </cell>
          <cell r="D7598">
            <v>6763322.5899999999</v>
          </cell>
        </row>
        <row r="7599">
          <cell r="A7599" t="str">
            <v>05</v>
          </cell>
          <cell r="B7599" t="str">
            <v>08010000</v>
          </cell>
          <cell r="C7599" t="str">
            <v>01000000</v>
          </cell>
          <cell r="D7599">
            <v>-10589922.470000001</v>
          </cell>
        </row>
        <row r="7600">
          <cell r="A7600" t="str">
            <v>05</v>
          </cell>
          <cell r="B7600" t="str">
            <v>08010000</v>
          </cell>
          <cell r="C7600" t="str">
            <v>08060000</v>
          </cell>
          <cell r="D7600">
            <v>156551.53</v>
          </cell>
        </row>
        <row r="7601">
          <cell r="A7601" t="str">
            <v>05</v>
          </cell>
          <cell r="B7601" t="str">
            <v>08010000</v>
          </cell>
          <cell r="C7601" t="str">
            <v>91020801</v>
          </cell>
          <cell r="D7601">
            <v>3.47</v>
          </cell>
        </row>
        <row r="7602">
          <cell r="A7602" t="str">
            <v>05</v>
          </cell>
          <cell r="B7602" t="str">
            <v>08010000</v>
          </cell>
          <cell r="C7602" t="str">
            <v>01050000</v>
          </cell>
          <cell r="D7602">
            <v>9202470.8900000006</v>
          </cell>
        </row>
        <row r="7603">
          <cell r="A7603" t="str">
            <v>05</v>
          </cell>
          <cell r="B7603" t="str">
            <v>08020000</v>
          </cell>
          <cell r="C7603" t="str">
            <v>01000000</v>
          </cell>
          <cell r="D7603">
            <v>36000</v>
          </cell>
        </row>
        <row r="7604">
          <cell r="A7604" t="str">
            <v>05</v>
          </cell>
          <cell r="B7604" t="str">
            <v>08040000</v>
          </cell>
          <cell r="C7604" t="str">
            <v>01000000</v>
          </cell>
          <cell r="D7604">
            <v>23173.64</v>
          </cell>
        </row>
        <row r="7605">
          <cell r="A7605" t="str">
            <v>05</v>
          </cell>
          <cell r="B7605" t="str">
            <v>08060000</v>
          </cell>
          <cell r="C7605" t="str">
            <v>01000000</v>
          </cell>
          <cell r="D7605">
            <v>1661518.36</v>
          </cell>
        </row>
        <row r="7606">
          <cell r="A7606" t="str">
            <v>05</v>
          </cell>
          <cell r="B7606" t="str">
            <v>08060000</v>
          </cell>
          <cell r="C7606" t="str">
            <v>91020801</v>
          </cell>
          <cell r="D7606">
            <v>10.3</v>
          </cell>
        </row>
        <row r="7607">
          <cell r="A7607" t="str">
            <v>05</v>
          </cell>
          <cell r="B7607" t="str">
            <v>08070000</v>
          </cell>
          <cell r="C7607" t="str">
            <v>01000000</v>
          </cell>
          <cell r="D7607">
            <v>4270134.71</v>
          </cell>
        </row>
        <row r="7608">
          <cell r="A7608" t="str">
            <v>05</v>
          </cell>
          <cell r="B7608" t="str">
            <v>08070000</v>
          </cell>
          <cell r="C7608" t="str">
            <v>91020801</v>
          </cell>
          <cell r="D7608">
            <v>30.38</v>
          </cell>
        </row>
        <row r="7609">
          <cell r="A7609" t="str">
            <v>05</v>
          </cell>
          <cell r="B7609" t="str">
            <v>08080000</v>
          </cell>
          <cell r="C7609" t="str">
            <v>01000000</v>
          </cell>
          <cell r="D7609">
            <v>-5756.45</v>
          </cell>
        </row>
        <row r="7610">
          <cell r="A7610" t="str">
            <v>05</v>
          </cell>
          <cell r="B7610" t="str">
            <v>08080000</v>
          </cell>
          <cell r="C7610" t="str">
            <v>01050000</v>
          </cell>
          <cell r="D7610">
            <v>24924.15</v>
          </cell>
        </row>
        <row r="7611">
          <cell r="A7611" t="str">
            <v>05</v>
          </cell>
          <cell r="B7611" t="str">
            <v>08090000</v>
          </cell>
          <cell r="C7611" t="str">
            <v>01000000</v>
          </cell>
          <cell r="D7611">
            <v>-95996.39</v>
          </cell>
        </row>
        <row r="7612">
          <cell r="A7612" t="str">
            <v>05</v>
          </cell>
          <cell r="B7612" t="str">
            <v>08090000</v>
          </cell>
          <cell r="C7612" t="str">
            <v>01050000</v>
          </cell>
          <cell r="D7612">
            <v>52076.81</v>
          </cell>
        </row>
        <row r="7613">
          <cell r="A7613" t="str">
            <v>05</v>
          </cell>
          <cell r="B7613" t="str">
            <v>76100000</v>
          </cell>
          <cell r="C7613" t="str">
            <v>68080000</v>
          </cell>
          <cell r="D7613">
            <v>3346479</v>
          </cell>
        </row>
        <row r="7614">
          <cell r="A7614" t="str">
            <v>05</v>
          </cell>
          <cell r="B7614" t="str">
            <v>57010000</v>
          </cell>
          <cell r="C7614" t="str">
            <v>91020900</v>
          </cell>
          <cell r="D7614">
            <v>3100044.6</v>
          </cell>
        </row>
        <row r="7615">
          <cell r="A7615" t="str">
            <v>05</v>
          </cell>
          <cell r="B7615" t="str">
            <v>55030000</v>
          </cell>
          <cell r="C7615" t="str">
            <v>60010100</v>
          </cell>
          <cell r="D7615">
            <v>10188364.960000001</v>
          </cell>
        </row>
        <row r="7616">
          <cell r="A7616" t="str">
            <v>05</v>
          </cell>
          <cell r="B7616" t="str">
            <v>50010000</v>
          </cell>
          <cell r="C7616" t="str">
            <v>71010000</v>
          </cell>
          <cell r="D7616">
            <v>990748.93</v>
          </cell>
        </row>
        <row r="7617">
          <cell r="A7617" t="str">
            <v>05</v>
          </cell>
          <cell r="B7617" t="str">
            <v>50010000</v>
          </cell>
          <cell r="C7617" t="str">
            <v>52030100</v>
          </cell>
          <cell r="D7617">
            <v>60984.75</v>
          </cell>
        </row>
        <row r="7618">
          <cell r="A7618" t="str">
            <v>05</v>
          </cell>
          <cell r="B7618" t="str">
            <v>62030500</v>
          </cell>
          <cell r="C7618" t="str">
            <v>51030000</v>
          </cell>
          <cell r="D7618">
            <v>13836453.68</v>
          </cell>
        </row>
        <row r="7619">
          <cell r="A7619" t="str">
            <v>05</v>
          </cell>
          <cell r="B7619" t="str">
            <v>62030500</v>
          </cell>
          <cell r="C7619" t="str">
            <v>76100000</v>
          </cell>
          <cell r="D7619">
            <v>2026396.95</v>
          </cell>
        </row>
        <row r="7620">
          <cell r="A7620" t="str">
            <v>05</v>
          </cell>
          <cell r="B7620" t="str">
            <v>51050000</v>
          </cell>
          <cell r="C7620" t="str">
            <v>76000000</v>
          </cell>
          <cell r="D7620">
            <v>8900000</v>
          </cell>
        </row>
        <row r="7621">
          <cell r="A7621" t="str">
            <v>05</v>
          </cell>
          <cell r="B7621" t="str">
            <v>51050000</v>
          </cell>
          <cell r="C7621" t="str">
            <v>91020500</v>
          </cell>
          <cell r="D7621">
            <v>200</v>
          </cell>
        </row>
        <row r="7622">
          <cell r="A7622" t="str">
            <v>05</v>
          </cell>
          <cell r="B7622" t="str">
            <v>62030200</v>
          </cell>
          <cell r="C7622" t="str">
            <v>76100000</v>
          </cell>
          <cell r="D7622">
            <v>18490.04</v>
          </cell>
        </row>
        <row r="7623">
          <cell r="A7623" t="str">
            <v>05</v>
          </cell>
          <cell r="B7623" t="str">
            <v>62030200</v>
          </cell>
          <cell r="C7623" t="str">
            <v>91020800</v>
          </cell>
          <cell r="D7623">
            <v>1964.61</v>
          </cell>
        </row>
        <row r="7624">
          <cell r="A7624" t="str">
            <v>05</v>
          </cell>
          <cell r="B7624" t="str">
            <v>62000000</v>
          </cell>
          <cell r="C7624" t="str">
            <v>91020800</v>
          </cell>
          <cell r="D7624">
            <v>1.47</v>
          </cell>
        </row>
        <row r="7625">
          <cell r="A7625" t="str">
            <v>05</v>
          </cell>
          <cell r="B7625" t="str">
            <v>55020000</v>
          </cell>
          <cell r="C7625" t="str">
            <v>91020500</v>
          </cell>
          <cell r="D7625">
            <v>-345.65</v>
          </cell>
        </row>
        <row r="7626">
          <cell r="A7626" t="str">
            <v>05</v>
          </cell>
          <cell r="B7626" t="str">
            <v>55020000</v>
          </cell>
          <cell r="C7626" t="str">
            <v>71010000</v>
          </cell>
          <cell r="D7626">
            <v>5032.24</v>
          </cell>
        </row>
        <row r="7627">
          <cell r="A7627" t="str">
            <v>05</v>
          </cell>
          <cell r="B7627" t="str">
            <v>52030100</v>
          </cell>
          <cell r="C7627" t="str">
            <v>91020800</v>
          </cell>
          <cell r="D7627">
            <v>161.97999999999999</v>
          </cell>
        </row>
        <row r="7628">
          <cell r="A7628" t="str">
            <v>05</v>
          </cell>
          <cell r="B7628" t="str">
            <v>52030100</v>
          </cell>
          <cell r="C7628" t="str">
            <v>60040100</v>
          </cell>
          <cell r="D7628">
            <v>11820926.4</v>
          </cell>
        </row>
        <row r="7629">
          <cell r="A7629" t="str">
            <v>05</v>
          </cell>
          <cell r="B7629" t="str">
            <v>52030100</v>
          </cell>
          <cell r="C7629" t="str">
            <v>57010000</v>
          </cell>
          <cell r="D7629">
            <v>257597.98</v>
          </cell>
        </row>
        <row r="7630">
          <cell r="A7630" t="str">
            <v>05</v>
          </cell>
          <cell r="B7630" t="str">
            <v>52030100</v>
          </cell>
          <cell r="C7630" t="str">
            <v>60010100</v>
          </cell>
          <cell r="D7630">
            <v>11373578.57</v>
          </cell>
        </row>
        <row r="7631">
          <cell r="A7631" t="str">
            <v>05</v>
          </cell>
          <cell r="B7631" t="str">
            <v>52030100</v>
          </cell>
          <cell r="C7631" t="str">
            <v>50010000</v>
          </cell>
          <cell r="D7631">
            <v>990748.99</v>
          </cell>
        </row>
        <row r="7632">
          <cell r="A7632" t="str">
            <v>05</v>
          </cell>
          <cell r="B7632" t="str">
            <v>52030000</v>
          </cell>
          <cell r="C7632" t="str">
            <v>52000000</v>
          </cell>
          <cell r="D7632">
            <v>8527337.4299999997</v>
          </cell>
        </row>
        <row r="7633">
          <cell r="A7633" t="str">
            <v>05</v>
          </cell>
          <cell r="B7633" t="str">
            <v>52030000</v>
          </cell>
          <cell r="C7633" t="str">
            <v>91020800</v>
          </cell>
          <cell r="D7633">
            <v>6855.54</v>
          </cell>
        </row>
        <row r="7634">
          <cell r="A7634" t="str">
            <v>05</v>
          </cell>
          <cell r="B7634" t="str">
            <v>52030000</v>
          </cell>
          <cell r="C7634" t="str">
            <v>57010000</v>
          </cell>
          <cell r="D7634">
            <v>2842446.61</v>
          </cell>
        </row>
        <row r="7635">
          <cell r="A7635" t="str">
            <v>05</v>
          </cell>
          <cell r="B7635" t="str">
            <v>62030300</v>
          </cell>
          <cell r="C7635" t="str">
            <v>52030000</v>
          </cell>
          <cell r="D7635">
            <v>8578508.2799999993</v>
          </cell>
        </row>
        <row r="7636">
          <cell r="A7636" t="str">
            <v>05</v>
          </cell>
          <cell r="B7636" t="str">
            <v>62030300</v>
          </cell>
          <cell r="C7636" t="str">
            <v>76100000</v>
          </cell>
          <cell r="D7636">
            <v>1049474.42</v>
          </cell>
        </row>
        <row r="7637">
          <cell r="A7637" t="str">
            <v>05</v>
          </cell>
          <cell r="B7637" t="str">
            <v>62030300</v>
          </cell>
          <cell r="C7637" t="str">
            <v>91020800</v>
          </cell>
          <cell r="D7637">
            <v>97044.73</v>
          </cell>
        </row>
        <row r="7638">
          <cell r="A7638" t="str">
            <v>05</v>
          </cell>
          <cell r="B7638" t="str">
            <v>71010000</v>
          </cell>
          <cell r="C7638" t="str">
            <v>91020800</v>
          </cell>
          <cell r="D7638">
            <v>589.12</v>
          </cell>
        </row>
        <row r="7639">
          <cell r="A7639" t="str">
            <v>05</v>
          </cell>
          <cell r="B7639" t="str">
            <v>71010000</v>
          </cell>
          <cell r="C7639" t="str">
            <v>26000000</v>
          </cell>
          <cell r="D7639">
            <v>190587.12</v>
          </cell>
        </row>
        <row r="7640">
          <cell r="A7640" t="str">
            <v>05</v>
          </cell>
          <cell r="B7640" t="str">
            <v>71010000</v>
          </cell>
          <cell r="C7640" t="str">
            <v>25020000</v>
          </cell>
          <cell r="D7640">
            <v>12790.38</v>
          </cell>
        </row>
        <row r="7641">
          <cell r="A7641" t="str">
            <v>05</v>
          </cell>
          <cell r="B7641" t="str">
            <v>71010000</v>
          </cell>
          <cell r="C7641" t="str">
            <v>50010000</v>
          </cell>
          <cell r="D7641">
            <v>60943.21</v>
          </cell>
        </row>
        <row r="7642">
          <cell r="A7642" t="str">
            <v>05</v>
          </cell>
          <cell r="B7642" t="str">
            <v>10060000</v>
          </cell>
          <cell r="C7642" t="str">
            <v>10060000</v>
          </cell>
          <cell r="D7642">
            <v>5459908.0999999996</v>
          </cell>
        </row>
        <row r="7643">
          <cell r="A7643" t="str">
            <v>05</v>
          </cell>
          <cell r="B7643" t="str">
            <v>10060000</v>
          </cell>
          <cell r="C7643" t="str">
            <v>10060200</v>
          </cell>
          <cell r="D7643">
            <v>20202.599999999999</v>
          </cell>
        </row>
        <row r="7644">
          <cell r="A7644" t="str">
            <v>05</v>
          </cell>
          <cell r="B7644" t="str">
            <v>10060000</v>
          </cell>
          <cell r="C7644" t="str">
            <v>16010000</v>
          </cell>
          <cell r="D7644">
            <v>3670</v>
          </cell>
        </row>
        <row r="7645">
          <cell r="A7645" t="str">
            <v>05</v>
          </cell>
          <cell r="B7645" t="str">
            <v>10060000</v>
          </cell>
          <cell r="C7645" t="str">
            <v>20010000</v>
          </cell>
          <cell r="D7645">
            <v>1036669.63</v>
          </cell>
        </row>
        <row r="7646">
          <cell r="A7646" t="str">
            <v>05</v>
          </cell>
          <cell r="B7646" t="str">
            <v>10060000</v>
          </cell>
          <cell r="C7646" t="str">
            <v>23010000</v>
          </cell>
          <cell r="D7646">
            <v>1937953.76</v>
          </cell>
        </row>
        <row r="7647">
          <cell r="A7647" t="str">
            <v>05</v>
          </cell>
          <cell r="B7647" t="str">
            <v>10060000</v>
          </cell>
          <cell r="C7647" t="str">
            <v>25010000</v>
          </cell>
          <cell r="D7647">
            <v>3143522.4</v>
          </cell>
        </row>
        <row r="7648">
          <cell r="A7648" t="str">
            <v>05</v>
          </cell>
          <cell r="B7648" t="str">
            <v>10060000</v>
          </cell>
          <cell r="C7648" t="str">
            <v>25020000</v>
          </cell>
          <cell r="D7648">
            <v>844171.08</v>
          </cell>
        </row>
        <row r="7649">
          <cell r="A7649" t="str">
            <v>05</v>
          </cell>
          <cell r="B7649" t="str">
            <v>10060000</v>
          </cell>
          <cell r="C7649" t="str">
            <v>25030000</v>
          </cell>
          <cell r="D7649">
            <v>180769.27</v>
          </cell>
        </row>
        <row r="7650">
          <cell r="A7650" t="str">
            <v>05</v>
          </cell>
          <cell r="B7650" t="str">
            <v>10060000</v>
          </cell>
          <cell r="C7650" t="str">
            <v>26000000</v>
          </cell>
          <cell r="D7650">
            <v>705113.87</v>
          </cell>
        </row>
        <row r="7651">
          <cell r="A7651" t="str">
            <v>05</v>
          </cell>
          <cell r="B7651" t="str">
            <v>10060000</v>
          </cell>
          <cell r="C7651" t="str">
            <v>41020000</v>
          </cell>
          <cell r="D7651">
            <v>158246.63</v>
          </cell>
        </row>
        <row r="7652">
          <cell r="A7652" t="str">
            <v>05</v>
          </cell>
          <cell r="B7652" t="str">
            <v>10060000</v>
          </cell>
          <cell r="C7652" t="str">
            <v>44000500</v>
          </cell>
          <cell r="D7652">
            <v>1231627.56</v>
          </cell>
        </row>
        <row r="7653">
          <cell r="A7653" t="str">
            <v>05</v>
          </cell>
          <cell r="B7653" t="str">
            <v>10060000</v>
          </cell>
          <cell r="C7653" t="str">
            <v>79030000</v>
          </cell>
          <cell r="D7653">
            <v>212902.57</v>
          </cell>
        </row>
        <row r="7654">
          <cell r="A7654" t="str">
            <v>05</v>
          </cell>
          <cell r="B7654" t="str">
            <v>10060000</v>
          </cell>
          <cell r="C7654" t="str">
            <v>79040000</v>
          </cell>
          <cell r="D7654">
            <v>36564.81</v>
          </cell>
        </row>
        <row r="7655">
          <cell r="A7655" t="str">
            <v>05</v>
          </cell>
          <cell r="B7655" t="str">
            <v>10060000</v>
          </cell>
          <cell r="C7655" t="str">
            <v>79070000</v>
          </cell>
          <cell r="D7655">
            <v>2462.4</v>
          </cell>
        </row>
        <row r="7656">
          <cell r="A7656" t="str">
            <v>05</v>
          </cell>
          <cell r="B7656" t="str">
            <v>10060000</v>
          </cell>
          <cell r="C7656" t="str">
            <v>91020801</v>
          </cell>
          <cell r="D7656">
            <v>31730.27</v>
          </cell>
        </row>
        <row r="7657">
          <cell r="A7657" t="str">
            <v>05</v>
          </cell>
          <cell r="B7657" t="str">
            <v>10060000</v>
          </cell>
          <cell r="C7657" t="str">
            <v>91020802</v>
          </cell>
          <cell r="D7657">
            <v>25705</v>
          </cell>
        </row>
        <row r="7658">
          <cell r="A7658" t="str">
            <v>05</v>
          </cell>
          <cell r="B7658" t="str">
            <v>10060000</v>
          </cell>
          <cell r="C7658" t="str">
            <v>97000000</v>
          </cell>
          <cell r="D7658">
            <v>79162.45</v>
          </cell>
        </row>
        <row r="7659">
          <cell r="A7659" t="str">
            <v>05</v>
          </cell>
          <cell r="B7659" t="str">
            <v>60010100</v>
          </cell>
          <cell r="C7659" t="str">
            <v>60010000</v>
          </cell>
          <cell r="D7659">
            <v>34013849.689999998</v>
          </cell>
        </row>
        <row r="7660">
          <cell r="A7660" t="str">
            <v>05</v>
          </cell>
          <cell r="B7660" t="str">
            <v>60010100</v>
          </cell>
          <cell r="C7660" t="str">
            <v>19080000</v>
          </cell>
          <cell r="D7660">
            <v>82066.899999999994</v>
          </cell>
        </row>
        <row r="7661">
          <cell r="A7661" t="str">
            <v>05</v>
          </cell>
          <cell r="B7661" t="str">
            <v>60010100</v>
          </cell>
          <cell r="C7661" t="str">
            <v>44000400</v>
          </cell>
          <cell r="D7661">
            <v>379048.66</v>
          </cell>
        </row>
        <row r="7662">
          <cell r="A7662" t="str">
            <v>05</v>
          </cell>
          <cell r="B7662" t="str">
            <v>60010100</v>
          </cell>
          <cell r="C7662" t="str">
            <v>91020800</v>
          </cell>
          <cell r="D7662">
            <v>3981906.53</v>
          </cell>
        </row>
        <row r="7663">
          <cell r="A7663" t="str">
            <v>05</v>
          </cell>
          <cell r="B7663" t="str">
            <v>60040100</v>
          </cell>
          <cell r="C7663" t="str">
            <v>44000200</v>
          </cell>
          <cell r="D7663">
            <v>1304.48</v>
          </cell>
        </row>
        <row r="7664">
          <cell r="A7664" t="str">
            <v>05</v>
          </cell>
          <cell r="B7664" t="str">
            <v>60040100</v>
          </cell>
          <cell r="C7664" t="str">
            <v>44000400</v>
          </cell>
          <cell r="D7664">
            <v>3469.48</v>
          </cell>
        </row>
        <row r="7665">
          <cell r="A7665" t="str">
            <v>05</v>
          </cell>
          <cell r="B7665" t="str">
            <v>60040100</v>
          </cell>
          <cell r="C7665" t="str">
            <v>60010000</v>
          </cell>
          <cell r="D7665">
            <v>2599491.36</v>
          </cell>
        </row>
        <row r="7666">
          <cell r="A7666" t="str">
            <v>05</v>
          </cell>
          <cell r="B7666" t="str">
            <v>60040100</v>
          </cell>
          <cell r="C7666" t="str">
            <v>26000000</v>
          </cell>
          <cell r="D7666">
            <v>62.06</v>
          </cell>
        </row>
        <row r="7667">
          <cell r="A7667" t="str">
            <v>05</v>
          </cell>
          <cell r="B7667" t="str">
            <v>60040100</v>
          </cell>
          <cell r="C7667" t="str">
            <v>91020800</v>
          </cell>
          <cell r="D7667">
            <v>810874.01</v>
          </cell>
        </row>
        <row r="7668">
          <cell r="A7668" t="str">
            <v>05</v>
          </cell>
          <cell r="B7668" t="str">
            <v>52000000</v>
          </cell>
          <cell r="C7668" t="str">
            <v>60010000</v>
          </cell>
          <cell r="D7668">
            <v>101001.35</v>
          </cell>
        </row>
        <row r="7669">
          <cell r="A7669" t="str">
            <v>05</v>
          </cell>
          <cell r="B7669" t="str">
            <v>52000000</v>
          </cell>
          <cell r="C7669" t="str">
            <v>91020800</v>
          </cell>
          <cell r="D7669">
            <v>2056.25</v>
          </cell>
        </row>
        <row r="7670">
          <cell r="A7670" t="str">
            <v>05</v>
          </cell>
          <cell r="B7670" t="str">
            <v>52000000</v>
          </cell>
          <cell r="C7670" t="str">
            <v>44000500</v>
          </cell>
          <cell r="D7670">
            <v>347.45</v>
          </cell>
        </row>
        <row r="7671">
          <cell r="A7671" t="str">
            <v>05</v>
          </cell>
          <cell r="B7671" t="str">
            <v>52000000</v>
          </cell>
          <cell r="C7671" t="str">
            <v>44000400</v>
          </cell>
          <cell r="D7671">
            <v>22174.27</v>
          </cell>
        </row>
        <row r="7672">
          <cell r="A7672" t="str">
            <v>05</v>
          </cell>
          <cell r="B7672" t="str">
            <v>52000000</v>
          </cell>
          <cell r="C7672" t="str">
            <v>44000200</v>
          </cell>
          <cell r="D7672">
            <v>208.79</v>
          </cell>
        </row>
        <row r="7673">
          <cell r="A7673" t="str">
            <v>05</v>
          </cell>
          <cell r="B7673" t="str">
            <v>52000000</v>
          </cell>
          <cell r="C7673" t="str">
            <v>60040100</v>
          </cell>
          <cell r="D7673">
            <v>9594.4699999999993</v>
          </cell>
        </row>
        <row r="7674">
          <cell r="A7674" t="str">
            <v>05</v>
          </cell>
          <cell r="B7674" t="str">
            <v>52000000</v>
          </cell>
          <cell r="C7674" t="str">
            <v>91020500</v>
          </cell>
          <cell r="D7674">
            <v>46167.3</v>
          </cell>
        </row>
        <row r="7675">
          <cell r="A7675" t="str">
            <v>05</v>
          </cell>
          <cell r="B7675" t="str">
            <v>52000000</v>
          </cell>
          <cell r="C7675" t="str">
            <v>60010100</v>
          </cell>
          <cell r="D7675">
            <v>4516457.33</v>
          </cell>
        </row>
        <row r="7676">
          <cell r="A7676" t="str">
            <v>05</v>
          </cell>
          <cell r="B7676" t="str">
            <v>52000000</v>
          </cell>
          <cell r="C7676" t="str">
            <v>19040100</v>
          </cell>
          <cell r="D7676">
            <v>4091.46</v>
          </cell>
        </row>
        <row r="7677">
          <cell r="A7677" t="str">
            <v>05</v>
          </cell>
          <cell r="B7677" t="str">
            <v>76050100</v>
          </cell>
          <cell r="C7677" t="str">
            <v>90030100</v>
          </cell>
          <cell r="D7677">
            <v>100098346.31999999</v>
          </cell>
        </row>
        <row r="7678">
          <cell r="A7678" t="str">
            <v>05</v>
          </cell>
          <cell r="B7678" t="str">
            <v>76050100</v>
          </cell>
          <cell r="C7678" t="str">
            <v>90030107</v>
          </cell>
          <cell r="D7678">
            <v>31416073.539999999</v>
          </cell>
        </row>
        <row r="7679">
          <cell r="A7679" t="str">
            <v>05</v>
          </cell>
          <cell r="B7679" t="str">
            <v>76050100</v>
          </cell>
          <cell r="C7679" t="str">
            <v>90030108</v>
          </cell>
          <cell r="D7679">
            <v>3116324.83</v>
          </cell>
        </row>
        <row r="7680">
          <cell r="A7680" t="str">
            <v>05</v>
          </cell>
          <cell r="B7680" t="str">
            <v>76050100</v>
          </cell>
          <cell r="C7680" t="str">
            <v>90030300</v>
          </cell>
          <cell r="D7680">
            <v>357478.76</v>
          </cell>
        </row>
        <row r="7681">
          <cell r="A7681" t="str">
            <v>05</v>
          </cell>
          <cell r="B7681" t="str">
            <v>76050100</v>
          </cell>
          <cell r="C7681" t="str">
            <v>90030500</v>
          </cell>
          <cell r="D7681">
            <v>-38686.86</v>
          </cell>
        </row>
        <row r="7682">
          <cell r="A7682" t="str">
            <v>05</v>
          </cell>
          <cell r="B7682" t="str">
            <v>76050100</v>
          </cell>
          <cell r="C7682" t="str">
            <v>90030700</v>
          </cell>
          <cell r="D7682">
            <v>-988.56</v>
          </cell>
        </row>
        <row r="7683">
          <cell r="A7683" t="str">
            <v>05</v>
          </cell>
          <cell r="B7683" t="str">
            <v>76050100</v>
          </cell>
          <cell r="C7683" t="str">
            <v>90030900</v>
          </cell>
          <cell r="D7683">
            <v>329649.53000000003</v>
          </cell>
        </row>
        <row r="7684">
          <cell r="A7684" t="str">
            <v>05</v>
          </cell>
          <cell r="B7684" t="str">
            <v>76050100</v>
          </cell>
          <cell r="C7684" t="str">
            <v>90030901</v>
          </cell>
          <cell r="D7684">
            <v>235288.08</v>
          </cell>
        </row>
        <row r="7685">
          <cell r="A7685" t="str">
            <v>05</v>
          </cell>
          <cell r="B7685" t="str">
            <v>76050100</v>
          </cell>
          <cell r="C7685" t="str">
            <v>90030902</v>
          </cell>
          <cell r="D7685">
            <v>4281.16</v>
          </cell>
        </row>
        <row r="7686">
          <cell r="A7686" t="str">
            <v>05</v>
          </cell>
          <cell r="B7686" t="str">
            <v>76050100</v>
          </cell>
          <cell r="C7686" t="str">
            <v>90031200</v>
          </cell>
          <cell r="D7686">
            <v>18206.830000000002</v>
          </cell>
        </row>
        <row r="7687">
          <cell r="A7687" t="str">
            <v>05</v>
          </cell>
          <cell r="B7687" t="str">
            <v>76050100</v>
          </cell>
          <cell r="C7687" t="str">
            <v>90031201</v>
          </cell>
          <cell r="D7687">
            <v>466.62</v>
          </cell>
        </row>
        <row r="7688">
          <cell r="A7688" t="str">
            <v>05</v>
          </cell>
          <cell r="B7688" t="str">
            <v>76050100</v>
          </cell>
          <cell r="C7688" t="str">
            <v>90031205</v>
          </cell>
          <cell r="D7688">
            <v>375929.27</v>
          </cell>
        </row>
        <row r="7689">
          <cell r="A7689" t="str">
            <v>05</v>
          </cell>
          <cell r="B7689" t="str">
            <v>76050100</v>
          </cell>
          <cell r="C7689" t="str">
            <v>90031300</v>
          </cell>
          <cell r="D7689">
            <v>16288.57</v>
          </cell>
        </row>
        <row r="7690">
          <cell r="A7690" t="str">
            <v>05</v>
          </cell>
          <cell r="B7690" t="str">
            <v>76050100</v>
          </cell>
          <cell r="C7690" t="str">
            <v>90031302</v>
          </cell>
          <cell r="D7690">
            <v>17834.09</v>
          </cell>
        </row>
        <row r="7691">
          <cell r="A7691" t="str">
            <v>05</v>
          </cell>
          <cell r="B7691" t="str">
            <v>76050100</v>
          </cell>
          <cell r="C7691" t="str">
            <v>90031400</v>
          </cell>
          <cell r="D7691">
            <v>3093024.11</v>
          </cell>
        </row>
        <row r="7692">
          <cell r="A7692" t="str">
            <v>05</v>
          </cell>
          <cell r="B7692" t="str">
            <v>76050100</v>
          </cell>
          <cell r="C7692" t="str">
            <v>90031401</v>
          </cell>
          <cell r="D7692">
            <v>1876452.52</v>
          </cell>
        </row>
        <row r="7693">
          <cell r="A7693" t="str">
            <v>05</v>
          </cell>
          <cell r="B7693" t="str">
            <v>76050100</v>
          </cell>
          <cell r="C7693" t="str">
            <v>90031402</v>
          </cell>
          <cell r="D7693">
            <v>9643.89</v>
          </cell>
        </row>
        <row r="7694">
          <cell r="A7694" t="str">
            <v>05</v>
          </cell>
          <cell r="B7694" t="str">
            <v>76050100</v>
          </cell>
          <cell r="C7694" t="str">
            <v>90031405</v>
          </cell>
          <cell r="D7694">
            <v>4508050.8899999997</v>
          </cell>
        </row>
        <row r="7695">
          <cell r="A7695" t="str">
            <v>05</v>
          </cell>
          <cell r="B7695" t="str">
            <v>76050100</v>
          </cell>
          <cell r="C7695" t="str">
            <v>90031700</v>
          </cell>
          <cell r="D7695">
            <v>6281.44</v>
          </cell>
        </row>
        <row r="7696">
          <cell r="A7696" t="str">
            <v>05</v>
          </cell>
          <cell r="B7696" t="str">
            <v>76050100</v>
          </cell>
          <cell r="C7696" t="str">
            <v>90031705</v>
          </cell>
          <cell r="D7696">
            <v>13853.34</v>
          </cell>
        </row>
        <row r="7697">
          <cell r="A7697" t="str">
            <v>05</v>
          </cell>
          <cell r="B7697" t="str">
            <v>76050100</v>
          </cell>
          <cell r="C7697" t="str">
            <v>90032100</v>
          </cell>
          <cell r="D7697">
            <v>103932</v>
          </cell>
        </row>
        <row r="7698">
          <cell r="A7698" t="str">
            <v>05</v>
          </cell>
          <cell r="B7698" t="str">
            <v>76050100</v>
          </cell>
          <cell r="C7698" t="str">
            <v>90032101</v>
          </cell>
          <cell r="D7698">
            <v>63073.16</v>
          </cell>
        </row>
        <row r="7699">
          <cell r="A7699" t="str">
            <v>05</v>
          </cell>
          <cell r="B7699" t="str">
            <v>76050100</v>
          </cell>
          <cell r="C7699" t="str">
            <v>90032300</v>
          </cell>
          <cell r="D7699">
            <v>988.56</v>
          </cell>
        </row>
        <row r="7700">
          <cell r="A7700" t="str">
            <v>05</v>
          </cell>
          <cell r="B7700" t="str">
            <v>76050100</v>
          </cell>
          <cell r="C7700" t="str">
            <v>91020400</v>
          </cell>
          <cell r="D7700">
            <v>2121567.87</v>
          </cell>
        </row>
        <row r="7701">
          <cell r="A7701" t="str">
            <v>05</v>
          </cell>
          <cell r="B7701" t="str">
            <v>10150000</v>
          </cell>
          <cell r="C7701" t="str">
            <v>10150000</v>
          </cell>
          <cell r="D7701">
            <v>5896736.1799999997</v>
          </cell>
        </row>
        <row r="7702">
          <cell r="A7702" t="str">
            <v>05</v>
          </cell>
          <cell r="B7702" t="str">
            <v>10150000</v>
          </cell>
          <cell r="C7702" t="str">
            <v>10160200</v>
          </cell>
          <cell r="D7702">
            <v>4063710.9</v>
          </cell>
        </row>
        <row r="7703">
          <cell r="A7703" t="str">
            <v>05</v>
          </cell>
          <cell r="B7703" t="str">
            <v>10150000</v>
          </cell>
          <cell r="C7703" t="str">
            <v>23010000</v>
          </cell>
          <cell r="D7703">
            <v>92626.06</v>
          </cell>
        </row>
        <row r="7704">
          <cell r="A7704" t="str">
            <v>05</v>
          </cell>
          <cell r="B7704" t="str">
            <v>10150000</v>
          </cell>
          <cell r="C7704" t="str">
            <v>25010000</v>
          </cell>
          <cell r="D7704">
            <v>614794.72</v>
          </cell>
        </row>
        <row r="7705">
          <cell r="A7705" t="str">
            <v>05</v>
          </cell>
          <cell r="B7705" t="str">
            <v>10150000</v>
          </cell>
          <cell r="C7705" t="str">
            <v>25020000</v>
          </cell>
          <cell r="D7705">
            <v>131872.74</v>
          </cell>
        </row>
        <row r="7706">
          <cell r="A7706" t="str">
            <v>05</v>
          </cell>
          <cell r="B7706" t="str">
            <v>10150000</v>
          </cell>
          <cell r="C7706" t="str">
            <v>25030000</v>
          </cell>
          <cell r="D7706">
            <v>8320.4699999999993</v>
          </cell>
        </row>
        <row r="7707">
          <cell r="A7707" t="str">
            <v>05</v>
          </cell>
          <cell r="B7707" t="str">
            <v>10150000</v>
          </cell>
          <cell r="C7707" t="str">
            <v>26000000</v>
          </cell>
          <cell r="D7707">
            <v>66843.91</v>
          </cell>
        </row>
        <row r="7708">
          <cell r="A7708" t="str">
            <v>05</v>
          </cell>
          <cell r="B7708" t="str">
            <v>10150000</v>
          </cell>
          <cell r="C7708" t="str">
            <v>41020000</v>
          </cell>
          <cell r="D7708">
            <v>46855.48</v>
          </cell>
        </row>
        <row r="7709">
          <cell r="A7709" t="str">
            <v>05</v>
          </cell>
          <cell r="B7709" t="str">
            <v>10150000</v>
          </cell>
          <cell r="C7709" t="str">
            <v>44000500</v>
          </cell>
          <cell r="D7709">
            <v>12614.2</v>
          </cell>
        </row>
        <row r="7710">
          <cell r="A7710" t="str">
            <v>05</v>
          </cell>
          <cell r="B7710" t="str">
            <v>10150000</v>
          </cell>
          <cell r="C7710" t="str">
            <v>79030000</v>
          </cell>
          <cell r="D7710">
            <v>265</v>
          </cell>
        </row>
        <row r="7711">
          <cell r="A7711" t="str">
            <v>05</v>
          </cell>
          <cell r="B7711" t="str">
            <v>10150000</v>
          </cell>
          <cell r="C7711" t="str">
            <v>91020801</v>
          </cell>
          <cell r="D7711">
            <v>2318.9699999999998</v>
          </cell>
        </row>
        <row r="7712">
          <cell r="A7712" t="str">
            <v>05</v>
          </cell>
          <cell r="B7712" t="str">
            <v>10150000</v>
          </cell>
          <cell r="C7712" t="str">
            <v>91020802</v>
          </cell>
          <cell r="D7712">
            <v>9983.0300000000007</v>
          </cell>
        </row>
        <row r="7713">
          <cell r="A7713" t="str">
            <v>05</v>
          </cell>
          <cell r="B7713" t="str">
            <v>10130000</v>
          </cell>
          <cell r="C7713" t="str">
            <v>10130000</v>
          </cell>
          <cell r="D7713">
            <v>309095.98</v>
          </cell>
        </row>
        <row r="7714">
          <cell r="A7714" t="str">
            <v>05</v>
          </cell>
          <cell r="B7714" t="str">
            <v>10130000</v>
          </cell>
          <cell r="C7714" t="str">
            <v>28001100</v>
          </cell>
          <cell r="D7714">
            <v>2418.16</v>
          </cell>
        </row>
        <row r="7715">
          <cell r="A7715" t="str">
            <v>05</v>
          </cell>
          <cell r="B7715" t="str">
            <v>10130000</v>
          </cell>
          <cell r="C7715" t="str">
            <v>94000000</v>
          </cell>
          <cell r="D7715">
            <v>132.34</v>
          </cell>
        </row>
        <row r="7716">
          <cell r="A7716" t="str">
            <v>05</v>
          </cell>
          <cell r="B7716" t="str">
            <v>15130000</v>
          </cell>
          <cell r="C7716" t="str">
            <v>15130000</v>
          </cell>
          <cell r="D7716">
            <v>20687661.359999999</v>
          </cell>
        </row>
        <row r="7717">
          <cell r="A7717" t="str">
            <v>05</v>
          </cell>
          <cell r="B7717" t="str">
            <v>15130000</v>
          </cell>
          <cell r="C7717" t="str">
            <v>23010000</v>
          </cell>
          <cell r="D7717">
            <v>6438428.3099999996</v>
          </cell>
        </row>
        <row r="7718">
          <cell r="A7718" t="str">
            <v>05</v>
          </cell>
          <cell r="B7718" t="str">
            <v>15130000</v>
          </cell>
          <cell r="C7718" t="str">
            <v>25010000</v>
          </cell>
          <cell r="D7718">
            <v>99197.43</v>
          </cell>
        </row>
        <row r="7719">
          <cell r="A7719" t="str">
            <v>05</v>
          </cell>
          <cell r="B7719" t="str">
            <v>15130000</v>
          </cell>
          <cell r="C7719" t="str">
            <v>25020000</v>
          </cell>
          <cell r="D7719">
            <v>12724490.15</v>
          </cell>
        </row>
        <row r="7720">
          <cell r="A7720" t="str">
            <v>05</v>
          </cell>
          <cell r="B7720" t="str">
            <v>15130000</v>
          </cell>
          <cell r="C7720" t="str">
            <v>25030000</v>
          </cell>
          <cell r="D7720">
            <v>157785.99</v>
          </cell>
        </row>
        <row r="7721">
          <cell r="A7721" t="str">
            <v>05</v>
          </cell>
          <cell r="B7721" t="str">
            <v>15130000</v>
          </cell>
          <cell r="C7721" t="str">
            <v>26000000</v>
          </cell>
          <cell r="D7721">
            <v>634674.43000000005</v>
          </cell>
        </row>
        <row r="7722">
          <cell r="A7722" t="str">
            <v>05</v>
          </cell>
          <cell r="B7722" t="str">
            <v>15130000</v>
          </cell>
          <cell r="C7722" t="str">
            <v>79030000</v>
          </cell>
          <cell r="D7722">
            <v>402187.44</v>
          </cell>
        </row>
        <row r="7723">
          <cell r="A7723" t="str">
            <v>05</v>
          </cell>
          <cell r="B7723" t="str">
            <v>15130000</v>
          </cell>
          <cell r="C7723" t="str">
            <v>79040000</v>
          </cell>
          <cell r="D7723">
            <v>2016.37</v>
          </cell>
        </row>
        <row r="7724">
          <cell r="A7724" t="str">
            <v>05</v>
          </cell>
          <cell r="B7724" t="str">
            <v>15130000</v>
          </cell>
          <cell r="C7724" t="str">
            <v>79070000</v>
          </cell>
          <cell r="D7724">
            <v>228881.24</v>
          </cell>
        </row>
        <row r="7725">
          <cell r="A7725" t="str">
            <v>05</v>
          </cell>
          <cell r="B7725" t="str">
            <v>15020000</v>
          </cell>
          <cell r="C7725" t="str">
            <v>10020000</v>
          </cell>
          <cell r="D7725">
            <v>332136074.31</v>
          </cell>
        </row>
        <row r="7726">
          <cell r="A7726" t="str">
            <v>05</v>
          </cell>
          <cell r="B7726" t="str">
            <v>15020000</v>
          </cell>
          <cell r="C7726" t="str">
            <v>16010000</v>
          </cell>
          <cell r="D7726">
            <v>4646086.54</v>
          </cell>
        </row>
        <row r="7727">
          <cell r="A7727" t="str">
            <v>05</v>
          </cell>
          <cell r="B7727" t="str">
            <v>15020000</v>
          </cell>
          <cell r="C7727" t="str">
            <v>16020000</v>
          </cell>
          <cell r="D7727">
            <v>-931499.65</v>
          </cell>
        </row>
        <row r="7728">
          <cell r="A7728" t="str">
            <v>05</v>
          </cell>
          <cell r="B7728" t="str">
            <v>15020000</v>
          </cell>
          <cell r="C7728" t="str">
            <v>16040000</v>
          </cell>
          <cell r="D7728">
            <v>1085728.3700000001</v>
          </cell>
        </row>
        <row r="7729">
          <cell r="A7729" t="str">
            <v>05</v>
          </cell>
          <cell r="B7729" t="str">
            <v>15020000</v>
          </cell>
          <cell r="C7729" t="str">
            <v>91020800</v>
          </cell>
          <cell r="D7729">
            <v>22.96</v>
          </cell>
        </row>
        <row r="7730">
          <cell r="A7730" t="str">
            <v>05</v>
          </cell>
          <cell r="B7730" t="str">
            <v>15060000</v>
          </cell>
          <cell r="C7730" t="str">
            <v>10060000</v>
          </cell>
          <cell r="D7730">
            <v>9443752.8499999996</v>
          </cell>
        </row>
        <row r="7731">
          <cell r="A7731" t="str">
            <v>05</v>
          </cell>
          <cell r="B7731" t="str">
            <v>15060000</v>
          </cell>
          <cell r="C7731" t="str">
            <v>16010000</v>
          </cell>
          <cell r="D7731">
            <v>544779.79</v>
          </cell>
        </row>
        <row r="7732">
          <cell r="A7732" t="str">
            <v>05</v>
          </cell>
          <cell r="B7732" t="str">
            <v>15060000</v>
          </cell>
          <cell r="C7732" t="str">
            <v>16020000</v>
          </cell>
          <cell r="D7732">
            <v>538615.66</v>
          </cell>
        </row>
        <row r="7733">
          <cell r="A7733" t="str">
            <v>05</v>
          </cell>
          <cell r="B7733" t="str">
            <v>15060000</v>
          </cell>
          <cell r="C7733" t="str">
            <v>91020800</v>
          </cell>
          <cell r="D7733">
            <v>0.25</v>
          </cell>
        </row>
        <row r="7734">
          <cell r="A7734" t="str">
            <v>05</v>
          </cell>
          <cell r="B7734" t="str">
            <v>10110000</v>
          </cell>
          <cell r="C7734" t="str">
            <v>10060000</v>
          </cell>
          <cell r="D7734">
            <v>33</v>
          </cell>
        </row>
        <row r="7735">
          <cell r="A7735" t="str">
            <v>05</v>
          </cell>
          <cell r="B7735" t="str">
            <v>10110000</v>
          </cell>
          <cell r="C7735" t="str">
            <v>10110000</v>
          </cell>
          <cell r="D7735">
            <v>4378782.2</v>
          </cell>
        </row>
        <row r="7736">
          <cell r="A7736" t="str">
            <v>05</v>
          </cell>
          <cell r="B7736" t="str">
            <v>10110000</v>
          </cell>
          <cell r="C7736" t="str">
            <v>20010000</v>
          </cell>
          <cell r="D7736">
            <v>56207211.009999998</v>
          </cell>
        </row>
        <row r="7737">
          <cell r="A7737" t="str">
            <v>05</v>
          </cell>
          <cell r="B7737" t="str">
            <v>10110000</v>
          </cell>
          <cell r="C7737" t="str">
            <v>23010000</v>
          </cell>
          <cell r="D7737">
            <v>720.8</v>
          </cell>
        </row>
        <row r="7738">
          <cell r="A7738" t="str">
            <v>05</v>
          </cell>
          <cell r="B7738" t="str">
            <v>10110000</v>
          </cell>
          <cell r="C7738" t="str">
            <v>25010000</v>
          </cell>
          <cell r="D7738">
            <v>663.5</v>
          </cell>
        </row>
        <row r="7739">
          <cell r="A7739" t="str">
            <v>05</v>
          </cell>
          <cell r="B7739" t="str">
            <v>10110000</v>
          </cell>
          <cell r="C7739" t="str">
            <v>25020000</v>
          </cell>
          <cell r="D7739">
            <v>375.12</v>
          </cell>
        </row>
        <row r="7740">
          <cell r="A7740" t="str">
            <v>05</v>
          </cell>
          <cell r="B7740" t="str">
            <v>10110000</v>
          </cell>
          <cell r="C7740" t="str">
            <v>26000000</v>
          </cell>
          <cell r="D7740">
            <v>150</v>
          </cell>
        </row>
        <row r="7741">
          <cell r="A7741" t="str">
            <v>05</v>
          </cell>
          <cell r="B7741" t="str">
            <v>10110000</v>
          </cell>
          <cell r="C7741" t="str">
            <v>91020400</v>
          </cell>
          <cell r="D7741">
            <v>7310260.0599999996</v>
          </cell>
        </row>
        <row r="7742">
          <cell r="A7742" t="str">
            <v>05</v>
          </cell>
          <cell r="B7742" t="str">
            <v>10110000</v>
          </cell>
          <cell r="C7742" t="str">
            <v>91020801</v>
          </cell>
          <cell r="D7742">
            <v>-0.75</v>
          </cell>
        </row>
        <row r="7743">
          <cell r="A7743" t="str">
            <v>05</v>
          </cell>
          <cell r="B7743" t="str">
            <v>10110000</v>
          </cell>
          <cell r="C7743" t="str">
            <v>94000000</v>
          </cell>
          <cell r="D7743">
            <v>22981.39</v>
          </cell>
        </row>
        <row r="7744">
          <cell r="A7744" t="str">
            <v>05</v>
          </cell>
          <cell r="B7744" t="str">
            <v>10160200</v>
          </cell>
          <cell r="C7744" t="str">
            <v>25010000</v>
          </cell>
          <cell r="D7744">
            <v>3909968.54</v>
          </cell>
        </row>
        <row r="7745">
          <cell r="A7745" t="str">
            <v>05</v>
          </cell>
          <cell r="B7745" t="str">
            <v>10160200</v>
          </cell>
          <cell r="C7745" t="str">
            <v>25020000</v>
          </cell>
          <cell r="D7745">
            <v>76070.86</v>
          </cell>
        </row>
        <row r="7746">
          <cell r="A7746" t="str">
            <v>05</v>
          </cell>
          <cell r="B7746" t="str">
            <v>10160200</v>
          </cell>
          <cell r="C7746" t="str">
            <v>25030000</v>
          </cell>
          <cell r="D7746">
            <v>22421.48</v>
          </cell>
        </row>
        <row r="7747">
          <cell r="A7747" t="str">
            <v>05</v>
          </cell>
          <cell r="B7747" t="str">
            <v>10160200</v>
          </cell>
          <cell r="C7747" t="str">
            <v>26000000</v>
          </cell>
          <cell r="D7747">
            <v>21415.05</v>
          </cell>
        </row>
        <row r="7748">
          <cell r="A7748" t="str">
            <v>05</v>
          </cell>
          <cell r="B7748" t="str">
            <v>10160200</v>
          </cell>
          <cell r="C7748" t="str">
            <v>91020801</v>
          </cell>
          <cell r="D7748">
            <v>13262.13</v>
          </cell>
        </row>
        <row r="7749">
          <cell r="A7749" t="str">
            <v>05</v>
          </cell>
          <cell r="B7749" t="str">
            <v>10160200</v>
          </cell>
          <cell r="C7749" t="str">
            <v>91020802</v>
          </cell>
          <cell r="D7749">
            <v>1570.14</v>
          </cell>
        </row>
        <row r="7750">
          <cell r="A7750" t="str">
            <v>05</v>
          </cell>
          <cell r="B7750" t="str">
            <v>10020000</v>
          </cell>
          <cell r="C7750" t="str">
            <v>10020000</v>
          </cell>
          <cell r="D7750">
            <v>183862896.66</v>
          </cell>
        </row>
        <row r="7751">
          <cell r="A7751" t="str">
            <v>05</v>
          </cell>
          <cell r="B7751" t="str">
            <v>10020000</v>
          </cell>
          <cell r="C7751" t="str">
            <v>10020100</v>
          </cell>
          <cell r="D7751">
            <v>1973405.62</v>
          </cell>
        </row>
        <row r="7752">
          <cell r="A7752" t="str">
            <v>05</v>
          </cell>
          <cell r="B7752" t="str">
            <v>10020000</v>
          </cell>
          <cell r="C7752" t="str">
            <v>20010000</v>
          </cell>
          <cell r="D7752">
            <v>303756489.70999998</v>
          </cell>
        </row>
        <row r="7753">
          <cell r="A7753" t="str">
            <v>05</v>
          </cell>
          <cell r="B7753" t="str">
            <v>10020000</v>
          </cell>
          <cell r="C7753" t="str">
            <v>23010000</v>
          </cell>
          <cell r="D7753">
            <v>168400.37</v>
          </cell>
        </row>
        <row r="7754">
          <cell r="A7754" t="str">
            <v>05</v>
          </cell>
          <cell r="B7754" t="str">
            <v>10020000</v>
          </cell>
          <cell r="C7754" t="str">
            <v>25010000</v>
          </cell>
          <cell r="D7754">
            <v>7400.42</v>
          </cell>
        </row>
        <row r="7755">
          <cell r="A7755" t="str">
            <v>05</v>
          </cell>
          <cell r="B7755" t="str">
            <v>10020000</v>
          </cell>
          <cell r="C7755" t="str">
            <v>25020000</v>
          </cell>
          <cell r="D7755">
            <v>928.05</v>
          </cell>
        </row>
        <row r="7756">
          <cell r="A7756" t="str">
            <v>05</v>
          </cell>
          <cell r="B7756" t="str">
            <v>10020000</v>
          </cell>
          <cell r="C7756" t="str">
            <v>25030000</v>
          </cell>
          <cell r="D7756">
            <v>132.5</v>
          </cell>
        </row>
        <row r="7757">
          <cell r="A7757" t="str">
            <v>05</v>
          </cell>
          <cell r="B7757" t="str">
            <v>10020000</v>
          </cell>
          <cell r="C7757" t="str">
            <v>26000000</v>
          </cell>
          <cell r="D7757">
            <v>6896.38</v>
          </cell>
        </row>
        <row r="7758">
          <cell r="A7758" t="str">
            <v>05</v>
          </cell>
          <cell r="B7758" t="str">
            <v>10020000</v>
          </cell>
          <cell r="C7758" t="str">
            <v>41020000</v>
          </cell>
          <cell r="D7758">
            <v>28127261.420000002</v>
          </cell>
        </row>
        <row r="7759">
          <cell r="A7759" t="str">
            <v>05</v>
          </cell>
          <cell r="B7759" t="str">
            <v>10020000</v>
          </cell>
          <cell r="C7759" t="str">
            <v>91020801</v>
          </cell>
          <cell r="D7759">
            <v>525.24</v>
          </cell>
        </row>
        <row r="7760">
          <cell r="A7760" t="str">
            <v>05</v>
          </cell>
          <cell r="B7760" t="str">
            <v>10020000</v>
          </cell>
          <cell r="C7760" t="str">
            <v>94000000</v>
          </cell>
          <cell r="D7760">
            <v>846.32</v>
          </cell>
        </row>
        <row r="7761">
          <cell r="A7761" t="str">
            <v>05</v>
          </cell>
          <cell r="B7761" t="str">
            <v>10020000</v>
          </cell>
          <cell r="C7761" t="str">
            <v>94000000</v>
          </cell>
          <cell r="D7761">
            <v>117204.07</v>
          </cell>
        </row>
        <row r="7762">
          <cell r="A7762" t="str">
            <v>05</v>
          </cell>
          <cell r="B7762" t="str">
            <v>10020000</v>
          </cell>
          <cell r="C7762" t="str">
            <v>97000000</v>
          </cell>
          <cell r="D7762">
            <v>1419.48</v>
          </cell>
        </row>
        <row r="7763">
          <cell r="A7763" t="str">
            <v>05</v>
          </cell>
          <cell r="B7763" t="str">
            <v>10020100</v>
          </cell>
          <cell r="C7763" t="str">
            <v>10020000</v>
          </cell>
          <cell r="D7763">
            <v>189639.29</v>
          </cell>
        </row>
        <row r="7764">
          <cell r="A7764" t="str">
            <v>05</v>
          </cell>
          <cell r="B7764" t="str">
            <v>10020100</v>
          </cell>
          <cell r="C7764" t="str">
            <v>10020100</v>
          </cell>
          <cell r="D7764">
            <v>1159904.7</v>
          </cell>
        </row>
        <row r="7765">
          <cell r="A7765" t="str">
            <v>05</v>
          </cell>
          <cell r="B7765" t="str">
            <v>10020100</v>
          </cell>
          <cell r="C7765" t="str">
            <v>28011200</v>
          </cell>
          <cell r="D7765">
            <v>7724.34</v>
          </cell>
        </row>
        <row r="7766">
          <cell r="A7766" t="str">
            <v>05</v>
          </cell>
          <cell r="B7766" t="str">
            <v>10020100</v>
          </cell>
          <cell r="C7766" t="str">
            <v>76020400</v>
          </cell>
          <cell r="D7766">
            <v>4298565.99</v>
          </cell>
        </row>
        <row r="7767">
          <cell r="A7767" t="str">
            <v>05</v>
          </cell>
          <cell r="B7767" t="str">
            <v>10020200</v>
          </cell>
          <cell r="C7767" t="str">
            <v>91020801</v>
          </cell>
          <cell r="D7767">
            <v>911.1</v>
          </cell>
        </row>
        <row r="7768">
          <cell r="A7768" t="str">
            <v>05</v>
          </cell>
          <cell r="B7768" t="str">
            <v>60040000</v>
          </cell>
          <cell r="C7768" t="str">
            <v>26000000</v>
          </cell>
          <cell r="D7768">
            <v>124.12</v>
          </cell>
        </row>
        <row r="7769">
          <cell r="A7769" t="str">
            <v>05</v>
          </cell>
          <cell r="B7769" t="str">
            <v>60040000</v>
          </cell>
          <cell r="C7769" t="str">
            <v>44000100</v>
          </cell>
          <cell r="D7769">
            <v>1012.19</v>
          </cell>
        </row>
        <row r="7770">
          <cell r="A7770" t="str">
            <v>05</v>
          </cell>
          <cell r="B7770" t="str">
            <v>60040000</v>
          </cell>
          <cell r="C7770" t="str">
            <v>44000200</v>
          </cell>
          <cell r="D7770">
            <v>51712.74</v>
          </cell>
        </row>
        <row r="7771">
          <cell r="A7771" t="str">
            <v>05</v>
          </cell>
          <cell r="B7771" t="str">
            <v>60040000</v>
          </cell>
          <cell r="C7771" t="str">
            <v>44000400</v>
          </cell>
          <cell r="D7771">
            <v>9886.77</v>
          </cell>
        </row>
        <row r="7772">
          <cell r="A7772" t="str">
            <v>05</v>
          </cell>
          <cell r="B7772" t="str">
            <v>60040000</v>
          </cell>
          <cell r="C7772" t="str">
            <v>44000500</v>
          </cell>
          <cell r="D7772">
            <v>5108.16</v>
          </cell>
        </row>
        <row r="7773">
          <cell r="A7773" t="str">
            <v>05</v>
          </cell>
          <cell r="B7773" t="str">
            <v>60040000</v>
          </cell>
          <cell r="C7773" t="str">
            <v>51030100</v>
          </cell>
          <cell r="D7773">
            <v>26600</v>
          </cell>
        </row>
        <row r="7774">
          <cell r="A7774" t="str">
            <v>05</v>
          </cell>
          <cell r="B7774" t="str">
            <v>60040000</v>
          </cell>
          <cell r="C7774" t="str">
            <v>51040000</v>
          </cell>
          <cell r="D7774">
            <v>75224</v>
          </cell>
        </row>
        <row r="7775">
          <cell r="A7775" t="str">
            <v>05</v>
          </cell>
          <cell r="B7775" t="str">
            <v>60040000</v>
          </cell>
          <cell r="C7775" t="str">
            <v>58030100</v>
          </cell>
          <cell r="D7775">
            <v>220000000</v>
          </cell>
        </row>
        <row r="7776">
          <cell r="A7776" t="str">
            <v>05</v>
          </cell>
          <cell r="B7776" t="str">
            <v>60040000</v>
          </cell>
          <cell r="C7776" t="str">
            <v>60010000</v>
          </cell>
          <cell r="D7776">
            <v>100865707.63</v>
          </cell>
        </row>
        <row r="7777">
          <cell r="A7777" t="str">
            <v>05</v>
          </cell>
          <cell r="B7777" t="str">
            <v>60040000</v>
          </cell>
          <cell r="C7777" t="str">
            <v>76000000</v>
          </cell>
          <cell r="D7777">
            <v>376796.13</v>
          </cell>
        </row>
        <row r="7778">
          <cell r="A7778" t="str">
            <v>05</v>
          </cell>
          <cell r="B7778" t="str">
            <v>60040000</v>
          </cell>
          <cell r="C7778" t="str">
            <v>91020802</v>
          </cell>
          <cell r="D7778">
            <v>58.09</v>
          </cell>
        </row>
        <row r="7779">
          <cell r="A7779" t="str">
            <v>05</v>
          </cell>
          <cell r="B7779" t="str">
            <v>60040000</v>
          </cell>
          <cell r="C7779" t="str">
            <v>91021600</v>
          </cell>
          <cell r="D7779">
            <v>544359.30000000005</v>
          </cell>
        </row>
        <row r="7780">
          <cell r="A7780" t="str">
            <v>05</v>
          </cell>
          <cell r="B7780" t="str">
            <v>40030000</v>
          </cell>
          <cell r="C7780" t="str">
            <v>90020100</v>
          </cell>
          <cell r="D7780">
            <v>20512225.300000001</v>
          </cell>
        </row>
        <row r="7781">
          <cell r="A7781" t="str">
            <v>05</v>
          </cell>
          <cell r="B7781" t="str">
            <v>40030000</v>
          </cell>
          <cell r="C7781" t="str">
            <v>90020107</v>
          </cell>
          <cell r="D7781">
            <v>5469721.1200000001</v>
          </cell>
        </row>
        <row r="7782">
          <cell r="A7782" t="str">
            <v>05</v>
          </cell>
          <cell r="B7782" t="str">
            <v>40030000</v>
          </cell>
          <cell r="C7782" t="str">
            <v>90020108</v>
          </cell>
          <cell r="D7782">
            <v>536851.75</v>
          </cell>
        </row>
        <row r="7783">
          <cell r="A7783" t="str">
            <v>05</v>
          </cell>
          <cell r="B7783" t="str">
            <v>40030000</v>
          </cell>
          <cell r="C7783" t="str">
            <v>90020200</v>
          </cell>
          <cell r="D7783">
            <v>451929.47</v>
          </cell>
        </row>
        <row r="7784">
          <cell r="A7784" t="str">
            <v>05</v>
          </cell>
          <cell r="B7784" t="str">
            <v>40030000</v>
          </cell>
          <cell r="C7784" t="str">
            <v>90020300</v>
          </cell>
          <cell r="D7784">
            <v>66902.929999999993</v>
          </cell>
        </row>
        <row r="7785">
          <cell r="A7785" t="str">
            <v>05</v>
          </cell>
          <cell r="B7785" t="str">
            <v>40030000</v>
          </cell>
          <cell r="C7785" t="str">
            <v>90020400</v>
          </cell>
          <cell r="D7785">
            <v>171239.66</v>
          </cell>
        </row>
        <row r="7786">
          <cell r="A7786" t="str">
            <v>05</v>
          </cell>
          <cell r="B7786" t="str">
            <v>40050000</v>
          </cell>
          <cell r="C7786" t="str">
            <v>20010000</v>
          </cell>
          <cell r="D7786">
            <v>1956006.08</v>
          </cell>
        </row>
        <row r="7787">
          <cell r="A7787" t="str">
            <v>05</v>
          </cell>
          <cell r="B7787" t="str">
            <v>40050000</v>
          </cell>
          <cell r="C7787" t="str">
            <v>21010000</v>
          </cell>
          <cell r="D7787">
            <v>825565.82</v>
          </cell>
        </row>
        <row r="7788">
          <cell r="A7788" t="str">
            <v>05</v>
          </cell>
          <cell r="B7788" t="str">
            <v>40050000</v>
          </cell>
          <cell r="C7788" t="str">
            <v>43010000</v>
          </cell>
          <cell r="D7788">
            <v>356565.48</v>
          </cell>
        </row>
        <row r="7789">
          <cell r="A7789" t="str">
            <v>05</v>
          </cell>
          <cell r="B7789" t="str">
            <v>40050000</v>
          </cell>
          <cell r="C7789" t="str">
            <v>90020100</v>
          </cell>
          <cell r="D7789">
            <v>-2365774.71</v>
          </cell>
        </row>
        <row r="7790">
          <cell r="A7790" t="str">
            <v>05</v>
          </cell>
          <cell r="B7790" t="str">
            <v>40050000</v>
          </cell>
          <cell r="C7790" t="str">
            <v>90020107</v>
          </cell>
          <cell r="D7790">
            <v>-630721.31999999995</v>
          </cell>
        </row>
        <row r="7791">
          <cell r="A7791" t="str">
            <v>05</v>
          </cell>
          <cell r="B7791" t="str">
            <v>40050000</v>
          </cell>
          <cell r="C7791" t="str">
            <v>90020108</v>
          </cell>
          <cell r="D7791">
            <v>-62042.52</v>
          </cell>
        </row>
        <row r="7792">
          <cell r="A7792" t="str">
            <v>05</v>
          </cell>
          <cell r="B7792" t="str">
            <v>40050000</v>
          </cell>
          <cell r="C7792" t="str">
            <v>90020200</v>
          </cell>
          <cell r="D7792">
            <v>-52129</v>
          </cell>
        </row>
        <row r="7793">
          <cell r="A7793" t="str">
            <v>05</v>
          </cell>
          <cell r="B7793" t="str">
            <v>40050000</v>
          </cell>
          <cell r="C7793" t="str">
            <v>90020300</v>
          </cell>
          <cell r="D7793">
            <v>-7718.33</v>
          </cell>
        </row>
        <row r="7794">
          <cell r="A7794" t="str">
            <v>05</v>
          </cell>
          <cell r="B7794" t="str">
            <v>40050000</v>
          </cell>
          <cell r="C7794" t="str">
            <v>90020400</v>
          </cell>
          <cell r="D7794">
            <v>-19751.5</v>
          </cell>
        </row>
        <row r="7795">
          <cell r="A7795" t="str">
            <v>05</v>
          </cell>
          <cell r="B7795" t="str">
            <v>94000000</v>
          </cell>
          <cell r="C7795" t="str">
            <v>73020000</v>
          </cell>
          <cell r="D7795">
            <v>16546.32</v>
          </cell>
        </row>
        <row r="7796">
          <cell r="A7796" t="str">
            <v>05</v>
          </cell>
          <cell r="B7796" t="str">
            <v>94000000</v>
          </cell>
          <cell r="C7796" t="str">
            <v>91020800</v>
          </cell>
          <cell r="D7796">
            <v>53978.720000000001</v>
          </cell>
        </row>
        <row r="7797">
          <cell r="A7797" t="str">
            <v>05</v>
          </cell>
          <cell r="B7797" t="str">
            <v>94000000</v>
          </cell>
          <cell r="C7797" t="str">
            <v>91020801</v>
          </cell>
          <cell r="D7797">
            <v>1769508.08</v>
          </cell>
        </row>
        <row r="7798">
          <cell r="A7798" t="str">
            <v>05</v>
          </cell>
          <cell r="B7798" t="str">
            <v>76060000</v>
          </cell>
          <cell r="C7798" t="str">
            <v>76020600</v>
          </cell>
          <cell r="D7798">
            <v>-1764.43</v>
          </cell>
        </row>
        <row r="7799">
          <cell r="A7799" t="str">
            <v>05</v>
          </cell>
          <cell r="B7799" t="str">
            <v>68080000</v>
          </cell>
          <cell r="C7799" t="str">
            <v>19110000</v>
          </cell>
          <cell r="D7799">
            <v>1363088.21</v>
          </cell>
        </row>
        <row r="7800">
          <cell r="A7800" t="str">
            <v>05</v>
          </cell>
          <cell r="B7800" t="str">
            <v>68080000</v>
          </cell>
          <cell r="C7800" t="str">
            <v>19110100</v>
          </cell>
          <cell r="D7800">
            <v>66654.66</v>
          </cell>
        </row>
        <row r="7801">
          <cell r="A7801" t="str">
            <v>05</v>
          </cell>
          <cell r="B7801" t="str">
            <v>68080000</v>
          </cell>
          <cell r="C7801" t="str">
            <v>76020400</v>
          </cell>
          <cell r="D7801">
            <v>-134168.13</v>
          </cell>
        </row>
        <row r="7802">
          <cell r="A7802" t="str">
            <v>05</v>
          </cell>
          <cell r="B7802" t="str">
            <v>68080000</v>
          </cell>
          <cell r="C7802" t="str">
            <v>76050000</v>
          </cell>
          <cell r="D7802">
            <v>365696.05</v>
          </cell>
        </row>
        <row r="7803">
          <cell r="A7803" t="str">
            <v>05</v>
          </cell>
          <cell r="B7803" t="str">
            <v>68080000</v>
          </cell>
          <cell r="C7803" t="str">
            <v>76060000</v>
          </cell>
          <cell r="D7803">
            <v>24679.68</v>
          </cell>
        </row>
        <row r="7804">
          <cell r="A7804" t="str">
            <v>05</v>
          </cell>
          <cell r="B7804" t="str">
            <v>68080000</v>
          </cell>
          <cell r="C7804" t="str">
            <v>90030107</v>
          </cell>
          <cell r="D7804">
            <v>-6447.26</v>
          </cell>
        </row>
        <row r="7805">
          <cell r="A7805" t="str">
            <v>05</v>
          </cell>
          <cell r="B7805" t="str">
            <v>68080000</v>
          </cell>
          <cell r="C7805" t="str">
            <v>91020801</v>
          </cell>
          <cell r="D7805">
            <v>58.63</v>
          </cell>
        </row>
        <row r="7806">
          <cell r="A7806" t="str">
            <v>05</v>
          </cell>
          <cell r="B7806" t="str">
            <v>68080000</v>
          </cell>
          <cell r="C7806" t="str">
            <v>99000000</v>
          </cell>
          <cell r="D7806">
            <v>139814.19</v>
          </cell>
        </row>
        <row r="7807">
          <cell r="A7807" t="str">
            <v>05</v>
          </cell>
          <cell r="B7807" t="str">
            <v>26000000</v>
          </cell>
          <cell r="C7807" t="str">
            <v>10090000</v>
          </cell>
          <cell r="D7807">
            <v>18519.13</v>
          </cell>
        </row>
        <row r="7808">
          <cell r="A7808" t="str">
            <v>05</v>
          </cell>
          <cell r="B7808" t="str">
            <v>26000000</v>
          </cell>
          <cell r="C7808" t="str">
            <v>10110000</v>
          </cell>
          <cell r="D7808">
            <v>1134.48</v>
          </cell>
        </row>
        <row r="7809">
          <cell r="A7809" t="str">
            <v>05</v>
          </cell>
          <cell r="B7809" t="str">
            <v>26000000</v>
          </cell>
          <cell r="C7809" t="str">
            <v>10150000</v>
          </cell>
          <cell r="D7809">
            <v>603.62</v>
          </cell>
        </row>
        <row r="7810">
          <cell r="A7810" t="str">
            <v>05</v>
          </cell>
          <cell r="B7810" t="str">
            <v>26000000</v>
          </cell>
          <cell r="C7810" t="str">
            <v>20030000</v>
          </cell>
          <cell r="D7810">
            <v>582</v>
          </cell>
        </row>
        <row r="7811">
          <cell r="A7811" t="str">
            <v>05</v>
          </cell>
          <cell r="B7811" t="str">
            <v>26000000</v>
          </cell>
          <cell r="C7811" t="str">
            <v>90020100</v>
          </cell>
          <cell r="D7811">
            <v>72550409.769999996</v>
          </cell>
        </row>
        <row r="7812">
          <cell r="A7812" t="str">
            <v>05</v>
          </cell>
          <cell r="B7812" t="str">
            <v>26000000</v>
          </cell>
          <cell r="C7812" t="str">
            <v>90020107</v>
          </cell>
          <cell r="D7812">
            <v>22764414.940000001</v>
          </cell>
        </row>
        <row r="7813">
          <cell r="A7813" t="str">
            <v>05</v>
          </cell>
          <cell r="B7813" t="str">
            <v>26000000</v>
          </cell>
          <cell r="C7813" t="str">
            <v>90020108</v>
          </cell>
          <cell r="D7813">
            <v>2129928.46</v>
          </cell>
        </row>
        <row r="7814">
          <cell r="A7814" t="str">
            <v>05</v>
          </cell>
          <cell r="B7814" t="str">
            <v>26000000</v>
          </cell>
          <cell r="C7814" t="str">
            <v>90020200</v>
          </cell>
          <cell r="D7814">
            <v>3226560.03</v>
          </cell>
        </row>
        <row r="7815">
          <cell r="A7815" t="str">
            <v>05</v>
          </cell>
          <cell r="B7815" t="str">
            <v>26000000</v>
          </cell>
          <cell r="C7815" t="str">
            <v>90020300</v>
          </cell>
          <cell r="D7815">
            <v>259097.81</v>
          </cell>
        </row>
        <row r="7816">
          <cell r="A7816" t="str">
            <v>05</v>
          </cell>
          <cell r="B7816" t="str">
            <v>26000000</v>
          </cell>
          <cell r="C7816" t="str">
            <v>90020400</v>
          </cell>
          <cell r="D7816">
            <v>820221.24</v>
          </cell>
        </row>
        <row r="7817">
          <cell r="A7817" t="str">
            <v>05</v>
          </cell>
          <cell r="B7817" t="str">
            <v>26000000</v>
          </cell>
          <cell r="C7817" t="str">
            <v>90020500</v>
          </cell>
          <cell r="D7817">
            <v>-28039.93</v>
          </cell>
        </row>
        <row r="7818">
          <cell r="A7818" t="str">
            <v>05</v>
          </cell>
          <cell r="B7818" t="str">
            <v>26000000</v>
          </cell>
          <cell r="C7818" t="str">
            <v>90020700</v>
          </cell>
          <cell r="D7818">
            <v>-630.16999999999996</v>
          </cell>
        </row>
        <row r="7819">
          <cell r="A7819" t="str">
            <v>05</v>
          </cell>
          <cell r="B7819" t="str">
            <v>26000000</v>
          </cell>
          <cell r="C7819" t="str">
            <v>90020900</v>
          </cell>
          <cell r="D7819">
            <v>238927.38</v>
          </cell>
        </row>
        <row r="7820">
          <cell r="A7820" t="str">
            <v>05</v>
          </cell>
          <cell r="B7820" t="str">
            <v>26000000</v>
          </cell>
          <cell r="C7820" t="str">
            <v>90020901</v>
          </cell>
          <cell r="D7820">
            <v>170534.96</v>
          </cell>
        </row>
        <row r="7821">
          <cell r="A7821" t="str">
            <v>05</v>
          </cell>
          <cell r="B7821" t="str">
            <v>26000000</v>
          </cell>
          <cell r="C7821" t="str">
            <v>90020902</v>
          </cell>
          <cell r="D7821">
            <v>3102.96</v>
          </cell>
        </row>
        <row r="7822">
          <cell r="A7822" t="str">
            <v>05</v>
          </cell>
          <cell r="B7822" t="str">
            <v>26000000</v>
          </cell>
          <cell r="C7822" t="str">
            <v>90021200</v>
          </cell>
          <cell r="D7822">
            <v>10759.44</v>
          </cell>
        </row>
        <row r="7823">
          <cell r="A7823" t="str">
            <v>05</v>
          </cell>
          <cell r="B7823" t="str">
            <v>26000000</v>
          </cell>
          <cell r="C7823" t="str">
            <v>90021201</v>
          </cell>
          <cell r="D7823">
            <v>338.2</v>
          </cell>
        </row>
        <row r="7824">
          <cell r="A7824" t="str">
            <v>05</v>
          </cell>
          <cell r="B7824" t="str">
            <v>26000000</v>
          </cell>
          <cell r="C7824" t="str">
            <v>90021205</v>
          </cell>
          <cell r="D7824">
            <v>272470.59000000003</v>
          </cell>
        </row>
        <row r="7825">
          <cell r="A7825" t="str">
            <v>05</v>
          </cell>
          <cell r="B7825" t="str">
            <v>26000000</v>
          </cell>
          <cell r="C7825" t="str">
            <v>90021300</v>
          </cell>
          <cell r="D7825">
            <v>11805.84</v>
          </cell>
        </row>
        <row r="7826">
          <cell r="A7826" t="str">
            <v>05</v>
          </cell>
          <cell r="B7826" t="str">
            <v>26000000</v>
          </cell>
          <cell r="C7826" t="str">
            <v>90021302</v>
          </cell>
          <cell r="D7826">
            <v>12926</v>
          </cell>
        </row>
        <row r="7827">
          <cell r="A7827" t="str">
            <v>05</v>
          </cell>
          <cell r="B7827" t="str">
            <v>26000000</v>
          </cell>
          <cell r="C7827" t="str">
            <v>90021400</v>
          </cell>
          <cell r="D7827">
            <v>2241799.63</v>
          </cell>
        </row>
        <row r="7828">
          <cell r="A7828" t="str">
            <v>05</v>
          </cell>
          <cell r="B7828" t="str">
            <v>26000000</v>
          </cell>
          <cell r="C7828" t="str">
            <v>90021401</v>
          </cell>
          <cell r="D7828">
            <v>1372940.82</v>
          </cell>
        </row>
        <row r="7829">
          <cell r="A7829" t="str">
            <v>05</v>
          </cell>
          <cell r="B7829" t="str">
            <v>26000000</v>
          </cell>
          <cell r="C7829" t="str">
            <v>90021402</v>
          </cell>
          <cell r="D7829">
            <v>6989.8</v>
          </cell>
        </row>
        <row r="7830">
          <cell r="A7830" t="str">
            <v>05</v>
          </cell>
          <cell r="B7830" t="str">
            <v>26000000</v>
          </cell>
          <cell r="C7830" t="str">
            <v>90021405</v>
          </cell>
          <cell r="D7830">
            <v>3267399.92</v>
          </cell>
        </row>
        <row r="7831">
          <cell r="A7831" t="str">
            <v>05</v>
          </cell>
          <cell r="B7831" t="str">
            <v>26000000</v>
          </cell>
          <cell r="C7831" t="str">
            <v>90021500</v>
          </cell>
          <cell r="D7831">
            <v>19225.32</v>
          </cell>
        </row>
        <row r="7832">
          <cell r="A7832" t="str">
            <v>05</v>
          </cell>
          <cell r="B7832" t="str">
            <v>26000000</v>
          </cell>
          <cell r="C7832" t="str">
            <v>90021505</v>
          </cell>
          <cell r="D7832">
            <v>4030.68</v>
          </cell>
        </row>
        <row r="7833">
          <cell r="A7833" t="str">
            <v>05</v>
          </cell>
          <cell r="B7833" t="str">
            <v>26000000</v>
          </cell>
          <cell r="C7833" t="str">
            <v>90021600</v>
          </cell>
          <cell r="D7833">
            <v>340316.87</v>
          </cell>
        </row>
        <row r="7834">
          <cell r="A7834" t="str">
            <v>05</v>
          </cell>
          <cell r="B7834" t="str">
            <v>26000000</v>
          </cell>
          <cell r="C7834" t="str">
            <v>90021605</v>
          </cell>
          <cell r="D7834">
            <v>960498.28</v>
          </cell>
        </row>
        <row r="7835">
          <cell r="A7835" t="str">
            <v>05</v>
          </cell>
          <cell r="B7835" t="str">
            <v>26000000</v>
          </cell>
          <cell r="C7835" t="str">
            <v>90021700</v>
          </cell>
          <cell r="D7835">
            <v>4552.74</v>
          </cell>
        </row>
        <row r="7836">
          <cell r="A7836" t="str">
            <v>05</v>
          </cell>
          <cell r="B7836" t="str">
            <v>26000000</v>
          </cell>
          <cell r="C7836" t="str">
            <v>90021705</v>
          </cell>
          <cell r="D7836">
            <v>10040.790000000001</v>
          </cell>
        </row>
        <row r="7837">
          <cell r="A7837" t="str">
            <v>05</v>
          </cell>
          <cell r="B7837" t="str">
            <v>26000000</v>
          </cell>
          <cell r="C7837" t="str">
            <v>90021800</v>
          </cell>
          <cell r="D7837">
            <v>1781.08</v>
          </cell>
        </row>
        <row r="7838">
          <cell r="A7838" t="str">
            <v>05</v>
          </cell>
          <cell r="B7838" t="str">
            <v>26000000</v>
          </cell>
          <cell r="C7838" t="str">
            <v>90021805</v>
          </cell>
          <cell r="D7838">
            <v>262751.90000000002</v>
          </cell>
        </row>
        <row r="7839">
          <cell r="A7839" t="str">
            <v>05</v>
          </cell>
          <cell r="B7839" t="str">
            <v>26000000</v>
          </cell>
          <cell r="C7839" t="str">
            <v>90022100</v>
          </cell>
          <cell r="D7839">
            <v>75329.09</v>
          </cell>
        </row>
        <row r="7840">
          <cell r="A7840" t="str">
            <v>05</v>
          </cell>
          <cell r="B7840" t="str">
            <v>26000000</v>
          </cell>
          <cell r="C7840" t="str">
            <v>90022101</v>
          </cell>
          <cell r="D7840">
            <v>32812.14</v>
          </cell>
        </row>
        <row r="7841">
          <cell r="A7841" t="str">
            <v>05</v>
          </cell>
          <cell r="B7841" t="str">
            <v>26000000</v>
          </cell>
          <cell r="C7841" t="str">
            <v>90022300</v>
          </cell>
          <cell r="D7841">
            <v>716.5</v>
          </cell>
        </row>
        <row r="7842">
          <cell r="A7842" t="str">
            <v>05</v>
          </cell>
          <cell r="B7842" t="str">
            <v>44000100</v>
          </cell>
          <cell r="C7842" t="str">
            <v>90020100</v>
          </cell>
          <cell r="D7842">
            <v>11521916.470000001</v>
          </cell>
        </row>
        <row r="7843">
          <cell r="A7843" t="str">
            <v>05</v>
          </cell>
          <cell r="B7843" t="str">
            <v>44000100</v>
          </cell>
          <cell r="C7843" t="str">
            <v>90020107</v>
          </cell>
          <cell r="D7843">
            <v>3071771.08</v>
          </cell>
        </row>
        <row r="7844">
          <cell r="A7844" t="str">
            <v>05</v>
          </cell>
          <cell r="B7844" t="str">
            <v>44000100</v>
          </cell>
          <cell r="C7844" t="str">
            <v>90020108</v>
          </cell>
          <cell r="D7844">
            <v>302162.62</v>
          </cell>
        </row>
        <row r="7845">
          <cell r="A7845" t="str">
            <v>05</v>
          </cell>
          <cell r="B7845" t="str">
            <v>44000100</v>
          </cell>
          <cell r="C7845" t="str">
            <v>90021205</v>
          </cell>
          <cell r="D7845">
            <v>771702.5</v>
          </cell>
        </row>
        <row r="7846">
          <cell r="A7846" t="str">
            <v>05</v>
          </cell>
          <cell r="B7846" t="str">
            <v>44000200</v>
          </cell>
          <cell r="C7846" t="str">
            <v>90020200</v>
          </cell>
          <cell r="D7846">
            <v>1553887.19</v>
          </cell>
        </row>
        <row r="7847">
          <cell r="A7847" t="str">
            <v>05</v>
          </cell>
          <cell r="B7847" t="str">
            <v>44000300</v>
          </cell>
          <cell r="C7847" t="str">
            <v>90020300</v>
          </cell>
          <cell r="D7847">
            <v>13255.15</v>
          </cell>
        </row>
        <row r="7848">
          <cell r="A7848" t="str">
            <v>05</v>
          </cell>
          <cell r="B7848" t="str">
            <v>44000400</v>
          </cell>
          <cell r="C7848" t="str">
            <v>90020400</v>
          </cell>
          <cell r="D7848">
            <v>776509.53</v>
          </cell>
        </row>
        <row r="7849">
          <cell r="A7849" t="str">
            <v>05</v>
          </cell>
          <cell r="B7849" t="str">
            <v>44000500</v>
          </cell>
          <cell r="C7849" t="str">
            <v>90020100</v>
          </cell>
          <cell r="D7849">
            <v>2775812.24</v>
          </cell>
        </row>
        <row r="7850">
          <cell r="A7850" t="str">
            <v>05</v>
          </cell>
          <cell r="B7850" t="str">
            <v>44000500</v>
          </cell>
          <cell r="C7850" t="str">
            <v>90020107</v>
          </cell>
          <cell r="D7850">
            <v>740038.33</v>
          </cell>
        </row>
        <row r="7851">
          <cell r="A7851" t="str">
            <v>05</v>
          </cell>
          <cell r="B7851" t="str">
            <v>44000500</v>
          </cell>
          <cell r="C7851" t="str">
            <v>90020108</v>
          </cell>
          <cell r="D7851">
            <v>72795.759999999995</v>
          </cell>
        </row>
        <row r="7852">
          <cell r="A7852" t="str">
            <v>05</v>
          </cell>
          <cell r="B7852" t="str">
            <v>44000500</v>
          </cell>
          <cell r="C7852" t="str">
            <v>90020200</v>
          </cell>
          <cell r="D7852">
            <v>61164.03</v>
          </cell>
        </row>
        <row r="7853">
          <cell r="A7853" t="str">
            <v>05</v>
          </cell>
          <cell r="B7853" t="str">
            <v>44000500</v>
          </cell>
          <cell r="C7853" t="str">
            <v>90020300</v>
          </cell>
          <cell r="D7853">
            <v>9056.07</v>
          </cell>
        </row>
        <row r="7854">
          <cell r="A7854" t="str">
            <v>05</v>
          </cell>
          <cell r="B7854" t="str">
            <v>44000500</v>
          </cell>
          <cell r="C7854" t="str">
            <v>90020400</v>
          </cell>
          <cell r="D7854">
            <v>23174.85</v>
          </cell>
        </row>
        <row r="7855">
          <cell r="A7855" t="str">
            <v>05</v>
          </cell>
          <cell r="B7855" t="str">
            <v>79030000</v>
          </cell>
          <cell r="C7855" t="str">
            <v>10060000</v>
          </cell>
          <cell r="D7855">
            <v>8374</v>
          </cell>
        </row>
        <row r="7856">
          <cell r="A7856" t="str">
            <v>05</v>
          </cell>
          <cell r="B7856" t="str">
            <v>79030000</v>
          </cell>
          <cell r="C7856" t="str">
            <v>10110000</v>
          </cell>
          <cell r="D7856">
            <v>48.96</v>
          </cell>
        </row>
        <row r="7857">
          <cell r="A7857" t="str">
            <v>05</v>
          </cell>
          <cell r="B7857" t="str">
            <v>79030000</v>
          </cell>
          <cell r="C7857" t="str">
            <v>50000000</v>
          </cell>
          <cell r="D7857">
            <v>283300</v>
          </cell>
        </row>
        <row r="7858">
          <cell r="A7858" t="str">
            <v>05</v>
          </cell>
          <cell r="B7858" t="str">
            <v>79030000</v>
          </cell>
          <cell r="C7858" t="str">
            <v>51040000</v>
          </cell>
          <cell r="D7858">
            <v>293545.83</v>
          </cell>
        </row>
        <row r="7859">
          <cell r="A7859" t="str">
            <v>05</v>
          </cell>
          <cell r="B7859" t="str">
            <v>79030000</v>
          </cell>
          <cell r="C7859" t="str">
            <v>68080200</v>
          </cell>
          <cell r="D7859">
            <v>473796.15</v>
          </cell>
        </row>
        <row r="7860">
          <cell r="A7860" t="str">
            <v>05</v>
          </cell>
          <cell r="B7860" t="str">
            <v>79030000</v>
          </cell>
          <cell r="C7860" t="str">
            <v>69010000</v>
          </cell>
          <cell r="D7860">
            <v>17690.47</v>
          </cell>
        </row>
        <row r="7861">
          <cell r="A7861" t="str">
            <v>05</v>
          </cell>
          <cell r="B7861" t="str">
            <v>79030000</v>
          </cell>
          <cell r="C7861" t="str">
            <v>69050000</v>
          </cell>
          <cell r="D7861">
            <v>136080</v>
          </cell>
        </row>
        <row r="7862">
          <cell r="A7862" t="str">
            <v>05</v>
          </cell>
          <cell r="B7862" t="str">
            <v>79030000</v>
          </cell>
          <cell r="C7862" t="str">
            <v>70000000</v>
          </cell>
          <cell r="D7862">
            <v>77689.600000000006</v>
          </cell>
        </row>
        <row r="7863">
          <cell r="A7863" t="str">
            <v>05</v>
          </cell>
          <cell r="B7863" t="str">
            <v>79030000</v>
          </cell>
          <cell r="C7863" t="str">
            <v>79070000</v>
          </cell>
          <cell r="D7863">
            <v>2500</v>
          </cell>
        </row>
        <row r="7864">
          <cell r="A7864" t="str">
            <v>05</v>
          </cell>
          <cell r="B7864" t="str">
            <v>79030000</v>
          </cell>
          <cell r="C7864" t="str">
            <v>91020801</v>
          </cell>
          <cell r="D7864">
            <v>2741252.14</v>
          </cell>
        </row>
        <row r="7865">
          <cell r="A7865" t="str">
            <v>05</v>
          </cell>
          <cell r="B7865" t="str">
            <v>79030000</v>
          </cell>
          <cell r="C7865" t="str">
            <v>51030000</v>
          </cell>
          <cell r="D7865">
            <v>12862.5</v>
          </cell>
        </row>
        <row r="7866">
          <cell r="A7866" t="str">
            <v>05</v>
          </cell>
          <cell r="B7866" t="str">
            <v>79040000</v>
          </cell>
          <cell r="C7866" t="str">
            <v>10060000</v>
          </cell>
          <cell r="D7866">
            <v>289983.12</v>
          </cell>
        </row>
        <row r="7867">
          <cell r="A7867" t="str">
            <v>05</v>
          </cell>
          <cell r="B7867" t="str">
            <v>79040000</v>
          </cell>
          <cell r="C7867" t="str">
            <v>26000000</v>
          </cell>
          <cell r="D7867">
            <v>3283.02</v>
          </cell>
        </row>
        <row r="7868">
          <cell r="A7868" t="str">
            <v>05</v>
          </cell>
          <cell r="B7868" t="str">
            <v>79040000</v>
          </cell>
          <cell r="C7868" t="str">
            <v>50000000</v>
          </cell>
          <cell r="D7868">
            <v>2398.6999999999998</v>
          </cell>
        </row>
        <row r="7869">
          <cell r="A7869" t="str">
            <v>05</v>
          </cell>
          <cell r="B7869" t="str">
            <v>79040000</v>
          </cell>
          <cell r="C7869" t="str">
            <v>51040000</v>
          </cell>
          <cell r="D7869">
            <v>34433.519999999997</v>
          </cell>
        </row>
        <row r="7870">
          <cell r="A7870" t="str">
            <v>05</v>
          </cell>
          <cell r="B7870" t="str">
            <v>79040000</v>
          </cell>
          <cell r="C7870" t="str">
            <v>68080200</v>
          </cell>
          <cell r="D7870">
            <v>229.68</v>
          </cell>
        </row>
        <row r="7871">
          <cell r="A7871" t="str">
            <v>05</v>
          </cell>
          <cell r="B7871" t="str">
            <v>79040000</v>
          </cell>
          <cell r="C7871" t="str">
            <v>79030000</v>
          </cell>
          <cell r="D7871">
            <v>65.52</v>
          </cell>
        </row>
        <row r="7872">
          <cell r="A7872" t="str">
            <v>05</v>
          </cell>
          <cell r="B7872" t="str">
            <v>79040000</v>
          </cell>
          <cell r="C7872" t="str">
            <v>79070000</v>
          </cell>
          <cell r="D7872">
            <v>5.46</v>
          </cell>
        </row>
        <row r="7873">
          <cell r="A7873" t="str">
            <v>05</v>
          </cell>
          <cell r="B7873" t="str">
            <v>79070000</v>
          </cell>
          <cell r="C7873" t="str">
            <v>10060000</v>
          </cell>
          <cell r="D7873">
            <v>70</v>
          </cell>
        </row>
        <row r="7874">
          <cell r="A7874" t="str">
            <v>05</v>
          </cell>
          <cell r="B7874" t="str">
            <v>79070000</v>
          </cell>
          <cell r="C7874" t="str">
            <v>26000000</v>
          </cell>
          <cell r="D7874">
            <v>68129.740000000005</v>
          </cell>
        </row>
        <row r="7875">
          <cell r="A7875" t="str">
            <v>05</v>
          </cell>
          <cell r="B7875" t="str">
            <v>79070000</v>
          </cell>
          <cell r="C7875" t="str">
            <v>68080200</v>
          </cell>
          <cell r="D7875">
            <v>464209.79</v>
          </cell>
        </row>
        <row r="7876">
          <cell r="A7876" t="str">
            <v>05</v>
          </cell>
          <cell r="B7876" t="str">
            <v>79070000</v>
          </cell>
          <cell r="C7876" t="str">
            <v>69010000</v>
          </cell>
          <cell r="D7876">
            <v>160765.54999999999</v>
          </cell>
        </row>
        <row r="7877">
          <cell r="A7877" t="str">
            <v>05</v>
          </cell>
          <cell r="B7877" t="str">
            <v>79070000</v>
          </cell>
          <cell r="C7877" t="str">
            <v>76000000</v>
          </cell>
          <cell r="D7877">
            <v>572004.46</v>
          </cell>
        </row>
        <row r="7878">
          <cell r="A7878" t="str">
            <v>05</v>
          </cell>
          <cell r="B7878" t="str">
            <v>79070000</v>
          </cell>
          <cell r="C7878" t="str">
            <v>79030000</v>
          </cell>
          <cell r="D7878">
            <v>521359.94</v>
          </cell>
        </row>
        <row r="7879">
          <cell r="A7879" t="str">
            <v>05</v>
          </cell>
          <cell r="B7879" t="str">
            <v>79070000</v>
          </cell>
          <cell r="C7879" t="str">
            <v>79040000</v>
          </cell>
          <cell r="D7879">
            <v>908.82</v>
          </cell>
        </row>
        <row r="7880">
          <cell r="A7880" t="str">
            <v>05</v>
          </cell>
          <cell r="B7880" t="str">
            <v>79070000</v>
          </cell>
          <cell r="C7880" t="str">
            <v>91020801</v>
          </cell>
          <cell r="D7880">
            <v>188954.93</v>
          </cell>
        </row>
        <row r="7881">
          <cell r="A7881" t="str">
            <v>05</v>
          </cell>
          <cell r="B7881" t="str">
            <v>68040000</v>
          </cell>
          <cell r="C7881" t="str">
            <v>90051200</v>
          </cell>
          <cell r="D7881">
            <v>503.54</v>
          </cell>
        </row>
        <row r="7882">
          <cell r="A7882" t="str">
            <v>05</v>
          </cell>
          <cell r="B7882" t="str">
            <v>68040000</v>
          </cell>
          <cell r="C7882" t="str">
            <v>91020500</v>
          </cell>
          <cell r="D7882">
            <v>391371.57</v>
          </cell>
        </row>
        <row r="7883">
          <cell r="A7883" t="str">
            <v>05</v>
          </cell>
          <cell r="B7883" t="str">
            <v>68040000</v>
          </cell>
          <cell r="C7883" t="str">
            <v>91020802</v>
          </cell>
          <cell r="D7883">
            <v>23292.07</v>
          </cell>
        </row>
        <row r="7884">
          <cell r="A7884" t="str">
            <v>05</v>
          </cell>
          <cell r="B7884" t="str">
            <v>79030000</v>
          </cell>
          <cell r="C7884" t="str">
            <v>08070000</v>
          </cell>
          <cell r="D7884">
            <v>55250</v>
          </cell>
        </row>
        <row r="7885">
          <cell r="A7885" t="str">
            <v>05</v>
          </cell>
          <cell r="B7885" t="str">
            <v>19040100</v>
          </cell>
          <cell r="C7885" t="str">
            <v>68080200</v>
          </cell>
          <cell r="D7885">
            <v>35577843.119999997</v>
          </cell>
        </row>
        <row r="7886">
          <cell r="A7886" t="str">
            <v>05</v>
          </cell>
          <cell r="B7886" t="str">
            <v>19040100</v>
          </cell>
          <cell r="C7886" t="str">
            <v>91020801</v>
          </cell>
          <cell r="D7886">
            <v>-36798.959999999999</v>
          </cell>
        </row>
        <row r="7887">
          <cell r="A7887" t="str">
            <v>05</v>
          </cell>
          <cell r="B7887" t="str">
            <v>19100200</v>
          </cell>
          <cell r="C7887" t="str">
            <v>68080000</v>
          </cell>
          <cell r="D7887">
            <v>1500034.62</v>
          </cell>
        </row>
        <row r="7888">
          <cell r="A7888" t="str">
            <v>05</v>
          </cell>
          <cell r="B7888" t="str">
            <v>19010100</v>
          </cell>
          <cell r="C7888" t="str">
            <v>68080200</v>
          </cell>
          <cell r="D7888">
            <v>89951775.430000007</v>
          </cell>
        </row>
        <row r="7889">
          <cell r="A7889" t="str">
            <v>05</v>
          </cell>
          <cell r="B7889" t="str">
            <v>19020000</v>
          </cell>
          <cell r="C7889" t="str">
            <v>08060000</v>
          </cell>
          <cell r="D7889">
            <v>-333576.62</v>
          </cell>
        </row>
        <row r="7890">
          <cell r="A7890" t="str">
            <v>05</v>
          </cell>
          <cell r="B7890" t="str">
            <v>19020000</v>
          </cell>
          <cell r="C7890" t="str">
            <v>68080000</v>
          </cell>
          <cell r="D7890">
            <v>427216.91</v>
          </cell>
        </row>
        <row r="7891">
          <cell r="A7891" t="str">
            <v>05</v>
          </cell>
          <cell r="B7891" t="str">
            <v>19010000</v>
          </cell>
          <cell r="C7891" t="str">
            <v>68080000</v>
          </cell>
          <cell r="D7891">
            <v>19549.02</v>
          </cell>
        </row>
        <row r="7892">
          <cell r="A7892" t="str">
            <v>05</v>
          </cell>
          <cell r="B7892" t="str">
            <v>19080000</v>
          </cell>
          <cell r="C7892" t="str">
            <v>68080200</v>
          </cell>
          <cell r="D7892">
            <v>82805.36</v>
          </cell>
        </row>
        <row r="7893">
          <cell r="A7893" t="str">
            <v>05</v>
          </cell>
          <cell r="B7893" t="str">
            <v>19070200</v>
          </cell>
          <cell r="C7893" t="str">
            <v>68080200</v>
          </cell>
          <cell r="D7893">
            <v>2521655.4</v>
          </cell>
        </row>
        <row r="7894">
          <cell r="A7894" t="str">
            <v>05</v>
          </cell>
          <cell r="B7894" t="str">
            <v>19060000</v>
          </cell>
          <cell r="C7894" t="str">
            <v>08010000</v>
          </cell>
          <cell r="D7894">
            <v>-948452.74</v>
          </cell>
        </row>
        <row r="7895">
          <cell r="A7895" t="str">
            <v>05</v>
          </cell>
          <cell r="B7895" t="str">
            <v>19060000</v>
          </cell>
          <cell r="C7895" t="str">
            <v>08090000</v>
          </cell>
          <cell r="D7895">
            <v>-3507.46</v>
          </cell>
        </row>
        <row r="7896">
          <cell r="A7896" t="str">
            <v>05</v>
          </cell>
          <cell r="B7896" t="str">
            <v>19060000</v>
          </cell>
          <cell r="C7896" t="str">
            <v>68080000</v>
          </cell>
          <cell r="D7896">
            <v>21819.439999999999</v>
          </cell>
        </row>
        <row r="7897">
          <cell r="A7897" t="str">
            <v>05</v>
          </cell>
          <cell r="B7897" t="str">
            <v>19060000</v>
          </cell>
          <cell r="C7897" t="str">
            <v>68080200</v>
          </cell>
          <cell r="D7897">
            <v>300215.57</v>
          </cell>
        </row>
        <row r="7898">
          <cell r="A7898" t="str">
            <v>05</v>
          </cell>
          <cell r="B7898" t="str">
            <v>19020100</v>
          </cell>
          <cell r="C7898" t="str">
            <v>68080200</v>
          </cell>
          <cell r="D7898">
            <v>797116.69</v>
          </cell>
        </row>
        <row r="7899">
          <cell r="A7899" t="str">
            <v>05</v>
          </cell>
          <cell r="B7899" t="str">
            <v>19040000</v>
          </cell>
          <cell r="C7899" t="str">
            <v>08010000</v>
          </cell>
          <cell r="D7899">
            <v>-1080645.19</v>
          </cell>
        </row>
        <row r="7900">
          <cell r="A7900" t="str">
            <v>05</v>
          </cell>
          <cell r="B7900" t="str">
            <v>19040000</v>
          </cell>
          <cell r="C7900" t="str">
            <v>08080000</v>
          </cell>
          <cell r="D7900">
            <v>-5384.84</v>
          </cell>
        </row>
        <row r="7901">
          <cell r="A7901" t="str">
            <v>05</v>
          </cell>
          <cell r="B7901" t="str">
            <v>19040000</v>
          </cell>
          <cell r="C7901" t="str">
            <v>08090000</v>
          </cell>
          <cell r="D7901">
            <v>-40412.120000000003</v>
          </cell>
        </row>
        <row r="7902">
          <cell r="A7902" t="str">
            <v>05</v>
          </cell>
          <cell r="B7902" t="str">
            <v>19040000</v>
          </cell>
          <cell r="C7902" t="str">
            <v>68080000</v>
          </cell>
          <cell r="D7902">
            <v>1217915.98</v>
          </cell>
        </row>
        <row r="7903">
          <cell r="A7903" t="str">
            <v>05</v>
          </cell>
          <cell r="B7903" t="str">
            <v>19090000</v>
          </cell>
          <cell r="C7903" t="str">
            <v>68080200</v>
          </cell>
          <cell r="D7903">
            <v>197082</v>
          </cell>
        </row>
        <row r="7904">
          <cell r="A7904" t="str">
            <v>05</v>
          </cell>
          <cell r="B7904" t="str">
            <v>19110000</v>
          </cell>
          <cell r="C7904" t="str">
            <v>91020801</v>
          </cell>
          <cell r="D7904">
            <v>271214.89</v>
          </cell>
        </row>
        <row r="7905">
          <cell r="A7905" t="str">
            <v>05</v>
          </cell>
          <cell r="B7905" t="str">
            <v>68080100</v>
          </cell>
          <cell r="C7905" t="str">
            <v>60010000</v>
          </cell>
          <cell r="D7905">
            <v>738.46</v>
          </cell>
        </row>
        <row r="7906">
          <cell r="A7906" t="str">
            <v>05</v>
          </cell>
          <cell r="B7906" t="str">
            <v>68080100</v>
          </cell>
          <cell r="C7906" t="str">
            <v>60010100</v>
          </cell>
          <cell r="D7906">
            <v>82066.899999999994</v>
          </cell>
        </row>
        <row r="7907">
          <cell r="A7907" t="str">
            <v>05</v>
          </cell>
          <cell r="B7907" t="str">
            <v>68080100</v>
          </cell>
          <cell r="C7907" t="str">
            <v>79030000</v>
          </cell>
          <cell r="D7907">
            <v>8946.94</v>
          </cell>
        </row>
        <row r="7908">
          <cell r="A7908" t="str">
            <v>05</v>
          </cell>
          <cell r="B7908" t="str">
            <v>68080200</v>
          </cell>
          <cell r="C7908" t="str">
            <v>19060000</v>
          </cell>
          <cell r="D7908">
            <v>55536.63</v>
          </cell>
        </row>
        <row r="7909">
          <cell r="A7909" t="str">
            <v>05</v>
          </cell>
          <cell r="B7909" t="str">
            <v>68080200</v>
          </cell>
          <cell r="C7909" t="str">
            <v>62030100</v>
          </cell>
          <cell r="D7909">
            <v>28008379.059999999</v>
          </cell>
        </row>
        <row r="7910">
          <cell r="A7910" t="str">
            <v>05</v>
          </cell>
          <cell r="B7910" t="str">
            <v>68080200</v>
          </cell>
          <cell r="C7910" t="str">
            <v>62030300</v>
          </cell>
          <cell r="D7910">
            <v>1308586.02</v>
          </cell>
        </row>
        <row r="7911">
          <cell r="A7911" t="str">
            <v>05</v>
          </cell>
          <cell r="B7911" t="str">
            <v>68080200</v>
          </cell>
          <cell r="C7911" t="str">
            <v>62030500</v>
          </cell>
          <cell r="D7911">
            <v>2110645.4700000002</v>
          </cell>
        </row>
        <row r="7912">
          <cell r="A7912" t="str">
            <v>05</v>
          </cell>
          <cell r="B7912" t="str">
            <v>68080200</v>
          </cell>
          <cell r="C7912" t="str">
            <v>62050200</v>
          </cell>
          <cell r="D7912">
            <v>10837162.939999999</v>
          </cell>
        </row>
        <row r="7913">
          <cell r="A7913" t="str">
            <v>05</v>
          </cell>
          <cell r="B7913" t="str">
            <v>68080200</v>
          </cell>
          <cell r="C7913" t="str">
            <v>76020400</v>
          </cell>
          <cell r="D7913">
            <v>98979.8</v>
          </cell>
        </row>
        <row r="7914">
          <cell r="A7914" t="str">
            <v>05</v>
          </cell>
          <cell r="B7914" t="str">
            <v>68080200</v>
          </cell>
          <cell r="C7914" t="str">
            <v>76050100</v>
          </cell>
          <cell r="D7914">
            <v>140400906.75999999</v>
          </cell>
        </row>
        <row r="7915">
          <cell r="A7915" t="str">
            <v>05</v>
          </cell>
          <cell r="B7915" t="str">
            <v>68080200</v>
          </cell>
          <cell r="C7915" t="str">
            <v>79030000</v>
          </cell>
          <cell r="D7915">
            <v>43145.84</v>
          </cell>
        </row>
        <row r="7916">
          <cell r="A7916" t="str">
            <v>05</v>
          </cell>
          <cell r="B7916" t="str">
            <v>68080200</v>
          </cell>
          <cell r="C7916" t="str">
            <v>79040000</v>
          </cell>
          <cell r="D7916">
            <v>5836.92</v>
          </cell>
        </row>
        <row r="7917">
          <cell r="A7917" t="str">
            <v>05</v>
          </cell>
          <cell r="B7917" t="str">
            <v>68080200</v>
          </cell>
          <cell r="C7917" t="str">
            <v>79070000</v>
          </cell>
          <cell r="D7917">
            <v>627731.72</v>
          </cell>
        </row>
        <row r="7918">
          <cell r="A7918" t="str">
            <v>05</v>
          </cell>
          <cell r="B7918" t="str">
            <v>68080200</v>
          </cell>
          <cell r="C7918" t="str">
            <v>90030107</v>
          </cell>
          <cell r="D7918">
            <v>-2073.83</v>
          </cell>
        </row>
        <row r="7919">
          <cell r="A7919" t="str">
            <v>05</v>
          </cell>
          <cell r="B7919" t="str">
            <v>68080200</v>
          </cell>
          <cell r="C7919" t="str">
            <v>90030108</v>
          </cell>
          <cell r="D7919">
            <v>-177649.92000000001</v>
          </cell>
        </row>
        <row r="7920">
          <cell r="A7920" t="str">
            <v>05</v>
          </cell>
          <cell r="B7920" t="str">
            <v>68080200</v>
          </cell>
          <cell r="C7920" t="str">
            <v>91020801</v>
          </cell>
          <cell r="D7920">
            <v>32824.129999999997</v>
          </cell>
        </row>
        <row r="7921">
          <cell r="A7921" t="str">
            <v>05</v>
          </cell>
          <cell r="B7921" t="str">
            <v>68080200</v>
          </cell>
          <cell r="C7921" t="str">
            <v>94000000</v>
          </cell>
          <cell r="D7921">
            <v>75063.539999999994</v>
          </cell>
        </row>
        <row r="7922">
          <cell r="A7922" t="str">
            <v>05</v>
          </cell>
          <cell r="B7922" t="str">
            <v>91010400</v>
          </cell>
          <cell r="C7922" t="str">
            <v>62040400</v>
          </cell>
          <cell r="D7922">
            <v>13908056.109999999</v>
          </cell>
        </row>
        <row r="7923">
          <cell r="A7923" t="str">
            <v>05</v>
          </cell>
          <cell r="B7923" t="str">
            <v>91010900</v>
          </cell>
          <cell r="C7923" t="str">
            <v>62040900</v>
          </cell>
          <cell r="D7923">
            <v>2848867.21</v>
          </cell>
        </row>
        <row r="7924">
          <cell r="A7924" t="str">
            <v>05</v>
          </cell>
          <cell r="B7924" t="str">
            <v>91011600</v>
          </cell>
          <cell r="C7924" t="str">
            <v>76000000</v>
          </cell>
          <cell r="D7924">
            <v>2408738.2599999998</v>
          </cell>
        </row>
        <row r="7925">
          <cell r="A7925" t="str">
            <v>05</v>
          </cell>
          <cell r="B7925" t="str">
            <v>79070000</v>
          </cell>
          <cell r="C7925" t="str">
            <v>99000000</v>
          </cell>
          <cell r="D7925">
            <v>1838932.27</v>
          </cell>
        </row>
        <row r="7926">
          <cell r="A7926" t="str">
            <v>05</v>
          </cell>
          <cell r="B7926" t="str">
            <v>68030900</v>
          </cell>
          <cell r="C7926" t="str">
            <v>79030000</v>
          </cell>
          <cell r="D7926">
            <v>35705</v>
          </cell>
        </row>
        <row r="7927">
          <cell r="A7927" t="str">
            <v>05</v>
          </cell>
          <cell r="B7927" t="str">
            <v>68020000</v>
          </cell>
          <cell r="C7927" t="str">
            <v>70000000</v>
          </cell>
          <cell r="D7927">
            <v>16489795</v>
          </cell>
        </row>
        <row r="7928">
          <cell r="A7928" t="str">
            <v>05</v>
          </cell>
          <cell r="B7928" t="str">
            <v>68020000</v>
          </cell>
          <cell r="C7928" t="str">
            <v>79030000</v>
          </cell>
          <cell r="D7928">
            <v>148624</v>
          </cell>
        </row>
        <row r="7929">
          <cell r="A7929" t="str">
            <v>05</v>
          </cell>
          <cell r="B7929" t="str">
            <v>68020000</v>
          </cell>
          <cell r="C7929" t="str">
            <v>79040000</v>
          </cell>
          <cell r="D7929">
            <v>10601</v>
          </cell>
        </row>
        <row r="7930">
          <cell r="A7930" t="str">
            <v>05</v>
          </cell>
          <cell r="B7930" t="str">
            <v>68020000</v>
          </cell>
          <cell r="C7930" t="str">
            <v>79070000</v>
          </cell>
          <cell r="D7930">
            <v>194269</v>
          </cell>
        </row>
        <row r="7931">
          <cell r="A7931" t="str">
            <v>05</v>
          </cell>
          <cell r="B7931" t="str">
            <v>68020000</v>
          </cell>
          <cell r="C7931" t="str">
            <v>50000000</v>
          </cell>
          <cell r="D7931">
            <v>5950.35</v>
          </cell>
        </row>
        <row r="7932">
          <cell r="A7932" t="str">
            <v>05</v>
          </cell>
          <cell r="B7932" t="str">
            <v>91010600</v>
          </cell>
          <cell r="C7932" t="str">
            <v>51040000</v>
          </cell>
          <cell r="D7932">
            <v>520505.49</v>
          </cell>
        </row>
        <row r="7933">
          <cell r="A7933" t="str">
            <v>05</v>
          </cell>
          <cell r="B7933" t="str">
            <v>66000100</v>
          </cell>
          <cell r="C7933" t="str">
            <v>91020600</v>
          </cell>
          <cell r="D7933">
            <v>769398.84</v>
          </cell>
        </row>
        <row r="7934">
          <cell r="A7934" t="str">
            <v>05</v>
          </cell>
          <cell r="B7934" t="str">
            <v>91010802</v>
          </cell>
          <cell r="C7934" t="str">
            <v>79030000</v>
          </cell>
          <cell r="D7934">
            <v>427.89</v>
          </cell>
        </row>
        <row r="7935">
          <cell r="A7935" t="str">
            <v>05</v>
          </cell>
          <cell r="B7935" t="str">
            <v>91010800</v>
          </cell>
          <cell r="C7935" t="str">
            <v>01000000</v>
          </cell>
          <cell r="D7935">
            <v>37.82</v>
          </cell>
        </row>
        <row r="7936">
          <cell r="A7936" t="str">
            <v>05</v>
          </cell>
          <cell r="B7936" t="str">
            <v>91010800</v>
          </cell>
          <cell r="C7936" t="str">
            <v>01050000</v>
          </cell>
          <cell r="D7936">
            <v>1.1499999999999999</v>
          </cell>
        </row>
        <row r="7937">
          <cell r="A7937" t="str">
            <v>05</v>
          </cell>
          <cell r="B7937" t="str">
            <v>91010800</v>
          </cell>
          <cell r="C7937" t="str">
            <v>08060000</v>
          </cell>
          <cell r="D7937">
            <v>0.03</v>
          </cell>
        </row>
        <row r="7938">
          <cell r="A7938" t="str">
            <v>05</v>
          </cell>
          <cell r="B7938" t="str">
            <v>91010800</v>
          </cell>
          <cell r="C7938" t="str">
            <v>08070000</v>
          </cell>
          <cell r="D7938">
            <v>12</v>
          </cell>
        </row>
        <row r="7939">
          <cell r="A7939" t="str">
            <v>05</v>
          </cell>
          <cell r="B7939" t="str">
            <v>91010800</v>
          </cell>
          <cell r="C7939" t="str">
            <v>10010000</v>
          </cell>
          <cell r="D7939">
            <v>33029.370000000003</v>
          </cell>
        </row>
        <row r="7940">
          <cell r="A7940" t="str">
            <v>05</v>
          </cell>
          <cell r="B7940" t="str">
            <v>91010800</v>
          </cell>
          <cell r="C7940" t="str">
            <v>10020000</v>
          </cell>
          <cell r="D7940">
            <v>100856.91</v>
          </cell>
        </row>
        <row r="7941">
          <cell r="A7941" t="str">
            <v>05</v>
          </cell>
          <cell r="B7941" t="str">
            <v>91010800</v>
          </cell>
          <cell r="C7941" t="str">
            <v>10060000</v>
          </cell>
          <cell r="D7941">
            <v>1383.92</v>
          </cell>
        </row>
        <row r="7942">
          <cell r="A7942" t="str">
            <v>05</v>
          </cell>
          <cell r="B7942" t="str">
            <v>91010800</v>
          </cell>
          <cell r="C7942" t="str">
            <v>10090000</v>
          </cell>
          <cell r="D7942">
            <v>1391.54</v>
          </cell>
        </row>
        <row r="7943">
          <cell r="A7943" t="str">
            <v>05</v>
          </cell>
          <cell r="B7943" t="str">
            <v>91010800</v>
          </cell>
          <cell r="C7943" t="str">
            <v>10110000</v>
          </cell>
          <cell r="D7943">
            <v>808424.34</v>
          </cell>
        </row>
        <row r="7944">
          <cell r="A7944" t="str">
            <v>05</v>
          </cell>
          <cell r="B7944" t="str">
            <v>91010800</v>
          </cell>
          <cell r="C7944" t="str">
            <v>10150000</v>
          </cell>
          <cell r="D7944">
            <v>243.75</v>
          </cell>
        </row>
        <row r="7945">
          <cell r="A7945" t="str">
            <v>05</v>
          </cell>
          <cell r="B7945" t="str">
            <v>91010800</v>
          </cell>
          <cell r="C7945" t="str">
            <v>16010000</v>
          </cell>
          <cell r="D7945">
            <v>598.65</v>
          </cell>
        </row>
        <row r="7946">
          <cell r="A7946" t="str">
            <v>05</v>
          </cell>
          <cell r="B7946" t="str">
            <v>91010800</v>
          </cell>
          <cell r="C7946" t="str">
            <v>20010000</v>
          </cell>
          <cell r="D7946">
            <v>1410613.99</v>
          </cell>
        </row>
        <row r="7947">
          <cell r="A7947" t="str">
            <v>05</v>
          </cell>
          <cell r="B7947" t="str">
            <v>91010800</v>
          </cell>
          <cell r="C7947" t="str">
            <v>21010000</v>
          </cell>
          <cell r="D7947">
            <v>92093.6</v>
          </cell>
        </row>
        <row r="7948">
          <cell r="A7948" t="str">
            <v>05</v>
          </cell>
          <cell r="B7948" t="str">
            <v>91010800</v>
          </cell>
          <cell r="C7948" t="str">
            <v>50010000</v>
          </cell>
          <cell r="D7948">
            <v>41.48</v>
          </cell>
        </row>
        <row r="7949">
          <cell r="A7949" t="str">
            <v>05</v>
          </cell>
          <cell r="B7949" t="str">
            <v>91010800</v>
          </cell>
          <cell r="C7949" t="str">
            <v>52000000</v>
          </cell>
          <cell r="D7949">
            <v>178838.74</v>
          </cell>
        </row>
        <row r="7950">
          <cell r="A7950" t="str">
            <v>05</v>
          </cell>
          <cell r="B7950" t="str">
            <v>91010800</v>
          </cell>
          <cell r="C7950" t="str">
            <v>52030000</v>
          </cell>
          <cell r="D7950">
            <v>14060.37</v>
          </cell>
        </row>
        <row r="7951">
          <cell r="A7951" t="str">
            <v>05</v>
          </cell>
          <cell r="B7951" t="str">
            <v>91010800</v>
          </cell>
          <cell r="C7951" t="str">
            <v>52030100</v>
          </cell>
          <cell r="D7951">
            <v>12458.89</v>
          </cell>
        </row>
        <row r="7952">
          <cell r="A7952" t="str">
            <v>05</v>
          </cell>
          <cell r="B7952" t="str">
            <v>91010800</v>
          </cell>
          <cell r="C7952" t="str">
            <v>55020000</v>
          </cell>
          <cell r="D7952">
            <v>258.13</v>
          </cell>
        </row>
        <row r="7953">
          <cell r="A7953" t="str">
            <v>05</v>
          </cell>
          <cell r="B7953" t="str">
            <v>91010800</v>
          </cell>
          <cell r="C7953" t="str">
            <v>55030000</v>
          </cell>
          <cell r="D7953">
            <v>1074259.8999999999</v>
          </cell>
        </row>
        <row r="7954">
          <cell r="A7954" t="str">
            <v>05</v>
          </cell>
          <cell r="B7954" t="str">
            <v>91010800</v>
          </cell>
          <cell r="C7954" t="str">
            <v>60010000</v>
          </cell>
          <cell r="D7954">
            <v>520.83000000000004</v>
          </cell>
        </row>
        <row r="7955">
          <cell r="A7955" t="str">
            <v>05</v>
          </cell>
          <cell r="B7955" t="str">
            <v>91010800</v>
          </cell>
          <cell r="C7955" t="str">
            <v>60010100</v>
          </cell>
          <cell r="D7955">
            <v>336090.13</v>
          </cell>
        </row>
        <row r="7956">
          <cell r="A7956" t="str">
            <v>05</v>
          </cell>
          <cell r="B7956" t="str">
            <v>91010800</v>
          </cell>
          <cell r="C7956" t="str">
            <v>60040100</v>
          </cell>
          <cell r="D7956">
            <v>649094.84</v>
          </cell>
        </row>
        <row r="7957">
          <cell r="A7957" t="str">
            <v>05</v>
          </cell>
          <cell r="B7957" t="str">
            <v>91010800</v>
          </cell>
          <cell r="C7957" t="str">
            <v>62000000</v>
          </cell>
          <cell r="D7957">
            <v>2.9</v>
          </cell>
        </row>
        <row r="7958">
          <cell r="A7958" t="str">
            <v>05</v>
          </cell>
          <cell r="B7958" t="str">
            <v>91010800</v>
          </cell>
          <cell r="C7958" t="str">
            <v>62030300</v>
          </cell>
          <cell r="D7958">
            <v>651.92999999999995</v>
          </cell>
        </row>
        <row r="7959">
          <cell r="A7959" t="str">
            <v>05</v>
          </cell>
          <cell r="B7959" t="str">
            <v>91010800</v>
          </cell>
          <cell r="C7959" t="str">
            <v>71010000</v>
          </cell>
          <cell r="D7959">
            <v>1589.77</v>
          </cell>
        </row>
        <row r="7960">
          <cell r="A7960" t="str">
            <v>05</v>
          </cell>
          <cell r="B7960" t="str">
            <v>91010800</v>
          </cell>
          <cell r="C7960" t="str">
            <v>94000000</v>
          </cell>
          <cell r="D7960">
            <v>-1057231.06</v>
          </cell>
        </row>
        <row r="7961">
          <cell r="A7961" t="str">
            <v>05</v>
          </cell>
          <cell r="B7961" t="str">
            <v>19050000</v>
          </cell>
          <cell r="C7961" t="str">
            <v>68080000</v>
          </cell>
          <cell r="D7961">
            <v>-1957467.31</v>
          </cell>
        </row>
        <row r="7962">
          <cell r="A7962" t="str">
            <v>05</v>
          </cell>
          <cell r="B7962" t="str">
            <v>20031000</v>
          </cell>
          <cell r="C7962" t="str">
            <v>90021300</v>
          </cell>
          <cell r="D7962">
            <v>10951</v>
          </cell>
        </row>
        <row r="7963">
          <cell r="A7963" t="str">
            <v>05</v>
          </cell>
          <cell r="B7963" t="str">
            <v>79030000</v>
          </cell>
          <cell r="C7963" t="str">
            <v>91020801</v>
          </cell>
          <cell r="D7963">
            <v>72722.570000000007</v>
          </cell>
        </row>
        <row r="7964">
          <cell r="A7964" t="str">
            <v>05</v>
          </cell>
          <cell r="B7964" t="str">
            <v>91010100</v>
          </cell>
          <cell r="C7964" t="str">
            <v>21010000</v>
          </cell>
          <cell r="D7964">
            <v>1718.1</v>
          </cell>
        </row>
        <row r="7965">
          <cell r="A7965" t="str">
            <v>05</v>
          </cell>
          <cell r="B7965" t="str">
            <v>01000000</v>
          </cell>
          <cell r="C7965" t="str">
            <v>01000000</v>
          </cell>
          <cell r="D7965">
            <v>3534291</v>
          </cell>
        </row>
        <row r="7966">
          <cell r="A7966" t="str">
            <v>05</v>
          </cell>
          <cell r="B7966" t="str">
            <v>01000000</v>
          </cell>
          <cell r="C7966" t="str">
            <v>01020000</v>
          </cell>
          <cell r="D7966">
            <v>950603</v>
          </cell>
        </row>
        <row r="7967">
          <cell r="A7967" t="str">
            <v>05</v>
          </cell>
          <cell r="B7967" t="str">
            <v>01000000</v>
          </cell>
          <cell r="C7967" t="str">
            <v>25010000</v>
          </cell>
          <cell r="D7967">
            <v>24303</v>
          </cell>
        </row>
        <row r="7968">
          <cell r="A7968" t="str">
            <v>05</v>
          </cell>
          <cell r="B7968" t="str">
            <v>01000000</v>
          </cell>
          <cell r="C7968" t="str">
            <v>25020000</v>
          </cell>
          <cell r="D7968">
            <v>309978</v>
          </cell>
        </row>
        <row r="7969">
          <cell r="A7969" t="str">
            <v>05</v>
          </cell>
          <cell r="B7969" t="str">
            <v>01000000</v>
          </cell>
          <cell r="C7969" t="str">
            <v>25030000</v>
          </cell>
          <cell r="D7969">
            <v>27379</v>
          </cell>
        </row>
        <row r="7970">
          <cell r="A7970" t="str">
            <v>05</v>
          </cell>
          <cell r="B7970" t="str">
            <v>01000000</v>
          </cell>
          <cell r="C7970" t="str">
            <v>26000000</v>
          </cell>
          <cell r="D7970">
            <v>359195.64</v>
          </cell>
        </row>
        <row r="7971">
          <cell r="A7971" t="str">
            <v>05</v>
          </cell>
          <cell r="B7971" t="str">
            <v>01000000</v>
          </cell>
          <cell r="C7971" t="str">
            <v>79030000</v>
          </cell>
          <cell r="D7971">
            <v>-11506917</v>
          </cell>
        </row>
        <row r="7972">
          <cell r="A7972" t="str">
            <v>05</v>
          </cell>
          <cell r="B7972" t="str">
            <v>01000000</v>
          </cell>
          <cell r="C7972" t="str">
            <v>91020500</v>
          </cell>
          <cell r="D7972">
            <v>300729.58</v>
          </cell>
        </row>
        <row r="7973">
          <cell r="A7973" t="str">
            <v>05</v>
          </cell>
          <cell r="B7973" t="str">
            <v>01000000</v>
          </cell>
          <cell r="C7973" t="str">
            <v>01090000</v>
          </cell>
          <cell r="D7973">
            <v>4557501</v>
          </cell>
        </row>
        <row r="7974">
          <cell r="A7974" t="str">
            <v>05</v>
          </cell>
          <cell r="B7974" t="str">
            <v>01090000</v>
          </cell>
          <cell r="C7974" t="str">
            <v>02010000</v>
          </cell>
          <cell r="D7974">
            <v>4209203</v>
          </cell>
        </row>
        <row r="7975">
          <cell r="A7975" t="str">
            <v>05</v>
          </cell>
          <cell r="B7975" t="str">
            <v>01090000</v>
          </cell>
          <cell r="C7975" t="str">
            <v>91020100</v>
          </cell>
          <cell r="D7975">
            <v>348298</v>
          </cell>
        </row>
        <row r="7976">
          <cell r="A7976" t="str">
            <v>05</v>
          </cell>
          <cell r="B7976" t="str">
            <v>01090000</v>
          </cell>
          <cell r="C7976" t="str">
            <v>02030000</v>
          </cell>
          <cell r="D7976">
            <v>516350</v>
          </cell>
        </row>
        <row r="7977">
          <cell r="A7977" t="str">
            <v>05</v>
          </cell>
          <cell r="B7977" t="str">
            <v>01090000</v>
          </cell>
          <cell r="C7977" t="str">
            <v>91020100</v>
          </cell>
          <cell r="D7977">
            <v>12306</v>
          </cell>
        </row>
        <row r="7978">
          <cell r="A7978" t="str">
            <v>05</v>
          </cell>
          <cell r="B7978" t="str">
            <v>01010000</v>
          </cell>
          <cell r="C7978" t="str">
            <v>01000000</v>
          </cell>
          <cell r="D7978">
            <v>69055</v>
          </cell>
        </row>
        <row r="7979">
          <cell r="A7979" t="str">
            <v>05</v>
          </cell>
          <cell r="B7979" t="str">
            <v>01010000</v>
          </cell>
          <cell r="C7979" t="str">
            <v>01090000</v>
          </cell>
          <cell r="D7979">
            <v>520937</v>
          </cell>
        </row>
        <row r="7980">
          <cell r="A7980" t="str">
            <v>05</v>
          </cell>
          <cell r="B7980" t="str">
            <v>01020000</v>
          </cell>
          <cell r="C7980" t="str">
            <v>01000000</v>
          </cell>
          <cell r="D7980">
            <v>8763</v>
          </cell>
        </row>
        <row r="7981">
          <cell r="A7981" t="str">
            <v>05</v>
          </cell>
          <cell r="B7981" t="str">
            <v>01030000</v>
          </cell>
          <cell r="C7981" t="str">
            <v>01090000</v>
          </cell>
          <cell r="D7981">
            <v>7719</v>
          </cell>
        </row>
        <row r="7982">
          <cell r="A7982" t="str">
            <v>05</v>
          </cell>
          <cell r="B7982" t="str">
            <v>01050000</v>
          </cell>
          <cell r="C7982" t="str">
            <v>79030000</v>
          </cell>
          <cell r="D7982">
            <v>9279473</v>
          </cell>
        </row>
        <row r="7983">
          <cell r="A7983" t="str">
            <v>05</v>
          </cell>
          <cell r="B7983" t="str">
            <v>02010000</v>
          </cell>
          <cell r="C7983" t="str">
            <v>02020000</v>
          </cell>
          <cell r="D7983">
            <v>8715</v>
          </cell>
        </row>
        <row r="7984">
          <cell r="A7984" t="str">
            <v>05</v>
          </cell>
          <cell r="B7984" t="str">
            <v>02010000</v>
          </cell>
          <cell r="C7984" t="str">
            <v>02030000</v>
          </cell>
          <cell r="D7984">
            <v>63881</v>
          </cell>
        </row>
        <row r="7985">
          <cell r="A7985" t="str">
            <v>05</v>
          </cell>
          <cell r="B7985" t="str">
            <v>79030000</v>
          </cell>
          <cell r="C7985" t="str">
            <v>99000000</v>
          </cell>
          <cell r="D7985">
            <v>2598755</v>
          </cell>
        </row>
        <row r="7986">
          <cell r="A7986" t="str">
            <v>05</v>
          </cell>
          <cell r="B7986" t="str">
            <v>99000000</v>
          </cell>
          <cell r="C7986" t="str">
            <v>79030000</v>
          </cell>
          <cell r="D7986">
            <v>58930.84</v>
          </cell>
        </row>
        <row r="7987">
          <cell r="A7987" t="str">
            <v>05</v>
          </cell>
          <cell r="B7987" t="str">
            <v>99000000</v>
          </cell>
          <cell r="C7987" t="str">
            <v>79040000</v>
          </cell>
          <cell r="D7987">
            <v>32931.93</v>
          </cell>
        </row>
        <row r="7988">
          <cell r="A7988" t="str">
            <v>05</v>
          </cell>
          <cell r="B7988" t="str">
            <v>99000000</v>
          </cell>
          <cell r="C7988" t="str">
            <v>79070000</v>
          </cell>
          <cell r="D7988">
            <v>16000.46</v>
          </cell>
        </row>
        <row r="7989">
          <cell r="A7989" t="str">
            <v>05</v>
          </cell>
          <cell r="B7989" t="str">
            <v>51030100</v>
          </cell>
          <cell r="C7989" t="str">
            <v>97000000</v>
          </cell>
          <cell r="D7989">
            <v>270</v>
          </cell>
        </row>
        <row r="7990">
          <cell r="A7990" t="str">
            <v>05</v>
          </cell>
          <cell r="B7990" t="str">
            <v>91010800</v>
          </cell>
          <cell r="C7990" t="str">
            <v>79030000</v>
          </cell>
          <cell r="D7990">
            <v>48.96</v>
          </cell>
        </row>
        <row r="7991">
          <cell r="A7991" t="str">
            <v>05</v>
          </cell>
          <cell r="B7991" t="str">
            <v>16020000</v>
          </cell>
          <cell r="C7991" t="str">
            <v>90020700</v>
          </cell>
          <cell r="D7991">
            <v>0.47</v>
          </cell>
        </row>
        <row r="7992">
          <cell r="A7992" t="str">
            <v>05</v>
          </cell>
          <cell r="B7992" t="str">
            <v>16020000</v>
          </cell>
          <cell r="C7992" t="str">
            <v>90022300</v>
          </cell>
          <cell r="D7992">
            <v>-0.47</v>
          </cell>
        </row>
        <row r="7993">
          <cell r="A7993" t="str">
            <v>05</v>
          </cell>
          <cell r="B7993" t="str">
            <v>16020100</v>
          </cell>
          <cell r="C7993" t="str">
            <v>90020700</v>
          </cell>
          <cell r="D7993">
            <v>0.89</v>
          </cell>
        </row>
        <row r="7994">
          <cell r="A7994" t="str">
            <v>05</v>
          </cell>
          <cell r="B7994" t="str">
            <v>16020100</v>
          </cell>
          <cell r="C7994" t="str">
            <v>90022300</v>
          </cell>
          <cell r="D7994">
            <v>-1.3</v>
          </cell>
        </row>
        <row r="7995">
          <cell r="A7995" t="str">
            <v>05</v>
          </cell>
          <cell r="B7995" t="str">
            <v>16070100</v>
          </cell>
          <cell r="C7995" t="str">
            <v>90020500</v>
          </cell>
          <cell r="D7995">
            <v>96.79</v>
          </cell>
        </row>
        <row r="7996">
          <cell r="A7996" t="str">
            <v>05</v>
          </cell>
          <cell r="B7996" t="str">
            <v>60010000</v>
          </cell>
          <cell r="C7996" t="str">
            <v>91020802</v>
          </cell>
          <cell r="D7996">
            <v>54.55</v>
          </cell>
        </row>
        <row r="7997">
          <cell r="A7997" t="str">
            <v>05</v>
          </cell>
          <cell r="B7997" t="str">
            <v>10150000</v>
          </cell>
          <cell r="C7997" t="str">
            <v>91020801</v>
          </cell>
          <cell r="D7997">
            <v>-909.44</v>
          </cell>
        </row>
        <row r="7998">
          <cell r="A7998" t="str">
            <v>05</v>
          </cell>
          <cell r="B7998" t="str">
            <v>10150000</v>
          </cell>
          <cell r="C7998" t="str">
            <v>91020802</v>
          </cell>
          <cell r="D7998">
            <v>909.44</v>
          </cell>
        </row>
        <row r="7999">
          <cell r="A7999" t="str">
            <v>05</v>
          </cell>
          <cell r="B7999" t="str">
            <v>76020600</v>
          </cell>
          <cell r="C7999" t="str">
            <v>91020803</v>
          </cell>
          <cell r="D7999">
            <v>-2391944.7799999998</v>
          </cell>
        </row>
        <row r="8000">
          <cell r="A8000" t="str">
            <v>06</v>
          </cell>
          <cell r="B8000" t="str">
            <v>50000000</v>
          </cell>
          <cell r="C8000" t="str">
            <v>26000000</v>
          </cell>
          <cell r="D8000">
            <v>300</v>
          </cell>
        </row>
        <row r="8001">
          <cell r="A8001" t="str">
            <v>06</v>
          </cell>
          <cell r="B8001" t="str">
            <v>50000000</v>
          </cell>
          <cell r="C8001" t="str">
            <v>51040000</v>
          </cell>
          <cell r="D8001">
            <v>1488000</v>
          </cell>
        </row>
        <row r="8002">
          <cell r="A8002" t="str">
            <v>06</v>
          </cell>
          <cell r="B8002" t="str">
            <v>50000000</v>
          </cell>
          <cell r="C8002" t="str">
            <v>57000000</v>
          </cell>
          <cell r="D8002">
            <v>74000</v>
          </cell>
        </row>
        <row r="8003">
          <cell r="A8003" t="str">
            <v>06</v>
          </cell>
          <cell r="B8003" t="str">
            <v>50000000</v>
          </cell>
          <cell r="C8003" t="str">
            <v>69010000</v>
          </cell>
          <cell r="D8003">
            <v>157000</v>
          </cell>
        </row>
        <row r="8004">
          <cell r="A8004" t="str">
            <v>06</v>
          </cell>
          <cell r="B8004" t="str">
            <v>50000000</v>
          </cell>
          <cell r="C8004" t="str">
            <v>70000000</v>
          </cell>
          <cell r="D8004">
            <v>4012578.58</v>
          </cell>
        </row>
        <row r="8005">
          <cell r="A8005" t="str">
            <v>06</v>
          </cell>
          <cell r="B8005" t="str">
            <v>50000000</v>
          </cell>
          <cell r="C8005" t="str">
            <v>71000000</v>
          </cell>
          <cell r="D8005">
            <v>3762881</v>
          </cell>
        </row>
        <row r="8006">
          <cell r="A8006" t="str">
            <v>06</v>
          </cell>
          <cell r="B8006" t="str">
            <v>50000000</v>
          </cell>
          <cell r="C8006" t="str">
            <v>71020000</v>
          </cell>
          <cell r="D8006">
            <v>167822.9</v>
          </cell>
        </row>
        <row r="8007">
          <cell r="A8007" t="str">
            <v>06</v>
          </cell>
          <cell r="B8007" t="str">
            <v>50000000</v>
          </cell>
          <cell r="C8007" t="str">
            <v>73040000</v>
          </cell>
          <cell r="D8007">
            <v>1260000</v>
          </cell>
        </row>
        <row r="8008">
          <cell r="A8008" t="str">
            <v>06</v>
          </cell>
          <cell r="B8008" t="str">
            <v>50000000</v>
          </cell>
          <cell r="C8008" t="str">
            <v>75020000</v>
          </cell>
          <cell r="D8008">
            <v>533.45000000000005</v>
          </cell>
        </row>
        <row r="8009">
          <cell r="A8009" t="str">
            <v>06</v>
          </cell>
          <cell r="B8009" t="str">
            <v>50000000</v>
          </cell>
          <cell r="C8009" t="str">
            <v>76000000</v>
          </cell>
          <cell r="D8009">
            <v>805054</v>
          </cell>
        </row>
        <row r="8010">
          <cell r="A8010" t="str">
            <v>06</v>
          </cell>
          <cell r="B8010" t="str">
            <v>50000000</v>
          </cell>
          <cell r="C8010" t="str">
            <v>76040000</v>
          </cell>
          <cell r="D8010">
            <v>12122.83</v>
          </cell>
        </row>
        <row r="8011">
          <cell r="A8011" t="str">
            <v>06</v>
          </cell>
          <cell r="B8011" t="str">
            <v>50000000</v>
          </cell>
          <cell r="C8011" t="str">
            <v>79030000</v>
          </cell>
          <cell r="D8011">
            <v>320771.95</v>
          </cell>
        </row>
        <row r="8012">
          <cell r="A8012" t="str">
            <v>06</v>
          </cell>
          <cell r="B8012" t="str">
            <v>50000000</v>
          </cell>
          <cell r="C8012" t="str">
            <v>79070000</v>
          </cell>
          <cell r="D8012">
            <v>89898.22</v>
          </cell>
        </row>
        <row r="8013">
          <cell r="A8013" t="str">
            <v>06</v>
          </cell>
          <cell r="B8013" t="str">
            <v>50000000</v>
          </cell>
          <cell r="C8013" t="str">
            <v>91020801</v>
          </cell>
          <cell r="D8013">
            <v>3000</v>
          </cell>
        </row>
        <row r="8014">
          <cell r="A8014" t="str">
            <v>06</v>
          </cell>
          <cell r="B8014" t="str">
            <v>99000000</v>
          </cell>
          <cell r="C8014" t="str">
            <v>90090100</v>
          </cell>
          <cell r="D8014">
            <v>62704580.329999998</v>
          </cell>
        </row>
        <row r="8015">
          <cell r="A8015" t="str">
            <v>06</v>
          </cell>
          <cell r="B8015" t="str">
            <v>71020000</v>
          </cell>
          <cell r="C8015" t="str">
            <v>70000000</v>
          </cell>
          <cell r="D8015">
            <v>855.69</v>
          </cell>
        </row>
        <row r="8016">
          <cell r="A8016" t="str">
            <v>06</v>
          </cell>
          <cell r="B8016" t="str">
            <v>71020000</v>
          </cell>
          <cell r="C8016" t="str">
            <v>60010000</v>
          </cell>
          <cell r="D8016">
            <v>160831.79999999999</v>
          </cell>
        </row>
        <row r="8017">
          <cell r="A8017" t="str">
            <v>06</v>
          </cell>
          <cell r="B8017" t="str">
            <v>57000000</v>
          </cell>
          <cell r="C8017" t="str">
            <v>51040000</v>
          </cell>
          <cell r="D8017">
            <v>105000</v>
          </cell>
        </row>
        <row r="8018">
          <cell r="A8018" t="str">
            <v>06</v>
          </cell>
          <cell r="B8018" t="str">
            <v>62030000</v>
          </cell>
          <cell r="C8018" t="str">
            <v>68080000</v>
          </cell>
          <cell r="D8018">
            <v>15426.14</v>
          </cell>
        </row>
        <row r="8019">
          <cell r="A8019" t="str">
            <v>06</v>
          </cell>
          <cell r="B8019" t="str">
            <v>62030100</v>
          </cell>
          <cell r="C8019" t="str">
            <v>51000000</v>
          </cell>
          <cell r="D8019">
            <v>34090</v>
          </cell>
        </row>
        <row r="8020">
          <cell r="A8020" t="str">
            <v>06</v>
          </cell>
          <cell r="B8020" t="str">
            <v>62030100</v>
          </cell>
          <cell r="C8020" t="str">
            <v>51040000</v>
          </cell>
          <cell r="D8020">
            <v>184231999.03</v>
          </cell>
        </row>
        <row r="8021">
          <cell r="A8021" t="str">
            <v>06</v>
          </cell>
          <cell r="B8021" t="str">
            <v>62030100</v>
          </cell>
          <cell r="C8021" t="str">
            <v>68080200</v>
          </cell>
          <cell r="D8021">
            <v>29539772.75</v>
          </cell>
        </row>
        <row r="8022">
          <cell r="A8022" t="str">
            <v>06</v>
          </cell>
          <cell r="B8022" t="str">
            <v>55050000</v>
          </cell>
          <cell r="C8022" t="str">
            <v>97000000</v>
          </cell>
          <cell r="D8022">
            <v>5514.16</v>
          </cell>
        </row>
        <row r="8023">
          <cell r="A8023" t="str">
            <v>06</v>
          </cell>
          <cell r="B8023" t="str">
            <v>91011400</v>
          </cell>
          <cell r="C8023" t="str">
            <v>62050100</v>
          </cell>
          <cell r="D8023">
            <v>59344028.859999999</v>
          </cell>
        </row>
        <row r="8024">
          <cell r="A8024" t="str">
            <v>06</v>
          </cell>
          <cell r="B8024" t="str">
            <v>58030200</v>
          </cell>
          <cell r="C8024" t="str">
            <v>91021400</v>
          </cell>
          <cell r="D8024">
            <v>59344028.859999999</v>
          </cell>
        </row>
        <row r="8025">
          <cell r="A8025" t="str">
            <v>06</v>
          </cell>
          <cell r="B8025" t="str">
            <v>58030100</v>
          </cell>
          <cell r="C8025" t="str">
            <v>91021400</v>
          </cell>
          <cell r="D8025">
            <v>220000000</v>
          </cell>
        </row>
        <row r="8026">
          <cell r="A8026" t="str">
            <v>06</v>
          </cell>
          <cell r="B8026" t="str">
            <v>91011400</v>
          </cell>
          <cell r="C8026" t="str">
            <v>62050400</v>
          </cell>
          <cell r="D8026">
            <v>220740982</v>
          </cell>
        </row>
        <row r="8027">
          <cell r="A8027" t="str">
            <v>06</v>
          </cell>
          <cell r="B8027" t="str">
            <v>62060000</v>
          </cell>
          <cell r="C8027" t="str">
            <v>91021500</v>
          </cell>
          <cell r="D8027">
            <v>120425054.27</v>
          </cell>
        </row>
        <row r="8028">
          <cell r="A8028" t="str">
            <v>06</v>
          </cell>
          <cell r="B8028" t="str">
            <v>91011500</v>
          </cell>
          <cell r="C8028" t="str">
            <v>60010300</v>
          </cell>
          <cell r="D8028">
            <v>19339517.399999999</v>
          </cell>
        </row>
        <row r="8029">
          <cell r="A8029" t="str">
            <v>06</v>
          </cell>
          <cell r="B8029" t="str">
            <v>91011500</v>
          </cell>
          <cell r="C8029" t="str">
            <v>62050600</v>
          </cell>
          <cell r="D8029">
            <v>101085536.87</v>
          </cell>
        </row>
        <row r="8030">
          <cell r="A8030" t="str">
            <v>06</v>
          </cell>
          <cell r="B8030" t="str">
            <v>62050600</v>
          </cell>
          <cell r="C8030" t="str">
            <v>51020000</v>
          </cell>
          <cell r="D8030">
            <v>6746100</v>
          </cell>
        </row>
        <row r="8031">
          <cell r="A8031" t="str">
            <v>06</v>
          </cell>
          <cell r="B8031" t="str">
            <v>62050600</v>
          </cell>
          <cell r="C8031" t="str">
            <v>51030100</v>
          </cell>
          <cell r="D8031">
            <v>58191931.469999999</v>
          </cell>
        </row>
        <row r="8032">
          <cell r="A8032" t="str">
            <v>06</v>
          </cell>
          <cell r="B8032" t="str">
            <v>62050600</v>
          </cell>
          <cell r="C8032" t="str">
            <v>51040000</v>
          </cell>
          <cell r="D8032">
            <v>32317505.399999999</v>
          </cell>
        </row>
        <row r="8033">
          <cell r="A8033" t="str">
            <v>06</v>
          </cell>
          <cell r="B8033" t="str">
            <v>62050600</v>
          </cell>
          <cell r="C8033" t="str">
            <v>51080100</v>
          </cell>
          <cell r="D8033">
            <v>3830000</v>
          </cell>
        </row>
        <row r="8034">
          <cell r="A8034" t="str">
            <v>06</v>
          </cell>
          <cell r="B8034" t="str">
            <v>62050500</v>
          </cell>
          <cell r="C8034" t="str">
            <v>62060000</v>
          </cell>
          <cell r="D8034">
            <v>115785339.03</v>
          </cell>
        </row>
        <row r="8035">
          <cell r="A8035" t="str">
            <v>06</v>
          </cell>
          <cell r="B8035" t="str">
            <v>62050400</v>
          </cell>
          <cell r="C8035" t="str">
            <v>51040000</v>
          </cell>
          <cell r="D8035">
            <v>220740982</v>
          </cell>
        </row>
        <row r="8036">
          <cell r="A8036" t="str">
            <v>06</v>
          </cell>
          <cell r="B8036" t="str">
            <v>62050200</v>
          </cell>
          <cell r="C8036" t="str">
            <v>68080200</v>
          </cell>
          <cell r="D8036">
            <v>15281407.35</v>
          </cell>
        </row>
        <row r="8037">
          <cell r="A8037" t="str">
            <v>06</v>
          </cell>
          <cell r="B8037" t="str">
            <v>62050100</v>
          </cell>
          <cell r="C8037" t="str">
            <v>51040000</v>
          </cell>
          <cell r="D8037">
            <v>16907866</v>
          </cell>
        </row>
        <row r="8038">
          <cell r="A8038" t="str">
            <v>06</v>
          </cell>
          <cell r="B8038" t="str">
            <v>62050100</v>
          </cell>
          <cell r="C8038" t="str">
            <v>58030200</v>
          </cell>
          <cell r="D8038">
            <v>42600000</v>
          </cell>
        </row>
        <row r="8039">
          <cell r="A8039" t="str">
            <v>06</v>
          </cell>
          <cell r="B8039" t="str">
            <v>60010300</v>
          </cell>
          <cell r="C8039" t="str">
            <v>60010000</v>
          </cell>
          <cell r="D8039">
            <v>40004987.32</v>
          </cell>
        </row>
        <row r="8040">
          <cell r="A8040" t="str">
            <v>06</v>
          </cell>
          <cell r="B8040" t="str">
            <v>73040000</v>
          </cell>
          <cell r="C8040" t="str">
            <v>70000000</v>
          </cell>
          <cell r="D8040">
            <v>85219</v>
          </cell>
        </row>
        <row r="8041">
          <cell r="A8041" t="str">
            <v>06</v>
          </cell>
          <cell r="B8041" t="str">
            <v>51030100</v>
          </cell>
          <cell r="C8041" t="str">
            <v>26000000</v>
          </cell>
          <cell r="D8041">
            <v>1500</v>
          </cell>
        </row>
        <row r="8042">
          <cell r="A8042" t="str">
            <v>06</v>
          </cell>
          <cell r="B8042" t="str">
            <v>51030100</v>
          </cell>
          <cell r="C8042" t="str">
            <v>55010000</v>
          </cell>
          <cell r="D8042">
            <v>300000</v>
          </cell>
        </row>
        <row r="8043">
          <cell r="A8043" t="str">
            <v>06</v>
          </cell>
          <cell r="B8043" t="str">
            <v>51030100</v>
          </cell>
          <cell r="C8043" t="str">
            <v>55050000</v>
          </cell>
          <cell r="D8043">
            <v>40340.44</v>
          </cell>
        </row>
        <row r="8044">
          <cell r="A8044" t="str">
            <v>06</v>
          </cell>
          <cell r="B8044" t="str">
            <v>51030100</v>
          </cell>
          <cell r="C8044" t="str">
            <v>60010000</v>
          </cell>
          <cell r="D8044">
            <v>243648217.78999999</v>
          </cell>
        </row>
        <row r="8045">
          <cell r="A8045" t="str">
            <v>06</v>
          </cell>
          <cell r="B8045" t="str">
            <v>51030100</v>
          </cell>
          <cell r="C8045" t="str">
            <v>60010400</v>
          </cell>
          <cell r="D8045">
            <v>127573.53</v>
          </cell>
        </row>
        <row r="8046">
          <cell r="A8046" t="str">
            <v>06</v>
          </cell>
          <cell r="B8046" t="str">
            <v>51030100</v>
          </cell>
          <cell r="C8046" t="str">
            <v>60040000</v>
          </cell>
          <cell r="D8046">
            <v>31559053.84</v>
          </cell>
        </row>
        <row r="8047">
          <cell r="A8047" t="str">
            <v>06</v>
          </cell>
          <cell r="B8047" t="str">
            <v>51030100</v>
          </cell>
          <cell r="C8047" t="str">
            <v>68010000</v>
          </cell>
          <cell r="D8047">
            <v>192964</v>
          </cell>
        </row>
        <row r="8048">
          <cell r="A8048" t="str">
            <v>06</v>
          </cell>
          <cell r="B8048" t="str">
            <v>51030100</v>
          </cell>
          <cell r="C8048" t="str">
            <v>68020000</v>
          </cell>
          <cell r="D8048">
            <v>371450</v>
          </cell>
        </row>
        <row r="8049">
          <cell r="A8049" t="str">
            <v>06</v>
          </cell>
          <cell r="B8049" t="str">
            <v>51030100</v>
          </cell>
          <cell r="C8049" t="str">
            <v>68030100</v>
          </cell>
          <cell r="D8049">
            <v>1073016</v>
          </cell>
        </row>
        <row r="8050">
          <cell r="A8050" t="str">
            <v>06</v>
          </cell>
          <cell r="B8050" t="str">
            <v>51030100</v>
          </cell>
          <cell r="C8050" t="str">
            <v>68080100</v>
          </cell>
          <cell r="D8050">
            <v>8946.94</v>
          </cell>
        </row>
        <row r="8051">
          <cell r="A8051" t="str">
            <v>06</v>
          </cell>
          <cell r="B8051" t="str">
            <v>51030100</v>
          </cell>
          <cell r="C8051" t="str">
            <v>69020200</v>
          </cell>
          <cell r="D8051">
            <v>600000</v>
          </cell>
        </row>
        <row r="8052">
          <cell r="A8052" t="str">
            <v>06</v>
          </cell>
          <cell r="B8052" t="str">
            <v>51030100</v>
          </cell>
          <cell r="C8052" t="str">
            <v>70000000</v>
          </cell>
          <cell r="D8052">
            <v>1071519</v>
          </cell>
        </row>
        <row r="8053">
          <cell r="A8053" t="str">
            <v>06</v>
          </cell>
          <cell r="B8053" t="str">
            <v>51030100</v>
          </cell>
          <cell r="C8053" t="str">
            <v>70010000</v>
          </cell>
          <cell r="D8053">
            <v>4857685.87</v>
          </cell>
        </row>
        <row r="8054">
          <cell r="A8054" t="str">
            <v>06</v>
          </cell>
          <cell r="B8054" t="str">
            <v>51030100</v>
          </cell>
          <cell r="C8054" t="str">
            <v>76000000</v>
          </cell>
          <cell r="D8054">
            <v>47479891.719999999</v>
          </cell>
        </row>
        <row r="8055">
          <cell r="A8055" t="str">
            <v>06</v>
          </cell>
          <cell r="B8055" t="str">
            <v>51030100</v>
          </cell>
          <cell r="C8055" t="str">
            <v>76010000</v>
          </cell>
          <cell r="D8055">
            <v>2236077.5</v>
          </cell>
        </row>
        <row r="8056">
          <cell r="A8056" t="str">
            <v>06</v>
          </cell>
          <cell r="B8056" t="str">
            <v>51030100</v>
          </cell>
          <cell r="C8056" t="str">
            <v>79030000</v>
          </cell>
          <cell r="D8056">
            <v>298240.57</v>
          </cell>
        </row>
        <row r="8057">
          <cell r="A8057" t="str">
            <v>06</v>
          </cell>
          <cell r="B8057" t="str">
            <v>51030100</v>
          </cell>
          <cell r="C8057" t="str">
            <v>79040000</v>
          </cell>
          <cell r="D8057">
            <v>4800</v>
          </cell>
        </row>
        <row r="8058">
          <cell r="A8058" t="str">
            <v>06</v>
          </cell>
          <cell r="B8058" t="str">
            <v>51030100</v>
          </cell>
          <cell r="C8058" t="str">
            <v>79070000</v>
          </cell>
          <cell r="D8058">
            <v>19728.740000000002</v>
          </cell>
        </row>
        <row r="8059">
          <cell r="A8059" t="str">
            <v>06</v>
          </cell>
          <cell r="B8059" t="str">
            <v>51030100</v>
          </cell>
          <cell r="C8059" t="str">
            <v>91020500</v>
          </cell>
          <cell r="D8059">
            <v>25026.39</v>
          </cell>
        </row>
        <row r="8060">
          <cell r="A8060" t="str">
            <v>06</v>
          </cell>
          <cell r="B8060" t="str">
            <v>51030100</v>
          </cell>
          <cell r="C8060" t="str">
            <v>91020800</v>
          </cell>
          <cell r="D8060">
            <v>66503.320000000007</v>
          </cell>
        </row>
        <row r="8061">
          <cell r="A8061" t="str">
            <v>06</v>
          </cell>
          <cell r="B8061" t="str">
            <v>51030100</v>
          </cell>
          <cell r="C8061" t="str">
            <v>91020801</v>
          </cell>
          <cell r="D8061">
            <v>35300.839999999997</v>
          </cell>
        </row>
        <row r="8062">
          <cell r="A8062" t="str">
            <v>06</v>
          </cell>
          <cell r="B8062" t="str">
            <v>51030100</v>
          </cell>
          <cell r="C8062" t="str">
            <v>97000600</v>
          </cell>
          <cell r="D8062">
            <v>297940.23</v>
          </cell>
        </row>
        <row r="8063">
          <cell r="A8063" t="str">
            <v>06</v>
          </cell>
          <cell r="B8063" t="str">
            <v>51030000</v>
          </cell>
          <cell r="C8063" t="str">
            <v>26000000</v>
          </cell>
          <cell r="D8063">
            <v>963635.86</v>
          </cell>
        </row>
        <row r="8064">
          <cell r="A8064" t="str">
            <v>06</v>
          </cell>
          <cell r="B8064" t="str">
            <v>51030000</v>
          </cell>
          <cell r="C8064" t="str">
            <v>44000100</v>
          </cell>
          <cell r="D8064">
            <v>47000</v>
          </cell>
        </row>
        <row r="8065">
          <cell r="A8065" t="str">
            <v>06</v>
          </cell>
          <cell r="B8065" t="str">
            <v>51030000</v>
          </cell>
          <cell r="C8065" t="str">
            <v>60010000</v>
          </cell>
          <cell r="D8065">
            <v>18631905.149999999</v>
          </cell>
        </row>
        <row r="8066">
          <cell r="A8066" t="str">
            <v>06</v>
          </cell>
          <cell r="B8066" t="str">
            <v>51030000</v>
          </cell>
          <cell r="C8066" t="str">
            <v>60010400</v>
          </cell>
          <cell r="D8066">
            <v>94909.1</v>
          </cell>
        </row>
        <row r="8067">
          <cell r="A8067" t="str">
            <v>06</v>
          </cell>
          <cell r="B8067" t="str">
            <v>51030000</v>
          </cell>
          <cell r="C8067" t="str">
            <v>60040000</v>
          </cell>
          <cell r="D8067">
            <v>3652252.31</v>
          </cell>
        </row>
        <row r="8068">
          <cell r="A8068" t="str">
            <v>06</v>
          </cell>
          <cell r="B8068" t="str">
            <v>51030000</v>
          </cell>
          <cell r="C8068" t="str">
            <v>62030500</v>
          </cell>
          <cell r="D8068">
            <v>36726.51</v>
          </cell>
        </row>
        <row r="8069">
          <cell r="A8069" t="str">
            <v>06</v>
          </cell>
          <cell r="B8069" t="str">
            <v>51030000</v>
          </cell>
          <cell r="C8069" t="str">
            <v>68080000</v>
          </cell>
          <cell r="D8069">
            <v>1187882.8</v>
          </cell>
        </row>
        <row r="8070">
          <cell r="A8070" t="str">
            <v>06</v>
          </cell>
          <cell r="B8070" t="str">
            <v>51030000</v>
          </cell>
          <cell r="C8070" t="str">
            <v>68080100</v>
          </cell>
          <cell r="D8070">
            <v>738.46</v>
          </cell>
        </row>
        <row r="8071">
          <cell r="A8071" t="str">
            <v>06</v>
          </cell>
          <cell r="B8071" t="str">
            <v>51030000</v>
          </cell>
          <cell r="C8071" t="str">
            <v>70000000</v>
          </cell>
          <cell r="D8071">
            <v>87393</v>
          </cell>
        </row>
        <row r="8072">
          <cell r="A8072" t="str">
            <v>06</v>
          </cell>
          <cell r="B8072" t="str">
            <v>51030000</v>
          </cell>
          <cell r="C8072" t="str">
            <v>76000000</v>
          </cell>
          <cell r="D8072">
            <v>649570.68999999994</v>
          </cell>
        </row>
        <row r="8073">
          <cell r="A8073" t="str">
            <v>06</v>
          </cell>
          <cell r="B8073" t="str">
            <v>51030000</v>
          </cell>
          <cell r="C8073" t="str">
            <v>79030000</v>
          </cell>
          <cell r="D8073">
            <v>284980.69</v>
          </cell>
        </row>
        <row r="8074">
          <cell r="A8074" t="str">
            <v>06</v>
          </cell>
          <cell r="B8074" t="str">
            <v>51030000</v>
          </cell>
          <cell r="C8074" t="str">
            <v>79040000</v>
          </cell>
          <cell r="D8074">
            <v>2638.7</v>
          </cell>
        </row>
        <row r="8075">
          <cell r="A8075" t="str">
            <v>06</v>
          </cell>
          <cell r="B8075" t="str">
            <v>51030000</v>
          </cell>
          <cell r="C8075" t="str">
            <v>79070000</v>
          </cell>
          <cell r="D8075">
            <v>12509.67</v>
          </cell>
        </row>
        <row r="8076">
          <cell r="A8076" t="str">
            <v>06</v>
          </cell>
          <cell r="B8076" t="str">
            <v>51030000</v>
          </cell>
          <cell r="C8076" t="str">
            <v>91020500</v>
          </cell>
          <cell r="D8076">
            <v>8200</v>
          </cell>
        </row>
        <row r="8077">
          <cell r="A8077" t="str">
            <v>06</v>
          </cell>
          <cell r="B8077" t="str">
            <v>51030000</v>
          </cell>
          <cell r="C8077" t="str">
            <v>91020800</v>
          </cell>
          <cell r="D8077">
            <v>10465.969999999999</v>
          </cell>
        </row>
        <row r="8078">
          <cell r="A8078" t="str">
            <v>06</v>
          </cell>
          <cell r="B8078" t="str">
            <v>51030000</v>
          </cell>
          <cell r="C8078" t="str">
            <v>91020801</v>
          </cell>
          <cell r="D8078">
            <v>1323787.03</v>
          </cell>
        </row>
        <row r="8079">
          <cell r="A8079" t="str">
            <v>06</v>
          </cell>
          <cell r="B8079" t="str">
            <v>51080100</v>
          </cell>
          <cell r="C8079" t="str">
            <v>60010000</v>
          </cell>
          <cell r="D8079">
            <v>820000</v>
          </cell>
        </row>
        <row r="8080">
          <cell r="A8080" t="str">
            <v>06</v>
          </cell>
          <cell r="B8080" t="str">
            <v>51080100</v>
          </cell>
          <cell r="C8080" t="str">
            <v>60040000</v>
          </cell>
          <cell r="D8080">
            <v>1640419.35</v>
          </cell>
        </row>
        <row r="8081">
          <cell r="A8081" t="str">
            <v>06</v>
          </cell>
          <cell r="B8081" t="str">
            <v>51080100</v>
          </cell>
          <cell r="C8081" t="str">
            <v>91020500</v>
          </cell>
          <cell r="D8081">
            <v>142</v>
          </cell>
        </row>
        <row r="8082">
          <cell r="A8082" t="str">
            <v>06</v>
          </cell>
          <cell r="B8082" t="str">
            <v>51020000</v>
          </cell>
          <cell r="C8082" t="str">
            <v>60010000</v>
          </cell>
          <cell r="D8082">
            <v>4193790</v>
          </cell>
        </row>
        <row r="8083">
          <cell r="A8083" t="str">
            <v>06</v>
          </cell>
          <cell r="B8083" t="str">
            <v>51020000</v>
          </cell>
          <cell r="C8083" t="str">
            <v>60040000</v>
          </cell>
          <cell r="D8083">
            <v>650000</v>
          </cell>
        </row>
        <row r="8084">
          <cell r="A8084" t="str">
            <v>06</v>
          </cell>
          <cell r="B8084" t="str">
            <v>51020000</v>
          </cell>
          <cell r="C8084" t="str">
            <v>70010000</v>
          </cell>
          <cell r="D8084">
            <v>9137.6</v>
          </cell>
        </row>
        <row r="8085">
          <cell r="A8085" t="str">
            <v>06</v>
          </cell>
          <cell r="B8085" t="str">
            <v>51020000</v>
          </cell>
          <cell r="C8085" t="str">
            <v>91020500</v>
          </cell>
          <cell r="D8085">
            <v>191</v>
          </cell>
        </row>
        <row r="8086">
          <cell r="A8086" t="str">
            <v>06</v>
          </cell>
          <cell r="B8086" t="str">
            <v>51000000</v>
          </cell>
          <cell r="C8086" t="str">
            <v>69020200</v>
          </cell>
          <cell r="D8086">
            <v>1635050.53</v>
          </cell>
        </row>
        <row r="8087">
          <cell r="A8087" t="str">
            <v>06</v>
          </cell>
          <cell r="B8087" t="str">
            <v>58020000</v>
          </cell>
          <cell r="C8087" t="str">
            <v>51040000</v>
          </cell>
          <cell r="D8087">
            <v>150000</v>
          </cell>
        </row>
        <row r="8088">
          <cell r="A8088" t="str">
            <v>06</v>
          </cell>
          <cell r="B8088" t="str">
            <v>66000100</v>
          </cell>
          <cell r="C8088" t="str">
            <v>91020600</v>
          </cell>
          <cell r="D8088">
            <v>655737.59999999998</v>
          </cell>
        </row>
        <row r="8089">
          <cell r="A8089" t="str">
            <v>06</v>
          </cell>
          <cell r="B8089" t="str">
            <v>51090000</v>
          </cell>
          <cell r="C8089" t="str">
            <v>51030100</v>
          </cell>
          <cell r="D8089">
            <v>52000000</v>
          </cell>
        </row>
        <row r="8090">
          <cell r="A8090" t="str">
            <v>06</v>
          </cell>
          <cell r="B8090" t="str">
            <v>51090000</v>
          </cell>
          <cell r="C8090" t="str">
            <v>76000000</v>
          </cell>
          <cell r="D8090">
            <v>21321468</v>
          </cell>
        </row>
        <row r="8091">
          <cell r="A8091" t="str">
            <v>06</v>
          </cell>
          <cell r="B8091" t="str">
            <v>51090000</v>
          </cell>
          <cell r="C8091" t="str">
            <v>91020500</v>
          </cell>
          <cell r="D8091">
            <v>2067.31</v>
          </cell>
        </row>
        <row r="8092">
          <cell r="A8092" t="str">
            <v>06</v>
          </cell>
          <cell r="B8092" t="str">
            <v>67010100</v>
          </cell>
          <cell r="C8092" t="str">
            <v>91020600</v>
          </cell>
          <cell r="D8092">
            <v>5594262.2999999998</v>
          </cell>
        </row>
        <row r="8093">
          <cell r="A8093" t="str">
            <v>06</v>
          </cell>
          <cell r="B8093" t="str">
            <v>55040100</v>
          </cell>
          <cell r="C8093" t="str">
            <v>51040000</v>
          </cell>
          <cell r="D8093">
            <v>201000000</v>
          </cell>
        </row>
        <row r="8094">
          <cell r="A8094" t="str">
            <v>06</v>
          </cell>
          <cell r="B8094" t="str">
            <v>51040000</v>
          </cell>
          <cell r="C8094" t="str">
            <v>26000000</v>
          </cell>
          <cell r="D8094">
            <v>140350</v>
          </cell>
        </row>
        <row r="8095">
          <cell r="A8095" t="str">
            <v>06</v>
          </cell>
          <cell r="B8095" t="str">
            <v>51040000</v>
          </cell>
          <cell r="C8095" t="str">
            <v>50000000</v>
          </cell>
          <cell r="D8095">
            <v>11021000</v>
          </cell>
        </row>
        <row r="8096">
          <cell r="A8096" t="str">
            <v>06</v>
          </cell>
          <cell r="B8096" t="str">
            <v>51040000</v>
          </cell>
          <cell r="C8096" t="str">
            <v>51050000</v>
          </cell>
          <cell r="D8096">
            <v>6700000</v>
          </cell>
        </row>
        <row r="8097">
          <cell r="A8097" t="str">
            <v>06</v>
          </cell>
          <cell r="B8097" t="str">
            <v>51040000</v>
          </cell>
          <cell r="C8097" t="str">
            <v>55010000</v>
          </cell>
          <cell r="D8097">
            <v>300000</v>
          </cell>
        </row>
        <row r="8098">
          <cell r="A8098" t="str">
            <v>06</v>
          </cell>
          <cell r="B8098" t="str">
            <v>51040000</v>
          </cell>
          <cell r="C8098" t="str">
            <v>55040100</v>
          </cell>
          <cell r="D8098">
            <v>177000000</v>
          </cell>
        </row>
        <row r="8099">
          <cell r="A8099" t="str">
            <v>06</v>
          </cell>
          <cell r="B8099" t="str">
            <v>51040000</v>
          </cell>
          <cell r="C8099" t="str">
            <v>58020000</v>
          </cell>
          <cell r="D8099">
            <v>9797000</v>
          </cell>
        </row>
        <row r="8100">
          <cell r="A8100" t="str">
            <v>06</v>
          </cell>
          <cell r="B8100" t="str">
            <v>51040000</v>
          </cell>
          <cell r="C8100" t="str">
            <v>60010000</v>
          </cell>
          <cell r="D8100">
            <v>357769606.70999998</v>
          </cell>
        </row>
        <row r="8101">
          <cell r="A8101" t="str">
            <v>06</v>
          </cell>
          <cell r="B8101" t="str">
            <v>51040000</v>
          </cell>
          <cell r="C8101" t="str">
            <v>60010400</v>
          </cell>
          <cell r="D8101">
            <v>5904036.4699999997</v>
          </cell>
        </row>
        <row r="8102">
          <cell r="A8102" t="str">
            <v>06</v>
          </cell>
          <cell r="B8102" t="str">
            <v>51040000</v>
          </cell>
          <cell r="C8102" t="str">
            <v>60040000</v>
          </cell>
          <cell r="D8102">
            <v>268564096.13999999</v>
          </cell>
        </row>
        <row r="8103">
          <cell r="A8103" t="str">
            <v>06</v>
          </cell>
          <cell r="B8103" t="str">
            <v>51040000</v>
          </cell>
          <cell r="C8103" t="str">
            <v>62030100</v>
          </cell>
          <cell r="D8103">
            <v>167.2</v>
          </cell>
        </row>
        <row r="8104">
          <cell r="A8104" t="str">
            <v>06</v>
          </cell>
          <cell r="B8104" t="str">
            <v>51040000</v>
          </cell>
          <cell r="C8104" t="str">
            <v>66000100</v>
          </cell>
          <cell r="D8104">
            <v>677595.52</v>
          </cell>
        </row>
        <row r="8105">
          <cell r="A8105" t="str">
            <v>06</v>
          </cell>
          <cell r="B8105" t="str">
            <v>51040000</v>
          </cell>
          <cell r="C8105" t="str">
            <v>68010000</v>
          </cell>
          <cell r="D8105">
            <v>400216.15</v>
          </cell>
        </row>
        <row r="8106">
          <cell r="A8106" t="str">
            <v>06</v>
          </cell>
          <cell r="B8106" t="str">
            <v>51040000</v>
          </cell>
          <cell r="C8106" t="str">
            <v>68020000</v>
          </cell>
          <cell r="D8106">
            <v>16981789.350000001</v>
          </cell>
        </row>
        <row r="8107">
          <cell r="A8107" t="str">
            <v>06</v>
          </cell>
          <cell r="B8107" t="str">
            <v>51040000</v>
          </cell>
          <cell r="C8107" t="str">
            <v>68030300</v>
          </cell>
          <cell r="D8107">
            <v>62816</v>
          </cell>
        </row>
        <row r="8108">
          <cell r="A8108" t="str">
            <v>06</v>
          </cell>
          <cell r="B8108" t="str">
            <v>51040000</v>
          </cell>
          <cell r="C8108" t="str">
            <v>68040000</v>
          </cell>
          <cell r="D8108">
            <v>415167.18</v>
          </cell>
        </row>
        <row r="8109">
          <cell r="A8109" t="str">
            <v>06</v>
          </cell>
          <cell r="B8109" t="str">
            <v>51040000</v>
          </cell>
          <cell r="C8109" t="str">
            <v>68060000</v>
          </cell>
          <cell r="D8109">
            <v>91884</v>
          </cell>
        </row>
        <row r="8110">
          <cell r="A8110" t="str">
            <v>06</v>
          </cell>
          <cell r="B8110" t="str">
            <v>51040000</v>
          </cell>
          <cell r="C8110" t="str">
            <v>68080200</v>
          </cell>
          <cell r="D8110">
            <v>13568906.699999999</v>
          </cell>
        </row>
        <row r="8111">
          <cell r="A8111" t="str">
            <v>06</v>
          </cell>
          <cell r="B8111" t="str">
            <v>51040000</v>
          </cell>
          <cell r="C8111" t="str">
            <v>69010000</v>
          </cell>
          <cell r="D8111">
            <v>1482456</v>
          </cell>
        </row>
        <row r="8112">
          <cell r="A8112" t="str">
            <v>06</v>
          </cell>
          <cell r="B8112" t="str">
            <v>51040000</v>
          </cell>
          <cell r="C8112" t="str">
            <v>69020100</v>
          </cell>
          <cell r="D8112">
            <v>17149129</v>
          </cell>
        </row>
        <row r="8113">
          <cell r="A8113" t="str">
            <v>06</v>
          </cell>
          <cell r="B8113" t="str">
            <v>51040000</v>
          </cell>
          <cell r="C8113" t="str">
            <v>69020200</v>
          </cell>
          <cell r="D8113">
            <v>13681508</v>
          </cell>
        </row>
        <row r="8114">
          <cell r="A8114" t="str">
            <v>06</v>
          </cell>
          <cell r="B8114" t="str">
            <v>51040000</v>
          </cell>
          <cell r="C8114" t="str">
            <v>69020300</v>
          </cell>
          <cell r="D8114">
            <v>2949213</v>
          </cell>
        </row>
        <row r="8115">
          <cell r="A8115" t="str">
            <v>06</v>
          </cell>
          <cell r="B8115" t="str">
            <v>51040000</v>
          </cell>
          <cell r="C8115" t="str">
            <v>69030000</v>
          </cell>
          <cell r="D8115">
            <v>244297</v>
          </cell>
        </row>
        <row r="8116">
          <cell r="A8116" t="str">
            <v>06</v>
          </cell>
          <cell r="B8116" t="str">
            <v>51040000</v>
          </cell>
          <cell r="C8116" t="str">
            <v>69030100</v>
          </cell>
          <cell r="D8116">
            <v>4161697</v>
          </cell>
        </row>
        <row r="8117">
          <cell r="A8117" t="str">
            <v>06</v>
          </cell>
          <cell r="B8117" t="str">
            <v>51040000</v>
          </cell>
          <cell r="C8117" t="str">
            <v>69050000</v>
          </cell>
          <cell r="D8117">
            <v>1348432</v>
          </cell>
        </row>
        <row r="8118">
          <cell r="A8118" t="str">
            <v>06</v>
          </cell>
          <cell r="B8118" t="str">
            <v>51040000</v>
          </cell>
          <cell r="C8118" t="str">
            <v>70000000</v>
          </cell>
          <cell r="D8118">
            <v>29973822</v>
          </cell>
        </row>
        <row r="8119">
          <cell r="A8119" t="str">
            <v>06</v>
          </cell>
          <cell r="B8119" t="str">
            <v>51040000</v>
          </cell>
          <cell r="C8119" t="str">
            <v>70010000</v>
          </cell>
          <cell r="D8119">
            <v>71701691.730000004</v>
          </cell>
        </row>
        <row r="8120">
          <cell r="A8120" t="str">
            <v>06</v>
          </cell>
          <cell r="B8120" t="str">
            <v>51040000</v>
          </cell>
          <cell r="C8120" t="str">
            <v>76000000</v>
          </cell>
          <cell r="D8120">
            <v>14992571.529999999</v>
          </cell>
        </row>
        <row r="8121">
          <cell r="A8121" t="str">
            <v>06</v>
          </cell>
          <cell r="B8121" t="str">
            <v>51040000</v>
          </cell>
          <cell r="C8121" t="str">
            <v>79030000</v>
          </cell>
          <cell r="D8121">
            <v>2936173.31</v>
          </cell>
        </row>
        <row r="8122">
          <cell r="A8122" t="str">
            <v>06</v>
          </cell>
          <cell r="B8122" t="str">
            <v>51040000</v>
          </cell>
          <cell r="C8122" t="str">
            <v>79040000</v>
          </cell>
          <cell r="D8122">
            <v>100528.9</v>
          </cell>
        </row>
        <row r="8123">
          <cell r="A8123" t="str">
            <v>06</v>
          </cell>
          <cell r="B8123" t="str">
            <v>51040000</v>
          </cell>
          <cell r="C8123" t="str">
            <v>79070000</v>
          </cell>
          <cell r="D8123">
            <v>1421975.76</v>
          </cell>
        </row>
        <row r="8124">
          <cell r="A8124" t="str">
            <v>06</v>
          </cell>
          <cell r="B8124" t="str">
            <v>51040000</v>
          </cell>
          <cell r="C8124" t="str">
            <v>91020500</v>
          </cell>
          <cell r="D8124">
            <v>424037.36</v>
          </cell>
        </row>
        <row r="8125">
          <cell r="A8125" t="str">
            <v>06</v>
          </cell>
          <cell r="B8125" t="str">
            <v>51040000</v>
          </cell>
          <cell r="C8125" t="str">
            <v>91020800</v>
          </cell>
          <cell r="D8125">
            <v>39</v>
          </cell>
        </row>
        <row r="8126">
          <cell r="A8126" t="str">
            <v>06</v>
          </cell>
          <cell r="B8126" t="str">
            <v>51040000</v>
          </cell>
          <cell r="C8126" t="str">
            <v>91020801</v>
          </cell>
          <cell r="D8126">
            <v>1641335</v>
          </cell>
        </row>
        <row r="8127">
          <cell r="A8127" t="str">
            <v>06</v>
          </cell>
          <cell r="B8127" t="str">
            <v>99000000</v>
          </cell>
          <cell r="C8127" t="str">
            <v>90090101</v>
          </cell>
          <cell r="D8127">
            <v>0.01</v>
          </cell>
        </row>
        <row r="8128">
          <cell r="A8128" t="str">
            <v>06</v>
          </cell>
          <cell r="B8128" t="str">
            <v>99000000</v>
          </cell>
          <cell r="C8128" t="str">
            <v>90090107</v>
          </cell>
          <cell r="D8128">
            <v>45875175.859999999</v>
          </cell>
        </row>
        <row r="8129">
          <cell r="A8129" t="str">
            <v>06</v>
          </cell>
          <cell r="B8129" t="str">
            <v>99000000</v>
          </cell>
          <cell r="C8129" t="str">
            <v>90090108</v>
          </cell>
          <cell r="D8129">
            <v>3294557.43</v>
          </cell>
        </row>
        <row r="8130">
          <cell r="A8130" t="str">
            <v>06</v>
          </cell>
          <cell r="B8130" t="str">
            <v>99000000</v>
          </cell>
          <cell r="C8130" t="str">
            <v>90090200</v>
          </cell>
          <cell r="D8130">
            <v>3304839.65</v>
          </cell>
        </row>
        <row r="8131">
          <cell r="A8131" t="str">
            <v>06</v>
          </cell>
          <cell r="B8131" t="str">
            <v>71000000</v>
          </cell>
          <cell r="C8131" t="str">
            <v>50000000</v>
          </cell>
          <cell r="D8131">
            <v>389938.85</v>
          </cell>
        </row>
        <row r="8132">
          <cell r="A8132" t="str">
            <v>06</v>
          </cell>
          <cell r="B8132" t="str">
            <v>71000000</v>
          </cell>
          <cell r="C8132" t="str">
            <v>70000000</v>
          </cell>
          <cell r="D8132">
            <v>453494.23</v>
          </cell>
        </row>
        <row r="8133">
          <cell r="A8133" t="str">
            <v>06</v>
          </cell>
          <cell r="B8133" t="str">
            <v>71000000</v>
          </cell>
          <cell r="C8133" t="str">
            <v>08020000</v>
          </cell>
          <cell r="D8133">
            <v>7650</v>
          </cell>
        </row>
        <row r="8134">
          <cell r="A8134" t="str">
            <v>06</v>
          </cell>
          <cell r="B8134" t="str">
            <v>71000000</v>
          </cell>
          <cell r="C8134" t="str">
            <v>08040000</v>
          </cell>
          <cell r="D8134">
            <v>10007.07</v>
          </cell>
        </row>
        <row r="8135">
          <cell r="A8135" t="str">
            <v>06</v>
          </cell>
          <cell r="B8135" t="str">
            <v>71000000</v>
          </cell>
          <cell r="C8135" t="str">
            <v>08070000</v>
          </cell>
          <cell r="D8135">
            <v>27846</v>
          </cell>
        </row>
        <row r="8136">
          <cell r="A8136" t="str">
            <v>06</v>
          </cell>
          <cell r="B8136" t="str">
            <v>71000000</v>
          </cell>
          <cell r="C8136" t="str">
            <v>08090100</v>
          </cell>
          <cell r="D8136">
            <v>193823.24</v>
          </cell>
        </row>
        <row r="8137">
          <cell r="A8137" t="str">
            <v>06</v>
          </cell>
          <cell r="B8137" t="str">
            <v>71000000</v>
          </cell>
          <cell r="C8137" t="str">
            <v>19040100</v>
          </cell>
          <cell r="D8137">
            <v>15077.19</v>
          </cell>
        </row>
        <row r="8138">
          <cell r="A8138" t="str">
            <v>06</v>
          </cell>
          <cell r="B8138" t="str">
            <v>71000000</v>
          </cell>
          <cell r="C8138" t="str">
            <v>23010000</v>
          </cell>
          <cell r="D8138">
            <v>540</v>
          </cell>
        </row>
        <row r="8139">
          <cell r="A8139" t="str">
            <v>06</v>
          </cell>
          <cell r="B8139" t="str">
            <v>71000000</v>
          </cell>
          <cell r="C8139" t="str">
            <v>25010000</v>
          </cell>
          <cell r="D8139">
            <v>334189.84999999998</v>
          </cell>
        </row>
        <row r="8140">
          <cell r="A8140" t="str">
            <v>06</v>
          </cell>
          <cell r="B8140" t="str">
            <v>71000000</v>
          </cell>
          <cell r="C8140" t="str">
            <v>25020000</v>
          </cell>
          <cell r="D8140">
            <v>216140.82</v>
          </cell>
        </row>
        <row r="8141">
          <cell r="A8141" t="str">
            <v>06</v>
          </cell>
          <cell r="B8141" t="str">
            <v>71000000</v>
          </cell>
          <cell r="C8141" t="str">
            <v>25030000</v>
          </cell>
          <cell r="D8141">
            <v>93467.36</v>
          </cell>
        </row>
        <row r="8142">
          <cell r="A8142" t="str">
            <v>06</v>
          </cell>
          <cell r="B8142" t="str">
            <v>71000000</v>
          </cell>
          <cell r="C8142" t="str">
            <v>26000000</v>
          </cell>
          <cell r="D8142">
            <v>1811258.95</v>
          </cell>
        </row>
        <row r="8143">
          <cell r="A8143" t="str">
            <v>06</v>
          </cell>
          <cell r="B8143" t="str">
            <v>71000000</v>
          </cell>
          <cell r="C8143" t="str">
            <v>44000100</v>
          </cell>
          <cell r="D8143">
            <v>252618.63</v>
          </cell>
        </row>
        <row r="8144">
          <cell r="A8144" t="str">
            <v>06</v>
          </cell>
          <cell r="B8144" t="str">
            <v>71000000</v>
          </cell>
          <cell r="C8144" t="str">
            <v>44000400</v>
          </cell>
          <cell r="D8144">
            <v>68554</v>
          </cell>
        </row>
        <row r="8145">
          <cell r="A8145" t="str">
            <v>06</v>
          </cell>
          <cell r="B8145" t="str">
            <v>71000000</v>
          </cell>
          <cell r="C8145" t="str">
            <v>60010000</v>
          </cell>
          <cell r="D8145">
            <v>308269.53000000003</v>
          </cell>
        </row>
        <row r="8146">
          <cell r="A8146" t="str">
            <v>06</v>
          </cell>
          <cell r="B8146" t="str">
            <v>71000000</v>
          </cell>
          <cell r="C8146" t="str">
            <v>76000000</v>
          </cell>
          <cell r="D8146">
            <v>63700</v>
          </cell>
        </row>
        <row r="8147">
          <cell r="A8147" t="str">
            <v>06</v>
          </cell>
          <cell r="B8147" t="str">
            <v>71000000</v>
          </cell>
          <cell r="C8147" t="str">
            <v>79030000</v>
          </cell>
          <cell r="D8147">
            <v>5306</v>
          </cell>
        </row>
        <row r="8148">
          <cell r="A8148" t="str">
            <v>06</v>
          </cell>
          <cell r="B8148" t="str">
            <v>71000000</v>
          </cell>
          <cell r="C8148" t="str">
            <v>79070000</v>
          </cell>
          <cell r="D8148">
            <v>1038</v>
          </cell>
        </row>
        <row r="8149">
          <cell r="A8149" t="str">
            <v>06</v>
          </cell>
          <cell r="B8149" t="str">
            <v>71000000</v>
          </cell>
          <cell r="C8149" t="str">
            <v>91020500</v>
          </cell>
          <cell r="D8149">
            <v>729.24</v>
          </cell>
        </row>
        <row r="8150">
          <cell r="A8150" t="str">
            <v>06</v>
          </cell>
          <cell r="B8150" t="str">
            <v>71000000</v>
          </cell>
          <cell r="C8150" t="str">
            <v>91020801</v>
          </cell>
          <cell r="D8150">
            <v>200599.33</v>
          </cell>
        </row>
        <row r="8151">
          <cell r="A8151" t="str">
            <v>06</v>
          </cell>
          <cell r="B8151" t="str">
            <v>71000000</v>
          </cell>
          <cell r="C8151" t="str">
            <v>91020802</v>
          </cell>
          <cell r="D8151">
            <v>-162.5</v>
          </cell>
        </row>
        <row r="8152">
          <cell r="A8152" t="str">
            <v>06</v>
          </cell>
          <cell r="B8152" t="str">
            <v>70000000</v>
          </cell>
          <cell r="C8152" t="str">
            <v>15010000</v>
          </cell>
          <cell r="D8152">
            <v>406699.82</v>
          </cell>
        </row>
        <row r="8153">
          <cell r="A8153" t="str">
            <v>06</v>
          </cell>
          <cell r="B8153" t="str">
            <v>70000000</v>
          </cell>
          <cell r="C8153" t="str">
            <v>15020000</v>
          </cell>
          <cell r="D8153">
            <v>723281.9</v>
          </cell>
        </row>
        <row r="8154">
          <cell r="A8154" t="str">
            <v>06</v>
          </cell>
          <cell r="B8154" t="str">
            <v>70000000</v>
          </cell>
          <cell r="C8154" t="str">
            <v>15150000</v>
          </cell>
          <cell r="D8154">
            <v>74424.33</v>
          </cell>
        </row>
        <row r="8155">
          <cell r="A8155" t="str">
            <v>06</v>
          </cell>
          <cell r="B8155" t="str">
            <v>70000000</v>
          </cell>
          <cell r="C8155" t="str">
            <v>20010000</v>
          </cell>
          <cell r="D8155">
            <v>26338479.41</v>
          </cell>
        </row>
        <row r="8156">
          <cell r="A8156" t="str">
            <v>06</v>
          </cell>
          <cell r="B8156" t="str">
            <v>70000000</v>
          </cell>
          <cell r="C8156" t="str">
            <v>23010000</v>
          </cell>
          <cell r="D8156">
            <v>11250843.85</v>
          </cell>
        </row>
        <row r="8157">
          <cell r="A8157" t="str">
            <v>06</v>
          </cell>
          <cell r="B8157" t="str">
            <v>70000000</v>
          </cell>
          <cell r="C8157" t="str">
            <v>25010000</v>
          </cell>
          <cell r="D8157">
            <v>17939591.210000001</v>
          </cell>
        </row>
        <row r="8158">
          <cell r="A8158" t="str">
            <v>06</v>
          </cell>
          <cell r="B8158" t="str">
            <v>70000000</v>
          </cell>
          <cell r="C8158" t="str">
            <v>25020000</v>
          </cell>
          <cell r="D8158">
            <v>23015751.129999999</v>
          </cell>
        </row>
        <row r="8159">
          <cell r="A8159" t="str">
            <v>06</v>
          </cell>
          <cell r="B8159" t="str">
            <v>70000000</v>
          </cell>
          <cell r="C8159" t="str">
            <v>25030000</v>
          </cell>
          <cell r="D8159">
            <v>4992759.16</v>
          </cell>
        </row>
        <row r="8160">
          <cell r="A8160" t="str">
            <v>06</v>
          </cell>
          <cell r="B8160" t="str">
            <v>70000000</v>
          </cell>
          <cell r="C8160" t="str">
            <v>26000000</v>
          </cell>
          <cell r="D8160">
            <v>33468749.670000002</v>
          </cell>
        </row>
        <row r="8161">
          <cell r="A8161" t="str">
            <v>06</v>
          </cell>
          <cell r="B8161" t="str">
            <v>70000000</v>
          </cell>
          <cell r="C8161" t="str">
            <v>44000500</v>
          </cell>
          <cell r="D8161">
            <v>871776.33</v>
          </cell>
        </row>
        <row r="8162">
          <cell r="A8162" t="str">
            <v>06</v>
          </cell>
          <cell r="B8162" t="str">
            <v>70000000</v>
          </cell>
          <cell r="C8162" t="str">
            <v>50000000</v>
          </cell>
          <cell r="D8162">
            <v>1500</v>
          </cell>
        </row>
        <row r="8163">
          <cell r="A8163" t="str">
            <v>06</v>
          </cell>
          <cell r="B8163" t="str">
            <v>70000000</v>
          </cell>
          <cell r="C8163" t="str">
            <v>69010000</v>
          </cell>
          <cell r="D8163">
            <v>3813507.53</v>
          </cell>
        </row>
        <row r="8164">
          <cell r="A8164" t="str">
            <v>06</v>
          </cell>
          <cell r="B8164" t="str">
            <v>70000000</v>
          </cell>
          <cell r="C8164" t="str">
            <v>69050000</v>
          </cell>
          <cell r="D8164">
            <v>41047.919999999998</v>
          </cell>
        </row>
        <row r="8165">
          <cell r="A8165" t="str">
            <v>06</v>
          </cell>
          <cell r="B8165" t="str">
            <v>70000000</v>
          </cell>
          <cell r="C8165" t="str">
            <v>70010000</v>
          </cell>
          <cell r="D8165">
            <v>144710.72</v>
          </cell>
        </row>
        <row r="8166">
          <cell r="A8166" t="str">
            <v>06</v>
          </cell>
          <cell r="B8166" t="str">
            <v>70000000</v>
          </cell>
          <cell r="C8166" t="str">
            <v>70020000</v>
          </cell>
          <cell r="D8166">
            <v>369000.89</v>
          </cell>
        </row>
        <row r="8167">
          <cell r="A8167" t="str">
            <v>06</v>
          </cell>
          <cell r="B8167" t="str">
            <v>70000000</v>
          </cell>
          <cell r="C8167" t="str">
            <v>70030000</v>
          </cell>
          <cell r="D8167">
            <v>224.22</v>
          </cell>
        </row>
        <row r="8168">
          <cell r="A8168" t="str">
            <v>06</v>
          </cell>
          <cell r="B8168" t="str">
            <v>70000000</v>
          </cell>
          <cell r="C8168" t="str">
            <v>76000000</v>
          </cell>
          <cell r="D8168">
            <v>15931.64</v>
          </cell>
        </row>
        <row r="8169">
          <cell r="A8169" t="str">
            <v>06</v>
          </cell>
          <cell r="B8169" t="str">
            <v>70000000</v>
          </cell>
          <cell r="C8169" t="str">
            <v>76040000</v>
          </cell>
          <cell r="D8169">
            <v>212997.2</v>
          </cell>
        </row>
        <row r="8170">
          <cell r="A8170" t="str">
            <v>06</v>
          </cell>
          <cell r="B8170" t="str">
            <v>70000000</v>
          </cell>
          <cell r="C8170" t="str">
            <v>86000000</v>
          </cell>
          <cell r="D8170">
            <v>2397.34</v>
          </cell>
        </row>
        <row r="8171">
          <cell r="A8171" t="str">
            <v>06</v>
          </cell>
          <cell r="B8171" t="str">
            <v>70000000</v>
          </cell>
          <cell r="C8171" t="str">
            <v>91020801</v>
          </cell>
          <cell r="D8171">
            <v>1232378.49</v>
          </cell>
        </row>
        <row r="8172">
          <cell r="A8172" t="str">
            <v>06</v>
          </cell>
          <cell r="B8172" t="str">
            <v>70000000</v>
          </cell>
          <cell r="C8172" t="str">
            <v>91020802</v>
          </cell>
          <cell r="D8172">
            <v>4218</v>
          </cell>
        </row>
        <row r="8173">
          <cell r="A8173" t="str">
            <v>06</v>
          </cell>
          <cell r="B8173" t="str">
            <v>70000000</v>
          </cell>
          <cell r="C8173" t="str">
            <v>97010000</v>
          </cell>
          <cell r="D8173">
            <v>5793623.0199999996</v>
          </cell>
        </row>
        <row r="8174">
          <cell r="A8174" t="str">
            <v>06</v>
          </cell>
          <cell r="B8174" t="str">
            <v>69010000</v>
          </cell>
          <cell r="C8174" t="str">
            <v>15010000</v>
          </cell>
          <cell r="D8174">
            <v>15817.21</v>
          </cell>
        </row>
        <row r="8175">
          <cell r="A8175" t="str">
            <v>06</v>
          </cell>
          <cell r="B8175" t="str">
            <v>69010000</v>
          </cell>
          <cell r="C8175" t="str">
            <v>15020000</v>
          </cell>
          <cell r="D8175">
            <v>28931.25</v>
          </cell>
        </row>
        <row r="8176">
          <cell r="A8176" t="str">
            <v>06</v>
          </cell>
          <cell r="B8176" t="str">
            <v>69010000</v>
          </cell>
          <cell r="C8176" t="str">
            <v>15150000</v>
          </cell>
          <cell r="D8176">
            <v>2977</v>
          </cell>
        </row>
        <row r="8177">
          <cell r="A8177" t="str">
            <v>06</v>
          </cell>
          <cell r="B8177" t="str">
            <v>69010000</v>
          </cell>
          <cell r="C8177" t="str">
            <v>20010000</v>
          </cell>
          <cell r="D8177">
            <v>1040023.84</v>
          </cell>
        </row>
        <row r="8178">
          <cell r="A8178" t="str">
            <v>06</v>
          </cell>
          <cell r="B8178" t="str">
            <v>69010000</v>
          </cell>
          <cell r="C8178" t="str">
            <v>23010000</v>
          </cell>
          <cell r="D8178">
            <v>445360.87</v>
          </cell>
        </row>
        <row r="8179">
          <cell r="A8179" t="str">
            <v>06</v>
          </cell>
          <cell r="B8179" t="str">
            <v>69010000</v>
          </cell>
          <cell r="C8179" t="str">
            <v>25010000</v>
          </cell>
          <cell r="D8179">
            <v>685098.02</v>
          </cell>
        </row>
        <row r="8180">
          <cell r="A8180" t="str">
            <v>06</v>
          </cell>
          <cell r="B8180" t="str">
            <v>69010000</v>
          </cell>
          <cell r="C8180" t="str">
            <v>25020000</v>
          </cell>
          <cell r="D8180">
            <v>862608.45</v>
          </cell>
        </row>
        <row r="8181">
          <cell r="A8181" t="str">
            <v>06</v>
          </cell>
          <cell r="B8181" t="str">
            <v>69010000</v>
          </cell>
          <cell r="C8181" t="str">
            <v>25030000</v>
          </cell>
          <cell r="D8181">
            <v>190274.16</v>
          </cell>
        </row>
        <row r="8182">
          <cell r="A8182" t="str">
            <v>06</v>
          </cell>
          <cell r="B8182" t="str">
            <v>69010000</v>
          </cell>
          <cell r="C8182" t="str">
            <v>26000000</v>
          </cell>
          <cell r="D8182">
            <v>1168152</v>
          </cell>
        </row>
        <row r="8183">
          <cell r="A8183" t="str">
            <v>06</v>
          </cell>
          <cell r="B8183" t="str">
            <v>69010000</v>
          </cell>
          <cell r="C8183" t="str">
            <v>44000500</v>
          </cell>
          <cell r="D8183">
            <v>34423.4</v>
          </cell>
        </row>
        <row r="8184">
          <cell r="A8184" t="str">
            <v>06</v>
          </cell>
          <cell r="B8184" t="str">
            <v>69010000</v>
          </cell>
          <cell r="C8184" t="str">
            <v>79030000</v>
          </cell>
          <cell r="D8184">
            <v>62850.51</v>
          </cell>
        </row>
        <row r="8185">
          <cell r="A8185" t="str">
            <v>06</v>
          </cell>
          <cell r="B8185" t="str">
            <v>69010000</v>
          </cell>
          <cell r="C8185" t="str">
            <v>79040000</v>
          </cell>
          <cell r="D8185">
            <v>4730.9799999999996</v>
          </cell>
        </row>
        <row r="8186">
          <cell r="A8186" t="str">
            <v>06</v>
          </cell>
          <cell r="B8186" t="str">
            <v>69010000</v>
          </cell>
          <cell r="C8186" t="str">
            <v>79070000</v>
          </cell>
          <cell r="D8186">
            <v>64289.89</v>
          </cell>
        </row>
        <row r="8187">
          <cell r="A8187" t="str">
            <v>06</v>
          </cell>
          <cell r="B8187" t="str">
            <v>69010000</v>
          </cell>
          <cell r="C8187" t="str">
            <v>91020801</v>
          </cell>
          <cell r="D8187">
            <v>18953.21</v>
          </cell>
        </row>
        <row r="8188">
          <cell r="A8188" t="str">
            <v>06</v>
          </cell>
          <cell r="B8188" t="str">
            <v>69010000</v>
          </cell>
          <cell r="C8188" t="str">
            <v>91020802</v>
          </cell>
          <cell r="D8188">
            <v>83.85</v>
          </cell>
        </row>
        <row r="8189">
          <cell r="A8189" t="str">
            <v>06</v>
          </cell>
          <cell r="B8189" t="str">
            <v>69010000</v>
          </cell>
          <cell r="C8189" t="str">
            <v>97020200</v>
          </cell>
          <cell r="D8189">
            <v>210139.51999999999</v>
          </cell>
        </row>
        <row r="8190">
          <cell r="A8190" t="str">
            <v>06</v>
          </cell>
          <cell r="B8190" t="str">
            <v>69020100</v>
          </cell>
          <cell r="C8190" t="str">
            <v>15010000</v>
          </cell>
          <cell r="D8190">
            <v>55360.32</v>
          </cell>
        </row>
        <row r="8191">
          <cell r="A8191" t="str">
            <v>06</v>
          </cell>
          <cell r="B8191" t="str">
            <v>69020100</v>
          </cell>
          <cell r="C8191" t="str">
            <v>15020000</v>
          </cell>
          <cell r="D8191">
            <v>101259.58</v>
          </cell>
        </row>
        <row r="8192">
          <cell r="A8192" t="str">
            <v>06</v>
          </cell>
          <cell r="B8192" t="str">
            <v>69020100</v>
          </cell>
          <cell r="C8192" t="str">
            <v>15150000</v>
          </cell>
          <cell r="D8192">
            <v>10419.43</v>
          </cell>
        </row>
        <row r="8193">
          <cell r="A8193" t="str">
            <v>06</v>
          </cell>
          <cell r="B8193" t="str">
            <v>69020100</v>
          </cell>
          <cell r="C8193" t="str">
            <v>20010000</v>
          </cell>
          <cell r="D8193">
            <v>3640909.48</v>
          </cell>
        </row>
        <row r="8194">
          <cell r="A8194" t="str">
            <v>06</v>
          </cell>
          <cell r="B8194" t="str">
            <v>69020100</v>
          </cell>
          <cell r="C8194" t="str">
            <v>23010000</v>
          </cell>
          <cell r="D8194">
            <v>1558794.9</v>
          </cell>
        </row>
        <row r="8195">
          <cell r="A8195" t="str">
            <v>06</v>
          </cell>
          <cell r="B8195" t="str">
            <v>69020100</v>
          </cell>
          <cell r="C8195" t="str">
            <v>25010000</v>
          </cell>
          <cell r="D8195">
            <v>2400292.7799999998</v>
          </cell>
        </row>
        <row r="8196">
          <cell r="A8196" t="str">
            <v>06</v>
          </cell>
          <cell r="B8196" t="str">
            <v>69020100</v>
          </cell>
          <cell r="C8196" t="str">
            <v>25020000</v>
          </cell>
          <cell r="D8196">
            <v>3041025.95</v>
          </cell>
        </row>
        <row r="8197">
          <cell r="A8197" t="str">
            <v>06</v>
          </cell>
          <cell r="B8197" t="str">
            <v>69020100</v>
          </cell>
          <cell r="C8197" t="str">
            <v>25030000</v>
          </cell>
          <cell r="D8197">
            <v>666506.99</v>
          </cell>
        </row>
        <row r="8198">
          <cell r="A8198" t="str">
            <v>06</v>
          </cell>
          <cell r="B8198" t="str">
            <v>69020100</v>
          </cell>
          <cell r="C8198" t="str">
            <v>26000000</v>
          </cell>
          <cell r="D8198">
            <v>4116036.41</v>
          </cell>
        </row>
        <row r="8199">
          <cell r="A8199" t="str">
            <v>06</v>
          </cell>
          <cell r="B8199" t="str">
            <v>69020100</v>
          </cell>
          <cell r="C8199" t="str">
            <v>44000500</v>
          </cell>
          <cell r="D8199">
            <v>120482.01</v>
          </cell>
        </row>
        <row r="8200">
          <cell r="A8200" t="str">
            <v>06</v>
          </cell>
          <cell r="B8200" t="str">
            <v>69020100</v>
          </cell>
          <cell r="C8200" t="str">
            <v>79030000</v>
          </cell>
          <cell r="D8200">
            <v>219976.71</v>
          </cell>
        </row>
        <row r="8201">
          <cell r="A8201" t="str">
            <v>06</v>
          </cell>
          <cell r="B8201" t="str">
            <v>69020100</v>
          </cell>
          <cell r="C8201" t="str">
            <v>79040000</v>
          </cell>
          <cell r="D8201">
            <v>16558.349999999999</v>
          </cell>
        </row>
        <row r="8202">
          <cell r="A8202" t="str">
            <v>06</v>
          </cell>
          <cell r="B8202" t="str">
            <v>69020100</v>
          </cell>
          <cell r="C8202" t="str">
            <v>79070000</v>
          </cell>
          <cell r="D8202">
            <v>225014.65</v>
          </cell>
        </row>
        <row r="8203">
          <cell r="A8203" t="str">
            <v>06</v>
          </cell>
          <cell r="B8203" t="str">
            <v>69020100</v>
          </cell>
          <cell r="C8203" t="str">
            <v>91020801</v>
          </cell>
          <cell r="D8203">
            <v>66881.789999999994</v>
          </cell>
        </row>
        <row r="8204">
          <cell r="A8204" t="str">
            <v>06</v>
          </cell>
          <cell r="B8204" t="str">
            <v>69020100</v>
          </cell>
          <cell r="C8204" t="str">
            <v>91020802</v>
          </cell>
          <cell r="D8204">
            <v>297.58999999999997</v>
          </cell>
        </row>
        <row r="8205">
          <cell r="A8205" t="str">
            <v>06</v>
          </cell>
          <cell r="B8205" t="str">
            <v>69020100</v>
          </cell>
          <cell r="C8205" t="str">
            <v>97020300</v>
          </cell>
          <cell r="D8205">
            <v>738329.08</v>
          </cell>
        </row>
        <row r="8206">
          <cell r="A8206" t="str">
            <v>06</v>
          </cell>
          <cell r="B8206" t="str">
            <v>69020200</v>
          </cell>
          <cell r="C8206" t="str">
            <v>15010000</v>
          </cell>
          <cell r="D8206">
            <v>47707.05</v>
          </cell>
        </row>
        <row r="8207">
          <cell r="A8207" t="str">
            <v>06</v>
          </cell>
          <cell r="B8207" t="str">
            <v>69020200</v>
          </cell>
          <cell r="C8207" t="str">
            <v>15020000</v>
          </cell>
          <cell r="D8207">
            <v>81848.289999999994</v>
          </cell>
        </row>
        <row r="8208">
          <cell r="A8208" t="str">
            <v>06</v>
          </cell>
          <cell r="B8208" t="str">
            <v>69020200</v>
          </cell>
          <cell r="C8208" t="str">
            <v>15150000</v>
          </cell>
          <cell r="D8208">
            <v>8765.02</v>
          </cell>
        </row>
        <row r="8209">
          <cell r="A8209" t="str">
            <v>06</v>
          </cell>
          <cell r="B8209" t="str">
            <v>69020200</v>
          </cell>
          <cell r="C8209" t="str">
            <v>20010000</v>
          </cell>
          <cell r="D8209">
            <v>2922682.52</v>
          </cell>
        </row>
        <row r="8210">
          <cell r="A8210" t="str">
            <v>06</v>
          </cell>
          <cell r="B8210" t="str">
            <v>69020200</v>
          </cell>
          <cell r="C8210" t="str">
            <v>23010000</v>
          </cell>
          <cell r="D8210">
            <v>1344332.67</v>
          </cell>
        </row>
        <row r="8211">
          <cell r="A8211" t="str">
            <v>06</v>
          </cell>
          <cell r="B8211" t="str">
            <v>69020200</v>
          </cell>
          <cell r="C8211" t="str">
            <v>25010000</v>
          </cell>
          <cell r="D8211">
            <v>1971418.5</v>
          </cell>
        </row>
        <row r="8212">
          <cell r="A8212" t="str">
            <v>06</v>
          </cell>
          <cell r="B8212" t="str">
            <v>69020200</v>
          </cell>
          <cell r="C8212" t="str">
            <v>25020000</v>
          </cell>
          <cell r="D8212">
            <v>2585449.71</v>
          </cell>
        </row>
        <row r="8213">
          <cell r="A8213" t="str">
            <v>06</v>
          </cell>
          <cell r="B8213" t="str">
            <v>69020200</v>
          </cell>
          <cell r="C8213" t="str">
            <v>25030000</v>
          </cell>
          <cell r="D8213">
            <v>571317.1</v>
          </cell>
        </row>
        <row r="8214">
          <cell r="A8214" t="str">
            <v>06</v>
          </cell>
          <cell r="B8214" t="str">
            <v>69020200</v>
          </cell>
          <cell r="C8214" t="str">
            <v>26000000</v>
          </cell>
          <cell r="D8214">
            <v>3420570.07</v>
          </cell>
        </row>
        <row r="8215">
          <cell r="A8215" t="str">
            <v>06</v>
          </cell>
          <cell r="B8215" t="str">
            <v>69020200</v>
          </cell>
          <cell r="C8215" t="str">
            <v>44000500</v>
          </cell>
          <cell r="D8215">
            <v>100715.65</v>
          </cell>
        </row>
        <row r="8216">
          <cell r="A8216" t="str">
            <v>06</v>
          </cell>
          <cell r="B8216" t="str">
            <v>69020200</v>
          </cell>
          <cell r="C8216" t="str">
            <v>79030000</v>
          </cell>
          <cell r="D8216">
            <v>188280.33</v>
          </cell>
        </row>
        <row r="8217">
          <cell r="A8217" t="str">
            <v>06</v>
          </cell>
          <cell r="B8217" t="str">
            <v>69020200</v>
          </cell>
          <cell r="C8217" t="str">
            <v>79040000</v>
          </cell>
          <cell r="D8217">
            <v>14430.86</v>
          </cell>
        </row>
        <row r="8218">
          <cell r="A8218" t="str">
            <v>06</v>
          </cell>
          <cell r="B8218" t="str">
            <v>69020200</v>
          </cell>
          <cell r="C8218" t="str">
            <v>79070000</v>
          </cell>
          <cell r="D8218">
            <v>188373.01</v>
          </cell>
        </row>
        <row r="8219">
          <cell r="A8219" t="str">
            <v>06</v>
          </cell>
          <cell r="B8219" t="str">
            <v>69020200</v>
          </cell>
          <cell r="C8219" t="str">
            <v>91020801</v>
          </cell>
          <cell r="D8219">
            <v>48987.57</v>
          </cell>
        </row>
        <row r="8220">
          <cell r="A8220" t="str">
            <v>06</v>
          </cell>
          <cell r="B8220" t="str">
            <v>69020200</v>
          </cell>
          <cell r="C8220" t="str">
            <v>91020802</v>
          </cell>
          <cell r="D8220">
            <v>297.58</v>
          </cell>
        </row>
        <row r="8221">
          <cell r="A8221" t="str">
            <v>06</v>
          </cell>
          <cell r="B8221" t="str">
            <v>69020200</v>
          </cell>
          <cell r="C8221" t="str">
            <v>97020400</v>
          </cell>
          <cell r="D8221">
            <v>611606.47</v>
          </cell>
        </row>
        <row r="8222">
          <cell r="A8222" t="str">
            <v>06</v>
          </cell>
          <cell r="B8222" t="str">
            <v>69020300</v>
          </cell>
          <cell r="C8222" t="str">
            <v>15010000</v>
          </cell>
          <cell r="D8222">
            <v>9230.92</v>
          </cell>
        </row>
        <row r="8223">
          <cell r="A8223" t="str">
            <v>06</v>
          </cell>
          <cell r="B8223" t="str">
            <v>69020300</v>
          </cell>
          <cell r="C8223" t="str">
            <v>15020000</v>
          </cell>
          <cell r="D8223">
            <v>19411.02</v>
          </cell>
        </row>
        <row r="8224">
          <cell r="A8224" t="str">
            <v>06</v>
          </cell>
          <cell r="B8224" t="str">
            <v>69020300</v>
          </cell>
          <cell r="C8224" t="str">
            <v>15150000</v>
          </cell>
          <cell r="D8224">
            <v>1654.38</v>
          </cell>
        </row>
        <row r="8225">
          <cell r="A8225" t="str">
            <v>06</v>
          </cell>
          <cell r="B8225" t="str">
            <v>69020300</v>
          </cell>
          <cell r="C8225" t="str">
            <v>20010000</v>
          </cell>
          <cell r="D8225">
            <v>739299.41</v>
          </cell>
        </row>
        <row r="8226">
          <cell r="A8226" t="str">
            <v>06</v>
          </cell>
          <cell r="B8226" t="str">
            <v>69020300</v>
          </cell>
          <cell r="C8226" t="str">
            <v>23010000</v>
          </cell>
          <cell r="D8226">
            <v>230044.31</v>
          </cell>
        </row>
        <row r="8227">
          <cell r="A8227" t="str">
            <v>06</v>
          </cell>
          <cell r="B8227" t="str">
            <v>69020300</v>
          </cell>
          <cell r="C8227" t="str">
            <v>25010000</v>
          </cell>
          <cell r="D8227">
            <v>435590.77</v>
          </cell>
        </row>
        <row r="8228">
          <cell r="A8228" t="str">
            <v>06</v>
          </cell>
          <cell r="B8228" t="str">
            <v>69020300</v>
          </cell>
          <cell r="C8228" t="str">
            <v>25020000</v>
          </cell>
          <cell r="D8228">
            <v>479040.53</v>
          </cell>
        </row>
        <row r="8229">
          <cell r="A8229" t="str">
            <v>06</v>
          </cell>
          <cell r="B8229" t="str">
            <v>69020300</v>
          </cell>
          <cell r="C8229" t="str">
            <v>25030000</v>
          </cell>
          <cell r="D8229">
            <v>102249.88</v>
          </cell>
        </row>
        <row r="8230">
          <cell r="A8230" t="str">
            <v>06</v>
          </cell>
          <cell r="B8230" t="str">
            <v>69020300</v>
          </cell>
          <cell r="C8230" t="str">
            <v>26000000</v>
          </cell>
          <cell r="D8230">
            <v>702742.9</v>
          </cell>
        </row>
        <row r="8231">
          <cell r="A8231" t="str">
            <v>06</v>
          </cell>
          <cell r="B8231" t="str">
            <v>69020300</v>
          </cell>
          <cell r="C8231" t="str">
            <v>44000500</v>
          </cell>
          <cell r="D8231">
            <v>21333.05</v>
          </cell>
        </row>
        <row r="8232">
          <cell r="A8232" t="str">
            <v>06</v>
          </cell>
          <cell r="B8232" t="str">
            <v>69020300</v>
          </cell>
          <cell r="C8232" t="str">
            <v>79030000</v>
          </cell>
          <cell r="D8232">
            <v>34308.93</v>
          </cell>
        </row>
        <row r="8233">
          <cell r="A8233" t="str">
            <v>06</v>
          </cell>
          <cell r="B8233" t="str">
            <v>69020300</v>
          </cell>
          <cell r="C8233" t="str">
            <v>79040000</v>
          </cell>
          <cell r="D8233">
            <v>2127.54</v>
          </cell>
        </row>
        <row r="8234">
          <cell r="A8234" t="str">
            <v>06</v>
          </cell>
          <cell r="B8234" t="str">
            <v>69020300</v>
          </cell>
          <cell r="C8234" t="str">
            <v>79070000</v>
          </cell>
          <cell r="D8234">
            <v>36641.79</v>
          </cell>
        </row>
        <row r="8235">
          <cell r="A8235" t="str">
            <v>06</v>
          </cell>
          <cell r="B8235" t="str">
            <v>69020300</v>
          </cell>
          <cell r="C8235" t="str">
            <v>91020801</v>
          </cell>
          <cell r="D8235">
            <v>17915.77</v>
          </cell>
        </row>
        <row r="8236">
          <cell r="A8236" t="str">
            <v>06</v>
          </cell>
          <cell r="B8236" t="str">
            <v>69020300</v>
          </cell>
          <cell r="C8236" t="str">
            <v>97020500</v>
          </cell>
          <cell r="D8236">
            <v>133896.69</v>
          </cell>
        </row>
        <row r="8237">
          <cell r="A8237" t="str">
            <v>06</v>
          </cell>
          <cell r="B8237" t="str">
            <v>69030000</v>
          </cell>
          <cell r="C8237" t="str">
            <v>15010000</v>
          </cell>
          <cell r="D8237">
            <v>790.9</v>
          </cell>
        </row>
        <row r="8238">
          <cell r="A8238" t="str">
            <v>06</v>
          </cell>
          <cell r="B8238" t="str">
            <v>69030000</v>
          </cell>
          <cell r="C8238" t="str">
            <v>15020000</v>
          </cell>
          <cell r="D8238">
            <v>1446.59</v>
          </cell>
        </row>
        <row r="8239">
          <cell r="A8239" t="str">
            <v>06</v>
          </cell>
          <cell r="B8239" t="str">
            <v>69030000</v>
          </cell>
          <cell r="C8239" t="str">
            <v>15150000</v>
          </cell>
          <cell r="D8239">
            <v>148.88</v>
          </cell>
        </row>
        <row r="8240">
          <cell r="A8240" t="str">
            <v>06</v>
          </cell>
          <cell r="B8240" t="str">
            <v>69030000</v>
          </cell>
          <cell r="C8240" t="str">
            <v>20010000</v>
          </cell>
          <cell r="D8240">
            <v>51959.82</v>
          </cell>
        </row>
        <row r="8241">
          <cell r="A8241" t="str">
            <v>06</v>
          </cell>
          <cell r="B8241" t="str">
            <v>69030000</v>
          </cell>
          <cell r="C8241" t="str">
            <v>23010000</v>
          </cell>
          <cell r="D8241">
            <v>22262.74</v>
          </cell>
        </row>
        <row r="8242">
          <cell r="A8242" t="str">
            <v>06</v>
          </cell>
          <cell r="B8242" t="str">
            <v>69030000</v>
          </cell>
          <cell r="C8242" t="str">
            <v>25010000</v>
          </cell>
          <cell r="D8242">
            <v>34135.440000000002</v>
          </cell>
        </row>
        <row r="8243">
          <cell r="A8243" t="str">
            <v>06</v>
          </cell>
          <cell r="B8243" t="str">
            <v>69030000</v>
          </cell>
          <cell r="C8243" t="str">
            <v>25020000</v>
          </cell>
          <cell r="D8243">
            <v>43283.75</v>
          </cell>
        </row>
        <row r="8244">
          <cell r="A8244" t="str">
            <v>06</v>
          </cell>
          <cell r="B8244" t="str">
            <v>69030000</v>
          </cell>
          <cell r="C8244" t="str">
            <v>25030000</v>
          </cell>
          <cell r="D8244">
            <v>9486.5400000000009</v>
          </cell>
        </row>
        <row r="8245">
          <cell r="A8245" t="str">
            <v>06</v>
          </cell>
          <cell r="B8245" t="str">
            <v>69030000</v>
          </cell>
          <cell r="C8245" t="str">
            <v>26000000</v>
          </cell>
          <cell r="D8245">
            <v>58137.68</v>
          </cell>
        </row>
        <row r="8246">
          <cell r="A8246" t="str">
            <v>06</v>
          </cell>
          <cell r="B8246" t="str">
            <v>69030000</v>
          </cell>
          <cell r="C8246" t="str">
            <v>44000500</v>
          </cell>
          <cell r="D8246">
            <v>1721.12</v>
          </cell>
        </row>
        <row r="8247">
          <cell r="A8247" t="str">
            <v>06</v>
          </cell>
          <cell r="B8247" t="str">
            <v>69030000</v>
          </cell>
          <cell r="C8247" t="str">
            <v>79030000</v>
          </cell>
          <cell r="D8247">
            <v>3142.62</v>
          </cell>
        </row>
        <row r="8248">
          <cell r="A8248" t="str">
            <v>06</v>
          </cell>
          <cell r="B8248" t="str">
            <v>69030000</v>
          </cell>
          <cell r="C8248" t="str">
            <v>79070000</v>
          </cell>
          <cell r="D8248">
            <v>3214.44</v>
          </cell>
        </row>
        <row r="8249">
          <cell r="A8249" t="str">
            <v>06</v>
          </cell>
          <cell r="B8249" t="str">
            <v>69030000</v>
          </cell>
          <cell r="C8249" t="str">
            <v>91020801</v>
          </cell>
          <cell r="D8249">
            <v>919.96</v>
          </cell>
        </row>
        <row r="8250">
          <cell r="A8250" t="str">
            <v>06</v>
          </cell>
          <cell r="B8250" t="str">
            <v>69030000</v>
          </cell>
          <cell r="C8250" t="str">
            <v>91020802</v>
          </cell>
          <cell r="D8250">
            <v>5</v>
          </cell>
        </row>
        <row r="8251">
          <cell r="A8251" t="str">
            <v>06</v>
          </cell>
          <cell r="B8251" t="str">
            <v>69030000</v>
          </cell>
          <cell r="C8251" t="str">
            <v>97020600</v>
          </cell>
          <cell r="D8251">
            <v>10431.299999999999</v>
          </cell>
        </row>
        <row r="8252">
          <cell r="A8252" t="str">
            <v>06</v>
          </cell>
          <cell r="B8252" t="str">
            <v>69030000</v>
          </cell>
          <cell r="C8252" t="str">
            <v>79040000</v>
          </cell>
          <cell r="D8252">
            <v>236.55</v>
          </cell>
        </row>
        <row r="8253">
          <cell r="A8253" t="str">
            <v>06</v>
          </cell>
          <cell r="B8253" t="str">
            <v>69030100</v>
          </cell>
          <cell r="C8253" t="str">
            <v>15010000</v>
          </cell>
          <cell r="D8253">
            <v>13444.71</v>
          </cell>
        </row>
        <row r="8254">
          <cell r="A8254" t="str">
            <v>06</v>
          </cell>
          <cell r="B8254" t="str">
            <v>69030100</v>
          </cell>
          <cell r="C8254" t="str">
            <v>15020000</v>
          </cell>
          <cell r="D8254">
            <v>24591.59</v>
          </cell>
        </row>
        <row r="8255">
          <cell r="A8255" t="str">
            <v>06</v>
          </cell>
          <cell r="B8255" t="str">
            <v>69030100</v>
          </cell>
          <cell r="C8255" t="str">
            <v>15150000</v>
          </cell>
          <cell r="D8255">
            <v>2530.44</v>
          </cell>
        </row>
        <row r="8256">
          <cell r="A8256" t="str">
            <v>06</v>
          </cell>
          <cell r="B8256" t="str">
            <v>69030100</v>
          </cell>
          <cell r="C8256" t="str">
            <v>20010000</v>
          </cell>
          <cell r="D8256">
            <v>884142.31</v>
          </cell>
        </row>
        <row r="8257">
          <cell r="A8257" t="str">
            <v>06</v>
          </cell>
          <cell r="B8257" t="str">
            <v>69030100</v>
          </cell>
          <cell r="C8257" t="str">
            <v>23010000</v>
          </cell>
          <cell r="D8257">
            <v>378558.97</v>
          </cell>
        </row>
        <row r="8258">
          <cell r="A8258" t="str">
            <v>06</v>
          </cell>
          <cell r="B8258" t="str">
            <v>69030100</v>
          </cell>
          <cell r="C8258" t="str">
            <v>25010000</v>
          </cell>
          <cell r="D8258">
            <v>582706.27</v>
          </cell>
        </row>
        <row r="8259">
          <cell r="A8259" t="str">
            <v>06</v>
          </cell>
          <cell r="B8259" t="str">
            <v>69030100</v>
          </cell>
          <cell r="C8259" t="str">
            <v>25020000</v>
          </cell>
          <cell r="D8259">
            <v>738070.97</v>
          </cell>
        </row>
        <row r="8260">
          <cell r="A8260" t="str">
            <v>06</v>
          </cell>
          <cell r="B8260" t="str">
            <v>69030100</v>
          </cell>
          <cell r="C8260" t="str">
            <v>25030000</v>
          </cell>
          <cell r="D8260">
            <v>161815.26</v>
          </cell>
        </row>
        <row r="8261">
          <cell r="A8261" t="str">
            <v>06</v>
          </cell>
          <cell r="B8261" t="str">
            <v>69030100</v>
          </cell>
          <cell r="C8261" t="str">
            <v>26000000</v>
          </cell>
          <cell r="D8261">
            <v>994913.7</v>
          </cell>
        </row>
        <row r="8262">
          <cell r="A8262" t="str">
            <v>06</v>
          </cell>
          <cell r="B8262" t="str">
            <v>69030100</v>
          </cell>
          <cell r="C8262" t="str">
            <v>44000500</v>
          </cell>
          <cell r="D8262">
            <v>29259.94</v>
          </cell>
        </row>
        <row r="8263">
          <cell r="A8263" t="str">
            <v>06</v>
          </cell>
          <cell r="B8263" t="str">
            <v>69030100</v>
          </cell>
          <cell r="C8263" t="str">
            <v>79030000</v>
          </cell>
          <cell r="D8263">
            <v>53422.96</v>
          </cell>
        </row>
        <row r="8264">
          <cell r="A8264" t="str">
            <v>06</v>
          </cell>
          <cell r="B8264" t="str">
            <v>69030100</v>
          </cell>
          <cell r="C8264" t="str">
            <v>79040000</v>
          </cell>
          <cell r="D8264">
            <v>4021.31</v>
          </cell>
        </row>
        <row r="8265">
          <cell r="A8265" t="str">
            <v>06</v>
          </cell>
          <cell r="B8265" t="str">
            <v>69030100</v>
          </cell>
          <cell r="C8265" t="str">
            <v>79070000</v>
          </cell>
          <cell r="D8265">
            <v>54646.35</v>
          </cell>
        </row>
        <row r="8266">
          <cell r="A8266" t="str">
            <v>06</v>
          </cell>
          <cell r="B8266" t="str">
            <v>69030100</v>
          </cell>
          <cell r="C8266" t="str">
            <v>91020801</v>
          </cell>
          <cell r="D8266">
            <v>16202.62</v>
          </cell>
        </row>
        <row r="8267">
          <cell r="A8267" t="str">
            <v>06</v>
          </cell>
          <cell r="B8267" t="str">
            <v>69030100</v>
          </cell>
          <cell r="C8267" t="str">
            <v>91020802</v>
          </cell>
          <cell r="D8267">
            <v>70.88</v>
          </cell>
        </row>
        <row r="8268">
          <cell r="A8268" t="str">
            <v>06</v>
          </cell>
          <cell r="B8268" t="str">
            <v>69030100</v>
          </cell>
          <cell r="C8268" t="str">
            <v>97020700</v>
          </cell>
          <cell r="D8268">
            <v>178878.83</v>
          </cell>
        </row>
        <row r="8269">
          <cell r="A8269" t="str">
            <v>06</v>
          </cell>
          <cell r="B8269" t="str">
            <v>69050000</v>
          </cell>
          <cell r="C8269" t="str">
            <v>15010000</v>
          </cell>
          <cell r="D8269">
            <v>4826.3</v>
          </cell>
        </row>
        <row r="8270">
          <cell r="A8270" t="str">
            <v>06</v>
          </cell>
          <cell r="B8270" t="str">
            <v>69050000</v>
          </cell>
          <cell r="C8270" t="str">
            <v>15020000</v>
          </cell>
          <cell r="D8270">
            <v>8679.44</v>
          </cell>
        </row>
        <row r="8271">
          <cell r="A8271" t="str">
            <v>06</v>
          </cell>
          <cell r="B8271" t="str">
            <v>69050000</v>
          </cell>
          <cell r="C8271" t="str">
            <v>15150000</v>
          </cell>
          <cell r="D8271">
            <v>893.07</v>
          </cell>
        </row>
        <row r="8272">
          <cell r="A8272" t="str">
            <v>06</v>
          </cell>
          <cell r="B8272" t="str">
            <v>69050000</v>
          </cell>
          <cell r="C8272" t="str">
            <v>20010000</v>
          </cell>
          <cell r="D8272">
            <v>315334.53999999998</v>
          </cell>
        </row>
        <row r="8273">
          <cell r="A8273" t="str">
            <v>06</v>
          </cell>
          <cell r="B8273" t="str">
            <v>69050000</v>
          </cell>
          <cell r="C8273" t="str">
            <v>23010000</v>
          </cell>
          <cell r="D8273">
            <v>134472.78</v>
          </cell>
        </row>
        <row r="8274">
          <cell r="A8274" t="str">
            <v>06</v>
          </cell>
          <cell r="B8274" t="str">
            <v>69050000</v>
          </cell>
          <cell r="C8274" t="str">
            <v>25010000</v>
          </cell>
          <cell r="D8274">
            <v>212658.77</v>
          </cell>
        </row>
        <row r="8275">
          <cell r="A8275" t="str">
            <v>06</v>
          </cell>
          <cell r="B8275" t="str">
            <v>69050000</v>
          </cell>
          <cell r="C8275" t="str">
            <v>25020000</v>
          </cell>
          <cell r="D8275">
            <v>269555.27</v>
          </cell>
        </row>
        <row r="8276">
          <cell r="A8276" t="str">
            <v>06</v>
          </cell>
          <cell r="B8276" t="str">
            <v>69050000</v>
          </cell>
          <cell r="C8276" t="str">
            <v>25030000</v>
          </cell>
          <cell r="D8276">
            <v>58922.77</v>
          </cell>
        </row>
        <row r="8277">
          <cell r="A8277" t="str">
            <v>06</v>
          </cell>
          <cell r="B8277" t="str">
            <v>69050000</v>
          </cell>
          <cell r="C8277" t="str">
            <v>26000000</v>
          </cell>
          <cell r="D8277">
            <v>397948.6</v>
          </cell>
        </row>
        <row r="8278">
          <cell r="A8278" t="str">
            <v>06</v>
          </cell>
          <cell r="B8278" t="str">
            <v>69050000</v>
          </cell>
          <cell r="C8278" t="str">
            <v>44000400</v>
          </cell>
          <cell r="D8278">
            <v>166.6</v>
          </cell>
        </row>
        <row r="8279">
          <cell r="A8279" t="str">
            <v>06</v>
          </cell>
          <cell r="B8279" t="str">
            <v>69050000</v>
          </cell>
          <cell r="C8279" t="str">
            <v>44000500</v>
          </cell>
          <cell r="D8279">
            <v>10407.6</v>
          </cell>
        </row>
        <row r="8280">
          <cell r="A8280" t="str">
            <v>06</v>
          </cell>
          <cell r="B8280" t="str">
            <v>69050000</v>
          </cell>
          <cell r="C8280" t="str">
            <v>79030000</v>
          </cell>
          <cell r="D8280">
            <v>20683.54</v>
          </cell>
        </row>
        <row r="8281">
          <cell r="A8281" t="str">
            <v>06</v>
          </cell>
          <cell r="B8281" t="str">
            <v>69050000</v>
          </cell>
          <cell r="C8281" t="str">
            <v>79040000</v>
          </cell>
          <cell r="D8281">
            <v>1421.09</v>
          </cell>
        </row>
        <row r="8282">
          <cell r="A8282" t="str">
            <v>06</v>
          </cell>
          <cell r="B8282" t="str">
            <v>69050000</v>
          </cell>
          <cell r="C8282" t="str">
            <v>91020801</v>
          </cell>
          <cell r="D8282">
            <v>15379.38</v>
          </cell>
        </row>
        <row r="8283">
          <cell r="A8283" t="str">
            <v>06</v>
          </cell>
          <cell r="B8283" t="str">
            <v>69050000</v>
          </cell>
          <cell r="C8283" t="str">
            <v>91020802</v>
          </cell>
          <cell r="D8283">
            <v>48.36</v>
          </cell>
        </row>
        <row r="8284">
          <cell r="A8284" t="str">
            <v>06</v>
          </cell>
          <cell r="B8284" t="str">
            <v>69050000</v>
          </cell>
          <cell r="C8284" t="str">
            <v>97020100</v>
          </cell>
          <cell r="D8284">
            <v>69243.179999999993</v>
          </cell>
        </row>
        <row r="8285">
          <cell r="A8285" t="str">
            <v>06</v>
          </cell>
          <cell r="B8285" t="str">
            <v>97010000</v>
          </cell>
          <cell r="C8285" t="str">
            <v>15010000</v>
          </cell>
          <cell r="D8285">
            <v>8468.68</v>
          </cell>
        </row>
        <row r="8286">
          <cell r="A8286" t="str">
            <v>06</v>
          </cell>
          <cell r="B8286" t="str">
            <v>97010000</v>
          </cell>
          <cell r="C8286" t="str">
            <v>15020000</v>
          </cell>
          <cell r="D8286">
            <v>27935.08</v>
          </cell>
        </row>
        <row r="8287">
          <cell r="A8287" t="str">
            <v>06</v>
          </cell>
          <cell r="B8287" t="str">
            <v>97010000</v>
          </cell>
          <cell r="C8287" t="str">
            <v>15150000</v>
          </cell>
          <cell r="D8287">
            <v>904.68</v>
          </cell>
        </row>
        <row r="8288">
          <cell r="A8288" t="str">
            <v>06</v>
          </cell>
          <cell r="B8288" t="str">
            <v>97010000</v>
          </cell>
          <cell r="C8288" t="str">
            <v>20010000</v>
          </cell>
          <cell r="D8288">
            <v>1077221.58</v>
          </cell>
        </row>
        <row r="8289">
          <cell r="A8289" t="str">
            <v>06</v>
          </cell>
          <cell r="B8289" t="str">
            <v>97010000</v>
          </cell>
          <cell r="C8289" t="str">
            <v>23010000</v>
          </cell>
          <cell r="D8289">
            <v>403318.03</v>
          </cell>
        </row>
        <row r="8290">
          <cell r="A8290" t="str">
            <v>06</v>
          </cell>
          <cell r="B8290" t="str">
            <v>97010000</v>
          </cell>
          <cell r="C8290" t="str">
            <v>25010000</v>
          </cell>
          <cell r="D8290">
            <v>662148.56999999995</v>
          </cell>
        </row>
        <row r="8291">
          <cell r="A8291" t="str">
            <v>06</v>
          </cell>
          <cell r="B8291" t="str">
            <v>97010000</v>
          </cell>
          <cell r="C8291" t="str">
            <v>25020000</v>
          </cell>
          <cell r="D8291">
            <v>1209893.71</v>
          </cell>
        </row>
        <row r="8292">
          <cell r="A8292" t="str">
            <v>06</v>
          </cell>
          <cell r="B8292" t="str">
            <v>97010000</v>
          </cell>
          <cell r="C8292" t="str">
            <v>25030000</v>
          </cell>
          <cell r="D8292">
            <v>92349.37</v>
          </cell>
        </row>
        <row r="8293">
          <cell r="A8293" t="str">
            <v>06</v>
          </cell>
          <cell r="B8293" t="str">
            <v>97010000</v>
          </cell>
          <cell r="C8293" t="str">
            <v>26000000</v>
          </cell>
          <cell r="D8293">
            <v>743504.16</v>
          </cell>
        </row>
        <row r="8294">
          <cell r="A8294" t="str">
            <v>06</v>
          </cell>
          <cell r="B8294" t="str">
            <v>97010000</v>
          </cell>
          <cell r="C8294" t="str">
            <v>44000500</v>
          </cell>
          <cell r="D8294">
            <v>20662.96</v>
          </cell>
        </row>
        <row r="8295">
          <cell r="A8295" t="str">
            <v>06</v>
          </cell>
          <cell r="B8295" t="str">
            <v>97010000</v>
          </cell>
          <cell r="C8295" t="str">
            <v>91020801</v>
          </cell>
          <cell r="D8295">
            <v>27480.82</v>
          </cell>
        </row>
        <row r="8296">
          <cell r="A8296" t="str">
            <v>06</v>
          </cell>
          <cell r="B8296" t="str">
            <v>97020100</v>
          </cell>
          <cell r="C8296" t="str">
            <v>15010000</v>
          </cell>
          <cell r="D8296">
            <v>101.63</v>
          </cell>
        </row>
        <row r="8297">
          <cell r="A8297" t="str">
            <v>06</v>
          </cell>
          <cell r="B8297" t="str">
            <v>97020100</v>
          </cell>
          <cell r="C8297" t="str">
            <v>15020000</v>
          </cell>
          <cell r="D8297">
            <v>335.22</v>
          </cell>
        </row>
        <row r="8298">
          <cell r="A8298" t="str">
            <v>06</v>
          </cell>
          <cell r="B8298" t="str">
            <v>97020100</v>
          </cell>
          <cell r="C8298" t="str">
            <v>15150000</v>
          </cell>
          <cell r="D8298">
            <v>10.86</v>
          </cell>
        </row>
        <row r="8299">
          <cell r="A8299" t="str">
            <v>06</v>
          </cell>
          <cell r="B8299" t="str">
            <v>97020100</v>
          </cell>
          <cell r="C8299" t="str">
            <v>20010000</v>
          </cell>
          <cell r="D8299">
            <v>12737.26</v>
          </cell>
        </row>
        <row r="8300">
          <cell r="A8300" t="str">
            <v>06</v>
          </cell>
          <cell r="B8300" t="str">
            <v>97020100</v>
          </cell>
          <cell r="C8300" t="str">
            <v>23010000</v>
          </cell>
          <cell r="D8300">
            <v>4781.1000000000004</v>
          </cell>
        </row>
        <row r="8301">
          <cell r="A8301" t="str">
            <v>06</v>
          </cell>
          <cell r="B8301" t="str">
            <v>97020100</v>
          </cell>
          <cell r="C8301" t="str">
            <v>25010000</v>
          </cell>
          <cell r="D8301">
            <v>7929.99</v>
          </cell>
        </row>
        <row r="8302">
          <cell r="A8302" t="str">
            <v>06</v>
          </cell>
          <cell r="B8302" t="str">
            <v>97020100</v>
          </cell>
          <cell r="C8302" t="str">
            <v>25020000</v>
          </cell>
          <cell r="D8302">
            <v>14412.27</v>
          </cell>
        </row>
        <row r="8303">
          <cell r="A8303" t="str">
            <v>06</v>
          </cell>
          <cell r="B8303" t="str">
            <v>97020100</v>
          </cell>
          <cell r="C8303" t="str">
            <v>25030000</v>
          </cell>
          <cell r="D8303">
            <v>1108.19</v>
          </cell>
        </row>
        <row r="8304">
          <cell r="A8304" t="str">
            <v>06</v>
          </cell>
          <cell r="B8304" t="str">
            <v>97020100</v>
          </cell>
          <cell r="C8304" t="str">
            <v>26000000</v>
          </cell>
          <cell r="D8304">
            <v>8903.93</v>
          </cell>
        </row>
        <row r="8305">
          <cell r="A8305" t="str">
            <v>06</v>
          </cell>
          <cell r="B8305" t="str">
            <v>97020100</v>
          </cell>
          <cell r="C8305" t="str">
            <v>44000500</v>
          </cell>
          <cell r="D8305">
            <v>247.97</v>
          </cell>
        </row>
        <row r="8306">
          <cell r="A8306" t="str">
            <v>06</v>
          </cell>
          <cell r="B8306" t="str">
            <v>97020100</v>
          </cell>
          <cell r="C8306" t="str">
            <v>91020801</v>
          </cell>
          <cell r="D8306">
            <v>329.78</v>
          </cell>
        </row>
        <row r="8307">
          <cell r="A8307" t="str">
            <v>06</v>
          </cell>
          <cell r="B8307" t="str">
            <v>97020200</v>
          </cell>
          <cell r="C8307" t="str">
            <v>15010000</v>
          </cell>
          <cell r="D8307">
            <v>338.75</v>
          </cell>
        </row>
        <row r="8308">
          <cell r="A8308" t="str">
            <v>06</v>
          </cell>
          <cell r="B8308" t="str">
            <v>97020200</v>
          </cell>
          <cell r="C8308" t="str">
            <v>15020000</v>
          </cell>
          <cell r="D8308">
            <v>1117.4000000000001</v>
          </cell>
        </row>
        <row r="8309">
          <cell r="A8309" t="str">
            <v>06</v>
          </cell>
          <cell r="B8309" t="str">
            <v>97020200</v>
          </cell>
          <cell r="C8309" t="str">
            <v>15150000</v>
          </cell>
          <cell r="D8309">
            <v>36.19</v>
          </cell>
        </row>
        <row r="8310">
          <cell r="A8310" t="str">
            <v>06</v>
          </cell>
          <cell r="B8310" t="str">
            <v>97020200</v>
          </cell>
          <cell r="C8310" t="str">
            <v>20010000</v>
          </cell>
          <cell r="D8310">
            <v>41263.78</v>
          </cell>
        </row>
        <row r="8311">
          <cell r="A8311" t="str">
            <v>06</v>
          </cell>
          <cell r="B8311" t="str">
            <v>97020200</v>
          </cell>
          <cell r="C8311" t="str">
            <v>23010000</v>
          </cell>
          <cell r="D8311">
            <v>15483.45</v>
          </cell>
        </row>
        <row r="8312">
          <cell r="A8312" t="str">
            <v>06</v>
          </cell>
          <cell r="B8312" t="str">
            <v>97020200</v>
          </cell>
          <cell r="C8312" t="str">
            <v>25010000</v>
          </cell>
          <cell r="D8312">
            <v>25315.16</v>
          </cell>
        </row>
        <row r="8313">
          <cell r="A8313" t="str">
            <v>06</v>
          </cell>
          <cell r="B8313" t="str">
            <v>97020200</v>
          </cell>
          <cell r="C8313" t="str">
            <v>25020000</v>
          </cell>
          <cell r="D8313">
            <v>45681.45</v>
          </cell>
        </row>
        <row r="8314">
          <cell r="A8314" t="str">
            <v>06</v>
          </cell>
          <cell r="B8314" t="str">
            <v>97020200</v>
          </cell>
          <cell r="C8314" t="str">
            <v>25030000</v>
          </cell>
          <cell r="D8314">
            <v>3566.11</v>
          </cell>
        </row>
        <row r="8315">
          <cell r="A8315" t="str">
            <v>06</v>
          </cell>
          <cell r="B8315" t="str">
            <v>97020200</v>
          </cell>
          <cell r="C8315" t="str">
            <v>26000000</v>
          </cell>
          <cell r="D8315">
            <v>26282.11</v>
          </cell>
        </row>
        <row r="8316">
          <cell r="A8316" t="str">
            <v>06</v>
          </cell>
          <cell r="B8316" t="str">
            <v>97020200</v>
          </cell>
          <cell r="C8316" t="str">
            <v>44000500</v>
          </cell>
          <cell r="D8316">
            <v>826.51</v>
          </cell>
        </row>
        <row r="8317">
          <cell r="A8317" t="str">
            <v>06</v>
          </cell>
          <cell r="B8317" t="str">
            <v>97020200</v>
          </cell>
          <cell r="C8317" t="str">
            <v>91020801</v>
          </cell>
          <cell r="D8317">
            <v>917.94</v>
          </cell>
        </row>
        <row r="8318">
          <cell r="A8318" t="str">
            <v>06</v>
          </cell>
          <cell r="B8318" t="str">
            <v>97020300</v>
          </cell>
          <cell r="C8318" t="str">
            <v>15010000</v>
          </cell>
          <cell r="D8318">
            <v>1185.6099999999999</v>
          </cell>
        </row>
        <row r="8319">
          <cell r="A8319" t="str">
            <v>06</v>
          </cell>
          <cell r="B8319" t="str">
            <v>97020300</v>
          </cell>
          <cell r="C8319" t="str">
            <v>15020000</v>
          </cell>
          <cell r="D8319">
            <v>3910.93</v>
          </cell>
        </row>
        <row r="8320">
          <cell r="A8320" t="str">
            <v>06</v>
          </cell>
          <cell r="B8320" t="str">
            <v>97020300</v>
          </cell>
          <cell r="C8320" t="str">
            <v>15150000</v>
          </cell>
          <cell r="D8320">
            <v>126.65</v>
          </cell>
        </row>
        <row r="8321">
          <cell r="A8321" t="str">
            <v>06</v>
          </cell>
          <cell r="B8321" t="str">
            <v>97020300</v>
          </cell>
          <cell r="C8321" t="str">
            <v>20010000</v>
          </cell>
          <cell r="D8321">
            <v>144451.1</v>
          </cell>
        </row>
        <row r="8322">
          <cell r="A8322" t="str">
            <v>06</v>
          </cell>
          <cell r="B8322" t="str">
            <v>97020300</v>
          </cell>
          <cell r="C8322" t="str">
            <v>23010000</v>
          </cell>
          <cell r="D8322">
            <v>54209.94</v>
          </cell>
        </row>
        <row r="8323">
          <cell r="A8323" t="str">
            <v>06</v>
          </cell>
          <cell r="B8323" t="str">
            <v>97020300</v>
          </cell>
          <cell r="C8323" t="str">
            <v>25010000</v>
          </cell>
          <cell r="D8323">
            <v>88718.2</v>
          </cell>
        </row>
        <row r="8324">
          <cell r="A8324" t="str">
            <v>06</v>
          </cell>
          <cell r="B8324" t="str">
            <v>97020300</v>
          </cell>
          <cell r="C8324" t="str">
            <v>25020000</v>
          </cell>
          <cell r="D8324">
            <v>160102.22</v>
          </cell>
        </row>
        <row r="8325">
          <cell r="A8325" t="str">
            <v>06</v>
          </cell>
          <cell r="B8325" t="str">
            <v>97020300</v>
          </cell>
          <cell r="C8325" t="str">
            <v>25030000</v>
          </cell>
          <cell r="D8325">
            <v>12495.6</v>
          </cell>
        </row>
        <row r="8326">
          <cell r="A8326" t="str">
            <v>06</v>
          </cell>
          <cell r="B8326" t="str">
            <v>97020300</v>
          </cell>
          <cell r="C8326" t="str">
            <v>26000000</v>
          </cell>
          <cell r="D8326">
            <v>92263.4</v>
          </cell>
        </row>
        <row r="8327">
          <cell r="A8327" t="str">
            <v>06</v>
          </cell>
          <cell r="B8327" t="str">
            <v>97020300</v>
          </cell>
          <cell r="C8327" t="str">
            <v>44000500</v>
          </cell>
          <cell r="D8327">
            <v>2892.82</v>
          </cell>
        </row>
        <row r="8328">
          <cell r="A8328" t="str">
            <v>06</v>
          </cell>
          <cell r="B8328" t="str">
            <v>97020300</v>
          </cell>
          <cell r="C8328" t="str">
            <v>91020801</v>
          </cell>
          <cell r="D8328">
            <v>3226.93</v>
          </cell>
        </row>
        <row r="8329">
          <cell r="A8329" t="str">
            <v>06</v>
          </cell>
          <cell r="B8329" t="str">
            <v>97020400</v>
          </cell>
          <cell r="C8329" t="str">
            <v>15010000</v>
          </cell>
          <cell r="D8329">
            <v>1065.99</v>
          </cell>
        </row>
        <row r="8330">
          <cell r="A8330" t="str">
            <v>06</v>
          </cell>
          <cell r="B8330" t="str">
            <v>97020400</v>
          </cell>
          <cell r="C8330" t="str">
            <v>15020000</v>
          </cell>
          <cell r="D8330">
            <v>3009.47</v>
          </cell>
        </row>
        <row r="8331">
          <cell r="A8331" t="str">
            <v>06</v>
          </cell>
          <cell r="B8331" t="str">
            <v>97020400</v>
          </cell>
          <cell r="C8331" t="str">
            <v>15150000</v>
          </cell>
          <cell r="D8331">
            <v>90.47</v>
          </cell>
        </row>
        <row r="8332">
          <cell r="A8332" t="str">
            <v>06</v>
          </cell>
          <cell r="B8332" t="str">
            <v>97020400</v>
          </cell>
          <cell r="C8332" t="str">
            <v>20010000</v>
          </cell>
          <cell r="D8332">
            <v>119845.81</v>
          </cell>
        </row>
        <row r="8333">
          <cell r="A8333" t="str">
            <v>06</v>
          </cell>
          <cell r="B8333" t="str">
            <v>97020400</v>
          </cell>
          <cell r="C8333" t="str">
            <v>23010000</v>
          </cell>
          <cell r="D8333">
            <v>47702.78</v>
          </cell>
        </row>
        <row r="8334">
          <cell r="A8334" t="str">
            <v>06</v>
          </cell>
          <cell r="B8334" t="str">
            <v>97020400</v>
          </cell>
          <cell r="C8334" t="str">
            <v>25010000</v>
          </cell>
          <cell r="D8334">
            <v>73513.78</v>
          </cell>
        </row>
        <row r="8335">
          <cell r="A8335" t="str">
            <v>06</v>
          </cell>
          <cell r="B8335" t="str">
            <v>97020400</v>
          </cell>
          <cell r="C8335" t="str">
            <v>25020000</v>
          </cell>
          <cell r="D8335">
            <v>140376.79999999999</v>
          </cell>
        </row>
        <row r="8336">
          <cell r="A8336" t="str">
            <v>06</v>
          </cell>
          <cell r="B8336" t="str">
            <v>97020400</v>
          </cell>
          <cell r="C8336" t="str">
            <v>25030000</v>
          </cell>
          <cell r="D8336">
            <v>10552</v>
          </cell>
        </row>
        <row r="8337">
          <cell r="A8337" t="str">
            <v>06</v>
          </cell>
          <cell r="B8337" t="str">
            <v>97020400</v>
          </cell>
          <cell r="C8337" t="str">
            <v>26000000</v>
          </cell>
          <cell r="D8337">
            <v>80728.87</v>
          </cell>
        </row>
        <row r="8338">
          <cell r="A8338" t="str">
            <v>06</v>
          </cell>
          <cell r="B8338" t="str">
            <v>97020400</v>
          </cell>
          <cell r="C8338" t="str">
            <v>44000500</v>
          </cell>
          <cell r="D8338">
            <v>2776.21</v>
          </cell>
        </row>
        <row r="8339">
          <cell r="A8339" t="str">
            <v>06</v>
          </cell>
          <cell r="B8339" t="str">
            <v>97020400</v>
          </cell>
          <cell r="C8339" t="str">
            <v>91020801</v>
          </cell>
          <cell r="D8339">
            <v>2308.94</v>
          </cell>
        </row>
        <row r="8340">
          <cell r="A8340" t="str">
            <v>06</v>
          </cell>
          <cell r="B8340" t="str">
            <v>97020500</v>
          </cell>
          <cell r="C8340" t="str">
            <v>15010000</v>
          </cell>
          <cell r="D8340">
            <v>119.63</v>
          </cell>
        </row>
        <row r="8341">
          <cell r="A8341" t="str">
            <v>06</v>
          </cell>
          <cell r="B8341" t="str">
            <v>97020500</v>
          </cell>
          <cell r="C8341" t="str">
            <v>15020000</v>
          </cell>
          <cell r="D8341">
            <v>901.43</v>
          </cell>
        </row>
        <row r="8342">
          <cell r="A8342" t="str">
            <v>06</v>
          </cell>
          <cell r="B8342" t="str">
            <v>97020500</v>
          </cell>
          <cell r="C8342" t="str">
            <v>15150000</v>
          </cell>
          <cell r="D8342">
            <v>36.19</v>
          </cell>
        </row>
        <row r="8343">
          <cell r="A8343" t="str">
            <v>06</v>
          </cell>
          <cell r="B8343" t="str">
            <v>97020500</v>
          </cell>
          <cell r="C8343" t="str">
            <v>20010000</v>
          </cell>
          <cell r="D8343">
            <v>30128</v>
          </cell>
        </row>
        <row r="8344">
          <cell r="A8344" t="str">
            <v>06</v>
          </cell>
          <cell r="B8344" t="str">
            <v>97020500</v>
          </cell>
          <cell r="C8344" t="str">
            <v>23010000</v>
          </cell>
          <cell r="D8344">
            <v>8219.25</v>
          </cell>
        </row>
        <row r="8345">
          <cell r="A8345" t="str">
            <v>06</v>
          </cell>
          <cell r="B8345" t="str">
            <v>97020500</v>
          </cell>
          <cell r="C8345" t="str">
            <v>25010000</v>
          </cell>
          <cell r="D8345">
            <v>15666.31</v>
          </cell>
        </row>
        <row r="8346">
          <cell r="A8346" t="str">
            <v>06</v>
          </cell>
          <cell r="B8346" t="str">
            <v>97020500</v>
          </cell>
          <cell r="C8346" t="str">
            <v>25020000</v>
          </cell>
          <cell r="D8346">
            <v>22080.67</v>
          </cell>
        </row>
        <row r="8347">
          <cell r="A8347" t="str">
            <v>06</v>
          </cell>
          <cell r="B8347" t="str">
            <v>97020500</v>
          </cell>
          <cell r="C8347" t="str">
            <v>25030000</v>
          </cell>
          <cell r="D8347">
            <v>1943.65</v>
          </cell>
        </row>
        <row r="8348">
          <cell r="A8348" t="str">
            <v>06</v>
          </cell>
          <cell r="B8348" t="str">
            <v>97020600</v>
          </cell>
          <cell r="C8348" t="str">
            <v>15010000</v>
          </cell>
          <cell r="D8348">
            <v>16.940000000000001</v>
          </cell>
        </row>
        <row r="8349">
          <cell r="A8349" t="str">
            <v>06</v>
          </cell>
          <cell r="B8349" t="str">
            <v>97020500</v>
          </cell>
          <cell r="C8349" t="str">
            <v>26000000</v>
          </cell>
          <cell r="D8349">
            <v>12060.63</v>
          </cell>
        </row>
        <row r="8350">
          <cell r="A8350" t="str">
            <v>06</v>
          </cell>
          <cell r="B8350" t="str">
            <v>97020500</v>
          </cell>
          <cell r="C8350" t="str">
            <v>44000500</v>
          </cell>
          <cell r="D8350">
            <v>116.59</v>
          </cell>
        </row>
        <row r="8351">
          <cell r="A8351" t="str">
            <v>06</v>
          </cell>
          <cell r="B8351" t="str">
            <v>97020500</v>
          </cell>
          <cell r="C8351" t="str">
            <v>91020801</v>
          </cell>
          <cell r="D8351">
            <v>929.93</v>
          </cell>
        </row>
        <row r="8352">
          <cell r="A8352" t="str">
            <v>06</v>
          </cell>
          <cell r="B8352" t="str">
            <v>97020600</v>
          </cell>
          <cell r="C8352" t="str">
            <v>15020000</v>
          </cell>
          <cell r="D8352">
            <v>55.87</v>
          </cell>
        </row>
        <row r="8353">
          <cell r="A8353" t="str">
            <v>06</v>
          </cell>
          <cell r="B8353" t="str">
            <v>97020600</v>
          </cell>
          <cell r="C8353" t="str">
            <v>15150000</v>
          </cell>
          <cell r="D8353">
            <v>1.81</v>
          </cell>
        </row>
        <row r="8354">
          <cell r="A8354" t="str">
            <v>06</v>
          </cell>
          <cell r="B8354" t="str">
            <v>97020600</v>
          </cell>
          <cell r="C8354" t="str">
            <v>20010000</v>
          </cell>
          <cell r="D8354">
            <v>2061.79</v>
          </cell>
        </row>
        <row r="8355">
          <cell r="A8355" t="str">
            <v>06</v>
          </cell>
          <cell r="B8355" t="str">
            <v>97020600</v>
          </cell>
          <cell r="C8355" t="str">
            <v>23010000</v>
          </cell>
          <cell r="D8355">
            <v>773.29</v>
          </cell>
        </row>
        <row r="8356">
          <cell r="A8356" t="str">
            <v>06</v>
          </cell>
          <cell r="B8356" t="str">
            <v>97020600</v>
          </cell>
          <cell r="C8356" t="str">
            <v>25010000</v>
          </cell>
          <cell r="D8356">
            <v>1259.98</v>
          </cell>
        </row>
        <row r="8357">
          <cell r="A8357" t="str">
            <v>06</v>
          </cell>
          <cell r="B8357" t="str">
            <v>97020600</v>
          </cell>
          <cell r="C8357" t="str">
            <v>25020000</v>
          </cell>
          <cell r="D8357">
            <v>2273.2399999999998</v>
          </cell>
        </row>
        <row r="8358">
          <cell r="A8358" t="str">
            <v>06</v>
          </cell>
          <cell r="B8358" t="str">
            <v>97020600</v>
          </cell>
          <cell r="C8358" t="str">
            <v>25030000</v>
          </cell>
          <cell r="D8358">
            <v>177.6</v>
          </cell>
        </row>
        <row r="8359">
          <cell r="A8359" t="str">
            <v>06</v>
          </cell>
          <cell r="B8359" t="str">
            <v>97020600</v>
          </cell>
          <cell r="C8359" t="str">
            <v>26000000</v>
          </cell>
          <cell r="D8359">
            <v>1320.81</v>
          </cell>
        </row>
        <row r="8360">
          <cell r="A8360" t="str">
            <v>06</v>
          </cell>
          <cell r="B8360" t="str">
            <v>97020600</v>
          </cell>
          <cell r="C8360" t="str">
            <v>44000500</v>
          </cell>
          <cell r="D8360">
            <v>41.33</v>
          </cell>
        </row>
        <row r="8361">
          <cell r="A8361" t="str">
            <v>06</v>
          </cell>
          <cell r="B8361" t="str">
            <v>97020600</v>
          </cell>
          <cell r="C8361" t="str">
            <v>91020801</v>
          </cell>
          <cell r="D8361">
            <v>44.9</v>
          </cell>
        </row>
        <row r="8362">
          <cell r="A8362" t="str">
            <v>06</v>
          </cell>
          <cell r="B8362" t="str">
            <v>97020700</v>
          </cell>
          <cell r="C8362" t="str">
            <v>15010000</v>
          </cell>
          <cell r="D8362">
            <v>287.93</v>
          </cell>
        </row>
        <row r="8363">
          <cell r="A8363" t="str">
            <v>06</v>
          </cell>
          <cell r="B8363" t="str">
            <v>97020700</v>
          </cell>
          <cell r="C8363" t="str">
            <v>15020000</v>
          </cell>
          <cell r="D8363">
            <v>949.78</v>
          </cell>
        </row>
        <row r="8364">
          <cell r="A8364" t="str">
            <v>06</v>
          </cell>
          <cell r="B8364" t="str">
            <v>97020700</v>
          </cell>
          <cell r="C8364" t="str">
            <v>15150000</v>
          </cell>
          <cell r="D8364">
            <v>30.76</v>
          </cell>
        </row>
        <row r="8365">
          <cell r="A8365" t="str">
            <v>06</v>
          </cell>
          <cell r="B8365" t="str">
            <v>97020700</v>
          </cell>
          <cell r="C8365" t="str">
            <v>20010000</v>
          </cell>
          <cell r="D8365">
            <v>35374.47</v>
          </cell>
        </row>
        <row r="8366">
          <cell r="A8366" t="str">
            <v>06</v>
          </cell>
          <cell r="B8366" t="str">
            <v>97020700</v>
          </cell>
          <cell r="C8366" t="str">
            <v>23010000</v>
          </cell>
          <cell r="D8366">
            <v>13163.6</v>
          </cell>
        </row>
        <row r="8367">
          <cell r="A8367" t="str">
            <v>06</v>
          </cell>
          <cell r="B8367" t="str">
            <v>97020700</v>
          </cell>
          <cell r="C8367" t="str">
            <v>25010000</v>
          </cell>
          <cell r="D8367">
            <v>21239.15</v>
          </cell>
        </row>
        <row r="8368">
          <cell r="A8368" t="str">
            <v>06</v>
          </cell>
          <cell r="B8368" t="str">
            <v>97020700</v>
          </cell>
          <cell r="C8368" t="str">
            <v>25020000</v>
          </cell>
          <cell r="D8368">
            <v>38861.870000000003</v>
          </cell>
        </row>
        <row r="8369">
          <cell r="A8369" t="str">
            <v>06</v>
          </cell>
          <cell r="B8369" t="str">
            <v>97020700</v>
          </cell>
          <cell r="C8369" t="str">
            <v>25030000</v>
          </cell>
          <cell r="D8369">
            <v>3033.31</v>
          </cell>
        </row>
        <row r="8370">
          <cell r="A8370" t="str">
            <v>06</v>
          </cell>
          <cell r="B8370" t="str">
            <v>97020700</v>
          </cell>
          <cell r="C8370" t="str">
            <v>26000000</v>
          </cell>
          <cell r="D8370">
            <v>22360.59</v>
          </cell>
        </row>
        <row r="8371">
          <cell r="A8371" t="str">
            <v>06</v>
          </cell>
          <cell r="B8371" t="str">
            <v>97020700</v>
          </cell>
          <cell r="C8371" t="str">
            <v>44000500</v>
          </cell>
          <cell r="D8371">
            <v>702.55</v>
          </cell>
        </row>
        <row r="8372">
          <cell r="A8372" t="str">
            <v>06</v>
          </cell>
          <cell r="B8372" t="str">
            <v>97020700</v>
          </cell>
          <cell r="C8372" t="str">
            <v>91020801</v>
          </cell>
          <cell r="D8372">
            <v>788.26</v>
          </cell>
        </row>
        <row r="8373">
          <cell r="A8373" t="str">
            <v>06</v>
          </cell>
          <cell r="B8373" t="str">
            <v>68020000</v>
          </cell>
          <cell r="C8373" t="str">
            <v>70000000</v>
          </cell>
          <cell r="D8373">
            <v>16749975</v>
          </cell>
        </row>
        <row r="8374">
          <cell r="A8374" t="str">
            <v>06</v>
          </cell>
          <cell r="B8374" t="str">
            <v>68020000</v>
          </cell>
          <cell r="C8374" t="str">
            <v>79030000</v>
          </cell>
          <cell r="D8374">
            <v>215206</v>
          </cell>
        </row>
        <row r="8375">
          <cell r="A8375" t="str">
            <v>06</v>
          </cell>
          <cell r="B8375" t="str">
            <v>68020000</v>
          </cell>
          <cell r="C8375" t="str">
            <v>79040000</v>
          </cell>
          <cell r="D8375">
            <v>15242</v>
          </cell>
        </row>
        <row r="8376">
          <cell r="A8376" t="str">
            <v>06</v>
          </cell>
          <cell r="B8376" t="str">
            <v>68020000</v>
          </cell>
          <cell r="C8376" t="str">
            <v>79070000</v>
          </cell>
          <cell r="D8376">
            <v>220006</v>
          </cell>
        </row>
        <row r="8377">
          <cell r="A8377" t="str">
            <v>06</v>
          </cell>
          <cell r="B8377" t="str">
            <v>68020000</v>
          </cell>
          <cell r="C8377" t="str">
            <v>50000000</v>
          </cell>
          <cell r="D8377">
            <v>785</v>
          </cell>
        </row>
        <row r="8378">
          <cell r="A8378" t="str">
            <v>06</v>
          </cell>
          <cell r="B8378" t="str">
            <v>70020000</v>
          </cell>
          <cell r="C8378" t="str">
            <v>70000000</v>
          </cell>
          <cell r="D8378">
            <v>612976.09</v>
          </cell>
        </row>
        <row r="8379">
          <cell r="A8379" t="str">
            <v>06</v>
          </cell>
          <cell r="B8379" t="str">
            <v>70030000</v>
          </cell>
          <cell r="C8379" t="str">
            <v>70000000</v>
          </cell>
          <cell r="D8379">
            <v>224.22</v>
          </cell>
        </row>
        <row r="8380">
          <cell r="A8380" t="str">
            <v>06</v>
          </cell>
          <cell r="B8380" t="str">
            <v>70010000</v>
          </cell>
          <cell r="C8380" t="str">
            <v>70000000</v>
          </cell>
          <cell r="D8380">
            <v>72876793.120000005</v>
          </cell>
        </row>
        <row r="8381">
          <cell r="A8381" t="str">
            <v>06</v>
          </cell>
          <cell r="B8381" t="str">
            <v>76020600</v>
          </cell>
          <cell r="C8381" t="str">
            <v>76020700</v>
          </cell>
          <cell r="D8381">
            <v>566114.53</v>
          </cell>
        </row>
        <row r="8382">
          <cell r="A8382" t="str">
            <v>06</v>
          </cell>
          <cell r="B8382" t="str">
            <v>76020600</v>
          </cell>
          <cell r="C8382" t="str">
            <v>91020802</v>
          </cell>
          <cell r="D8382">
            <v>11953.71</v>
          </cell>
        </row>
        <row r="8383">
          <cell r="A8383" t="str">
            <v>06</v>
          </cell>
          <cell r="B8383" t="str">
            <v>58010000</v>
          </cell>
          <cell r="C8383" t="str">
            <v>91020500</v>
          </cell>
          <cell r="D8383">
            <v>645791.21</v>
          </cell>
        </row>
        <row r="8384">
          <cell r="A8384" t="str">
            <v>06</v>
          </cell>
          <cell r="B8384" t="str">
            <v>76040000</v>
          </cell>
          <cell r="C8384" t="str">
            <v>70020000</v>
          </cell>
          <cell r="D8384">
            <v>243975.2</v>
          </cell>
        </row>
        <row r="8385">
          <cell r="A8385" t="str">
            <v>06</v>
          </cell>
          <cell r="B8385" t="str">
            <v>76020700</v>
          </cell>
          <cell r="C8385" t="str">
            <v>60010000</v>
          </cell>
          <cell r="D8385">
            <v>1800.36</v>
          </cell>
        </row>
        <row r="8386">
          <cell r="A8386" t="str">
            <v>06</v>
          </cell>
          <cell r="B8386" t="str">
            <v>76020700</v>
          </cell>
          <cell r="C8386" t="str">
            <v>60010300</v>
          </cell>
          <cell r="D8386">
            <v>28737.759999999998</v>
          </cell>
        </row>
        <row r="8387">
          <cell r="A8387" t="str">
            <v>06</v>
          </cell>
          <cell r="B8387" t="str">
            <v>76020400</v>
          </cell>
          <cell r="C8387" t="str">
            <v>60010300</v>
          </cell>
          <cell r="D8387">
            <v>252118.26</v>
          </cell>
        </row>
        <row r="8388">
          <cell r="A8388" t="str">
            <v>06</v>
          </cell>
          <cell r="B8388" t="str">
            <v>76020400</v>
          </cell>
          <cell r="C8388" t="str">
            <v>60020000</v>
          </cell>
          <cell r="D8388">
            <v>9171078.0999999996</v>
          </cell>
        </row>
        <row r="8389">
          <cell r="A8389" t="str">
            <v>06</v>
          </cell>
          <cell r="B8389" t="str">
            <v>99000000</v>
          </cell>
          <cell r="C8389" t="str">
            <v>90090300</v>
          </cell>
          <cell r="D8389">
            <v>331030.78000000003</v>
          </cell>
        </row>
        <row r="8390">
          <cell r="A8390" t="str">
            <v>06</v>
          </cell>
          <cell r="B8390" t="str">
            <v>60010400</v>
          </cell>
          <cell r="C8390" t="str">
            <v>19040000</v>
          </cell>
          <cell r="D8390">
            <v>19663.009999999998</v>
          </cell>
        </row>
        <row r="8391">
          <cell r="A8391" t="str">
            <v>06</v>
          </cell>
          <cell r="B8391" t="str">
            <v>60010400</v>
          </cell>
          <cell r="C8391" t="str">
            <v>19040100</v>
          </cell>
          <cell r="D8391">
            <v>144537.26</v>
          </cell>
        </row>
        <row r="8392">
          <cell r="A8392" t="str">
            <v>06</v>
          </cell>
          <cell r="B8392" t="str">
            <v>60010400</v>
          </cell>
          <cell r="C8392" t="str">
            <v>28011200</v>
          </cell>
          <cell r="D8392">
            <v>9079522.5899999999</v>
          </cell>
        </row>
        <row r="8393">
          <cell r="A8393" t="str">
            <v>06</v>
          </cell>
          <cell r="B8393" t="str">
            <v>60010400</v>
          </cell>
          <cell r="C8393" t="str">
            <v>91020802</v>
          </cell>
          <cell r="D8393">
            <v>168218.89</v>
          </cell>
        </row>
        <row r="8394">
          <cell r="A8394" t="str">
            <v>06</v>
          </cell>
          <cell r="B8394" t="str">
            <v>43020000</v>
          </cell>
          <cell r="C8394" t="str">
            <v>08000000</v>
          </cell>
          <cell r="D8394">
            <v>452640.4</v>
          </cell>
        </row>
        <row r="8395">
          <cell r="A8395" t="str">
            <v>06</v>
          </cell>
          <cell r="B8395" t="str">
            <v>43020000</v>
          </cell>
          <cell r="C8395" t="str">
            <v>43020000</v>
          </cell>
          <cell r="D8395">
            <v>471.16</v>
          </cell>
        </row>
        <row r="8396">
          <cell r="A8396" t="str">
            <v>06</v>
          </cell>
          <cell r="B8396" t="str">
            <v>43020000</v>
          </cell>
          <cell r="C8396" t="str">
            <v>44000100</v>
          </cell>
          <cell r="D8396">
            <v>2025597.77</v>
          </cell>
        </row>
        <row r="8397">
          <cell r="A8397" t="str">
            <v>06</v>
          </cell>
          <cell r="B8397" t="str">
            <v>43020000</v>
          </cell>
          <cell r="C8397" t="str">
            <v>44000200</v>
          </cell>
          <cell r="D8397">
            <v>122290.85</v>
          </cell>
        </row>
        <row r="8398">
          <cell r="A8398" t="str">
            <v>06</v>
          </cell>
          <cell r="B8398" t="str">
            <v>43020000</v>
          </cell>
          <cell r="C8398" t="str">
            <v>44000300</v>
          </cell>
          <cell r="D8398">
            <v>6767.2</v>
          </cell>
        </row>
        <row r="8399">
          <cell r="A8399" t="str">
            <v>06</v>
          </cell>
          <cell r="B8399" t="str">
            <v>43020000</v>
          </cell>
          <cell r="C8399" t="str">
            <v>44000400</v>
          </cell>
          <cell r="D8399">
            <v>186309.04</v>
          </cell>
        </row>
        <row r="8400">
          <cell r="A8400" t="str">
            <v>06</v>
          </cell>
          <cell r="B8400" t="str">
            <v>43020000</v>
          </cell>
          <cell r="C8400" t="str">
            <v>45020000</v>
          </cell>
          <cell r="D8400">
            <v>177219.8</v>
          </cell>
        </row>
        <row r="8401">
          <cell r="A8401" t="str">
            <v>06</v>
          </cell>
          <cell r="B8401" t="str">
            <v>43020000</v>
          </cell>
          <cell r="C8401" t="str">
            <v>90022101</v>
          </cell>
          <cell r="D8401">
            <v>565348.77</v>
          </cell>
        </row>
        <row r="8402">
          <cell r="A8402" t="str">
            <v>06</v>
          </cell>
          <cell r="B8402" t="str">
            <v>43020000</v>
          </cell>
          <cell r="C8402" t="str">
            <v>91020400</v>
          </cell>
          <cell r="D8402">
            <v>-656.84</v>
          </cell>
        </row>
        <row r="8403">
          <cell r="A8403" t="str">
            <v>06</v>
          </cell>
          <cell r="B8403" t="str">
            <v>43020000</v>
          </cell>
          <cell r="C8403" t="str">
            <v>90022100</v>
          </cell>
          <cell r="D8403">
            <v>257862.74</v>
          </cell>
        </row>
        <row r="8404">
          <cell r="A8404" t="str">
            <v>06</v>
          </cell>
          <cell r="B8404" t="str">
            <v>43010000</v>
          </cell>
          <cell r="C8404" t="str">
            <v>08000000</v>
          </cell>
          <cell r="D8404">
            <v>48.6</v>
          </cell>
        </row>
        <row r="8405">
          <cell r="A8405" t="str">
            <v>06</v>
          </cell>
          <cell r="B8405" t="str">
            <v>43010000</v>
          </cell>
          <cell r="C8405" t="str">
            <v>21010000</v>
          </cell>
          <cell r="D8405">
            <v>2050356.35</v>
          </cell>
        </row>
        <row r="8406">
          <cell r="A8406" t="str">
            <v>06</v>
          </cell>
          <cell r="B8406" t="str">
            <v>43010000</v>
          </cell>
          <cell r="C8406" t="str">
            <v>45000100</v>
          </cell>
          <cell r="D8406">
            <v>7881812.6100000003</v>
          </cell>
        </row>
        <row r="8407">
          <cell r="A8407" t="str">
            <v>06</v>
          </cell>
          <cell r="B8407" t="str">
            <v>43010000</v>
          </cell>
          <cell r="C8407" t="str">
            <v>76080200</v>
          </cell>
          <cell r="D8407">
            <v>364403.86</v>
          </cell>
        </row>
        <row r="8408">
          <cell r="A8408" t="str">
            <v>06</v>
          </cell>
          <cell r="B8408" t="str">
            <v>43010000</v>
          </cell>
          <cell r="C8408" t="str">
            <v>90020100</v>
          </cell>
          <cell r="D8408">
            <v>427056752.52999997</v>
          </cell>
        </row>
        <row r="8409">
          <cell r="A8409" t="str">
            <v>06</v>
          </cell>
          <cell r="B8409" t="str">
            <v>43010000</v>
          </cell>
          <cell r="C8409" t="str">
            <v>90020107</v>
          </cell>
          <cell r="D8409">
            <v>121095713.01000001</v>
          </cell>
        </row>
        <row r="8410">
          <cell r="A8410" t="str">
            <v>06</v>
          </cell>
          <cell r="B8410" t="str">
            <v>43010000</v>
          </cell>
          <cell r="C8410" t="str">
            <v>90020108</v>
          </cell>
          <cell r="D8410">
            <v>13150881.82</v>
          </cell>
        </row>
        <row r="8411">
          <cell r="A8411" t="str">
            <v>06</v>
          </cell>
          <cell r="B8411" t="str">
            <v>43010000</v>
          </cell>
          <cell r="C8411" t="str">
            <v>90020200</v>
          </cell>
          <cell r="D8411">
            <v>5776302.9500000002</v>
          </cell>
        </row>
        <row r="8412">
          <cell r="A8412" t="str">
            <v>06</v>
          </cell>
          <cell r="B8412" t="str">
            <v>43010000</v>
          </cell>
          <cell r="C8412" t="str">
            <v>90020300</v>
          </cell>
          <cell r="D8412">
            <v>1293756.74</v>
          </cell>
        </row>
        <row r="8413">
          <cell r="A8413" t="str">
            <v>06</v>
          </cell>
          <cell r="B8413" t="str">
            <v>43010000</v>
          </cell>
          <cell r="C8413" t="str">
            <v>90020400</v>
          </cell>
          <cell r="D8413">
            <v>3697795.91</v>
          </cell>
        </row>
        <row r="8414">
          <cell r="A8414" t="str">
            <v>06</v>
          </cell>
          <cell r="B8414" t="str">
            <v>43030100</v>
          </cell>
          <cell r="C8414" t="str">
            <v>43010000</v>
          </cell>
          <cell r="D8414">
            <v>6698.34</v>
          </cell>
        </row>
        <row r="8415">
          <cell r="A8415" t="str">
            <v>06</v>
          </cell>
          <cell r="B8415" t="str">
            <v>76080200</v>
          </cell>
          <cell r="C8415" t="str">
            <v>43010000</v>
          </cell>
          <cell r="D8415">
            <v>279403.86</v>
          </cell>
        </row>
        <row r="8416">
          <cell r="A8416" t="str">
            <v>06</v>
          </cell>
          <cell r="B8416" t="str">
            <v>90090400</v>
          </cell>
          <cell r="C8416" t="str">
            <v>99000000</v>
          </cell>
          <cell r="D8416">
            <v>2881099.91</v>
          </cell>
        </row>
        <row r="8417">
          <cell r="A8417" t="str">
            <v>06</v>
          </cell>
          <cell r="B8417" t="str">
            <v>99000000</v>
          </cell>
          <cell r="C8417" t="str">
            <v>90090500</v>
          </cell>
          <cell r="D8417">
            <v>118943.87</v>
          </cell>
        </row>
        <row r="8418">
          <cell r="A8418" t="str">
            <v>06</v>
          </cell>
          <cell r="B8418" t="str">
            <v>90090900</v>
          </cell>
          <cell r="C8418" t="str">
            <v>99000000</v>
          </cell>
          <cell r="D8418">
            <v>243508.68</v>
          </cell>
        </row>
        <row r="8419">
          <cell r="A8419" t="str">
            <v>06</v>
          </cell>
          <cell r="B8419" t="str">
            <v>99000000</v>
          </cell>
          <cell r="C8419" t="str">
            <v>90090901</v>
          </cell>
          <cell r="D8419">
            <v>475515.9</v>
          </cell>
        </row>
        <row r="8420">
          <cell r="A8420" t="str">
            <v>06</v>
          </cell>
          <cell r="B8420" t="str">
            <v>99000000</v>
          </cell>
          <cell r="C8420" t="str">
            <v>90090902</v>
          </cell>
          <cell r="D8420">
            <v>16165.57</v>
          </cell>
        </row>
        <row r="8421">
          <cell r="A8421" t="str">
            <v>06</v>
          </cell>
          <cell r="B8421" t="str">
            <v>90091200</v>
          </cell>
          <cell r="C8421" t="str">
            <v>99000000</v>
          </cell>
          <cell r="D8421">
            <v>16374.28</v>
          </cell>
        </row>
        <row r="8422">
          <cell r="A8422" t="str">
            <v>06</v>
          </cell>
          <cell r="B8422" t="str">
            <v>90091201</v>
          </cell>
          <cell r="C8422" t="str">
            <v>99000000</v>
          </cell>
          <cell r="D8422">
            <v>11486.5</v>
          </cell>
        </row>
        <row r="8423">
          <cell r="A8423" t="str">
            <v>06</v>
          </cell>
          <cell r="B8423" t="str">
            <v>90091205</v>
          </cell>
          <cell r="C8423" t="str">
            <v>99000000</v>
          </cell>
          <cell r="D8423">
            <v>227722.04</v>
          </cell>
        </row>
        <row r="8424">
          <cell r="A8424" t="str">
            <v>06</v>
          </cell>
          <cell r="B8424" t="str">
            <v>99000000</v>
          </cell>
          <cell r="C8424" t="str">
            <v>90091300</v>
          </cell>
          <cell r="D8424">
            <v>18959.650000000001</v>
          </cell>
        </row>
        <row r="8425">
          <cell r="A8425" t="str">
            <v>06</v>
          </cell>
          <cell r="B8425" t="str">
            <v>76000000</v>
          </cell>
          <cell r="C8425" t="str">
            <v>25010000</v>
          </cell>
          <cell r="D8425">
            <v>372301.94</v>
          </cell>
        </row>
        <row r="8426">
          <cell r="A8426" t="str">
            <v>06</v>
          </cell>
          <cell r="B8426" t="str">
            <v>76000000</v>
          </cell>
          <cell r="C8426" t="str">
            <v>25020000</v>
          </cell>
          <cell r="D8426">
            <v>161199.62</v>
          </cell>
        </row>
        <row r="8427">
          <cell r="A8427" t="str">
            <v>06</v>
          </cell>
          <cell r="B8427" t="str">
            <v>76000000</v>
          </cell>
          <cell r="C8427" t="str">
            <v>25030000</v>
          </cell>
          <cell r="D8427">
            <v>14160.88</v>
          </cell>
        </row>
        <row r="8428">
          <cell r="A8428" t="str">
            <v>06</v>
          </cell>
          <cell r="B8428" t="str">
            <v>76000000</v>
          </cell>
          <cell r="C8428" t="str">
            <v>26000000</v>
          </cell>
          <cell r="D8428">
            <v>42685.599999999999</v>
          </cell>
        </row>
        <row r="8429">
          <cell r="A8429" t="str">
            <v>06</v>
          </cell>
          <cell r="B8429" t="str">
            <v>76000000</v>
          </cell>
          <cell r="C8429" t="str">
            <v>51000000</v>
          </cell>
          <cell r="D8429">
            <v>4362.8999999999996</v>
          </cell>
        </row>
        <row r="8430">
          <cell r="A8430" t="str">
            <v>06</v>
          </cell>
          <cell r="B8430" t="str">
            <v>76000000</v>
          </cell>
          <cell r="C8430" t="str">
            <v>51030100</v>
          </cell>
          <cell r="D8430">
            <v>21339.18</v>
          </cell>
        </row>
        <row r="8431">
          <cell r="A8431" t="str">
            <v>06</v>
          </cell>
          <cell r="B8431" t="str">
            <v>76000000</v>
          </cell>
          <cell r="C8431" t="str">
            <v>51040000</v>
          </cell>
          <cell r="D8431">
            <v>3641766.6</v>
          </cell>
        </row>
        <row r="8432">
          <cell r="A8432" t="str">
            <v>06</v>
          </cell>
          <cell r="B8432" t="str">
            <v>76000000</v>
          </cell>
          <cell r="C8432" t="str">
            <v>51050000</v>
          </cell>
          <cell r="D8432">
            <v>136841</v>
          </cell>
        </row>
        <row r="8433">
          <cell r="A8433" t="str">
            <v>06</v>
          </cell>
          <cell r="B8433" t="str">
            <v>76000000</v>
          </cell>
          <cell r="C8433" t="str">
            <v>52000000</v>
          </cell>
          <cell r="D8433">
            <v>55267351.200000003</v>
          </cell>
        </row>
        <row r="8434">
          <cell r="A8434" t="str">
            <v>06</v>
          </cell>
          <cell r="B8434" t="str">
            <v>76000000</v>
          </cell>
          <cell r="C8434" t="str">
            <v>52030100</v>
          </cell>
          <cell r="D8434">
            <v>30258738.760000002</v>
          </cell>
        </row>
        <row r="8435">
          <cell r="A8435" t="str">
            <v>06</v>
          </cell>
          <cell r="B8435" t="str">
            <v>76000000</v>
          </cell>
          <cell r="C8435" t="str">
            <v>60010000</v>
          </cell>
          <cell r="D8435">
            <v>1558250.64</v>
          </cell>
        </row>
        <row r="8436">
          <cell r="A8436" t="str">
            <v>06</v>
          </cell>
          <cell r="B8436" t="str">
            <v>76000000</v>
          </cell>
          <cell r="C8436" t="str">
            <v>60010300</v>
          </cell>
          <cell r="D8436">
            <v>194676.4</v>
          </cell>
        </row>
        <row r="8437">
          <cell r="A8437" t="str">
            <v>06</v>
          </cell>
          <cell r="B8437" t="str">
            <v>76000000</v>
          </cell>
          <cell r="C8437" t="str">
            <v>62020100</v>
          </cell>
          <cell r="D8437">
            <v>2128840.8199999998</v>
          </cell>
        </row>
        <row r="8438">
          <cell r="A8438" t="str">
            <v>06</v>
          </cell>
          <cell r="B8438" t="str">
            <v>76000000</v>
          </cell>
          <cell r="C8438" t="str">
            <v>62020300</v>
          </cell>
          <cell r="D8438">
            <v>130828.96</v>
          </cell>
        </row>
        <row r="8439">
          <cell r="A8439" t="str">
            <v>06</v>
          </cell>
          <cell r="B8439" t="str">
            <v>76000000</v>
          </cell>
          <cell r="C8439" t="str">
            <v>62030000</v>
          </cell>
          <cell r="D8439">
            <v>11501.32</v>
          </cell>
        </row>
        <row r="8440">
          <cell r="A8440" t="str">
            <v>06</v>
          </cell>
          <cell r="B8440" t="str">
            <v>76000000</v>
          </cell>
          <cell r="C8440" t="str">
            <v>70000000</v>
          </cell>
          <cell r="D8440">
            <v>4421174.09</v>
          </cell>
        </row>
        <row r="8441">
          <cell r="A8441" t="str">
            <v>06</v>
          </cell>
          <cell r="B8441" t="str">
            <v>76000000</v>
          </cell>
          <cell r="C8441" t="str">
            <v>76000000</v>
          </cell>
          <cell r="D8441">
            <v>28879.75</v>
          </cell>
        </row>
        <row r="8442">
          <cell r="A8442" t="str">
            <v>06</v>
          </cell>
          <cell r="B8442" t="str">
            <v>76000000</v>
          </cell>
          <cell r="C8442" t="str">
            <v>79070000</v>
          </cell>
          <cell r="D8442">
            <v>342053</v>
          </cell>
        </row>
        <row r="8443">
          <cell r="A8443" t="str">
            <v>06</v>
          </cell>
          <cell r="B8443" t="str">
            <v>76000000</v>
          </cell>
          <cell r="C8443" t="str">
            <v>91020800</v>
          </cell>
          <cell r="D8443">
            <v>912355.85</v>
          </cell>
        </row>
        <row r="8444">
          <cell r="A8444" t="str">
            <v>06</v>
          </cell>
          <cell r="B8444" t="str">
            <v>76000000</v>
          </cell>
          <cell r="C8444" t="str">
            <v>91020801</v>
          </cell>
          <cell r="D8444">
            <v>-1004485.75</v>
          </cell>
        </row>
        <row r="8445">
          <cell r="A8445" t="str">
            <v>06</v>
          </cell>
          <cell r="B8445" t="str">
            <v>76000000</v>
          </cell>
          <cell r="C8445" t="str">
            <v>91020900</v>
          </cell>
          <cell r="D8445">
            <v>18625.22</v>
          </cell>
        </row>
        <row r="8446">
          <cell r="A8446" t="str">
            <v>06</v>
          </cell>
          <cell r="B8446" t="str">
            <v>99000000</v>
          </cell>
          <cell r="C8446" t="str">
            <v>90091301</v>
          </cell>
          <cell r="D8446">
            <v>1472718.39</v>
          </cell>
        </row>
        <row r="8447">
          <cell r="A8447" t="str">
            <v>06</v>
          </cell>
          <cell r="B8447" t="str">
            <v>79030000</v>
          </cell>
          <cell r="C8447" t="str">
            <v>02010000</v>
          </cell>
          <cell r="D8447">
            <v>23665</v>
          </cell>
        </row>
        <row r="8448">
          <cell r="A8448" t="str">
            <v>06</v>
          </cell>
          <cell r="B8448" t="str">
            <v>79030000</v>
          </cell>
          <cell r="C8448" t="str">
            <v>20031000</v>
          </cell>
          <cell r="D8448">
            <v>11024</v>
          </cell>
        </row>
        <row r="8449">
          <cell r="A8449" t="str">
            <v>06</v>
          </cell>
          <cell r="B8449" t="str">
            <v>79030000</v>
          </cell>
          <cell r="C8449" t="str">
            <v>50000000</v>
          </cell>
          <cell r="D8449">
            <v>511000</v>
          </cell>
        </row>
        <row r="8450">
          <cell r="A8450" t="str">
            <v>06</v>
          </cell>
          <cell r="B8450" t="str">
            <v>79030000</v>
          </cell>
          <cell r="C8450" t="str">
            <v>51030000</v>
          </cell>
          <cell r="D8450">
            <v>25725</v>
          </cell>
        </row>
        <row r="8451">
          <cell r="A8451" t="str">
            <v>06</v>
          </cell>
          <cell r="B8451" t="str">
            <v>79030000</v>
          </cell>
          <cell r="C8451" t="str">
            <v>51040000</v>
          </cell>
          <cell r="D8451">
            <v>471734.38</v>
          </cell>
        </row>
        <row r="8452">
          <cell r="A8452" t="str">
            <v>06</v>
          </cell>
          <cell r="B8452" t="str">
            <v>79030000</v>
          </cell>
          <cell r="C8452" t="str">
            <v>60010000</v>
          </cell>
          <cell r="D8452">
            <v>552215.55000000005</v>
          </cell>
        </row>
        <row r="8453">
          <cell r="A8453" t="str">
            <v>06</v>
          </cell>
          <cell r="B8453" t="str">
            <v>79030000</v>
          </cell>
          <cell r="C8453" t="str">
            <v>69010000</v>
          </cell>
          <cell r="D8453">
            <v>771482.61</v>
          </cell>
        </row>
        <row r="8454">
          <cell r="A8454" t="str">
            <v>06</v>
          </cell>
          <cell r="B8454" t="str">
            <v>79030000</v>
          </cell>
          <cell r="C8454" t="str">
            <v>69050000</v>
          </cell>
          <cell r="D8454">
            <v>-136080</v>
          </cell>
        </row>
        <row r="8455">
          <cell r="A8455" t="str">
            <v>06</v>
          </cell>
          <cell r="B8455" t="str">
            <v>79030000</v>
          </cell>
          <cell r="C8455" t="str">
            <v>70000000</v>
          </cell>
          <cell r="D8455">
            <v>177525.96</v>
          </cell>
        </row>
        <row r="8456">
          <cell r="A8456" t="str">
            <v>06</v>
          </cell>
          <cell r="B8456" t="str">
            <v>79030000</v>
          </cell>
          <cell r="C8456" t="str">
            <v>76000000</v>
          </cell>
          <cell r="D8456">
            <v>43199.68</v>
          </cell>
        </row>
        <row r="8457">
          <cell r="A8457" t="str">
            <v>06</v>
          </cell>
          <cell r="B8457" t="str">
            <v>79030000</v>
          </cell>
          <cell r="C8457" t="str">
            <v>79070000</v>
          </cell>
          <cell r="D8457">
            <v>9889.16</v>
          </cell>
        </row>
        <row r="8458">
          <cell r="A8458" t="str">
            <v>06</v>
          </cell>
          <cell r="B8458" t="str">
            <v>79030000</v>
          </cell>
          <cell r="C8458" t="str">
            <v>91020801</v>
          </cell>
          <cell r="D8458">
            <v>1650574.35</v>
          </cell>
        </row>
        <row r="8459">
          <cell r="A8459" t="str">
            <v>06</v>
          </cell>
          <cell r="B8459" t="str">
            <v>79040000</v>
          </cell>
          <cell r="C8459" t="str">
            <v>10060000</v>
          </cell>
          <cell r="D8459">
            <v>334884.15999999997</v>
          </cell>
        </row>
        <row r="8460">
          <cell r="A8460" t="str">
            <v>06</v>
          </cell>
          <cell r="B8460" t="str">
            <v>79040000</v>
          </cell>
          <cell r="C8460" t="str">
            <v>26000000</v>
          </cell>
          <cell r="D8460">
            <v>3243.24</v>
          </cell>
        </row>
        <row r="8461">
          <cell r="A8461" t="str">
            <v>06</v>
          </cell>
          <cell r="B8461" t="str">
            <v>79040000</v>
          </cell>
          <cell r="C8461" t="str">
            <v>51000000</v>
          </cell>
          <cell r="D8461">
            <v>7360.06</v>
          </cell>
        </row>
        <row r="8462">
          <cell r="A8462" t="str">
            <v>06</v>
          </cell>
          <cell r="B8462" t="str">
            <v>79040000</v>
          </cell>
          <cell r="C8462" t="str">
            <v>51040000</v>
          </cell>
          <cell r="D8462">
            <v>25120.22</v>
          </cell>
        </row>
        <row r="8463">
          <cell r="A8463" t="str">
            <v>06</v>
          </cell>
          <cell r="B8463" t="str">
            <v>79040000</v>
          </cell>
          <cell r="C8463" t="str">
            <v>50000000</v>
          </cell>
          <cell r="D8463">
            <v>577.02</v>
          </cell>
        </row>
        <row r="8464">
          <cell r="A8464" t="str">
            <v>06</v>
          </cell>
          <cell r="B8464" t="str">
            <v>79040000</v>
          </cell>
          <cell r="C8464" t="str">
            <v>79030000</v>
          </cell>
          <cell r="D8464">
            <v>65.52</v>
          </cell>
        </row>
        <row r="8465">
          <cell r="A8465" t="str">
            <v>06</v>
          </cell>
          <cell r="B8465" t="str">
            <v>79040000</v>
          </cell>
          <cell r="C8465" t="str">
            <v>79070000</v>
          </cell>
          <cell r="D8465">
            <v>5.46</v>
          </cell>
        </row>
        <row r="8466">
          <cell r="A8466" t="str">
            <v>06</v>
          </cell>
          <cell r="B8466" t="str">
            <v>79070000</v>
          </cell>
          <cell r="C8466" t="str">
            <v>26000000</v>
          </cell>
          <cell r="D8466">
            <v>44166.41</v>
          </cell>
        </row>
        <row r="8467">
          <cell r="A8467" t="str">
            <v>06</v>
          </cell>
          <cell r="B8467" t="str">
            <v>79070000</v>
          </cell>
          <cell r="C8467" t="str">
            <v>69010000</v>
          </cell>
          <cell r="D8467">
            <v>62345.4</v>
          </cell>
        </row>
        <row r="8468">
          <cell r="A8468" t="str">
            <v>06</v>
          </cell>
          <cell r="B8468" t="str">
            <v>79070000</v>
          </cell>
          <cell r="C8468" t="str">
            <v>76000000</v>
          </cell>
          <cell r="D8468">
            <v>705145.09</v>
          </cell>
        </row>
        <row r="8469">
          <cell r="A8469" t="str">
            <v>06</v>
          </cell>
          <cell r="B8469" t="str">
            <v>79070000</v>
          </cell>
          <cell r="C8469" t="str">
            <v>79030000</v>
          </cell>
          <cell r="D8469">
            <v>1431270.15</v>
          </cell>
        </row>
        <row r="8470">
          <cell r="A8470" t="str">
            <v>06</v>
          </cell>
          <cell r="B8470" t="str">
            <v>79070000</v>
          </cell>
          <cell r="C8470" t="str">
            <v>79040000</v>
          </cell>
          <cell r="D8470">
            <v>1307.1300000000001</v>
          </cell>
        </row>
        <row r="8471">
          <cell r="A8471" t="str">
            <v>06</v>
          </cell>
          <cell r="B8471" t="str">
            <v>79070000</v>
          </cell>
          <cell r="C8471" t="str">
            <v>91020801</v>
          </cell>
          <cell r="D8471">
            <v>138964.70000000001</v>
          </cell>
        </row>
        <row r="8472">
          <cell r="A8472" t="str">
            <v>06</v>
          </cell>
          <cell r="B8472" t="str">
            <v>15140000</v>
          </cell>
          <cell r="C8472" t="str">
            <v>10140100</v>
          </cell>
          <cell r="D8472">
            <v>12197604.310000001</v>
          </cell>
        </row>
        <row r="8473">
          <cell r="A8473" t="str">
            <v>06</v>
          </cell>
          <cell r="B8473" t="str">
            <v>15140000</v>
          </cell>
          <cell r="C8473" t="str">
            <v>10140300</v>
          </cell>
          <cell r="D8473">
            <v>2954820.23</v>
          </cell>
        </row>
        <row r="8474">
          <cell r="A8474" t="str">
            <v>06</v>
          </cell>
          <cell r="B8474" t="str">
            <v>15140000</v>
          </cell>
          <cell r="C8474" t="str">
            <v>10140400</v>
          </cell>
          <cell r="D8474">
            <v>4604907.34</v>
          </cell>
        </row>
        <row r="8475">
          <cell r="A8475" t="str">
            <v>06</v>
          </cell>
          <cell r="B8475" t="str">
            <v>15140000</v>
          </cell>
          <cell r="C8475" t="str">
            <v>10140500</v>
          </cell>
          <cell r="D8475">
            <v>5159423.6500000004</v>
          </cell>
        </row>
        <row r="8476">
          <cell r="A8476" t="str">
            <v>06</v>
          </cell>
          <cell r="B8476" t="str">
            <v>15140000</v>
          </cell>
          <cell r="C8476" t="str">
            <v>16010100</v>
          </cell>
          <cell r="D8476">
            <v>1001722.39</v>
          </cell>
        </row>
        <row r="8477">
          <cell r="A8477" t="str">
            <v>06</v>
          </cell>
          <cell r="B8477" t="str">
            <v>15140000</v>
          </cell>
          <cell r="C8477" t="str">
            <v>16020100</v>
          </cell>
          <cell r="D8477">
            <v>56578.19</v>
          </cell>
        </row>
        <row r="8478">
          <cell r="A8478" t="str">
            <v>06</v>
          </cell>
          <cell r="B8478" t="str">
            <v>10140100</v>
          </cell>
          <cell r="C8478" t="str">
            <v>08070000</v>
          </cell>
          <cell r="D8478">
            <v>572251.16</v>
          </cell>
        </row>
        <row r="8479">
          <cell r="A8479" t="str">
            <v>06</v>
          </cell>
          <cell r="B8479" t="str">
            <v>10140100</v>
          </cell>
          <cell r="C8479" t="str">
            <v>10140100</v>
          </cell>
          <cell r="D8479">
            <v>15472607.51</v>
          </cell>
        </row>
        <row r="8480">
          <cell r="A8480" t="str">
            <v>06</v>
          </cell>
          <cell r="B8480" t="str">
            <v>10140100</v>
          </cell>
          <cell r="C8480" t="str">
            <v>10140400</v>
          </cell>
          <cell r="D8480">
            <v>114482.24000000001</v>
          </cell>
        </row>
        <row r="8481">
          <cell r="A8481" t="str">
            <v>06</v>
          </cell>
          <cell r="B8481" t="str">
            <v>10140100</v>
          </cell>
          <cell r="C8481" t="str">
            <v>10140500</v>
          </cell>
          <cell r="D8481">
            <v>-2478.64</v>
          </cell>
        </row>
        <row r="8482">
          <cell r="A8482" t="str">
            <v>06</v>
          </cell>
          <cell r="B8482" t="str">
            <v>10140100</v>
          </cell>
          <cell r="C8482" t="str">
            <v>10160100</v>
          </cell>
          <cell r="D8482">
            <v>7896198.4000000004</v>
          </cell>
        </row>
        <row r="8483">
          <cell r="A8483" t="str">
            <v>06</v>
          </cell>
          <cell r="B8483" t="str">
            <v>10140100</v>
          </cell>
          <cell r="C8483" t="str">
            <v>23010000</v>
          </cell>
          <cell r="D8483">
            <v>176056.95</v>
          </cell>
        </row>
        <row r="8484">
          <cell r="A8484" t="str">
            <v>06</v>
          </cell>
          <cell r="B8484" t="str">
            <v>10140100</v>
          </cell>
          <cell r="C8484" t="str">
            <v>25010000</v>
          </cell>
          <cell r="D8484">
            <v>1096696.5900000001</v>
          </cell>
        </row>
        <row r="8485">
          <cell r="A8485" t="str">
            <v>06</v>
          </cell>
          <cell r="B8485" t="str">
            <v>10140100</v>
          </cell>
          <cell r="C8485" t="str">
            <v>25020000</v>
          </cell>
          <cell r="D8485">
            <v>16052.83</v>
          </cell>
        </row>
        <row r="8486">
          <cell r="A8486" t="str">
            <v>06</v>
          </cell>
          <cell r="B8486" t="str">
            <v>10140100</v>
          </cell>
          <cell r="C8486" t="str">
            <v>43020000</v>
          </cell>
          <cell r="D8486">
            <v>615218.78</v>
          </cell>
        </row>
        <row r="8487">
          <cell r="A8487" t="str">
            <v>06</v>
          </cell>
          <cell r="B8487" t="str">
            <v>10140100</v>
          </cell>
          <cell r="C8487" t="str">
            <v>91020801</v>
          </cell>
          <cell r="D8487">
            <v>41391.599999999999</v>
          </cell>
        </row>
        <row r="8488">
          <cell r="A8488" t="str">
            <v>06</v>
          </cell>
          <cell r="B8488" t="str">
            <v>10140200</v>
          </cell>
          <cell r="C8488" t="str">
            <v>10140200</v>
          </cell>
          <cell r="D8488">
            <v>23635.06</v>
          </cell>
        </row>
        <row r="8489">
          <cell r="A8489" t="str">
            <v>06</v>
          </cell>
          <cell r="B8489" t="str">
            <v>10140200</v>
          </cell>
          <cell r="C8489" t="str">
            <v>10160100</v>
          </cell>
          <cell r="D8489">
            <v>5016.3599999999997</v>
          </cell>
        </row>
        <row r="8490">
          <cell r="A8490" t="str">
            <v>06</v>
          </cell>
          <cell r="B8490" t="str">
            <v>10140200</v>
          </cell>
          <cell r="C8490" t="str">
            <v>91020801</v>
          </cell>
          <cell r="D8490">
            <v>202715.23</v>
          </cell>
        </row>
        <row r="8491">
          <cell r="A8491" t="str">
            <v>06</v>
          </cell>
          <cell r="B8491" t="str">
            <v>10140300</v>
          </cell>
          <cell r="C8491" t="str">
            <v>08060000</v>
          </cell>
          <cell r="D8491">
            <v>1304.68</v>
          </cell>
        </row>
        <row r="8492">
          <cell r="A8492" t="str">
            <v>06</v>
          </cell>
          <cell r="B8492" t="str">
            <v>10140300</v>
          </cell>
          <cell r="C8492" t="str">
            <v>10140300</v>
          </cell>
          <cell r="D8492">
            <v>2816296.81</v>
          </cell>
        </row>
        <row r="8493">
          <cell r="A8493" t="str">
            <v>06</v>
          </cell>
          <cell r="B8493" t="str">
            <v>10140300</v>
          </cell>
          <cell r="C8493" t="str">
            <v>23010000</v>
          </cell>
          <cell r="D8493">
            <v>971.28</v>
          </cell>
        </row>
        <row r="8494">
          <cell r="A8494" t="str">
            <v>06</v>
          </cell>
          <cell r="B8494" t="str">
            <v>10140300</v>
          </cell>
          <cell r="C8494" t="str">
            <v>43020000</v>
          </cell>
          <cell r="D8494">
            <v>2781216.73</v>
          </cell>
        </row>
        <row r="8495">
          <cell r="A8495" t="str">
            <v>06</v>
          </cell>
          <cell r="B8495" t="str">
            <v>10140300</v>
          </cell>
          <cell r="C8495" t="str">
            <v>44000500</v>
          </cell>
          <cell r="D8495">
            <v>3593.33</v>
          </cell>
        </row>
        <row r="8496">
          <cell r="A8496" t="str">
            <v>06</v>
          </cell>
          <cell r="B8496" t="str">
            <v>10140400</v>
          </cell>
          <cell r="C8496" t="str">
            <v>10140100</v>
          </cell>
          <cell r="D8496">
            <v>174556.05</v>
          </cell>
        </row>
        <row r="8497">
          <cell r="A8497" t="str">
            <v>06</v>
          </cell>
          <cell r="B8497" t="str">
            <v>10140400</v>
          </cell>
          <cell r="C8497" t="str">
            <v>10140400</v>
          </cell>
          <cell r="D8497">
            <v>4487771.49</v>
          </cell>
        </row>
        <row r="8498">
          <cell r="A8498" t="str">
            <v>06</v>
          </cell>
          <cell r="B8498" t="str">
            <v>10140400</v>
          </cell>
          <cell r="C8498" t="str">
            <v>10140500</v>
          </cell>
          <cell r="D8498">
            <v>3001</v>
          </cell>
        </row>
        <row r="8499">
          <cell r="A8499" t="str">
            <v>06</v>
          </cell>
          <cell r="B8499" t="str">
            <v>10140400</v>
          </cell>
          <cell r="C8499" t="str">
            <v>23010000</v>
          </cell>
          <cell r="D8499">
            <v>564300.91</v>
          </cell>
        </row>
        <row r="8500">
          <cell r="A8500" t="str">
            <v>06</v>
          </cell>
          <cell r="B8500" t="str">
            <v>10140400</v>
          </cell>
          <cell r="C8500" t="str">
            <v>25010000</v>
          </cell>
          <cell r="D8500">
            <v>2763830.84</v>
          </cell>
        </row>
        <row r="8501">
          <cell r="A8501" t="str">
            <v>06</v>
          </cell>
          <cell r="B8501" t="str">
            <v>10140400</v>
          </cell>
          <cell r="C8501" t="str">
            <v>25020000</v>
          </cell>
          <cell r="D8501">
            <v>35092.870000000003</v>
          </cell>
        </row>
        <row r="8502">
          <cell r="A8502" t="str">
            <v>06</v>
          </cell>
          <cell r="B8502" t="str">
            <v>10140400</v>
          </cell>
          <cell r="C8502" t="str">
            <v>25030000</v>
          </cell>
          <cell r="D8502">
            <v>3763.18</v>
          </cell>
        </row>
        <row r="8503">
          <cell r="A8503" t="str">
            <v>06</v>
          </cell>
          <cell r="B8503" t="str">
            <v>10140400</v>
          </cell>
          <cell r="C8503" t="str">
            <v>26000000</v>
          </cell>
          <cell r="D8503">
            <v>10419.39</v>
          </cell>
        </row>
        <row r="8504">
          <cell r="A8504" t="str">
            <v>06</v>
          </cell>
          <cell r="B8504" t="str">
            <v>10140400</v>
          </cell>
          <cell r="C8504" t="str">
            <v>43020000</v>
          </cell>
          <cell r="D8504">
            <v>163738.45000000001</v>
          </cell>
        </row>
        <row r="8505">
          <cell r="A8505" t="str">
            <v>06</v>
          </cell>
          <cell r="B8505" t="str">
            <v>10140400</v>
          </cell>
          <cell r="C8505" t="str">
            <v>97000000</v>
          </cell>
          <cell r="D8505">
            <v>1034.04</v>
          </cell>
        </row>
        <row r="8506">
          <cell r="A8506" t="str">
            <v>06</v>
          </cell>
          <cell r="B8506" t="str">
            <v>10140500</v>
          </cell>
          <cell r="C8506" t="str">
            <v>07010000</v>
          </cell>
          <cell r="D8506">
            <v>1339679.8400000001</v>
          </cell>
        </row>
        <row r="8507">
          <cell r="A8507" t="str">
            <v>06</v>
          </cell>
          <cell r="B8507" t="str">
            <v>10140500</v>
          </cell>
          <cell r="C8507" t="str">
            <v>10140100</v>
          </cell>
          <cell r="D8507">
            <v>6902.68</v>
          </cell>
        </row>
        <row r="8508">
          <cell r="A8508" t="str">
            <v>06</v>
          </cell>
          <cell r="B8508" t="str">
            <v>10140500</v>
          </cell>
          <cell r="C8508" t="str">
            <v>10140500</v>
          </cell>
          <cell r="D8508">
            <v>2928561.2</v>
          </cell>
        </row>
        <row r="8509">
          <cell r="A8509" t="str">
            <v>06</v>
          </cell>
          <cell r="B8509" t="str">
            <v>10140500</v>
          </cell>
          <cell r="C8509" t="str">
            <v>20010000</v>
          </cell>
          <cell r="D8509">
            <v>542180.82999999996</v>
          </cell>
        </row>
        <row r="8510">
          <cell r="A8510" t="str">
            <v>06</v>
          </cell>
          <cell r="B8510" t="str">
            <v>10140500</v>
          </cell>
          <cell r="C8510" t="str">
            <v>23010000</v>
          </cell>
          <cell r="D8510">
            <v>1354738.89</v>
          </cell>
        </row>
        <row r="8511">
          <cell r="A8511" t="str">
            <v>06</v>
          </cell>
          <cell r="B8511" t="str">
            <v>10140500</v>
          </cell>
          <cell r="C8511" t="str">
            <v>25010000</v>
          </cell>
          <cell r="D8511">
            <v>201661.78</v>
          </cell>
        </row>
        <row r="8512">
          <cell r="A8512" t="str">
            <v>06</v>
          </cell>
          <cell r="B8512" t="str">
            <v>10140500</v>
          </cell>
          <cell r="C8512" t="str">
            <v>25020000</v>
          </cell>
          <cell r="D8512">
            <v>11469.61</v>
          </cell>
        </row>
        <row r="8513">
          <cell r="A8513" t="str">
            <v>06</v>
          </cell>
          <cell r="B8513" t="str">
            <v>10140500</v>
          </cell>
          <cell r="C8513" t="str">
            <v>26000000</v>
          </cell>
          <cell r="D8513">
            <v>300942.8</v>
          </cell>
        </row>
        <row r="8514">
          <cell r="A8514" t="str">
            <v>06</v>
          </cell>
          <cell r="B8514" t="str">
            <v>10140500</v>
          </cell>
          <cell r="C8514" t="str">
            <v>43020000</v>
          </cell>
          <cell r="D8514">
            <v>648291.94999999995</v>
          </cell>
        </row>
        <row r="8515">
          <cell r="A8515" t="str">
            <v>06</v>
          </cell>
          <cell r="B8515" t="str">
            <v>10140500</v>
          </cell>
          <cell r="C8515" t="str">
            <v>44000500</v>
          </cell>
          <cell r="D8515">
            <v>1200.8</v>
          </cell>
        </row>
        <row r="8516">
          <cell r="A8516" t="str">
            <v>06</v>
          </cell>
          <cell r="B8516" t="str">
            <v>10140500</v>
          </cell>
          <cell r="C8516" t="str">
            <v>79030000</v>
          </cell>
          <cell r="D8516">
            <v>7203.84</v>
          </cell>
        </row>
        <row r="8517">
          <cell r="A8517" t="str">
            <v>06</v>
          </cell>
          <cell r="B8517" t="str">
            <v>10140500</v>
          </cell>
          <cell r="C8517" t="str">
            <v>91020801</v>
          </cell>
          <cell r="D8517">
            <v>6506.94</v>
          </cell>
        </row>
        <row r="8518">
          <cell r="A8518" t="str">
            <v>06</v>
          </cell>
          <cell r="B8518" t="str">
            <v>76060100</v>
          </cell>
          <cell r="C8518" t="str">
            <v>76020600</v>
          </cell>
          <cell r="D8518">
            <v>96362.5</v>
          </cell>
        </row>
        <row r="8519">
          <cell r="A8519" t="str">
            <v>06</v>
          </cell>
          <cell r="B8519" t="str">
            <v>76060000</v>
          </cell>
          <cell r="C8519" t="str">
            <v>76020600</v>
          </cell>
          <cell r="D8519">
            <v>-2390.7399999999998</v>
          </cell>
        </row>
        <row r="8520">
          <cell r="A8520" t="str">
            <v>06</v>
          </cell>
          <cell r="B8520" t="str">
            <v>21010000</v>
          </cell>
          <cell r="C8520" t="str">
            <v>08060000</v>
          </cell>
          <cell r="D8520">
            <v>29773.75</v>
          </cell>
        </row>
        <row r="8521">
          <cell r="A8521" t="str">
            <v>06</v>
          </cell>
          <cell r="B8521" t="str">
            <v>21010000</v>
          </cell>
          <cell r="C8521" t="str">
            <v>20010000</v>
          </cell>
          <cell r="D8521">
            <v>2239560088.3200002</v>
          </cell>
        </row>
        <row r="8522">
          <cell r="A8522" t="str">
            <v>06</v>
          </cell>
          <cell r="B8522" t="str">
            <v>21010000</v>
          </cell>
          <cell r="C8522" t="str">
            <v>21010000</v>
          </cell>
          <cell r="D8522">
            <v>89195100.340000004</v>
          </cell>
        </row>
        <row r="8523">
          <cell r="A8523" t="str">
            <v>06</v>
          </cell>
          <cell r="B8523" t="str">
            <v>21010000</v>
          </cell>
          <cell r="C8523" t="str">
            <v>23010000</v>
          </cell>
          <cell r="D8523">
            <v>578550.62</v>
          </cell>
        </row>
        <row r="8524">
          <cell r="A8524" t="str">
            <v>06</v>
          </cell>
          <cell r="B8524" t="str">
            <v>21010000</v>
          </cell>
          <cell r="C8524" t="str">
            <v>25010000</v>
          </cell>
          <cell r="D8524">
            <v>1748.17</v>
          </cell>
        </row>
        <row r="8525">
          <cell r="A8525" t="str">
            <v>06</v>
          </cell>
          <cell r="B8525" t="str">
            <v>21010000</v>
          </cell>
          <cell r="C8525" t="str">
            <v>25020000</v>
          </cell>
          <cell r="D8525">
            <v>94.68</v>
          </cell>
        </row>
        <row r="8526">
          <cell r="A8526" t="str">
            <v>06</v>
          </cell>
          <cell r="B8526" t="str">
            <v>21010000</v>
          </cell>
          <cell r="C8526" t="str">
            <v>43010000</v>
          </cell>
          <cell r="D8526">
            <v>586286936.13</v>
          </cell>
        </row>
        <row r="8527">
          <cell r="A8527" t="str">
            <v>06</v>
          </cell>
          <cell r="B8527" t="str">
            <v>21010000</v>
          </cell>
          <cell r="C8527" t="str">
            <v>90020100</v>
          </cell>
          <cell r="D8527">
            <v>1989.24</v>
          </cell>
        </row>
        <row r="8528">
          <cell r="A8528" t="str">
            <v>06</v>
          </cell>
          <cell r="B8528" t="str">
            <v>97000600</v>
          </cell>
          <cell r="C8528" t="str">
            <v>25010000</v>
          </cell>
          <cell r="D8528">
            <v>2163.96</v>
          </cell>
        </row>
        <row r="8529">
          <cell r="A8529" t="str">
            <v>06</v>
          </cell>
          <cell r="B8529" t="str">
            <v>97000600</v>
          </cell>
          <cell r="C8529" t="str">
            <v>25020000</v>
          </cell>
          <cell r="D8529">
            <v>100014.28</v>
          </cell>
        </row>
        <row r="8530">
          <cell r="A8530" t="str">
            <v>06</v>
          </cell>
          <cell r="B8530" t="str">
            <v>97000600</v>
          </cell>
          <cell r="C8530" t="str">
            <v>25030000</v>
          </cell>
          <cell r="D8530">
            <v>2204.85</v>
          </cell>
        </row>
        <row r="8531">
          <cell r="A8531" t="str">
            <v>06</v>
          </cell>
          <cell r="B8531" t="str">
            <v>97000600</v>
          </cell>
          <cell r="C8531" t="str">
            <v>26000000</v>
          </cell>
          <cell r="D8531">
            <v>271291.12</v>
          </cell>
        </row>
        <row r="8532">
          <cell r="A8532" t="str">
            <v>06</v>
          </cell>
          <cell r="B8532" t="str">
            <v>97000600</v>
          </cell>
          <cell r="C8532" t="str">
            <v>79030000</v>
          </cell>
          <cell r="D8532">
            <v>73.7</v>
          </cell>
        </row>
        <row r="8533">
          <cell r="A8533" t="str">
            <v>06</v>
          </cell>
          <cell r="B8533" t="str">
            <v>97000600</v>
          </cell>
          <cell r="C8533" t="str">
            <v>79070000</v>
          </cell>
          <cell r="D8533">
            <v>5.1100000000000003</v>
          </cell>
        </row>
        <row r="8534">
          <cell r="A8534" t="str">
            <v>06</v>
          </cell>
          <cell r="B8534" t="str">
            <v>97000600</v>
          </cell>
          <cell r="C8534" t="str">
            <v>91020801</v>
          </cell>
          <cell r="D8534">
            <v>38699.9</v>
          </cell>
        </row>
        <row r="8535">
          <cell r="A8535" t="str">
            <v>06</v>
          </cell>
          <cell r="B8535" t="str">
            <v>97000000</v>
          </cell>
          <cell r="C8535" t="str">
            <v>25010000</v>
          </cell>
          <cell r="D8535">
            <v>63811.98</v>
          </cell>
        </row>
        <row r="8536">
          <cell r="A8536" t="str">
            <v>06</v>
          </cell>
          <cell r="B8536" t="str">
            <v>97000000</v>
          </cell>
          <cell r="C8536" t="str">
            <v>25020000</v>
          </cell>
          <cell r="D8536">
            <v>8188.88</v>
          </cell>
        </row>
        <row r="8537">
          <cell r="A8537" t="str">
            <v>06</v>
          </cell>
          <cell r="B8537" t="str">
            <v>97000000</v>
          </cell>
          <cell r="C8537" t="str">
            <v>26000000</v>
          </cell>
          <cell r="D8537">
            <v>93852</v>
          </cell>
        </row>
        <row r="8538">
          <cell r="A8538" t="str">
            <v>06</v>
          </cell>
          <cell r="B8538" t="str">
            <v>97000000</v>
          </cell>
          <cell r="C8538" t="str">
            <v>91020500</v>
          </cell>
          <cell r="D8538">
            <v>459.51</v>
          </cell>
        </row>
        <row r="8539">
          <cell r="A8539" t="str">
            <v>06</v>
          </cell>
          <cell r="B8539" t="str">
            <v>97000500</v>
          </cell>
          <cell r="C8539" t="str">
            <v>26000000</v>
          </cell>
          <cell r="D8539">
            <v>14912.13</v>
          </cell>
        </row>
        <row r="8540">
          <cell r="A8540" t="str">
            <v>06</v>
          </cell>
          <cell r="B8540" t="str">
            <v>97000300</v>
          </cell>
          <cell r="C8540" t="str">
            <v>25010000</v>
          </cell>
          <cell r="D8540">
            <v>14125.97</v>
          </cell>
        </row>
        <row r="8541">
          <cell r="A8541" t="str">
            <v>06</v>
          </cell>
          <cell r="B8541" t="str">
            <v>97000300</v>
          </cell>
          <cell r="C8541" t="str">
            <v>25020000</v>
          </cell>
          <cell r="D8541">
            <v>69509</v>
          </cell>
        </row>
        <row r="8542">
          <cell r="A8542" t="str">
            <v>06</v>
          </cell>
          <cell r="B8542" t="str">
            <v>97000300</v>
          </cell>
          <cell r="C8542" t="str">
            <v>25030000</v>
          </cell>
          <cell r="D8542">
            <v>123340.17</v>
          </cell>
        </row>
        <row r="8543">
          <cell r="A8543" t="str">
            <v>06</v>
          </cell>
          <cell r="B8543" t="str">
            <v>97000300</v>
          </cell>
          <cell r="C8543" t="str">
            <v>26000000</v>
          </cell>
          <cell r="D8543">
            <v>1839704.27</v>
          </cell>
        </row>
        <row r="8544">
          <cell r="A8544" t="str">
            <v>06</v>
          </cell>
          <cell r="B8544" t="str">
            <v>97000200</v>
          </cell>
          <cell r="C8544" t="str">
            <v>25010000</v>
          </cell>
          <cell r="D8544">
            <v>254.77</v>
          </cell>
        </row>
        <row r="8545">
          <cell r="A8545" t="str">
            <v>06</v>
          </cell>
          <cell r="B8545" t="str">
            <v>97000200</v>
          </cell>
          <cell r="C8545" t="str">
            <v>25020000</v>
          </cell>
          <cell r="D8545">
            <v>98.33</v>
          </cell>
        </row>
        <row r="8546">
          <cell r="A8546" t="str">
            <v>06</v>
          </cell>
          <cell r="B8546" t="str">
            <v>97000200</v>
          </cell>
          <cell r="C8546" t="str">
            <v>25030000</v>
          </cell>
          <cell r="D8546">
            <v>22.61</v>
          </cell>
        </row>
        <row r="8547">
          <cell r="A8547" t="str">
            <v>06</v>
          </cell>
          <cell r="B8547" t="str">
            <v>97000200</v>
          </cell>
          <cell r="C8547" t="str">
            <v>26000000</v>
          </cell>
          <cell r="D8547">
            <v>2266.3200000000002</v>
          </cell>
        </row>
        <row r="8548">
          <cell r="A8548" t="str">
            <v>06</v>
          </cell>
          <cell r="B8548" t="str">
            <v>28011200</v>
          </cell>
          <cell r="C8548" t="str">
            <v>10020100</v>
          </cell>
          <cell r="D8548">
            <v>347333.02</v>
          </cell>
        </row>
        <row r="8549">
          <cell r="A8549" t="str">
            <v>06</v>
          </cell>
          <cell r="B8549" t="str">
            <v>28011200</v>
          </cell>
          <cell r="C8549" t="str">
            <v>10110000</v>
          </cell>
          <cell r="D8549">
            <v>60187.13</v>
          </cell>
        </row>
        <row r="8550">
          <cell r="A8550" t="str">
            <v>06</v>
          </cell>
          <cell r="B8550" t="str">
            <v>28011200</v>
          </cell>
          <cell r="C8550" t="str">
            <v>10120000</v>
          </cell>
          <cell r="D8550">
            <v>31403.07</v>
          </cell>
        </row>
        <row r="8551">
          <cell r="A8551" t="str">
            <v>06</v>
          </cell>
          <cell r="B8551" t="str">
            <v>28011200</v>
          </cell>
          <cell r="C8551" t="str">
            <v>10130000</v>
          </cell>
          <cell r="D8551">
            <v>626.04</v>
          </cell>
        </row>
        <row r="8552">
          <cell r="A8552" t="str">
            <v>06</v>
          </cell>
          <cell r="B8552" t="str">
            <v>28011200</v>
          </cell>
          <cell r="C8552" t="str">
            <v>20010000</v>
          </cell>
          <cell r="D8552">
            <v>8666187.0099999998</v>
          </cell>
        </row>
        <row r="8553">
          <cell r="A8553" t="str">
            <v>06</v>
          </cell>
          <cell r="B8553" t="str">
            <v>28001200</v>
          </cell>
          <cell r="C8553" t="str">
            <v>20010000</v>
          </cell>
          <cell r="D8553">
            <v>77103.94</v>
          </cell>
        </row>
        <row r="8554">
          <cell r="A8554" t="str">
            <v>06</v>
          </cell>
          <cell r="B8554" t="str">
            <v>28001100</v>
          </cell>
          <cell r="C8554" t="str">
            <v>10020100</v>
          </cell>
          <cell r="D8554">
            <v>1174988.17</v>
          </cell>
        </row>
        <row r="8555">
          <cell r="A8555" t="str">
            <v>06</v>
          </cell>
          <cell r="B8555" t="str">
            <v>28001100</v>
          </cell>
          <cell r="C8555" t="str">
            <v>10110000</v>
          </cell>
          <cell r="D8555">
            <v>7710059.8899999997</v>
          </cell>
        </row>
        <row r="8556">
          <cell r="A8556" t="str">
            <v>06</v>
          </cell>
          <cell r="B8556" t="str">
            <v>28001100</v>
          </cell>
          <cell r="C8556" t="str">
            <v>10130000</v>
          </cell>
          <cell r="D8556">
            <v>632.71</v>
          </cell>
        </row>
        <row r="8557">
          <cell r="A8557" t="str">
            <v>06</v>
          </cell>
          <cell r="B8557" t="str">
            <v>28001100</v>
          </cell>
          <cell r="C8557" t="str">
            <v>20010000</v>
          </cell>
          <cell r="D8557">
            <v>9106871.5800000001</v>
          </cell>
        </row>
        <row r="8558">
          <cell r="A8558" t="str">
            <v>06</v>
          </cell>
          <cell r="B8558" t="str">
            <v>28001100</v>
          </cell>
          <cell r="C8558" t="str">
            <v>28001100</v>
          </cell>
          <cell r="D8558">
            <v>910307.07</v>
          </cell>
        </row>
        <row r="8559">
          <cell r="A8559" t="str">
            <v>06</v>
          </cell>
          <cell r="B8559" t="str">
            <v>28001100</v>
          </cell>
          <cell r="C8559" t="str">
            <v>70000000</v>
          </cell>
          <cell r="D8559">
            <v>23491.79</v>
          </cell>
        </row>
        <row r="8560">
          <cell r="A8560" t="str">
            <v>06</v>
          </cell>
          <cell r="B8560" t="str">
            <v>28001100</v>
          </cell>
          <cell r="C8560" t="str">
            <v>76020600</v>
          </cell>
          <cell r="D8560">
            <v>535347.07999999996</v>
          </cell>
        </row>
        <row r="8561">
          <cell r="A8561" t="str">
            <v>06</v>
          </cell>
          <cell r="B8561" t="str">
            <v>20031000</v>
          </cell>
          <cell r="C8561" t="str">
            <v>90021300</v>
          </cell>
          <cell r="D8561">
            <v>21764</v>
          </cell>
        </row>
        <row r="8562">
          <cell r="A8562" t="str">
            <v>06</v>
          </cell>
          <cell r="B8562" t="str">
            <v>20030200</v>
          </cell>
          <cell r="C8562" t="str">
            <v>90021302</v>
          </cell>
          <cell r="D8562">
            <v>53926</v>
          </cell>
        </row>
        <row r="8563">
          <cell r="A8563" t="str">
            <v>06</v>
          </cell>
          <cell r="B8563" t="str">
            <v>20030100</v>
          </cell>
          <cell r="C8563" t="str">
            <v>90021301</v>
          </cell>
          <cell r="D8563">
            <v>721007</v>
          </cell>
        </row>
        <row r="8564">
          <cell r="A8564" t="str">
            <v>06</v>
          </cell>
          <cell r="B8564" t="str">
            <v>20030000</v>
          </cell>
          <cell r="C8564" t="str">
            <v>90021300</v>
          </cell>
          <cell r="D8564">
            <v>17009.13</v>
          </cell>
        </row>
        <row r="8565">
          <cell r="A8565" t="str">
            <v>06</v>
          </cell>
          <cell r="B8565" t="str">
            <v>15230000</v>
          </cell>
          <cell r="C8565" t="str">
            <v>08000000</v>
          </cell>
          <cell r="D8565">
            <v>-29736.42</v>
          </cell>
        </row>
        <row r="8566">
          <cell r="A8566" t="str">
            <v>06</v>
          </cell>
          <cell r="B8566" t="str">
            <v>15230000</v>
          </cell>
          <cell r="C8566" t="str">
            <v>08010000</v>
          </cell>
          <cell r="D8566">
            <v>-2576.34</v>
          </cell>
        </row>
        <row r="8567">
          <cell r="A8567" t="str">
            <v>06</v>
          </cell>
          <cell r="B8567" t="str">
            <v>15230000</v>
          </cell>
          <cell r="C8567" t="str">
            <v>08060100</v>
          </cell>
          <cell r="D8567">
            <v>-38.049999999999997</v>
          </cell>
        </row>
        <row r="8568">
          <cell r="A8568" t="str">
            <v>06</v>
          </cell>
          <cell r="B8568" t="str">
            <v>15230000</v>
          </cell>
          <cell r="C8568" t="str">
            <v>15150000</v>
          </cell>
          <cell r="D8568">
            <v>-5588.33</v>
          </cell>
        </row>
        <row r="8569">
          <cell r="A8569" t="str">
            <v>06</v>
          </cell>
          <cell r="B8569" t="str">
            <v>15230000</v>
          </cell>
          <cell r="C8569" t="str">
            <v>16020100</v>
          </cell>
          <cell r="D8569">
            <v>-196301.88</v>
          </cell>
        </row>
        <row r="8570">
          <cell r="A8570" t="str">
            <v>06</v>
          </cell>
          <cell r="B8570" t="str">
            <v>15230000</v>
          </cell>
          <cell r="C8570" t="str">
            <v>25010000</v>
          </cell>
          <cell r="D8570">
            <v>-72289.95</v>
          </cell>
        </row>
        <row r="8571">
          <cell r="A8571" t="str">
            <v>06</v>
          </cell>
          <cell r="B8571" t="str">
            <v>15230000</v>
          </cell>
          <cell r="C8571" t="str">
            <v>25020000</v>
          </cell>
          <cell r="D8571">
            <v>-84469.39</v>
          </cell>
        </row>
        <row r="8572">
          <cell r="A8572" t="str">
            <v>06</v>
          </cell>
          <cell r="B8572" t="str">
            <v>15230000</v>
          </cell>
          <cell r="C8572" t="str">
            <v>25030000</v>
          </cell>
          <cell r="D8572">
            <v>-25238.83</v>
          </cell>
        </row>
        <row r="8573">
          <cell r="A8573" t="str">
            <v>06</v>
          </cell>
          <cell r="B8573" t="str">
            <v>15230000</v>
          </cell>
          <cell r="C8573" t="str">
            <v>26000000</v>
          </cell>
          <cell r="D8573">
            <v>-27263.65</v>
          </cell>
        </row>
        <row r="8574">
          <cell r="A8574" t="str">
            <v>06</v>
          </cell>
          <cell r="B8574" t="str">
            <v>15230000</v>
          </cell>
          <cell r="C8574" t="str">
            <v>44000500</v>
          </cell>
          <cell r="D8574">
            <v>-8611.36</v>
          </cell>
        </row>
        <row r="8575">
          <cell r="A8575" t="str">
            <v>06</v>
          </cell>
          <cell r="B8575" t="str">
            <v>15230000</v>
          </cell>
          <cell r="C8575" t="str">
            <v>79030000</v>
          </cell>
          <cell r="D8575">
            <v>-1693.74</v>
          </cell>
        </row>
        <row r="8576">
          <cell r="A8576" t="str">
            <v>06</v>
          </cell>
          <cell r="B8576" t="str">
            <v>15230000</v>
          </cell>
          <cell r="C8576" t="str">
            <v>79040000</v>
          </cell>
          <cell r="D8576">
            <v>-15.23</v>
          </cell>
        </row>
        <row r="8577">
          <cell r="A8577" t="str">
            <v>06</v>
          </cell>
          <cell r="B8577" t="str">
            <v>15230000</v>
          </cell>
          <cell r="C8577" t="str">
            <v>79070000</v>
          </cell>
          <cell r="D8577">
            <v>-1544.83</v>
          </cell>
        </row>
        <row r="8578">
          <cell r="A8578" t="str">
            <v>06</v>
          </cell>
          <cell r="B8578" t="str">
            <v>15230000</v>
          </cell>
          <cell r="C8578" t="str">
            <v>90020900</v>
          </cell>
          <cell r="D8578">
            <v>-10849.72</v>
          </cell>
        </row>
        <row r="8579">
          <cell r="A8579" t="str">
            <v>06</v>
          </cell>
          <cell r="B8579" t="str">
            <v>15230000</v>
          </cell>
          <cell r="C8579" t="str">
            <v>90020901</v>
          </cell>
          <cell r="D8579">
            <v>-7067.24</v>
          </cell>
        </row>
        <row r="8580">
          <cell r="A8580" t="str">
            <v>06</v>
          </cell>
          <cell r="B8580" t="str">
            <v>15230000</v>
          </cell>
          <cell r="C8580" t="str">
            <v>90020902</v>
          </cell>
          <cell r="D8580">
            <v>-21.39</v>
          </cell>
        </row>
        <row r="8581">
          <cell r="A8581" t="str">
            <v>06</v>
          </cell>
          <cell r="B8581" t="str">
            <v>15230000</v>
          </cell>
          <cell r="C8581" t="str">
            <v>90021200</v>
          </cell>
          <cell r="D8581">
            <v>-372.79</v>
          </cell>
        </row>
        <row r="8582">
          <cell r="A8582" t="str">
            <v>06</v>
          </cell>
          <cell r="B8582" t="str">
            <v>15230000</v>
          </cell>
          <cell r="C8582" t="str">
            <v>91020100</v>
          </cell>
          <cell r="D8582">
            <v>-6203.46</v>
          </cell>
        </row>
        <row r="8583">
          <cell r="A8583" t="str">
            <v>06</v>
          </cell>
          <cell r="B8583" t="str">
            <v>15230000</v>
          </cell>
          <cell r="C8583" t="str">
            <v>91020800</v>
          </cell>
          <cell r="D8583">
            <v>-630.59</v>
          </cell>
        </row>
        <row r="8584">
          <cell r="A8584" t="str">
            <v>06</v>
          </cell>
          <cell r="B8584" t="str">
            <v>23010000</v>
          </cell>
          <cell r="C8584" t="str">
            <v>10010000</v>
          </cell>
          <cell r="D8584">
            <v>1313.54</v>
          </cell>
        </row>
        <row r="8585">
          <cell r="A8585" t="str">
            <v>06</v>
          </cell>
          <cell r="B8585" t="str">
            <v>23010000</v>
          </cell>
          <cell r="C8585" t="str">
            <v>10020000</v>
          </cell>
          <cell r="D8585">
            <v>13358.55</v>
          </cell>
        </row>
        <row r="8586">
          <cell r="A8586" t="str">
            <v>06</v>
          </cell>
          <cell r="B8586" t="str">
            <v>23010000</v>
          </cell>
          <cell r="C8586" t="str">
            <v>10050000</v>
          </cell>
          <cell r="D8586">
            <v>41798.19</v>
          </cell>
        </row>
        <row r="8587">
          <cell r="A8587" t="str">
            <v>06</v>
          </cell>
          <cell r="B8587" t="str">
            <v>23010000</v>
          </cell>
          <cell r="C8587" t="str">
            <v>10060000</v>
          </cell>
          <cell r="D8587">
            <v>7987.65</v>
          </cell>
        </row>
        <row r="8588">
          <cell r="A8588" t="str">
            <v>06</v>
          </cell>
          <cell r="B8588" t="str">
            <v>23010000</v>
          </cell>
          <cell r="C8588" t="str">
            <v>10110000</v>
          </cell>
          <cell r="D8588">
            <v>167781.17</v>
          </cell>
        </row>
        <row r="8589">
          <cell r="A8589" t="str">
            <v>06</v>
          </cell>
          <cell r="B8589" t="str">
            <v>23010000</v>
          </cell>
          <cell r="C8589" t="str">
            <v>10140300</v>
          </cell>
          <cell r="D8589">
            <v>212.35</v>
          </cell>
        </row>
        <row r="8590">
          <cell r="A8590" t="str">
            <v>06</v>
          </cell>
          <cell r="B8590" t="str">
            <v>23010000</v>
          </cell>
          <cell r="C8590" t="str">
            <v>10140500</v>
          </cell>
          <cell r="D8590">
            <v>451663.92</v>
          </cell>
        </row>
        <row r="8591">
          <cell r="A8591" t="str">
            <v>06</v>
          </cell>
          <cell r="B8591" t="str">
            <v>23010000</v>
          </cell>
          <cell r="C8591" t="str">
            <v>21010000</v>
          </cell>
          <cell r="D8591">
            <v>64805.35</v>
          </cell>
        </row>
        <row r="8592">
          <cell r="A8592" t="str">
            <v>06</v>
          </cell>
          <cell r="B8592" t="str">
            <v>23010000</v>
          </cell>
          <cell r="C8592" t="str">
            <v>23010000</v>
          </cell>
          <cell r="D8592">
            <v>593657.54</v>
          </cell>
        </row>
        <row r="8593">
          <cell r="A8593" t="str">
            <v>06</v>
          </cell>
          <cell r="B8593" t="str">
            <v>23010000</v>
          </cell>
          <cell r="C8593" t="str">
            <v>40200000</v>
          </cell>
          <cell r="D8593">
            <v>31544.32</v>
          </cell>
        </row>
        <row r="8594">
          <cell r="A8594" t="str">
            <v>06</v>
          </cell>
          <cell r="B8594" t="str">
            <v>23010000</v>
          </cell>
          <cell r="C8594" t="str">
            <v>40200100</v>
          </cell>
          <cell r="D8594">
            <v>155409.03</v>
          </cell>
        </row>
        <row r="8595">
          <cell r="A8595" t="str">
            <v>06</v>
          </cell>
          <cell r="B8595" t="str">
            <v>23010000</v>
          </cell>
          <cell r="C8595" t="str">
            <v>40210000</v>
          </cell>
          <cell r="D8595">
            <v>10305707.890000001</v>
          </cell>
        </row>
        <row r="8596">
          <cell r="A8596" t="str">
            <v>06</v>
          </cell>
          <cell r="B8596" t="str">
            <v>23010000</v>
          </cell>
          <cell r="C8596" t="str">
            <v>40220000</v>
          </cell>
          <cell r="D8596">
            <v>16629976.09</v>
          </cell>
        </row>
        <row r="8597">
          <cell r="A8597" t="str">
            <v>06</v>
          </cell>
          <cell r="B8597" t="str">
            <v>23010000</v>
          </cell>
          <cell r="C8597" t="str">
            <v>40230000</v>
          </cell>
          <cell r="D8597">
            <v>26192502.93</v>
          </cell>
        </row>
        <row r="8598">
          <cell r="A8598" t="str">
            <v>06</v>
          </cell>
          <cell r="B8598" t="str">
            <v>23010000</v>
          </cell>
          <cell r="C8598" t="str">
            <v>40240000</v>
          </cell>
          <cell r="D8598">
            <v>6835786.5099999998</v>
          </cell>
        </row>
        <row r="8599">
          <cell r="A8599" t="str">
            <v>06</v>
          </cell>
          <cell r="B8599" t="str">
            <v>23010000</v>
          </cell>
          <cell r="C8599" t="str">
            <v>40250000</v>
          </cell>
          <cell r="D8599">
            <v>2738941.18</v>
          </cell>
        </row>
        <row r="8600">
          <cell r="A8600" t="str">
            <v>06</v>
          </cell>
          <cell r="B8600" t="str">
            <v>23010000</v>
          </cell>
          <cell r="C8600" t="str">
            <v>40260000</v>
          </cell>
          <cell r="D8600">
            <v>2390719.1800000002</v>
          </cell>
        </row>
        <row r="8601">
          <cell r="A8601" t="str">
            <v>06</v>
          </cell>
          <cell r="B8601" t="str">
            <v>23010000</v>
          </cell>
          <cell r="C8601" t="str">
            <v>40280000</v>
          </cell>
          <cell r="D8601">
            <v>701276.39</v>
          </cell>
        </row>
        <row r="8602">
          <cell r="A8602" t="str">
            <v>06</v>
          </cell>
          <cell r="B8602" t="str">
            <v>23010000</v>
          </cell>
          <cell r="C8602" t="str">
            <v>40290000</v>
          </cell>
          <cell r="D8602">
            <v>379721.15</v>
          </cell>
        </row>
        <row r="8603">
          <cell r="A8603" t="str">
            <v>06</v>
          </cell>
          <cell r="B8603" t="str">
            <v>23010000</v>
          </cell>
          <cell r="C8603" t="str">
            <v>91020802</v>
          </cell>
          <cell r="D8603">
            <v>69671.08</v>
          </cell>
        </row>
        <row r="8604">
          <cell r="A8604" t="str">
            <v>06</v>
          </cell>
          <cell r="B8604" t="str">
            <v>25010000</v>
          </cell>
          <cell r="C8604" t="str">
            <v>10050000</v>
          </cell>
          <cell r="D8604">
            <v>10702.6</v>
          </cell>
        </row>
        <row r="8605">
          <cell r="A8605" t="str">
            <v>06</v>
          </cell>
          <cell r="B8605" t="str">
            <v>25010000</v>
          </cell>
          <cell r="C8605" t="str">
            <v>10060000</v>
          </cell>
          <cell r="D8605">
            <v>4580.76</v>
          </cell>
        </row>
        <row r="8606">
          <cell r="A8606" t="str">
            <v>06</v>
          </cell>
          <cell r="B8606" t="str">
            <v>25010000</v>
          </cell>
          <cell r="C8606" t="str">
            <v>10110000</v>
          </cell>
          <cell r="D8606">
            <v>65523.77</v>
          </cell>
        </row>
        <row r="8607">
          <cell r="A8607" t="str">
            <v>06</v>
          </cell>
          <cell r="B8607" t="str">
            <v>25010000</v>
          </cell>
          <cell r="C8607" t="str">
            <v>10140100</v>
          </cell>
          <cell r="D8607">
            <v>8570.6200000000008</v>
          </cell>
        </row>
        <row r="8608">
          <cell r="A8608" t="str">
            <v>06</v>
          </cell>
          <cell r="B8608" t="str">
            <v>25010000</v>
          </cell>
          <cell r="C8608" t="str">
            <v>20010000</v>
          </cell>
          <cell r="D8608">
            <v>76121136.620000005</v>
          </cell>
        </row>
        <row r="8609">
          <cell r="A8609" t="str">
            <v>06</v>
          </cell>
          <cell r="B8609" t="str">
            <v>25010000</v>
          </cell>
          <cell r="C8609" t="str">
            <v>23010000</v>
          </cell>
          <cell r="D8609">
            <v>16886562.379999999</v>
          </cell>
        </row>
        <row r="8610">
          <cell r="A8610" t="str">
            <v>06</v>
          </cell>
          <cell r="B8610" t="str">
            <v>25010000</v>
          </cell>
          <cell r="C8610" t="str">
            <v>70000000</v>
          </cell>
          <cell r="D8610">
            <v>2552.5500000000002</v>
          </cell>
        </row>
        <row r="8611">
          <cell r="A8611" t="str">
            <v>06</v>
          </cell>
          <cell r="B8611" t="str">
            <v>25010000</v>
          </cell>
          <cell r="C8611" t="str">
            <v>97000000</v>
          </cell>
          <cell r="D8611">
            <v>499999.36</v>
          </cell>
        </row>
        <row r="8612">
          <cell r="A8612" t="str">
            <v>06</v>
          </cell>
          <cell r="B8612" t="str">
            <v>25020000</v>
          </cell>
          <cell r="C8612" t="str">
            <v>10060000</v>
          </cell>
          <cell r="D8612">
            <v>143</v>
          </cell>
        </row>
        <row r="8613">
          <cell r="A8613" t="str">
            <v>06</v>
          </cell>
          <cell r="B8613" t="str">
            <v>25020000</v>
          </cell>
          <cell r="C8613" t="str">
            <v>10090000</v>
          </cell>
          <cell r="D8613">
            <v>10378</v>
          </cell>
        </row>
        <row r="8614">
          <cell r="A8614" t="str">
            <v>06</v>
          </cell>
          <cell r="B8614" t="str">
            <v>25020000</v>
          </cell>
          <cell r="C8614" t="str">
            <v>10110000</v>
          </cell>
          <cell r="D8614">
            <v>95329.41</v>
          </cell>
        </row>
        <row r="8615">
          <cell r="A8615" t="str">
            <v>06</v>
          </cell>
          <cell r="B8615" t="str">
            <v>25020000</v>
          </cell>
          <cell r="C8615" t="str">
            <v>20010000</v>
          </cell>
          <cell r="D8615">
            <v>58326871.840000004</v>
          </cell>
        </row>
        <row r="8616">
          <cell r="A8616" t="str">
            <v>06</v>
          </cell>
          <cell r="B8616" t="str">
            <v>25020000</v>
          </cell>
          <cell r="C8616" t="str">
            <v>20030000</v>
          </cell>
          <cell r="D8616">
            <v>439.13</v>
          </cell>
        </row>
        <row r="8617">
          <cell r="A8617" t="str">
            <v>06</v>
          </cell>
          <cell r="B8617" t="str">
            <v>25020000</v>
          </cell>
          <cell r="C8617" t="str">
            <v>23010000</v>
          </cell>
          <cell r="D8617">
            <v>7555508.0099999998</v>
          </cell>
        </row>
        <row r="8618">
          <cell r="A8618" t="str">
            <v>06</v>
          </cell>
          <cell r="B8618" t="str">
            <v>25020000</v>
          </cell>
          <cell r="C8618" t="str">
            <v>25020000</v>
          </cell>
          <cell r="D8618">
            <v>0.03</v>
          </cell>
        </row>
        <row r="8619">
          <cell r="A8619" t="str">
            <v>06</v>
          </cell>
          <cell r="B8619" t="str">
            <v>25020000</v>
          </cell>
          <cell r="C8619" t="str">
            <v>70000000</v>
          </cell>
          <cell r="D8619">
            <v>712.47</v>
          </cell>
        </row>
        <row r="8620">
          <cell r="A8620" t="str">
            <v>06</v>
          </cell>
          <cell r="B8620" t="str">
            <v>25030000</v>
          </cell>
          <cell r="C8620" t="str">
            <v>10060000</v>
          </cell>
          <cell r="D8620">
            <v>114.4</v>
          </cell>
        </row>
        <row r="8621">
          <cell r="A8621" t="str">
            <v>06</v>
          </cell>
          <cell r="B8621" t="str">
            <v>25030000</v>
          </cell>
          <cell r="C8621" t="str">
            <v>10090000</v>
          </cell>
          <cell r="D8621">
            <v>12342</v>
          </cell>
        </row>
        <row r="8622">
          <cell r="A8622" t="str">
            <v>06</v>
          </cell>
          <cell r="B8622" t="str">
            <v>25030000</v>
          </cell>
          <cell r="C8622" t="str">
            <v>10110000</v>
          </cell>
          <cell r="D8622">
            <v>6626.87</v>
          </cell>
        </row>
        <row r="8623">
          <cell r="A8623" t="str">
            <v>06</v>
          </cell>
          <cell r="B8623" t="str">
            <v>25030000</v>
          </cell>
          <cell r="C8623" t="str">
            <v>20010000</v>
          </cell>
          <cell r="D8623">
            <v>5425147.9699999997</v>
          </cell>
        </row>
        <row r="8624">
          <cell r="A8624" t="str">
            <v>06</v>
          </cell>
          <cell r="B8624" t="str">
            <v>25030000</v>
          </cell>
          <cell r="C8624" t="str">
            <v>23010000</v>
          </cell>
          <cell r="D8624">
            <v>6388707.8600000003</v>
          </cell>
        </row>
        <row r="8625">
          <cell r="A8625" t="str">
            <v>06</v>
          </cell>
          <cell r="B8625" t="str">
            <v>25030000</v>
          </cell>
          <cell r="C8625" t="str">
            <v>70000000</v>
          </cell>
          <cell r="D8625">
            <v>258.06</v>
          </cell>
        </row>
        <row r="8626">
          <cell r="A8626" t="str">
            <v>06</v>
          </cell>
          <cell r="B8626" t="str">
            <v>40010000</v>
          </cell>
          <cell r="C8626" t="str">
            <v>21010000</v>
          </cell>
          <cell r="D8626">
            <v>2817252158.54</v>
          </cell>
        </row>
        <row r="8627">
          <cell r="A8627" t="str">
            <v>06</v>
          </cell>
          <cell r="B8627" t="str">
            <v>40010000</v>
          </cell>
          <cell r="C8627" t="str">
            <v>23010000</v>
          </cell>
          <cell r="D8627">
            <v>101990.98</v>
          </cell>
        </row>
        <row r="8628">
          <cell r="A8628" t="str">
            <v>06</v>
          </cell>
          <cell r="B8628" t="str">
            <v>40010000</v>
          </cell>
          <cell r="C8628" t="str">
            <v>25010000</v>
          </cell>
          <cell r="D8628">
            <v>18910.5</v>
          </cell>
        </row>
        <row r="8629">
          <cell r="A8629" t="str">
            <v>06</v>
          </cell>
          <cell r="B8629" t="str">
            <v>40010000</v>
          </cell>
          <cell r="C8629" t="str">
            <v>28011200</v>
          </cell>
          <cell r="D8629">
            <v>21824.3</v>
          </cell>
        </row>
        <row r="8630">
          <cell r="A8630" t="str">
            <v>06</v>
          </cell>
          <cell r="B8630" t="str">
            <v>40100000</v>
          </cell>
          <cell r="C8630" t="str">
            <v>91020800</v>
          </cell>
          <cell r="D8630">
            <v>83429</v>
          </cell>
        </row>
        <row r="8631">
          <cell r="A8631" t="str">
            <v>06</v>
          </cell>
          <cell r="B8631" t="str">
            <v>40100100</v>
          </cell>
          <cell r="C8631" t="str">
            <v>15140000</v>
          </cell>
          <cell r="D8631">
            <v>411493.55</v>
          </cell>
        </row>
        <row r="8632">
          <cell r="A8632" t="str">
            <v>06</v>
          </cell>
          <cell r="B8632" t="str">
            <v>40110000</v>
          </cell>
          <cell r="C8632" t="str">
            <v>08010000</v>
          </cell>
          <cell r="D8632">
            <v>278478</v>
          </cell>
        </row>
        <row r="8633">
          <cell r="A8633" t="str">
            <v>06</v>
          </cell>
          <cell r="B8633" t="str">
            <v>40110000</v>
          </cell>
          <cell r="C8633" t="str">
            <v>08060100</v>
          </cell>
          <cell r="D8633">
            <v>5022.58</v>
          </cell>
        </row>
        <row r="8634">
          <cell r="A8634" t="str">
            <v>06</v>
          </cell>
          <cell r="B8634" t="str">
            <v>40110000</v>
          </cell>
          <cell r="C8634" t="str">
            <v>15140000</v>
          </cell>
          <cell r="D8634">
            <v>4084672.19</v>
          </cell>
        </row>
        <row r="8635">
          <cell r="A8635" t="str">
            <v>06</v>
          </cell>
          <cell r="B8635" t="str">
            <v>40110000</v>
          </cell>
          <cell r="C8635" t="str">
            <v>23010000</v>
          </cell>
          <cell r="D8635">
            <v>621361.68000000005</v>
          </cell>
        </row>
        <row r="8636">
          <cell r="A8636" t="str">
            <v>06</v>
          </cell>
          <cell r="B8636" t="str">
            <v>40110000</v>
          </cell>
          <cell r="C8636" t="str">
            <v>25010000</v>
          </cell>
          <cell r="D8636">
            <v>4947153.8099999996</v>
          </cell>
        </row>
        <row r="8637">
          <cell r="A8637" t="str">
            <v>06</v>
          </cell>
          <cell r="B8637" t="str">
            <v>40110000</v>
          </cell>
          <cell r="C8637" t="str">
            <v>25020000</v>
          </cell>
          <cell r="D8637">
            <v>293060.49</v>
          </cell>
        </row>
        <row r="8638">
          <cell r="A8638" t="str">
            <v>06</v>
          </cell>
          <cell r="B8638" t="str">
            <v>40110000</v>
          </cell>
          <cell r="C8638" t="str">
            <v>25030000</v>
          </cell>
          <cell r="D8638">
            <v>45620.63</v>
          </cell>
        </row>
        <row r="8639">
          <cell r="A8639" t="str">
            <v>06</v>
          </cell>
          <cell r="B8639" t="str">
            <v>40110000</v>
          </cell>
          <cell r="C8639" t="str">
            <v>26000000</v>
          </cell>
          <cell r="D8639">
            <v>334120.55</v>
          </cell>
        </row>
        <row r="8640">
          <cell r="A8640" t="str">
            <v>06</v>
          </cell>
          <cell r="B8640" t="str">
            <v>40110000</v>
          </cell>
          <cell r="C8640" t="str">
            <v>90020900</v>
          </cell>
          <cell r="D8640">
            <v>43623.07</v>
          </cell>
        </row>
        <row r="8641">
          <cell r="A8641" t="str">
            <v>06</v>
          </cell>
          <cell r="B8641" t="str">
            <v>40110000</v>
          </cell>
          <cell r="C8641" t="str">
            <v>90020901</v>
          </cell>
          <cell r="D8641">
            <v>27333.47</v>
          </cell>
        </row>
        <row r="8642">
          <cell r="A8642" t="str">
            <v>06</v>
          </cell>
          <cell r="B8642" t="str">
            <v>40110000</v>
          </cell>
          <cell r="C8642" t="str">
            <v>90021200</v>
          </cell>
          <cell r="D8642">
            <v>6529.31</v>
          </cell>
        </row>
        <row r="8643">
          <cell r="A8643" t="str">
            <v>06</v>
          </cell>
          <cell r="B8643" t="str">
            <v>40110000</v>
          </cell>
          <cell r="C8643" t="str">
            <v>91020100</v>
          </cell>
          <cell r="D8643">
            <v>819078.58</v>
          </cell>
        </row>
        <row r="8644">
          <cell r="A8644" t="str">
            <v>06</v>
          </cell>
          <cell r="B8644" t="str">
            <v>40120000</v>
          </cell>
          <cell r="C8644" t="str">
            <v>08010000</v>
          </cell>
          <cell r="D8644">
            <v>61686</v>
          </cell>
        </row>
        <row r="8645">
          <cell r="A8645" t="str">
            <v>06</v>
          </cell>
          <cell r="B8645" t="str">
            <v>40120000</v>
          </cell>
          <cell r="C8645" t="str">
            <v>23010000</v>
          </cell>
          <cell r="D8645">
            <v>599410.55000000005</v>
          </cell>
        </row>
        <row r="8646">
          <cell r="A8646" t="str">
            <v>06</v>
          </cell>
          <cell r="B8646" t="str">
            <v>40120000</v>
          </cell>
          <cell r="C8646" t="str">
            <v>25010000</v>
          </cell>
          <cell r="D8646">
            <v>1169876.69</v>
          </cell>
        </row>
        <row r="8647">
          <cell r="A8647" t="str">
            <v>06</v>
          </cell>
          <cell r="B8647" t="str">
            <v>40120000</v>
          </cell>
          <cell r="C8647" t="str">
            <v>25020000</v>
          </cell>
          <cell r="D8647">
            <v>10632299.16</v>
          </cell>
        </row>
        <row r="8648">
          <cell r="A8648" t="str">
            <v>06</v>
          </cell>
          <cell r="B8648" t="str">
            <v>40120000</v>
          </cell>
          <cell r="C8648" t="str">
            <v>25030000</v>
          </cell>
          <cell r="D8648">
            <v>167926.52</v>
          </cell>
        </row>
        <row r="8649">
          <cell r="A8649" t="str">
            <v>06</v>
          </cell>
          <cell r="B8649" t="str">
            <v>40120000</v>
          </cell>
          <cell r="C8649" t="str">
            <v>26000000</v>
          </cell>
          <cell r="D8649">
            <v>981585.8</v>
          </cell>
        </row>
        <row r="8650">
          <cell r="A8650" t="str">
            <v>06</v>
          </cell>
          <cell r="B8650" t="str">
            <v>40120000</v>
          </cell>
          <cell r="C8650" t="str">
            <v>79030000</v>
          </cell>
          <cell r="D8650">
            <v>159032.09</v>
          </cell>
        </row>
        <row r="8651">
          <cell r="A8651" t="str">
            <v>06</v>
          </cell>
          <cell r="B8651" t="str">
            <v>40120000</v>
          </cell>
          <cell r="C8651" t="str">
            <v>79040000</v>
          </cell>
          <cell r="D8651">
            <v>778.26</v>
          </cell>
        </row>
        <row r="8652">
          <cell r="A8652" t="str">
            <v>06</v>
          </cell>
          <cell r="B8652" t="str">
            <v>40120000</v>
          </cell>
          <cell r="C8652" t="str">
            <v>79070000</v>
          </cell>
          <cell r="D8652">
            <v>202281.08</v>
          </cell>
        </row>
        <row r="8653">
          <cell r="A8653" t="str">
            <v>06</v>
          </cell>
          <cell r="B8653" t="str">
            <v>40120000</v>
          </cell>
          <cell r="C8653" t="str">
            <v>90020900</v>
          </cell>
          <cell r="D8653">
            <v>1386989.71</v>
          </cell>
        </row>
        <row r="8654">
          <cell r="A8654" t="str">
            <v>06</v>
          </cell>
          <cell r="B8654" t="str">
            <v>40120000</v>
          </cell>
          <cell r="C8654" t="str">
            <v>90020901</v>
          </cell>
          <cell r="D8654">
            <v>856807.48</v>
          </cell>
        </row>
        <row r="8655">
          <cell r="A8655" t="str">
            <v>06</v>
          </cell>
          <cell r="B8655" t="str">
            <v>40120000</v>
          </cell>
          <cell r="C8655" t="str">
            <v>90020902</v>
          </cell>
          <cell r="D8655">
            <v>119.9</v>
          </cell>
        </row>
        <row r="8656">
          <cell r="A8656" t="str">
            <v>06</v>
          </cell>
          <cell r="B8656" t="str">
            <v>40120000</v>
          </cell>
          <cell r="C8656" t="str">
            <v>90021200</v>
          </cell>
          <cell r="D8656">
            <v>17489.04</v>
          </cell>
        </row>
        <row r="8657">
          <cell r="A8657" t="str">
            <v>06</v>
          </cell>
          <cell r="B8657" t="str">
            <v>40130000</v>
          </cell>
          <cell r="C8657" t="str">
            <v>15140000</v>
          </cell>
          <cell r="D8657">
            <v>15667423.699999999</v>
          </cell>
        </row>
        <row r="8658">
          <cell r="A8658" t="str">
            <v>06</v>
          </cell>
          <cell r="B8658" t="str">
            <v>40130000</v>
          </cell>
          <cell r="C8658" t="str">
            <v>23010000</v>
          </cell>
          <cell r="D8658">
            <v>19123.689999999999</v>
          </cell>
        </row>
        <row r="8659">
          <cell r="A8659" t="str">
            <v>06</v>
          </cell>
          <cell r="B8659" t="str">
            <v>40130000</v>
          </cell>
          <cell r="C8659" t="str">
            <v>25010000</v>
          </cell>
          <cell r="D8659">
            <v>5508162.8600000003</v>
          </cell>
        </row>
        <row r="8660">
          <cell r="A8660" t="str">
            <v>06</v>
          </cell>
          <cell r="B8660" t="str">
            <v>40130000</v>
          </cell>
          <cell r="C8660" t="str">
            <v>25020000</v>
          </cell>
          <cell r="D8660">
            <v>453498.2</v>
          </cell>
        </row>
        <row r="8661">
          <cell r="A8661" t="str">
            <v>06</v>
          </cell>
          <cell r="B8661" t="str">
            <v>40130000</v>
          </cell>
          <cell r="C8661" t="str">
            <v>25030000</v>
          </cell>
          <cell r="D8661">
            <v>3405867.9</v>
          </cell>
        </row>
        <row r="8662">
          <cell r="A8662" t="str">
            <v>06</v>
          </cell>
          <cell r="B8662" t="str">
            <v>40130000</v>
          </cell>
          <cell r="C8662" t="str">
            <v>26000000</v>
          </cell>
          <cell r="D8662">
            <v>223261.77</v>
          </cell>
        </row>
        <row r="8663">
          <cell r="A8663" t="str">
            <v>06</v>
          </cell>
          <cell r="B8663" t="str">
            <v>40130000</v>
          </cell>
          <cell r="C8663" t="str">
            <v>90020900</v>
          </cell>
          <cell r="D8663">
            <v>424.1</v>
          </cell>
        </row>
        <row r="8664">
          <cell r="A8664" t="str">
            <v>06</v>
          </cell>
          <cell r="B8664" t="str">
            <v>40130000</v>
          </cell>
          <cell r="C8664" t="str">
            <v>90020901</v>
          </cell>
          <cell r="D8664">
            <v>8222.02</v>
          </cell>
        </row>
        <row r="8665">
          <cell r="A8665" t="str">
            <v>06</v>
          </cell>
          <cell r="B8665" t="str">
            <v>40140000</v>
          </cell>
          <cell r="C8665" t="str">
            <v>08000000</v>
          </cell>
          <cell r="D8665">
            <v>3926218.5</v>
          </cell>
        </row>
        <row r="8666">
          <cell r="A8666" t="str">
            <v>06</v>
          </cell>
          <cell r="B8666" t="str">
            <v>40140000</v>
          </cell>
          <cell r="C8666" t="str">
            <v>15140000</v>
          </cell>
          <cell r="D8666">
            <v>2776023.85</v>
          </cell>
        </row>
        <row r="8667">
          <cell r="A8667" t="str">
            <v>06</v>
          </cell>
          <cell r="B8667" t="str">
            <v>40140000</v>
          </cell>
          <cell r="C8667" t="str">
            <v>26000000</v>
          </cell>
          <cell r="D8667">
            <v>585412.68999999994</v>
          </cell>
        </row>
        <row r="8668">
          <cell r="A8668" t="str">
            <v>06</v>
          </cell>
          <cell r="B8668" t="str">
            <v>40150000</v>
          </cell>
          <cell r="C8668" t="str">
            <v>15150000</v>
          </cell>
          <cell r="D8668">
            <v>737847.13</v>
          </cell>
        </row>
        <row r="8669">
          <cell r="A8669" t="str">
            <v>06</v>
          </cell>
          <cell r="B8669" t="str">
            <v>40150000</v>
          </cell>
          <cell r="C8669" t="str">
            <v>25010000</v>
          </cell>
          <cell r="D8669">
            <v>48381.06</v>
          </cell>
        </row>
        <row r="8670">
          <cell r="A8670" t="str">
            <v>06</v>
          </cell>
          <cell r="B8670" t="str">
            <v>40150000</v>
          </cell>
          <cell r="C8670" t="str">
            <v>25020000</v>
          </cell>
          <cell r="D8670">
            <v>997161.09</v>
          </cell>
        </row>
        <row r="8671">
          <cell r="A8671" t="str">
            <v>06</v>
          </cell>
          <cell r="B8671" t="str">
            <v>40150000</v>
          </cell>
          <cell r="C8671" t="str">
            <v>25030000</v>
          </cell>
          <cell r="D8671">
            <v>4701.1000000000004</v>
          </cell>
        </row>
        <row r="8672">
          <cell r="A8672" t="str">
            <v>06</v>
          </cell>
          <cell r="B8672" t="str">
            <v>40150000</v>
          </cell>
          <cell r="C8672" t="str">
            <v>26000000</v>
          </cell>
          <cell r="D8672">
            <v>1093009.72</v>
          </cell>
        </row>
        <row r="8673">
          <cell r="A8673" t="str">
            <v>06</v>
          </cell>
          <cell r="B8673" t="str">
            <v>40150000</v>
          </cell>
          <cell r="C8673" t="str">
            <v>44000500</v>
          </cell>
          <cell r="D8673">
            <v>1136996.47</v>
          </cell>
        </row>
        <row r="8674">
          <cell r="A8674" t="str">
            <v>06</v>
          </cell>
          <cell r="B8674" t="str">
            <v>40150000</v>
          </cell>
          <cell r="C8674" t="str">
            <v>79030000</v>
          </cell>
          <cell r="D8674">
            <v>59699</v>
          </cell>
        </row>
        <row r="8675">
          <cell r="A8675" t="str">
            <v>06</v>
          </cell>
          <cell r="B8675" t="str">
            <v>40150000</v>
          </cell>
          <cell r="C8675" t="str">
            <v>90021200</v>
          </cell>
          <cell r="D8675">
            <v>25202.51</v>
          </cell>
        </row>
        <row r="8676">
          <cell r="A8676" t="str">
            <v>06</v>
          </cell>
          <cell r="B8676" t="str">
            <v>40160000</v>
          </cell>
          <cell r="C8676" t="str">
            <v>15140000</v>
          </cell>
          <cell r="D8676">
            <v>2686386.57</v>
          </cell>
        </row>
        <row r="8677">
          <cell r="A8677" t="str">
            <v>06</v>
          </cell>
          <cell r="B8677" t="str">
            <v>40180000</v>
          </cell>
          <cell r="C8677" t="str">
            <v>25010000</v>
          </cell>
          <cell r="D8677">
            <v>62205.440000000002</v>
          </cell>
        </row>
        <row r="8678">
          <cell r="A8678" t="str">
            <v>06</v>
          </cell>
          <cell r="B8678" t="str">
            <v>40180000</v>
          </cell>
          <cell r="C8678" t="str">
            <v>25020000</v>
          </cell>
          <cell r="D8678">
            <v>130639.87</v>
          </cell>
        </row>
        <row r="8679">
          <cell r="A8679" t="str">
            <v>06</v>
          </cell>
          <cell r="B8679" t="str">
            <v>40180000</v>
          </cell>
          <cell r="C8679" t="str">
            <v>25030000</v>
          </cell>
          <cell r="D8679">
            <v>88687.13</v>
          </cell>
        </row>
        <row r="8680">
          <cell r="A8680" t="str">
            <v>06</v>
          </cell>
          <cell r="B8680" t="str">
            <v>40180000</v>
          </cell>
          <cell r="C8680" t="str">
            <v>26000000</v>
          </cell>
          <cell r="D8680">
            <v>382272.6</v>
          </cell>
        </row>
        <row r="8681">
          <cell r="A8681" t="str">
            <v>06</v>
          </cell>
          <cell r="B8681" t="str">
            <v>40180000</v>
          </cell>
          <cell r="C8681" t="str">
            <v>79030000</v>
          </cell>
          <cell r="D8681">
            <v>4903.42</v>
          </cell>
        </row>
        <row r="8682">
          <cell r="A8682" t="str">
            <v>06</v>
          </cell>
          <cell r="B8682" t="str">
            <v>40180000</v>
          </cell>
          <cell r="C8682" t="str">
            <v>79040000</v>
          </cell>
          <cell r="D8682">
            <v>1233.45</v>
          </cell>
        </row>
        <row r="8683">
          <cell r="A8683" t="str">
            <v>06</v>
          </cell>
          <cell r="B8683" t="str">
            <v>40180000</v>
          </cell>
          <cell r="C8683" t="str">
            <v>79070000</v>
          </cell>
          <cell r="D8683">
            <v>1695.25</v>
          </cell>
        </row>
        <row r="8684">
          <cell r="A8684" t="str">
            <v>06</v>
          </cell>
          <cell r="B8684" t="str">
            <v>40180000</v>
          </cell>
          <cell r="C8684" t="str">
            <v>90020900</v>
          </cell>
          <cell r="D8684">
            <v>1492.19</v>
          </cell>
        </row>
        <row r="8685">
          <cell r="A8685" t="str">
            <v>06</v>
          </cell>
          <cell r="B8685" t="str">
            <v>40180000</v>
          </cell>
          <cell r="C8685" t="str">
            <v>90020901</v>
          </cell>
          <cell r="D8685">
            <v>40737.129999999997</v>
          </cell>
        </row>
        <row r="8686">
          <cell r="A8686" t="str">
            <v>06</v>
          </cell>
          <cell r="B8686" t="str">
            <v>40180000</v>
          </cell>
          <cell r="C8686" t="str">
            <v>90020902</v>
          </cell>
          <cell r="D8686">
            <v>2703.03</v>
          </cell>
        </row>
        <row r="8687">
          <cell r="A8687" t="str">
            <v>06</v>
          </cell>
          <cell r="B8687" t="str">
            <v>40190000</v>
          </cell>
          <cell r="C8687" t="str">
            <v>15140000</v>
          </cell>
          <cell r="D8687">
            <v>292478.06</v>
          </cell>
        </row>
        <row r="8688">
          <cell r="A8688" t="str">
            <v>06</v>
          </cell>
          <cell r="B8688" t="str">
            <v>40300000</v>
          </cell>
          <cell r="C8688" t="str">
            <v>91020800</v>
          </cell>
          <cell r="D8688">
            <v>-51884.68</v>
          </cell>
        </row>
        <row r="8689">
          <cell r="A8689" t="str">
            <v>06</v>
          </cell>
          <cell r="B8689" t="str">
            <v>40300100</v>
          </cell>
          <cell r="C8689" t="str">
            <v>15140000</v>
          </cell>
          <cell r="D8689">
            <v>-256084.52</v>
          </cell>
        </row>
        <row r="8690">
          <cell r="A8690" t="str">
            <v>06</v>
          </cell>
          <cell r="B8690" t="str">
            <v>40310000</v>
          </cell>
          <cell r="C8690" t="str">
            <v>08010000</v>
          </cell>
          <cell r="D8690">
            <v>-44365.77</v>
          </cell>
        </row>
        <row r="8691">
          <cell r="A8691" t="str">
            <v>06</v>
          </cell>
          <cell r="B8691" t="str">
            <v>40310000</v>
          </cell>
          <cell r="C8691" t="str">
            <v>08060100</v>
          </cell>
          <cell r="D8691">
            <v>-4690.96</v>
          </cell>
        </row>
        <row r="8692">
          <cell r="A8692" t="str">
            <v>06</v>
          </cell>
          <cell r="B8692" t="str">
            <v>40310000</v>
          </cell>
          <cell r="C8692" t="str">
            <v>15140000</v>
          </cell>
          <cell r="D8692">
            <v>-429462.54</v>
          </cell>
        </row>
        <row r="8693">
          <cell r="A8693" t="str">
            <v>06</v>
          </cell>
          <cell r="B8693" t="str">
            <v>40310000</v>
          </cell>
          <cell r="C8693" t="str">
            <v>15230000</v>
          </cell>
          <cell r="D8693">
            <v>-386161.35</v>
          </cell>
        </row>
        <row r="8694">
          <cell r="A8694" t="str">
            <v>06</v>
          </cell>
          <cell r="B8694" t="str">
            <v>40310000</v>
          </cell>
          <cell r="C8694" t="str">
            <v>25010000</v>
          </cell>
          <cell r="D8694">
            <v>-266088.98</v>
          </cell>
        </row>
        <row r="8695">
          <cell r="A8695" t="str">
            <v>06</v>
          </cell>
          <cell r="B8695" t="str">
            <v>40310000</v>
          </cell>
          <cell r="C8695" t="str">
            <v>25020000</v>
          </cell>
          <cell r="D8695">
            <v>-99742.45</v>
          </cell>
        </row>
        <row r="8696">
          <cell r="A8696" t="str">
            <v>06</v>
          </cell>
          <cell r="B8696" t="str">
            <v>40310000</v>
          </cell>
          <cell r="C8696" t="str">
            <v>26000000</v>
          </cell>
          <cell r="D8696">
            <v>-8674.2800000000007</v>
          </cell>
        </row>
        <row r="8697">
          <cell r="A8697" t="str">
            <v>06</v>
          </cell>
          <cell r="B8697" t="str">
            <v>40310000</v>
          </cell>
          <cell r="C8697" t="str">
            <v>90020900</v>
          </cell>
          <cell r="D8697">
            <v>20615.93</v>
          </cell>
        </row>
        <row r="8698">
          <cell r="A8698" t="str">
            <v>06</v>
          </cell>
          <cell r="B8698" t="str">
            <v>40310000</v>
          </cell>
          <cell r="C8698" t="str">
            <v>90020901</v>
          </cell>
          <cell r="D8698">
            <v>-1035.1199999999999</v>
          </cell>
        </row>
        <row r="8699">
          <cell r="A8699" t="str">
            <v>06</v>
          </cell>
          <cell r="B8699" t="str">
            <v>40310000</v>
          </cell>
          <cell r="C8699" t="str">
            <v>90021200</v>
          </cell>
          <cell r="D8699">
            <v>-2122.37</v>
          </cell>
        </row>
        <row r="8700">
          <cell r="A8700" t="str">
            <v>06</v>
          </cell>
          <cell r="B8700" t="str">
            <v>40310000</v>
          </cell>
          <cell r="C8700" t="str">
            <v>91020100</v>
          </cell>
          <cell r="D8700">
            <v>21381.42</v>
          </cell>
        </row>
        <row r="8701">
          <cell r="A8701" t="str">
            <v>06</v>
          </cell>
          <cell r="B8701" t="str">
            <v>40320000</v>
          </cell>
          <cell r="C8701" t="str">
            <v>08010000</v>
          </cell>
          <cell r="D8701">
            <v>-15230.15</v>
          </cell>
        </row>
        <row r="8702">
          <cell r="A8702" t="str">
            <v>06</v>
          </cell>
          <cell r="B8702" t="str">
            <v>40320000</v>
          </cell>
          <cell r="C8702" t="str">
            <v>15230000</v>
          </cell>
          <cell r="D8702">
            <v>20088.73</v>
          </cell>
        </row>
        <row r="8703">
          <cell r="A8703" t="str">
            <v>06</v>
          </cell>
          <cell r="B8703" t="str">
            <v>40320000</v>
          </cell>
          <cell r="C8703" t="str">
            <v>25010000</v>
          </cell>
          <cell r="D8703">
            <v>92310.399999999994</v>
          </cell>
        </row>
        <row r="8704">
          <cell r="A8704" t="str">
            <v>06</v>
          </cell>
          <cell r="B8704" t="str">
            <v>40320000</v>
          </cell>
          <cell r="C8704" t="str">
            <v>25020000</v>
          </cell>
          <cell r="D8704">
            <v>164580.75</v>
          </cell>
        </row>
        <row r="8705">
          <cell r="A8705" t="str">
            <v>06</v>
          </cell>
          <cell r="B8705" t="str">
            <v>40320000</v>
          </cell>
          <cell r="C8705" t="str">
            <v>26000000</v>
          </cell>
          <cell r="D8705">
            <v>-68717.22</v>
          </cell>
        </row>
        <row r="8706">
          <cell r="A8706" t="str">
            <v>06</v>
          </cell>
          <cell r="B8706" t="str">
            <v>40320000</v>
          </cell>
          <cell r="C8706" t="str">
            <v>79030000</v>
          </cell>
          <cell r="D8706">
            <v>-27361.55</v>
          </cell>
        </row>
        <row r="8707">
          <cell r="A8707" t="str">
            <v>06</v>
          </cell>
          <cell r="B8707" t="str">
            <v>40320000</v>
          </cell>
          <cell r="C8707" t="str">
            <v>79040000</v>
          </cell>
          <cell r="D8707">
            <v>-4.03</v>
          </cell>
        </row>
        <row r="8708">
          <cell r="A8708" t="str">
            <v>06</v>
          </cell>
          <cell r="B8708" t="str">
            <v>40320000</v>
          </cell>
          <cell r="C8708" t="str">
            <v>79070000</v>
          </cell>
          <cell r="D8708">
            <v>11293.6</v>
          </cell>
        </row>
        <row r="8709">
          <cell r="A8709" t="str">
            <v>06</v>
          </cell>
          <cell r="B8709" t="str">
            <v>40320000</v>
          </cell>
          <cell r="C8709" t="str">
            <v>90020900</v>
          </cell>
          <cell r="D8709">
            <v>165637.79999999999</v>
          </cell>
        </row>
        <row r="8710">
          <cell r="A8710" t="str">
            <v>06</v>
          </cell>
          <cell r="B8710" t="str">
            <v>40320000</v>
          </cell>
          <cell r="C8710" t="str">
            <v>90020901</v>
          </cell>
          <cell r="D8710">
            <v>50445.14</v>
          </cell>
        </row>
        <row r="8711">
          <cell r="A8711" t="str">
            <v>06</v>
          </cell>
          <cell r="B8711" t="str">
            <v>40320000</v>
          </cell>
          <cell r="C8711" t="str">
            <v>90020902</v>
          </cell>
          <cell r="D8711">
            <v>35.67</v>
          </cell>
        </row>
        <row r="8712">
          <cell r="A8712" t="str">
            <v>06</v>
          </cell>
          <cell r="B8712" t="str">
            <v>40320000</v>
          </cell>
          <cell r="C8712" t="str">
            <v>90021200</v>
          </cell>
          <cell r="D8712">
            <v>614.66999999999996</v>
          </cell>
        </row>
        <row r="8713">
          <cell r="A8713" t="str">
            <v>06</v>
          </cell>
          <cell r="B8713" t="str">
            <v>40330000</v>
          </cell>
          <cell r="C8713" t="str">
            <v>15140000</v>
          </cell>
          <cell r="D8713">
            <v>1510925.54</v>
          </cell>
        </row>
        <row r="8714">
          <cell r="A8714" t="str">
            <v>06</v>
          </cell>
          <cell r="B8714" t="str">
            <v>40330000</v>
          </cell>
          <cell r="C8714" t="str">
            <v>15230000</v>
          </cell>
          <cell r="D8714">
            <v>-88583.67</v>
          </cell>
        </row>
        <row r="8715">
          <cell r="A8715" t="str">
            <v>06</v>
          </cell>
          <cell r="B8715" t="str">
            <v>40330000</v>
          </cell>
          <cell r="C8715" t="str">
            <v>25010000</v>
          </cell>
          <cell r="D8715">
            <v>-104253.09</v>
          </cell>
        </row>
        <row r="8716">
          <cell r="A8716" t="str">
            <v>06</v>
          </cell>
          <cell r="B8716" t="str">
            <v>40330000</v>
          </cell>
          <cell r="C8716" t="str">
            <v>25020000</v>
          </cell>
          <cell r="D8716">
            <v>-17351.43</v>
          </cell>
        </row>
        <row r="8717">
          <cell r="A8717" t="str">
            <v>06</v>
          </cell>
          <cell r="B8717" t="str">
            <v>40330000</v>
          </cell>
          <cell r="C8717" t="str">
            <v>25030000</v>
          </cell>
          <cell r="D8717">
            <v>-349018.32</v>
          </cell>
        </row>
        <row r="8718">
          <cell r="A8718" t="str">
            <v>06</v>
          </cell>
          <cell r="B8718" t="str">
            <v>40330000</v>
          </cell>
          <cell r="C8718" t="str">
            <v>26000000</v>
          </cell>
          <cell r="D8718">
            <v>-44739.91</v>
          </cell>
        </row>
        <row r="8719">
          <cell r="A8719" t="str">
            <v>06</v>
          </cell>
          <cell r="B8719" t="str">
            <v>40330000</v>
          </cell>
          <cell r="C8719" t="str">
            <v>90020900</v>
          </cell>
          <cell r="D8719">
            <v>-16.43</v>
          </cell>
        </row>
        <row r="8720">
          <cell r="A8720" t="str">
            <v>06</v>
          </cell>
          <cell r="B8720" t="str">
            <v>40330000</v>
          </cell>
          <cell r="C8720" t="str">
            <v>90020901</v>
          </cell>
          <cell r="D8720">
            <v>-444</v>
          </cell>
        </row>
        <row r="8721">
          <cell r="A8721" t="str">
            <v>06</v>
          </cell>
          <cell r="B8721" t="str">
            <v>40340000</v>
          </cell>
          <cell r="C8721" t="str">
            <v>08000000</v>
          </cell>
          <cell r="D8721">
            <v>207319.54</v>
          </cell>
        </row>
        <row r="8722">
          <cell r="A8722" t="str">
            <v>06</v>
          </cell>
          <cell r="B8722" t="str">
            <v>40340000</v>
          </cell>
          <cell r="C8722" t="str">
            <v>15140000</v>
          </cell>
          <cell r="D8722">
            <v>-560375.99</v>
          </cell>
        </row>
        <row r="8723">
          <cell r="A8723" t="str">
            <v>06</v>
          </cell>
          <cell r="B8723" t="str">
            <v>40340000</v>
          </cell>
          <cell r="C8723" t="str">
            <v>26000000</v>
          </cell>
          <cell r="D8723">
            <v>-98812.08</v>
          </cell>
        </row>
        <row r="8724">
          <cell r="A8724" t="str">
            <v>06</v>
          </cell>
          <cell r="B8724" t="str">
            <v>40350000</v>
          </cell>
          <cell r="C8724" t="str">
            <v>15150000</v>
          </cell>
          <cell r="D8724">
            <v>-222916.34</v>
          </cell>
        </row>
        <row r="8725">
          <cell r="A8725" t="str">
            <v>06</v>
          </cell>
          <cell r="B8725" t="str">
            <v>40350000</v>
          </cell>
          <cell r="C8725" t="str">
            <v>15230000</v>
          </cell>
          <cell r="D8725">
            <v>-444.23</v>
          </cell>
        </row>
        <row r="8726">
          <cell r="A8726" t="str">
            <v>06</v>
          </cell>
          <cell r="B8726" t="str">
            <v>40350000</v>
          </cell>
          <cell r="C8726" t="str">
            <v>25010000</v>
          </cell>
          <cell r="D8726">
            <v>-7314.08</v>
          </cell>
        </row>
        <row r="8727">
          <cell r="A8727" t="str">
            <v>06</v>
          </cell>
          <cell r="B8727" t="str">
            <v>40350000</v>
          </cell>
          <cell r="C8727" t="str">
            <v>25020000</v>
          </cell>
          <cell r="D8727">
            <v>-187436.99</v>
          </cell>
        </row>
        <row r="8728">
          <cell r="A8728" t="str">
            <v>06</v>
          </cell>
          <cell r="B8728" t="str">
            <v>40350000</v>
          </cell>
          <cell r="C8728" t="str">
            <v>25030000</v>
          </cell>
          <cell r="D8728">
            <v>-1585.44</v>
          </cell>
        </row>
        <row r="8729">
          <cell r="A8729" t="str">
            <v>06</v>
          </cell>
          <cell r="B8729" t="str">
            <v>40350000</v>
          </cell>
          <cell r="C8729" t="str">
            <v>26000000</v>
          </cell>
          <cell r="D8729">
            <v>-380417.38</v>
          </cell>
        </row>
        <row r="8730">
          <cell r="A8730" t="str">
            <v>06</v>
          </cell>
          <cell r="B8730" t="str">
            <v>40350000</v>
          </cell>
          <cell r="C8730" t="str">
            <v>44000500</v>
          </cell>
          <cell r="D8730">
            <v>-532016.47</v>
          </cell>
        </row>
        <row r="8731">
          <cell r="A8731" t="str">
            <v>06</v>
          </cell>
          <cell r="B8731" t="str">
            <v>40350000</v>
          </cell>
          <cell r="C8731" t="str">
            <v>79030000</v>
          </cell>
          <cell r="D8731">
            <v>-22658.95</v>
          </cell>
        </row>
        <row r="8732">
          <cell r="A8732" t="str">
            <v>06</v>
          </cell>
          <cell r="B8732" t="str">
            <v>40350000</v>
          </cell>
          <cell r="C8732" t="str">
            <v>90021200</v>
          </cell>
          <cell r="D8732">
            <v>-9267.02</v>
          </cell>
        </row>
        <row r="8733">
          <cell r="A8733" t="str">
            <v>06</v>
          </cell>
          <cell r="B8733" t="str">
            <v>40360000</v>
          </cell>
          <cell r="C8733" t="str">
            <v>15140000</v>
          </cell>
          <cell r="D8733">
            <v>-295667.39</v>
          </cell>
        </row>
        <row r="8734">
          <cell r="A8734" t="str">
            <v>06</v>
          </cell>
          <cell r="B8734" t="str">
            <v>40380000</v>
          </cell>
          <cell r="C8734" t="str">
            <v>15230000</v>
          </cell>
          <cell r="D8734">
            <v>-25412.67</v>
          </cell>
        </row>
        <row r="8735">
          <cell r="A8735" t="str">
            <v>06</v>
          </cell>
          <cell r="B8735" t="str">
            <v>40380000</v>
          </cell>
          <cell r="C8735" t="str">
            <v>25010000</v>
          </cell>
          <cell r="D8735">
            <v>-3185.05</v>
          </cell>
        </row>
        <row r="8736">
          <cell r="A8736" t="str">
            <v>06</v>
          </cell>
          <cell r="B8736" t="str">
            <v>40380000</v>
          </cell>
          <cell r="C8736" t="str">
            <v>25020000</v>
          </cell>
          <cell r="D8736">
            <v>-6570.39</v>
          </cell>
        </row>
        <row r="8737">
          <cell r="A8737" t="str">
            <v>06</v>
          </cell>
          <cell r="B8737" t="str">
            <v>40380000</v>
          </cell>
          <cell r="C8737" t="str">
            <v>25030000</v>
          </cell>
          <cell r="D8737">
            <v>5439.77</v>
          </cell>
        </row>
        <row r="8738">
          <cell r="A8738" t="str">
            <v>06</v>
          </cell>
          <cell r="B8738" t="str">
            <v>40380000</v>
          </cell>
          <cell r="C8738" t="str">
            <v>26000000</v>
          </cell>
          <cell r="D8738">
            <v>8104.94</v>
          </cell>
        </row>
        <row r="8739">
          <cell r="A8739" t="str">
            <v>06</v>
          </cell>
          <cell r="B8739" t="str">
            <v>40380000</v>
          </cell>
          <cell r="C8739" t="str">
            <v>79030000</v>
          </cell>
          <cell r="D8739">
            <v>-811.52</v>
          </cell>
        </row>
        <row r="8740">
          <cell r="A8740" t="str">
            <v>06</v>
          </cell>
          <cell r="B8740" t="str">
            <v>40380000</v>
          </cell>
          <cell r="C8740" t="str">
            <v>79040000</v>
          </cell>
          <cell r="D8740">
            <v>191.02</v>
          </cell>
        </row>
        <row r="8741">
          <cell r="A8741" t="str">
            <v>06</v>
          </cell>
          <cell r="B8741" t="str">
            <v>40380000</v>
          </cell>
          <cell r="C8741" t="str">
            <v>79070000</v>
          </cell>
          <cell r="D8741">
            <v>900.29</v>
          </cell>
        </row>
        <row r="8742">
          <cell r="A8742" t="str">
            <v>06</v>
          </cell>
          <cell r="B8742" t="str">
            <v>40380000</v>
          </cell>
          <cell r="C8742" t="str">
            <v>90020900</v>
          </cell>
          <cell r="D8742">
            <v>1156.3599999999999</v>
          </cell>
        </row>
        <row r="8743">
          <cell r="A8743" t="str">
            <v>06</v>
          </cell>
          <cell r="B8743" t="str">
            <v>40380000</v>
          </cell>
          <cell r="C8743" t="str">
            <v>90020901</v>
          </cell>
          <cell r="D8743">
            <v>4983.3999999999996</v>
          </cell>
        </row>
        <row r="8744">
          <cell r="A8744" t="str">
            <v>06</v>
          </cell>
          <cell r="B8744" t="str">
            <v>40380000</v>
          </cell>
          <cell r="C8744" t="str">
            <v>90020902</v>
          </cell>
          <cell r="D8744">
            <v>-89.27</v>
          </cell>
        </row>
        <row r="8745">
          <cell r="A8745" t="str">
            <v>06</v>
          </cell>
          <cell r="B8745" t="str">
            <v>40390000</v>
          </cell>
          <cell r="C8745" t="str">
            <v>15140000</v>
          </cell>
          <cell r="D8745">
            <v>87243.09</v>
          </cell>
        </row>
        <row r="8746">
          <cell r="A8746" t="str">
            <v>06</v>
          </cell>
          <cell r="B8746" t="str">
            <v>04010000</v>
          </cell>
          <cell r="C8746" t="str">
            <v>25010000</v>
          </cell>
          <cell r="D8746">
            <v>180027.79</v>
          </cell>
        </row>
        <row r="8747">
          <cell r="A8747" t="str">
            <v>06</v>
          </cell>
          <cell r="B8747" t="str">
            <v>08000000</v>
          </cell>
          <cell r="C8747" t="str">
            <v>10140500</v>
          </cell>
          <cell r="D8747">
            <v>28142</v>
          </cell>
        </row>
        <row r="8748">
          <cell r="A8748" t="str">
            <v>06</v>
          </cell>
          <cell r="B8748" t="str">
            <v>99000000</v>
          </cell>
          <cell r="C8748" t="str">
            <v>90091302</v>
          </cell>
          <cell r="D8748">
            <v>60236.93</v>
          </cell>
        </row>
        <row r="8749">
          <cell r="A8749" t="str">
            <v>06</v>
          </cell>
          <cell r="B8749" t="str">
            <v>99000000</v>
          </cell>
          <cell r="C8749" t="str">
            <v>90091400</v>
          </cell>
          <cell r="D8749">
            <v>696352.86</v>
          </cell>
        </row>
        <row r="8750">
          <cell r="A8750" t="str">
            <v>06</v>
          </cell>
          <cell r="B8750" t="str">
            <v>90091401</v>
          </cell>
          <cell r="C8750" t="str">
            <v>99000000</v>
          </cell>
          <cell r="D8750">
            <v>1279007.76</v>
          </cell>
        </row>
        <row r="8751">
          <cell r="A8751" t="str">
            <v>06</v>
          </cell>
          <cell r="B8751" t="str">
            <v>90091402</v>
          </cell>
          <cell r="C8751" t="str">
            <v>99000000</v>
          </cell>
          <cell r="D8751">
            <v>2053.2800000000002</v>
          </cell>
        </row>
        <row r="8752">
          <cell r="A8752" t="str">
            <v>06</v>
          </cell>
          <cell r="B8752" t="str">
            <v>99000000</v>
          </cell>
          <cell r="C8752" t="str">
            <v>90091405</v>
          </cell>
          <cell r="D8752">
            <v>1765799.67</v>
          </cell>
        </row>
        <row r="8753">
          <cell r="A8753" t="str">
            <v>06</v>
          </cell>
          <cell r="B8753" t="str">
            <v>99000000</v>
          </cell>
          <cell r="C8753" t="str">
            <v>90091500</v>
          </cell>
          <cell r="D8753">
            <v>113369.83</v>
          </cell>
        </row>
        <row r="8754">
          <cell r="A8754" t="str">
            <v>06</v>
          </cell>
          <cell r="B8754" t="str">
            <v>99000000</v>
          </cell>
          <cell r="C8754" t="str">
            <v>90091505</v>
          </cell>
          <cell r="D8754">
            <v>12653.79</v>
          </cell>
        </row>
        <row r="8755">
          <cell r="A8755" t="str">
            <v>06</v>
          </cell>
          <cell r="B8755" t="str">
            <v>99000000</v>
          </cell>
          <cell r="C8755" t="str">
            <v>90091600</v>
          </cell>
          <cell r="D8755">
            <v>19532.03</v>
          </cell>
        </row>
        <row r="8756">
          <cell r="A8756" t="str">
            <v>06</v>
          </cell>
          <cell r="B8756" t="str">
            <v>10010000</v>
          </cell>
          <cell r="C8756" t="str">
            <v>10010000</v>
          </cell>
          <cell r="D8756">
            <v>76414282.040000007</v>
          </cell>
        </row>
        <row r="8757">
          <cell r="A8757" t="str">
            <v>06</v>
          </cell>
          <cell r="B8757" t="str">
            <v>10010000</v>
          </cell>
          <cell r="C8757" t="str">
            <v>10010200</v>
          </cell>
          <cell r="D8757">
            <v>660420.23</v>
          </cell>
        </row>
        <row r="8758">
          <cell r="A8758" t="str">
            <v>06</v>
          </cell>
          <cell r="B8758" t="str">
            <v>10010000</v>
          </cell>
          <cell r="C8758" t="str">
            <v>10070000</v>
          </cell>
          <cell r="D8758">
            <v>92946.2</v>
          </cell>
        </row>
        <row r="8759">
          <cell r="A8759" t="str">
            <v>06</v>
          </cell>
          <cell r="B8759" t="str">
            <v>10010000</v>
          </cell>
          <cell r="C8759" t="str">
            <v>20010000</v>
          </cell>
          <cell r="D8759">
            <v>85377419.069999993</v>
          </cell>
        </row>
        <row r="8760">
          <cell r="A8760" t="str">
            <v>06</v>
          </cell>
          <cell r="B8760" t="str">
            <v>10010000</v>
          </cell>
          <cell r="C8760" t="str">
            <v>23010000</v>
          </cell>
          <cell r="D8760">
            <v>3500872.25</v>
          </cell>
        </row>
        <row r="8761">
          <cell r="A8761" t="str">
            <v>06</v>
          </cell>
          <cell r="B8761" t="str">
            <v>10010000</v>
          </cell>
          <cell r="C8761" t="str">
            <v>25010000</v>
          </cell>
          <cell r="D8761">
            <v>1475889.71</v>
          </cell>
        </row>
        <row r="8762">
          <cell r="A8762" t="str">
            <v>06</v>
          </cell>
          <cell r="B8762" t="str">
            <v>10010000</v>
          </cell>
          <cell r="C8762" t="str">
            <v>25020000</v>
          </cell>
          <cell r="D8762">
            <v>78902.11</v>
          </cell>
        </row>
        <row r="8763">
          <cell r="A8763" t="str">
            <v>06</v>
          </cell>
          <cell r="B8763" t="str">
            <v>10010000</v>
          </cell>
          <cell r="C8763" t="str">
            <v>25030000</v>
          </cell>
          <cell r="D8763">
            <v>7012.25</v>
          </cell>
        </row>
        <row r="8764">
          <cell r="A8764" t="str">
            <v>06</v>
          </cell>
          <cell r="B8764" t="str">
            <v>10010000</v>
          </cell>
          <cell r="C8764" t="str">
            <v>26000000</v>
          </cell>
          <cell r="D8764">
            <v>30845.46</v>
          </cell>
        </row>
        <row r="8765">
          <cell r="A8765" t="str">
            <v>06</v>
          </cell>
          <cell r="B8765" t="str">
            <v>10010000</v>
          </cell>
          <cell r="C8765" t="str">
            <v>41020000</v>
          </cell>
          <cell r="D8765">
            <v>10710095.869999999</v>
          </cell>
        </row>
        <row r="8766">
          <cell r="A8766" t="str">
            <v>06</v>
          </cell>
          <cell r="B8766" t="str">
            <v>10010000</v>
          </cell>
          <cell r="C8766" t="str">
            <v>44000500</v>
          </cell>
          <cell r="D8766">
            <v>34195.800000000003</v>
          </cell>
        </row>
        <row r="8767">
          <cell r="A8767" t="str">
            <v>06</v>
          </cell>
          <cell r="B8767" t="str">
            <v>10010000</v>
          </cell>
          <cell r="C8767" t="str">
            <v>90021400</v>
          </cell>
          <cell r="D8767">
            <v>-350868.7</v>
          </cell>
        </row>
        <row r="8768">
          <cell r="A8768" t="str">
            <v>06</v>
          </cell>
          <cell r="B8768" t="str">
            <v>10010000</v>
          </cell>
          <cell r="C8768" t="str">
            <v>91020801</v>
          </cell>
          <cell r="D8768">
            <v>2008500.37</v>
          </cell>
        </row>
        <row r="8769">
          <cell r="A8769" t="str">
            <v>06</v>
          </cell>
          <cell r="B8769" t="str">
            <v>10010000</v>
          </cell>
          <cell r="C8769" t="str">
            <v>97000000</v>
          </cell>
          <cell r="D8769">
            <v>17980.07</v>
          </cell>
        </row>
        <row r="8770">
          <cell r="A8770" t="str">
            <v>06</v>
          </cell>
          <cell r="B8770" t="str">
            <v>10010200</v>
          </cell>
          <cell r="C8770" t="str">
            <v>10010200</v>
          </cell>
          <cell r="D8770">
            <v>28082.6</v>
          </cell>
        </row>
        <row r="8771">
          <cell r="A8771" t="str">
            <v>06</v>
          </cell>
          <cell r="B8771" t="str">
            <v>10010200</v>
          </cell>
          <cell r="C8771" t="str">
            <v>20010000</v>
          </cell>
          <cell r="D8771">
            <v>11838.73</v>
          </cell>
        </row>
        <row r="8772">
          <cell r="A8772" t="str">
            <v>06</v>
          </cell>
          <cell r="B8772" t="str">
            <v>10010200</v>
          </cell>
          <cell r="C8772" t="str">
            <v>23010000</v>
          </cell>
          <cell r="D8772">
            <v>14291.72</v>
          </cell>
        </row>
        <row r="8773">
          <cell r="A8773" t="str">
            <v>06</v>
          </cell>
          <cell r="B8773" t="str">
            <v>10010200</v>
          </cell>
          <cell r="C8773" t="str">
            <v>91020400</v>
          </cell>
          <cell r="D8773">
            <v>522919.92</v>
          </cell>
        </row>
        <row r="8774">
          <cell r="A8774" t="str">
            <v>06</v>
          </cell>
          <cell r="B8774" t="str">
            <v>10010200</v>
          </cell>
          <cell r="C8774" t="str">
            <v>91020801</v>
          </cell>
          <cell r="D8774">
            <v>563778.4</v>
          </cell>
        </row>
        <row r="8775">
          <cell r="A8775" t="str">
            <v>06</v>
          </cell>
          <cell r="B8775" t="str">
            <v>10060200</v>
          </cell>
          <cell r="C8775" t="str">
            <v>10060200</v>
          </cell>
          <cell r="D8775">
            <v>52905.02</v>
          </cell>
        </row>
        <row r="8776">
          <cell r="A8776" t="str">
            <v>06</v>
          </cell>
          <cell r="B8776" t="str">
            <v>10060200</v>
          </cell>
          <cell r="C8776" t="str">
            <v>23010000</v>
          </cell>
          <cell r="D8776">
            <v>27000</v>
          </cell>
        </row>
        <row r="8777">
          <cell r="A8777" t="str">
            <v>06</v>
          </cell>
          <cell r="B8777" t="str">
            <v>10060200</v>
          </cell>
          <cell r="C8777" t="str">
            <v>25020000</v>
          </cell>
          <cell r="D8777">
            <v>31911.63</v>
          </cell>
        </row>
        <row r="8778">
          <cell r="A8778" t="str">
            <v>06</v>
          </cell>
          <cell r="B8778" t="str">
            <v>10060200</v>
          </cell>
          <cell r="C8778" t="str">
            <v>25030000</v>
          </cell>
          <cell r="D8778">
            <v>21058.92</v>
          </cell>
        </row>
        <row r="8779">
          <cell r="A8779" t="str">
            <v>06</v>
          </cell>
          <cell r="B8779" t="str">
            <v>10060200</v>
          </cell>
          <cell r="C8779" t="str">
            <v>91020400</v>
          </cell>
          <cell r="D8779">
            <v>434043.39</v>
          </cell>
        </row>
        <row r="8780">
          <cell r="A8780" t="str">
            <v>06</v>
          </cell>
          <cell r="B8780" t="str">
            <v>10060200</v>
          </cell>
          <cell r="C8780" t="str">
            <v>91020801</v>
          </cell>
          <cell r="D8780">
            <v>152348</v>
          </cell>
        </row>
        <row r="8781">
          <cell r="A8781" t="str">
            <v>06</v>
          </cell>
          <cell r="B8781" t="str">
            <v>10010100</v>
          </cell>
          <cell r="C8781" t="str">
            <v>10010100</v>
          </cell>
          <cell r="D8781">
            <v>12433.23</v>
          </cell>
        </row>
        <row r="8782">
          <cell r="A8782" t="str">
            <v>06</v>
          </cell>
          <cell r="B8782" t="str">
            <v>10010100</v>
          </cell>
          <cell r="C8782" t="str">
            <v>23010000</v>
          </cell>
          <cell r="D8782">
            <v>185</v>
          </cell>
        </row>
        <row r="8783">
          <cell r="A8783" t="str">
            <v>06</v>
          </cell>
          <cell r="B8783" t="str">
            <v>10010100</v>
          </cell>
          <cell r="C8783" t="str">
            <v>91020400</v>
          </cell>
          <cell r="D8783">
            <v>319041.59999999998</v>
          </cell>
        </row>
        <row r="8784">
          <cell r="A8784" t="str">
            <v>06</v>
          </cell>
          <cell r="B8784" t="str">
            <v>10040200</v>
          </cell>
          <cell r="C8784" t="str">
            <v>10040200</v>
          </cell>
          <cell r="D8784">
            <v>3459.6</v>
          </cell>
        </row>
        <row r="8785">
          <cell r="A8785" t="str">
            <v>06</v>
          </cell>
          <cell r="B8785" t="str">
            <v>10040200</v>
          </cell>
          <cell r="C8785" t="str">
            <v>91020400</v>
          </cell>
          <cell r="D8785">
            <v>11.16</v>
          </cell>
        </row>
        <row r="8786">
          <cell r="A8786" t="str">
            <v>06</v>
          </cell>
          <cell r="B8786" t="str">
            <v>10060000</v>
          </cell>
          <cell r="C8786" t="str">
            <v>10050000</v>
          </cell>
          <cell r="D8786">
            <v>380</v>
          </cell>
        </row>
        <row r="8787">
          <cell r="A8787" t="str">
            <v>06</v>
          </cell>
          <cell r="B8787" t="str">
            <v>10060000</v>
          </cell>
          <cell r="C8787" t="str">
            <v>10060000</v>
          </cell>
          <cell r="D8787">
            <v>8721935.6600000001</v>
          </cell>
        </row>
        <row r="8788">
          <cell r="A8788" t="str">
            <v>06</v>
          </cell>
          <cell r="B8788" t="str">
            <v>10060000</v>
          </cell>
          <cell r="C8788" t="str">
            <v>20010000</v>
          </cell>
          <cell r="D8788">
            <v>1176278.3899999999</v>
          </cell>
        </row>
        <row r="8789">
          <cell r="A8789" t="str">
            <v>06</v>
          </cell>
          <cell r="B8789" t="str">
            <v>10060000</v>
          </cell>
          <cell r="C8789" t="str">
            <v>23010000</v>
          </cell>
          <cell r="D8789">
            <v>2050527.06</v>
          </cell>
        </row>
        <row r="8790">
          <cell r="A8790" t="str">
            <v>06</v>
          </cell>
          <cell r="B8790" t="str">
            <v>10060000</v>
          </cell>
          <cell r="C8790" t="str">
            <v>25010000</v>
          </cell>
          <cell r="D8790">
            <v>4156691.3</v>
          </cell>
        </row>
        <row r="8791">
          <cell r="A8791" t="str">
            <v>06</v>
          </cell>
          <cell r="B8791" t="str">
            <v>10060000</v>
          </cell>
          <cell r="C8791" t="str">
            <v>25020000</v>
          </cell>
          <cell r="D8791">
            <v>593537.56000000006</v>
          </cell>
        </row>
        <row r="8792">
          <cell r="A8792" t="str">
            <v>06</v>
          </cell>
          <cell r="B8792" t="str">
            <v>10060000</v>
          </cell>
          <cell r="C8792" t="str">
            <v>25030000</v>
          </cell>
          <cell r="D8792">
            <v>195920.78</v>
          </cell>
        </row>
        <row r="8793">
          <cell r="A8793" t="str">
            <v>06</v>
          </cell>
          <cell r="B8793" t="str">
            <v>10060000</v>
          </cell>
          <cell r="C8793" t="str">
            <v>26000000</v>
          </cell>
          <cell r="D8793">
            <v>763125.39</v>
          </cell>
        </row>
        <row r="8794">
          <cell r="A8794" t="str">
            <v>06</v>
          </cell>
          <cell r="B8794" t="str">
            <v>10060000</v>
          </cell>
          <cell r="C8794" t="str">
            <v>41020000</v>
          </cell>
          <cell r="D8794">
            <v>431673.73</v>
          </cell>
        </row>
        <row r="8795">
          <cell r="A8795" t="str">
            <v>06</v>
          </cell>
          <cell r="B8795" t="str">
            <v>10060000</v>
          </cell>
          <cell r="C8795" t="str">
            <v>44000500</v>
          </cell>
          <cell r="D8795">
            <v>1281371.0900000001</v>
          </cell>
        </row>
        <row r="8796">
          <cell r="A8796" t="str">
            <v>06</v>
          </cell>
          <cell r="B8796" t="str">
            <v>10060000</v>
          </cell>
          <cell r="C8796" t="str">
            <v>79030000</v>
          </cell>
          <cell r="D8796">
            <v>189309.09</v>
          </cell>
        </row>
        <row r="8797">
          <cell r="A8797" t="str">
            <v>06</v>
          </cell>
          <cell r="B8797" t="str">
            <v>10060000</v>
          </cell>
          <cell r="C8797" t="str">
            <v>79040000</v>
          </cell>
          <cell r="D8797">
            <v>213356.96</v>
          </cell>
        </row>
        <row r="8798">
          <cell r="A8798" t="str">
            <v>06</v>
          </cell>
          <cell r="B8798" t="str">
            <v>10060000</v>
          </cell>
          <cell r="C8798" t="str">
            <v>79070000</v>
          </cell>
          <cell r="D8798">
            <v>43555.4</v>
          </cell>
        </row>
        <row r="8799">
          <cell r="A8799" t="str">
            <v>06</v>
          </cell>
          <cell r="B8799" t="str">
            <v>10060000</v>
          </cell>
          <cell r="C8799" t="str">
            <v>91020801</v>
          </cell>
          <cell r="D8799">
            <v>96925.09</v>
          </cell>
        </row>
        <row r="8800">
          <cell r="A8800" t="str">
            <v>06</v>
          </cell>
          <cell r="B8800" t="str">
            <v>10060000</v>
          </cell>
          <cell r="C8800" t="str">
            <v>97000000</v>
          </cell>
          <cell r="D8800">
            <v>103238.68</v>
          </cell>
        </row>
        <row r="8801">
          <cell r="A8801" t="str">
            <v>06</v>
          </cell>
          <cell r="B8801" t="str">
            <v>10040000</v>
          </cell>
          <cell r="C8801" t="str">
            <v>10040000</v>
          </cell>
          <cell r="D8801">
            <v>122513.07</v>
          </cell>
        </row>
        <row r="8802">
          <cell r="A8802" t="str">
            <v>06</v>
          </cell>
          <cell r="B8802" t="str">
            <v>10040000</v>
          </cell>
          <cell r="C8802" t="str">
            <v>23010000</v>
          </cell>
          <cell r="D8802">
            <v>633</v>
          </cell>
        </row>
        <row r="8803">
          <cell r="A8803" t="str">
            <v>06</v>
          </cell>
          <cell r="B8803" t="str">
            <v>10040000</v>
          </cell>
          <cell r="C8803" t="str">
            <v>25020000</v>
          </cell>
          <cell r="D8803">
            <v>4760.8500000000004</v>
          </cell>
        </row>
        <row r="8804">
          <cell r="A8804" t="str">
            <v>06</v>
          </cell>
          <cell r="B8804" t="str">
            <v>10040000</v>
          </cell>
          <cell r="C8804" t="str">
            <v>26000000</v>
          </cell>
          <cell r="D8804">
            <v>117</v>
          </cell>
        </row>
        <row r="8805">
          <cell r="A8805" t="str">
            <v>06</v>
          </cell>
          <cell r="B8805" t="str">
            <v>10040000</v>
          </cell>
          <cell r="C8805" t="str">
            <v>41020000</v>
          </cell>
          <cell r="D8805">
            <v>4039138.03</v>
          </cell>
        </row>
        <row r="8806">
          <cell r="A8806" t="str">
            <v>06</v>
          </cell>
          <cell r="B8806" t="str">
            <v>10040000</v>
          </cell>
          <cell r="C8806" t="str">
            <v>44000500</v>
          </cell>
          <cell r="D8806">
            <v>2750</v>
          </cell>
        </row>
        <row r="8807">
          <cell r="A8807" t="str">
            <v>06</v>
          </cell>
          <cell r="B8807" t="str">
            <v>10040000</v>
          </cell>
          <cell r="C8807" t="str">
            <v>76020400</v>
          </cell>
          <cell r="D8807">
            <v>300</v>
          </cell>
        </row>
        <row r="8808">
          <cell r="A8808" t="str">
            <v>06</v>
          </cell>
          <cell r="B8808" t="str">
            <v>10040000</v>
          </cell>
          <cell r="C8808" t="str">
            <v>79030000</v>
          </cell>
          <cell r="D8808">
            <v>936</v>
          </cell>
        </row>
        <row r="8809">
          <cell r="A8809" t="str">
            <v>06</v>
          </cell>
          <cell r="B8809" t="str">
            <v>10040000</v>
          </cell>
          <cell r="C8809" t="str">
            <v>79070000</v>
          </cell>
          <cell r="D8809">
            <v>140</v>
          </cell>
        </row>
        <row r="8810">
          <cell r="A8810" t="str">
            <v>06</v>
          </cell>
          <cell r="B8810" t="str">
            <v>10040000</v>
          </cell>
          <cell r="C8810" t="str">
            <v>90020500</v>
          </cell>
          <cell r="D8810">
            <v>780</v>
          </cell>
        </row>
        <row r="8811">
          <cell r="A8811" t="str">
            <v>06</v>
          </cell>
          <cell r="B8811" t="str">
            <v>10040000</v>
          </cell>
          <cell r="C8811" t="str">
            <v>91020800</v>
          </cell>
          <cell r="D8811">
            <v>298120.31</v>
          </cell>
        </row>
        <row r="8812">
          <cell r="A8812" t="str">
            <v>06</v>
          </cell>
          <cell r="B8812" t="str">
            <v>10040000</v>
          </cell>
          <cell r="C8812" t="str">
            <v>91020801</v>
          </cell>
          <cell r="D8812">
            <v>-53.6</v>
          </cell>
        </row>
        <row r="8813">
          <cell r="A8813" t="str">
            <v>06</v>
          </cell>
          <cell r="B8813" t="str">
            <v>10030000</v>
          </cell>
          <cell r="C8813" t="str">
            <v>10030000</v>
          </cell>
          <cell r="D8813">
            <v>635343.98</v>
          </cell>
        </row>
        <row r="8814">
          <cell r="A8814" t="str">
            <v>06</v>
          </cell>
          <cell r="B8814" t="str">
            <v>10030000</v>
          </cell>
          <cell r="C8814" t="str">
            <v>20010000</v>
          </cell>
          <cell r="D8814">
            <v>802050.67</v>
          </cell>
        </row>
        <row r="8815">
          <cell r="A8815" t="str">
            <v>06</v>
          </cell>
          <cell r="B8815" t="str">
            <v>10030000</v>
          </cell>
          <cell r="C8815" t="str">
            <v>23010000</v>
          </cell>
          <cell r="D8815">
            <v>421697.93</v>
          </cell>
        </row>
        <row r="8816">
          <cell r="A8816" t="str">
            <v>06</v>
          </cell>
          <cell r="B8816" t="str">
            <v>10030000</v>
          </cell>
          <cell r="C8816" t="str">
            <v>25010000</v>
          </cell>
          <cell r="D8816">
            <v>5532190.71</v>
          </cell>
        </row>
        <row r="8817">
          <cell r="A8817" t="str">
            <v>06</v>
          </cell>
          <cell r="B8817" t="str">
            <v>10030000</v>
          </cell>
          <cell r="C8817" t="str">
            <v>25020000</v>
          </cell>
          <cell r="D8817">
            <v>429864.54</v>
          </cell>
        </row>
        <row r="8818">
          <cell r="A8818" t="str">
            <v>06</v>
          </cell>
          <cell r="B8818" t="str">
            <v>10030000</v>
          </cell>
          <cell r="C8818" t="str">
            <v>25030000</v>
          </cell>
          <cell r="D8818">
            <v>97687.2</v>
          </cell>
        </row>
        <row r="8819">
          <cell r="A8819" t="str">
            <v>06</v>
          </cell>
          <cell r="B8819" t="str">
            <v>10030000</v>
          </cell>
          <cell r="C8819" t="str">
            <v>26000000</v>
          </cell>
          <cell r="D8819">
            <v>92707.71</v>
          </cell>
        </row>
        <row r="8820">
          <cell r="A8820" t="str">
            <v>06</v>
          </cell>
          <cell r="B8820" t="str">
            <v>10030000</v>
          </cell>
          <cell r="C8820" t="str">
            <v>41020000</v>
          </cell>
          <cell r="D8820">
            <v>146327.22</v>
          </cell>
        </row>
        <row r="8821">
          <cell r="A8821" t="str">
            <v>06</v>
          </cell>
          <cell r="B8821" t="str">
            <v>10030000</v>
          </cell>
          <cell r="C8821" t="str">
            <v>44000500</v>
          </cell>
          <cell r="D8821">
            <v>14273.84</v>
          </cell>
        </row>
        <row r="8822">
          <cell r="A8822" t="str">
            <v>06</v>
          </cell>
          <cell r="B8822" t="str">
            <v>10030000</v>
          </cell>
          <cell r="C8822" t="str">
            <v>79030000</v>
          </cell>
          <cell r="D8822">
            <v>196557.09</v>
          </cell>
        </row>
        <row r="8823">
          <cell r="A8823" t="str">
            <v>06</v>
          </cell>
          <cell r="B8823" t="str">
            <v>99000000</v>
          </cell>
          <cell r="C8823" t="str">
            <v>90091605</v>
          </cell>
          <cell r="D8823">
            <v>326726.01</v>
          </cell>
        </row>
        <row r="8824">
          <cell r="A8824" t="str">
            <v>06</v>
          </cell>
          <cell r="B8824" t="str">
            <v>99000000</v>
          </cell>
          <cell r="C8824" t="str">
            <v>90091705</v>
          </cell>
          <cell r="D8824">
            <v>13572.01</v>
          </cell>
        </row>
        <row r="8825">
          <cell r="A8825" t="str">
            <v>06</v>
          </cell>
          <cell r="B8825" t="str">
            <v>79070000</v>
          </cell>
          <cell r="C8825" t="str">
            <v>02010000</v>
          </cell>
          <cell r="D8825">
            <v>181066</v>
          </cell>
        </row>
        <row r="8826">
          <cell r="A8826" t="str">
            <v>06</v>
          </cell>
          <cell r="B8826" t="str">
            <v>76050100</v>
          </cell>
          <cell r="C8826" t="str">
            <v>90030100</v>
          </cell>
          <cell r="D8826">
            <v>109447040.69</v>
          </cell>
        </row>
        <row r="8827">
          <cell r="A8827" t="str">
            <v>06</v>
          </cell>
          <cell r="B8827" t="str">
            <v>76050100</v>
          </cell>
          <cell r="C8827" t="str">
            <v>90030107</v>
          </cell>
          <cell r="D8827">
            <v>36805203.899999999</v>
          </cell>
        </row>
        <row r="8828">
          <cell r="A8828" t="str">
            <v>06</v>
          </cell>
          <cell r="B8828" t="str">
            <v>76050100</v>
          </cell>
          <cell r="C8828" t="str">
            <v>90030108</v>
          </cell>
          <cell r="D8828">
            <v>4110939.29</v>
          </cell>
        </row>
        <row r="8829">
          <cell r="A8829" t="str">
            <v>06</v>
          </cell>
          <cell r="B8829" t="str">
            <v>76050100</v>
          </cell>
          <cell r="C8829" t="str">
            <v>90030300</v>
          </cell>
          <cell r="D8829">
            <v>357995.15</v>
          </cell>
        </row>
        <row r="8830">
          <cell r="A8830" t="str">
            <v>06</v>
          </cell>
          <cell r="B8830" t="str">
            <v>76050100</v>
          </cell>
          <cell r="C8830" t="str">
            <v>90030500</v>
          </cell>
          <cell r="D8830">
            <v>32876.1</v>
          </cell>
        </row>
        <row r="8831">
          <cell r="A8831" t="str">
            <v>06</v>
          </cell>
          <cell r="B8831" t="str">
            <v>76050100</v>
          </cell>
          <cell r="C8831" t="str">
            <v>90030900</v>
          </cell>
          <cell r="D8831">
            <v>282188.77</v>
          </cell>
        </row>
        <row r="8832">
          <cell r="A8832" t="str">
            <v>06</v>
          </cell>
          <cell r="B8832" t="str">
            <v>76050100</v>
          </cell>
          <cell r="C8832" t="str">
            <v>90030901</v>
          </cell>
          <cell r="D8832">
            <v>300773.27</v>
          </cell>
        </row>
        <row r="8833">
          <cell r="A8833" t="str">
            <v>06</v>
          </cell>
          <cell r="B8833" t="str">
            <v>76050100</v>
          </cell>
          <cell r="C8833" t="str">
            <v>90030902</v>
          </cell>
          <cell r="D8833">
            <v>3908.4</v>
          </cell>
        </row>
        <row r="8834">
          <cell r="A8834" t="str">
            <v>06</v>
          </cell>
          <cell r="B8834" t="str">
            <v>76050100</v>
          </cell>
          <cell r="C8834" t="str">
            <v>90031200</v>
          </cell>
          <cell r="D8834">
            <v>23183.34</v>
          </cell>
        </row>
        <row r="8835">
          <cell r="A8835" t="str">
            <v>06</v>
          </cell>
          <cell r="B8835" t="str">
            <v>76050100</v>
          </cell>
          <cell r="C8835" t="str">
            <v>90031205</v>
          </cell>
          <cell r="D8835">
            <v>227299.93</v>
          </cell>
        </row>
        <row r="8836">
          <cell r="A8836" t="str">
            <v>06</v>
          </cell>
          <cell r="B8836" t="str">
            <v>76050100</v>
          </cell>
          <cell r="C8836" t="str">
            <v>90031300</v>
          </cell>
          <cell r="D8836">
            <v>11930.26</v>
          </cell>
        </row>
        <row r="8837">
          <cell r="A8837" t="str">
            <v>06</v>
          </cell>
          <cell r="B8837" t="str">
            <v>76050100</v>
          </cell>
          <cell r="C8837" t="str">
            <v>90031301</v>
          </cell>
          <cell r="D8837">
            <v>453325.17</v>
          </cell>
        </row>
        <row r="8838">
          <cell r="A8838" t="str">
            <v>06</v>
          </cell>
          <cell r="B8838" t="str">
            <v>76050100</v>
          </cell>
          <cell r="C8838" t="str">
            <v>90031302</v>
          </cell>
          <cell r="D8838">
            <v>23591.32</v>
          </cell>
        </row>
        <row r="8839">
          <cell r="A8839" t="str">
            <v>06</v>
          </cell>
          <cell r="B8839" t="str">
            <v>76050100</v>
          </cell>
          <cell r="C8839" t="str">
            <v>90031400</v>
          </cell>
          <cell r="D8839">
            <v>2433064.7999999998</v>
          </cell>
        </row>
        <row r="8840">
          <cell r="A8840" t="str">
            <v>06</v>
          </cell>
          <cell r="B8840" t="str">
            <v>76050100</v>
          </cell>
          <cell r="C8840" t="str">
            <v>90031401</v>
          </cell>
          <cell r="D8840">
            <v>2616407.2799999998</v>
          </cell>
        </row>
        <row r="8841">
          <cell r="A8841" t="str">
            <v>06</v>
          </cell>
          <cell r="B8841" t="str">
            <v>76050100</v>
          </cell>
          <cell r="C8841" t="str">
            <v>90031402</v>
          </cell>
          <cell r="D8841">
            <v>5387.73</v>
          </cell>
        </row>
        <row r="8842">
          <cell r="A8842" t="str">
            <v>06</v>
          </cell>
          <cell r="B8842" t="str">
            <v>76050100</v>
          </cell>
          <cell r="C8842" t="str">
            <v>90031405</v>
          </cell>
          <cell r="D8842">
            <v>5882634.6299999999</v>
          </cell>
        </row>
        <row r="8843">
          <cell r="A8843" t="str">
            <v>06</v>
          </cell>
          <cell r="B8843" t="str">
            <v>76050100</v>
          </cell>
          <cell r="C8843" t="str">
            <v>90031705</v>
          </cell>
          <cell r="D8843">
            <v>29669.58</v>
          </cell>
        </row>
        <row r="8844">
          <cell r="A8844" t="str">
            <v>06</v>
          </cell>
          <cell r="B8844" t="str">
            <v>76050100</v>
          </cell>
          <cell r="C8844" t="str">
            <v>90032100</v>
          </cell>
          <cell r="D8844">
            <v>28353.27</v>
          </cell>
        </row>
        <row r="8845">
          <cell r="A8845" t="str">
            <v>06</v>
          </cell>
          <cell r="B8845" t="str">
            <v>76050100</v>
          </cell>
          <cell r="C8845" t="str">
            <v>90032101</v>
          </cell>
          <cell r="D8845">
            <v>107394.74</v>
          </cell>
        </row>
        <row r="8846">
          <cell r="A8846" t="str">
            <v>06</v>
          </cell>
          <cell r="B8846" t="str">
            <v>76050100</v>
          </cell>
          <cell r="C8846" t="str">
            <v>91020100</v>
          </cell>
          <cell r="D8846">
            <v>12191.7</v>
          </cell>
        </row>
        <row r="8847">
          <cell r="A8847" t="str">
            <v>06</v>
          </cell>
          <cell r="B8847" t="str">
            <v>76050100</v>
          </cell>
          <cell r="C8847" t="str">
            <v>91020400</v>
          </cell>
          <cell r="D8847">
            <v>1848817.34</v>
          </cell>
        </row>
        <row r="8848">
          <cell r="A8848" t="str">
            <v>06</v>
          </cell>
          <cell r="B8848" t="str">
            <v>91010100</v>
          </cell>
          <cell r="C8848" t="str">
            <v>62040100</v>
          </cell>
          <cell r="D8848">
            <v>79923.38</v>
          </cell>
        </row>
        <row r="8849">
          <cell r="A8849" t="str">
            <v>06</v>
          </cell>
          <cell r="B8849" t="str">
            <v>91010400</v>
          </cell>
          <cell r="C8849" t="str">
            <v>62040400</v>
          </cell>
          <cell r="D8849">
            <v>12120024.57</v>
          </cell>
        </row>
        <row r="8850">
          <cell r="A8850" t="str">
            <v>06</v>
          </cell>
          <cell r="B8850" t="str">
            <v>91010900</v>
          </cell>
          <cell r="C8850" t="str">
            <v>62040900</v>
          </cell>
          <cell r="D8850">
            <v>4305355.45</v>
          </cell>
        </row>
        <row r="8851">
          <cell r="A8851" t="str">
            <v>06</v>
          </cell>
          <cell r="B8851" t="str">
            <v>91011600</v>
          </cell>
          <cell r="C8851" t="str">
            <v>76000000</v>
          </cell>
          <cell r="D8851">
            <v>1341107.43</v>
          </cell>
        </row>
        <row r="8852">
          <cell r="A8852" t="str">
            <v>06</v>
          </cell>
          <cell r="B8852" t="str">
            <v>62010100</v>
          </cell>
          <cell r="C8852" t="str">
            <v>50000000</v>
          </cell>
          <cell r="D8852">
            <v>460.2</v>
          </cell>
        </row>
        <row r="8853">
          <cell r="A8853" t="str">
            <v>06</v>
          </cell>
          <cell r="B8853" t="str">
            <v>62010100</v>
          </cell>
          <cell r="C8853" t="str">
            <v>51030100</v>
          </cell>
          <cell r="D8853">
            <v>420046966.99000001</v>
          </cell>
        </row>
        <row r="8854">
          <cell r="A8854" t="str">
            <v>06</v>
          </cell>
          <cell r="B8854" t="str">
            <v>62010100</v>
          </cell>
          <cell r="C8854" t="str">
            <v>51040000</v>
          </cell>
          <cell r="D8854">
            <v>345401971.10000002</v>
          </cell>
        </row>
        <row r="8855">
          <cell r="A8855" t="str">
            <v>06</v>
          </cell>
          <cell r="B8855" t="str">
            <v>62010100</v>
          </cell>
          <cell r="C8855" t="str">
            <v>51090000</v>
          </cell>
          <cell r="D8855">
            <v>50000000</v>
          </cell>
        </row>
        <row r="8856">
          <cell r="A8856" t="str">
            <v>06</v>
          </cell>
          <cell r="B8856" t="str">
            <v>62010100</v>
          </cell>
          <cell r="C8856" t="str">
            <v>60010000</v>
          </cell>
          <cell r="D8856">
            <v>200727.43</v>
          </cell>
        </row>
        <row r="8857">
          <cell r="A8857" t="str">
            <v>06</v>
          </cell>
          <cell r="B8857" t="str">
            <v>62010100</v>
          </cell>
          <cell r="C8857" t="str">
            <v>60010300</v>
          </cell>
          <cell r="D8857">
            <v>18412663.359999999</v>
          </cell>
        </row>
        <row r="8858">
          <cell r="A8858" t="str">
            <v>06</v>
          </cell>
          <cell r="B8858" t="str">
            <v>62010100</v>
          </cell>
          <cell r="C8858" t="str">
            <v>62030000</v>
          </cell>
          <cell r="D8858">
            <v>73777.58</v>
          </cell>
        </row>
        <row r="8859">
          <cell r="A8859" t="str">
            <v>06</v>
          </cell>
          <cell r="B8859" t="str">
            <v>62010100</v>
          </cell>
          <cell r="C8859" t="str">
            <v>62030100</v>
          </cell>
          <cell r="D8859">
            <v>150003409.74000001</v>
          </cell>
        </row>
        <row r="8860">
          <cell r="A8860" t="str">
            <v>06</v>
          </cell>
          <cell r="B8860" t="str">
            <v>62010100</v>
          </cell>
          <cell r="C8860" t="str">
            <v>62050500</v>
          </cell>
          <cell r="D8860">
            <v>94033787.310000002</v>
          </cell>
        </row>
        <row r="8861">
          <cell r="A8861" t="str">
            <v>06</v>
          </cell>
          <cell r="B8861" t="str">
            <v>62010100</v>
          </cell>
          <cell r="C8861" t="str">
            <v>76000000</v>
          </cell>
          <cell r="D8861">
            <v>221756.73</v>
          </cell>
        </row>
        <row r="8862">
          <cell r="A8862" t="str">
            <v>06</v>
          </cell>
          <cell r="B8862" t="str">
            <v>62010100</v>
          </cell>
          <cell r="C8862" t="str">
            <v>91021600</v>
          </cell>
          <cell r="D8862">
            <v>21339.18</v>
          </cell>
        </row>
        <row r="8863">
          <cell r="A8863" t="str">
            <v>06</v>
          </cell>
          <cell r="B8863" t="str">
            <v>62010200</v>
          </cell>
          <cell r="C8863" t="str">
            <v>51030000</v>
          </cell>
          <cell r="D8863">
            <v>16877042.649999999</v>
          </cell>
        </row>
        <row r="8864">
          <cell r="A8864" t="str">
            <v>06</v>
          </cell>
          <cell r="B8864" t="str">
            <v>62010200</v>
          </cell>
          <cell r="C8864" t="str">
            <v>62030300</v>
          </cell>
          <cell r="D8864">
            <v>3312689.65</v>
          </cell>
        </row>
        <row r="8865">
          <cell r="A8865" t="str">
            <v>06</v>
          </cell>
          <cell r="B8865" t="str">
            <v>62010200</v>
          </cell>
          <cell r="C8865" t="str">
            <v>62030500</v>
          </cell>
          <cell r="D8865">
            <v>6055655.1200000001</v>
          </cell>
        </row>
        <row r="8866">
          <cell r="A8866" t="str">
            <v>06</v>
          </cell>
          <cell r="B8866" t="str">
            <v>62010300</v>
          </cell>
          <cell r="C8866" t="str">
            <v>62030100</v>
          </cell>
          <cell r="D8866">
            <v>2346857.04</v>
          </cell>
        </row>
        <row r="8867">
          <cell r="A8867" t="str">
            <v>06</v>
          </cell>
          <cell r="B8867" t="str">
            <v>62010400</v>
          </cell>
          <cell r="C8867" t="str">
            <v>62000000</v>
          </cell>
          <cell r="D8867">
            <v>3223852.8</v>
          </cell>
        </row>
        <row r="8868">
          <cell r="A8868" t="str">
            <v>06</v>
          </cell>
          <cell r="B8868" t="str">
            <v>62010400</v>
          </cell>
          <cell r="C8868" t="str">
            <v>62030300</v>
          </cell>
          <cell r="D8868">
            <v>5670766.0700000003</v>
          </cell>
        </row>
        <row r="8869">
          <cell r="A8869" t="str">
            <v>06</v>
          </cell>
          <cell r="B8869" t="str">
            <v>62010500</v>
          </cell>
          <cell r="C8869" t="str">
            <v>50000000</v>
          </cell>
          <cell r="D8869">
            <v>3652.11</v>
          </cell>
        </row>
        <row r="8870">
          <cell r="A8870" t="str">
            <v>06</v>
          </cell>
          <cell r="B8870" t="str">
            <v>62010500</v>
          </cell>
          <cell r="C8870" t="str">
            <v>51030100</v>
          </cell>
          <cell r="D8870">
            <v>10896.12</v>
          </cell>
        </row>
        <row r="8871">
          <cell r="A8871" t="str">
            <v>06</v>
          </cell>
          <cell r="B8871" t="str">
            <v>62010500</v>
          </cell>
          <cell r="C8871" t="str">
            <v>51040000</v>
          </cell>
          <cell r="D8871">
            <v>19220695.52</v>
          </cell>
        </row>
        <row r="8872">
          <cell r="A8872" t="str">
            <v>06</v>
          </cell>
          <cell r="B8872" t="str">
            <v>62010500</v>
          </cell>
          <cell r="C8872" t="str">
            <v>60010300</v>
          </cell>
          <cell r="D8872">
            <v>539041.61</v>
          </cell>
        </row>
        <row r="8873">
          <cell r="A8873" t="str">
            <v>06</v>
          </cell>
          <cell r="B8873" t="str">
            <v>62010500</v>
          </cell>
          <cell r="C8873" t="str">
            <v>62030000</v>
          </cell>
          <cell r="D8873">
            <v>1042.3800000000001</v>
          </cell>
        </row>
        <row r="8874">
          <cell r="A8874" t="str">
            <v>06</v>
          </cell>
          <cell r="B8874" t="str">
            <v>62010500</v>
          </cell>
          <cell r="C8874" t="str">
            <v>62030100</v>
          </cell>
          <cell r="D8874">
            <v>26730154.809999999</v>
          </cell>
        </row>
        <row r="8875">
          <cell r="A8875" t="str">
            <v>06</v>
          </cell>
          <cell r="B8875" t="str">
            <v>62010500</v>
          </cell>
          <cell r="C8875" t="str">
            <v>62050500</v>
          </cell>
          <cell r="D8875">
            <v>25665622.98</v>
          </cell>
        </row>
        <row r="8876">
          <cell r="A8876" t="str">
            <v>06</v>
          </cell>
          <cell r="B8876" t="str">
            <v>62010500</v>
          </cell>
          <cell r="C8876" t="str">
            <v>76000000</v>
          </cell>
          <cell r="D8876">
            <v>520696.15</v>
          </cell>
        </row>
        <row r="8877">
          <cell r="A8877" t="str">
            <v>06</v>
          </cell>
          <cell r="B8877" t="str">
            <v>62010600</v>
          </cell>
          <cell r="C8877" t="str">
            <v>51030000</v>
          </cell>
          <cell r="D8877">
            <v>3743116.51</v>
          </cell>
        </row>
        <row r="8878">
          <cell r="A8878" t="str">
            <v>06</v>
          </cell>
          <cell r="B8878" t="str">
            <v>62010600</v>
          </cell>
          <cell r="C8878" t="str">
            <v>62030300</v>
          </cell>
          <cell r="D8878">
            <v>1244627.6499999999</v>
          </cell>
        </row>
        <row r="8879">
          <cell r="A8879" t="str">
            <v>06</v>
          </cell>
          <cell r="B8879" t="str">
            <v>62010600</v>
          </cell>
          <cell r="C8879" t="str">
            <v>62030500</v>
          </cell>
          <cell r="D8879">
            <v>1755379.07</v>
          </cell>
        </row>
        <row r="8880">
          <cell r="A8880" t="str">
            <v>06</v>
          </cell>
          <cell r="B8880" t="str">
            <v>62010700</v>
          </cell>
          <cell r="C8880" t="str">
            <v>62030100</v>
          </cell>
          <cell r="D8880">
            <v>194500.58</v>
          </cell>
        </row>
        <row r="8881">
          <cell r="A8881" t="str">
            <v>06</v>
          </cell>
          <cell r="B8881" t="str">
            <v>62010800</v>
          </cell>
          <cell r="C8881" t="str">
            <v>62000000</v>
          </cell>
          <cell r="D8881">
            <v>1899747.24</v>
          </cell>
        </row>
        <row r="8882">
          <cell r="A8882" t="str">
            <v>06</v>
          </cell>
          <cell r="B8882" t="str">
            <v>62010800</v>
          </cell>
          <cell r="C8882" t="str">
            <v>62030300</v>
          </cell>
          <cell r="D8882">
            <v>2136506.11</v>
          </cell>
        </row>
        <row r="8883">
          <cell r="A8883" t="str">
            <v>06</v>
          </cell>
          <cell r="B8883" t="str">
            <v>62010900</v>
          </cell>
          <cell r="C8883" t="str">
            <v>50000000</v>
          </cell>
          <cell r="D8883">
            <v>228.78</v>
          </cell>
        </row>
        <row r="8884">
          <cell r="A8884" t="str">
            <v>06</v>
          </cell>
          <cell r="B8884" t="str">
            <v>62010900</v>
          </cell>
          <cell r="C8884" t="str">
            <v>51000000</v>
          </cell>
          <cell r="D8884">
            <v>81563.08</v>
          </cell>
        </row>
        <row r="8885">
          <cell r="A8885" t="str">
            <v>06</v>
          </cell>
          <cell r="B8885" t="str">
            <v>62010900</v>
          </cell>
          <cell r="C8885" t="str">
            <v>51040000</v>
          </cell>
          <cell r="D8885">
            <v>4993549.5999999996</v>
          </cell>
        </row>
        <row r="8886">
          <cell r="A8886" t="str">
            <v>06</v>
          </cell>
          <cell r="B8886" t="str">
            <v>62010900</v>
          </cell>
          <cell r="C8886" t="str">
            <v>60010000</v>
          </cell>
          <cell r="D8886">
            <v>606.66999999999996</v>
          </cell>
        </row>
        <row r="8887">
          <cell r="A8887" t="str">
            <v>06</v>
          </cell>
          <cell r="B8887" t="str">
            <v>62010900</v>
          </cell>
          <cell r="C8887" t="str">
            <v>60010300</v>
          </cell>
          <cell r="D8887">
            <v>950277.13</v>
          </cell>
        </row>
        <row r="8888">
          <cell r="A8888" t="str">
            <v>06</v>
          </cell>
          <cell r="B8888" t="str">
            <v>62010900</v>
          </cell>
          <cell r="C8888" t="str">
            <v>62030100</v>
          </cell>
          <cell r="D8888">
            <v>79227.490000000005</v>
          </cell>
        </row>
        <row r="8889">
          <cell r="A8889" t="str">
            <v>06</v>
          </cell>
          <cell r="B8889" t="str">
            <v>62010900</v>
          </cell>
          <cell r="C8889" t="str">
            <v>91021600</v>
          </cell>
          <cell r="D8889">
            <v>1345764.3</v>
          </cell>
        </row>
        <row r="8890">
          <cell r="A8890" t="str">
            <v>06</v>
          </cell>
          <cell r="B8890" t="str">
            <v>62011100</v>
          </cell>
          <cell r="C8890" t="str">
            <v>51040000</v>
          </cell>
          <cell r="D8890">
            <v>857495.5</v>
          </cell>
        </row>
        <row r="8891">
          <cell r="A8891" t="str">
            <v>06</v>
          </cell>
          <cell r="B8891" t="str">
            <v>62011200</v>
          </cell>
          <cell r="C8891" t="str">
            <v>50000000</v>
          </cell>
          <cell r="D8891">
            <v>18747.259999999998</v>
          </cell>
        </row>
        <row r="8892">
          <cell r="A8892" t="str">
            <v>06</v>
          </cell>
          <cell r="B8892" t="str">
            <v>62011200</v>
          </cell>
          <cell r="C8892" t="str">
            <v>51000000</v>
          </cell>
          <cell r="D8892">
            <v>26726.74</v>
          </cell>
        </row>
        <row r="8893">
          <cell r="A8893" t="str">
            <v>06</v>
          </cell>
          <cell r="B8893" t="str">
            <v>62011200</v>
          </cell>
          <cell r="C8893" t="str">
            <v>51030100</v>
          </cell>
          <cell r="D8893">
            <v>1544293.05</v>
          </cell>
        </row>
        <row r="8894">
          <cell r="A8894" t="str">
            <v>06</v>
          </cell>
          <cell r="B8894" t="str">
            <v>62011200</v>
          </cell>
          <cell r="C8894" t="str">
            <v>51040000</v>
          </cell>
          <cell r="D8894">
            <v>443609.7</v>
          </cell>
        </row>
        <row r="8895">
          <cell r="A8895" t="str">
            <v>06</v>
          </cell>
          <cell r="B8895" t="str">
            <v>62011200</v>
          </cell>
          <cell r="C8895" t="str">
            <v>60010000</v>
          </cell>
          <cell r="D8895">
            <v>39914.639999999999</v>
          </cell>
        </row>
        <row r="8896">
          <cell r="A8896" t="str">
            <v>06</v>
          </cell>
          <cell r="B8896" t="str">
            <v>62011200</v>
          </cell>
          <cell r="C8896" t="str">
            <v>62030100</v>
          </cell>
          <cell r="D8896">
            <v>45623.18</v>
          </cell>
        </row>
        <row r="8897">
          <cell r="A8897" t="str">
            <v>06</v>
          </cell>
          <cell r="B8897" t="str">
            <v>62011200</v>
          </cell>
          <cell r="C8897" t="str">
            <v>76000000</v>
          </cell>
          <cell r="D8897">
            <v>12505.32</v>
          </cell>
        </row>
        <row r="8898">
          <cell r="A8898" t="str">
            <v>06</v>
          </cell>
          <cell r="B8898" t="str">
            <v>62011200</v>
          </cell>
          <cell r="C8898" t="str">
            <v>91020801</v>
          </cell>
          <cell r="D8898">
            <v>32389.279999999999</v>
          </cell>
        </row>
        <row r="8899">
          <cell r="A8899" t="str">
            <v>06</v>
          </cell>
          <cell r="B8899" t="str">
            <v>62011300</v>
          </cell>
          <cell r="C8899" t="str">
            <v>50000000</v>
          </cell>
          <cell r="D8899">
            <v>1535.6</v>
          </cell>
        </row>
        <row r="8900">
          <cell r="A8900" t="str">
            <v>06</v>
          </cell>
          <cell r="B8900" t="str">
            <v>62011300</v>
          </cell>
          <cell r="C8900" t="str">
            <v>51040000</v>
          </cell>
          <cell r="D8900">
            <v>144518.89000000001</v>
          </cell>
        </row>
        <row r="8901">
          <cell r="A8901" t="str">
            <v>06</v>
          </cell>
          <cell r="B8901" t="str">
            <v>62011300</v>
          </cell>
          <cell r="C8901" t="str">
            <v>62030100</v>
          </cell>
          <cell r="D8901">
            <v>2252.77</v>
          </cell>
        </row>
        <row r="8902">
          <cell r="A8902" t="str">
            <v>06</v>
          </cell>
          <cell r="B8902" t="str">
            <v>62011300</v>
          </cell>
          <cell r="C8902" t="str">
            <v>91020801</v>
          </cell>
          <cell r="D8902">
            <v>10295.5</v>
          </cell>
        </row>
        <row r="8903">
          <cell r="A8903" t="str">
            <v>06</v>
          </cell>
          <cell r="B8903" t="str">
            <v>62011400</v>
          </cell>
          <cell r="C8903" t="str">
            <v>60010300</v>
          </cell>
          <cell r="D8903">
            <v>218429.8</v>
          </cell>
        </row>
        <row r="8904">
          <cell r="A8904" t="str">
            <v>06</v>
          </cell>
          <cell r="B8904" t="str">
            <v>62011500</v>
          </cell>
          <cell r="C8904" t="str">
            <v>51030000</v>
          </cell>
          <cell r="D8904">
            <v>88646.77</v>
          </cell>
        </row>
        <row r="8905">
          <cell r="A8905" t="str">
            <v>06</v>
          </cell>
          <cell r="B8905" t="str">
            <v>62011500</v>
          </cell>
          <cell r="C8905" t="str">
            <v>62030300</v>
          </cell>
          <cell r="D8905">
            <v>59258.36</v>
          </cell>
        </row>
        <row r="8906">
          <cell r="A8906" t="str">
            <v>06</v>
          </cell>
          <cell r="B8906" t="str">
            <v>62011500</v>
          </cell>
          <cell r="C8906" t="str">
            <v>62030500</v>
          </cell>
          <cell r="D8906">
            <v>40424.65</v>
          </cell>
        </row>
        <row r="8907">
          <cell r="A8907" t="str">
            <v>06</v>
          </cell>
          <cell r="B8907" t="str">
            <v>62020100</v>
          </cell>
          <cell r="C8907" t="str">
            <v>51030100</v>
          </cell>
          <cell r="D8907">
            <v>277504.65999999997</v>
          </cell>
        </row>
        <row r="8908">
          <cell r="A8908" t="str">
            <v>06</v>
          </cell>
          <cell r="B8908" t="str">
            <v>62020100</v>
          </cell>
          <cell r="C8908" t="str">
            <v>51040000</v>
          </cell>
          <cell r="D8908">
            <v>662219.36</v>
          </cell>
        </row>
        <row r="8909">
          <cell r="A8909" t="str">
            <v>06</v>
          </cell>
          <cell r="B8909" t="str">
            <v>62020100</v>
          </cell>
          <cell r="C8909" t="str">
            <v>62030000</v>
          </cell>
          <cell r="D8909">
            <v>6235.55</v>
          </cell>
        </row>
        <row r="8910">
          <cell r="A8910" t="str">
            <v>06</v>
          </cell>
          <cell r="B8910" t="str">
            <v>62020100</v>
          </cell>
          <cell r="C8910" t="str">
            <v>62030100</v>
          </cell>
          <cell r="D8910">
            <v>2594252.36</v>
          </cell>
        </row>
        <row r="8911">
          <cell r="A8911" t="str">
            <v>06</v>
          </cell>
          <cell r="B8911" t="str">
            <v>62020100</v>
          </cell>
          <cell r="C8911" t="str">
            <v>62050500</v>
          </cell>
          <cell r="D8911">
            <v>519588.23</v>
          </cell>
        </row>
        <row r="8912">
          <cell r="A8912" t="str">
            <v>06</v>
          </cell>
          <cell r="B8912" t="str">
            <v>62020300</v>
          </cell>
          <cell r="C8912" t="str">
            <v>60010300</v>
          </cell>
          <cell r="D8912">
            <v>62610.8</v>
          </cell>
        </row>
        <row r="8913">
          <cell r="A8913" t="str">
            <v>06</v>
          </cell>
          <cell r="B8913" t="str">
            <v>62040100</v>
          </cell>
          <cell r="C8913" t="str">
            <v>50000000</v>
          </cell>
          <cell r="D8913">
            <v>12000</v>
          </cell>
        </row>
        <row r="8914">
          <cell r="A8914" t="str">
            <v>06</v>
          </cell>
          <cell r="B8914" t="str">
            <v>62040100</v>
          </cell>
          <cell r="C8914" t="str">
            <v>62030100</v>
          </cell>
          <cell r="D8914">
            <v>67923.38</v>
          </cell>
        </row>
        <row r="8915">
          <cell r="A8915" t="str">
            <v>06</v>
          </cell>
          <cell r="B8915" t="str">
            <v>62040400</v>
          </cell>
          <cell r="C8915" t="str">
            <v>50000000</v>
          </cell>
          <cell r="D8915">
            <v>192946.22</v>
          </cell>
        </row>
        <row r="8916">
          <cell r="A8916" t="str">
            <v>06</v>
          </cell>
          <cell r="B8916" t="str">
            <v>62040400</v>
          </cell>
          <cell r="C8916" t="str">
            <v>51040000</v>
          </cell>
          <cell r="D8916">
            <v>46649.98</v>
          </cell>
        </row>
        <row r="8917">
          <cell r="A8917" t="str">
            <v>06</v>
          </cell>
          <cell r="B8917" t="str">
            <v>62040400</v>
          </cell>
          <cell r="C8917" t="str">
            <v>60010300</v>
          </cell>
          <cell r="D8917">
            <v>6914.8</v>
          </cell>
        </row>
        <row r="8918">
          <cell r="A8918" t="str">
            <v>06</v>
          </cell>
          <cell r="B8918" t="str">
            <v>62040400</v>
          </cell>
          <cell r="C8918" t="str">
            <v>62030100</v>
          </cell>
          <cell r="D8918">
            <v>11585253.09</v>
          </cell>
        </row>
        <row r="8919">
          <cell r="A8919" t="str">
            <v>06</v>
          </cell>
          <cell r="B8919" t="str">
            <v>62040400</v>
          </cell>
          <cell r="C8919" t="str">
            <v>62050500</v>
          </cell>
          <cell r="D8919">
            <v>296819.27</v>
          </cell>
        </row>
        <row r="8920">
          <cell r="A8920" t="str">
            <v>06</v>
          </cell>
          <cell r="B8920" t="str">
            <v>62040400</v>
          </cell>
          <cell r="C8920" t="str">
            <v>76000000</v>
          </cell>
          <cell r="D8920">
            <v>6601.32</v>
          </cell>
        </row>
        <row r="8921">
          <cell r="A8921" t="str">
            <v>06</v>
          </cell>
          <cell r="B8921" t="str">
            <v>62040400</v>
          </cell>
          <cell r="C8921" t="str">
            <v>91020801</v>
          </cell>
          <cell r="D8921">
            <v>4248</v>
          </cell>
        </row>
        <row r="8922">
          <cell r="A8922" t="str">
            <v>06</v>
          </cell>
          <cell r="B8922" t="str">
            <v>62040900</v>
          </cell>
          <cell r="C8922" t="str">
            <v>51040000</v>
          </cell>
          <cell r="D8922">
            <v>158046.85</v>
          </cell>
        </row>
        <row r="8923">
          <cell r="A8923" t="str">
            <v>06</v>
          </cell>
          <cell r="B8923" t="str">
            <v>62040900</v>
          </cell>
          <cell r="C8923" t="str">
            <v>51050000</v>
          </cell>
          <cell r="D8923">
            <v>813769.16</v>
          </cell>
        </row>
        <row r="8924">
          <cell r="A8924" t="str">
            <v>06</v>
          </cell>
          <cell r="B8924" t="str">
            <v>62040900</v>
          </cell>
          <cell r="C8924" t="str">
            <v>51090000</v>
          </cell>
          <cell r="D8924">
            <v>3314914.22</v>
          </cell>
        </row>
        <row r="8925">
          <cell r="A8925" t="str">
            <v>06</v>
          </cell>
          <cell r="B8925" t="str">
            <v>62040900</v>
          </cell>
          <cell r="C8925" t="str">
            <v>76000000</v>
          </cell>
          <cell r="D8925">
            <v>18625.22</v>
          </cell>
        </row>
        <row r="8926">
          <cell r="A8926" t="str">
            <v>06</v>
          </cell>
          <cell r="B8926" t="str">
            <v>99000000</v>
          </cell>
          <cell r="C8926" t="str">
            <v>90091800</v>
          </cell>
          <cell r="D8926">
            <v>21685.1</v>
          </cell>
        </row>
        <row r="8927">
          <cell r="A8927" t="str">
            <v>06</v>
          </cell>
          <cell r="B8927" t="str">
            <v>99000000</v>
          </cell>
          <cell r="C8927" t="str">
            <v>90091805</v>
          </cell>
          <cell r="D8927">
            <v>115645.45</v>
          </cell>
        </row>
        <row r="8928">
          <cell r="A8928" t="str">
            <v>06</v>
          </cell>
          <cell r="B8928" t="str">
            <v>99000000</v>
          </cell>
          <cell r="C8928" t="str">
            <v>90092100</v>
          </cell>
          <cell r="D8928">
            <v>377760.85</v>
          </cell>
        </row>
        <row r="8929">
          <cell r="A8929" t="str">
            <v>06</v>
          </cell>
          <cell r="B8929" t="str">
            <v>99000000</v>
          </cell>
          <cell r="C8929" t="str">
            <v>90092101</v>
          </cell>
          <cell r="D8929">
            <v>2801.81</v>
          </cell>
        </row>
        <row r="8930">
          <cell r="A8930" t="str">
            <v>06</v>
          </cell>
          <cell r="B8930" t="str">
            <v>91090100</v>
          </cell>
          <cell r="C8930" t="str">
            <v>99000000</v>
          </cell>
          <cell r="D8930">
            <v>924235.76</v>
          </cell>
        </row>
        <row r="8931">
          <cell r="A8931" t="str">
            <v>06</v>
          </cell>
          <cell r="B8931" t="str">
            <v>99000000</v>
          </cell>
          <cell r="C8931" t="str">
            <v>91090400</v>
          </cell>
          <cell r="D8931">
            <v>2306422.4900000002</v>
          </cell>
        </row>
        <row r="8932">
          <cell r="A8932" t="str">
            <v>06</v>
          </cell>
          <cell r="B8932" t="str">
            <v>10020000</v>
          </cell>
          <cell r="C8932" t="str">
            <v>10020000</v>
          </cell>
          <cell r="D8932">
            <v>197644827.27000001</v>
          </cell>
        </row>
        <row r="8933">
          <cell r="A8933" t="str">
            <v>06</v>
          </cell>
          <cell r="B8933" t="str">
            <v>10020000</v>
          </cell>
          <cell r="C8933" t="str">
            <v>10020100</v>
          </cell>
          <cell r="D8933">
            <v>2526691.7999999998</v>
          </cell>
        </row>
        <row r="8934">
          <cell r="A8934" t="str">
            <v>06</v>
          </cell>
          <cell r="B8934" t="str">
            <v>10020000</v>
          </cell>
          <cell r="C8934" t="str">
            <v>10060000</v>
          </cell>
          <cell r="D8934">
            <v>380</v>
          </cell>
        </row>
        <row r="8935">
          <cell r="A8935" t="str">
            <v>06</v>
          </cell>
          <cell r="B8935" t="str">
            <v>10020000</v>
          </cell>
          <cell r="C8935" t="str">
            <v>20010000</v>
          </cell>
          <cell r="D8935">
            <v>333225015.62</v>
          </cell>
        </row>
        <row r="8936">
          <cell r="A8936" t="str">
            <v>06</v>
          </cell>
          <cell r="B8936" t="str">
            <v>10020000</v>
          </cell>
          <cell r="C8936" t="str">
            <v>23010000</v>
          </cell>
          <cell r="D8936">
            <v>369165.43</v>
          </cell>
        </row>
        <row r="8937">
          <cell r="A8937" t="str">
            <v>06</v>
          </cell>
          <cell r="B8937" t="str">
            <v>10020000</v>
          </cell>
          <cell r="C8937" t="str">
            <v>25010000</v>
          </cell>
          <cell r="D8937">
            <v>8252.09</v>
          </cell>
        </row>
        <row r="8938">
          <cell r="A8938" t="str">
            <v>06</v>
          </cell>
          <cell r="B8938" t="str">
            <v>10020000</v>
          </cell>
          <cell r="C8938" t="str">
            <v>25020000</v>
          </cell>
          <cell r="D8938">
            <v>660.71</v>
          </cell>
        </row>
        <row r="8939">
          <cell r="A8939" t="str">
            <v>06</v>
          </cell>
          <cell r="B8939" t="str">
            <v>10020000</v>
          </cell>
          <cell r="C8939" t="str">
            <v>25030000</v>
          </cell>
          <cell r="D8939">
            <v>546.79999999999995</v>
          </cell>
        </row>
        <row r="8940">
          <cell r="A8940" t="str">
            <v>06</v>
          </cell>
          <cell r="B8940" t="str">
            <v>10020000</v>
          </cell>
          <cell r="C8940" t="str">
            <v>26000000</v>
          </cell>
          <cell r="D8940">
            <v>1885.6</v>
          </cell>
        </row>
        <row r="8941">
          <cell r="A8941" t="str">
            <v>06</v>
          </cell>
          <cell r="B8941" t="str">
            <v>10020000</v>
          </cell>
          <cell r="C8941" t="str">
            <v>41020000</v>
          </cell>
          <cell r="D8941">
            <v>32830836.829999998</v>
          </cell>
        </row>
        <row r="8942">
          <cell r="A8942" t="str">
            <v>06</v>
          </cell>
          <cell r="B8942" t="str">
            <v>10020000</v>
          </cell>
          <cell r="C8942" t="str">
            <v>43030100</v>
          </cell>
          <cell r="D8942">
            <v>6698.34</v>
          </cell>
        </row>
        <row r="8943">
          <cell r="A8943" t="str">
            <v>06</v>
          </cell>
          <cell r="B8943" t="str">
            <v>10020000</v>
          </cell>
          <cell r="C8943" t="str">
            <v>91020801</v>
          </cell>
          <cell r="D8943">
            <v>9.43</v>
          </cell>
        </row>
        <row r="8944">
          <cell r="A8944" t="str">
            <v>06</v>
          </cell>
          <cell r="B8944" t="str">
            <v>10020100</v>
          </cell>
          <cell r="C8944" t="str">
            <v>10020000</v>
          </cell>
          <cell r="D8944">
            <v>135242.46</v>
          </cell>
        </row>
        <row r="8945">
          <cell r="A8945" t="str">
            <v>06</v>
          </cell>
          <cell r="B8945" t="str">
            <v>10020100</v>
          </cell>
          <cell r="C8945" t="str">
            <v>10020100</v>
          </cell>
          <cell r="D8945">
            <v>452156.2</v>
          </cell>
        </row>
        <row r="8946">
          <cell r="A8946" t="str">
            <v>06</v>
          </cell>
          <cell r="B8946" t="str">
            <v>10020100</v>
          </cell>
          <cell r="C8946" t="str">
            <v>76020400</v>
          </cell>
          <cell r="D8946">
            <v>7596972.5800000001</v>
          </cell>
        </row>
        <row r="8947">
          <cell r="A8947" t="str">
            <v>06</v>
          </cell>
          <cell r="B8947" t="str">
            <v>90010100</v>
          </cell>
          <cell r="C8947" t="str">
            <v>62010100</v>
          </cell>
          <cell r="D8947">
            <v>717486156.79999995</v>
          </cell>
        </row>
        <row r="8948">
          <cell r="A8948" t="str">
            <v>06</v>
          </cell>
          <cell r="B8948" t="str">
            <v>90010107</v>
          </cell>
          <cell r="C8948" t="str">
            <v>62010100</v>
          </cell>
          <cell r="D8948">
            <v>241211284.22999999</v>
          </cell>
        </row>
        <row r="8949">
          <cell r="A8949" t="str">
            <v>06</v>
          </cell>
          <cell r="B8949" t="str">
            <v>90010108</v>
          </cell>
          <cell r="C8949" t="str">
            <v>62010100</v>
          </cell>
          <cell r="D8949">
            <v>23908594.899999999</v>
          </cell>
        </row>
        <row r="8950">
          <cell r="A8950" t="str">
            <v>06</v>
          </cell>
          <cell r="B8950" t="str">
            <v>90010200</v>
          </cell>
          <cell r="C8950" t="str">
            <v>62010200</v>
          </cell>
          <cell r="D8950">
            <v>18991145.82</v>
          </cell>
        </row>
        <row r="8951">
          <cell r="A8951" t="str">
            <v>06</v>
          </cell>
          <cell r="B8951" t="str">
            <v>90010300</v>
          </cell>
          <cell r="C8951" t="str">
            <v>62010300</v>
          </cell>
          <cell r="D8951">
            <v>2346857.04</v>
          </cell>
        </row>
        <row r="8952">
          <cell r="A8952" t="str">
            <v>06</v>
          </cell>
          <cell r="B8952" t="str">
            <v>90010400</v>
          </cell>
          <cell r="C8952" t="str">
            <v>62010400</v>
          </cell>
          <cell r="D8952">
            <v>7336836.4699999997</v>
          </cell>
        </row>
        <row r="8953">
          <cell r="A8953" t="str">
            <v>06</v>
          </cell>
          <cell r="B8953" t="str">
            <v>90010500</v>
          </cell>
          <cell r="C8953" t="str">
            <v>62011400</v>
          </cell>
          <cell r="D8953">
            <v>215521.1</v>
          </cell>
        </row>
        <row r="8954">
          <cell r="A8954" t="str">
            <v>06</v>
          </cell>
          <cell r="B8954" t="str">
            <v>90011205</v>
          </cell>
          <cell r="C8954" t="str">
            <v>62011200</v>
          </cell>
          <cell r="D8954">
            <v>1490077.36</v>
          </cell>
        </row>
        <row r="8955">
          <cell r="A8955" t="str">
            <v>06</v>
          </cell>
          <cell r="B8955" t="str">
            <v>90010900</v>
          </cell>
          <cell r="C8955" t="str">
            <v>62010900</v>
          </cell>
          <cell r="D8955">
            <v>1849904.19</v>
          </cell>
        </row>
        <row r="8956">
          <cell r="A8956" t="str">
            <v>06</v>
          </cell>
          <cell r="B8956" t="str">
            <v>90010901</v>
          </cell>
          <cell r="C8956" t="str">
            <v>62010900</v>
          </cell>
          <cell r="D8956">
            <v>1971735.89</v>
          </cell>
        </row>
        <row r="8957">
          <cell r="A8957" t="str">
            <v>06</v>
          </cell>
          <cell r="B8957" t="str">
            <v>90010902</v>
          </cell>
          <cell r="C8957" t="str">
            <v>62010900</v>
          </cell>
          <cell r="D8957">
            <v>25621.77</v>
          </cell>
        </row>
        <row r="8958">
          <cell r="A8958" t="str">
            <v>06</v>
          </cell>
          <cell r="B8958" t="str">
            <v>90011200</v>
          </cell>
          <cell r="C8958" t="str">
            <v>62011200</v>
          </cell>
          <cell r="D8958">
            <v>138070.21</v>
          </cell>
        </row>
        <row r="8959">
          <cell r="A8959" t="str">
            <v>06</v>
          </cell>
          <cell r="B8959" t="str">
            <v>90011300</v>
          </cell>
          <cell r="C8959" t="str">
            <v>62011300</v>
          </cell>
          <cell r="D8959">
            <v>78209.5</v>
          </cell>
        </row>
        <row r="8960">
          <cell r="A8960" t="str">
            <v>06</v>
          </cell>
          <cell r="B8960" t="str">
            <v>90011301</v>
          </cell>
          <cell r="C8960" t="str">
            <v>62011300</v>
          </cell>
          <cell r="D8960">
            <v>2971798.34</v>
          </cell>
        </row>
        <row r="8961">
          <cell r="A8961" t="str">
            <v>06</v>
          </cell>
          <cell r="B8961" t="str">
            <v>90011302</v>
          </cell>
          <cell r="C8961" t="str">
            <v>62011300</v>
          </cell>
          <cell r="D8961">
            <v>154654.34</v>
          </cell>
        </row>
        <row r="8962">
          <cell r="A8962" t="str">
            <v>06</v>
          </cell>
          <cell r="B8962" t="str">
            <v>90011400</v>
          </cell>
          <cell r="C8962" t="str">
            <v>62010500</v>
          </cell>
          <cell r="D8962">
            <v>15950091.27</v>
          </cell>
        </row>
        <row r="8963">
          <cell r="A8963" t="str">
            <v>06</v>
          </cell>
          <cell r="B8963" t="str">
            <v>90011401</v>
          </cell>
          <cell r="C8963" t="str">
            <v>62010500</v>
          </cell>
          <cell r="D8963">
            <v>17152003</v>
          </cell>
        </row>
        <row r="8964">
          <cell r="A8964" t="str">
            <v>06</v>
          </cell>
          <cell r="B8964" t="str">
            <v>90011402</v>
          </cell>
          <cell r="C8964" t="str">
            <v>62010500</v>
          </cell>
          <cell r="D8964">
            <v>35319.58</v>
          </cell>
        </row>
        <row r="8965">
          <cell r="A8965" t="str">
            <v>06</v>
          </cell>
          <cell r="B8965" t="str">
            <v>90011405</v>
          </cell>
          <cell r="C8965" t="str">
            <v>62010500</v>
          </cell>
          <cell r="D8965">
            <v>38563938.149999999</v>
          </cell>
        </row>
        <row r="8966">
          <cell r="A8966" t="str">
            <v>06</v>
          </cell>
          <cell r="B8966" t="str">
            <v>90011500</v>
          </cell>
          <cell r="C8966" t="str">
            <v>62011500</v>
          </cell>
          <cell r="D8966">
            <v>130152.51</v>
          </cell>
        </row>
        <row r="8967">
          <cell r="A8967" t="str">
            <v>06</v>
          </cell>
          <cell r="B8967" t="str">
            <v>90011600</v>
          </cell>
          <cell r="C8967" t="str">
            <v>62010600</v>
          </cell>
          <cell r="D8967">
            <v>1487170.45</v>
          </cell>
        </row>
        <row r="8968">
          <cell r="A8968" t="str">
            <v>06</v>
          </cell>
          <cell r="B8968" t="str">
            <v>90011605</v>
          </cell>
          <cell r="C8968" t="str">
            <v>62010600</v>
          </cell>
          <cell r="D8968">
            <v>1766162.18</v>
          </cell>
        </row>
        <row r="8969">
          <cell r="A8969" t="str">
            <v>06</v>
          </cell>
          <cell r="B8969" t="str">
            <v>90011705</v>
          </cell>
          <cell r="C8969" t="str">
            <v>62010700</v>
          </cell>
          <cell r="D8969">
            <v>194500.58</v>
          </cell>
        </row>
        <row r="8970">
          <cell r="A8970" t="str">
            <v>06</v>
          </cell>
          <cell r="B8970" t="str">
            <v>90011800</v>
          </cell>
          <cell r="C8970" t="str">
            <v>62010800</v>
          </cell>
          <cell r="D8970">
            <v>1021615.19</v>
          </cell>
        </row>
        <row r="8971">
          <cell r="A8971" t="str">
            <v>06</v>
          </cell>
          <cell r="B8971" t="str">
            <v>90011805</v>
          </cell>
          <cell r="C8971" t="str">
            <v>62010800</v>
          </cell>
          <cell r="D8971">
            <v>1114890.92</v>
          </cell>
        </row>
        <row r="8972">
          <cell r="A8972" t="str">
            <v>06</v>
          </cell>
          <cell r="B8972" t="str">
            <v>90012100</v>
          </cell>
          <cell r="C8972" t="str">
            <v>62010100</v>
          </cell>
          <cell r="D8972">
            <v>185871.38</v>
          </cell>
        </row>
        <row r="8973">
          <cell r="A8973" t="str">
            <v>06</v>
          </cell>
          <cell r="B8973" t="str">
            <v>90012101</v>
          </cell>
          <cell r="C8973" t="str">
            <v>62010100</v>
          </cell>
          <cell r="D8973">
            <v>704032.14</v>
          </cell>
        </row>
        <row r="8974">
          <cell r="A8974" t="str">
            <v>06</v>
          </cell>
          <cell r="B8974" t="str">
            <v>90011505</v>
          </cell>
          <cell r="C8974" t="str">
            <v>62011500</v>
          </cell>
          <cell r="D8974">
            <v>14526.99</v>
          </cell>
        </row>
        <row r="8975">
          <cell r="A8975" t="str">
            <v>06</v>
          </cell>
          <cell r="B8975" t="str">
            <v>91090500</v>
          </cell>
          <cell r="C8975" t="str">
            <v>99000000</v>
          </cell>
          <cell r="D8975">
            <v>8379105.04</v>
          </cell>
        </row>
        <row r="8976">
          <cell r="A8976" t="str">
            <v>06</v>
          </cell>
          <cell r="B8976" t="str">
            <v>91090600</v>
          </cell>
          <cell r="C8976" t="str">
            <v>99000000</v>
          </cell>
          <cell r="D8976">
            <v>5985030.1299999999</v>
          </cell>
        </row>
        <row r="8977">
          <cell r="A8977" t="str">
            <v>06</v>
          </cell>
          <cell r="B8977" t="str">
            <v>99000000</v>
          </cell>
          <cell r="C8977" t="str">
            <v>91090800</v>
          </cell>
          <cell r="D8977">
            <v>1410427.42</v>
          </cell>
        </row>
        <row r="8978">
          <cell r="A8978" t="str">
            <v>06</v>
          </cell>
          <cell r="B8978" t="str">
            <v>91090801</v>
          </cell>
          <cell r="C8978" t="str">
            <v>99000000</v>
          </cell>
          <cell r="D8978">
            <v>8009402.2300000004</v>
          </cell>
        </row>
        <row r="8979">
          <cell r="A8979" t="str">
            <v>06</v>
          </cell>
          <cell r="B8979" t="str">
            <v>99000000</v>
          </cell>
          <cell r="C8979" t="str">
            <v>91090802</v>
          </cell>
          <cell r="D8979">
            <v>17771576.949999999</v>
          </cell>
        </row>
        <row r="8980">
          <cell r="A8980" t="str">
            <v>06</v>
          </cell>
          <cell r="B8980" t="str">
            <v>99000000</v>
          </cell>
          <cell r="C8980" t="str">
            <v>91090803</v>
          </cell>
          <cell r="D8980">
            <v>4214744.28</v>
          </cell>
        </row>
        <row r="8981">
          <cell r="A8981" t="str">
            <v>06</v>
          </cell>
          <cell r="B8981" t="str">
            <v>02020000</v>
          </cell>
          <cell r="C8981" t="str">
            <v>20030000</v>
          </cell>
          <cell r="D8981">
            <v>15988</v>
          </cell>
        </row>
        <row r="8982">
          <cell r="A8982" t="str">
            <v>06</v>
          </cell>
          <cell r="B8982" t="str">
            <v>02020000</v>
          </cell>
          <cell r="C8982" t="str">
            <v>20030100</v>
          </cell>
          <cell r="D8982">
            <v>721007</v>
          </cell>
        </row>
        <row r="8983">
          <cell r="A8983" t="str">
            <v>06</v>
          </cell>
          <cell r="B8983" t="str">
            <v>02020000</v>
          </cell>
          <cell r="C8983" t="str">
            <v>20030200</v>
          </cell>
          <cell r="D8983">
            <v>53926</v>
          </cell>
        </row>
        <row r="8984">
          <cell r="A8984" t="str">
            <v>06</v>
          </cell>
          <cell r="B8984" t="str">
            <v>02020000</v>
          </cell>
          <cell r="C8984" t="str">
            <v>20031000</v>
          </cell>
          <cell r="D8984">
            <v>10740</v>
          </cell>
        </row>
        <row r="8985">
          <cell r="A8985" t="str">
            <v>06</v>
          </cell>
          <cell r="B8985" t="str">
            <v>02010000</v>
          </cell>
          <cell r="C8985" t="str">
            <v>23010000</v>
          </cell>
          <cell r="D8985">
            <v>40224</v>
          </cell>
        </row>
        <row r="8986">
          <cell r="A8986" t="str">
            <v>06</v>
          </cell>
          <cell r="B8986" t="str">
            <v>02010000</v>
          </cell>
          <cell r="C8986" t="str">
            <v>25010000</v>
          </cell>
          <cell r="D8986">
            <v>8515614</v>
          </cell>
        </row>
        <row r="8987">
          <cell r="A8987" t="str">
            <v>06</v>
          </cell>
          <cell r="B8987" t="str">
            <v>02010000</v>
          </cell>
          <cell r="C8987" t="str">
            <v>25020000</v>
          </cell>
          <cell r="D8987">
            <v>1246462</v>
          </cell>
        </row>
        <row r="8988">
          <cell r="A8988" t="str">
            <v>06</v>
          </cell>
          <cell r="B8988" t="str">
            <v>02010000</v>
          </cell>
          <cell r="C8988" t="str">
            <v>25030000</v>
          </cell>
          <cell r="D8988">
            <v>271407</v>
          </cell>
        </row>
        <row r="8989">
          <cell r="A8989" t="str">
            <v>06</v>
          </cell>
          <cell r="B8989" t="str">
            <v>02010000</v>
          </cell>
          <cell r="C8989" t="str">
            <v>26000000</v>
          </cell>
          <cell r="D8989">
            <v>1923601.6</v>
          </cell>
        </row>
        <row r="8990">
          <cell r="A8990" t="str">
            <v>06</v>
          </cell>
          <cell r="B8990" t="str">
            <v>02010000</v>
          </cell>
          <cell r="C8990" t="str">
            <v>79070000</v>
          </cell>
          <cell r="D8990">
            <v>661</v>
          </cell>
        </row>
        <row r="8991">
          <cell r="A8991" t="str">
            <v>06</v>
          </cell>
          <cell r="B8991" t="str">
            <v>16010000</v>
          </cell>
          <cell r="C8991" t="str">
            <v>16010100</v>
          </cell>
          <cell r="D8991">
            <v>24</v>
          </cell>
        </row>
        <row r="8992">
          <cell r="A8992" t="str">
            <v>06</v>
          </cell>
          <cell r="B8992" t="str">
            <v>16010000</v>
          </cell>
          <cell r="C8992" t="str">
            <v>16070100</v>
          </cell>
          <cell r="D8992">
            <v>2306905.63</v>
          </cell>
        </row>
        <row r="8993">
          <cell r="A8993" t="str">
            <v>06</v>
          </cell>
          <cell r="B8993" t="str">
            <v>16010000</v>
          </cell>
          <cell r="C8993" t="str">
            <v>20010000</v>
          </cell>
          <cell r="D8993">
            <v>9737919.2799999993</v>
          </cell>
        </row>
        <row r="8994">
          <cell r="A8994" t="str">
            <v>06</v>
          </cell>
          <cell r="B8994" t="str">
            <v>16010000</v>
          </cell>
          <cell r="C8994" t="str">
            <v>23010000</v>
          </cell>
          <cell r="D8994">
            <v>-91591.360000000001</v>
          </cell>
        </row>
        <row r="8995">
          <cell r="A8995" t="str">
            <v>06</v>
          </cell>
          <cell r="B8995" t="str">
            <v>16010000</v>
          </cell>
          <cell r="C8995" t="str">
            <v>25010000</v>
          </cell>
          <cell r="D8995">
            <v>205301.02</v>
          </cell>
        </row>
        <row r="8996">
          <cell r="A8996" t="str">
            <v>06</v>
          </cell>
          <cell r="B8996" t="str">
            <v>16010000</v>
          </cell>
          <cell r="C8996" t="str">
            <v>25020000</v>
          </cell>
          <cell r="D8996">
            <v>-116651.06</v>
          </cell>
        </row>
        <row r="8997">
          <cell r="A8997" t="str">
            <v>06</v>
          </cell>
          <cell r="B8997" t="str">
            <v>16010000</v>
          </cell>
          <cell r="C8997" t="str">
            <v>25030000</v>
          </cell>
          <cell r="D8997">
            <v>-13129.01</v>
          </cell>
        </row>
        <row r="8998">
          <cell r="A8998" t="str">
            <v>06</v>
          </cell>
          <cell r="B8998" t="str">
            <v>16010000</v>
          </cell>
          <cell r="C8998" t="str">
            <v>26000000</v>
          </cell>
          <cell r="D8998">
            <v>-10611.02</v>
          </cell>
        </row>
        <row r="8999">
          <cell r="A8999" t="str">
            <v>06</v>
          </cell>
          <cell r="B8999" t="str">
            <v>16010000</v>
          </cell>
          <cell r="C8999" t="str">
            <v>28001100</v>
          </cell>
          <cell r="D8999">
            <v>13795.8</v>
          </cell>
        </row>
        <row r="9000">
          <cell r="A9000" t="str">
            <v>06</v>
          </cell>
          <cell r="B9000" t="str">
            <v>16010000</v>
          </cell>
          <cell r="C9000" t="str">
            <v>28011200</v>
          </cell>
          <cell r="D9000">
            <v>-13294.29</v>
          </cell>
        </row>
        <row r="9001">
          <cell r="A9001" t="str">
            <v>06</v>
          </cell>
          <cell r="B9001" t="str">
            <v>16010000</v>
          </cell>
          <cell r="C9001" t="str">
            <v>44000500</v>
          </cell>
          <cell r="D9001">
            <v>-18686.34</v>
          </cell>
        </row>
        <row r="9002">
          <cell r="A9002" t="str">
            <v>06</v>
          </cell>
          <cell r="B9002" t="str">
            <v>16010000</v>
          </cell>
          <cell r="C9002" t="str">
            <v>76020400</v>
          </cell>
          <cell r="D9002">
            <v>13942.4</v>
          </cell>
        </row>
        <row r="9003">
          <cell r="A9003" t="str">
            <v>06</v>
          </cell>
          <cell r="B9003" t="str">
            <v>16010000</v>
          </cell>
          <cell r="C9003" t="str">
            <v>79030000</v>
          </cell>
          <cell r="D9003">
            <v>25487.52</v>
          </cell>
        </row>
        <row r="9004">
          <cell r="A9004" t="str">
            <v>06</v>
          </cell>
          <cell r="B9004" t="str">
            <v>16010000</v>
          </cell>
          <cell r="C9004" t="str">
            <v>79040000</v>
          </cell>
          <cell r="D9004">
            <v>-22766.73</v>
          </cell>
        </row>
        <row r="9005">
          <cell r="A9005" t="str">
            <v>06</v>
          </cell>
          <cell r="B9005" t="str">
            <v>16010000</v>
          </cell>
          <cell r="C9005" t="str">
            <v>79070000</v>
          </cell>
          <cell r="D9005">
            <v>1233.74</v>
          </cell>
        </row>
        <row r="9006">
          <cell r="A9006" t="str">
            <v>06</v>
          </cell>
          <cell r="B9006" t="str">
            <v>16010000</v>
          </cell>
          <cell r="C9006" t="str">
            <v>90020500</v>
          </cell>
          <cell r="D9006">
            <v>-20557.77</v>
          </cell>
        </row>
        <row r="9007">
          <cell r="A9007" t="str">
            <v>06</v>
          </cell>
          <cell r="B9007" t="str">
            <v>16010000</v>
          </cell>
          <cell r="C9007" t="str">
            <v>90021400</v>
          </cell>
          <cell r="D9007">
            <v>61058.5</v>
          </cell>
        </row>
        <row r="9008">
          <cell r="A9008" t="str">
            <v>06</v>
          </cell>
          <cell r="B9008" t="str">
            <v>16010000</v>
          </cell>
          <cell r="C9008" t="str">
            <v>91020400</v>
          </cell>
          <cell r="D9008">
            <v>-289859.82</v>
          </cell>
        </row>
        <row r="9009">
          <cell r="A9009" t="str">
            <v>06</v>
          </cell>
          <cell r="B9009" t="str">
            <v>16010000</v>
          </cell>
          <cell r="C9009" t="str">
            <v>91020800</v>
          </cell>
          <cell r="D9009">
            <v>-3944.22</v>
          </cell>
        </row>
        <row r="9010">
          <cell r="A9010" t="str">
            <v>06</v>
          </cell>
          <cell r="B9010" t="str">
            <v>16010000</v>
          </cell>
          <cell r="C9010" t="str">
            <v>91020801</v>
          </cell>
          <cell r="D9010">
            <v>-122363.1</v>
          </cell>
        </row>
        <row r="9011">
          <cell r="A9011" t="str">
            <v>06</v>
          </cell>
          <cell r="B9011" t="str">
            <v>16010000</v>
          </cell>
          <cell r="C9011" t="str">
            <v>91020802</v>
          </cell>
          <cell r="D9011">
            <v>-19.87</v>
          </cell>
        </row>
        <row r="9012">
          <cell r="A9012" t="str">
            <v>06</v>
          </cell>
          <cell r="B9012" t="str">
            <v>16010000</v>
          </cell>
          <cell r="C9012" t="str">
            <v>97000000</v>
          </cell>
          <cell r="D9012">
            <v>-11316.17</v>
          </cell>
        </row>
        <row r="9013">
          <cell r="A9013" t="str">
            <v>06</v>
          </cell>
          <cell r="B9013" t="str">
            <v>16010000</v>
          </cell>
          <cell r="C9013" t="str">
            <v>97000400</v>
          </cell>
          <cell r="D9013">
            <v>0.1</v>
          </cell>
        </row>
        <row r="9014">
          <cell r="A9014" t="str">
            <v>06</v>
          </cell>
          <cell r="B9014" t="str">
            <v>16010100</v>
          </cell>
          <cell r="C9014" t="str">
            <v>08060000</v>
          </cell>
          <cell r="D9014">
            <v>-18.16</v>
          </cell>
        </row>
        <row r="9015">
          <cell r="A9015" t="str">
            <v>06</v>
          </cell>
          <cell r="B9015" t="str">
            <v>16010100</v>
          </cell>
          <cell r="C9015" t="str">
            <v>16050000</v>
          </cell>
          <cell r="D9015">
            <v>-39569.03</v>
          </cell>
        </row>
        <row r="9016">
          <cell r="A9016" t="str">
            <v>06</v>
          </cell>
          <cell r="B9016" t="str">
            <v>16010100</v>
          </cell>
          <cell r="C9016" t="str">
            <v>20010000</v>
          </cell>
          <cell r="D9016">
            <v>-14667.88</v>
          </cell>
        </row>
        <row r="9017">
          <cell r="A9017" t="str">
            <v>06</v>
          </cell>
          <cell r="B9017" t="str">
            <v>16010100</v>
          </cell>
          <cell r="C9017" t="str">
            <v>23010000</v>
          </cell>
          <cell r="D9017">
            <v>-104078.79</v>
          </cell>
        </row>
        <row r="9018">
          <cell r="A9018" t="str">
            <v>06</v>
          </cell>
          <cell r="B9018" t="str">
            <v>16010100</v>
          </cell>
          <cell r="C9018" t="str">
            <v>25010000</v>
          </cell>
          <cell r="D9018">
            <v>865121.72</v>
          </cell>
        </row>
        <row r="9019">
          <cell r="A9019" t="str">
            <v>06</v>
          </cell>
          <cell r="B9019" t="str">
            <v>16010100</v>
          </cell>
          <cell r="C9019" t="str">
            <v>25020000</v>
          </cell>
          <cell r="D9019">
            <v>5538.58</v>
          </cell>
        </row>
        <row r="9020">
          <cell r="A9020" t="str">
            <v>06</v>
          </cell>
          <cell r="B9020" t="str">
            <v>16010100</v>
          </cell>
          <cell r="C9020" t="str">
            <v>26000000</v>
          </cell>
          <cell r="D9020">
            <v>-56.78</v>
          </cell>
        </row>
        <row r="9021">
          <cell r="A9021" t="str">
            <v>06</v>
          </cell>
          <cell r="B9021" t="str">
            <v>16010100</v>
          </cell>
          <cell r="C9021" t="str">
            <v>44000500</v>
          </cell>
          <cell r="D9021">
            <v>39.869999999999997</v>
          </cell>
        </row>
        <row r="9022">
          <cell r="A9022" t="str">
            <v>06</v>
          </cell>
          <cell r="B9022" t="str">
            <v>16010100</v>
          </cell>
          <cell r="C9022" t="str">
            <v>91020801</v>
          </cell>
          <cell r="D9022">
            <v>2439.79</v>
          </cell>
        </row>
        <row r="9023">
          <cell r="A9023" t="str">
            <v>06</v>
          </cell>
          <cell r="B9023" t="str">
            <v>16020000</v>
          </cell>
          <cell r="C9023" t="str">
            <v>16070200</v>
          </cell>
          <cell r="D9023">
            <v>12010823.859999999</v>
          </cell>
        </row>
        <row r="9024">
          <cell r="A9024" t="str">
            <v>06</v>
          </cell>
          <cell r="B9024" t="str">
            <v>16020000</v>
          </cell>
          <cell r="C9024" t="str">
            <v>20010000</v>
          </cell>
          <cell r="D9024">
            <v>1710758.29</v>
          </cell>
        </row>
        <row r="9025">
          <cell r="A9025" t="str">
            <v>06</v>
          </cell>
          <cell r="B9025" t="str">
            <v>16020000</v>
          </cell>
          <cell r="C9025" t="str">
            <v>23010000</v>
          </cell>
          <cell r="D9025">
            <v>221929.49</v>
          </cell>
        </row>
        <row r="9026">
          <cell r="A9026" t="str">
            <v>06</v>
          </cell>
          <cell r="B9026" t="str">
            <v>16020000</v>
          </cell>
          <cell r="C9026" t="str">
            <v>25010000</v>
          </cell>
          <cell r="D9026">
            <v>1858262.53</v>
          </cell>
        </row>
        <row r="9027">
          <cell r="A9027" t="str">
            <v>06</v>
          </cell>
          <cell r="B9027" t="str">
            <v>16020000</v>
          </cell>
          <cell r="C9027" t="str">
            <v>25020000</v>
          </cell>
          <cell r="D9027">
            <v>160747.31</v>
          </cell>
        </row>
        <row r="9028">
          <cell r="A9028" t="str">
            <v>06</v>
          </cell>
          <cell r="B9028" t="str">
            <v>16020000</v>
          </cell>
          <cell r="C9028" t="str">
            <v>25030000</v>
          </cell>
          <cell r="D9028">
            <v>31977.69</v>
          </cell>
        </row>
        <row r="9029">
          <cell r="A9029" t="str">
            <v>06</v>
          </cell>
          <cell r="B9029" t="str">
            <v>16020000</v>
          </cell>
          <cell r="C9029" t="str">
            <v>26000000</v>
          </cell>
          <cell r="D9029">
            <v>62150.97</v>
          </cell>
        </row>
        <row r="9030">
          <cell r="A9030" t="str">
            <v>06</v>
          </cell>
          <cell r="B9030" t="str">
            <v>16020000</v>
          </cell>
          <cell r="C9030" t="str">
            <v>28001100</v>
          </cell>
          <cell r="D9030">
            <v>568.59</v>
          </cell>
        </row>
        <row r="9031">
          <cell r="A9031" t="str">
            <v>06</v>
          </cell>
          <cell r="B9031" t="str">
            <v>16020000</v>
          </cell>
          <cell r="C9031" t="str">
            <v>28011200</v>
          </cell>
          <cell r="D9031">
            <v>-1092.31</v>
          </cell>
        </row>
        <row r="9032">
          <cell r="A9032" t="str">
            <v>06</v>
          </cell>
          <cell r="B9032" t="str">
            <v>16020000</v>
          </cell>
          <cell r="C9032" t="str">
            <v>44000500</v>
          </cell>
          <cell r="D9032">
            <v>-18035.490000000002</v>
          </cell>
        </row>
        <row r="9033">
          <cell r="A9033" t="str">
            <v>06</v>
          </cell>
          <cell r="B9033" t="str">
            <v>16020000</v>
          </cell>
          <cell r="C9033" t="str">
            <v>76020400</v>
          </cell>
          <cell r="D9033">
            <v>88633.79</v>
          </cell>
        </row>
        <row r="9034">
          <cell r="A9034" t="str">
            <v>06</v>
          </cell>
          <cell r="B9034" t="str">
            <v>16020000</v>
          </cell>
          <cell r="C9034" t="str">
            <v>79030000</v>
          </cell>
          <cell r="D9034">
            <v>29328.73</v>
          </cell>
        </row>
        <row r="9035">
          <cell r="A9035" t="str">
            <v>06</v>
          </cell>
          <cell r="B9035" t="str">
            <v>16020000</v>
          </cell>
          <cell r="C9035" t="str">
            <v>79040000</v>
          </cell>
          <cell r="D9035">
            <v>2190.09</v>
          </cell>
        </row>
        <row r="9036">
          <cell r="A9036" t="str">
            <v>06</v>
          </cell>
          <cell r="B9036" t="str">
            <v>16020000</v>
          </cell>
          <cell r="C9036" t="str">
            <v>79070000</v>
          </cell>
          <cell r="D9036">
            <v>991.29</v>
          </cell>
        </row>
        <row r="9037">
          <cell r="A9037" t="str">
            <v>06</v>
          </cell>
          <cell r="B9037" t="str">
            <v>16020000</v>
          </cell>
          <cell r="C9037" t="str">
            <v>90020500</v>
          </cell>
          <cell r="D9037">
            <v>-33513.379999999997</v>
          </cell>
        </row>
        <row r="9038">
          <cell r="A9038" t="str">
            <v>06</v>
          </cell>
          <cell r="B9038" t="str">
            <v>16020000</v>
          </cell>
          <cell r="C9038" t="str">
            <v>90021400</v>
          </cell>
          <cell r="D9038">
            <v>843.52</v>
          </cell>
        </row>
        <row r="9039">
          <cell r="A9039" t="str">
            <v>06</v>
          </cell>
          <cell r="B9039" t="str">
            <v>16020000</v>
          </cell>
          <cell r="C9039" t="str">
            <v>91020400</v>
          </cell>
          <cell r="D9039">
            <v>56559.65</v>
          </cell>
        </row>
        <row r="9040">
          <cell r="A9040" t="str">
            <v>06</v>
          </cell>
          <cell r="B9040" t="str">
            <v>16020000</v>
          </cell>
          <cell r="C9040" t="str">
            <v>91020800</v>
          </cell>
          <cell r="D9040">
            <v>181324.18</v>
          </cell>
        </row>
        <row r="9041">
          <cell r="A9041" t="str">
            <v>06</v>
          </cell>
          <cell r="B9041" t="str">
            <v>16020000</v>
          </cell>
          <cell r="C9041" t="str">
            <v>91020801</v>
          </cell>
          <cell r="D9041">
            <v>2684.97</v>
          </cell>
        </row>
        <row r="9042">
          <cell r="A9042" t="str">
            <v>06</v>
          </cell>
          <cell r="B9042" t="str">
            <v>16020000</v>
          </cell>
          <cell r="C9042" t="str">
            <v>91020802</v>
          </cell>
          <cell r="D9042">
            <v>109.88</v>
          </cell>
        </row>
        <row r="9043">
          <cell r="A9043" t="str">
            <v>06</v>
          </cell>
          <cell r="B9043" t="str">
            <v>16020000</v>
          </cell>
          <cell r="C9043" t="str">
            <v>97000000</v>
          </cell>
          <cell r="D9043">
            <v>-841.94</v>
          </cell>
        </row>
        <row r="9044">
          <cell r="A9044" t="str">
            <v>06</v>
          </cell>
          <cell r="B9044" t="str">
            <v>16020000</v>
          </cell>
          <cell r="C9044" t="str">
            <v>97000400</v>
          </cell>
          <cell r="D9044">
            <v>17.690000000000001</v>
          </cell>
        </row>
        <row r="9045">
          <cell r="A9045" t="str">
            <v>06</v>
          </cell>
          <cell r="B9045" t="str">
            <v>16020100</v>
          </cell>
          <cell r="C9045" t="str">
            <v>07010000</v>
          </cell>
          <cell r="D9045">
            <v>-278274.24</v>
          </cell>
        </row>
        <row r="9046">
          <cell r="A9046" t="str">
            <v>06</v>
          </cell>
          <cell r="B9046" t="str">
            <v>16020100</v>
          </cell>
          <cell r="C9046" t="str">
            <v>08060000</v>
          </cell>
          <cell r="D9046">
            <v>-185.08</v>
          </cell>
        </row>
        <row r="9047">
          <cell r="A9047" t="str">
            <v>06</v>
          </cell>
          <cell r="B9047" t="str">
            <v>16020100</v>
          </cell>
          <cell r="C9047" t="str">
            <v>08070000</v>
          </cell>
          <cell r="D9047">
            <v>81218.490000000005</v>
          </cell>
        </row>
        <row r="9048">
          <cell r="A9048" t="str">
            <v>06</v>
          </cell>
          <cell r="B9048" t="str">
            <v>16020100</v>
          </cell>
          <cell r="C9048" t="str">
            <v>16050000</v>
          </cell>
          <cell r="D9048">
            <v>-363984.71</v>
          </cell>
        </row>
        <row r="9049">
          <cell r="A9049" t="str">
            <v>06</v>
          </cell>
          <cell r="B9049" t="str">
            <v>16020100</v>
          </cell>
          <cell r="C9049" t="str">
            <v>20010000</v>
          </cell>
          <cell r="D9049">
            <v>-300242.53999999998</v>
          </cell>
        </row>
        <row r="9050">
          <cell r="A9050" t="str">
            <v>06</v>
          </cell>
          <cell r="B9050" t="str">
            <v>16020100</v>
          </cell>
          <cell r="C9050" t="str">
            <v>23010000</v>
          </cell>
          <cell r="D9050">
            <v>237320.47</v>
          </cell>
        </row>
        <row r="9051">
          <cell r="A9051" t="str">
            <v>06</v>
          </cell>
          <cell r="B9051" t="str">
            <v>16020100</v>
          </cell>
          <cell r="C9051" t="str">
            <v>25010000</v>
          </cell>
          <cell r="D9051">
            <v>1066299.6499999999</v>
          </cell>
        </row>
        <row r="9052">
          <cell r="A9052" t="str">
            <v>06</v>
          </cell>
          <cell r="B9052" t="str">
            <v>16020100</v>
          </cell>
          <cell r="C9052" t="str">
            <v>25020000</v>
          </cell>
          <cell r="D9052">
            <v>-14670.48</v>
          </cell>
        </row>
        <row r="9053">
          <cell r="A9053" t="str">
            <v>06</v>
          </cell>
          <cell r="B9053" t="str">
            <v>16020100</v>
          </cell>
          <cell r="C9053" t="str">
            <v>25030000</v>
          </cell>
          <cell r="D9053">
            <v>585.47</v>
          </cell>
        </row>
        <row r="9054">
          <cell r="A9054" t="str">
            <v>06</v>
          </cell>
          <cell r="B9054" t="str">
            <v>16020100</v>
          </cell>
          <cell r="C9054" t="str">
            <v>26000000</v>
          </cell>
          <cell r="D9054">
            <v>80635.22</v>
          </cell>
        </row>
        <row r="9055">
          <cell r="A9055" t="str">
            <v>06</v>
          </cell>
          <cell r="B9055" t="str">
            <v>16020100</v>
          </cell>
          <cell r="C9055" t="str">
            <v>44000500</v>
          </cell>
          <cell r="D9055">
            <v>381.99</v>
          </cell>
        </row>
        <row r="9056">
          <cell r="A9056" t="str">
            <v>06</v>
          </cell>
          <cell r="B9056" t="str">
            <v>16020100</v>
          </cell>
          <cell r="C9056" t="str">
            <v>79030000</v>
          </cell>
          <cell r="D9056">
            <v>1845.92</v>
          </cell>
        </row>
        <row r="9057">
          <cell r="A9057" t="str">
            <v>06</v>
          </cell>
          <cell r="B9057" t="str">
            <v>16020100</v>
          </cell>
          <cell r="C9057" t="str">
            <v>90020100</v>
          </cell>
          <cell r="D9057">
            <v>112623.24</v>
          </cell>
        </row>
        <row r="9058">
          <cell r="A9058" t="str">
            <v>06</v>
          </cell>
          <cell r="B9058" t="str">
            <v>16020100</v>
          </cell>
          <cell r="C9058" t="str">
            <v>90020200</v>
          </cell>
          <cell r="D9058">
            <v>1159.07</v>
          </cell>
        </row>
        <row r="9059">
          <cell r="A9059" t="str">
            <v>06</v>
          </cell>
          <cell r="B9059" t="str">
            <v>16020100</v>
          </cell>
          <cell r="C9059" t="str">
            <v>90020300</v>
          </cell>
          <cell r="D9059">
            <v>259.95999999999998</v>
          </cell>
        </row>
        <row r="9060">
          <cell r="A9060" t="str">
            <v>06</v>
          </cell>
          <cell r="B9060" t="str">
            <v>16020100</v>
          </cell>
          <cell r="C9060" t="str">
            <v>90020400</v>
          </cell>
          <cell r="D9060">
            <v>742.26</v>
          </cell>
        </row>
        <row r="9061">
          <cell r="A9061" t="str">
            <v>06</v>
          </cell>
          <cell r="B9061" t="str">
            <v>16020100</v>
          </cell>
          <cell r="C9061" t="str">
            <v>90022100</v>
          </cell>
          <cell r="D9061">
            <v>165.41</v>
          </cell>
        </row>
        <row r="9062">
          <cell r="A9062" t="str">
            <v>06</v>
          </cell>
          <cell r="B9062" t="str">
            <v>16020100</v>
          </cell>
          <cell r="C9062" t="str">
            <v>91020801</v>
          </cell>
          <cell r="D9062">
            <v>452.27</v>
          </cell>
        </row>
        <row r="9063">
          <cell r="A9063" t="str">
            <v>06</v>
          </cell>
          <cell r="B9063" t="str">
            <v>16020100</v>
          </cell>
          <cell r="C9063" t="str">
            <v>97000000</v>
          </cell>
          <cell r="D9063">
            <v>15</v>
          </cell>
        </row>
        <row r="9064">
          <cell r="A9064" t="str">
            <v>06</v>
          </cell>
          <cell r="B9064" t="str">
            <v>16040000</v>
          </cell>
          <cell r="C9064" t="str">
            <v>16040000</v>
          </cell>
          <cell r="D9064">
            <v>-2124128.0499999998</v>
          </cell>
        </row>
        <row r="9065">
          <cell r="A9065" t="str">
            <v>06</v>
          </cell>
          <cell r="B9065" t="str">
            <v>16040000</v>
          </cell>
          <cell r="C9065" t="str">
            <v>16080000</v>
          </cell>
          <cell r="D9065">
            <v>1623545.14</v>
          </cell>
        </row>
        <row r="9066">
          <cell r="A9066" t="str">
            <v>06</v>
          </cell>
          <cell r="B9066" t="str">
            <v>16040000</v>
          </cell>
          <cell r="C9066" t="str">
            <v>20010000</v>
          </cell>
          <cell r="D9066">
            <v>14592567.01</v>
          </cell>
        </row>
        <row r="9067">
          <cell r="A9067" t="str">
            <v>06</v>
          </cell>
          <cell r="B9067" t="str">
            <v>16040000</v>
          </cell>
          <cell r="C9067" t="str">
            <v>23010000</v>
          </cell>
          <cell r="D9067">
            <v>154315.98000000001</v>
          </cell>
        </row>
        <row r="9068">
          <cell r="A9068" t="str">
            <v>06</v>
          </cell>
          <cell r="B9068" t="str">
            <v>16040000</v>
          </cell>
          <cell r="C9068" t="str">
            <v>25010000</v>
          </cell>
          <cell r="D9068">
            <v>331594.34000000003</v>
          </cell>
        </row>
        <row r="9069">
          <cell r="A9069" t="str">
            <v>06</v>
          </cell>
          <cell r="B9069" t="str">
            <v>16040000</v>
          </cell>
          <cell r="C9069" t="str">
            <v>25020000</v>
          </cell>
          <cell r="D9069">
            <v>32142.42</v>
          </cell>
        </row>
        <row r="9070">
          <cell r="A9070" t="str">
            <v>06</v>
          </cell>
          <cell r="B9070" t="str">
            <v>16040000</v>
          </cell>
          <cell r="C9070" t="str">
            <v>25030000</v>
          </cell>
          <cell r="D9070">
            <v>5616.71</v>
          </cell>
        </row>
        <row r="9071">
          <cell r="A9071" t="str">
            <v>06</v>
          </cell>
          <cell r="B9071" t="str">
            <v>16040000</v>
          </cell>
          <cell r="C9071" t="str">
            <v>26000000</v>
          </cell>
          <cell r="D9071">
            <v>15871.26</v>
          </cell>
        </row>
        <row r="9072">
          <cell r="A9072" t="str">
            <v>06</v>
          </cell>
          <cell r="B9072" t="str">
            <v>16040000</v>
          </cell>
          <cell r="C9072" t="str">
            <v>28001100</v>
          </cell>
          <cell r="D9072">
            <v>-43350.03</v>
          </cell>
        </row>
        <row r="9073">
          <cell r="A9073" t="str">
            <v>06</v>
          </cell>
          <cell r="B9073" t="str">
            <v>16040000</v>
          </cell>
          <cell r="C9073" t="str">
            <v>28011200</v>
          </cell>
          <cell r="D9073">
            <v>-12814.5</v>
          </cell>
        </row>
        <row r="9074">
          <cell r="A9074" t="str">
            <v>06</v>
          </cell>
          <cell r="B9074" t="str">
            <v>16040000</v>
          </cell>
          <cell r="C9074" t="str">
            <v>44000500</v>
          </cell>
          <cell r="D9074">
            <v>14665.51</v>
          </cell>
        </row>
        <row r="9075">
          <cell r="A9075" t="str">
            <v>06</v>
          </cell>
          <cell r="B9075" t="str">
            <v>16040000</v>
          </cell>
          <cell r="C9075" t="str">
            <v>79030000</v>
          </cell>
          <cell r="D9075">
            <v>5193.38</v>
          </cell>
        </row>
        <row r="9076">
          <cell r="A9076" t="str">
            <v>06</v>
          </cell>
          <cell r="B9076" t="str">
            <v>16040000</v>
          </cell>
          <cell r="C9076" t="str">
            <v>79040000</v>
          </cell>
          <cell r="D9076">
            <v>2206.46</v>
          </cell>
        </row>
        <row r="9077">
          <cell r="A9077" t="str">
            <v>06</v>
          </cell>
          <cell r="B9077" t="str">
            <v>16040000</v>
          </cell>
          <cell r="C9077" t="str">
            <v>79070000</v>
          </cell>
          <cell r="D9077">
            <v>530.44000000000005</v>
          </cell>
        </row>
        <row r="9078">
          <cell r="A9078" t="str">
            <v>06</v>
          </cell>
          <cell r="B9078" t="str">
            <v>16040000</v>
          </cell>
          <cell r="C9078" t="str">
            <v>90020500</v>
          </cell>
          <cell r="D9078">
            <v>811.88</v>
          </cell>
        </row>
        <row r="9079">
          <cell r="A9079" t="str">
            <v>06</v>
          </cell>
          <cell r="B9079" t="str">
            <v>16040000</v>
          </cell>
          <cell r="C9079" t="str">
            <v>90021400</v>
          </cell>
          <cell r="D9079">
            <v>-10040.82</v>
          </cell>
        </row>
        <row r="9080">
          <cell r="A9080" t="str">
            <v>06</v>
          </cell>
          <cell r="B9080" t="str">
            <v>16040000</v>
          </cell>
          <cell r="C9080" t="str">
            <v>91020400</v>
          </cell>
          <cell r="D9080">
            <v>28826.71</v>
          </cell>
        </row>
        <row r="9081">
          <cell r="A9081" t="str">
            <v>06</v>
          </cell>
          <cell r="B9081" t="str">
            <v>16040000</v>
          </cell>
          <cell r="C9081" t="str">
            <v>91020800</v>
          </cell>
          <cell r="D9081">
            <v>6565.71</v>
          </cell>
        </row>
        <row r="9082">
          <cell r="A9082" t="str">
            <v>06</v>
          </cell>
          <cell r="B9082" t="str">
            <v>16040000</v>
          </cell>
          <cell r="C9082" t="str">
            <v>91020801</v>
          </cell>
          <cell r="D9082">
            <v>77466.880000000005</v>
          </cell>
        </row>
        <row r="9083">
          <cell r="A9083" t="str">
            <v>06</v>
          </cell>
          <cell r="B9083" t="str">
            <v>16040000</v>
          </cell>
          <cell r="C9083" t="str">
            <v>91020802</v>
          </cell>
          <cell r="D9083">
            <v>-131.06</v>
          </cell>
        </row>
        <row r="9084">
          <cell r="A9084" t="str">
            <v>06</v>
          </cell>
          <cell r="B9084" t="str">
            <v>16040000</v>
          </cell>
          <cell r="C9084" t="str">
            <v>97000000</v>
          </cell>
          <cell r="D9084">
            <v>1592.55</v>
          </cell>
        </row>
        <row r="9085">
          <cell r="A9085" t="str">
            <v>06</v>
          </cell>
          <cell r="B9085" t="str">
            <v>16040000</v>
          </cell>
          <cell r="C9085" t="str">
            <v>97000400</v>
          </cell>
          <cell r="D9085">
            <v>-12.9</v>
          </cell>
        </row>
        <row r="9086">
          <cell r="A9086" t="str">
            <v>06</v>
          </cell>
          <cell r="B9086" t="str">
            <v>16050000</v>
          </cell>
          <cell r="C9086" t="str">
            <v>44000100</v>
          </cell>
          <cell r="D9086">
            <v>-249596.37</v>
          </cell>
        </row>
        <row r="9087">
          <cell r="A9087" t="str">
            <v>06</v>
          </cell>
          <cell r="B9087" t="str">
            <v>16050000</v>
          </cell>
          <cell r="C9087" t="str">
            <v>44000200</v>
          </cell>
          <cell r="D9087">
            <v>-15185.99</v>
          </cell>
        </row>
        <row r="9088">
          <cell r="A9088" t="str">
            <v>06</v>
          </cell>
          <cell r="B9088" t="str">
            <v>16050000</v>
          </cell>
          <cell r="C9088" t="str">
            <v>44000300</v>
          </cell>
          <cell r="D9088">
            <v>-980.1</v>
          </cell>
        </row>
        <row r="9089">
          <cell r="A9089" t="str">
            <v>06</v>
          </cell>
          <cell r="B9089" t="str">
            <v>16050000</v>
          </cell>
          <cell r="C9089" t="str">
            <v>44000400</v>
          </cell>
          <cell r="D9089">
            <v>-17210.72</v>
          </cell>
        </row>
        <row r="9090">
          <cell r="A9090" t="str">
            <v>06</v>
          </cell>
          <cell r="B9090" t="str">
            <v>16050000</v>
          </cell>
          <cell r="C9090" t="str">
            <v>45020001</v>
          </cell>
          <cell r="D9090">
            <v>-21633.4</v>
          </cell>
        </row>
        <row r="9091">
          <cell r="A9091" t="str">
            <v>06</v>
          </cell>
          <cell r="B9091" t="str">
            <v>16050000</v>
          </cell>
          <cell r="C9091" t="str">
            <v>90020100</v>
          </cell>
          <cell r="D9091">
            <v>635711.14</v>
          </cell>
        </row>
        <row r="9092">
          <cell r="A9092" t="str">
            <v>06</v>
          </cell>
          <cell r="B9092" t="str">
            <v>16050000</v>
          </cell>
          <cell r="C9092" t="str">
            <v>90020101</v>
          </cell>
          <cell r="D9092">
            <v>-0.01</v>
          </cell>
        </row>
        <row r="9093">
          <cell r="A9093" t="str">
            <v>06</v>
          </cell>
          <cell r="B9093" t="str">
            <v>16050000</v>
          </cell>
          <cell r="C9093" t="str">
            <v>90022100</v>
          </cell>
          <cell r="D9093">
            <v>-498582.27</v>
          </cell>
        </row>
        <row r="9094">
          <cell r="A9094" t="str">
            <v>06</v>
          </cell>
          <cell r="B9094" t="str">
            <v>16050000</v>
          </cell>
          <cell r="C9094" t="str">
            <v>90022101</v>
          </cell>
          <cell r="D9094">
            <v>-48447.360000000001</v>
          </cell>
        </row>
        <row r="9095">
          <cell r="A9095" t="str">
            <v>06</v>
          </cell>
          <cell r="B9095" t="str">
            <v>16050000</v>
          </cell>
          <cell r="C9095" t="str">
            <v>91020400</v>
          </cell>
          <cell r="D9095">
            <v>-275.51</v>
          </cell>
        </row>
        <row r="9096">
          <cell r="A9096" t="str">
            <v>06</v>
          </cell>
          <cell r="B9096" t="str">
            <v>16070100</v>
          </cell>
          <cell r="C9096" t="str">
            <v>16010000</v>
          </cell>
          <cell r="D9096">
            <v>-586.54999999999995</v>
          </cell>
        </row>
        <row r="9097">
          <cell r="A9097" t="str">
            <v>06</v>
          </cell>
          <cell r="B9097" t="str">
            <v>16070100</v>
          </cell>
          <cell r="C9097" t="str">
            <v>44000100</v>
          </cell>
          <cell r="D9097">
            <v>-6743.63</v>
          </cell>
        </row>
        <row r="9098">
          <cell r="A9098" t="str">
            <v>06</v>
          </cell>
          <cell r="B9098" t="str">
            <v>16070100</v>
          </cell>
          <cell r="C9098" t="str">
            <v>44000200</v>
          </cell>
          <cell r="D9098">
            <v>-329.63</v>
          </cell>
        </row>
        <row r="9099">
          <cell r="A9099" t="str">
            <v>06</v>
          </cell>
          <cell r="B9099" t="str">
            <v>16070100</v>
          </cell>
          <cell r="C9099" t="str">
            <v>44000300</v>
          </cell>
          <cell r="D9099">
            <v>-3.46</v>
          </cell>
        </row>
        <row r="9100">
          <cell r="A9100" t="str">
            <v>06</v>
          </cell>
          <cell r="B9100" t="str">
            <v>16070100</v>
          </cell>
          <cell r="C9100" t="str">
            <v>44000400</v>
          </cell>
          <cell r="D9100">
            <v>-16.34</v>
          </cell>
        </row>
        <row r="9101">
          <cell r="A9101" t="str">
            <v>06</v>
          </cell>
          <cell r="B9101" t="str">
            <v>16070100</v>
          </cell>
          <cell r="C9101" t="str">
            <v>45000301</v>
          </cell>
          <cell r="D9101">
            <v>218835.75</v>
          </cell>
        </row>
        <row r="9102">
          <cell r="A9102" t="str">
            <v>06</v>
          </cell>
          <cell r="B9102" t="str">
            <v>16070100</v>
          </cell>
          <cell r="C9102" t="str">
            <v>45020301</v>
          </cell>
          <cell r="D9102">
            <v>-531.48</v>
          </cell>
        </row>
        <row r="9103">
          <cell r="A9103" t="str">
            <v>06</v>
          </cell>
          <cell r="B9103" t="str">
            <v>16070100</v>
          </cell>
          <cell r="C9103" t="str">
            <v>90021400</v>
          </cell>
          <cell r="D9103">
            <v>73097.53</v>
          </cell>
        </row>
        <row r="9104">
          <cell r="A9104" t="str">
            <v>06</v>
          </cell>
          <cell r="B9104" t="str">
            <v>16070100</v>
          </cell>
          <cell r="C9104" t="str">
            <v>90021401</v>
          </cell>
          <cell r="D9104">
            <v>1904177.66</v>
          </cell>
        </row>
        <row r="9105">
          <cell r="A9105" t="str">
            <v>06</v>
          </cell>
          <cell r="B9105" t="str">
            <v>16070100</v>
          </cell>
          <cell r="C9105" t="str">
            <v>90021402</v>
          </cell>
          <cell r="D9105">
            <v>69.23</v>
          </cell>
        </row>
        <row r="9106">
          <cell r="A9106" t="str">
            <v>06</v>
          </cell>
          <cell r="B9106" t="str">
            <v>16070100</v>
          </cell>
          <cell r="C9106" t="str">
            <v>90021405</v>
          </cell>
          <cell r="D9106">
            <v>-43093.61</v>
          </cell>
        </row>
        <row r="9107">
          <cell r="A9107" t="str">
            <v>06</v>
          </cell>
          <cell r="B9107" t="str">
            <v>16070100</v>
          </cell>
          <cell r="C9107" t="str">
            <v>90021600</v>
          </cell>
          <cell r="D9107">
            <v>25029.61</v>
          </cell>
        </row>
        <row r="9108">
          <cell r="A9108" t="str">
            <v>06</v>
          </cell>
          <cell r="B9108" t="str">
            <v>16070100</v>
          </cell>
          <cell r="C9108" t="str">
            <v>90021605</v>
          </cell>
          <cell r="D9108">
            <v>-2538.4699999999998</v>
          </cell>
        </row>
        <row r="9109">
          <cell r="A9109" t="str">
            <v>06</v>
          </cell>
          <cell r="B9109" t="str">
            <v>16070100</v>
          </cell>
          <cell r="C9109" t="str">
            <v>90021705</v>
          </cell>
          <cell r="D9109">
            <v>-155.86000000000001</v>
          </cell>
        </row>
        <row r="9110">
          <cell r="A9110" t="str">
            <v>06</v>
          </cell>
          <cell r="B9110" t="str">
            <v>16070100</v>
          </cell>
          <cell r="C9110" t="str">
            <v>90021800</v>
          </cell>
          <cell r="D9110">
            <v>76086.02</v>
          </cell>
        </row>
        <row r="9111">
          <cell r="A9111" t="str">
            <v>06</v>
          </cell>
          <cell r="B9111" t="str">
            <v>16070100</v>
          </cell>
          <cell r="C9111" t="str">
            <v>90021805</v>
          </cell>
          <cell r="D9111">
            <v>-2142.65</v>
          </cell>
        </row>
        <row r="9112">
          <cell r="A9112" t="str">
            <v>06</v>
          </cell>
          <cell r="B9112" t="str">
            <v>16070200</v>
          </cell>
          <cell r="C9112" t="str">
            <v>16020000</v>
          </cell>
          <cell r="D9112">
            <v>76.06</v>
          </cell>
        </row>
        <row r="9113">
          <cell r="A9113" t="str">
            <v>06</v>
          </cell>
          <cell r="B9113" t="str">
            <v>16070200</v>
          </cell>
          <cell r="C9113" t="str">
            <v>44000100</v>
          </cell>
          <cell r="D9113">
            <v>3998.2</v>
          </cell>
        </row>
        <row r="9114">
          <cell r="A9114" t="str">
            <v>06</v>
          </cell>
          <cell r="B9114" t="str">
            <v>16070200</v>
          </cell>
          <cell r="C9114" t="str">
            <v>44000200</v>
          </cell>
          <cell r="D9114">
            <v>-88.3</v>
          </cell>
        </row>
        <row r="9115">
          <cell r="A9115" t="str">
            <v>06</v>
          </cell>
          <cell r="B9115" t="str">
            <v>16070200</v>
          </cell>
          <cell r="C9115" t="str">
            <v>44000300</v>
          </cell>
          <cell r="D9115">
            <v>38.51</v>
          </cell>
        </row>
        <row r="9116">
          <cell r="A9116" t="str">
            <v>06</v>
          </cell>
          <cell r="B9116" t="str">
            <v>16070200</v>
          </cell>
          <cell r="C9116" t="str">
            <v>44000400</v>
          </cell>
          <cell r="D9116">
            <v>34.880000000000003</v>
          </cell>
        </row>
        <row r="9117">
          <cell r="A9117" t="str">
            <v>06</v>
          </cell>
          <cell r="B9117" t="str">
            <v>16070200</v>
          </cell>
          <cell r="C9117" t="str">
            <v>45000301</v>
          </cell>
          <cell r="D9117">
            <v>65065.54</v>
          </cell>
        </row>
        <row r="9118">
          <cell r="A9118" t="str">
            <v>06</v>
          </cell>
          <cell r="B9118" t="str">
            <v>16070200</v>
          </cell>
          <cell r="C9118" t="str">
            <v>45020301</v>
          </cell>
          <cell r="D9118">
            <v>234.17</v>
          </cell>
        </row>
        <row r="9119">
          <cell r="A9119" t="str">
            <v>06</v>
          </cell>
          <cell r="B9119" t="str">
            <v>16070200</v>
          </cell>
          <cell r="C9119" t="str">
            <v>90021400</v>
          </cell>
          <cell r="D9119">
            <v>-109492.91</v>
          </cell>
        </row>
        <row r="9120">
          <cell r="A9120" t="str">
            <v>06</v>
          </cell>
          <cell r="B9120" t="str">
            <v>16070200</v>
          </cell>
          <cell r="C9120" t="str">
            <v>90021401</v>
          </cell>
          <cell r="D9120">
            <v>409882.71</v>
          </cell>
        </row>
        <row r="9121">
          <cell r="A9121" t="str">
            <v>06</v>
          </cell>
          <cell r="B9121" t="str">
            <v>16070200</v>
          </cell>
          <cell r="C9121" t="str">
            <v>90021402</v>
          </cell>
          <cell r="D9121">
            <v>192.41</v>
          </cell>
        </row>
        <row r="9122">
          <cell r="A9122" t="str">
            <v>06</v>
          </cell>
          <cell r="B9122" t="str">
            <v>16070200</v>
          </cell>
          <cell r="C9122" t="str">
            <v>90021405</v>
          </cell>
          <cell r="D9122">
            <v>8201914.6299999999</v>
          </cell>
        </row>
        <row r="9123">
          <cell r="A9123" t="str">
            <v>06</v>
          </cell>
          <cell r="B9123" t="str">
            <v>16070200</v>
          </cell>
          <cell r="C9123" t="str">
            <v>90021600</v>
          </cell>
          <cell r="D9123">
            <v>-4189.07</v>
          </cell>
        </row>
        <row r="9124">
          <cell r="A9124" t="str">
            <v>06</v>
          </cell>
          <cell r="B9124" t="str">
            <v>16070200</v>
          </cell>
          <cell r="C9124" t="str">
            <v>90021605</v>
          </cell>
          <cell r="D9124">
            <v>231620.72</v>
          </cell>
        </row>
        <row r="9125">
          <cell r="A9125" t="str">
            <v>06</v>
          </cell>
          <cell r="B9125" t="str">
            <v>16070200</v>
          </cell>
          <cell r="C9125" t="str">
            <v>90021705</v>
          </cell>
          <cell r="D9125">
            <v>40441.019999999997</v>
          </cell>
        </row>
        <row r="9126">
          <cell r="A9126" t="str">
            <v>06</v>
          </cell>
          <cell r="B9126" t="str">
            <v>16070200</v>
          </cell>
          <cell r="C9126" t="str">
            <v>90021800</v>
          </cell>
          <cell r="D9126">
            <v>26849.34</v>
          </cell>
        </row>
        <row r="9127">
          <cell r="A9127" t="str">
            <v>06</v>
          </cell>
          <cell r="B9127" t="str">
            <v>16070200</v>
          </cell>
          <cell r="C9127" t="str">
            <v>90021805</v>
          </cell>
          <cell r="D9127">
            <v>244939.93</v>
          </cell>
        </row>
        <row r="9128">
          <cell r="A9128" t="str">
            <v>06</v>
          </cell>
          <cell r="B9128" t="str">
            <v>16070200</v>
          </cell>
          <cell r="C9128" t="str">
            <v>91020801</v>
          </cell>
          <cell r="D9128">
            <v>55.24</v>
          </cell>
        </row>
        <row r="9129">
          <cell r="A9129" t="str">
            <v>06</v>
          </cell>
          <cell r="B9129" t="str">
            <v>16080000</v>
          </cell>
          <cell r="C9129" t="str">
            <v>16040000</v>
          </cell>
          <cell r="D9129">
            <v>424.11</v>
          </cell>
        </row>
        <row r="9130">
          <cell r="A9130" t="str">
            <v>06</v>
          </cell>
          <cell r="B9130" t="str">
            <v>16080000</v>
          </cell>
          <cell r="C9130" t="str">
            <v>44000100</v>
          </cell>
          <cell r="D9130">
            <v>104980.57</v>
          </cell>
        </row>
        <row r="9131">
          <cell r="A9131" t="str">
            <v>06</v>
          </cell>
          <cell r="B9131" t="str">
            <v>16080000</v>
          </cell>
          <cell r="C9131" t="str">
            <v>44000200</v>
          </cell>
          <cell r="D9131">
            <v>6478.89</v>
          </cell>
        </row>
        <row r="9132">
          <cell r="A9132" t="str">
            <v>06</v>
          </cell>
          <cell r="B9132" t="str">
            <v>16080000</v>
          </cell>
          <cell r="C9132" t="str">
            <v>44000300</v>
          </cell>
          <cell r="D9132">
            <v>215.86</v>
          </cell>
        </row>
        <row r="9133">
          <cell r="A9133" t="str">
            <v>06</v>
          </cell>
          <cell r="B9133" t="str">
            <v>16080000</v>
          </cell>
          <cell r="C9133" t="str">
            <v>44000400</v>
          </cell>
          <cell r="D9133">
            <v>1312.47</v>
          </cell>
        </row>
        <row r="9134">
          <cell r="A9134" t="str">
            <v>06</v>
          </cell>
          <cell r="B9134" t="str">
            <v>16080000</v>
          </cell>
          <cell r="C9134" t="str">
            <v>45000301</v>
          </cell>
          <cell r="D9134">
            <v>79068.45</v>
          </cell>
        </row>
        <row r="9135">
          <cell r="A9135" t="str">
            <v>06</v>
          </cell>
          <cell r="B9135" t="str">
            <v>16080000</v>
          </cell>
          <cell r="C9135" t="str">
            <v>45020301</v>
          </cell>
          <cell r="D9135">
            <v>7887.2</v>
          </cell>
        </row>
        <row r="9136">
          <cell r="A9136" t="str">
            <v>06</v>
          </cell>
          <cell r="B9136" t="str">
            <v>16080000</v>
          </cell>
          <cell r="C9136" t="str">
            <v>90021400</v>
          </cell>
          <cell r="D9136">
            <v>345561.89</v>
          </cell>
        </row>
        <row r="9137">
          <cell r="A9137" t="str">
            <v>06</v>
          </cell>
          <cell r="B9137" t="str">
            <v>16080000</v>
          </cell>
          <cell r="C9137" t="str">
            <v>90021401</v>
          </cell>
          <cell r="D9137">
            <v>352014.9</v>
          </cell>
        </row>
        <row r="9138">
          <cell r="A9138" t="str">
            <v>06</v>
          </cell>
          <cell r="B9138" t="str">
            <v>16080000</v>
          </cell>
          <cell r="C9138" t="str">
            <v>90021402</v>
          </cell>
          <cell r="D9138">
            <v>843.65</v>
          </cell>
        </row>
        <row r="9139">
          <cell r="A9139" t="str">
            <v>06</v>
          </cell>
          <cell r="B9139" t="str">
            <v>16080000</v>
          </cell>
          <cell r="C9139" t="str">
            <v>90021405</v>
          </cell>
          <cell r="D9139">
            <v>561424.68999999994</v>
          </cell>
        </row>
        <row r="9140">
          <cell r="A9140" t="str">
            <v>06</v>
          </cell>
          <cell r="B9140" t="str">
            <v>16080000</v>
          </cell>
          <cell r="C9140" t="str">
            <v>90021600</v>
          </cell>
          <cell r="D9140">
            <v>34770.18</v>
          </cell>
        </row>
        <row r="9141">
          <cell r="A9141" t="str">
            <v>06</v>
          </cell>
          <cell r="B9141" t="str">
            <v>16080000</v>
          </cell>
          <cell r="C9141" t="str">
            <v>90021605</v>
          </cell>
          <cell r="D9141">
            <v>20717.36</v>
          </cell>
        </row>
        <row r="9142">
          <cell r="A9142" t="str">
            <v>06</v>
          </cell>
          <cell r="B9142" t="str">
            <v>16080000</v>
          </cell>
          <cell r="C9142" t="str">
            <v>90021705</v>
          </cell>
          <cell r="D9142">
            <v>2716.48</v>
          </cell>
        </row>
        <row r="9143">
          <cell r="A9143" t="str">
            <v>06</v>
          </cell>
          <cell r="B9143" t="str">
            <v>16080000</v>
          </cell>
          <cell r="C9143" t="str">
            <v>90021800</v>
          </cell>
          <cell r="D9143">
            <v>23170.31</v>
          </cell>
        </row>
        <row r="9144">
          <cell r="A9144" t="str">
            <v>06</v>
          </cell>
          <cell r="B9144" t="str">
            <v>16080000</v>
          </cell>
          <cell r="C9144" t="str">
            <v>90021805</v>
          </cell>
          <cell r="D9144">
            <v>18550.740000000002</v>
          </cell>
        </row>
        <row r="9145">
          <cell r="A9145" t="str">
            <v>06</v>
          </cell>
          <cell r="B9145" t="str">
            <v>16080000</v>
          </cell>
          <cell r="C9145" t="str">
            <v>91020801</v>
          </cell>
          <cell r="D9145">
            <v>651.59</v>
          </cell>
        </row>
        <row r="9146">
          <cell r="A9146" t="str">
            <v>06</v>
          </cell>
          <cell r="B9146" t="str">
            <v>99000000</v>
          </cell>
          <cell r="C9146" t="str">
            <v>91090900</v>
          </cell>
          <cell r="D9146">
            <v>238414.83</v>
          </cell>
        </row>
        <row r="9147">
          <cell r="A9147" t="str">
            <v>06</v>
          </cell>
          <cell r="B9147" t="str">
            <v>69050000</v>
          </cell>
          <cell r="C9147" t="str">
            <v>91020800</v>
          </cell>
          <cell r="D9147">
            <v>14.4</v>
          </cell>
        </row>
        <row r="9148">
          <cell r="A9148" t="str">
            <v>06</v>
          </cell>
          <cell r="B9148" t="str">
            <v>69050000</v>
          </cell>
          <cell r="C9148" t="str">
            <v>91020801</v>
          </cell>
          <cell r="D9148">
            <v>-14.4</v>
          </cell>
        </row>
        <row r="9149">
          <cell r="A9149" t="str">
            <v>06</v>
          </cell>
          <cell r="B9149" t="str">
            <v>70000000</v>
          </cell>
          <cell r="C9149" t="str">
            <v>91020800</v>
          </cell>
          <cell r="D9149">
            <v>1200</v>
          </cell>
        </row>
        <row r="9150">
          <cell r="A9150" t="str">
            <v>06</v>
          </cell>
          <cell r="B9150" t="str">
            <v>70000000</v>
          </cell>
          <cell r="C9150" t="str">
            <v>91020801</v>
          </cell>
          <cell r="D9150">
            <v>-1200</v>
          </cell>
        </row>
        <row r="9151">
          <cell r="A9151" t="str">
            <v>06</v>
          </cell>
          <cell r="B9151" t="str">
            <v>45000100</v>
          </cell>
          <cell r="C9151" t="str">
            <v>90020200</v>
          </cell>
          <cell r="D9151">
            <v>5974320.4400000004</v>
          </cell>
        </row>
        <row r="9152">
          <cell r="A9152" t="str">
            <v>06</v>
          </cell>
          <cell r="B9152" t="str">
            <v>45000100</v>
          </cell>
          <cell r="C9152" t="str">
            <v>90020400</v>
          </cell>
          <cell r="D9152">
            <v>1748064</v>
          </cell>
        </row>
        <row r="9153">
          <cell r="A9153" t="str">
            <v>06</v>
          </cell>
          <cell r="B9153" t="str">
            <v>45000300</v>
          </cell>
          <cell r="C9153" t="str">
            <v>90021600</v>
          </cell>
          <cell r="D9153">
            <v>98229.08</v>
          </cell>
        </row>
        <row r="9154">
          <cell r="A9154" t="str">
            <v>06</v>
          </cell>
          <cell r="B9154" t="str">
            <v>45000300</v>
          </cell>
          <cell r="C9154" t="str">
            <v>90021605</v>
          </cell>
          <cell r="D9154">
            <v>260251.04</v>
          </cell>
        </row>
        <row r="9155">
          <cell r="A9155" t="str">
            <v>06</v>
          </cell>
          <cell r="B9155" t="str">
            <v>45000301</v>
          </cell>
          <cell r="C9155" t="str">
            <v>90021600</v>
          </cell>
          <cell r="D9155">
            <v>8425.44</v>
          </cell>
        </row>
        <row r="9156">
          <cell r="A9156" t="str">
            <v>06</v>
          </cell>
          <cell r="B9156" t="str">
            <v>45000301</v>
          </cell>
          <cell r="C9156" t="str">
            <v>90021605</v>
          </cell>
          <cell r="D9156">
            <v>38115.879999999997</v>
          </cell>
        </row>
        <row r="9157">
          <cell r="A9157" t="str">
            <v>06</v>
          </cell>
          <cell r="B9157" t="str">
            <v>45020000</v>
          </cell>
          <cell r="C9157" t="str">
            <v>44000200</v>
          </cell>
          <cell r="D9157">
            <v>147828.17000000001</v>
          </cell>
        </row>
        <row r="9158">
          <cell r="A9158" t="str">
            <v>06</v>
          </cell>
          <cell r="B9158" t="str">
            <v>45020000</v>
          </cell>
          <cell r="C9158" t="str">
            <v>44000400</v>
          </cell>
          <cell r="D9158">
            <v>17795.2</v>
          </cell>
        </row>
        <row r="9159">
          <cell r="A9159" t="str">
            <v>06</v>
          </cell>
          <cell r="B9159" t="str">
            <v>45020001</v>
          </cell>
          <cell r="C9159" t="str">
            <v>44000200</v>
          </cell>
          <cell r="D9159">
            <v>-16503.03</v>
          </cell>
        </row>
        <row r="9160">
          <cell r="A9160" t="str">
            <v>06</v>
          </cell>
          <cell r="B9160" t="str">
            <v>45020001</v>
          </cell>
          <cell r="C9160" t="str">
            <v>44000400</v>
          </cell>
          <cell r="D9160">
            <v>-4687.18</v>
          </cell>
        </row>
        <row r="9161">
          <cell r="A9161" t="str">
            <v>06</v>
          </cell>
          <cell r="B9161" t="str">
            <v>45020300</v>
          </cell>
          <cell r="C9161" t="str">
            <v>44000200</v>
          </cell>
          <cell r="D9161">
            <v>221095.76</v>
          </cell>
        </row>
        <row r="9162">
          <cell r="A9162" t="str">
            <v>06</v>
          </cell>
          <cell r="B9162" t="str">
            <v>45020301</v>
          </cell>
          <cell r="C9162" t="str">
            <v>44000200</v>
          </cell>
          <cell r="D9162">
            <v>4548.5</v>
          </cell>
        </row>
        <row r="9163">
          <cell r="A9163" t="str">
            <v>06</v>
          </cell>
          <cell r="B9163" t="str">
            <v>10050000</v>
          </cell>
          <cell r="C9163" t="str">
            <v>10020000</v>
          </cell>
          <cell r="D9163">
            <v>380</v>
          </cell>
        </row>
        <row r="9164">
          <cell r="A9164" t="str">
            <v>06</v>
          </cell>
          <cell r="B9164" t="str">
            <v>10050000</v>
          </cell>
          <cell r="C9164" t="str">
            <v>10050000</v>
          </cell>
          <cell r="D9164">
            <v>13289811.23</v>
          </cell>
        </row>
        <row r="9165">
          <cell r="A9165" t="str">
            <v>06</v>
          </cell>
          <cell r="B9165" t="str">
            <v>10050000</v>
          </cell>
          <cell r="C9165" t="str">
            <v>10060000</v>
          </cell>
          <cell r="D9165">
            <v>7.5</v>
          </cell>
        </row>
        <row r="9166">
          <cell r="A9166" t="str">
            <v>06</v>
          </cell>
          <cell r="B9166" t="str">
            <v>10050000</v>
          </cell>
          <cell r="C9166" t="str">
            <v>23010000</v>
          </cell>
          <cell r="D9166">
            <v>1339707.1000000001</v>
          </cell>
        </row>
        <row r="9167">
          <cell r="A9167" t="str">
            <v>06</v>
          </cell>
          <cell r="B9167" t="str">
            <v>10050000</v>
          </cell>
          <cell r="C9167" t="str">
            <v>25010000</v>
          </cell>
          <cell r="D9167">
            <v>5345872.45</v>
          </cell>
        </row>
        <row r="9168">
          <cell r="A9168" t="str">
            <v>06</v>
          </cell>
          <cell r="B9168" t="str">
            <v>10050000</v>
          </cell>
          <cell r="C9168" t="str">
            <v>25020000</v>
          </cell>
          <cell r="D9168">
            <v>1854753.24</v>
          </cell>
        </row>
        <row r="9169">
          <cell r="A9169" t="str">
            <v>06</v>
          </cell>
          <cell r="B9169" t="str">
            <v>10050000</v>
          </cell>
          <cell r="C9169" t="str">
            <v>25030000</v>
          </cell>
          <cell r="D9169">
            <v>219041.05</v>
          </cell>
        </row>
        <row r="9170">
          <cell r="A9170" t="str">
            <v>06</v>
          </cell>
          <cell r="B9170" t="str">
            <v>10050000</v>
          </cell>
          <cell r="C9170" t="str">
            <v>26000000</v>
          </cell>
          <cell r="D9170">
            <v>467029.4</v>
          </cell>
        </row>
        <row r="9171">
          <cell r="A9171" t="str">
            <v>06</v>
          </cell>
          <cell r="B9171" t="str">
            <v>10050000</v>
          </cell>
          <cell r="C9171" t="str">
            <v>41020000</v>
          </cell>
          <cell r="D9171">
            <v>459301.49</v>
          </cell>
        </row>
        <row r="9172">
          <cell r="A9172" t="str">
            <v>06</v>
          </cell>
          <cell r="B9172" t="str">
            <v>10050000</v>
          </cell>
          <cell r="C9172" t="str">
            <v>44000500</v>
          </cell>
          <cell r="D9172">
            <v>8190</v>
          </cell>
        </row>
        <row r="9173">
          <cell r="A9173" t="str">
            <v>06</v>
          </cell>
          <cell r="B9173" t="str">
            <v>10050000</v>
          </cell>
          <cell r="C9173" t="str">
            <v>79030000</v>
          </cell>
          <cell r="D9173">
            <v>9290.2199999999993</v>
          </cell>
        </row>
        <row r="9174">
          <cell r="A9174" t="str">
            <v>06</v>
          </cell>
          <cell r="B9174" t="str">
            <v>10050000</v>
          </cell>
          <cell r="C9174" t="str">
            <v>79040000</v>
          </cell>
          <cell r="D9174">
            <v>491.36</v>
          </cell>
        </row>
        <row r="9175">
          <cell r="A9175" t="str">
            <v>06</v>
          </cell>
          <cell r="B9175" t="str">
            <v>10050000</v>
          </cell>
          <cell r="C9175" t="str">
            <v>79070000</v>
          </cell>
          <cell r="D9175">
            <v>9689.2999999999993</v>
          </cell>
        </row>
        <row r="9176">
          <cell r="A9176" t="str">
            <v>06</v>
          </cell>
          <cell r="B9176" t="str">
            <v>10050000</v>
          </cell>
          <cell r="C9176" t="str">
            <v>91020800</v>
          </cell>
          <cell r="D9176">
            <v>-2.92</v>
          </cell>
        </row>
        <row r="9177">
          <cell r="A9177" t="str">
            <v>06</v>
          </cell>
          <cell r="B9177" t="str">
            <v>10050000</v>
          </cell>
          <cell r="C9177" t="str">
            <v>91020801</v>
          </cell>
          <cell r="D9177">
            <v>9206.4500000000007</v>
          </cell>
        </row>
        <row r="9178">
          <cell r="A9178" t="str">
            <v>06</v>
          </cell>
          <cell r="B9178" t="str">
            <v>10050000</v>
          </cell>
          <cell r="C9178" t="str">
            <v>97000000</v>
          </cell>
          <cell r="D9178">
            <v>2184.75</v>
          </cell>
        </row>
        <row r="9179">
          <cell r="A9179" t="str">
            <v>06</v>
          </cell>
          <cell r="B9179" t="str">
            <v>79030000</v>
          </cell>
          <cell r="C9179" t="str">
            <v>26000000</v>
          </cell>
          <cell r="D9179">
            <v>739.4</v>
          </cell>
        </row>
        <row r="9180">
          <cell r="A9180" t="str">
            <v>06</v>
          </cell>
          <cell r="B9180" t="str">
            <v>79030000</v>
          </cell>
          <cell r="C9180" t="str">
            <v>91020802</v>
          </cell>
          <cell r="D9180">
            <v>4.57</v>
          </cell>
        </row>
        <row r="9181">
          <cell r="A9181" t="str">
            <v>06</v>
          </cell>
          <cell r="B9181" t="str">
            <v>79030000</v>
          </cell>
          <cell r="C9181" t="str">
            <v>99000000</v>
          </cell>
          <cell r="D9181">
            <v>4886011.1100000003</v>
          </cell>
        </row>
        <row r="9182">
          <cell r="A9182" t="str">
            <v>06</v>
          </cell>
          <cell r="B9182" t="str">
            <v>97000400</v>
          </cell>
          <cell r="C9182" t="str">
            <v>10150000</v>
          </cell>
          <cell r="D9182">
            <v>1251.3599999999999</v>
          </cell>
        </row>
        <row r="9183">
          <cell r="A9183" t="str">
            <v>06</v>
          </cell>
          <cell r="B9183" t="str">
            <v>97000400</v>
          </cell>
          <cell r="C9183" t="str">
            <v>25010000</v>
          </cell>
          <cell r="D9183">
            <v>55009.84</v>
          </cell>
        </row>
        <row r="9184">
          <cell r="A9184" t="str">
            <v>06</v>
          </cell>
          <cell r="B9184" t="str">
            <v>97000400</v>
          </cell>
          <cell r="C9184" t="str">
            <v>25020000</v>
          </cell>
          <cell r="D9184">
            <v>27602.91</v>
          </cell>
        </row>
        <row r="9185">
          <cell r="A9185" t="str">
            <v>06</v>
          </cell>
          <cell r="B9185" t="str">
            <v>97000400</v>
          </cell>
          <cell r="C9185" t="str">
            <v>25030000</v>
          </cell>
          <cell r="D9185">
            <v>6175.05</v>
          </cell>
        </row>
        <row r="9186">
          <cell r="A9186" t="str">
            <v>06</v>
          </cell>
          <cell r="B9186" t="str">
            <v>97000400</v>
          </cell>
          <cell r="C9186" t="str">
            <v>26000000</v>
          </cell>
          <cell r="D9186">
            <v>24414.799999999999</v>
          </cell>
        </row>
        <row r="9187">
          <cell r="A9187" t="str">
            <v>06</v>
          </cell>
          <cell r="B9187" t="str">
            <v>97000400</v>
          </cell>
          <cell r="C9187" t="str">
            <v>97000400</v>
          </cell>
          <cell r="D9187">
            <v>48.56</v>
          </cell>
        </row>
        <row r="9188">
          <cell r="A9188" t="str">
            <v>06</v>
          </cell>
          <cell r="B9188" t="str">
            <v>05000000</v>
          </cell>
          <cell r="C9188" t="str">
            <v>26000000</v>
          </cell>
          <cell r="D9188">
            <v>114236.81</v>
          </cell>
        </row>
        <row r="9189">
          <cell r="A9189" t="str">
            <v>06</v>
          </cell>
          <cell r="B9189" t="str">
            <v>05000000</v>
          </cell>
          <cell r="C9189" t="str">
            <v>91020803</v>
          </cell>
          <cell r="D9189">
            <v>27801.47</v>
          </cell>
        </row>
        <row r="9190">
          <cell r="A9190" t="str">
            <v>06</v>
          </cell>
          <cell r="B9190" t="str">
            <v>04000000</v>
          </cell>
          <cell r="C9190" t="str">
            <v>05000000</v>
          </cell>
          <cell r="D9190">
            <v>178633.19</v>
          </cell>
        </row>
        <row r="9191">
          <cell r="A9191" t="str">
            <v>06</v>
          </cell>
          <cell r="B9191" t="str">
            <v>10150000</v>
          </cell>
          <cell r="C9191" t="str">
            <v>10090000</v>
          </cell>
          <cell r="D9191">
            <v>6814</v>
          </cell>
        </row>
        <row r="9192">
          <cell r="A9192" t="str">
            <v>06</v>
          </cell>
          <cell r="B9192" t="str">
            <v>10150000</v>
          </cell>
          <cell r="C9192" t="str">
            <v>10150000</v>
          </cell>
          <cell r="D9192">
            <v>3369923.36</v>
          </cell>
        </row>
        <row r="9193">
          <cell r="A9193" t="str">
            <v>06</v>
          </cell>
          <cell r="B9193" t="str">
            <v>10150000</v>
          </cell>
          <cell r="C9193" t="str">
            <v>10160200</v>
          </cell>
          <cell r="D9193">
            <v>3116030.88</v>
          </cell>
        </row>
        <row r="9194">
          <cell r="A9194" t="str">
            <v>06</v>
          </cell>
          <cell r="B9194" t="str">
            <v>10150000</v>
          </cell>
          <cell r="C9194" t="str">
            <v>23010000</v>
          </cell>
          <cell r="D9194">
            <v>37492.199999999997</v>
          </cell>
        </row>
        <row r="9195">
          <cell r="A9195" t="str">
            <v>06</v>
          </cell>
          <cell r="B9195" t="str">
            <v>10150000</v>
          </cell>
          <cell r="C9195" t="str">
            <v>25010000</v>
          </cell>
          <cell r="D9195">
            <v>593078.07999999996</v>
          </cell>
        </row>
        <row r="9196">
          <cell r="A9196" t="str">
            <v>06</v>
          </cell>
          <cell r="B9196" t="str">
            <v>10150000</v>
          </cell>
          <cell r="C9196" t="str">
            <v>25020000</v>
          </cell>
          <cell r="D9196">
            <v>238338.26</v>
          </cell>
        </row>
        <row r="9197">
          <cell r="A9197" t="str">
            <v>06</v>
          </cell>
          <cell r="B9197" t="str">
            <v>10150000</v>
          </cell>
          <cell r="C9197" t="str">
            <v>25030000</v>
          </cell>
          <cell r="D9197">
            <v>5622.53</v>
          </cell>
        </row>
        <row r="9198">
          <cell r="A9198" t="str">
            <v>06</v>
          </cell>
          <cell r="B9198" t="str">
            <v>10150000</v>
          </cell>
          <cell r="C9198" t="str">
            <v>26000000</v>
          </cell>
          <cell r="D9198">
            <v>90138.68</v>
          </cell>
        </row>
        <row r="9199">
          <cell r="A9199" t="str">
            <v>06</v>
          </cell>
          <cell r="B9199" t="str">
            <v>10150000</v>
          </cell>
          <cell r="C9199" t="str">
            <v>41020000</v>
          </cell>
          <cell r="D9199">
            <v>30719.49</v>
          </cell>
        </row>
        <row r="9200">
          <cell r="A9200" t="str">
            <v>06</v>
          </cell>
          <cell r="B9200" t="str">
            <v>10150000</v>
          </cell>
          <cell r="C9200" t="str">
            <v>44000500</v>
          </cell>
          <cell r="D9200">
            <v>200</v>
          </cell>
        </row>
        <row r="9201">
          <cell r="A9201" t="str">
            <v>06</v>
          </cell>
          <cell r="B9201" t="str">
            <v>10150000</v>
          </cell>
          <cell r="C9201" t="str">
            <v>73020000</v>
          </cell>
          <cell r="D9201">
            <v>13.67</v>
          </cell>
        </row>
        <row r="9202">
          <cell r="A9202" t="str">
            <v>06</v>
          </cell>
          <cell r="B9202" t="str">
            <v>10150000</v>
          </cell>
          <cell r="C9202" t="str">
            <v>76090000</v>
          </cell>
          <cell r="D9202">
            <v>184</v>
          </cell>
        </row>
        <row r="9203">
          <cell r="A9203" t="str">
            <v>06</v>
          </cell>
          <cell r="B9203" t="str">
            <v>10150000</v>
          </cell>
          <cell r="C9203" t="str">
            <v>79030000</v>
          </cell>
          <cell r="D9203">
            <v>265</v>
          </cell>
        </row>
        <row r="9204">
          <cell r="A9204" t="str">
            <v>06</v>
          </cell>
          <cell r="B9204" t="str">
            <v>10150000</v>
          </cell>
          <cell r="C9204" t="str">
            <v>79040000</v>
          </cell>
          <cell r="D9204">
            <v>782.47</v>
          </cell>
        </row>
        <row r="9205">
          <cell r="A9205" t="str">
            <v>06</v>
          </cell>
          <cell r="B9205" t="str">
            <v>10150000</v>
          </cell>
          <cell r="C9205" t="str">
            <v>79070000</v>
          </cell>
          <cell r="D9205">
            <v>800</v>
          </cell>
        </row>
        <row r="9206">
          <cell r="A9206" t="str">
            <v>06</v>
          </cell>
          <cell r="B9206" t="str">
            <v>10150000</v>
          </cell>
          <cell r="C9206" t="str">
            <v>91020801</v>
          </cell>
          <cell r="D9206">
            <v>28603.99</v>
          </cell>
        </row>
        <row r="9207">
          <cell r="A9207" t="str">
            <v>06</v>
          </cell>
          <cell r="B9207" t="str">
            <v>10150000</v>
          </cell>
          <cell r="C9207" t="str">
            <v>91020802</v>
          </cell>
          <cell r="D9207">
            <v>-11136.22</v>
          </cell>
        </row>
        <row r="9208">
          <cell r="A9208" t="str">
            <v>06</v>
          </cell>
          <cell r="B9208" t="str">
            <v>94000000</v>
          </cell>
          <cell r="C9208" t="str">
            <v>91020800</v>
          </cell>
          <cell r="D9208">
            <v>256298.45</v>
          </cell>
        </row>
        <row r="9209">
          <cell r="A9209" t="str">
            <v>06</v>
          </cell>
          <cell r="B9209" t="str">
            <v>94000000</v>
          </cell>
          <cell r="C9209" t="str">
            <v>91020801</v>
          </cell>
          <cell r="D9209">
            <v>-293981.17</v>
          </cell>
        </row>
        <row r="9210">
          <cell r="A9210" t="str">
            <v>06</v>
          </cell>
          <cell r="B9210" t="str">
            <v>94000000</v>
          </cell>
          <cell r="C9210" t="str">
            <v>91020802</v>
          </cell>
          <cell r="D9210">
            <v>37633.760000000002</v>
          </cell>
        </row>
        <row r="9211">
          <cell r="A9211" t="str">
            <v>06</v>
          </cell>
          <cell r="B9211" t="str">
            <v>10070000</v>
          </cell>
          <cell r="C9211" t="str">
            <v>10010000</v>
          </cell>
          <cell r="D9211">
            <v>84996.68</v>
          </cell>
        </row>
        <row r="9212">
          <cell r="A9212" t="str">
            <v>06</v>
          </cell>
          <cell r="B9212" t="str">
            <v>10070000</v>
          </cell>
          <cell r="C9212" t="str">
            <v>90020500</v>
          </cell>
          <cell r="D9212">
            <v>92629</v>
          </cell>
        </row>
        <row r="9213">
          <cell r="A9213" t="str">
            <v>06</v>
          </cell>
          <cell r="B9213" t="str">
            <v>10110000</v>
          </cell>
          <cell r="C9213" t="str">
            <v>10110000</v>
          </cell>
          <cell r="D9213">
            <v>6065346.1699999999</v>
          </cell>
        </row>
        <row r="9214">
          <cell r="A9214" t="str">
            <v>06</v>
          </cell>
          <cell r="B9214" t="str">
            <v>10110000</v>
          </cell>
          <cell r="C9214" t="str">
            <v>20010000</v>
          </cell>
          <cell r="D9214">
            <v>57792805.109999999</v>
          </cell>
        </row>
        <row r="9215">
          <cell r="A9215" t="str">
            <v>06</v>
          </cell>
          <cell r="B9215" t="str">
            <v>10110000</v>
          </cell>
          <cell r="C9215" t="str">
            <v>23010000</v>
          </cell>
          <cell r="D9215">
            <v>360.08</v>
          </cell>
        </row>
        <row r="9216">
          <cell r="A9216" t="str">
            <v>06</v>
          </cell>
          <cell r="B9216" t="str">
            <v>10110000</v>
          </cell>
          <cell r="C9216" t="str">
            <v>25010000</v>
          </cell>
          <cell r="D9216">
            <v>660.6</v>
          </cell>
        </row>
        <row r="9217">
          <cell r="A9217" t="str">
            <v>06</v>
          </cell>
          <cell r="B9217" t="str">
            <v>10110000</v>
          </cell>
          <cell r="C9217" t="str">
            <v>25020000</v>
          </cell>
          <cell r="D9217">
            <v>226.44</v>
          </cell>
        </row>
        <row r="9218">
          <cell r="A9218" t="str">
            <v>06</v>
          </cell>
          <cell r="B9218" t="str">
            <v>10110000</v>
          </cell>
          <cell r="C9218" t="str">
            <v>91020400</v>
          </cell>
          <cell r="D9218">
            <v>6857714.2999999998</v>
          </cell>
        </row>
        <row r="9219">
          <cell r="A9219" t="str">
            <v>06</v>
          </cell>
          <cell r="B9219" t="str">
            <v>10110000</v>
          </cell>
          <cell r="C9219" t="str">
            <v>94000000</v>
          </cell>
          <cell r="D9219">
            <v>-48.96</v>
          </cell>
        </row>
        <row r="9220">
          <cell r="A9220" t="str">
            <v>06</v>
          </cell>
          <cell r="B9220" t="str">
            <v>10130000</v>
          </cell>
          <cell r="C9220" t="str">
            <v>10130000</v>
          </cell>
          <cell r="D9220">
            <v>407217.44</v>
          </cell>
        </row>
        <row r="9221">
          <cell r="A9221" t="str">
            <v>06</v>
          </cell>
          <cell r="B9221" t="str">
            <v>10130000</v>
          </cell>
          <cell r="C9221" t="str">
            <v>16040000</v>
          </cell>
          <cell r="D9221">
            <v>2329.7399999999998</v>
          </cell>
        </row>
        <row r="9222">
          <cell r="A9222" t="str">
            <v>06</v>
          </cell>
          <cell r="B9222" t="str">
            <v>10130000</v>
          </cell>
          <cell r="C9222" t="str">
            <v>28001100</v>
          </cell>
          <cell r="D9222">
            <v>2428.12</v>
          </cell>
        </row>
        <row r="9223">
          <cell r="A9223" t="str">
            <v>06</v>
          </cell>
          <cell r="B9223" t="str">
            <v>10160100</v>
          </cell>
          <cell r="C9223" t="str">
            <v>10160100</v>
          </cell>
          <cell r="D9223">
            <v>614279.99</v>
          </cell>
        </row>
        <row r="9224">
          <cell r="A9224" t="str">
            <v>06</v>
          </cell>
          <cell r="B9224" t="str">
            <v>10160100</v>
          </cell>
          <cell r="C9224" t="str">
            <v>25010000</v>
          </cell>
          <cell r="D9224">
            <v>7835298.4199999999</v>
          </cell>
        </row>
        <row r="9225">
          <cell r="A9225" t="str">
            <v>06</v>
          </cell>
          <cell r="B9225" t="str">
            <v>10160100</v>
          </cell>
          <cell r="C9225" t="str">
            <v>25020000</v>
          </cell>
          <cell r="D9225">
            <v>64525.88</v>
          </cell>
        </row>
        <row r="9226">
          <cell r="A9226" t="str">
            <v>06</v>
          </cell>
          <cell r="B9226" t="str">
            <v>10160100</v>
          </cell>
          <cell r="C9226" t="str">
            <v>25030000</v>
          </cell>
          <cell r="D9226">
            <v>1390.46</v>
          </cell>
        </row>
        <row r="9227">
          <cell r="A9227" t="str">
            <v>06</v>
          </cell>
          <cell r="B9227" t="str">
            <v>10160200</v>
          </cell>
          <cell r="C9227" t="str">
            <v>10160200</v>
          </cell>
          <cell r="D9227">
            <v>61095.54</v>
          </cell>
        </row>
        <row r="9228">
          <cell r="A9228" t="str">
            <v>06</v>
          </cell>
          <cell r="B9228" t="str">
            <v>10160200</v>
          </cell>
          <cell r="C9228" t="str">
            <v>25010000</v>
          </cell>
          <cell r="D9228">
            <v>2929505.43</v>
          </cell>
        </row>
        <row r="9229">
          <cell r="A9229" t="str">
            <v>06</v>
          </cell>
          <cell r="B9229" t="str">
            <v>10160200</v>
          </cell>
          <cell r="C9229" t="str">
            <v>25020000</v>
          </cell>
          <cell r="D9229">
            <v>84662.57</v>
          </cell>
        </row>
        <row r="9230">
          <cell r="A9230" t="str">
            <v>06</v>
          </cell>
          <cell r="B9230" t="str">
            <v>10160200</v>
          </cell>
          <cell r="C9230" t="str">
            <v>25030000</v>
          </cell>
          <cell r="D9230">
            <v>10120.31</v>
          </cell>
        </row>
        <row r="9231">
          <cell r="A9231" t="str">
            <v>06</v>
          </cell>
          <cell r="B9231" t="str">
            <v>10160200</v>
          </cell>
          <cell r="C9231" t="str">
            <v>26000000</v>
          </cell>
          <cell r="D9231">
            <v>50540.01</v>
          </cell>
        </row>
        <row r="9232">
          <cell r="A9232" t="str">
            <v>06</v>
          </cell>
          <cell r="B9232" t="str">
            <v>10160200</v>
          </cell>
          <cell r="C9232" t="str">
            <v>91020801</v>
          </cell>
          <cell r="D9232">
            <v>15028.47</v>
          </cell>
        </row>
        <row r="9233">
          <cell r="A9233" t="str">
            <v>06</v>
          </cell>
          <cell r="B9233" t="str">
            <v>10160200</v>
          </cell>
          <cell r="C9233" t="str">
            <v>91020802</v>
          </cell>
          <cell r="D9233">
            <v>-1570.14</v>
          </cell>
        </row>
        <row r="9234">
          <cell r="A9234" t="str">
            <v>06</v>
          </cell>
          <cell r="B9234" t="str">
            <v>10170000</v>
          </cell>
          <cell r="C9234" t="str">
            <v>10170000</v>
          </cell>
          <cell r="D9234">
            <v>-10907.67</v>
          </cell>
        </row>
        <row r="9235">
          <cell r="A9235" t="str">
            <v>06</v>
          </cell>
          <cell r="B9235" t="str">
            <v>10170000</v>
          </cell>
          <cell r="C9235" t="str">
            <v>25010000</v>
          </cell>
          <cell r="D9235">
            <v>4666.9799999999996</v>
          </cell>
        </row>
        <row r="9236">
          <cell r="A9236" t="str">
            <v>06</v>
          </cell>
          <cell r="B9236" t="str">
            <v>10170000</v>
          </cell>
          <cell r="C9236" t="str">
            <v>25020000</v>
          </cell>
          <cell r="D9236">
            <v>514.77</v>
          </cell>
        </row>
        <row r="9237">
          <cell r="A9237" t="str">
            <v>06</v>
          </cell>
          <cell r="B9237" t="str">
            <v>10170000</v>
          </cell>
          <cell r="C9237" t="str">
            <v>25030000</v>
          </cell>
          <cell r="D9237">
            <v>504.17</v>
          </cell>
        </row>
        <row r="9238">
          <cell r="A9238" t="str">
            <v>06</v>
          </cell>
          <cell r="B9238" t="str">
            <v>10170000</v>
          </cell>
          <cell r="C9238" t="str">
            <v>26000000</v>
          </cell>
          <cell r="D9238">
            <v>6846.64</v>
          </cell>
        </row>
        <row r="9239">
          <cell r="A9239" t="str">
            <v>06</v>
          </cell>
          <cell r="B9239" t="str">
            <v>15010000</v>
          </cell>
          <cell r="C9239" t="str">
            <v>10010000</v>
          </cell>
          <cell r="D9239">
            <v>98007229.680000007</v>
          </cell>
        </row>
        <row r="9240">
          <cell r="A9240" t="str">
            <v>06</v>
          </cell>
          <cell r="B9240" t="str">
            <v>15010000</v>
          </cell>
          <cell r="C9240" t="str">
            <v>16010000</v>
          </cell>
          <cell r="D9240">
            <v>11281588.34</v>
          </cell>
        </row>
        <row r="9241">
          <cell r="A9241" t="str">
            <v>06</v>
          </cell>
          <cell r="B9241" t="str">
            <v>15010000</v>
          </cell>
          <cell r="C9241" t="str">
            <v>16020000</v>
          </cell>
          <cell r="D9241">
            <v>3133242.14</v>
          </cell>
        </row>
        <row r="9242">
          <cell r="A9242" t="str">
            <v>06</v>
          </cell>
          <cell r="B9242" t="str">
            <v>15010000</v>
          </cell>
          <cell r="C9242" t="str">
            <v>16040000</v>
          </cell>
          <cell r="D9242">
            <v>565462.39</v>
          </cell>
        </row>
        <row r="9243">
          <cell r="A9243" t="str">
            <v>06</v>
          </cell>
          <cell r="B9243" t="str">
            <v>15030000</v>
          </cell>
          <cell r="C9243" t="str">
            <v>10030000</v>
          </cell>
          <cell r="D9243">
            <v>7855896.9199999999</v>
          </cell>
        </row>
        <row r="9244">
          <cell r="A9244" t="str">
            <v>06</v>
          </cell>
          <cell r="B9244" t="str">
            <v>15030000</v>
          </cell>
          <cell r="C9244" t="str">
            <v>16010000</v>
          </cell>
          <cell r="D9244">
            <v>203003.09</v>
          </cell>
        </row>
        <row r="9245">
          <cell r="A9245" t="str">
            <v>06</v>
          </cell>
          <cell r="B9245" t="str">
            <v>15030000</v>
          </cell>
          <cell r="C9245" t="str">
            <v>16020000</v>
          </cell>
          <cell r="D9245">
            <v>553384.38</v>
          </cell>
        </row>
        <row r="9246">
          <cell r="A9246" t="str">
            <v>06</v>
          </cell>
          <cell r="B9246" t="str">
            <v>15040000</v>
          </cell>
          <cell r="C9246" t="str">
            <v>10040000</v>
          </cell>
          <cell r="D9246">
            <v>3154823.42</v>
          </cell>
        </row>
        <row r="9247">
          <cell r="A9247" t="str">
            <v>06</v>
          </cell>
          <cell r="B9247" t="str">
            <v>15040000</v>
          </cell>
          <cell r="C9247" t="str">
            <v>16010000</v>
          </cell>
          <cell r="D9247">
            <v>-340</v>
          </cell>
        </row>
        <row r="9248">
          <cell r="A9248" t="str">
            <v>06</v>
          </cell>
          <cell r="B9248" t="str">
            <v>15040000</v>
          </cell>
          <cell r="C9248" t="str">
            <v>16020000</v>
          </cell>
          <cell r="D9248">
            <v>24412.43</v>
          </cell>
        </row>
        <row r="9249">
          <cell r="A9249" t="str">
            <v>06</v>
          </cell>
          <cell r="B9249" t="str">
            <v>15050000</v>
          </cell>
          <cell r="C9249" t="str">
            <v>10050000</v>
          </cell>
          <cell r="D9249">
            <v>14907216.9</v>
          </cell>
        </row>
        <row r="9250">
          <cell r="A9250" t="str">
            <v>06</v>
          </cell>
          <cell r="B9250" t="str">
            <v>15050000</v>
          </cell>
          <cell r="C9250" t="str">
            <v>16010000</v>
          </cell>
          <cell r="D9250">
            <v>444545.14</v>
          </cell>
        </row>
        <row r="9251">
          <cell r="A9251" t="str">
            <v>06</v>
          </cell>
          <cell r="B9251" t="str">
            <v>15050000</v>
          </cell>
          <cell r="C9251" t="str">
            <v>16020000</v>
          </cell>
          <cell r="D9251">
            <v>691038.51</v>
          </cell>
        </row>
        <row r="9252">
          <cell r="A9252" t="str">
            <v>06</v>
          </cell>
          <cell r="B9252" t="str">
            <v>15090000</v>
          </cell>
          <cell r="C9252" t="str">
            <v>10090000</v>
          </cell>
          <cell r="D9252">
            <v>8035035.4800000004</v>
          </cell>
        </row>
        <row r="9253">
          <cell r="A9253" t="str">
            <v>06</v>
          </cell>
          <cell r="B9253" t="str">
            <v>15090000</v>
          </cell>
          <cell r="C9253" t="str">
            <v>16010000</v>
          </cell>
          <cell r="D9253">
            <v>274832.46000000002</v>
          </cell>
        </row>
        <row r="9254">
          <cell r="A9254" t="str">
            <v>06</v>
          </cell>
          <cell r="B9254" t="str">
            <v>15090000</v>
          </cell>
          <cell r="C9254" t="str">
            <v>16020000</v>
          </cell>
          <cell r="D9254">
            <v>191554.6</v>
          </cell>
        </row>
        <row r="9255">
          <cell r="A9255" t="str">
            <v>06</v>
          </cell>
          <cell r="B9255" t="str">
            <v>15130000</v>
          </cell>
          <cell r="C9255" t="str">
            <v>15130000</v>
          </cell>
          <cell r="D9255">
            <v>21562996.239999998</v>
          </cell>
        </row>
        <row r="9256">
          <cell r="A9256" t="str">
            <v>06</v>
          </cell>
          <cell r="B9256" t="str">
            <v>15130000</v>
          </cell>
          <cell r="C9256" t="str">
            <v>23010000</v>
          </cell>
          <cell r="D9256">
            <v>6696881.5</v>
          </cell>
        </row>
        <row r="9257">
          <cell r="A9257" t="str">
            <v>06</v>
          </cell>
          <cell r="B9257" t="str">
            <v>15130000</v>
          </cell>
          <cell r="C9257" t="str">
            <v>25010000</v>
          </cell>
          <cell r="D9257">
            <v>95967.42</v>
          </cell>
        </row>
        <row r="9258">
          <cell r="A9258" t="str">
            <v>06</v>
          </cell>
          <cell r="B9258" t="str">
            <v>15130000</v>
          </cell>
          <cell r="C9258" t="str">
            <v>25020000</v>
          </cell>
          <cell r="D9258">
            <v>13329937.73</v>
          </cell>
        </row>
        <row r="9259">
          <cell r="A9259" t="str">
            <v>06</v>
          </cell>
          <cell r="B9259" t="str">
            <v>15130000</v>
          </cell>
          <cell r="C9259" t="str">
            <v>25030000</v>
          </cell>
          <cell r="D9259">
            <v>147832.03</v>
          </cell>
        </row>
        <row r="9260">
          <cell r="A9260" t="str">
            <v>06</v>
          </cell>
          <cell r="B9260" t="str">
            <v>15130000</v>
          </cell>
          <cell r="C9260" t="str">
            <v>26000000</v>
          </cell>
          <cell r="D9260">
            <v>707783.3</v>
          </cell>
        </row>
        <row r="9261">
          <cell r="A9261" t="str">
            <v>06</v>
          </cell>
          <cell r="B9261" t="str">
            <v>15130000</v>
          </cell>
          <cell r="C9261" t="str">
            <v>79030000</v>
          </cell>
          <cell r="D9261">
            <v>404413.72</v>
          </cell>
        </row>
        <row r="9262">
          <cell r="A9262" t="str">
            <v>06</v>
          </cell>
          <cell r="B9262" t="str">
            <v>15130000</v>
          </cell>
          <cell r="C9262" t="str">
            <v>79040000</v>
          </cell>
          <cell r="D9262">
            <v>1781.55</v>
          </cell>
        </row>
        <row r="9263">
          <cell r="A9263" t="str">
            <v>06</v>
          </cell>
          <cell r="B9263" t="str">
            <v>15130000</v>
          </cell>
          <cell r="C9263" t="str">
            <v>79070000</v>
          </cell>
          <cell r="D9263">
            <v>178398.99</v>
          </cell>
        </row>
        <row r="9264">
          <cell r="A9264" t="str">
            <v>06</v>
          </cell>
          <cell r="B9264" t="str">
            <v>15160000</v>
          </cell>
          <cell r="C9264" t="str">
            <v>16070100</v>
          </cell>
          <cell r="D9264">
            <v>23624.880000000001</v>
          </cell>
        </row>
        <row r="9265">
          <cell r="A9265" t="str">
            <v>06</v>
          </cell>
          <cell r="B9265" t="str">
            <v>15160000</v>
          </cell>
          <cell r="C9265" t="str">
            <v>16070200</v>
          </cell>
          <cell r="D9265">
            <v>-422.84</v>
          </cell>
        </row>
        <row r="9266">
          <cell r="A9266" t="str">
            <v>06</v>
          </cell>
          <cell r="B9266" t="str">
            <v>15160000</v>
          </cell>
          <cell r="C9266" t="str">
            <v>41020000</v>
          </cell>
          <cell r="D9266">
            <v>2171848.0499999998</v>
          </cell>
        </row>
        <row r="9267">
          <cell r="A9267" t="str">
            <v>06</v>
          </cell>
          <cell r="B9267" t="str">
            <v>15180000</v>
          </cell>
          <cell r="C9267" t="str">
            <v>10150000</v>
          </cell>
          <cell r="D9267">
            <v>15416225.5</v>
          </cell>
        </row>
        <row r="9268">
          <cell r="A9268" t="str">
            <v>06</v>
          </cell>
          <cell r="B9268" t="str">
            <v>15180000</v>
          </cell>
          <cell r="C9268" t="str">
            <v>16010000</v>
          </cell>
          <cell r="D9268">
            <v>146671.75</v>
          </cell>
        </row>
        <row r="9269">
          <cell r="A9269" t="str">
            <v>06</v>
          </cell>
          <cell r="B9269" t="str">
            <v>15180000</v>
          </cell>
          <cell r="C9269" t="str">
            <v>16020000</v>
          </cell>
          <cell r="D9269">
            <v>186270.78</v>
          </cell>
        </row>
        <row r="9270">
          <cell r="A9270" t="str">
            <v>06</v>
          </cell>
          <cell r="B9270" t="str">
            <v>10120000</v>
          </cell>
          <cell r="C9270" t="str">
            <v>10120000</v>
          </cell>
          <cell r="D9270">
            <v>65540.63</v>
          </cell>
        </row>
        <row r="9271">
          <cell r="A9271" t="str">
            <v>06</v>
          </cell>
          <cell r="B9271" t="str">
            <v>10120000</v>
          </cell>
          <cell r="C9271" t="str">
            <v>16040000</v>
          </cell>
          <cell r="D9271">
            <v>7.38</v>
          </cell>
        </row>
        <row r="9272">
          <cell r="A9272" t="str">
            <v>06</v>
          </cell>
          <cell r="B9272" t="str">
            <v>10120000</v>
          </cell>
          <cell r="C9272" t="str">
            <v>28011200</v>
          </cell>
          <cell r="D9272">
            <v>31590.48</v>
          </cell>
        </row>
        <row r="9273">
          <cell r="A9273" t="str">
            <v>06</v>
          </cell>
          <cell r="B9273" t="str">
            <v>15150000</v>
          </cell>
          <cell r="C9273" t="str">
            <v>07010000</v>
          </cell>
          <cell r="D9273">
            <v>1785</v>
          </cell>
        </row>
        <row r="9274">
          <cell r="A9274" t="str">
            <v>06</v>
          </cell>
          <cell r="B9274" t="str">
            <v>15150000</v>
          </cell>
          <cell r="C9274" t="str">
            <v>15150000</v>
          </cell>
          <cell r="D9274">
            <v>418609.5</v>
          </cell>
        </row>
        <row r="9275">
          <cell r="A9275" t="str">
            <v>06</v>
          </cell>
          <cell r="B9275" t="str">
            <v>15150000</v>
          </cell>
          <cell r="C9275" t="str">
            <v>16040000</v>
          </cell>
          <cell r="D9275">
            <v>12148681.25</v>
          </cell>
        </row>
        <row r="9276">
          <cell r="A9276" t="str">
            <v>06</v>
          </cell>
          <cell r="B9276" t="str">
            <v>15150000</v>
          </cell>
          <cell r="C9276" t="str">
            <v>25010000</v>
          </cell>
          <cell r="D9276">
            <v>345843.65</v>
          </cell>
        </row>
        <row r="9277">
          <cell r="A9277" t="str">
            <v>06</v>
          </cell>
          <cell r="B9277" t="str">
            <v>15150000</v>
          </cell>
          <cell r="C9277" t="str">
            <v>25020000</v>
          </cell>
          <cell r="D9277">
            <v>130127.4</v>
          </cell>
        </row>
        <row r="9278">
          <cell r="A9278" t="str">
            <v>06</v>
          </cell>
          <cell r="B9278" t="str">
            <v>15150000</v>
          </cell>
          <cell r="C9278" t="str">
            <v>25030000</v>
          </cell>
          <cell r="D9278">
            <v>123119.15</v>
          </cell>
        </row>
        <row r="9279">
          <cell r="A9279" t="str">
            <v>06</v>
          </cell>
          <cell r="B9279" t="str">
            <v>15150000</v>
          </cell>
          <cell r="C9279" t="str">
            <v>26000000</v>
          </cell>
          <cell r="D9279">
            <v>1584212.05</v>
          </cell>
        </row>
        <row r="9280">
          <cell r="A9280" t="str">
            <v>06</v>
          </cell>
          <cell r="B9280" t="str">
            <v>15150000</v>
          </cell>
          <cell r="C9280" t="str">
            <v>44000500</v>
          </cell>
          <cell r="D9280">
            <v>253759</v>
          </cell>
        </row>
        <row r="9281">
          <cell r="A9281" t="str">
            <v>06</v>
          </cell>
          <cell r="B9281" t="str">
            <v>15150000</v>
          </cell>
          <cell r="C9281" t="str">
            <v>79030000</v>
          </cell>
          <cell r="D9281">
            <v>113367.55</v>
          </cell>
        </row>
        <row r="9282">
          <cell r="A9282" t="str">
            <v>06</v>
          </cell>
          <cell r="B9282" t="str">
            <v>15150000</v>
          </cell>
          <cell r="C9282" t="str">
            <v>79040000</v>
          </cell>
          <cell r="D9282">
            <v>1026</v>
          </cell>
        </row>
        <row r="9283">
          <cell r="A9283" t="str">
            <v>06</v>
          </cell>
          <cell r="B9283" t="str">
            <v>15150000</v>
          </cell>
          <cell r="C9283" t="str">
            <v>79070000</v>
          </cell>
          <cell r="D9283">
            <v>160255.4</v>
          </cell>
        </row>
        <row r="9284">
          <cell r="A9284" t="str">
            <v>06</v>
          </cell>
          <cell r="B9284" t="str">
            <v>15150000</v>
          </cell>
          <cell r="C9284" t="str">
            <v>90021205</v>
          </cell>
          <cell r="D9284">
            <v>435637.5</v>
          </cell>
        </row>
        <row r="9285">
          <cell r="A9285" t="str">
            <v>06</v>
          </cell>
          <cell r="B9285" t="str">
            <v>99000000</v>
          </cell>
          <cell r="C9285" t="str">
            <v>91091400</v>
          </cell>
          <cell r="D9285">
            <v>740982</v>
          </cell>
        </row>
        <row r="9286">
          <cell r="A9286" t="str">
            <v>06</v>
          </cell>
          <cell r="B9286" t="str">
            <v>26000000</v>
          </cell>
          <cell r="C9286" t="str">
            <v>10110000</v>
          </cell>
          <cell r="D9286">
            <v>565.49</v>
          </cell>
        </row>
        <row r="9287">
          <cell r="A9287" t="str">
            <v>06</v>
          </cell>
          <cell r="B9287" t="str">
            <v>26000000</v>
          </cell>
          <cell r="C9287" t="str">
            <v>10150000</v>
          </cell>
          <cell r="D9287">
            <v>2672.01</v>
          </cell>
        </row>
        <row r="9288">
          <cell r="A9288" t="str">
            <v>06</v>
          </cell>
          <cell r="B9288" t="str">
            <v>26000000</v>
          </cell>
          <cell r="C9288" t="str">
            <v>20030000</v>
          </cell>
          <cell r="D9288">
            <v>582</v>
          </cell>
        </row>
        <row r="9289">
          <cell r="A9289" t="str">
            <v>06</v>
          </cell>
          <cell r="B9289" t="str">
            <v>26000000</v>
          </cell>
          <cell r="C9289" t="str">
            <v>70000000</v>
          </cell>
          <cell r="D9289">
            <v>235.62</v>
          </cell>
        </row>
        <row r="9290">
          <cell r="A9290" t="str">
            <v>06</v>
          </cell>
          <cell r="B9290" t="str">
            <v>26000000</v>
          </cell>
          <cell r="C9290" t="str">
            <v>90020100</v>
          </cell>
          <cell r="D9290">
            <v>78417790.709999993</v>
          </cell>
        </row>
        <row r="9291">
          <cell r="A9291" t="str">
            <v>06</v>
          </cell>
          <cell r="B9291" t="str">
            <v>26000000</v>
          </cell>
          <cell r="C9291" t="str">
            <v>90020107</v>
          </cell>
          <cell r="D9291">
            <v>26358814.84</v>
          </cell>
        </row>
        <row r="9292">
          <cell r="A9292" t="str">
            <v>06</v>
          </cell>
          <cell r="B9292" t="str">
            <v>26000000</v>
          </cell>
          <cell r="C9292" t="str">
            <v>90020108</v>
          </cell>
          <cell r="D9292">
            <v>2612648.04</v>
          </cell>
        </row>
        <row r="9293">
          <cell r="A9293" t="str">
            <v>06</v>
          </cell>
          <cell r="B9293" t="str">
            <v>26000000</v>
          </cell>
          <cell r="C9293" t="str">
            <v>90020200</v>
          </cell>
          <cell r="D9293">
            <v>2448837.88</v>
          </cell>
        </row>
        <row r="9294">
          <cell r="A9294" t="str">
            <v>06</v>
          </cell>
          <cell r="B9294" t="str">
            <v>26000000</v>
          </cell>
          <cell r="C9294" t="str">
            <v>90020300</v>
          </cell>
          <cell r="D9294">
            <v>256456.37</v>
          </cell>
        </row>
        <row r="9295">
          <cell r="A9295" t="str">
            <v>06</v>
          </cell>
          <cell r="B9295" t="str">
            <v>26000000</v>
          </cell>
          <cell r="C9295" t="str">
            <v>90020400</v>
          </cell>
          <cell r="D9295">
            <v>946057.87</v>
          </cell>
        </row>
        <row r="9296">
          <cell r="A9296" t="str">
            <v>06</v>
          </cell>
          <cell r="B9296" t="str">
            <v>26000000</v>
          </cell>
          <cell r="C9296" t="str">
            <v>90020500</v>
          </cell>
          <cell r="D9296">
            <v>23551.4</v>
          </cell>
        </row>
        <row r="9297">
          <cell r="A9297" t="str">
            <v>06</v>
          </cell>
          <cell r="B9297" t="str">
            <v>26000000</v>
          </cell>
          <cell r="C9297" t="str">
            <v>90020900</v>
          </cell>
          <cell r="D9297">
            <v>202151.09</v>
          </cell>
        </row>
        <row r="9298">
          <cell r="A9298" t="str">
            <v>06</v>
          </cell>
          <cell r="B9298" t="str">
            <v>26000000</v>
          </cell>
          <cell r="C9298" t="str">
            <v>90020901</v>
          </cell>
          <cell r="D9298">
            <v>215464.44</v>
          </cell>
        </row>
        <row r="9299">
          <cell r="A9299" t="str">
            <v>06</v>
          </cell>
          <cell r="B9299" t="str">
            <v>26000000</v>
          </cell>
          <cell r="C9299" t="str">
            <v>90020902</v>
          </cell>
          <cell r="D9299">
            <v>2799.86</v>
          </cell>
        </row>
        <row r="9300">
          <cell r="A9300" t="str">
            <v>06</v>
          </cell>
          <cell r="B9300" t="str">
            <v>26000000</v>
          </cell>
          <cell r="C9300" t="str">
            <v>90021200</v>
          </cell>
          <cell r="D9300">
            <v>92373.32</v>
          </cell>
        </row>
        <row r="9301">
          <cell r="A9301" t="str">
            <v>06</v>
          </cell>
          <cell r="B9301" t="str">
            <v>26000000</v>
          </cell>
          <cell r="C9301" t="str">
            <v>90021201</v>
          </cell>
          <cell r="D9301">
            <v>11486.5</v>
          </cell>
        </row>
        <row r="9302">
          <cell r="A9302" t="str">
            <v>06</v>
          </cell>
          <cell r="B9302" t="str">
            <v>26000000</v>
          </cell>
          <cell r="C9302" t="str">
            <v>90021205</v>
          </cell>
          <cell r="D9302">
            <v>162830.47</v>
          </cell>
        </row>
        <row r="9303">
          <cell r="A9303" t="str">
            <v>06</v>
          </cell>
          <cell r="B9303" t="str">
            <v>26000000</v>
          </cell>
          <cell r="C9303" t="str">
            <v>90021300</v>
          </cell>
          <cell r="D9303">
            <v>8546.4599999999991</v>
          </cell>
        </row>
        <row r="9304">
          <cell r="A9304" t="str">
            <v>06</v>
          </cell>
          <cell r="B9304" t="str">
            <v>26000000</v>
          </cell>
          <cell r="C9304" t="str">
            <v>90021301</v>
          </cell>
          <cell r="D9304">
            <v>324747.78000000003</v>
          </cell>
        </row>
        <row r="9305">
          <cell r="A9305" t="str">
            <v>06</v>
          </cell>
          <cell r="B9305" t="str">
            <v>26000000</v>
          </cell>
          <cell r="C9305" t="str">
            <v>90021302</v>
          </cell>
          <cell r="D9305">
            <v>16900.09</v>
          </cell>
        </row>
        <row r="9306">
          <cell r="A9306" t="str">
            <v>06</v>
          </cell>
          <cell r="B9306" t="str">
            <v>26000000</v>
          </cell>
          <cell r="C9306" t="str">
            <v>90021400</v>
          </cell>
          <cell r="D9306">
            <v>1742970.47</v>
          </cell>
        </row>
        <row r="9307">
          <cell r="A9307" t="str">
            <v>06</v>
          </cell>
          <cell r="B9307" t="str">
            <v>26000000</v>
          </cell>
          <cell r="C9307" t="str">
            <v>90021401</v>
          </cell>
          <cell r="D9307">
            <v>1874311.2</v>
          </cell>
        </row>
        <row r="9308">
          <cell r="A9308" t="str">
            <v>06</v>
          </cell>
          <cell r="B9308" t="str">
            <v>26000000</v>
          </cell>
          <cell r="C9308" t="str">
            <v>90021402</v>
          </cell>
          <cell r="D9308">
            <v>3859.6</v>
          </cell>
        </row>
        <row r="9309">
          <cell r="A9309" t="str">
            <v>06</v>
          </cell>
          <cell r="B9309" t="str">
            <v>26000000</v>
          </cell>
          <cell r="C9309" t="str">
            <v>90021405</v>
          </cell>
          <cell r="D9309">
            <v>4214132.97</v>
          </cell>
        </row>
        <row r="9310">
          <cell r="A9310" t="str">
            <v>06</v>
          </cell>
          <cell r="B9310" t="str">
            <v>26000000</v>
          </cell>
          <cell r="C9310" t="str">
            <v>90021500</v>
          </cell>
          <cell r="D9310">
            <v>16782.68</v>
          </cell>
        </row>
        <row r="9311">
          <cell r="A9311" t="str">
            <v>06</v>
          </cell>
          <cell r="B9311" t="str">
            <v>26000000</v>
          </cell>
          <cell r="C9311" t="str">
            <v>90021505</v>
          </cell>
          <cell r="D9311">
            <v>1873.2</v>
          </cell>
        </row>
        <row r="9312">
          <cell r="A9312" t="str">
            <v>06</v>
          </cell>
          <cell r="B9312" t="str">
            <v>26000000</v>
          </cell>
          <cell r="C9312" t="str">
            <v>90021600</v>
          </cell>
          <cell r="D9312">
            <v>191765.12</v>
          </cell>
        </row>
        <row r="9313">
          <cell r="A9313" t="str">
            <v>06</v>
          </cell>
          <cell r="B9313" t="str">
            <v>26000000</v>
          </cell>
          <cell r="C9313" t="str">
            <v>90021605</v>
          </cell>
          <cell r="D9313">
            <v>227740.07</v>
          </cell>
        </row>
        <row r="9314">
          <cell r="A9314" t="str">
            <v>06</v>
          </cell>
          <cell r="B9314" t="str">
            <v>26000000</v>
          </cell>
          <cell r="C9314" t="str">
            <v>90021705</v>
          </cell>
          <cell r="D9314">
            <v>21254.35</v>
          </cell>
        </row>
        <row r="9315">
          <cell r="A9315" t="str">
            <v>06</v>
          </cell>
          <cell r="B9315" t="str">
            <v>26000000</v>
          </cell>
          <cell r="C9315" t="str">
            <v>90021800</v>
          </cell>
          <cell r="D9315">
            <v>131733.49</v>
          </cell>
        </row>
        <row r="9316">
          <cell r="A9316" t="str">
            <v>06</v>
          </cell>
          <cell r="B9316" t="str">
            <v>26000000</v>
          </cell>
          <cell r="C9316" t="str">
            <v>90021805</v>
          </cell>
          <cell r="D9316">
            <v>143761.04999999999</v>
          </cell>
        </row>
        <row r="9317">
          <cell r="A9317" t="str">
            <v>06</v>
          </cell>
          <cell r="B9317" t="str">
            <v>26000000</v>
          </cell>
          <cell r="C9317" t="str">
            <v>90022100</v>
          </cell>
          <cell r="D9317">
            <v>20311.38</v>
          </cell>
        </row>
        <row r="9318">
          <cell r="A9318" t="str">
            <v>06</v>
          </cell>
          <cell r="B9318" t="str">
            <v>26000000</v>
          </cell>
          <cell r="C9318" t="str">
            <v>90022101</v>
          </cell>
          <cell r="D9318">
            <v>76934.179999999993</v>
          </cell>
        </row>
        <row r="9319">
          <cell r="A9319" t="str">
            <v>06</v>
          </cell>
          <cell r="B9319" t="str">
            <v>20010000</v>
          </cell>
          <cell r="C9319" t="str">
            <v>10010100</v>
          </cell>
          <cell r="D9319">
            <v>94034.62</v>
          </cell>
        </row>
        <row r="9320">
          <cell r="A9320" t="str">
            <v>06</v>
          </cell>
          <cell r="B9320" t="str">
            <v>20010000</v>
          </cell>
          <cell r="C9320" t="str">
            <v>10020000</v>
          </cell>
          <cell r="D9320">
            <v>1276184.24</v>
          </cell>
        </row>
        <row r="9321">
          <cell r="A9321" t="str">
            <v>06</v>
          </cell>
          <cell r="B9321" t="str">
            <v>20010000</v>
          </cell>
          <cell r="C9321" t="str">
            <v>10020100</v>
          </cell>
          <cell r="D9321">
            <v>3197066.26</v>
          </cell>
        </row>
        <row r="9322">
          <cell r="A9322" t="str">
            <v>06</v>
          </cell>
          <cell r="B9322" t="str">
            <v>20010000</v>
          </cell>
          <cell r="C9322" t="str">
            <v>10110000</v>
          </cell>
          <cell r="D9322">
            <v>62837547.270000003</v>
          </cell>
        </row>
        <row r="9323">
          <cell r="A9323" t="str">
            <v>06</v>
          </cell>
          <cell r="B9323" t="str">
            <v>20010000</v>
          </cell>
          <cell r="C9323" t="str">
            <v>21010000</v>
          </cell>
          <cell r="D9323">
            <v>8338092.8899999997</v>
          </cell>
        </row>
        <row r="9324">
          <cell r="A9324" t="str">
            <v>06</v>
          </cell>
          <cell r="B9324" t="str">
            <v>20010000</v>
          </cell>
          <cell r="C9324" t="str">
            <v>28001100</v>
          </cell>
          <cell r="D9324">
            <v>18577948.739999998</v>
          </cell>
        </row>
        <row r="9325">
          <cell r="A9325" t="str">
            <v>06</v>
          </cell>
          <cell r="B9325" t="str">
            <v>20010000</v>
          </cell>
          <cell r="C9325" t="str">
            <v>40020000</v>
          </cell>
          <cell r="D9325">
            <v>2851452356.2800002</v>
          </cell>
        </row>
        <row r="9326">
          <cell r="A9326" t="str">
            <v>06</v>
          </cell>
          <cell r="B9326" t="str">
            <v>01030000</v>
          </cell>
          <cell r="C9326" t="str">
            <v>01090000</v>
          </cell>
          <cell r="D9326">
            <v>19339</v>
          </cell>
        </row>
        <row r="9327">
          <cell r="A9327" t="str">
            <v>06</v>
          </cell>
          <cell r="B9327" t="str">
            <v>01030000</v>
          </cell>
          <cell r="C9327" t="str">
            <v>79030000</v>
          </cell>
          <cell r="D9327">
            <v>95248</v>
          </cell>
        </row>
        <row r="9328">
          <cell r="A9328" t="str">
            <v>06</v>
          </cell>
          <cell r="B9328" t="str">
            <v>91010100</v>
          </cell>
          <cell r="C9328" t="str">
            <v>10110000</v>
          </cell>
          <cell r="D9328">
            <v>384791.57</v>
          </cell>
        </row>
        <row r="9329">
          <cell r="A9329" t="str">
            <v>06</v>
          </cell>
          <cell r="B9329" t="str">
            <v>01090000</v>
          </cell>
          <cell r="C9329" t="str">
            <v>02010000</v>
          </cell>
          <cell r="D9329">
            <v>2729301</v>
          </cell>
        </row>
        <row r="9330">
          <cell r="A9330" t="str">
            <v>06</v>
          </cell>
          <cell r="B9330" t="str">
            <v>01090000</v>
          </cell>
          <cell r="C9330" t="str">
            <v>02030000</v>
          </cell>
          <cell r="D9330">
            <v>3103203</v>
          </cell>
        </row>
        <row r="9331">
          <cell r="A9331" t="str">
            <v>06</v>
          </cell>
          <cell r="B9331" t="str">
            <v>01090000</v>
          </cell>
          <cell r="C9331" t="str">
            <v>91020100</v>
          </cell>
          <cell r="D9331">
            <v>437539</v>
          </cell>
        </row>
        <row r="9332">
          <cell r="A9332" t="str">
            <v>06</v>
          </cell>
          <cell r="B9332" t="str">
            <v>01010000</v>
          </cell>
          <cell r="C9332" t="str">
            <v>01090000</v>
          </cell>
          <cell r="D9332">
            <v>3182553</v>
          </cell>
        </row>
        <row r="9333">
          <cell r="A9333" t="str">
            <v>06</v>
          </cell>
          <cell r="B9333" t="str">
            <v>01000000</v>
          </cell>
          <cell r="C9333" t="str">
            <v>01000000</v>
          </cell>
          <cell r="D9333">
            <v>431425</v>
          </cell>
        </row>
        <row r="9334">
          <cell r="A9334" t="str">
            <v>06</v>
          </cell>
          <cell r="B9334" t="str">
            <v>01000000</v>
          </cell>
          <cell r="C9334" t="str">
            <v>01090000</v>
          </cell>
          <cell r="D9334">
            <v>3068151</v>
          </cell>
        </row>
        <row r="9335">
          <cell r="A9335" t="str">
            <v>06</v>
          </cell>
          <cell r="B9335" t="str">
            <v>01000000</v>
          </cell>
          <cell r="C9335" t="str">
            <v>25010000</v>
          </cell>
          <cell r="D9335">
            <v>8101</v>
          </cell>
        </row>
        <row r="9336">
          <cell r="A9336" t="str">
            <v>06</v>
          </cell>
          <cell r="B9336" t="str">
            <v>01000000</v>
          </cell>
          <cell r="C9336" t="str">
            <v>25020000</v>
          </cell>
          <cell r="D9336">
            <v>180399</v>
          </cell>
        </row>
        <row r="9337">
          <cell r="A9337" t="str">
            <v>06</v>
          </cell>
          <cell r="B9337" t="str">
            <v>01000000</v>
          </cell>
          <cell r="C9337" t="str">
            <v>25030000</v>
          </cell>
          <cell r="D9337">
            <v>19325</v>
          </cell>
        </row>
        <row r="9338">
          <cell r="A9338" t="str">
            <v>06</v>
          </cell>
          <cell r="B9338" t="str">
            <v>01000000</v>
          </cell>
          <cell r="C9338" t="str">
            <v>26000000</v>
          </cell>
          <cell r="D9338">
            <v>654339.6</v>
          </cell>
        </row>
        <row r="9339">
          <cell r="A9339" t="str">
            <v>06</v>
          </cell>
          <cell r="B9339" t="str">
            <v>01000000</v>
          </cell>
          <cell r="C9339" t="str">
            <v>79030000</v>
          </cell>
          <cell r="D9339">
            <v>537448</v>
          </cell>
        </row>
        <row r="9340">
          <cell r="A9340" t="str">
            <v>06</v>
          </cell>
          <cell r="B9340" t="str">
            <v>01000000</v>
          </cell>
          <cell r="C9340" t="str">
            <v>79070000</v>
          </cell>
          <cell r="D9340">
            <v>191834</v>
          </cell>
        </row>
        <row r="9341">
          <cell r="A9341" t="str">
            <v>06</v>
          </cell>
          <cell r="B9341" t="str">
            <v>01000000</v>
          </cell>
          <cell r="C9341" t="str">
            <v>79040000</v>
          </cell>
          <cell r="D9341">
            <v>12900</v>
          </cell>
        </row>
        <row r="9342">
          <cell r="A9342" t="str">
            <v>06</v>
          </cell>
          <cell r="B9342" t="str">
            <v>41020000</v>
          </cell>
          <cell r="C9342" t="str">
            <v>08000000</v>
          </cell>
          <cell r="D9342">
            <v>2881.08</v>
          </cell>
        </row>
        <row r="9343">
          <cell r="A9343" t="str">
            <v>06</v>
          </cell>
          <cell r="B9343" t="str">
            <v>41020000</v>
          </cell>
          <cell r="C9343" t="str">
            <v>10020000</v>
          </cell>
          <cell r="D9343">
            <v>13583.41</v>
          </cell>
        </row>
        <row r="9344">
          <cell r="A9344" t="str">
            <v>06</v>
          </cell>
          <cell r="B9344" t="str">
            <v>41020000</v>
          </cell>
          <cell r="C9344" t="str">
            <v>41020000</v>
          </cell>
          <cell r="D9344">
            <v>483834.05</v>
          </cell>
        </row>
        <row r="9345">
          <cell r="A9345" t="str">
            <v>06</v>
          </cell>
          <cell r="B9345" t="str">
            <v>41020000</v>
          </cell>
          <cell r="C9345" t="str">
            <v>44000100</v>
          </cell>
          <cell r="D9345">
            <v>3362282.88</v>
          </cell>
        </row>
        <row r="9346">
          <cell r="A9346" t="str">
            <v>06</v>
          </cell>
          <cell r="B9346" t="str">
            <v>41020000</v>
          </cell>
          <cell r="C9346" t="str">
            <v>44000200</v>
          </cell>
          <cell r="D9346">
            <v>207503.92</v>
          </cell>
        </row>
        <row r="9347">
          <cell r="A9347" t="str">
            <v>06</v>
          </cell>
          <cell r="B9347" t="str">
            <v>41020000</v>
          </cell>
          <cell r="C9347" t="str">
            <v>44000300</v>
          </cell>
          <cell r="D9347">
            <v>6913.46</v>
          </cell>
        </row>
        <row r="9348">
          <cell r="A9348" t="str">
            <v>06</v>
          </cell>
          <cell r="B9348" t="str">
            <v>41020000</v>
          </cell>
          <cell r="C9348" t="str">
            <v>44000400</v>
          </cell>
          <cell r="D9348">
            <v>42034.93</v>
          </cell>
        </row>
        <row r="9349">
          <cell r="A9349" t="str">
            <v>06</v>
          </cell>
          <cell r="B9349" t="str">
            <v>41020000</v>
          </cell>
          <cell r="C9349" t="str">
            <v>45000300</v>
          </cell>
          <cell r="D9349">
            <v>2532379.9700000002</v>
          </cell>
        </row>
        <row r="9350">
          <cell r="A9350" t="str">
            <v>06</v>
          </cell>
          <cell r="B9350" t="str">
            <v>41020000</v>
          </cell>
          <cell r="C9350" t="str">
            <v>45020300</v>
          </cell>
          <cell r="D9350">
            <v>252608.38</v>
          </cell>
        </row>
        <row r="9351">
          <cell r="A9351" t="str">
            <v>06</v>
          </cell>
          <cell r="B9351" t="str">
            <v>41020000</v>
          </cell>
          <cell r="C9351" t="str">
            <v>90021400</v>
          </cell>
          <cell r="D9351">
            <v>11067544.130000001</v>
          </cell>
        </row>
        <row r="9352">
          <cell r="A9352" t="str">
            <v>06</v>
          </cell>
          <cell r="B9352" t="str">
            <v>41020000</v>
          </cell>
          <cell r="C9352" t="str">
            <v>90021401</v>
          </cell>
          <cell r="D9352">
            <v>11274217.01</v>
          </cell>
        </row>
        <row r="9353">
          <cell r="A9353" t="str">
            <v>06</v>
          </cell>
          <cell r="B9353" t="str">
            <v>41020000</v>
          </cell>
          <cell r="C9353" t="str">
            <v>90021402</v>
          </cell>
          <cell r="D9353">
            <v>27020.240000000002</v>
          </cell>
        </row>
        <row r="9354">
          <cell r="A9354" t="str">
            <v>06</v>
          </cell>
          <cell r="B9354" t="str">
            <v>41020000</v>
          </cell>
          <cell r="C9354" t="str">
            <v>90021405</v>
          </cell>
          <cell r="D9354">
            <v>17981125.170000002</v>
          </cell>
        </row>
        <row r="9355">
          <cell r="A9355" t="str">
            <v>06</v>
          </cell>
          <cell r="B9355" t="str">
            <v>41020000</v>
          </cell>
          <cell r="C9355" t="str">
            <v>90021600</v>
          </cell>
          <cell r="D9355">
            <v>1113608.06</v>
          </cell>
        </row>
        <row r="9356">
          <cell r="A9356" t="str">
            <v>06</v>
          </cell>
          <cell r="B9356" t="str">
            <v>41020000</v>
          </cell>
          <cell r="C9356" t="str">
            <v>90021605</v>
          </cell>
          <cell r="D9356">
            <v>663529.56999999995</v>
          </cell>
        </row>
        <row r="9357">
          <cell r="A9357" t="str">
            <v>06</v>
          </cell>
          <cell r="B9357" t="str">
            <v>41020000</v>
          </cell>
          <cell r="C9357" t="str">
            <v>90021705</v>
          </cell>
          <cell r="D9357">
            <v>87003</v>
          </cell>
        </row>
        <row r="9358">
          <cell r="A9358" t="str">
            <v>06</v>
          </cell>
          <cell r="B9358" t="str">
            <v>41020000</v>
          </cell>
          <cell r="C9358" t="str">
            <v>90021800</v>
          </cell>
          <cell r="D9358">
            <v>742090.93</v>
          </cell>
        </row>
        <row r="9359">
          <cell r="A9359" t="str">
            <v>06</v>
          </cell>
          <cell r="B9359" t="str">
            <v>41020000</v>
          </cell>
          <cell r="C9359" t="str">
            <v>90021805</v>
          </cell>
          <cell r="D9359">
            <v>594136.4</v>
          </cell>
        </row>
        <row r="9360">
          <cell r="A9360" t="str">
            <v>06</v>
          </cell>
          <cell r="B9360" t="str">
            <v>41020000</v>
          </cell>
          <cell r="C9360" t="str">
            <v>91020801</v>
          </cell>
          <cell r="D9360">
            <v>20868.75</v>
          </cell>
        </row>
        <row r="9361">
          <cell r="A9361" t="str">
            <v>06</v>
          </cell>
          <cell r="B9361" t="str">
            <v>99000000</v>
          </cell>
          <cell r="C9361" t="str">
            <v>91091700</v>
          </cell>
          <cell r="D9361">
            <v>83020</v>
          </cell>
        </row>
        <row r="9362">
          <cell r="A9362" t="str">
            <v>06</v>
          </cell>
          <cell r="B9362" t="str">
            <v>91011700</v>
          </cell>
          <cell r="C9362" t="str">
            <v>14000000</v>
          </cell>
          <cell r="D9362">
            <v>83020</v>
          </cell>
        </row>
        <row r="9363">
          <cell r="A9363" t="str">
            <v>06</v>
          </cell>
          <cell r="B9363" t="str">
            <v>60010000</v>
          </cell>
          <cell r="C9363" t="str">
            <v>07010000</v>
          </cell>
          <cell r="D9363">
            <v>15647978.949999999</v>
          </cell>
        </row>
        <row r="9364">
          <cell r="A9364" t="str">
            <v>06</v>
          </cell>
          <cell r="B9364" t="str">
            <v>60010000</v>
          </cell>
          <cell r="C9364" t="str">
            <v>08000000</v>
          </cell>
          <cell r="D9364">
            <v>485779.29</v>
          </cell>
        </row>
        <row r="9365">
          <cell r="A9365" t="str">
            <v>06</v>
          </cell>
          <cell r="B9365" t="str">
            <v>60010000</v>
          </cell>
          <cell r="C9365" t="str">
            <v>08010000</v>
          </cell>
          <cell r="D9365">
            <v>2755546.27</v>
          </cell>
        </row>
        <row r="9366">
          <cell r="A9366" t="str">
            <v>06</v>
          </cell>
          <cell r="B9366" t="str">
            <v>60010000</v>
          </cell>
          <cell r="C9366" t="str">
            <v>08040000</v>
          </cell>
          <cell r="D9366">
            <v>123198.53</v>
          </cell>
        </row>
        <row r="9367">
          <cell r="A9367" t="str">
            <v>06</v>
          </cell>
          <cell r="B9367" t="str">
            <v>60010000</v>
          </cell>
          <cell r="C9367" t="str">
            <v>08060000</v>
          </cell>
          <cell r="D9367">
            <v>67711.86</v>
          </cell>
        </row>
        <row r="9368">
          <cell r="A9368" t="str">
            <v>06</v>
          </cell>
          <cell r="B9368" t="str">
            <v>60010000</v>
          </cell>
          <cell r="C9368" t="str">
            <v>08070000</v>
          </cell>
          <cell r="D9368">
            <v>3082382.61</v>
          </cell>
        </row>
        <row r="9369">
          <cell r="A9369" t="str">
            <v>06</v>
          </cell>
          <cell r="B9369" t="str">
            <v>60010000</v>
          </cell>
          <cell r="C9369" t="str">
            <v>08080000</v>
          </cell>
          <cell r="D9369">
            <v>6848741.0999999996</v>
          </cell>
        </row>
        <row r="9370">
          <cell r="A9370" t="str">
            <v>06</v>
          </cell>
          <cell r="B9370" t="str">
            <v>60010000</v>
          </cell>
          <cell r="C9370" t="str">
            <v>08090000</v>
          </cell>
          <cell r="D9370">
            <v>24110.61</v>
          </cell>
        </row>
        <row r="9371">
          <cell r="A9371" t="str">
            <v>06</v>
          </cell>
          <cell r="B9371" t="str">
            <v>60010000</v>
          </cell>
          <cell r="C9371" t="str">
            <v>08090100</v>
          </cell>
          <cell r="D9371">
            <v>39416.28</v>
          </cell>
        </row>
        <row r="9372">
          <cell r="A9372" t="str">
            <v>06</v>
          </cell>
          <cell r="B9372" t="str">
            <v>60010000</v>
          </cell>
          <cell r="C9372" t="str">
            <v>15010000</v>
          </cell>
          <cell r="D9372">
            <v>112926997.68000001</v>
          </cell>
        </row>
        <row r="9373">
          <cell r="A9373" t="str">
            <v>06</v>
          </cell>
          <cell r="B9373" t="str">
            <v>60010000</v>
          </cell>
          <cell r="C9373" t="str">
            <v>15020000</v>
          </cell>
          <cell r="D9373">
            <v>396762205.18000001</v>
          </cell>
        </row>
        <row r="9374">
          <cell r="A9374" t="str">
            <v>06</v>
          </cell>
          <cell r="B9374" t="str">
            <v>60010000</v>
          </cell>
          <cell r="C9374" t="str">
            <v>15030000</v>
          </cell>
          <cell r="D9374">
            <v>7798724.8899999997</v>
          </cell>
        </row>
        <row r="9375">
          <cell r="A9375" t="str">
            <v>06</v>
          </cell>
          <cell r="B9375" t="str">
            <v>60010000</v>
          </cell>
          <cell r="C9375" t="str">
            <v>15040000</v>
          </cell>
          <cell r="D9375">
            <v>1810611.34</v>
          </cell>
        </row>
        <row r="9376">
          <cell r="A9376" t="str">
            <v>06</v>
          </cell>
          <cell r="B9376" t="str">
            <v>60010000</v>
          </cell>
          <cell r="C9376" t="str">
            <v>15050000</v>
          </cell>
          <cell r="D9376">
            <v>16476607.800000001</v>
          </cell>
        </row>
        <row r="9377">
          <cell r="A9377" t="str">
            <v>06</v>
          </cell>
          <cell r="B9377" t="str">
            <v>60010000</v>
          </cell>
          <cell r="C9377" t="str">
            <v>15060000</v>
          </cell>
          <cell r="D9377">
            <v>12537249.49</v>
          </cell>
        </row>
        <row r="9378">
          <cell r="A9378" t="str">
            <v>06</v>
          </cell>
          <cell r="B9378" t="str">
            <v>60010000</v>
          </cell>
          <cell r="C9378" t="str">
            <v>15090000</v>
          </cell>
          <cell r="D9378">
            <v>8772539.8800000008</v>
          </cell>
        </row>
        <row r="9379">
          <cell r="A9379" t="str">
            <v>06</v>
          </cell>
          <cell r="B9379" t="str">
            <v>60010000</v>
          </cell>
          <cell r="C9379" t="str">
            <v>15130000</v>
          </cell>
          <cell r="D9379">
            <v>21562996.239999998</v>
          </cell>
        </row>
        <row r="9380">
          <cell r="A9380" t="str">
            <v>06</v>
          </cell>
          <cell r="B9380" t="str">
            <v>60010000</v>
          </cell>
          <cell r="C9380" t="str">
            <v>15150000</v>
          </cell>
          <cell r="D9380">
            <v>14456916.66</v>
          </cell>
        </row>
        <row r="9381">
          <cell r="A9381" t="str">
            <v>06</v>
          </cell>
          <cell r="B9381" t="str">
            <v>60010000</v>
          </cell>
          <cell r="C9381" t="str">
            <v>15160000</v>
          </cell>
          <cell r="D9381">
            <v>2195050.09</v>
          </cell>
        </row>
        <row r="9382">
          <cell r="A9382" t="str">
            <v>06</v>
          </cell>
          <cell r="B9382" t="str">
            <v>60010000</v>
          </cell>
          <cell r="C9382" t="str">
            <v>15180000</v>
          </cell>
          <cell r="D9382">
            <v>15809561.5</v>
          </cell>
        </row>
        <row r="9383">
          <cell r="A9383" t="str">
            <v>06</v>
          </cell>
          <cell r="B9383" t="str">
            <v>60010000</v>
          </cell>
          <cell r="C9383" t="str">
            <v>19010000</v>
          </cell>
          <cell r="D9383">
            <v>196.66</v>
          </cell>
        </row>
        <row r="9384">
          <cell r="A9384" t="str">
            <v>06</v>
          </cell>
          <cell r="B9384" t="str">
            <v>60010000</v>
          </cell>
          <cell r="C9384" t="str">
            <v>19010100</v>
          </cell>
          <cell r="D9384">
            <v>98997709.359999999</v>
          </cell>
        </row>
        <row r="9385">
          <cell r="A9385" t="str">
            <v>06</v>
          </cell>
          <cell r="B9385" t="str">
            <v>60010000</v>
          </cell>
          <cell r="C9385" t="str">
            <v>19020100</v>
          </cell>
          <cell r="D9385">
            <v>1883593.16</v>
          </cell>
        </row>
        <row r="9386">
          <cell r="A9386" t="str">
            <v>06</v>
          </cell>
          <cell r="B9386" t="str">
            <v>60010000</v>
          </cell>
          <cell r="C9386" t="str">
            <v>19040000</v>
          </cell>
          <cell r="D9386">
            <v>-1668.05</v>
          </cell>
        </row>
        <row r="9387">
          <cell r="A9387" t="str">
            <v>06</v>
          </cell>
          <cell r="B9387" t="str">
            <v>60010000</v>
          </cell>
          <cell r="C9387" t="str">
            <v>19040100</v>
          </cell>
          <cell r="D9387">
            <v>15811251.01</v>
          </cell>
        </row>
        <row r="9388">
          <cell r="A9388" t="str">
            <v>06</v>
          </cell>
          <cell r="B9388" t="str">
            <v>60010000</v>
          </cell>
          <cell r="C9388" t="str">
            <v>19060000</v>
          </cell>
          <cell r="D9388">
            <v>406129.26</v>
          </cell>
        </row>
        <row r="9389">
          <cell r="A9389" t="str">
            <v>06</v>
          </cell>
          <cell r="B9389" t="str">
            <v>60010000</v>
          </cell>
          <cell r="C9389" t="str">
            <v>19070200</v>
          </cell>
          <cell r="D9389">
            <v>6617629.29</v>
          </cell>
        </row>
        <row r="9390">
          <cell r="A9390" t="str">
            <v>06</v>
          </cell>
          <cell r="B9390" t="str">
            <v>60010000</v>
          </cell>
          <cell r="C9390" t="str">
            <v>19080000</v>
          </cell>
          <cell r="D9390">
            <v>738.46</v>
          </cell>
        </row>
        <row r="9391">
          <cell r="A9391" t="str">
            <v>06</v>
          </cell>
          <cell r="B9391" t="str">
            <v>60010000</v>
          </cell>
          <cell r="C9391" t="str">
            <v>19090000</v>
          </cell>
          <cell r="D9391">
            <v>2086292.54</v>
          </cell>
        </row>
        <row r="9392">
          <cell r="A9392" t="str">
            <v>06</v>
          </cell>
          <cell r="B9392" t="str">
            <v>60010000</v>
          </cell>
          <cell r="C9392" t="str">
            <v>19100200</v>
          </cell>
          <cell r="D9392">
            <v>2843278.96</v>
          </cell>
        </row>
        <row r="9393">
          <cell r="A9393" t="str">
            <v>06</v>
          </cell>
          <cell r="B9393" t="str">
            <v>60010000</v>
          </cell>
          <cell r="C9393" t="str">
            <v>19110100</v>
          </cell>
          <cell r="D9393">
            <v>131959.42000000001</v>
          </cell>
        </row>
        <row r="9394">
          <cell r="A9394" t="str">
            <v>06</v>
          </cell>
          <cell r="B9394" t="str">
            <v>60010000</v>
          </cell>
          <cell r="C9394" t="str">
            <v>23010000</v>
          </cell>
          <cell r="D9394">
            <v>302680.36</v>
          </cell>
        </row>
        <row r="9395">
          <cell r="A9395" t="str">
            <v>06</v>
          </cell>
          <cell r="B9395" t="str">
            <v>60010000</v>
          </cell>
          <cell r="C9395" t="str">
            <v>25010000</v>
          </cell>
          <cell r="D9395">
            <v>3028038.11</v>
          </cell>
        </row>
        <row r="9396">
          <cell r="A9396" t="str">
            <v>06</v>
          </cell>
          <cell r="B9396" t="str">
            <v>60010000</v>
          </cell>
          <cell r="C9396" t="str">
            <v>25020000</v>
          </cell>
          <cell r="D9396">
            <v>1999934.71</v>
          </cell>
        </row>
        <row r="9397">
          <cell r="A9397" t="str">
            <v>06</v>
          </cell>
          <cell r="B9397" t="str">
            <v>60010000</v>
          </cell>
          <cell r="C9397" t="str">
            <v>25030000</v>
          </cell>
          <cell r="D9397">
            <v>202945.19</v>
          </cell>
        </row>
        <row r="9398">
          <cell r="A9398" t="str">
            <v>06</v>
          </cell>
          <cell r="B9398" t="str">
            <v>60010000</v>
          </cell>
          <cell r="C9398" t="str">
            <v>26000000</v>
          </cell>
          <cell r="D9398">
            <v>58181728.899999999</v>
          </cell>
        </row>
        <row r="9399">
          <cell r="A9399" t="str">
            <v>06</v>
          </cell>
          <cell r="B9399" t="str">
            <v>60010000</v>
          </cell>
          <cell r="C9399" t="str">
            <v>28001200</v>
          </cell>
          <cell r="D9399">
            <v>77103.94</v>
          </cell>
        </row>
        <row r="9400">
          <cell r="A9400" t="str">
            <v>06</v>
          </cell>
          <cell r="B9400" t="str">
            <v>60010000</v>
          </cell>
          <cell r="C9400" t="str">
            <v>44000100</v>
          </cell>
          <cell r="D9400">
            <v>4925806.92</v>
          </cell>
        </row>
        <row r="9401">
          <cell r="A9401" t="str">
            <v>06</v>
          </cell>
          <cell r="B9401" t="str">
            <v>60010000</v>
          </cell>
          <cell r="C9401" t="str">
            <v>44000200</v>
          </cell>
          <cell r="D9401">
            <v>340328.32</v>
          </cell>
        </row>
        <row r="9402">
          <cell r="A9402" t="str">
            <v>06</v>
          </cell>
          <cell r="B9402" t="str">
            <v>60010000</v>
          </cell>
          <cell r="C9402" t="str">
            <v>44000400</v>
          </cell>
          <cell r="D9402">
            <v>3068931.09</v>
          </cell>
        </row>
        <row r="9403">
          <cell r="A9403" t="str">
            <v>06</v>
          </cell>
          <cell r="B9403" t="str">
            <v>60010000</v>
          </cell>
          <cell r="C9403" t="str">
            <v>44000500</v>
          </cell>
          <cell r="D9403">
            <v>167641.29</v>
          </cell>
        </row>
        <row r="9404">
          <cell r="A9404" t="str">
            <v>06</v>
          </cell>
          <cell r="B9404" t="str">
            <v>60010000</v>
          </cell>
          <cell r="C9404" t="str">
            <v>51030100</v>
          </cell>
          <cell r="D9404">
            <v>14612.57</v>
          </cell>
        </row>
        <row r="9405">
          <cell r="A9405" t="str">
            <v>06</v>
          </cell>
          <cell r="B9405" t="str">
            <v>60010000</v>
          </cell>
          <cell r="C9405" t="str">
            <v>60030000</v>
          </cell>
          <cell r="D9405">
            <v>726080.4</v>
          </cell>
        </row>
        <row r="9406">
          <cell r="A9406" t="str">
            <v>06</v>
          </cell>
          <cell r="B9406" t="str">
            <v>60010000</v>
          </cell>
          <cell r="C9406" t="str">
            <v>71000000</v>
          </cell>
          <cell r="D9406">
            <v>7301.4</v>
          </cell>
        </row>
        <row r="9407">
          <cell r="A9407" t="str">
            <v>06</v>
          </cell>
          <cell r="B9407" t="str">
            <v>60010000</v>
          </cell>
          <cell r="C9407" t="str">
            <v>76000000</v>
          </cell>
          <cell r="D9407">
            <v>2085624.32</v>
          </cell>
        </row>
        <row r="9408">
          <cell r="A9408" t="str">
            <v>06</v>
          </cell>
          <cell r="B9408" t="str">
            <v>60010000</v>
          </cell>
          <cell r="C9408" t="str">
            <v>76020200</v>
          </cell>
          <cell r="D9408">
            <v>-9599.2000000000007</v>
          </cell>
        </row>
        <row r="9409">
          <cell r="A9409" t="str">
            <v>06</v>
          </cell>
          <cell r="B9409" t="str">
            <v>60010000</v>
          </cell>
          <cell r="C9409" t="str">
            <v>79030000</v>
          </cell>
          <cell r="D9409">
            <v>51262.47</v>
          </cell>
        </row>
        <row r="9410">
          <cell r="A9410" t="str">
            <v>06</v>
          </cell>
          <cell r="B9410" t="str">
            <v>60010000</v>
          </cell>
          <cell r="C9410" t="str">
            <v>79040000</v>
          </cell>
          <cell r="D9410">
            <v>91.67</v>
          </cell>
        </row>
        <row r="9411">
          <cell r="A9411" t="str">
            <v>06</v>
          </cell>
          <cell r="B9411" t="str">
            <v>60010000</v>
          </cell>
          <cell r="C9411" t="str">
            <v>79070000</v>
          </cell>
          <cell r="D9411">
            <v>8147.13</v>
          </cell>
        </row>
        <row r="9412">
          <cell r="A9412" t="str">
            <v>06</v>
          </cell>
          <cell r="B9412" t="str">
            <v>60010000</v>
          </cell>
          <cell r="C9412" t="str">
            <v>91020100</v>
          </cell>
          <cell r="D9412">
            <v>898.47</v>
          </cell>
        </row>
        <row r="9413">
          <cell r="A9413" t="str">
            <v>06</v>
          </cell>
          <cell r="B9413" t="str">
            <v>60010000</v>
          </cell>
          <cell r="C9413" t="str">
            <v>91020800</v>
          </cell>
          <cell r="D9413">
            <v>347371.12</v>
          </cell>
        </row>
        <row r="9414">
          <cell r="A9414" t="str">
            <v>06</v>
          </cell>
          <cell r="B9414" t="str">
            <v>60010000</v>
          </cell>
          <cell r="C9414" t="str">
            <v>91020801</v>
          </cell>
          <cell r="D9414">
            <v>707469.5</v>
          </cell>
        </row>
        <row r="9415">
          <cell r="A9415" t="str">
            <v>06</v>
          </cell>
          <cell r="B9415" t="str">
            <v>60010000</v>
          </cell>
          <cell r="C9415" t="str">
            <v>91020802</v>
          </cell>
          <cell r="D9415">
            <v>25887.33</v>
          </cell>
        </row>
        <row r="9416">
          <cell r="A9416" t="str">
            <v>06</v>
          </cell>
          <cell r="B9416" t="str">
            <v>60010000</v>
          </cell>
          <cell r="C9416" t="str">
            <v>97000000</v>
          </cell>
          <cell r="D9416">
            <v>1120685.56</v>
          </cell>
        </row>
        <row r="9417">
          <cell r="A9417" t="str">
            <v>06</v>
          </cell>
          <cell r="B9417" t="str">
            <v>60010000</v>
          </cell>
          <cell r="C9417" t="str">
            <v>97000300</v>
          </cell>
          <cell r="D9417">
            <v>858250</v>
          </cell>
        </row>
        <row r="9418">
          <cell r="A9418" t="str">
            <v>06</v>
          </cell>
          <cell r="B9418" t="str">
            <v>60010000</v>
          </cell>
          <cell r="C9418" t="str">
            <v>97000600</v>
          </cell>
          <cell r="D9418">
            <v>10206</v>
          </cell>
        </row>
        <row r="9419">
          <cell r="A9419" t="str">
            <v>06</v>
          </cell>
          <cell r="B9419" t="str">
            <v>15020000</v>
          </cell>
          <cell r="C9419" t="str">
            <v>10020000</v>
          </cell>
          <cell r="D9419">
            <v>385570875.05000001</v>
          </cell>
        </row>
        <row r="9420">
          <cell r="A9420" t="str">
            <v>06</v>
          </cell>
          <cell r="B9420" t="str">
            <v>15020000</v>
          </cell>
          <cell r="C9420" t="str">
            <v>16010000</v>
          </cell>
          <cell r="D9420">
            <v>3064526.13</v>
          </cell>
        </row>
        <row r="9421">
          <cell r="A9421" t="str">
            <v>06</v>
          </cell>
          <cell r="B9421" t="str">
            <v>15020000</v>
          </cell>
          <cell r="C9421" t="str">
            <v>16020000</v>
          </cell>
          <cell r="D9421">
            <v>10588544.01</v>
          </cell>
        </row>
        <row r="9422">
          <cell r="A9422" t="str">
            <v>06</v>
          </cell>
          <cell r="B9422" t="str">
            <v>15020000</v>
          </cell>
          <cell r="C9422" t="str">
            <v>16040000</v>
          </cell>
          <cell r="D9422">
            <v>1027664.84</v>
          </cell>
        </row>
        <row r="9423">
          <cell r="A9423" t="str">
            <v>06</v>
          </cell>
          <cell r="B9423" t="str">
            <v>15020000</v>
          </cell>
          <cell r="C9423" t="str">
            <v>91020800</v>
          </cell>
          <cell r="D9423">
            <v>-22.96</v>
          </cell>
        </row>
        <row r="9424">
          <cell r="A9424" t="str">
            <v>06</v>
          </cell>
          <cell r="B9424" t="str">
            <v>15020000</v>
          </cell>
          <cell r="C9424" t="str">
            <v>91020801</v>
          </cell>
          <cell r="D9424">
            <v>58.25</v>
          </cell>
        </row>
        <row r="9425">
          <cell r="A9425" t="str">
            <v>06</v>
          </cell>
          <cell r="B9425" t="str">
            <v>60020000</v>
          </cell>
          <cell r="C9425" t="str">
            <v>15010000</v>
          </cell>
          <cell r="D9425">
            <v>-504937.51</v>
          </cell>
        </row>
        <row r="9426">
          <cell r="A9426" t="str">
            <v>06</v>
          </cell>
          <cell r="B9426" t="str">
            <v>60020000</v>
          </cell>
          <cell r="C9426" t="str">
            <v>15020000</v>
          </cell>
          <cell r="D9426">
            <v>2461727.08</v>
          </cell>
        </row>
        <row r="9427">
          <cell r="A9427" t="str">
            <v>06</v>
          </cell>
          <cell r="B9427" t="str">
            <v>60020000</v>
          </cell>
          <cell r="C9427" t="str">
            <v>15030000</v>
          </cell>
          <cell r="D9427">
            <v>813556.97</v>
          </cell>
        </row>
        <row r="9428">
          <cell r="A9428" t="str">
            <v>06</v>
          </cell>
          <cell r="B9428" t="str">
            <v>60020000</v>
          </cell>
          <cell r="C9428" t="str">
            <v>15040000</v>
          </cell>
          <cell r="D9428">
            <v>1368284.52</v>
          </cell>
        </row>
        <row r="9429">
          <cell r="A9429" t="str">
            <v>06</v>
          </cell>
          <cell r="B9429" t="str">
            <v>60020000</v>
          </cell>
          <cell r="C9429" t="str">
            <v>15050000</v>
          </cell>
          <cell r="D9429">
            <v>-433807.2</v>
          </cell>
        </row>
        <row r="9430">
          <cell r="A9430" t="str">
            <v>06</v>
          </cell>
          <cell r="B9430" t="str">
            <v>60020000</v>
          </cell>
          <cell r="C9430" t="str">
            <v>15060000</v>
          </cell>
          <cell r="D9430">
            <v>-325169.74</v>
          </cell>
        </row>
        <row r="9431">
          <cell r="A9431" t="str">
            <v>06</v>
          </cell>
          <cell r="B9431" t="str">
            <v>60020000</v>
          </cell>
          <cell r="C9431" t="str">
            <v>15090000</v>
          </cell>
          <cell r="D9431">
            <v>-271117.33</v>
          </cell>
        </row>
        <row r="9432">
          <cell r="A9432" t="str">
            <v>06</v>
          </cell>
          <cell r="B9432" t="str">
            <v>60020000</v>
          </cell>
          <cell r="C9432" t="str">
            <v>15180000</v>
          </cell>
          <cell r="D9432">
            <v>-60393.47</v>
          </cell>
        </row>
        <row r="9433">
          <cell r="A9433" t="str">
            <v>06</v>
          </cell>
          <cell r="B9433" t="str">
            <v>60040000</v>
          </cell>
          <cell r="C9433" t="str">
            <v>44000100</v>
          </cell>
          <cell r="D9433">
            <v>1827.69</v>
          </cell>
        </row>
        <row r="9434">
          <cell r="A9434" t="str">
            <v>06</v>
          </cell>
          <cell r="B9434" t="str">
            <v>60040000</v>
          </cell>
          <cell r="C9434" t="str">
            <v>44000200</v>
          </cell>
          <cell r="D9434">
            <v>45260.55</v>
          </cell>
        </row>
        <row r="9435">
          <cell r="A9435" t="str">
            <v>06</v>
          </cell>
          <cell r="B9435" t="str">
            <v>60040000</v>
          </cell>
          <cell r="C9435" t="str">
            <v>44000400</v>
          </cell>
          <cell r="D9435">
            <v>9592.8700000000008</v>
          </cell>
        </row>
        <row r="9436">
          <cell r="A9436" t="str">
            <v>06</v>
          </cell>
          <cell r="B9436" t="str">
            <v>60040000</v>
          </cell>
          <cell r="C9436" t="str">
            <v>44000500</v>
          </cell>
          <cell r="D9436">
            <v>4353.09</v>
          </cell>
        </row>
        <row r="9437">
          <cell r="A9437" t="str">
            <v>06</v>
          </cell>
          <cell r="B9437" t="str">
            <v>60040000</v>
          </cell>
          <cell r="C9437" t="str">
            <v>51030100</v>
          </cell>
          <cell r="D9437">
            <v>37685.53</v>
          </cell>
        </row>
        <row r="9438">
          <cell r="A9438" t="str">
            <v>06</v>
          </cell>
          <cell r="B9438" t="str">
            <v>60040000</v>
          </cell>
          <cell r="C9438" t="str">
            <v>51040000</v>
          </cell>
          <cell r="D9438">
            <v>537877.11</v>
          </cell>
        </row>
        <row r="9439">
          <cell r="A9439" t="str">
            <v>06</v>
          </cell>
          <cell r="B9439" t="str">
            <v>60040000</v>
          </cell>
          <cell r="C9439" t="str">
            <v>58030100</v>
          </cell>
          <cell r="D9439">
            <v>215000000</v>
          </cell>
        </row>
        <row r="9440">
          <cell r="A9440" t="str">
            <v>06</v>
          </cell>
          <cell r="B9440" t="str">
            <v>60040000</v>
          </cell>
          <cell r="C9440" t="str">
            <v>58030200</v>
          </cell>
          <cell r="D9440">
            <v>9000000</v>
          </cell>
        </row>
        <row r="9441">
          <cell r="A9441" t="str">
            <v>06</v>
          </cell>
          <cell r="B9441" t="str">
            <v>60040000</v>
          </cell>
          <cell r="C9441" t="str">
            <v>60010000</v>
          </cell>
          <cell r="D9441">
            <v>93191287.969999999</v>
          </cell>
        </row>
        <row r="9442">
          <cell r="A9442" t="str">
            <v>06</v>
          </cell>
          <cell r="B9442" t="str">
            <v>60040000</v>
          </cell>
          <cell r="C9442" t="str">
            <v>60040000</v>
          </cell>
          <cell r="D9442">
            <v>76815.570000000007</v>
          </cell>
        </row>
        <row r="9443">
          <cell r="A9443" t="str">
            <v>06</v>
          </cell>
          <cell r="B9443" t="str">
            <v>60040000</v>
          </cell>
          <cell r="C9443" t="str">
            <v>76000000</v>
          </cell>
          <cell r="D9443">
            <v>7024.48</v>
          </cell>
        </row>
        <row r="9444">
          <cell r="A9444" t="str">
            <v>06</v>
          </cell>
          <cell r="B9444" t="str">
            <v>60040000</v>
          </cell>
          <cell r="C9444" t="str">
            <v>91020801</v>
          </cell>
          <cell r="D9444">
            <v>-722067.39</v>
          </cell>
        </row>
        <row r="9445">
          <cell r="A9445" t="str">
            <v>06</v>
          </cell>
          <cell r="B9445" t="str">
            <v>60040000</v>
          </cell>
          <cell r="C9445" t="str">
            <v>91020800</v>
          </cell>
          <cell r="D9445">
            <v>0</v>
          </cell>
        </row>
        <row r="9446">
          <cell r="A9446" t="str">
            <v>06</v>
          </cell>
          <cell r="B9446" t="str">
            <v>60030000</v>
          </cell>
          <cell r="C9446" t="str">
            <v>15010000</v>
          </cell>
          <cell r="D9446">
            <v>5230325.47</v>
          </cell>
        </row>
        <row r="9447">
          <cell r="A9447" t="str">
            <v>06</v>
          </cell>
          <cell r="B9447" t="str">
            <v>60030000</v>
          </cell>
          <cell r="C9447" t="str">
            <v>15020000</v>
          </cell>
          <cell r="D9447">
            <v>695591.5</v>
          </cell>
        </row>
        <row r="9448">
          <cell r="A9448" t="str">
            <v>06</v>
          </cell>
          <cell r="B9448" t="str">
            <v>60030000</v>
          </cell>
          <cell r="C9448" t="str">
            <v>15030000</v>
          </cell>
          <cell r="D9448">
            <v>3.14</v>
          </cell>
        </row>
        <row r="9449">
          <cell r="A9449" t="str">
            <v>06</v>
          </cell>
          <cell r="B9449" t="str">
            <v>60030000</v>
          </cell>
          <cell r="C9449" t="str">
            <v>15040000</v>
          </cell>
          <cell r="D9449">
            <v>215</v>
          </cell>
        </row>
        <row r="9450">
          <cell r="A9450" t="str">
            <v>06</v>
          </cell>
          <cell r="B9450" t="str">
            <v>60030000</v>
          </cell>
          <cell r="C9450" t="str">
            <v>15050000</v>
          </cell>
          <cell r="D9450">
            <v>-37529.89</v>
          </cell>
        </row>
        <row r="9451">
          <cell r="A9451" t="str">
            <v>06</v>
          </cell>
          <cell r="B9451" t="str">
            <v>60030000</v>
          </cell>
          <cell r="C9451" t="str">
            <v>15060000</v>
          </cell>
          <cell r="D9451">
            <v>1572.16</v>
          </cell>
        </row>
        <row r="9452">
          <cell r="A9452" t="str">
            <v>06</v>
          </cell>
          <cell r="B9452" t="str">
            <v>60030000</v>
          </cell>
          <cell r="C9452" t="str">
            <v>45020000</v>
          </cell>
          <cell r="D9452">
            <v>0</v>
          </cell>
        </row>
        <row r="9453">
          <cell r="A9453" t="str">
            <v>06</v>
          </cell>
          <cell r="B9453" t="str">
            <v>44000500</v>
          </cell>
          <cell r="C9453" t="str">
            <v>90020100</v>
          </cell>
          <cell r="D9453">
            <v>2673270.21</v>
          </cell>
        </row>
        <row r="9454">
          <cell r="A9454" t="str">
            <v>06</v>
          </cell>
          <cell r="B9454" t="str">
            <v>44000500</v>
          </cell>
          <cell r="C9454" t="str">
            <v>90020107</v>
          </cell>
          <cell r="D9454">
            <v>758029.37</v>
          </cell>
        </row>
        <row r="9455">
          <cell r="A9455" t="str">
            <v>06</v>
          </cell>
          <cell r="B9455" t="str">
            <v>44000500</v>
          </cell>
          <cell r="C9455" t="str">
            <v>90020108</v>
          </cell>
          <cell r="D9455">
            <v>82321.289999999994</v>
          </cell>
        </row>
        <row r="9456">
          <cell r="A9456" t="str">
            <v>06</v>
          </cell>
          <cell r="B9456" t="str">
            <v>44000500</v>
          </cell>
          <cell r="C9456" t="str">
            <v>90020200</v>
          </cell>
          <cell r="D9456">
            <v>36158.239999999998</v>
          </cell>
        </row>
        <row r="9457">
          <cell r="A9457" t="str">
            <v>06</v>
          </cell>
          <cell r="B9457" t="str">
            <v>44000500</v>
          </cell>
          <cell r="C9457" t="str">
            <v>90020300</v>
          </cell>
          <cell r="D9457">
            <v>8098.6</v>
          </cell>
        </row>
        <row r="9458">
          <cell r="A9458" t="str">
            <v>06</v>
          </cell>
          <cell r="B9458" t="str">
            <v>44000500</v>
          </cell>
          <cell r="C9458" t="str">
            <v>90020400</v>
          </cell>
          <cell r="D9458">
            <v>23147.29</v>
          </cell>
        </row>
        <row r="9459">
          <cell r="A9459" t="str">
            <v>06</v>
          </cell>
          <cell r="B9459" t="str">
            <v>44000400</v>
          </cell>
          <cell r="C9459" t="str">
            <v>90020400</v>
          </cell>
          <cell r="D9459">
            <v>3555492.12</v>
          </cell>
        </row>
        <row r="9460">
          <cell r="A9460" t="str">
            <v>06</v>
          </cell>
          <cell r="B9460" t="str">
            <v>44000300</v>
          </cell>
          <cell r="C9460" t="str">
            <v>90020300</v>
          </cell>
          <cell r="D9460">
            <v>12951.47</v>
          </cell>
        </row>
        <row r="9461">
          <cell r="A9461" t="str">
            <v>06</v>
          </cell>
          <cell r="B9461" t="str">
            <v>44000200</v>
          </cell>
          <cell r="C9461" t="str">
            <v>90020200</v>
          </cell>
          <cell r="D9461">
            <v>1064313.75</v>
          </cell>
        </row>
        <row r="9462">
          <cell r="A9462" t="str">
            <v>06</v>
          </cell>
          <cell r="B9462" t="str">
            <v>44000100</v>
          </cell>
          <cell r="C9462" t="str">
            <v>90020100</v>
          </cell>
          <cell r="D9462">
            <v>7944841.1299999999</v>
          </cell>
        </row>
        <row r="9463">
          <cell r="A9463" t="str">
            <v>06</v>
          </cell>
          <cell r="B9463" t="str">
            <v>44000100</v>
          </cell>
          <cell r="C9463" t="str">
            <v>90020107</v>
          </cell>
          <cell r="D9463">
            <v>2252829.85</v>
          </cell>
        </row>
        <row r="9464">
          <cell r="A9464" t="str">
            <v>06</v>
          </cell>
          <cell r="B9464" t="str">
            <v>44000100</v>
          </cell>
          <cell r="C9464" t="str">
            <v>90020108</v>
          </cell>
          <cell r="D9464">
            <v>244655.23</v>
          </cell>
        </row>
        <row r="9465">
          <cell r="A9465" t="str">
            <v>06</v>
          </cell>
          <cell r="B9465" t="str">
            <v>44000100</v>
          </cell>
          <cell r="C9465" t="str">
            <v>90021205</v>
          </cell>
          <cell r="D9465">
            <v>892031.5</v>
          </cell>
        </row>
        <row r="9466">
          <cell r="A9466" t="str">
            <v>06</v>
          </cell>
          <cell r="B9466" t="str">
            <v>40030000</v>
          </cell>
          <cell r="C9466" t="str">
            <v>90020100</v>
          </cell>
          <cell r="D9466">
            <v>25423736.579999998</v>
          </cell>
        </row>
        <row r="9467">
          <cell r="A9467" t="str">
            <v>06</v>
          </cell>
          <cell r="B9467" t="str">
            <v>40030000</v>
          </cell>
          <cell r="C9467" t="str">
            <v>90020107</v>
          </cell>
          <cell r="D9467">
            <v>7209614.4800000004</v>
          </cell>
        </row>
        <row r="9468">
          <cell r="A9468" t="str">
            <v>06</v>
          </cell>
          <cell r="B9468" t="str">
            <v>40030000</v>
          </cell>
          <cell r="C9468" t="str">
            <v>90020108</v>
          </cell>
          <cell r="D9468">
            <v>782976.78</v>
          </cell>
        </row>
        <row r="9469">
          <cell r="A9469" t="str">
            <v>06</v>
          </cell>
          <cell r="B9469" t="str">
            <v>40030000</v>
          </cell>
          <cell r="C9469" t="str">
            <v>90020200</v>
          </cell>
          <cell r="D9469">
            <v>343877.6</v>
          </cell>
        </row>
        <row r="9470">
          <cell r="A9470" t="str">
            <v>06</v>
          </cell>
          <cell r="B9470" t="str">
            <v>40030000</v>
          </cell>
          <cell r="C9470" t="str">
            <v>90020300</v>
          </cell>
          <cell r="D9470">
            <v>77071.98</v>
          </cell>
        </row>
        <row r="9471">
          <cell r="A9471" t="str">
            <v>06</v>
          </cell>
          <cell r="B9471" t="str">
            <v>40030000</v>
          </cell>
          <cell r="C9471" t="str">
            <v>90020400</v>
          </cell>
          <cell r="D9471">
            <v>220194.54</v>
          </cell>
        </row>
        <row r="9472">
          <cell r="A9472" t="str">
            <v>06</v>
          </cell>
          <cell r="B9472" t="str">
            <v>10120000</v>
          </cell>
          <cell r="C9472" t="str">
            <v>91020802</v>
          </cell>
          <cell r="D9472">
            <v>-8173952.6699999999</v>
          </cell>
        </row>
        <row r="9473">
          <cell r="A9473" t="str">
            <v>06</v>
          </cell>
          <cell r="B9473" t="str">
            <v>79040000</v>
          </cell>
          <cell r="C9473" t="str">
            <v>68080200</v>
          </cell>
          <cell r="D9473">
            <v>2333.98</v>
          </cell>
        </row>
        <row r="9474">
          <cell r="A9474" t="str">
            <v>06</v>
          </cell>
          <cell r="B9474" t="str">
            <v>79030000</v>
          </cell>
          <cell r="C9474" t="str">
            <v>68080200</v>
          </cell>
          <cell r="D9474">
            <v>354159.49</v>
          </cell>
        </row>
        <row r="9475">
          <cell r="A9475" t="str">
            <v>06</v>
          </cell>
          <cell r="B9475" t="str">
            <v>79070000</v>
          </cell>
          <cell r="C9475" t="str">
            <v>68080200</v>
          </cell>
          <cell r="D9475">
            <v>613286</v>
          </cell>
        </row>
        <row r="9476">
          <cell r="A9476" t="str">
            <v>06</v>
          </cell>
          <cell r="B9476" t="str">
            <v>07010000</v>
          </cell>
          <cell r="C9476" t="str">
            <v>08060000</v>
          </cell>
          <cell r="D9476">
            <v>1936605.18</v>
          </cell>
        </row>
        <row r="9477">
          <cell r="A9477" t="str">
            <v>06</v>
          </cell>
          <cell r="B9477" t="str">
            <v>07010000</v>
          </cell>
          <cell r="C9477" t="str">
            <v>91020100</v>
          </cell>
          <cell r="D9477">
            <v>104065</v>
          </cell>
        </row>
        <row r="9478">
          <cell r="A9478" t="str">
            <v>06</v>
          </cell>
          <cell r="B9478" t="str">
            <v>08010000</v>
          </cell>
          <cell r="C9478" t="str">
            <v>01000000</v>
          </cell>
          <cell r="D9478">
            <v>1517946.32</v>
          </cell>
        </row>
        <row r="9479">
          <cell r="A9479" t="str">
            <v>06</v>
          </cell>
          <cell r="B9479" t="str">
            <v>08010000</v>
          </cell>
          <cell r="C9479" t="str">
            <v>08060000</v>
          </cell>
          <cell r="D9479">
            <v>139593.39000000001</v>
          </cell>
        </row>
        <row r="9480">
          <cell r="A9480" t="str">
            <v>06</v>
          </cell>
          <cell r="B9480" t="str">
            <v>08010000</v>
          </cell>
          <cell r="C9480" t="str">
            <v>91020801</v>
          </cell>
          <cell r="D9480">
            <v>0.93</v>
          </cell>
        </row>
        <row r="9481">
          <cell r="A9481" t="str">
            <v>06</v>
          </cell>
          <cell r="B9481" t="str">
            <v>08040000</v>
          </cell>
          <cell r="C9481" t="str">
            <v>01000000</v>
          </cell>
          <cell r="D9481">
            <v>133205.6</v>
          </cell>
        </row>
        <row r="9482">
          <cell r="A9482" t="str">
            <v>06</v>
          </cell>
          <cell r="B9482" t="str">
            <v>08040000</v>
          </cell>
          <cell r="C9482" t="str">
            <v>08060000</v>
          </cell>
          <cell r="D9482">
            <v>0</v>
          </cell>
        </row>
        <row r="9483">
          <cell r="A9483" t="str">
            <v>06</v>
          </cell>
          <cell r="B9483" t="str">
            <v>08060000</v>
          </cell>
          <cell r="C9483" t="str">
            <v>01000000</v>
          </cell>
          <cell r="D9483">
            <v>7894111.8300000001</v>
          </cell>
        </row>
        <row r="9484">
          <cell r="A9484" t="str">
            <v>06</v>
          </cell>
          <cell r="B9484" t="str">
            <v>08060000</v>
          </cell>
          <cell r="C9484" t="str">
            <v>91020801</v>
          </cell>
          <cell r="D9484">
            <v>1.82</v>
          </cell>
        </row>
        <row r="9485">
          <cell r="A9485" t="str">
            <v>06</v>
          </cell>
          <cell r="B9485" t="str">
            <v>08060100</v>
          </cell>
          <cell r="C9485" t="str">
            <v>01000000</v>
          </cell>
          <cell r="D9485">
            <v>293.57</v>
          </cell>
        </row>
        <row r="9486">
          <cell r="A9486" t="str">
            <v>06</v>
          </cell>
          <cell r="B9486" t="str">
            <v>08070000</v>
          </cell>
          <cell r="C9486" t="str">
            <v>01000000</v>
          </cell>
          <cell r="D9486">
            <v>7452671.5</v>
          </cell>
        </row>
        <row r="9487">
          <cell r="A9487" t="str">
            <v>06</v>
          </cell>
          <cell r="B9487" t="str">
            <v>08070000</v>
          </cell>
          <cell r="C9487" t="str">
            <v>01030000</v>
          </cell>
          <cell r="D9487">
            <v>95247.5</v>
          </cell>
        </row>
        <row r="9488">
          <cell r="A9488" t="str">
            <v>06</v>
          </cell>
          <cell r="B9488" t="str">
            <v>08070000</v>
          </cell>
          <cell r="C9488" t="str">
            <v>91020801</v>
          </cell>
          <cell r="D9488">
            <v>42.48</v>
          </cell>
        </row>
        <row r="9489">
          <cell r="A9489" t="str">
            <v>06</v>
          </cell>
          <cell r="B9489" t="str">
            <v>08080000</v>
          </cell>
          <cell r="C9489" t="str">
            <v>01000000</v>
          </cell>
          <cell r="D9489">
            <v>18413.43</v>
          </cell>
        </row>
        <row r="9490">
          <cell r="A9490" t="str">
            <v>06</v>
          </cell>
          <cell r="B9490" t="str">
            <v>08080000</v>
          </cell>
          <cell r="C9490" t="str">
            <v>91020801</v>
          </cell>
          <cell r="D9490">
            <v>0.14000000000000001</v>
          </cell>
        </row>
        <row r="9491">
          <cell r="A9491" t="str">
            <v>06</v>
          </cell>
          <cell r="B9491" t="str">
            <v>08080000</v>
          </cell>
          <cell r="C9491" t="str">
            <v>08060000</v>
          </cell>
          <cell r="D9491">
            <v>0</v>
          </cell>
        </row>
        <row r="9492">
          <cell r="A9492" t="str">
            <v>06</v>
          </cell>
          <cell r="B9492" t="str">
            <v>15060000</v>
          </cell>
          <cell r="C9492" t="str">
            <v>10060000</v>
          </cell>
          <cell r="D9492">
            <v>11769276.6</v>
          </cell>
        </row>
        <row r="9493">
          <cell r="A9493" t="str">
            <v>06</v>
          </cell>
          <cell r="B9493" t="str">
            <v>15060000</v>
          </cell>
          <cell r="C9493" t="str">
            <v>16010000</v>
          </cell>
          <cell r="D9493">
            <v>221923.36</v>
          </cell>
        </row>
        <row r="9494">
          <cell r="A9494" t="str">
            <v>06</v>
          </cell>
          <cell r="B9494" t="str">
            <v>15060000</v>
          </cell>
          <cell r="C9494" t="str">
            <v>16020000</v>
          </cell>
          <cell r="D9494">
            <v>221109.9</v>
          </cell>
        </row>
        <row r="9495">
          <cell r="A9495" t="str">
            <v>06</v>
          </cell>
          <cell r="B9495" t="str">
            <v>15060000</v>
          </cell>
          <cell r="C9495" t="str">
            <v>91020800</v>
          </cell>
          <cell r="D9495">
            <v>-0.25</v>
          </cell>
        </row>
        <row r="9496">
          <cell r="A9496" t="str">
            <v>06</v>
          </cell>
          <cell r="B9496" t="str">
            <v>15060000</v>
          </cell>
          <cell r="C9496" t="str">
            <v>91020801</v>
          </cell>
          <cell r="D9496">
            <v>0.25</v>
          </cell>
        </row>
        <row r="9497">
          <cell r="A9497" t="str">
            <v>06</v>
          </cell>
          <cell r="B9497" t="str">
            <v>68080200</v>
          </cell>
          <cell r="C9497" t="str">
            <v>19060000</v>
          </cell>
          <cell r="D9497">
            <v>76368.13</v>
          </cell>
        </row>
        <row r="9498">
          <cell r="A9498" t="str">
            <v>06</v>
          </cell>
          <cell r="B9498" t="str">
            <v>68080200</v>
          </cell>
          <cell r="C9498" t="str">
            <v>62030100</v>
          </cell>
          <cell r="D9498">
            <v>28108386.440000001</v>
          </cell>
        </row>
        <row r="9499">
          <cell r="A9499" t="str">
            <v>06</v>
          </cell>
          <cell r="B9499" t="str">
            <v>68080200</v>
          </cell>
          <cell r="C9499" t="str">
            <v>62030300</v>
          </cell>
          <cell r="D9499">
            <v>1759090.59</v>
          </cell>
        </row>
        <row r="9500">
          <cell r="A9500" t="str">
            <v>06</v>
          </cell>
          <cell r="B9500" t="str">
            <v>68080200</v>
          </cell>
          <cell r="C9500" t="str">
            <v>62030500</v>
          </cell>
          <cell r="D9500">
            <v>1045683.87</v>
          </cell>
        </row>
        <row r="9501">
          <cell r="A9501" t="str">
            <v>06</v>
          </cell>
          <cell r="B9501" t="str">
            <v>68080200</v>
          </cell>
          <cell r="C9501" t="str">
            <v>62050200</v>
          </cell>
          <cell r="D9501">
            <v>15419827.66</v>
          </cell>
        </row>
        <row r="9502">
          <cell r="A9502" t="str">
            <v>06</v>
          </cell>
          <cell r="B9502" t="str">
            <v>68080200</v>
          </cell>
          <cell r="C9502" t="str">
            <v>76020400</v>
          </cell>
          <cell r="D9502">
            <v>27565.64</v>
          </cell>
        </row>
        <row r="9503">
          <cell r="A9503" t="str">
            <v>06</v>
          </cell>
          <cell r="B9503" t="str">
            <v>68080200</v>
          </cell>
          <cell r="C9503" t="str">
            <v>76050100</v>
          </cell>
          <cell r="D9503">
            <v>179474378.37</v>
          </cell>
        </row>
        <row r="9504">
          <cell r="A9504" t="str">
            <v>06</v>
          </cell>
          <cell r="B9504" t="str">
            <v>68080200</v>
          </cell>
          <cell r="C9504" t="str">
            <v>79030000</v>
          </cell>
          <cell r="D9504">
            <v>132418.35999999999</v>
          </cell>
        </row>
        <row r="9505">
          <cell r="A9505" t="str">
            <v>06</v>
          </cell>
          <cell r="B9505" t="str">
            <v>68080200</v>
          </cell>
          <cell r="C9505" t="str">
            <v>79040000</v>
          </cell>
          <cell r="D9505">
            <v>6923</v>
          </cell>
        </row>
        <row r="9506">
          <cell r="A9506" t="str">
            <v>06</v>
          </cell>
          <cell r="B9506" t="str">
            <v>68080200</v>
          </cell>
          <cell r="C9506" t="str">
            <v>79070000</v>
          </cell>
          <cell r="D9506">
            <v>740631.73</v>
          </cell>
        </row>
        <row r="9507">
          <cell r="A9507" t="str">
            <v>06</v>
          </cell>
          <cell r="B9507" t="str">
            <v>68080200</v>
          </cell>
          <cell r="C9507" t="str">
            <v>90030107</v>
          </cell>
          <cell r="D9507">
            <v>-3141.65</v>
          </cell>
        </row>
        <row r="9508">
          <cell r="A9508" t="str">
            <v>06</v>
          </cell>
          <cell r="B9508" t="str">
            <v>68080200</v>
          </cell>
          <cell r="C9508" t="str">
            <v>90030108</v>
          </cell>
          <cell r="D9508">
            <v>-463865.39</v>
          </cell>
        </row>
        <row r="9509">
          <cell r="A9509" t="str">
            <v>06</v>
          </cell>
          <cell r="B9509" t="str">
            <v>68080200</v>
          </cell>
          <cell r="C9509" t="str">
            <v>91020801</v>
          </cell>
          <cell r="D9509">
            <v>8216.64</v>
          </cell>
        </row>
        <row r="9510">
          <cell r="A9510" t="str">
            <v>06</v>
          </cell>
          <cell r="B9510" t="str">
            <v>68080100</v>
          </cell>
          <cell r="C9510" t="str">
            <v>60010000</v>
          </cell>
          <cell r="D9510">
            <v>738.46</v>
          </cell>
        </row>
        <row r="9511">
          <cell r="A9511" t="str">
            <v>06</v>
          </cell>
          <cell r="B9511" t="str">
            <v>68080100</v>
          </cell>
          <cell r="C9511" t="str">
            <v>60040100</v>
          </cell>
          <cell r="D9511">
            <v>-2826552</v>
          </cell>
        </row>
        <row r="9512">
          <cell r="A9512" t="str">
            <v>06</v>
          </cell>
          <cell r="B9512" t="str">
            <v>68080100</v>
          </cell>
          <cell r="C9512" t="str">
            <v>79030000</v>
          </cell>
          <cell r="D9512">
            <v>8946.94</v>
          </cell>
        </row>
        <row r="9513">
          <cell r="A9513" t="str">
            <v>06</v>
          </cell>
          <cell r="B9513" t="str">
            <v>68080000</v>
          </cell>
          <cell r="C9513" t="str">
            <v>76020400</v>
          </cell>
          <cell r="D9513">
            <v>-324874.36</v>
          </cell>
        </row>
        <row r="9514">
          <cell r="A9514" t="str">
            <v>06</v>
          </cell>
          <cell r="B9514" t="str">
            <v>68080000</v>
          </cell>
          <cell r="C9514" t="str">
            <v>76050000</v>
          </cell>
          <cell r="D9514">
            <v>482400.87</v>
          </cell>
        </row>
        <row r="9515">
          <cell r="A9515" t="str">
            <v>06</v>
          </cell>
          <cell r="B9515" t="str">
            <v>68080000</v>
          </cell>
          <cell r="C9515" t="str">
            <v>76060000</v>
          </cell>
          <cell r="D9515">
            <v>214.23</v>
          </cell>
        </row>
        <row r="9516">
          <cell r="A9516" t="str">
            <v>06</v>
          </cell>
          <cell r="B9516" t="str">
            <v>68080000</v>
          </cell>
          <cell r="C9516" t="str">
            <v>79030000</v>
          </cell>
          <cell r="D9516">
            <v>1663.4</v>
          </cell>
        </row>
        <row r="9517">
          <cell r="A9517" t="str">
            <v>06</v>
          </cell>
          <cell r="B9517" t="str">
            <v>68080000</v>
          </cell>
          <cell r="C9517" t="str">
            <v>79070000</v>
          </cell>
          <cell r="D9517">
            <v>45000</v>
          </cell>
        </row>
        <row r="9518">
          <cell r="A9518" t="str">
            <v>06</v>
          </cell>
          <cell r="B9518" t="str">
            <v>68080000</v>
          </cell>
          <cell r="C9518" t="str">
            <v>90030107</v>
          </cell>
          <cell r="D9518">
            <v>-7779.92</v>
          </cell>
        </row>
        <row r="9519">
          <cell r="A9519" t="str">
            <v>06</v>
          </cell>
          <cell r="B9519" t="str">
            <v>68080000</v>
          </cell>
          <cell r="C9519" t="str">
            <v>99000000</v>
          </cell>
          <cell r="D9519">
            <v>126951.67</v>
          </cell>
        </row>
        <row r="9520">
          <cell r="A9520" t="str">
            <v>06</v>
          </cell>
          <cell r="B9520" t="str">
            <v>76010000</v>
          </cell>
          <cell r="C9520" t="str">
            <v>44000100</v>
          </cell>
          <cell r="D9520">
            <v>866585.05</v>
          </cell>
        </row>
        <row r="9521">
          <cell r="A9521" t="str">
            <v>06</v>
          </cell>
          <cell r="B9521" t="str">
            <v>76010000</v>
          </cell>
          <cell r="C9521" t="str">
            <v>62020100</v>
          </cell>
          <cell r="D9521">
            <v>1272039.24</v>
          </cell>
        </row>
        <row r="9522">
          <cell r="A9522" t="str">
            <v>06</v>
          </cell>
          <cell r="B9522" t="str">
            <v>73020000</v>
          </cell>
          <cell r="C9522" t="str">
            <v>51040000</v>
          </cell>
          <cell r="D9522">
            <v>636.41</v>
          </cell>
        </row>
        <row r="9523">
          <cell r="A9523" t="str">
            <v>06</v>
          </cell>
          <cell r="B9523" t="str">
            <v>73020000</v>
          </cell>
          <cell r="C9523" t="str">
            <v>70000000</v>
          </cell>
          <cell r="D9523">
            <v>2896.67</v>
          </cell>
        </row>
        <row r="9524">
          <cell r="A9524" t="str">
            <v>06</v>
          </cell>
          <cell r="B9524" t="str">
            <v>91010500</v>
          </cell>
          <cell r="C9524" t="str">
            <v>58010000</v>
          </cell>
          <cell r="D9524">
            <v>7676.05</v>
          </cell>
        </row>
        <row r="9525">
          <cell r="A9525" t="str">
            <v>06</v>
          </cell>
          <cell r="B9525" t="str">
            <v>84000000</v>
          </cell>
          <cell r="C9525" t="str">
            <v>83000000</v>
          </cell>
          <cell r="D9525">
            <v>162627</v>
          </cell>
        </row>
        <row r="9526">
          <cell r="A9526" t="str">
            <v>06</v>
          </cell>
          <cell r="B9526" t="str">
            <v>73030000</v>
          </cell>
          <cell r="C9526" t="str">
            <v>51040000</v>
          </cell>
          <cell r="D9526">
            <v>313</v>
          </cell>
        </row>
        <row r="9527">
          <cell r="A9527" t="str">
            <v>06</v>
          </cell>
          <cell r="B9527" t="str">
            <v>73030000</v>
          </cell>
          <cell r="C9527" t="str">
            <v>70000000</v>
          </cell>
          <cell r="D9527">
            <v>5877</v>
          </cell>
        </row>
        <row r="9528">
          <cell r="A9528" t="str">
            <v>06</v>
          </cell>
          <cell r="B9528" t="str">
            <v>73030000</v>
          </cell>
          <cell r="C9528" t="str">
            <v>79070000</v>
          </cell>
          <cell r="D9528">
            <v>300</v>
          </cell>
        </row>
        <row r="9529">
          <cell r="A9529" t="str">
            <v>06</v>
          </cell>
          <cell r="B9529" t="str">
            <v>86000000</v>
          </cell>
          <cell r="C9529" t="str">
            <v>70000000</v>
          </cell>
          <cell r="D9529">
            <v>2446.35</v>
          </cell>
        </row>
        <row r="9530">
          <cell r="A9530" t="str">
            <v>06</v>
          </cell>
          <cell r="B9530" t="str">
            <v>68030600</v>
          </cell>
          <cell r="C9530" t="str">
            <v>26000000</v>
          </cell>
          <cell r="D9530">
            <v>1541264.8</v>
          </cell>
        </row>
        <row r="9531">
          <cell r="A9531" t="str">
            <v>06</v>
          </cell>
          <cell r="B9531" t="str">
            <v>91010600</v>
          </cell>
          <cell r="C9531" t="str">
            <v>51040000</v>
          </cell>
          <cell r="D9531">
            <v>277322.40000000002</v>
          </cell>
        </row>
        <row r="9532">
          <cell r="A9532" t="str">
            <v>06</v>
          </cell>
          <cell r="B9532" t="str">
            <v>91010600</v>
          </cell>
          <cell r="C9532" t="str">
            <v>51090000</v>
          </cell>
          <cell r="D9532">
            <v>1240.07</v>
          </cell>
        </row>
        <row r="9533">
          <cell r="A9533" t="str">
            <v>06</v>
          </cell>
          <cell r="B9533" t="str">
            <v>68060000</v>
          </cell>
          <cell r="C9533" t="str">
            <v>51000000</v>
          </cell>
          <cell r="D9533">
            <v>98488.55</v>
          </cell>
        </row>
        <row r="9534">
          <cell r="A9534" t="str">
            <v>06</v>
          </cell>
          <cell r="B9534" t="str">
            <v>68040000</v>
          </cell>
          <cell r="C9534" t="str">
            <v>90051200</v>
          </cell>
          <cell r="D9534">
            <v>814.48</v>
          </cell>
        </row>
        <row r="9535">
          <cell r="A9535" t="str">
            <v>06</v>
          </cell>
          <cell r="B9535" t="str">
            <v>68040000</v>
          </cell>
          <cell r="C9535" t="str">
            <v>91020500</v>
          </cell>
          <cell r="D9535">
            <v>100547.14</v>
          </cell>
        </row>
        <row r="9536">
          <cell r="A9536" t="str">
            <v>06</v>
          </cell>
          <cell r="B9536" t="str">
            <v>68040000</v>
          </cell>
          <cell r="C9536" t="str">
            <v>91020802</v>
          </cell>
          <cell r="D9536">
            <v>1155</v>
          </cell>
        </row>
        <row r="9537">
          <cell r="A9537" t="str">
            <v>06</v>
          </cell>
          <cell r="B9537" t="str">
            <v>68030300</v>
          </cell>
          <cell r="C9537" t="str">
            <v>26000000</v>
          </cell>
          <cell r="D9537">
            <v>51699</v>
          </cell>
        </row>
        <row r="9538">
          <cell r="A9538" t="str">
            <v>06</v>
          </cell>
          <cell r="B9538" t="str">
            <v>68030300</v>
          </cell>
          <cell r="C9538" t="str">
            <v>79030000</v>
          </cell>
          <cell r="D9538">
            <v>115</v>
          </cell>
        </row>
        <row r="9539">
          <cell r="A9539" t="str">
            <v>06</v>
          </cell>
          <cell r="B9539" t="str">
            <v>91010800</v>
          </cell>
          <cell r="C9539" t="str">
            <v>01000000</v>
          </cell>
          <cell r="D9539">
            <v>45.17</v>
          </cell>
        </row>
        <row r="9540">
          <cell r="A9540" t="str">
            <v>06</v>
          </cell>
          <cell r="B9540" t="str">
            <v>91010800</v>
          </cell>
          <cell r="C9540" t="str">
            <v>01030000</v>
          </cell>
          <cell r="D9540">
            <v>0.5</v>
          </cell>
        </row>
        <row r="9541">
          <cell r="A9541" t="str">
            <v>06</v>
          </cell>
          <cell r="B9541" t="str">
            <v>91010800</v>
          </cell>
          <cell r="C9541" t="str">
            <v>08010000</v>
          </cell>
          <cell r="D9541">
            <v>1.51</v>
          </cell>
        </row>
        <row r="9542">
          <cell r="A9542" t="str">
            <v>06</v>
          </cell>
          <cell r="B9542" t="str">
            <v>91010800</v>
          </cell>
          <cell r="C9542" t="str">
            <v>08080000</v>
          </cell>
          <cell r="D9542">
            <v>1.52</v>
          </cell>
        </row>
        <row r="9543">
          <cell r="A9543" t="str">
            <v>06</v>
          </cell>
          <cell r="B9543" t="str">
            <v>91010800</v>
          </cell>
          <cell r="C9543" t="str">
            <v>10010000</v>
          </cell>
          <cell r="D9543">
            <v>31.1</v>
          </cell>
        </row>
        <row r="9544">
          <cell r="A9544" t="str">
            <v>06</v>
          </cell>
          <cell r="B9544" t="str">
            <v>91010800</v>
          </cell>
          <cell r="C9544" t="str">
            <v>10020000</v>
          </cell>
          <cell r="D9544">
            <v>65657.919999999998</v>
          </cell>
        </row>
        <row r="9545">
          <cell r="A9545" t="str">
            <v>06</v>
          </cell>
          <cell r="B9545" t="str">
            <v>91010800</v>
          </cell>
          <cell r="C9545" t="str">
            <v>10050000</v>
          </cell>
          <cell r="D9545">
            <v>1.94</v>
          </cell>
        </row>
        <row r="9546">
          <cell r="A9546" t="str">
            <v>06</v>
          </cell>
          <cell r="B9546" t="str">
            <v>91010800</v>
          </cell>
          <cell r="C9546" t="str">
            <v>10060000</v>
          </cell>
          <cell r="D9546">
            <v>140.6</v>
          </cell>
        </row>
        <row r="9547">
          <cell r="A9547" t="str">
            <v>06</v>
          </cell>
          <cell r="B9547" t="str">
            <v>91010800</v>
          </cell>
          <cell r="C9547" t="str">
            <v>10090000</v>
          </cell>
          <cell r="D9547">
            <v>-1391.36</v>
          </cell>
        </row>
        <row r="9548">
          <cell r="A9548" t="str">
            <v>06</v>
          </cell>
          <cell r="B9548" t="str">
            <v>91010800</v>
          </cell>
          <cell r="C9548" t="str">
            <v>10110000</v>
          </cell>
          <cell r="D9548">
            <v>493630.26</v>
          </cell>
        </row>
        <row r="9549">
          <cell r="A9549" t="str">
            <v>06</v>
          </cell>
          <cell r="B9549" t="str">
            <v>91010800</v>
          </cell>
          <cell r="C9549" t="str">
            <v>10150000</v>
          </cell>
          <cell r="D9549">
            <v>-243.75</v>
          </cell>
        </row>
        <row r="9550">
          <cell r="A9550" t="str">
            <v>06</v>
          </cell>
          <cell r="B9550" t="str">
            <v>91010800</v>
          </cell>
          <cell r="C9550" t="str">
            <v>15060000</v>
          </cell>
          <cell r="D9550">
            <v>230.16</v>
          </cell>
        </row>
        <row r="9551">
          <cell r="A9551" t="str">
            <v>06</v>
          </cell>
          <cell r="B9551" t="str">
            <v>91010800</v>
          </cell>
          <cell r="C9551" t="str">
            <v>16010000</v>
          </cell>
          <cell r="D9551">
            <v>3.2</v>
          </cell>
        </row>
        <row r="9552">
          <cell r="A9552" t="str">
            <v>06</v>
          </cell>
          <cell r="B9552" t="str">
            <v>91010802</v>
          </cell>
          <cell r="C9552" t="str">
            <v>10150000</v>
          </cell>
          <cell r="D9552">
            <v>12301.51</v>
          </cell>
        </row>
        <row r="9553">
          <cell r="A9553" t="str">
            <v>06</v>
          </cell>
          <cell r="B9553" t="str">
            <v>91010802</v>
          </cell>
          <cell r="C9553" t="str">
            <v>10160200</v>
          </cell>
          <cell r="D9553">
            <v>43.05</v>
          </cell>
        </row>
        <row r="9554">
          <cell r="A9554" t="str">
            <v>06</v>
          </cell>
          <cell r="B9554" t="str">
            <v>91010802</v>
          </cell>
          <cell r="C9554" t="str">
            <v>73020000</v>
          </cell>
          <cell r="D9554">
            <v>1448</v>
          </cell>
        </row>
        <row r="9555">
          <cell r="A9555" t="str">
            <v>06</v>
          </cell>
          <cell r="B9555" t="str">
            <v>68050000</v>
          </cell>
          <cell r="C9555" t="str">
            <v>97000000</v>
          </cell>
          <cell r="D9555">
            <v>5097656</v>
          </cell>
        </row>
        <row r="9556">
          <cell r="A9556" t="str">
            <v>06</v>
          </cell>
          <cell r="B9556" t="str">
            <v>68030900</v>
          </cell>
          <cell r="C9556" t="str">
            <v>97000000</v>
          </cell>
          <cell r="D9556">
            <v>137932</v>
          </cell>
        </row>
        <row r="9557">
          <cell r="A9557" t="str">
            <v>06</v>
          </cell>
          <cell r="B9557" t="str">
            <v>68010000</v>
          </cell>
          <cell r="C9557" t="str">
            <v>51000000</v>
          </cell>
          <cell r="D9557">
            <v>1412540</v>
          </cell>
        </row>
        <row r="9558">
          <cell r="A9558" t="str">
            <v>06</v>
          </cell>
          <cell r="B9558" t="str">
            <v>68010000</v>
          </cell>
          <cell r="C9558" t="str">
            <v>99000000</v>
          </cell>
          <cell r="D9558">
            <v>79701928.069999993</v>
          </cell>
        </row>
        <row r="9559">
          <cell r="A9559" t="str">
            <v>06</v>
          </cell>
          <cell r="B9559" t="str">
            <v>10090200</v>
          </cell>
          <cell r="C9559" t="str">
            <v>10090200</v>
          </cell>
          <cell r="D9559">
            <v>2310.5</v>
          </cell>
        </row>
        <row r="9560">
          <cell r="A9560" t="str">
            <v>06</v>
          </cell>
          <cell r="B9560" t="str">
            <v>10090200</v>
          </cell>
          <cell r="C9560" t="str">
            <v>23010000</v>
          </cell>
          <cell r="D9560">
            <v>1250.68</v>
          </cell>
        </row>
        <row r="9561">
          <cell r="A9561" t="str">
            <v>06</v>
          </cell>
          <cell r="B9561" t="str">
            <v>10090200</v>
          </cell>
          <cell r="C9561" t="str">
            <v>25020000</v>
          </cell>
          <cell r="D9561">
            <v>0.03</v>
          </cell>
        </row>
        <row r="9562">
          <cell r="A9562" t="str">
            <v>06</v>
          </cell>
          <cell r="B9562" t="str">
            <v>10090200</v>
          </cell>
          <cell r="C9562" t="str">
            <v>91020400</v>
          </cell>
          <cell r="D9562">
            <v>0.5</v>
          </cell>
        </row>
        <row r="9563">
          <cell r="A9563" t="str">
            <v>06</v>
          </cell>
          <cell r="B9563" t="str">
            <v>10090200</v>
          </cell>
          <cell r="C9563" t="str">
            <v>91020801</v>
          </cell>
          <cell r="D9563">
            <v>18987.09</v>
          </cell>
        </row>
        <row r="9564">
          <cell r="A9564" t="str">
            <v>06</v>
          </cell>
          <cell r="B9564" t="str">
            <v>10090000</v>
          </cell>
          <cell r="C9564" t="str">
            <v>10050000</v>
          </cell>
          <cell r="D9564">
            <v>11840</v>
          </cell>
        </row>
        <row r="9565">
          <cell r="A9565" t="str">
            <v>06</v>
          </cell>
          <cell r="B9565" t="str">
            <v>10090000</v>
          </cell>
          <cell r="C9565" t="str">
            <v>10090000</v>
          </cell>
          <cell r="D9565">
            <v>6338445.8200000003</v>
          </cell>
        </row>
        <row r="9566">
          <cell r="A9566" t="str">
            <v>06</v>
          </cell>
          <cell r="B9566" t="str">
            <v>10090000</v>
          </cell>
          <cell r="C9566" t="str">
            <v>10150000</v>
          </cell>
          <cell r="D9566">
            <v>6890.78</v>
          </cell>
        </row>
        <row r="9567">
          <cell r="A9567" t="str">
            <v>06</v>
          </cell>
          <cell r="B9567" t="str">
            <v>10090000</v>
          </cell>
          <cell r="C9567" t="str">
            <v>23010000</v>
          </cell>
          <cell r="D9567">
            <v>283415.46999999997</v>
          </cell>
        </row>
        <row r="9568">
          <cell r="A9568" t="str">
            <v>06</v>
          </cell>
          <cell r="B9568" t="str">
            <v>10090000</v>
          </cell>
          <cell r="C9568" t="str">
            <v>25010000</v>
          </cell>
          <cell r="D9568">
            <v>7215531.0499999998</v>
          </cell>
        </row>
        <row r="9569">
          <cell r="A9569" t="str">
            <v>06</v>
          </cell>
          <cell r="B9569" t="str">
            <v>10090000</v>
          </cell>
          <cell r="C9569" t="str">
            <v>25020000</v>
          </cell>
          <cell r="D9569">
            <v>63154.93</v>
          </cell>
        </row>
        <row r="9570">
          <cell r="A9570" t="str">
            <v>06</v>
          </cell>
          <cell r="B9570" t="str">
            <v>10090000</v>
          </cell>
          <cell r="C9570" t="str">
            <v>25030000</v>
          </cell>
          <cell r="D9570">
            <v>19021.13</v>
          </cell>
        </row>
        <row r="9571">
          <cell r="A9571" t="str">
            <v>06</v>
          </cell>
          <cell r="B9571" t="str">
            <v>10090000</v>
          </cell>
          <cell r="C9571" t="str">
            <v>26000000</v>
          </cell>
          <cell r="D9571">
            <v>68351.89</v>
          </cell>
        </row>
        <row r="9572">
          <cell r="A9572" t="str">
            <v>06</v>
          </cell>
          <cell r="B9572" t="str">
            <v>10090000</v>
          </cell>
          <cell r="C9572" t="str">
            <v>41020000</v>
          </cell>
          <cell r="D9572">
            <v>307854.01</v>
          </cell>
        </row>
        <row r="9573">
          <cell r="A9573" t="str">
            <v>06</v>
          </cell>
          <cell r="B9573" t="str">
            <v>10090000</v>
          </cell>
          <cell r="C9573" t="str">
            <v>44000500</v>
          </cell>
          <cell r="D9573">
            <v>14200</v>
          </cell>
        </row>
        <row r="9574">
          <cell r="A9574" t="str">
            <v>06</v>
          </cell>
          <cell r="B9574" t="str">
            <v>10090000</v>
          </cell>
          <cell r="C9574" t="str">
            <v>76090000</v>
          </cell>
          <cell r="D9574">
            <v>-184</v>
          </cell>
        </row>
        <row r="9575">
          <cell r="A9575" t="str">
            <v>06</v>
          </cell>
          <cell r="B9575" t="str">
            <v>10090000</v>
          </cell>
          <cell r="C9575" t="str">
            <v>79030000</v>
          </cell>
          <cell r="D9575">
            <v>40966</v>
          </cell>
        </row>
        <row r="9576">
          <cell r="A9576" t="str">
            <v>06</v>
          </cell>
          <cell r="B9576" t="str">
            <v>10090000</v>
          </cell>
          <cell r="C9576" t="str">
            <v>91020801</v>
          </cell>
          <cell r="D9576">
            <v>18374.57</v>
          </cell>
        </row>
        <row r="9577">
          <cell r="A9577" t="str">
            <v>06</v>
          </cell>
          <cell r="B9577" t="str">
            <v>10050200</v>
          </cell>
          <cell r="C9577" t="str">
            <v>10050200</v>
          </cell>
          <cell r="D9577">
            <v>301545.56</v>
          </cell>
        </row>
        <row r="9578">
          <cell r="A9578" t="str">
            <v>06</v>
          </cell>
          <cell r="B9578" t="str">
            <v>10050200</v>
          </cell>
          <cell r="C9578" t="str">
            <v>25010000</v>
          </cell>
          <cell r="D9578">
            <v>47.74</v>
          </cell>
        </row>
        <row r="9579">
          <cell r="A9579" t="str">
            <v>06</v>
          </cell>
          <cell r="B9579" t="str">
            <v>10050200</v>
          </cell>
          <cell r="C9579" t="str">
            <v>25030000</v>
          </cell>
          <cell r="D9579">
            <v>1500.08</v>
          </cell>
        </row>
        <row r="9580">
          <cell r="A9580" t="str">
            <v>06</v>
          </cell>
          <cell r="B9580" t="str">
            <v>10050200</v>
          </cell>
          <cell r="C9580" t="str">
            <v>91020400</v>
          </cell>
          <cell r="D9580">
            <v>36459.68</v>
          </cell>
        </row>
        <row r="9581">
          <cell r="A9581" t="str">
            <v>06</v>
          </cell>
          <cell r="B9581" t="str">
            <v>10050200</v>
          </cell>
          <cell r="C9581" t="str">
            <v>91020801</v>
          </cell>
          <cell r="D9581">
            <v>10468.120000000001</v>
          </cell>
        </row>
        <row r="9582">
          <cell r="A9582" t="str">
            <v>06</v>
          </cell>
          <cell r="B9582" t="str">
            <v>91010500</v>
          </cell>
          <cell r="C9582" t="str">
            <v>01000000</v>
          </cell>
          <cell r="D9582">
            <v>17281.18</v>
          </cell>
        </row>
        <row r="9583">
          <cell r="A9583" t="str">
            <v>06</v>
          </cell>
          <cell r="B9583" t="str">
            <v>10140000</v>
          </cell>
          <cell r="C9583" t="str">
            <v>10140500</v>
          </cell>
          <cell r="D9583">
            <v>7.25</v>
          </cell>
        </row>
        <row r="9584">
          <cell r="A9584" t="str">
            <v>06</v>
          </cell>
          <cell r="B9584" t="str">
            <v>62010100</v>
          </cell>
          <cell r="C9584" t="str">
            <v>91020801</v>
          </cell>
          <cell r="D9584">
            <v>-392344.8</v>
          </cell>
        </row>
        <row r="9585">
          <cell r="A9585" t="str">
            <v>06</v>
          </cell>
          <cell r="B9585" t="str">
            <v>62010100</v>
          </cell>
          <cell r="C9585" t="str">
            <v>91020800</v>
          </cell>
          <cell r="D9585">
            <v>392344.8</v>
          </cell>
        </row>
        <row r="9586">
          <cell r="A9586" t="str">
            <v>06</v>
          </cell>
          <cell r="B9586" t="str">
            <v>91010800</v>
          </cell>
          <cell r="C9586" t="str">
            <v>52000000</v>
          </cell>
          <cell r="D9586">
            <v>118195.27</v>
          </cell>
        </row>
        <row r="9587">
          <cell r="A9587" t="str">
            <v>06</v>
          </cell>
          <cell r="B9587" t="str">
            <v>91010800</v>
          </cell>
          <cell r="C9587" t="str">
            <v>52030000</v>
          </cell>
          <cell r="D9587">
            <v>276.19</v>
          </cell>
        </row>
        <row r="9588">
          <cell r="A9588" t="str">
            <v>06</v>
          </cell>
          <cell r="B9588" t="str">
            <v>91010800</v>
          </cell>
          <cell r="C9588" t="str">
            <v>52030100</v>
          </cell>
          <cell r="D9588">
            <v>70153.47</v>
          </cell>
        </row>
        <row r="9589">
          <cell r="A9589" t="str">
            <v>06</v>
          </cell>
          <cell r="B9589" t="str">
            <v>91010800</v>
          </cell>
          <cell r="C9589" t="str">
            <v>55020000</v>
          </cell>
          <cell r="D9589">
            <v>351.23</v>
          </cell>
        </row>
        <row r="9590">
          <cell r="A9590" t="str">
            <v>06</v>
          </cell>
          <cell r="B9590" t="str">
            <v>91010800</v>
          </cell>
          <cell r="C9590" t="str">
            <v>55030000</v>
          </cell>
          <cell r="D9590">
            <v>352065.72</v>
          </cell>
        </row>
        <row r="9591">
          <cell r="A9591" t="str">
            <v>06</v>
          </cell>
          <cell r="B9591" t="str">
            <v>91010800</v>
          </cell>
          <cell r="C9591" t="str">
            <v>60010100</v>
          </cell>
          <cell r="D9591">
            <v>831024.98</v>
          </cell>
        </row>
        <row r="9592">
          <cell r="A9592" t="str">
            <v>06</v>
          </cell>
          <cell r="B9592" t="str">
            <v>91010800</v>
          </cell>
          <cell r="C9592" t="str">
            <v>60040100</v>
          </cell>
          <cell r="D9592">
            <v>76647.899999999994</v>
          </cell>
        </row>
        <row r="9593">
          <cell r="A9593" t="str">
            <v>06</v>
          </cell>
          <cell r="B9593" t="str">
            <v>91010800</v>
          </cell>
          <cell r="C9593" t="str">
            <v>62000000</v>
          </cell>
          <cell r="D9593">
            <v>77836</v>
          </cell>
        </row>
        <row r="9594">
          <cell r="A9594" t="str">
            <v>06</v>
          </cell>
          <cell r="B9594" t="str">
            <v>91010800</v>
          </cell>
          <cell r="C9594" t="str">
            <v>62030200</v>
          </cell>
          <cell r="D9594">
            <v>75.209999999999994</v>
          </cell>
        </row>
        <row r="9595">
          <cell r="A9595" t="str">
            <v>06</v>
          </cell>
          <cell r="B9595" t="str">
            <v>91010800</v>
          </cell>
          <cell r="C9595" t="str">
            <v>62030300</v>
          </cell>
          <cell r="D9595">
            <v>46891.9</v>
          </cell>
        </row>
        <row r="9596">
          <cell r="A9596" t="str">
            <v>06</v>
          </cell>
          <cell r="B9596" t="str">
            <v>91010800</v>
          </cell>
          <cell r="C9596" t="str">
            <v>66020000</v>
          </cell>
          <cell r="D9596">
            <v>1858.04</v>
          </cell>
        </row>
        <row r="9597">
          <cell r="A9597" t="str">
            <v>06</v>
          </cell>
          <cell r="B9597" t="str">
            <v>91010800</v>
          </cell>
          <cell r="C9597" t="str">
            <v>71010000</v>
          </cell>
          <cell r="D9597">
            <v>3544.96</v>
          </cell>
        </row>
        <row r="9598">
          <cell r="A9598" t="str">
            <v>06</v>
          </cell>
          <cell r="B9598" t="str">
            <v>91010600</v>
          </cell>
          <cell r="C9598" t="str">
            <v>52000000</v>
          </cell>
          <cell r="D9598">
            <v>104.46</v>
          </cell>
        </row>
        <row r="9599">
          <cell r="A9599" t="str">
            <v>06</v>
          </cell>
          <cell r="B9599" t="str">
            <v>19010000</v>
          </cell>
          <cell r="C9599" t="str">
            <v>68080000</v>
          </cell>
          <cell r="D9599">
            <v>25484.49</v>
          </cell>
        </row>
        <row r="9600">
          <cell r="A9600" t="str">
            <v>06</v>
          </cell>
          <cell r="B9600" t="str">
            <v>19010100</v>
          </cell>
          <cell r="C9600" t="str">
            <v>68080200</v>
          </cell>
          <cell r="D9600">
            <v>91199771.349999994</v>
          </cell>
        </row>
        <row r="9601">
          <cell r="A9601" t="str">
            <v>06</v>
          </cell>
          <cell r="B9601" t="str">
            <v>19020000</v>
          </cell>
          <cell r="C9601" t="str">
            <v>68080000</v>
          </cell>
          <cell r="D9601">
            <v>34487.1</v>
          </cell>
        </row>
        <row r="9602">
          <cell r="A9602" t="str">
            <v>06</v>
          </cell>
          <cell r="B9602" t="str">
            <v>19020100</v>
          </cell>
          <cell r="C9602" t="str">
            <v>68080200</v>
          </cell>
          <cell r="D9602">
            <v>514772.12</v>
          </cell>
        </row>
        <row r="9603">
          <cell r="A9603" t="str">
            <v>06</v>
          </cell>
          <cell r="B9603" t="str">
            <v>19040000</v>
          </cell>
          <cell r="C9603" t="str">
            <v>68080000</v>
          </cell>
          <cell r="D9603">
            <v>23695.27</v>
          </cell>
        </row>
        <row r="9604">
          <cell r="A9604" t="str">
            <v>06</v>
          </cell>
          <cell r="B9604" t="str">
            <v>19040100</v>
          </cell>
          <cell r="C9604" t="str">
            <v>68080200</v>
          </cell>
          <cell r="D9604">
            <v>16721653.92</v>
          </cell>
        </row>
        <row r="9605">
          <cell r="A9605" t="str">
            <v>06</v>
          </cell>
          <cell r="B9605" t="str">
            <v>19040100</v>
          </cell>
          <cell r="C9605" t="str">
            <v>91020801</v>
          </cell>
          <cell r="D9605">
            <v>45752.29</v>
          </cell>
        </row>
        <row r="9606">
          <cell r="A9606" t="str">
            <v>06</v>
          </cell>
          <cell r="B9606" t="str">
            <v>19060000</v>
          </cell>
          <cell r="C9606" t="str">
            <v>68080000</v>
          </cell>
          <cell r="D9606">
            <v>2743.13</v>
          </cell>
        </row>
        <row r="9607">
          <cell r="A9607" t="str">
            <v>06</v>
          </cell>
          <cell r="B9607" t="str">
            <v>19060000</v>
          </cell>
          <cell r="C9607" t="str">
            <v>68080200</v>
          </cell>
          <cell r="D9607">
            <v>144203.17000000001</v>
          </cell>
        </row>
        <row r="9608">
          <cell r="A9608" t="str">
            <v>06</v>
          </cell>
          <cell r="B9608" t="str">
            <v>19070200</v>
          </cell>
          <cell r="C9608" t="str">
            <v>68080200</v>
          </cell>
          <cell r="D9608">
            <v>6859786.0099999998</v>
          </cell>
        </row>
        <row r="9609">
          <cell r="A9609" t="str">
            <v>06</v>
          </cell>
          <cell r="B9609" t="str">
            <v>19080000</v>
          </cell>
          <cell r="C9609" t="str">
            <v>68080200</v>
          </cell>
          <cell r="D9609">
            <v>31842.76</v>
          </cell>
        </row>
        <row r="9610">
          <cell r="A9610" t="str">
            <v>06</v>
          </cell>
          <cell r="B9610" t="str">
            <v>19090000</v>
          </cell>
          <cell r="C9610" t="str">
            <v>68080200</v>
          </cell>
          <cell r="D9610">
            <v>1862568.1</v>
          </cell>
        </row>
        <row r="9611">
          <cell r="A9611" t="str">
            <v>06</v>
          </cell>
          <cell r="B9611" t="str">
            <v>19100200</v>
          </cell>
          <cell r="C9611" t="str">
            <v>68080200</v>
          </cell>
          <cell r="D9611">
            <v>487349.54</v>
          </cell>
        </row>
        <row r="9612">
          <cell r="A9612" t="str">
            <v>06</v>
          </cell>
          <cell r="B9612" t="str">
            <v>66020100</v>
          </cell>
          <cell r="C9612" t="str">
            <v>91020600</v>
          </cell>
          <cell r="D9612">
            <v>13697.16</v>
          </cell>
        </row>
        <row r="9613">
          <cell r="A9613" t="str">
            <v>06</v>
          </cell>
          <cell r="B9613" t="str">
            <v>62000000</v>
          </cell>
          <cell r="C9613" t="str">
            <v>91020800</v>
          </cell>
          <cell r="D9613">
            <v>979.67</v>
          </cell>
        </row>
        <row r="9614">
          <cell r="A9614" t="str">
            <v>06</v>
          </cell>
          <cell r="B9614" t="str">
            <v>62000000</v>
          </cell>
          <cell r="C9614" t="str">
            <v>52030000</v>
          </cell>
          <cell r="D9614">
            <v>5201430.9400000004</v>
          </cell>
        </row>
        <row r="9615">
          <cell r="A9615" t="str">
            <v>06</v>
          </cell>
          <cell r="B9615" t="str">
            <v>55030000</v>
          </cell>
          <cell r="C9615" t="str">
            <v>91020800</v>
          </cell>
          <cell r="D9615">
            <v>228771.52</v>
          </cell>
        </row>
        <row r="9616">
          <cell r="A9616" t="str">
            <v>06</v>
          </cell>
          <cell r="B9616" t="str">
            <v>55030000</v>
          </cell>
          <cell r="C9616" t="str">
            <v>60010100</v>
          </cell>
          <cell r="D9616">
            <v>21136741.670000002</v>
          </cell>
        </row>
        <row r="9617">
          <cell r="A9617" t="str">
            <v>06</v>
          </cell>
          <cell r="B9617" t="str">
            <v>55030000</v>
          </cell>
          <cell r="C9617" t="str">
            <v>60040100</v>
          </cell>
          <cell r="D9617">
            <v>9795759.1799999997</v>
          </cell>
        </row>
        <row r="9618">
          <cell r="A9618" t="str">
            <v>06</v>
          </cell>
          <cell r="B9618" t="str">
            <v>60010100</v>
          </cell>
          <cell r="C9618" t="str">
            <v>60010000</v>
          </cell>
          <cell r="D9618">
            <v>34509501.700000003</v>
          </cell>
        </row>
        <row r="9619">
          <cell r="A9619" t="str">
            <v>06</v>
          </cell>
          <cell r="B9619" t="str">
            <v>60010100</v>
          </cell>
          <cell r="C9619" t="str">
            <v>44000400</v>
          </cell>
          <cell r="D9619">
            <v>-10295.82</v>
          </cell>
        </row>
        <row r="9620">
          <cell r="A9620" t="str">
            <v>06</v>
          </cell>
          <cell r="B9620" t="str">
            <v>60010100</v>
          </cell>
          <cell r="C9620" t="str">
            <v>08000000</v>
          </cell>
          <cell r="D9620">
            <v>14007360</v>
          </cell>
        </row>
        <row r="9621">
          <cell r="A9621" t="str">
            <v>06</v>
          </cell>
          <cell r="B9621" t="str">
            <v>60010100</v>
          </cell>
          <cell r="C9621" t="str">
            <v>91020800</v>
          </cell>
          <cell r="D9621">
            <v>488135.89</v>
          </cell>
        </row>
        <row r="9622">
          <cell r="A9622" t="str">
            <v>06</v>
          </cell>
          <cell r="B9622" t="str">
            <v>66020000</v>
          </cell>
          <cell r="C9622" t="str">
            <v>52000000</v>
          </cell>
          <cell r="D9622">
            <v>6922555.3399999999</v>
          </cell>
        </row>
        <row r="9623">
          <cell r="A9623" t="str">
            <v>06</v>
          </cell>
          <cell r="B9623" t="str">
            <v>66020000</v>
          </cell>
          <cell r="C9623" t="str">
            <v>91020800</v>
          </cell>
          <cell r="D9623">
            <v>870.51</v>
          </cell>
        </row>
        <row r="9624">
          <cell r="A9624" t="str">
            <v>06</v>
          </cell>
          <cell r="B9624" t="str">
            <v>50010000</v>
          </cell>
          <cell r="C9624" t="str">
            <v>52000000</v>
          </cell>
          <cell r="D9624">
            <v>69660.61</v>
          </cell>
        </row>
        <row r="9625">
          <cell r="A9625" t="str">
            <v>06</v>
          </cell>
          <cell r="B9625" t="str">
            <v>50010000</v>
          </cell>
          <cell r="C9625" t="str">
            <v>71010000</v>
          </cell>
          <cell r="D9625">
            <v>666177.76</v>
          </cell>
        </row>
        <row r="9626">
          <cell r="A9626" t="str">
            <v>06</v>
          </cell>
          <cell r="B9626" t="str">
            <v>50010000</v>
          </cell>
          <cell r="C9626" t="str">
            <v>52030100</v>
          </cell>
          <cell r="D9626">
            <v>245587.81</v>
          </cell>
        </row>
        <row r="9627">
          <cell r="A9627" t="str">
            <v>06</v>
          </cell>
          <cell r="B9627" t="str">
            <v>76100000</v>
          </cell>
          <cell r="C9627" t="str">
            <v>68080000</v>
          </cell>
          <cell r="D9627">
            <v>6152252.5099999998</v>
          </cell>
        </row>
        <row r="9628">
          <cell r="A9628" t="str">
            <v>06</v>
          </cell>
          <cell r="B9628" t="str">
            <v>57010000</v>
          </cell>
          <cell r="C9628" t="str">
            <v>52030000</v>
          </cell>
          <cell r="D9628">
            <v>468428.5</v>
          </cell>
        </row>
        <row r="9629">
          <cell r="A9629" t="str">
            <v>06</v>
          </cell>
          <cell r="B9629" t="str">
            <v>57010000</v>
          </cell>
          <cell r="C9629" t="str">
            <v>91020800</v>
          </cell>
          <cell r="D9629">
            <v>558</v>
          </cell>
        </row>
        <row r="9630">
          <cell r="A9630" t="str">
            <v>06</v>
          </cell>
          <cell r="B9630" t="str">
            <v>57010000</v>
          </cell>
          <cell r="C9630" t="str">
            <v>91020900</v>
          </cell>
          <cell r="D9630">
            <v>4048315.4</v>
          </cell>
        </row>
        <row r="9631">
          <cell r="A9631" t="str">
            <v>06</v>
          </cell>
          <cell r="B9631" t="str">
            <v>55020000</v>
          </cell>
          <cell r="C9631" t="str">
            <v>91020800</v>
          </cell>
          <cell r="D9631">
            <v>559.38</v>
          </cell>
        </row>
        <row r="9632">
          <cell r="A9632" t="str">
            <v>06</v>
          </cell>
          <cell r="B9632" t="str">
            <v>55020000</v>
          </cell>
          <cell r="C9632" t="str">
            <v>91020500</v>
          </cell>
          <cell r="D9632">
            <v>87.1</v>
          </cell>
        </row>
        <row r="9633">
          <cell r="A9633" t="str">
            <v>06</v>
          </cell>
          <cell r="B9633" t="str">
            <v>55020000</v>
          </cell>
          <cell r="C9633" t="str">
            <v>71010000</v>
          </cell>
          <cell r="D9633">
            <v>62871.89</v>
          </cell>
        </row>
        <row r="9634">
          <cell r="A9634" t="str">
            <v>06</v>
          </cell>
          <cell r="B9634" t="str">
            <v>71010000</v>
          </cell>
          <cell r="C9634" t="str">
            <v>91020800</v>
          </cell>
          <cell r="D9634">
            <v>2119.8000000000002</v>
          </cell>
        </row>
        <row r="9635">
          <cell r="A9635" t="str">
            <v>06</v>
          </cell>
          <cell r="B9635" t="str">
            <v>71010000</v>
          </cell>
          <cell r="C9635" t="str">
            <v>25010000</v>
          </cell>
          <cell r="D9635">
            <v>558224.67000000004</v>
          </cell>
        </row>
        <row r="9636">
          <cell r="A9636" t="str">
            <v>06</v>
          </cell>
          <cell r="B9636" t="str">
            <v>71010000</v>
          </cell>
          <cell r="C9636" t="str">
            <v>44000400</v>
          </cell>
          <cell r="D9636">
            <v>185392.49</v>
          </cell>
        </row>
        <row r="9637">
          <cell r="A9637" t="str">
            <v>06</v>
          </cell>
          <cell r="B9637" t="str">
            <v>71010000</v>
          </cell>
          <cell r="C9637" t="str">
            <v>26000000</v>
          </cell>
          <cell r="D9637">
            <v>421597.14</v>
          </cell>
        </row>
        <row r="9638">
          <cell r="A9638" t="str">
            <v>06</v>
          </cell>
          <cell r="B9638" t="str">
            <v>71010000</v>
          </cell>
          <cell r="C9638" t="str">
            <v>50010000</v>
          </cell>
          <cell r="D9638">
            <v>315248.43</v>
          </cell>
        </row>
        <row r="9639">
          <cell r="A9639" t="str">
            <v>06</v>
          </cell>
          <cell r="B9639" t="str">
            <v>71010000</v>
          </cell>
          <cell r="C9639" t="str">
            <v>70000000</v>
          </cell>
          <cell r="D9639">
            <v>4768.7</v>
          </cell>
        </row>
        <row r="9640">
          <cell r="A9640" t="str">
            <v>06</v>
          </cell>
          <cell r="B9640" t="str">
            <v>51050000</v>
          </cell>
          <cell r="C9640" t="str">
            <v>76000000</v>
          </cell>
          <cell r="D9640">
            <v>8150000</v>
          </cell>
        </row>
        <row r="9641">
          <cell r="A9641" t="str">
            <v>06</v>
          </cell>
          <cell r="B9641" t="str">
            <v>51050000</v>
          </cell>
          <cell r="C9641" t="str">
            <v>91020500</v>
          </cell>
          <cell r="D9641">
            <v>200</v>
          </cell>
        </row>
        <row r="9642">
          <cell r="A9642" t="str">
            <v>06</v>
          </cell>
          <cell r="B9642" t="str">
            <v>62030500</v>
          </cell>
          <cell r="C9642" t="str">
            <v>51030000</v>
          </cell>
          <cell r="D9642">
            <v>6855038.7400000002</v>
          </cell>
        </row>
        <row r="9643">
          <cell r="A9643" t="str">
            <v>06</v>
          </cell>
          <cell r="B9643" t="str">
            <v>62030500</v>
          </cell>
          <cell r="C9643" t="str">
            <v>76100000</v>
          </cell>
          <cell r="D9643">
            <v>1203282.52</v>
          </cell>
        </row>
        <row r="9644">
          <cell r="A9644" t="str">
            <v>06</v>
          </cell>
          <cell r="B9644" t="str">
            <v>62030300</v>
          </cell>
          <cell r="C9644" t="str">
            <v>52030000</v>
          </cell>
          <cell r="D9644">
            <v>11531816</v>
          </cell>
        </row>
        <row r="9645">
          <cell r="A9645" t="str">
            <v>06</v>
          </cell>
          <cell r="B9645" t="str">
            <v>62030300</v>
          </cell>
          <cell r="C9645" t="str">
            <v>76100000</v>
          </cell>
          <cell r="D9645">
            <v>1884592.84</v>
          </cell>
        </row>
        <row r="9646">
          <cell r="A9646" t="str">
            <v>06</v>
          </cell>
          <cell r="B9646" t="str">
            <v>62030300</v>
          </cell>
          <cell r="C9646" t="str">
            <v>91020800</v>
          </cell>
          <cell r="D9646">
            <v>12889.85</v>
          </cell>
        </row>
        <row r="9647">
          <cell r="A9647" t="str">
            <v>06</v>
          </cell>
          <cell r="B9647" t="str">
            <v>62030200</v>
          </cell>
          <cell r="C9647" t="str">
            <v>91020800</v>
          </cell>
          <cell r="D9647">
            <v>418.3</v>
          </cell>
        </row>
        <row r="9648">
          <cell r="A9648" t="str">
            <v>06</v>
          </cell>
          <cell r="B9648" t="str">
            <v>52000000</v>
          </cell>
          <cell r="C9648" t="str">
            <v>60010000</v>
          </cell>
          <cell r="D9648">
            <v>143278.04999999999</v>
          </cell>
        </row>
        <row r="9649">
          <cell r="A9649" t="str">
            <v>06</v>
          </cell>
          <cell r="B9649" t="str">
            <v>52000000</v>
          </cell>
          <cell r="C9649" t="str">
            <v>91020800</v>
          </cell>
          <cell r="D9649">
            <v>94496.68</v>
          </cell>
        </row>
        <row r="9650">
          <cell r="A9650" t="str">
            <v>06</v>
          </cell>
          <cell r="B9650" t="str">
            <v>52000000</v>
          </cell>
          <cell r="C9650" t="str">
            <v>55020000</v>
          </cell>
          <cell r="D9650">
            <v>177361.35</v>
          </cell>
        </row>
        <row r="9651">
          <cell r="A9651" t="str">
            <v>06</v>
          </cell>
          <cell r="B9651" t="str">
            <v>52000000</v>
          </cell>
          <cell r="C9651" t="str">
            <v>44000400</v>
          </cell>
          <cell r="D9651">
            <v>2782.18</v>
          </cell>
        </row>
        <row r="9652">
          <cell r="A9652" t="str">
            <v>06</v>
          </cell>
          <cell r="B9652" t="str">
            <v>52000000</v>
          </cell>
          <cell r="C9652" t="str">
            <v>60040100</v>
          </cell>
          <cell r="D9652">
            <v>8781609.9299999997</v>
          </cell>
        </row>
        <row r="9653">
          <cell r="A9653" t="str">
            <v>06</v>
          </cell>
          <cell r="B9653" t="str">
            <v>52000000</v>
          </cell>
          <cell r="C9653" t="str">
            <v>91020500</v>
          </cell>
          <cell r="D9653">
            <v>894256.32</v>
          </cell>
        </row>
        <row r="9654">
          <cell r="A9654" t="str">
            <v>06</v>
          </cell>
          <cell r="B9654" t="str">
            <v>52000000</v>
          </cell>
          <cell r="C9654" t="str">
            <v>66020000</v>
          </cell>
          <cell r="D9654">
            <v>6481552.4800000004</v>
          </cell>
        </row>
        <row r="9655">
          <cell r="A9655" t="str">
            <v>06</v>
          </cell>
          <cell r="B9655" t="str">
            <v>52000000</v>
          </cell>
          <cell r="C9655" t="str">
            <v>60010100</v>
          </cell>
          <cell r="D9655">
            <v>5831235.9199999999</v>
          </cell>
        </row>
        <row r="9656">
          <cell r="A9656" t="str">
            <v>06</v>
          </cell>
          <cell r="B9656" t="str">
            <v>52000000</v>
          </cell>
          <cell r="C9656" t="str">
            <v>55030000</v>
          </cell>
          <cell r="D9656">
            <v>56414097</v>
          </cell>
        </row>
        <row r="9657">
          <cell r="A9657" t="str">
            <v>06</v>
          </cell>
          <cell r="B9657" t="str">
            <v>52000000</v>
          </cell>
          <cell r="C9657" t="str">
            <v>19040100</v>
          </cell>
          <cell r="D9657">
            <v>500.79</v>
          </cell>
        </row>
        <row r="9658">
          <cell r="A9658" t="str">
            <v>06</v>
          </cell>
          <cell r="B9658" t="str">
            <v>52000000</v>
          </cell>
          <cell r="C9658" t="str">
            <v>62000000</v>
          </cell>
          <cell r="D9658">
            <v>70138.8</v>
          </cell>
        </row>
        <row r="9659">
          <cell r="A9659" t="str">
            <v>06</v>
          </cell>
          <cell r="B9659" t="str">
            <v>52000000</v>
          </cell>
          <cell r="C9659" t="str">
            <v>57010000</v>
          </cell>
          <cell r="D9659">
            <v>468986.5</v>
          </cell>
        </row>
        <row r="9660">
          <cell r="A9660" t="str">
            <v>06</v>
          </cell>
          <cell r="B9660" t="str">
            <v>52030000</v>
          </cell>
          <cell r="C9660" t="str">
            <v>52000000</v>
          </cell>
          <cell r="D9660">
            <v>12139232.970000001</v>
          </cell>
        </row>
        <row r="9661">
          <cell r="A9661" t="str">
            <v>06</v>
          </cell>
          <cell r="B9661" t="str">
            <v>52030000</v>
          </cell>
          <cell r="C9661" t="str">
            <v>91020800</v>
          </cell>
          <cell r="D9661">
            <v>33996.639999999999</v>
          </cell>
        </row>
        <row r="9662">
          <cell r="A9662" t="str">
            <v>06</v>
          </cell>
          <cell r="B9662" t="str">
            <v>52030000</v>
          </cell>
          <cell r="C9662" t="str">
            <v>57010000</v>
          </cell>
          <cell r="D9662">
            <v>3890268.55</v>
          </cell>
        </row>
        <row r="9663">
          <cell r="A9663" t="str">
            <v>06</v>
          </cell>
          <cell r="B9663" t="str">
            <v>52030100</v>
          </cell>
          <cell r="C9663" t="str">
            <v>91020800</v>
          </cell>
          <cell r="D9663">
            <v>525.07000000000005</v>
          </cell>
        </row>
        <row r="9664">
          <cell r="A9664" t="str">
            <v>06</v>
          </cell>
          <cell r="B9664" t="str">
            <v>52030100</v>
          </cell>
          <cell r="C9664" t="str">
            <v>52000000</v>
          </cell>
          <cell r="D9664">
            <v>118028.85</v>
          </cell>
        </row>
        <row r="9665">
          <cell r="A9665" t="str">
            <v>06</v>
          </cell>
          <cell r="B9665" t="str">
            <v>52030100</v>
          </cell>
          <cell r="C9665" t="str">
            <v>50010000</v>
          </cell>
          <cell r="D9665">
            <v>666177.75</v>
          </cell>
        </row>
        <row r="9666">
          <cell r="A9666" t="str">
            <v>06</v>
          </cell>
          <cell r="B9666" t="str">
            <v>52030100</v>
          </cell>
          <cell r="C9666" t="str">
            <v>55030000</v>
          </cell>
          <cell r="D9666">
            <v>21136741.670000002</v>
          </cell>
        </row>
        <row r="9667">
          <cell r="A9667" t="str">
            <v>06</v>
          </cell>
          <cell r="B9667" t="str">
            <v>52030100</v>
          </cell>
          <cell r="C9667" t="str">
            <v>91020500</v>
          </cell>
          <cell r="D9667">
            <v>1741.39</v>
          </cell>
        </row>
        <row r="9668">
          <cell r="A9668" t="str">
            <v>06</v>
          </cell>
          <cell r="B9668" t="str">
            <v>52030100</v>
          </cell>
          <cell r="C9668" t="str">
            <v>57010000</v>
          </cell>
          <cell r="D9668">
            <v>158046.85</v>
          </cell>
        </row>
        <row r="9669">
          <cell r="A9669" t="str">
            <v>06</v>
          </cell>
          <cell r="B9669" t="str">
            <v>52030100</v>
          </cell>
          <cell r="C9669" t="str">
            <v>60010100</v>
          </cell>
          <cell r="D9669">
            <v>8523073.0099999998</v>
          </cell>
        </row>
        <row r="9670">
          <cell r="A9670" t="str">
            <v>06</v>
          </cell>
          <cell r="B9670" t="str">
            <v>60040100</v>
          </cell>
          <cell r="C9670" t="str">
            <v>44000400</v>
          </cell>
          <cell r="D9670">
            <v>4796.43</v>
          </cell>
        </row>
        <row r="9671">
          <cell r="A9671" t="str">
            <v>06</v>
          </cell>
          <cell r="B9671" t="str">
            <v>60040100</v>
          </cell>
          <cell r="C9671" t="str">
            <v>44000200</v>
          </cell>
          <cell r="D9671">
            <v>1085.74</v>
          </cell>
        </row>
        <row r="9672">
          <cell r="A9672" t="str">
            <v>06</v>
          </cell>
          <cell r="B9672" t="str">
            <v>60040100</v>
          </cell>
          <cell r="C9672" t="str">
            <v>19080000</v>
          </cell>
          <cell r="D9672">
            <v>31104.3</v>
          </cell>
        </row>
        <row r="9673">
          <cell r="A9673" t="str">
            <v>06</v>
          </cell>
          <cell r="B9673" t="str">
            <v>60040100</v>
          </cell>
          <cell r="C9673" t="str">
            <v>44000500</v>
          </cell>
          <cell r="D9673">
            <v>2176.54</v>
          </cell>
        </row>
        <row r="9674">
          <cell r="A9674" t="str">
            <v>06</v>
          </cell>
          <cell r="B9674" t="str">
            <v>60040100</v>
          </cell>
          <cell r="C9674" t="str">
            <v>60010000</v>
          </cell>
          <cell r="D9674">
            <v>14338004.460000001</v>
          </cell>
        </row>
        <row r="9675">
          <cell r="A9675" t="str">
            <v>06</v>
          </cell>
          <cell r="B9675" t="str">
            <v>60040100</v>
          </cell>
          <cell r="C9675" t="str">
            <v>60010100</v>
          </cell>
          <cell r="D9675">
            <v>230876.25</v>
          </cell>
        </row>
        <row r="9676">
          <cell r="A9676" t="str">
            <v>06</v>
          </cell>
          <cell r="B9676" t="str">
            <v>60040100</v>
          </cell>
          <cell r="C9676" t="str">
            <v>91020800</v>
          </cell>
          <cell r="D9676">
            <v>147329.56</v>
          </cell>
        </row>
        <row r="9677">
          <cell r="A9677" t="str">
            <v>06</v>
          </cell>
          <cell r="B9677" t="str">
            <v>40050000</v>
          </cell>
          <cell r="C9677" t="str">
            <v>20010000</v>
          </cell>
          <cell r="D9677">
            <v>-2107830.09</v>
          </cell>
        </row>
        <row r="9678">
          <cell r="A9678" t="str">
            <v>06</v>
          </cell>
          <cell r="B9678" t="str">
            <v>40050000</v>
          </cell>
          <cell r="C9678" t="str">
            <v>21010000</v>
          </cell>
          <cell r="D9678">
            <v>-942133.16</v>
          </cell>
        </row>
        <row r="9679">
          <cell r="A9679" t="str">
            <v>06</v>
          </cell>
          <cell r="B9679" t="str">
            <v>40050000</v>
          </cell>
          <cell r="C9679" t="str">
            <v>43010000</v>
          </cell>
          <cell r="D9679">
            <v>-1055177.26</v>
          </cell>
        </row>
        <row r="9680">
          <cell r="A9680" t="str">
            <v>06</v>
          </cell>
          <cell r="B9680" t="str">
            <v>40050000</v>
          </cell>
          <cell r="C9680" t="str">
            <v>90020100</v>
          </cell>
          <cell r="D9680">
            <v>3067821</v>
          </cell>
        </row>
        <row r="9681">
          <cell r="A9681" t="str">
            <v>06</v>
          </cell>
          <cell r="B9681" t="str">
            <v>40050000</v>
          </cell>
          <cell r="C9681" t="str">
            <v>90020107</v>
          </cell>
          <cell r="D9681">
            <v>866824.49</v>
          </cell>
        </row>
        <row r="9682">
          <cell r="A9682" t="str">
            <v>06</v>
          </cell>
          <cell r="B9682" t="str">
            <v>40050000</v>
          </cell>
          <cell r="C9682" t="str">
            <v>90020108</v>
          </cell>
          <cell r="D9682">
            <v>93480.41</v>
          </cell>
        </row>
        <row r="9683">
          <cell r="A9683" t="str">
            <v>06</v>
          </cell>
          <cell r="B9683" t="str">
            <v>40050000</v>
          </cell>
          <cell r="C9683" t="str">
            <v>90020200</v>
          </cell>
          <cell r="D9683">
            <v>41336.230000000003</v>
          </cell>
        </row>
        <row r="9684">
          <cell r="A9684" t="str">
            <v>06</v>
          </cell>
          <cell r="B9684" t="str">
            <v>40050000</v>
          </cell>
          <cell r="C9684" t="str">
            <v>90020300</v>
          </cell>
          <cell r="D9684">
            <v>9235.99</v>
          </cell>
        </row>
        <row r="9685">
          <cell r="A9685" t="str">
            <v>06</v>
          </cell>
          <cell r="B9685" t="str">
            <v>40050000</v>
          </cell>
          <cell r="C9685" t="str">
            <v>90020400</v>
          </cell>
          <cell r="D9685">
            <v>26442.39</v>
          </cell>
        </row>
        <row r="9686">
          <cell r="A9686" t="str">
            <v>06</v>
          </cell>
          <cell r="B9686" t="str">
            <v>60010000</v>
          </cell>
          <cell r="C9686" t="str">
            <v>25010000</v>
          </cell>
          <cell r="D9686">
            <v>-13400</v>
          </cell>
        </row>
        <row r="9687">
          <cell r="A9687" t="str">
            <v>06</v>
          </cell>
          <cell r="B9687" t="str">
            <v>60010000</v>
          </cell>
          <cell r="C9687" t="str">
            <v>26000000</v>
          </cell>
          <cell r="D9687">
            <v>13400</v>
          </cell>
        </row>
        <row r="9688">
          <cell r="A9688" t="str">
            <v>06</v>
          </cell>
          <cell r="B9688" t="str">
            <v>45000000</v>
          </cell>
          <cell r="C9688" t="str">
            <v>90020200</v>
          </cell>
          <cell r="D9688">
            <v>0.01</v>
          </cell>
        </row>
        <row r="9689">
          <cell r="A9689" t="str">
            <v>06</v>
          </cell>
          <cell r="B9689" t="str">
            <v>19050000</v>
          </cell>
          <cell r="C9689" t="str">
            <v>68080000</v>
          </cell>
          <cell r="D9689">
            <v>3337658.02</v>
          </cell>
        </row>
        <row r="9690">
          <cell r="A9690" t="str">
            <v>06</v>
          </cell>
          <cell r="B9690" t="str">
            <v>99000000</v>
          </cell>
          <cell r="C9690" t="str">
            <v>79030000</v>
          </cell>
          <cell r="D9690">
            <v>10098.92</v>
          </cell>
        </row>
        <row r="9691">
          <cell r="A9691" t="str">
            <v>06</v>
          </cell>
          <cell r="B9691" t="str">
            <v>99000000</v>
          </cell>
          <cell r="C9691" t="str">
            <v>79040000</v>
          </cell>
          <cell r="D9691">
            <v>1570.81</v>
          </cell>
        </row>
        <row r="9692">
          <cell r="A9692" t="str">
            <v>06</v>
          </cell>
          <cell r="B9692" t="str">
            <v>98000000</v>
          </cell>
          <cell r="C9692" t="str">
            <v>86000000</v>
          </cell>
          <cell r="D9692">
            <v>49625.08</v>
          </cell>
        </row>
        <row r="9693">
          <cell r="A9693" t="str">
            <v>06</v>
          </cell>
          <cell r="B9693" t="str">
            <v>73020000</v>
          </cell>
          <cell r="C9693" t="str">
            <v>51000000</v>
          </cell>
          <cell r="D9693">
            <v>4000</v>
          </cell>
        </row>
        <row r="9694">
          <cell r="A9694" t="str">
            <v>06</v>
          </cell>
          <cell r="B9694" t="str">
            <v>79070000</v>
          </cell>
          <cell r="C9694" t="str">
            <v>99000000</v>
          </cell>
          <cell r="D9694">
            <v>1296789.3500000001</v>
          </cell>
        </row>
        <row r="9695">
          <cell r="A9695" t="str">
            <v>06</v>
          </cell>
          <cell r="B9695" t="str">
            <v>99000000</v>
          </cell>
          <cell r="C9695" t="str">
            <v>79070000</v>
          </cell>
          <cell r="D9695">
            <v>27181.88</v>
          </cell>
        </row>
        <row r="9696">
          <cell r="A9696" t="str">
            <v>06</v>
          </cell>
          <cell r="B9696" t="str">
            <v>68060000</v>
          </cell>
          <cell r="C9696" t="str">
            <v>79070000</v>
          </cell>
          <cell r="D9696">
            <v>-91138.29</v>
          </cell>
        </row>
        <row r="9697">
          <cell r="A9697" t="str">
            <v>06</v>
          </cell>
          <cell r="B9697" t="str">
            <v>86000000</v>
          </cell>
          <cell r="C9697" t="str">
            <v>51040000</v>
          </cell>
          <cell r="D9697">
            <v>-100000</v>
          </cell>
        </row>
        <row r="9698">
          <cell r="A9698" t="str">
            <v>06</v>
          </cell>
          <cell r="B9698" t="str">
            <v>62010100</v>
          </cell>
          <cell r="C9698" t="str">
            <v>76000000</v>
          </cell>
          <cell r="D9698">
            <v>21339.18</v>
          </cell>
        </row>
        <row r="9699">
          <cell r="A9699" t="str">
            <v>06</v>
          </cell>
          <cell r="B9699" t="str">
            <v>62010100</v>
          </cell>
          <cell r="C9699" t="str">
            <v>91021600</v>
          </cell>
          <cell r="D9699">
            <v>-21339.18</v>
          </cell>
        </row>
        <row r="9700">
          <cell r="A9700" t="str">
            <v>06</v>
          </cell>
          <cell r="B9700" t="str">
            <v>62010900</v>
          </cell>
          <cell r="C9700" t="str">
            <v>76000000</v>
          </cell>
          <cell r="D9700">
            <v>4656.87</v>
          </cell>
        </row>
        <row r="9701">
          <cell r="A9701" t="str">
            <v>06</v>
          </cell>
          <cell r="B9701" t="str">
            <v>62010900</v>
          </cell>
          <cell r="C9701" t="str">
            <v>91021600</v>
          </cell>
          <cell r="D9701">
            <v>-4656.87</v>
          </cell>
        </row>
        <row r="9702">
          <cell r="A9702" t="str">
            <v>06</v>
          </cell>
          <cell r="B9702" t="str">
            <v>76020600</v>
          </cell>
          <cell r="C9702" t="str">
            <v>91020800</v>
          </cell>
          <cell r="D9702">
            <v>-2391944.7799999998</v>
          </cell>
        </row>
        <row r="9703">
          <cell r="A9703" t="str">
            <v>06</v>
          </cell>
          <cell r="B9703" t="str">
            <v>68060000</v>
          </cell>
          <cell r="C9703" t="str">
            <v>91020500</v>
          </cell>
          <cell r="D9703">
            <v>6300586.2999999998</v>
          </cell>
        </row>
        <row r="9704">
          <cell r="A9704" t="str">
            <v>06</v>
          </cell>
          <cell r="B9704" t="str">
            <v>62010100</v>
          </cell>
          <cell r="C9704" t="str">
            <v>91020800</v>
          </cell>
          <cell r="D9704">
            <v>-392344.8</v>
          </cell>
        </row>
        <row r="9705">
          <cell r="A9705" t="str">
            <v>06</v>
          </cell>
          <cell r="B9705" t="str">
            <v>08000000</v>
          </cell>
          <cell r="C9705" t="str">
            <v>91020802</v>
          </cell>
          <cell r="D9705">
            <v>-9899273.4100000001</v>
          </cell>
        </row>
        <row r="9706">
          <cell r="A9706" t="str">
            <v>06</v>
          </cell>
          <cell r="B9706" t="str">
            <v>08000000</v>
          </cell>
          <cell r="C9706" t="str">
            <v>91020803</v>
          </cell>
          <cell r="D9706">
            <v>-4242545.75</v>
          </cell>
        </row>
        <row r="9707">
          <cell r="A9707" t="str">
            <v>06</v>
          </cell>
          <cell r="B9707" t="str">
            <v>60040100</v>
          </cell>
          <cell r="C9707" t="str">
            <v>91020801</v>
          </cell>
          <cell r="D9707">
            <v>-25062.32</v>
          </cell>
        </row>
        <row r="9708">
          <cell r="A9708" t="str">
            <v>06</v>
          </cell>
          <cell r="B9708" t="str">
            <v>62000000</v>
          </cell>
          <cell r="C9708" t="str">
            <v>91020801</v>
          </cell>
          <cell r="D9708">
            <v>-589.09</v>
          </cell>
        </row>
        <row r="9709">
          <cell r="A9709" t="str">
            <v>06</v>
          </cell>
          <cell r="B9709" t="str">
            <v>62030400</v>
          </cell>
          <cell r="C9709" t="str">
            <v>91020801</v>
          </cell>
          <cell r="D9709">
            <v>-281.91000000000003</v>
          </cell>
        </row>
        <row r="9710">
          <cell r="A9710" t="str">
            <v>06</v>
          </cell>
          <cell r="B9710" t="str">
            <v>91010800</v>
          </cell>
          <cell r="C9710" t="str">
            <v>60040100</v>
          </cell>
          <cell r="D9710">
            <v>305.56</v>
          </cell>
        </row>
        <row r="9711">
          <cell r="A9711" t="str">
            <v>06</v>
          </cell>
          <cell r="B9711" t="str">
            <v>68060000</v>
          </cell>
          <cell r="C9711" t="str">
            <v>91020802</v>
          </cell>
          <cell r="D9711">
            <v>8806</v>
          </cell>
        </row>
        <row r="9712">
          <cell r="A9712" t="str">
            <v>06</v>
          </cell>
          <cell r="B9712" t="str">
            <v>99000000</v>
          </cell>
          <cell r="C9712" t="str">
            <v>68010000</v>
          </cell>
          <cell r="D9712">
            <v>-2252496.67</v>
          </cell>
        </row>
        <row r="9713">
          <cell r="A9713" t="str">
            <v>06</v>
          </cell>
          <cell r="B9713" t="str">
            <v>68010000</v>
          </cell>
          <cell r="C9713" t="str">
            <v>09000000</v>
          </cell>
          <cell r="D9713">
            <v>-3027941.79</v>
          </cell>
        </row>
        <row r="9714">
          <cell r="A9714" t="str">
            <v>06</v>
          </cell>
          <cell r="B9714" t="str">
            <v>68010000</v>
          </cell>
          <cell r="C9714" t="str">
            <v>77000000</v>
          </cell>
          <cell r="D9714">
            <v>1069450.8600000001</v>
          </cell>
        </row>
        <row r="9715">
          <cell r="A9715" t="str">
            <v>06</v>
          </cell>
          <cell r="B9715" t="str">
            <v>77000000</v>
          </cell>
          <cell r="C9715" t="str">
            <v>68010000</v>
          </cell>
          <cell r="D9715">
            <v>8089474.4000000004</v>
          </cell>
        </row>
        <row r="9716">
          <cell r="A9716" t="str">
            <v>07</v>
          </cell>
          <cell r="B9716" t="str">
            <v>02010000</v>
          </cell>
          <cell r="C9716" t="str">
            <v>23010000</v>
          </cell>
          <cell r="D9716">
            <v>43111</v>
          </cell>
        </row>
        <row r="9717">
          <cell r="A9717" t="str">
            <v>07</v>
          </cell>
          <cell r="B9717" t="str">
            <v>02010000</v>
          </cell>
          <cell r="C9717" t="str">
            <v>25010000</v>
          </cell>
          <cell r="D9717">
            <v>8469962</v>
          </cell>
        </row>
        <row r="9718">
          <cell r="A9718" t="str">
            <v>07</v>
          </cell>
          <cell r="B9718" t="str">
            <v>02010000</v>
          </cell>
          <cell r="C9718" t="str">
            <v>25020000</v>
          </cell>
          <cell r="D9718">
            <v>1259465</v>
          </cell>
        </row>
        <row r="9719">
          <cell r="A9719" t="str">
            <v>07</v>
          </cell>
          <cell r="B9719" t="str">
            <v>02010000</v>
          </cell>
          <cell r="C9719" t="str">
            <v>25030000</v>
          </cell>
          <cell r="D9719">
            <v>271358</v>
          </cell>
        </row>
        <row r="9720">
          <cell r="A9720" t="str">
            <v>07</v>
          </cell>
          <cell r="B9720" t="str">
            <v>02010000</v>
          </cell>
          <cell r="C9720" t="str">
            <v>26000000</v>
          </cell>
          <cell r="D9720">
            <v>2010912</v>
          </cell>
        </row>
        <row r="9721">
          <cell r="A9721" t="str">
            <v>07</v>
          </cell>
          <cell r="B9721" t="str">
            <v>02010000</v>
          </cell>
          <cell r="C9721" t="str">
            <v>79070000</v>
          </cell>
          <cell r="D9721">
            <v>661</v>
          </cell>
        </row>
        <row r="9722">
          <cell r="A9722" t="str">
            <v>07</v>
          </cell>
          <cell r="B9722" t="str">
            <v>02020000</v>
          </cell>
          <cell r="C9722" t="str">
            <v>20030000</v>
          </cell>
          <cell r="D9722">
            <v>15525</v>
          </cell>
        </row>
        <row r="9723">
          <cell r="A9723" t="str">
            <v>07</v>
          </cell>
          <cell r="B9723" t="str">
            <v>02020000</v>
          </cell>
          <cell r="C9723" t="str">
            <v>20030100</v>
          </cell>
          <cell r="D9723">
            <v>720320</v>
          </cell>
        </row>
        <row r="9724">
          <cell r="A9724" t="str">
            <v>07</v>
          </cell>
          <cell r="B9724" t="str">
            <v>02020000</v>
          </cell>
          <cell r="C9724" t="str">
            <v>20030200</v>
          </cell>
          <cell r="D9724">
            <v>53926</v>
          </cell>
        </row>
        <row r="9725">
          <cell r="A9725" t="str">
            <v>07</v>
          </cell>
          <cell r="B9725" t="str">
            <v>02020000</v>
          </cell>
          <cell r="C9725" t="str">
            <v>20031000</v>
          </cell>
          <cell r="D9725">
            <v>10171</v>
          </cell>
        </row>
        <row r="9726">
          <cell r="A9726" t="str">
            <v>07</v>
          </cell>
          <cell r="B9726" t="str">
            <v>50000000</v>
          </cell>
          <cell r="C9726" t="str">
            <v>26000000</v>
          </cell>
          <cell r="D9726">
            <v>2100</v>
          </cell>
        </row>
        <row r="9727">
          <cell r="A9727" t="str">
            <v>07</v>
          </cell>
          <cell r="B9727" t="str">
            <v>50000000</v>
          </cell>
          <cell r="C9727" t="str">
            <v>51040000</v>
          </cell>
          <cell r="D9727">
            <v>1714000</v>
          </cell>
        </row>
        <row r="9728">
          <cell r="A9728" t="str">
            <v>07</v>
          </cell>
          <cell r="B9728" t="str">
            <v>50000000</v>
          </cell>
          <cell r="C9728" t="str">
            <v>57000000</v>
          </cell>
          <cell r="D9728">
            <v>77000</v>
          </cell>
        </row>
        <row r="9729">
          <cell r="A9729" t="str">
            <v>07</v>
          </cell>
          <cell r="B9729" t="str">
            <v>50000000</v>
          </cell>
          <cell r="C9729" t="str">
            <v>69010000</v>
          </cell>
          <cell r="D9729">
            <v>116500</v>
          </cell>
        </row>
        <row r="9730">
          <cell r="A9730" t="str">
            <v>07</v>
          </cell>
          <cell r="B9730" t="str">
            <v>50000000</v>
          </cell>
          <cell r="C9730" t="str">
            <v>70000000</v>
          </cell>
          <cell r="D9730">
            <v>3765061.9</v>
          </cell>
        </row>
        <row r="9731">
          <cell r="A9731" t="str">
            <v>07</v>
          </cell>
          <cell r="B9731" t="str">
            <v>50000000</v>
          </cell>
          <cell r="C9731" t="str">
            <v>71000000</v>
          </cell>
          <cell r="D9731">
            <v>3128159.36</v>
          </cell>
        </row>
        <row r="9732">
          <cell r="A9732" t="str">
            <v>07</v>
          </cell>
          <cell r="B9732" t="str">
            <v>50000000</v>
          </cell>
          <cell r="C9732" t="str">
            <v>71020000</v>
          </cell>
          <cell r="D9732">
            <v>146958</v>
          </cell>
        </row>
        <row r="9733">
          <cell r="A9733" t="str">
            <v>07</v>
          </cell>
          <cell r="B9733" t="str">
            <v>50000000</v>
          </cell>
          <cell r="C9733" t="str">
            <v>73040000</v>
          </cell>
          <cell r="D9733">
            <v>192400</v>
          </cell>
        </row>
        <row r="9734">
          <cell r="A9734" t="str">
            <v>07</v>
          </cell>
          <cell r="B9734" t="str">
            <v>50000000</v>
          </cell>
          <cell r="C9734" t="str">
            <v>75020000</v>
          </cell>
          <cell r="D9734">
            <v>7638.66</v>
          </cell>
        </row>
        <row r="9735">
          <cell r="A9735" t="str">
            <v>07</v>
          </cell>
          <cell r="B9735" t="str">
            <v>50000000</v>
          </cell>
          <cell r="C9735" t="str">
            <v>76000000</v>
          </cell>
          <cell r="D9735">
            <v>793733.1</v>
          </cell>
        </row>
        <row r="9736">
          <cell r="A9736" t="str">
            <v>07</v>
          </cell>
          <cell r="B9736" t="str">
            <v>50000000</v>
          </cell>
          <cell r="C9736" t="str">
            <v>76040000</v>
          </cell>
          <cell r="D9736">
            <v>44508.95</v>
          </cell>
        </row>
        <row r="9737">
          <cell r="A9737" t="str">
            <v>07</v>
          </cell>
          <cell r="B9737" t="str">
            <v>50000000</v>
          </cell>
          <cell r="C9737" t="str">
            <v>79030000</v>
          </cell>
          <cell r="D9737">
            <v>613614.30000000005</v>
          </cell>
        </row>
        <row r="9738">
          <cell r="A9738" t="str">
            <v>07</v>
          </cell>
          <cell r="B9738" t="str">
            <v>50000000</v>
          </cell>
          <cell r="C9738" t="str">
            <v>79070000</v>
          </cell>
          <cell r="D9738">
            <v>118312.87</v>
          </cell>
        </row>
        <row r="9739">
          <cell r="A9739" t="str">
            <v>07</v>
          </cell>
          <cell r="B9739" t="str">
            <v>50000000</v>
          </cell>
          <cell r="C9739" t="str">
            <v>91020801</v>
          </cell>
          <cell r="D9739">
            <v>6000</v>
          </cell>
        </row>
        <row r="9740">
          <cell r="A9740" t="str">
            <v>07</v>
          </cell>
          <cell r="B9740" t="str">
            <v>99000000</v>
          </cell>
          <cell r="C9740" t="str">
            <v>90090100</v>
          </cell>
          <cell r="D9740">
            <v>47905380.060000002</v>
          </cell>
        </row>
        <row r="9741">
          <cell r="A9741" t="str">
            <v>07</v>
          </cell>
          <cell r="B9741" t="str">
            <v>50000000</v>
          </cell>
          <cell r="C9741" t="str">
            <v>91020800</v>
          </cell>
          <cell r="D9741">
            <v>900</v>
          </cell>
        </row>
        <row r="9742">
          <cell r="A9742" t="str">
            <v>07</v>
          </cell>
          <cell r="B9742" t="str">
            <v>73040000</v>
          </cell>
          <cell r="C9742" t="str">
            <v>70000000</v>
          </cell>
          <cell r="D9742">
            <v>216331</v>
          </cell>
        </row>
        <row r="9743">
          <cell r="A9743" t="str">
            <v>07</v>
          </cell>
          <cell r="B9743" t="str">
            <v>76040000</v>
          </cell>
          <cell r="C9743" t="str">
            <v>70020000</v>
          </cell>
          <cell r="D9743">
            <v>411212.72</v>
          </cell>
        </row>
        <row r="9744">
          <cell r="A9744" t="str">
            <v>07</v>
          </cell>
          <cell r="B9744" t="str">
            <v>76020200</v>
          </cell>
          <cell r="C9744" t="str">
            <v>60010300</v>
          </cell>
          <cell r="D9744">
            <v>758.87</v>
          </cell>
        </row>
        <row r="9745">
          <cell r="A9745" t="str">
            <v>07</v>
          </cell>
          <cell r="B9745" t="str">
            <v>76020500</v>
          </cell>
          <cell r="C9745" t="str">
            <v>60010000</v>
          </cell>
          <cell r="D9745">
            <v>460819.03</v>
          </cell>
        </row>
        <row r="9746">
          <cell r="A9746" t="str">
            <v>07</v>
          </cell>
          <cell r="B9746" t="str">
            <v>76020400</v>
          </cell>
          <cell r="C9746" t="str">
            <v>51040000</v>
          </cell>
          <cell r="D9746">
            <v>112843.74</v>
          </cell>
        </row>
        <row r="9747">
          <cell r="A9747" t="str">
            <v>07</v>
          </cell>
          <cell r="B9747" t="str">
            <v>76020400</v>
          </cell>
          <cell r="C9747" t="str">
            <v>60010300</v>
          </cell>
          <cell r="D9747">
            <v>1143239.1599999999</v>
          </cell>
        </row>
        <row r="9748">
          <cell r="A9748" t="str">
            <v>07</v>
          </cell>
          <cell r="B9748" t="str">
            <v>76020400</v>
          </cell>
          <cell r="C9748" t="str">
            <v>60020000</v>
          </cell>
          <cell r="D9748">
            <v>8714714.7400000002</v>
          </cell>
        </row>
        <row r="9749">
          <cell r="A9749" t="str">
            <v>07</v>
          </cell>
          <cell r="B9749" t="str">
            <v>76020600</v>
          </cell>
          <cell r="C9749" t="str">
            <v>76020700</v>
          </cell>
          <cell r="D9749">
            <v>3472.54</v>
          </cell>
        </row>
        <row r="9750">
          <cell r="A9750" t="str">
            <v>07</v>
          </cell>
          <cell r="B9750" t="str">
            <v>76020700</v>
          </cell>
          <cell r="C9750" t="str">
            <v>51040000</v>
          </cell>
          <cell r="D9750">
            <v>456183.13</v>
          </cell>
        </row>
        <row r="9751">
          <cell r="A9751" t="str">
            <v>07</v>
          </cell>
          <cell r="B9751" t="str">
            <v>91011400</v>
          </cell>
          <cell r="C9751" t="str">
            <v>62050100</v>
          </cell>
          <cell r="D9751">
            <v>15150000</v>
          </cell>
        </row>
        <row r="9752">
          <cell r="A9752" t="str">
            <v>07</v>
          </cell>
          <cell r="B9752" t="str">
            <v>58030200</v>
          </cell>
          <cell r="C9752" t="str">
            <v>91021400</v>
          </cell>
          <cell r="D9752">
            <v>15095110.300000001</v>
          </cell>
        </row>
        <row r="9753">
          <cell r="A9753" t="str">
            <v>07</v>
          </cell>
          <cell r="B9753" t="str">
            <v>91011400</v>
          </cell>
          <cell r="C9753" t="str">
            <v>62050400</v>
          </cell>
          <cell r="D9753">
            <v>145555674</v>
          </cell>
        </row>
        <row r="9754">
          <cell r="A9754" t="str">
            <v>07</v>
          </cell>
          <cell r="B9754" t="str">
            <v>58030100</v>
          </cell>
          <cell r="C9754" t="str">
            <v>91021400</v>
          </cell>
          <cell r="D9754">
            <v>145000000</v>
          </cell>
        </row>
        <row r="9755">
          <cell r="A9755" t="str">
            <v>07</v>
          </cell>
          <cell r="B9755" t="str">
            <v>91011500</v>
          </cell>
          <cell r="C9755" t="str">
            <v>60010300</v>
          </cell>
          <cell r="D9755">
            <v>32148032.530000001</v>
          </cell>
        </row>
        <row r="9756">
          <cell r="A9756" t="str">
            <v>07</v>
          </cell>
          <cell r="B9756" t="str">
            <v>91011500</v>
          </cell>
          <cell r="C9756" t="str">
            <v>62050600</v>
          </cell>
          <cell r="D9756">
            <v>85983939.310000002</v>
          </cell>
        </row>
        <row r="9757">
          <cell r="A9757" t="str">
            <v>07</v>
          </cell>
          <cell r="B9757" t="str">
            <v>62060000</v>
          </cell>
          <cell r="C9757" t="str">
            <v>91021500</v>
          </cell>
          <cell r="D9757">
            <v>118131971.84</v>
          </cell>
        </row>
        <row r="9758">
          <cell r="A9758" t="str">
            <v>07</v>
          </cell>
          <cell r="B9758" t="str">
            <v>62050600</v>
          </cell>
          <cell r="C9758" t="str">
            <v>51020000</v>
          </cell>
          <cell r="D9758">
            <v>2546000</v>
          </cell>
        </row>
        <row r="9759">
          <cell r="A9759" t="str">
            <v>07</v>
          </cell>
          <cell r="B9759" t="str">
            <v>62050600</v>
          </cell>
          <cell r="C9759" t="str">
            <v>51030100</v>
          </cell>
          <cell r="D9759">
            <v>50670585.149999999</v>
          </cell>
        </row>
        <row r="9760">
          <cell r="A9760" t="str">
            <v>07</v>
          </cell>
          <cell r="B9760" t="str">
            <v>62050600</v>
          </cell>
          <cell r="C9760" t="str">
            <v>51040000</v>
          </cell>
          <cell r="D9760">
            <v>28831271.52</v>
          </cell>
        </row>
        <row r="9761">
          <cell r="A9761" t="str">
            <v>07</v>
          </cell>
          <cell r="B9761" t="str">
            <v>62050600</v>
          </cell>
          <cell r="C9761" t="str">
            <v>51080100</v>
          </cell>
          <cell r="D9761">
            <v>3936082.64</v>
          </cell>
        </row>
        <row r="9762">
          <cell r="A9762" t="str">
            <v>07</v>
          </cell>
          <cell r="B9762" t="str">
            <v>62050500</v>
          </cell>
          <cell r="C9762" t="str">
            <v>62060000</v>
          </cell>
          <cell r="D9762">
            <v>119067314.98</v>
          </cell>
        </row>
        <row r="9763">
          <cell r="A9763" t="str">
            <v>07</v>
          </cell>
          <cell r="B9763" t="str">
            <v>62050400</v>
          </cell>
          <cell r="C9763" t="str">
            <v>51030100</v>
          </cell>
          <cell r="D9763">
            <v>25040875</v>
          </cell>
        </row>
        <row r="9764">
          <cell r="A9764" t="str">
            <v>07</v>
          </cell>
          <cell r="B9764" t="str">
            <v>62050400</v>
          </cell>
          <cell r="C9764" t="str">
            <v>51040000</v>
          </cell>
          <cell r="D9764">
            <v>120514799</v>
          </cell>
        </row>
        <row r="9765">
          <cell r="A9765" t="str">
            <v>07</v>
          </cell>
          <cell r="B9765" t="str">
            <v>62050200</v>
          </cell>
          <cell r="C9765" t="str">
            <v>68080200</v>
          </cell>
          <cell r="D9765">
            <v>13079718.619999999</v>
          </cell>
        </row>
        <row r="9766">
          <cell r="A9766" t="str">
            <v>07</v>
          </cell>
          <cell r="B9766" t="str">
            <v>60010300</v>
          </cell>
          <cell r="C9766" t="str">
            <v>60010000</v>
          </cell>
          <cell r="D9766">
            <v>52916741.049999997</v>
          </cell>
        </row>
        <row r="9767">
          <cell r="A9767" t="str">
            <v>07</v>
          </cell>
          <cell r="B9767" t="str">
            <v>62030100</v>
          </cell>
          <cell r="C9767" t="str">
            <v>51040000</v>
          </cell>
          <cell r="D9767">
            <v>176759404.97999999</v>
          </cell>
        </row>
        <row r="9768">
          <cell r="A9768" t="str">
            <v>07</v>
          </cell>
          <cell r="B9768" t="str">
            <v>62030100</v>
          </cell>
          <cell r="C9768" t="str">
            <v>68080200</v>
          </cell>
          <cell r="D9768">
            <v>26578352.780000001</v>
          </cell>
        </row>
        <row r="9769">
          <cell r="A9769" t="str">
            <v>07</v>
          </cell>
          <cell r="B9769" t="str">
            <v>57000000</v>
          </cell>
          <cell r="C9769" t="str">
            <v>51040000</v>
          </cell>
          <cell r="D9769">
            <v>74000</v>
          </cell>
        </row>
        <row r="9770">
          <cell r="A9770" t="str">
            <v>07</v>
          </cell>
          <cell r="B9770" t="str">
            <v>62030000</v>
          </cell>
          <cell r="C9770" t="str">
            <v>68080000</v>
          </cell>
          <cell r="D9770">
            <v>3047.95</v>
          </cell>
        </row>
        <row r="9771">
          <cell r="A9771" t="str">
            <v>07</v>
          </cell>
          <cell r="B9771" t="str">
            <v>62030000</v>
          </cell>
          <cell r="C9771" t="str">
            <v>91020801</v>
          </cell>
          <cell r="D9771">
            <v>10.73</v>
          </cell>
        </row>
        <row r="9772">
          <cell r="A9772" t="str">
            <v>07</v>
          </cell>
          <cell r="B9772" t="str">
            <v>51030100</v>
          </cell>
          <cell r="C9772" t="str">
            <v>26000000</v>
          </cell>
          <cell r="D9772">
            <v>361528.06</v>
          </cell>
        </row>
        <row r="9773">
          <cell r="A9773" t="str">
            <v>07</v>
          </cell>
          <cell r="B9773" t="str">
            <v>51030100</v>
          </cell>
          <cell r="C9773" t="str">
            <v>51050000</v>
          </cell>
          <cell r="D9773">
            <v>6700000</v>
          </cell>
        </row>
        <row r="9774">
          <cell r="A9774" t="str">
            <v>07</v>
          </cell>
          <cell r="B9774" t="str">
            <v>51030100</v>
          </cell>
          <cell r="C9774" t="str">
            <v>51090000</v>
          </cell>
          <cell r="D9774">
            <v>12700000</v>
          </cell>
        </row>
        <row r="9775">
          <cell r="A9775" t="str">
            <v>07</v>
          </cell>
          <cell r="B9775" t="str">
            <v>51030100</v>
          </cell>
          <cell r="C9775" t="str">
            <v>55010000</v>
          </cell>
          <cell r="D9775">
            <v>100000</v>
          </cell>
        </row>
        <row r="9776">
          <cell r="A9776" t="str">
            <v>07</v>
          </cell>
          <cell r="B9776" t="str">
            <v>51030100</v>
          </cell>
          <cell r="C9776" t="str">
            <v>58020000</v>
          </cell>
          <cell r="D9776">
            <v>11172470</v>
          </cell>
        </row>
        <row r="9777">
          <cell r="A9777" t="str">
            <v>07</v>
          </cell>
          <cell r="B9777" t="str">
            <v>51030100</v>
          </cell>
          <cell r="C9777" t="str">
            <v>60010000</v>
          </cell>
          <cell r="D9777">
            <v>531807038.38999999</v>
          </cell>
        </row>
        <row r="9778">
          <cell r="A9778" t="str">
            <v>07</v>
          </cell>
          <cell r="B9778" t="str">
            <v>51030100</v>
          </cell>
          <cell r="C9778" t="str">
            <v>60010400</v>
          </cell>
          <cell r="D9778">
            <v>280304.71000000002</v>
          </cell>
        </row>
        <row r="9779">
          <cell r="A9779" t="str">
            <v>07</v>
          </cell>
          <cell r="B9779" t="str">
            <v>51030100</v>
          </cell>
          <cell r="C9779" t="str">
            <v>60040000</v>
          </cell>
          <cell r="D9779">
            <v>78130765.579999998</v>
          </cell>
        </row>
        <row r="9780">
          <cell r="A9780" t="str">
            <v>07</v>
          </cell>
          <cell r="B9780" t="str">
            <v>51030100</v>
          </cell>
          <cell r="C9780" t="str">
            <v>62030000</v>
          </cell>
          <cell r="D9780">
            <v>4605.42</v>
          </cell>
        </row>
        <row r="9781">
          <cell r="A9781" t="str">
            <v>07</v>
          </cell>
          <cell r="B9781" t="str">
            <v>51030100</v>
          </cell>
          <cell r="C9781" t="str">
            <v>67010100</v>
          </cell>
          <cell r="D9781">
            <v>33192622.960000001</v>
          </cell>
        </row>
        <row r="9782">
          <cell r="A9782" t="str">
            <v>07</v>
          </cell>
          <cell r="B9782" t="str">
            <v>51030100</v>
          </cell>
          <cell r="C9782" t="str">
            <v>68020000</v>
          </cell>
          <cell r="D9782">
            <v>11310000</v>
          </cell>
        </row>
        <row r="9783">
          <cell r="A9783" t="str">
            <v>07</v>
          </cell>
          <cell r="B9783" t="str">
            <v>51030100</v>
          </cell>
          <cell r="C9783" t="str">
            <v>68030600</v>
          </cell>
          <cell r="D9783">
            <v>1505987.33</v>
          </cell>
        </row>
        <row r="9784">
          <cell r="A9784" t="str">
            <v>07</v>
          </cell>
          <cell r="B9784" t="str">
            <v>51030100</v>
          </cell>
          <cell r="C9784" t="str">
            <v>68040000</v>
          </cell>
          <cell r="D9784">
            <v>100547.14</v>
          </cell>
        </row>
        <row r="9785">
          <cell r="A9785" t="str">
            <v>07</v>
          </cell>
          <cell r="B9785" t="str">
            <v>51030100</v>
          </cell>
          <cell r="C9785" t="str">
            <v>68060000</v>
          </cell>
          <cell r="D9785">
            <v>6000000</v>
          </cell>
        </row>
        <row r="9786">
          <cell r="A9786" t="str">
            <v>07</v>
          </cell>
          <cell r="B9786" t="str">
            <v>51030100</v>
          </cell>
          <cell r="C9786" t="str">
            <v>68080100</v>
          </cell>
          <cell r="D9786">
            <v>11372.45</v>
          </cell>
        </row>
        <row r="9787">
          <cell r="A9787" t="str">
            <v>07</v>
          </cell>
          <cell r="B9787" t="str">
            <v>51030100</v>
          </cell>
          <cell r="C9787" t="str">
            <v>68080200</v>
          </cell>
          <cell r="D9787">
            <v>43380631.43</v>
          </cell>
        </row>
        <row r="9788">
          <cell r="A9788" t="str">
            <v>07</v>
          </cell>
          <cell r="B9788" t="str">
            <v>51030100</v>
          </cell>
          <cell r="C9788" t="str">
            <v>69010000</v>
          </cell>
          <cell r="D9788">
            <v>28312</v>
          </cell>
        </row>
        <row r="9789">
          <cell r="A9789" t="str">
            <v>07</v>
          </cell>
          <cell r="B9789" t="str">
            <v>51030100</v>
          </cell>
          <cell r="C9789" t="str">
            <v>69020100</v>
          </cell>
          <cell r="D9789">
            <v>7450000</v>
          </cell>
        </row>
        <row r="9790">
          <cell r="A9790" t="str">
            <v>07</v>
          </cell>
          <cell r="B9790" t="str">
            <v>51030100</v>
          </cell>
          <cell r="C9790" t="str">
            <v>69020200</v>
          </cell>
          <cell r="D9790">
            <v>7235000</v>
          </cell>
        </row>
        <row r="9791">
          <cell r="A9791" t="str">
            <v>07</v>
          </cell>
          <cell r="B9791" t="str">
            <v>51030100</v>
          </cell>
          <cell r="C9791" t="str">
            <v>69050000</v>
          </cell>
          <cell r="D9791">
            <v>1829114</v>
          </cell>
        </row>
        <row r="9792">
          <cell r="A9792" t="str">
            <v>07</v>
          </cell>
          <cell r="B9792" t="str">
            <v>51030100</v>
          </cell>
          <cell r="C9792" t="str">
            <v>70000000</v>
          </cell>
          <cell r="D9792">
            <v>856169.27</v>
          </cell>
        </row>
        <row r="9793">
          <cell r="A9793" t="str">
            <v>07</v>
          </cell>
          <cell r="B9793" t="str">
            <v>51030100</v>
          </cell>
          <cell r="C9793" t="str">
            <v>70010000</v>
          </cell>
          <cell r="D9793">
            <v>4690543.3499999996</v>
          </cell>
        </row>
        <row r="9794">
          <cell r="A9794" t="str">
            <v>07</v>
          </cell>
          <cell r="B9794" t="str">
            <v>51030100</v>
          </cell>
          <cell r="C9794" t="str">
            <v>75020000</v>
          </cell>
          <cell r="D9794">
            <v>136.77000000000001</v>
          </cell>
        </row>
        <row r="9795">
          <cell r="A9795" t="str">
            <v>07</v>
          </cell>
          <cell r="B9795" t="str">
            <v>51030100</v>
          </cell>
          <cell r="C9795" t="str">
            <v>76000000</v>
          </cell>
          <cell r="D9795">
            <v>2190722.6</v>
          </cell>
        </row>
        <row r="9796">
          <cell r="A9796" t="str">
            <v>07</v>
          </cell>
          <cell r="B9796" t="str">
            <v>51030100</v>
          </cell>
          <cell r="C9796" t="str">
            <v>76010000</v>
          </cell>
          <cell r="D9796">
            <v>1961643.83</v>
          </cell>
        </row>
        <row r="9797">
          <cell r="A9797" t="str">
            <v>07</v>
          </cell>
          <cell r="B9797" t="str">
            <v>51030100</v>
          </cell>
          <cell r="C9797" t="str">
            <v>76040000</v>
          </cell>
          <cell r="D9797">
            <v>10606.86</v>
          </cell>
        </row>
        <row r="9798">
          <cell r="A9798" t="str">
            <v>07</v>
          </cell>
          <cell r="B9798" t="str">
            <v>51030100</v>
          </cell>
          <cell r="C9798" t="str">
            <v>79030000</v>
          </cell>
          <cell r="D9798">
            <v>3100036.42</v>
          </cell>
        </row>
        <row r="9799">
          <cell r="A9799" t="str">
            <v>07</v>
          </cell>
          <cell r="B9799" t="str">
            <v>51030100</v>
          </cell>
          <cell r="C9799" t="str">
            <v>79040000</v>
          </cell>
          <cell r="D9799">
            <v>14267.24</v>
          </cell>
        </row>
        <row r="9800">
          <cell r="A9800" t="str">
            <v>07</v>
          </cell>
          <cell r="B9800" t="str">
            <v>51030100</v>
          </cell>
          <cell r="C9800" t="str">
            <v>79070000</v>
          </cell>
          <cell r="D9800">
            <v>33697.980000000003</v>
          </cell>
        </row>
        <row r="9801">
          <cell r="A9801" t="str">
            <v>07</v>
          </cell>
          <cell r="B9801" t="str">
            <v>51030100</v>
          </cell>
          <cell r="C9801" t="str">
            <v>91020500</v>
          </cell>
          <cell r="D9801">
            <v>33720.93</v>
          </cell>
        </row>
        <row r="9802">
          <cell r="A9802" t="str">
            <v>07</v>
          </cell>
          <cell r="B9802" t="str">
            <v>51030100</v>
          </cell>
          <cell r="C9802" t="str">
            <v>91020800</v>
          </cell>
          <cell r="D9802">
            <v>82415.34</v>
          </cell>
        </row>
        <row r="9803">
          <cell r="A9803" t="str">
            <v>07</v>
          </cell>
          <cell r="B9803" t="str">
            <v>51030100</v>
          </cell>
          <cell r="C9803" t="str">
            <v>91020801</v>
          </cell>
          <cell r="D9803">
            <v>2117055.54</v>
          </cell>
        </row>
        <row r="9804">
          <cell r="A9804" t="str">
            <v>07</v>
          </cell>
          <cell r="B9804" t="str">
            <v>51030000</v>
          </cell>
          <cell r="C9804" t="str">
            <v>26000000</v>
          </cell>
          <cell r="D9804">
            <v>150697.79999999999</v>
          </cell>
        </row>
        <row r="9805">
          <cell r="A9805" t="str">
            <v>07</v>
          </cell>
          <cell r="B9805" t="str">
            <v>51030000</v>
          </cell>
          <cell r="C9805" t="str">
            <v>51090000</v>
          </cell>
          <cell r="D9805">
            <v>2200000</v>
          </cell>
        </row>
        <row r="9806">
          <cell r="A9806" t="str">
            <v>07</v>
          </cell>
          <cell r="B9806" t="str">
            <v>51030000</v>
          </cell>
          <cell r="C9806" t="str">
            <v>60010000</v>
          </cell>
          <cell r="D9806">
            <v>5536905.7599999998</v>
          </cell>
        </row>
        <row r="9807">
          <cell r="A9807" t="str">
            <v>07</v>
          </cell>
          <cell r="B9807" t="str">
            <v>51030000</v>
          </cell>
          <cell r="C9807" t="str">
            <v>60010400</v>
          </cell>
          <cell r="D9807">
            <v>1775.81</v>
          </cell>
        </row>
        <row r="9808">
          <cell r="A9808" t="str">
            <v>07</v>
          </cell>
          <cell r="B9808" t="str">
            <v>51030000</v>
          </cell>
          <cell r="C9808" t="str">
            <v>60040000</v>
          </cell>
          <cell r="D9808">
            <v>12017846.279999999</v>
          </cell>
        </row>
        <row r="9809">
          <cell r="A9809" t="str">
            <v>07</v>
          </cell>
          <cell r="B9809" t="str">
            <v>51030000</v>
          </cell>
          <cell r="C9809" t="str">
            <v>68030300</v>
          </cell>
          <cell r="D9809">
            <v>51813</v>
          </cell>
        </row>
        <row r="9810">
          <cell r="A9810" t="str">
            <v>07</v>
          </cell>
          <cell r="B9810" t="str">
            <v>51030000</v>
          </cell>
          <cell r="C9810" t="str">
            <v>68030900</v>
          </cell>
          <cell r="D9810">
            <v>340127</v>
          </cell>
        </row>
        <row r="9811">
          <cell r="A9811" t="str">
            <v>07</v>
          </cell>
          <cell r="B9811" t="str">
            <v>51030000</v>
          </cell>
          <cell r="C9811" t="str">
            <v>68080100</v>
          </cell>
          <cell r="D9811">
            <v>543311.39</v>
          </cell>
        </row>
        <row r="9812">
          <cell r="A9812" t="str">
            <v>07</v>
          </cell>
          <cell r="B9812" t="str">
            <v>51030000</v>
          </cell>
          <cell r="C9812" t="str">
            <v>69020300</v>
          </cell>
          <cell r="D9812">
            <v>620</v>
          </cell>
        </row>
        <row r="9813">
          <cell r="A9813" t="str">
            <v>07</v>
          </cell>
          <cell r="B9813" t="str">
            <v>51030000</v>
          </cell>
          <cell r="C9813" t="str">
            <v>76000000</v>
          </cell>
          <cell r="D9813">
            <v>4159114.75</v>
          </cell>
        </row>
        <row r="9814">
          <cell r="A9814" t="str">
            <v>07</v>
          </cell>
          <cell r="B9814" t="str">
            <v>51030000</v>
          </cell>
          <cell r="C9814" t="str">
            <v>76040000</v>
          </cell>
          <cell r="D9814">
            <v>1460.85</v>
          </cell>
        </row>
        <row r="9815">
          <cell r="A9815" t="str">
            <v>07</v>
          </cell>
          <cell r="B9815" t="str">
            <v>51030000</v>
          </cell>
          <cell r="C9815" t="str">
            <v>79030000</v>
          </cell>
          <cell r="D9815">
            <v>565735.61</v>
          </cell>
        </row>
        <row r="9816">
          <cell r="A9816" t="str">
            <v>07</v>
          </cell>
          <cell r="B9816" t="str">
            <v>51030000</v>
          </cell>
          <cell r="C9816" t="str">
            <v>91020500</v>
          </cell>
          <cell r="D9816">
            <v>361650.83</v>
          </cell>
        </row>
        <row r="9817">
          <cell r="A9817" t="str">
            <v>07</v>
          </cell>
          <cell r="B9817" t="str">
            <v>51030000</v>
          </cell>
          <cell r="C9817" t="str">
            <v>91020801</v>
          </cell>
          <cell r="D9817">
            <v>263900</v>
          </cell>
        </row>
        <row r="9818">
          <cell r="A9818" t="str">
            <v>07</v>
          </cell>
          <cell r="B9818" t="str">
            <v>51040000</v>
          </cell>
          <cell r="C9818" t="str">
            <v>26000000</v>
          </cell>
          <cell r="D9818">
            <v>628800</v>
          </cell>
        </row>
        <row r="9819">
          <cell r="A9819" t="str">
            <v>07</v>
          </cell>
          <cell r="B9819" t="str">
            <v>51040000</v>
          </cell>
          <cell r="C9819" t="str">
            <v>50000000</v>
          </cell>
          <cell r="D9819">
            <v>9319000</v>
          </cell>
        </row>
        <row r="9820">
          <cell r="A9820" t="str">
            <v>07</v>
          </cell>
          <cell r="B9820" t="str">
            <v>51040000</v>
          </cell>
          <cell r="C9820" t="str">
            <v>55010000</v>
          </cell>
          <cell r="D9820">
            <v>500000</v>
          </cell>
        </row>
        <row r="9821">
          <cell r="A9821" t="str">
            <v>07</v>
          </cell>
          <cell r="B9821" t="str">
            <v>51040000</v>
          </cell>
          <cell r="C9821" t="str">
            <v>55040100</v>
          </cell>
          <cell r="D9821">
            <v>122000000</v>
          </cell>
        </row>
        <row r="9822">
          <cell r="A9822" t="str">
            <v>07</v>
          </cell>
          <cell r="B9822" t="str">
            <v>51040000</v>
          </cell>
          <cell r="C9822" t="str">
            <v>60010000</v>
          </cell>
          <cell r="D9822">
            <v>128924304.52</v>
          </cell>
        </row>
        <row r="9823">
          <cell r="A9823" t="str">
            <v>07</v>
          </cell>
          <cell r="B9823" t="str">
            <v>51040000</v>
          </cell>
          <cell r="C9823" t="str">
            <v>60010400</v>
          </cell>
          <cell r="D9823">
            <v>7124657.0499999998</v>
          </cell>
        </row>
        <row r="9824">
          <cell r="A9824" t="str">
            <v>07</v>
          </cell>
          <cell r="B9824" t="str">
            <v>51040000</v>
          </cell>
          <cell r="C9824" t="str">
            <v>60040000</v>
          </cell>
          <cell r="D9824">
            <v>113838317.91</v>
          </cell>
        </row>
        <row r="9825">
          <cell r="A9825" t="str">
            <v>07</v>
          </cell>
          <cell r="B9825" t="str">
            <v>51040000</v>
          </cell>
          <cell r="C9825" t="str">
            <v>66000000</v>
          </cell>
          <cell r="D9825">
            <v>80000000</v>
          </cell>
        </row>
        <row r="9826">
          <cell r="A9826" t="str">
            <v>07</v>
          </cell>
          <cell r="B9826" t="str">
            <v>51040000</v>
          </cell>
          <cell r="C9826" t="str">
            <v>66000100</v>
          </cell>
          <cell r="D9826">
            <v>546448</v>
          </cell>
        </row>
        <row r="9827">
          <cell r="A9827" t="str">
            <v>07</v>
          </cell>
          <cell r="B9827" t="str">
            <v>51040000</v>
          </cell>
          <cell r="C9827" t="str">
            <v>68010000</v>
          </cell>
          <cell r="D9827">
            <v>69480</v>
          </cell>
        </row>
        <row r="9828">
          <cell r="A9828" t="str">
            <v>07</v>
          </cell>
          <cell r="B9828" t="str">
            <v>51040000</v>
          </cell>
          <cell r="C9828" t="str">
            <v>68020000</v>
          </cell>
          <cell r="D9828">
            <v>6734764</v>
          </cell>
        </row>
        <row r="9829">
          <cell r="A9829" t="str">
            <v>07</v>
          </cell>
          <cell r="B9829" t="str">
            <v>51040000</v>
          </cell>
          <cell r="C9829" t="str">
            <v>68030100</v>
          </cell>
          <cell r="D9829">
            <v>1080219.57</v>
          </cell>
        </row>
        <row r="9830">
          <cell r="A9830" t="str">
            <v>07</v>
          </cell>
          <cell r="B9830" t="str">
            <v>51040000</v>
          </cell>
          <cell r="C9830" t="str">
            <v>68080100</v>
          </cell>
          <cell r="D9830">
            <v>14213.99</v>
          </cell>
        </row>
        <row r="9831">
          <cell r="A9831" t="str">
            <v>07</v>
          </cell>
          <cell r="B9831" t="str">
            <v>51040000</v>
          </cell>
          <cell r="C9831" t="str">
            <v>68080200</v>
          </cell>
          <cell r="D9831">
            <v>10000811.57</v>
          </cell>
        </row>
        <row r="9832">
          <cell r="A9832" t="str">
            <v>07</v>
          </cell>
          <cell r="B9832" t="str">
            <v>51040000</v>
          </cell>
          <cell r="C9832" t="str">
            <v>69010000</v>
          </cell>
          <cell r="D9832">
            <v>2325</v>
          </cell>
        </row>
        <row r="9833">
          <cell r="A9833" t="str">
            <v>07</v>
          </cell>
          <cell r="B9833" t="str">
            <v>51040000</v>
          </cell>
          <cell r="C9833" t="str">
            <v>69020100</v>
          </cell>
          <cell r="D9833">
            <v>9522633.9600000009</v>
          </cell>
        </row>
        <row r="9834">
          <cell r="A9834" t="str">
            <v>07</v>
          </cell>
          <cell r="B9834" t="str">
            <v>51040000</v>
          </cell>
          <cell r="C9834" t="str">
            <v>69020200</v>
          </cell>
          <cell r="D9834">
            <v>5197360</v>
          </cell>
        </row>
        <row r="9835">
          <cell r="A9835" t="str">
            <v>07</v>
          </cell>
          <cell r="B9835" t="str">
            <v>51040000</v>
          </cell>
          <cell r="C9835" t="str">
            <v>69020300</v>
          </cell>
          <cell r="D9835">
            <v>2965054.18</v>
          </cell>
        </row>
        <row r="9836">
          <cell r="A9836" t="str">
            <v>07</v>
          </cell>
          <cell r="B9836" t="str">
            <v>51040000</v>
          </cell>
          <cell r="C9836" t="str">
            <v>69030000</v>
          </cell>
          <cell r="D9836">
            <v>241247</v>
          </cell>
        </row>
        <row r="9837">
          <cell r="A9837" t="str">
            <v>07</v>
          </cell>
          <cell r="B9837" t="str">
            <v>51040000</v>
          </cell>
          <cell r="C9837" t="str">
            <v>69030100</v>
          </cell>
          <cell r="D9837">
            <v>4116212.01</v>
          </cell>
        </row>
        <row r="9838">
          <cell r="A9838" t="str">
            <v>07</v>
          </cell>
          <cell r="B9838" t="str">
            <v>51040000</v>
          </cell>
          <cell r="C9838" t="str">
            <v>70000000</v>
          </cell>
          <cell r="D9838">
            <v>31270860</v>
          </cell>
        </row>
        <row r="9839">
          <cell r="A9839" t="str">
            <v>07</v>
          </cell>
          <cell r="B9839" t="str">
            <v>51040000</v>
          </cell>
          <cell r="C9839" t="str">
            <v>70010000</v>
          </cell>
          <cell r="D9839">
            <v>68011362.400000006</v>
          </cell>
        </row>
        <row r="9840">
          <cell r="A9840" t="str">
            <v>07</v>
          </cell>
          <cell r="B9840" t="str">
            <v>51040000</v>
          </cell>
          <cell r="C9840" t="str">
            <v>76000000</v>
          </cell>
          <cell r="D9840">
            <v>4022279.06</v>
          </cell>
        </row>
        <row r="9841">
          <cell r="A9841" t="str">
            <v>07</v>
          </cell>
          <cell r="B9841" t="str">
            <v>51040000</v>
          </cell>
          <cell r="C9841" t="str">
            <v>79030000</v>
          </cell>
          <cell r="D9841">
            <v>1566811.63</v>
          </cell>
        </row>
        <row r="9842">
          <cell r="A9842" t="str">
            <v>07</v>
          </cell>
          <cell r="B9842" t="str">
            <v>51040000</v>
          </cell>
          <cell r="C9842" t="str">
            <v>79040000</v>
          </cell>
          <cell r="D9842">
            <v>60324.38</v>
          </cell>
        </row>
        <row r="9843">
          <cell r="A9843" t="str">
            <v>07</v>
          </cell>
          <cell r="B9843" t="str">
            <v>51040000</v>
          </cell>
          <cell r="C9843" t="str">
            <v>79070000</v>
          </cell>
          <cell r="D9843">
            <v>1454213.01</v>
          </cell>
        </row>
        <row r="9844">
          <cell r="A9844" t="str">
            <v>07</v>
          </cell>
          <cell r="B9844" t="str">
            <v>51040000</v>
          </cell>
          <cell r="C9844" t="str">
            <v>91020500</v>
          </cell>
          <cell r="D9844">
            <v>558401.77</v>
          </cell>
        </row>
        <row r="9845">
          <cell r="A9845" t="str">
            <v>07</v>
          </cell>
          <cell r="B9845" t="str">
            <v>51040000</v>
          </cell>
          <cell r="C9845" t="str">
            <v>91020800</v>
          </cell>
          <cell r="D9845">
            <v>36</v>
          </cell>
        </row>
        <row r="9846">
          <cell r="A9846" t="str">
            <v>07</v>
          </cell>
          <cell r="B9846" t="str">
            <v>51040000</v>
          </cell>
          <cell r="C9846" t="str">
            <v>91020801</v>
          </cell>
          <cell r="D9846">
            <v>1433692</v>
          </cell>
        </row>
        <row r="9847">
          <cell r="A9847" t="str">
            <v>07</v>
          </cell>
          <cell r="B9847" t="str">
            <v>51040000</v>
          </cell>
          <cell r="C9847" t="str">
            <v>97000600</v>
          </cell>
          <cell r="D9847">
            <v>167493.01999999999</v>
          </cell>
        </row>
        <row r="9848">
          <cell r="A9848" t="str">
            <v>07</v>
          </cell>
          <cell r="B9848" t="str">
            <v>66000100</v>
          </cell>
          <cell r="C9848" t="str">
            <v>91020600</v>
          </cell>
          <cell r="D9848">
            <v>349726.71999999997</v>
          </cell>
        </row>
        <row r="9849">
          <cell r="A9849" t="str">
            <v>07</v>
          </cell>
          <cell r="B9849" t="str">
            <v>67010100</v>
          </cell>
          <cell r="C9849" t="str">
            <v>91020600</v>
          </cell>
          <cell r="D9849">
            <v>5780737.7000000002</v>
          </cell>
        </row>
        <row r="9850">
          <cell r="A9850" t="str">
            <v>07</v>
          </cell>
          <cell r="B9850" t="str">
            <v>51000000</v>
          </cell>
          <cell r="C9850" t="str">
            <v>69020200</v>
          </cell>
          <cell r="D9850">
            <v>34997.910000000003</v>
          </cell>
        </row>
        <row r="9851">
          <cell r="A9851" t="str">
            <v>07</v>
          </cell>
          <cell r="B9851" t="str">
            <v>58020000</v>
          </cell>
          <cell r="C9851" t="str">
            <v>51040000</v>
          </cell>
          <cell r="D9851">
            <v>3200000</v>
          </cell>
        </row>
        <row r="9852">
          <cell r="A9852" t="str">
            <v>07</v>
          </cell>
          <cell r="B9852" t="str">
            <v>55040100</v>
          </cell>
          <cell r="C9852" t="str">
            <v>51040000</v>
          </cell>
          <cell r="D9852">
            <v>138000000</v>
          </cell>
        </row>
        <row r="9853">
          <cell r="A9853" t="str">
            <v>07</v>
          </cell>
          <cell r="B9853" t="str">
            <v>66000000</v>
          </cell>
          <cell r="C9853" t="str">
            <v>51040000</v>
          </cell>
          <cell r="D9853">
            <v>80000000</v>
          </cell>
        </row>
        <row r="9854">
          <cell r="A9854" t="str">
            <v>07</v>
          </cell>
          <cell r="B9854" t="str">
            <v>51090000</v>
          </cell>
          <cell r="C9854" t="str">
            <v>51030100</v>
          </cell>
          <cell r="D9854">
            <v>25000000</v>
          </cell>
        </row>
        <row r="9855">
          <cell r="A9855" t="str">
            <v>07</v>
          </cell>
          <cell r="B9855" t="str">
            <v>51090000</v>
          </cell>
          <cell r="C9855" t="str">
            <v>51040000</v>
          </cell>
          <cell r="D9855">
            <v>22000000</v>
          </cell>
        </row>
        <row r="9856">
          <cell r="A9856" t="str">
            <v>07</v>
          </cell>
          <cell r="B9856" t="str">
            <v>51090000</v>
          </cell>
          <cell r="C9856" t="str">
            <v>76000000</v>
          </cell>
          <cell r="D9856">
            <v>20887081.91</v>
          </cell>
        </row>
        <row r="9857">
          <cell r="A9857" t="str">
            <v>07</v>
          </cell>
          <cell r="B9857" t="str">
            <v>51090000</v>
          </cell>
          <cell r="C9857" t="str">
            <v>91020500</v>
          </cell>
          <cell r="D9857">
            <v>33402.75</v>
          </cell>
        </row>
        <row r="9858">
          <cell r="A9858" t="str">
            <v>07</v>
          </cell>
          <cell r="B9858" t="str">
            <v>51080100</v>
          </cell>
          <cell r="C9858" t="str">
            <v>60010000</v>
          </cell>
          <cell r="D9858">
            <v>4494832.33</v>
          </cell>
        </row>
        <row r="9859">
          <cell r="A9859" t="str">
            <v>07</v>
          </cell>
          <cell r="B9859" t="str">
            <v>51080100</v>
          </cell>
          <cell r="C9859" t="str">
            <v>60040000</v>
          </cell>
          <cell r="D9859">
            <v>556480</v>
          </cell>
        </row>
        <row r="9860">
          <cell r="A9860" t="str">
            <v>07</v>
          </cell>
          <cell r="B9860" t="str">
            <v>51080100</v>
          </cell>
          <cell r="C9860" t="str">
            <v>69050000</v>
          </cell>
          <cell r="D9860">
            <v>18310</v>
          </cell>
        </row>
        <row r="9861">
          <cell r="A9861" t="str">
            <v>07</v>
          </cell>
          <cell r="B9861" t="str">
            <v>51080100</v>
          </cell>
          <cell r="C9861" t="str">
            <v>79030000</v>
          </cell>
          <cell r="D9861">
            <v>243130</v>
          </cell>
        </row>
        <row r="9862">
          <cell r="A9862" t="str">
            <v>07</v>
          </cell>
          <cell r="B9862" t="str">
            <v>51080100</v>
          </cell>
          <cell r="C9862" t="str">
            <v>91020500</v>
          </cell>
          <cell r="D9862">
            <v>148</v>
          </cell>
        </row>
        <row r="9863">
          <cell r="A9863" t="str">
            <v>07</v>
          </cell>
          <cell r="B9863" t="str">
            <v>51020000</v>
          </cell>
          <cell r="C9863" t="str">
            <v>60010000</v>
          </cell>
          <cell r="D9863">
            <v>1972019.18</v>
          </cell>
        </row>
        <row r="9864">
          <cell r="A9864" t="str">
            <v>07</v>
          </cell>
          <cell r="B9864" t="str">
            <v>51020000</v>
          </cell>
          <cell r="C9864" t="str">
            <v>60040000</v>
          </cell>
          <cell r="D9864">
            <v>2455426.4</v>
          </cell>
        </row>
        <row r="9865">
          <cell r="A9865" t="str">
            <v>07</v>
          </cell>
          <cell r="B9865" t="str">
            <v>51020000</v>
          </cell>
          <cell r="C9865" t="str">
            <v>70010000</v>
          </cell>
          <cell r="D9865">
            <v>6438.6</v>
          </cell>
        </row>
        <row r="9866">
          <cell r="A9866" t="str">
            <v>07</v>
          </cell>
          <cell r="B9866" t="str">
            <v>51020000</v>
          </cell>
          <cell r="C9866" t="str">
            <v>79030000</v>
          </cell>
          <cell r="D9866">
            <v>13439.91</v>
          </cell>
        </row>
        <row r="9867">
          <cell r="A9867" t="str">
            <v>07</v>
          </cell>
          <cell r="B9867" t="str">
            <v>51020000</v>
          </cell>
          <cell r="C9867" t="str">
            <v>91020500</v>
          </cell>
          <cell r="D9867">
            <v>189</v>
          </cell>
        </row>
        <row r="9868">
          <cell r="A9868" t="str">
            <v>07</v>
          </cell>
          <cell r="B9868" t="str">
            <v>99000000</v>
          </cell>
          <cell r="C9868" t="str">
            <v>90090107</v>
          </cell>
          <cell r="D9868">
            <v>34695470.479999997</v>
          </cell>
        </row>
        <row r="9869">
          <cell r="A9869" t="str">
            <v>07</v>
          </cell>
          <cell r="B9869" t="str">
            <v>99000000</v>
          </cell>
          <cell r="C9869" t="str">
            <v>90090108</v>
          </cell>
          <cell r="D9869">
            <v>3166465.52</v>
          </cell>
        </row>
        <row r="9870">
          <cell r="A9870" t="str">
            <v>07</v>
          </cell>
          <cell r="B9870" t="str">
            <v>99000000</v>
          </cell>
          <cell r="C9870" t="str">
            <v>90090200</v>
          </cell>
          <cell r="D9870">
            <v>2514092.58</v>
          </cell>
        </row>
        <row r="9871">
          <cell r="A9871" t="str">
            <v>07</v>
          </cell>
          <cell r="B9871" t="str">
            <v>90090400</v>
          </cell>
          <cell r="C9871" t="str">
            <v>99000000</v>
          </cell>
          <cell r="D9871">
            <v>4505013.17</v>
          </cell>
        </row>
        <row r="9872">
          <cell r="A9872" t="str">
            <v>07</v>
          </cell>
          <cell r="B9872" t="str">
            <v>04010000</v>
          </cell>
          <cell r="C9872" t="str">
            <v>25010000</v>
          </cell>
          <cell r="D9872">
            <v>180027.79</v>
          </cell>
        </row>
        <row r="9873">
          <cell r="A9873" t="str">
            <v>07</v>
          </cell>
          <cell r="B9873" t="str">
            <v>08000000</v>
          </cell>
          <cell r="C9873" t="str">
            <v>10110000</v>
          </cell>
          <cell r="D9873">
            <v>603.84</v>
          </cell>
        </row>
        <row r="9874">
          <cell r="A9874" t="str">
            <v>07</v>
          </cell>
          <cell r="B9874" t="str">
            <v>71000000</v>
          </cell>
          <cell r="C9874" t="str">
            <v>50000000</v>
          </cell>
          <cell r="D9874">
            <v>339878.26</v>
          </cell>
        </row>
        <row r="9875">
          <cell r="A9875" t="str">
            <v>07</v>
          </cell>
          <cell r="B9875" t="str">
            <v>71000000</v>
          </cell>
          <cell r="C9875" t="str">
            <v>70000000</v>
          </cell>
          <cell r="D9875">
            <v>405820.66</v>
          </cell>
        </row>
        <row r="9876">
          <cell r="A9876" t="str">
            <v>07</v>
          </cell>
          <cell r="B9876" t="str">
            <v>71000000</v>
          </cell>
          <cell r="C9876" t="str">
            <v>08020000</v>
          </cell>
          <cell r="D9876">
            <v>350</v>
          </cell>
        </row>
        <row r="9877">
          <cell r="A9877" t="str">
            <v>07</v>
          </cell>
          <cell r="B9877" t="str">
            <v>71000000</v>
          </cell>
          <cell r="C9877" t="str">
            <v>08040000</v>
          </cell>
          <cell r="D9877">
            <v>94430.16</v>
          </cell>
        </row>
        <row r="9878">
          <cell r="A9878" t="str">
            <v>07</v>
          </cell>
          <cell r="B9878" t="str">
            <v>71000000</v>
          </cell>
          <cell r="C9878" t="str">
            <v>08070000</v>
          </cell>
          <cell r="D9878">
            <v>21290</v>
          </cell>
        </row>
        <row r="9879">
          <cell r="A9879" t="str">
            <v>07</v>
          </cell>
          <cell r="B9879" t="str">
            <v>71000000</v>
          </cell>
          <cell r="C9879" t="str">
            <v>08090100</v>
          </cell>
          <cell r="D9879">
            <v>60220.18</v>
          </cell>
        </row>
        <row r="9880">
          <cell r="A9880" t="str">
            <v>07</v>
          </cell>
          <cell r="B9880" t="str">
            <v>71000000</v>
          </cell>
          <cell r="C9880" t="str">
            <v>19040100</v>
          </cell>
          <cell r="D9880">
            <v>5039.04</v>
          </cell>
        </row>
        <row r="9881">
          <cell r="A9881" t="str">
            <v>07</v>
          </cell>
          <cell r="B9881" t="str">
            <v>71000000</v>
          </cell>
          <cell r="C9881" t="str">
            <v>23010000</v>
          </cell>
          <cell r="D9881">
            <v>190</v>
          </cell>
        </row>
        <row r="9882">
          <cell r="A9882" t="str">
            <v>07</v>
          </cell>
          <cell r="B9882" t="str">
            <v>71000000</v>
          </cell>
          <cell r="C9882" t="str">
            <v>25010000</v>
          </cell>
          <cell r="D9882">
            <v>318005.59999999998</v>
          </cell>
        </row>
        <row r="9883">
          <cell r="A9883" t="str">
            <v>07</v>
          </cell>
          <cell r="B9883" t="str">
            <v>71000000</v>
          </cell>
          <cell r="C9883" t="str">
            <v>25020000</v>
          </cell>
          <cell r="D9883">
            <v>189288.51</v>
          </cell>
        </row>
        <row r="9884">
          <cell r="A9884" t="str">
            <v>07</v>
          </cell>
          <cell r="B9884" t="str">
            <v>71000000</v>
          </cell>
          <cell r="C9884" t="str">
            <v>25030000</v>
          </cell>
          <cell r="D9884">
            <v>53910.1</v>
          </cell>
        </row>
        <row r="9885">
          <cell r="A9885" t="str">
            <v>07</v>
          </cell>
          <cell r="B9885" t="str">
            <v>71000000</v>
          </cell>
          <cell r="C9885" t="str">
            <v>26000000</v>
          </cell>
          <cell r="D9885">
            <v>1410481.67</v>
          </cell>
        </row>
        <row r="9886">
          <cell r="A9886" t="str">
            <v>07</v>
          </cell>
          <cell r="B9886" t="str">
            <v>71000000</v>
          </cell>
          <cell r="C9886" t="str">
            <v>44000100</v>
          </cell>
          <cell r="D9886">
            <v>3853</v>
          </cell>
        </row>
        <row r="9887">
          <cell r="A9887" t="str">
            <v>07</v>
          </cell>
          <cell r="B9887" t="str">
            <v>71000000</v>
          </cell>
          <cell r="C9887" t="str">
            <v>44000400</v>
          </cell>
          <cell r="D9887">
            <v>137338</v>
          </cell>
        </row>
        <row r="9888">
          <cell r="A9888" t="str">
            <v>07</v>
          </cell>
          <cell r="B9888" t="str">
            <v>71000000</v>
          </cell>
          <cell r="C9888" t="str">
            <v>60010000</v>
          </cell>
          <cell r="D9888">
            <v>248943.38</v>
          </cell>
        </row>
        <row r="9889">
          <cell r="A9889" t="str">
            <v>07</v>
          </cell>
          <cell r="B9889" t="str">
            <v>71000000</v>
          </cell>
          <cell r="C9889" t="str">
            <v>69010000</v>
          </cell>
          <cell r="D9889">
            <v>5263.9</v>
          </cell>
        </row>
        <row r="9890">
          <cell r="A9890" t="str">
            <v>07</v>
          </cell>
          <cell r="B9890" t="str">
            <v>71000000</v>
          </cell>
          <cell r="C9890" t="str">
            <v>76000000</v>
          </cell>
          <cell r="D9890">
            <v>23400</v>
          </cell>
        </row>
        <row r="9891">
          <cell r="A9891" t="str">
            <v>07</v>
          </cell>
          <cell r="B9891" t="str">
            <v>71000000</v>
          </cell>
          <cell r="C9891" t="str">
            <v>79030000</v>
          </cell>
          <cell r="D9891">
            <v>12304.6</v>
          </cell>
        </row>
        <row r="9892">
          <cell r="A9892" t="str">
            <v>07</v>
          </cell>
          <cell r="B9892" t="str">
            <v>71000000</v>
          </cell>
          <cell r="C9892" t="str">
            <v>79070000</v>
          </cell>
          <cell r="D9892">
            <v>1050</v>
          </cell>
        </row>
        <row r="9893">
          <cell r="A9893" t="str">
            <v>07</v>
          </cell>
          <cell r="B9893" t="str">
            <v>71000000</v>
          </cell>
          <cell r="C9893" t="str">
            <v>91020801</v>
          </cell>
          <cell r="D9893">
            <v>161028.99</v>
          </cell>
        </row>
        <row r="9894">
          <cell r="A9894" t="str">
            <v>07</v>
          </cell>
          <cell r="B9894" t="str">
            <v>71000000</v>
          </cell>
          <cell r="C9894" t="str">
            <v>91020802</v>
          </cell>
          <cell r="D9894">
            <v>3099.65</v>
          </cell>
        </row>
        <row r="9895">
          <cell r="A9895" t="str">
            <v>07</v>
          </cell>
          <cell r="B9895" t="str">
            <v>99000000</v>
          </cell>
          <cell r="C9895" t="str">
            <v>90090500</v>
          </cell>
          <cell r="D9895">
            <v>59084.61</v>
          </cell>
        </row>
        <row r="9896">
          <cell r="A9896" t="str">
            <v>07</v>
          </cell>
          <cell r="B9896" t="str">
            <v>70000000</v>
          </cell>
          <cell r="C9896" t="str">
            <v>15010000</v>
          </cell>
          <cell r="D9896">
            <v>458296.09</v>
          </cell>
        </row>
        <row r="9897">
          <cell r="A9897" t="str">
            <v>07</v>
          </cell>
          <cell r="B9897" t="str">
            <v>70000000</v>
          </cell>
          <cell r="C9897" t="str">
            <v>15020000</v>
          </cell>
          <cell r="D9897">
            <v>776986.32</v>
          </cell>
        </row>
        <row r="9898">
          <cell r="A9898" t="str">
            <v>07</v>
          </cell>
          <cell r="B9898" t="str">
            <v>70000000</v>
          </cell>
          <cell r="C9898" t="str">
            <v>15150000</v>
          </cell>
          <cell r="D9898">
            <v>91977.02</v>
          </cell>
        </row>
        <row r="9899">
          <cell r="A9899" t="str">
            <v>07</v>
          </cell>
          <cell r="B9899" t="str">
            <v>70000000</v>
          </cell>
          <cell r="C9899" t="str">
            <v>20010000</v>
          </cell>
          <cell r="D9899">
            <v>28622706.129999999</v>
          </cell>
        </row>
        <row r="9900">
          <cell r="A9900" t="str">
            <v>07</v>
          </cell>
          <cell r="B9900" t="str">
            <v>70000000</v>
          </cell>
          <cell r="C9900" t="str">
            <v>23010000</v>
          </cell>
          <cell r="D9900">
            <v>12453840.92</v>
          </cell>
        </row>
        <row r="9901">
          <cell r="A9901" t="str">
            <v>07</v>
          </cell>
          <cell r="B9901" t="str">
            <v>70000000</v>
          </cell>
          <cell r="C9901" t="str">
            <v>25010000</v>
          </cell>
          <cell r="D9901">
            <v>18753756.32</v>
          </cell>
        </row>
        <row r="9902">
          <cell r="A9902" t="str">
            <v>07</v>
          </cell>
          <cell r="B9902" t="str">
            <v>70000000</v>
          </cell>
          <cell r="C9902" t="str">
            <v>25020000</v>
          </cell>
          <cell r="D9902">
            <v>24226741.559999999</v>
          </cell>
        </row>
        <row r="9903">
          <cell r="A9903" t="str">
            <v>07</v>
          </cell>
          <cell r="B9903" t="str">
            <v>70000000</v>
          </cell>
          <cell r="C9903" t="str">
            <v>25030000</v>
          </cell>
          <cell r="D9903">
            <v>5441698.8899999997</v>
          </cell>
        </row>
        <row r="9904">
          <cell r="A9904" t="str">
            <v>07</v>
          </cell>
          <cell r="B9904" t="str">
            <v>70000000</v>
          </cell>
          <cell r="C9904" t="str">
            <v>26000000</v>
          </cell>
          <cell r="D9904">
            <v>41884121.93</v>
          </cell>
        </row>
        <row r="9905">
          <cell r="A9905" t="str">
            <v>07</v>
          </cell>
          <cell r="B9905" t="str">
            <v>70000000</v>
          </cell>
          <cell r="C9905" t="str">
            <v>44000500</v>
          </cell>
          <cell r="D9905">
            <v>1168792.6599999999</v>
          </cell>
        </row>
        <row r="9906">
          <cell r="A9906" t="str">
            <v>07</v>
          </cell>
          <cell r="B9906" t="str">
            <v>70000000</v>
          </cell>
          <cell r="C9906" t="str">
            <v>50000000</v>
          </cell>
          <cell r="D9906">
            <v>353.66</v>
          </cell>
        </row>
        <row r="9907">
          <cell r="A9907" t="str">
            <v>07</v>
          </cell>
          <cell r="B9907" t="str">
            <v>70000000</v>
          </cell>
          <cell r="C9907" t="str">
            <v>69010000</v>
          </cell>
          <cell r="D9907">
            <v>3884022.17</v>
          </cell>
        </row>
        <row r="9908">
          <cell r="A9908" t="str">
            <v>07</v>
          </cell>
          <cell r="B9908" t="str">
            <v>70000000</v>
          </cell>
          <cell r="C9908" t="str">
            <v>69050000</v>
          </cell>
          <cell r="D9908">
            <v>52851.8</v>
          </cell>
        </row>
        <row r="9909">
          <cell r="A9909" t="str">
            <v>07</v>
          </cell>
          <cell r="B9909" t="str">
            <v>70000000</v>
          </cell>
          <cell r="C9909" t="str">
            <v>70010000</v>
          </cell>
          <cell r="D9909">
            <v>167905.9</v>
          </cell>
        </row>
        <row r="9910">
          <cell r="A9910" t="str">
            <v>07</v>
          </cell>
          <cell r="B9910" t="str">
            <v>70000000</v>
          </cell>
          <cell r="C9910" t="str">
            <v>70020000</v>
          </cell>
          <cell r="D9910">
            <v>551234.05000000005</v>
          </cell>
        </row>
        <row r="9911">
          <cell r="A9911" t="str">
            <v>07</v>
          </cell>
          <cell r="B9911" t="str">
            <v>70000000</v>
          </cell>
          <cell r="C9911" t="str">
            <v>70030000</v>
          </cell>
          <cell r="D9911">
            <v>171.91</v>
          </cell>
        </row>
        <row r="9912">
          <cell r="A9912" t="str">
            <v>07</v>
          </cell>
          <cell r="B9912" t="str">
            <v>70000000</v>
          </cell>
          <cell r="C9912" t="str">
            <v>76000000</v>
          </cell>
          <cell r="D9912">
            <v>22649.33</v>
          </cell>
        </row>
        <row r="9913">
          <cell r="A9913" t="str">
            <v>07</v>
          </cell>
          <cell r="B9913" t="str">
            <v>70000000</v>
          </cell>
          <cell r="C9913" t="str">
            <v>76040000</v>
          </cell>
          <cell r="D9913">
            <v>371196.68</v>
          </cell>
        </row>
        <row r="9914">
          <cell r="A9914" t="str">
            <v>07</v>
          </cell>
          <cell r="B9914" t="str">
            <v>70000000</v>
          </cell>
          <cell r="C9914" t="str">
            <v>79030000</v>
          </cell>
          <cell r="D9914">
            <v>2304.54</v>
          </cell>
        </row>
        <row r="9915">
          <cell r="A9915" t="str">
            <v>07</v>
          </cell>
          <cell r="B9915" t="str">
            <v>70000000</v>
          </cell>
          <cell r="C9915" t="str">
            <v>86000000</v>
          </cell>
          <cell r="D9915">
            <v>2446.35</v>
          </cell>
        </row>
        <row r="9916">
          <cell r="A9916" t="str">
            <v>07</v>
          </cell>
          <cell r="B9916" t="str">
            <v>70000000</v>
          </cell>
          <cell r="C9916" t="str">
            <v>91020800</v>
          </cell>
          <cell r="D9916">
            <v>5022.8</v>
          </cell>
        </row>
        <row r="9917">
          <cell r="A9917" t="str">
            <v>07</v>
          </cell>
          <cell r="B9917" t="str">
            <v>70000000</v>
          </cell>
          <cell r="C9917" t="str">
            <v>91020801</v>
          </cell>
          <cell r="D9917">
            <v>1338121.3999999999</v>
          </cell>
        </row>
        <row r="9918">
          <cell r="A9918" t="str">
            <v>07</v>
          </cell>
          <cell r="B9918" t="str">
            <v>70000000</v>
          </cell>
          <cell r="C9918" t="str">
            <v>97010000</v>
          </cell>
          <cell r="D9918">
            <v>4027643.69</v>
          </cell>
        </row>
        <row r="9919">
          <cell r="A9919" t="str">
            <v>07</v>
          </cell>
          <cell r="B9919" t="str">
            <v>69020300</v>
          </cell>
          <cell r="C9919" t="str">
            <v>15010000</v>
          </cell>
          <cell r="D9919">
            <v>10646.49</v>
          </cell>
        </row>
        <row r="9920">
          <cell r="A9920" t="str">
            <v>07</v>
          </cell>
          <cell r="B9920" t="str">
            <v>69020300</v>
          </cell>
          <cell r="C9920" t="str">
            <v>15020000</v>
          </cell>
          <cell r="D9920">
            <v>21865.13</v>
          </cell>
        </row>
        <row r="9921">
          <cell r="A9921" t="str">
            <v>07</v>
          </cell>
          <cell r="B9921" t="str">
            <v>69020300</v>
          </cell>
          <cell r="C9921" t="str">
            <v>15150000</v>
          </cell>
          <cell r="D9921">
            <v>2056.0300000000002</v>
          </cell>
        </row>
        <row r="9922">
          <cell r="A9922" t="str">
            <v>07</v>
          </cell>
          <cell r="B9922" t="str">
            <v>69020300</v>
          </cell>
          <cell r="C9922" t="str">
            <v>20010000</v>
          </cell>
          <cell r="D9922">
            <v>798510.43</v>
          </cell>
        </row>
        <row r="9923">
          <cell r="A9923" t="str">
            <v>07</v>
          </cell>
          <cell r="B9923" t="str">
            <v>69020300</v>
          </cell>
          <cell r="C9923" t="str">
            <v>23010000</v>
          </cell>
          <cell r="D9923">
            <v>257996.61</v>
          </cell>
        </row>
        <row r="9924">
          <cell r="A9924" t="str">
            <v>07</v>
          </cell>
          <cell r="B9924" t="str">
            <v>69020300</v>
          </cell>
          <cell r="C9924" t="str">
            <v>25010000</v>
          </cell>
          <cell r="D9924">
            <v>453484.13</v>
          </cell>
        </row>
        <row r="9925">
          <cell r="A9925" t="str">
            <v>07</v>
          </cell>
          <cell r="B9925" t="str">
            <v>69020300</v>
          </cell>
          <cell r="C9925" t="str">
            <v>25020000</v>
          </cell>
          <cell r="D9925">
            <v>510511.04</v>
          </cell>
        </row>
        <row r="9926">
          <cell r="A9926" t="str">
            <v>07</v>
          </cell>
          <cell r="B9926" t="str">
            <v>69020300</v>
          </cell>
          <cell r="C9926" t="str">
            <v>25030000</v>
          </cell>
          <cell r="D9926">
            <v>113500.56</v>
          </cell>
        </row>
        <row r="9927">
          <cell r="A9927" t="str">
            <v>07</v>
          </cell>
          <cell r="B9927" t="str">
            <v>69020300</v>
          </cell>
          <cell r="C9927" t="str">
            <v>26000000</v>
          </cell>
          <cell r="D9927">
            <v>683684.62</v>
          </cell>
        </row>
        <row r="9928">
          <cell r="A9928" t="str">
            <v>07</v>
          </cell>
          <cell r="B9928" t="str">
            <v>69020300</v>
          </cell>
          <cell r="C9928" t="str">
            <v>44000500</v>
          </cell>
          <cell r="D9928">
            <v>28994.880000000001</v>
          </cell>
        </row>
        <row r="9929">
          <cell r="A9929" t="str">
            <v>07</v>
          </cell>
          <cell r="B9929" t="str">
            <v>69020300</v>
          </cell>
          <cell r="C9929" t="str">
            <v>79030000</v>
          </cell>
          <cell r="D9929">
            <v>36301.519999999997</v>
          </cell>
        </row>
        <row r="9930">
          <cell r="A9930" t="str">
            <v>07</v>
          </cell>
          <cell r="B9930" t="str">
            <v>69020300</v>
          </cell>
          <cell r="C9930" t="str">
            <v>79040000</v>
          </cell>
          <cell r="D9930">
            <v>1777.51</v>
          </cell>
        </row>
        <row r="9931">
          <cell r="A9931" t="str">
            <v>07</v>
          </cell>
          <cell r="B9931" t="str">
            <v>69020300</v>
          </cell>
          <cell r="C9931" t="str">
            <v>79070000</v>
          </cell>
          <cell r="D9931">
            <v>40596.49</v>
          </cell>
        </row>
        <row r="9932">
          <cell r="A9932" t="str">
            <v>07</v>
          </cell>
          <cell r="B9932" t="str">
            <v>69020300</v>
          </cell>
          <cell r="C9932" t="str">
            <v>91020800</v>
          </cell>
          <cell r="D9932">
            <v>107.77</v>
          </cell>
        </row>
        <row r="9933">
          <cell r="A9933" t="str">
            <v>07</v>
          </cell>
          <cell r="B9933" t="str">
            <v>69020300</v>
          </cell>
          <cell r="C9933" t="str">
            <v>91020801</v>
          </cell>
          <cell r="D9933">
            <v>18445.66</v>
          </cell>
        </row>
        <row r="9934">
          <cell r="A9934" t="str">
            <v>07</v>
          </cell>
          <cell r="B9934" t="str">
            <v>69020300</v>
          </cell>
          <cell r="C9934" t="str">
            <v>97020500</v>
          </cell>
          <cell r="D9934">
            <v>91224.49</v>
          </cell>
        </row>
        <row r="9935">
          <cell r="A9935" t="str">
            <v>07</v>
          </cell>
          <cell r="B9935" t="str">
            <v>69020200</v>
          </cell>
          <cell r="C9935" t="str">
            <v>15010000</v>
          </cell>
          <cell r="D9935">
            <v>53515.08</v>
          </cell>
        </row>
        <row r="9936">
          <cell r="A9936" t="str">
            <v>07</v>
          </cell>
          <cell r="B9936" t="str">
            <v>69020200</v>
          </cell>
          <cell r="C9936" t="str">
            <v>15020000</v>
          </cell>
          <cell r="D9936">
            <v>86913.05</v>
          </cell>
        </row>
        <row r="9937">
          <cell r="A9937" t="str">
            <v>07</v>
          </cell>
          <cell r="B9937" t="str">
            <v>69020200</v>
          </cell>
          <cell r="C9937" t="str">
            <v>15150000</v>
          </cell>
          <cell r="D9937">
            <v>10820.75</v>
          </cell>
        </row>
        <row r="9938">
          <cell r="A9938" t="str">
            <v>07</v>
          </cell>
          <cell r="B9938" t="str">
            <v>69020200</v>
          </cell>
          <cell r="C9938" t="str">
            <v>20010000</v>
          </cell>
          <cell r="D9938">
            <v>3131316.31</v>
          </cell>
        </row>
        <row r="9939">
          <cell r="A9939" t="str">
            <v>07</v>
          </cell>
          <cell r="B9939" t="str">
            <v>69020200</v>
          </cell>
          <cell r="C9939" t="str">
            <v>23010000</v>
          </cell>
          <cell r="D9939">
            <v>1481698.37</v>
          </cell>
        </row>
        <row r="9940">
          <cell r="A9940" t="str">
            <v>07</v>
          </cell>
          <cell r="B9940" t="str">
            <v>69020200</v>
          </cell>
          <cell r="C9940" t="str">
            <v>25010000</v>
          </cell>
          <cell r="D9940">
            <v>2010770.19</v>
          </cell>
        </row>
        <row r="9941">
          <cell r="A9941" t="str">
            <v>07</v>
          </cell>
          <cell r="B9941" t="str">
            <v>69020200</v>
          </cell>
          <cell r="C9941" t="str">
            <v>25020000</v>
          </cell>
          <cell r="D9941">
            <v>2690069.33</v>
          </cell>
        </row>
        <row r="9942">
          <cell r="A9942" t="str">
            <v>07</v>
          </cell>
          <cell r="B9942" t="str">
            <v>69020200</v>
          </cell>
          <cell r="C9942" t="str">
            <v>25030000</v>
          </cell>
          <cell r="D9942">
            <v>606268.54</v>
          </cell>
        </row>
        <row r="9943">
          <cell r="A9943" t="str">
            <v>07</v>
          </cell>
          <cell r="B9943" t="str">
            <v>69020200</v>
          </cell>
          <cell r="C9943" t="str">
            <v>26000000</v>
          </cell>
          <cell r="D9943">
            <v>3670872.35</v>
          </cell>
        </row>
        <row r="9944">
          <cell r="A9944" t="str">
            <v>07</v>
          </cell>
          <cell r="B9944" t="str">
            <v>69020200</v>
          </cell>
          <cell r="C9944" t="str">
            <v>44000500</v>
          </cell>
          <cell r="D9944">
            <v>134636.04999999999</v>
          </cell>
        </row>
        <row r="9945">
          <cell r="A9945" t="str">
            <v>07</v>
          </cell>
          <cell r="B9945" t="str">
            <v>69020200</v>
          </cell>
          <cell r="C9945" t="str">
            <v>79030000</v>
          </cell>
          <cell r="D9945">
            <v>192721.03</v>
          </cell>
        </row>
        <row r="9946">
          <cell r="A9946" t="str">
            <v>07</v>
          </cell>
          <cell r="B9946" t="str">
            <v>69020200</v>
          </cell>
          <cell r="C9946" t="str">
            <v>79040000</v>
          </cell>
          <cell r="D9946">
            <v>11323.93</v>
          </cell>
        </row>
        <row r="9947">
          <cell r="A9947" t="str">
            <v>07</v>
          </cell>
          <cell r="B9947" t="str">
            <v>69020200</v>
          </cell>
          <cell r="C9947" t="str">
            <v>79070000</v>
          </cell>
          <cell r="D9947">
            <v>208041.2</v>
          </cell>
        </row>
        <row r="9948">
          <cell r="A9948" t="str">
            <v>07</v>
          </cell>
          <cell r="B9948" t="str">
            <v>69020200</v>
          </cell>
          <cell r="C9948" t="str">
            <v>91020800</v>
          </cell>
          <cell r="D9948">
            <v>593.66</v>
          </cell>
        </row>
        <row r="9949">
          <cell r="A9949" t="str">
            <v>07</v>
          </cell>
          <cell r="B9949" t="str">
            <v>69020200</v>
          </cell>
          <cell r="C9949" t="str">
            <v>91020801</v>
          </cell>
          <cell r="D9949">
            <v>49151.11</v>
          </cell>
        </row>
        <row r="9950">
          <cell r="A9950" t="str">
            <v>07</v>
          </cell>
          <cell r="B9950" t="str">
            <v>69020200</v>
          </cell>
          <cell r="C9950" t="str">
            <v>97020400</v>
          </cell>
          <cell r="D9950">
            <v>425725.05</v>
          </cell>
        </row>
        <row r="9951">
          <cell r="A9951" t="str">
            <v>07</v>
          </cell>
          <cell r="B9951" t="str">
            <v>69050000</v>
          </cell>
          <cell r="C9951" t="str">
            <v>15010000</v>
          </cell>
          <cell r="D9951">
            <v>5455.29</v>
          </cell>
        </row>
        <row r="9952">
          <cell r="A9952" t="str">
            <v>07</v>
          </cell>
          <cell r="B9952" t="str">
            <v>69050000</v>
          </cell>
          <cell r="C9952" t="str">
            <v>15020000</v>
          </cell>
          <cell r="D9952">
            <v>9323.83</v>
          </cell>
        </row>
        <row r="9953">
          <cell r="A9953" t="str">
            <v>07</v>
          </cell>
          <cell r="B9953" t="str">
            <v>69050000</v>
          </cell>
          <cell r="C9953" t="str">
            <v>15150000</v>
          </cell>
          <cell r="D9953">
            <v>1103.74</v>
          </cell>
        </row>
        <row r="9954">
          <cell r="A9954" t="str">
            <v>07</v>
          </cell>
          <cell r="B9954" t="str">
            <v>69050000</v>
          </cell>
          <cell r="C9954" t="str">
            <v>20010000</v>
          </cell>
          <cell r="D9954">
            <v>342598.09</v>
          </cell>
        </row>
        <row r="9955">
          <cell r="A9955" t="str">
            <v>07</v>
          </cell>
          <cell r="B9955" t="str">
            <v>69050000</v>
          </cell>
          <cell r="C9955" t="str">
            <v>23010000</v>
          </cell>
          <cell r="D9955">
            <v>148818.35</v>
          </cell>
        </row>
        <row r="9956">
          <cell r="A9956" t="str">
            <v>07</v>
          </cell>
          <cell r="B9956" t="str">
            <v>69050000</v>
          </cell>
          <cell r="C9956" t="str">
            <v>25010000</v>
          </cell>
          <cell r="D9956">
            <v>223326.19</v>
          </cell>
        </row>
        <row r="9957">
          <cell r="A9957" t="str">
            <v>07</v>
          </cell>
          <cell r="B9957" t="str">
            <v>69050000</v>
          </cell>
          <cell r="C9957" t="str">
            <v>25020000</v>
          </cell>
          <cell r="D9957">
            <v>289592.48</v>
          </cell>
        </row>
        <row r="9958">
          <cell r="A9958" t="str">
            <v>07</v>
          </cell>
          <cell r="B9958" t="str">
            <v>69050000</v>
          </cell>
          <cell r="C9958" t="str">
            <v>25030000</v>
          </cell>
          <cell r="D9958">
            <v>64855.66</v>
          </cell>
        </row>
        <row r="9959">
          <cell r="A9959" t="str">
            <v>07</v>
          </cell>
          <cell r="B9959" t="str">
            <v>69050000</v>
          </cell>
          <cell r="C9959" t="str">
            <v>26000000</v>
          </cell>
          <cell r="D9959">
            <v>499946.37</v>
          </cell>
        </row>
        <row r="9960">
          <cell r="A9960" t="str">
            <v>07</v>
          </cell>
          <cell r="B9960" t="str">
            <v>69050000</v>
          </cell>
          <cell r="C9960" t="str">
            <v>44000500</v>
          </cell>
          <cell r="D9960">
            <v>13981.58</v>
          </cell>
        </row>
        <row r="9961">
          <cell r="A9961" t="str">
            <v>07</v>
          </cell>
          <cell r="B9961" t="str">
            <v>69050000</v>
          </cell>
          <cell r="C9961" t="str">
            <v>79030000</v>
          </cell>
          <cell r="D9961">
            <v>27.66</v>
          </cell>
        </row>
        <row r="9962">
          <cell r="A9962" t="str">
            <v>07</v>
          </cell>
          <cell r="B9962" t="str">
            <v>69050000</v>
          </cell>
          <cell r="C9962" t="str">
            <v>79030000</v>
          </cell>
          <cell r="D9962">
            <v>21317.86</v>
          </cell>
        </row>
        <row r="9963">
          <cell r="A9963" t="str">
            <v>07</v>
          </cell>
          <cell r="B9963" t="str">
            <v>69050000</v>
          </cell>
          <cell r="C9963" t="str">
            <v>79040000</v>
          </cell>
          <cell r="D9963">
            <v>1122.98</v>
          </cell>
        </row>
        <row r="9964">
          <cell r="A9964" t="str">
            <v>07</v>
          </cell>
          <cell r="B9964" t="str">
            <v>69050000</v>
          </cell>
          <cell r="C9964" t="str">
            <v>91020800</v>
          </cell>
          <cell r="D9964">
            <v>60.25</v>
          </cell>
        </row>
        <row r="9965">
          <cell r="A9965" t="str">
            <v>07</v>
          </cell>
          <cell r="B9965" t="str">
            <v>69050000</v>
          </cell>
          <cell r="C9965" t="str">
            <v>91020801</v>
          </cell>
          <cell r="D9965">
            <v>16423.46</v>
          </cell>
        </row>
        <row r="9966">
          <cell r="A9966" t="str">
            <v>07</v>
          </cell>
          <cell r="B9966" t="str">
            <v>69050000</v>
          </cell>
          <cell r="C9966" t="str">
            <v>97020100</v>
          </cell>
          <cell r="D9966">
            <v>48167.71</v>
          </cell>
        </row>
        <row r="9967">
          <cell r="A9967" t="str">
            <v>07</v>
          </cell>
          <cell r="B9967" t="str">
            <v>69050000</v>
          </cell>
          <cell r="C9967" t="str">
            <v>99000000</v>
          </cell>
          <cell r="D9967">
            <v>137339</v>
          </cell>
        </row>
        <row r="9968">
          <cell r="A9968" t="str">
            <v>07</v>
          </cell>
          <cell r="B9968" t="str">
            <v>69030100</v>
          </cell>
          <cell r="C9968" t="str">
            <v>15010000</v>
          </cell>
          <cell r="D9968">
            <v>15268.71</v>
          </cell>
        </row>
        <row r="9969">
          <cell r="A9969" t="str">
            <v>07</v>
          </cell>
          <cell r="B9969" t="str">
            <v>69030100</v>
          </cell>
          <cell r="C9969" t="str">
            <v>15020000</v>
          </cell>
          <cell r="D9969">
            <v>26417.599999999999</v>
          </cell>
        </row>
        <row r="9970">
          <cell r="A9970" t="str">
            <v>07</v>
          </cell>
          <cell r="B9970" t="str">
            <v>69030100</v>
          </cell>
          <cell r="C9970" t="str">
            <v>15150000</v>
          </cell>
          <cell r="D9970">
            <v>3127.23</v>
          </cell>
        </row>
        <row r="9971">
          <cell r="A9971" t="str">
            <v>07</v>
          </cell>
          <cell r="B9971" t="str">
            <v>69030100</v>
          </cell>
          <cell r="C9971" t="str">
            <v>20010000</v>
          </cell>
          <cell r="D9971">
            <v>948205.34</v>
          </cell>
        </row>
        <row r="9972">
          <cell r="A9972" t="str">
            <v>07</v>
          </cell>
          <cell r="B9972" t="str">
            <v>69030100</v>
          </cell>
          <cell r="C9972" t="str">
            <v>23010000</v>
          </cell>
          <cell r="D9972">
            <v>418058.2</v>
          </cell>
        </row>
        <row r="9973">
          <cell r="A9973" t="str">
            <v>07</v>
          </cell>
          <cell r="B9973" t="str">
            <v>69030100</v>
          </cell>
          <cell r="C9973" t="str">
            <v>25010000</v>
          </cell>
          <cell r="D9973">
            <v>596685.63</v>
          </cell>
        </row>
        <row r="9974">
          <cell r="A9974" t="str">
            <v>07</v>
          </cell>
          <cell r="B9974" t="str">
            <v>69030100</v>
          </cell>
          <cell r="C9974" t="str">
            <v>25020000</v>
          </cell>
          <cell r="D9974">
            <v>770898.48</v>
          </cell>
        </row>
        <row r="9975">
          <cell r="A9975" t="str">
            <v>07</v>
          </cell>
          <cell r="B9975" t="str">
            <v>69030100</v>
          </cell>
          <cell r="C9975" t="str">
            <v>25030000</v>
          </cell>
          <cell r="D9975">
            <v>173011.45</v>
          </cell>
        </row>
        <row r="9976">
          <cell r="A9976" t="str">
            <v>07</v>
          </cell>
          <cell r="B9976" t="str">
            <v>69030100</v>
          </cell>
          <cell r="C9976" t="str">
            <v>26000000</v>
          </cell>
          <cell r="D9976">
            <v>1049669.1299999999</v>
          </cell>
        </row>
        <row r="9977">
          <cell r="A9977" t="str">
            <v>07</v>
          </cell>
          <cell r="B9977" t="str">
            <v>69030100</v>
          </cell>
          <cell r="C9977" t="str">
            <v>44000500</v>
          </cell>
          <cell r="D9977">
            <v>39428.129999999997</v>
          </cell>
        </row>
        <row r="9978">
          <cell r="A9978" t="str">
            <v>07</v>
          </cell>
          <cell r="B9978" t="str">
            <v>69030100</v>
          </cell>
          <cell r="C9978" t="str">
            <v>79030000</v>
          </cell>
          <cell r="D9978">
            <v>55064.85</v>
          </cell>
        </row>
        <row r="9979">
          <cell r="A9979" t="str">
            <v>07</v>
          </cell>
          <cell r="B9979" t="str">
            <v>69030100</v>
          </cell>
          <cell r="C9979" t="str">
            <v>79040000</v>
          </cell>
          <cell r="D9979">
            <v>3181.77</v>
          </cell>
        </row>
        <row r="9980">
          <cell r="A9980" t="str">
            <v>07</v>
          </cell>
          <cell r="B9980" t="str">
            <v>69030100</v>
          </cell>
          <cell r="C9980" t="str">
            <v>79070000</v>
          </cell>
          <cell r="D9980">
            <v>60383.6</v>
          </cell>
        </row>
        <row r="9981">
          <cell r="A9981" t="str">
            <v>07</v>
          </cell>
          <cell r="B9981" t="str">
            <v>69030100</v>
          </cell>
          <cell r="C9981" t="str">
            <v>91020800</v>
          </cell>
          <cell r="D9981">
            <v>170.34</v>
          </cell>
        </row>
        <row r="9982">
          <cell r="A9982" t="str">
            <v>07</v>
          </cell>
          <cell r="B9982" t="str">
            <v>69030100</v>
          </cell>
          <cell r="C9982" t="str">
            <v>91020801</v>
          </cell>
          <cell r="D9982">
            <v>16341.64</v>
          </cell>
        </row>
        <row r="9983">
          <cell r="A9983" t="str">
            <v>07</v>
          </cell>
          <cell r="B9983" t="str">
            <v>69030100</v>
          </cell>
          <cell r="C9983" t="str">
            <v>97020700</v>
          </cell>
          <cell r="D9983">
            <v>124234.19</v>
          </cell>
        </row>
        <row r="9984">
          <cell r="A9984" t="str">
            <v>07</v>
          </cell>
          <cell r="B9984" t="str">
            <v>69030000</v>
          </cell>
          <cell r="C9984" t="str">
            <v>15010000</v>
          </cell>
          <cell r="D9984">
            <v>898.2</v>
          </cell>
        </row>
        <row r="9985">
          <cell r="A9985" t="str">
            <v>07</v>
          </cell>
          <cell r="B9985" t="str">
            <v>69030000</v>
          </cell>
          <cell r="C9985" t="str">
            <v>15020000</v>
          </cell>
          <cell r="D9985">
            <v>1554.05</v>
          </cell>
        </row>
        <row r="9986">
          <cell r="A9986" t="str">
            <v>07</v>
          </cell>
          <cell r="B9986" t="str">
            <v>69030000</v>
          </cell>
          <cell r="C9986" t="str">
            <v>15150000</v>
          </cell>
          <cell r="D9986">
            <v>183.92</v>
          </cell>
        </row>
        <row r="9987">
          <cell r="A9987" t="str">
            <v>07</v>
          </cell>
          <cell r="B9987" t="str">
            <v>69030000</v>
          </cell>
          <cell r="C9987" t="str">
            <v>20010000</v>
          </cell>
          <cell r="D9987">
            <v>55627.25</v>
          </cell>
        </row>
        <row r="9988">
          <cell r="A9988" t="str">
            <v>07</v>
          </cell>
          <cell r="B9988" t="str">
            <v>69030000</v>
          </cell>
          <cell r="C9988" t="str">
            <v>23010000</v>
          </cell>
          <cell r="D9988">
            <v>24582.03</v>
          </cell>
        </row>
        <row r="9989">
          <cell r="A9989" t="str">
            <v>07</v>
          </cell>
          <cell r="B9989" t="str">
            <v>69030000</v>
          </cell>
          <cell r="C9989" t="str">
            <v>25010000</v>
          </cell>
          <cell r="D9989">
            <v>34822.93</v>
          </cell>
        </row>
        <row r="9990">
          <cell r="A9990" t="str">
            <v>07</v>
          </cell>
          <cell r="B9990" t="str">
            <v>69030000</v>
          </cell>
          <cell r="C9990" t="str">
            <v>25020000</v>
          </cell>
          <cell r="D9990">
            <v>44983.03</v>
          </cell>
        </row>
        <row r="9991">
          <cell r="A9991" t="str">
            <v>07</v>
          </cell>
          <cell r="B9991" t="str">
            <v>69030000</v>
          </cell>
          <cell r="C9991" t="str">
            <v>25030000</v>
          </cell>
          <cell r="D9991">
            <v>10100.719999999999</v>
          </cell>
        </row>
        <row r="9992">
          <cell r="A9992" t="str">
            <v>07</v>
          </cell>
          <cell r="B9992" t="str">
            <v>69030000</v>
          </cell>
          <cell r="C9992" t="str">
            <v>26000000</v>
          </cell>
          <cell r="D9992">
            <v>62073.64</v>
          </cell>
        </row>
        <row r="9993">
          <cell r="A9993" t="str">
            <v>07</v>
          </cell>
          <cell r="B9993" t="str">
            <v>69030000</v>
          </cell>
          <cell r="C9993" t="str">
            <v>44000500</v>
          </cell>
          <cell r="D9993">
            <v>2319.3000000000002</v>
          </cell>
        </row>
        <row r="9994">
          <cell r="A9994" t="str">
            <v>07</v>
          </cell>
          <cell r="B9994" t="str">
            <v>69030000</v>
          </cell>
          <cell r="C9994" t="str">
            <v>79030000</v>
          </cell>
          <cell r="D9994">
            <v>3238.55</v>
          </cell>
        </row>
        <row r="9995">
          <cell r="A9995" t="str">
            <v>07</v>
          </cell>
          <cell r="B9995" t="str">
            <v>69030000</v>
          </cell>
          <cell r="C9995" t="str">
            <v>79040000</v>
          </cell>
          <cell r="D9995">
            <v>187.18</v>
          </cell>
        </row>
        <row r="9996">
          <cell r="A9996" t="str">
            <v>07</v>
          </cell>
          <cell r="B9996" t="str">
            <v>69030000</v>
          </cell>
          <cell r="C9996" t="str">
            <v>79070000</v>
          </cell>
          <cell r="D9996">
            <v>3552.03</v>
          </cell>
        </row>
        <row r="9997">
          <cell r="A9997" t="str">
            <v>07</v>
          </cell>
          <cell r="B9997" t="str">
            <v>69030000</v>
          </cell>
          <cell r="C9997" t="str">
            <v>91020800</v>
          </cell>
          <cell r="D9997">
            <v>10.02</v>
          </cell>
        </row>
        <row r="9998">
          <cell r="A9998" t="str">
            <v>07</v>
          </cell>
          <cell r="B9998" t="str">
            <v>69030000</v>
          </cell>
          <cell r="C9998" t="str">
            <v>91020801</v>
          </cell>
          <cell r="D9998">
            <v>912.29</v>
          </cell>
        </row>
        <row r="9999">
          <cell r="A9999" t="str">
            <v>07</v>
          </cell>
          <cell r="B9999" t="str">
            <v>69030000</v>
          </cell>
          <cell r="C9999" t="str">
            <v>97020600</v>
          </cell>
          <cell r="D9999">
            <v>7240.97</v>
          </cell>
        </row>
        <row r="10000">
          <cell r="A10000" t="str">
            <v>07</v>
          </cell>
          <cell r="B10000" t="str">
            <v>69010000</v>
          </cell>
          <cell r="C10000" t="str">
            <v>15010000</v>
          </cell>
          <cell r="D10000">
            <v>17963.25</v>
          </cell>
        </row>
        <row r="10001">
          <cell r="A10001" t="str">
            <v>07</v>
          </cell>
          <cell r="B10001" t="str">
            <v>69010000</v>
          </cell>
          <cell r="C10001" t="str">
            <v>15020000</v>
          </cell>
          <cell r="D10001">
            <v>31079.599999999999</v>
          </cell>
        </row>
        <row r="10002">
          <cell r="A10002" t="str">
            <v>07</v>
          </cell>
          <cell r="B10002" t="str">
            <v>69010000</v>
          </cell>
          <cell r="C10002" t="str">
            <v>15150000</v>
          </cell>
          <cell r="D10002">
            <v>3679.11</v>
          </cell>
        </row>
        <row r="10003">
          <cell r="A10003" t="str">
            <v>07</v>
          </cell>
          <cell r="B10003" t="str">
            <v>69010000</v>
          </cell>
          <cell r="C10003" t="str">
            <v>20010000</v>
          </cell>
          <cell r="D10003">
            <v>1115088.29</v>
          </cell>
        </row>
        <row r="10004">
          <cell r="A10004" t="str">
            <v>07</v>
          </cell>
          <cell r="B10004" t="str">
            <v>69010000</v>
          </cell>
          <cell r="C10004" t="str">
            <v>23010000</v>
          </cell>
          <cell r="D10004">
            <v>491810.75</v>
          </cell>
        </row>
        <row r="10005">
          <cell r="A10005" t="str">
            <v>07</v>
          </cell>
          <cell r="B10005" t="str">
            <v>69010000</v>
          </cell>
          <cell r="C10005" t="str">
            <v>25010000</v>
          </cell>
          <cell r="D10005">
            <v>701144.86</v>
          </cell>
        </row>
        <row r="10006">
          <cell r="A10006" t="str">
            <v>07</v>
          </cell>
          <cell r="B10006" t="str">
            <v>69010000</v>
          </cell>
          <cell r="C10006" t="str">
            <v>25020000</v>
          </cell>
          <cell r="D10006">
            <v>905830.83</v>
          </cell>
        </row>
        <row r="10007">
          <cell r="A10007" t="str">
            <v>07</v>
          </cell>
          <cell r="B10007" t="str">
            <v>69010000</v>
          </cell>
          <cell r="C10007" t="str">
            <v>25030000</v>
          </cell>
          <cell r="D10007">
            <v>203313.61</v>
          </cell>
        </row>
        <row r="10008">
          <cell r="A10008" t="str">
            <v>07</v>
          </cell>
          <cell r="B10008" t="str">
            <v>69010000</v>
          </cell>
          <cell r="C10008" t="str">
            <v>26000000</v>
          </cell>
          <cell r="D10008">
            <v>1230368.29</v>
          </cell>
        </row>
        <row r="10009">
          <cell r="A10009" t="str">
            <v>07</v>
          </cell>
          <cell r="B10009" t="str">
            <v>69010000</v>
          </cell>
          <cell r="C10009" t="str">
            <v>44000500</v>
          </cell>
          <cell r="D10009">
            <v>46386.05</v>
          </cell>
        </row>
        <row r="10010">
          <cell r="A10010" t="str">
            <v>07</v>
          </cell>
          <cell r="B10010" t="str">
            <v>69010000</v>
          </cell>
          <cell r="C10010" t="str">
            <v>79030000</v>
          </cell>
          <cell r="D10010">
            <v>64781.04</v>
          </cell>
        </row>
        <row r="10011">
          <cell r="A10011" t="str">
            <v>07</v>
          </cell>
          <cell r="B10011" t="str">
            <v>69010000</v>
          </cell>
          <cell r="C10011" t="str">
            <v>79040000</v>
          </cell>
          <cell r="D10011">
            <v>3743.28</v>
          </cell>
        </row>
        <row r="10012">
          <cell r="A10012" t="str">
            <v>07</v>
          </cell>
          <cell r="B10012" t="str">
            <v>69010000</v>
          </cell>
          <cell r="C10012" t="str">
            <v>79070000</v>
          </cell>
          <cell r="D10012">
            <v>95178.27</v>
          </cell>
        </row>
        <row r="10013">
          <cell r="A10013" t="str">
            <v>07</v>
          </cell>
          <cell r="B10013" t="str">
            <v>69010000</v>
          </cell>
          <cell r="C10013" t="str">
            <v>91020800</v>
          </cell>
          <cell r="D10013">
            <v>200.39</v>
          </cell>
        </row>
        <row r="10014">
          <cell r="A10014" t="str">
            <v>07</v>
          </cell>
          <cell r="B10014" t="str">
            <v>69010000</v>
          </cell>
          <cell r="C10014" t="str">
            <v>91020801</v>
          </cell>
          <cell r="D10014">
            <v>19074.96</v>
          </cell>
        </row>
        <row r="10015">
          <cell r="A10015" t="str">
            <v>07</v>
          </cell>
          <cell r="B10015" t="str">
            <v>69010000</v>
          </cell>
          <cell r="C10015" t="str">
            <v>97020200</v>
          </cell>
          <cell r="D10015">
            <v>145924.31</v>
          </cell>
        </row>
        <row r="10016">
          <cell r="A10016" t="str">
            <v>07</v>
          </cell>
          <cell r="B10016" t="str">
            <v>69010000</v>
          </cell>
          <cell r="C10016" t="str">
            <v>99000000</v>
          </cell>
          <cell r="D10016">
            <v>390.96</v>
          </cell>
        </row>
        <row r="10017">
          <cell r="A10017" t="str">
            <v>07</v>
          </cell>
          <cell r="B10017" t="str">
            <v>69020100</v>
          </cell>
          <cell r="C10017" t="str">
            <v>15010000</v>
          </cell>
          <cell r="D10017">
            <v>62871.12</v>
          </cell>
        </row>
        <row r="10018">
          <cell r="A10018" t="str">
            <v>07</v>
          </cell>
          <cell r="B10018" t="str">
            <v>69020100</v>
          </cell>
          <cell r="C10018" t="str">
            <v>15020000</v>
          </cell>
          <cell r="D10018">
            <v>108778.01</v>
          </cell>
        </row>
        <row r="10019">
          <cell r="A10019" t="str">
            <v>07</v>
          </cell>
          <cell r="B10019" t="str">
            <v>69020100</v>
          </cell>
          <cell r="C10019" t="str">
            <v>15150000</v>
          </cell>
          <cell r="D10019">
            <v>12876.79</v>
          </cell>
        </row>
        <row r="10020">
          <cell r="A10020" t="str">
            <v>07</v>
          </cell>
          <cell r="B10020" t="str">
            <v>69020100</v>
          </cell>
          <cell r="C10020" t="str">
            <v>20010000</v>
          </cell>
          <cell r="D10020">
            <v>3905347.09</v>
          </cell>
        </row>
        <row r="10021">
          <cell r="A10021" t="str">
            <v>07</v>
          </cell>
          <cell r="B10021" t="str">
            <v>69020100</v>
          </cell>
          <cell r="C10021" t="str">
            <v>23010000</v>
          </cell>
          <cell r="D10021">
            <v>1721471.12</v>
          </cell>
        </row>
        <row r="10022">
          <cell r="A10022" t="str">
            <v>07</v>
          </cell>
          <cell r="B10022" t="str">
            <v>69020100</v>
          </cell>
          <cell r="C10022" t="str">
            <v>25010000</v>
          </cell>
          <cell r="D10022">
            <v>2458733.7999999998</v>
          </cell>
        </row>
        <row r="10023">
          <cell r="A10023" t="str">
            <v>07</v>
          </cell>
          <cell r="B10023" t="str">
            <v>69020100</v>
          </cell>
          <cell r="C10023" t="str">
            <v>25020000</v>
          </cell>
          <cell r="D10023">
            <v>3176535.57</v>
          </cell>
        </row>
        <row r="10024">
          <cell r="A10024" t="str">
            <v>07</v>
          </cell>
          <cell r="B10024" t="str">
            <v>69020100</v>
          </cell>
          <cell r="C10024" t="str">
            <v>25030000</v>
          </cell>
          <cell r="D10024">
            <v>712896.75</v>
          </cell>
        </row>
        <row r="10025">
          <cell r="A10025" t="str">
            <v>07</v>
          </cell>
          <cell r="B10025" t="str">
            <v>69020100</v>
          </cell>
          <cell r="C10025" t="str">
            <v>26000000</v>
          </cell>
          <cell r="D10025">
            <v>4385238.03</v>
          </cell>
        </row>
        <row r="10026">
          <cell r="A10026" t="str">
            <v>07</v>
          </cell>
          <cell r="B10026" t="str">
            <v>69020100</v>
          </cell>
          <cell r="C10026" t="str">
            <v>44000500</v>
          </cell>
          <cell r="D10026">
            <v>162351.25</v>
          </cell>
        </row>
        <row r="10027">
          <cell r="A10027" t="str">
            <v>07</v>
          </cell>
          <cell r="B10027" t="str">
            <v>69020100</v>
          </cell>
          <cell r="C10027" t="str">
            <v>79030000</v>
          </cell>
          <cell r="D10027">
            <v>226738.88</v>
          </cell>
        </row>
        <row r="10028">
          <cell r="A10028" t="str">
            <v>07</v>
          </cell>
          <cell r="B10028" t="str">
            <v>69020100</v>
          </cell>
          <cell r="C10028" t="str">
            <v>79040000</v>
          </cell>
          <cell r="D10028">
            <v>13101.42</v>
          </cell>
        </row>
        <row r="10029">
          <cell r="A10029" t="str">
            <v>07</v>
          </cell>
          <cell r="B10029" t="str">
            <v>69020100</v>
          </cell>
          <cell r="C10029" t="str">
            <v>79070000</v>
          </cell>
          <cell r="D10029">
            <v>248637.47</v>
          </cell>
        </row>
        <row r="10030">
          <cell r="A10030" t="str">
            <v>07</v>
          </cell>
          <cell r="B10030" t="str">
            <v>69020100</v>
          </cell>
          <cell r="C10030" t="str">
            <v>91020800</v>
          </cell>
          <cell r="D10030">
            <v>701.43</v>
          </cell>
        </row>
        <row r="10031">
          <cell r="A10031" t="str">
            <v>07</v>
          </cell>
          <cell r="B10031" t="str">
            <v>69020100</v>
          </cell>
          <cell r="C10031" t="str">
            <v>91020801</v>
          </cell>
          <cell r="D10031">
            <v>67588.72</v>
          </cell>
        </row>
        <row r="10032">
          <cell r="A10032" t="str">
            <v>07</v>
          </cell>
          <cell r="B10032" t="str">
            <v>69020100</v>
          </cell>
          <cell r="C10032" t="str">
            <v>97020300</v>
          </cell>
          <cell r="D10032">
            <v>512298.41</v>
          </cell>
        </row>
        <row r="10033">
          <cell r="A10033" t="str">
            <v>07</v>
          </cell>
          <cell r="B10033" t="str">
            <v>70030000</v>
          </cell>
          <cell r="C10033" t="str">
            <v>70000000</v>
          </cell>
          <cell r="D10033">
            <v>171.91</v>
          </cell>
        </row>
        <row r="10034">
          <cell r="A10034" t="str">
            <v>07</v>
          </cell>
          <cell r="B10034" t="str">
            <v>70010000</v>
          </cell>
          <cell r="C10034" t="str">
            <v>70000000</v>
          </cell>
          <cell r="D10034">
            <v>82891196.420000002</v>
          </cell>
        </row>
        <row r="10035">
          <cell r="A10035" t="str">
            <v>07</v>
          </cell>
          <cell r="B10035" t="str">
            <v>70020000</v>
          </cell>
          <cell r="C10035" t="str">
            <v>70000000</v>
          </cell>
          <cell r="D10035">
            <v>962446.77</v>
          </cell>
        </row>
        <row r="10036">
          <cell r="A10036" t="str">
            <v>07</v>
          </cell>
          <cell r="B10036" t="str">
            <v>68020000</v>
          </cell>
          <cell r="C10036" t="str">
            <v>70000000</v>
          </cell>
          <cell r="D10036">
            <v>18502228</v>
          </cell>
        </row>
        <row r="10037">
          <cell r="A10037" t="str">
            <v>07</v>
          </cell>
          <cell r="B10037" t="str">
            <v>68020000</v>
          </cell>
          <cell r="C10037" t="str">
            <v>79030000</v>
          </cell>
          <cell r="D10037">
            <v>228544</v>
          </cell>
        </row>
        <row r="10038">
          <cell r="A10038" t="str">
            <v>07</v>
          </cell>
          <cell r="B10038" t="str">
            <v>68020000</v>
          </cell>
          <cell r="C10038" t="str">
            <v>79040000</v>
          </cell>
          <cell r="D10038">
            <v>12820</v>
          </cell>
        </row>
        <row r="10039">
          <cell r="A10039" t="str">
            <v>07</v>
          </cell>
          <cell r="B10039" t="str">
            <v>68020000</v>
          </cell>
          <cell r="C10039" t="str">
            <v>79070000</v>
          </cell>
          <cell r="D10039">
            <v>236003</v>
          </cell>
        </row>
        <row r="10040">
          <cell r="A10040" t="str">
            <v>07</v>
          </cell>
          <cell r="B10040" t="str">
            <v>68020000</v>
          </cell>
          <cell r="C10040" t="str">
            <v>50000000</v>
          </cell>
          <cell r="D10040">
            <v>3673.2</v>
          </cell>
        </row>
        <row r="10041">
          <cell r="A10041" t="str">
            <v>07</v>
          </cell>
          <cell r="B10041" t="str">
            <v>97010000</v>
          </cell>
          <cell r="C10041" t="str">
            <v>15010000</v>
          </cell>
          <cell r="D10041">
            <v>17115.21</v>
          </cell>
        </row>
        <row r="10042">
          <cell r="A10042" t="str">
            <v>07</v>
          </cell>
          <cell r="B10042" t="str">
            <v>97010000</v>
          </cell>
          <cell r="C10042" t="str">
            <v>15020000</v>
          </cell>
          <cell r="D10042">
            <v>24406.73</v>
          </cell>
        </row>
        <row r="10043">
          <cell r="A10043" t="str">
            <v>07</v>
          </cell>
          <cell r="B10043" t="str">
            <v>97010000</v>
          </cell>
          <cell r="C10043" t="str">
            <v>15150000</v>
          </cell>
          <cell r="D10043">
            <v>928.8</v>
          </cell>
        </row>
        <row r="10044">
          <cell r="A10044" t="str">
            <v>07</v>
          </cell>
          <cell r="B10044" t="str">
            <v>97010000</v>
          </cell>
          <cell r="C10044" t="str">
            <v>20010000</v>
          </cell>
          <cell r="D10044">
            <v>1339486.69</v>
          </cell>
        </row>
        <row r="10045">
          <cell r="A10045" t="str">
            <v>07</v>
          </cell>
          <cell r="B10045" t="str">
            <v>97010000</v>
          </cell>
          <cell r="C10045" t="str">
            <v>23010000</v>
          </cell>
          <cell r="D10045">
            <v>551959.80000000005</v>
          </cell>
        </row>
        <row r="10046">
          <cell r="A10046" t="str">
            <v>07</v>
          </cell>
          <cell r="B10046" t="str">
            <v>97010000</v>
          </cell>
          <cell r="C10046" t="str">
            <v>25010000</v>
          </cell>
          <cell r="D10046">
            <v>899116.2</v>
          </cell>
        </row>
        <row r="10047">
          <cell r="A10047" t="str">
            <v>07</v>
          </cell>
          <cell r="B10047" t="str">
            <v>97010000</v>
          </cell>
          <cell r="C10047" t="str">
            <v>25020000</v>
          </cell>
          <cell r="D10047">
            <v>1463116.04</v>
          </cell>
        </row>
        <row r="10048">
          <cell r="A10048" t="str">
            <v>07</v>
          </cell>
          <cell r="B10048" t="str">
            <v>97010000</v>
          </cell>
          <cell r="C10048" t="str">
            <v>25030000</v>
          </cell>
          <cell r="D10048">
            <v>194802.96</v>
          </cell>
        </row>
        <row r="10049">
          <cell r="A10049" t="str">
            <v>07</v>
          </cell>
          <cell r="B10049" t="str">
            <v>97010000</v>
          </cell>
          <cell r="C10049" t="str">
            <v>26000000</v>
          </cell>
          <cell r="D10049">
            <v>1218212.8999999999</v>
          </cell>
        </row>
        <row r="10050">
          <cell r="A10050" t="str">
            <v>07</v>
          </cell>
          <cell r="B10050" t="str">
            <v>97010000</v>
          </cell>
          <cell r="C10050" t="str">
            <v>44000500</v>
          </cell>
          <cell r="D10050">
            <v>39768.39</v>
          </cell>
        </row>
        <row r="10051">
          <cell r="A10051" t="str">
            <v>07</v>
          </cell>
          <cell r="B10051" t="str">
            <v>97010000</v>
          </cell>
          <cell r="C10051" t="str">
            <v>91020801</v>
          </cell>
          <cell r="D10051">
            <v>44709.3</v>
          </cell>
        </row>
        <row r="10052">
          <cell r="A10052" t="str">
            <v>07</v>
          </cell>
          <cell r="B10052" t="str">
            <v>97020100</v>
          </cell>
          <cell r="C10052" t="str">
            <v>15010000</v>
          </cell>
          <cell r="D10052">
            <v>200.33</v>
          </cell>
        </row>
        <row r="10053">
          <cell r="A10053" t="str">
            <v>07</v>
          </cell>
          <cell r="B10053" t="str">
            <v>97020100</v>
          </cell>
          <cell r="C10053" t="str">
            <v>15020000</v>
          </cell>
          <cell r="D10053">
            <v>292.88</v>
          </cell>
        </row>
        <row r="10054">
          <cell r="A10054" t="str">
            <v>07</v>
          </cell>
          <cell r="B10054" t="str">
            <v>97020100</v>
          </cell>
          <cell r="C10054" t="str">
            <v>15150000</v>
          </cell>
          <cell r="D10054">
            <v>11.15</v>
          </cell>
        </row>
        <row r="10055">
          <cell r="A10055" t="str">
            <v>07</v>
          </cell>
          <cell r="B10055" t="str">
            <v>97020100</v>
          </cell>
          <cell r="C10055" t="str">
            <v>20010000</v>
          </cell>
          <cell r="D10055">
            <v>16045.15</v>
          </cell>
        </row>
        <row r="10056">
          <cell r="A10056" t="str">
            <v>07</v>
          </cell>
          <cell r="B10056" t="str">
            <v>97020100</v>
          </cell>
          <cell r="C10056" t="str">
            <v>23010000</v>
          </cell>
          <cell r="D10056">
            <v>6623.5</v>
          </cell>
        </row>
        <row r="10057">
          <cell r="A10057" t="str">
            <v>07</v>
          </cell>
          <cell r="B10057" t="str">
            <v>97020100</v>
          </cell>
          <cell r="C10057" t="str">
            <v>25010000</v>
          </cell>
          <cell r="D10057">
            <v>10775.38</v>
          </cell>
        </row>
        <row r="10058">
          <cell r="A10058" t="str">
            <v>07</v>
          </cell>
          <cell r="B10058" t="str">
            <v>97020100</v>
          </cell>
          <cell r="C10058" t="str">
            <v>25020000</v>
          </cell>
          <cell r="D10058">
            <v>17436.12</v>
          </cell>
        </row>
        <row r="10059">
          <cell r="A10059" t="str">
            <v>07</v>
          </cell>
          <cell r="B10059" t="str">
            <v>97020100</v>
          </cell>
          <cell r="C10059" t="str">
            <v>25030000</v>
          </cell>
          <cell r="D10059">
            <v>2303.54</v>
          </cell>
        </row>
        <row r="10060">
          <cell r="A10060" t="str">
            <v>07</v>
          </cell>
          <cell r="B10060" t="str">
            <v>97020100</v>
          </cell>
          <cell r="C10060" t="str">
            <v>26000000</v>
          </cell>
          <cell r="D10060">
            <v>14558.45</v>
          </cell>
        </row>
        <row r="10061">
          <cell r="A10061" t="str">
            <v>07</v>
          </cell>
          <cell r="B10061" t="str">
            <v>97020100</v>
          </cell>
          <cell r="C10061" t="str">
            <v>44000500</v>
          </cell>
          <cell r="D10061">
            <v>460.17</v>
          </cell>
        </row>
        <row r="10062">
          <cell r="A10062" t="str">
            <v>07</v>
          </cell>
          <cell r="B10062" t="str">
            <v>97020100</v>
          </cell>
          <cell r="C10062" t="str">
            <v>91020801</v>
          </cell>
          <cell r="D10062">
            <v>536.51</v>
          </cell>
        </row>
        <row r="10063">
          <cell r="A10063" t="str">
            <v>07</v>
          </cell>
          <cell r="B10063" t="str">
            <v>97020200</v>
          </cell>
          <cell r="C10063" t="str">
            <v>15010000</v>
          </cell>
          <cell r="D10063">
            <v>642.54999999999995</v>
          </cell>
        </row>
        <row r="10064">
          <cell r="A10064" t="str">
            <v>07</v>
          </cell>
          <cell r="B10064" t="str">
            <v>97020200</v>
          </cell>
          <cell r="C10064" t="str">
            <v>15020000</v>
          </cell>
          <cell r="D10064">
            <v>976.26</v>
          </cell>
        </row>
        <row r="10065">
          <cell r="A10065" t="str">
            <v>07</v>
          </cell>
          <cell r="B10065" t="str">
            <v>97020200</v>
          </cell>
          <cell r="C10065" t="str">
            <v>15150000</v>
          </cell>
          <cell r="D10065">
            <v>37.15</v>
          </cell>
        </row>
        <row r="10066">
          <cell r="A10066" t="str">
            <v>07</v>
          </cell>
          <cell r="B10066" t="str">
            <v>97020200</v>
          </cell>
          <cell r="C10066" t="str">
            <v>20010000</v>
          </cell>
          <cell r="D10066">
            <v>52739.72</v>
          </cell>
        </row>
        <row r="10067">
          <cell r="A10067" t="str">
            <v>07</v>
          </cell>
          <cell r="B10067" t="str">
            <v>97020200</v>
          </cell>
          <cell r="C10067" t="str">
            <v>23010000</v>
          </cell>
          <cell r="D10067">
            <v>22035.1</v>
          </cell>
        </row>
        <row r="10068">
          <cell r="A10068" t="str">
            <v>07</v>
          </cell>
          <cell r="B10068" t="str">
            <v>97020200</v>
          </cell>
          <cell r="C10068" t="str">
            <v>25010000</v>
          </cell>
          <cell r="D10068">
            <v>32594.05</v>
          </cell>
        </row>
        <row r="10069">
          <cell r="A10069" t="str">
            <v>07</v>
          </cell>
          <cell r="B10069" t="str">
            <v>97020200</v>
          </cell>
          <cell r="C10069" t="str">
            <v>25020000</v>
          </cell>
          <cell r="D10069">
            <v>53201.27</v>
          </cell>
        </row>
        <row r="10070">
          <cell r="A10070" t="str">
            <v>07</v>
          </cell>
          <cell r="B10070" t="str">
            <v>97020200</v>
          </cell>
          <cell r="C10070" t="str">
            <v>25030000</v>
          </cell>
          <cell r="D10070">
            <v>7290.55</v>
          </cell>
        </row>
        <row r="10071">
          <cell r="A10071" t="str">
            <v>07</v>
          </cell>
          <cell r="B10071" t="str">
            <v>97020200</v>
          </cell>
          <cell r="C10071" t="str">
            <v>26000000</v>
          </cell>
          <cell r="D10071">
            <v>38005.870000000003</v>
          </cell>
        </row>
        <row r="10072">
          <cell r="A10072" t="str">
            <v>07</v>
          </cell>
          <cell r="B10072" t="str">
            <v>97020200</v>
          </cell>
          <cell r="C10072" t="str">
            <v>44000500</v>
          </cell>
          <cell r="D10072">
            <v>1448.75</v>
          </cell>
        </row>
        <row r="10073">
          <cell r="A10073" t="str">
            <v>07</v>
          </cell>
          <cell r="B10073" t="str">
            <v>97020200</v>
          </cell>
          <cell r="C10073" t="str">
            <v>91020801</v>
          </cell>
          <cell r="D10073">
            <v>1168.25</v>
          </cell>
        </row>
        <row r="10074">
          <cell r="A10074" t="str">
            <v>07</v>
          </cell>
          <cell r="B10074" t="str">
            <v>97020300</v>
          </cell>
          <cell r="C10074" t="str">
            <v>15010000</v>
          </cell>
          <cell r="D10074">
            <v>2248.94</v>
          </cell>
        </row>
        <row r="10075">
          <cell r="A10075" t="str">
            <v>07</v>
          </cell>
          <cell r="B10075" t="str">
            <v>97020300</v>
          </cell>
          <cell r="C10075" t="str">
            <v>15020000</v>
          </cell>
          <cell r="D10075">
            <v>3416.94</v>
          </cell>
        </row>
        <row r="10076">
          <cell r="A10076" t="str">
            <v>07</v>
          </cell>
          <cell r="B10076" t="str">
            <v>97020300</v>
          </cell>
          <cell r="C10076" t="str">
            <v>15150000</v>
          </cell>
          <cell r="D10076">
            <v>130.02000000000001</v>
          </cell>
        </row>
        <row r="10077">
          <cell r="A10077" t="str">
            <v>07</v>
          </cell>
          <cell r="B10077" t="str">
            <v>97020300</v>
          </cell>
          <cell r="C10077" t="str">
            <v>20010000</v>
          </cell>
          <cell r="D10077">
            <v>184655.76</v>
          </cell>
        </row>
        <row r="10078">
          <cell r="A10078" t="str">
            <v>07</v>
          </cell>
          <cell r="B10078" t="str">
            <v>97020300</v>
          </cell>
          <cell r="C10078" t="str">
            <v>23010000</v>
          </cell>
          <cell r="D10078">
            <v>77127.81</v>
          </cell>
        </row>
        <row r="10079">
          <cell r="A10079" t="str">
            <v>07</v>
          </cell>
          <cell r="B10079" t="str">
            <v>97020300</v>
          </cell>
          <cell r="C10079" t="str">
            <v>25010000</v>
          </cell>
          <cell r="D10079">
            <v>114440.58</v>
          </cell>
        </row>
        <row r="10080">
          <cell r="A10080" t="str">
            <v>07</v>
          </cell>
          <cell r="B10080" t="str">
            <v>97020300</v>
          </cell>
          <cell r="C10080" t="str">
            <v>25020000</v>
          </cell>
          <cell r="D10080">
            <v>186683.47</v>
          </cell>
        </row>
        <row r="10081">
          <cell r="A10081" t="str">
            <v>07</v>
          </cell>
          <cell r="B10081" t="str">
            <v>97020300</v>
          </cell>
          <cell r="C10081" t="str">
            <v>25030000</v>
          </cell>
          <cell r="D10081">
            <v>25541.03</v>
          </cell>
        </row>
        <row r="10082">
          <cell r="A10082" t="str">
            <v>07</v>
          </cell>
          <cell r="B10082" t="str">
            <v>97020300</v>
          </cell>
          <cell r="C10082" t="str">
            <v>26000000</v>
          </cell>
          <cell r="D10082">
            <v>134856.07999999999</v>
          </cell>
        </row>
        <row r="10083">
          <cell r="A10083" t="str">
            <v>07</v>
          </cell>
          <cell r="B10083" t="str">
            <v>97020300</v>
          </cell>
          <cell r="C10083" t="str">
            <v>44000500</v>
          </cell>
          <cell r="D10083">
            <v>5070.66</v>
          </cell>
        </row>
        <row r="10084">
          <cell r="A10084" t="str">
            <v>07</v>
          </cell>
          <cell r="B10084" t="str">
            <v>97020300</v>
          </cell>
          <cell r="C10084" t="str">
            <v>91020801</v>
          </cell>
          <cell r="D10084">
            <v>4157.79</v>
          </cell>
        </row>
        <row r="10085">
          <cell r="A10085" t="str">
            <v>07</v>
          </cell>
          <cell r="B10085" t="str">
            <v>97020400</v>
          </cell>
          <cell r="C10085" t="str">
            <v>15010000</v>
          </cell>
          <cell r="D10085">
            <v>2054.0300000000002</v>
          </cell>
        </row>
        <row r="10086">
          <cell r="A10086" t="str">
            <v>07</v>
          </cell>
          <cell r="B10086" t="str">
            <v>97020400</v>
          </cell>
          <cell r="C10086" t="str">
            <v>15020000</v>
          </cell>
          <cell r="D10086">
            <v>2768.81</v>
          </cell>
        </row>
        <row r="10087">
          <cell r="A10087" t="str">
            <v>07</v>
          </cell>
          <cell r="B10087" t="str">
            <v>97020400</v>
          </cell>
          <cell r="C10087" t="str">
            <v>15150000</v>
          </cell>
          <cell r="D10087">
            <v>111.46</v>
          </cell>
        </row>
        <row r="10088">
          <cell r="A10088" t="str">
            <v>07</v>
          </cell>
          <cell r="B10088" t="str">
            <v>97020400</v>
          </cell>
          <cell r="C10088" t="str">
            <v>20010000</v>
          </cell>
          <cell r="D10088">
            <v>145542.38</v>
          </cell>
        </row>
        <row r="10089">
          <cell r="A10089" t="str">
            <v>07</v>
          </cell>
          <cell r="B10089" t="str">
            <v>97020400</v>
          </cell>
          <cell r="C10089" t="str">
            <v>23010000</v>
          </cell>
          <cell r="D10089">
            <v>65838.240000000005</v>
          </cell>
        </row>
        <row r="10090">
          <cell r="A10090" t="str">
            <v>07</v>
          </cell>
          <cell r="B10090" t="str">
            <v>97020400</v>
          </cell>
          <cell r="C10090" t="str">
            <v>25010000</v>
          </cell>
          <cell r="D10090">
            <v>93573.11</v>
          </cell>
        </row>
        <row r="10091">
          <cell r="A10091" t="str">
            <v>07</v>
          </cell>
          <cell r="B10091" t="str">
            <v>97020400</v>
          </cell>
          <cell r="C10091" t="str">
            <v>25020000</v>
          </cell>
          <cell r="D10091">
            <v>157083.68</v>
          </cell>
        </row>
        <row r="10092">
          <cell r="A10092" t="str">
            <v>07</v>
          </cell>
          <cell r="B10092" t="str">
            <v>97020400</v>
          </cell>
          <cell r="C10092" t="str">
            <v>25030000</v>
          </cell>
          <cell r="D10092">
            <v>22184.45</v>
          </cell>
        </row>
        <row r="10093">
          <cell r="A10093" t="str">
            <v>07</v>
          </cell>
          <cell r="B10093" t="str">
            <v>97020400</v>
          </cell>
          <cell r="C10093" t="str">
            <v>26000000</v>
          </cell>
          <cell r="D10093">
            <v>114096.4</v>
          </cell>
        </row>
        <row r="10094">
          <cell r="A10094" t="str">
            <v>07</v>
          </cell>
          <cell r="B10094" t="str">
            <v>97020400</v>
          </cell>
          <cell r="C10094" t="str">
            <v>44000500</v>
          </cell>
          <cell r="D10094">
            <v>4985.41</v>
          </cell>
        </row>
        <row r="10095">
          <cell r="A10095" t="str">
            <v>07</v>
          </cell>
          <cell r="B10095" t="str">
            <v>97020400</v>
          </cell>
          <cell r="C10095" t="str">
            <v>91020801</v>
          </cell>
          <cell r="D10095">
            <v>3368.5</v>
          </cell>
        </row>
        <row r="10096">
          <cell r="A10096" t="str">
            <v>07</v>
          </cell>
          <cell r="B10096" t="str">
            <v>97020500</v>
          </cell>
          <cell r="C10096" t="str">
            <v>15010000</v>
          </cell>
          <cell r="D10096">
            <v>342.09</v>
          </cell>
        </row>
        <row r="10097">
          <cell r="A10097" t="str">
            <v>07</v>
          </cell>
          <cell r="B10097" t="str">
            <v>97020500</v>
          </cell>
          <cell r="C10097" t="str">
            <v>15020000</v>
          </cell>
          <cell r="D10097">
            <v>648.13</v>
          </cell>
        </row>
        <row r="10098">
          <cell r="A10098" t="str">
            <v>07</v>
          </cell>
          <cell r="B10098" t="str">
            <v>97020500</v>
          </cell>
          <cell r="C10098" t="str">
            <v>15150000</v>
          </cell>
          <cell r="D10098">
            <v>18.579999999999998</v>
          </cell>
        </row>
        <row r="10099">
          <cell r="A10099" t="str">
            <v>07</v>
          </cell>
          <cell r="B10099" t="str">
            <v>97020500</v>
          </cell>
          <cell r="C10099" t="str">
            <v>20010000</v>
          </cell>
          <cell r="D10099">
            <v>39948.36</v>
          </cell>
        </row>
        <row r="10100">
          <cell r="A10100" t="str">
            <v>07</v>
          </cell>
          <cell r="B10100" t="str">
            <v>97020500</v>
          </cell>
          <cell r="C10100" t="str">
            <v>23010000</v>
          </cell>
          <cell r="D10100">
            <v>11289.53</v>
          </cell>
        </row>
        <row r="10101">
          <cell r="A10101" t="str">
            <v>07</v>
          </cell>
          <cell r="B10101" t="str">
            <v>97020500</v>
          </cell>
          <cell r="C10101" t="str">
            <v>25010000</v>
          </cell>
          <cell r="D10101">
            <v>21275.8</v>
          </cell>
        </row>
        <row r="10102">
          <cell r="A10102" t="str">
            <v>07</v>
          </cell>
          <cell r="B10102" t="str">
            <v>97020500</v>
          </cell>
          <cell r="C10102" t="str">
            <v>25020000</v>
          </cell>
          <cell r="D10102">
            <v>33135.440000000002</v>
          </cell>
        </row>
        <row r="10103">
          <cell r="A10103" t="str">
            <v>07</v>
          </cell>
          <cell r="B10103" t="str">
            <v>97020500</v>
          </cell>
          <cell r="C10103" t="str">
            <v>25030000</v>
          </cell>
          <cell r="D10103">
            <v>4352.62</v>
          </cell>
        </row>
        <row r="10104">
          <cell r="A10104" t="str">
            <v>07</v>
          </cell>
          <cell r="B10104" t="str">
            <v>97020500</v>
          </cell>
          <cell r="C10104" t="str">
            <v>26000000</v>
          </cell>
          <cell r="D10104">
            <v>21514.71</v>
          </cell>
        </row>
        <row r="10105">
          <cell r="A10105" t="str">
            <v>07</v>
          </cell>
          <cell r="B10105" t="str">
            <v>97020500</v>
          </cell>
          <cell r="C10105" t="str">
            <v>44000500</v>
          </cell>
          <cell r="D10105">
            <v>582.14</v>
          </cell>
        </row>
        <row r="10106">
          <cell r="A10106" t="str">
            <v>07</v>
          </cell>
          <cell r="B10106" t="str">
            <v>97020500</v>
          </cell>
          <cell r="C10106" t="str">
            <v>91020801</v>
          </cell>
          <cell r="D10106">
            <v>789.29</v>
          </cell>
        </row>
        <row r="10107">
          <cell r="A10107" t="str">
            <v>07</v>
          </cell>
          <cell r="B10107" t="str">
            <v>97020600</v>
          </cell>
          <cell r="C10107" t="str">
            <v>15010000</v>
          </cell>
          <cell r="D10107">
            <v>32.130000000000003</v>
          </cell>
        </row>
        <row r="10108">
          <cell r="A10108" t="str">
            <v>07</v>
          </cell>
          <cell r="B10108" t="str">
            <v>97020600</v>
          </cell>
          <cell r="C10108" t="str">
            <v>15020000</v>
          </cell>
          <cell r="D10108">
            <v>48.81</v>
          </cell>
        </row>
        <row r="10109">
          <cell r="A10109" t="str">
            <v>07</v>
          </cell>
          <cell r="B10109" t="str">
            <v>97020600</v>
          </cell>
          <cell r="C10109" t="str">
            <v>15150000</v>
          </cell>
          <cell r="D10109">
            <v>1.86</v>
          </cell>
        </row>
        <row r="10110">
          <cell r="A10110" t="str">
            <v>07</v>
          </cell>
          <cell r="B10110" t="str">
            <v>97020600</v>
          </cell>
          <cell r="C10110" t="str">
            <v>20010000</v>
          </cell>
          <cell r="D10110">
            <v>2633.66</v>
          </cell>
        </row>
        <row r="10111">
          <cell r="A10111" t="str">
            <v>07</v>
          </cell>
          <cell r="B10111" t="str">
            <v>97020600</v>
          </cell>
          <cell r="C10111" t="str">
            <v>23010000</v>
          </cell>
          <cell r="D10111">
            <v>1101.55</v>
          </cell>
        </row>
        <row r="10112">
          <cell r="A10112" t="str">
            <v>07</v>
          </cell>
          <cell r="B10112" t="str">
            <v>97020600</v>
          </cell>
          <cell r="C10112" t="str">
            <v>25010000</v>
          </cell>
          <cell r="D10112">
            <v>1611.63</v>
          </cell>
        </row>
        <row r="10113">
          <cell r="A10113" t="str">
            <v>07</v>
          </cell>
          <cell r="B10113" t="str">
            <v>97020600</v>
          </cell>
          <cell r="C10113" t="str">
            <v>25020000</v>
          </cell>
          <cell r="D10113">
            <v>2636.03</v>
          </cell>
        </row>
        <row r="10114">
          <cell r="A10114" t="str">
            <v>07</v>
          </cell>
          <cell r="B10114" t="str">
            <v>97020600</v>
          </cell>
          <cell r="C10114" t="str">
            <v>25030000</v>
          </cell>
          <cell r="D10114">
            <v>363.32</v>
          </cell>
        </row>
        <row r="10115">
          <cell r="A10115" t="str">
            <v>07</v>
          </cell>
          <cell r="B10115" t="str">
            <v>97020600</v>
          </cell>
          <cell r="C10115" t="str">
            <v>26000000</v>
          </cell>
          <cell r="D10115">
            <v>1874.91</v>
          </cell>
        </row>
        <row r="10116">
          <cell r="A10116" t="str">
            <v>07</v>
          </cell>
          <cell r="B10116" t="str">
            <v>97020600</v>
          </cell>
          <cell r="C10116" t="str">
            <v>44000500</v>
          </cell>
          <cell r="D10116">
            <v>72.430000000000007</v>
          </cell>
        </row>
        <row r="10117">
          <cell r="A10117" t="str">
            <v>07</v>
          </cell>
          <cell r="B10117" t="str">
            <v>97020600</v>
          </cell>
          <cell r="C10117" t="str">
            <v>91020801</v>
          </cell>
          <cell r="D10117">
            <v>54.97</v>
          </cell>
        </row>
        <row r="10118">
          <cell r="A10118" t="str">
            <v>07</v>
          </cell>
          <cell r="B10118" t="str">
            <v>97020700</v>
          </cell>
          <cell r="C10118" t="str">
            <v>15010000</v>
          </cell>
          <cell r="D10118">
            <v>546.16</v>
          </cell>
        </row>
        <row r="10119">
          <cell r="A10119" t="str">
            <v>07</v>
          </cell>
          <cell r="B10119" t="str">
            <v>97020700</v>
          </cell>
          <cell r="C10119" t="str">
            <v>15020000</v>
          </cell>
          <cell r="D10119">
            <v>829.83</v>
          </cell>
        </row>
        <row r="10120">
          <cell r="A10120" t="str">
            <v>07</v>
          </cell>
          <cell r="B10120" t="str">
            <v>97020700</v>
          </cell>
          <cell r="C10120" t="str">
            <v>15150000</v>
          </cell>
          <cell r="D10120">
            <v>31.58</v>
          </cell>
        </row>
        <row r="10121">
          <cell r="A10121" t="str">
            <v>07</v>
          </cell>
          <cell r="B10121" t="str">
            <v>97020700</v>
          </cell>
          <cell r="C10121" t="str">
            <v>20010000</v>
          </cell>
          <cell r="D10121">
            <v>44838.86</v>
          </cell>
        </row>
        <row r="10122">
          <cell r="A10122" t="str">
            <v>07</v>
          </cell>
          <cell r="B10122" t="str">
            <v>97020700</v>
          </cell>
          <cell r="C10122" t="str">
            <v>23010000</v>
          </cell>
          <cell r="D10122">
            <v>18730.66</v>
          </cell>
        </row>
        <row r="10123">
          <cell r="A10123" t="str">
            <v>07</v>
          </cell>
          <cell r="B10123" t="str">
            <v>97020700</v>
          </cell>
          <cell r="C10123" t="str">
            <v>25010000</v>
          </cell>
          <cell r="D10123">
            <v>27759.19</v>
          </cell>
        </row>
        <row r="10124">
          <cell r="A10124" t="str">
            <v>07</v>
          </cell>
          <cell r="B10124" t="str">
            <v>97020700</v>
          </cell>
          <cell r="C10124" t="str">
            <v>25020000</v>
          </cell>
          <cell r="D10124">
            <v>45292.88</v>
          </cell>
        </row>
        <row r="10125">
          <cell r="A10125" t="str">
            <v>07</v>
          </cell>
          <cell r="B10125" t="str">
            <v>97020700</v>
          </cell>
          <cell r="C10125" t="str">
            <v>25030000</v>
          </cell>
          <cell r="D10125">
            <v>6200.56</v>
          </cell>
        </row>
        <row r="10126">
          <cell r="A10126" t="str">
            <v>07</v>
          </cell>
          <cell r="B10126" t="str">
            <v>97020700</v>
          </cell>
          <cell r="C10126" t="str">
            <v>26000000</v>
          </cell>
          <cell r="D10126">
            <v>32414.32</v>
          </cell>
        </row>
        <row r="10127">
          <cell r="A10127" t="str">
            <v>07</v>
          </cell>
          <cell r="B10127" t="str">
            <v>97020700</v>
          </cell>
          <cell r="C10127" t="str">
            <v>44000500</v>
          </cell>
          <cell r="D10127">
            <v>1231.44</v>
          </cell>
        </row>
        <row r="10128">
          <cell r="A10128" t="str">
            <v>07</v>
          </cell>
          <cell r="B10128" t="str">
            <v>97020700</v>
          </cell>
          <cell r="C10128" t="str">
            <v>91020801</v>
          </cell>
          <cell r="D10128">
            <v>1003.35</v>
          </cell>
        </row>
        <row r="10129">
          <cell r="A10129" t="str">
            <v>07</v>
          </cell>
          <cell r="B10129" t="str">
            <v>76000000</v>
          </cell>
          <cell r="C10129" t="str">
            <v>10020000</v>
          </cell>
          <cell r="D10129">
            <v>19160</v>
          </cell>
        </row>
        <row r="10130">
          <cell r="A10130" t="str">
            <v>07</v>
          </cell>
          <cell r="B10130" t="str">
            <v>76000000</v>
          </cell>
          <cell r="C10130" t="str">
            <v>25010000</v>
          </cell>
          <cell r="D10130">
            <v>358953.62</v>
          </cell>
        </row>
        <row r="10131">
          <cell r="A10131" t="str">
            <v>07</v>
          </cell>
          <cell r="B10131" t="str">
            <v>76000000</v>
          </cell>
          <cell r="C10131" t="str">
            <v>25020000</v>
          </cell>
          <cell r="D10131">
            <v>159046.46</v>
          </cell>
        </row>
        <row r="10132">
          <cell r="A10132" t="str">
            <v>07</v>
          </cell>
          <cell r="B10132" t="str">
            <v>76000000</v>
          </cell>
          <cell r="C10132" t="str">
            <v>25030000</v>
          </cell>
          <cell r="D10132">
            <v>13379.58</v>
          </cell>
        </row>
        <row r="10133">
          <cell r="A10133" t="str">
            <v>07</v>
          </cell>
          <cell r="B10133" t="str">
            <v>76000000</v>
          </cell>
          <cell r="C10133" t="str">
            <v>26000000</v>
          </cell>
          <cell r="D10133">
            <v>47568.1</v>
          </cell>
        </row>
        <row r="10134">
          <cell r="A10134" t="str">
            <v>07</v>
          </cell>
          <cell r="B10134" t="str">
            <v>76000000</v>
          </cell>
          <cell r="C10134" t="str">
            <v>50000000</v>
          </cell>
          <cell r="D10134">
            <v>2806.16</v>
          </cell>
        </row>
        <row r="10135">
          <cell r="A10135" t="str">
            <v>07</v>
          </cell>
          <cell r="B10135" t="str">
            <v>76000000</v>
          </cell>
          <cell r="C10135" t="str">
            <v>51000000</v>
          </cell>
          <cell r="D10135">
            <v>1511028.55</v>
          </cell>
        </row>
        <row r="10136">
          <cell r="A10136" t="str">
            <v>07</v>
          </cell>
          <cell r="B10136" t="str">
            <v>76000000</v>
          </cell>
          <cell r="C10136" t="str">
            <v>51030000</v>
          </cell>
          <cell r="D10136">
            <v>5</v>
          </cell>
        </row>
        <row r="10137">
          <cell r="A10137" t="str">
            <v>07</v>
          </cell>
          <cell r="B10137" t="str">
            <v>76000000</v>
          </cell>
          <cell r="C10137" t="str">
            <v>51030100</v>
          </cell>
          <cell r="D10137">
            <v>1936.13</v>
          </cell>
        </row>
        <row r="10138">
          <cell r="A10138" t="str">
            <v>07</v>
          </cell>
          <cell r="B10138" t="str">
            <v>76000000</v>
          </cell>
          <cell r="C10138" t="str">
            <v>51040000</v>
          </cell>
          <cell r="D10138">
            <v>1613196.29</v>
          </cell>
        </row>
        <row r="10139">
          <cell r="A10139" t="str">
            <v>07</v>
          </cell>
          <cell r="B10139" t="str">
            <v>76000000</v>
          </cell>
          <cell r="C10139" t="str">
            <v>51050000</v>
          </cell>
          <cell r="D10139">
            <v>180072.58</v>
          </cell>
        </row>
        <row r="10140">
          <cell r="A10140" t="str">
            <v>07</v>
          </cell>
          <cell r="B10140" t="str">
            <v>76000000</v>
          </cell>
          <cell r="C10140" t="str">
            <v>52000000</v>
          </cell>
          <cell r="D10140">
            <v>34848359.509999998</v>
          </cell>
        </row>
        <row r="10141">
          <cell r="A10141" t="str">
            <v>07</v>
          </cell>
          <cell r="B10141" t="str">
            <v>76000000</v>
          </cell>
          <cell r="C10141" t="str">
            <v>58030200</v>
          </cell>
          <cell r="D10141">
            <v>6095110.2999999998</v>
          </cell>
        </row>
        <row r="10142">
          <cell r="A10142" t="str">
            <v>07</v>
          </cell>
          <cell r="B10142" t="str">
            <v>76000000</v>
          </cell>
          <cell r="C10142" t="str">
            <v>60010000</v>
          </cell>
          <cell r="D10142">
            <v>375104.68</v>
          </cell>
        </row>
        <row r="10143">
          <cell r="A10143" t="str">
            <v>07</v>
          </cell>
          <cell r="B10143" t="str">
            <v>76000000</v>
          </cell>
          <cell r="C10143" t="str">
            <v>62020100</v>
          </cell>
          <cell r="D10143">
            <v>2128417</v>
          </cell>
        </row>
        <row r="10144">
          <cell r="A10144" t="str">
            <v>07</v>
          </cell>
          <cell r="B10144" t="str">
            <v>76000000</v>
          </cell>
          <cell r="C10144" t="str">
            <v>62020200</v>
          </cell>
          <cell r="D10144">
            <v>119.59</v>
          </cell>
        </row>
        <row r="10145">
          <cell r="A10145" t="str">
            <v>07</v>
          </cell>
          <cell r="B10145" t="str">
            <v>76000000</v>
          </cell>
          <cell r="C10145" t="str">
            <v>62020300</v>
          </cell>
          <cell r="D10145">
            <v>228950.68</v>
          </cell>
        </row>
        <row r="10146">
          <cell r="A10146" t="str">
            <v>07</v>
          </cell>
          <cell r="B10146" t="str">
            <v>76000000</v>
          </cell>
          <cell r="C10146" t="str">
            <v>62030000</v>
          </cell>
          <cell r="D10146">
            <v>13682.21</v>
          </cell>
        </row>
        <row r="10147">
          <cell r="A10147" t="str">
            <v>07</v>
          </cell>
          <cell r="B10147" t="str">
            <v>76000000</v>
          </cell>
          <cell r="C10147" t="str">
            <v>62030100</v>
          </cell>
          <cell r="D10147">
            <v>24934.7</v>
          </cell>
        </row>
        <row r="10148">
          <cell r="A10148" t="str">
            <v>07</v>
          </cell>
          <cell r="B10148" t="str">
            <v>76000000</v>
          </cell>
          <cell r="C10148" t="str">
            <v>68010000</v>
          </cell>
          <cell r="D10148">
            <v>-1412540</v>
          </cell>
        </row>
        <row r="10149">
          <cell r="A10149" t="str">
            <v>07</v>
          </cell>
          <cell r="B10149" t="str">
            <v>76000000</v>
          </cell>
          <cell r="C10149" t="str">
            <v>68030600</v>
          </cell>
          <cell r="D10149">
            <v>-1160683.29</v>
          </cell>
        </row>
        <row r="10150">
          <cell r="A10150" t="str">
            <v>07</v>
          </cell>
          <cell r="B10150" t="str">
            <v>76000000</v>
          </cell>
          <cell r="C10150" t="str">
            <v>68060000</v>
          </cell>
          <cell r="D10150">
            <v>-98488.55</v>
          </cell>
        </row>
        <row r="10151">
          <cell r="A10151" t="str">
            <v>07</v>
          </cell>
          <cell r="B10151" t="str">
            <v>76000000</v>
          </cell>
          <cell r="C10151" t="str">
            <v>70000000</v>
          </cell>
          <cell r="D10151">
            <v>4665344.17</v>
          </cell>
        </row>
        <row r="10152">
          <cell r="A10152" t="str">
            <v>07</v>
          </cell>
          <cell r="B10152" t="str">
            <v>76000000</v>
          </cell>
          <cell r="C10152" t="str">
            <v>79030000</v>
          </cell>
          <cell r="D10152">
            <v>23001.15</v>
          </cell>
        </row>
        <row r="10153">
          <cell r="A10153" t="str">
            <v>07</v>
          </cell>
          <cell r="B10153" t="str">
            <v>76000000</v>
          </cell>
          <cell r="C10153" t="str">
            <v>79070000</v>
          </cell>
          <cell r="D10153">
            <v>2233.5</v>
          </cell>
        </row>
        <row r="10154">
          <cell r="A10154" t="str">
            <v>07</v>
          </cell>
          <cell r="B10154" t="str">
            <v>76000000</v>
          </cell>
          <cell r="C10154" t="str">
            <v>91020100</v>
          </cell>
          <cell r="D10154">
            <v>-73.2</v>
          </cell>
        </row>
        <row r="10155">
          <cell r="A10155" t="str">
            <v>07</v>
          </cell>
          <cell r="B10155" t="str">
            <v>76000000</v>
          </cell>
          <cell r="C10155" t="str">
            <v>91020800</v>
          </cell>
          <cell r="D10155">
            <v>243239.05</v>
          </cell>
        </row>
        <row r="10156">
          <cell r="A10156" t="str">
            <v>07</v>
          </cell>
          <cell r="B10156" t="str">
            <v>76000000</v>
          </cell>
          <cell r="C10156" t="str">
            <v>91020801</v>
          </cell>
          <cell r="D10156">
            <v>378.14</v>
          </cell>
        </row>
        <row r="10157">
          <cell r="A10157" t="str">
            <v>07</v>
          </cell>
          <cell r="B10157" t="str">
            <v>76000000</v>
          </cell>
          <cell r="C10157" t="str">
            <v>91020900</v>
          </cell>
          <cell r="D10157">
            <v>3336.66</v>
          </cell>
        </row>
        <row r="10158">
          <cell r="A10158" t="str">
            <v>07</v>
          </cell>
          <cell r="B10158" t="str">
            <v>90090900</v>
          </cell>
          <cell r="C10158" t="str">
            <v>99000000</v>
          </cell>
          <cell r="D10158">
            <v>258808.61</v>
          </cell>
        </row>
        <row r="10159">
          <cell r="A10159" t="str">
            <v>07</v>
          </cell>
          <cell r="B10159" t="str">
            <v>99000000</v>
          </cell>
          <cell r="C10159" t="str">
            <v>90090901</v>
          </cell>
          <cell r="D10159">
            <v>218207.07</v>
          </cell>
        </row>
        <row r="10160">
          <cell r="A10160" t="str">
            <v>07</v>
          </cell>
          <cell r="B10160" t="str">
            <v>15060000</v>
          </cell>
          <cell r="C10160" t="str">
            <v>10060000</v>
          </cell>
          <cell r="D10160">
            <v>9672598.3800000008</v>
          </cell>
        </row>
        <row r="10161">
          <cell r="A10161" t="str">
            <v>07</v>
          </cell>
          <cell r="B10161" t="str">
            <v>15060000</v>
          </cell>
          <cell r="C10161" t="str">
            <v>16010000</v>
          </cell>
          <cell r="D10161">
            <v>390734.8</v>
          </cell>
        </row>
        <row r="10162">
          <cell r="A10162" t="str">
            <v>07</v>
          </cell>
          <cell r="B10162" t="str">
            <v>15060000</v>
          </cell>
          <cell r="C10162" t="str">
            <v>16020000</v>
          </cell>
          <cell r="D10162">
            <v>398961.3</v>
          </cell>
        </row>
        <row r="10163">
          <cell r="A10163" t="str">
            <v>07</v>
          </cell>
          <cell r="B10163" t="str">
            <v>15060000</v>
          </cell>
          <cell r="C10163" t="str">
            <v>91020801</v>
          </cell>
          <cell r="D10163">
            <v>0.17</v>
          </cell>
        </row>
        <row r="10164">
          <cell r="A10164" t="str">
            <v>07</v>
          </cell>
          <cell r="B10164" t="str">
            <v>94000000</v>
          </cell>
          <cell r="C10164" t="str">
            <v>91020800</v>
          </cell>
          <cell r="D10164">
            <v>2895.6</v>
          </cell>
        </row>
        <row r="10165">
          <cell r="A10165" t="str">
            <v>07</v>
          </cell>
          <cell r="B10165" t="str">
            <v>10120000</v>
          </cell>
          <cell r="C10165" t="str">
            <v>10120000</v>
          </cell>
          <cell r="D10165">
            <v>67369.100000000006</v>
          </cell>
        </row>
        <row r="10166">
          <cell r="A10166" t="str">
            <v>07</v>
          </cell>
          <cell r="B10166" t="str">
            <v>10120000</v>
          </cell>
          <cell r="C10166" t="str">
            <v>28011200</v>
          </cell>
          <cell r="D10166">
            <v>32547.16</v>
          </cell>
        </row>
        <row r="10167">
          <cell r="A10167" t="str">
            <v>07</v>
          </cell>
          <cell r="B10167" t="str">
            <v>10150000</v>
          </cell>
          <cell r="C10167" t="str">
            <v>10050000</v>
          </cell>
          <cell r="D10167">
            <v>1670.85</v>
          </cell>
        </row>
        <row r="10168">
          <cell r="A10168" t="str">
            <v>07</v>
          </cell>
          <cell r="B10168" t="str">
            <v>10150000</v>
          </cell>
          <cell r="C10168" t="str">
            <v>10090200</v>
          </cell>
          <cell r="D10168">
            <v>5290.44</v>
          </cell>
        </row>
        <row r="10169">
          <cell r="A10169" t="str">
            <v>07</v>
          </cell>
          <cell r="B10169" t="str">
            <v>10150000</v>
          </cell>
          <cell r="C10169" t="str">
            <v>10150000</v>
          </cell>
          <cell r="D10169">
            <v>8121028.25</v>
          </cell>
        </row>
        <row r="10170">
          <cell r="A10170" t="str">
            <v>07</v>
          </cell>
          <cell r="B10170" t="str">
            <v>10150000</v>
          </cell>
          <cell r="C10170" t="str">
            <v>10160200</v>
          </cell>
          <cell r="D10170">
            <v>7062675.75</v>
          </cell>
        </row>
        <row r="10171">
          <cell r="A10171" t="str">
            <v>07</v>
          </cell>
          <cell r="B10171" t="str">
            <v>10150000</v>
          </cell>
          <cell r="C10171" t="str">
            <v>23010000</v>
          </cell>
          <cell r="D10171">
            <v>22961.15</v>
          </cell>
        </row>
        <row r="10172">
          <cell r="A10172" t="str">
            <v>07</v>
          </cell>
          <cell r="B10172" t="str">
            <v>10150000</v>
          </cell>
          <cell r="C10172" t="str">
            <v>25010000</v>
          </cell>
          <cell r="D10172">
            <v>731955.89</v>
          </cell>
        </row>
        <row r="10173">
          <cell r="A10173" t="str">
            <v>07</v>
          </cell>
          <cell r="B10173" t="str">
            <v>10150000</v>
          </cell>
          <cell r="C10173" t="str">
            <v>25020000</v>
          </cell>
          <cell r="D10173">
            <v>128393.15</v>
          </cell>
        </row>
        <row r="10174">
          <cell r="A10174" t="str">
            <v>07</v>
          </cell>
          <cell r="B10174" t="str">
            <v>10150000</v>
          </cell>
          <cell r="C10174" t="str">
            <v>25030000</v>
          </cell>
          <cell r="D10174">
            <v>5643.1</v>
          </cell>
        </row>
        <row r="10175">
          <cell r="A10175" t="str">
            <v>07</v>
          </cell>
          <cell r="B10175" t="str">
            <v>10150000</v>
          </cell>
          <cell r="C10175" t="str">
            <v>26000000</v>
          </cell>
          <cell r="D10175">
            <v>79468.929999999993</v>
          </cell>
        </row>
        <row r="10176">
          <cell r="A10176" t="str">
            <v>07</v>
          </cell>
          <cell r="B10176" t="str">
            <v>10150000</v>
          </cell>
          <cell r="C10176" t="str">
            <v>41020000</v>
          </cell>
          <cell r="D10176">
            <v>37837.22</v>
          </cell>
        </row>
        <row r="10177">
          <cell r="A10177" t="str">
            <v>07</v>
          </cell>
          <cell r="B10177" t="str">
            <v>10150000</v>
          </cell>
          <cell r="C10177" t="str">
            <v>44000500</v>
          </cell>
          <cell r="D10177">
            <v>200</v>
          </cell>
        </row>
        <row r="10178">
          <cell r="A10178" t="str">
            <v>07</v>
          </cell>
          <cell r="B10178" t="str">
            <v>10150000</v>
          </cell>
          <cell r="C10178" t="str">
            <v>73020000</v>
          </cell>
          <cell r="D10178">
            <v>2628.89</v>
          </cell>
        </row>
        <row r="10179">
          <cell r="A10179" t="str">
            <v>07</v>
          </cell>
          <cell r="B10179" t="str">
            <v>10150000</v>
          </cell>
          <cell r="C10179" t="str">
            <v>91020801</v>
          </cell>
          <cell r="D10179">
            <v>169276.9</v>
          </cell>
        </row>
        <row r="10180">
          <cell r="A10180" t="str">
            <v>07</v>
          </cell>
          <cell r="B10180" t="str">
            <v>10150000</v>
          </cell>
          <cell r="C10180" t="str">
            <v>91020802</v>
          </cell>
          <cell r="D10180">
            <v>243.75</v>
          </cell>
        </row>
        <row r="10181">
          <cell r="A10181" t="str">
            <v>07</v>
          </cell>
          <cell r="B10181" t="str">
            <v>41020000</v>
          </cell>
          <cell r="C10181" t="str">
            <v>10020000</v>
          </cell>
          <cell r="D10181">
            <v>32909.93</v>
          </cell>
        </row>
        <row r="10182">
          <cell r="A10182" t="str">
            <v>07</v>
          </cell>
          <cell r="B10182" t="str">
            <v>41020000</v>
          </cell>
          <cell r="C10182" t="str">
            <v>41020000</v>
          </cell>
          <cell r="D10182">
            <v>516694.16</v>
          </cell>
        </row>
        <row r="10183">
          <cell r="A10183" t="str">
            <v>07</v>
          </cell>
          <cell r="B10183" t="str">
            <v>41020000</v>
          </cell>
          <cell r="C10183" t="str">
            <v>44000100</v>
          </cell>
          <cell r="D10183">
            <v>3221825.57</v>
          </cell>
        </row>
        <row r="10184">
          <cell r="A10184" t="str">
            <v>07</v>
          </cell>
          <cell r="B10184" t="str">
            <v>41020000</v>
          </cell>
          <cell r="C10184" t="str">
            <v>44000200</v>
          </cell>
          <cell r="D10184">
            <v>193004.01</v>
          </cell>
        </row>
        <row r="10185">
          <cell r="A10185" t="str">
            <v>07</v>
          </cell>
          <cell r="B10185" t="str">
            <v>41020000</v>
          </cell>
          <cell r="C10185" t="str">
            <v>45000300</v>
          </cell>
          <cell r="D10185">
            <v>1582266.58</v>
          </cell>
        </row>
        <row r="10186">
          <cell r="A10186" t="str">
            <v>07</v>
          </cell>
          <cell r="B10186" t="str">
            <v>41020000</v>
          </cell>
          <cell r="C10186" t="str">
            <v>45020300</v>
          </cell>
          <cell r="D10186">
            <v>295347.98</v>
          </cell>
        </row>
        <row r="10187">
          <cell r="A10187" t="str">
            <v>07</v>
          </cell>
          <cell r="B10187" t="str">
            <v>41020000</v>
          </cell>
          <cell r="C10187" t="str">
            <v>90021400</v>
          </cell>
          <cell r="D10187">
            <v>4064596.91</v>
          </cell>
        </row>
        <row r="10188">
          <cell r="A10188" t="str">
            <v>07</v>
          </cell>
          <cell r="B10188" t="str">
            <v>41020000</v>
          </cell>
          <cell r="C10188" t="str">
            <v>90021401</v>
          </cell>
          <cell r="D10188">
            <v>18427277.989999998</v>
          </cell>
        </row>
        <row r="10189">
          <cell r="A10189" t="str">
            <v>07</v>
          </cell>
          <cell r="B10189" t="str">
            <v>41020000</v>
          </cell>
          <cell r="C10189" t="str">
            <v>90021402</v>
          </cell>
          <cell r="D10189">
            <v>133761.04999999999</v>
          </cell>
        </row>
        <row r="10190">
          <cell r="A10190" t="str">
            <v>07</v>
          </cell>
          <cell r="B10190" t="str">
            <v>41020000</v>
          </cell>
          <cell r="C10190" t="str">
            <v>90021405</v>
          </cell>
          <cell r="D10190">
            <v>18053938.91</v>
          </cell>
        </row>
        <row r="10191">
          <cell r="A10191" t="str">
            <v>07</v>
          </cell>
          <cell r="B10191" t="str">
            <v>41020000</v>
          </cell>
          <cell r="C10191" t="str">
            <v>90021600</v>
          </cell>
          <cell r="D10191">
            <v>1312151.3799999999</v>
          </cell>
        </row>
        <row r="10192">
          <cell r="A10192" t="str">
            <v>07</v>
          </cell>
          <cell r="B10192" t="str">
            <v>41020000</v>
          </cell>
          <cell r="C10192" t="str">
            <v>90021605</v>
          </cell>
          <cell r="D10192">
            <v>2461711.5</v>
          </cell>
        </row>
        <row r="10193">
          <cell r="A10193" t="str">
            <v>07</v>
          </cell>
          <cell r="B10193" t="str">
            <v>41020000</v>
          </cell>
          <cell r="C10193" t="str">
            <v>90021800</v>
          </cell>
          <cell r="D10193">
            <v>1378838</v>
          </cell>
        </row>
        <row r="10194">
          <cell r="A10194" t="str">
            <v>07</v>
          </cell>
          <cell r="B10194" t="str">
            <v>41020000</v>
          </cell>
          <cell r="C10194" t="str">
            <v>91020801</v>
          </cell>
          <cell r="D10194">
            <v>-143745.70000000001</v>
          </cell>
        </row>
        <row r="10195">
          <cell r="A10195" t="str">
            <v>07</v>
          </cell>
          <cell r="B10195" t="str">
            <v>15150000</v>
          </cell>
          <cell r="C10195" t="str">
            <v>07010000</v>
          </cell>
          <cell r="D10195">
            <v>3079.7</v>
          </cell>
        </row>
        <row r="10196">
          <cell r="A10196" t="str">
            <v>07</v>
          </cell>
          <cell r="B10196" t="str">
            <v>15150000</v>
          </cell>
          <cell r="C10196" t="str">
            <v>08060000</v>
          </cell>
          <cell r="D10196">
            <v>5355</v>
          </cell>
        </row>
        <row r="10197">
          <cell r="A10197" t="str">
            <v>07</v>
          </cell>
          <cell r="B10197" t="str">
            <v>15150000</v>
          </cell>
          <cell r="C10197" t="str">
            <v>08090100</v>
          </cell>
          <cell r="D10197">
            <v>25161.8</v>
          </cell>
        </row>
        <row r="10198">
          <cell r="A10198" t="str">
            <v>07</v>
          </cell>
          <cell r="B10198" t="str">
            <v>15150000</v>
          </cell>
          <cell r="C10198" t="str">
            <v>15150000</v>
          </cell>
          <cell r="D10198">
            <v>521696</v>
          </cell>
        </row>
        <row r="10199">
          <cell r="A10199" t="str">
            <v>07</v>
          </cell>
          <cell r="B10199" t="str">
            <v>15150000</v>
          </cell>
          <cell r="C10199" t="str">
            <v>16040000</v>
          </cell>
          <cell r="D10199">
            <v>13698809.960000001</v>
          </cell>
        </row>
        <row r="10200">
          <cell r="A10200" t="str">
            <v>07</v>
          </cell>
          <cell r="B10200" t="str">
            <v>15150000</v>
          </cell>
          <cell r="C10200" t="str">
            <v>25010000</v>
          </cell>
          <cell r="D10200">
            <v>708697.4</v>
          </cell>
        </row>
        <row r="10201">
          <cell r="A10201" t="str">
            <v>07</v>
          </cell>
          <cell r="B10201" t="str">
            <v>15150000</v>
          </cell>
          <cell r="C10201" t="str">
            <v>25020000</v>
          </cell>
          <cell r="D10201">
            <v>217923.55</v>
          </cell>
        </row>
        <row r="10202">
          <cell r="A10202" t="str">
            <v>07</v>
          </cell>
          <cell r="B10202" t="str">
            <v>15150000</v>
          </cell>
          <cell r="C10202" t="str">
            <v>25030000</v>
          </cell>
          <cell r="D10202">
            <v>233417.4</v>
          </cell>
        </row>
        <row r="10203">
          <cell r="A10203" t="str">
            <v>07</v>
          </cell>
          <cell r="B10203" t="str">
            <v>15150000</v>
          </cell>
          <cell r="C10203" t="str">
            <v>26000000</v>
          </cell>
          <cell r="D10203">
            <v>2810953.05</v>
          </cell>
        </row>
        <row r="10204">
          <cell r="A10204" t="str">
            <v>07</v>
          </cell>
          <cell r="B10204" t="str">
            <v>15150000</v>
          </cell>
          <cell r="C10204" t="str">
            <v>44000500</v>
          </cell>
          <cell r="D10204">
            <v>262890.34999999998</v>
          </cell>
        </row>
        <row r="10205">
          <cell r="A10205" t="str">
            <v>07</v>
          </cell>
          <cell r="B10205" t="str">
            <v>15150000</v>
          </cell>
          <cell r="C10205" t="str">
            <v>79030000</v>
          </cell>
          <cell r="D10205">
            <v>253711.65</v>
          </cell>
        </row>
        <row r="10206">
          <cell r="A10206" t="str">
            <v>07</v>
          </cell>
          <cell r="B10206" t="str">
            <v>15150000</v>
          </cell>
          <cell r="C10206" t="str">
            <v>79040000</v>
          </cell>
          <cell r="D10206">
            <v>440</v>
          </cell>
        </row>
        <row r="10207">
          <cell r="A10207" t="str">
            <v>07</v>
          </cell>
          <cell r="B10207" t="str">
            <v>15150000</v>
          </cell>
          <cell r="C10207" t="str">
            <v>79070000</v>
          </cell>
          <cell r="D10207">
            <v>240443.65</v>
          </cell>
        </row>
        <row r="10208">
          <cell r="A10208" t="str">
            <v>07</v>
          </cell>
          <cell r="B10208" t="str">
            <v>15150000</v>
          </cell>
          <cell r="C10208" t="str">
            <v>90021205</v>
          </cell>
          <cell r="D10208">
            <v>360396</v>
          </cell>
        </row>
        <row r="10209">
          <cell r="A10209" t="str">
            <v>07</v>
          </cell>
          <cell r="B10209" t="str">
            <v>15150000</v>
          </cell>
          <cell r="C10209" t="str">
            <v>90021205</v>
          </cell>
          <cell r="D10209">
            <v>64176</v>
          </cell>
        </row>
        <row r="10210">
          <cell r="A10210" t="str">
            <v>07</v>
          </cell>
          <cell r="B10210" t="str">
            <v>15030000</v>
          </cell>
          <cell r="C10210" t="str">
            <v>10030000</v>
          </cell>
          <cell r="D10210">
            <v>9308753.5899999999</v>
          </cell>
        </row>
        <row r="10211">
          <cell r="A10211" t="str">
            <v>07</v>
          </cell>
          <cell r="B10211" t="str">
            <v>15030000</v>
          </cell>
          <cell r="C10211" t="str">
            <v>16010000</v>
          </cell>
          <cell r="D10211">
            <v>571867.68999999994</v>
          </cell>
        </row>
        <row r="10212">
          <cell r="A10212" t="str">
            <v>07</v>
          </cell>
          <cell r="B10212" t="str">
            <v>15030000</v>
          </cell>
          <cell r="C10212" t="str">
            <v>16020000</v>
          </cell>
          <cell r="D10212">
            <v>890118.8</v>
          </cell>
        </row>
        <row r="10213">
          <cell r="A10213" t="str">
            <v>07</v>
          </cell>
          <cell r="B10213" t="str">
            <v>15010000</v>
          </cell>
          <cell r="C10213" t="str">
            <v>10010000</v>
          </cell>
          <cell r="D10213">
            <v>97126606.700000003</v>
          </cell>
        </row>
        <row r="10214">
          <cell r="A10214" t="str">
            <v>07</v>
          </cell>
          <cell r="B10214" t="str">
            <v>15010000</v>
          </cell>
          <cell r="C10214" t="str">
            <v>16010000</v>
          </cell>
          <cell r="D10214">
            <v>13174333.52</v>
          </cell>
        </row>
        <row r="10215">
          <cell r="A10215" t="str">
            <v>07</v>
          </cell>
          <cell r="B10215" t="str">
            <v>15010000</v>
          </cell>
          <cell r="C10215" t="str">
            <v>16020000</v>
          </cell>
          <cell r="D10215">
            <v>1622571.37</v>
          </cell>
        </row>
        <row r="10216">
          <cell r="A10216" t="str">
            <v>07</v>
          </cell>
          <cell r="B10216" t="str">
            <v>15010000</v>
          </cell>
          <cell r="C10216" t="str">
            <v>16040000</v>
          </cell>
          <cell r="D10216">
            <v>648095.67000000004</v>
          </cell>
        </row>
        <row r="10217">
          <cell r="A10217" t="str">
            <v>07</v>
          </cell>
          <cell r="B10217" t="str">
            <v>15040000</v>
          </cell>
          <cell r="C10217" t="str">
            <v>10040000</v>
          </cell>
          <cell r="D10217">
            <v>4279471.93</v>
          </cell>
        </row>
        <row r="10218">
          <cell r="A10218" t="str">
            <v>07</v>
          </cell>
          <cell r="B10218" t="str">
            <v>15040000</v>
          </cell>
          <cell r="C10218" t="str">
            <v>16010000</v>
          </cell>
          <cell r="D10218">
            <v>-595</v>
          </cell>
        </row>
        <row r="10219">
          <cell r="A10219" t="str">
            <v>07</v>
          </cell>
          <cell r="B10219" t="str">
            <v>15040000</v>
          </cell>
          <cell r="C10219" t="str">
            <v>16020000</v>
          </cell>
          <cell r="D10219">
            <v>20699.47</v>
          </cell>
        </row>
        <row r="10220">
          <cell r="A10220" t="str">
            <v>07</v>
          </cell>
          <cell r="B10220" t="str">
            <v>15050000</v>
          </cell>
          <cell r="C10220" t="str">
            <v>10050000</v>
          </cell>
          <cell r="D10220">
            <v>9165997.6500000004</v>
          </cell>
        </row>
        <row r="10221">
          <cell r="A10221" t="str">
            <v>07</v>
          </cell>
          <cell r="B10221" t="str">
            <v>15050000</v>
          </cell>
          <cell r="C10221" t="str">
            <v>16010000</v>
          </cell>
          <cell r="D10221">
            <v>140143.57</v>
          </cell>
        </row>
        <row r="10222">
          <cell r="A10222" t="str">
            <v>07</v>
          </cell>
          <cell r="B10222" t="str">
            <v>15050000</v>
          </cell>
          <cell r="C10222" t="str">
            <v>16020000</v>
          </cell>
          <cell r="D10222">
            <v>81026.679999999993</v>
          </cell>
        </row>
        <row r="10223">
          <cell r="A10223" t="str">
            <v>07</v>
          </cell>
          <cell r="B10223" t="str">
            <v>15090000</v>
          </cell>
          <cell r="C10223" t="str">
            <v>10090000</v>
          </cell>
          <cell r="D10223">
            <v>10201448.27</v>
          </cell>
        </row>
        <row r="10224">
          <cell r="A10224" t="str">
            <v>07</v>
          </cell>
          <cell r="B10224" t="str">
            <v>15090000</v>
          </cell>
          <cell r="C10224" t="str">
            <v>16010000</v>
          </cell>
          <cell r="D10224">
            <v>189400.03</v>
          </cell>
        </row>
        <row r="10225">
          <cell r="A10225" t="str">
            <v>07</v>
          </cell>
          <cell r="B10225" t="str">
            <v>15090000</v>
          </cell>
          <cell r="C10225" t="str">
            <v>16020000</v>
          </cell>
          <cell r="D10225">
            <v>-1192872.01</v>
          </cell>
        </row>
        <row r="10226">
          <cell r="A10226" t="str">
            <v>07</v>
          </cell>
          <cell r="B10226" t="str">
            <v>15180000</v>
          </cell>
          <cell r="C10226" t="str">
            <v>10150000</v>
          </cell>
          <cell r="D10226">
            <v>3747032.44</v>
          </cell>
        </row>
        <row r="10227">
          <cell r="A10227" t="str">
            <v>07</v>
          </cell>
          <cell r="B10227" t="str">
            <v>15180000</v>
          </cell>
          <cell r="C10227" t="str">
            <v>16010000</v>
          </cell>
          <cell r="D10227">
            <v>92360.67</v>
          </cell>
        </row>
        <row r="10228">
          <cell r="A10228" t="str">
            <v>07</v>
          </cell>
          <cell r="B10228" t="str">
            <v>15180000</v>
          </cell>
          <cell r="C10228" t="str">
            <v>16020000</v>
          </cell>
          <cell r="D10228">
            <v>217118.49</v>
          </cell>
        </row>
        <row r="10229">
          <cell r="A10229" t="str">
            <v>07</v>
          </cell>
          <cell r="B10229" t="str">
            <v>15160000</v>
          </cell>
          <cell r="C10229" t="str">
            <v>16070100</v>
          </cell>
          <cell r="D10229">
            <v>27510</v>
          </cell>
        </row>
        <row r="10230">
          <cell r="A10230" t="str">
            <v>07</v>
          </cell>
          <cell r="B10230" t="str">
            <v>15160000</v>
          </cell>
          <cell r="C10230" t="str">
            <v>16070200</v>
          </cell>
          <cell r="D10230">
            <v>-935.84</v>
          </cell>
        </row>
        <row r="10231">
          <cell r="A10231" t="str">
            <v>07</v>
          </cell>
          <cell r="B10231" t="str">
            <v>15160000</v>
          </cell>
          <cell r="C10231" t="str">
            <v>41020000</v>
          </cell>
          <cell r="D10231">
            <v>1903798.16</v>
          </cell>
        </row>
        <row r="10232">
          <cell r="A10232" t="str">
            <v>07</v>
          </cell>
          <cell r="B10232" t="str">
            <v>10160200</v>
          </cell>
          <cell r="C10232" t="str">
            <v>25010000</v>
          </cell>
          <cell r="D10232">
            <v>6792896.8799999999</v>
          </cell>
        </row>
        <row r="10233">
          <cell r="A10233" t="str">
            <v>07</v>
          </cell>
          <cell r="B10233" t="str">
            <v>10160200</v>
          </cell>
          <cell r="C10233" t="str">
            <v>25020000</v>
          </cell>
          <cell r="D10233">
            <v>92823.14</v>
          </cell>
        </row>
        <row r="10234">
          <cell r="A10234" t="str">
            <v>07</v>
          </cell>
          <cell r="B10234" t="str">
            <v>10160200</v>
          </cell>
          <cell r="C10234" t="str">
            <v>25030000</v>
          </cell>
          <cell r="D10234">
            <v>17406.41</v>
          </cell>
        </row>
        <row r="10235">
          <cell r="A10235" t="str">
            <v>07</v>
          </cell>
          <cell r="B10235" t="str">
            <v>10160200</v>
          </cell>
          <cell r="C10235" t="str">
            <v>26000000</v>
          </cell>
          <cell r="D10235">
            <v>93055.74</v>
          </cell>
        </row>
        <row r="10236">
          <cell r="A10236" t="str">
            <v>07</v>
          </cell>
          <cell r="B10236" t="str">
            <v>10160200</v>
          </cell>
          <cell r="C10236" t="str">
            <v>91020801</v>
          </cell>
          <cell r="D10236">
            <v>28097.3</v>
          </cell>
        </row>
        <row r="10237">
          <cell r="A10237" t="str">
            <v>07</v>
          </cell>
          <cell r="B10237" t="str">
            <v>05000000</v>
          </cell>
          <cell r="C10237" t="str">
            <v>26000000</v>
          </cell>
          <cell r="D10237">
            <v>112903.65</v>
          </cell>
        </row>
        <row r="10238">
          <cell r="A10238" t="str">
            <v>07</v>
          </cell>
          <cell r="B10238" t="str">
            <v>97000400</v>
          </cell>
          <cell r="C10238" t="str">
            <v>25010000</v>
          </cell>
          <cell r="D10238">
            <v>57945.69</v>
          </cell>
        </row>
        <row r="10239">
          <cell r="A10239" t="str">
            <v>07</v>
          </cell>
          <cell r="B10239" t="str">
            <v>97000400</v>
          </cell>
          <cell r="C10239" t="str">
            <v>25020000</v>
          </cell>
          <cell r="D10239">
            <v>26978.82</v>
          </cell>
        </row>
        <row r="10240">
          <cell r="A10240" t="str">
            <v>07</v>
          </cell>
          <cell r="B10240" t="str">
            <v>97000400</v>
          </cell>
          <cell r="C10240" t="str">
            <v>25030000</v>
          </cell>
          <cell r="D10240">
            <v>5169.59</v>
          </cell>
        </row>
        <row r="10241">
          <cell r="A10241" t="str">
            <v>07</v>
          </cell>
          <cell r="B10241" t="str">
            <v>97000400</v>
          </cell>
          <cell r="C10241" t="str">
            <v>26000000</v>
          </cell>
          <cell r="D10241">
            <v>19657.830000000002</v>
          </cell>
        </row>
        <row r="10242">
          <cell r="A10242" t="str">
            <v>07</v>
          </cell>
          <cell r="B10242" t="str">
            <v>97000400</v>
          </cell>
          <cell r="C10242" t="str">
            <v>97000400</v>
          </cell>
          <cell r="D10242">
            <v>94.44</v>
          </cell>
        </row>
        <row r="10243">
          <cell r="A10243" t="str">
            <v>07</v>
          </cell>
          <cell r="B10243" t="str">
            <v>10160100</v>
          </cell>
          <cell r="C10243" t="str">
            <v>25010000</v>
          </cell>
          <cell r="D10243">
            <v>10013295.75</v>
          </cell>
        </row>
        <row r="10244">
          <cell r="A10244" t="str">
            <v>07</v>
          </cell>
          <cell r="B10244" t="str">
            <v>10160100</v>
          </cell>
          <cell r="C10244" t="str">
            <v>25020000</v>
          </cell>
          <cell r="D10244">
            <v>21825.11</v>
          </cell>
        </row>
        <row r="10245">
          <cell r="A10245" t="str">
            <v>07</v>
          </cell>
          <cell r="B10245" t="str">
            <v>10160100</v>
          </cell>
          <cell r="C10245" t="str">
            <v>25030000</v>
          </cell>
          <cell r="D10245">
            <v>17680</v>
          </cell>
        </row>
        <row r="10246">
          <cell r="A10246" t="str">
            <v>07</v>
          </cell>
          <cell r="B10246" t="str">
            <v>10110000</v>
          </cell>
          <cell r="C10246" t="str">
            <v>10110000</v>
          </cell>
          <cell r="D10246">
            <v>3937450.99</v>
          </cell>
        </row>
        <row r="10247">
          <cell r="A10247" t="str">
            <v>07</v>
          </cell>
          <cell r="B10247" t="str">
            <v>10110000</v>
          </cell>
          <cell r="C10247" t="str">
            <v>20010000</v>
          </cell>
          <cell r="D10247">
            <v>79634706.930000007</v>
          </cell>
        </row>
        <row r="10248">
          <cell r="A10248" t="str">
            <v>07</v>
          </cell>
          <cell r="B10248" t="str">
            <v>10110000</v>
          </cell>
          <cell r="C10248" t="str">
            <v>23010000</v>
          </cell>
          <cell r="D10248">
            <v>1673.83</v>
          </cell>
        </row>
        <row r="10249">
          <cell r="A10249" t="str">
            <v>07</v>
          </cell>
          <cell r="B10249" t="str">
            <v>10110000</v>
          </cell>
          <cell r="C10249" t="str">
            <v>25010000</v>
          </cell>
          <cell r="D10249">
            <v>709.72</v>
          </cell>
        </row>
        <row r="10250">
          <cell r="A10250" t="str">
            <v>07</v>
          </cell>
          <cell r="B10250" t="str">
            <v>10110000</v>
          </cell>
          <cell r="C10250" t="str">
            <v>25020000</v>
          </cell>
          <cell r="D10250">
            <v>206.16</v>
          </cell>
        </row>
        <row r="10251">
          <cell r="A10251" t="str">
            <v>07</v>
          </cell>
          <cell r="B10251" t="str">
            <v>10110000</v>
          </cell>
          <cell r="C10251" t="str">
            <v>25030000</v>
          </cell>
          <cell r="D10251">
            <v>2803.25</v>
          </cell>
        </row>
        <row r="10252">
          <cell r="A10252" t="str">
            <v>07</v>
          </cell>
          <cell r="B10252" t="str">
            <v>10110000</v>
          </cell>
          <cell r="C10252" t="str">
            <v>26000000</v>
          </cell>
          <cell r="D10252">
            <v>424</v>
          </cell>
        </row>
        <row r="10253">
          <cell r="A10253" t="str">
            <v>07</v>
          </cell>
          <cell r="B10253" t="str">
            <v>10110000</v>
          </cell>
          <cell r="C10253" t="str">
            <v>91020400</v>
          </cell>
          <cell r="D10253">
            <v>7795585.2400000002</v>
          </cell>
        </row>
        <row r="10254">
          <cell r="A10254" t="str">
            <v>07</v>
          </cell>
          <cell r="B10254" t="str">
            <v>10170000</v>
          </cell>
          <cell r="C10254" t="str">
            <v>10170000</v>
          </cell>
          <cell r="D10254">
            <v>-19125.29</v>
          </cell>
        </row>
        <row r="10255">
          <cell r="A10255" t="str">
            <v>07</v>
          </cell>
          <cell r="B10255" t="str">
            <v>10170000</v>
          </cell>
          <cell r="C10255" t="str">
            <v>25010000</v>
          </cell>
          <cell r="D10255">
            <v>5535.87</v>
          </cell>
        </row>
        <row r="10256">
          <cell r="A10256" t="str">
            <v>07</v>
          </cell>
          <cell r="B10256" t="str">
            <v>10170000</v>
          </cell>
          <cell r="C10256" t="str">
            <v>25020000</v>
          </cell>
          <cell r="D10256">
            <v>514.77</v>
          </cell>
        </row>
        <row r="10257">
          <cell r="A10257" t="str">
            <v>07</v>
          </cell>
          <cell r="B10257" t="str">
            <v>10170000</v>
          </cell>
          <cell r="C10257" t="str">
            <v>25030000</v>
          </cell>
          <cell r="D10257">
            <v>650.04999999999995</v>
          </cell>
        </row>
        <row r="10258">
          <cell r="A10258" t="str">
            <v>07</v>
          </cell>
          <cell r="B10258" t="str">
            <v>10170000</v>
          </cell>
          <cell r="C10258" t="str">
            <v>26000000</v>
          </cell>
          <cell r="D10258">
            <v>6935.32</v>
          </cell>
        </row>
        <row r="10259">
          <cell r="A10259" t="str">
            <v>07</v>
          </cell>
          <cell r="B10259" t="str">
            <v>10130000</v>
          </cell>
          <cell r="C10259" t="str">
            <v>10130000</v>
          </cell>
          <cell r="D10259">
            <v>575698.51</v>
          </cell>
        </row>
        <row r="10260">
          <cell r="A10260" t="str">
            <v>07</v>
          </cell>
          <cell r="B10260" t="str">
            <v>10130000</v>
          </cell>
          <cell r="C10260" t="str">
            <v>28001100</v>
          </cell>
          <cell r="D10260">
            <v>2783.2</v>
          </cell>
        </row>
        <row r="10261">
          <cell r="A10261" t="str">
            <v>07</v>
          </cell>
          <cell r="B10261" t="str">
            <v>10070000</v>
          </cell>
          <cell r="C10261" t="str">
            <v>10010000</v>
          </cell>
          <cell r="D10261">
            <v>116778.15</v>
          </cell>
        </row>
        <row r="10262">
          <cell r="A10262" t="str">
            <v>07</v>
          </cell>
          <cell r="B10262" t="str">
            <v>10070000</v>
          </cell>
          <cell r="C10262" t="str">
            <v>16020000</v>
          </cell>
          <cell r="D10262">
            <v>2960.91</v>
          </cell>
        </row>
        <row r="10263">
          <cell r="A10263" t="str">
            <v>07</v>
          </cell>
          <cell r="B10263" t="str">
            <v>10070000</v>
          </cell>
          <cell r="C10263" t="str">
            <v>90020500</v>
          </cell>
          <cell r="D10263">
            <v>87684.82</v>
          </cell>
        </row>
        <row r="10264">
          <cell r="A10264" t="str">
            <v>07</v>
          </cell>
          <cell r="B10264" t="str">
            <v>15130000</v>
          </cell>
          <cell r="C10264" t="str">
            <v>15130000</v>
          </cell>
          <cell r="D10264">
            <v>22164356.359999999</v>
          </cell>
        </row>
        <row r="10265">
          <cell r="A10265" t="str">
            <v>07</v>
          </cell>
          <cell r="B10265" t="str">
            <v>15130000</v>
          </cell>
          <cell r="C10265" t="str">
            <v>23010000</v>
          </cell>
          <cell r="D10265">
            <v>6829260.6699999999</v>
          </cell>
        </row>
        <row r="10266">
          <cell r="A10266" t="str">
            <v>07</v>
          </cell>
          <cell r="B10266" t="str">
            <v>15130000</v>
          </cell>
          <cell r="C10266" t="str">
            <v>25010000</v>
          </cell>
          <cell r="D10266">
            <v>94405.61</v>
          </cell>
        </row>
        <row r="10267">
          <cell r="A10267" t="str">
            <v>07</v>
          </cell>
          <cell r="B10267" t="str">
            <v>15130000</v>
          </cell>
          <cell r="C10267" t="str">
            <v>25020000</v>
          </cell>
          <cell r="D10267">
            <v>13893839.73</v>
          </cell>
        </row>
        <row r="10268">
          <cell r="A10268" t="str">
            <v>07</v>
          </cell>
          <cell r="B10268" t="str">
            <v>15130000</v>
          </cell>
          <cell r="C10268" t="str">
            <v>25030000</v>
          </cell>
          <cell r="D10268">
            <v>158392.66</v>
          </cell>
        </row>
        <row r="10269">
          <cell r="A10269" t="str">
            <v>07</v>
          </cell>
          <cell r="B10269" t="str">
            <v>15130000</v>
          </cell>
          <cell r="C10269" t="str">
            <v>26000000</v>
          </cell>
          <cell r="D10269">
            <v>700915.03</v>
          </cell>
        </row>
        <row r="10270">
          <cell r="A10270" t="str">
            <v>07</v>
          </cell>
          <cell r="B10270" t="str">
            <v>15130000</v>
          </cell>
          <cell r="C10270" t="str">
            <v>79030000</v>
          </cell>
          <cell r="D10270">
            <v>251375.79</v>
          </cell>
        </row>
        <row r="10271">
          <cell r="A10271" t="str">
            <v>07</v>
          </cell>
          <cell r="B10271" t="str">
            <v>15130000</v>
          </cell>
          <cell r="C10271" t="str">
            <v>79040000</v>
          </cell>
          <cell r="D10271">
            <v>1987.57</v>
          </cell>
        </row>
        <row r="10272">
          <cell r="A10272" t="str">
            <v>07</v>
          </cell>
          <cell r="B10272" t="str">
            <v>15130000</v>
          </cell>
          <cell r="C10272" t="str">
            <v>79070000</v>
          </cell>
          <cell r="D10272">
            <v>234179.3</v>
          </cell>
        </row>
        <row r="10273">
          <cell r="A10273" t="str">
            <v>07</v>
          </cell>
          <cell r="B10273" t="str">
            <v>10060200</v>
          </cell>
          <cell r="C10273" t="str">
            <v>10060200</v>
          </cell>
          <cell r="D10273">
            <v>17040.939999999999</v>
          </cell>
        </row>
        <row r="10274">
          <cell r="A10274" t="str">
            <v>07</v>
          </cell>
          <cell r="B10274" t="str">
            <v>10060200</v>
          </cell>
          <cell r="C10274" t="str">
            <v>23010000</v>
          </cell>
          <cell r="D10274">
            <v>3938.21</v>
          </cell>
        </row>
        <row r="10275">
          <cell r="A10275" t="str">
            <v>07</v>
          </cell>
          <cell r="B10275" t="str">
            <v>10060200</v>
          </cell>
          <cell r="C10275" t="str">
            <v>25010000</v>
          </cell>
          <cell r="D10275">
            <v>2.09</v>
          </cell>
        </row>
        <row r="10276">
          <cell r="A10276" t="str">
            <v>07</v>
          </cell>
          <cell r="B10276" t="str">
            <v>10060200</v>
          </cell>
          <cell r="C10276" t="str">
            <v>25030000</v>
          </cell>
          <cell r="D10276">
            <v>60</v>
          </cell>
        </row>
        <row r="10277">
          <cell r="A10277" t="str">
            <v>07</v>
          </cell>
          <cell r="B10277" t="str">
            <v>10060200</v>
          </cell>
          <cell r="C10277" t="str">
            <v>26000000</v>
          </cell>
          <cell r="D10277">
            <v>0.2</v>
          </cell>
        </row>
        <row r="10278">
          <cell r="A10278" t="str">
            <v>07</v>
          </cell>
          <cell r="B10278" t="str">
            <v>10060200</v>
          </cell>
          <cell r="C10278" t="str">
            <v>91020400</v>
          </cell>
          <cell r="D10278">
            <v>23822.15</v>
          </cell>
        </row>
        <row r="10279">
          <cell r="A10279" t="str">
            <v>07</v>
          </cell>
          <cell r="B10279" t="str">
            <v>10060000</v>
          </cell>
          <cell r="C10279" t="str">
            <v>10060000</v>
          </cell>
          <cell r="D10279">
            <v>7609712.3600000003</v>
          </cell>
        </row>
        <row r="10280">
          <cell r="A10280" t="str">
            <v>07</v>
          </cell>
          <cell r="B10280" t="str">
            <v>10060000</v>
          </cell>
          <cell r="C10280" t="str">
            <v>20010000</v>
          </cell>
          <cell r="D10280">
            <v>1092117</v>
          </cell>
        </row>
        <row r="10281">
          <cell r="A10281" t="str">
            <v>07</v>
          </cell>
          <cell r="B10281" t="str">
            <v>10060000</v>
          </cell>
          <cell r="C10281" t="str">
            <v>23010000</v>
          </cell>
          <cell r="D10281">
            <v>2448127.3199999998</v>
          </cell>
        </row>
        <row r="10282">
          <cell r="A10282" t="str">
            <v>07</v>
          </cell>
          <cell r="B10282" t="str">
            <v>10060000</v>
          </cell>
          <cell r="C10282" t="str">
            <v>25010000</v>
          </cell>
          <cell r="D10282">
            <v>3564550.48</v>
          </cell>
        </row>
        <row r="10283">
          <cell r="A10283" t="str">
            <v>07</v>
          </cell>
          <cell r="B10283" t="str">
            <v>10060000</v>
          </cell>
          <cell r="C10283" t="str">
            <v>25020000</v>
          </cell>
          <cell r="D10283">
            <v>903757.99</v>
          </cell>
        </row>
        <row r="10284">
          <cell r="A10284" t="str">
            <v>07</v>
          </cell>
          <cell r="B10284" t="str">
            <v>10060000</v>
          </cell>
          <cell r="C10284" t="str">
            <v>25030000</v>
          </cell>
          <cell r="D10284">
            <v>195184.23</v>
          </cell>
        </row>
        <row r="10285">
          <cell r="A10285" t="str">
            <v>07</v>
          </cell>
          <cell r="B10285" t="str">
            <v>10060000</v>
          </cell>
          <cell r="C10285" t="str">
            <v>26000000</v>
          </cell>
          <cell r="D10285">
            <v>673435.56</v>
          </cell>
        </row>
        <row r="10286">
          <cell r="A10286" t="str">
            <v>07</v>
          </cell>
          <cell r="B10286" t="str">
            <v>10060000</v>
          </cell>
          <cell r="C10286" t="str">
            <v>41020000</v>
          </cell>
          <cell r="D10286">
            <v>301351.53999999998</v>
          </cell>
        </row>
        <row r="10287">
          <cell r="A10287" t="str">
            <v>07</v>
          </cell>
          <cell r="B10287" t="str">
            <v>10060000</v>
          </cell>
          <cell r="C10287" t="str">
            <v>44000500</v>
          </cell>
          <cell r="D10287">
            <v>837533.81</v>
          </cell>
        </row>
        <row r="10288">
          <cell r="A10288" t="str">
            <v>07</v>
          </cell>
          <cell r="B10288" t="str">
            <v>10060000</v>
          </cell>
          <cell r="C10288" t="str">
            <v>79030000</v>
          </cell>
          <cell r="D10288">
            <v>266119.08</v>
          </cell>
        </row>
        <row r="10289">
          <cell r="A10289" t="str">
            <v>07</v>
          </cell>
          <cell r="B10289" t="str">
            <v>10060000</v>
          </cell>
          <cell r="C10289" t="str">
            <v>79040000</v>
          </cell>
          <cell r="D10289">
            <v>117128.33</v>
          </cell>
        </row>
        <row r="10290">
          <cell r="A10290" t="str">
            <v>07</v>
          </cell>
          <cell r="B10290" t="str">
            <v>10060000</v>
          </cell>
          <cell r="C10290" t="str">
            <v>91020801</v>
          </cell>
          <cell r="D10290">
            <v>30903.360000000001</v>
          </cell>
        </row>
        <row r="10291">
          <cell r="A10291" t="str">
            <v>07</v>
          </cell>
          <cell r="B10291" t="str">
            <v>10060000</v>
          </cell>
          <cell r="C10291" t="str">
            <v>91020802</v>
          </cell>
          <cell r="D10291">
            <v>-25705</v>
          </cell>
        </row>
        <row r="10292">
          <cell r="A10292" t="str">
            <v>07</v>
          </cell>
          <cell r="B10292" t="str">
            <v>10060000</v>
          </cell>
          <cell r="C10292" t="str">
            <v>91020803</v>
          </cell>
          <cell r="D10292">
            <v>25705</v>
          </cell>
        </row>
        <row r="10293">
          <cell r="A10293" t="str">
            <v>07</v>
          </cell>
          <cell r="B10293" t="str">
            <v>10060000</v>
          </cell>
          <cell r="C10293" t="str">
            <v>97000000</v>
          </cell>
          <cell r="D10293">
            <v>13348.56</v>
          </cell>
        </row>
        <row r="10294">
          <cell r="A10294" t="str">
            <v>07</v>
          </cell>
          <cell r="B10294" t="str">
            <v>10040100</v>
          </cell>
          <cell r="C10294" t="str">
            <v>76020400</v>
          </cell>
          <cell r="D10294">
            <v>535.5</v>
          </cell>
        </row>
        <row r="10295">
          <cell r="A10295" t="str">
            <v>07</v>
          </cell>
          <cell r="B10295" t="str">
            <v>10040000</v>
          </cell>
          <cell r="C10295" t="str">
            <v>10040000</v>
          </cell>
          <cell r="D10295">
            <v>132028.19</v>
          </cell>
        </row>
        <row r="10296">
          <cell r="A10296" t="str">
            <v>07</v>
          </cell>
          <cell r="B10296" t="str">
            <v>10040000</v>
          </cell>
          <cell r="C10296" t="str">
            <v>10040100</v>
          </cell>
          <cell r="D10296">
            <v>535.5</v>
          </cell>
        </row>
        <row r="10297">
          <cell r="A10297" t="str">
            <v>07</v>
          </cell>
          <cell r="B10297" t="str">
            <v>10040000</v>
          </cell>
          <cell r="C10297" t="str">
            <v>23010000</v>
          </cell>
          <cell r="D10297">
            <v>262.2</v>
          </cell>
        </row>
        <row r="10298">
          <cell r="A10298" t="str">
            <v>07</v>
          </cell>
          <cell r="B10298" t="str">
            <v>10040000</v>
          </cell>
          <cell r="C10298" t="str">
            <v>25010000</v>
          </cell>
          <cell r="D10298">
            <v>68</v>
          </cell>
        </row>
        <row r="10299">
          <cell r="A10299" t="str">
            <v>07</v>
          </cell>
          <cell r="B10299" t="str">
            <v>10040000</v>
          </cell>
          <cell r="C10299" t="str">
            <v>25020000</v>
          </cell>
          <cell r="D10299">
            <v>656.31</v>
          </cell>
        </row>
        <row r="10300">
          <cell r="A10300" t="str">
            <v>07</v>
          </cell>
          <cell r="B10300" t="str">
            <v>10040000</v>
          </cell>
          <cell r="C10300" t="str">
            <v>41020000</v>
          </cell>
          <cell r="D10300">
            <v>3753742.16</v>
          </cell>
        </row>
        <row r="10301">
          <cell r="A10301" t="str">
            <v>07</v>
          </cell>
          <cell r="B10301" t="str">
            <v>10040000</v>
          </cell>
          <cell r="C10301" t="str">
            <v>44000500</v>
          </cell>
          <cell r="D10301">
            <v>2750</v>
          </cell>
        </row>
        <row r="10302">
          <cell r="A10302" t="str">
            <v>07</v>
          </cell>
          <cell r="B10302" t="str">
            <v>10040000</v>
          </cell>
          <cell r="C10302" t="str">
            <v>79030000</v>
          </cell>
          <cell r="D10302">
            <v>3936</v>
          </cell>
        </row>
        <row r="10303">
          <cell r="A10303" t="str">
            <v>07</v>
          </cell>
          <cell r="B10303" t="str">
            <v>10040000</v>
          </cell>
          <cell r="C10303" t="str">
            <v>90020500</v>
          </cell>
          <cell r="D10303">
            <v>1500</v>
          </cell>
        </row>
        <row r="10304">
          <cell r="A10304" t="str">
            <v>07</v>
          </cell>
          <cell r="B10304" t="str">
            <v>10040000</v>
          </cell>
          <cell r="C10304" t="str">
            <v>91020800</v>
          </cell>
          <cell r="D10304">
            <v>94825.54</v>
          </cell>
        </row>
        <row r="10305">
          <cell r="A10305" t="str">
            <v>07</v>
          </cell>
          <cell r="B10305" t="str">
            <v>10030000</v>
          </cell>
          <cell r="C10305" t="str">
            <v>10030000</v>
          </cell>
          <cell r="D10305">
            <v>1185837.76</v>
          </cell>
        </row>
        <row r="10306">
          <cell r="A10306" t="str">
            <v>07</v>
          </cell>
          <cell r="B10306" t="str">
            <v>10030000</v>
          </cell>
          <cell r="C10306" t="str">
            <v>20010000</v>
          </cell>
          <cell r="D10306">
            <v>758780.36</v>
          </cell>
        </row>
        <row r="10307">
          <cell r="A10307" t="str">
            <v>07</v>
          </cell>
          <cell r="B10307" t="str">
            <v>10030000</v>
          </cell>
          <cell r="C10307" t="str">
            <v>23010000</v>
          </cell>
          <cell r="D10307">
            <v>393392.26</v>
          </cell>
        </row>
        <row r="10308">
          <cell r="A10308" t="str">
            <v>07</v>
          </cell>
          <cell r="B10308" t="str">
            <v>10030000</v>
          </cell>
          <cell r="C10308" t="str">
            <v>25010000</v>
          </cell>
          <cell r="D10308">
            <v>5760997.7699999996</v>
          </cell>
        </row>
        <row r="10309">
          <cell r="A10309" t="str">
            <v>07</v>
          </cell>
          <cell r="B10309" t="str">
            <v>10030000</v>
          </cell>
          <cell r="C10309" t="str">
            <v>25020000</v>
          </cell>
          <cell r="D10309">
            <v>402939.42</v>
          </cell>
        </row>
        <row r="10310">
          <cell r="A10310" t="str">
            <v>07</v>
          </cell>
          <cell r="B10310" t="str">
            <v>10030000</v>
          </cell>
          <cell r="C10310" t="str">
            <v>25030000</v>
          </cell>
          <cell r="D10310">
            <v>108373.61</v>
          </cell>
        </row>
        <row r="10311">
          <cell r="A10311" t="str">
            <v>07</v>
          </cell>
          <cell r="B10311" t="str">
            <v>10030000</v>
          </cell>
          <cell r="C10311" t="str">
            <v>26000000</v>
          </cell>
          <cell r="D10311">
            <v>98634.11</v>
          </cell>
        </row>
        <row r="10312">
          <cell r="A10312" t="str">
            <v>07</v>
          </cell>
          <cell r="B10312" t="str">
            <v>10030000</v>
          </cell>
          <cell r="C10312" t="str">
            <v>41020000</v>
          </cell>
          <cell r="D10312">
            <v>168082.23</v>
          </cell>
        </row>
        <row r="10313">
          <cell r="A10313" t="str">
            <v>07</v>
          </cell>
          <cell r="B10313" t="str">
            <v>10030000</v>
          </cell>
          <cell r="C10313" t="str">
            <v>79030000</v>
          </cell>
          <cell r="D10313">
            <v>203539.83</v>
          </cell>
        </row>
        <row r="10314">
          <cell r="A10314" t="str">
            <v>07</v>
          </cell>
          <cell r="B10314" t="str">
            <v>10010200</v>
          </cell>
          <cell r="C10314" t="str">
            <v>10010200</v>
          </cell>
          <cell r="D10314">
            <v>1058375.6000000001</v>
          </cell>
        </row>
        <row r="10315">
          <cell r="A10315" t="str">
            <v>07</v>
          </cell>
          <cell r="B10315" t="str">
            <v>10010200</v>
          </cell>
          <cell r="C10315" t="str">
            <v>20010000</v>
          </cell>
          <cell r="D10315">
            <v>10836.26</v>
          </cell>
        </row>
        <row r="10316">
          <cell r="A10316" t="str">
            <v>07</v>
          </cell>
          <cell r="B10316" t="str">
            <v>10010200</v>
          </cell>
          <cell r="C10316" t="str">
            <v>23010000</v>
          </cell>
          <cell r="D10316">
            <v>1373.75</v>
          </cell>
        </row>
        <row r="10317">
          <cell r="A10317" t="str">
            <v>07</v>
          </cell>
          <cell r="B10317" t="str">
            <v>10010200</v>
          </cell>
          <cell r="C10317" t="str">
            <v>91020400</v>
          </cell>
          <cell r="D10317">
            <v>293196.51</v>
          </cell>
        </row>
        <row r="10318">
          <cell r="A10318" t="str">
            <v>07</v>
          </cell>
          <cell r="B10318" t="str">
            <v>10010200</v>
          </cell>
          <cell r="C10318" t="str">
            <v>91020801</v>
          </cell>
          <cell r="D10318">
            <v>325785</v>
          </cell>
        </row>
        <row r="10319">
          <cell r="A10319" t="str">
            <v>07</v>
          </cell>
          <cell r="B10319" t="str">
            <v>10010100</v>
          </cell>
          <cell r="C10319" t="str">
            <v>23010000</v>
          </cell>
          <cell r="D10319">
            <v>699.89</v>
          </cell>
        </row>
        <row r="10320">
          <cell r="A10320" t="str">
            <v>07</v>
          </cell>
          <cell r="B10320" t="str">
            <v>10010100</v>
          </cell>
          <cell r="C10320" t="str">
            <v>76020500</v>
          </cell>
          <cell r="D10320">
            <v>74280</v>
          </cell>
        </row>
        <row r="10321">
          <cell r="A10321" t="str">
            <v>07</v>
          </cell>
          <cell r="B10321" t="str">
            <v>10010100</v>
          </cell>
          <cell r="C10321" t="str">
            <v>91020801</v>
          </cell>
          <cell r="D10321">
            <v>15211.81</v>
          </cell>
        </row>
        <row r="10322">
          <cell r="A10322" t="str">
            <v>07</v>
          </cell>
          <cell r="B10322" t="str">
            <v>10010000</v>
          </cell>
          <cell r="C10322" t="str">
            <v>10010000</v>
          </cell>
          <cell r="D10322">
            <v>80215911.579999998</v>
          </cell>
        </row>
        <row r="10323">
          <cell r="A10323" t="str">
            <v>07</v>
          </cell>
          <cell r="B10323" t="str">
            <v>10010000</v>
          </cell>
          <cell r="C10323" t="str">
            <v>10010100</v>
          </cell>
          <cell r="D10323">
            <v>74280</v>
          </cell>
        </row>
        <row r="10324">
          <cell r="A10324" t="str">
            <v>07</v>
          </cell>
          <cell r="B10324" t="str">
            <v>10010000</v>
          </cell>
          <cell r="C10324" t="str">
            <v>10010200</v>
          </cell>
          <cell r="D10324">
            <v>399137.52</v>
          </cell>
        </row>
        <row r="10325">
          <cell r="A10325" t="str">
            <v>07</v>
          </cell>
          <cell r="B10325" t="str">
            <v>10010000</v>
          </cell>
          <cell r="C10325" t="str">
            <v>10070000</v>
          </cell>
          <cell r="D10325">
            <v>133089.5</v>
          </cell>
        </row>
        <row r="10326">
          <cell r="A10326" t="str">
            <v>07</v>
          </cell>
          <cell r="B10326" t="str">
            <v>10010000</v>
          </cell>
          <cell r="C10326" t="str">
            <v>20010000</v>
          </cell>
          <cell r="D10326">
            <v>86417277.310000002</v>
          </cell>
        </row>
        <row r="10327">
          <cell r="A10327" t="str">
            <v>07</v>
          </cell>
          <cell r="B10327" t="str">
            <v>10010000</v>
          </cell>
          <cell r="C10327" t="str">
            <v>23010000</v>
          </cell>
          <cell r="D10327">
            <v>3645563.8</v>
          </cell>
        </row>
        <row r="10328">
          <cell r="A10328" t="str">
            <v>07</v>
          </cell>
          <cell r="B10328" t="str">
            <v>10010000</v>
          </cell>
          <cell r="C10328" t="str">
            <v>25010000</v>
          </cell>
          <cell r="D10328">
            <v>1258361.31</v>
          </cell>
        </row>
        <row r="10329">
          <cell r="A10329" t="str">
            <v>07</v>
          </cell>
          <cell r="B10329" t="str">
            <v>10010000</v>
          </cell>
          <cell r="C10329" t="str">
            <v>25020000</v>
          </cell>
          <cell r="D10329">
            <v>26206.17</v>
          </cell>
        </row>
        <row r="10330">
          <cell r="A10330" t="str">
            <v>07</v>
          </cell>
          <cell r="B10330" t="str">
            <v>10010000</v>
          </cell>
          <cell r="C10330" t="str">
            <v>25030000</v>
          </cell>
          <cell r="D10330">
            <v>1537.27</v>
          </cell>
        </row>
        <row r="10331">
          <cell r="A10331" t="str">
            <v>07</v>
          </cell>
          <cell r="B10331" t="str">
            <v>10010000</v>
          </cell>
          <cell r="C10331" t="str">
            <v>26000000</v>
          </cell>
          <cell r="D10331">
            <v>66439.649999999994</v>
          </cell>
        </row>
        <row r="10332">
          <cell r="A10332" t="str">
            <v>07</v>
          </cell>
          <cell r="B10332" t="str">
            <v>10010000</v>
          </cell>
          <cell r="C10332" t="str">
            <v>41020000</v>
          </cell>
          <cell r="D10332">
            <v>9271866.9299999997</v>
          </cell>
        </row>
        <row r="10333">
          <cell r="A10333" t="str">
            <v>07</v>
          </cell>
          <cell r="B10333" t="str">
            <v>10010000</v>
          </cell>
          <cell r="C10333" t="str">
            <v>44000500</v>
          </cell>
          <cell r="D10333">
            <v>61251.9</v>
          </cell>
        </row>
        <row r="10334">
          <cell r="A10334" t="str">
            <v>07</v>
          </cell>
          <cell r="B10334" t="str">
            <v>10010000</v>
          </cell>
          <cell r="C10334" t="str">
            <v>79030000</v>
          </cell>
          <cell r="D10334">
            <v>28175.919999999998</v>
          </cell>
        </row>
        <row r="10335">
          <cell r="A10335" t="str">
            <v>07</v>
          </cell>
          <cell r="B10335" t="str">
            <v>10010000</v>
          </cell>
          <cell r="C10335" t="str">
            <v>97000000</v>
          </cell>
          <cell r="D10335">
            <v>93902.23</v>
          </cell>
        </row>
        <row r="10336">
          <cell r="A10336" t="str">
            <v>07</v>
          </cell>
          <cell r="B10336" t="str">
            <v>10050000</v>
          </cell>
          <cell r="C10336" t="str">
            <v>10050000</v>
          </cell>
          <cell r="D10336">
            <v>12208547.050000001</v>
          </cell>
        </row>
        <row r="10337">
          <cell r="A10337" t="str">
            <v>07</v>
          </cell>
          <cell r="B10337" t="str">
            <v>10050000</v>
          </cell>
          <cell r="C10337" t="str">
            <v>10060000</v>
          </cell>
          <cell r="D10337">
            <v>7.5</v>
          </cell>
        </row>
        <row r="10338">
          <cell r="A10338" t="str">
            <v>07</v>
          </cell>
          <cell r="B10338" t="str">
            <v>10050000</v>
          </cell>
          <cell r="C10338" t="str">
            <v>23010000</v>
          </cell>
          <cell r="D10338">
            <v>1259807.22</v>
          </cell>
        </row>
        <row r="10339">
          <cell r="A10339" t="str">
            <v>07</v>
          </cell>
          <cell r="B10339" t="str">
            <v>10050000</v>
          </cell>
          <cell r="C10339" t="str">
            <v>25010000</v>
          </cell>
          <cell r="D10339">
            <v>3471656.34</v>
          </cell>
        </row>
        <row r="10340">
          <cell r="A10340" t="str">
            <v>07</v>
          </cell>
          <cell r="B10340" t="str">
            <v>10050000</v>
          </cell>
          <cell r="C10340" t="str">
            <v>25020000</v>
          </cell>
          <cell r="D10340">
            <v>751119.15</v>
          </cell>
        </row>
        <row r="10341">
          <cell r="A10341" t="str">
            <v>07</v>
          </cell>
          <cell r="B10341" t="str">
            <v>10050000</v>
          </cell>
          <cell r="C10341" t="str">
            <v>25030000</v>
          </cell>
          <cell r="D10341">
            <v>200514.99</v>
          </cell>
        </row>
        <row r="10342">
          <cell r="A10342" t="str">
            <v>07</v>
          </cell>
          <cell r="B10342" t="str">
            <v>10050000</v>
          </cell>
          <cell r="C10342" t="str">
            <v>26000000</v>
          </cell>
          <cell r="D10342">
            <v>338720.67</v>
          </cell>
        </row>
        <row r="10343">
          <cell r="A10343" t="str">
            <v>07</v>
          </cell>
          <cell r="B10343" t="str">
            <v>10050000</v>
          </cell>
          <cell r="C10343" t="str">
            <v>41020000</v>
          </cell>
          <cell r="D10343">
            <v>2785343.09</v>
          </cell>
        </row>
        <row r="10344">
          <cell r="A10344" t="str">
            <v>07</v>
          </cell>
          <cell r="B10344" t="str">
            <v>10050000</v>
          </cell>
          <cell r="C10344" t="str">
            <v>44000500</v>
          </cell>
          <cell r="D10344">
            <v>11487.5</v>
          </cell>
        </row>
        <row r="10345">
          <cell r="A10345" t="str">
            <v>07</v>
          </cell>
          <cell r="B10345" t="str">
            <v>10050000</v>
          </cell>
          <cell r="C10345" t="str">
            <v>79030000</v>
          </cell>
          <cell r="D10345">
            <v>36499.54</v>
          </cell>
        </row>
        <row r="10346">
          <cell r="A10346" t="str">
            <v>07</v>
          </cell>
          <cell r="B10346" t="str">
            <v>10050000</v>
          </cell>
          <cell r="C10346" t="str">
            <v>79040000</v>
          </cell>
          <cell r="D10346">
            <v>18795</v>
          </cell>
        </row>
        <row r="10347">
          <cell r="A10347" t="str">
            <v>07</v>
          </cell>
          <cell r="B10347" t="str">
            <v>10050000</v>
          </cell>
          <cell r="C10347" t="str">
            <v>91020801</v>
          </cell>
          <cell r="D10347">
            <v>55046.91</v>
          </cell>
        </row>
        <row r="10348">
          <cell r="A10348" t="str">
            <v>07</v>
          </cell>
          <cell r="B10348" t="str">
            <v>10050000</v>
          </cell>
          <cell r="C10348" t="str">
            <v>91020802</v>
          </cell>
          <cell r="D10348">
            <v>-14905</v>
          </cell>
        </row>
        <row r="10349">
          <cell r="A10349" t="str">
            <v>07</v>
          </cell>
          <cell r="B10349" t="str">
            <v>10050000</v>
          </cell>
          <cell r="C10349" t="str">
            <v>91020803</v>
          </cell>
          <cell r="D10349">
            <v>14905</v>
          </cell>
        </row>
        <row r="10350">
          <cell r="A10350" t="str">
            <v>07</v>
          </cell>
          <cell r="B10350" t="str">
            <v>10050000</v>
          </cell>
          <cell r="C10350" t="str">
            <v>97000000</v>
          </cell>
          <cell r="D10350">
            <v>190</v>
          </cell>
        </row>
        <row r="10351">
          <cell r="A10351" t="str">
            <v>07</v>
          </cell>
          <cell r="B10351" t="str">
            <v>10050000</v>
          </cell>
          <cell r="C10351" t="str">
            <v>94000000</v>
          </cell>
          <cell r="D10351">
            <v>15200</v>
          </cell>
        </row>
        <row r="10352">
          <cell r="A10352" t="str">
            <v>07</v>
          </cell>
          <cell r="B10352" t="str">
            <v>10050200</v>
          </cell>
          <cell r="C10352" t="str">
            <v>10050200</v>
          </cell>
          <cell r="D10352">
            <v>20553.29</v>
          </cell>
        </row>
        <row r="10353">
          <cell r="A10353" t="str">
            <v>07</v>
          </cell>
          <cell r="B10353" t="str">
            <v>10050200</v>
          </cell>
          <cell r="C10353" t="str">
            <v>23010000</v>
          </cell>
          <cell r="D10353">
            <v>2769.34</v>
          </cell>
        </row>
        <row r="10354">
          <cell r="A10354" t="str">
            <v>07</v>
          </cell>
          <cell r="B10354" t="str">
            <v>10050200</v>
          </cell>
          <cell r="C10354" t="str">
            <v>91020801</v>
          </cell>
          <cell r="D10354">
            <v>67439.06</v>
          </cell>
        </row>
        <row r="10355">
          <cell r="A10355" t="str">
            <v>07</v>
          </cell>
          <cell r="B10355" t="str">
            <v>10090200</v>
          </cell>
          <cell r="C10355" t="str">
            <v>10090200</v>
          </cell>
          <cell r="D10355">
            <v>5.7</v>
          </cell>
        </row>
        <row r="10356">
          <cell r="A10356" t="str">
            <v>07</v>
          </cell>
          <cell r="B10356" t="str">
            <v>10090200</v>
          </cell>
          <cell r="C10356" t="str">
            <v>23010000</v>
          </cell>
          <cell r="D10356">
            <v>2471.7199999999998</v>
          </cell>
        </row>
        <row r="10357">
          <cell r="A10357" t="str">
            <v>07</v>
          </cell>
          <cell r="B10357" t="str">
            <v>10090200</v>
          </cell>
          <cell r="C10357" t="str">
            <v>25010000</v>
          </cell>
          <cell r="D10357">
            <v>1229.96</v>
          </cell>
        </row>
        <row r="10358">
          <cell r="A10358" t="str">
            <v>07</v>
          </cell>
          <cell r="B10358" t="str">
            <v>10090200</v>
          </cell>
          <cell r="C10358" t="str">
            <v>91020801</v>
          </cell>
          <cell r="D10358">
            <v>29968.44</v>
          </cell>
        </row>
        <row r="10359">
          <cell r="A10359" t="str">
            <v>07</v>
          </cell>
          <cell r="B10359" t="str">
            <v>10090000</v>
          </cell>
          <cell r="C10359" t="str">
            <v>08060000</v>
          </cell>
          <cell r="D10359">
            <v>58856.1</v>
          </cell>
        </row>
        <row r="10360">
          <cell r="A10360" t="str">
            <v>07</v>
          </cell>
          <cell r="B10360" t="str">
            <v>10090000</v>
          </cell>
          <cell r="C10360" t="str">
            <v>10090000</v>
          </cell>
          <cell r="D10360">
            <v>8109779.3499999996</v>
          </cell>
        </row>
        <row r="10361">
          <cell r="A10361" t="str">
            <v>07</v>
          </cell>
          <cell r="B10361" t="str">
            <v>10090000</v>
          </cell>
          <cell r="C10361" t="str">
            <v>23010000</v>
          </cell>
          <cell r="D10361">
            <v>177690.52</v>
          </cell>
        </row>
        <row r="10362">
          <cell r="A10362" t="str">
            <v>07</v>
          </cell>
          <cell r="B10362" t="str">
            <v>10090000</v>
          </cell>
          <cell r="C10362" t="str">
            <v>25010000</v>
          </cell>
          <cell r="D10362">
            <v>8702850.8900000006</v>
          </cell>
        </row>
        <row r="10363">
          <cell r="A10363" t="str">
            <v>07</v>
          </cell>
          <cell r="B10363" t="str">
            <v>10090000</v>
          </cell>
          <cell r="C10363" t="str">
            <v>25020000</v>
          </cell>
          <cell r="D10363">
            <v>94757.38</v>
          </cell>
        </row>
        <row r="10364">
          <cell r="A10364" t="str">
            <v>07</v>
          </cell>
          <cell r="B10364" t="str">
            <v>10090000</v>
          </cell>
          <cell r="C10364" t="str">
            <v>25030000</v>
          </cell>
          <cell r="D10364">
            <v>12071.31</v>
          </cell>
        </row>
        <row r="10365">
          <cell r="A10365" t="str">
            <v>07</v>
          </cell>
          <cell r="B10365" t="str">
            <v>10090000</v>
          </cell>
          <cell r="C10365" t="str">
            <v>26000000</v>
          </cell>
          <cell r="D10365">
            <v>63905.38</v>
          </cell>
        </row>
        <row r="10366">
          <cell r="A10366" t="str">
            <v>07</v>
          </cell>
          <cell r="B10366" t="str">
            <v>10090000</v>
          </cell>
          <cell r="C10366" t="str">
            <v>41020000</v>
          </cell>
          <cell r="D10366">
            <v>321883.58</v>
          </cell>
        </row>
        <row r="10367">
          <cell r="A10367" t="str">
            <v>07</v>
          </cell>
          <cell r="B10367" t="str">
            <v>10090000</v>
          </cell>
          <cell r="C10367" t="str">
            <v>44000500</v>
          </cell>
          <cell r="D10367">
            <v>16360</v>
          </cell>
        </row>
        <row r="10368">
          <cell r="A10368" t="str">
            <v>07</v>
          </cell>
          <cell r="B10368" t="str">
            <v>10090000</v>
          </cell>
          <cell r="C10368" t="str">
            <v>79030000</v>
          </cell>
          <cell r="D10368">
            <v>75262.880000000005</v>
          </cell>
        </row>
        <row r="10369">
          <cell r="A10369" t="str">
            <v>07</v>
          </cell>
          <cell r="B10369" t="str">
            <v>10090000</v>
          </cell>
          <cell r="C10369" t="str">
            <v>79040000</v>
          </cell>
          <cell r="D10369">
            <v>827</v>
          </cell>
        </row>
        <row r="10370">
          <cell r="A10370" t="str">
            <v>07</v>
          </cell>
          <cell r="B10370" t="str">
            <v>10090000</v>
          </cell>
          <cell r="C10370" t="str">
            <v>91020801</v>
          </cell>
          <cell r="D10370">
            <v>111500.09</v>
          </cell>
        </row>
        <row r="10371">
          <cell r="A10371" t="str">
            <v>07</v>
          </cell>
          <cell r="B10371" t="str">
            <v>10090000</v>
          </cell>
          <cell r="C10371" t="str">
            <v>97000000</v>
          </cell>
          <cell r="D10371">
            <v>69.599999999999994</v>
          </cell>
        </row>
        <row r="10372">
          <cell r="A10372" t="str">
            <v>07</v>
          </cell>
          <cell r="B10372" t="str">
            <v>60010400</v>
          </cell>
          <cell r="C10372" t="str">
            <v>19040000</v>
          </cell>
          <cell r="D10372">
            <v>9396.4500000000007</v>
          </cell>
        </row>
        <row r="10373">
          <cell r="A10373" t="str">
            <v>07</v>
          </cell>
          <cell r="B10373" t="str">
            <v>60010400</v>
          </cell>
          <cell r="C10373" t="str">
            <v>19040100</v>
          </cell>
          <cell r="D10373">
            <v>285669.62</v>
          </cell>
        </row>
        <row r="10374">
          <cell r="A10374" t="str">
            <v>07</v>
          </cell>
          <cell r="B10374" t="str">
            <v>60010400</v>
          </cell>
          <cell r="C10374" t="str">
            <v>28011200</v>
          </cell>
          <cell r="D10374">
            <v>8237489.5199999996</v>
          </cell>
        </row>
        <row r="10375">
          <cell r="A10375" t="str">
            <v>07</v>
          </cell>
          <cell r="B10375" t="str">
            <v>60010400</v>
          </cell>
          <cell r="C10375" t="str">
            <v>91020802</v>
          </cell>
          <cell r="D10375">
            <v>49635.25</v>
          </cell>
        </row>
        <row r="10376">
          <cell r="A10376" t="str">
            <v>07</v>
          </cell>
          <cell r="B10376" t="str">
            <v>99000000</v>
          </cell>
          <cell r="C10376" t="str">
            <v>90090902</v>
          </cell>
          <cell r="D10376">
            <v>13483.43</v>
          </cell>
        </row>
        <row r="10377">
          <cell r="A10377" t="str">
            <v>07</v>
          </cell>
          <cell r="B10377" t="str">
            <v>99000000</v>
          </cell>
          <cell r="C10377" t="str">
            <v>90091200</v>
          </cell>
          <cell r="D10377">
            <v>163031.48000000001</v>
          </cell>
        </row>
        <row r="10378">
          <cell r="A10378" t="str">
            <v>07</v>
          </cell>
          <cell r="B10378" t="str">
            <v>99000000</v>
          </cell>
          <cell r="C10378" t="str">
            <v>90091201</v>
          </cell>
          <cell r="D10378">
            <v>106568.28</v>
          </cell>
        </row>
        <row r="10379">
          <cell r="A10379" t="str">
            <v>07</v>
          </cell>
          <cell r="B10379" t="str">
            <v>99000000</v>
          </cell>
          <cell r="C10379" t="str">
            <v>90091202</v>
          </cell>
          <cell r="D10379">
            <v>8243.4599999999991</v>
          </cell>
        </row>
        <row r="10380">
          <cell r="A10380" t="str">
            <v>07</v>
          </cell>
          <cell r="B10380" t="str">
            <v>90091205</v>
          </cell>
          <cell r="C10380" t="str">
            <v>99000000</v>
          </cell>
          <cell r="D10380">
            <v>319601.26</v>
          </cell>
        </row>
        <row r="10381">
          <cell r="A10381" t="str">
            <v>07</v>
          </cell>
          <cell r="B10381" t="str">
            <v>99000000</v>
          </cell>
          <cell r="C10381" t="str">
            <v>90091300</v>
          </cell>
          <cell r="D10381">
            <v>35988.21</v>
          </cell>
        </row>
        <row r="10382">
          <cell r="A10382" t="str">
            <v>07</v>
          </cell>
          <cell r="B10382" t="str">
            <v>90091301</v>
          </cell>
          <cell r="C10382" t="str">
            <v>99000000</v>
          </cell>
          <cell r="D10382">
            <v>44333.91</v>
          </cell>
        </row>
        <row r="10383">
          <cell r="A10383" t="str">
            <v>07</v>
          </cell>
          <cell r="B10383" t="str">
            <v>99000000</v>
          </cell>
          <cell r="C10383" t="str">
            <v>90091302</v>
          </cell>
          <cell r="D10383">
            <v>54170.94</v>
          </cell>
        </row>
        <row r="10384">
          <cell r="A10384" t="str">
            <v>07</v>
          </cell>
          <cell r="B10384" t="str">
            <v>99000000</v>
          </cell>
          <cell r="C10384" t="str">
            <v>90091400</v>
          </cell>
          <cell r="D10384">
            <v>845732.87</v>
          </cell>
        </row>
        <row r="10385">
          <cell r="A10385" t="str">
            <v>07</v>
          </cell>
          <cell r="B10385" t="str">
            <v>90091401</v>
          </cell>
          <cell r="C10385" t="str">
            <v>99000000</v>
          </cell>
          <cell r="D10385">
            <v>3583161.67</v>
          </cell>
        </row>
        <row r="10386">
          <cell r="A10386" t="str">
            <v>07</v>
          </cell>
          <cell r="B10386" t="str">
            <v>90091402</v>
          </cell>
          <cell r="C10386" t="str">
            <v>99000000</v>
          </cell>
          <cell r="D10386">
            <v>20768.82</v>
          </cell>
        </row>
        <row r="10387">
          <cell r="A10387" t="str">
            <v>07</v>
          </cell>
          <cell r="B10387" t="str">
            <v>15140000</v>
          </cell>
          <cell r="C10387" t="str">
            <v>10140100</v>
          </cell>
          <cell r="D10387">
            <v>12199701.59</v>
          </cell>
        </row>
        <row r="10388">
          <cell r="A10388" t="str">
            <v>07</v>
          </cell>
          <cell r="B10388" t="str">
            <v>15140000</v>
          </cell>
          <cell r="C10388" t="str">
            <v>10140300</v>
          </cell>
          <cell r="D10388">
            <v>3314469.27</v>
          </cell>
        </row>
        <row r="10389">
          <cell r="A10389" t="str">
            <v>07</v>
          </cell>
          <cell r="B10389" t="str">
            <v>15140000</v>
          </cell>
          <cell r="C10389" t="str">
            <v>10140400</v>
          </cell>
          <cell r="D10389">
            <v>5283367.24</v>
          </cell>
        </row>
        <row r="10390">
          <cell r="A10390" t="str">
            <v>07</v>
          </cell>
          <cell r="B10390" t="str">
            <v>15140000</v>
          </cell>
          <cell r="C10390" t="str">
            <v>10140500</v>
          </cell>
          <cell r="D10390">
            <v>7646804.5099999998</v>
          </cell>
        </row>
        <row r="10391">
          <cell r="A10391" t="str">
            <v>07</v>
          </cell>
          <cell r="B10391" t="str">
            <v>15140000</v>
          </cell>
          <cell r="C10391" t="str">
            <v>16010100</v>
          </cell>
          <cell r="D10391">
            <v>971632.2</v>
          </cell>
        </row>
        <row r="10392">
          <cell r="A10392" t="str">
            <v>07</v>
          </cell>
          <cell r="B10392" t="str">
            <v>15140000</v>
          </cell>
          <cell r="C10392" t="str">
            <v>16020100</v>
          </cell>
          <cell r="D10392">
            <v>1104928.77</v>
          </cell>
        </row>
        <row r="10393">
          <cell r="A10393" t="str">
            <v>07</v>
          </cell>
          <cell r="B10393" t="str">
            <v>10140300</v>
          </cell>
          <cell r="C10393" t="str">
            <v>08060000</v>
          </cell>
          <cell r="D10393">
            <v>-1304.68</v>
          </cell>
        </row>
        <row r="10394">
          <cell r="A10394" t="str">
            <v>07</v>
          </cell>
          <cell r="B10394" t="str">
            <v>10140300</v>
          </cell>
          <cell r="C10394" t="str">
            <v>10140300</v>
          </cell>
          <cell r="D10394">
            <v>3170880.69</v>
          </cell>
        </row>
        <row r="10395">
          <cell r="A10395" t="str">
            <v>07</v>
          </cell>
          <cell r="B10395" t="str">
            <v>10140300</v>
          </cell>
          <cell r="C10395" t="str">
            <v>23010000</v>
          </cell>
          <cell r="D10395">
            <v>2377.52</v>
          </cell>
        </row>
        <row r="10396">
          <cell r="A10396" t="str">
            <v>07</v>
          </cell>
          <cell r="B10396" t="str">
            <v>10140300</v>
          </cell>
          <cell r="C10396" t="str">
            <v>25010000</v>
          </cell>
          <cell r="D10396">
            <v>5143.2</v>
          </cell>
        </row>
        <row r="10397">
          <cell r="A10397" t="str">
            <v>07</v>
          </cell>
          <cell r="B10397" t="str">
            <v>10140300</v>
          </cell>
          <cell r="C10397" t="str">
            <v>25020000</v>
          </cell>
          <cell r="D10397">
            <v>10964.22</v>
          </cell>
        </row>
        <row r="10398">
          <cell r="A10398" t="str">
            <v>07</v>
          </cell>
          <cell r="B10398" t="str">
            <v>10140300</v>
          </cell>
          <cell r="C10398" t="str">
            <v>43020000</v>
          </cell>
          <cell r="D10398">
            <v>2656391.81</v>
          </cell>
        </row>
        <row r="10399">
          <cell r="A10399" t="str">
            <v>07</v>
          </cell>
          <cell r="B10399" t="str">
            <v>10140300</v>
          </cell>
          <cell r="C10399" t="str">
            <v>44000500</v>
          </cell>
          <cell r="D10399">
            <v>3345.6</v>
          </cell>
        </row>
        <row r="10400">
          <cell r="A10400" t="str">
            <v>07</v>
          </cell>
          <cell r="B10400" t="str">
            <v>10140300</v>
          </cell>
          <cell r="C10400" t="str">
            <v>76090000</v>
          </cell>
          <cell r="D10400">
            <v>1304.68</v>
          </cell>
        </row>
        <row r="10401">
          <cell r="A10401" t="str">
            <v>07</v>
          </cell>
          <cell r="B10401" t="str">
            <v>10140100</v>
          </cell>
          <cell r="C10401" t="str">
            <v>08070000</v>
          </cell>
          <cell r="D10401">
            <v>691738.92</v>
          </cell>
        </row>
        <row r="10402">
          <cell r="A10402" t="str">
            <v>07</v>
          </cell>
          <cell r="B10402" t="str">
            <v>10140100</v>
          </cell>
          <cell r="C10402" t="str">
            <v>10140100</v>
          </cell>
          <cell r="D10402">
            <v>15842091.970000001</v>
          </cell>
        </row>
        <row r="10403">
          <cell r="A10403" t="str">
            <v>07</v>
          </cell>
          <cell r="B10403" t="str">
            <v>10140100</v>
          </cell>
          <cell r="C10403" t="str">
            <v>10160100</v>
          </cell>
          <cell r="D10403">
            <v>10038778.279999999</v>
          </cell>
        </row>
        <row r="10404">
          <cell r="A10404" t="str">
            <v>07</v>
          </cell>
          <cell r="B10404" t="str">
            <v>10140100</v>
          </cell>
          <cell r="C10404" t="str">
            <v>20010000</v>
          </cell>
          <cell r="D10404">
            <v>22378.799999999999</v>
          </cell>
        </row>
        <row r="10405">
          <cell r="A10405" t="str">
            <v>07</v>
          </cell>
          <cell r="B10405" t="str">
            <v>10140100</v>
          </cell>
          <cell r="C10405" t="str">
            <v>23010000</v>
          </cell>
          <cell r="D10405">
            <v>230970.23</v>
          </cell>
        </row>
        <row r="10406">
          <cell r="A10406" t="str">
            <v>07</v>
          </cell>
          <cell r="B10406" t="str">
            <v>10140100</v>
          </cell>
          <cell r="C10406" t="str">
            <v>25010000</v>
          </cell>
          <cell r="D10406">
            <v>-270034.90999999997</v>
          </cell>
        </row>
        <row r="10407">
          <cell r="A10407" t="str">
            <v>07</v>
          </cell>
          <cell r="B10407" t="str">
            <v>10140100</v>
          </cell>
          <cell r="C10407" t="str">
            <v>25020000</v>
          </cell>
          <cell r="D10407">
            <v>9147.02</v>
          </cell>
        </row>
        <row r="10408">
          <cell r="A10408" t="str">
            <v>07</v>
          </cell>
          <cell r="B10408" t="str">
            <v>10140100</v>
          </cell>
          <cell r="C10408" t="str">
            <v>43020000</v>
          </cell>
          <cell r="D10408">
            <v>815431.2</v>
          </cell>
        </row>
        <row r="10409">
          <cell r="A10409" t="str">
            <v>07</v>
          </cell>
          <cell r="B10409" t="str">
            <v>10140200</v>
          </cell>
          <cell r="C10409" t="str">
            <v>10140200</v>
          </cell>
          <cell r="D10409">
            <v>27066.7</v>
          </cell>
        </row>
        <row r="10410">
          <cell r="A10410" t="str">
            <v>07</v>
          </cell>
          <cell r="B10410" t="str">
            <v>10140200</v>
          </cell>
          <cell r="C10410" t="str">
            <v>10160100</v>
          </cell>
          <cell r="D10410">
            <v>14022.58</v>
          </cell>
        </row>
        <row r="10411">
          <cell r="A10411" t="str">
            <v>07</v>
          </cell>
          <cell r="B10411" t="str">
            <v>10140200</v>
          </cell>
          <cell r="C10411" t="str">
            <v>91020801</v>
          </cell>
          <cell r="D10411">
            <v>480203.76</v>
          </cell>
        </row>
        <row r="10412">
          <cell r="A10412" t="str">
            <v>07</v>
          </cell>
          <cell r="B10412" t="str">
            <v>10140500</v>
          </cell>
          <cell r="C10412" t="str">
            <v>07010000</v>
          </cell>
          <cell r="D10412">
            <v>3024999.18</v>
          </cell>
        </row>
        <row r="10413">
          <cell r="A10413" t="str">
            <v>07</v>
          </cell>
          <cell r="B10413" t="str">
            <v>10140500</v>
          </cell>
          <cell r="C10413" t="str">
            <v>08000000</v>
          </cell>
          <cell r="D10413">
            <v>49023.68</v>
          </cell>
        </row>
        <row r="10414">
          <cell r="A10414" t="str">
            <v>07</v>
          </cell>
          <cell r="B10414" t="str">
            <v>10140500</v>
          </cell>
          <cell r="C10414" t="str">
            <v>08070000</v>
          </cell>
          <cell r="D10414">
            <v>167969.37</v>
          </cell>
        </row>
        <row r="10415">
          <cell r="A10415" t="str">
            <v>07</v>
          </cell>
          <cell r="B10415" t="str">
            <v>10140500</v>
          </cell>
          <cell r="C10415" t="str">
            <v>10140100</v>
          </cell>
          <cell r="D10415">
            <v>8030.88</v>
          </cell>
        </row>
        <row r="10416">
          <cell r="A10416" t="str">
            <v>07</v>
          </cell>
          <cell r="B10416" t="str">
            <v>10140500</v>
          </cell>
          <cell r="C10416" t="str">
            <v>10140500</v>
          </cell>
          <cell r="D10416">
            <v>3738276.29</v>
          </cell>
        </row>
        <row r="10417">
          <cell r="A10417" t="str">
            <v>07</v>
          </cell>
          <cell r="B10417" t="str">
            <v>10140500</v>
          </cell>
          <cell r="C10417" t="str">
            <v>20010000</v>
          </cell>
          <cell r="D10417">
            <v>460591.95</v>
          </cell>
        </row>
        <row r="10418">
          <cell r="A10418" t="str">
            <v>07</v>
          </cell>
          <cell r="B10418" t="str">
            <v>10140500</v>
          </cell>
          <cell r="C10418" t="str">
            <v>23010000</v>
          </cell>
          <cell r="D10418">
            <v>3193118.31</v>
          </cell>
        </row>
        <row r="10419">
          <cell r="A10419" t="str">
            <v>07</v>
          </cell>
          <cell r="B10419" t="str">
            <v>10140500</v>
          </cell>
          <cell r="C10419" t="str">
            <v>25010000</v>
          </cell>
          <cell r="D10419">
            <v>237953.76</v>
          </cell>
        </row>
        <row r="10420">
          <cell r="A10420" t="str">
            <v>07</v>
          </cell>
          <cell r="B10420" t="str">
            <v>10140500</v>
          </cell>
          <cell r="C10420" t="str">
            <v>25020000</v>
          </cell>
          <cell r="D10420">
            <v>42813</v>
          </cell>
        </row>
        <row r="10421">
          <cell r="A10421" t="str">
            <v>07</v>
          </cell>
          <cell r="B10421" t="str">
            <v>10140500</v>
          </cell>
          <cell r="C10421" t="str">
            <v>25030000</v>
          </cell>
          <cell r="D10421">
            <v>18149.12</v>
          </cell>
        </row>
        <row r="10422">
          <cell r="A10422" t="str">
            <v>07</v>
          </cell>
          <cell r="B10422" t="str">
            <v>10140500</v>
          </cell>
          <cell r="C10422" t="str">
            <v>26000000</v>
          </cell>
          <cell r="D10422">
            <v>555074.27</v>
          </cell>
        </row>
        <row r="10423">
          <cell r="A10423" t="str">
            <v>07</v>
          </cell>
          <cell r="B10423" t="str">
            <v>10140500</v>
          </cell>
          <cell r="C10423" t="str">
            <v>43020000</v>
          </cell>
          <cell r="D10423">
            <v>630466.98</v>
          </cell>
        </row>
        <row r="10424">
          <cell r="A10424" t="str">
            <v>07</v>
          </cell>
          <cell r="B10424" t="str">
            <v>10140500</v>
          </cell>
          <cell r="C10424" t="str">
            <v>44000500</v>
          </cell>
          <cell r="D10424">
            <v>2592.2800000000002</v>
          </cell>
        </row>
        <row r="10425">
          <cell r="A10425" t="str">
            <v>07</v>
          </cell>
          <cell r="B10425" t="str">
            <v>10140500</v>
          </cell>
          <cell r="C10425" t="str">
            <v>91020801</v>
          </cell>
          <cell r="D10425">
            <v>26594.29</v>
          </cell>
        </row>
        <row r="10426">
          <cell r="A10426" t="str">
            <v>07</v>
          </cell>
          <cell r="B10426" t="str">
            <v>10140400</v>
          </cell>
          <cell r="C10426" t="str">
            <v>10140100</v>
          </cell>
          <cell r="D10426">
            <v>109297.43</v>
          </cell>
        </row>
        <row r="10427">
          <cell r="A10427" t="str">
            <v>07</v>
          </cell>
          <cell r="B10427" t="str">
            <v>10140400</v>
          </cell>
          <cell r="C10427" t="str">
            <v>10140400</v>
          </cell>
          <cell r="D10427">
            <v>5114317.95</v>
          </cell>
        </row>
        <row r="10428">
          <cell r="A10428" t="str">
            <v>07</v>
          </cell>
          <cell r="B10428" t="str">
            <v>10140400</v>
          </cell>
          <cell r="C10428" t="str">
            <v>23010000</v>
          </cell>
          <cell r="D10428">
            <v>370554.22</v>
          </cell>
        </row>
        <row r="10429">
          <cell r="A10429" t="str">
            <v>07</v>
          </cell>
          <cell r="B10429" t="str">
            <v>10140400</v>
          </cell>
          <cell r="C10429" t="str">
            <v>25010000</v>
          </cell>
          <cell r="D10429">
            <v>2210344.34</v>
          </cell>
        </row>
        <row r="10430">
          <cell r="A10430" t="str">
            <v>07</v>
          </cell>
          <cell r="B10430" t="str">
            <v>10140400</v>
          </cell>
          <cell r="C10430" t="str">
            <v>25020000</v>
          </cell>
          <cell r="D10430">
            <v>45897.72</v>
          </cell>
        </row>
        <row r="10431">
          <cell r="A10431" t="str">
            <v>07</v>
          </cell>
          <cell r="B10431" t="str">
            <v>10140400</v>
          </cell>
          <cell r="C10431" t="str">
            <v>25030000</v>
          </cell>
          <cell r="D10431">
            <v>1388.11</v>
          </cell>
        </row>
        <row r="10432">
          <cell r="A10432" t="str">
            <v>07</v>
          </cell>
          <cell r="B10432" t="str">
            <v>10140400</v>
          </cell>
          <cell r="C10432" t="str">
            <v>26000000</v>
          </cell>
          <cell r="D10432">
            <v>8209.1</v>
          </cell>
        </row>
        <row r="10433">
          <cell r="A10433" t="str">
            <v>07</v>
          </cell>
          <cell r="B10433" t="str">
            <v>10140400</v>
          </cell>
          <cell r="C10433" t="str">
            <v>43020000</v>
          </cell>
          <cell r="D10433">
            <v>189762.81</v>
          </cell>
        </row>
        <row r="10434">
          <cell r="A10434" t="str">
            <v>07</v>
          </cell>
          <cell r="B10434" t="str">
            <v>10140400</v>
          </cell>
          <cell r="C10434" t="str">
            <v>97000000</v>
          </cell>
          <cell r="D10434">
            <v>8082.2</v>
          </cell>
        </row>
        <row r="10435">
          <cell r="A10435" t="str">
            <v>07</v>
          </cell>
          <cell r="B10435" t="str">
            <v>10020000</v>
          </cell>
          <cell r="C10435" t="str">
            <v>10020000</v>
          </cell>
          <cell r="D10435">
            <v>217482675.80000001</v>
          </cell>
        </row>
        <row r="10436">
          <cell r="A10436" t="str">
            <v>07</v>
          </cell>
          <cell r="B10436" t="str">
            <v>10020000</v>
          </cell>
          <cell r="C10436" t="str">
            <v>10020100</v>
          </cell>
          <cell r="D10436">
            <v>1571562.3</v>
          </cell>
        </row>
        <row r="10437">
          <cell r="A10437" t="str">
            <v>07</v>
          </cell>
          <cell r="B10437" t="str">
            <v>10020000</v>
          </cell>
          <cell r="C10437" t="str">
            <v>10070000</v>
          </cell>
          <cell r="D10437">
            <v>483255.5</v>
          </cell>
        </row>
        <row r="10438">
          <cell r="A10438" t="str">
            <v>07</v>
          </cell>
          <cell r="B10438" t="str">
            <v>10020000</v>
          </cell>
          <cell r="C10438" t="str">
            <v>20010000</v>
          </cell>
          <cell r="D10438">
            <v>366207448.75</v>
          </cell>
        </row>
        <row r="10439">
          <cell r="A10439" t="str">
            <v>07</v>
          </cell>
          <cell r="B10439" t="str">
            <v>10020000</v>
          </cell>
          <cell r="C10439" t="str">
            <v>23010000</v>
          </cell>
          <cell r="D10439">
            <v>213668.81</v>
          </cell>
        </row>
        <row r="10440">
          <cell r="A10440" t="str">
            <v>07</v>
          </cell>
          <cell r="B10440" t="str">
            <v>10020000</v>
          </cell>
          <cell r="C10440" t="str">
            <v>25010000</v>
          </cell>
          <cell r="D10440">
            <v>16708</v>
          </cell>
        </row>
        <row r="10441">
          <cell r="A10441" t="str">
            <v>07</v>
          </cell>
          <cell r="B10441" t="str">
            <v>10020000</v>
          </cell>
          <cell r="C10441" t="str">
            <v>25020000</v>
          </cell>
          <cell r="D10441">
            <v>8642.67</v>
          </cell>
        </row>
        <row r="10442">
          <cell r="A10442" t="str">
            <v>07</v>
          </cell>
          <cell r="B10442" t="str">
            <v>10020000</v>
          </cell>
          <cell r="C10442" t="str">
            <v>25030000</v>
          </cell>
          <cell r="D10442">
            <v>1273.21</v>
          </cell>
        </row>
        <row r="10443">
          <cell r="A10443" t="str">
            <v>07</v>
          </cell>
          <cell r="B10443" t="str">
            <v>10020000</v>
          </cell>
          <cell r="C10443" t="str">
            <v>26000000</v>
          </cell>
          <cell r="D10443">
            <v>861.71</v>
          </cell>
        </row>
        <row r="10444">
          <cell r="A10444" t="str">
            <v>07</v>
          </cell>
          <cell r="B10444" t="str">
            <v>10020000</v>
          </cell>
          <cell r="C10444" t="str">
            <v>41020000</v>
          </cell>
          <cell r="D10444">
            <v>33038626.670000002</v>
          </cell>
        </row>
        <row r="10445">
          <cell r="A10445" t="str">
            <v>07</v>
          </cell>
          <cell r="B10445" t="str">
            <v>10020000</v>
          </cell>
          <cell r="C10445" t="str">
            <v>43030100</v>
          </cell>
          <cell r="D10445">
            <v>63582.26</v>
          </cell>
        </row>
        <row r="10446">
          <cell r="A10446" t="str">
            <v>07</v>
          </cell>
          <cell r="B10446" t="str">
            <v>10020000</v>
          </cell>
          <cell r="C10446" t="str">
            <v>76000000</v>
          </cell>
          <cell r="D10446">
            <v>16800</v>
          </cell>
        </row>
        <row r="10447">
          <cell r="A10447" t="str">
            <v>07</v>
          </cell>
          <cell r="B10447" t="str">
            <v>10020000</v>
          </cell>
          <cell r="C10447" t="str">
            <v>91020801</v>
          </cell>
          <cell r="D10447">
            <v>-507.5</v>
          </cell>
        </row>
        <row r="10448">
          <cell r="A10448" t="str">
            <v>07</v>
          </cell>
          <cell r="B10448" t="str">
            <v>10020100</v>
          </cell>
          <cell r="C10448" t="str">
            <v>10020000</v>
          </cell>
          <cell r="D10448">
            <v>233013.35</v>
          </cell>
        </row>
        <row r="10449">
          <cell r="A10449" t="str">
            <v>07</v>
          </cell>
          <cell r="B10449" t="str">
            <v>10020100</v>
          </cell>
          <cell r="C10449" t="str">
            <v>10020100</v>
          </cell>
          <cell r="D10449">
            <v>156181.85999999999</v>
          </cell>
        </row>
        <row r="10450">
          <cell r="A10450" t="str">
            <v>07</v>
          </cell>
          <cell r="B10450" t="str">
            <v>10020100</v>
          </cell>
          <cell r="C10450" t="str">
            <v>28011200</v>
          </cell>
          <cell r="D10450">
            <v>6753.75</v>
          </cell>
        </row>
        <row r="10451">
          <cell r="A10451" t="str">
            <v>07</v>
          </cell>
          <cell r="B10451" t="str">
            <v>10020100</v>
          </cell>
          <cell r="C10451" t="str">
            <v>76020400</v>
          </cell>
          <cell r="D10451">
            <v>6869465.9100000001</v>
          </cell>
        </row>
        <row r="10452">
          <cell r="A10452" t="str">
            <v>07</v>
          </cell>
          <cell r="B10452" t="str">
            <v>91010600</v>
          </cell>
          <cell r="C10452" t="str">
            <v>51030000</v>
          </cell>
          <cell r="D10452">
            <v>10459.280000000001</v>
          </cell>
        </row>
        <row r="10453">
          <cell r="A10453" t="str">
            <v>07</v>
          </cell>
          <cell r="B10453" t="str">
            <v>91010600</v>
          </cell>
          <cell r="C10453" t="str">
            <v>51030100</v>
          </cell>
          <cell r="D10453">
            <v>107944.04</v>
          </cell>
        </row>
        <row r="10454">
          <cell r="A10454" t="str">
            <v>07</v>
          </cell>
          <cell r="B10454" t="str">
            <v>76010000</v>
          </cell>
          <cell r="C10454" t="str">
            <v>44000100</v>
          </cell>
          <cell r="D10454">
            <v>937277.43</v>
          </cell>
        </row>
        <row r="10455">
          <cell r="A10455" t="str">
            <v>07</v>
          </cell>
          <cell r="B10455" t="str">
            <v>76010000</v>
          </cell>
          <cell r="C10455" t="str">
            <v>62020100</v>
          </cell>
          <cell r="D10455">
            <v>1190187.24</v>
          </cell>
        </row>
        <row r="10456">
          <cell r="A10456" t="str">
            <v>07</v>
          </cell>
          <cell r="B10456" t="str">
            <v>68060000</v>
          </cell>
          <cell r="C10456" t="str">
            <v>51000000</v>
          </cell>
          <cell r="D10456">
            <v>-98488.55</v>
          </cell>
        </row>
        <row r="10457">
          <cell r="A10457" t="str">
            <v>07</v>
          </cell>
          <cell r="B10457" t="str">
            <v>68030300</v>
          </cell>
          <cell r="C10457" t="str">
            <v>26000000</v>
          </cell>
          <cell r="D10457">
            <v>55420</v>
          </cell>
        </row>
        <row r="10458">
          <cell r="A10458" t="str">
            <v>07</v>
          </cell>
          <cell r="B10458" t="str">
            <v>68030300</v>
          </cell>
          <cell r="C10458" t="str">
            <v>79030000</v>
          </cell>
          <cell r="D10458">
            <v>96</v>
          </cell>
        </row>
        <row r="10459">
          <cell r="A10459" t="str">
            <v>07</v>
          </cell>
          <cell r="B10459" t="str">
            <v>55010000</v>
          </cell>
          <cell r="C10459" t="str">
            <v>60010000</v>
          </cell>
          <cell r="D10459">
            <v>499201.99</v>
          </cell>
        </row>
        <row r="10460">
          <cell r="A10460" t="str">
            <v>07</v>
          </cell>
          <cell r="B10460" t="str">
            <v>86000000</v>
          </cell>
          <cell r="C10460" t="str">
            <v>70000000</v>
          </cell>
          <cell r="D10460">
            <v>2746.24</v>
          </cell>
        </row>
        <row r="10461">
          <cell r="A10461" t="str">
            <v>07</v>
          </cell>
          <cell r="B10461" t="str">
            <v>68010000</v>
          </cell>
          <cell r="C10461" t="str">
            <v>51000000</v>
          </cell>
          <cell r="D10461">
            <v>-1412540</v>
          </cell>
        </row>
        <row r="10462">
          <cell r="A10462" t="str">
            <v>07</v>
          </cell>
          <cell r="B10462" t="str">
            <v>68010000</v>
          </cell>
          <cell r="C10462" t="str">
            <v>99000000</v>
          </cell>
          <cell r="D10462">
            <v>7006.07</v>
          </cell>
        </row>
        <row r="10463">
          <cell r="A10463" t="str">
            <v>07</v>
          </cell>
          <cell r="B10463" t="str">
            <v>73020000</v>
          </cell>
          <cell r="C10463" t="str">
            <v>51040000</v>
          </cell>
          <cell r="D10463">
            <v>5492.88</v>
          </cell>
        </row>
        <row r="10464">
          <cell r="A10464" t="str">
            <v>07</v>
          </cell>
          <cell r="B10464" t="str">
            <v>73020000</v>
          </cell>
          <cell r="C10464" t="str">
            <v>70000000</v>
          </cell>
          <cell r="D10464">
            <v>4508.8599999999997</v>
          </cell>
        </row>
        <row r="10465">
          <cell r="A10465" t="str">
            <v>07</v>
          </cell>
          <cell r="B10465" t="str">
            <v>73030000</v>
          </cell>
          <cell r="C10465" t="str">
            <v>51040000</v>
          </cell>
          <cell r="D10465">
            <v>313</v>
          </cell>
        </row>
        <row r="10466">
          <cell r="A10466" t="str">
            <v>07</v>
          </cell>
          <cell r="B10466" t="str">
            <v>73030000</v>
          </cell>
          <cell r="C10466" t="str">
            <v>70000000</v>
          </cell>
          <cell r="D10466">
            <v>5877</v>
          </cell>
        </row>
        <row r="10467">
          <cell r="A10467" t="str">
            <v>07</v>
          </cell>
          <cell r="B10467" t="str">
            <v>73030000</v>
          </cell>
          <cell r="C10467" t="str">
            <v>79070000</v>
          </cell>
          <cell r="D10467">
            <v>300</v>
          </cell>
        </row>
        <row r="10468">
          <cell r="A10468" t="str">
            <v>07</v>
          </cell>
          <cell r="B10468" t="str">
            <v>90091405</v>
          </cell>
          <cell r="C10468" t="str">
            <v>99000000</v>
          </cell>
          <cell r="D10468">
            <v>1921346.34</v>
          </cell>
        </row>
        <row r="10469">
          <cell r="A10469" t="str">
            <v>07</v>
          </cell>
          <cell r="B10469" t="str">
            <v>99000000</v>
          </cell>
          <cell r="C10469" t="str">
            <v>90091500</v>
          </cell>
          <cell r="D10469">
            <v>123669.65</v>
          </cell>
        </row>
        <row r="10470">
          <cell r="A10470" t="str">
            <v>07</v>
          </cell>
          <cell r="B10470" t="str">
            <v>68030100</v>
          </cell>
          <cell r="C10470" t="str">
            <v>99000000</v>
          </cell>
          <cell r="D10470">
            <v>7203.57</v>
          </cell>
        </row>
        <row r="10471">
          <cell r="A10471" t="str">
            <v>07</v>
          </cell>
          <cell r="B10471" t="str">
            <v>91010802</v>
          </cell>
          <cell r="C10471" t="str">
            <v>10150000</v>
          </cell>
          <cell r="D10471">
            <v>4097.53</v>
          </cell>
        </row>
        <row r="10472">
          <cell r="A10472" t="str">
            <v>07</v>
          </cell>
          <cell r="B10472" t="str">
            <v>91010802</v>
          </cell>
          <cell r="C10472" t="str">
            <v>10160200</v>
          </cell>
          <cell r="D10472">
            <v>457.98</v>
          </cell>
        </row>
        <row r="10473">
          <cell r="A10473" t="str">
            <v>07</v>
          </cell>
          <cell r="B10473" t="str">
            <v>91010802</v>
          </cell>
          <cell r="C10473" t="str">
            <v>73020000</v>
          </cell>
          <cell r="D10473">
            <v>221.97</v>
          </cell>
        </row>
        <row r="10474">
          <cell r="A10474" t="str">
            <v>07</v>
          </cell>
          <cell r="B10474" t="str">
            <v>60030000</v>
          </cell>
          <cell r="C10474" t="str">
            <v>15010000</v>
          </cell>
          <cell r="D10474">
            <v>-904186.6</v>
          </cell>
        </row>
        <row r="10475">
          <cell r="A10475" t="str">
            <v>07</v>
          </cell>
          <cell r="B10475" t="str">
            <v>60030000</v>
          </cell>
          <cell r="C10475" t="str">
            <v>15020000</v>
          </cell>
          <cell r="D10475">
            <v>-867635.77</v>
          </cell>
        </row>
        <row r="10476">
          <cell r="A10476" t="str">
            <v>07</v>
          </cell>
          <cell r="B10476" t="str">
            <v>60030000</v>
          </cell>
          <cell r="C10476" t="str">
            <v>15030000</v>
          </cell>
          <cell r="D10476">
            <v>1.79</v>
          </cell>
        </row>
        <row r="10477">
          <cell r="A10477" t="str">
            <v>07</v>
          </cell>
          <cell r="B10477" t="str">
            <v>60030000</v>
          </cell>
          <cell r="C10477" t="str">
            <v>15040000</v>
          </cell>
          <cell r="D10477">
            <v>1276</v>
          </cell>
        </row>
        <row r="10478">
          <cell r="A10478" t="str">
            <v>07</v>
          </cell>
          <cell r="B10478" t="str">
            <v>60030000</v>
          </cell>
          <cell r="C10478" t="str">
            <v>15050000</v>
          </cell>
          <cell r="D10478">
            <v>0.08</v>
          </cell>
        </row>
        <row r="10479">
          <cell r="A10479" t="str">
            <v>07</v>
          </cell>
          <cell r="B10479" t="str">
            <v>60030000</v>
          </cell>
          <cell r="C10479" t="str">
            <v>15060000</v>
          </cell>
          <cell r="D10479">
            <v>2.44</v>
          </cell>
        </row>
        <row r="10480">
          <cell r="A10480" t="str">
            <v>07</v>
          </cell>
          <cell r="B10480" t="str">
            <v>60030000</v>
          </cell>
          <cell r="C10480" t="str">
            <v>15090000</v>
          </cell>
          <cell r="D10480">
            <v>1500.14</v>
          </cell>
        </row>
        <row r="10481">
          <cell r="A10481" t="str">
            <v>07</v>
          </cell>
          <cell r="B10481" t="str">
            <v>60020000</v>
          </cell>
          <cell r="C10481" t="str">
            <v>15010000</v>
          </cell>
          <cell r="D10481">
            <v>-758431.37</v>
          </cell>
        </row>
        <row r="10482">
          <cell r="A10482" t="str">
            <v>07</v>
          </cell>
          <cell r="B10482" t="str">
            <v>60020000</v>
          </cell>
          <cell r="C10482" t="str">
            <v>15020000</v>
          </cell>
          <cell r="D10482">
            <v>3869060.49</v>
          </cell>
        </row>
        <row r="10483">
          <cell r="A10483" t="str">
            <v>07</v>
          </cell>
          <cell r="B10483" t="str">
            <v>60020000</v>
          </cell>
          <cell r="C10483" t="str">
            <v>15030000</v>
          </cell>
          <cell r="D10483">
            <v>-190876.58</v>
          </cell>
        </row>
        <row r="10484">
          <cell r="A10484" t="str">
            <v>07</v>
          </cell>
          <cell r="B10484" t="str">
            <v>60020000</v>
          </cell>
          <cell r="C10484" t="str">
            <v>15040000</v>
          </cell>
          <cell r="D10484">
            <v>-1204210.69</v>
          </cell>
        </row>
        <row r="10485">
          <cell r="A10485" t="str">
            <v>07</v>
          </cell>
          <cell r="B10485" t="str">
            <v>60020000</v>
          </cell>
          <cell r="C10485" t="str">
            <v>15050000</v>
          </cell>
          <cell r="D10485">
            <v>71644.53</v>
          </cell>
        </row>
        <row r="10486">
          <cell r="A10486" t="str">
            <v>07</v>
          </cell>
          <cell r="B10486" t="str">
            <v>60020000</v>
          </cell>
          <cell r="C10486" t="str">
            <v>15060000</v>
          </cell>
          <cell r="D10486">
            <v>598443.09</v>
          </cell>
        </row>
        <row r="10487">
          <cell r="A10487" t="str">
            <v>07</v>
          </cell>
          <cell r="B10487" t="str">
            <v>60020000</v>
          </cell>
          <cell r="C10487" t="str">
            <v>15090000</v>
          </cell>
          <cell r="D10487">
            <v>126708.96</v>
          </cell>
        </row>
        <row r="10488">
          <cell r="A10488" t="str">
            <v>07</v>
          </cell>
          <cell r="B10488" t="str">
            <v>60020000</v>
          </cell>
          <cell r="C10488" t="str">
            <v>15160000</v>
          </cell>
          <cell r="D10488">
            <v>-2806.11</v>
          </cell>
        </row>
        <row r="10489">
          <cell r="A10489" t="str">
            <v>07</v>
          </cell>
          <cell r="B10489" t="str">
            <v>60020000</v>
          </cell>
          <cell r="C10489" t="str">
            <v>15180000</v>
          </cell>
          <cell r="D10489">
            <v>-380490.72</v>
          </cell>
        </row>
        <row r="10490">
          <cell r="A10490" t="str">
            <v>07</v>
          </cell>
          <cell r="B10490" t="str">
            <v>60020000</v>
          </cell>
          <cell r="C10490" t="str">
            <v>76020400</v>
          </cell>
          <cell r="D10490">
            <v>8863.5</v>
          </cell>
        </row>
        <row r="10491">
          <cell r="A10491" t="str">
            <v>07</v>
          </cell>
          <cell r="B10491" t="str">
            <v>15020000</v>
          </cell>
          <cell r="C10491" t="str">
            <v>10020000</v>
          </cell>
          <cell r="D10491">
            <v>383960523.24000001</v>
          </cell>
        </row>
        <row r="10492">
          <cell r="A10492" t="str">
            <v>07</v>
          </cell>
          <cell r="B10492" t="str">
            <v>15020000</v>
          </cell>
          <cell r="C10492" t="str">
            <v>16010000</v>
          </cell>
          <cell r="D10492">
            <v>6291173.9500000002</v>
          </cell>
        </row>
        <row r="10493">
          <cell r="A10493" t="str">
            <v>07</v>
          </cell>
          <cell r="B10493" t="str">
            <v>15020000</v>
          </cell>
          <cell r="C10493" t="str">
            <v>16020000</v>
          </cell>
          <cell r="D10493">
            <v>13442559.33</v>
          </cell>
        </row>
        <row r="10494">
          <cell r="A10494" t="str">
            <v>07</v>
          </cell>
          <cell r="B10494" t="str">
            <v>15020000</v>
          </cell>
          <cell r="C10494" t="str">
            <v>16040000</v>
          </cell>
          <cell r="D10494">
            <v>1096305.98</v>
          </cell>
        </row>
        <row r="10495">
          <cell r="A10495" t="str">
            <v>07</v>
          </cell>
          <cell r="B10495" t="str">
            <v>15020000</v>
          </cell>
          <cell r="C10495" t="str">
            <v>91020801</v>
          </cell>
          <cell r="D10495">
            <v>72.44</v>
          </cell>
        </row>
        <row r="10496">
          <cell r="A10496" t="str">
            <v>07</v>
          </cell>
          <cell r="B10496" t="str">
            <v>40100000</v>
          </cell>
          <cell r="C10496" t="str">
            <v>25020000</v>
          </cell>
          <cell r="D10496">
            <v>1994.2</v>
          </cell>
        </row>
        <row r="10497">
          <cell r="A10497" t="str">
            <v>07</v>
          </cell>
          <cell r="B10497" t="str">
            <v>40100000</v>
          </cell>
          <cell r="C10497" t="str">
            <v>91020800</v>
          </cell>
          <cell r="D10497">
            <v>53060</v>
          </cell>
        </row>
        <row r="10498">
          <cell r="A10498" t="str">
            <v>07</v>
          </cell>
          <cell r="B10498" t="str">
            <v>15230000</v>
          </cell>
          <cell r="C10498" t="str">
            <v>08000000</v>
          </cell>
          <cell r="D10498">
            <v>-42736.28</v>
          </cell>
        </row>
        <row r="10499">
          <cell r="A10499" t="str">
            <v>07</v>
          </cell>
          <cell r="B10499" t="str">
            <v>15230000</v>
          </cell>
          <cell r="C10499" t="str">
            <v>08010000</v>
          </cell>
          <cell r="D10499">
            <v>-10023.719999999999</v>
          </cell>
        </row>
        <row r="10500">
          <cell r="A10500" t="str">
            <v>07</v>
          </cell>
          <cell r="B10500" t="str">
            <v>15230000</v>
          </cell>
          <cell r="C10500" t="str">
            <v>15150000</v>
          </cell>
          <cell r="D10500">
            <v>-4896.8</v>
          </cell>
        </row>
        <row r="10501">
          <cell r="A10501" t="str">
            <v>07</v>
          </cell>
          <cell r="B10501" t="str">
            <v>15230000</v>
          </cell>
          <cell r="C10501" t="str">
            <v>16020100</v>
          </cell>
          <cell r="D10501">
            <v>-203152.22</v>
          </cell>
        </row>
        <row r="10502">
          <cell r="A10502" t="str">
            <v>07</v>
          </cell>
          <cell r="B10502" t="str">
            <v>15230000</v>
          </cell>
          <cell r="C10502" t="str">
            <v>25010000</v>
          </cell>
          <cell r="D10502">
            <v>-63662.22</v>
          </cell>
        </row>
        <row r="10503">
          <cell r="A10503" t="str">
            <v>07</v>
          </cell>
          <cell r="B10503" t="str">
            <v>15230000</v>
          </cell>
          <cell r="C10503" t="str">
            <v>25020000</v>
          </cell>
          <cell r="D10503">
            <v>-78119.05</v>
          </cell>
        </row>
        <row r="10504">
          <cell r="A10504" t="str">
            <v>07</v>
          </cell>
          <cell r="B10504" t="str">
            <v>15230000</v>
          </cell>
          <cell r="C10504" t="str">
            <v>25030000</v>
          </cell>
          <cell r="D10504">
            <v>-23493.279999999999</v>
          </cell>
        </row>
        <row r="10505">
          <cell r="A10505" t="str">
            <v>07</v>
          </cell>
          <cell r="B10505" t="str">
            <v>15230000</v>
          </cell>
          <cell r="C10505" t="str">
            <v>26000000</v>
          </cell>
          <cell r="D10505">
            <v>-18116.77</v>
          </cell>
        </row>
        <row r="10506">
          <cell r="A10506" t="str">
            <v>07</v>
          </cell>
          <cell r="B10506" t="str">
            <v>15230000</v>
          </cell>
          <cell r="C10506" t="str">
            <v>44000500</v>
          </cell>
          <cell r="D10506">
            <v>-7862.07</v>
          </cell>
        </row>
        <row r="10507">
          <cell r="A10507" t="str">
            <v>07</v>
          </cell>
          <cell r="B10507" t="str">
            <v>15230000</v>
          </cell>
          <cell r="C10507" t="str">
            <v>76000000</v>
          </cell>
          <cell r="D10507">
            <v>-6.4</v>
          </cell>
        </row>
        <row r="10508">
          <cell r="A10508" t="str">
            <v>07</v>
          </cell>
          <cell r="B10508" t="str">
            <v>15230000</v>
          </cell>
          <cell r="C10508" t="str">
            <v>79030000</v>
          </cell>
          <cell r="D10508">
            <v>-945.16</v>
          </cell>
        </row>
        <row r="10509">
          <cell r="A10509" t="str">
            <v>07</v>
          </cell>
          <cell r="B10509" t="str">
            <v>15230000</v>
          </cell>
          <cell r="C10509" t="str">
            <v>79040000</v>
          </cell>
          <cell r="D10509">
            <v>-6.25</v>
          </cell>
        </row>
        <row r="10510">
          <cell r="A10510" t="str">
            <v>07</v>
          </cell>
          <cell r="B10510" t="str">
            <v>15230000</v>
          </cell>
          <cell r="C10510" t="str">
            <v>79070000</v>
          </cell>
          <cell r="D10510">
            <v>-1568.53</v>
          </cell>
        </row>
        <row r="10511">
          <cell r="A10511" t="str">
            <v>07</v>
          </cell>
          <cell r="B10511" t="str">
            <v>15230000</v>
          </cell>
          <cell r="C10511" t="str">
            <v>90020900</v>
          </cell>
          <cell r="D10511">
            <v>-7834.49</v>
          </cell>
        </row>
        <row r="10512">
          <cell r="A10512" t="str">
            <v>07</v>
          </cell>
          <cell r="B10512" t="str">
            <v>15230000</v>
          </cell>
          <cell r="C10512" t="str">
            <v>90020901</v>
          </cell>
          <cell r="D10512">
            <v>-6427.94</v>
          </cell>
        </row>
        <row r="10513">
          <cell r="A10513" t="str">
            <v>07</v>
          </cell>
          <cell r="B10513" t="str">
            <v>15230000</v>
          </cell>
          <cell r="C10513" t="str">
            <v>90020902</v>
          </cell>
          <cell r="D10513">
            <v>-39.409999999999997</v>
          </cell>
        </row>
        <row r="10514">
          <cell r="A10514" t="str">
            <v>07</v>
          </cell>
          <cell r="B10514" t="str">
            <v>15230000</v>
          </cell>
          <cell r="C10514" t="str">
            <v>90021200</v>
          </cell>
          <cell r="D10514">
            <v>-1250.82</v>
          </cell>
        </row>
        <row r="10515">
          <cell r="A10515" t="str">
            <v>07</v>
          </cell>
          <cell r="B10515" t="str">
            <v>15230000</v>
          </cell>
          <cell r="C10515" t="str">
            <v>90021201</v>
          </cell>
          <cell r="D10515">
            <v>-84.3</v>
          </cell>
        </row>
        <row r="10516">
          <cell r="A10516" t="str">
            <v>07</v>
          </cell>
          <cell r="B10516" t="str">
            <v>15230000</v>
          </cell>
          <cell r="C10516" t="str">
            <v>90021202</v>
          </cell>
          <cell r="D10516">
            <v>-11.15</v>
          </cell>
        </row>
        <row r="10517">
          <cell r="A10517" t="str">
            <v>07</v>
          </cell>
          <cell r="B10517" t="str">
            <v>15230000</v>
          </cell>
          <cell r="C10517" t="str">
            <v>91020100</v>
          </cell>
          <cell r="D10517">
            <v>-324.81</v>
          </cell>
        </row>
        <row r="10518">
          <cell r="A10518" t="str">
            <v>07</v>
          </cell>
          <cell r="B10518" t="str">
            <v>15230000</v>
          </cell>
          <cell r="C10518" t="str">
            <v>91020800</v>
          </cell>
          <cell r="D10518">
            <v>-363.26</v>
          </cell>
        </row>
        <row r="10519">
          <cell r="A10519" t="str">
            <v>07</v>
          </cell>
          <cell r="B10519" t="str">
            <v>40300000</v>
          </cell>
          <cell r="C10519" t="str">
            <v>25020000</v>
          </cell>
          <cell r="D10519">
            <v>-130.25</v>
          </cell>
        </row>
        <row r="10520">
          <cell r="A10520" t="str">
            <v>07</v>
          </cell>
          <cell r="B10520" t="str">
            <v>40300000</v>
          </cell>
          <cell r="C10520" t="str">
            <v>91020800</v>
          </cell>
          <cell r="D10520">
            <v>-26388.38</v>
          </cell>
        </row>
        <row r="10521">
          <cell r="A10521" t="str">
            <v>07</v>
          </cell>
          <cell r="B10521" t="str">
            <v>40010000</v>
          </cell>
          <cell r="C10521" t="str">
            <v>21010000</v>
          </cell>
          <cell r="D10521">
            <v>3062045565.54</v>
          </cell>
        </row>
        <row r="10522">
          <cell r="A10522" t="str">
            <v>07</v>
          </cell>
          <cell r="B10522" t="str">
            <v>40010000</v>
          </cell>
          <cell r="C10522" t="str">
            <v>23010000</v>
          </cell>
          <cell r="D10522">
            <v>36170.300000000003</v>
          </cell>
        </row>
        <row r="10523">
          <cell r="A10523" t="str">
            <v>07</v>
          </cell>
          <cell r="B10523" t="str">
            <v>40010000</v>
          </cell>
          <cell r="C10523" t="str">
            <v>28011200</v>
          </cell>
          <cell r="D10523">
            <v>443899.51</v>
          </cell>
        </row>
        <row r="10524">
          <cell r="A10524" t="str">
            <v>07</v>
          </cell>
          <cell r="B10524" t="str">
            <v>40100100</v>
          </cell>
          <cell r="C10524" t="str">
            <v>15140000</v>
          </cell>
          <cell r="D10524">
            <v>387616.98</v>
          </cell>
        </row>
        <row r="10525">
          <cell r="A10525" t="str">
            <v>07</v>
          </cell>
          <cell r="B10525" t="str">
            <v>40110000</v>
          </cell>
          <cell r="C10525" t="str">
            <v>08010000</v>
          </cell>
          <cell r="D10525">
            <v>1042063</v>
          </cell>
        </row>
        <row r="10526">
          <cell r="A10526" t="str">
            <v>07</v>
          </cell>
          <cell r="B10526" t="str">
            <v>40110000</v>
          </cell>
          <cell r="C10526" t="str">
            <v>15140000</v>
          </cell>
          <cell r="D10526">
            <v>6855321.5899999999</v>
          </cell>
        </row>
        <row r="10527">
          <cell r="A10527" t="str">
            <v>07</v>
          </cell>
          <cell r="B10527" t="str">
            <v>40110000</v>
          </cell>
          <cell r="C10527" t="str">
            <v>23010000</v>
          </cell>
          <cell r="D10527">
            <v>817358.63</v>
          </cell>
        </row>
        <row r="10528">
          <cell r="A10528" t="str">
            <v>07</v>
          </cell>
          <cell r="B10528" t="str">
            <v>40110000</v>
          </cell>
          <cell r="C10528" t="str">
            <v>25010000</v>
          </cell>
          <cell r="D10528">
            <v>4129488.67</v>
          </cell>
        </row>
        <row r="10529">
          <cell r="A10529" t="str">
            <v>07</v>
          </cell>
          <cell r="B10529" t="str">
            <v>40110000</v>
          </cell>
          <cell r="C10529" t="str">
            <v>25020000</v>
          </cell>
          <cell r="D10529">
            <v>41209.269999999997</v>
          </cell>
        </row>
        <row r="10530">
          <cell r="A10530" t="str">
            <v>07</v>
          </cell>
          <cell r="B10530" t="str">
            <v>40110000</v>
          </cell>
          <cell r="C10530" t="str">
            <v>25030000</v>
          </cell>
          <cell r="D10530">
            <v>18180.919999999998</v>
          </cell>
        </row>
        <row r="10531">
          <cell r="A10531" t="str">
            <v>07</v>
          </cell>
          <cell r="B10531" t="str">
            <v>40110000</v>
          </cell>
          <cell r="C10531" t="str">
            <v>26000000</v>
          </cell>
          <cell r="D10531">
            <v>266702.38</v>
          </cell>
        </row>
        <row r="10532">
          <cell r="A10532" t="str">
            <v>07</v>
          </cell>
          <cell r="B10532" t="str">
            <v>40110000</v>
          </cell>
          <cell r="C10532" t="str">
            <v>79030000</v>
          </cell>
          <cell r="D10532">
            <v>12694.69</v>
          </cell>
        </row>
        <row r="10533">
          <cell r="A10533" t="str">
            <v>07</v>
          </cell>
          <cell r="B10533" t="str">
            <v>40110000</v>
          </cell>
          <cell r="C10533" t="str">
            <v>90020900</v>
          </cell>
          <cell r="D10533">
            <v>5681.66</v>
          </cell>
        </row>
        <row r="10534">
          <cell r="A10534" t="str">
            <v>07</v>
          </cell>
          <cell r="B10534" t="str">
            <v>40110000</v>
          </cell>
          <cell r="C10534" t="str">
            <v>90020901</v>
          </cell>
          <cell r="D10534">
            <v>19456.72</v>
          </cell>
        </row>
        <row r="10535">
          <cell r="A10535" t="str">
            <v>07</v>
          </cell>
          <cell r="B10535" t="str">
            <v>40110000</v>
          </cell>
          <cell r="C10535" t="str">
            <v>90020902</v>
          </cell>
          <cell r="D10535">
            <v>5582.12</v>
          </cell>
        </row>
        <row r="10536">
          <cell r="A10536" t="str">
            <v>07</v>
          </cell>
          <cell r="B10536" t="str">
            <v>40110000</v>
          </cell>
          <cell r="C10536" t="str">
            <v>91020100</v>
          </cell>
          <cell r="D10536">
            <v>47029.22</v>
          </cell>
        </row>
        <row r="10537">
          <cell r="A10537" t="str">
            <v>07</v>
          </cell>
          <cell r="B10537" t="str">
            <v>40120000</v>
          </cell>
          <cell r="C10537" t="str">
            <v>08010000</v>
          </cell>
          <cell r="D10537">
            <v>409347</v>
          </cell>
        </row>
        <row r="10538">
          <cell r="A10538" t="str">
            <v>07</v>
          </cell>
          <cell r="B10538" t="str">
            <v>40120000</v>
          </cell>
          <cell r="C10538" t="str">
            <v>23010000</v>
          </cell>
          <cell r="D10538">
            <v>639273.53</v>
          </cell>
        </row>
        <row r="10539">
          <cell r="A10539" t="str">
            <v>07</v>
          </cell>
          <cell r="B10539" t="str">
            <v>40120000</v>
          </cell>
          <cell r="C10539" t="str">
            <v>25010000</v>
          </cell>
          <cell r="D10539">
            <v>1547477.4</v>
          </cell>
        </row>
        <row r="10540">
          <cell r="A10540" t="str">
            <v>07</v>
          </cell>
          <cell r="B10540" t="str">
            <v>40120000</v>
          </cell>
          <cell r="C10540" t="str">
            <v>25020000</v>
          </cell>
          <cell r="D10540">
            <v>10924026.1</v>
          </cell>
        </row>
        <row r="10541">
          <cell r="A10541" t="str">
            <v>07</v>
          </cell>
          <cell r="B10541" t="str">
            <v>40120000</v>
          </cell>
          <cell r="C10541" t="str">
            <v>25030000</v>
          </cell>
          <cell r="D10541">
            <v>675774.32</v>
          </cell>
        </row>
        <row r="10542">
          <cell r="A10542" t="str">
            <v>07</v>
          </cell>
          <cell r="B10542" t="str">
            <v>40120000</v>
          </cell>
          <cell r="C10542" t="str">
            <v>26000000</v>
          </cell>
          <cell r="D10542">
            <v>453444.89</v>
          </cell>
        </row>
        <row r="10543">
          <cell r="A10543" t="str">
            <v>07</v>
          </cell>
          <cell r="B10543" t="str">
            <v>40120000</v>
          </cell>
          <cell r="C10543" t="str">
            <v>79030000</v>
          </cell>
          <cell r="D10543">
            <v>60290.67</v>
          </cell>
        </row>
        <row r="10544">
          <cell r="A10544" t="str">
            <v>07</v>
          </cell>
          <cell r="B10544" t="str">
            <v>40120000</v>
          </cell>
          <cell r="C10544" t="str">
            <v>79040000</v>
          </cell>
          <cell r="D10544">
            <v>906.12</v>
          </cell>
        </row>
        <row r="10545">
          <cell r="A10545" t="str">
            <v>07</v>
          </cell>
          <cell r="B10545" t="str">
            <v>40120000</v>
          </cell>
          <cell r="C10545" t="str">
            <v>79070000</v>
          </cell>
          <cell r="D10545">
            <v>227127.81</v>
          </cell>
        </row>
        <row r="10546">
          <cell r="A10546" t="str">
            <v>07</v>
          </cell>
          <cell r="B10546" t="str">
            <v>40120000</v>
          </cell>
          <cell r="C10546" t="str">
            <v>90020900</v>
          </cell>
          <cell r="D10546">
            <v>1110431.04</v>
          </cell>
        </row>
        <row r="10547">
          <cell r="A10547" t="str">
            <v>07</v>
          </cell>
          <cell r="B10547" t="str">
            <v>40120000</v>
          </cell>
          <cell r="C10547" t="str">
            <v>90020901</v>
          </cell>
          <cell r="D10547">
            <v>905876.15</v>
          </cell>
        </row>
        <row r="10548">
          <cell r="A10548" t="str">
            <v>07</v>
          </cell>
          <cell r="B10548" t="str">
            <v>40120000</v>
          </cell>
          <cell r="C10548" t="str">
            <v>90020902</v>
          </cell>
          <cell r="D10548">
            <v>125.4</v>
          </cell>
        </row>
        <row r="10549">
          <cell r="A10549" t="str">
            <v>07</v>
          </cell>
          <cell r="B10549" t="str">
            <v>40120000</v>
          </cell>
          <cell r="C10549" t="str">
            <v>90021200</v>
          </cell>
          <cell r="D10549">
            <v>163272.41</v>
          </cell>
        </row>
        <row r="10550">
          <cell r="A10550" t="str">
            <v>07</v>
          </cell>
          <cell r="B10550" t="str">
            <v>40120000</v>
          </cell>
          <cell r="C10550" t="str">
            <v>90021201</v>
          </cell>
          <cell r="D10550">
            <v>12207.19</v>
          </cell>
        </row>
        <row r="10551">
          <cell r="A10551" t="str">
            <v>07</v>
          </cell>
          <cell r="B10551" t="str">
            <v>40120000</v>
          </cell>
          <cell r="C10551" t="str">
            <v>90021202</v>
          </cell>
          <cell r="D10551">
            <v>1616.24</v>
          </cell>
        </row>
        <row r="10552">
          <cell r="A10552" t="str">
            <v>07</v>
          </cell>
          <cell r="B10552" t="str">
            <v>40130000</v>
          </cell>
          <cell r="C10552" t="str">
            <v>15140000</v>
          </cell>
          <cell r="D10552">
            <v>15504354.189999999</v>
          </cell>
        </row>
        <row r="10553">
          <cell r="A10553" t="str">
            <v>07</v>
          </cell>
          <cell r="B10553" t="str">
            <v>40130000</v>
          </cell>
          <cell r="C10553" t="str">
            <v>23010000</v>
          </cell>
          <cell r="D10553">
            <v>4953.76</v>
          </cell>
        </row>
        <row r="10554">
          <cell r="A10554" t="str">
            <v>07</v>
          </cell>
          <cell r="B10554" t="str">
            <v>40130000</v>
          </cell>
          <cell r="C10554" t="str">
            <v>25010000</v>
          </cell>
          <cell r="D10554">
            <v>5940420.4199999999</v>
          </cell>
        </row>
        <row r="10555">
          <cell r="A10555" t="str">
            <v>07</v>
          </cell>
          <cell r="B10555" t="str">
            <v>40130000</v>
          </cell>
          <cell r="C10555" t="str">
            <v>25020000</v>
          </cell>
          <cell r="D10555">
            <v>498607.8</v>
          </cell>
        </row>
        <row r="10556">
          <cell r="A10556" t="str">
            <v>07</v>
          </cell>
          <cell r="B10556" t="str">
            <v>40130000</v>
          </cell>
          <cell r="C10556" t="str">
            <v>25030000</v>
          </cell>
          <cell r="D10556">
            <v>3404233.71</v>
          </cell>
        </row>
        <row r="10557">
          <cell r="A10557" t="str">
            <v>07</v>
          </cell>
          <cell r="B10557" t="str">
            <v>40130000</v>
          </cell>
          <cell r="C10557" t="str">
            <v>26000000</v>
          </cell>
          <cell r="D10557">
            <v>171125.51</v>
          </cell>
        </row>
        <row r="10558">
          <cell r="A10558" t="str">
            <v>07</v>
          </cell>
          <cell r="B10558" t="str">
            <v>40130000</v>
          </cell>
          <cell r="C10558" t="str">
            <v>90020900</v>
          </cell>
          <cell r="D10558">
            <v>276.8</v>
          </cell>
        </row>
        <row r="10559">
          <cell r="A10559" t="str">
            <v>07</v>
          </cell>
          <cell r="B10559" t="str">
            <v>40140000</v>
          </cell>
          <cell r="C10559" t="str">
            <v>08000000</v>
          </cell>
          <cell r="D10559">
            <v>6188106.1100000003</v>
          </cell>
        </row>
        <row r="10560">
          <cell r="A10560" t="str">
            <v>07</v>
          </cell>
          <cell r="B10560" t="str">
            <v>40140000</v>
          </cell>
          <cell r="C10560" t="str">
            <v>15140000</v>
          </cell>
          <cell r="D10560">
            <v>3397413.04</v>
          </cell>
        </row>
        <row r="10561">
          <cell r="A10561" t="str">
            <v>07</v>
          </cell>
          <cell r="B10561" t="str">
            <v>40140000</v>
          </cell>
          <cell r="C10561" t="str">
            <v>25010000</v>
          </cell>
          <cell r="D10561">
            <v>203931.61</v>
          </cell>
        </row>
        <row r="10562">
          <cell r="A10562" t="str">
            <v>07</v>
          </cell>
          <cell r="B10562" t="str">
            <v>40140000</v>
          </cell>
          <cell r="C10562" t="str">
            <v>26000000</v>
          </cell>
          <cell r="D10562">
            <v>185774.57</v>
          </cell>
        </row>
        <row r="10563">
          <cell r="A10563" t="str">
            <v>07</v>
          </cell>
          <cell r="B10563" t="str">
            <v>40140000</v>
          </cell>
          <cell r="C10563" t="str">
            <v>90020900</v>
          </cell>
          <cell r="D10563">
            <v>18019.43</v>
          </cell>
        </row>
        <row r="10564">
          <cell r="A10564" t="str">
            <v>07</v>
          </cell>
          <cell r="B10564" t="str">
            <v>40150000</v>
          </cell>
          <cell r="C10564" t="str">
            <v>15150000</v>
          </cell>
          <cell r="D10564">
            <v>709044.04</v>
          </cell>
        </row>
        <row r="10565">
          <cell r="A10565" t="str">
            <v>07</v>
          </cell>
          <cell r="B10565" t="str">
            <v>40150000</v>
          </cell>
          <cell r="C10565" t="str">
            <v>25020000</v>
          </cell>
          <cell r="D10565">
            <v>974584.22</v>
          </cell>
        </row>
        <row r="10566">
          <cell r="A10566" t="str">
            <v>07</v>
          </cell>
          <cell r="B10566" t="str">
            <v>40150000</v>
          </cell>
          <cell r="C10566" t="str">
            <v>25030000</v>
          </cell>
          <cell r="D10566">
            <v>7466</v>
          </cell>
        </row>
        <row r="10567">
          <cell r="A10567" t="str">
            <v>07</v>
          </cell>
          <cell r="B10567" t="str">
            <v>40150000</v>
          </cell>
          <cell r="C10567" t="str">
            <v>26000000</v>
          </cell>
          <cell r="D10567">
            <v>956749.08</v>
          </cell>
        </row>
        <row r="10568">
          <cell r="A10568" t="str">
            <v>07</v>
          </cell>
          <cell r="B10568" t="str">
            <v>40150000</v>
          </cell>
          <cell r="C10568" t="str">
            <v>44000500</v>
          </cell>
          <cell r="D10568">
            <v>1138413.47</v>
          </cell>
        </row>
        <row r="10569">
          <cell r="A10569" t="str">
            <v>07</v>
          </cell>
          <cell r="B10569" t="str">
            <v>40150000</v>
          </cell>
          <cell r="C10569" t="str">
            <v>76000000</v>
          </cell>
          <cell r="D10569">
            <v>927.2</v>
          </cell>
        </row>
        <row r="10570">
          <cell r="A10570" t="str">
            <v>07</v>
          </cell>
          <cell r="B10570" t="str">
            <v>40150000</v>
          </cell>
          <cell r="C10570" t="str">
            <v>79030000</v>
          </cell>
          <cell r="D10570">
            <v>63876.59</v>
          </cell>
        </row>
        <row r="10571">
          <cell r="A10571" t="str">
            <v>07</v>
          </cell>
          <cell r="B10571" t="str">
            <v>40150000</v>
          </cell>
          <cell r="C10571" t="str">
            <v>90021200</v>
          </cell>
          <cell r="D10571">
            <v>17846.349999999999</v>
          </cell>
        </row>
        <row r="10572">
          <cell r="A10572" t="str">
            <v>07</v>
          </cell>
          <cell r="B10572" t="str">
            <v>40160000</v>
          </cell>
          <cell r="C10572" t="str">
            <v>15140000</v>
          </cell>
          <cell r="D10572">
            <v>2746969.96</v>
          </cell>
        </row>
        <row r="10573">
          <cell r="A10573" t="str">
            <v>07</v>
          </cell>
          <cell r="B10573" t="str">
            <v>40180000</v>
          </cell>
          <cell r="C10573" t="str">
            <v>25010000</v>
          </cell>
          <cell r="D10573">
            <v>32809.83</v>
          </cell>
        </row>
        <row r="10574">
          <cell r="A10574" t="str">
            <v>07</v>
          </cell>
          <cell r="B10574" t="str">
            <v>40180000</v>
          </cell>
          <cell r="C10574" t="str">
            <v>25020000</v>
          </cell>
          <cell r="D10574">
            <v>192227.16</v>
          </cell>
        </row>
        <row r="10575">
          <cell r="A10575" t="str">
            <v>07</v>
          </cell>
          <cell r="B10575" t="str">
            <v>40180000</v>
          </cell>
          <cell r="C10575" t="str">
            <v>25030000</v>
          </cell>
          <cell r="D10575">
            <v>156868.41</v>
          </cell>
        </row>
        <row r="10576">
          <cell r="A10576" t="str">
            <v>07</v>
          </cell>
          <cell r="B10576" t="str">
            <v>40180000</v>
          </cell>
          <cell r="C10576" t="str">
            <v>26000000</v>
          </cell>
          <cell r="D10576">
            <v>589525.29</v>
          </cell>
        </row>
        <row r="10577">
          <cell r="A10577" t="str">
            <v>07</v>
          </cell>
          <cell r="B10577" t="str">
            <v>40180000</v>
          </cell>
          <cell r="C10577" t="str">
            <v>90020901</v>
          </cell>
          <cell r="D10577">
            <v>5413.7</v>
          </cell>
        </row>
        <row r="10578">
          <cell r="A10578" t="str">
            <v>07</v>
          </cell>
          <cell r="B10578" t="str">
            <v>40190000</v>
          </cell>
          <cell r="C10578" t="str">
            <v>15140000</v>
          </cell>
          <cell r="D10578">
            <v>524299.05000000005</v>
          </cell>
        </row>
        <row r="10579">
          <cell r="A10579" t="str">
            <v>07</v>
          </cell>
          <cell r="B10579" t="str">
            <v>20031000</v>
          </cell>
          <cell r="C10579" t="str">
            <v>90021300</v>
          </cell>
          <cell r="D10579">
            <v>10171</v>
          </cell>
        </row>
        <row r="10580">
          <cell r="A10580" t="str">
            <v>07</v>
          </cell>
          <cell r="B10580" t="str">
            <v>20030200</v>
          </cell>
          <cell r="C10580" t="str">
            <v>90021302</v>
          </cell>
          <cell r="D10580">
            <v>53926</v>
          </cell>
        </row>
        <row r="10581">
          <cell r="A10581" t="str">
            <v>07</v>
          </cell>
          <cell r="B10581" t="str">
            <v>20030100</v>
          </cell>
          <cell r="C10581" t="str">
            <v>90021301</v>
          </cell>
          <cell r="D10581">
            <v>720320</v>
          </cell>
        </row>
        <row r="10582">
          <cell r="A10582" t="str">
            <v>07</v>
          </cell>
          <cell r="B10582" t="str">
            <v>20030000</v>
          </cell>
          <cell r="C10582" t="str">
            <v>90021300</v>
          </cell>
          <cell r="D10582">
            <v>16540.830000000002</v>
          </cell>
        </row>
        <row r="10583">
          <cell r="A10583" t="str">
            <v>07</v>
          </cell>
          <cell r="B10583" t="str">
            <v>28011200</v>
          </cell>
          <cell r="C10583" t="str">
            <v>10020100</v>
          </cell>
          <cell r="D10583">
            <v>367070.09</v>
          </cell>
        </row>
        <row r="10584">
          <cell r="A10584" t="str">
            <v>07</v>
          </cell>
          <cell r="B10584" t="str">
            <v>28011200</v>
          </cell>
          <cell r="C10584" t="str">
            <v>10110000</v>
          </cell>
          <cell r="D10584">
            <v>70391.13</v>
          </cell>
        </row>
        <row r="10585">
          <cell r="A10585" t="str">
            <v>07</v>
          </cell>
          <cell r="B10585" t="str">
            <v>28011200</v>
          </cell>
          <cell r="C10585" t="str">
            <v>10120000</v>
          </cell>
          <cell r="D10585">
            <v>31092.18</v>
          </cell>
        </row>
        <row r="10586">
          <cell r="A10586" t="str">
            <v>07</v>
          </cell>
          <cell r="B10586" t="str">
            <v>28011200</v>
          </cell>
          <cell r="C10586" t="str">
            <v>10130000</v>
          </cell>
          <cell r="D10586">
            <v>1905.23</v>
          </cell>
        </row>
        <row r="10587">
          <cell r="A10587" t="str">
            <v>07</v>
          </cell>
          <cell r="B10587" t="str">
            <v>28011200</v>
          </cell>
          <cell r="C10587" t="str">
            <v>20010000</v>
          </cell>
          <cell r="D10587">
            <v>8212755.4800000004</v>
          </cell>
        </row>
        <row r="10588">
          <cell r="A10588" t="str">
            <v>07</v>
          </cell>
          <cell r="B10588" t="str">
            <v>28001200</v>
          </cell>
          <cell r="C10588" t="str">
            <v>20010000</v>
          </cell>
          <cell r="D10588">
            <v>69928.78</v>
          </cell>
        </row>
        <row r="10589">
          <cell r="A10589" t="str">
            <v>07</v>
          </cell>
          <cell r="B10589" t="str">
            <v>28001100</v>
          </cell>
          <cell r="C10589" t="str">
            <v>10020100</v>
          </cell>
          <cell r="D10589">
            <v>1273481.8400000001</v>
          </cell>
        </row>
        <row r="10590">
          <cell r="A10590" t="str">
            <v>07</v>
          </cell>
          <cell r="B10590" t="str">
            <v>28001100</v>
          </cell>
          <cell r="C10590" t="str">
            <v>10110000</v>
          </cell>
          <cell r="D10590">
            <v>7572123.3200000003</v>
          </cell>
        </row>
        <row r="10591">
          <cell r="A10591" t="str">
            <v>07</v>
          </cell>
          <cell r="B10591" t="str">
            <v>28001100</v>
          </cell>
          <cell r="C10591" t="str">
            <v>10130000</v>
          </cell>
          <cell r="D10591">
            <v>14424.63</v>
          </cell>
        </row>
        <row r="10592">
          <cell r="A10592" t="str">
            <v>07</v>
          </cell>
          <cell r="B10592" t="str">
            <v>28001100</v>
          </cell>
          <cell r="C10592" t="str">
            <v>20010000</v>
          </cell>
          <cell r="D10592">
            <v>10079974.33</v>
          </cell>
        </row>
        <row r="10593">
          <cell r="A10593" t="str">
            <v>07</v>
          </cell>
          <cell r="B10593" t="str">
            <v>28001100</v>
          </cell>
          <cell r="C10593" t="str">
            <v>28001100</v>
          </cell>
          <cell r="D10593">
            <v>8061194.4400000004</v>
          </cell>
        </row>
        <row r="10594">
          <cell r="A10594" t="str">
            <v>07</v>
          </cell>
          <cell r="B10594" t="str">
            <v>28001100</v>
          </cell>
          <cell r="C10594" t="str">
            <v>70000000</v>
          </cell>
          <cell r="D10594">
            <v>62237.98</v>
          </cell>
        </row>
        <row r="10595">
          <cell r="A10595" t="str">
            <v>07</v>
          </cell>
          <cell r="B10595" t="str">
            <v>23010000</v>
          </cell>
          <cell r="C10595" t="str">
            <v>10010000</v>
          </cell>
          <cell r="D10595">
            <v>469.35</v>
          </cell>
        </row>
        <row r="10596">
          <cell r="A10596" t="str">
            <v>07</v>
          </cell>
          <cell r="B10596" t="str">
            <v>23010000</v>
          </cell>
          <cell r="C10596" t="str">
            <v>10020000</v>
          </cell>
          <cell r="D10596">
            <v>28881.8</v>
          </cell>
        </row>
        <row r="10597">
          <cell r="A10597" t="str">
            <v>07</v>
          </cell>
          <cell r="B10597" t="str">
            <v>23010000</v>
          </cell>
          <cell r="C10597" t="str">
            <v>10050000</v>
          </cell>
          <cell r="D10597">
            <v>64972.07</v>
          </cell>
        </row>
        <row r="10598">
          <cell r="A10598" t="str">
            <v>07</v>
          </cell>
          <cell r="B10598" t="str">
            <v>23010000</v>
          </cell>
          <cell r="C10598" t="str">
            <v>10110000</v>
          </cell>
          <cell r="D10598">
            <v>525510.68999999994</v>
          </cell>
        </row>
        <row r="10599">
          <cell r="A10599" t="str">
            <v>07</v>
          </cell>
          <cell r="B10599" t="str">
            <v>23010000</v>
          </cell>
          <cell r="C10599" t="str">
            <v>10140500</v>
          </cell>
          <cell r="D10599">
            <v>1209039.27</v>
          </cell>
        </row>
        <row r="10600">
          <cell r="A10600" t="str">
            <v>07</v>
          </cell>
          <cell r="B10600" t="str">
            <v>23010000</v>
          </cell>
          <cell r="C10600" t="str">
            <v>21010000</v>
          </cell>
          <cell r="D10600">
            <v>3374.18</v>
          </cell>
        </row>
        <row r="10601">
          <cell r="A10601" t="str">
            <v>07</v>
          </cell>
          <cell r="B10601" t="str">
            <v>23010000</v>
          </cell>
          <cell r="C10601" t="str">
            <v>23010000</v>
          </cell>
          <cell r="D10601">
            <v>663545.61</v>
          </cell>
        </row>
        <row r="10602">
          <cell r="A10602" t="str">
            <v>07</v>
          </cell>
          <cell r="B10602" t="str">
            <v>23010000</v>
          </cell>
          <cell r="C10602" t="str">
            <v>40200000</v>
          </cell>
          <cell r="D10602">
            <v>28535.57</v>
          </cell>
        </row>
        <row r="10603">
          <cell r="A10603" t="str">
            <v>07</v>
          </cell>
          <cell r="B10603" t="str">
            <v>23010000</v>
          </cell>
          <cell r="C10603" t="str">
            <v>40200100</v>
          </cell>
          <cell r="D10603">
            <v>154265.66</v>
          </cell>
        </row>
        <row r="10604">
          <cell r="A10604" t="str">
            <v>07</v>
          </cell>
          <cell r="B10604" t="str">
            <v>23010000</v>
          </cell>
          <cell r="C10604" t="str">
            <v>40210000</v>
          </cell>
          <cell r="D10604">
            <v>12344819.83</v>
          </cell>
        </row>
        <row r="10605">
          <cell r="A10605" t="str">
            <v>07</v>
          </cell>
          <cell r="B10605" t="str">
            <v>23010000</v>
          </cell>
          <cell r="C10605" t="str">
            <v>40220000</v>
          </cell>
          <cell r="D10605">
            <v>17534514.050000001</v>
          </cell>
        </row>
        <row r="10606">
          <cell r="A10606" t="str">
            <v>07</v>
          </cell>
          <cell r="B10606" t="str">
            <v>23010000</v>
          </cell>
          <cell r="C10606" t="str">
            <v>40230000</v>
          </cell>
          <cell r="D10606">
            <v>26640069.780000001</v>
          </cell>
        </row>
        <row r="10607">
          <cell r="A10607" t="str">
            <v>07</v>
          </cell>
          <cell r="B10607" t="str">
            <v>23010000</v>
          </cell>
          <cell r="C10607" t="str">
            <v>40240000</v>
          </cell>
          <cell r="D10607">
            <v>8161272.6799999997</v>
          </cell>
        </row>
        <row r="10608">
          <cell r="A10608" t="str">
            <v>07</v>
          </cell>
          <cell r="B10608" t="str">
            <v>23010000</v>
          </cell>
          <cell r="C10608" t="str">
            <v>40250000</v>
          </cell>
          <cell r="D10608">
            <v>2990276.41</v>
          </cell>
        </row>
        <row r="10609">
          <cell r="A10609" t="str">
            <v>07</v>
          </cell>
          <cell r="B10609" t="str">
            <v>23010000</v>
          </cell>
          <cell r="C10609" t="str">
            <v>40260000</v>
          </cell>
          <cell r="D10609">
            <v>2389113.3199999998</v>
          </cell>
        </row>
        <row r="10610">
          <cell r="A10610" t="str">
            <v>07</v>
          </cell>
          <cell r="B10610" t="str">
            <v>23010000</v>
          </cell>
          <cell r="C10610" t="str">
            <v>40280000</v>
          </cell>
          <cell r="D10610">
            <v>759685.87</v>
          </cell>
        </row>
        <row r="10611">
          <cell r="A10611" t="str">
            <v>07</v>
          </cell>
          <cell r="B10611" t="str">
            <v>23010000</v>
          </cell>
          <cell r="C10611" t="str">
            <v>40290000</v>
          </cell>
          <cell r="D10611">
            <v>519037.89</v>
          </cell>
        </row>
        <row r="10612">
          <cell r="A10612" t="str">
            <v>07</v>
          </cell>
          <cell r="B10612" t="str">
            <v>43020000</v>
          </cell>
          <cell r="C10612" t="str">
            <v>10140300</v>
          </cell>
          <cell r="D10612">
            <v>424.7</v>
          </cell>
        </row>
        <row r="10613">
          <cell r="A10613" t="str">
            <v>07</v>
          </cell>
          <cell r="B10613" t="str">
            <v>43020000</v>
          </cell>
          <cell r="C10613" t="str">
            <v>43020000</v>
          </cell>
          <cell r="D10613">
            <v>117.79</v>
          </cell>
        </row>
        <row r="10614">
          <cell r="A10614" t="str">
            <v>07</v>
          </cell>
          <cell r="B10614" t="str">
            <v>43020000</v>
          </cell>
          <cell r="C10614" t="str">
            <v>44000100</v>
          </cell>
          <cell r="D10614">
            <v>1990662.58</v>
          </cell>
        </row>
        <row r="10615">
          <cell r="A10615" t="str">
            <v>07</v>
          </cell>
          <cell r="B10615" t="str">
            <v>43020000</v>
          </cell>
          <cell r="C10615" t="str">
            <v>44000101</v>
          </cell>
          <cell r="D10615">
            <v>117.79</v>
          </cell>
        </row>
        <row r="10616">
          <cell r="A10616" t="str">
            <v>07</v>
          </cell>
          <cell r="B10616" t="str">
            <v>43020000</v>
          </cell>
          <cell r="C10616" t="str">
            <v>44000200</v>
          </cell>
          <cell r="D10616">
            <v>157872.88</v>
          </cell>
        </row>
        <row r="10617">
          <cell r="A10617" t="str">
            <v>07</v>
          </cell>
          <cell r="B10617" t="str">
            <v>43020000</v>
          </cell>
          <cell r="C10617" t="str">
            <v>44000400</v>
          </cell>
          <cell r="D10617">
            <v>179949.66</v>
          </cell>
        </row>
        <row r="10618">
          <cell r="A10618" t="str">
            <v>07</v>
          </cell>
          <cell r="B10618" t="str">
            <v>43020000</v>
          </cell>
          <cell r="C10618" t="str">
            <v>44000500</v>
          </cell>
          <cell r="D10618">
            <v>1999.83</v>
          </cell>
        </row>
        <row r="10619">
          <cell r="A10619" t="str">
            <v>07</v>
          </cell>
          <cell r="B10619" t="str">
            <v>43020000</v>
          </cell>
          <cell r="C10619" t="str">
            <v>45020000</v>
          </cell>
          <cell r="D10619">
            <v>163259.13</v>
          </cell>
        </row>
        <row r="10620">
          <cell r="A10620" t="str">
            <v>07</v>
          </cell>
          <cell r="B10620" t="str">
            <v>43020000</v>
          </cell>
          <cell r="C10620" t="str">
            <v>90022100</v>
          </cell>
          <cell r="D10620">
            <v>1213599.42</v>
          </cell>
        </row>
        <row r="10621">
          <cell r="A10621" t="str">
            <v>07</v>
          </cell>
          <cell r="B10621" t="str">
            <v>43020000</v>
          </cell>
          <cell r="C10621" t="str">
            <v>90022101</v>
          </cell>
          <cell r="D10621">
            <v>613761.79</v>
          </cell>
        </row>
        <row r="10622">
          <cell r="A10622" t="str">
            <v>07</v>
          </cell>
          <cell r="B10622" t="str">
            <v>43010000</v>
          </cell>
          <cell r="C10622" t="str">
            <v>21010000</v>
          </cell>
          <cell r="D10622">
            <v>1592124.52</v>
          </cell>
        </row>
        <row r="10623">
          <cell r="A10623" t="str">
            <v>07</v>
          </cell>
          <cell r="B10623" t="str">
            <v>43010000</v>
          </cell>
          <cell r="C10623" t="str">
            <v>43010000</v>
          </cell>
          <cell r="D10623">
            <v>32839.919999999998</v>
          </cell>
        </row>
        <row r="10624">
          <cell r="A10624" t="str">
            <v>07</v>
          </cell>
          <cell r="B10624" t="str">
            <v>43010000</v>
          </cell>
          <cell r="C10624" t="str">
            <v>43030100</v>
          </cell>
          <cell r="D10624">
            <v>3598.2</v>
          </cell>
        </row>
        <row r="10625">
          <cell r="A10625" t="str">
            <v>07</v>
          </cell>
          <cell r="B10625" t="str">
            <v>43010000</v>
          </cell>
          <cell r="C10625" t="str">
            <v>45000100</v>
          </cell>
          <cell r="D10625">
            <v>9454018.3100000005</v>
          </cell>
        </row>
        <row r="10626">
          <cell r="A10626" t="str">
            <v>07</v>
          </cell>
          <cell r="B10626" t="str">
            <v>43010000</v>
          </cell>
          <cell r="C10626" t="str">
            <v>76080200</v>
          </cell>
          <cell r="D10626">
            <v>86197.38</v>
          </cell>
        </row>
        <row r="10627">
          <cell r="A10627" t="str">
            <v>07</v>
          </cell>
          <cell r="B10627" t="str">
            <v>43010000</v>
          </cell>
          <cell r="C10627" t="str">
            <v>90020100</v>
          </cell>
          <cell r="D10627">
            <v>492680214.85000002</v>
          </cell>
        </row>
        <row r="10628">
          <cell r="A10628" t="str">
            <v>07</v>
          </cell>
          <cell r="B10628" t="str">
            <v>43010000</v>
          </cell>
          <cell r="C10628" t="str">
            <v>90020107</v>
          </cell>
          <cell r="D10628">
            <v>112546459.22</v>
          </cell>
        </row>
        <row r="10629">
          <cell r="A10629" t="str">
            <v>07</v>
          </cell>
          <cell r="B10629" t="str">
            <v>43010000</v>
          </cell>
          <cell r="C10629" t="str">
            <v>90020108</v>
          </cell>
          <cell r="D10629">
            <v>14355397.41</v>
          </cell>
        </row>
        <row r="10630">
          <cell r="A10630" t="str">
            <v>07</v>
          </cell>
          <cell r="B10630" t="str">
            <v>43010000</v>
          </cell>
          <cell r="C10630" t="str">
            <v>90020200</v>
          </cell>
          <cell r="D10630">
            <v>4527140.79</v>
          </cell>
        </row>
        <row r="10631">
          <cell r="A10631" t="str">
            <v>07</v>
          </cell>
          <cell r="B10631" t="str">
            <v>43010000</v>
          </cell>
          <cell r="C10631" t="str">
            <v>90020400</v>
          </cell>
          <cell r="D10631">
            <v>3991313</v>
          </cell>
        </row>
        <row r="10632">
          <cell r="A10632" t="str">
            <v>07</v>
          </cell>
          <cell r="B10632" t="str">
            <v>45000100</v>
          </cell>
          <cell r="C10632" t="str">
            <v>90020200</v>
          </cell>
          <cell r="D10632">
            <v>9155420.8599999994</v>
          </cell>
        </row>
        <row r="10633">
          <cell r="A10633" t="str">
            <v>07</v>
          </cell>
          <cell r="B10633" t="str">
            <v>45000100</v>
          </cell>
          <cell r="C10633" t="str">
            <v>90020400</v>
          </cell>
          <cell r="D10633">
            <v>1590585.6</v>
          </cell>
        </row>
        <row r="10634">
          <cell r="A10634" t="str">
            <v>07</v>
          </cell>
          <cell r="B10634" t="str">
            <v>45000300</v>
          </cell>
          <cell r="C10634" t="str">
            <v>90021600</v>
          </cell>
          <cell r="D10634">
            <v>1272046.1499999999</v>
          </cell>
        </row>
        <row r="10635">
          <cell r="A10635" t="str">
            <v>07</v>
          </cell>
          <cell r="B10635" t="str">
            <v>45000300</v>
          </cell>
          <cell r="C10635" t="str">
            <v>90021605</v>
          </cell>
          <cell r="D10635">
            <v>980136.72</v>
          </cell>
        </row>
        <row r="10636">
          <cell r="A10636" t="str">
            <v>07</v>
          </cell>
          <cell r="B10636" t="str">
            <v>45000300</v>
          </cell>
          <cell r="C10636" t="str">
            <v>90021805</v>
          </cell>
          <cell r="D10636">
            <v>1719360.66</v>
          </cell>
        </row>
        <row r="10637">
          <cell r="A10637" t="str">
            <v>07</v>
          </cell>
          <cell r="B10637" t="str">
            <v>45000301</v>
          </cell>
          <cell r="C10637" t="str">
            <v>90021600</v>
          </cell>
          <cell r="D10637">
            <v>41275.26</v>
          </cell>
        </row>
        <row r="10638">
          <cell r="A10638" t="str">
            <v>07</v>
          </cell>
          <cell r="B10638" t="str">
            <v>45000301</v>
          </cell>
          <cell r="C10638" t="str">
            <v>90021605</v>
          </cell>
          <cell r="D10638">
            <v>488389.14</v>
          </cell>
        </row>
        <row r="10639">
          <cell r="A10639" t="str">
            <v>07</v>
          </cell>
          <cell r="B10639" t="str">
            <v>45000301</v>
          </cell>
          <cell r="C10639" t="str">
            <v>90021805</v>
          </cell>
          <cell r="D10639">
            <v>264853.03000000003</v>
          </cell>
        </row>
        <row r="10640">
          <cell r="A10640" t="str">
            <v>07</v>
          </cell>
          <cell r="B10640" t="str">
            <v>45020000</v>
          </cell>
          <cell r="C10640" t="str">
            <v>44000200</v>
          </cell>
          <cell r="D10640">
            <v>190415.84</v>
          </cell>
        </row>
        <row r="10641">
          <cell r="A10641" t="str">
            <v>07</v>
          </cell>
          <cell r="B10641" t="str">
            <v>45020000</v>
          </cell>
          <cell r="C10641" t="str">
            <v>44000400</v>
          </cell>
          <cell r="D10641">
            <v>17795.2</v>
          </cell>
        </row>
        <row r="10642">
          <cell r="A10642" t="str">
            <v>07</v>
          </cell>
          <cell r="B10642" t="str">
            <v>45020001</v>
          </cell>
          <cell r="C10642" t="str">
            <v>44000200</v>
          </cell>
          <cell r="D10642">
            <v>-41336.46</v>
          </cell>
        </row>
        <row r="10643">
          <cell r="A10643" t="str">
            <v>07</v>
          </cell>
          <cell r="B10643" t="str">
            <v>45020001</v>
          </cell>
          <cell r="C10643" t="str">
            <v>44000400</v>
          </cell>
          <cell r="D10643">
            <v>-3936.12</v>
          </cell>
        </row>
        <row r="10644">
          <cell r="A10644" t="str">
            <v>07</v>
          </cell>
          <cell r="B10644" t="str">
            <v>45020300</v>
          </cell>
          <cell r="C10644" t="str">
            <v>44000200</v>
          </cell>
          <cell r="D10644">
            <v>353308.32</v>
          </cell>
        </row>
        <row r="10645">
          <cell r="A10645" t="str">
            <v>07</v>
          </cell>
          <cell r="B10645" t="str">
            <v>45020301</v>
          </cell>
          <cell r="C10645" t="str">
            <v>44000200</v>
          </cell>
          <cell r="D10645">
            <v>11328.89</v>
          </cell>
        </row>
        <row r="10646">
          <cell r="A10646" t="str">
            <v>07</v>
          </cell>
          <cell r="B10646" t="str">
            <v>43030100</v>
          </cell>
          <cell r="C10646" t="str">
            <v>43010000</v>
          </cell>
          <cell r="D10646">
            <v>71843.86</v>
          </cell>
        </row>
        <row r="10647">
          <cell r="A10647" t="str">
            <v>07</v>
          </cell>
          <cell r="B10647" t="str">
            <v>43030100</v>
          </cell>
          <cell r="C10647" t="str">
            <v>90020100</v>
          </cell>
          <cell r="D10647">
            <v>-4663.3999999999996</v>
          </cell>
        </row>
        <row r="10648">
          <cell r="A10648" t="str">
            <v>07</v>
          </cell>
          <cell r="B10648" t="str">
            <v>76080200</v>
          </cell>
          <cell r="C10648" t="str">
            <v>43010000</v>
          </cell>
          <cell r="D10648">
            <v>86197.38</v>
          </cell>
        </row>
        <row r="10649">
          <cell r="A10649" t="str">
            <v>07</v>
          </cell>
          <cell r="B10649" t="str">
            <v>62010100</v>
          </cell>
          <cell r="C10649" t="str">
            <v>51030100</v>
          </cell>
          <cell r="D10649">
            <v>680629064.73000002</v>
          </cell>
        </row>
        <row r="10650">
          <cell r="A10650" t="str">
            <v>07</v>
          </cell>
          <cell r="B10650" t="str">
            <v>62010100</v>
          </cell>
          <cell r="C10650" t="str">
            <v>51040000</v>
          </cell>
          <cell r="D10650">
            <v>5606594.9800000004</v>
          </cell>
        </row>
        <row r="10651">
          <cell r="A10651" t="str">
            <v>07</v>
          </cell>
          <cell r="B10651" t="str">
            <v>62010100</v>
          </cell>
          <cell r="C10651" t="str">
            <v>51090000</v>
          </cell>
          <cell r="D10651">
            <v>49937989.310000002</v>
          </cell>
        </row>
        <row r="10652">
          <cell r="A10652" t="str">
            <v>07</v>
          </cell>
          <cell r="B10652" t="str">
            <v>62010100</v>
          </cell>
          <cell r="C10652" t="str">
            <v>60010300</v>
          </cell>
          <cell r="D10652">
            <v>18354240.949999999</v>
          </cell>
        </row>
        <row r="10653">
          <cell r="A10653" t="str">
            <v>07</v>
          </cell>
          <cell r="B10653" t="str">
            <v>62010100</v>
          </cell>
          <cell r="C10653" t="str">
            <v>60010400</v>
          </cell>
          <cell r="D10653">
            <v>34791.769999999997</v>
          </cell>
        </row>
        <row r="10654">
          <cell r="A10654" t="str">
            <v>07</v>
          </cell>
          <cell r="B10654" t="str">
            <v>62010100</v>
          </cell>
          <cell r="C10654" t="str">
            <v>62030000</v>
          </cell>
          <cell r="D10654">
            <v>0.04</v>
          </cell>
        </row>
        <row r="10655">
          <cell r="A10655" t="str">
            <v>07</v>
          </cell>
          <cell r="B10655" t="str">
            <v>62010100</v>
          </cell>
          <cell r="C10655" t="str">
            <v>62030100</v>
          </cell>
          <cell r="D10655">
            <v>133896381.15000001</v>
          </cell>
        </row>
        <row r="10656">
          <cell r="A10656" t="str">
            <v>07</v>
          </cell>
          <cell r="B10656" t="str">
            <v>62010100</v>
          </cell>
          <cell r="C10656" t="str">
            <v>62050500</v>
          </cell>
          <cell r="D10656">
            <v>90088786.019999996</v>
          </cell>
        </row>
        <row r="10657">
          <cell r="A10657" t="str">
            <v>07</v>
          </cell>
          <cell r="B10657" t="str">
            <v>62010100</v>
          </cell>
          <cell r="C10657" t="str">
            <v>76000000</v>
          </cell>
          <cell r="D10657">
            <v>-611047.18000000005</v>
          </cell>
        </row>
        <row r="10658">
          <cell r="A10658" t="str">
            <v>07</v>
          </cell>
          <cell r="B10658" t="str">
            <v>62010100</v>
          </cell>
          <cell r="C10658" t="str">
            <v>91020801</v>
          </cell>
          <cell r="D10658">
            <v>118000</v>
          </cell>
        </row>
        <row r="10659">
          <cell r="A10659" t="str">
            <v>07</v>
          </cell>
          <cell r="B10659" t="str">
            <v>62010200</v>
          </cell>
          <cell r="C10659" t="str">
            <v>51030000</v>
          </cell>
          <cell r="D10659">
            <v>12023374.640000001</v>
          </cell>
        </row>
        <row r="10660">
          <cell r="A10660" t="str">
            <v>07</v>
          </cell>
          <cell r="B10660" t="str">
            <v>62010200</v>
          </cell>
          <cell r="C10660" t="str">
            <v>62030300</v>
          </cell>
          <cell r="D10660">
            <v>1968534.02</v>
          </cell>
        </row>
        <row r="10661">
          <cell r="A10661" t="str">
            <v>07</v>
          </cell>
          <cell r="B10661" t="str">
            <v>62010200</v>
          </cell>
          <cell r="C10661" t="str">
            <v>62030500</v>
          </cell>
          <cell r="D10661">
            <v>4619722</v>
          </cell>
        </row>
        <row r="10662">
          <cell r="A10662" t="str">
            <v>07</v>
          </cell>
          <cell r="B10662" t="str">
            <v>62010400</v>
          </cell>
          <cell r="C10662" t="str">
            <v>62000000</v>
          </cell>
          <cell r="D10662">
            <v>1666070.4</v>
          </cell>
        </row>
        <row r="10663">
          <cell r="A10663" t="str">
            <v>07</v>
          </cell>
          <cell r="B10663" t="str">
            <v>62010400</v>
          </cell>
          <cell r="C10663" t="str">
            <v>62030300</v>
          </cell>
          <cell r="D10663">
            <v>6650938.2000000002</v>
          </cell>
        </row>
        <row r="10664">
          <cell r="A10664" t="str">
            <v>07</v>
          </cell>
          <cell r="B10664" t="str">
            <v>62010500</v>
          </cell>
          <cell r="C10664" t="str">
            <v>50000000</v>
          </cell>
          <cell r="D10664">
            <v>3475.16</v>
          </cell>
        </row>
        <row r="10665">
          <cell r="A10665" t="str">
            <v>07</v>
          </cell>
          <cell r="B10665" t="str">
            <v>62010500</v>
          </cell>
          <cell r="C10665" t="str">
            <v>51030100</v>
          </cell>
          <cell r="D10665">
            <v>1260.24</v>
          </cell>
        </row>
        <row r="10666">
          <cell r="A10666" t="str">
            <v>07</v>
          </cell>
          <cell r="B10666" t="str">
            <v>62010500</v>
          </cell>
          <cell r="C10666" t="str">
            <v>51040000</v>
          </cell>
          <cell r="D10666">
            <v>26186820.600000001</v>
          </cell>
        </row>
        <row r="10667">
          <cell r="A10667" t="str">
            <v>07</v>
          </cell>
          <cell r="B10667" t="str">
            <v>62010500</v>
          </cell>
          <cell r="C10667" t="str">
            <v>60010000</v>
          </cell>
          <cell r="D10667">
            <v>9312.31</v>
          </cell>
        </row>
        <row r="10668">
          <cell r="A10668" t="str">
            <v>07</v>
          </cell>
          <cell r="B10668" t="str">
            <v>62010500</v>
          </cell>
          <cell r="C10668" t="str">
            <v>60010300</v>
          </cell>
          <cell r="D10668">
            <v>21183.360000000001</v>
          </cell>
        </row>
        <row r="10669">
          <cell r="A10669" t="str">
            <v>07</v>
          </cell>
          <cell r="B10669" t="str">
            <v>62010500</v>
          </cell>
          <cell r="C10669" t="str">
            <v>60010400</v>
          </cell>
          <cell r="D10669">
            <v>290.39999999999998</v>
          </cell>
        </row>
        <row r="10670">
          <cell r="A10670" t="str">
            <v>07</v>
          </cell>
          <cell r="B10670" t="str">
            <v>62010500</v>
          </cell>
          <cell r="C10670" t="str">
            <v>62030100</v>
          </cell>
          <cell r="D10670">
            <v>24875696.66</v>
          </cell>
        </row>
        <row r="10671">
          <cell r="A10671" t="str">
            <v>07</v>
          </cell>
          <cell r="B10671" t="str">
            <v>62010500</v>
          </cell>
          <cell r="C10671" t="str">
            <v>62050500</v>
          </cell>
          <cell r="D10671">
            <v>27905591.91</v>
          </cell>
        </row>
        <row r="10672">
          <cell r="A10672" t="str">
            <v>07</v>
          </cell>
          <cell r="B10672" t="str">
            <v>62010500</v>
          </cell>
          <cell r="C10672" t="str">
            <v>76000000</v>
          </cell>
          <cell r="D10672">
            <v>364882.78</v>
          </cell>
        </row>
        <row r="10673">
          <cell r="A10673" t="str">
            <v>07</v>
          </cell>
          <cell r="B10673" t="str">
            <v>62010500</v>
          </cell>
          <cell r="C10673" t="str">
            <v>91020801</v>
          </cell>
          <cell r="D10673">
            <v>13935.8</v>
          </cell>
        </row>
        <row r="10674">
          <cell r="A10674" t="str">
            <v>07</v>
          </cell>
          <cell r="B10674" t="str">
            <v>62010600</v>
          </cell>
          <cell r="C10674" t="str">
            <v>51030000</v>
          </cell>
          <cell r="D10674">
            <v>1102307.26</v>
          </cell>
        </row>
        <row r="10675">
          <cell r="A10675" t="str">
            <v>07</v>
          </cell>
          <cell r="B10675" t="str">
            <v>62010600</v>
          </cell>
          <cell r="C10675" t="str">
            <v>62030300</v>
          </cell>
          <cell r="D10675">
            <v>1197296.6599999999</v>
          </cell>
        </row>
        <row r="10676">
          <cell r="A10676" t="str">
            <v>07</v>
          </cell>
          <cell r="B10676" t="str">
            <v>62010600</v>
          </cell>
          <cell r="C10676" t="str">
            <v>62030500</v>
          </cell>
          <cell r="D10676">
            <v>5764375.3499999996</v>
          </cell>
        </row>
        <row r="10677">
          <cell r="A10677" t="str">
            <v>07</v>
          </cell>
          <cell r="B10677" t="str">
            <v>62010800</v>
          </cell>
          <cell r="C10677" t="str">
            <v>62030300</v>
          </cell>
          <cell r="D10677">
            <v>1619468.2</v>
          </cell>
        </row>
        <row r="10678">
          <cell r="A10678" t="str">
            <v>07</v>
          </cell>
          <cell r="B10678" t="str">
            <v>62010900</v>
          </cell>
          <cell r="C10678" t="str">
            <v>50000000</v>
          </cell>
          <cell r="D10678">
            <v>151.94</v>
          </cell>
        </row>
        <row r="10679">
          <cell r="A10679" t="str">
            <v>07</v>
          </cell>
          <cell r="B10679" t="str">
            <v>62010900</v>
          </cell>
          <cell r="C10679" t="str">
            <v>51000000</v>
          </cell>
          <cell r="D10679">
            <v>917.11</v>
          </cell>
        </row>
        <row r="10680">
          <cell r="A10680" t="str">
            <v>07</v>
          </cell>
          <cell r="B10680" t="str">
            <v>62010900</v>
          </cell>
          <cell r="C10680" t="str">
            <v>51040000</v>
          </cell>
          <cell r="D10680">
            <v>4089926.38</v>
          </cell>
        </row>
        <row r="10681">
          <cell r="A10681" t="str">
            <v>07</v>
          </cell>
          <cell r="B10681" t="str">
            <v>62010900</v>
          </cell>
          <cell r="C10681" t="str">
            <v>60010000</v>
          </cell>
          <cell r="D10681">
            <v>12418.32</v>
          </cell>
        </row>
        <row r="10682">
          <cell r="A10682" t="str">
            <v>07</v>
          </cell>
          <cell r="B10682" t="str">
            <v>62010900</v>
          </cell>
          <cell r="C10682" t="str">
            <v>60010300</v>
          </cell>
          <cell r="D10682">
            <v>914252.32</v>
          </cell>
        </row>
        <row r="10683">
          <cell r="A10683" t="str">
            <v>07</v>
          </cell>
          <cell r="B10683" t="str">
            <v>62010900</v>
          </cell>
          <cell r="C10683" t="str">
            <v>62030100</v>
          </cell>
          <cell r="D10683">
            <v>36149.19</v>
          </cell>
        </row>
        <row r="10684">
          <cell r="A10684" t="str">
            <v>07</v>
          </cell>
          <cell r="B10684" t="str">
            <v>62011200</v>
          </cell>
          <cell r="C10684" t="str">
            <v>50000000</v>
          </cell>
          <cell r="D10684">
            <v>7219.99</v>
          </cell>
        </row>
        <row r="10685">
          <cell r="A10685" t="str">
            <v>07</v>
          </cell>
          <cell r="B10685" t="str">
            <v>62011200</v>
          </cell>
          <cell r="C10685" t="str">
            <v>51030100</v>
          </cell>
          <cell r="D10685">
            <v>1552784.44</v>
          </cell>
        </row>
        <row r="10686">
          <cell r="A10686" t="str">
            <v>07</v>
          </cell>
          <cell r="B10686" t="str">
            <v>62011200</v>
          </cell>
          <cell r="C10686" t="str">
            <v>51040000</v>
          </cell>
          <cell r="D10686">
            <v>327914.83</v>
          </cell>
        </row>
        <row r="10687">
          <cell r="A10687" t="str">
            <v>07</v>
          </cell>
          <cell r="B10687" t="str">
            <v>62011200</v>
          </cell>
          <cell r="C10687" t="str">
            <v>51090000</v>
          </cell>
          <cell r="D10687">
            <v>62010.69</v>
          </cell>
        </row>
        <row r="10688">
          <cell r="A10688" t="str">
            <v>07</v>
          </cell>
          <cell r="B10688" t="str">
            <v>62011200</v>
          </cell>
          <cell r="C10688" t="str">
            <v>60010000</v>
          </cell>
          <cell r="D10688">
            <v>364.83</v>
          </cell>
        </row>
        <row r="10689">
          <cell r="A10689" t="str">
            <v>07</v>
          </cell>
          <cell r="B10689" t="str">
            <v>62011200</v>
          </cell>
          <cell r="C10689" t="str">
            <v>60010300</v>
          </cell>
          <cell r="D10689">
            <v>21245.9</v>
          </cell>
        </row>
        <row r="10690">
          <cell r="A10690" t="str">
            <v>07</v>
          </cell>
          <cell r="B10690" t="str">
            <v>62011200</v>
          </cell>
          <cell r="C10690" t="str">
            <v>62030100</v>
          </cell>
          <cell r="D10690">
            <v>137610.28</v>
          </cell>
        </row>
        <row r="10691">
          <cell r="A10691" t="str">
            <v>07</v>
          </cell>
          <cell r="B10691" t="str">
            <v>62011200</v>
          </cell>
          <cell r="C10691" t="str">
            <v>76000000</v>
          </cell>
          <cell r="D10691">
            <v>29.83</v>
          </cell>
        </row>
        <row r="10692">
          <cell r="A10692" t="str">
            <v>07</v>
          </cell>
          <cell r="B10692" t="str">
            <v>62011200</v>
          </cell>
          <cell r="C10692" t="str">
            <v>91020801</v>
          </cell>
          <cell r="D10692">
            <v>23851.21</v>
          </cell>
        </row>
        <row r="10693">
          <cell r="A10693" t="str">
            <v>07</v>
          </cell>
          <cell r="B10693" t="str">
            <v>62011300</v>
          </cell>
          <cell r="C10693" t="str">
            <v>50000000</v>
          </cell>
          <cell r="D10693">
            <v>1000</v>
          </cell>
        </row>
        <row r="10694">
          <cell r="A10694" t="str">
            <v>07</v>
          </cell>
          <cell r="B10694" t="str">
            <v>62011300</v>
          </cell>
          <cell r="C10694" t="str">
            <v>51040000</v>
          </cell>
          <cell r="D10694">
            <v>3070810.86</v>
          </cell>
        </row>
        <row r="10695">
          <cell r="A10695" t="str">
            <v>07</v>
          </cell>
          <cell r="B10695" t="str">
            <v>62011300</v>
          </cell>
          <cell r="C10695" t="str">
            <v>91020801</v>
          </cell>
          <cell r="D10695">
            <v>10295.5</v>
          </cell>
        </row>
        <row r="10696">
          <cell r="A10696" t="str">
            <v>07</v>
          </cell>
          <cell r="B10696" t="str">
            <v>62011400</v>
          </cell>
          <cell r="C10696" t="str">
            <v>51030100</v>
          </cell>
          <cell r="D10696">
            <v>2478</v>
          </cell>
        </row>
        <row r="10697">
          <cell r="A10697" t="str">
            <v>07</v>
          </cell>
          <cell r="B10697" t="str">
            <v>62011400</v>
          </cell>
          <cell r="C10697" t="str">
            <v>60010300</v>
          </cell>
          <cell r="D10697">
            <v>214600.7</v>
          </cell>
        </row>
        <row r="10698">
          <cell r="A10698" t="str">
            <v>07</v>
          </cell>
          <cell r="B10698" t="str">
            <v>62011500</v>
          </cell>
          <cell r="C10698" t="str">
            <v>51030000</v>
          </cell>
          <cell r="D10698">
            <v>56532.39</v>
          </cell>
        </row>
        <row r="10699">
          <cell r="A10699" t="str">
            <v>07</v>
          </cell>
          <cell r="B10699" t="str">
            <v>62011500</v>
          </cell>
          <cell r="C10699" t="str">
            <v>62030300</v>
          </cell>
          <cell r="D10699">
            <v>47817.72</v>
          </cell>
        </row>
        <row r="10700">
          <cell r="A10700" t="str">
            <v>07</v>
          </cell>
          <cell r="B10700" t="str">
            <v>62011500</v>
          </cell>
          <cell r="C10700" t="str">
            <v>62030500</v>
          </cell>
          <cell r="D10700">
            <v>57032.6</v>
          </cell>
        </row>
        <row r="10701">
          <cell r="A10701" t="str">
            <v>07</v>
          </cell>
          <cell r="B10701" t="str">
            <v>62020100</v>
          </cell>
          <cell r="C10701" t="str">
            <v>51030100</v>
          </cell>
          <cell r="D10701">
            <v>125369.60000000001</v>
          </cell>
        </row>
        <row r="10702">
          <cell r="A10702" t="str">
            <v>07</v>
          </cell>
          <cell r="B10702" t="str">
            <v>62020100</v>
          </cell>
          <cell r="C10702" t="str">
            <v>51040000</v>
          </cell>
          <cell r="D10702">
            <v>129528.6</v>
          </cell>
        </row>
        <row r="10703">
          <cell r="A10703" t="str">
            <v>07</v>
          </cell>
          <cell r="B10703" t="str">
            <v>62020100</v>
          </cell>
          <cell r="C10703" t="str">
            <v>60010300</v>
          </cell>
          <cell r="D10703">
            <v>99187.26</v>
          </cell>
        </row>
        <row r="10704">
          <cell r="A10704" t="str">
            <v>07</v>
          </cell>
          <cell r="B10704" t="str">
            <v>62020100</v>
          </cell>
          <cell r="C10704" t="str">
            <v>62030100</v>
          </cell>
          <cell r="D10704">
            <v>2565540.66</v>
          </cell>
        </row>
        <row r="10705">
          <cell r="A10705" t="str">
            <v>07</v>
          </cell>
          <cell r="B10705" t="str">
            <v>62020100</v>
          </cell>
          <cell r="C10705" t="str">
            <v>62050500</v>
          </cell>
          <cell r="D10705">
            <v>508288.51</v>
          </cell>
        </row>
        <row r="10706">
          <cell r="A10706" t="str">
            <v>07</v>
          </cell>
          <cell r="B10706" t="str">
            <v>62040100</v>
          </cell>
          <cell r="C10706" t="str">
            <v>51040000</v>
          </cell>
          <cell r="D10706">
            <v>14780</v>
          </cell>
        </row>
        <row r="10707">
          <cell r="A10707" t="str">
            <v>07</v>
          </cell>
          <cell r="B10707" t="str">
            <v>62040100</v>
          </cell>
          <cell r="C10707" t="str">
            <v>91020801</v>
          </cell>
          <cell r="D10707">
            <v>23919.78</v>
          </cell>
        </row>
        <row r="10708">
          <cell r="A10708" t="str">
            <v>07</v>
          </cell>
          <cell r="B10708" t="str">
            <v>62040400</v>
          </cell>
          <cell r="C10708" t="str">
            <v>50000000</v>
          </cell>
          <cell r="D10708">
            <v>398422.53</v>
          </cell>
        </row>
        <row r="10709">
          <cell r="A10709" t="str">
            <v>07</v>
          </cell>
          <cell r="B10709" t="str">
            <v>62040400</v>
          </cell>
          <cell r="C10709" t="str">
            <v>51030100</v>
          </cell>
          <cell r="D10709">
            <v>920.4</v>
          </cell>
        </row>
        <row r="10710">
          <cell r="A10710" t="str">
            <v>07</v>
          </cell>
          <cell r="B10710" t="str">
            <v>62040400</v>
          </cell>
          <cell r="C10710" t="str">
            <v>51040000</v>
          </cell>
          <cell r="D10710">
            <v>9331.4500000000007</v>
          </cell>
        </row>
        <row r="10711">
          <cell r="A10711" t="str">
            <v>07</v>
          </cell>
          <cell r="B10711" t="str">
            <v>62040400</v>
          </cell>
          <cell r="C10711" t="str">
            <v>62030100</v>
          </cell>
          <cell r="D10711">
            <v>12699555.529999999</v>
          </cell>
        </row>
        <row r="10712">
          <cell r="A10712" t="str">
            <v>07</v>
          </cell>
          <cell r="B10712" t="str">
            <v>62040400</v>
          </cell>
          <cell r="C10712" t="str">
            <v>76000000</v>
          </cell>
          <cell r="D10712">
            <v>151.19</v>
          </cell>
        </row>
        <row r="10713">
          <cell r="A10713" t="str">
            <v>07</v>
          </cell>
          <cell r="B10713" t="str">
            <v>62040900</v>
          </cell>
          <cell r="C10713" t="str">
            <v>51030100</v>
          </cell>
          <cell r="D10713">
            <v>283363.81</v>
          </cell>
        </row>
        <row r="10714">
          <cell r="A10714" t="str">
            <v>07</v>
          </cell>
          <cell r="B10714" t="str">
            <v>62040900</v>
          </cell>
          <cell r="C10714" t="str">
            <v>51050000</v>
          </cell>
          <cell r="D10714">
            <v>409437.65</v>
          </cell>
        </row>
        <row r="10715">
          <cell r="A10715" t="str">
            <v>07</v>
          </cell>
          <cell r="B10715" t="str">
            <v>62040900</v>
          </cell>
          <cell r="C10715" t="str">
            <v>51090000</v>
          </cell>
          <cell r="D10715">
            <v>814038.48</v>
          </cell>
        </row>
        <row r="10716">
          <cell r="A10716" t="str">
            <v>07</v>
          </cell>
          <cell r="B10716" t="str">
            <v>62040900</v>
          </cell>
          <cell r="C10716" t="str">
            <v>76000000</v>
          </cell>
          <cell r="D10716">
            <v>3336.66</v>
          </cell>
        </row>
        <row r="10717">
          <cell r="A10717" t="str">
            <v>07</v>
          </cell>
          <cell r="B10717" t="str">
            <v>91010100</v>
          </cell>
          <cell r="C10717" t="str">
            <v>62040100</v>
          </cell>
          <cell r="D10717">
            <v>23919.78</v>
          </cell>
        </row>
        <row r="10718">
          <cell r="A10718" t="str">
            <v>07</v>
          </cell>
          <cell r="B10718" t="str">
            <v>91010400</v>
          </cell>
          <cell r="C10718" t="str">
            <v>62040400</v>
          </cell>
          <cell r="D10718">
            <v>13112567.779999999</v>
          </cell>
        </row>
        <row r="10719">
          <cell r="A10719" t="str">
            <v>07</v>
          </cell>
          <cell r="B10719" t="str">
            <v>91010900</v>
          </cell>
          <cell r="C10719" t="str">
            <v>62040900</v>
          </cell>
          <cell r="D10719">
            <v>1510176.8</v>
          </cell>
        </row>
        <row r="10720">
          <cell r="A10720" t="str">
            <v>07</v>
          </cell>
          <cell r="B10720" t="str">
            <v>21010000</v>
          </cell>
          <cell r="C10720" t="str">
            <v>08060000</v>
          </cell>
          <cell r="D10720">
            <v>-29773.75</v>
          </cell>
        </row>
        <row r="10721">
          <cell r="A10721" t="str">
            <v>07</v>
          </cell>
          <cell r="B10721" t="str">
            <v>21010000</v>
          </cell>
          <cell r="C10721" t="str">
            <v>20010000</v>
          </cell>
          <cell r="D10721">
            <v>2429456809.0900002</v>
          </cell>
        </row>
        <row r="10722">
          <cell r="A10722" t="str">
            <v>07</v>
          </cell>
          <cell r="B10722" t="str">
            <v>21010000</v>
          </cell>
          <cell r="C10722" t="str">
            <v>21010000</v>
          </cell>
          <cell r="D10722">
            <v>85640239.659999996</v>
          </cell>
        </row>
        <row r="10723">
          <cell r="A10723" t="str">
            <v>07</v>
          </cell>
          <cell r="B10723" t="str">
            <v>21010000</v>
          </cell>
          <cell r="C10723" t="str">
            <v>23010000</v>
          </cell>
          <cell r="D10723">
            <v>197885.36</v>
          </cell>
        </row>
        <row r="10724">
          <cell r="A10724" t="str">
            <v>07</v>
          </cell>
          <cell r="B10724" t="str">
            <v>21010000</v>
          </cell>
          <cell r="C10724" t="str">
            <v>25010000</v>
          </cell>
          <cell r="D10724">
            <v>45146.43</v>
          </cell>
        </row>
        <row r="10725">
          <cell r="A10725" t="str">
            <v>07</v>
          </cell>
          <cell r="B10725" t="str">
            <v>21010000</v>
          </cell>
          <cell r="C10725" t="str">
            <v>25030000</v>
          </cell>
          <cell r="D10725">
            <v>2140.7600000000002</v>
          </cell>
        </row>
        <row r="10726">
          <cell r="A10726" t="str">
            <v>07</v>
          </cell>
          <cell r="B10726" t="str">
            <v>21010000</v>
          </cell>
          <cell r="C10726" t="str">
            <v>26000000</v>
          </cell>
          <cell r="D10726">
            <v>406.72</v>
          </cell>
        </row>
        <row r="10727">
          <cell r="A10727" t="str">
            <v>07</v>
          </cell>
          <cell r="B10727" t="str">
            <v>21010000</v>
          </cell>
          <cell r="C10727" t="str">
            <v>43010000</v>
          </cell>
          <cell r="D10727">
            <v>636429797.71000004</v>
          </cell>
        </row>
        <row r="10728">
          <cell r="A10728" t="str">
            <v>07</v>
          </cell>
          <cell r="B10728" t="str">
            <v>21010000</v>
          </cell>
          <cell r="C10728" t="str">
            <v>76090000</v>
          </cell>
          <cell r="D10728">
            <v>29773.75</v>
          </cell>
        </row>
        <row r="10729">
          <cell r="A10729" t="str">
            <v>07</v>
          </cell>
          <cell r="B10729" t="str">
            <v>97000000</v>
          </cell>
          <cell r="C10729" t="str">
            <v>25010000</v>
          </cell>
          <cell r="D10729">
            <v>121163.73</v>
          </cell>
        </row>
        <row r="10730">
          <cell r="A10730" t="str">
            <v>07</v>
          </cell>
          <cell r="B10730" t="str">
            <v>97000000</v>
          </cell>
          <cell r="C10730" t="str">
            <v>25020000</v>
          </cell>
          <cell r="D10730">
            <v>8188.88</v>
          </cell>
        </row>
        <row r="10731">
          <cell r="A10731" t="str">
            <v>07</v>
          </cell>
          <cell r="B10731" t="str">
            <v>97000000</v>
          </cell>
          <cell r="C10731" t="str">
            <v>26000000</v>
          </cell>
          <cell r="D10731">
            <v>896516.6</v>
          </cell>
        </row>
        <row r="10732">
          <cell r="A10732" t="str">
            <v>07</v>
          </cell>
          <cell r="B10732" t="str">
            <v>97000000</v>
          </cell>
          <cell r="C10732" t="str">
            <v>91020500</v>
          </cell>
          <cell r="D10732">
            <v>578.76</v>
          </cell>
        </row>
        <row r="10733">
          <cell r="A10733" t="str">
            <v>07</v>
          </cell>
          <cell r="B10733" t="str">
            <v>97000200</v>
          </cell>
          <cell r="C10733" t="str">
            <v>25010000</v>
          </cell>
          <cell r="D10733">
            <v>254.77</v>
          </cell>
        </row>
        <row r="10734">
          <cell r="A10734" t="str">
            <v>07</v>
          </cell>
          <cell r="B10734" t="str">
            <v>97000200</v>
          </cell>
          <cell r="C10734" t="str">
            <v>25020000</v>
          </cell>
          <cell r="D10734">
            <v>98.33</v>
          </cell>
        </row>
        <row r="10735">
          <cell r="A10735" t="str">
            <v>07</v>
          </cell>
          <cell r="B10735" t="str">
            <v>97000200</v>
          </cell>
          <cell r="C10735" t="str">
            <v>25030000</v>
          </cell>
          <cell r="D10735">
            <v>22.61</v>
          </cell>
        </row>
        <row r="10736">
          <cell r="A10736" t="str">
            <v>07</v>
          </cell>
          <cell r="B10736" t="str">
            <v>97000200</v>
          </cell>
          <cell r="C10736" t="str">
            <v>26000000</v>
          </cell>
          <cell r="D10736">
            <v>1738.55</v>
          </cell>
        </row>
        <row r="10737">
          <cell r="A10737" t="str">
            <v>07</v>
          </cell>
          <cell r="B10737" t="str">
            <v>97000300</v>
          </cell>
          <cell r="C10737" t="str">
            <v>25010000</v>
          </cell>
          <cell r="D10737">
            <v>14125.97</v>
          </cell>
        </row>
        <row r="10738">
          <cell r="A10738" t="str">
            <v>07</v>
          </cell>
          <cell r="B10738" t="str">
            <v>97000300</v>
          </cell>
          <cell r="C10738" t="str">
            <v>25020000</v>
          </cell>
          <cell r="D10738">
            <v>38546.75</v>
          </cell>
        </row>
        <row r="10739">
          <cell r="A10739" t="str">
            <v>07</v>
          </cell>
          <cell r="B10739" t="str">
            <v>97000300</v>
          </cell>
          <cell r="C10739" t="str">
            <v>25030000</v>
          </cell>
          <cell r="D10739">
            <v>77937.75</v>
          </cell>
        </row>
        <row r="10740">
          <cell r="A10740" t="str">
            <v>07</v>
          </cell>
          <cell r="B10740" t="str">
            <v>97000300</v>
          </cell>
          <cell r="C10740" t="str">
            <v>26000000</v>
          </cell>
          <cell r="D10740">
            <v>1887621.17</v>
          </cell>
        </row>
        <row r="10741">
          <cell r="A10741" t="str">
            <v>07</v>
          </cell>
          <cell r="B10741" t="str">
            <v>97000600</v>
          </cell>
          <cell r="C10741" t="str">
            <v>25010000</v>
          </cell>
          <cell r="D10741">
            <v>1014.43</v>
          </cell>
        </row>
        <row r="10742">
          <cell r="A10742" t="str">
            <v>07</v>
          </cell>
          <cell r="B10742" t="str">
            <v>97000600</v>
          </cell>
          <cell r="C10742" t="str">
            <v>25020000</v>
          </cell>
          <cell r="D10742">
            <v>85976.28</v>
          </cell>
        </row>
        <row r="10743">
          <cell r="A10743" t="str">
            <v>07</v>
          </cell>
          <cell r="B10743" t="str">
            <v>97000600</v>
          </cell>
          <cell r="C10743" t="str">
            <v>25030000</v>
          </cell>
          <cell r="D10743">
            <v>2204.85</v>
          </cell>
        </row>
        <row r="10744">
          <cell r="A10744" t="str">
            <v>07</v>
          </cell>
          <cell r="B10744" t="str">
            <v>97000600</v>
          </cell>
          <cell r="C10744" t="str">
            <v>26000000</v>
          </cell>
          <cell r="D10744">
            <v>288211.02</v>
          </cell>
        </row>
        <row r="10745">
          <cell r="A10745" t="str">
            <v>07</v>
          </cell>
          <cell r="B10745" t="str">
            <v>97000600</v>
          </cell>
          <cell r="C10745" t="str">
            <v>79030000</v>
          </cell>
          <cell r="D10745">
            <v>73.7</v>
          </cell>
        </row>
        <row r="10746">
          <cell r="A10746" t="str">
            <v>07</v>
          </cell>
          <cell r="B10746" t="str">
            <v>97000600</v>
          </cell>
          <cell r="C10746" t="str">
            <v>79070000</v>
          </cell>
          <cell r="D10746">
            <v>5.1100000000000003</v>
          </cell>
        </row>
        <row r="10747">
          <cell r="A10747" t="str">
            <v>07</v>
          </cell>
          <cell r="B10747" t="str">
            <v>97000600</v>
          </cell>
          <cell r="C10747" t="str">
            <v>91020801</v>
          </cell>
          <cell r="D10747">
            <v>37342.9</v>
          </cell>
        </row>
        <row r="10748">
          <cell r="A10748" t="str">
            <v>07</v>
          </cell>
          <cell r="B10748" t="str">
            <v>99000000</v>
          </cell>
          <cell r="C10748" t="str">
            <v>90091505</v>
          </cell>
          <cell r="D10748">
            <v>23076.74</v>
          </cell>
        </row>
        <row r="10749">
          <cell r="A10749" t="str">
            <v>07</v>
          </cell>
          <cell r="B10749" t="str">
            <v>90091600</v>
          </cell>
          <cell r="C10749" t="str">
            <v>99000000</v>
          </cell>
          <cell r="D10749">
            <v>128675.15</v>
          </cell>
        </row>
        <row r="10750">
          <cell r="A10750" t="str">
            <v>07</v>
          </cell>
          <cell r="B10750" t="str">
            <v>90091605</v>
          </cell>
          <cell r="C10750" t="str">
            <v>99000000</v>
          </cell>
          <cell r="D10750">
            <v>154787.89000000001</v>
          </cell>
        </row>
        <row r="10751">
          <cell r="A10751" t="str">
            <v>07</v>
          </cell>
          <cell r="B10751" t="str">
            <v>90091800</v>
          </cell>
          <cell r="C10751" t="str">
            <v>99000000</v>
          </cell>
          <cell r="D10751">
            <v>143617.04</v>
          </cell>
        </row>
        <row r="10752">
          <cell r="A10752" t="str">
            <v>07</v>
          </cell>
          <cell r="B10752" t="str">
            <v>90091805</v>
          </cell>
          <cell r="C10752" t="str">
            <v>99000000</v>
          </cell>
          <cell r="D10752">
            <v>380611.64</v>
          </cell>
        </row>
        <row r="10753">
          <cell r="A10753" t="str">
            <v>07</v>
          </cell>
          <cell r="B10753" t="str">
            <v>90092100</v>
          </cell>
          <cell r="C10753" t="str">
            <v>99000000</v>
          </cell>
          <cell r="D10753">
            <v>259028.3</v>
          </cell>
        </row>
        <row r="10754">
          <cell r="A10754" t="str">
            <v>07</v>
          </cell>
          <cell r="B10754" t="str">
            <v>90092101</v>
          </cell>
          <cell r="C10754" t="str">
            <v>99000000</v>
          </cell>
          <cell r="D10754">
            <v>84219.32</v>
          </cell>
        </row>
        <row r="10755">
          <cell r="A10755" t="str">
            <v>07</v>
          </cell>
          <cell r="B10755" t="str">
            <v>99000000</v>
          </cell>
          <cell r="C10755" t="str">
            <v>91090100</v>
          </cell>
          <cell r="D10755">
            <v>371900.18</v>
          </cell>
        </row>
        <row r="10756">
          <cell r="A10756" t="str">
            <v>07</v>
          </cell>
          <cell r="B10756" t="str">
            <v>99000000</v>
          </cell>
          <cell r="C10756" t="str">
            <v>91090400</v>
          </cell>
          <cell r="D10756">
            <v>3227791.62</v>
          </cell>
        </row>
        <row r="10757">
          <cell r="A10757" t="str">
            <v>07</v>
          </cell>
          <cell r="B10757" t="str">
            <v>91090500</v>
          </cell>
          <cell r="C10757" t="str">
            <v>99000000</v>
          </cell>
          <cell r="D10757">
            <v>1263314.69</v>
          </cell>
        </row>
        <row r="10758">
          <cell r="A10758" t="str">
            <v>07</v>
          </cell>
          <cell r="B10758" t="str">
            <v>91090600</v>
          </cell>
          <cell r="C10758" t="str">
            <v>99000000</v>
          </cell>
          <cell r="D10758">
            <v>6012585.1200000001</v>
          </cell>
        </row>
        <row r="10759">
          <cell r="A10759" t="str">
            <v>07</v>
          </cell>
          <cell r="B10759" t="str">
            <v>91090800</v>
          </cell>
          <cell r="C10759" t="str">
            <v>99000000</v>
          </cell>
          <cell r="D10759">
            <v>204538.42</v>
          </cell>
        </row>
        <row r="10760">
          <cell r="A10760" t="str">
            <v>07</v>
          </cell>
          <cell r="B10760" t="str">
            <v>91090801</v>
          </cell>
          <cell r="C10760" t="str">
            <v>99000000</v>
          </cell>
          <cell r="D10760">
            <v>8269789.6100000003</v>
          </cell>
        </row>
        <row r="10761">
          <cell r="A10761" t="str">
            <v>07</v>
          </cell>
          <cell r="B10761" t="str">
            <v>91090802</v>
          </cell>
          <cell r="C10761" t="str">
            <v>99000000</v>
          </cell>
          <cell r="D10761">
            <v>26394.67</v>
          </cell>
        </row>
        <row r="10762">
          <cell r="A10762" t="str">
            <v>07</v>
          </cell>
          <cell r="B10762" t="str">
            <v>91090803</v>
          </cell>
          <cell r="C10762" t="str">
            <v>99000000</v>
          </cell>
          <cell r="D10762">
            <v>37159.22</v>
          </cell>
        </row>
        <row r="10763">
          <cell r="A10763" t="str">
            <v>07</v>
          </cell>
          <cell r="B10763" t="str">
            <v>91090900</v>
          </cell>
          <cell r="C10763" t="str">
            <v>99000000</v>
          </cell>
          <cell r="D10763">
            <v>11477.28</v>
          </cell>
        </row>
        <row r="10764">
          <cell r="A10764" t="str">
            <v>07</v>
          </cell>
          <cell r="B10764" t="str">
            <v>99000000</v>
          </cell>
          <cell r="C10764" t="str">
            <v>91091400</v>
          </cell>
          <cell r="D10764">
            <v>610563.69999999995</v>
          </cell>
        </row>
        <row r="10765">
          <cell r="A10765" t="str">
            <v>07</v>
          </cell>
          <cell r="B10765" t="str">
            <v>16020000</v>
          </cell>
          <cell r="C10765" t="str">
            <v>16040000</v>
          </cell>
          <cell r="D10765">
            <v>10.98</v>
          </cell>
        </row>
        <row r="10766">
          <cell r="A10766" t="str">
            <v>07</v>
          </cell>
          <cell r="B10766" t="str">
            <v>16020000</v>
          </cell>
          <cell r="C10766" t="str">
            <v>16070200</v>
          </cell>
          <cell r="D10766">
            <v>12987898.050000001</v>
          </cell>
        </row>
        <row r="10767">
          <cell r="A10767" t="str">
            <v>07</v>
          </cell>
          <cell r="B10767" t="str">
            <v>16020000</v>
          </cell>
          <cell r="C10767" t="str">
            <v>20010000</v>
          </cell>
          <cell r="D10767">
            <v>1006643.8</v>
          </cell>
        </row>
        <row r="10768">
          <cell r="A10768" t="str">
            <v>07</v>
          </cell>
          <cell r="B10768" t="str">
            <v>16020000</v>
          </cell>
          <cell r="C10768" t="str">
            <v>23010000</v>
          </cell>
          <cell r="D10768">
            <v>391133.68</v>
          </cell>
        </row>
        <row r="10769">
          <cell r="A10769" t="str">
            <v>07</v>
          </cell>
          <cell r="B10769" t="str">
            <v>16020000</v>
          </cell>
          <cell r="C10769" t="str">
            <v>25010000</v>
          </cell>
          <cell r="D10769">
            <v>717970.05</v>
          </cell>
        </row>
        <row r="10770">
          <cell r="A10770" t="str">
            <v>07</v>
          </cell>
          <cell r="B10770" t="str">
            <v>16020000</v>
          </cell>
          <cell r="C10770" t="str">
            <v>25020000</v>
          </cell>
          <cell r="D10770">
            <v>203115.21</v>
          </cell>
        </row>
        <row r="10771">
          <cell r="A10771" t="str">
            <v>07</v>
          </cell>
          <cell r="B10771" t="str">
            <v>16020000</v>
          </cell>
          <cell r="C10771" t="str">
            <v>25030000</v>
          </cell>
          <cell r="D10771">
            <v>43819.360000000001</v>
          </cell>
        </row>
        <row r="10772">
          <cell r="A10772" t="str">
            <v>07</v>
          </cell>
          <cell r="B10772" t="str">
            <v>16020000</v>
          </cell>
          <cell r="C10772" t="str">
            <v>26000000</v>
          </cell>
          <cell r="D10772">
            <v>112474.81</v>
          </cell>
        </row>
        <row r="10773">
          <cell r="A10773" t="str">
            <v>07</v>
          </cell>
          <cell r="B10773" t="str">
            <v>16020000</v>
          </cell>
          <cell r="C10773" t="str">
            <v>28011200</v>
          </cell>
          <cell r="D10773">
            <v>-3939.33</v>
          </cell>
        </row>
        <row r="10774">
          <cell r="A10774" t="str">
            <v>07</v>
          </cell>
          <cell r="B10774" t="str">
            <v>16020000</v>
          </cell>
          <cell r="C10774" t="str">
            <v>44000500</v>
          </cell>
          <cell r="D10774">
            <v>-21762.05</v>
          </cell>
        </row>
        <row r="10775">
          <cell r="A10775" t="str">
            <v>07</v>
          </cell>
          <cell r="B10775" t="str">
            <v>16020000</v>
          </cell>
          <cell r="C10775" t="str">
            <v>76000000</v>
          </cell>
          <cell r="D10775">
            <v>64</v>
          </cell>
        </row>
        <row r="10776">
          <cell r="A10776" t="str">
            <v>07</v>
          </cell>
          <cell r="B10776" t="str">
            <v>16020000</v>
          </cell>
          <cell r="C10776" t="str">
            <v>76020400</v>
          </cell>
          <cell r="D10776">
            <v>24219.97</v>
          </cell>
        </row>
        <row r="10777">
          <cell r="A10777" t="str">
            <v>07</v>
          </cell>
          <cell r="B10777" t="str">
            <v>16020000</v>
          </cell>
          <cell r="C10777" t="str">
            <v>79030000</v>
          </cell>
          <cell r="D10777">
            <v>316170.65999999997</v>
          </cell>
        </row>
        <row r="10778">
          <cell r="A10778" t="str">
            <v>07</v>
          </cell>
          <cell r="B10778" t="str">
            <v>16020000</v>
          </cell>
          <cell r="C10778" t="str">
            <v>79040000</v>
          </cell>
          <cell r="D10778">
            <v>-756.48</v>
          </cell>
        </row>
        <row r="10779">
          <cell r="A10779" t="str">
            <v>07</v>
          </cell>
          <cell r="B10779" t="str">
            <v>16020000</v>
          </cell>
          <cell r="C10779" t="str">
            <v>90020500</v>
          </cell>
          <cell r="D10779">
            <v>183.47</v>
          </cell>
        </row>
        <row r="10780">
          <cell r="A10780" t="str">
            <v>07</v>
          </cell>
          <cell r="B10780" t="str">
            <v>16020000</v>
          </cell>
          <cell r="C10780" t="str">
            <v>90021400</v>
          </cell>
          <cell r="D10780">
            <v>-5380.64</v>
          </cell>
        </row>
        <row r="10781">
          <cell r="A10781" t="str">
            <v>07</v>
          </cell>
          <cell r="B10781" t="str">
            <v>16020000</v>
          </cell>
          <cell r="C10781" t="str">
            <v>91020400</v>
          </cell>
          <cell r="D10781">
            <v>127.36</v>
          </cell>
        </row>
        <row r="10782">
          <cell r="A10782" t="str">
            <v>07</v>
          </cell>
          <cell r="B10782" t="str">
            <v>16020000</v>
          </cell>
          <cell r="C10782" t="str">
            <v>91020800</v>
          </cell>
          <cell r="D10782">
            <v>-2131.31</v>
          </cell>
        </row>
        <row r="10783">
          <cell r="A10783" t="str">
            <v>07</v>
          </cell>
          <cell r="B10783" t="str">
            <v>16020000</v>
          </cell>
          <cell r="C10783" t="str">
            <v>91020801</v>
          </cell>
          <cell r="D10783">
            <v>-13236.24</v>
          </cell>
        </row>
        <row r="10784">
          <cell r="A10784" t="str">
            <v>07</v>
          </cell>
          <cell r="B10784" t="str">
            <v>16020000</v>
          </cell>
          <cell r="C10784" t="str">
            <v>91020802</v>
          </cell>
          <cell r="D10784">
            <v>3955.81</v>
          </cell>
        </row>
        <row r="10785">
          <cell r="A10785" t="str">
            <v>07</v>
          </cell>
          <cell r="B10785" t="str">
            <v>16020000</v>
          </cell>
          <cell r="C10785" t="str">
            <v>91020803</v>
          </cell>
          <cell r="D10785">
            <v>-3947.79</v>
          </cell>
        </row>
        <row r="10786">
          <cell r="A10786" t="str">
            <v>07</v>
          </cell>
          <cell r="B10786" t="str">
            <v>16020000</v>
          </cell>
          <cell r="C10786" t="str">
            <v>94000000</v>
          </cell>
          <cell r="D10786">
            <v>1440.4</v>
          </cell>
        </row>
        <row r="10787">
          <cell r="A10787" t="str">
            <v>07</v>
          </cell>
          <cell r="B10787" t="str">
            <v>16020000</v>
          </cell>
          <cell r="C10787" t="str">
            <v>97000000</v>
          </cell>
          <cell r="D10787">
            <v>5973.77</v>
          </cell>
        </row>
        <row r="10788">
          <cell r="A10788" t="str">
            <v>07</v>
          </cell>
          <cell r="B10788" t="str">
            <v>16050000</v>
          </cell>
          <cell r="C10788" t="str">
            <v>44000100</v>
          </cell>
          <cell r="D10788">
            <v>-596613.31999999995</v>
          </cell>
        </row>
        <row r="10789">
          <cell r="A10789" t="str">
            <v>07</v>
          </cell>
          <cell r="B10789" t="str">
            <v>16050000</v>
          </cell>
          <cell r="C10789" t="str">
            <v>44000101</v>
          </cell>
          <cell r="D10789">
            <v>-19.54</v>
          </cell>
        </row>
        <row r="10790">
          <cell r="A10790" t="str">
            <v>07</v>
          </cell>
          <cell r="B10790" t="str">
            <v>16050000</v>
          </cell>
          <cell r="C10790" t="str">
            <v>44000200</v>
          </cell>
          <cell r="D10790">
            <v>-42713.02</v>
          </cell>
        </row>
        <row r="10791">
          <cell r="A10791" t="str">
            <v>07</v>
          </cell>
          <cell r="B10791" t="str">
            <v>16050000</v>
          </cell>
          <cell r="C10791" t="str">
            <v>44000400</v>
          </cell>
          <cell r="D10791">
            <v>-20898.560000000001</v>
          </cell>
        </row>
        <row r="10792">
          <cell r="A10792" t="str">
            <v>07</v>
          </cell>
          <cell r="B10792" t="str">
            <v>16050000</v>
          </cell>
          <cell r="C10792" t="str">
            <v>44000500</v>
          </cell>
          <cell r="D10792">
            <v>-848.82</v>
          </cell>
        </row>
        <row r="10793">
          <cell r="A10793" t="str">
            <v>07</v>
          </cell>
          <cell r="B10793" t="str">
            <v>16050000</v>
          </cell>
          <cell r="C10793" t="str">
            <v>45020001</v>
          </cell>
          <cell r="D10793">
            <v>-45483.97</v>
          </cell>
        </row>
        <row r="10794">
          <cell r="A10794" t="str">
            <v>07</v>
          </cell>
          <cell r="B10794" t="str">
            <v>16050000</v>
          </cell>
          <cell r="C10794" t="str">
            <v>90022100</v>
          </cell>
          <cell r="D10794">
            <v>68691.460000000006</v>
          </cell>
        </row>
        <row r="10795">
          <cell r="A10795" t="str">
            <v>07</v>
          </cell>
          <cell r="B10795" t="str">
            <v>16050000</v>
          </cell>
          <cell r="C10795" t="str">
            <v>90022101</v>
          </cell>
          <cell r="D10795">
            <v>18569.189999999999</v>
          </cell>
        </row>
        <row r="10796">
          <cell r="A10796" t="str">
            <v>07</v>
          </cell>
          <cell r="B10796" t="str">
            <v>16070100</v>
          </cell>
          <cell r="C10796" t="str">
            <v>16010000</v>
          </cell>
          <cell r="D10796">
            <v>-6132.34</v>
          </cell>
        </row>
        <row r="10797">
          <cell r="A10797" t="str">
            <v>07</v>
          </cell>
          <cell r="B10797" t="str">
            <v>16070100</v>
          </cell>
          <cell r="C10797" t="str">
            <v>44000100</v>
          </cell>
          <cell r="D10797">
            <v>-2830.99</v>
          </cell>
        </row>
        <row r="10798">
          <cell r="A10798" t="str">
            <v>07</v>
          </cell>
          <cell r="B10798" t="str">
            <v>16070100</v>
          </cell>
          <cell r="C10798" t="str">
            <v>44000200</v>
          </cell>
          <cell r="D10798">
            <v>-228.77</v>
          </cell>
        </row>
        <row r="10799">
          <cell r="A10799" t="str">
            <v>07</v>
          </cell>
          <cell r="B10799" t="str">
            <v>16070100</v>
          </cell>
          <cell r="C10799" t="str">
            <v>45000301</v>
          </cell>
          <cell r="D10799">
            <v>13904.75</v>
          </cell>
        </row>
        <row r="10800">
          <cell r="A10800" t="str">
            <v>07</v>
          </cell>
          <cell r="B10800" t="str">
            <v>16070100</v>
          </cell>
          <cell r="C10800" t="str">
            <v>45020301</v>
          </cell>
          <cell r="D10800">
            <v>-278.13</v>
          </cell>
        </row>
        <row r="10801">
          <cell r="A10801" t="str">
            <v>07</v>
          </cell>
          <cell r="B10801" t="str">
            <v>16070100</v>
          </cell>
          <cell r="C10801" t="str">
            <v>90021400</v>
          </cell>
          <cell r="D10801">
            <v>184805.32</v>
          </cell>
        </row>
        <row r="10802">
          <cell r="A10802" t="str">
            <v>07</v>
          </cell>
          <cell r="B10802" t="str">
            <v>16070100</v>
          </cell>
          <cell r="C10802" t="str">
            <v>90021401</v>
          </cell>
          <cell r="D10802">
            <v>2295606.63</v>
          </cell>
        </row>
        <row r="10803">
          <cell r="A10803" t="str">
            <v>07</v>
          </cell>
          <cell r="B10803" t="str">
            <v>16070100</v>
          </cell>
          <cell r="C10803" t="str">
            <v>90021402</v>
          </cell>
          <cell r="D10803">
            <v>642.70000000000005</v>
          </cell>
        </row>
        <row r="10804">
          <cell r="A10804" t="str">
            <v>07</v>
          </cell>
          <cell r="B10804" t="str">
            <v>16070100</v>
          </cell>
          <cell r="C10804" t="str">
            <v>90021405</v>
          </cell>
          <cell r="D10804">
            <v>-20765.84</v>
          </cell>
        </row>
        <row r="10805">
          <cell r="A10805" t="str">
            <v>07</v>
          </cell>
          <cell r="B10805" t="str">
            <v>16070100</v>
          </cell>
          <cell r="C10805" t="str">
            <v>90021600</v>
          </cell>
          <cell r="D10805">
            <v>29416.9</v>
          </cell>
        </row>
        <row r="10806">
          <cell r="A10806" t="str">
            <v>07</v>
          </cell>
          <cell r="B10806" t="str">
            <v>16070100</v>
          </cell>
          <cell r="C10806" t="str">
            <v>90021605</v>
          </cell>
          <cell r="D10806">
            <v>-7321.72</v>
          </cell>
        </row>
        <row r="10807">
          <cell r="A10807" t="str">
            <v>07</v>
          </cell>
          <cell r="B10807" t="str">
            <v>16070100</v>
          </cell>
          <cell r="C10807" t="str">
            <v>90021800</v>
          </cell>
          <cell r="D10807">
            <v>38260.870000000003</v>
          </cell>
        </row>
        <row r="10808">
          <cell r="A10808" t="str">
            <v>07</v>
          </cell>
          <cell r="B10808" t="str">
            <v>16070200</v>
          </cell>
          <cell r="C10808" t="str">
            <v>16020000</v>
          </cell>
          <cell r="D10808">
            <v>-431.85</v>
          </cell>
        </row>
        <row r="10809">
          <cell r="A10809" t="str">
            <v>07</v>
          </cell>
          <cell r="B10809" t="str">
            <v>16070200</v>
          </cell>
          <cell r="C10809" t="str">
            <v>44000100</v>
          </cell>
          <cell r="D10809">
            <v>2839.82</v>
          </cell>
        </row>
        <row r="10810">
          <cell r="A10810" t="str">
            <v>07</v>
          </cell>
          <cell r="B10810" t="str">
            <v>16070200</v>
          </cell>
          <cell r="C10810" t="str">
            <v>44000200</v>
          </cell>
          <cell r="D10810">
            <v>-375.18</v>
          </cell>
        </row>
        <row r="10811">
          <cell r="A10811" t="str">
            <v>07</v>
          </cell>
          <cell r="B10811" t="str">
            <v>16070200</v>
          </cell>
          <cell r="C10811" t="str">
            <v>45000301</v>
          </cell>
          <cell r="D10811">
            <v>418711.67</v>
          </cell>
        </row>
        <row r="10812">
          <cell r="A10812" t="str">
            <v>07</v>
          </cell>
          <cell r="B10812" t="str">
            <v>16070200</v>
          </cell>
          <cell r="C10812" t="str">
            <v>45020301</v>
          </cell>
          <cell r="D10812">
            <v>135.80000000000001</v>
          </cell>
        </row>
        <row r="10813">
          <cell r="A10813" t="str">
            <v>07</v>
          </cell>
          <cell r="B10813" t="str">
            <v>16070200</v>
          </cell>
          <cell r="C10813" t="str">
            <v>90021400</v>
          </cell>
          <cell r="D10813">
            <v>-146913.63</v>
          </cell>
        </row>
        <row r="10814">
          <cell r="A10814" t="str">
            <v>07</v>
          </cell>
          <cell r="B10814" t="str">
            <v>16070200</v>
          </cell>
          <cell r="C10814" t="str">
            <v>90021401</v>
          </cell>
          <cell r="D10814">
            <v>317787.69</v>
          </cell>
        </row>
        <row r="10815">
          <cell r="A10815" t="str">
            <v>07</v>
          </cell>
          <cell r="B10815" t="str">
            <v>16070200</v>
          </cell>
          <cell r="C10815" t="str">
            <v>90021402</v>
          </cell>
          <cell r="D10815">
            <v>881.63</v>
          </cell>
        </row>
        <row r="10816">
          <cell r="A10816" t="str">
            <v>07</v>
          </cell>
          <cell r="B10816" t="str">
            <v>16070200</v>
          </cell>
          <cell r="C10816" t="str">
            <v>90021405</v>
          </cell>
          <cell r="D10816">
            <v>10157574.279999999</v>
          </cell>
        </row>
        <row r="10817">
          <cell r="A10817" t="str">
            <v>07</v>
          </cell>
          <cell r="B10817" t="str">
            <v>16070200</v>
          </cell>
          <cell r="C10817" t="str">
            <v>90021600</v>
          </cell>
          <cell r="D10817">
            <v>838.46</v>
          </cell>
        </row>
        <row r="10818">
          <cell r="A10818" t="str">
            <v>07</v>
          </cell>
          <cell r="B10818" t="str">
            <v>16070200</v>
          </cell>
          <cell r="C10818" t="str">
            <v>90021605</v>
          </cell>
          <cell r="D10818">
            <v>1170128.8600000001</v>
          </cell>
        </row>
        <row r="10819">
          <cell r="A10819" t="str">
            <v>07</v>
          </cell>
          <cell r="B10819" t="str">
            <v>16070200</v>
          </cell>
          <cell r="C10819" t="str">
            <v>90021800</v>
          </cell>
          <cell r="D10819">
            <v>15903.24</v>
          </cell>
        </row>
        <row r="10820">
          <cell r="A10820" t="str">
            <v>07</v>
          </cell>
          <cell r="B10820" t="str">
            <v>16020100</v>
          </cell>
          <cell r="C10820" t="str">
            <v>07010000</v>
          </cell>
          <cell r="D10820">
            <v>-25408.33</v>
          </cell>
        </row>
        <row r="10821">
          <cell r="A10821" t="str">
            <v>07</v>
          </cell>
          <cell r="B10821" t="str">
            <v>16020100</v>
          </cell>
          <cell r="C10821" t="str">
            <v>08000000</v>
          </cell>
          <cell r="D10821">
            <v>710.94</v>
          </cell>
        </row>
        <row r="10822">
          <cell r="A10822" t="str">
            <v>07</v>
          </cell>
          <cell r="B10822" t="str">
            <v>16020100</v>
          </cell>
          <cell r="C10822" t="str">
            <v>08060000</v>
          </cell>
          <cell r="D10822">
            <v>185.08</v>
          </cell>
        </row>
        <row r="10823">
          <cell r="A10823" t="str">
            <v>07</v>
          </cell>
          <cell r="B10823" t="str">
            <v>16020100</v>
          </cell>
          <cell r="C10823" t="str">
            <v>08070000</v>
          </cell>
          <cell r="D10823">
            <v>116358.96</v>
          </cell>
        </row>
        <row r="10824">
          <cell r="A10824" t="str">
            <v>07</v>
          </cell>
          <cell r="B10824" t="str">
            <v>16020100</v>
          </cell>
          <cell r="C10824" t="str">
            <v>16050000</v>
          </cell>
          <cell r="D10824">
            <v>-305110.53000000003</v>
          </cell>
        </row>
        <row r="10825">
          <cell r="A10825" t="str">
            <v>07</v>
          </cell>
          <cell r="B10825" t="str">
            <v>16020100</v>
          </cell>
          <cell r="C10825" t="str">
            <v>20010000</v>
          </cell>
          <cell r="D10825">
            <v>-232441.71</v>
          </cell>
        </row>
        <row r="10826">
          <cell r="A10826" t="str">
            <v>07</v>
          </cell>
          <cell r="B10826" t="str">
            <v>16020100</v>
          </cell>
          <cell r="C10826" t="str">
            <v>23010000</v>
          </cell>
          <cell r="D10826">
            <v>-417298.87</v>
          </cell>
        </row>
        <row r="10827">
          <cell r="A10827" t="str">
            <v>07</v>
          </cell>
          <cell r="B10827" t="str">
            <v>16020100</v>
          </cell>
          <cell r="C10827" t="str">
            <v>25010000</v>
          </cell>
          <cell r="D10827">
            <v>1740370.84</v>
          </cell>
        </row>
        <row r="10828">
          <cell r="A10828" t="str">
            <v>07</v>
          </cell>
          <cell r="B10828" t="str">
            <v>16020100</v>
          </cell>
          <cell r="C10828" t="str">
            <v>25020000</v>
          </cell>
          <cell r="D10828">
            <v>20776.07</v>
          </cell>
        </row>
        <row r="10829">
          <cell r="A10829" t="str">
            <v>07</v>
          </cell>
          <cell r="B10829" t="str">
            <v>16020100</v>
          </cell>
          <cell r="C10829" t="str">
            <v>25030000</v>
          </cell>
          <cell r="D10829">
            <v>2676.17</v>
          </cell>
        </row>
        <row r="10830">
          <cell r="A10830" t="str">
            <v>07</v>
          </cell>
          <cell r="B10830" t="str">
            <v>16020100</v>
          </cell>
          <cell r="C10830" t="str">
            <v>26000000</v>
          </cell>
          <cell r="D10830">
            <v>-7160</v>
          </cell>
        </row>
        <row r="10831">
          <cell r="A10831" t="str">
            <v>07</v>
          </cell>
          <cell r="B10831" t="str">
            <v>16020100</v>
          </cell>
          <cell r="C10831" t="str">
            <v>44000500</v>
          </cell>
          <cell r="D10831">
            <v>-2269.9899999999998</v>
          </cell>
        </row>
        <row r="10832">
          <cell r="A10832" t="str">
            <v>07</v>
          </cell>
          <cell r="B10832" t="str">
            <v>16020100</v>
          </cell>
          <cell r="C10832" t="str">
            <v>76090000</v>
          </cell>
          <cell r="D10832">
            <v>-185.08</v>
          </cell>
        </row>
        <row r="10833">
          <cell r="A10833" t="str">
            <v>07</v>
          </cell>
          <cell r="B10833" t="str">
            <v>16020100</v>
          </cell>
          <cell r="C10833" t="str">
            <v>90020100</v>
          </cell>
          <cell r="D10833">
            <v>66348.070000000007</v>
          </cell>
        </row>
        <row r="10834">
          <cell r="A10834" t="str">
            <v>07</v>
          </cell>
          <cell r="B10834" t="str">
            <v>16020100</v>
          </cell>
          <cell r="C10834" t="str">
            <v>90020200</v>
          </cell>
          <cell r="D10834">
            <v>483.69</v>
          </cell>
        </row>
        <row r="10835">
          <cell r="A10835" t="str">
            <v>07</v>
          </cell>
          <cell r="B10835" t="str">
            <v>16020100</v>
          </cell>
          <cell r="C10835" t="str">
            <v>90020400</v>
          </cell>
          <cell r="D10835">
            <v>425.82</v>
          </cell>
        </row>
        <row r="10836">
          <cell r="A10836" t="str">
            <v>07</v>
          </cell>
          <cell r="B10836" t="str">
            <v>16020100</v>
          </cell>
          <cell r="C10836" t="str">
            <v>90022100</v>
          </cell>
          <cell r="D10836">
            <v>197.34</v>
          </cell>
        </row>
        <row r="10837">
          <cell r="A10837" t="str">
            <v>07</v>
          </cell>
          <cell r="B10837" t="str">
            <v>16020100</v>
          </cell>
          <cell r="C10837" t="str">
            <v>91020801</v>
          </cell>
          <cell r="D10837">
            <v>13613.29</v>
          </cell>
        </row>
        <row r="10838">
          <cell r="A10838" t="str">
            <v>07</v>
          </cell>
          <cell r="B10838" t="str">
            <v>16020100</v>
          </cell>
          <cell r="C10838" t="str">
            <v>97000000</v>
          </cell>
          <cell r="D10838">
            <v>231.44</v>
          </cell>
        </row>
        <row r="10839">
          <cell r="A10839" t="str">
            <v>07</v>
          </cell>
          <cell r="B10839" t="str">
            <v>16010100</v>
          </cell>
          <cell r="C10839" t="str">
            <v>08060000</v>
          </cell>
          <cell r="D10839">
            <v>18.16</v>
          </cell>
        </row>
        <row r="10840">
          <cell r="A10840" t="str">
            <v>07</v>
          </cell>
          <cell r="B10840" t="str">
            <v>16010100</v>
          </cell>
          <cell r="C10840" t="str">
            <v>16050000</v>
          </cell>
          <cell r="D10840">
            <v>-16224.64</v>
          </cell>
        </row>
        <row r="10841">
          <cell r="A10841" t="str">
            <v>07</v>
          </cell>
          <cell r="B10841" t="str">
            <v>16010100</v>
          </cell>
          <cell r="C10841" t="str">
            <v>20010000</v>
          </cell>
          <cell r="D10841">
            <v>-80795.320000000007</v>
          </cell>
        </row>
        <row r="10842">
          <cell r="A10842" t="str">
            <v>07</v>
          </cell>
          <cell r="B10842" t="str">
            <v>16010100</v>
          </cell>
          <cell r="C10842" t="str">
            <v>23010000</v>
          </cell>
          <cell r="D10842">
            <v>-116243.61</v>
          </cell>
        </row>
        <row r="10843">
          <cell r="A10843" t="str">
            <v>07</v>
          </cell>
          <cell r="B10843" t="str">
            <v>16010100</v>
          </cell>
          <cell r="C10843" t="str">
            <v>25010000</v>
          </cell>
          <cell r="D10843">
            <v>1116693.8500000001</v>
          </cell>
        </row>
        <row r="10844">
          <cell r="A10844" t="str">
            <v>07</v>
          </cell>
          <cell r="B10844" t="str">
            <v>16010100</v>
          </cell>
          <cell r="C10844" t="str">
            <v>25020000</v>
          </cell>
          <cell r="D10844">
            <v>-4287.75</v>
          </cell>
        </row>
        <row r="10845">
          <cell r="A10845" t="str">
            <v>07</v>
          </cell>
          <cell r="B10845" t="str">
            <v>16010100</v>
          </cell>
          <cell r="C10845" t="str">
            <v>25030000</v>
          </cell>
          <cell r="D10845">
            <v>1865.16</v>
          </cell>
        </row>
        <row r="10846">
          <cell r="A10846" t="str">
            <v>07</v>
          </cell>
          <cell r="B10846" t="str">
            <v>16010100</v>
          </cell>
          <cell r="C10846" t="str">
            <v>26000000</v>
          </cell>
          <cell r="D10846">
            <v>10588.14</v>
          </cell>
        </row>
        <row r="10847">
          <cell r="A10847" t="str">
            <v>07</v>
          </cell>
          <cell r="B10847" t="str">
            <v>16010100</v>
          </cell>
          <cell r="C10847" t="str">
            <v>76090000</v>
          </cell>
          <cell r="D10847">
            <v>-18.16</v>
          </cell>
        </row>
        <row r="10848">
          <cell r="A10848" t="str">
            <v>07</v>
          </cell>
          <cell r="B10848" t="str">
            <v>16010100</v>
          </cell>
          <cell r="C10848" t="str">
            <v>91020801</v>
          </cell>
          <cell r="D10848">
            <v>1558.08</v>
          </cell>
        </row>
        <row r="10849">
          <cell r="A10849" t="str">
            <v>07</v>
          </cell>
          <cell r="B10849" t="str">
            <v>16080000</v>
          </cell>
          <cell r="C10849" t="str">
            <v>16040000</v>
          </cell>
          <cell r="D10849">
            <v>1105.3399999999999</v>
          </cell>
        </row>
        <row r="10850">
          <cell r="A10850" t="str">
            <v>07</v>
          </cell>
          <cell r="B10850" t="str">
            <v>16080000</v>
          </cell>
          <cell r="C10850" t="str">
            <v>44000100</v>
          </cell>
          <cell r="D10850">
            <v>108211.44</v>
          </cell>
        </row>
        <row r="10851">
          <cell r="A10851" t="str">
            <v>07</v>
          </cell>
          <cell r="B10851" t="str">
            <v>16080000</v>
          </cell>
          <cell r="C10851" t="str">
            <v>44000200</v>
          </cell>
          <cell r="D10851">
            <v>6482.43</v>
          </cell>
        </row>
        <row r="10852">
          <cell r="A10852" t="str">
            <v>07</v>
          </cell>
          <cell r="B10852" t="str">
            <v>16080000</v>
          </cell>
          <cell r="C10852" t="str">
            <v>45000301</v>
          </cell>
          <cell r="D10852">
            <v>53143.56</v>
          </cell>
        </row>
        <row r="10853">
          <cell r="A10853" t="str">
            <v>07</v>
          </cell>
          <cell r="B10853" t="str">
            <v>16080000</v>
          </cell>
          <cell r="C10853" t="str">
            <v>45020301</v>
          </cell>
          <cell r="D10853">
            <v>9919.84</v>
          </cell>
        </row>
        <row r="10854">
          <cell r="A10854" t="str">
            <v>07</v>
          </cell>
          <cell r="B10854" t="str">
            <v>16080000</v>
          </cell>
          <cell r="C10854" t="str">
            <v>90021400</v>
          </cell>
          <cell r="D10854">
            <v>138600.84</v>
          </cell>
        </row>
        <row r="10855">
          <cell r="A10855" t="str">
            <v>07</v>
          </cell>
          <cell r="B10855" t="str">
            <v>16080000</v>
          </cell>
          <cell r="C10855" t="str">
            <v>90021401</v>
          </cell>
          <cell r="D10855">
            <v>618917</v>
          </cell>
        </row>
        <row r="10856">
          <cell r="A10856" t="str">
            <v>07</v>
          </cell>
          <cell r="B10856" t="str">
            <v>16080000</v>
          </cell>
          <cell r="C10856" t="str">
            <v>90021402</v>
          </cell>
          <cell r="D10856">
            <v>4492.6400000000003</v>
          </cell>
        </row>
        <row r="10857">
          <cell r="A10857" t="str">
            <v>07</v>
          </cell>
          <cell r="B10857" t="str">
            <v>16080000</v>
          </cell>
          <cell r="C10857" t="str">
            <v>90021405</v>
          </cell>
          <cell r="D10857">
            <v>606377.62</v>
          </cell>
        </row>
        <row r="10858">
          <cell r="A10858" t="str">
            <v>07</v>
          </cell>
          <cell r="B10858" t="str">
            <v>16080000</v>
          </cell>
          <cell r="C10858" t="str">
            <v>90021600</v>
          </cell>
          <cell r="D10858">
            <v>44071.199999999997</v>
          </cell>
        </row>
        <row r="10859">
          <cell r="A10859" t="str">
            <v>07</v>
          </cell>
          <cell r="B10859" t="str">
            <v>16080000</v>
          </cell>
          <cell r="C10859" t="str">
            <v>90021605</v>
          </cell>
          <cell r="D10859">
            <v>82681.48</v>
          </cell>
        </row>
        <row r="10860">
          <cell r="A10860" t="str">
            <v>07</v>
          </cell>
          <cell r="B10860" t="str">
            <v>16080000</v>
          </cell>
          <cell r="C10860" t="str">
            <v>90021800</v>
          </cell>
          <cell r="D10860">
            <v>46311.040000000001</v>
          </cell>
        </row>
        <row r="10861">
          <cell r="A10861" t="str">
            <v>07</v>
          </cell>
          <cell r="B10861" t="str">
            <v>16080000</v>
          </cell>
          <cell r="C10861" t="str">
            <v>91020801</v>
          </cell>
          <cell r="D10861">
            <v>-3867.06</v>
          </cell>
        </row>
        <row r="10862">
          <cell r="A10862" t="str">
            <v>07</v>
          </cell>
          <cell r="B10862" t="str">
            <v>16040000</v>
          </cell>
          <cell r="C10862" t="str">
            <v>08060000</v>
          </cell>
          <cell r="D10862">
            <v>110.12</v>
          </cell>
        </row>
        <row r="10863">
          <cell r="A10863" t="str">
            <v>07</v>
          </cell>
          <cell r="B10863" t="str">
            <v>16040000</v>
          </cell>
          <cell r="C10863" t="str">
            <v>16040000</v>
          </cell>
          <cell r="D10863">
            <v>-3125591.88</v>
          </cell>
        </row>
        <row r="10864">
          <cell r="A10864" t="str">
            <v>07</v>
          </cell>
          <cell r="B10864" t="str">
            <v>16040000</v>
          </cell>
          <cell r="C10864" t="str">
            <v>16080000</v>
          </cell>
          <cell r="D10864">
            <v>1763080.95</v>
          </cell>
        </row>
        <row r="10865">
          <cell r="A10865" t="str">
            <v>07</v>
          </cell>
          <cell r="B10865" t="str">
            <v>16040000</v>
          </cell>
          <cell r="C10865" t="str">
            <v>20010000</v>
          </cell>
          <cell r="D10865">
            <v>18072148.379999999</v>
          </cell>
        </row>
        <row r="10866">
          <cell r="A10866" t="str">
            <v>07</v>
          </cell>
          <cell r="B10866" t="str">
            <v>16040000</v>
          </cell>
          <cell r="C10866" t="str">
            <v>23010000</v>
          </cell>
          <cell r="D10866">
            <v>100407.35</v>
          </cell>
        </row>
        <row r="10867">
          <cell r="A10867" t="str">
            <v>07</v>
          </cell>
          <cell r="B10867" t="str">
            <v>16040000</v>
          </cell>
          <cell r="C10867" t="str">
            <v>25010000</v>
          </cell>
          <cell r="D10867">
            <v>26725.33</v>
          </cell>
        </row>
        <row r="10868">
          <cell r="A10868" t="str">
            <v>07</v>
          </cell>
          <cell r="B10868" t="str">
            <v>16040000</v>
          </cell>
          <cell r="C10868" t="str">
            <v>25020000</v>
          </cell>
          <cell r="D10868">
            <v>-3682.69</v>
          </cell>
        </row>
        <row r="10869">
          <cell r="A10869" t="str">
            <v>07</v>
          </cell>
          <cell r="B10869" t="str">
            <v>16040000</v>
          </cell>
          <cell r="C10869" t="str">
            <v>25030000</v>
          </cell>
          <cell r="D10869">
            <v>-983.63</v>
          </cell>
        </row>
        <row r="10870">
          <cell r="A10870" t="str">
            <v>07</v>
          </cell>
          <cell r="B10870" t="str">
            <v>16040000</v>
          </cell>
          <cell r="C10870" t="str">
            <v>26000000</v>
          </cell>
          <cell r="D10870">
            <v>-1385.42</v>
          </cell>
        </row>
        <row r="10871">
          <cell r="A10871" t="str">
            <v>07</v>
          </cell>
          <cell r="B10871" t="str">
            <v>16040000</v>
          </cell>
          <cell r="C10871" t="str">
            <v>28011200</v>
          </cell>
          <cell r="D10871">
            <v>-15660.78</v>
          </cell>
        </row>
        <row r="10872">
          <cell r="A10872" t="str">
            <v>07</v>
          </cell>
          <cell r="B10872" t="str">
            <v>16040000</v>
          </cell>
          <cell r="C10872" t="str">
            <v>44000500</v>
          </cell>
          <cell r="D10872">
            <v>703.22</v>
          </cell>
        </row>
        <row r="10873">
          <cell r="A10873" t="str">
            <v>07</v>
          </cell>
          <cell r="B10873" t="str">
            <v>16040000</v>
          </cell>
          <cell r="C10873" t="str">
            <v>79030000</v>
          </cell>
          <cell r="D10873">
            <v>1707.31</v>
          </cell>
        </row>
        <row r="10874">
          <cell r="A10874" t="str">
            <v>07</v>
          </cell>
          <cell r="B10874" t="str">
            <v>16040000</v>
          </cell>
          <cell r="C10874" t="str">
            <v>79040000</v>
          </cell>
          <cell r="D10874">
            <v>-275.25</v>
          </cell>
        </row>
        <row r="10875">
          <cell r="A10875" t="str">
            <v>07</v>
          </cell>
          <cell r="B10875" t="str">
            <v>16040000</v>
          </cell>
          <cell r="C10875" t="str">
            <v>90020500</v>
          </cell>
          <cell r="D10875">
            <v>-647.03</v>
          </cell>
        </row>
        <row r="10876">
          <cell r="A10876" t="str">
            <v>07</v>
          </cell>
          <cell r="B10876" t="str">
            <v>16040000</v>
          </cell>
          <cell r="C10876" t="str">
            <v>90021400</v>
          </cell>
          <cell r="D10876">
            <v>-3044.13</v>
          </cell>
        </row>
        <row r="10877">
          <cell r="A10877" t="str">
            <v>07</v>
          </cell>
          <cell r="B10877" t="str">
            <v>16040000</v>
          </cell>
          <cell r="C10877" t="str">
            <v>91020400</v>
          </cell>
          <cell r="D10877">
            <v>8111.91</v>
          </cell>
        </row>
        <row r="10878">
          <cell r="A10878" t="str">
            <v>07</v>
          </cell>
          <cell r="B10878" t="str">
            <v>16040000</v>
          </cell>
          <cell r="C10878" t="str">
            <v>91020800</v>
          </cell>
          <cell r="D10878">
            <v>2238.96</v>
          </cell>
        </row>
        <row r="10879">
          <cell r="A10879" t="str">
            <v>07</v>
          </cell>
          <cell r="B10879" t="str">
            <v>16040000</v>
          </cell>
          <cell r="C10879" t="str">
            <v>91020801</v>
          </cell>
          <cell r="D10879">
            <v>7959.73</v>
          </cell>
        </row>
        <row r="10880">
          <cell r="A10880" t="str">
            <v>07</v>
          </cell>
          <cell r="B10880" t="str">
            <v>16040000</v>
          </cell>
          <cell r="C10880" t="str">
            <v>91020802</v>
          </cell>
          <cell r="D10880">
            <v>137.51</v>
          </cell>
        </row>
        <row r="10881">
          <cell r="A10881" t="str">
            <v>07</v>
          </cell>
          <cell r="B10881" t="str">
            <v>16040000</v>
          </cell>
          <cell r="C10881" t="str">
            <v>91020803</v>
          </cell>
          <cell r="D10881">
            <v>-138.55000000000001</v>
          </cell>
        </row>
        <row r="10882">
          <cell r="A10882" t="str">
            <v>07</v>
          </cell>
          <cell r="B10882" t="str">
            <v>16040000</v>
          </cell>
          <cell r="C10882" t="str">
            <v>94000000</v>
          </cell>
          <cell r="D10882">
            <v>-109.71</v>
          </cell>
        </row>
        <row r="10883">
          <cell r="A10883" t="str">
            <v>07</v>
          </cell>
          <cell r="B10883" t="str">
            <v>16040000</v>
          </cell>
          <cell r="C10883" t="str">
            <v>97000000</v>
          </cell>
          <cell r="D10883">
            <v>2589.85</v>
          </cell>
        </row>
        <row r="10884">
          <cell r="A10884" t="str">
            <v>07</v>
          </cell>
          <cell r="B10884" t="str">
            <v>16010000</v>
          </cell>
          <cell r="C10884" t="str">
            <v>16040000</v>
          </cell>
          <cell r="D10884">
            <v>-4.62</v>
          </cell>
        </row>
        <row r="10885">
          <cell r="A10885" t="str">
            <v>07</v>
          </cell>
          <cell r="B10885" t="str">
            <v>16010000</v>
          </cell>
          <cell r="C10885" t="str">
            <v>16070100</v>
          </cell>
          <cell r="D10885">
            <v>2588885.33</v>
          </cell>
        </row>
        <row r="10886">
          <cell r="A10886" t="str">
            <v>07</v>
          </cell>
          <cell r="B10886" t="str">
            <v>16010000</v>
          </cell>
          <cell r="C10886" t="str">
            <v>20010000</v>
          </cell>
          <cell r="D10886">
            <v>13174388.98</v>
          </cell>
        </row>
        <row r="10887">
          <cell r="A10887" t="str">
            <v>07</v>
          </cell>
          <cell r="B10887" t="str">
            <v>16010000</v>
          </cell>
          <cell r="C10887" t="str">
            <v>23010000</v>
          </cell>
          <cell r="D10887">
            <v>51647.11</v>
          </cell>
        </row>
        <row r="10888">
          <cell r="A10888" t="str">
            <v>07</v>
          </cell>
          <cell r="B10888" t="str">
            <v>16010000</v>
          </cell>
          <cell r="C10888" t="str">
            <v>25010000</v>
          </cell>
          <cell r="D10888">
            <v>499805.31</v>
          </cell>
        </row>
        <row r="10889">
          <cell r="A10889" t="str">
            <v>07</v>
          </cell>
          <cell r="B10889" t="str">
            <v>16010000</v>
          </cell>
          <cell r="C10889" t="str">
            <v>25020000</v>
          </cell>
          <cell r="D10889">
            <v>66962.399999999994</v>
          </cell>
        </row>
        <row r="10890">
          <cell r="A10890" t="str">
            <v>07</v>
          </cell>
          <cell r="B10890" t="str">
            <v>16010000</v>
          </cell>
          <cell r="C10890" t="str">
            <v>25030000</v>
          </cell>
          <cell r="D10890">
            <v>3786.57</v>
          </cell>
        </row>
        <row r="10891">
          <cell r="A10891" t="str">
            <v>07</v>
          </cell>
          <cell r="B10891" t="str">
            <v>16010000</v>
          </cell>
          <cell r="C10891" t="str">
            <v>26000000</v>
          </cell>
          <cell r="D10891">
            <v>51397.41</v>
          </cell>
        </row>
        <row r="10892">
          <cell r="A10892" t="str">
            <v>07</v>
          </cell>
          <cell r="B10892" t="str">
            <v>16010000</v>
          </cell>
          <cell r="C10892" t="str">
            <v>28011200</v>
          </cell>
          <cell r="D10892">
            <v>-17875.72</v>
          </cell>
        </row>
        <row r="10893">
          <cell r="A10893" t="str">
            <v>07</v>
          </cell>
          <cell r="B10893" t="str">
            <v>16010000</v>
          </cell>
          <cell r="C10893" t="str">
            <v>44000500</v>
          </cell>
          <cell r="D10893">
            <v>5667.95</v>
          </cell>
        </row>
        <row r="10894">
          <cell r="A10894" t="str">
            <v>07</v>
          </cell>
          <cell r="B10894" t="str">
            <v>16010000</v>
          </cell>
          <cell r="C10894" t="str">
            <v>76020400</v>
          </cell>
          <cell r="D10894">
            <v>11035.77</v>
          </cell>
        </row>
        <row r="10895">
          <cell r="A10895" t="str">
            <v>07</v>
          </cell>
          <cell r="B10895" t="str">
            <v>16010000</v>
          </cell>
          <cell r="C10895" t="str">
            <v>79030000</v>
          </cell>
          <cell r="D10895">
            <v>27258.19</v>
          </cell>
        </row>
        <row r="10896">
          <cell r="A10896" t="str">
            <v>07</v>
          </cell>
          <cell r="B10896" t="str">
            <v>16010000</v>
          </cell>
          <cell r="C10896" t="str">
            <v>79040000</v>
          </cell>
          <cell r="D10896">
            <v>-23242.66</v>
          </cell>
        </row>
        <row r="10897">
          <cell r="A10897" t="str">
            <v>07</v>
          </cell>
          <cell r="B10897" t="str">
            <v>16010000</v>
          </cell>
          <cell r="C10897" t="str">
            <v>90020500</v>
          </cell>
          <cell r="D10897">
            <v>627.64</v>
          </cell>
        </row>
        <row r="10898">
          <cell r="A10898" t="str">
            <v>07</v>
          </cell>
          <cell r="B10898" t="str">
            <v>16010000</v>
          </cell>
          <cell r="C10898" t="str">
            <v>90021400</v>
          </cell>
          <cell r="D10898">
            <v>-0.16</v>
          </cell>
        </row>
        <row r="10899">
          <cell r="A10899" t="str">
            <v>07</v>
          </cell>
          <cell r="B10899" t="str">
            <v>16010000</v>
          </cell>
          <cell r="C10899" t="str">
            <v>91020400</v>
          </cell>
          <cell r="D10899">
            <v>-236289.2</v>
          </cell>
        </row>
        <row r="10900">
          <cell r="A10900" t="str">
            <v>07</v>
          </cell>
          <cell r="B10900" t="str">
            <v>16010000</v>
          </cell>
          <cell r="C10900" t="str">
            <v>91020800</v>
          </cell>
          <cell r="D10900">
            <v>-2267.04</v>
          </cell>
        </row>
        <row r="10901">
          <cell r="A10901" t="str">
            <v>07</v>
          </cell>
          <cell r="B10901" t="str">
            <v>16010000</v>
          </cell>
          <cell r="C10901" t="str">
            <v>91020801</v>
          </cell>
          <cell r="D10901">
            <v>7908.6</v>
          </cell>
        </row>
        <row r="10902">
          <cell r="A10902" t="str">
            <v>07</v>
          </cell>
          <cell r="B10902" t="str">
            <v>16010000</v>
          </cell>
          <cell r="C10902" t="str">
            <v>91020802</v>
          </cell>
          <cell r="D10902">
            <v>14185.11</v>
          </cell>
        </row>
        <row r="10903">
          <cell r="A10903" t="str">
            <v>07</v>
          </cell>
          <cell r="B10903" t="str">
            <v>16010000</v>
          </cell>
          <cell r="C10903" t="str">
            <v>91020803</v>
          </cell>
          <cell r="D10903">
            <v>-14188.13</v>
          </cell>
        </row>
        <row r="10904">
          <cell r="A10904" t="str">
            <v>07</v>
          </cell>
          <cell r="B10904" t="str">
            <v>16010000</v>
          </cell>
          <cell r="C10904" t="str">
            <v>97000000</v>
          </cell>
          <cell r="D10904">
            <v>-1206.1600000000001</v>
          </cell>
        </row>
        <row r="10905">
          <cell r="A10905" t="str">
            <v>07</v>
          </cell>
          <cell r="B10905" t="str">
            <v>91010800</v>
          </cell>
          <cell r="C10905" t="str">
            <v>10010000</v>
          </cell>
          <cell r="D10905">
            <v>0.01</v>
          </cell>
        </row>
        <row r="10906">
          <cell r="A10906" t="str">
            <v>07</v>
          </cell>
          <cell r="B10906" t="str">
            <v>91010800</v>
          </cell>
          <cell r="C10906" t="str">
            <v>10020000</v>
          </cell>
          <cell r="D10906">
            <v>38499.870000000003</v>
          </cell>
        </row>
        <row r="10907">
          <cell r="A10907" t="str">
            <v>07</v>
          </cell>
          <cell r="B10907" t="str">
            <v>91010800</v>
          </cell>
          <cell r="C10907" t="str">
            <v>10050000</v>
          </cell>
          <cell r="D10907">
            <v>15946.71</v>
          </cell>
        </row>
        <row r="10908">
          <cell r="A10908" t="str">
            <v>07</v>
          </cell>
          <cell r="B10908" t="str">
            <v>91010800</v>
          </cell>
          <cell r="C10908" t="str">
            <v>10060000</v>
          </cell>
          <cell r="D10908">
            <v>1193.68</v>
          </cell>
        </row>
        <row r="10909">
          <cell r="A10909" t="str">
            <v>07</v>
          </cell>
          <cell r="B10909" t="str">
            <v>91010800</v>
          </cell>
          <cell r="C10909" t="str">
            <v>10110000</v>
          </cell>
          <cell r="D10909">
            <v>437645.89</v>
          </cell>
        </row>
        <row r="10910">
          <cell r="A10910" t="str">
            <v>07</v>
          </cell>
          <cell r="B10910" t="str">
            <v>91010800</v>
          </cell>
          <cell r="C10910" t="str">
            <v>15030000</v>
          </cell>
          <cell r="D10910">
            <v>1.61</v>
          </cell>
        </row>
        <row r="10911">
          <cell r="A10911" t="str">
            <v>07</v>
          </cell>
          <cell r="B10911" t="str">
            <v>91010800</v>
          </cell>
          <cell r="C10911" t="str">
            <v>20010000</v>
          </cell>
          <cell r="D10911">
            <v>249658.5</v>
          </cell>
        </row>
        <row r="10912">
          <cell r="A10912" t="str">
            <v>07</v>
          </cell>
          <cell r="B10912" t="str">
            <v>91010800</v>
          </cell>
          <cell r="C10912" t="str">
            <v>21010000</v>
          </cell>
          <cell r="D10912">
            <v>21116.84</v>
          </cell>
        </row>
        <row r="10913">
          <cell r="A10913" t="str">
            <v>07</v>
          </cell>
          <cell r="B10913" t="str">
            <v>91010800</v>
          </cell>
          <cell r="C10913" t="str">
            <v>52000000</v>
          </cell>
          <cell r="D10913">
            <v>94479.94</v>
          </cell>
        </row>
        <row r="10914">
          <cell r="A10914" t="str">
            <v>07</v>
          </cell>
          <cell r="B10914" t="str">
            <v>91010800</v>
          </cell>
          <cell r="C10914" t="str">
            <v>52030000</v>
          </cell>
          <cell r="D10914">
            <v>5259.58</v>
          </cell>
        </row>
        <row r="10915">
          <cell r="A10915" t="str">
            <v>07</v>
          </cell>
          <cell r="B10915" t="str">
            <v>91010800</v>
          </cell>
          <cell r="C10915" t="str">
            <v>55020000</v>
          </cell>
          <cell r="D10915">
            <v>470.06</v>
          </cell>
        </row>
        <row r="10916">
          <cell r="A10916" t="str">
            <v>07</v>
          </cell>
          <cell r="B10916" t="str">
            <v>91010800</v>
          </cell>
          <cell r="C10916" t="str">
            <v>55030000</v>
          </cell>
          <cell r="D10916">
            <v>246760</v>
          </cell>
        </row>
        <row r="10917">
          <cell r="A10917" t="str">
            <v>07</v>
          </cell>
          <cell r="B10917" t="str">
            <v>91010800</v>
          </cell>
          <cell r="C10917" t="str">
            <v>60010100</v>
          </cell>
          <cell r="D10917">
            <v>1087723.26</v>
          </cell>
        </row>
        <row r="10918">
          <cell r="A10918" t="str">
            <v>07</v>
          </cell>
          <cell r="B10918" t="str">
            <v>91010800</v>
          </cell>
          <cell r="C10918" t="str">
            <v>60040100</v>
          </cell>
          <cell r="D10918">
            <v>827.58</v>
          </cell>
        </row>
        <row r="10919">
          <cell r="A10919" t="str">
            <v>07</v>
          </cell>
          <cell r="B10919" t="str">
            <v>91010800</v>
          </cell>
          <cell r="C10919" t="str">
            <v>62000000</v>
          </cell>
          <cell r="D10919">
            <v>6748.29</v>
          </cell>
        </row>
        <row r="10920">
          <cell r="A10920" t="str">
            <v>07</v>
          </cell>
          <cell r="B10920" t="str">
            <v>91010800</v>
          </cell>
          <cell r="C10920" t="str">
            <v>62030200</v>
          </cell>
          <cell r="D10920">
            <v>57.12</v>
          </cell>
        </row>
        <row r="10921">
          <cell r="A10921" t="str">
            <v>07</v>
          </cell>
          <cell r="B10921" t="str">
            <v>91010800</v>
          </cell>
          <cell r="C10921" t="str">
            <v>62030300</v>
          </cell>
          <cell r="D10921">
            <v>2050.89</v>
          </cell>
        </row>
        <row r="10922">
          <cell r="A10922" t="str">
            <v>07</v>
          </cell>
          <cell r="B10922" t="str">
            <v>91010800</v>
          </cell>
          <cell r="C10922" t="str">
            <v>71010000</v>
          </cell>
          <cell r="D10922">
            <v>1749.42</v>
          </cell>
        </row>
        <row r="10923">
          <cell r="A10923" t="str">
            <v>07</v>
          </cell>
          <cell r="B10923" t="str">
            <v>91010800</v>
          </cell>
          <cell r="C10923" t="str">
            <v>94000000</v>
          </cell>
          <cell r="D10923">
            <v>-216846.24</v>
          </cell>
        </row>
        <row r="10924">
          <cell r="A10924" t="str">
            <v>07</v>
          </cell>
          <cell r="B10924" t="str">
            <v>91010800</v>
          </cell>
          <cell r="C10924" t="str">
            <v>94000000</v>
          </cell>
          <cell r="D10924">
            <v>-15200</v>
          </cell>
        </row>
        <row r="10925">
          <cell r="A10925" t="str">
            <v>07</v>
          </cell>
          <cell r="B10925" t="str">
            <v>40300100</v>
          </cell>
          <cell r="C10925" t="str">
            <v>15140000</v>
          </cell>
          <cell r="D10925">
            <v>-233351.32</v>
          </cell>
        </row>
        <row r="10926">
          <cell r="A10926" t="str">
            <v>07</v>
          </cell>
          <cell r="B10926" t="str">
            <v>40310000</v>
          </cell>
          <cell r="C10926" t="str">
            <v>08010000</v>
          </cell>
          <cell r="D10926">
            <v>-251037.77</v>
          </cell>
        </row>
        <row r="10927">
          <cell r="A10927" t="str">
            <v>07</v>
          </cell>
          <cell r="B10927" t="str">
            <v>40310000</v>
          </cell>
          <cell r="C10927" t="str">
            <v>15140000</v>
          </cell>
          <cell r="D10927">
            <v>624048.9</v>
          </cell>
        </row>
        <row r="10928">
          <cell r="A10928" t="str">
            <v>07</v>
          </cell>
          <cell r="B10928" t="str">
            <v>40310000</v>
          </cell>
          <cell r="C10928" t="str">
            <v>15230000</v>
          </cell>
          <cell r="D10928">
            <v>-240232.38</v>
          </cell>
        </row>
        <row r="10929">
          <cell r="A10929" t="str">
            <v>07</v>
          </cell>
          <cell r="B10929" t="str">
            <v>40310000</v>
          </cell>
          <cell r="C10929" t="str">
            <v>25010000</v>
          </cell>
          <cell r="D10929">
            <v>-1036407.98</v>
          </cell>
        </row>
        <row r="10930">
          <cell r="A10930" t="str">
            <v>07</v>
          </cell>
          <cell r="B10930" t="str">
            <v>40310000</v>
          </cell>
          <cell r="C10930" t="str">
            <v>25020000</v>
          </cell>
          <cell r="D10930">
            <v>7189.09</v>
          </cell>
        </row>
        <row r="10931">
          <cell r="A10931" t="str">
            <v>07</v>
          </cell>
          <cell r="B10931" t="str">
            <v>40310000</v>
          </cell>
          <cell r="C10931" t="str">
            <v>26000000</v>
          </cell>
          <cell r="D10931">
            <v>-53696.52</v>
          </cell>
        </row>
        <row r="10932">
          <cell r="A10932" t="str">
            <v>07</v>
          </cell>
          <cell r="B10932" t="str">
            <v>40310000</v>
          </cell>
          <cell r="C10932" t="str">
            <v>79030000</v>
          </cell>
          <cell r="D10932">
            <v>-2144.64</v>
          </cell>
        </row>
        <row r="10933">
          <cell r="A10933" t="str">
            <v>07</v>
          </cell>
          <cell r="B10933" t="str">
            <v>40310000</v>
          </cell>
          <cell r="C10933" t="str">
            <v>90020900</v>
          </cell>
          <cell r="D10933">
            <v>1997.74</v>
          </cell>
        </row>
        <row r="10934">
          <cell r="A10934" t="str">
            <v>07</v>
          </cell>
          <cell r="B10934" t="str">
            <v>40310000</v>
          </cell>
          <cell r="C10934" t="str">
            <v>90020901</v>
          </cell>
          <cell r="D10934">
            <v>39090.839999999997</v>
          </cell>
        </row>
        <row r="10935">
          <cell r="A10935" t="str">
            <v>07</v>
          </cell>
          <cell r="B10935" t="str">
            <v>40310000</v>
          </cell>
          <cell r="C10935" t="str">
            <v>90020902</v>
          </cell>
          <cell r="D10935">
            <v>2695.82</v>
          </cell>
        </row>
        <row r="10936">
          <cell r="A10936" t="str">
            <v>07</v>
          </cell>
          <cell r="B10936" t="str">
            <v>40310000</v>
          </cell>
          <cell r="C10936" t="str">
            <v>91020100</v>
          </cell>
          <cell r="D10936">
            <v>-7452.14</v>
          </cell>
        </row>
        <row r="10937">
          <cell r="A10937" t="str">
            <v>07</v>
          </cell>
          <cell r="B10937" t="str">
            <v>40320000</v>
          </cell>
          <cell r="C10937" t="str">
            <v>08010000</v>
          </cell>
          <cell r="D10937">
            <v>54556.89</v>
          </cell>
        </row>
        <row r="10938">
          <cell r="A10938" t="str">
            <v>07</v>
          </cell>
          <cell r="B10938" t="str">
            <v>40320000</v>
          </cell>
          <cell r="C10938" t="str">
            <v>15230000</v>
          </cell>
          <cell r="D10938">
            <v>31414.33</v>
          </cell>
        </row>
        <row r="10939">
          <cell r="A10939" t="str">
            <v>07</v>
          </cell>
          <cell r="B10939" t="str">
            <v>40320000</v>
          </cell>
          <cell r="C10939" t="str">
            <v>25010000</v>
          </cell>
          <cell r="D10939">
            <v>120777.89</v>
          </cell>
        </row>
        <row r="10940">
          <cell r="A10940" t="str">
            <v>07</v>
          </cell>
          <cell r="B10940" t="str">
            <v>40320000</v>
          </cell>
          <cell r="C10940" t="str">
            <v>25020000</v>
          </cell>
          <cell r="D10940">
            <v>215812.42</v>
          </cell>
        </row>
        <row r="10941">
          <cell r="A10941" t="str">
            <v>07</v>
          </cell>
          <cell r="B10941" t="str">
            <v>40320000</v>
          </cell>
          <cell r="C10941" t="str">
            <v>26000000</v>
          </cell>
          <cell r="D10941">
            <v>-13904.28</v>
          </cell>
        </row>
        <row r="10942">
          <cell r="A10942" t="str">
            <v>07</v>
          </cell>
          <cell r="B10942" t="str">
            <v>40320000</v>
          </cell>
          <cell r="C10942" t="str">
            <v>79030000</v>
          </cell>
          <cell r="D10942">
            <v>-12500.68</v>
          </cell>
        </row>
        <row r="10943">
          <cell r="A10943" t="str">
            <v>07</v>
          </cell>
          <cell r="B10943" t="str">
            <v>40320000</v>
          </cell>
          <cell r="C10943" t="str">
            <v>79040000</v>
          </cell>
          <cell r="D10943">
            <v>-6.96</v>
          </cell>
        </row>
        <row r="10944">
          <cell r="A10944" t="str">
            <v>07</v>
          </cell>
          <cell r="B10944" t="str">
            <v>40320000</v>
          </cell>
          <cell r="C10944" t="str">
            <v>79070000</v>
          </cell>
          <cell r="D10944">
            <v>12635.54</v>
          </cell>
        </row>
        <row r="10945">
          <cell r="A10945" t="str">
            <v>07</v>
          </cell>
          <cell r="B10945" t="str">
            <v>40320000</v>
          </cell>
          <cell r="C10945" t="str">
            <v>90020900</v>
          </cell>
          <cell r="D10945">
            <v>166529.04</v>
          </cell>
        </row>
        <row r="10946">
          <cell r="A10946" t="str">
            <v>07</v>
          </cell>
          <cell r="B10946" t="str">
            <v>40320000</v>
          </cell>
          <cell r="C10946" t="str">
            <v>90020901</v>
          </cell>
          <cell r="D10946">
            <v>-26635.07</v>
          </cell>
        </row>
        <row r="10947">
          <cell r="A10947" t="str">
            <v>07</v>
          </cell>
          <cell r="B10947" t="str">
            <v>40320000</v>
          </cell>
          <cell r="C10947" t="str">
            <v>90020902</v>
          </cell>
          <cell r="D10947">
            <v>9.76</v>
          </cell>
        </row>
        <row r="10948">
          <cell r="A10948" t="str">
            <v>07</v>
          </cell>
          <cell r="B10948" t="str">
            <v>40320000</v>
          </cell>
          <cell r="C10948" t="str">
            <v>90021200</v>
          </cell>
          <cell r="D10948">
            <v>-142748.57999999999</v>
          </cell>
        </row>
        <row r="10949">
          <cell r="A10949" t="str">
            <v>07</v>
          </cell>
          <cell r="B10949" t="str">
            <v>40320000</v>
          </cell>
          <cell r="C10949" t="str">
            <v>90021201</v>
          </cell>
          <cell r="D10949">
            <v>-2022.78</v>
          </cell>
        </row>
        <row r="10950">
          <cell r="A10950" t="str">
            <v>07</v>
          </cell>
          <cell r="B10950" t="str">
            <v>40320000</v>
          </cell>
          <cell r="C10950" t="str">
            <v>90021202</v>
          </cell>
          <cell r="D10950">
            <v>-599.74</v>
          </cell>
        </row>
        <row r="10951">
          <cell r="A10951" t="str">
            <v>07</v>
          </cell>
          <cell r="B10951" t="str">
            <v>40330000</v>
          </cell>
          <cell r="C10951" t="str">
            <v>15230000</v>
          </cell>
          <cell r="D10951">
            <v>-282349.09000000003</v>
          </cell>
        </row>
        <row r="10952">
          <cell r="A10952" t="str">
            <v>07</v>
          </cell>
          <cell r="B10952" t="str">
            <v>40330000</v>
          </cell>
          <cell r="C10952" t="str">
            <v>25010000</v>
          </cell>
          <cell r="D10952">
            <v>-322240.01</v>
          </cell>
        </row>
        <row r="10953">
          <cell r="A10953" t="str">
            <v>07</v>
          </cell>
          <cell r="B10953" t="str">
            <v>40330000</v>
          </cell>
          <cell r="C10953" t="str">
            <v>25020000</v>
          </cell>
          <cell r="D10953">
            <v>-34322.69</v>
          </cell>
        </row>
        <row r="10954">
          <cell r="A10954" t="str">
            <v>07</v>
          </cell>
          <cell r="B10954" t="str">
            <v>40330000</v>
          </cell>
          <cell r="C10954" t="str">
            <v>25030000</v>
          </cell>
          <cell r="D10954">
            <v>128239.56</v>
          </cell>
        </row>
        <row r="10955">
          <cell r="A10955" t="str">
            <v>07</v>
          </cell>
          <cell r="B10955" t="str">
            <v>40330000</v>
          </cell>
          <cell r="C10955" t="str">
            <v>26000000</v>
          </cell>
          <cell r="D10955">
            <v>4962.51</v>
          </cell>
        </row>
        <row r="10956">
          <cell r="A10956" t="str">
            <v>07</v>
          </cell>
          <cell r="B10956" t="str">
            <v>40330000</v>
          </cell>
          <cell r="C10956" t="str">
            <v>90020900</v>
          </cell>
          <cell r="D10956">
            <v>-2</v>
          </cell>
        </row>
        <row r="10957">
          <cell r="A10957" t="str">
            <v>07</v>
          </cell>
          <cell r="B10957" t="str">
            <v>40330000</v>
          </cell>
          <cell r="C10957" t="str">
            <v>15140000</v>
          </cell>
          <cell r="D10957">
            <v>1621809.31</v>
          </cell>
        </row>
        <row r="10958">
          <cell r="A10958" t="str">
            <v>07</v>
          </cell>
          <cell r="B10958" t="str">
            <v>40340000</v>
          </cell>
          <cell r="C10958" t="str">
            <v>08000000</v>
          </cell>
          <cell r="D10958">
            <v>-1195574.5900000001</v>
          </cell>
        </row>
        <row r="10959">
          <cell r="A10959" t="str">
            <v>07</v>
          </cell>
          <cell r="B10959" t="str">
            <v>40340000</v>
          </cell>
          <cell r="C10959" t="str">
            <v>15140000</v>
          </cell>
          <cell r="D10959">
            <v>-504060.58</v>
          </cell>
        </row>
        <row r="10960">
          <cell r="A10960" t="str">
            <v>07</v>
          </cell>
          <cell r="B10960" t="str">
            <v>40340000</v>
          </cell>
          <cell r="C10960" t="str">
            <v>25010000</v>
          </cell>
          <cell r="D10960">
            <v>-90775.57</v>
          </cell>
        </row>
        <row r="10961">
          <cell r="A10961" t="str">
            <v>07</v>
          </cell>
          <cell r="B10961" t="str">
            <v>40340000</v>
          </cell>
          <cell r="C10961" t="str">
            <v>26000000</v>
          </cell>
          <cell r="D10961">
            <v>-40857.78</v>
          </cell>
        </row>
        <row r="10962">
          <cell r="A10962" t="str">
            <v>07</v>
          </cell>
          <cell r="B10962" t="str">
            <v>40340000</v>
          </cell>
          <cell r="C10962" t="str">
            <v>90020900</v>
          </cell>
          <cell r="D10962">
            <v>-703.56</v>
          </cell>
        </row>
        <row r="10963">
          <cell r="A10963" t="str">
            <v>07</v>
          </cell>
          <cell r="B10963" t="str">
            <v>40350000</v>
          </cell>
          <cell r="C10963" t="str">
            <v>15150000</v>
          </cell>
          <cell r="D10963">
            <v>-178149.34</v>
          </cell>
        </row>
        <row r="10964">
          <cell r="A10964" t="str">
            <v>07</v>
          </cell>
          <cell r="B10964" t="str">
            <v>40350000</v>
          </cell>
          <cell r="C10964" t="str">
            <v>25020000</v>
          </cell>
          <cell r="D10964">
            <v>-145054.15</v>
          </cell>
        </row>
        <row r="10965">
          <cell r="A10965" t="str">
            <v>07</v>
          </cell>
          <cell r="B10965" t="str">
            <v>40350000</v>
          </cell>
          <cell r="C10965" t="str">
            <v>25030000</v>
          </cell>
          <cell r="D10965">
            <v>-576.14</v>
          </cell>
        </row>
        <row r="10966">
          <cell r="A10966" t="str">
            <v>07</v>
          </cell>
          <cell r="B10966" t="str">
            <v>40350000</v>
          </cell>
          <cell r="C10966" t="str">
            <v>26000000</v>
          </cell>
          <cell r="D10966">
            <v>-112266.22</v>
          </cell>
        </row>
        <row r="10967">
          <cell r="A10967" t="str">
            <v>07</v>
          </cell>
          <cell r="B10967" t="str">
            <v>40350000</v>
          </cell>
          <cell r="C10967" t="str">
            <v>44000500</v>
          </cell>
          <cell r="D10967">
            <v>-436946.29</v>
          </cell>
        </row>
        <row r="10968">
          <cell r="A10968" t="str">
            <v>07</v>
          </cell>
          <cell r="B10968" t="str">
            <v>40350000</v>
          </cell>
          <cell r="C10968" t="str">
            <v>76000000</v>
          </cell>
          <cell r="D10968">
            <v>-47.97</v>
          </cell>
        </row>
        <row r="10969">
          <cell r="A10969" t="str">
            <v>07</v>
          </cell>
          <cell r="B10969" t="str">
            <v>40350000</v>
          </cell>
          <cell r="C10969" t="str">
            <v>79030000</v>
          </cell>
          <cell r="D10969">
            <v>-3805.08</v>
          </cell>
        </row>
        <row r="10970">
          <cell r="A10970" t="str">
            <v>07</v>
          </cell>
          <cell r="B10970" t="str">
            <v>40350000</v>
          </cell>
          <cell r="C10970" t="str">
            <v>90021200</v>
          </cell>
          <cell r="D10970">
            <v>-1785.35</v>
          </cell>
        </row>
        <row r="10971">
          <cell r="A10971" t="str">
            <v>07</v>
          </cell>
          <cell r="B10971" t="str">
            <v>40360000</v>
          </cell>
          <cell r="C10971" t="str">
            <v>15140000</v>
          </cell>
          <cell r="D10971">
            <v>-398256.38</v>
          </cell>
        </row>
        <row r="10972">
          <cell r="A10972" t="str">
            <v>07</v>
          </cell>
          <cell r="B10972" t="str">
            <v>40360000</v>
          </cell>
          <cell r="C10972" t="str">
            <v>15230000</v>
          </cell>
          <cell r="D10972">
            <v>40399.74</v>
          </cell>
        </row>
        <row r="10973">
          <cell r="A10973" t="str">
            <v>07</v>
          </cell>
          <cell r="B10973" t="str">
            <v>40380000</v>
          </cell>
          <cell r="C10973" t="str">
            <v>15230000</v>
          </cell>
          <cell r="D10973">
            <v>-20157.53</v>
          </cell>
        </row>
        <row r="10974">
          <cell r="A10974" t="str">
            <v>07</v>
          </cell>
          <cell r="B10974" t="str">
            <v>40380000</v>
          </cell>
          <cell r="C10974" t="str">
            <v>25010000</v>
          </cell>
          <cell r="D10974">
            <v>-1028.8900000000001</v>
          </cell>
        </row>
        <row r="10975">
          <cell r="A10975" t="str">
            <v>07</v>
          </cell>
          <cell r="B10975" t="str">
            <v>40380000</v>
          </cell>
          <cell r="C10975" t="str">
            <v>25020000</v>
          </cell>
          <cell r="D10975">
            <v>-41587.39</v>
          </cell>
        </row>
        <row r="10976">
          <cell r="A10976" t="str">
            <v>07</v>
          </cell>
          <cell r="B10976" t="str">
            <v>40380000</v>
          </cell>
          <cell r="C10976" t="str">
            <v>25030000</v>
          </cell>
          <cell r="D10976">
            <v>-13586.19</v>
          </cell>
        </row>
        <row r="10977">
          <cell r="A10977" t="str">
            <v>07</v>
          </cell>
          <cell r="B10977" t="str">
            <v>40380000</v>
          </cell>
          <cell r="C10977" t="str">
            <v>26000000</v>
          </cell>
          <cell r="D10977">
            <v>-140209.79</v>
          </cell>
        </row>
        <row r="10978">
          <cell r="A10978" t="str">
            <v>07</v>
          </cell>
          <cell r="B10978" t="str">
            <v>40380000</v>
          </cell>
          <cell r="C10978" t="str">
            <v>90020901</v>
          </cell>
          <cell r="D10978">
            <v>-588.73</v>
          </cell>
        </row>
        <row r="10979">
          <cell r="A10979" t="str">
            <v>07</v>
          </cell>
          <cell r="B10979" t="str">
            <v>40390000</v>
          </cell>
          <cell r="C10979" t="str">
            <v>15140000</v>
          </cell>
          <cell r="D10979">
            <v>-5261.16</v>
          </cell>
        </row>
        <row r="10980">
          <cell r="A10980" t="str">
            <v>07</v>
          </cell>
          <cell r="B10980" t="str">
            <v>25010000</v>
          </cell>
          <cell r="C10980" t="str">
            <v>10050000</v>
          </cell>
          <cell r="D10980">
            <v>1503.82</v>
          </cell>
        </row>
        <row r="10981">
          <cell r="A10981" t="str">
            <v>07</v>
          </cell>
          <cell r="B10981" t="str">
            <v>25010000</v>
          </cell>
          <cell r="C10981" t="str">
            <v>10060000</v>
          </cell>
          <cell r="D10981">
            <v>55</v>
          </cell>
        </row>
        <row r="10982">
          <cell r="A10982" t="str">
            <v>07</v>
          </cell>
          <cell r="B10982" t="str">
            <v>25010000</v>
          </cell>
          <cell r="C10982" t="str">
            <v>10110000</v>
          </cell>
          <cell r="D10982">
            <v>302275.89</v>
          </cell>
        </row>
        <row r="10983">
          <cell r="A10983" t="str">
            <v>07</v>
          </cell>
          <cell r="B10983" t="str">
            <v>25010000</v>
          </cell>
          <cell r="C10983" t="str">
            <v>10140100</v>
          </cell>
          <cell r="D10983">
            <v>3805.04</v>
          </cell>
        </row>
        <row r="10984">
          <cell r="A10984" t="str">
            <v>07</v>
          </cell>
          <cell r="B10984" t="str">
            <v>25010000</v>
          </cell>
          <cell r="C10984" t="str">
            <v>20010000</v>
          </cell>
          <cell r="D10984">
            <v>78160671.989999995</v>
          </cell>
        </row>
        <row r="10985">
          <cell r="A10985" t="str">
            <v>07</v>
          </cell>
          <cell r="B10985" t="str">
            <v>25010000</v>
          </cell>
          <cell r="C10985" t="str">
            <v>23010000</v>
          </cell>
          <cell r="D10985">
            <v>18858274.609999999</v>
          </cell>
        </row>
        <row r="10986">
          <cell r="A10986" t="str">
            <v>07</v>
          </cell>
          <cell r="B10986" t="str">
            <v>25010000</v>
          </cell>
          <cell r="C10986" t="str">
            <v>70000000</v>
          </cell>
          <cell r="D10986">
            <v>1017.48</v>
          </cell>
        </row>
        <row r="10987">
          <cell r="A10987" t="str">
            <v>07</v>
          </cell>
          <cell r="B10987" t="str">
            <v>25010000</v>
          </cell>
          <cell r="C10987" t="str">
            <v>97000000</v>
          </cell>
          <cell r="D10987">
            <v>515380.09</v>
          </cell>
        </row>
        <row r="10988">
          <cell r="A10988" t="str">
            <v>07</v>
          </cell>
          <cell r="B10988" t="str">
            <v>25020000</v>
          </cell>
          <cell r="C10988" t="str">
            <v>10060000</v>
          </cell>
          <cell r="D10988">
            <v>88</v>
          </cell>
        </row>
        <row r="10989">
          <cell r="A10989" t="str">
            <v>07</v>
          </cell>
          <cell r="B10989" t="str">
            <v>25020000</v>
          </cell>
          <cell r="C10989" t="str">
            <v>10090000</v>
          </cell>
          <cell r="D10989">
            <v>27513.06</v>
          </cell>
        </row>
        <row r="10990">
          <cell r="A10990" t="str">
            <v>07</v>
          </cell>
          <cell r="B10990" t="str">
            <v>25020000</v>
          </cell>
          <cell r="C10990" t="str">
            <v>10110000</v>
          </cell>
          <cell r="D10990">
            <v>125517.36</v>
          </cell>
        </row>
        <row r="10991">
          <cell r="A10991" t="str">
            <v>07</v>
          </cell>
          <cell r="B10991" t="str">
            <v>25020000</v>
          </cell>
          <cell r="C10991" t="str">
            <v>20010000</v>
          </cell>
          <cell r="D10991">
            <v>62191214.880000003</v>
          </cell>
        </row>
        <row r="10992">
          <cell r="A10992" t="str">
            <v>07</v>
          </cell>
          <cell r="B10992" t="str">
            <v>25020000</v>
          </cell>
          <cell r="C10992" t="str">
            <v>20030000</v>
          </cell>
          <cell r="D10992">
            <v>433.83</v>
          </cell>
        </row>
        <row r="10993">
          <cell r="A10993" t="str">
            <v>07</v>
          </cell>
          <cell r="B10993" t="str">
            <v>25020000</v>
          </cell>
          <cell r="C10993" t="str">
            <v>23010000</v>
          </cell>
          <cell r="D10993">
            <v>6929554.5300000003</v>
          </cell>
        </row>
        <row r="10994">
          <cell r="A10994" t="str">
            <v>07</v>
          </cell>
          <cell r="B10994" t="str">
            <v>25020000</v>
          </cell>
          <cell r="C10994" t="str">
            <v>25020000</v>
          </cell>
          <cell r="D10994">
            <v>-0.03</v>
          </cell>
        </row>
        <row r="10995">
          <cell r="A10995" t="str">
            <v>07</v>
          </cell>
          <cell r="B10995" t="str">
            <v>25020000</v>
          </cell>
          <cell r="C10995" t="str">
            <v>70000000</v>
          </cell>
          <cell r="D10995">
            <v>507.57</v>
          </cell>
        </row>
        <row r="10996">
          <cell r="A10996" t="str">
            <v>07</v>
          </cell>
          <cell r="B10996" t="str">
            <v>25030000</v>
          </cell>
          <cell r="C10996" t="str">
            <v>10110000</v>
          </cell>
          <cell r="D10996">
            <v>4803.33</v>
          </cell>
        </row>
        <row r="10997">
          <cell r="A10997" t="str">
            <v>07</v>
          </cell>
          <cell r="B10997" t="str">
            <v>25030000</v>
          </cell>
          <cell r="C10997" t="str">
            <v>20010000</v>
          </cell>
          <cell r="D10997">
            <v>6337506.8799999999</v>
          </cell>
        </row>
        <row r="10998">
          <cell r="A10998" t="str">
            <v>07</v>
          </cell>
          <cell r="B10998" t="str">
            <v>25030000</v>
          </cell>
          <cell r="C10998" t="str">
            <v>23010000</v>
          </cell>
          <cell r="D10998">
            <v>7730912.8700000001</v>
          </cell>
        </row>
        <row r="10999">
          <cell r="A10999" t="str">
            <v>07</v>
          </cell>
          <cell r="B10999" t="str">
            <v>25030000</v>
          </cell>
          <cell r="C10999" t="str">
            <v>70000000</v>
          </cell>
          <cell r="D10999">
            <v>67.319999999999993</v>
          </cell>
        </row>
        <row r="11000">
          <cell r="A11000" t="str">
            <v>07</v>
          </cell>
          <cell r="B11000" t="str">
            <v>71020000</v>
          </cell>
          <cell r="C11000" t="str">
            <v>60010000</v>
          </cell>
          <cell r="D11000">
            <v>147715.44</v>
          </cell>
        </row>
        <row r="11001">
          <cell r="A11001" t="str">
            <v>07</v>
          </cell>
          <cell r="B11001" t="str">
            <v>94000000</v>
          </cell>
          <cell r="C11001" t="str">
            <v>91020801</v>
          </cell>
          <cell r="D11001">
            <v>1330.69</v>
          </cell>
        </row>
        <row r="11002">
          <cell r="A11002" t="str">
            <v>07</v>
          </cell>
          <cell r="B11002" t="str">
            <v>51050000</v>
          </cell>
          <cell r="C11002" t="str">
            <v>76000000</v>
          </cell>
          <cell r="D11002">
            <v>7692744</v>
          </cell>
        </row>
        <row r="11003">
          <cell r="A11003" t="str">
            <v>07</v>
          </cell>
          <cell r="B11003" t="str">
            <v>51050000</v>
          </cell>
          <cell r="C11003" t="str">
            <v>91020500</v>
          </cell>
          <cell r="D11003">
            <v>200</v>
          </cell>
        </row>
        <row r="11004">
          <cell r="A11004" t="str">
            <v>07</v>
          </cell>
          <cell r="B11004" t="str">
            <v>52000000</v>
          </cell>
          <cell r="C11004" t="str">
            <v>19040100</v>
          </cell>
          <cell r="D11004">
            <v>253.23</v>
          </cell>
        </row>
        <row r="11005">
          <cell r="A11005" t="str">
            <v>07</v>
          </cell>
          <cell r="B11005" t="str">
            <v>52000000</v>
          </cell>
          <cell r="C11005" t="str">
            <v>44000400</v>
          </cell>
          <cell r="D11005">
            <v>1406.84</v>
          </cell>
        </row>
        <row r="11006">
          <cell r="A11006" t="str">
            <v>07</v>
          </cell>
          <cell r="B11006" t="str">
            <v>52000000</v>
          </cell>
          <cell r="C11006" t="str">
            <v>50010000</v>
          </cell>
          <cell r="D11006">
            <v>152303.01999999999</v>
          </cell>
        </row>
        <row r="11007">
          <cell r="A11007" t="str">
            <v>07</v>
          </cell>
          <cell r="B11007" t="str">
            <v>52000000</v>
          </cell>
          <cell r="C11007" t="str">
            <v>60010000</v>
          </cell>
          <cell r="D11007">
            <v>55324.18</v>
          </cell>
        </row>
        <row r="11008">
          <cell r="A11008" t="str">
            <v>07</v>
          </cell>
          <cell r="B11008" t="str">
            <v>52000000</v>
          </cell>
          <cell r="C11008" t="str">
            <v>60010100</v>
          </cell>
          <cell r="D11008">
            <v>30281572.640000001</v>
          </cell>
        </row>
        <row r="11009">
          <cell r="A11009" t="str">
            <v>07</v>
          </cell>
          <cell r="B11009" t="str">
            <v>52000000</v>
          </cell>
          <cell r="C11009" t="str">
            <v>60040100</v>
          </cell>
          <cell r="D11009">
            <v>8802023.7300000004</v>
          </cell>
        </row>
        <row r="11010">
          <cell r="A11010" t="str">
            <v>07</v>
          </cell>
          <cell r="B11010" t="str">
            <v>52000000</v>
          </cell>
          <cell r="C11010" t="str">
            <v>66020000</v>
          </cell>
          <cell r="D11010">
            <v>440293.78</v>
          </cell>
        </row>
        <row r="11011">
          <cell r="A11011" t="str">
            <v>07</v>
          </cell>
          <cell r="B11011" t="str">
            <v>52000000</v>
          </cell>
          <cell r="C11011" t="str">
            <v>66020100</v>
          </cell>
          <cell r="D11011">
            <v>14238.4</v>
          </cell>
        </row>
        <row r="11012">
          <cell r="A11012" t="str">
            <v>07</v>
          </cell>
          <cell r="B11012" t="str">
            <v>52000000</v>
          </cell>
          <cell r="C11012" t="str">
            <v>91020500</v>
          </cell>
          <cell r="D11012">
            <v>59691.75</v>
          </cell>
        </row>
        <row r="11013">
          <cell r="A11013" t="str">
            <v>07</v>
          </cell>
          <cell r="B11013" t="str">
            <v>52000000</v>
          </cell>
          <cell r="C11013" t="str">
            <v>91020800</v>
          </cell>
          <cell r="D11013">
            <v>90345.19</v>
          </cell>
        </row>
        <row r="11014">
          <cell r="A11014" t="str">
            <v>07</v>
          </cell>
          <cell r="B11014" t="str">
            <v>52030000</v>
          </cell>
          <cell r="C11014" t="str">
            <v>52000000</v>
          </cell>
          <cell r="D11014">
            <v>4554950.68</v>
          </cell>
        </row>
        <row r="11015">
          <cell r="A11015" t="str">
            <v>07</v>
          </cell>
          <cell r="B11015" t="str">
            <v>52030000</v>
          </cell>
          <cell r="C11015" t="str">
            <v>57010000</v>
          </cell>
          <cell r="D11015">
            <v>1518317.42</v>
          </cell>
        </row>
        <row r="11016">
          <cell r="A11016" t="str">
            <v>07</v>
          </cell>
          <cell r="B11016" t="str">
            <v>52030000</v>
          </cell>
          <cell r="C11016" t="str">
            <v>91020800</v>
          </cell>
          <cell r="D11016">
            <v>13002.63</v>
          </cell>
        </row>
        <row r="11017">
          <cell r="A11017" t="str">
            <v>07</v>
          </cell>
          <cell r="B11017" t="str">
            <v>55030000</v>
          </cell>
          <cell r="C11017" t="str">
            <v>60010100</v>
          </cell>
          <cell r="D11017">
            <v>14363360</v>
          </cell>
        </row>
        <row r="11018">
          <cell r="A11018" t="str">
            <v>07</v>
          </cell>
          <cell r="B11018" t="str">
            <v>55030000</v>
          </cell>
          <cell r="C11018" t="str">
            <v>91020800</v>
          </cell>
          <cell r="D11018">
            <v>316462.40000000002</v>
          </cell>
        </row>
        <row r="11019">
          <cell r="A11019" t="str">
            <v>07</v>
          </cell>
          <cell r="B11019" t="str">
            <v>57010000</v>
          </cell>
          <cell r="C11019" t="str">
            <v>91020900</v>
          </cell>
          <cell r="D11019">
            <v>1518317.42</v>
          </cell>
        </row>
        <row r="11020">
          <cell r="A11020" t="str">
            <v>07</v>
          </cell>
          <cell r="B11020" t="str">
            <v>50010000</v>
          </cell>
          <cell r="C11020" t="str">
            <v>52000000</v>
          </cell>
          <cell r="D11020">
            <v>84708.61</v>
          </cell>
        </row>
        <row r="11021">
          <cell r="A11021" t="str">
            <v>07</v>
          </cell>
          <cell r="B11021" t="str">
            <v>50010000</v>
          </cell>
          <cell r="C11021" t="str">
            <v>71010000</v>
          </cell>
          <cell r="D11021">
            <v>152303.01999999999</v>
          </cell>
        </row>
        <row r="11022">
          <cell r="A11022" t="str">
            <v>07</v>
          </cell>
          <cell r="B11022" t="str">
            <v>50010000</v>
          </cell>
          <cell r="C11022" t="str">
            <v>91020800</v>
          </cell>
          <cell r="D11022">
            <v>474.63</v>
          </cell>
        </row>
        <row r="11023">
          <cell r="A11023" t="str">
            <v>07</v>
          </cell>
          <cell r="B11023" t="str">
            <v>62000000</v>
          </cell>
          <cell r="C11023" t="str">
            <v>91020800</v>
          </cell>
          <cell r="D11023">
            <v>465.15</v>
          </cell>
        </row>
        <row r="11024">
          <cell r="A11024" t="str">
            <v>07</v>
          </cell>
          <cell r="B11024" t="str">
            <v>62000000</v>
          </cell>
          <cell r="C11024" t="str">
            <v>52030000</v>
          </cell>
          <cell r="D11024">
            <v>1672816.91</v>
          </cell>
        </row>
        <row r="11025">
          <cell r="A11025" t="str">
            <v>07</v>
          </cell>
          <cell r="B11025" t="str">
            <v>62030200</v>
          </cell>
          <cell r="C11025" t="str">
            <v>91020800</v>
          </cell>
          <cell r="D11025">
            <v>539.49</v>
          </cell>
        </row>
        <row r="11026">
          <cell r="A11026" t="str">
            <v>07</v>
          </cell>
          <cell r="B11026" t="str">
            <v>62030300</v>
          </cell>
          <cell r="C11026" t="str">
            <v>52030000</v>
          </cell>
          <cell r="D11026">
            <v>7241483.6900000004</v>
          </cell>
        </row>
        <row r="11027">
          <cell r="A11027" t="str">
            <v>07</v>
          </cell>
          <cell r="B11027" t="str">
            <v>62030300</v>
          </cell>
          <cell r="C11027" t="str">
            <v>76100000</v>
          </cell>
          <cell r="D11027">
            <v>1734906.52</v>
          </cell>
        </row>
        <row r="11028">
          <cell r="A11028" t="str">
            <v>07</v>
          </cell>
          <cell r="B11028" t="str">
            <v>62030300</v>
          </cell>
          <cell r="C11028" t="str">
            <v>91020800</v>
          </cell>
          <cell r="D11028">
            <v>77122.42</v>
          </cell>
        </row>
        <row r="11029">
          <cell r="A11029" t="str">
            <v>07</v>
          </cell>
          <cell r="B11029" t="str">
            <v>62030500</v>
          </cell>
          <cell r="C11029" t="str">
            <v>51030000</v>
          </cell>
          <cell r="D11029">
            <v>8091539.5999999996</v>
          </cell>
        </row>
        <row r="11030">
          <cell r="A11030" t="str">
            <v>07</v>
          </cell>
          <cell r="B11030" t="str">
            <v>62030500</v>
          </cell>
          <cell r="C11030" t="str">
            <v>76100000</v>
          </cell>
          <cell r="D11030">
            <v>1592714.74</v>
          </cell>
        </row>
        <row r="11031">
          <cell r="A11031" t="str">
            <v>07</v>
          </cell>
          <cell r="B11031" t="str">
            <v>66020000</v>
          </cell>
          <cell r="C11031" t="str">
            <v>91020800</v>
          </cell>
          <cell r="D11031">
            <v>194.05</v>
          </cell>
        </row>
        <row r="11032">
          <cell r="A11032" t="str">
            <v>07</v>
          </cell>
          <cell r="B11032" t="str">
            <v>66020000</v>
          </cell>
          <cell r="C11032" t="str">
            <v>52000000</v>
          </cell>
          <cell r="D11032">
            <v>84.4</v>
          </cell>
        </row>
        <row r="11033">
          <cell r="A11033" t="str">
            <v>07</v>
          </cell>
          <cell r="B11033" t="str">
            <v>66020100</v>
          </cell>
          <cell r="C11033" t="str">
            <v>91020800</v>
          </cell>
          <cell r="D11033">
            <v>17.22</v>
          </cell>
        </row>
        <row r="11034">
          <cell r="A11034" t="str">
            <v>07</v>
          </cell>
          <cell r="B11034" t="str">
            <v>66020100</v>
          </cell>
          <cell r="C11034" t="str">
            <v>91020600</v>
          </cell>
          <cell r="D11034">
            <v>524.02</v>
          </cell>
        </row>
        <row r="11035">
          <cell r="A11035" t="str">
            <v>07</v>
          </cell>
          <cell r="B11035" t="str">
            <v>60010100</v>
          </cell>
          <cell r="C11035" t="str">
            <v>19080000</v>
          </cell>
          <cell r="D11035">
            <v>2643788.89</v>
          </cell>
        </row>
        <row r="11036">
          <cell r="A11036" t="str">
            <v>07</v>
          </cell>
          <cell r="B11036" t="str">
            <v>60010100</v>
          </cell>
          <cell r="C11036" t="str">
            <v>26000000</v>
          </cell>
          <cell r="D11036">
            <v>251214.6</v>
          </cell>
        </row>
        <row r="11037">
          <cell r="A11037" t="str">
            <v>07</v>
          </cell>
          <cell r="B11037" t="str">
            <v>60010100</v>
          </cell>
          <cell r="C11037" t="str">
            <v>44000400</v>
          </cell>
          <cell r="D11037">
            <v>78131.75</v>
          </cell>
        </row>
        <row r="11038">
          <cell r="A11038" t="str">
            <v>07</v>
          </cell>
          <cell r="B11038" t="str">
            <v>60010100</v>
          </cell>
          <cell r="C11038" t="str">
            <v>60010000</v>
          </cell>
          <cell r="D11038">
            <v>25476277.260000002</v>
          </cell>
        </row>
        <row r="11039">
          <cell r="A11039" t="str">
            <v>07</v>
          </cell>
          <cell r="B11039" t="str">
            <v>60010100</v>
          </cell>
          <cell r="C11039" t="str">
            <v>91020800</v>
          </cell>
          <cell r="D11039">
            <v>797854.87</v>
          </cell>
        </row>
        <row r="11040">
          <cell r="A11040" t="str">
            <v>07</v>
          </cell>
          <cell r="B11040" t="str">
            <v>71010000</v>
          </cell>
          <cell r="C11040" t="str">
            <v>91020800</v>
          </cell>
          <cell r="D11040">
            <v>287.27</v>
          </cell>
        </row>
        <row r="11041">
          <cell r="A11041" t="str">
            <v>07</v>
          </cell>
          <cell r="B11041" t="str">
            <v>71010000</v>
          </cell>
          <cell r="C11041" t="str">
            <v>26000000</v>
          </cell>
          <cell r="D11041">
            <v>155905.98000000001</v>
          </cell>
        </row>
        <row r="11042">
          <cell r="A11042" t="str">
            <v>07</v>
          </cell>
          <cell r="B11042" t="str">
            <v>71010000</v>
          </cell>
          <cell r="C11042" t="str">
            <v>44000400</v>
          </cell>
          <cell r="D11042">
            <v>68601</v>
          </cell>
        </row>
        <row r="11043">
          <cell r="A11043" t="str">
            <v>07</v>
          </cell>
          <cell r="B11043" t="str">
            <v>71010000</v>
          </cell>
          <cell r="C11043" t="str">
            <v>50010000</v>
          </cell>
          <cell r="D11043">
            <v>85183.24</v>
          </cell>
        </row>
        <row r="11044">
          <cell r="A11044" t="str">
            <v>07</v>
          </cell>
          <cell r="B11044" t="str">
            <v>71010000</v>
          </cell>
          <cell r="C11044" t="str">
            <v>70000000</v>
          </cell>
          <cell r="D11044">
            <v>-1146.6400000000001</v>
          </cell>
        </row>
        <row r="11045">
          <cell r="A11045" t="str">
            <v>07</v>
          </cell>
          <cell r="B11045" t="str">
            <v>60040100</v>
          </cell>
          <cell r="C11045" t="str">
            <v>19080000</v>
          </cell>
          <cell r="D11045">
            <v>20001.23</v>
          </cell>
        </row>
        <row r="11046">
          <cell r="A11046" t="str">
            <v>07</v>
          </cell>
          <cell r="B11046" t="str">
            <v>60040100</v>
          </cell>
          <cell r="C11046" t="str">
            <v>26000000</v>
          </cell>
          <cell r="D11046">
            <v>113123.47</v>
          </cell>
        </row>
        <row r="11047">
          <cell r="A11047" t="str">
            <v>07</v>
          </cell>
          <cell r="B11047" t="str">
            <v>60040100</v>
          </cell>
          <cell r="C11047" t="str">
            <v>44000200</v>
          </cell>
          <cell r="D11047">
            <v>1589.76</v>
          </cell>
        </row>
        <row r="11048">
          <cell r="A11048" t="str">
            <v>07</v>
          </cell>
          <cell r="B11048" t="str">
            <v>60040100</v>
          </cell>
          <cell r="C11048" t="str">
            <v>44000400</v>
          </cell>
          <cell r="D11048">
            <v>4964.5200000000004</v>
          </cell>
        </row>
        <row r="11049">
          <cell r="A11049" t="str">
            <v>07</v>
          </cell>
          <cell r="B11049" t="str">
            <v>60040100</v>
          </cell>
          <cell r="C11049" t="str">
            <v>60010000</v>
          </cell>
          <cell r="D11049">
            <v>12459.2</v>
          </cell>
        </row>
        <row r="11050">
          <cell r="A11050" t="str">
            <v>07</v>
          </cell>
          <cell r="B11050" t="str">
            <v>60040100</v>
          </cell>
          <cell r="C11050" t="str">
            <v>91020800</v>
          </cell>
          <cell r="D11050">
            <v>421132.9</v>
          </cell>
        </row>
        <row r="11051">
          <cell r="A11051" t="str">
            <v>07</v>
          </cell>
          <cell r="B11051" t="str">
            <v>90010100</v>
          </cell>
          <cell r="C11051" t="str">
            <v>62010100</v>
          </cell>
          <cell r="D11051">
            <v>817431117.51999998</v>
          </cell>
        </row>
        <row r="11052">
          <cell r="A11052" t="str">
            <v>07</v>
          </cell>
          <cell r="B11052" t="str">
            <v>90010107</v>
          </cell>
          <cell r="C11052" t="str">
            <v>62010100</v>
          </cell>
          <cell r="D11052">
            <v>220622398.69999999</v>
          </cell>
        </row>
        <row r="11053">
          <cell r="A11053" t="str">
            <v>07</v>
          </cell>
          <cell r="B11053" t="str">
            <v>90010108</v>
          </cell>
          <cell r="C11053" t="str">
            <v>62010100</v>
          </cell>
          <cell r="D11053">
            <v>26341227.710000001</v>
          </cell>
        </row>
        <row r="11054">
          <cell r="A11054" t="str">
            <v>07</v>
          </cell>
          <cell r="B11054" t="str">
            <v>90010200</v>
          </cell>
          <cell r="C11054" t="str">
            <v>62010200</v>
          </cell>
          <cell r="D11054">
            <v>21479331.109999999</v>
          </cell>
        </row>
        <row r="11055">
          <cell r="A11055" t="str">
            <v>07</v>
          </cell>
          <cell r="B11055" t="str">
            <v>90010400</v>
          </cell>
          <cell r="C11055" t="str">
            <v>62010400</v>
          </cell>
          <cell r="D11055">
            <v>8298173.4000000004</v>
          </cell>
        </row>
        <row r="11056">
          <cell r="A11056" t="str">
            <v>07</v>
          </cell>
          <cell r="B11056" t="str">
            <v>90010500</v>
          </cell>
          <cell r="C11056" t="str">
            <v>62011400</v>
          </cell>
          <cell r="D11056">
            <v>212363.95</v>
          </cell>
        </row>
        <row r="11057">
          <cell r="A11057" t="str">
            <v>07</v>
          </cell>
          <cell r="B11057" t="str">
            <v>90011205</v>
          </cell>
          <cell r="C11057" t="str">
            <v>62011200</v>
          </cell>
          <cell r="D11057">
            <v>1700697.13</v>
          </cell>
        </row>
        <row r="11058">
          <cell r="A11058" t="str">
            <v>07</v>
          </cell>
          <cell r="B11058" t="str">
            <v>90010900</v>
          </cell>
          <cell r="C11058" t="str">
            <v>62010900</v>
          </cell>
          <cell r="D11058">
            <v>1487388.15</v>
          </cell>
        </row>
        <row r="11059">
          <cell r="A11059" t="str">
            <v>07</v>
          </cell>
          <cell r="B11059" t="str">
            <v>90010901</v>
          </cell>
          <cell r="C11059" t="str">
            <v>62010900</v>
          </cell>
          <cell r="D11059">
            <v>1645829.39</v>
          </cell>
        </row>
        <row r="11060">
          <cell r="A11060" t="str">
            <v>07</v>
          </cell>
          <cell r="B11060" t="str">
            <v>90010902</v>
          </cell>
          <cell r="C11060" t="str">
            <v>62010900</v>
          </cell>
          <cell r="D11060">
            <v>31270.89</v>
          </cell>
        </row>
        <row r="11061">
          <cell r="A11061" t="str">
            <v>07</v>
          </cell>
          <cell r="B11061" t="str">
            <v>90011200</v>
          </cell>
          <cell r="C11061" t="str">
            <v>62011200</v>
          </cell>
          <cell r="D11061">
            <v>306707.05</v>
          </cell>
        </row>
        <row r="11062">
          <cell r="A11062" t="str">
            <v>07</v>
          </cell>
          <cell r="B11062" t="str">
            <v>90011201</v>
          </cell>
          <cell r="C11062" t="str">
            <v>62011200</v>
          </cell>
          <cell r="D11062">
            <v>168260.06</v>
          </cell>
        </row>
        <row r="11063">
          <cell r="A11063" t="str">
            <v>07</v>
          </cell>
          <cell r="B11063" t="str">
            <v>90011202</v>
          </cell>
          <cell r="C11063" t="str">
            <v>62011200</v>
          </cell>
          <cell r="D11063">
            <v>13232.06</v>
          </cell>
        </row>
        <row r="11064">
          <cell r="A11064" t="str">
            <v>07</v>
          </cell>
          <cell r="B11064" t="str">
            <v>90011300</v>
          </cell>
          <cell r="C11064" t="str">
            <v>62011300</v>
          </cell>
          <cell r="D11064">
            <v>89704.75</v>
          </cell>
        </row>
        <row r="11065">
          <cell r="A11065" t="str">
            <v>07</v>
          </cell>
          <cell r="B11065" t="str">
            <v>90011301</v>
          </cell>
          <cell r="C11065" t="str">
            <v>62011300</v>
          </cell>
          <cell r="D11065">
            <v>967168.58</v>
          </cell>
        </row>
        <row r="11066">
          <cell r="A11066" t="str">
            <v>07</v>
          </cell>
          <cell r="B11066" t="str">
            <v>90011302</v>
          </cell>
          <cell r="C11066" t="str">
            <v>62011300</v>
          </cell>
          <cell r="D11066">
            <v>154654.34</v>
          </cell>
        </row>
        <row r="11067">
          <cell r="A11067" t="str">
            <v>07</v>
          </cell>
          <cell r="B11067" t="str">
            <v>90011400</v>
          </cell>
          <cell r="C11067" t="str">
            <v>62010500</v>
          </cell>
          <cell r="D11067">
            <v>7265817.4699999997</v>
          </cell>
        </row>
        <row r="11068">
          <cell r="A11068" t="str">
            <v>07</v>
          </cell>
          <cell r="B11068" t="str">
            <v>90011401</v>
          </cell>
          <cell r="C11068" t="str">
            <v>62010500</v>
          </cell>
          <cell r="D11068">
            <v>25861946.940000001</v>
          </cell>
        </row>
        <row r="11069">
          <cell r="A11069" t="str">
            <v>07</v>
          </cell>
          <cell r="B11069" t="str">
            <v>90011402</v>
          </cell>
          <cell r="C11069" t="str">
            <v>62010500</v>
          </cell>
          <cell r="D11069">
            <v>170264.25</v>
          </cell>
        </row>
        <row r="11070">
          <cell r="A11070" t="str">
            <v>07</v>
          </cell>
          <cell r="B11070" t="str">
            <v>90011405</v>
          </cell>
          <cell r="C11070" t="str">
            <v>62010500</v>
          </cell>
          <cell r="D11070">
            <v>38451197.109999999</v>
          </cell>
        </row>
        <row r="11071">
          <cell r="A11071" t="str">
            <v>07</v>
          </cell>
          <cell r="B11071" t="str">
            <v>90011500</v>
          </cell>
          <cell r="C11071" t="str">
            <v>62011500</v>
          </cell>
          <cell r="D11071">
            <v>149943.96</v>
          </cell>
        </row>
        <row r="11072">
          <cell r="A11072" t="str">
            <v>07</v>
          </cell>
          <cell r="B11072" t="str">
            <v>90011600</v>
          </cell>
          <cell r="C11072" t="str">
            <v>62010600</v>
          </cell>
          <cell r="D11072">
            <v>3117352.35</v>
          </cell>
        </row>
        <row r="11073">
          <cell r="A11073" t="str">
            <v>07</v>
          </cell>
          <cell r="B11073" t="str">
            <v>90011605</v>
          </cell>
          <cell r="C11073" t="str">
            <v>62010600</v>
          </cell>
          <cell r="D11073">
            <v>6087602.5999999996</v>
          </cell>
        </row>
        <row r="11074">
          <cell r="A11074" t="str">
            <v>07</v>
          </cell>
          <cell r="B11074" t="str">
            <v>90011800</v>
          </cell>
          <cell r="C11074" t="str">
            <v>62010800</v>
          </cell>
          <cell r="D11074">
            <v>1619468.2</v>
          </cell>
        </row>
        <row r="11075">
          <cell r="A11075" t="str">
            <v>07</v>
          </cell>
          <cell r="B11075" t="str">
            <v>90011805</v>
          </cell>
          <cell r="C11075" t="str">
            <v>62010800</v>
          </cell>
          <cell r="D11075">
            <v>1944286.08</v>
          </cell>
        </row>
        <row r="11076">
          <cell r="A11076" t="str">
            <v>07</v>
          </cell>
          <cell r="B11076" t="str">
            <v>90012100</v>
          </cell>
          <cell r="C11076" t="str">
            <v>62010100</v>
          </cell>
          <cell r="D11076">
            <v>1464242.38</v>
          </cell>
        </row>
        <row r="11077">
          <cell r="A11077" t="str">
            <v>07</v>
          </cell>
          <cell r="B11077" t="str">
            <v>90012101</v>
          </cell>
          <cell r="C11077" t="str">
            <v>62010100</v>
          </cell>
          <cell r="D11077">
            <v>784182.37</v>
          </cell>
        </row>
        <row r="11078">
          <cell r="A11078" t="str">
            <v>07</v>
          </cell>
          <cell r="B11078" t="str">
            <v>90011505</v>
          </cell>
          <cell r="C11078" t="str">
            <v>62011500</v>
          </cell>
          <cell r="D11078">
            <v>27979.35</v>
          </cell>
        </row>
        <row r="11079">
          <cell r="A11079" t="str">
            <v>07</v>
          </cell>
          <cell r="B11079" t="str">
            <v>60040000</v>
          </cell>
          <cell r="C11079" t="str">
            <v>44000200</v>
          </cell>
          <cell r="D11079">
            <v>38614.559999999998</v>
          </cell>
        </row>
        <row r="11080">
          <cell r="A11080" t="str">
            <v>07</v>
          </cell>
          <cell r="B11080" t="str">
            <v>60040000</v>
          </cell>
          <cell r="C11080" t="str">
            <v>44000400</v>
          </cell>
          <cell r="D11080">
            <v>9929.06</v>
          </cell>
        </row>
        <row r="11081">
          <cell r="A11081" t="str">
            <v>07</v>
          </cell>
          <cell r="B11081" t="str">
            <v>60040000</v>
          </cell>
          <cell r="C11081" t="str">
            <v>51030000</v>
          </cell>
          <cell r="D11081">
            <v>3559734</v>
          </cell>
        </row>
        <row r="11082">
          <cell r="A11082" t="str">
            <v>07</v>
          </cell>
          <cell r="B11082" t="str">
            <v>60040000</v>
          </cell>
          <cell r="C11082" t="str">
            <v>51040000</v>
          </cell>
          <cell r="D11082">
            <v>2455.64</v>
          </cell>
        </row>
        <row r="11083">
          <cell r="A11083" t="str">
            <v>07</v>
          </cell>
          <cell r="B11083" t="str">
            <v>60040000</v>
          </cell>
          <cell r="C11083" t="str">
            <v>58030100</v>
          </cell>
          <cell r="D11083">
            <v>105000000</v>
          </cell>
        </row>
        <row r="11084">
          <cell r="A11084" t="str">
            <v>07</v>
          </cell>
          <cell r="B11084" t="str">
            <v>60040000</v>
          </cell>
          <cell r="C11084" t="str">
            <v>60010000</v>
          </cell>
          <cell r="D11084">
            <v>104422901.98</v>
          </cell>
        </row>
        <row r="11085">
          <cell r="A11085" t="str">
            <v>07</v>
          </cell>
          <cell r="B11085" t="str">
            <v>60040000</v>
          </cell>
          <cell r="C11085" t="str">
            <v>76000000</v>
          </cell>
          <cell r="D11085">
            <v>2276.08</v>
          </cell>
        </row>
        <row r="11086">
          <cell r="A11086" t="str">
            <v>07</v>
          </cell>
          <cell r="B11086" t="str">
            <v>60040000</v>
          </cell>
          <cell r="C11086" t="str">
            <v>91020801</v>
          </cell>
          <cell r="D11086">
            <v>28000</v>
          </cell>
        </row>
        <row r="11087">
          <cell r="A11087" t="str">
            <v>07</v>
          </cell>
          <cell r="B11087" t="str">
            <v>60010000</v>
          </cell>
          <cell r="C11087" t="str">
            <v>07010000</v>
          </cell>
          <cell r="D11087">
            <v>4182624.13</v>
          </cell>
        </row>
        <row r="11088">
          <cell r="A11088" t="str">
            <v>07</v>
          </cell>
          <cell r="B11088" t="str">
            <v>60010000</v>
          </cell>
          <cell r="C11088" t="str">
            <v>08000000</v>
          </cell>
          <cell r="D11088">
            <v>36200</v>
          </cell>
        </row>
        <row r="11089">
          <cell r="A11089" t="str">
            <v>07</v>
          </cell>
          <cell r="B11089" t="str">
            <v>60010000</v>
          </cell>
          <cell r="C11089" t="str">
            <v>08010000</v>
          </cell>
          <cell r="D11089">
            <v>2797923.52</v>
          </cell>
        </row>
        <row r="11090">
          <cell r="A11090" t="str">
            <v>07</v>
          </cell>
          <cell r="B11090" t="str">
            <v>60010000</v>
          </cell>
          <cell r="C11090" t="str">
            <v>08040000</v>
          </cell>
          <cell r="D11090">
            <v>56570.55</v>
          </cell>
        </row>
        <row r="11091">
          <cell r="A11091" t="str">
            <v>07</v>
          </cell>
          <cell r="B11091" t="str">
            <v>60010000</v>
          </cell>
          <cell r="C11091" t="str">
            <v>08060000</v>
          </cell>
          <cell r="D11091">
            <v>601675.54</v>
          </cell>
        </row>
        <row r="11092">
          <cell r="A11092" t="str">
            <v>07</v>
          </cell>
          <cell r="B11092" t="str">
            <v>60010000</v>
          </cell>
          <cell r="C11092" t="str">
            <v>08070000</v>
          </cell>
          <cell r="D11092">
            <v>3272946.26</v>
          </cell>
        </row>
        <row r="11093">
          <cell r="A11093" t="str">
            <v>07</v>
          </cell>
          <cell r="B11093" t="str">
            <v>60010000</v>
          </cell>
          <cell r="C11093" t="str">
            <v>08090000</v>
          </cell>
          <cell r="D11093">
            <v>12962.61</v>
          </cell>
        </row>
        <row r="11094">
          <cell r="A11094" t="str">
            <v>07</v>
          </cell>
          <cell r="B11094" t="str">
            <v>60010000</v>
          </cell>
          <cell r="C11094" t="str">
            <v>08090100</v>
          </cell>
          <cell r="D11094">
            <v>10106.23</v>
          </cell>
        </row>
        <row r="11095">
          <cell r="A11095" t="str">
            <v>07</v>
          </cell>
          <cell r="B11095" t="str">
            <v>60010000</v>
          </cell>
          <cell r="C11095" t="str">
            <v>10070000</v>
          </cell>
          <cell r="D11095">
            <v>2960.91</v>
          </cell>
        </row>
        <row r="11096">
          <cell r="A11096" t="str">
            <v>07</v>
          </cell>
          <cell r="B11096" t="str">
            <v>60010000</v>
          </cell>
          <cell r="C11096" t="str">
            <v>15010000</v>
          </cell>
          <cell r="D11096">
            <v>112681941.34</v>
          </cell>
        </row>
        <row r="11097">
          <cell r="A11097" t="str">
            <v>07</v>
          </cell>
          <cell r="B11097" t="str">
            <v>60010000</v>
          </cell>
          <cell r="C11097" t="str">
            <v>15020000</v>
          </cell>
          <cell r="D11097">
            <v>399825137.66000003</v>
          </cell>
        </row>
        <row r="11098">
          <cell r="A11098" t="str">
            <v>07</v>
          </cell>
          <cell r="B11098" t="str">
            <v>60010000</v>
          </cell>
          <cell r="C11098" t="str">
            <v>15030000</v>
          </cell>
          <cell r="D11098">
            <v>10961613.449999999</v>
          </cell>
        </row>
        <row r="11099">
          <cell r="A11099" t="str">
            <v>07</v>
          </cell>
          <cell r="B11099" t="str">
            <v>60010000</v>
          </cell>
          <cell r="C11099" t="str">
            <v>15040000</v>
          </cell>
          <cell r="D11099">
            <v>5503787.0800000001</v>
          </cell>
        </row>
        <row r="11100">
          <cell r="A11100" t="str">
            <v>07</v>
          </cell>
          <cell r="B11100" t="str">
            <v>60010000</v>
          </cell>
          <cell r="C11100" t="str">
            <v>15050000</v>
          </cell>
          <cell r="D11100">
            <v>9315523.4199999999</v>
          </cell>
        </row>
        <row r="11101">
          <cell r="A11101" t="str">
            <v>07</v>
          </cell>
          <cell r="B11101" t="str">
            <v>60010000</v>
          </cell>
          <cell r="C11101" t="str">
            <v>15060000</v>
          </cell>
          <cell r="D11101">
            <v>9863846.4000000004</v>
          </cell>
        </row>
        <row r="11102">
          <cell r="A11102" t="str">
            <v>07</v>
          </cell>
          <cell r="B11102" t="str">
            <v>60010000</v>
          </cell>
          <cell r="C11102" t="str">
            <v>15090000</v>
          </cell>
          <cell r="D11102">
            <v>9071267.3300000001</v>
          </cell>
        </row>
        <row r="11103">
          <cell r="A11103" t="str">
            <v>07</v>
          </cell>
          <cell r="B11103" t="str">
            <v>60010000</v>
          </cell>
          <cell r="C11103" t="str">
            <v>15130000</v>
          </cell>
          <cell r="D11103">
            <v>22164356.359999999</v>
          </cell>
        </row>
        <row r="11104">
          <cell r="A11104" t="str">
            <v>07</v>
          </cell>
          <cell r="B11104" t="str">
            <v>60010000</v>
          </cell>
          <cell r="C11104" t="str">
            <v>15150000</v>
          </cell>
          <cell r="D11104">
            <v>18502454.899999999</v>
          </cell>
        </row>
        <row r="11105">
          <cell r="A11105" t="str">
            <v>07</v>
          </cell>
          <cell r="B11105" t="str">
            <v>60010000</v>
          </cell>
          <cell r="C11105" t="str">
            <v>15160000</v>
          </cell>
          <cell r="D11105">
            <v>1933178.43</v>
          </cell>
        </row>
        <row r="11106">
          <cell r="A11106" t="str">
            <v>07</v>
          </cell>
          <cell r="B11106" t="str">
            <v>60010000</v>
          </cell>
          <cell r="C11106" t="str">
            <v>15180000</v>
          </cell>
          <cell r="D11106">
            <v>4437002.32</v>
          </cell>
        </row>
        <row r="11107">
          <cell r="A11107" t="str">
            <v>07</v>
          </cell>
          <cell r="B11107" t="str">
            <v>60010000</v>
          </cell>
          <cell r="C11107" t="str">
            <v>19010000</v>
          </cell>
          <cell r="D11107">
            <v>84801.17</v>
          </cell>
        </row>
        <row r="11108">
          <cell r="A11108" t="str">
            <v>07</v>
          </cell>
          <cell r="B11108" t="str">
            <v>60010000</v>
          </cell>
          <cell r="C11108" t="str">
            <v>19020100</v>
          </cell>
          <cell r="D11108">
            <v>865093.25</v>
          </cell>
        </row>
        <row r="11109">
          <cell r="A11109" t="str">
            <v>07</v>
          </cell>
          <cell r="B11109" t="str">
            <v>60010000</v>
          </cell>
          <cell r="C11109" t="str">
            <v>19040000</v>
          </cell>
          <cell r="D11109">
            <v>9080.6299999999992</v>
          </cell>
        </row>
        <row r="11110">
          <cell r="A11110" t="str">
            <v>07</v>
          </cell>
          <cell r="B11110" t="str">
            <v>60010000</v>
          </cell>
          <cell r="C11110" t="str">
            <v>19040100</v>
          </cell>
          <cell r="D11110">
            <v>28982386.66</v>
          </cell>
        </row>
        <row r="11111">
          <cell r="A11111" t="str">
            <v>07</v>
          </cell>
          <cell r="B11111" t="str">
            <v>60010000</v>
          </cell>
          <cell r="C11111" t="str">
            <v>19060000</v>
          </cell>
          <cell r="D11111">
            <v>309523.71000000002</v>
          </cell>
        </row>
        <row r="11112">
          <cell r="A11112" t="str">
            <v>07</v>
          </cell>
          <cell r="B11112" t="str">
            <v>60010000</v>
          </cell>
          <cell r="C11112" t="str">
            <v>19070200</v>
          </cell>
          <cell r="D11112">
            <v>5024024.82</v>
          </cell>
        </row>
        <row r="11113">
          <cell r="A11113" t="str">
            <v>07</v>
          </cell>
          <cell r="B11113" t="str">
            <v>60010000</v>
          </cell>
          <cell r="C11113" t="str">
            <v>19080000</v>
          </cell>
          <cell r="D11113">
            <v>2461.5100000000002</v>
          </cell>
        </row>
        <row r="11114">
          <cell r="A11114" t="str">
            <v>07</v>
          </cell>
          <cell r="B11114" t="str">
            <v>60010000</v>
          </cell>
          <cell r="C11114" t="str">
            <v>19090000</v>
          </cell>
          <cell r="D11114">
            <v>-494884.69</v>
          </cell>
        </row>
        <row r="11115">
          <cell r="A11115" t="str">
            <v>07</v>
          </cell>
          <cell r="B11115" t="str">
            <v>60010000</v>
          </cell>
          <cell r="C11115" t="str">
            <v>19110100</v>
          </cell>
          <cell r="D11115">
            <v>6516</v>
          </cell>
        </row>
        <row r="11116">
          <cell r="A11116" t="str">
            <v>07</v>
          </cell>
          <cell r="B11116" t="str">
            <v>60010000</v>
          </cell>
          <cell r="C11116" t="str">
            <v>23010000</v>
          </cell>
          <cell r="D11116">
            <v>345817.13</v>
          </cell>
        </row>
        <row r="11117">
          <cell r="A11117" t="str">
            <v>07</v>
          </cell>
          <cell r="B11117" t="str">
            <v>60010000</v>
          </cell>
          <cell r="C11117" t="str">
            <v>25010000</v>
          </cell>
          <cell r="D11117">
            <v>3952639.02</v>
          </cell>
        </row>
        <row r="11118">
          <cell r="A11118" t="str">
            <v>07</v>
          </cell>
          <cell r="B11118" t="str">
            <v>60010000</v>
          </cell>
          <cell r="C11118" t="str">
            <v>25020000</v>
          </cell>
          <cell r="D11118">
            <v>3114742.32</v>
          </cell>
        </row>
        <row r="11119">
          <cell r="A11119" t="str">
            <v>07</v>
          </cell>
          <cell r="B11119" t="str">
            <v>60010000</v>
          </cell>
          <cell r="C11119" t="str">
            <v>25030000</v>
          </cell>
          <cell r="D11119">
            <v>663488.29</v>
          </cell>
        </row>
        <row r="11120">
          <cell r="A11120" t="str">
            <v>07</v>
          </cell>
          <cell r="B11120" t="str">
            <v>60010000</v>
          </cell>
          <cell r="C11120" t="str">
            <v>26000000</v>
          </cell>
          <cell r="D11120">
            <v>105005081.47</v>
          </cell>
        </row>
        <row r="11121">
          <cell r="A11121" t="str">
            <v>07</v>
          </cell>
          <cell r="B11121" t="str">
            <v>60010000</v>
          </cell>
          <cell r="C11121" t="str">
            <v>28001200</v>
          </cell>
          <cell r="D11121">
            <v>69928.78</v>
          </cell>
        </row>
        <row r="11122">
          <cell r="A11122" t="str">
            <v>07</v>
          </cell>
          <cell r="B11122" t="str">
            <v>60010000</v>
          </cell>
          <cell r="C11122" t="str">
            <v>44000100</v>
          </cell>
          <cell r="D11122">
            <v>6819900.9900000002</v>
          </cell>
        </row>
        <row r="11123">
          <cell r="A11123" t="str">
            <v>07</v>
          </cell>
          <cell r="B11123" t="str">
            <v>60010000</v>
          </cell>
          <cell r="C11123" t="str">
            <v>44000200</v>
          </cell>
          <cell r="D11123">
            <v>452412.48</v>
          </cell>
        </row>
        <row r="11124">
          <cell r="A11124" t="str">
            <v>07</v>
          </cell>
          <cell r="B11124" t="str">
            <v>60010000</v>
          </cell>
          <cell r="C11124" t="str">
            <v>44000400</v>
          </cell>
          <cell r="D11124">
            <v>5116969.88</v>
          </cell>
        </row>
        <row r="11125">
          <cell r="A11125" t="str">
            <v>07</v>
          </cell>
          <cell r="B11125" t="str">
            <v>60010000</v>
          </cell>
          <cell r="C11125" t="str">
            <v>44000500</v>
          </cell>
          <cell r="D11125">
            <v>102570.47</v>
          </cell>
        </row>
        <row r="11126">
          <cell r="A11126" t="str">
            <v>07</v>
          </cell>
          <cell r="B11126" t="str">
            <v>60010000</v>
          </cell>
          <cell r="C11126" t="str">
            <v>51020000</v>
          </cell>
          <cell r="D11126">
            <v>1580.05</v>
          </cell>
        </row>
        <row r="11127">
          <cell r="A11127" t="str">
            <v>07</v>
          </cell>
          <cell r="B11127" t="str">
            <v>60010000</v>
          </cell>
          <cell r="C11127" t="str">
            <v>60030000</v>
          </cell>
          <cell r="D11127">
            <v>-726080.4</v>
          </cell>
        </row>
        <row r="11128">
          <cell r="A11128" t="str">
            <v>07</v>
          </cell>
          <cell r="B11128" t="str">
            <v>60010000</v>
          </cell>
          <cell r="C11128" t="str">
            <v>71000000</v>
          </cell>
          <cell r="D11128">
            <v>12584.65</v>
          </cell>
        </row>
        <row r="11129">
          <cell r="A11129" t="str">
            <v>07</v>
          </cell>
          <cell r="B11129" t="str">
            <v>60010000</v>
          </cell>
          <cell r="C11129" t="str">
            <v>76000000</v>
          </cell>
          <cell r="D11129">
            <v>2168503.7799999998</v>
          </cell>
        </row>
        <row r="11130">
          <cell r="A11130" t="str">
            <v>07</v>
          </cell>
          <cell r="B11130" t="str">
            <v>60010000</v>
          </cell>
          <cell r="C11130" t="str">
            <v>76020200</v>
          </cell>
          <cell r="D11130">
            <v>63916.22</v>
          </cell>
        </row>
        <row r="11131">
          <cell r="A11131" t="str">
            <v>07</v>
          </cell>
          <cell r="B11131" t="str">
            <v>60010000</v>
          </cell>
          <cell r="C11131" t="str">
            <v>76020500</v>
          </cell>
          <cell r="D11131">
            <v>204.45</v>
          </cell>
        </row>
        <row r="11132">
          <cell r="A11132" t="str">
            <v>07</v>
          </cell>
          <cell r="B11132" t="str">
            <v>60010000</v>
          </cell>
          <cell r="C11132" t="str">
            <v>79030000</v>
          </cell>
          <cell r="D11132">
            <v>39102.74</v>
          </cell>
        </row>
        <row r="11133">
          <cell r="A11133" t="str">
            <v>07</v>
          </cell>
          <cell r="B11133" t="str">
            <v>60010000</v>
          </cell>
          <cell r="C11133" t="str">
            <v>79040000</v>
          </cell>
          <cell r="D11133">
            <v>91.67</v>
          </cell>
        </row>
        <row r="11134">
          <cell r="A11134" t="str">
            <v>07</v>
          </cell>
          <cell r="B11134" t="str">
            <v>60010000</v>
          </cell>
          <cell r="C11134" t="str">
            <v>79070000</v>
          </cell>
          <cell r="D11134">
            <v>10730.69</v>
          </cell>
        </row>
        <row r="11135">
          <cell r="A11135" t="str">
            <v>07</v>
          </cell>
          <cell r="B11135" t="str">
            <v>60010000</v>
          </cell>
          <cell r="C11135" t="str">
            <v>91020800</v>
          </cell>
          <cell r="D11135">
            <v>9740.9</v>
          </cell>
        </row>
        <row r="11136">
          <cell r="A11136" t="str">
            <v>07</v>
          </cell>
          <cell r="B11136" t="str">
            <v>60010000</v>
          </cell>
          <cell r="C11136" t="str">
            <v>91020801</v>
          </cell>
          <cell r="D11136">
            <v>779619.79</v>
          </cell>
        </row>
        <row r="11137">
          <cell r="A11137" t="str">
            <v>07</v>
          </cell>
          <cell r="B11137" t="str">
            <v>60010000</v>
          </cell>
          <cell r="C11137" t="str">
            <v>91020802</v>
          </cell>
          <cell r="D11137">
            <v>579.72</v>
          </cell>
        </row>
        <row r="11138">
          <cell r="A11138" t="str">
            <v>07</v>
          </cell>
          <cell r="B11138" t="str">
            <v>60010000</v>
          </cell>
          <cell r="C11138" t="str">
            <v>97000000</v>
          </cell>
          <cell r="D11138">
            <v>704294.6</v>
          </cell>
        </row>
        <row r="11139">
          <cell r="A11139" t="str">
            <v>07</v>
          </cell>
          <cell r="B11139" t="str">
            <v>60010000</v>
          </cell>
          <cell r="C11139" t="str">
            <v>97000300</v>
          </cell>
          <cell r="D11139">
            <v>744679.56</v>
          </cell>
        </row>
        <row r="11140">
          <cell r="A11140" t="str">
            <v>07</v>
          </cell>
          <cell r="B11140" t="str">
            <v>60010000</v>
          </cell>
          <cell r="C11140" t="str">
            <v>97000600</v>
          </cell>
          <cell r="D11140">
            <v>4005.74</v>
          </cell>
        </row>
        <row r="11141">
          <cell r="A11141" t="str">
            <v>07</v>
          </cell>
          <cell r="B11141" t="str">
            <v>60010000</v>
          </cell>
          <cell r="C11141" t="str">
            <v>19010100</v>
          </cell>
          <cell r="D11141">
            <v>95127898.069999993</v>
          </cell>
        </row>
        <row r="11142">
          <cell r="A11142" t="str">
            <v>07</v>
          </cell>
          <cell r="B11142" t="str">
            <v>99000000</v>
          </cell>
          <cell r="C11142" t="str">
            <v>79040000</v>
          </cell>
          <cell r="D11142">
            <v>86280.17</v>
          </cell>
        </row>
        <row r="11143">
          <cell r="A11143" t="str">
            <v>07</v>
          </cell>
          <cell r="B11143" t="str">
            <v>79030000</v>
          </cell>
          <cell r="C11143" t="str">
            <v>25010000</v>
          </cell>
          <cell r="D11143">
            <v>4960</v>
          </cell>
        </row>
        <row r="11144">
          <cell r="A11144" t="str">
            <v>07</v>
          </cell>
          <cell r="B11144" t="str">
            <v>79030000</v>
          </cell>
          <cell r="C11144" t="str">
            <v>26000000</v>
          </cell>
          <cell r="D11144">
            <v>524.05999999999995</v>
          </cell>
        </row>
        <row r="11145">
          <cell r="A11145" t="str">
            <v>07</v>
          </cell>
          <cell r="B11145" t="str">
            <v>60020000</v>
          </cell>
          <cell r="C11145" t="str">
            <v>08070000</v>
          </cell>
          <cell r="D11145">
            <v>4670.34</v>
          </cell>
        </row>
        <row r="11146">
          <cell r="A11146" t="str">
            <v>07</v>
          </cell>
          <cell r="B11146" t="str">
            <v>26000000</v>
          </cell>
          <cell r="C11146" t="str">
            <v>10110000</v>
          </cell>
          <cell r="D11146">
            <v>2049.1</v>
          </cell>
        </row>
        <row r="11147">
          <cell r="A11147" t="str">
            <v>07</v>
          </cell>
          <cell r="B11147" t="str">
            <v>26000000</v>
          </cell>
          <cell r="C11147" t="str">
            <v>10150000</v>
          </cell>
          <cell r="D11147">
            <v>3123.01</v>
          </cell>
        </row>
        <row r="11148">
          <cell r="A11148" t="str">
            <v>07</v>
          </cell>
          <cell r="B11148" t="str">
            <v>26000000</v>
          </cell>
          <cell r="C11148" t="str">
            <v>20030000</v>
          </cell>
          <cell r="D11148">
            <v>582</v>
          </cell>
        </row>
        <row r="11149">
          <cell r="A11149" t="str">
            <v>07</v>
          </cell>
          <cell r="B11149" t="str">
            <v>26000000</v>
          </cell>
          <cell r="C11149" t="str">
            <v>70000000</v>
          </cell>
          <cell r="D11149">
            <v>72.930000000000007</v>
          </cell>
        </row>
        <row r="11150">
          <cell r="A11150" t="str">
            <v>07</v>
          </cell>
          <cell r="B11150" t="str">
            <v>26000000</v>
          </cell>
          <cell r="C11150" t="str">
            <v>90020100</v>
          </cell>
          <cell r="D11150">
            <v>121373457.65000001</v>
          </cell>
        </row>
        <row r="11151">
          <cell r="A11151" t="str">
            <v>07</v>
          </cell>
          <cell r="B11151" t="str">
            <v>26000000</v>
          </cell>
          <cell r="C11151" t="str">
            <v>90020107</v>
          </cell>
          <cell r="D11151">
            <v>32762581.59</v>
          </cell>
        </row>
        <row r="11152">
          <cell r="A11152" t="str">
            <v>07</v>
          </cell>
          <cell r="B11152" t="str">
            <v>26000000</v>
          </cell>
          <cell r="C11152" t="str">
            <v>90020108</v>
          </cell>
          <cell r="D11152">
            <v>3911627.36</v>
          </cell>
        </row>
        <row r="11153">
          <cell r="A11153" t="str">
            <v>07</v>
          </cell>
          <cell r="B11153" t="str">
            <v>26000000</v>
          </cell>
          <cell r="C11153" t="str">
            <v>90020200</v>
          </cell>
          <cell r="D11153">
            <v>3763772.71</v>
          </cell>
        </row>
        <row r="11154">
          <cell r="A11154" t="str">
            <v>07</v>
          </cell>
          <cell r="B11154" t="str">
            <v>26000000</v>
          </cell>
          <cell r="C11154" t="str">
            <v>90020400</v>
          </cell>
          <cell r="D11154">
            <v>1454069.42</v>
          </cell>
        </row>
        <row r="11155">
          <cell r="A11155" t="str">
            <v>07</v>
          </cell>
          <cell r="B11155" t="str">
            <v>26000000</v>
          </cell>
          <cell r="C11155" t="str">
            <v>90020500</v>
          </cell>
          <cell r="D11155">
            <v>31535.95</v>
          </cell>
        </row>
        <row r="11156">
          <cell r="A11156" t="str">
            <v>07</v>
          </cell>
          <cell r="B11156" t="str">
            <v>26000000</v>
          </cell>
          <cell r="C11156" t="str">
            <v>90020900</v>
          </cell>
          <cell r="D11156">
            <v>220024.39</v>
          </cell>
        </row>
        <row r="11157">
          <cell r="A11157" t="str">
            <v>07</v>
          </cell>
          <cell r="B11157" t="str">
            <v>26000000</v>
          </cell>
          <cell r="C11157" t="str">
            <v>90020901</v>
          </cell>
          <cell r="D11157">
            <v>245264.92</v>
          </cell>
        </row>
        <row r="11158">
          <cell r="A11158" t="str">
            <v>07</v>
          </cell>
          <cell r="B11158" t="str">
            <v>26000000</v>
          </cell>
          <cell r="C11158" t="str">
            <v>90020902</v>
          </cell>
          <cell r="D11158">
            <v>4643.6400000000003</v>
          </cell>
        </row>
        <row r="11159">
          <cell r="A11159" t="str">
            <v>07</v>
          </cell>
          <cell r="B11159" t="str">
            <v>26000000</v>
          </cell>
          <cell r="C11159" t="str">
            <v>90021200</v>
          </cell>
          <cell r="D11159">
            <v>58881.37</v>
          </cell>
        </row>
        <row r="11160">
          <cell r="A11160" t="str">
            <v>07</v>
          </cell>
          <cell r="B11160" t="str">
            <v>26000000</v>
          </cell>
          <cell r="C11160" t="str">
            <v>90021201</v>
          </cell>
          <cell r="D11160">
            <v>25924.880000000001</v>
          </cell>
        </row>
        <row r="11161">
          <cell r="A11161" t="str">
            <v>07</v>
          </cell>
          <cell r="B11161" t="str">
            <v>26000000</v>
          </cell>
          <cell r="C11161" t="str">
            <v>90021202</v>
          </cell>
          <cell r="D11161">
            <v>1964.8</v>
          </cell>
        </row>
        <row r="11162">
          <cell r="A11162" t="str">
            <v>07</v>
          </cell>
          <cell r="B11162" t="str">
            <v>26000000</v>
          </cell>
          <cell r="C11162" t="str">
            <v>90021205</v>
          </cell>
          <cell r="D11162">
            <v>252549.96</v>
          </cell>
        </row>
        <row r="11163">
          <cell r="A11163" t="str">
            <v>07</v>
          </cell>
          <cell r="B11163" t="str">
            <v>26000000</v>
          </cell>
          <cell r="C11163" t="str">
            <v>90021300</v>
          </cell>
          <cell r="D11163">
            <v>13320.97</v>
          </cell>
        </row>
        <row r="11164">
          <cell r="A11164" t="str">
            <v>07</v>
          </cell>
          <cell r="B11164" t="str">
            <v>26000000</v>
          </cell>
          <cell r="C11164" t="str">
            <v>90021301</v>
          </cell>
          <cell r="D11164">
            <v>143648.29999999999</v>
          </cell>
        </row>
        <row r="11165">
          <cell r="A11165" t="str">
            <v>07</v>
          </cell>
          <cell r="B11165" t="str">
            <v>26000000</v>
          </cell>
          <cell r="C11165" t="str">
            <v>90021302</v>
          </cell>
          <cell r="D11165">
            <v>22966.080000000002</v>
          </cell>
        </row>
        <row r="11166">
          <cell r="A11166" t="str">
            <v>07</v>
          </cell>
          <cell r="B11166" t="str">
            <v>26000000</v>
          </cell>
          <cell r="C11166" t="str">
            <v>90021400</v>
          </cell>
          <cell r="D11166">
            <v>1079075.02</v>
          </cell>
        </row>
        <row r="11167">
          <cell r="A11167" t="str">
            <v>07</v>
          </cell>
          <cell r="B11167" t="str">
            <v>26000000</v>
          </cell>
          <cell r="C11167" t="str">
            <v>90021401</v>
          </cell>
          <cell r="D11167">
            <v>3840378.27</v>
          </cell>
        </row>
        <row r="11168">
          <cell r="A11168" t="str">
            <v>07</v>
          </cell>
          <cell r="B11168" t="str">
            <v>26000000</v>
          </cell>
          <cell r="C11168" t="str">
            <v>90021402</v>
          </cell>
          <cell r="D11168">
            <v>25282.51</v>
          </cell>
        </row>
        <row r="11169">
          <cell r="A11169" t="str">
            <v>07</v>
          </cell>
          <cell r="B11169" t="str">
            <v>26000000</v>
          </cell>
          <cell r="C11169" t="str">
            <v>90021405</v>
          </cell>
          <cell r="D11169">
            <v>5709981.6100000003</v>
          </cell>
        </row>
        <row r="11170">
          <cell r="A11170" t="str">
            <v>07</v>
          </cell>
          <cell r="B11170" t="str">
            <v>26000000</v>
          </cell>
          <cell r="C11170" t="str">
            <v>90021500</v>
          </cell>
          <cell r="D11170">
            <v>26274.31</v>
          </cell>
        </row>
        <row r="11171">
          <cell r="A11171" t="str">
            <v>07</v>
          </cell>
          <cell r="B11171" t="str">
            <v>26000000</v>
          </cell>
          <cell r="C11171" t="str">
            <v>90021505</v>
          </cell>
          <cell r="D11171">
            <v>4902.6099999999997</v>
          </cell>
        </row>
        <row r="11172">
          <cell r="A11172" t="str">
            <v>07</v>
          </cell>
          <cell r="B11172" t="str">
            <v>26000000</v>
          </cell>
          <cell r="C11172" t="str">
            <v>90021600</v>
          </cell>
          <cell r="D11172">
            <v>546228.15</v>
          </cell>
        </row>
        <row r="11173">
          <cell r="A11173" t="str">
            <v>07</v>
          </cell>
          <cell r="B11173" t="str">
            <v>26000000</v>
          </cell>
          <cell r="C11173" t="str">
            <v>90021605</v>
          </cell>
          <cell r="D11173">
            <v>1066664.51</v>
          </cell>
        </row>
        <row r="11174">
          <cell r="A11174" t="str">
            <v>07</v>
          </cell>
          <cell r="B11174" t="str">
            <v>26000000</v>
          </cell>
          <cell r="C11174" t="str">
            <v>90021800</v>
          </cell>
          <cell r="D11174">
            <v>283772.09000000003</v>
          </cell>
        </row>
        <row r="11175">
          <cell r="A11175" t="str">
            <v>07</v>
          </cell>
          <cell r="B11175" t="str">
            <v>26000000</v>
          </cell>
          <cell r="C11175" t="str">
            <v>90021805</v>
          </cell>
          <cell r="D11175">
            <v>340684.03</v>
          </cell>
        </row>
        <row r="11176">
          <cell r="A11176" t="str">
            <v>07</v>
          </cell>
          <cell r="B11176" t="str">
            <v>26000000</v>
          </cell>
          <cell r="C11176" t="str">
            <v>90022100</v>
          </cell>
          <cell r="D11176">
            <v>217423.65</v>
          </cell>
        </row>
        <row r="11177">
          <cell r="A11177" t="str">
            <v>07</v>
          </cell>
          <cell r="B11177" t="str">
            <v>26000000</v>
          </cell>
          <cell r="C11177" t="str">
            <v>90022101</v>
          </cell>
          <cell r="D11177">
            <v>116449.65</v>
          </cell>
        </row>
        <row r="11178">
          <cell r="A11178" t="str">
            <v>07</v>
          </cell>
          <cell r="B11178" t="str">
            <v>20010000</v>
          </cell>
          <cell r="C11178" t="str">
            <v>10010000</v>
          </cell>
          <cell r="D11178">
            <v>8236.2000000000007</v>
          </cell>
        </row>
        <row r="11179">
          <cell r="A11179" t="str">
            <v>07</v>
          </cell>
          <cell r="B11179" t="str">
            <v>20010000</v>
          </cell>
          <cell r="C11179" t="str">
            <v>10010100</v>
          </cell>
          <cell r="D11179">
            <v>60547.96</v>
          </cell>
        </row>
        <row r="11180">
          <cell r="A11180" t="str">
            <v>07</v>
          </cell>
          <cell r="B11180" t="str">
            <v>20010000</v>
          </cell>
          <cell r="C11180" t="str">
            <v>10020000</v>
          </cell>
          <cell r="D11180">
            <v>843816.01</v>
          </cell>
        </row>
        <row r="11181">
          <cell r="A11181" t="str">
            <v>07</v>
          </cell>
          <cell r="B11181" t="str">
            <v>20010000</v>
          </cell>
          <cell r="C11181" t="str">
            <v>10020100</v>
          </cell>
          <cell r="D11181">
            <v>3540203.85</v>
          </cell>
        </row>
        <row r="11182">
          <cell r="A11182" t="str">
            <v>07</v>
          </cell>
          <cell r="B11182" t="str">
            <v>20010000</v>
          </cell>
          <cell r="C11182" t="str">
            <v>10110000</v>
          </cell>
          <cell r="D11182">
            <v>72454463.530000001</v>
          </cell>
        </row>
        <row r="11183">
          <cell r="A11183" t="str">
            <v>07</v>
          </cell>
          <cell r="B11183" t="str">
            <v>20010000</v>
          </cell>
          <cell r="C11183" t="str">
            <v>21010000</v>
          </cell>
          <cell r="D11183">
            <v>4890590.46</v>
          </cell>
        </row>
        <row r="11184">
          <cell r="A11184" t="str">
            <v>07</v>
          </cell>
          <cell r="B11184" t="str">
            <v>20010000</v>
          </cell>
          <cell r="C11184" t="str">
            <v>28001100</v>
          </cell>
          <cell r="D11184">
            <v>18999458.899999999</v>
          </cell>
        </row>
        <row r="11185">
          <cell r="A11185" t="str">
            <v>07</v>
          </cell>
          <cell r="B11185" t="str">
            <v>20010000</v>
          </cell>
          <cell r="C11185" t="str">
            <v>40020000</v>
          </cell>
          <cell r="D11185">
            <v>3087378898.6799998</v>
          </cell>
        </row>
        <row r="11186">
          <cell r="A11186" t="str">
            <v>07</v>
          </cell>
          <cell r="B11186" t="str">
            <v>20010000</v>
          </cell>
          <cell r="C11186" t="str">
            <v>94000000</v>
          </cell>
          <cell r="D11186">
            <v>219741.84</v>
          </cell>
        </row>
        <row r="11187">
          <cell r="A11187" t="str">
            <v>07</v>
          </cell>
          <cell r="B11187" t="str">
            <v>07010000</v>
          </cell>
          <cell r="C11187" t="str">
            <v>08060000</v>
          </cell>
          <cell r="D11187">
            <v>41862471.049999997</v>
          </cell>
        </row>
        <row r="11188">
          <cell r="A11188" t="str">
            <v>07</v>
          </cell>
          <cell r="B11188" t="str">
            <v>08010000</v>
          </cell>
          <cell r="C11188" t="str">
            <v>01000000</v>
          </cell>
          <cell r="D11188">
            <v>515961</v>
          </cell>
        </row>
        <row r="11189">
          <cell r="A11189" t="str">
            <v>07</v>
          </cell>
          <cell r="B11189" t="str">
            <v>08010000</v>
          </cell>
          <cell r="C11189" t="str">
            <v>08060000</v>
          </cell>
          <cell r="D11189">
            <v>1385707.14</v>
          </cell>
        </row>
        <row r="11190">
          <cell r="A11190" t="str">
            <v>07</v>
          </cell>
          <cell r="B11190" t="str">
            <v>08020000</v>
          </cell>
          <cell r="C11190" t="str">
            <v>01000000</v>
          </cell>
          <cell r="D11190">
            <v>2116307.5299999998</v>
          </cell>
        </row>
        <row r="11191">
          <cell r="A11191" t="str">
            <v>07</v>
          </cell>
          <cell r="B11191" t="str">
            <v>08040000</v>
          </cell>
          <cell r="C11191" t="str">
            <v>01000000</v>
          </cell>
          <cell r="D11191">
            <v>151000.71</v>
          </cell>
        </row>
        <row r="11192">
          <cell r="A11192" t="str">
            <v>07</v>
          </cell>
          <cell r="B11192" t="str">
            <v>08040000</v>
          </cell>
          <cell r="C11192" t="str">
            <v>08060000</v>
          </cell>
          <cell r="D11192">
            <v>-0.03</v>
          </cell>
        </row>
        <row r="11193">
          <cell r="A11193" t="str">
            <v>07</v>
          </cell>
          <cell r="B11193" t="str">
            <v>08060000</v>
          </cell>
          <cell r="C11193" t="str">
            <v>01000000</v>
          </cell>
          <cell r="D11193">
            <v>57948277.850000001</v>
          </cell>
        </row>
        <row r="11194">
          <cell r="A11194" t="str">
            <v>07</v>
          </cell>
          <cell r="B11194" t="str">
            <v>08060000</v>
          </cell>
          <cell r="C11194" t="str">
            <v>91020801</v>
          </cell>
          <cell r="D11194">
            <v>3.88</v>
          </cell>
        </row>
        <row r="11195">
          <cell r="A11195" t="str">
            <v>07</v>
          </cell>
          <cell r="B11195" t="str">
            <v>08070000</v>
          </cell>
          <cell r="C11195" t="str">
            <v>01000000</v>
          </cell>
          <cell r="D11195">
            <v>5949195.1699999999</v>
          </cell>
        </row>
        <row r="11196">
          <cell r="A11196" t="str">
            <v>07</v>
          </cell>
          <cell r="B11196" t="str">
            <v>08070000</v>
          </cell>
          <cell r="C11196" t="str">
            <v>91020801</v>
          </cell>
          <cell r="D11196">
            <v>54.52</v>
          </cell>
        </row>
        <row r="11197">
          <cell r="A11197" t="str">
            <v>07</v>
          </cell>
          <cell r="B11197" t="str">
            <v>08080000</v>
          </cell>
          <cell r="C11197" t="str">
            <v>01000000</v>
          </cell>
          <cell r="D11197">
            <v>19384.75</v>
          </cell>
        </row>
        <row r="11198">
          <cell r="A11198" t="str">
            <v>07</v>
          </cell>
          <cell r="B11198" t="str">
            <v>08080000</v>
          </cell>
          <cell r="C11198" t="str">
            <v>08060000</v>
          </cell>
          <cell r="D11198">
            <v>6786988.5499999998</v>
          </cell>
        </row>
        <row r="11199">
          <cell r="A11199" t="str">
            <v>07</v>
          </cell>
          <cell r="B11199" t="str">
            <v>08090000</v>
          </cell>
          <cell r="C11199" t="str">
            <v>08060000</v>
          </cell>
          <cell r="D11199">
            <v>16749.59</v>
          </cell>
        </row>
        <row r="11200">
          <cell r="A11200" t="str">
            <v>07</v>
          </cell>
          <cell r="B11200" t="str">
            <v>40050000</v>
          </cell>
          <cell r="C11200" t="str">
            <v>20010000</v>
          </cell>
          <cell r="D11200">
            <v>600965.55000000005</v>
          </cell>
        </row>
        <row r="11201">
          <cell r="A11201" t="str">
            <v>07</v>
          </cell>
          <cell r="B11201" t="str">
            <v>40050000</v>
          </cell>
          <cell r="C11201" t="str">
            <v>21010000</v>
          </cell>
          <cell r="D11201">
            <v>-621924.64</v>
          </cell>
        </row>
        <row r="11202">
          <cell r="A11202" t="str">
            <v>07</v>
          </cell>
          <cell r="B11202" t="str">
            <v>40050000</v>
          </cell>
          <cell r="C11202" t="str">
            <v>43010000</v>
          </cell>
          <cell r="D11202">
            <v>958697.7</v>
          </cell>
        </row>
        <row r="11203">
          <cell r="A11203" t="str">
            <v>07</v>
          </cell>
          <cell r="B11203" t="str">
            <v>91010800</v>
          </cell>
          <cell r="C11203" t="str">
            <v>01000000</v>
          </cell>
          <cell r="D11203">
            <v>61.7</v>
          </cell>
        </row>
        <row r="11204">
          <cell r="A11204" t="str">
            <v>07</v>
          </cell>
          <cell r="B11204" t="str">
            <v>91010800</v>
          </cell>
          <cell r="C11204" t="str">
            <v>08010000</v>
          </cell>
          <cell r="D11204">
            <v>7.0000000000000007E-2</v>
          </cell>
        </row>
        <row r="11205">
          <cell r="A11205" t="str">
            <v>07</v>
          </cell>
          <cell r="B11205" t="str">
            <v>91010802</v>
          </cell>
          <cell r="C11205" t="str">
            <v>79030000</v>
          </cell>
          <cell r="D11205">
            <v>54.65</v>
          </cell>
        </row>
        <row r="11206">
          <cell r="A11206" t="str">
            <v>07</v>
          </cell>
          <cell r="B11206" t="str">
            <v>40050000</v>
          </cell>
          <cell r="C11206" t="str">
            <v>90020100</v>
          </cell>
          <cell r="D11206">
            <v>-741419.02</v>
          </cell>
        </row>
        <row r="11207">
          <cell r="A11207" t="str">
            <v>07</v>
          </cell>
          <cell r="B11207" t="str">
            <v>40050000</v>
          </cell>
          <cell r="C11207" t="str">
            <v>90020107</v>
          </cell>
          <cell r="D11207">
            <v>-164141.26</v>
          </cell>
        </row>
        <row r="11208">
          <cell r="A11208" t="str">
            <v>07</v>
          </cell>
          <cell r="B11208" t="str">
            <v>40050000</v>
          </cell>
          <cell r="C11208" t="str">
            <v>90020108</v>
          </cell>
          <cell r="D11208">
            <v>-21369.18</v>
          </cell>
        </row>
        <row r="11209">
          <cell r="A11209" t="str">
            <v>07</v>
          </cell>
          <cell r="B11209" t="str">
            <v>40050000</v>
          </cell>
          <cell r="C11209" t="str">
            <v>90020200</v>
          </cell>
          <cell r="D11209">
            <v>-6816.81</v>
          </cell>
        </row>
        <row r="11210">
          <cell r="A11210" t="str">
            <v>07</v>
          </cell>
          <cell r="B11210" t="str">
            <v>40050000</v>
          </cell>
          <cell r="C11210" t="str">
            <v>90020400</v>
          </cell>
          <cell r="D11210">
            <v>-3992.34</v>
          </cell>
        </row>
        <row r="11211">
          <cell r="A11211" t="str">
            <v>07</v>
          </cell>
          <cell r="B11211" t="str">
            <v>40030000</v>
          </cell>
          <cell r="C11211" t="str">
            <v>90020100</v>
          </cell>
          <cell r="D11211">
            <v>19546498.66</v>
          </cell>
        </row>
        <row r="11212">
          <cell r="A11212" t="str">
            <v>07</v>
          </cell>
          <cell r="B11212" t="str">
            <v>40030000</v>
          </cell>
          <cell r="C11212" t="str">
            <v>90020107</v>
          </cell>
          <cell r="D11212">
            <v>4406724.24</v>
          </cell>
        </row>
        <row r="11213">
          <cell r="A11213" t="str">
            <v>07</v>
          </cell>
          <cell r="B11213" t="str">
            <v>40030000</v>
          </cell>
          <cell r="C11213" t="str">
            <v>90020108</v>
          </cell>
          <cell r="D11213">
            <v>563856.81999999995</v>
          </cell>
        </row>
        <row r="11214">
          <cell r="A11214" t="str">
            <v>07</v>
          </cell>
          <cell r="B11214" t="str">
            <v>40030000</v>
          </cell>
          <cell r="C11214" t="str">
            <v>90020200</v>
          </cell>
          <cell r="D11214">
            <v>178707.9</v>
          </cell>
        </row>
        <row r="11215">
          <cell r="A11215" t="str">
            <v>07</v>
          </cell>
          <cell r="B11215" t="str">
            <v>40030000</v>
          </cell>
          <cell r="C11215" t="str">
            <v>90020400</v>
          </cell>
          <cell r="D11215">
            <v>157475.71</v>
          </cell>
        </row>
        <row r="11216">
          <cell r="A11216" t="str">
            <v>07</v>
          </cell>
          <cell r="B11216" t="str">
            <v>60010000</v>
          </cell>
          <cell r="C11216" t="str">
            <v>91020803</v>
          </cell>
          <cell r="D11216">
            <v>14823.69</v>
          </cell>
        </row>
        <row r="11217">
          <cell r="A11217" t="str">
            <v>07</v>
          </cell>
          <cell r="B11217" t="str">
            <v>44000100</v>
          </cell>
          <cell r="C11217" t="str">
            <v>90020100</v>
          </cell>
          <cell r="D11217">
            <v>9066165.5299999993</v>
          </cell>
        </row>
        <row r="11218">
          <cell r="A11218" t="str">
            <v>07</v>
          </cell>
          <cell r="B11218" t="str">
            <v>44000100</v>
          </cell>
          <cell r="C11218" t="str">
            <v>90020107</v>
          </cell>
          <cell r="D11218">
            <v>2071048.92</v>
          </cell>
        </row>
        <row r="11219">
          <cell r="A11219" t="str">
            <v>07</v>
          </cell>
          <cell r="B11219" t="str">
            <v>44000100</v>
          </cell>
          <cell r="C11219" t="str">
            <v>90020108</v>
          </cell>
          <cell r="D11219">
            <v>264164.07</v>
          </cell>
        </row>
        <row r="11220">
          <cell r="A11220" t="str">
            <v>07</v>
          </cell>
          <cell r="B11220" t="str">
            <v>44000100</v>
          </cell>
          <cell r="C11220" t="str">
            <v>90021205</v>
          </cell>
          <cell r="D11220">
            <v>1083748</v>
          </cell>
        </row>
        <row r="11221">
          <cell r="A11221" t="str">
            <v>07</v>
          </cell>
          <cell r="B11221" t="str">
            <v>44000101</v>
          </cell>
          <cell r="C11221" t="str">
            <v>90021401</v>
          </cell>
          <cell r="D11221">
            <v>98.25</v>
          </cell>
        </row>
        <row r="11222">
          <cell r="A11222" t="str">
            <v>07</v>
          </cell>
          <cell r="B11222" t="str">
            <v>44000200</v>
          </cell>
          <cell r="C11222" t="str">
            <v>90020200</v>
          </cell>
          <cell r="D11222">
            <v>1320375.74</v>
          </cell>
        </row>
        <row r="11223">
          <cell r="A11223" t="str">
            <v>07</v>
          </cell>
          <cell r="B11223" t="str">
            <v>44000400</v>
          </cell>
          <cell r="C11223" t="str">
            <v>90020400</v>
          </cell>
          <cell r="D11223">
            <v>5590251.2300000004</v>
          </cell>
        </row>
        <row r="11224">
          <cell r="A11224" t="str">
            <v>07</v>
          </cell>
          <cell r="B11224" t="str">
            <v>44000500</v>
          </cell>
          <cell r="C11224" t="str">
            <v>90020100</v>
          </cell>
          <cell r="D11224">
            <v>2846252.6</v>
          </cell>
        </row>
        <row r="11225">
          <cell r="A11225" t="str">
            <v>07</v>
          </cell>
          <cell r="B11225" t="str">
            <v>44000500</v>
          </cell>
          <cell r="C11225" t="str">
            <v>90020107</v>
          </cell>
          <cell r="D11225">
            <v>650189.80000000005</v>
          </cell>
        </row>
        <row r="11226">
          <cell r="A11226" t="str">
            <v>07</v>
          </cell>
          <cell r="B11226" t="str">
            <v>44000500</v>
          </cell>
          <cell r="C11226" t="str">
            <v>90020108</v>
          </cell>
          <cell r="D11226">
            <v>82932.27</v>
          </cell>
        </row>
        <row r="11227">
          <cell r="A11227" t="str">
            <v>07</v>
          </cell>
          <cell r="B11227" t="str">
            <v>44000500</v>
          </cell>
          <cell r="C11227" t="str">
            <v>90020200</v>
          </cell>
          <cell r="D11227">
            <v>26153.65</v>
          </cell>
        </row>
        <row r="11228">
          <cell r="A11228" t="str">
            <v>07</v>
          </cell>
          <cell r="B11228" t="str">
            <v>44000500</v>
          </cell>
          <cell r="C11228" t="str">
            <v>90020400</v>
          </cell>
          <cell r="D11228">
            <v>23058.13</v>
          </cell>
        </row>
        <row r="11229">
          <cell r="A11229" t="str">
            <v>07</v>
          </cell>
          <cell r="B11229" t="str">
            <v>91010100</v>
          </cell>
          <cell r="C11229" t="str">
            <v>10110000</v>
          </cell>
          <cell r="D11229">
            <v>628376.25</v>
          </cell>
        </row>
        <row r="11230">
          <cell r="A11230" t="str">
            <v>07</v>
          </cell>
          <cell r="B11230" t="str">
            <v>91010100</v>
          </cell>
          <cell r="C11230" t="str">
            <v>01000000</v>
          </cell>
          <cell r="D11230">
            <v>170075</v>
          </cell>
        </row>
        <row r="11231">
          <cell r="A11231" t="str">
            <v>07</v>
          </cell>
          <cell r="B11231" t="str">
            <v>79030000</v>
          </cell>
          <cell r="C11231" t="str">
            <v>50000000</v>
          </cell>
          <cell r="D11231">
            <v>617000</v>
          </cell>
        </row>
        <row r="11232">
          <cell r="A11232" t="str">
            <v>07</v>
          </cell>
          <cell r="B11232" t="str">
            <v>79030000</v>
          </cell>
          <cell r="C11232" t="str">
            <v>51030000</v>
          </cell>
          <cell r="D11232">
            <v>19293.75</v>
          </cell>
        </row>
        <row r="11233">
          <cell r="A11233" t="str">
            <v>07</v>
          </cell>
          <cell r="B11233" t="str">
            <v>79030000</v>
          </cell>
          <cell r="C11233" t="str">
            <v>51040000</v>
          </cell>
          <cell r="D11233">
            <v>504195.12</v>
          </cell>
        </row>
        <row r="11234">
          <cell r="A11234" t="str">
            <v>07</v>
          </cell>
          <cell r="B11234" t="str">
            <v>79030000</v>
          </cell>
          <cell r="C11234" t="str">
            <v>60010000</v>
          </cell>
          <cell r="D11234">
            <v>222128</v>
          </cell>
        </row>
        <row r="11235">
          <cell r="A11235" t="str">
            <v>07</v>
          </cell>
          <cell r="B11235" t="str">
            <v>79030000</v>
          </cell>
          <cell r="C11235" t="str">
            <v>68080200</v>
          </cell>
          <cell r="D11235">
            <v>405717.24</v>
          </cell>
        </row>
        <row r="11236">
          <cell r="A11236" t="str">
            <v>07</v>
          </cell>
          <cell r="B11236" t="str">
            <v>79030000</v>
          </cell>
          <cell r="C11236" t="str">
            <v>69010000</v>
          </cell>
          <cell r="D11236">
            <v>840224.6</v>
          </cell>
        </row>
        <row r="11237">
          <cell r="A11237" t="str">
            <v>07</v>
          </cell>
          <cell r="B11237" t="str">
            <v>79030000</v>
          </cell>
          <cell r="C11237" t="str">
            <v>70000000</v>
          </cell>
          <cell r="D11237">
            <v>266224.92</v>
          </cell>
        </row>
        <row r="11238">
          <cell r="A11238" t="str">
            <v>07</v>
          </cell>
          <cell r="B11238" t="str">
            <v>79030000</v>
          </cell>
          <cell r="C11238" t="str">
            <v>79070000</v>
          </cell>
          <cell r="D11238">
            <v>10690.6</v>
          </cell>
        </row>
        <row r="11239">
          <cell r="A11239" t="str">
            <v>07</v>
          </cell>
          <cell r="B11239" t="str">
            <v>79030000</v>
          </cell>
          <cell r="C11239" t="str">
            <v>91020801</v>
          </cell>
          <cell r="D11239">
            <v>1800321.46</v>
          </cell>
        </row>
        <row r="11240">
          <cell r="A11240" t="str">
            <v>07</v>
          </cell>
          <cell r="B11240" t="str">
            <v>99000000</v>
          </cell>
          <cell r="C11240" t="str">
            <v>79030000</v>
          </cell>
          <cell r="D11240">
            <v>5694.98</v>
          </cell>
        </row>
        <row r="11241">
          <cell r="A11241" t="str">
            <v>07</v>
          </cell>
          <cell r="B11241" t="str">
            <v>79040000</v>
          </cell>
          <cell r="C11241" t="str">
            <v>10060000</v>
          </cell>
          <cell r="D11241">
            <v>288710.96000000002</v>
          </cell>
        </row>
        <row r="11242">
          <cell r="A11242" t="str">
            <v>07</v>
          </cell>
          <cell r="B11242" t="str">
            <v>79040000</v>
          </cell>
          <cell r="C11242" t="str">
            <v>50000000</v>
          </cell>
          <cell r="D11242">
            <v>30685.439999999999</v>
          </cell>
        </row>
        <row r="11243">
          <cell r="A11243" t="str">
            <v>07</v>
          </cell>
          <cell r="B11243" t="str">
            <v>79040000</v>
          </cell>
          <cell r="C11243" t="str">
            <v>51040000</v>
          </cell>
          <cell r="D11243">
            <v>19523.650000000001</v>
          </cell>
        </row>
        <row r="11244">
          <cell r="A11244" t="str">
            <v>07</v>
          </cell>
          <cell r="B11244" t="str">
            <v>79040000</v>
          </cell>
          <cell r="C11244" t="str">
            <v>68080200</v>
          </cell>
          <cell r="D11244">
            <v>581.62</v>
          </cell>
        </row>
        <row r="11245">
          <cell r="A11245" t="str">
            <v>07</v>
          </cell>
          <cell r="B11245" t="str">
            <v>79040000</v>
          </cell>
          <cell r="C11245" t="str">
            <v>79030000</v>
          </cell>
          <cell r="D11245">
            <v>85.23</v>
          </cell>
        </row>
        <row r="11246">
          <cell r="A11246" t="str">
            <v>07</v>
          </cell>
          <cell r="B11246" t="str">
            <v>79040000</v>
          </cell>
          <cell r="C11246" t="str">
            <v>79070000</v>
          </cell>
          <cell r="D11246">
            <v>9.4700000000000006</v>
          </cell>
        </row>
        <row r="11247">
          <cell r="A11247" t="str">
            <v>07</v>
          </cell>
          <cell r="B11247" t="str">
            <v>79070000</v>
          </cell>
          <cell r="C11247" t="str">
            <v>02010000</v>
          </cell>
          <cell r="D11247">
            <v>7409</v>
          </cell>
        </row>
        <row r="11248">
          <cell r="A11248" t="str">
            <v>07</v>
          </cell>
          <cell r="B11248" t="str">
            <v>79070000</v>
          </cell>
          <cell r="C11248" t="str">
            <v>26000000</v>
          </cell>
          <cell r="D11248">
            <v>53672.45</v>
          </cell>
        </row>
        <row r="11249">
          <cell r="A11249" t="str">
            <v>07</v>
          </cell>
          <cell r="B11249" t="str">
            <v>79070000</v>
          </cell>
          <cell r="C11249" t="str">
            <v>69010000</v>
          </cell>
          <cell r="D11249">
            <v>54233.67</v>
          </cell>
        </row>
        <row r="11250">
          <cell r="A11250" t="str">
            <v>07</v>
          </cell>
          <cell r="B11250" t="str">
            <v>79070000</v>
          </cell>
          <cell r="C11250" t="str">
            <v>76000000</v>
          </cell>
          <cell r="D11250">
            <v>579325.9</v>
          </cell>
        </row>
        <row r="11251">
          <cell r="A11251" t="str">
            <v>07</v>
          </cell>
          <cell r="B11251" t="str">
            <v>79070000</v>
          </cell>
          <cell r="C11251" t="str">
            <v>68080200</v>
          </cell>
          <cell r="D11251">
            <v>595461.55000000005</v>
          </cell>
        </row>
        <row r="11252">
          <cell r="A11252" t="str">
            <v>07</v>
          </cell>
          <cell r="B11252" t="str">
            <v>79070000</v>
          </cell>
          <cell r="C11252" t="str">
            <v>79030000</v>
          </cell>
          <cell r="D11252">
            <v>1576897.87</v>
          </cell>
        </row>
        <row r="11253">
          <cell r="A11253" t="str">
            <v>07</v>
          </cell>
          <cell r="B11253" t="str">
            <v>79070000</v>
          </cell>
          <cell r="C11253" t="str">
            <v>79040000</v>
          </cell>
          <cell r="D11253">
            <v>1294.2</v>
          </cell>
        </row>
        <row r="11254">
          <cell r="A11254" t="str">
            <v>07</v>
          </cell>
          <cell r="B11254" t="str">
            <v>79070000</v>
          </cell>
          <cell r="C11254" t="str">
            <v>91020801</v>
          </cell>
          <cell r="D11254">
            <v>235360.01</v>
          </cell>
        </row>
        <row r="11255">
          <cell r="A11255" t="str">
            <v>07</v>
          </cell>
          <cell r="B11255" t="str">
            <v>01010000</v>
          </cell>
          <cell r="C11255" t="str">
            <v>01000000</v>
          </cell>
          <cell r="D11255">
            <v>34733</v>
          </cell>
        </row>
        <row r="11256">
          <cell r="A11256" t="str">
            <v>07</v>
          </cell>
          <cell r="B11256" t="str">
            <v>01090000</v>
          </cell>
          <cell r="C11256" t="str">
            <v>02010000</v>
          </cell>
          <cell r="D11256">
            <v>5119091</v>
          </cell>
        </row>
        <row r="11257">
          <cell r="A11257" t="str">
            <v>07</v>
          </cell>
          <cell r="B11257" t="str">
            <v>01090000</v>
          </cell>
          <cell r="C11257" t="str">
            <v>91020100</v>
          </cell>
          <cell r="D11257">
            <v>407643</v>
          </cell>
        </row>
        <row r="11258">
          <cell r="A11258" t="str">
            <v>07</v>
          </cell>
          <cell r="B11258" t="str">
            <v>01000000</v>
          </cell>
          <cell r="C11258" t="str">
            <v>01000000</v>
          </cell>
          <cell r="D11258">
            <v>12968951</v>
          </cell>
        </row>
        <row r="11259">
          <cell r="A11259" t="str">
            <v>07</v>
          </cell>
          <cell r="B11259" t="str">
            <v>01000000</v>
          </cell>
          <cell r="C11259" t="str">
            <v>01090000</v>
          </cell>
          <cell r="D11259">
            <v>5526734</v>
          </cell>
        </row>
        <row r="11260">
          <cell r="A11260" t="str">
            <v>07</v>
          </cell>
          <cell r="B11260" t="str">
            <v>01000000</v>
          </cell>
          <cell r="C11260" t="str">
            <v>25010000</v>
          </cell>
          <cell r="D11260">
            <v>15230</v>
          </cell>
        </row>
        <row r="11261">
          <cell r="A11261" t="str">
            <v>07</v>
          </cell>
          <cell r="B11261" t="str">
            <v>01000000</v>
          </cell>
          <cell r="C11261" t="str">
            <v>25020000</v>
          </cell>
          <cell r="D11261">
            <v>327004</v>
          </cell>
        </row>
        <row r="11262">
          <cell r="A11262" t="str">
            <v>07</v>
          </cell>
          <cell r="B11262" t="str">
            <v>01000000</v>
          </cell>
          <cell r="C11262" t="str">
            <v>25030000</v>
          </cell>
          <cell r="D11262">
            <v>16178</v>
          </cell>
        </row>
        <row r="11263">
          <cell r="A11263" t="str">
            <v>07</v>
          </cell>
          <cell r="B11263" t="str">
            <v>01000000</v>
          </cell>
          <cell r="C11263" t="str">
            <v>26000000</v>
          </cell>
          <cell r="D11263">
            <v>1141403.71</v>
          </cell>
        </row>
        <row r="11264">
          <cell r="A11264" t="str">
            <v>07</v>
          </cell>
          <cell r="B11264" t="str">
            <v>01000000</v>
          </cell>
          <cell r="C11264" t="str">
            <v>79030000</v>
          </cell>
          <cell r="D11264">
            <v>384990</v>
          </cell>
        </row>
        <row r="11265">
          <cell r="A11265" t="str">
            <v>07</v>
          </cell>
          <cell r="B11265" t="str">
            <v>01000000</v>
          </cell>
          <cell r="C11265" t="str">
            <v>79070000</v>
          </cell>
          <cell r="D11265">
            <v>27729</v>
          </cell>
        </row>
        <row r="11266">
          <cell r="A11266" t="str">
            <v>07</v>
          </cell>
          <cell r="B11266" t="str">
            <v>91010800</v>
          </cell>
          <cell r="C11266" t="str">
            <v>16010000</v>
          </cell>
          <cell r="D11266">
            <v>222.2</v>
          </cell>
        </row>
        <row r="11267">
          <cell r="A11267" t="str">
            <v>07</v>
          </cell>
          <cell r="B11267" t="str">
            <v>68080200</v>
          </cell>
          <cell r="C11267" t="str">
            <v>19060000</v>
          </cell>
          <cell r="D11267">
            <v>234441.1</v>
          </cell>
        </row>
        <row r="11268">
          <cell r="A11268" t="str">
            <v>07</v>
          </cell>
          <cell r="B11268" t="str">
            <v>68080200</v>
          </cell>
          <cell r="C11268" t="str">
            <v>62030100</v>
          </cell>
          <cell r="D11268">
            <v>26963299.09</v>
          </cell>
        </row>
        <row r="11269">
          <cell r="A11269" t="str">
            <v>07</v>
          </cell>
          <cell r="B11269" t="str">
            <v>68080200</v>
          </cell>
          <cell r="C11269" t="str">
            <v>62030300</v>
          </cell>
          <cell r="D11269">
            <v>1104633.1000000001</v>
          </cell>
        </row>
        <row r="11270">
          <cell r="A11270" t="str">
            <v>07</v>
          </cell>
          <cell r="B11270" t="str">
            <v>68080200</v>
          </cell>
          <cell r="C11270" t="str">
            <v>62030500</v>
          </cell>
          <cell r="D11270">
            <v>1234302.6599999999</v>
          </cell>
        </row>
        <row r="11271">
          <cell r="A11271" t="str">
            <v>07</v>
          </cell>
          <cell r="B11271" t="str">
            <v>68080200</v>
          </cell>
          <cell r="C11271" t="str">
            <v>62050200</v>
          </cell>
          <cell r="D11271">
            <v>13116194.130000001</v>
          </cell>
        </row>
        <row r="11272">
          <cell r="A11272" t="str">
            <v>07</v>
          </cell>
          <cell r="B11272" t="str">
            <v>68080200</v>
          </cell>
          <cell r="C11272" t="str">
            <v>76020400</v>
          </cell>
          <cell r="D11272">
            <v>-214331.4</v>
          </cell>
        </row>
        <row r="11273">
          <cell r="A11273" t="str">
            <v>07</v>
          </cell>
          <cell r="B11273" t="str">
            <v>68080200</v>
          </cell>
          <cell r="C11273" t="str">
            <v>76050100</v>
          </cell>
          <cell r="D11273">
            <v>165102741.75</v>
          </cell>
        </row>
        <row r="11274">
          <cell r="A11274" t="str">
            <v>07</v>
          </cell>
          <cell r="B11274" t="str">
            <v>68080200</v>
          </cell>
          <cell r="C11274" t="str">
            <v>79030000</v>
          </cell>
          <cell r="D11274">
            <v>115482.79</v>
          </cell>
        </row>
        <row r="11275">
          <cell r="A11275" t="str">
            <v>07</v>
          </cell>
          <cell r="B11275" t="str">
            <v>68080200</v>
          </cell>
          <cell r="C11275" t="str">
            <v>79040000</v>
          </cell>
          <cell r="D11275">
            <v>8240.6299999999992</v>
          </cell>
        </row>
        <row r="11276">
          <cell r="A11276" t="str">
            <v>07</v>
          </cell>
          <cell r="B11276" t="str">
            <v>68080200</v>
          </cell>
          <cell r="C11276" t="str">
            <v>79070000</v>
          </cell>
          <cell r="D11276">
            <v>758112.27</v>
          </cell>
        </row>
        <row r="11277">
          <cell r="A11277" t="str">
            <v>07</v>
          </cell>
          <cell r="B11277" t="str">
            <v>68080200</v>
          </cell>
          <cell r="C11277" t="str">
            <v>90030107</v>
          </cell>
          <cell r="D11277">
            <v>-4702.8100000000004</v>
          </cell>
        </row>
        <row r="11278">
          <cell r="A11278" t="str">
            <v>07</v>
          </cell>
          <cell r="B11278" t="str">
            <v>68080200</v>
          </cell>
          <cell r="C11278" t="str">
            <v>90030108</v>
          </cell>
          <cell r="D11278">
            <v>-390955.84</v>
          </cell>
        </row>
        <row r="11279">
          <cell r="A11279" t="str">
            <v>07</v>
          </cell>
          <cell r="B11279" t="str">
            <v>68080200</v>
          </cell>
          <cell r="C11279" t="str">
            <v>91020801</v>
          </cell>
          <cell r="D11279">
            <v>-16259.73</v>
          </cell>
        </row>
        <row r="11280">
          <cell r="A11280" t="str">
            <v>07</v>
          </cell>
          <cell r="B11280" t="str">
            <v>68080100</v>
          </cell>
          <cell r="C11280" t="str">
            <v>60010000</v>
          </cell>
          <cell r="D11280">
            <v>2461.5100000000002</v>
          </cell>
        </row>
        <row r="11281">
          <cell r="A11281" t="str">
            <v>07</v>
          </cell>
          <cell r="B11281" t="str">
            <v>68080100</v>
          </cell>
          <cell r="C11281" t="str">
            <v>60010100</v>
          </cell>
          <cell r="D11281">
            <v>2643788.89</v>
          </cell>
        </row>
        <row r="11282">
          <cell r="A11282" t="str">
            <v>07</v>
          </cell>
          <cell r="B11282" t="str">
            <v>68080100</v>
          </cell>
          <cell r="C11282" t="str">
            <v>60040100</v>
          </cell>
          <cell r="D11282">
            <v>496874.38</v>
          </cell>
        </row>
        <row r="11283">
          <cell r="A11283" t="str">
            <v>07</v>
          </cell>
          <cell r="B11283" t="str">
            <v>68080100</v>
          </cell>
          <cell r="C11283" t="str">
            <v>79030000</v>
          </cell>
          <cell r="D11283">
            <v>11089.66</v>
          </cell>
        </row>
        <row r="11284">
          <cell r="A11284" t="str">
            <v>07</v>
          </cell>
          <cell r="B11284" t="str">
            <v>68080100</v>
          </cell>
          <cell r="C11284" t="str">
            <v>99000000</v>
          </cell>
          <cell r="D11284">
            <v>124.19</v>
          </cell>
        </row>
        <row r="11285">
          <cell r="A11285" t="str">
            <v>07</v>
          </cell>
          <cell r="B11285" t="str">
            <v>68080000</v>
          </cell>
          <cell r="C11285" t="str">
            <v>76020400</v>
          </cell>
          <cell r="D11285">
            <v>-123745.52</v>
          </cell>
        </row>
        <row r="11286">
          <cell r="A11286" t="str">
            <v>07</v>
          </cell>
          <cell r="B11286" t="str">
            <v>68080000</v>
          </cell>
          <cell r="C11286" t="str">
            <v>76020500</v>
          </cell>
          <cell r="D11286">
            <v>12930.61</v>
          </cell>
        </row>
        <row r="11287">
          <cell r="A11287" t="str">
            <v>07</v>
          </cell>
          <cell r="B11287" t="str">
            <v>68080000</v>
          </cell>
          <cell r="C11287" t="str">
            <v>76050000</v>
          </cell>
          <cell r="D11287">
            <v>225522.69</v>
          </cell>
        </row>
        <row r="11288">
          <cell r="A11288" t="str">
            <v>07</v>
          </cell>
          <cell r="B11288" t="str">
            <v>68080000</v>
          </cell>
          <cell r="C11288" t="str">
            <v>76060000</v>
          </cell>
          <cell r="D11288">
            <v>76613.42</v>
          </cell>
        </row>
        <row r="11289">
          <cell r="A11289" t="str">
            <v>07</v>
          </cell>
          <cell r="B11289" t="str">
            <v>68080000</v>
          </cell>
          <cell r="C11289" t="str">
            <v>79070000</v>
          </cell>
          <cell r="D11289">
            <v>71602.009999999995</v>
          </cell>
        </row>
        <row r="11290">
          <cell r="A11290" t="str">
            <v>07</v>
          </cell>
          <cell r="B11290" t="str">
            <v>68080000</v>
          </cell>
          <cell r="C11290" t="str">
            <v>90030107</v>
          </cell>
          <cell r="D11290">
            <v>-2342.21</v>
          </cell>
        </row>
        <row r="11291">
          <cell r="A11291" t="str">
            <v>07</v>
          </cell>
          <cell r="B11291" t="str">
            <v>68080000</v>
          </cell>
          <cell r="C11291" t="str">
            <v>91020801</v>
          </cell>
          <cell r="D11291">
            <v>-1563053.34</v>
          </cell>
        </row>
        <row r="11292">
          <cell r="A11292" t="str">
            <v>07</v>
          </cell>
          <cell r="B11292" t="str">
            <v>68080000</v>
          </cell>
          <cell r="C11292" t="str">
            <v>99000000</v>
          </cell>
          <cell r="D11292">
            <v>122552.59</v>
          </cell>
        </row>
        <row r="11293">
          <cell r="A11293" t="str">
            <v>07</v>
          </cell>
          <cell r="B11293" t="str">
            <v>76050100</v>
          </cell>
          <cell r="C11293" t="str">
            <v>90030100</v>
          </cell>
          <cell r="D11293">
            <v>124692882.52</v>
          </cell>
        </row>
        <row r="11294">
          <cell r="A11294" t="str">
            <v>07</v>
          </cell>
          <cell r="B11294" t="str">
            <v>76050100</v>
          </cell>
          <cell r="C11294" t="str">
            <v>90030107</v>
          </cell>
          <cell r="D11294">
            <v>33661110.729999997</v>
          </cell>
        </row>
        <row r="11295">
          <cell r="A11295" t="str">
            <v>07</v>
          </cell>
          <cell r="B11295" t="str">
            <v>76050100</v>
          </cell>
          <cell r="C11295" t="str">
            <v>90030108</v>
          </cell>
          <cell r="D11295">
            <v>4409109.28</v>
          </cell>
        </row>
        <row r="11296">
          <cell r="A11296" t="str">
            <v>07</v>
          </cell>
          <cell r="B11296" t="str">
            <v>76050100</v>
          </cell>
          <cell r="C11296" t="str">
            <v>90030500</v>
          </cell>
          <cell r="D11296">
            <v>32394.49</v>
          </cell>
        </row>
        <row r="11297">
          <cell r="A11297" t="str">
            <v>07</v>
          </cell>
          <cell r="B11297" t="str">
            <v>76050100</v>
          </cell>
          <cell r="C11297" t="str">
            <v>90030900</v>
          </cell>
          <cell r="D11297">
            <v>231776.71</v>
          </cell>
        </row>
        <row r="11298">
          <cell r="A11298" t="str">
            <v>07</v>
          </cell>
          <cell r="B11298" t="str">
            <v>76050100</v>
          </cell>
          <cell r="C11298" t="str">
            <v>90030901</v>
          </cell>
          <cell r="D11298">
            <v>246171.73</v>
          </cell>
        </row>
        <row r="11299">
          <cell r="A11299" t="str">
            <v>07</v>
          </cell>
          <cell r="B11299" t="str">
            <v>76050100</v>
          </cell>
          <cell r="C11299" t="str">
            <v>90030902</v>
          </cell>
          <cell r="D11299">
            <v>4770.13</v>
          </cell>
        </row>
        <row r="11300">
          <cell r="A11300" t="str">
            <v>07</v>
          </cell>
          <cell r="B11300" t="str">
            <v>76050100</v>
          </cell>
          <cell r="C11300" t="str">
            <v>90031200</v>
          </cell>
          <cell r="D11300">
            <v>49096.95</v>
          </cell>
        </row>
        <row r="11301">
          <cell r="A11301" t="str">
            <v>07</v>
          </cell>
          <cell r="B11301" t="str">
            <v>76050100</v>
          </cell>
          <cell r="C11301" t="str">
            <v>90031201</v>
          </cell>
          <cell r="D11301">
            <v>25666.79</v>
          </cell>
        </row>
        <row r="11302">
          <cell r="A11302" t="str">
            <v>07</v>
          </cell>
          <cell r="B11302" t="str">
            <v>76050100</v>
          </cell>
          <cell r="C11302" t="str">
            <v>90031202</v>
          </cell>
          <cell r="D11302">
            <v>2018.45</v>
          </cell>
        </row>
        <row r="11303">
          <cell r="A11303" t="str">
            <v>07</v>
          </cell>
          <cell r="B11303" t="str">
            <v>76050100</v>
          </cell>
          <cell r="C11303" t="str">
            <v>90031205</v>
          </cell>
          <cell r="D11303">
            <v>259428.43</v>
          </cell>
        </row>
        <row r="11304">
          <cell r="A11304" t="str">
            <v>07</v>
          </cell>
          <cell r="B11304" t="str">
            <v>76050100</v>
          </cell>
          <cell r="C11304" t="str">
            <v>90031300</v>
          </cell>
          <cell r="D11304">
            <v>13683.74</v>
          </cell>
        </row>
        <row r="11305">
          <cell r="A11305" t="str">
            <v>07</v>
          </cell>
          <cell r="B11305" t="str">
            <v>76050100</v>
          </cell>
          <cell r="C11305" t="str">
            <v>90031301</v>
          </cell>
          <cell r="D11305">
            <v>147534.19</v>
          </cell>
        </row>
        <row r="11306">
          <cell r="A11306" t="str">
            <v>07</v>
          </cell>
          <cell r="B11306" t="str">
            <v>76050100</v>
          </cell>
          <cell r="C11306" t="str">
            <v>90031302</v>
          </cell>
          <cell r="D11306">
            <v>23591.32</v>
          </cell>
        </row>
        <row r="11307">
          <cell r="A11307" t="str">
            <v>07</v>
          </cell>
          <cell r="B11307" t="str">
            <v>76050100</v>
          </cell>
          <cell r="C11307" t="str">
            <v>90031400</v>
          </cell>
          <cell r="D11307">
            <v>1108345.07</v>
          </cell>
        </row>
        <row r="11308">
          <cell r="A11308" t="str">
            <v>07</v>
          </cell>
          <cell r="B11308" t="str">
            <v>76050100</v>
          </cell>
          <cell r="C11308" t="str">
            <v>90031401</v>
          </cell>
          <cell r="D11308">
            <v>3945042.78</v>
          </cell>
        </row>
        <row r="11309">
          <cell r="A11309" t="str">
            <v>07</v>
          </cell>
          <cell r="B11309" t="str">
            <v>76050100</v>
          </cell>
          <cell r="C11309" t="str">
            <v>90031402</v>
          </cell>
          <cell r="D11309">
            <v>25972.54</v>
          </cell>
        </row>
        <row r="11310">
          <cell r="A11310" t="str">
            <v>07</v>
          </cell>
          <cell r="B11310" t="str">
            <v>76050100</v>
          </cell>
          <cell r="C11310" t="str">
            <v>90031405</v>
          </cell>
          <cell r="D11310">
            <v>5865436.8700000001</v>
          </cell>
        </row>
        <row r="11311">
          <cell r="A11311" t="str">
            <v>07</v>
          </cell>
          <cell r="B11311" t="str">
            <v>76050100</v>
          </cell>
          <cell r="C11311" t="str">
            <v>90032100</v>
          </cell>
          <cell r="D11311">
            <v>223358.81</v>
          </cell>
        </row>
        <row r="11312">
          <cell r="A11312" t="str">
            <v>07</v>
          </cell>
          <cell r="B11312" t="str">
            <v>76050100</v>
          </cell>
          <cell r="C11312" t="str">
            <v>90032101</v>
          </cell>
          <cell r="D11312">
            <v>119621.06</v>
          </cell>
        </row>
        <row r="11313">
          <cell r="A11313" t="str">
            <v>07</v>
          </cell>
          <cell r="B11313" t="str">
            <v>76050100</v>
          </cell>
          <cell r="C11313" t="str">
            <v>91020100</v>
          </cell>
          <cell r="D11313">
            <v>3648.78</v>
          </cell>
        </row>
        <row r="11314">
          <cell r="A11314" t="str">
            <v>07</v>
          </cell>
          <cell r="B11314" t="str">
            <v>76050100</v>
          </cell>
          <cell r="C11314" t="str">
            <v>91020400</v>
          </cell>
          <cell r="D11314">
            <v>2000222.19</v>
          </cell>
        </row>
        <row r="11315">
          <cell r="A11315" t="str">
            <v>07</v>
          </cell>
          <cell r="B11315" t="str">
            <v>19010000</v>
          </cell>
          <cell r="C11315" t="str">
            <v>68080000</v>
          </cell>
          <cell r="D11315">
            <v>-16053.01</v>
          </cell>
        </row>
        <row r="11316">
          <cell r="A11316" t="str">
            <v>07</v>
          </cell>
          <cell r="B11316" t="str">
            <v>79040000</v>
          </cell>
          <cell r="C11316" t="str">
            <v>16040000</v>
          </cell>
          <cell r="D11316">
            <v>84753.9</v>
          </cell>
        </row>
        <row r="11317">
          <cell r="A11317" t="str">
            <v>07</v>
          </cell>
          <cell r="B11317" t="str">
            <v>19040100</v>
          </cell>
          <cell r="C11317" t="str">
            <v>68080200</v>
          </cell>
          <cell r="D11317">
            <v>27583829.879999999</v>
          </cell>
        </row>
        <row r="11318">
          <cell r="A11318" t="str">
            <v>07</v>
          </cell>
          <cell r="B11318" t="str">
            <v>19040100</v>
          </cell>
          <cell r="C11318" t="str">
            <v>91020801</v>
          </cell>
          <cell r="D11318">
            <v>3371.81</v>
          </cell>
        </row>
        <row r="11319">
          <cell r="A11319" t="str">
            <v>07</v>
          </cell>
          <cell r="B11319" t="str">
            <v>19040000</v>
          </cell>
          <cell r="C11319" t="str">
            <v>68080000</v>
          </cell>
          <cell r="D11319">
            <v>6895.09</v>
          </cell>
        </row>
        <row r="11320">
          <cell r="A11320" t="str">
            <v>07</v>
          </cell>
          <cell r="B11320" t="str">
            <v>19070200</v>
          </cell>
          <cell r="C11320" t="str">
            <v>68080200</v>
          </cell>
          <cell r="D11320">
            <v>5024024.82</v>
          </cell>
        </row>
        <row r="11321">
          <cell r="A11321" t="str">
            <v>07</v>
          </cell>
          <cell r="B11321" t="str">
            <v>19080000</v>
          </cell>
          <cell r="C11321" t="str">
            <v>68080200</v>
          </cell>
          <cell r="D11321">
            <v>2666251.63</v>
          </cell>
        </row>
        <row r="11322">
          <cell r="A11322" t="str">
            <v>07</v>
          </cell>
          <cell r="B11322" t="str">
            <v>19090000</v>
          </cell>
          <cell r="C11322" t="str">
            <v>68080200</v>
          </cell>
          <cell r="D11322">
            <v>391784.06</v>
          </cell>
        </row>
        <row r="11323">
          <cell r="A11323" t="str">
            <v>07</v>
          </cell>
          <cell r="B11323" t="str">
            <v>19010100</v>
          </cell>
          <cell r="C11323" t="str">
            <v>68080200</v>
          </cell>
          <cell r="D11323">
            <v>92870016.469999999</v>
          </cell>
        </row>
        <row r="11324">
          <cell r="A11324" t="str">
            <v>07</v>
          </cell>
          <cell r="B11324" t="str">
            <v>91010800</v>
          </cell>
          <cell r="C11324" t="str">
            <v>76000000</v>
          </cell>
          <cell r="D11324">
            <v>0.88</v>
          </cell>
        </row>
        <row r="11325">
          <cell r="A11325" t="str">
            <v>07</v>
          </cell>
          <cell r="B11325" t="str">
            <v>79030000</v>
          </cell>
          <cell r="C11325" t="str">
            <v>08070000</v>
          </cell>
          <cell r="D11325">
            <v>23610</v>
          </cell>
        </row>
        <row r="11326">
          <cell r="A11326" t="str">
            <v>07</v>
          </cell>
          <cell r="B11326" t="str">
            <v>79030000</v>
          </cell>
          <cell r="C11326" t="str">
            <v>99000000</v>
          </cell>
          <cell r="D11326">
            <v>3301197.18</v>
          </cell>
        </row>
        <row r="11327">
          <cell r="A11327" t="str">
            <v>07</v>
          </cell>
          <cell r="B11327" t="str">
            <v>68040000</v>
          </cell>
          <cell r="C11327" t="str">
            <v>90051200</v>
          </cell>
          <cell r="D11327">
            <v>363.24</v>
          </cell>
        </row>
        <row r="11328">
          <cell r="A11328" t="str">
            <v>07</v>
          </cell>
          <cell r="B11328" t="str">
            <v>68040000</v>
          </cell>
          <cell r="C11328" t="str">
            <v>91020500</v>
          </cell>
          <cell r="D11328">
            <v>215330.9</v>
          </cell>
        </row>
        <row r="11329">
          <cell r="A11329" t="str">
            <v>07</v>
          </cell>
          <cell r="B11329" t="str">
            <v>19020100</v>
          </cell>
          <cell r="C11329" t="str">
            <v>08060000</v>
          </cell>
          <cell r="D11329">
            <v>4805.9799999999996</v>
          </cell>
        </row>
        <row r="11330">
          <cell r="A11330" t="str">
            <v>07</v>
          </cell>
          <cell r="B11330" t="str">
            <v>19020100</v>
          </cell>
          <cell r="C11330" t="str">
            <v>68080200</v>
          </cell>
          <cell r="D11330">
            <v>1613893.71</v>
          </cell>
        </row>
        <row r="11331">
          <cell r="A11331" t="str">
            <v>07</v>
          </cell>
          <cell r="B11331" t="str">
            <v>19020000</v>
          </cell>
          <cell r="C11331" t="str">
            <v>68080000</v>
          </cell>
          <cell r="D11331">
            <v>12883.09</v>
          </cell>
        </row>
        <row r="11332">
          <cell r="A11332" t="str">
            <v>07</v>
          </cell>
          <cell r="B11332" t="str">
            <v>19060000</v>
          </cell>
          <cell r="C11332" t="str">
            <v>08010000</v>
          </cell>
          <cell r="D11332">
            <v>7569.93</v>
          </cell>
        </row>
        <row r="11333">
          <cell r="A11333" t="str">
            <v>07</v>
          </cell>
          <cell r="B11333" t="str">
            <v>19060000</v>
          </cell>
          <cell r="C11333" t="str">
            <v>68080000</v>
          </cell>
          <cell r="D11333">
            <v>8736.5400000000009</v>
          </cell>
        </row>
        <row r="11334">
          <cell r="A11334" t="str">
            <v>07</v>
          </cell>
          <cell r="B11334" t="str">
            <v>19060000</v>
          </cell>
          <cell r="C11334" t="str">
            <v>68080200</v>
          </cell>
          <cell r="D11334">
            <v>308715.64</v>
          </cell>
        </row>
        <row r="11335">
          <cell r="A11335" t="str">
            <v>07</v>
          </cell>
          <cell r="B11335" t="str">
            <v>19050000</v>
          </cell>
          <cell r="C11335" t="str">
            <v>68080000</v>
          </cell>
          <cell r="D11335">
            <v>-749467.55</v>
          </cell>
        </row>
        <row r="11336">
          <cell r="A11336" t="str">
            <v>07</v>
          </cell>
          <cell r="B11336" t="str">
            <v>76100000</v>
          </cell>
          <cell r="C11336" t="str">
            <v>68080000</v>
          </cell>
          <cell r="D11336">
            <v>3803350</v>
          </cell>
        </row>
        <row r="11337">
          <cell r="A11337" t="str">
            <v>07</v>
          </cell>
          <cell r="B11337" t="str">
            <v>79070000</v>
          </cell>
          <cell r="C11337" t="str">
            <v>99000000</v>
          </cell>
          <cell r="D11337">
            <v>1626727.2</v>
          </cell>
        </row>
        <row r="11338">
          <cell r="A11338" t="str">
            <v>07</v>
          </cell>
          <cell r="B11338" t="str">
            <v>99000000</v>
          </cell>
          <cell r="C11338" t="str">
            <v>79070000</v>
          </cell>
          <cell r="D11338">
            <v>22536.73</v>
          </cell>
        </row>
        <row r="11339">
          <cell r="E11339" t="str">
            <v>~</v>
          </cell>
        </row>
        <row r="11340">
          <cell r="E11340" t="str">
            <v>~</v>
          </cell>
        </row>
        <row r="11341">
          <cell r="E11341" t="str">
            <v>~</v>
          </cell>
        </row>
        <row r="11342">
          <cell r="E11342" t="str">
            <v>~</v>
          </cell>
        </row>
        <row r="11343">
          <cell r="E11343" t="str">
            <v>~</v>
          </cell>
        </row>
        <row r="11344">
          <cell r="E11344" t="str">
            <v>~</v>
          </cell>
        </row>
        <row r="11345">
          <cell r="E11345" t="str">
            <v>~</v>
          </cell>
        </row>
        <row r="11346">
          <cell r="E11346" t="str">
            <v>~</v>
          </cell>
        </row>
        <row r="11347">
          <cell r="E11347" t="str">
            <v>~</v>
          </cell>
        </row>
        <row r="11348">
          <cell r="E11348" t="str">
            <v>~</v>
          </cell>
        </row>
        <row r="11349">
          <cell r="E11349" t="str">
            <v>~</v>
          </cell>
        </row>
        <row r="11350">
          <cell r="E11350" t="str">
            <v>~</v>
          </cell>
        </row>
        <row r="11351">
          <cell r="E11351" t="str">
            <v>~</v>
          </cell>
        </row>
        <row r="11352">
          <cell r="E11352" t="str">
            <v>~</v>
          </cell>
        </row>
        <row r="11353">
          <cell r="E11353" t="str">
            <v>~</v>
          </cell>
        </row>
        <row r="11354">
          <cell r="E11354" t="str">
            <v>~</v>
          </cell>
        </row>
        <row r="11355">
          <cell r="E11355" t="str">
            <v>~</v>
          </cell>
        </row>
        <row r="11356">
          <cell r="E11356" t="str">
            <v>~</v>
          </cell>
        </row>
        <row r="11357">
          <cell r="E11357" t="str">
            <v>~</v>
          </cell>
        </row>
        <row r="11358">
          <cell r="E11358" t="str">
            <v>~</v>
          </cell>
        </row>
        <row r="11359">
          <cell r="E11359" t="str">
            <v>~</v>
          </cell>
        </row>
        <row r="11360">
          <cell r="E11360" t="str">
            <v>~</v>
          </cell>
        </row>
        <row r="11361">
          <cell r="E11361" t="str">
            <v>~</v>
          </cell>
        </row>
        <row r="11362">
          <cell r="E11362" t="str">
            <v>~</v>
          </cell>
        </row>
        <row r="11363">
          <cell r="E11363" t="str">
            <v>~</v>
          </cell>
        </row>
        <row r="11364">
          <cell r="E11364" t="str">
            <v>~</v>
          </cell>
        </row>
        <row r="11365">
          <cell r="E11365" t="str">
            <v>~</v>
          </cell>
        </row>
        <row r="11366">
          <cell r="E11366" t="str">
            <v>~</v>
          </cell>
        </row>
        <row r="11367">
          <cell r="E11367" t="str">
            <v>~</v>
          </cell>
        </row>
        <row r="11368">
          <cell r="E11368" t="str">
            <v>~</v>
          </cell>
        </row>
        <row r="11369">
          <cell r="E11369" t="str">
            <v>~</v>
          </cell>
        </row>
        <row r="11370">
          <cell r="E11370" t="str">
            <v>~</v>
          </cell>
        </row>
        <row r="11371">
          <cell r="E11371" t="str">
            <v>~</v>
          </cell>
        </row>
        <row r="11372">
          <cell r="E11372" t="str">
            <v>~</v>
          </cell>
        </row>
        <row r="11373">
          <cell r="E11373" t="str">
            <v>~</v>
          </cell>
        </row>
        <row r="11374">
          <cell r="E11374" t="str">
            <v>~</v>
          </cell>
        </row>
        <row r="11375">
          <cell r="E11375" t="str">
            <v>~</v>
          </cell>
        </row>
        <row r="11376">
          <cell r="E11376" t="str">
            <v>~</v>
          </cell>
        </row>
        <row r="11377">
          <cell r="E11377" t="str">
            <v>~</v>
          </cell>
        </row>
        <row r="11378">
          <cell r="E11378" t="str">
            <v>~</v>
          </cell>
        </row>
        <row r="11379">
          <cell r="E11379" t="str">
            <v>~</v>
          </cell>
        </row>
        <row r="11380">
          <cell r="E11380" t="str">
            <v>~</v>
          </cell>
        </row>
        <row r="11381">
          <cell r="E11381" t="str">
            <v>~</v>
          </cell>
        </row>
        <row r="11382">
          <cell r="E11382" t="str">
            <v>~</v>
          </cell>
        </row>
        <row r="11383">
          <cell r="E11383" t="str">
            <v>~</v>
          </cell>
        </row>
        <row r="11384">
          <cell r="E11384" t="str">
            <v>~</v>
          </cell>
        </row>
        <row r="11385">
          <cell r="E11385" t="str">
            <v>~</v>
          </cell>
        </row>
        <row r="11386">
          <cell r="E11386" t="str">
            <v>~</v>
          </cell>
        </row>
        <row r="11387">
          <cell r="E11387" t="str">
            <v>~</v>
          </cell>
        </row>
        <row r="11388">
          <cell r="E11388" t="str">
            <v>~</v>
          </cell>
        </row>
        <row r="11389">
          <cell r="E11389" t="str">
            <v>~</v>
          </cell>
        </row>
        <row r="11390">
          <cell r="E11390" t="str">
            <v>~</v>
          </cell>
        </row>
        <row r="11391">
          <cell r="E11391" t="str">
            <v>~</v>
          </cell>
        </row>
        <row r="11392">
          <cell r="E11392" t="str">
            <v>~</v>
          </cell>
        </row>
        <row r="11393">
          <cell r="E11393" t="str">
            <v>~</v>
          </cell>
        </row>
        <row r="11394">
          <cell r="E11394" t="str">
            <v>~</v>
          </cell>
        </row>
        <row r="11395">
          <cell r="E11395" t="str">
            <v>~</v>
          </cell>
        </row>
        <row r="11396">
          <cell r="E11396" t="str">
            <v>~</v>
          </cell>
        </row>
        <row r="11397">
          <cell r="E11397" t="str">
            <v>~</v>
          </cell>
        </row>
        <row r="11398">
          <cell r="E11398" t="str">
            <v>~</v>
          </cell>
        </row>
        <row r="11399">
          <cell r="E11399" t="str">
            <v>~</v>
          </cell>
        </row>
        <row r="11400">
          <cell r="E11400" t="str">
            <v>~</v>
          </cell>
        </row>
        <row r="11401">
          <cell r="E11401" t="str">
            <v>~</v>
          </cell>
        </row>
        <row r="11402">
          <cell r="E11402" t="str">
            <v>~</v>
          </cell>
        </row>
        <row r="11403">
          <cell r="E11403" t="str">
            <v>~</v>
          </cell>
        </row>
        <row r="11404">
          <cell r="E11404" t="str">
            <v>~</v>
          </cell>
        </row>
        <row r="11405">
          <cell r="E11405" t="str">
            <v>~</v>
          </cell>
        </row>
        <row r="11406">
          <cell r="E11406" t="str">
            <v>~</v>
          </cell>
        </row>
        <row r="11407">
          <cell r="E11407" t="str">
            <v>~</v>
          </cell>
        </row>
        <row r="11408">
          <cell r="E11408" t="str">
            <v>~</v>
          </cell>
        </row>
        <row r="11409">
          <cell r="E11409" t="str">
            <v>~</v>
          </cell>
        </row>
        <row r="11410">
          <cell r="E11410" t="str">
            <v>~</v>
          </cell>
        </row>
        <row r="11411">
          <cell r="E11411" t="str">
            <v>~</v>
          </cell>
        </row>
        <row r="11412">
          <cell r="E11412" t="str">
            <v>~</v>
          </cell>
        </row>
        <row r="11413">
          <cell r="E11413" t="str">
            <v>~</v>
          </cell>
        </row>
        <row r="11414">
          <cell r="E11414" t="str">
            <v>~</v>
          </cell>
        </row>
        <row r="11415">
          <cell r="E11415" t="str">
            <v>~</v>
          </cell>
        </row>
        <row r="11416">
          <cell r="E11416" t="str">
            <v>~</v>
          </cell>
        </row>
        <row r="11417">
          <cell r="E11417" t="str">
            <v>~</v>
          </cell>
        </row>
        <row r="11418">
          <cell r="E11418" t="str">
            <v>~</v>
          </cell>
        </row>
        <row r="11419">
          <cell r="E11419" t="str">
            <v>~</v>
          </cell>
        </row>
        <row r="11420">
          <cell r="E11420" t="str">
            <v>~</v>
          </cell>
        </row>
        <row r="11421">
          <cell r="E11421" t="str">
            <v>~</v>
          </cell>
        </row>
        <row r="11422">
          <cell r="E11422" t="str">
            <v>~</v>
          </cell>
        </row>
        <row r="11423">
          <cell r="E11423" t="str">
            <v>~</v>
          </cell>
        </row>
        <row r="11424">
          <cell r="E11424" t="str">
            <v>~</v>
          </cell>
        </row>
        <row r="11425">
          <cell r="E11425" t="str">
            <v>~</v>
          </cell>
        </row>
        <row r="11426">
          <cell r="E11426" t="str">
            <v>~</v>
          </cell>
        </row>
        <row r="11427">
          <cell r="E11427" t="str">
            <v>~</v>
          </cell>
        </row>
        <row r="11428">
          <cell r="E11428" t="str">
            <v>~</v>
          </cell>
        </row>
        <row r="11429">
          <cell r="E11429" t="str">
            <v>~</v>
          </cell>
        </row>
        <row r="11430">
          <cell r="E11430" t="str">
            <v>~</v>
          </cell>
        </row>
        <row r="11431">
          <cell r="E11431" t="str">
            <v>~</v>
          </cell>
        </row>
        <row r="11432">
          <cell r="E11432" t="str">
            <v>~</v>
          </cell>
        </row>
        <row r="11433">
          <cell r="E11433" t="str">
            <v>~</v>
          </cell>
        </row>
        <row r="11434">
          <cell r="E11434" t="str">
            <v>~</v>
          </cell>
        </row>
        <row r="11435">
          <cell r="E11435" t="str">
            <v>~</v>
          </cell>
        </row>
        <row r="11436">
          <cell r="E11436" t="str">
            <v>~</v>
          </cell>
        </row>
        <row r="11437">
          <cell r="E11437" t="str">
            <v>~</v>
          </cell>
        </row>
        <row r="11438">
          <cell r="E11438"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_программа"/>
      <sheetName val="БДР"/>
      <sheetName val="Выручка"/>
      <sheetName val="Себест"/>
      <sheetName val="Общезаводские"/>
      <sheetName val="Инвестиции"/>
      <sheetName val="Налоги"/>
      <sheetName val="март"/>
      <sheetName val="цены_азот"/>
      <sheetName val="G_ORDER"/>
      <sheetName val="Inventories as of 03.20"/>
      <sheetName val="Штаты"/>
      <sheetName val="Лист1"/>
      <sheetName val="гр.общ"/>
      <sheetName val="TasAt"/>
      <sheetName val="Лист3"/>
      <sheetName val="ПРОГНОЗ_1"/>
      <sheetName val="ПАМЯТКА Группы материалов"/>
      <sheetName val="Input"/>
      <sheetName val="Справочник"/>
      <sheetName val="итоги"/>
      <sheetName val="Main"/>
      <sheetName val="Макет ГОКа2"/>
      <sheetName val="Цеховые"/>
      <sheetName val="РАСПР"/>
      <sheetName val="Деньги"/>
      <sheetName val="Итого М. (2)"/>
      <sheetName val="цены"/>
      <sheetName val="Перечень видов оборудования"/>
    </sheetNames>
    <sheetDataSet>
      <sheetData sheetId="0" refreshError="1"/>
      <sheetData sheetId="1" refreshError="1">
        <row r="30">
          <cell r="Z30">
            <v>1</v>
          </cell>
        </row>
        <row r="31">
          <cell r="Z31">
            <v>1</v>
          </cell>
        </row>
        <row r="32">
          <cell r="Z32">
            <v>1</v>
          </cell>
        </row>
      </sheetData>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ля таблиц"/>
      <sheetName val="Intro"/>
      <sheetName val="комментарии"/>
      <sheetName val="KPI дивизион"/>
      <sheetName val="графики дивизион"/>
      <sheetName val="EBITDA bridge"/>
      <sheetName val="CAPEX"/>
      <sheetName val=" Персонал"/>
      <sheetName val="KPI ГОК"/>
      <sheetName val="ГОК EBITDA"/>
      <sheetName val="ГОК - пр-во"/>
      <sheetName val="ГОК- продукция"/>
      <sheetName val="ЖРК - график"/>
      <sheetName val="Апатит - график"/>
      <sheetName val="ГОК - WC"/>
      <sheetName val="WC - data"/>
      <sheetName val="data"/>
      <sheetName val="ГОК -инвестиции"/>
      <sheetName val="казахи"/>
      <sheetName val="картинки Еврохим"/>
      <sheetName val="РСС"/>
      <sheetName val="ВКК"/>
      <sheetName val="УКК"/>
      <sheetName val="граф освоение"/>
      <sheetName val="Inf"/>
      <sheetName val="PagD"/>
    </sheetNames>
    <sheetDataSet>
      <sheetData sheetId="0" refreshError="1">
        <row r="2">
          <cell r="J2" t="b">
            <v>0</v>
          </cell>
        </row>
        <row r="4">
          <cell r="N4" t="str">
            <v>Январь</v>
          </cell>
        </row>
        <row r="5">
          <cell r="N5" t="str">
            <v>Февраль</v>
          </cell>
        </row>
        <row r="6">
          <cell r="N6" t="str">
            <v>Март</v>
          </cell>
        </row>
        <row r="7">
          <cell r="N7" t="str">
            <v>Апрель</v>
          </cell>
        </row>
        <row r="8">
          <cell r="N8" t="str">
            <v>Май</v>
          </cell>
        </row>
        <row r="9">
          <cell r="N9" t="str">
            <v>Июнь</v>
          </cell>
        </row>
        <row r="10">
          <cell r="N10" t="str">
            <v>Июль</v>
          </cell>
        </row>
        <row r="11">
          <cell r="N11" t="str">
            <v>Август</v>
          </cell>
        </row>
        <row r="12">
          <cell r="N12" t="str">
            <v>Сентябрь</v>
          </cell>
        </row>
        <row r="13">
          <cell r="N13" t="str">
            <v>Октябрь</v>
          </cell>
        </row>
        <row r="14">
          <cell r="N14" t="str">
            <v>Ноябрь</v>
          </cell>
        </row>
        <row r="15">
          <cell r="N15" t="str">
            <v>Декабрь</v>
          </cell>
        </row>
      </sheetData>
      <sheetData sheetId="1"/>
      <sheetData sheetId="2"/>
      <sheetData sheetId="3"/>
      <sheetData sheetId="4"/>
      <sheetData sheetId="5"/>
      <sheetData sheetId="6"/>
      <sheetData sheetId="7"/>
      <sheetData sheetId="8">
        <row r="71">
          <cell r="J71">
            <v>13293872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ment summary"/>
      <sheetName val="Production units"/>
      <sheetName val="Segments"/>
      <sheetName val="12m rolling"/>
      <sheetName val="sources&amp;needs"/>
      <sheetName val="Summary"/>
      <sheetName val="Multiples"/>
      <sheetName val="PL_RUB"/>
      <sheetName val="PL_USD"/>
      <sheetName val="PL, CF &amp; BS"/>
      <sheetName val="Balances"/>
      <sheetName val="PL&amp;CF-CCY"/>
      <sheetName val="INPUT_OUTPUT"/>
      <sheetName val="Prod.&amp;Cons."/>
      <sheetName val="Production"/>
      <sheetName val="Prices_Vol."/>
      <sheetName val="Sales and Prices"/>
      <sheetName val="Raw"/>
      <sheetName val="Logistics"/>
      <sheetName val="result_K"/>
      <sheetName val="Sensitivities"/>
      <sheetName val="Debt "/>
      <sheetName val="K+S"/>
      <sheetName val="F"/>
      <sheetName val="M"/>
      <sheetName val="N"/>
      <sheetName val="P"/>
      <sheetName val="P + КGОК"/>
      <sheetName val="D"/>
      <sheetName val="K"/>
      <sheetName val="L"/>
      <sheetName val="Other"/>
      <sheetName val="NAK"/>
      <sheetName val="NEV"/>
      <sheetName val="ANTW"/>
      <sheetName val="Budget_2H2015"/>
      <sheetName val="ANTW 0615"/>
      <sheetName val="AGRO"/>
      <sheetName val="AGRO_A"/>
      <sheetName val="ECSZ"/>
      <sheetName val="SNU"/>
      <sheetName val="Phosphorit"/>
      <sheetName val="Lifosa"/>
      <sheetName val="BMU"/>
      <sheetName val="KGOK"/>
      <sheetName val="KAZ_mine"/>
      <sheetName val="Depot"/>
      <sheetName val="TBT"/>
      <sheetName val="UL"/>
      <sheetName val="Total Potash"/>
      <sheetName val="VKK"/>
      <sheetName val="UKK"/>
      <sheetName val="capex_VKK"/>
      <sheetName val="VKK_loan"/>
      <sheetName val="capex_UKK"/>
      <sheetName val="Capex&amp;Depr"/>
      <sheetName val="Budgets"/>
      <sheetName val="BSC"/>
      <sheetName val="Capex"/>
      <sheetName val="Fixed costs"/>
      <sheetName val="rates"/>
      <sheetName val="costs_$"/>
      <sheetName val="costs_rub"/>
      <sheetName val=" "/>
      <sheetName val="prices"/>
      <sheetName val="npk_an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74">
          <cell r="E74">
            <v>0.10249999999999999</v>
          </cell>
        </row>
        <row r="76">
          <cell r="E76">
            <v>8.8300000000000003E-2</v>
          </cell>
        </row>
        <row r="84">
          <cell r="E84">
            <v>0.02</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ow r="3">
          <cell r="B3">
            <v>0.11849999999999999</v>
          </cell>
        </row>
        <row r="20">
          <cell r="B20">
            <v>2.1999999999999999E-2</v>
          </cell>
        </row>
        <row r="21">
          <cell r="B21">
            <v>0.02</v>
          </cell>
        </row>
        <row r="22">
          <cell r="B22">
            <v>0</v>
          </cell>
        </row>
      </sheetData>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асшифровка"/>
    </sheetNames>
    <sheetDataSet>
      <sheetData sheetId="0"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ормы"/>
      <sheetName val="Гор_водосн."/>
      <sheetName val="Пр_тепла"/>
      <sheetName val="Бал_1мес"/>
      <sheetName val="Бал_2мес"/>
      <sheetName val="Бал_3мес"/>
      <sheetName val="Бал 2 кварт."/>
      <sheetName val="БДР"/>
    </sheetNames>
    <sheetDataSet>
      <sheetData sheetId="0" refreshError="1">
        <row r="10">
          <cell r="D10" t="str">
            <v>Тепло,Q</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
      <sheetName val="2.4"/>
      <sheetName val="6.3"/>
      <sheetName val="7.2"/>
      <sheetName val="7.3"/>
      <sheetName val="7.4"/>
      <sheetName val="7.6"/>
      <sheetName val="Форма 8.4-1"/>
      <sheetName val="Форма 8.4-2"/>
      <sheetName val="Форма 8.4-3"/>
      <sheetName val="Форма 8.4-4"/>
      <sheetName val="Форма 8.4-год"/>
      <sheetName val="16.m1252"/>
      <sheetName val="16.np2020"/>
      <sheetName val="16.npk161616"/>
      <sheetName val="16.ск"/>
      <sheetName val="16.эфк47"/>
      <sheetName val="16.эфк27"/>
      <sheetName val="16.эфк52"/>
      <sheetName val="изв.молоко"/>
      <sheetName val="аммиак"/>
      <sheetName val="16.ЭР"/>
      <sheetName val="Кальк.ТЭЦ"/>
      <sheetName val="16.ВИК"/>
      <sheetName val="Отгр"/>
      <sheetName val="Комм"/>
      <sheetName val="Остатки"/>
      <sheetName val="ФОТ"/>
      <sheetName val="АМ"/>
      <sheetName val="14.УСО"/>
      <sheetName val="ПР"/>
      <sheetName val="БДР (мод2008)"/>
      <sheetName val="СВОД"/>
      <sheetName val="РАСПР"/>
      <sheetName val="РАСПР (2)"/>
      <sheetName val="Производство"/>
      <sheetName val="&lt;&gt;"/>
      <sheetName val="ЭЛЗ"/>
      <sheetName val="МВЗ"/>
      <sheetName val="&gt;"/>
      <sheetName val="БЭ"/>
      <sheetName val="ЦСМУ"/>
      <sheetName val="СКЦ"/>
      <sheetName val="ЦЭФК.ЦФО"/>
      <sheetName val="ВИК"/>
      <sheetName val="ТЭЦ.ЦЭС"/>
      <sheetName val="АТЦ"/>
      <sheetName val="ЖДЦ"/>
      <sheetName val="КИП"/>
      <sheetName val="ОПР"/>
      <sheetName val="ОЗР"/>
      <sheetName val="Непро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s>
    <sheetDataSet>
      <sheetData sheetId="0"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ояснение "/>
    </sheetNames>
    <sheetDataSet>
      <sheetData sheetId="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Форма1"/>
      <sheetName val="Форма2"/>
      <sheetName val="Форма5"/>
      <sheetName val="Экпресс-анализ"/>
      <sheetName val="Расчет потр в СОС долл"/>
      <sheetName val="Расчет финансовых пок-лей"/>
      <sheetName val="Диаграммы"/>
      <sheetName val="Анализ Ф2"/>
      <sheetName val="Расчет потребности в СОС"/>
      <sheetName val="Согласование результатов"/>
      <sheetName val="Прикидка"/>
      <sheetName val="СОС 490-190"/>
      <sheetName val="СОС 290-690"/>
      <sheetName val="Себестоимость"/>
      <sheetName val="Форма1ПА"/>
      <sheetName val="Форма2ПА"/>
      <sheetName val="Форма5ПА"/>
      <sheetName val="Расчет финансовых пок-лей ПА"/>
      <sheetName val="сравнительный подход"/>
      <sheetName val="расчет мультипликаторов"/>
      <sheetName val="расчет пакета акций "/>
      <sheetName val="Лист1"/>
      <sheetName val="Верт.анализ"/>
      <sheetName val="Верт.анализ (2)"/>
      <sheetName val="Справочники"/>
      <sheetName val="Dividends"/>
      <sheetName val="Автоматический расчет Волгоград"/>
      <sheetName val="Справочник (для реестра)"/>
      <sheetName val="Цеховые"/>
      <sheetName val="Перечень компаний"/>
      <sheetName val="3.3.31."/>
      <sheetName val="P"/>
      <sheetName val="12июля"/>
      <sheetName val="60 счет"/>
      <sheetName val="TB pivot"/>
      <sheetName val="ЭЛЗ"/>
      <sheetName val="списки"/>
      <sheetName val="Индексы"/>
      <sheetName val="Проводки'02"/>
      <sheetName val="TDSheet (2)"/>
      <sheetName val="2.2"/>
      <sheetName val="Расчет_потр_в_СОС_долл"/>
      <sheetName val="Расчет_финансовых_пок-лей"/>
      <sheetName val="Анализ_Ф2"/>
      <sheetName val="Расчет_потребности_в_СОС"/>
      <sheetName val="Согласование_результатов"/>
      <sheetName val="СОС_490-190"/>
      <sheetName val="СОС_290-690"/>
      <sheetName val="Расчет_финансовых_пок-лей_ПА"/>
      <sheetName val="сравнительный_подход"/>
      <sheetName val="расчет_мультипликаторов"/>
      <sheetName val="расчет_пакета_акций_"/>
      <sheetName val="Верт_анализ"/>
      <sheetName val="Верт_анализ_(2)"/>
      <sheetName val="Автоматический_расчет_Волгоград"/>
      <sheetName val="Справочник_(для_реестра)"/>
      <sheetName val="Перечень_компаний"/>
      <sheetName val="3_3_31_"/>
      <sheetName val="60_счет"/>
      <sheetName val="TB_pivot"/>
      <sheetName val="Расчет_потр_в_СОС_долл1"/>
      <sheetName val="Расчет_финансовых_пок-лей1"/>
      <sheetName val="Анализ_Ф21"/>
      <sheetName val="Расчет_потребности_в_СОС1"/>
      <sheetName val="Согласование_результатов1"/>
      <sheetName val="СОС_490-1901"/>
      <sheetName val="СОС_290-6901"/>
      <sheetName val="Расчет_финансовых_пок-лей_ПА1"/>
      <sheetName val="сравнительный_подход1"/>
      <sheetName val="расчет_мультипликаторов1"/>
      <sheetName val="расчет_пакета_акций_1"/>
      <sheetName val="Верт_анализ1"/>
      <sheetName val="Верт_анализ_(2)1"/>
      <sheetName val="Автоматический_расчет_Волгогра1"/>
      <sheetName val="Справочник_(для_реестра)1"/>
      <sheetName val="Перечень_компаний1"/>
      <sheetName val="3_3_31_1"/>
      <sheetName val="60_счет1"/>
      <sheetName val="TB_pivot1"/>
      <sheetName val="С-с цех"/>
      <sheetName val="всп"/>
      <sheetName val="Лист3"/>
      <sheetName val="точн2"/>
      <sheetName val="строки_балансаДК"/>
      <sheetName val="строки_балансаФЗ"/>
    </sheetNames>
    <sheetDataSet>
      <sheetData sheetId="0" refreshError="1">
        <row r="32">
          <cell r="C32">
            <v>1</v>
          </cell>
          <cell r="D32">
            <v>760</v>
          </cell>
          <cell r="E32">
            <v>760</v>
          </cell>
          <cell r="F32">
            <v>955</v>
          </cell>
          <cell r="G32">
            <v>955</v>
          </cell>
          <cell r="H32">
            <v>1368</v>
          </cell>
          <cell r="I32">
            <v>1368</v>
          </cell>
          <cell r="J32">
            <v>113</v>
          </cell>
          <cell r="K32">
            <v>113</v>
          </cell>
          <cell r="L32">
            <v>5941</v>
          </cell>
        </row>
        <row r="35">
          <cell r="C35">
            <v>14</v>
          </cell>
          <cell r="D35">
            <v>290</v>
          </cell>
          <cell r="E35">
            <v>290</v>
          </cell>
          <cell r="F35">
            <v>945</v>
          </cell>
          <cell r="G35">
            <v>945</v>
          </cell>
          <cell r="H35">
            <v>2280</v>
          </cell>
          <cell r="I35">
            <v>2280</v>
          </cell>
          <cell r="J35">
            <v>1059</v>
          </cell>
          <cell r="K35">
            <v>1059</v>
          </cell>
          <cell r="L35">
            <v>3658</v>
          </cell>
        </row>
        <row r="47">
          <cell r="C47">
            <v>152</v>
          </cell>
          <cell r="D47">
            <v>762</v>
          </cell>
          <cell r="E47">
            <v>762</v>
          </cell>
          <cell r="F47">
            <v>201</v>
          </cell>
          <cell r="G47">
            <v>201</v>
          </cell>
          <cell r="H47">
            <v>703</v>
          </cell>
          <cell r="I47">
            <v>703</v>
          </cell>
          <cell r="J47">
            <v>6482</v>
          </cell>
          <cell r="K47">
            <v>6482</v>
          </cell>
          <cell r="L47">
            <v>15221</v>
          </cell>
        </row>
        <row r="66">
          <cell r="C66">
            <v>522</v>
          </cell>
          <cell r="D66">
            <v>2499</v>
          </cell>
          <cell r="E66">
            <v>2499</v>
          </cell>
          <cell r="F66">
            <v>3065</v>
          </cell>
          <cell r="G66">
            <v>3065</v>
          </cell>
          <cell r="H66">
            <v>4556</v>
          </cell>
          <cell r="I66">
            <v>4556</v>
          </cell>
          <cell r="J66">
            <v>8049</v>
          </cell>
          <cell r="K66">
            <v>8049</v>
          </cell>
          <cell r="L66">
            <v>25503</v>
          </cell>
        </row>
        <row r="98">
          <cell r="C98">
            <v>25</v>
          </cell>
          <cell r="D98">
            <v>300</v>
          </cell>
          <cell r="E98">
            <v>300</v>
          </cell>
          <cell r="F98">
            <v>631</v>
          </cell>
          <cell r="G98">
            <v>631</v>
          </cell>
          <cell r="H98">
            <v>1095</v>
          </cell>
          <cell r="I98">
            <v>1095</v>
          </cell>
          <cell r="J98">
            <v>7671</v>
          </cell>
          <cell r="K98">
            <v>7671</v>
          </cell>
          <cell r="L98">
            <v>13071</v>
          </cell>
        </row>
        <row r="104">
          <cell r="D104">
            <v>11</v>
          </cell>
          <cell r="E104">
            <v>11</v>
          </cell>
        </row>
        <row r="105">
          <cell r="D105">
            <v>2</v>
          </cell>
          <cell r="E105">
            <v>2</v>
          </cell>
          <cell r="F105">
            <v>272</v>
          </cell>
          <cell r="G105">
            <v>272</v>
          </cell>
          <cell r="H105">
            <v>1904</v>
          </cell>
          <cell r="I105">
            <v>1904</v>
          </cell>
          <cell r="J105">
            <v>1410</v>
          </cell>
          <cell r="K105">
            <v>1410</v>
          </cell>
          <cell r="L105">
            <v>17</v>
          </cell>
        </row>
        <row r="110">
          <cell r="C110">
            <v>25</v>
          </cell>
          <cell r="D110">
            <v>1756</v>
          </cell>
          <cell r="E110">
            <v>1756</v>
          </cell>
          <cell r="F110">
            <v>2784</v>
          </cell>
          <cell r="G110">
            <v>2784</v>
          </cell>
          <cell r="H110">
            <v>3789</v>
          </cell>
          <cell r="I110">
            <v>3789</v>
          </cell>
          <cell r="J110">
            <v>9808</v>
          </cell>
          <cell r="K110">
            <v>9808</v>
          </cell>
          <cell r="L110">
            <v>14730</v>
          </cell>
        </row>
      </sheetData>
      <sheetData sheetId="1" refreshError="1">
        <row r="5">
          <cell r="D5">
            <v>7120</v>
          </cell>
          <cell r="E5">
            <v>17683</v>
          </cell>
          <cell r="F5">
            <v>41742</v>
          </cell>
          <cell r="G5">
            <v>87084</v>
          </cell>
          <cell r="H5">
            <v>72846</v>
          </cell>
        </row>
        <row r="10">
          <cell r="D10">
            <v>-859</v>
          </cell>
          <cell r="E10">
            <v>770</v>
          </cell>
          <cell r="F10">
            <v>2155</v>
          </cell>
          <cell r="G10">
            <v>1361</v>
          </cell>
          <cell r="H10">
            <v>7689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вод план "/>
      <sheetName val="Новый свод"/>
      <sheetName val="Доход"/>
      <sheetName val="Расход"/>
      <sheetName val="Свод план(дочки)"/>
      <sheetName val="Лист1"/>
      <sheetName val="Свод факт"/>
      <sheetName val="БДДС сут"/>
      <sheetName val="Бюджет-RUR"/>
      <sheetName val="Пояснение "/>
    </sheetNames>
    <sheetDataSet>
      <sheetData sheetId="0" refreshError="1"/>
      <sheetData sheetId="1" refreshError="1"/>
      <sheetData sheetId="2" refreshError="1">
        <row r="20">
          <cell r="J20">
            <v>701600.17101999989</v>
          </cell>
        </row>
        <row r="21">
          <cell r="J21">
            <v>387269.81501999986</v>
          </cell>
        </row>
        <row r="22">
          <cell r="J22">
            <v>60000</v>
          </cell>
        </row>
        <row r="23">
          <cell r="J23">
            <v>60000</v>
          </cell>
        </row>
        <row r="24">
          <cell r="F24" t="str">
            <v>Другие</v>
          </cell>
          <cell r="J24">
            <v>60000</v>
          </cell>
        </row>
        <row r="25">
          <cell r="F25" t="str">
            <v>Другие</v>
          </cell>
        </row>
        <row r="28">
          <cell r="F28" t="str">
            <v>Другие</v>
          </cell>
        </row>
        <row r="30">
          <cell r="J30">
            <v>0</v>
          </cell>
        </row>
        <row r="32">
          <cell r="F32" t="str">
            <v>Другие</v>
          </cell>
        </row>
        <row r="34">
          <cell r="J34">
            <v>0</v>
          </cell>
        </row>
        <row r="43">
          <cell r="F43" t="str">
            <v>Другие</v>
          </cell>
        </row>
        <row r="44">
          <cell r="J44">
            <v>0</v>
          </cell>
        </row>
        <row r="49">
          <cell r="J49">
            <v>0</v>
          </cell>
        </row>
        <row r="55">
          <cell r="J55">
            <v>0</v>
          </cell>
        </row>
        <row r="58">
          <cell r="J58">
            <v>0</v>
          </cell>
        </row>
        <row r="59">
          <cell r="F59" t="str">
            <v>Юрас-Ойл</v>
          </cell>
        </row>
        <row r="61">
          <cell r="J61">
            <v>0</v>
          </cell>
        </row>
        <row r="62">
          <cell r="F62" t="str">
            <v>Другие</v>
          </cell>
        </row>
        <row r="63">
          <cell r="F63" t="str">
            <v>Другие</v>
          </cell>
        </row>
        <row r="65">
          <cell r="J65">
            <v>0</v>
          </cell>
        </row>
        <row r="67">
          <cell r="F67" t="str">
            <v>Другие</v>
          </cell>
        </row>
        <row r="68">
          <cell r="F68" t="str">
            <v>Другие</v>
          </cell>
        </row>
        <row r="78">
          <cell r="J78">
            <v>0</v>
          </cell>
        </row>
        <row r="81">
          <cell r="J81">
            <v>0</v>
          </cell>
        </row>
        <row r="87">
          <cell r="J87">
            <v>0</v>
          </cell>
        </row>
        <row r="99">
          <cell r="F99" t="str">
            <v>Другие</v>
          </cell>
        </row>
        <row r="117">
          <cell r="J117">
            <v>284013.49999999988</v>
          </cell>
        </row>
        <row r="118">
          <cell r="J118">
            <v>48212.3</v>
          </cell>
        </row>
        <row r="119">
          <cell r="F119" t="str">
            <v>ООО Девятый элемент</v>
          </cell>
          <cell r="J119">
            <v>4826.2</v>
          </cell>
        </row>
        <row r="121">
          <cell r="F121" t="str">
            <v>ООО Девятый элемент</v>
          </cell>
          <cell r="J121">
            <v>824.8</v>
          </cell>
        </row>
        <row r="123">
          <cell r="J123">
            <v>26700.9</v>
          </cell>
        </row>
        <row r="124">
          <cell r="F124" t="str">
            <v>ООО Девятый элемент</v>
          </cell>
          <cell r="J124">
            <v>10557.5</v>
          </cell>
        </row>
        <row r="125">
          <cell r="F125" t="str">
            <v>ООО Девятый элемент</v>
          </cell>
          <cell r="J125">
            <v>3297.4</v>
          </cell>
        </row>
        <row r="126">
          <cell r="F126" t="str">
            <v>ООО Девятый элемент</v>
          </cell>
          <cell r="J126">
            <v>12846</v>
          </cell>
        </row>
        <row r="127">
          <cell r="J127">
            <v>13913.4</v>
          </cell>
        </row>
        <row r="128">
          <cell r="F128" t="str">
            <v>ООО Девятый элемент</v>
          </cell>
          <cell r="J128">
            <v>2501.6</v>
          </cell>
        </row>
        <row r="129">
          <cell r="F129" t="str">
            <v>ООО Девятый элемент</v>
          </cell>
          <cell r="J129">
            <v>1292.0999999999999</v>
          </cell>
        </row>
        <row r="134">
          <cell r="F134" t="str">
            <v>ООО Девятый элемент</v>
          </cell>
          <cell r="J134">
            <v>3020.8</v>
          </cell>
        </row>
        <row r="137">
          <cell r="F137" t="str">
            <v>ООО Девятый элемент</v>
          </cell>
          <cell r="J137">
            <v>6702.4</v>
          </cell>
        </row>
        <row r="138">
          <cell r="F138" t="str">
            <v>ООО Девятый элемент</v>
          </cell>
          <cell r="J138">
            <v>396.5</v>
          </cell>
        </row>
        <row r="140">
          <cell r="J140">
            <v>1947</v>
          </cell>
        </row>
        <row r="141">
          <cell r="F141" t="str">
            <v>ООО Девятый элемент</v>
          </cell>
          <cell r="J141">
            <v>1947</v>
          </cell>
        </row>
        <row r="147">
          <cell r="J147">
            <v>27157.699999999997</v>
          </cell>
        </row>
        <row r="148">
          <cell r="F148" t="str">
            <v>ООО Девятый элемент</v>
          </cell>
          <cell r="J148">
            <v>22637.1</v>
          </cell>
        </row>
        <row r="149">
          <cell r="F149" t="str">
            <v>РМЗ</v>
          </cell>
        </row>
        <row r="152">
          <cell r="F152" t="str">
            <v>ООО Девятый элемент</v>
          </cell>
          <cell r="J152">
            <v>214.8</v>
          </cell>
        </row>
        <row r="153">
          <cell r="F153" t="str">
            <v>ООО Девятый элемент</v>
          </cell>
          <cell r="J153">
            <v>1947</v>
          </cell>
        </row>
        <row r="155">
          <cell r="F155" t="str">
            <v>ООО Девятый элемент</v>
          </cell>
          <cell r="J155">
            <v>2134.6</v>
          </cell>
        </row>
        <row r="157">
          <cell r="F157" t="str">
            <v>ООО Девятый элемент</v>
          </cell>
          <cell r="J157">
            <v>224.2</v>
          </cell>
        </row>
        <row r="158">
          <cell r="J158">
            <v>0</v>
          </cell>
        </row>
        <row r="161">
          <cell r="J161">
            <v>110011.7</v>
          </cell>
        </row>
        <row r="162">
          <cell r="F162" t="str">
            <v>Другие</v>
          </cell>
          <cell r="J162">
            <v>85353.2</v>
          </cell>
        </row>
        <row r="163">
          <cell r="F163" t="str">
            <v>ЗМУ</v>
          </cell>
          <cell r="J163">
            <v>4956</v>
          </cell>
        </row>
        <row r="164">
          <cell r="F164" t="str">
            <v>Галоген</v>
          </cell>
          <cell r="J164">
            <v>2124</v>
          </cell>
        </row>
        <row r="167">
          <cell r="F167" t="str">
            <v>Другие</v>
          </cell>
          <cell r="J167">
            <v>16870.5</v>
          </cell>
        </row>
        <row r="169">
          <cell r="F169" t="str">
            <v>ЗМУ</v>
          </cell>
          <cell r="J169">
            <v>708</v>
          </cell>
        </row>
        <row r="170">
          <cell r="J170">
            <v>30715.7</v>
          </cell>
        </row>
        <row r="171">
          <cell r="F171" t="str">
            <v>Другие</v>
          </cell>
          <cell r="J171">
            <v>3471.8</v>
          </cell>
        </row>
        <row r="174">
          <cell r="F174" t="str">
            <v>Другие</v>
          </cell>
          <cell r="J174">
            <v>0</v>
          </cell>
        </row>
        <row r="175">
          <cell r="F175" t="str">
            <v>Другие</v>
          </cell>
          <cell r="J175">
            <v>0</v>
          </cell>
        </row>
        <row r="176">
          <cell r="F176" t="str">
            <v>Другие</v>
          </cell>
          <cell r="J176">
            <v>27243.9</v>
          </cell>
        </row>
        <row r="177">
          <cell r="J177">
            <v>18406.8</v>
          </cell>
        </row>
        <row r="179">
          <cell r="F179" t="str">
            <v>Другие</v>
          </cell>
        </row>
        <row r="180">
          <cell r="F180" t="str">
            <v>Другие</v>
          </cell>
        </row>
        <row r="183">
          <cell r="F183" t="str">
            <v>Галоген</v>
          </cell>
          <cell r="J183">
            <v>5805.6</v>
          </cell>
        </row>
        <row r="184">
          <cell r="F184" t="str">
            <v>Галоген</v>
          </cell>
          <cell r="J184">
            <v>293.8</v>
          </cell>
        </row>
        <row r="188">
          <cell r="F188" t="str">
            <v>Другие</v>
          </cell>
          <cell r="J188">
            <v>802.4</v>
          </cell>
        </row>
        <row r="189">
          <cell r="F189" t="str">
            <v>Галоген</v>
          </cell>
        </row>
        <row r="190">
          <cell r="F190" t="str">
            <v>ЗМУ</v>
          </cell>
        </row>
        <row r="191">
          <cell r="F191" t="str">
            <v>Другие</v>
          </cell>
          <cell r="J191">
            <v>708</v>
          </cell>
        </row>
        <row r="192">
          <cell r="F192" t="str">
            <v>Галоген</v>
          </cell>
          <cell r="J192">
            <v>10797</v>
          </cell>
        </row>
        <row r="193">
          <cell r="J193">
            <v>0</v>
          </cell>
        </row>
        <row r="196">
          <cell r="J196">
            <v>9200.6</v>
          </cell>
        </row>
        <row r="197">
          <cell r="F197" t="str">
            <v>Другие</v>
          </cell>
          <cell r="J197">
            <v>376.4</v>
          </cell>
        </row>
        <row r="198">
          <cell r="F198" t="str">
            <v>ЗМУ</v>
          </cell>
          <cell r="J198">
            <v>38.9</v>
          </cell>
        </row>
        <row r="199">
          <cell r="F199" t="str">
            <v>Уралхим-Транс</v>
          </cell>
        </row>
        <row r="204">
          <cell r="F204" t="str">
            <v>Другие</v>
          </cell>
          <cell r="J204">
            <v>127.4</v>
          </cell>
        </row>
        <row r="206">
          <cell r="F206" t="str">
            <v>Другие</v>
          </cell>
          <cell r="J206">
            <v>2.9</v>
          </cell>
        </row>
        <row r="207">
          <cell r="F207" t="str">
            <v>ЗМУ</v>
          </cell>
          <cell r="J207">
            <v>2.1</v>
          </cell>
        </row>
        <row r="209">
          <cell r="F209" t="str">
            <v>Другие</v>
          </cell>
          <cell r="J209">
            <v>8562.1</v>
          </cell>
        </row>
        <row r="212">
          <cell r="F212" t="str">
            <v>Другие</v>
          </cell>
          <cell r="J212">
            <v>74.3</v>
          </cell>
        </row>
        <row r="213">
          <cell r="F213" t="str">
            <v>ЗМУ</v>
          </cell>
          <cell r="J213">
            <v>16.5</v>
          </cell>
        </row>
        <row r="220">
          <cell r="J220">
            <v>40308.699999999997</v>
          </cell>
        </row>
        <row r="222">
          <cell r="F222" t="str">
            <v>ООО Девятый элемент</v>
          </cell>
          <cell r="J222">
            <v>318.60000000000002</v>
          </cell>
        </row>
        <row r="223">
          <cell r="F223" t="str">
            <v>Галоген</v>
          </cell>
          <cell r="J223">
            <v>6</v>
          </cell>
        </row>
        <row r="231">
          <cell r="F231" t="str">
            <v>ООО Девятый элемент</v>
          </cell>
          <cell r="J231">
            <v>1593</v>
          </cell>
        </row>
        <row r="233">
          <cell r="F233" t="str">
            <v>Другие</v>
          </cell>
          <cell r="J233">
            <v>1298</v>
          </cell>
        </row>
        <row r="234">
          <cell r="F234" t="str">
            <v>Галоген</v>
          </cell>
          <cell r="J234">
            <v>3068</v>
          </cell>
        </row>
        <row r="235">
          <cell r="F235" t="str">
            <v>Другие</v>
          </cell>
          <cell r="J235">
            <v>1132.8</v>
          </cell>
        </row>
        <row r="237">
          <cell r="F237" t="str">
            <v>Галоген</v>
          </cell>
        </row>
        <row r="239">
          <cell r="F239" t="str">
            <v>Галоген</v>
          </cell>
          <cell r="J239">
            <v>679.7</v>
          </cell>
        </row>
        <row r="242">
          <cell r="F242" t="str">
            <v>Другие</v>
          </cell>
        </row>
        <row r="244">
          <cell r="F244" t="str">
            <v>Другие</v>
          </cell>
          <cell r="J244">
            <v>6758.6</v>
          </cell>
        </row>
        <row r="245">
          <cell r="F245" t="str">
            <v>Другие</v>
          </cell>
          <cell r="J245">
            <v>341</v>
          </cell>
        </row>
        <row r="246">
          <cell r="F246" t="str">
            <v>ЗМУ</v>
          </cell>
          <cell r="J246">
            <v>793</v>
          </cell>
        </row>
        <row r="247">
          <cell r="F247" t="str">
            <v>Другие</v>
          </cell>
          <cell r="J247">
            <v>94.4</v>
          </cell>
        </row>
        <row r="250">
          <cell r="F250" t="str">
            <v>Другие</v>
          </cell>
          <cell r="J250">
            <v>1826.6</v>
          </cell>
        </row>
        <row r="252">
          <cell r="F252" t="str">
            <v>Другие</v>
          </cell>
          <cell r="J252">
            <v>53.1</v>
          </cell>
        </row>
        <row r="253">
          <cell r="F253" t="str">
            <v>ЗМУ</v>
          </cell>
          <cell r="J253">
            <v>17.7</v>
          </cell>
        </row>
        <row r="254">
          <cell r="F254" t="str">
            <v>Другие</v>
          </cell>
          <cell r="J254">
            <v>212.4</v>
          </cell>
        </row>
        <row r="256">
          <cell r="F256" t="str">
            <v>Другие</v>
          </cell>
          <cell r="J256">
            <v>1416</v>
          </cell>
        </row>
        <row r="258">
          <cell r="F258" t="str">
            <v>Другие</v>
          </cell>
          <cell r="J258">
            <v>3751.5</v>
          </cell>
        </row>
        <row r="260">
          <cell r="F260" t="str">
            <v>Другие</v>
          </cell>
          <cell r="J260">
            <v>201.8</v>
          </cell>
        </row>
        <row r="261">
          <cell r="F261" t="str">
            <v>ЗМУ</v>
          </cell>
          <cell r="J261">
            <v>10.6</v>
          </cell>
        </row>
        <row r="263">
          <cell r="F263" t="str">
            <v>Другие</v>
          </cell>
          <cell r="J263">
            <v>322.10000000000002</v>
          </cell>
        </row>
        <row r="265">
          <cell r="F265" t="str">
            <v>Другие</v>
          </cell>
          <cell r="J265">
            <v>318.60000000000002</v>
          </cell>
        </row>
        <row r="267">
          <cell r="F267" t="str">
            <v>Галоген</v>
          </cell>
          <cell r="J267">
            <v>15104</v>
          </cell>
        </row>
        <row r="268">
          <cell r="F268" t="str">
            <v>Другие</v>
          </cell>
          <cell r="J268">
            <v>991.2</v>
          </cell>
        </row>
        <row r="269">
          <cell r="F269" t="str">
            <v>Другие</v>
          </cell>
        </row>
        <row r="273">
          <cell r="J273">
            <v>0</v>
          </cell>
        </row>
        <row r="278">
          <cell r="J278">
            <v>0</v>
          </cell>
        </row>
        <row r="279">
          <cell r="J279">
            <v>0</v>
          </cell>
        </row>
        <row r="282">
          <cell r="J282">
            <v>0</v>
          </cell>
        </row>
        <row r="285">
          <cell r="J285">
            <v>22000</v>
          </cell>
        </row>
        <row r="286">
          <cell r="J286">
            <v>22000</v>
          </cell>
        </row>
        <row r="287">
          <cell r="F287" t="str">
            <v>Другие</v>
          </cell>
          <cell r="J287">
            <v>22000</v>
          </cell>
        </row>
        <row r="291">
          <cell r="J291">
            <v>0</v>
          </cell>
        </row>
        <row r="292">
          <cell r="J292">
            <v>0</v>
          </cell>
        </row>
        <row r="293">
          <cell r="F293" t="str">
            <v>Эхо</v>
          </cell>
        </row>
        <row r="295">
          <cell r="J295">
            <v>0</v>
          </cell>
        </row>
        <row r="298">
          <cell r="J298">
            <v>15219.65502</v>
          </cell>
        </row>
        <row r="299">
          <cell r="J299">
            <v>1046.1956999999998</v>
          </cell>
        </row>
        <row r="301">
          <cell r="F301" t="str">
            <v>МСЧ-52</v>
          </cell>
          <cell r="J301">
            <v>8.9</v>
          </cell>
        </row>
        <row r="302">
          <cell r="F302" t="str">
            <v>ОАО ТГК</v>
          </cell>
          <cell r="J302">
            <v>61.2</v>
          </cell>
        </row>
        <row r="303">
          <cell r="F303" t="str">
            <v>ОАО ТГК</v>
          </cell>
          <cell r="J303">
            <v>2.2000000000000002</v>
          </cell>
        </row>
        <row r="306">
          <cell r="F306" t="str">
            <v>Орбита</v>
          </cell>
          <cell r="J306">
            <v>1</v>
          </cell>
        </row>
        <row r="307">
          <cell r="F307" t="str">
            <v>ФГУП ЦУФС</v>
          </cell>
          <cell r="J307">
            <v>11.4</v>
          </cell>
        </row>
        <row r="308">
          <cell r="F308" t="str">
            <v>Орбита</v>
          </cell>
          <cell r="J308">
            <v>0.7</v>
          </cell>
        </row>
        <row r="309">
          <cell r="F309" t="str">
            <v>ООО НПП Главполимерсбыт</v>
          </cell>
          <cell r="J309">
            <v>0.7</v>
          </cell>
        </row>
        <row r="310">
          <cell r="F310" t="str">
            <v>Профучилище</v>
          </cell>
        </row>
        <row r="311">
          <cell r="F311" t="str">
            <v>ИП</v>
          </cell>
          <cell r="J311">
            <v>0.1</v>
          </cell>
        </row>
        <row r="312">
          <cell r="F312" t="str">
            <v>Каскд Холдинг</v>
          </cell>
          <cell r="J312">
            <v>82</v>
          </cell>
        </row>
        <row r="313">
          <cell r="F313" t="str">
            <v>ФГУП ЦУФС</v>
          </cell>
          <cell r="J313">
            <v>1.3</v>
          </cell>
        </row>
        <row r="314">
          <cell r="F314" t="str">
            <v>ООО Хлороформ</v>
          </cell>
        </row>
        <row r="315">
          <cell r="F315" t="str">
            <v>ООО Хлороформ</v>
          </cell>
        </row>
        <row r="316">
          <cell r="F316" t="str">
            <v>Орбита</v>
          </cell>
          <cell r="J316">
            <v>0.2</v>
          </cell>
        </row>
        <row r="317">
          <cell r="F317" t="str">
            <v>ООО НПП Главполимерсбыт</v>
          </cell>
          <cell r="J317">
            <v>0.5</v>
          </cell>
        </row>
        <row r="318">
          <cell r="F318" t="str">
            <v>Профучилище</v>
          </cell>
        </row>
        <row r="319">
          <cell r="F319" t="str">
            <v>ИП</v>
          </cell>
          <cell r="J319">
            <v>0.1</v>
          </cell>
        </row>
        <row r="320">
          <cell r="F320" t="str">
            <v>РЖД</v>
          </cell>
          <cell r="J320">
            <v>0.8</v>
          </cell>
        </row>
        <row r="321">
          <cell r="F321" t="str">
            <v>Каскд Холдинг</v>
          </cell>
          <cell r="J321">
            <v>94.1</v>
          </cell>
        </row>
        <row r="322">
          <cell r="F322" t="str">
            <v>ООО Гран-плюс</v>
          </cell>
          <cell r="J322">
            <v>2.4</v>
          </cell>
        </row>
        <row r="323">
          <cell r="F323" t="str">
            <v>ФГУП ЦУФС</v>
          </cell>
          <cell r="J323">
            <v>0.8</v>
          </cell>
        </row>
        <row r="324">
          <cell r="F324" t="str">
            <v>ООО Хлороформ</v>
          </cell>
          <cell r="J324">
            <v>12</v>
          </cell>
        </row>
        <row r="325">
          <cell r="F325" t="str">
            <v>Чепецк-нефтепродукт</v>
          </cell>
          <cell r="J325">
            <v>16.399999999999999</v>
          </cell>
        </row>
        <row r="326">
          <cell r="F326" t="str">
            <v>Водоканал</v>
          </cell>
          <cell r="J326">
            <v>9.5</v>
          </cell>
        </row>
        <row r="327">
          <cell r="F327" t="str">
            <v>ОАО ТГК</v>
          </cell>
          <cell r="J327">
            <v>24.5</v>
          </cell>
        </row>
        <row r="328">
          <cell r="F328" t="str">
            <v>ООО Двуречье</v>
          </cell>
          <cell r="J328">
            <v>3.6</v>
          </cell>
        </row>
        <row r="329">
          <cell r="F329" t="str">
            <v>Каскд Холдинг</v>
          </cell>
          <cell r="J329">
            <v>15.5</v>
          </cell>
        </row>
        <row r="330">
          <cell r="F330" t="str">
            <v>ЦТД</v>
          </cell>
          <cell r="J330">
            <v>0.4</v>
          </cell>
        </row>
        <row r="331">
          <cell r="F331" t="str">
            <v>ОАО ТГК</v>
          </cell>
          <cell r="J331">
            <v>1.8</v>
          </cell>
        </row>
        <row r="332">
          <cell r="F332" t="str">
            <v>ФГУП ЦУФС</v>
          </cell>
          <cell r="J332">
            <v>6.2</v>
          </cell>
        </row>
        <row r="333">
          <cell r="F333" t="str">
            <v>ООО Хлороформ</v>
          </cell>
          <cell r="J333">
            <v>26.3</v>
          </cell>
        </row>
        <row r="334">
          <cell r="F334" t="str">
            <v>Уралхим-Транс</v>
          </cell>
        </row>
        <row r="335">
          <cell r="F335" t="str">
            <v>Перекоп</v>
          </cell>
        </row>
        <row r="336">
          <cell r="F336" t="str">
            <v>Вэлконт</v>
          </cell>
          <cell r="J336">
            <v>31.7</v>
          </cell>
        </row>
        <row r="337">
          <cell r="F337" t="str">
            <v>К-Ч ремавтопред</v>
          </cell>
          <cell r="J337">
            <v>0.5</v>
          </cell>
        </row>
        <row r="338">
          <cell r="F338" t="str">
            <v>Чепецк-нефтепродукт</v>
          </cell>
        </row>
        <row r="339">
          <cell r="F339" t="str">
            <v>Сад товао 1</v>
          </cell>
          <cell r="J339">
            <v>3.4</v>
          </cell>
        </row>
        <row r="340">
          <cell r="F340" t="str">
            <v>ФГУП ЦУФС</v>
          </cell>
        </row>
        <row r="341">
          <cell r="F341" t="str">
            <v>Орбита</v>
          </cell>
          <cell r="J341">
            <v>3.9000000000000004</v>
          </cell>
        </row>
        <row r="342">
          <cell r="F342" t="str">
            <v>ФГУП ЦУФС</v>
          </cell>
          <cell r="J342">
            <v>102.5</v>
          </cell>
        </row>
        <row r="343">
          <cell r="F343" t="str">
            <v>ИП Шашин</v>
          </cell>
          <cell r="J343">
            <v>2.6</v>
          </cell>
        </row>
        <row r="344">
          <cell r="F344" t="str">
            <v>ООО РБУ-Строй</v>
          </cell>
          <cell r="J344">
            <v>2.4</v>
          </cell>
        </row>
        <row r="345">
          <cell r="F345" t="str">
            <v>Гаражный кооператив</v>
          </cell>
        </row>
        <row r="346">
          <cell r="F346" t="str">
            <v>ООО Гран-плюс</v>
          </cell>
          <cell r="J346">
            <v>3.9</v>
          </cell>
        </row>
        <row r="347">
          <cell r="F347" t="str">
            <v>ООО Хлороформ</v>
          </cell>
        </row>
        <row r="348">
          <cell r="F348" t="str">
            <v>ГУ ОВО</v>
          </cell>
          <cell r="J348">
            <v>1.9</v>
          </cell>
        </row>
        <row r="349">
          <cell r="F349" t="str">
            <v>Каскд Холдинг</v>
          </cell>
          <cell r="J349">
            <v>64.8</v>
          </cell>
        </row>
        <row r="350">
          <cell r="F350" t="str">
            <v>ООО НПП Главполимерсбыт</v>
          </cell>
          <cell r="J350">
            <v>0.3</v>
          </cell>
        </row>
        <row r="351">
          <cell r="F351" t="str">
            <v>Профучилище</v>
          </cell>
        </row>
        <row r="352">
          <cell r="F352" t="str">
            <v>Каскд Холдинг</v>
          </cell>
          <cell r="J352">
            <v>305.89999999999998</v>
          </cell>
        </row>
        <row r="353">
          <cell r="F353" t="str">
            <v>Другие</v>
          </cell>
          <cell r="J353">
            <v>2.5</v>
          </cell>
        </row>
        <row r="355">
          <cell r="F355" t="str">
            <v>Перекоп</v>
          </cell>
        </row>
        <row r="356">
          <cell r="F356" t="str">
            <v>Олимпия</v>
          </cell>
        </row>
        <row r="357">
          <cell r="F357" t="str">
            <v>Водоканал</v>
          </cell>
        </row>
        <row r="358">
          <cell r="F358" t="str">
            <v>Орбита</v>
          </cell>
        </row>
        <row r="360">
          <cell r="F360" t="str">
            <v>Каскд Холдинг</v>
          </cell>
          <cell r="J360">
            <v>0.8</v>
          </cell>
        </row>
        <row r="361">
          <cell r="F361" t="str">
            <v>Каскд Холдинг</v>
          </cell>
          <cell r="J361">
            <v>43.822000000000003</v>
          </cell>
        </row>
        <row r="362">
          <cell r="F362" t="str">
            <v>ООО Хлороформ</v>
          </cell>
        </row>
        <row r="363">
          <cell r="F363" t="str">
            <v>ООО Хлороформ</v>
          </cell>
          <cell r="J363">
            <v>22.9</v>
          </cell>
        </row>
        <row r="365">
          <cell r="F365" t="str">
            <v>ООО Никост</v>
          </cell>
          <cell r="J365">
            <v>7.7</v>
          </cell>
        </row>
        <row r="366">
          <cell r="F366" t="str">
            <v>ТГК 5</v>
          </cell>
          <cell r="J366">
            <v>37.4</v>
          </cell>
        </row>
        <row r="370">
          <cell r="F370" t="str">
            <v>КОП</v>
          </cell>
          <cell r="J370">
            <v>2.83908</v>
          </cell>
        </row>
        <row r="371">
          <cell r="F371" t="str">
            <v>МСЧ-52</v>
          </cell>
          <cell r="J371">
            <v>2.0118999999999998</v>
          </cell>
        </row>
        <row r="372">
          <cell r="F372" t="str">
            <v>ФГУЗ ЦГиЭ 52</v>
          </cell>
          <cell r="J372">
            <v>2.22784</v>
          </cell>
        </row>
        <row r="373">
          <cell r="F373" t="str">
            <v>Регионал Управлен 52</v>
          </cell>
          <cell r="J373">
            <v>1.9399200000000001</v>
          </cell>
        </row>
        <row r="374">
          <cell r="F374" t="str">
            <v>ЦТД</v>
          </cell>
          <cell r="J374">
            <v>2.5877400000000002</v>
          </cell>
        </row>
        <row r="375">
          <cell r="F375" t="str">
            <v>Спецхиммонтаж</v>
          </cell>
          <cell r="J375">
            <v>3.5211199999999998</v>
          </cell>
        </row>
        <row r="376">
          <cell r="F376" t="str">
            <v>ООО ПП Энерго-Тех</v>
          </cell>
          <cell r="J376">
            <v>2.0484800000000001</v>
          </cell>
        </row>
        <row r="377">
          <cell r="F377" t="str">
            <v>Энергоспецмонтаж (МСУ-1)</v>
          </cell>
          <cell r="J377">
            <v>5.4976200000000004</v>
          </cell>
        </row>
        <row r="379">
          <cell r="F379" t="str">
            <v>ФГУП ЦУФС</v>
          </cell>
        </row>
        <row r="380">
          <cell r="F380" t="str">
            <v>ООО Хлороформ</v>
          </cell>
        </row>
        <row r="381">
          <cell r="F381" t="str">
            <v>ООО НПП Главполимерсбыт</v>
          </cell>
        </row>
        <row r="382">
          <cell r="F382" t="str">
            <v>ЗАО Гравионикс</v>
          </cell>
        </row>
        <row r="383">
          <cell r="J383">
            <v>115.03453999999999</v>
          </cell>
        </row>
        <row r="385">
          <cell r="F385" t="str">
            <v>КЧХК</v>
          </cell>
          <cell r="J385">
            <v>0.3</v>
          </cell>
        </row>
        <row r="388">
          <cell r="F388" t="str">
            <v>КЧХК</v>
          </cell>
          <cell r="J388">
            <v>0.5</v>
          </cell>
        </row>
        <row r="391">
          <cell r="F391" t="str">
            <v>КЧХК</v>
          </cell>
          <cell r="J391">
            <v>0.3</v>
          </cell>
        </row>
        <row r="393">
          <cell r="F393" t="str">
            <v>КЧХК</v>
          </cell>
          <cell r="J393">
            <v>3.5</v>
          </cell>
        </row>
        <row r="400">
          <cell r="F400" t="str">
            <v>КЧХК</v>
          </cell>
          <cell r="J400">
            <v>1.1000000000000001</v>
          </cell>
        </row>
        <row r="402">
          <cell r="F402" t="str">
            <v>КЧХК</v>
          </cell>
          <cell r="J402">
            <v>3.1</v>
          </cell>
        </row>
        <row r="410">
          <cell r="F410" t="str">
            <v>КЧХК</v>
          </cell>
        </row>
        <row r="411">
          <cell r="F411" t="str">
            <v>КЧХК</v>
          </cell>
          <cell r="J411">
            <v>14.2</v>
          </cell>
        </row>
        <row r="412">
          <cell r="F412" t="str">
            <v>УРАЛХИМ</v>
          </cell>
          <cell r="J412">
            <v>2.2999999999999998</v>
          </cell>
        </row>
        <row r="413">
          <cell r="F413" t="str">
            <v>КЧХК</v>
          </cell>
          <cell r="J413">
            <v>52.48648</v>
          </cell>
        </row>
        <row r="414">
          <cell r="F414" t="str">
            <v>КЧХК</v>
          </cell>
        </row>
        <row r="416">
          <cell r="F416" t="str">
            <v>КЧХК</v>
          </cell>
          <cell r="J416">
            <v>17.248059999999999</v>
          </cell>
        </row>
        <row r="417">
          <cell r="F417" t="str">
            <v>УРАЛХИМ</v>
          </cell>
          <cell r="J417">
            <v>20</v>
          </cell>
        </row>
        <row r="418">
          <cell r="J418">
            <v>14058.424779999999</v>
          </cell>
        </row>
        <row r="419">
          <cell r="F419" t="str">
            <v>ЭСО</v>
          </cell>
          <cell r="J419">
            <v>1.3</v>
          </cell>
        </row>
        <row r="420">
          <cell r="F420" t="str">
            <v>УАТ</v>
          </cell>
          <cell r="J420">
            <v>4.9000000000000004</v>
          </cell>
        </row>
        <row r="421">
          <cell r="F421" t="str">
            <v>РМЗ</v>
          </cell>
          <cell r="J421">
            <v>57.4</v>
          </cell>
        </row>
        <row r="424">
          <cell r="F424" t="str">
            <v>ЗМУ</v>
          </cell>
          <cell r="J424">
            <v>4.3</v>
          </cell>
        </row>
        <row r="425">
          <cell r="F425" t="str">
            <v>ТЛК</v>
          </cell>
          <cell r="J425">
            <v>0.4</v>
          </cell>
        </row>
        <row r="426">
          <cell r="F426" t="str">
            <v>ЭСО</v>
          </cell>
          <cell r="J426">
            <v>6</v>
          </cell>
        </row>
        <row r="427">
          <cell r="F427" t="str">
            <v>РМЗ</v>
          </cell>
          <cell r="J427">
            <v>33.299999999999997</v>
          </cell>
        </row>
        <row r="429">
          <cell r="F429" t="str">
            <v>ЗМУ</v>
          </cell>
          <cell r="J429">
            <v>9.1</v>
          </cell>
        </row>
        <row r="430">
          <cell r="F430" t="str">
            <v>ТЛК</v>
          </cell>
          <cell r="J430">
            <v>0.5</v>
          </cell>
        </row>
        <row r="431">
          <cell r="F431" t="str">
            <v>ЭСО</v>
          </cell>
          <cell r="J431">
            <v>6</v>
          </cell>
        </row>
        <row r="432">
          <cell r="F432" t="str">
            <v>РМЗ</v>
          </cell>
          <cell r="J432">
            <v>43.7</v>
          </cell>
        </row>
        <row r="434">
          <cell r="F434" t="str">
            <v>ЗМУ</v>
          </cell>
          <cell r="J434">
            <v>285.89999999999998</v>
          </cell>
        </row>
        <row r="436">
          <cell r="F436" t="str">
            <v>ЭСО</v>
          </cell>
          <cell r="J436">
            <v>0.1</v>
          </cell>
        </row>
        <row r="437">
          <cell r="F437" t="str">
            <v>УАТ</v>
          </cell>
          <cell r="J437">
            <v>3</v>
          </cell>
        </row>
        <row r="438">
          <cell r="F438" t="str">
            <v>РМЗ</v>
          </cell>
          <cell r="J438">
            <v>2.5</v>
          </cell>
        </row>
        <row r="441">
          <cell r="F441" t="str">
            <v>РМЗ</v>
          </cell>
          <cell r="J441">
            <v>6.8</v>
          </cell>
        </row>
        <row r="442">
          <cell r="F442" t="str">
            <v>УАТ</v>
          </cell>
          <cell r="J442">
            <v>10.199999999999999</v>
          </cell>
        </row>
        <row r="445">
          <cell r="F445" t="str">
            <v>УАТ</v>
          </cell>
          <cell r="J445">
            <v>16</v>
          </cell>
        </row>
        <row r="446">
          <cell r="F446" t="str">
            <v>ЭСО</v>
          </cell>
          <cell r="J446">
            <v>12.1</v>
          </cell>
        </row>
        <row r="447">
          <cell r="F447" t="str">
            <v>РМЗ</v>
          </cell>
          <cell r="J447">
            <v>35.1</v>
          </cell>
        </row>
        <row r="450">
          <cell r="F450" t="str">
            <v>УАТ</v>
          </cell>
          <cell r="J450">
            <v>38.700000000000003</v>
          </cell>
        </row>
        <row r="451">
          <cell r="F451" t="str">
            <v>РМЗ</v>
          </cell>
          <cell r="J451">
            <v>118.4</v>
          </cell>
        </row>
        <row r="452">
          <cell r="F452" t="str">
            <v>ЭСО</v>
          </cell>
          <cell r="J452">
            <v>37.5</v>
          </cell>
        </row>
        <row r="453">
          <cell r="F453" t="str">
            <v>ЗМУ</v>
          </cell>
          <cell r="J453">
            <v>580.6</v>
          </cell>
        </row>
        <row r="455">
          <cell r="F455" t="str">
            <v>РМЗ</v>
          </cell>
          <cell r="J455">
            <v>96.699999999999989</v>
          </cell>
        </row>
        <row r="456">
          <cell r="F456" t="str">
            <v>ЗМУ</v>
          </cell>
          <cell r="J456">
            <v>3.3</v>
          </cell>
        </row>
        <row r="457">
          <cell r="F457" t="str">
            <v>ЭСО</v>
          </cell>
          <cell r="J457">
            <v>6</v>
          </cell>
        </row>
        <row r="458">
          <cell r="F458" t="str">
            <v>УАТ</v>
          </cell>
          <cell r="J458">
            <v>22</v>
          </cell>
        </row>
        <row r="460">
          <cell r="F460" t="str">
            <v>РМЗ</v>
          </cell>
          <cell r="J460">
            <v>9.6999999999999993</v>
          </cell>
        </row>
        <row r="461">
          <cell r="F461" t="str">
            <v>ЗМУ</v>
          </cell>
          <cell r="J461">
            <v>2.4</v>
          </cell>
        </row>
        <row r="465">
          <cell r="F465" t="str">
            <v>РМЗ</v>
          </cell>
          <cell r="J465">
            <v>1.1000000000000001</v>
          </cell>
        </row>
        <row r="480">
          <cell r="F480" t="str">
            <v>ЗМУ</v>
          </cell>
          <cell r="J480">
            <v>10</v>
          </cell>
        </row>
        <row r="481">
          <cell r="F481" t="str">
            <v>РМЗ</v>
          </cell>
          <cell r="J481">
            <v>5</v>
          </cell>
        </row>
        <row r="482">
          <cell r="F482" t="str">
            <v>ЭСО</v>
          </cell>
          <cell r="J482">
            <v>1</v>
          </cell>
        </row>
        <row r="483">
          <cell r="F483" t="str">
            <v>ТЛК</v>
          </cell>
          <cell r="J483">
            <v>1</v>
          </cell>
        </row>
        <row r="484">
          <cell r="F484" t="str">
            <v>УАТ</v>
          </cell>
        </row>
        <row r="490">
          <cell r="F490" t="str">
            <v>ТЛК</v>
          </cell>
          <cell r="J490">
            <v>6.3</v>
          </cell>
        </row>
        <row r="491">
          <cell r="F491" t="str">
            <v>ЭСО</v>
          </cell>
          <cell r="J491">
            <v>2145.6</v>
          </cell>
        </row>
        <row r="495">
          <cell r="F495" t="str">
            <v>ЗМУ</v>
          </cell>
          <cell r="J495">
            <v>265</v>
          </cell>
        </row>
        <row r="496">
          <cell r="F496" t="str">
            <v>ЭСО</v>
          </cell>
          <cell r="J496">
            <v>314</v>
          </cell>
        </row>
        <row r="497">
          <cell r="F497" t="str">
            <v>РМЗ</v>
          </cell>
          <cell r="J497">
            <v>20.3</v>
          </cell>
        </row>
        <row r="498">
          <cell r="F498" t="str">
            <v>УАТ</v>
          </cell>
          <cell r="J498">
            <v>18.5</v>
          </cell>
        </row>
        <row r="500">
          <cell r="F500" t="str">
            <v>ТЛК</v>
          </cell>
          <cell r="J500">
            <v>15.3</v>
          </cell>
        </row>
        <row r="501">
          <cell r="F501" t="str">
            <v>ЗМУ</v>
          </cell>
          <cell r="J501">
            <v>197.8</v>
          </cell>
        </row>
        <row r="502">
          <cell r="F502" t="str">
            <v>РМЗ</v>
          </cell>
          <cell r="J502">
            <v>6.2</v>
          </cell>
        </row>
        <row r="503">
          <cell r="F503" t="str">
            <v>ЭСО</v>
          </cell>
          <cell r="J503">
            <v>3.4</v>
          </cell>
        </row>
        <row r="504">
          <cell r="F504" t="str">
            <v>УАТ</v>
          </cell>
          <cell r="J504">
            <v>6.4</v>
          </cell>
        </row>
        <row r="511">
          <cell r="F511" t="str">
            <v>ЭСО</v>
          </cell>
        </row>
        <row r="516">
          <cell r="F516" t="str">
            <v>ЗМУ</v>
          </cell>
          <cell r="J516">
            <v>8917.2000000000007</v>
          </cell>
        </row>
        <row r="523">
          <cell r="F523" t="str">
            <v>ТЛК</v>
          </cell>
          <cell r="J523">
            <v>9.5950000000000006</v>
          </cell>
        </row>
        <row r="524">
          <cell r="F524" t="str">
            <v>ЭСО</v>
          </cell>
          <cell r="J524">
            <v>36.005000000000003</v>
          </cell>
        </row>
        <row r="525">
          <cell r="F525" t="str">
            <v>РМЗ</v>
          </cell>
          <cell r="J525">
            <v>126.46899999999999</v>
          </cell>
        </row>
        <row r="526">
          <cell r="F526" t="str">
            <v>ООО Хлороформ</v>
          </cell>
          <cell r="J526">
            <v>49.420999999999999</v>
          </cell>
        </row>
        <row r="531">
          <cell r="F531" t="str">
            <v>ЭСО</v>
          </cell>
          <cell r="J531">
            <v>1.2</v>
          </cell>
        </row>
        <row r="532">
          <cell r="F532" t="str">
            <v>ТЛК</v>
          </cell>
        </row>
        <row r="552">
          <cell r="F552" t="str">
            <v>ЭСО</v>
          </cell>
          <cell r="J552">
            <v>67.400000000000006</v>
          </cell>
        </row>
        <row r="553">
          <cell r="F553" t="str">
            <v>РМЗ</v>
          </cell>
        </row>
        <row r="554">
          <cell r="F554" t="str">
            <v>ЗМУ</v>
          </cell>
        </row>
        <row r="555">
          <cell r="F555" t="str">
            <v>РМЗ</v>
          </cell>
        </row>
        <row r="556">
          <cell r="F556" t="str">
            <v>ЗМУ</v>
          </cell>
        </row>
        <row r="558">
          <cell r="F558" t="str">
            <v>РМЗ</v>
          </cell>
        </row>
        <row r="559">
          <cell r="F559" t="str">
            <v>РМЗ</v>
          </cell>
          <cell r="J559">
            <v>4.5878399999999999</v>
          </cell>
        </row>
        <row r="560">
          <cell r="F560" t="str">
            <v>ЭСО</v>
          </cell>
          <cell r="J560">
            <v>2.242</v>
          </cell>
        </row>
        <row r="561">
          <cell r="F561" t="str">
            <v>УАТ</v>
          </cell>
        </row>
        <row r="562">
          <cell r="F562" t="str">
            <v>ТЛК</v>
          </cell>
        </row>
        <row r="563">
          <cell r="F563" t="str">
            <v>ЗМУ</v>
          </cell>
          <cell r="J563">
            <v>34.49494</v>
          </cell>
        </row>
        <row r="564">
          <cell r="F564" t="str">
            <v>РМЗ</v>
          </cell>
          <cell r="J564">
            <v>11.6</v>
          </cell>
        </row>
        <row r="565">
          <cell r="F565" t="str">
            <v>ТЛК</v>
          </cell>
          <cell r="J565">
            <v>0.56000000000000005</v>
          </cell>
        </row>
        <row r="566">
          <cell r="F566" t="str">
            <v>УАТ</v>
          </cell>
          <cell r="J566">
            <v>7.3</v>
          </cell>
        </row>
        <row r="567">
          <cell r="F567" t="str">
            <v>ЭСО</v>
          </cell>
          <cell r="J567">
            <v>3.95</v>
          </cell>
        </row>
        <row r="568">
          <cell r="F568" t="str">
            <v>ЗМУ</v>
          </cell>
          <cell r="J568">
            <v>54.6</v>
          </cell>
        </row>
        <row r="569">
          <cell r="F569" t="str">
            <v>ТЛК</v>
          </cell>
          <cell r="J569">
            <v>261</v>
          </cell>
        </row>
        <row r="571">
          <cell r="J571">
            <v>6036.66</v>
          </cell>
        </row>
        <row r="572">
          <cell r="J572">
            <v>425.06</v>
          </cell>
        </row>
        <row r="573">
          <cell r="F573" t="str">
            <v>ЭСО</v>
          </cell>
          <cell r="J573">
            <v>133</v>
          </cell>
        </row>
        <row r="579">
          <cell r="F579" t="str">
            <v>ЗМУ</v>
          </cell>
          <cell r="J579">
            <v>2</v>
          </cell>
        </row>
        <row r="580">
          <cell r="F580" t="str">
            <v>ЭСО</v>
          </cell>
          <cell r="J580">
            <v>14.23</v>
          </cell>
        </row>
        <row r="581">
          <cell r="F581" t="str">
            <v>КЧХК</v>
          </cell>
          <cell r="J581">
            <v>68.930000000000007</v>
          </cell>
        </row>
        <row r="582">
          <cell r="F582" t="str">
            <v>Каскд Холдинг</v>
          </cell>
          <cell r="J582">
            <v>40.5</v>
          </cell>
        </row>
        <row r="583">
          <cell r="F583" t="str">
            <v>РМЗ</v>
          </cell>
          <cell r="J583">
            <v>125.6</v>
          </cell>
        </row>
        <row r="587">
          <cell r="F587" t="str">
            <v>КЧХК</v>
          </cell>
          <cell r="J587">
            <v>40.299999999999997</v>
          </cell>
        </row>
        <row r="588">
          <cell r="F588" t="str">
            <v>ЭСО</v>
          </cell>
          <cell r="J588">
            <v>0.5</v>
          </cell>
        </row>
        <row r="594">
          <cell r="J594">
            <v>134.5</v>
          </cell>
        </row>
        <row r="595">
          <cell r="F595" t="str">
            <v>ТГК 5</v>
          </cell>
          <cell r="J595">
            <v>134.5</v>
          </cell>
        </row>
        <row r="599">
          <cell r="J599">
            <v>500</v>
          </cell>
        </row>
        <row r="600">
          <cell r="F600" t="str">
            <v>Другие</v>
          </cell>
          <cell r="J600">
            <v>500</v>
          </cell>
        </row>
        <row r="602">
          <cell r="J602">
            <v>0</v>
          </cell>
        </row>
        <row r="603">
          <cell r="F603" t="str">
            <v>Другие</v>
          </cell>
        </row>
        <row r="604">
          <cell r="F604" t="str">
            <v>Другие</v>
          </cell>
        </row>
        <row r="605">
          <cell r="F605" t="str">
            <v>Другие</v>
          </cell>
        </row>
        <row r="606">
          <cell r="F606" t="str">
            <v>Другие</v>
          </cell>
        </row>
        <row r="607">
          <cell r="J607">
            <v>0</v>
          </cell>
        </row>
        <row r="610">
          <cell r="J610">
            <v>4977.1000000000004</v>
          </cell>
        </row>
        <row r="611">
          <cell r="F611" t="str">
            <v>Другие</v>
          </cell>
        </row>
        <row r="612">
          <cell r="F612" t="str">
            <v>Другие</v>
          </cell>
          <cell r="J612">
            <v>4.5999999999999996</v>
          </cell>
        </row>
        <row r="626">
          <cell r="F626" t="str">
            <v>Каскд Холдинг</v>
          </cell>
          <cell r="J626">
            <v>11.2</v>
          </cell>
        </row>
        <row r="629">
          <cell r="F629" t="str">
            <v>Таможня</v>
          </cell>
        </row>
        <row r="630">
          <cell r="F630" t="str">
            <v>ЗМУ</v>
          </cell>
        </row>
        <row r="631">
          <cell r="F631" t="str">
            <v>Другие</v>
          </cell>
          <cell r="J631">
            <v>4956</v>
          </cell>
        </row>
        <row r="632">
          <cell r="F632" t="str">
            <v>ООО Хлороформ</v>
          </cell>
          <cell r="J632">
            <v>5.3</v>
          </cell>
        </row>
        <row r="635">
          <cell r="J635">
            <v>269411.5</v>
          </cell>
        </row>
        <row r="636">
          <cell r="J636">
            <v>253526.5</v>
          </cell>
        </row>
        <row r="637">
          <cell r="J637">
            <v>252184</v>
          </cell>
        </row>
        <row r="638">
          <cell r="F638" t="str">
            <v>ОСБ</v>
          </cell>
        </row>
        <row r="639">
          <cell r="F639" t="str">
            <v>ВТБ Северо-Запад</v>
          </cell>
          <cell r="J639">
            <v>42884</v>
          </cell>
        </row>
        <row r="640">
          <cell r="F640" t="str">
            <v>ВТБ Северо-Запад</v>
          </cell>
          <cell r="J640">
            <v>118300</v>
          </cell>
        </row>
        <row r="641">
          <cell r="F641" t="str">
            <v>Банк</v>
          </cell>
          <cell r="J641">
            <v>91000</v>
          </cell>
        </row>
        <row r="643">
          <cell r="J643">
            <v>1342.5</v>
          </cell>
        </row>
        <row r="645">
          <cell r="F645" t="str">
            <v>Си-Ай-Кемекал</v>
          </cell>
        </row>
        <row r="647">
          <cell r="F647" t="str">
            <v>ООО Хлорамин-Технологии</v>
          </cell>
          <cell r="J647">
            <v>600</v>
          </cell>
        </row>
        <row r="648">
          <cell r="F648" t="str">
            <v>ООО Хлорамин-Технологии</v>
          </cell>
          <cell r="J648">
            <v>700</v>
          </cell>
        </row>
        <row r="649">
          <cell r="F649" t="str">
            <v>ООО Хлорамин-Технологии</v>
          </cell>
          <cell r="J649">
            <v>27.5</v>
          </cell>
        </row>
        <row r="650">
          <cell r="F650" t="str">
            <v>ООО Хлорамин-Технологии</v>
          </cell>
          <cell r="J650">
            <v>15</v>
          </cell>
        </row>
        <row r="651">
          <cell r="J651">
            <v>0</v>
          </cell>
        </row>
        <row r="655">
          <cell r="J655">
            <v>15885</v>
          </cell>
        </row>
        <row r="656">
          <cell r="J656">
            <v>15885</v>
          </cell>
        </row>
        <row r="657">
          <cell r="F657" t="str">
            <v>Другие</v>
          </cell>
          <cell r="J657">
            <v>15885</v>
          </cell>
        </row>
        <row r="667">
          <cell r="J667">
            <v>44918.856</v>
          </cell>
        </row>
        <row r="668">
          <cell r="J668">
            <v>44918.856</v>
          </cell>
        </row>
        <row r="669">
          <cell r="J669">
            <v>44918.856</v>
          </cell>
        </row>
        <row r="670">
          <cell r="F670" t="str">
            <v>ВТБ</v>
          </cell>
          <cell r="J670">
            <v>44918.856</v>
          </cell>
        </row>
        <row r="672">
          <cell r="J672">
            <v>0</v>
          </cell>
        </row>
        <row r="673">
          <cell r="F673" t="str">
            <v>Союз</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Гр5(о)"/>
    </sheetNames>
    <sheetDataSet>
      <sheetData sheetId="0"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1"/>
    </sheetNames>
    <sheetDataSet>
      <sheetData sheetId="0"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1 (распределение)"/>
    </sheetNames>
    <sheetDataSet>
      <sheetData sheetId="0"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 val="Inventories as of 03.20"/>
      <sheetName val="InventorHistory"/>
      <sheetName val="Inventories as of 03_20"/>
      <sheetName val="точн2"/>
      <sheetName val="ОСВ"/>
      <sheetName val="tariffs"/>
      <sheetName val="ConsumptionPerUnit"/>
      <sheetName val="BS Inputs"/>
      <sheetName val="Справочно"/>
      <sheetName val="Adjustments"/>
      <sheetName val="Inventories_as_of_03_20"/>
      <sheetName val="Inventories_as_of_03_201"/>
      <sheetName val="BS_Inputs"/>
      <sheetName val="Inventories_as_of_03_202"/>
      <sheetName val="Inventories_as_of_03_203"/>
      <sheetName val="BS_Inputs1"/>
      <sheetName val="БДР"/>
      <sheetName val="цены"/>
      <sheetName val="DATA"/>
      <sheetName val="декабрь"/>
      <sheetName val="Bendra"/>
      <sheetName val="ПАМЯТКА Группы материалов"/>
      <sheetName val="затраты"/>
      <sheetName val="Лист1"/>
      <sheetName val="Исходные"/>
      <sheetName val="сметы СКО 3кв03г."/>
      <sheetName val="Списки"/>
      <sheetName val="Южно-Солнечная"/>
      <sheetName val="Бюджет2007"/>
      <sheetName val="СпрБюд"/>
      <sheetName val="LINK"/>
      <sheetName val="r090NB"/>
      <sheetName val="Financial Assumtions"/>
      <sheetName val="Titul"/>
      <sheetName val="r130NB"/>
      <sheetName val="BNPBalancesJuly1"/>
      <sheetName val="PROD12RU"/>
      <sheetName val="Sched 11-ACTUALS"/>
      <sheetName val="реестр"/>
      <sheetName val="коэф"/>
      <sheetName val="FX"/>
      <sheetName val="Journals"/>
      <sheetName val="IFRS"/>
      <sheetName val="Inventories_as_of_03_204"/>
      <sheetName val="Inventories_as_of_03_205"/>
      <sheetName val="BS_Inputs2"/>
      <sheetName val="ПАМЯТКА_Группы_материалов"/>
      <sheetName val="сметы_СКО_3кв03г_"/>
      <sheetName val="Financial_Assumtions"/>
      <sheetName val="Sched_11-ACTUALS"/>
      <sheetName val="Inventories_as_of_03_206"/>
      <sheetName val="Inventories_as_of_03_207"/>
      <sheetName val="BS_Inputs3"/>
      <sheetName val="ПАМЯТКА_Группы_материалов1"/>
      <sheetName val="сметы_СКО_3кв03г_1"/>
      <sheetName val="Financial_Assumtions1"/>
      <sheetName val="Sched_11-ACTUALS1"/>
      <sheetName val="comps"/>
      <sheetName val="Com0124"/>
      <sheetName val="Com0226"/>
      <sheetName val="Inventories_as_of_03_208"/>
      <sheetName val="Inventories_as_of_03_209"/>
      <sheetName val="BS_Inputs4"/>
      <sheetName val="ПАМЯТКА_Группы_материалов2"/>
      <sheetName val="сметы_СКО_3кв03г_2"/>
      <sheetName val="Financial_Assumtions2"/>
      <sheetName val="Sched_11-ACTUAL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8">
          <cell r="E8">
            <v>200</v>
          </cell>
        </row>
      </sheetData>
      <sheetData sheetId="12">
        <row r="8">
          <cell r="E8">
            <v>200</v>
          </cell>
        </row>
      </sheetData>
      <sheetData sheetId="13">
        <row r="8">
          <cell r="E8">
            <v>200</v>
          </cell>
        </row>
      </sheetData>
      <sheetData sheetId="14">
        <row r="8">
          <cell r="E8">
            <v>200</v>
          </cell>
        </row>
      </sheetData>
      <sheetData sheetId="15">
        <row r="8">
          <cell r="E8">
            <v>200</v>
          </cell>
        </row>
      </sheetData>
      <sheetData sheetId="16">
        <row r="8">
          <cell r="E8">
            <v>200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ow r="8">
          <cell r="E8">
            <v>200</v>
          </cell>
        </row>
      </sheetData>
      <sheetData sheetId="45">
        <row r="8">
          <cell r="E8">
            <v>200</v>
          </cell>
        </row>
      </sheetData>
      <sheetData sheetId="46"/>
      <sheetData sheetId="47"/>
      <sheetData sheetId="48"/>
      <sheetData sheetId="49"/>
      <sheetData sheetId="50"/>
      <sheetData sheetId="51">
        <row r="8">
          <cell r="E8">
            <v>200</v>
          </cell>
        </row>
      </sheetData>
      <sheetData sheetId="52">
        <row r="8">
          <cell r="E8">
            <v>200</v>
          </cell>
        </row>
      </sheetData>
      <sheetData sheetId="53">
        <row r="8">
          <cell r="E8">
            <v>200</v>
          </cell>
        </row>
      </sheetData>
      <sheetData sheetId="54">
        <row r="8">
          <cell r="E8">
            <v>200</v>
          </cell>
        </row>
      </sheetData>
      <sheetData sheetId="55">
        <row r="8">
          <cell r="E8">
            <v>200</v>
          </cell>
        </row>
      </sheetData>
      <sheetData sheetId="56">
        <row r="8">
          <cell r="E8">
            <v>200</v>
          </cell>
        </row>
      </sheetData>
      <sheetData sheetId="57">
        <row r="8">
          <cell r="E8">
            <v>200</v>
          </cell>
        </row>
      </sheetData>
      <sheetData sheetId="58" refreshError="1"/>
      <sheetData sheetId="59" refreshError="1"/>
      <sheetData sheetId="60" refreshError="1"/>
      <sheetData sheetId="61"/>
      <sheetData sheetId="62">
        <row r="8">
          <cell r="E8">
            <v>200</v>
          </cell>
        </row>
      </sheetData>
      <sheetData sheetId="63"/>
      <sheetData sheetId="64"/>
      <sheetData sheetId="65"/>
      <sheetData sheetId="66"/>
      <sheetData sheetId="67"/>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шибки"/>
      <sheetName val="условные обознач."/>
      <sheetName val="1"/>
      <sheetName val="1а"/>
      <sheetName val="2"/>
      <sheetName val="2-1"/>
      <sheetName val="2-2"/>
      <sheetName val="2-3"/>
      <sheetName val="3"/>
      <sheetName val="4"/>
      <sheetName val="4-1"/>
      <sheetName val="4-2"/>
      <sheetName val="4-3"/>
      <sheetName val="5_old"/>
      <sheetName val="5-1"/>
      <sheetName val="5-2 "/>
      <sheetName val="5-3"/>
      <sheetName val="6"/>
      <sheetName val="6-1"/>
      <sheetName val="7"/>
      <sheetName val="7-1"/>
      <sheetName val="7-2"/>
      <sheetName val="9"/>
      <sheetName val="10"/>
      <sheetName val="10-2"/>
      <sheetName val="10-1"/>
      <sheetName val="13 "/>
      <sheetName val="12 "/>
      <sheetName val="14"/>
      <sheetName val="16"/>
      <sheetName val="15 "/>
      <sheetName val="16-1"/>
      <sheetName val="18"/>
      <sheetName val="18-1"/>
      <sheetName val="18-2"/>
      <sheetName val="20"/>
      <sheetName val="21"/>
      <sheetName val="22"/>
      <sheetName val="23"/>
      <sheetName val="24"/>
      <sheetName val="25"/>
      <sheetName val="25-1"/>
      <sheetName val="26"/>
      <sheetName val="27"/>
      <sheetName val="28"/>
      <sheetName val="29"/>
      <sheetName val="30"/>
      <sheetName val="31"/>
      <sheetName val="32"/>
      <sheetName val="33"/>
      <sheetName val="18_2"/>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Условия"/>
      <sheetName val="Пр-во"/>
      <sheetName val="Движение"/>
      <sheetName val="Реализация"/>
      <sheetName val="Цена реал-ии"/>
      <sheetName val="Выручка"/>
      <sheetName val="Комм расх"/>
      <sheetName val="Нормы расхода"/>
      <sheetName val="Рудник"/>
      <sheetName val="Рудник (2)"/>
      <sheetName val="ДФ"/>
      <sheetName val="ДФ (2)"/>
      <sheetName val="ОК"/>
      <sheetName val="ЦТТ"/>
      <sheetName val="ЦТТ (2)"/>
      <sheetName val="ЦГДиСМ"/>
      <sheetName val="АТЦ"/>
      <sheetName val="ЦАП"/>
      <sheetName val="ЦЭСиС"/>
      <sheetName val="ЭРЦ"/>
      <sheetName val="Энергоцех"/>
      <sheetName val="ТЭЦ"/>
      <sheetName val="ЦПП"/>
      <sheetName val="РМЦ"/>
      <sheetName val="РСУ"/>
      <sheetName val="ИЦ"/>
      <sheetName val="ЦСИиСМ"/>
      <sheetName val="Коэффициенты"/>
      <sheetName val="Разнесение"/>
      <sheetName val="Разнесение_доп"/>
      <sheetName val="Концентраты"/>
      <sheetName val="Итого всп цеха"/>
      <sheetName val="Итого всп цеха (2)"/>
      <sheetName val="ИТОГО_с-с"/>
      <sheetName val="ИТОГО_с-с (2)"/>
      <sheetName val="ИТОГО_с-с (3)"/>
      <sheetName val="ВМСБ"/>
      <sheetName val="недра"/>
      <sheetName val="БДР"/>
      <sheetName val="ограничения_азот"/>
      <sheetName val="цены_азот"/>
      <sheetName val="Цена_реал-ии"/>
      <sheetName val="Комм_расх"/>
      <sheetName val="Нормы_расхода"/>
      <sheetName val="Рудник_(2)"/>
      <sheetName val="ДФ_(2)"/>
      <sheetName val="ЦТТ_(2)"/>
      <sheetName val="Итого_всп_цеха"/>
      <sheetName val="Итого_всп_цеха_(2)"/>
      <sheetName val="ИТОГО_с-с_(2)"/>
      <sheetName val="ИТОГО_с-с_(3)"/>
      <sheetName val="Итого М. (2)"/>
      <sheetName val="Цена_реал-ии1"/>
      <sheetName val="Комм_расх1"/>
      <sheetName val="Нормы_расхода1"/>
      <sheetName val="Рудник_(2)1"/>
      <sheetName val="ДФ_(2)1"/>
      <sheetName val="ЦТТ_(2)1"/>
      <sheetName val="Итого_всп_цеха1"/>
      <sheetName val="Итого_всп_цеха_(2)1"/>
      <sheetName val="ИТОГО_с-с_(2)1"/>
      <sheetName val="ИТОГО_с-с_(3)1"/>
      <sheetName val="Цена_реал-ии2"/>
      <sheetName val="Комм_расх2"/>
      <sheetName val="Нормы_расхода2"/>
      <sheetName val="Рудник_(2)2"/>
      <sheetName val="ДФ_(2)2"/>
      <sheetName val="ЦТТ_(2)2"/>
      <sheetName val="Итого_всп_цеха2"/>
      <sheetName val="Итого_всп_цеха_(2)2"/>
      <sheetName val="ИТОГО_с-с_(2)2"/>
      <sheetName val="ИТОГО_с-с_(3)2"/>
      <sheetName val="свод"/>
      <sheetName val="Цена_реал-ии3"/>
      <sheetName val="Комм_расх3"/>
      <sheetName val="Нормы_расхода3"/>
      <sheetName val="Рудник_(2)3"/>
      <sheetName val="ДФ_(2)3"/>
      <sheetName val="ЦТТ_(2)3"/>
      <sheetName val="Итого_всп_цеха3"/>
      <sheetName val="Итого_всп_цеха_(2)3"/>
      <sheetName val="ИТОГО_с-с_(2)3"/>
      <sheetName val="ИТОГО_с-с_(3)3"/>
      <sheetName val="Итого_М__(2)"/>
      <sheetName val="Консолидированный"/>
    </sheetNames>
    <sheetDataSet>
      <sheetData sheetId="0" refreshError="1">
        <row r="2">
          <cell r="C2">
            <v>28.9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sheetData sheetId="74"/>
      <sheetData sheetId="75"/>
      <sheetData sheetId="76"/>
      <sheetData sheetId="77"/>
      <sheetData sheetId="78"/>
      <sheetData sheetId="79"/>
      <sheetData sheetId="80"/>
      <sheetData sheetId="81"/>
      <sheetData sheetId="82"/>
      <sheetData sheetId="83"/>
      <sheetData sheetId="84"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sheetName val="CEXM"/>
      <sheetName val="norm01"/>
      <sheetName val="prod"/>
      <sheetName val="prod1"/>
      <sheetName val="cen"/>
      <sheetName val="pl"/>
      <sheetName val="справочник норм"/>
      <sheetName val="затраты"/>
      <sheetName val="нормы1"/>
      <sheetName val="ПФ"/>
      <sheetName val="БДР$"/>
      <sheetName val="$БДДС"/>
      <sheetName val="БДДС"/>
      <sheetName val="БДР"/>
      <sheetName val="Сравнение"/>
      <sheetName val="ТП"/>
      <sheetName val="катал"/>
      <sheetName val="2002"/>
      <sheetName val="ПАУ"/>
      <sheetName val="ПОС"/>
      <sheetName val="18-2"/>
      <sheetName val="Позиция"/>
      <sheetName val="control_panel"/>
      <sheetName val="Оглавление"/>
      <sheetName val="Классиф_"/>
      <sheetName val="цены"/>
      <sheetName val="ограничения"/>
      <sheetName val="G_ORDER"/>
      <sheetName val="20 "/>
      <sheetName val="Input+Output"/>
      <sheetName val="Tier1"/>
      <sheetName val="Цеховые"/>
      <sheetName val="ПГ день"/>
      <sheetName val="Summary"/>
      <sheetName val="справочник_норм"/>
      <sheetName val="20_"/>
      <sheetName val="Лист3"/>
      <sheetName val="ОСВ"/>
      <sheetName val="Scenarijai"/>
      <sheetName val="3 - Conversion costs"/>
      <sheetName val="2 - Prices &amp; Other assmpt"/>
      <sheetName val="Working - NoPrint"/>
      <sheetName val="справочник_норм1"/>
      <sheetName val="20_1"/>
      <sheetName val="Форма1"/>
      <sheetName val="Форма2"/>
      <sheetName val="20USD"/>
      <sheetName val="ограничения_азот"/>
      <sheetName val="точн2"/>
      <sheetName val="Титул"/>
      <sheetName val="Balance Sheet"/>
      <sheetName val="Смета"/>
      <sheetName val="Допущения"/>
      <sheetName val="прогнозы_кварт"/>
      <sheetName val="Списки"/>
      <sheetName val="Идекс Госкомстат"/>
      <sheetName val="ИнвестицииСвод"/>
      <sheetName val="отгр ГОК"/>
      <sheetName val="курс"/>
      <sheetName val="Консолидированный"/>
      <sheetName val="Balance"/>
      <sheetName val="CST нов"/>
      <sheetName val="TasAt"/>
      <sheetName val="DATA"/>
      <sheetName val="справочник_норм2"/>
      <sheetName val="20_2"/>
      <sheetName val="ПГ_день"/>
      <sheetName val="3_-_Conversion_costs"/>
      <sheetName val="2_-_Prices_&amp;_Other_assmpt"/>
      <sheetName val="Working_-_NoPrint"/>
      <sheetName val="Balance_Sheet"/>
      <sheetName val="Идекс_Госкомстат"/>
      <sheetName val="отгр_ГОК"/>
      <sheetName val="CST_нов"/>
      <sheetName val="справочник_норм3"/>
      <sheetName val="20_3"/>
      <sheetName val="ПГ_день1"/>
      <sheetName val="3_-_Conversion_costs1"/>
      <sheetName val="2_-_Prices_&amp;_Other_assmpt1"/>
      <sheetName val="Working_-_NoPrint1"/>
      <sheetName val="Balance_Sheet1"/>
      <sheetName val="Идекс_Госкомстат1"/>
      <sheetName val="отгр_ГОК1"/>
      <sheetName val="CST_нов1"/>
      <sheetName val="card_01"/>
      <sheetName val="справочник_норм4"/>
      <sheetName val="20_4"/>
      <sheetName val="ПГ_день2"/>
      <sheetName val="3_-_Conversion_costs2"/>
      <sheetName val="2_-_Prices_&amp;_Other_assmpt2"/>
      <sheetName val="Working_-_NoPrint2"/>
      <sheetName val="Balance_Sheet2"/>
      <sheetName val="Идекс_Госкомстат2"/>
      <sheetName val="отгр_ГОК2"/>
      <sheetName val="CST_нов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At"/>
      <sheetName val="Sumary"/>
      <sheetName val="ЭнергБал"/>
      <sheetName val="Норм"/>
      <sheetName val="П-во"/>
      <sheetName val="Р_ция"/>
      <sheetName val="Зарпл"/>
      <sheetName val="Rem_9"/>
      <sheetName val="Rem_4a"/>
      <sheetName val="Rem-4"/>
      <sheetName val="М_лы"/>
      <sheetName val="Осн_1т"/>
      <sheetName val="Всп_Ц"/>
      <sheetName val="осн+всп"/>
      <sheetName val="Осн-BDR"/>
      <sheetName val="Осн_Ц"/>
      <sheetName val="Цен"/>
      <sheetName val="С_П-ва"/>
      <sheetName val="Кальк2"/>
      <sheetName val="Кальк"/>
      <sheetName val="BDR0"/>
      <sheetName val="Ад&amp;Ф"/>
      <sheetName val="P&amp;L"/>
      <sheetName val="F_20"/>
      <sheetName val="Log"/>
      <sheetName val="Всп-Ф20"/>
      <sheetName val="БДДС"/>
      <sheetName val="BDDSnev"/>
      <sheetName val="DKDuom"/>
      <sheetName val="PardDuom"/>
      <sheetName val="GamZalKiek"/>
      <sheetName val="GamZalSum"/>
      <sheetName val="GamKiek"/>
      <sheetName val="GamSav"/>
      <sheetName val="LikKiek"/>
      <sheetName val="LikVert"/>
      <sheetName val="FX"/>
      <sheetName val="VadPl"/>
      <sheetName val="Vad"/>
      <sheetName val="_"/>
      <sheetName val="BDR1"/>
      <sheetName val="MP_register-new"/>
      <sheetName val="GAAP"/>
      <sheetName val="Bendra"/>
      <sheetName val="Inventories as of 03.20"/>
      <sheetName val="Лист3"/>
      <sheetName val="BDR02"/>
      <sheetName val="2002(v2)"/>
      <sheetName val="Сдача "/>
      <sheetName val="БДР"/>
      <sheetName val="KEY"/>
      <sheetName val="Journals"/>
      <sheetName val="Main"/>
      <sheetName val="I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тог Антиснег11.01"/>
      <sheetName val="Сводный"/>
      <sheetName val="Антиснег 11.01"/>
      <sheetName val="Итог Бутилацетат 11.01"/>
      <sheetName val="Бутилацетат 11.01"/>
      <sheetName val="Итог Антиснег12.01 "/>
      <sheetName val="Антиснег декабрь"/>
      <sheetName val="Итог Бутилацетат 12.01 "/>
      <sheetName val="Бутилацетат декабрь"/>
      <sheetName val="Итог Антиснег11_01"/>
      <sheetName val="Консолидированный"/>
      <sheetName val="20USD"/>
      <sheetName val="БДР"/>
      <sheetName val="отгр ГОК"/>
      <sheetName val="Приложение 3"/>
      <sheetName val="Итог_Антиснег11_01"/>
      <sheetName val="Антиснег_11_01"/>
      <sheetName val="Итог_Бутилацетат_11_01"/>
      <sheetName val="Бутилацетат_11_01"/>
      <sheetName val="Итог_Антиснег12_01_"/>
      <sheetName val="Антиснег_декабрь"/>
      <sheetName val="Итог_Бутилацетат_12_01_"/>
      <sheetName val="Бутилацетат_декабрь"/>
      <sheetName val="Итог_Антиснег11_011"/>
      <sheetName val="отгр_ГОК"/>
      <sheetName val="Приложение_3"/>
      <sheetName val="ИнвестицииСвод"/>
      <sheetName val="Итог_Антиснег11_012"/>
      <sheetName val="Антиснег_11_011"/>
      <sheetName val="Итог_Бутилацетат_11_011"/>
      <sheetName val="Бутилацетат_11_011"/>
      <sheetName val="Итог_Антиснег12_01_1"/>
      <sheetName val="Антиснег_декабрь1"/>
      <sheetName val="Итог_Бутилацетат_12_01_1"/>
      <sheetName val="Бутилацетат_декабрь1"/>
      <sheetName val="Итог_Антиснег11_013"/>
      <sheetName val="отгр_ГОК1"/>
      <sheetName val="Приложение_31"/>
      <sheetName val="Итог_Антиснег11_014"/>
      <sheetName val="Антиснег_11_012"/>
      <sheetName val="Итог_Бутилацетат_11_012"/>
      <sheetName val="Бутилацетат_11_012"/>
      <sheetName val="Итог_Антиснег12_01_2"/>
      <sheetName val="Антиснег_декабрь2"/>
      <sheetName val="Итог_Бутилацетат_12_01_2"/>
      <sheetName val="Бутилацетат_декабрь2"/>
      <sheetName val="Итог_Антиснег11_015"/>
      <sheetName val="отгр_ГОК2"/>
      <sheetName val="Приложение_32"/>
    </sheetNames>
    <sheetDataSet>
      <sheetData sheetId="0">
        <row r="22">
          <cell r="B22">
            <v>29.9</v>
          </cell>
        </row>
      </sheetData>
      <sheetData sheetId="1">
        <row r="22">
          <cell r="B22">
            <v>29.9</v>
          </cell>
        </row>
      </sheetData>
      <sheetData sheetId="2">
        <row r="22">
          <cell r="B22">
            <v>29.9</v>
          </cell>
        </row>
      </sheetData>
      <sheetData sheetId="3"/>
      <sheetData sheetId="4"/>
      <sheetData sheetId="5"/>
      <sheetData sheetId="6"/>
      <sheetData sheetId="7"/>
      <sheetData sheetId="8">
        <row r="22">
          <cell r="B22">
            <v>29.9</v>
          </cell>
        </row>
      </sheetData>
      <sheetData sheetId="9">
        <row r="22">
          <cell r="B22">
            <v>29.9</v>
          </cell>
        </row>
      </sheetData>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ДР"/>
      <sheetName val="список"/>
      <sheetName val="CEXM"/>
      <sheetName val="norm01"/>
      <sheetName val="prod"/>
      <sheetName val="prod1"/>
      <sheetName val="cen"/>
      <sheetName val="pl"/>
      <sheetName val="справочник норм"/>
      <sheetName val="затраты"/>
      <sheetName val="нормы1"/>
      <sheetName val="ПФ"/>
      <sheetName val="БДР$"/>
      <sheetName val="$БДДС"/>
      <sheetName val="БДДС"/>
      <sheetName val="Сравнение"/>
      <sheetName val="ТП"/>
      <sheetName val="катал"/>
      <sheetName val="2002"/>
      <sheetName val="ПАУ"/>
      <sheetName val="ПОС"/>
      <sheetName val="Оглавление"/>
      <sheetName val="Классиф_"/>
      <sheetName val="20 "/>
      <sheetName val="Input+Output"/>
      <sheetName val="цены"/>
      <sheetName val="ограничения"/>
      <sheetName val="G_ORDER"/>
      <sheetName val="18-2"/>
      <sheetName val="Позиция"/>
      <sheetName val="control_panel"/>
      <sheetName val="справочник_норм"/>
      <sheetName val="20_"/>
      <sheetName val="справочник_норм1"/>
      <sheetName val="20_1"/>
      <sheetName val="Tier1"/>
      <sheetName val="Лист3"/>
      <sheetName val="Цеховые"/>
      <sheetName val="ОСВ"/>
      <sheetName val="ПГ день"/>
      <sheetName val="Summary"/>
      <sheetName val="Scenarijai"/>
      <sheetName val="3 - Conversion costs"/>
      <sheetName val="2 - Prices &amp; Other assmpt"/>
      <sheetName val="Working - NoPrint"/>
      <sheetName val="20USD"/>
      <sheetName val="ограничения_азот"/>
      <sheetName val="точн2"/>
      <sheetName val="Форма1"/>
      <sheetName val="Форма2"/>
      <sheetName val="Титул"/>
      <sheetName val="Balance Sheet"/>
      <sheetName val="Смета"/>
      <sheetName val="Допущения"/>
      <sheetName val="прогнозы_кварт"/>
      <sheetName val="Списки"/>
      <sheetName val="Идекс Госкомстат"/>
      <sheetName val="ИнвестицииСвод"/>
      <sheetName val="отгр ГОК"/>
      <sheetName val="курс"/>
      <sheetName val="Консолидированный"/>
      <sheetName val="Balance"/>
      <sheetName val="CST нов"/>
      <sheetName val="TasAt"/>
      <sheetName val="DATA"/>
      <sheetName val="справочник_норм2"/>
      <sheetName val="20_2"/>
      <sheetName val="ПГ_день"/>
      <sheetName val="3_-_Conversion_costs"/>
      <sheetName val="2_-_Prices_&amp;_Other_assmpt"/>
      <sheetName val="Working_-_NoPrint"/>
      <sheetName val="Balance_Sheet"/>
      <sheetName val="Идекс_Госкомстат"/>
      <sheetName val="отгр_ГОК"/>
      <sheetName val="CST_нов"/>
      <sheetName val="справочник_норм3"/>
      <sheetName val="20_3"/>
      <sheetName val="ПГ_день1"/>
      <sheetName val="3_-_Conversion_costs1"/>
      <sheetName val="2_-_Prices_&amp;_Other_assmpt1"/>
      <sheetName val="Working_-_NoPrint1"/>
      <sheetName val="Balance_Sheet1"/>
      <sheetName val="Идекс_Госкомстат1"/>
      <sheetName val="отгр_ГОК1"/>
      <sheetName val="CST_нов1"/>
      <sheetName val="card_01"/>
      <sheetName val="справочник_норм4"/>
      <sheetName val="20_4"/>
      <sheetName val="ПГ_день2"/>
      <sheetName val="3_-_Conversion_costs2"/>
      <sheetName val="2_-_Prices_&amp;_Other_assmpt2"/>
      <sheetName val="Working_-_NoPrint2"/>
      <sheetName val="Balance_Sheet2"/>
      <sheetName val="Идекс_Госкомстат2"/>
      <sheetName val="отгр_ГОК2"/>
      <sheetName val="CST_нов2"/>
      <sheetName val="Finprog"/>
      <sheetName val="Cashflow"/>
      <sheetName val="ЧМЗ Budget"/>
      <sheetName val="Гр5(о)"/>
      <sheetName val=" "/>
      <sheetName val="НАК 2008г"/>
    </sheetNames>
    <sheetDataSet>
      <sheetData sheetId="0" refreshError="1">
        <row r="5">
          <cell r="E5">
            <v>30.5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очн2"/>
      <sheetName val="Лист3"/>
      <sheetName val="8200--3"/>
      <sheetName val="прил.8210.03+"/>
      <sheetName val="ндс29"/>
      <sheetName val="8210,03+ выбор"/>
      <sheetName val="18-2"/>
      <sheetName val="EMPLANM"/>
      <sheetName val="ОСВ"/>
      <sheetName val="Лист 1"/>
      <sheetName val="РБУ"/>
      <sheetName val="UNITPRICES"/>
      <sheetName val="МБП"/>
      <sheetName val="Трейдинг_Фин_рез_4"/>
      <sheetName val="DetailsГУП"/>
      <sheetName val="окт-нояб"/>
      <sheetName val="ac_60"/>
      <sheetName val="OS01_6OZ"/>
      <sheetName val="данные"/>
      <sheetName val="График"/>
      <sheetName val="Исходные"/>
      <sheetName val="1"/>
      <sheetName val="трансформация 2006"/>
      <sheetName val="1а"/>
      <sheetName val="tb311205"/>
      <sheetName val="Октябрь"/>
      <sheetName val="Tier1"/>
      <sheetName val="затраты"/>
      <sheetName val="KEY"/>
      <sheetName val="Корректирующие Таблицы"/>
      <sheetName val="прил_8210_03+"/>
      <sheetName val="8210,03+_выбор"/>
      <sheetName val="Лист_1"/>
      <sheetName val="прил_8210_03+1"/>
      <sheetName val="8210,03+_выбор1"/>
      <sheetName val="Лист_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Work Items"/>
      <sheetName val="Makeup of Codes"/>
      <sheetName val="Layout"/>
      <sheetName val="WBS-AREAS"/>
      <sheetName val="CF Model"/>
      <sheetName val="C&amp;C Report"/>
      <sheetName val="Estimate Change"/>
      <sheetName val="Est Change LOG"/>
      <sheetName val="Concrete RofC"/>
      <sheetName val="Pipe RofC"/>
      <sheetName val="Instrumentation - RofC"/>
      <sheetName val="Mech Equip - RofC"/>
      <sheetName val="Russian Detail PR"/>
      <sheetName val="03-Progress Report"/>
      <sheetName val="Project Summary"/>
      <sheetName val="Electrical"/>
      <sheetName val="Sheet2"/>
    </sheetNames>
    <sheetDataSet>
      <sheetData sheetId="0" refreshError="1">
        <row r="5">
          <cell r="C5" t="str">
            <v>A01</v>
          </cell>
          <cell r="D5" t="str">
            <v>General Site Clearing, Demolition</v>
          </cell>
          <cell r="E5" t="str">
            <v>Общая расчистка территории площадки</v>
          </cell>
          <cell r="F5" t="str">
            <v>AC</v>
          </cell>
          <cell r="G5" t="str">
            <v>Includes all costs to clear the project site including disposal of all debris</v>
          </cell>
          <cell r="H5" t="str">
            <v>Включает все затраты по расчистке территории объекта, включая уборку всего мусора.</v>
          </cell>
          <cell r="J5">
            <v>1.5</v>
          </cell>
        </row>
        <row r="6">
          <cell r="C6" t="str">
            <v>A02</v>
          </cell>
          <cell r="D6" t="str">
            <v xml:space="preserve">Site Drainage </v>
          </cell>
          <cell r="E6" t="str">
            <v>Осушение участка</v>
          </cell>
          <cell r="F6" t="str">
            <v>HRS</v>
          </cell>
          <cell r="G6" t="str">
            <v>Drainage Ditches required to maintain the site in a dry condition, Includes geotextile fabrics</v>
          </cell>
          <cell r="H6" t="str">
            <v>Водосточные канавы, необходимые для постоянного дренажа участка</v>
          </cell>
          <cell r="J6">
            <v>1500</v>
          </cell>
        </row>
        <row r="7">
          <cell r="C7" t="str">
            <v>A03</v>
          </cell>
          <cell r="D7" t="str">
            <v>Site Fill, Compaction</v>
          </cell>
          <cell r="E7" t="str">
            <v>Вертикальная планировка, уплотнение</v>
          </cell>
          <cell r="F7" t="str">
            <v>CM</v>
          </cell>
          <cell r="G7" t="str">
            <v>Costs to fill the graded site to design elevation and the compaction of same.</v>
          </cell>
          <cell r="H7" t="str">
            <v>Стоимость работ по засыпке участка при выполнении вертикальной планировки площадки до проектной отметки и уплотнению засыпанного материала</v>
          </cell>
          <cell r="J7">
            <v>0.15</v>
          </cell>
        </row>
        <row r="8">
          <cell r="C8" t="str">
            <v>A04</v>
          </cell>
          <cell r="D8" t="str">
            <v>Wellpoint</v>
          </cell>
          <cell r="E8" t="str">
            <v>Водопонизительная скважина</v>
          </cell>
          <cell r="F8" t="str">
            <v>HRS</v>
          </cell>
          <cell r="G8" t="str">
            <v>Wellpoint systems required to maintain water levels within the plant during construction.  May be "left in place" in the event the system becomes a permanent requirement for the plant.</v>
          </cell>
          <cell r="H8" t="str">
            <v>Системы водопонизительных скважин, необходимые для поддержания уровня воды на фабрике во время строительства. Могут быть "оставлены на месте", если система станет постоянно необходима фабрике.</v>
          </cell>
          <cell r="J8">
            <v>1500</v>
          </cell>
        </row>
        <row r="9">
          <cell r="C9" t="str">
            <v>A05</v>
          </cell>
          <cell r="D9" t="str">
            <v>Foundation Piling</v>
          </cell>
          <cell r="E9" t="str">
            <v>Забивка фундаментных свай</v>
          </cell>
          <cell r="F9" t="str">
            <v>EA</v>
          </cell>
          <cell r="G9" t="str">
            <v>Fabrication and Installation of foundation piling required to support foundations.  Also includes test piling program.</v>
          </cell>
          <cell r="H9" t="str">
            <v>Изготовление и забивка свай фундамента, для создания необходимой опоры для фундаментов. Также включает в себя контрольную забивку свай.</v>
          </cell>
          <cell r="J9">
            <v>0.15</v>
          </cell>
        </row>
        <row r="10">
          <cell r="C10" t="str">
            <v>A06</v>
          </cell>
          <cell r="D10" t="str">
            <v>Augercast Piles</v>
          </cell>
          <cell r="E10" t="str">
            <v>Винтовые сваи</v>
          </cell>
          <cell r="F10" t="str">
            <v>CM</v>
          </cell>
          <cell r="G10">
            <v>0</v>
          </cell>
          <cell r="H10">
            <v>0</v>
          </cell>
          <cell r="J10">
            <v>20</v>
          </cell>
        </row>
        <row r="11">
          <cell r="C11" t="str">
            <v>Earthwork (земляные работы)</v>
          </cell>
          <cell r="D11">
            <v>0</v>
          </cell>
          <cell r="E11" t="str">
            <v>земляные работы</v>
          </cell>
          <cell r="F11">
            <v>0</v>
          </cell>
          <cell r="G11" t="str">
            <v>Includes costs to excavate, backfill,  dewater areas for foundations; preparation and installation of railways and controls; site roadways, ditches and drain systems.</v>
          </cell>
          <cell r="H11" t="str">
            <v>Включает стоимость выемки, обратной засыпки, дренажа участков под фундаменты; подготовку и строительство железной дороги и установку систем управления; дороги на территории комбината, траншеи и дренажные системы</v>
          </cell>
          <cell r="J11">
            <v>0</v>
          </cell>
        </row>
        <row r="12">
          <cell r="C12" t="str">
            <v>B01</v>
          </cell>
          <cell r="D12" t="str">
            <v>Excavation</v>
          </cell>
          <cell r="E12" t="str">
            <v>Разработка грунта</v>
          </cell>
          <cell r="F12" t="str">
            <v>CM</v>
          </cell>
          <cell r="G12" t="str">
            <v>Includes all costs to excavate materials for foundations, pipe or electrical installations.</v>
          </cell>
          <cell r="H12" t="str">
            <v>Включает все расходы на выемку материалов для фундаментов, монтаж трубопроводов или электромонтаж.</v>
          </cell>
          <cell r="J12">
            <v>0.15</v>
          </cell>
        </row>
        <row r="13">
          <cell r="C13" t="str">
            <v>B02</v>
          </cell>
          <cell r="D13" t="str">
            <v>Backfill</v>
          </cell>
          <cell r="E13" t="str">
            <v>Обратная засыпка</v>
          </cell>
          <cell r="F13" t="str">
            <v>CM</v>
          </cell>
          <cell r="G13" t="str">
            <v>Includes all costs for backfill materials, installation and required compaction tests.  Includes rental costs, or contractor costs of equipment required to facilitate the installation.</v>
          </cell>
          <cell r="H13" t="str">
            <v>Включает все расходы на обратную засыпку, монтаж и необходимые испытания грунта на уплотнение. Включает стоимость аренды, или расходы подрядчика на оборудование, необходимое для монтажа.</v>
          </cell>
          <cell r="J13">
            <v>0.35</v>
          </cell>
        </row>
        <row r="14">
          <cell r="C14" t="str">
            <v>B03</v>
          </cell>
          <cell r="D14" t="str">
            <v>Dewatering</v>
          </cell>
          <cell r="E14" t="str">
            <v>Дренаж</v>
          </cell>
          <cell r="F14" t="str">
            <v>HRS</v>
          </cell>
          <cell r="G14" t="str">
            <v>Costs of pumps and labor required to facilitate foundation dewatering.  Does NOT include plant drainage or wellpoint systems operations.</v>
          </cell>
          <cell r="H14" t="str">
            <v>Стоимость насосов и трудозатраты, необходимые для обеспечения водоотведения. НЕ включает работы по дренажу фабрики или водопонизительным системам.</v>
          </cell>
          <cell r="J14">
            <v>1500</v>
          </cell>
        </row>
        <row r="15">
          <cell r="C15" t="str">
            <v>B03</v>
          </cell>
          <cell r="D15" t="str">
            <v>Dewatering</v>
          </cell>
          <cell r="E15" t="str">
            <v>Дренаж</v>
          </cell>
          <cell r="F15" t="str">
            <v>HRS</v>
          </cell>
          <cell r="G15" t="str">
            <v>Costs of pumps and labor required to facilitate foundation dewatering.  Does NOT include plant drainage or wellpoint systems operations.</v>
          </cell>
          <cell r="H15" t="str">
            <v>Стоимость насосов и трудозатраты, необходимые для обеспечения водоотведения. НЕ включает работы по дренажу рудника или водопонизительным системам.</v>
          </cell>
          <cell r="J15">
            <v>1500</v>
          </cell>
        </row>
        <row r="16">
          <cell r="C16" t="str">
            <v>Roads &amp; Railways - Автодороги и железные дороги</v>
          </cell>
          <cell r="D16">
            <v>0</v>
          </cell>
          <cell r="E16">
            <v>0</v>
          </cell>
          <cell r="F16">
            <v>0</v>
          </cell>
          <cell r="G16">
            <v>0</v>
          </cell>
          <cell r="H16">
            <v>0</v>
          </cell>
          <cell r="J16">
            <v>0</v>
          </cell>
        </row>
        <row r="17">
          <cell r="C17" t="str">
            <v>B21</v>
          </cell>
          <cell r="D17" t="str">
            <v>Rail Bed Preparation</v>
          </cell>
          <cell r="E17" t="str">
            <v>Подготовка земляного полотна для железной дороги</v>
          </cell>
          <cell r="F17" t="str">
            <v>CM</v>
          </cell>
          <cell r="G17" t="str">
            <v xml:space="preserve">Includes costs of labor and materials required to prepare the rail bed for accepting cross ties and rail for train traffic.  </v>
          </cell>
          <cell r="H17" t="str">
            <v>Включает стоимость трудозатрат и материалов для подготовки земляного полотна для укладки шпал и рельс для обеспечения движения поездов.</v>
          </cell>
          <cell r="J17">
            <v>0.35</v>
          </cell>
        </row>
        <row r="18">
          <cell r="C18" t="str">
            <v>B22</v>
          </cell>
          <cell r="D18" t="str">
            <v>Ballast</v>
          </cell>
          <cell r="E18" t="str">
            <v>Балласт</v>
          </cell>
          <cell r="F18" t="str">
            <v>CM</v>
          </cell>
          <cell r="G18" t="str">
            <v>All costs associated with materials and installation of ballasts for railways.</v>
          </cell>
          <cell r="H18" t="str">
            <v>Все затраты, связанные с материалами и отсыпкой балластов для железных дорог.</v>
          </cell>
          <cell r="J18">
            <v>0.2</v>
          </cell>
        </row>
        <row r="19">
          <cell r="C19" t="str">
            <v>B23</v>
          </cell>
          <cell r="D19" t="str">
            <v>Rail Installation</v>
          </cell>
          <cell r="E19" t="str">
            <v>Укладка рельс</v>
          </cell>
          <cell r="F19" t="str">
            <v>M</v>
          </cell>
          <cell r="G19" t="str">
            <v>Labor, materials for installing required rails, ties, connection materials</v>
          </cell>
          <cell r="H19" t="str">
            <v>Трудозатраты, материалы для укладки необходимых рельс, шпал, связующих материалов</v>
          </cell>
          <cell r="J19">
            <v>2</v>
          </cell>
        </row>
        <row r="20">
          <cell r="C20" t="str">
            <v>B24</v>
          </cell>
          <cell r="D20" t="str">
            <v>Crossings Instrumentation, operators</v>
          </cell>
          <cell r="E20" t="str">
            <v>СЦБ</v>
          </cell>
          <cell r="F20" t="str">
            <v>EA</v>
          </cell>
          <cell r="G20" t="str">
            <v>Includes all costs of materials, equipment and installation of crossing operators, instrumentation, crossing guards, approaches, warning bells, sirens, signage, etc.</v>
          </cell>
          <cell r="H20" t="str">
            <v>Включает все затраты на материалы, оборудование и установку систем СЦБ, КИПиА, регулировщиков, подъездные пути, предупредительные сигнальные звонки, сирены, информационные указатели и т.д.</v>
          </cell>
          <cell r="J20">
            <v>50</v>
          </cell>
        </row>
        <row r="21">
          <cell r="C21" t="str">
            <v>B25</v>
          </cell>
          <cell r="D21" t="str">
            <v>Road Bed Preparation</v>
          </cell>
          <cell r="E21" t="str">
            <v>Подготовка земляного полотна дороги</v>
          </cell>
          <cell r="F21" t="str">
            <v>CM</v>
          </cell>
          <cell r="G21" t="str">
            <v xml:space="preserve">Includes costs to prepare travel ways for the preparation and installation of permanent roadbeds for vehicular traffic.  </v>
          </cell>
          <cell r="H21" t="str">
            <v>Включает затраты по подготовке дорожных путей для подготовки и укладки постоноянного дорожного полотна для автоторанспорта</v>
          </cell>
          <cell r="J21">
            <v>0.5</v>
          </cell>
        </row>
        <row r="22">
          <cell r="C22" t="str">
            <v>B26</v>
          </cell>
          <cell r="D22" t="str">
            <v>Ditching</v>
          </cell>
          <cell r="E22" t="str">
            <v>Рытье траншей</v>
          </cell>
          <cell r="F22" t="str">
            <v>CM</v>
          </cell>
          <cell r="G22" t="str">
            <v>Costs for ditches along roadways or railways for the intent of drainage from the installation.</v>
          </cell>
          <cell r="H22" t="str">
            <v>Стоимость траншей вдоль автодорог или ж/д путей для обеспечения системы водоотведения на участке строительства.</v>
          </cell>
          <cell r="J22">
            <v>0.65</v>
          </cell>
        </row>
        <row r="23">
          <cell r="C23" t="str">
            <v>B27</v>
          </cell>
          <cell r="D23" t="str">
            <v>Paving</v>
          </cell>
          <cell r="E23" t="str">
            <v>Укладка дорожного покрытия</v>
          </cell>
          <cell r="F23" t="str">
            <v>SM</v>
          </cell>
          <cell r="G23" t="str">
            <v>Costs for paving access ways including all materials, labor, equipment or subcontracted items.</v>
          </cell>
          <cell r="H23" t="str">
            <v>Расходы на укладку дорожного покрытия для подъездных дорог, включая все материалы, трудозатраты, оборудование или субподрядные позиции.</v>
          </cell>
          <cell r="J23">
            <v>0.12</v>
          </cell>
        </row>
        <row r="24">
          <cell r="C24" t="str">
            <v>B28</v>
          </cell>
          <cell r="D24" t="str">
            <v>Drains/Gutters</v>
          </cell>
          <cell r="E24" t="str">
            <v>Дрены/водостоки</v>
          </cell>
          <cell r="F24" t="str">
            <v>M</v>
          </cell>
          <cell r="G24" t="str">
            <v>Costs of drains and gutters for transferring surface runoff from the ditch/road/rail area into a facility to allow transferring runoff for disposition or disposal.</v>
          </cell>
          <cell r="H24" t="str">
            <v>Стоимость дрен и водостоков для отвода поверхностных вод от траншеи/дороги/ ж/д к объекту для сброса или утилизации.</v>
          </cell>
          <cell r="J24">
            <v>35</v>
          </cell>
        </row>
        <row r="25">
          <cell r="C25" t="str">
            <v>B29</v>
          </cell>
          <cell r="D25" t="str">
            <v>Overpasses, Bridges, Crossovers</v>
          </cell>
          <cell r="E25" t="str">
            <v>Дрены/водостоки</v>
          </cell>
          <cell r="F25" t="str">
            <v>M</v>
          </cell>
          <cell r="G25" t="str">
            <v>Costs of drains and gutters for transferring surface runoff from the ditch/road/rail area into a facility to allow transferring runoff for disposition or disposal.</v>
          </cell>
          <cell r="H25" t="str">
            <v>Стоимость дрен и водостоков для отвода поверхностных вод от траншеи/дороги/ ж/д к объекту для сброса или утилизации.</v>
          </cell>
          <cell r="J25">
            <v>35</v>
          </cell>
        </row>
        <row r="26">
          <cell r="C26" t="str">
            <v>B29</v>
          </cell>
          <cell r="D26" t="str">
            <v>Overpasses, Bridges, Crossovers</v>
          </cell>
          <cell r="E26" t="str">
            <v>Эстакады, мостки, мосты, переходы</v>
          </cell>
          <cell r="F26" t="str">
            <v>EA</v>
          </cell>
          <cell r="G26" t="str">
            <v>Includes costs of Overpasses for Roads and/or Railroads, Bridges, Crossovers for tracks or other accessways.</v>
          </cell>
          <cell r="H26" t="str">
            <v>Включает стоимость переходов-эстакад для дорог и/или ж/д, мостков/мостов, переходов дорожного полотна или других подъездных путей</v>
          </cell>
          <cell r="J26">
            <v>1200</v>
          </cell>
        </row>
        <row r="27">
          <cell r="C27">
            <v>0</v>
          </cell>
          <cell r="D27">
            <v>0</v>
          </cell>
          <cell r="H27">
            <v>0</v>
          </cell>
          <cell r="J27">
            <v>0</v>
          </cell>
        </row>
        <row r="28">
          <cell r="C28" t="str">
            <v>Structural Steel (Металлоконструкции)</v>
          </cell>
          <cell r="D28">
            <v>0</v>
          </cell>
          <cell r="E28" t="str">
            <v>Металлоконструкции</v>
          </cell>
          <cell r="F28">
            <v>0</v>
          </cell>
          <cell r="G28" t="str">
            <v>Costs for the fabrication, supply and installation of structural steel materials for foundations, buildings, or other equipment and support structures.</v>
          </cell>
          <cell r="H28" t="str">
            <v>Затраты на изготовление, поставку и монтаж металлоконструкций для фундаментов, зданий или другого оборудования и опорных конструкций.</v>
          </cell>
          <cell r="J28">
            <v>0</v>
          </cell>
        </row>
        <row r="29">
          <cell r="C29" t="str">
            <v>C01</v>
          </cell>
          <cell r="D29" t="str">
            <v>Structural  Steel</v>
          </cell>
          <cell r="E29" t="str">
            <v>Металлоконструкции</v>
          </cell>
          <cell r="F29" t="str">
            <v>MT</v>
          </cell>
          <cell r="G29" t="str">
            <v>Costs of Structural Steel members (fabrication, materials costs, installation, testing).</v>
          </cell>
          <cell r="H29" t="str">
            <v>Стоимость позиций, включенных в статью "Металлоконструкции" (изотовление, стоимость материалов, монтаж, испытания)</v>
          </cell>
          <cell r="J29">
            <v>45</v>
          </cell>
        </row>
        <row r="30">
          <cell r="C30" t="str">
            <v>C02</v>
          </cell>
          <cell r="D30" t="str">
            <v>Grating</v>
          </cell>
          <cell r="E30" t="str">
            <v>Металлические решетчатые лестницы и платформы</v>
          </cell>
          <cell r="F30" t="str">
            <v>SM</v>
          </cell>
          <cell r="G30" t="str">
            <v>Costs of materials, fabirication, and installation of grating within structures or over equipment. Includes stair landings and platforms.</v>
          </cell>
          <cell r="H30" t="str">
            <v>Стоимость материалов, изготовления и монтажа металлических решетчатых лестниц и платформ внутри сооружений или над оборудованием. Включает лестницы и площадки.</v>
          </cell>
          <cell r="J30">
            <v>3</v>
          </cell>
        </row>
        <row r="31">
          <cell r="C31" t="str">
            <v>C03</v>
          </cell>
          <cell r="D31" t="str">
            <v>Plating</v>
          </cell>
          <cell r="E31" t="str">
            <v>Металлические лестницы и платформы из листовой стали</v>
          </cell>
          <cell r="F31" t="str">
            <v>SM</v>
          </cell>
          <cell r="G31" t="str">
            <v>Costs of materials, fabirication, and installation of checker plate within structures or over equipment.</v>
          </cell>
          <cell r="H31" t="str">
            <v xml:space="preserve">Стоимость материалов, изготовления и монтажа металлических лестниц и платформ из рифленой листовой стали внутри сооружений или над оборудованием. </v>
          </cell>
          <cell r="J31">
            <v>3</v>
          </cell>
        </row>
        <row r="32">
          <cell r="C32" t="str">
            <v>C04</v>
          </cell>
          <cell r="D32" t="str">
            <v>Stairs, Ladders</v>
          </cell>
          <cell r="E32" t="str">
            <v>Приставные лестницы и лестничные марши</v>
          </cell>
          <cell r="F32" t="str">
            <v>EA</v>
          </cell>
          <cell r="G32" t="str">
            <v>Costs of stair treads, runners, facings.</v>
          </cell>
          <cell r="H32" t="str">
            <v>Стоимость ступеней лестниц, покрытия на лестницу, облицовки</v>
          </cell>
          <cell r="J32">
            <v>4</v>
          </cell>
        </row>
        <row r="33">
          <cell r="C33" t="str">
            <v>C05</v>
          </cell>
          <cell r="D33" t="str">
            <v>Handrail</v>
          </cell>
          <cell r="E33" t="str">
            <v>Перила</v>
          </cell>
          <cell r="F33" t="str">
            <v xml:space="preserve">M </v>
          </cell>
          <cell r="G33" t="str">
            <v>Costs of handrails, Excludes rails for ladders</v>
          </cell>
          <cell r="H33" t="str">
            <v>Стоимость перил, за исключением перил лестницы</v>
          </cell>
          <cell r="J33">
            <v>1.5</v>
          </cell>
        </row>
        <row r="34">
          <cell r="C34" t="str">
            <v>C05</v>
          </cell>
          <cell r="D34" t="str">
            <v>Handrail</v>
          </cell>
          <cell r="E34" t="str">
            <v>Перила</v>
          </cell>
          <cell r="F34" t="str">
            <v xml:space="preserve">M </v>
          </cell>
          <cell r="G34" t="str">
            <v>Costs of handrails, Excludes rails for ladders</v>
          </cell>
          <cell r="H34" t="str">
            <v>Стоимость перил, за исключением перил приставных лестниц</v>
          </cell>
          <cell r="J34">
            <v>1.5</v>
          </cell>
        </row>
        <row r="35">
          <cell r="C35" t="str">
            <v>Concrete Work (Бетонные работы)</v>
          </cell>
          <cell r="D35">
            <v>0</v>
          </cell>
          <cell r="E35" t="str">
            <v>Бетонные работы</v>
          </cell>
          <cell r="F35">
            <v>0</v>
          </cell>
          <cell r="G35">
            <v>0</v>
          </cell>
          <cell r="H35">
            <v>0</v>
          </cell>
          <cell r="J35">
            <v>0</v>
          </cell>
        </row>
        <row r="36">
          <cell r="C36" t="str">
            <v>D01</v>
          </cell>
          <cell r="D36" t="str">
            <v>Fill Concrete</v>
          </cell>
          <cell r="E36" t="str">
            <v>Бетон для заполнения</v>
          </cell>
          <cell r="F36" t="str">
            <v>CM</v>
          </cell>
          <cell r="G36" t="str">
            <v>Includes all costs for furnishing and installation of fill concrete (non-structural).  Includes costs of concrete, forms installation and removal.</v>
          </cell>
          <cell r="H36" t="str">
            <v>Включает все затраты на поставку и укладку бетона для заполнения (не конструкционный бетон). Включает стоимость бетона, установку и демонтаж опалубки.</v>
          </cell>
          <cell r="J36">
            <v>3</v>
          </cell>
        </row>
        <row r="37">
          <cell r="C37" t="str">
            <v>D02</v>
          </cell>
          <cell r="D37" t="str">
            <v>Structural Concrete</v>
          </cell>
          <cell r="E37" t="str">
            <v>Конструкционный бетон</v>
          </cell>
          <cell r="F37" t="str">
            <v>CM</v>
          </cell>
          <cell r="G37" t="str">
            <v>All costs associated with installation of structrual concrete including concrete, forms, reinforcing, screening, mesh, finishing, anchor bolts, and miscellaneous steels embedded within.</v>
          </cell>
          <cell r="H37" t="str">
            <v>Все затраты, связанные с укладкой конструкционного бетона, включая бетон, опалубки, армирование, сетки, решетки, отделку, анкерные болты, и различную закладную арматуру</v>
          </cell>
          <cell r="J37">
            <v>8</v>
          </cell>
        </row>
        <row r="38">
          <cell r="C38" t="str">
            <v>D03</v>
          </cell>
          <cell r="D38" t="str">
            <v>Grout</v>
          </cell>
          <cell r="E38" t="str">
            <v>Жидкий цементный раствор</v>
          </cell>
          <cell r="F38" t="str">
            <v>CM</v>
          </cell>
          <cell r="G38" t="str">
            <v xml:space="preserve">Includes costs for grouting activities for equipment and structural members.   EXCLUDES backwall and preservation grouting in shafts.  </v>
          </cell>
          <cell r="H38" t="str">
            <v>Включает затраты по цементированию для оборудования и элементов конструкции. КРОМЕ тампонажа затюбингового пространства и цементации  для обеспечения безопасности ствола</v>
          </cell>
          <cell r="J38">
            <v>25</v>
          </cell>
        </row>
        <row r="39">
          <cell r="C39" t="str">
            <v>D04</v>
          </cell>
          <cell r="D39" t="str">
            <v>Waterproofing</v>
          </cell>
          <cell r="E39" t="str">
            <v>Жидкий цементный раствор</v>
          </cell>
          <cell r="F39" t="str">
            <v>SM</v>
          </cell>
          <cell r="G39" t="str">
            <v>Includes costs to apply coatings to concrete to provide a waterproof surface.</v>
          </cell>
          <cell r="H39" t="str">
            <v>Включает затраты по цементированию для оборудования и элементов конструкции. КРОМЕ тампонажа затюбингового пространства и цементации  для обеспечения безопасности ствола</v>
          </cell>
          <cell r="J39">
            <v>25</v>
          </cell>
        </row>
        <row r="40">
          <cell r="C40" t="str">
            <v>D05</v>
          </cell>
          <cell r="D40" t="str">
            <v>Concrete Blockwork</v>
          </cell>
          <cell r="E40" t="str">
            <v>Гидроизоляция</v>
          </cell>
          <cell r="F40" t="str">
            <v>SM</v>
          </cell>
          <cell r="G40" t="str">
            <v>Includes the cost to install concrete blockwork.  Includes all costs including mortar, brick ties, etc.</v>
          </cell>
          <cell r="H40" t="str">
            <v>Включает стоимость нанесения покрытия на бетон для обеспечения гидроизоляции поверхности.</v>
          </cell>
          <cell r="J40">
            <v>2</v>
          </cell>
        </row>
        <row r="41">
          <cell r="C41" t="str">
            <v>D99</v>
          </cell>
          <cell r="D41" t="str">
            <v>Testing</v>
          </cell>
          <cell r="E41" t="str">
            <v>Испытания</v>
          </cell>
          <cell r="F41" t="str">
            <v>SM</v>
          </cell>
          <cell r="G41" t="str">
            <v>Concrete testing incl, mix design, slump, break testing, etc.</v>
          </cell>
          <cell r="H41" t="str">
            <v>Испытания бетона, включая подбор состава смеси, испытания на усадку, разрушение и т.д.</v>
          </cell>
          <cell r="J41">
            <v>12</v>
          </cell>
        </row>
        <row r="42">
          <cell r="C42" t="str">
            <v>D99</v>
          </cell>
          <cell r="D42" t="str">
            <v>Testing</v>
          </cell>
          <cell r="E42" t="str">
            <v>Испытания</v>
          </cell>
          <cell r="F42">
            <v>0</v>
          </cell>
          <cell r="G42" t="str">
            <v>Concrete testing incl, mix design, slump, break testing, etc.</v>
          </cell>
          <cell r="H42" t="str">
            <v>Испытания бетона, включая подбор состава смеси, испытания на усадку, разрушение и т.д.</v>
          </cell>
          <cell r="J42">
            <v>0</v>
          </cell>
        </row>
        <row r="43">
          <cell r="C43">
            <v>0</v>
          </cell>
          <cell r="D43">
            <v>0</v>
          </cell>
          <cell r="E43">
            <v>0</v>
          </cell>
          <cell r="F43">
            <v>0</v>
          </cell>
          <cell r="G43">
            <v>0</v>
          </cell>
          <cell r="H43">
            <v>0</v>
          </cell>
          <cell r="J43">
            <v>0</v>
          </cell>
        </row>
        <row r="44">
          <cell r="C44">
            <v>0</v>
          </cell>
          <cell r="D44">
            <v>0</v>
          </cell>
          <cell r="E44">
            <v>0</v>
          </cell>
          <cell r="F44">
            <v>0</v>
          </cell>
          <cell r="G44">
            <v>0</v>
          </cell>
          <cell r="H44">
            <v>0</v>
          </cell>
          <cell r="J44">
            <v>0</v>
          </cell>
        </row>
        <row r="45">
          <cell r="C45" t="str">
            <v>Buildings (Здания)</v>
          </cell>
          <cell r="D45">
            <v>0</v>
          </cell>
          <cell r="E45" t="str">
            <v>Здания</v>
          </cell>
          <cell r="F45">
            <v>0</v>
          </cell>
          <cell r="G45" t="str">
            <v>Buildings are detailed under area 2xx with corresponding detail activities (this section) for each activity. No costs will be allocated to this account.</v>
          </cell>
          <cell r="H45" t="str">
            <v>Здания детализированы в объекте 2хх с соответствующей детализацией работ (данный раздел) по каждому виду работ. Никакие затраты не будут отнесены к данной статье (счету).</v>
          </cell>
          <cell r="J45">
            <v>0</v>
          </cell>
        </row>
        <row r="46">
          <cell r="C46" t="str">
            <v>E01</v>
          </cell>
          <cell r="D46" t="str">
            <v>Fixed price, turnkey, Building Contract Costs</v>
          </cell>
          <cell r="E46" t="str">
            <v>Фиксированная цена, под ключ, затраты по Контракту на здание</v>
          </cell>
          <cell r="F46">
            <v>0</v>
          </cell>
          <cell r="G46" t="str">
            <v>To be used ONLY when details of the structural application are NOT available and the contracting strategy is on a fixed price basis. To be used ONLY with the advise and approval of the Site Executive Director</v>
          </cell>
          <cell r="H46" t="str">
            <v>Используется ТОЛЬКО, когда НЕТ детализации по использованию в строительстве, и стратегия заключения контрактов основана на фиксированной цене. Используется ТОЛЬКО при утвердждении Исполнительным Директором Площадки</v>
          </cell>
          <cell r="J46">
            <v>0</v>
          </cell>
        </row>
        <row r="47">
          <cell r="C47" t="str">
            <v>E02</v>
          </cell>
          <cell r="D47" t="str">
            <v>General Maintenance of Housing and Social Facilitites</v>
          </cell>
          <cell r="E47" t="str">
            <v>Общее техническое обслуживание жилых объектов и объектов социальной сферы.</v>
          </cell>
          <cell r="F47">
            <v>0</v>
          </cell>
          <cell r="G47" t="str">
            <v>Include all maintenance for general housing and social facilities</v>
          </cell>
          <cell r="H47" t="str">
            <v>Используется ТОЛЬКО, когда НЕТ детализации по использованию в строительстве, и стратегия заключения контрактов основана на фиксированной цене. Используется ТОЛЬКО при утверждении Исполнительным Директором Площадки</v>
          </cell>
          <cell r="J47">
            <v>0</v>
          </cell>
        </row>
        <row r="48">
          <cell r="C48" t="str">
            <v>E02</v>
          </cell>
          <cell r="D48" t="str">
            <v>General Maintenance of Housing and Social Facilities</v>
          </cell>
          <cell r="E48" t="str">
            <v>Общее техническое обслуживание жилых объектов и объектов социальной сферы</v>
          </cell>
          <cell r="F48">
            <v>0</v>
          </cell>
          <cell r="G48" t="str">
            <v>Include all maintenance for general housing and social facilities</v>
          </cell>
          <cell r="H48" t="str">
            <v>Включает все техобслуживание жилых и социальных объектов</v>
          </cell>
          <cell r="I48">
            <v>0</v>
          </cell>
          <cell r="J48">
            <v>0</v>
          </cell>
        </row>
        <row r="49">
          <cell r="C49">
            <v>0</v>
          </cell>
          <cell r="D49">
            <v>0</v>
          </cell>
          <cell r="E49">
            <v>0</v>
          </cell>
          <cell r="F49">
            <v>0</v>
          </cell>
          <cell r="G49">
            <v>0</v>
          </cell>
          <cell r="H49">
            <v>0</v>
          </cell>
          <cell r="I49">
            <v>0</v>
          </cell>
          <cell r="J49">
            <v>0</v>
          </cell>
        </row>
        <row r="50">
          <cell r="C50" t="str">
            <v>Mill Process Equipment (Оборудование обогатительной фабрики)</v>
          </cell>
          <cell r="D50">
            <v>0</v>
          </cell>
          <cell r="E50" t="str">
            <v>Оборудование обогатительной фабрики</v>
          </cell>
          <cell r="F50">
            <v>0</v>
          </cell>
          <cell r="G50" t="str">
            <v>All costs for process equipment.  Include equipment numbers in description fields when paying invoices or committing the purchase prices. Commissioning costs will be charged to the responsibility account (04).</v>
          </cell>
          <cell r="H50" t="str">
            <v xml:space="preserve">Все затраты на технологическое оборудование. Включает позиции оборудования в описывающих полях при оплате счетов или фиксации закупочных цен. Расходы на пусконаладку будут отнесены к счету ответственности (04). </v>
          </cell>
          <cell r="J50">
            <v>0</v>
          </cell>
        </row>
        <row r="51">
          <cell r="C51" t="str">
            <v>F01</v>
          </cell>
          <cell r="D51" t="str">
            <v>Pumps</v>
          </cell>
          <cell r="E51" t="str">
            <v>Насосы</v>
          </cell>
          <cell r="F51" t="str">
            <v>EA</v>
          </cell>
          <cell r="G51" t="str">
            <v>Includes the pump costs for MILL processes when NOT purchased with the equipment.  Specifiy HP rating and equipment numbers in descriptions when committing costs or paying invoices.</v>
          </cell>
          <cell r="H51" t="str">
            <v>Включает стоимость насосов для производственных процессов ФАБРИКИ, если НЕ закуплены вместе с оборудованием. Указать мощность в л.с. и позиции оборудования в описаниях при фиксации затрат или оплате счетов.</v>
          </cell>
          <cell r="J51">
            <v>60</v>
          </cell>
        </row>
        <row r="52">
          <cell r="C52" t="str">
            <v>F02</v>
          </cell>
          <cell r="D52" t="str">
            <v>Motors</v>
          </cell>
          <cell r="E52" t="str">
            <v>Двигатели</v>
          </cell>
          <cell r="F52" t="str">
            <v>EA</v>
          </cell>
          <cell r="G52" t="str">
            <v>Includes the cost of motors when NOT purchased with the pump.  Includes the installation of all motors when not included as a unit with the pump or on skid mounted equipment.</v>
          </cell>
          <cell r="H52" t="str">
            <v>Включает стоимость двигателей при приобретении ОТДЕЛЬНО от насоса. Включает монтаж всех двигателей, не входящих в насосную установку или в оборудование на раме/салазках.</v>
          </cell>
          <cell r="J52">
            <v>25</v>
          </cell>
        </row>
        <row r="53">
          <cell r="C53" t="str">
            <v>F03</v>
          </cell>
          <cell r="D53" t="str">
            <v>Conveyors</v>
          </cell>
          <cell r="E53" t="str">
            <v>Конвейеры</v>
          </cell>
          <cell r="F53" t="str">
            <v>M</v>
          </cell>
          <cell r="G53" t="str">
            <v>Supply and installation of all conveyors including supports, frames, idlers, belting, etc.  Motors and power sources should be charged to the appropriate accounts.</v>
          </cell>
          <cell r="H53" t="str">
            <v xml:space="preserve">Поставка и монтаж всех конвейеров, включая опоры, рамы, роликоопоры, ленты и т.д. Двигатели и источники питания должны быть отнесены к соответствующим счетам. </v>
          </cell>
          <cell r="J53">
            <v>3</v>
          </cell>
        </row>
        <row r="54">
          <cell r="C54" t="str">
            <v>F04</v>
          </cell>
          <cell r="D54" t="str">
            <v>Tanks</v>
          </cell>
          <cell r="E54" t="str">
            <v>Ёмкости</v>
          </cell>
          <cell r="F54" t="str">
            <v>EA</v>
          </cell>
          <cell r="G54" t="str">
            <v>Supply and installation of non-pressurized tanks.  Supports, Foundations and anchor bolting should be charged to the appropriate steel or concrete account.</v>
          </cell>
          <cell r="H54" t="str">
            <v>Поставка и монтаж резервуаров атмосферного давления. Опоры, фундаменты и анкерные болты должны быть отнесены к соответствующему счету - "металлоконструкции" или "бетон".</v>
          </cell>
          <cell r="J54">
            <v>1200</v>
          </cell>
        </row>
        <row r="55">
          <cell r="C55" t="str">
            <v>F05</v>
          </cell>
          <cell r="D55" t="str">
            <v>Pressure Vessels</v>
          </cell>
          <cell r="E55" t="str">
            <v>Сосуды под давлением</v>
          </cell>
          <cell r="F55" t="str">
            <v>EA</v>
          </cell>
          <cell r="G55" t="str">
            <v>Supply and installation of pressurized vessels. Supports, Foundations and anchor bolting should be charged to the appropriate steel or concrete account.</v>
          </cell>
          <cell r="H55" t="str">
            <v>Поставка и монтаж герметичных ёмкостей. Опоры, фундаменты и анкерные болты должны быть отнесены к соответствующему счету - "металлоконструкции" или "бетон".</v>
          </cell>
          <cell r="J55">
            <v>2500</v>
          </cell>
        </row>
        <row r="56">
          <cell r="C56" t="str">
            <v>F06</v>
          </cell>
          <cell r="D56" t="str">
            <v>Site Fabricated (Tanks or Vessels)</v>
          </cell>
          <cell r="E56" t="str">
            <v>Изготавливаемое на площадке оборудование (емкостное оборудование)</v>
          </cell>
          <cell r="F56" t="str">
            <v>EA</v>
          </cell>
          <cell r="G56" t="str">
            <v>Supply and installation of site fabricated tanks or vessels. Supports, Foundations and anchor bolting should be charged to the appropriate steel or concrete account.  Costs should be considered as subcontracted costs.  Rules of credit will be required wit</v>
          </cell>
          <cell r="H56" t="str">
            <v>Поставка и монтаж ёмкостей или сосудов, изготовленных на площадке. Опоры, фундаменты и анкерные болты должны быть отнесены к соответствующему счету - "металлоконструкции" или "бетон". Затраты следует рассматривать как затраты по субподряду. Потребуются пр</v>
          </cell>
          <cell r="J56">
            <v>7500</v>
          </cell>
        </row>
        <row r="57">
          <cell r="C57" t="str">
            <v>F07</v>
          </cell>
          <cell r="D57" t="str">
            <v>Crushers</v>
          </cell>
          <cell r="E57" t="str">
            <v>Дробилки</v>
          </cell>
          <cell r="F57" t="str">
            <v>EA</v>
          </cell>
          <cell r="G57" t="str">
            <v xml:space="preserve">Includes costs of fabrication, supply, and installation of units. </v>
          </cell>
          <cell r="H57" t="str">
            <v>Включает затраты на изготовление, поставку и монтаж установок.</v>
          </cell>
          <cell r="J57">
            <v>3500</v>
          </cell>
        </row>
        <row r="58">
          <cell r="C58" t="str">
            <v>F08</v>
          </cell>
          <cell r="D58" t="str">
            <v xml:space="preserve">Grinders, Granulators </v>
          </cell>
          <cell r="E58" t="str">
            <v>Мельницы, грануляторы</v>
          </cell>
          <cell r="F58" t="str">
            <v>EA</v>
          </cell>
          <cell r="G58" t="str">
            <v xml:space="preserve">Includes costs of fabrication, supply, and installation of units. </v>
          </cell>
          <cell r="H58" t="str">
            <v>Включает затраты на изготовление, поставку и монтаж установок.</v>
          </cell>
          <cell r="J58">
            <v>2500</v>
          </cell>
        </row>
        <row r="59">
          <cell r="C59" t="str">
            <v>F09</v>
          </cell>
          <cell r="D59" t="str">
            <v>Flotation Equipment</v>
          </cell>
          <cell r="E59" t="str">
            <v>Флотационное оборудование</v>
          </cell>
          <cell r="F59" t="str">
            <v>EA</v>
          </cell>
          <cell r="G59" t="str">
            <v xml:space="preserve">Includes costs of fabrication, supply, and installation of units. </v>
          </cell>
          <cell r="H59" t="str">
            <v>Включает затраты на изготовление, поставку и монтаж установок.</v>
          </cell>
          <cell r="J59">
            <v>3500</v>
          </cell>
        </row>
        <row r="60">
          <cell r="C60" t="str">
            <v>F10</v>
          </cell>
          <cell r="D60" t="str">
            <v>Turbines</v>
          </cell>
          <cell r="E60" t="str">
            <v>Турбины</v>
          </cell>
          <cell r="F60" t="str">
            <v>EA</v>
          </cell>
          <cell r="G60" t="str">
            <v>Includes costs of fabrication, supply, and installation of units.  Rules of Credit will be required for progress evaluation.</v>
          </cell>
          <cell r="H60" t="str">
            <v>Включает затраты на изготовление, поставку и монтаж установок.  Потребуются правила кредитования с определением объема выполненных работ для оценки прогресса.</v>
          </cell>
          <cell r="J60">
            <v>4000</v>
          </cell>
        </row>
        <row r="61">
          <cell r="C61" t="str">
            <v>F11</v>
          </cell>
          <cell r="D61" t="str">
            <v>Cyclones</v>
          </cell>
          <cell r="E61" t="str">
            <v>Гидроциклоны</v>
          </cell>
          <cell r="F61" t="str">
            <v>EA</v>
          </cell>
          <cell r="G61" t="str">
            <v xml:space="preserve">Includes costs of fabrication, supply, and installation of units. </v>
          </cell>
          <cell r="H61" t="str">
            <v>Включает затраты на изготовление, поставку и монтаж установок.</v>
          </cell>
          <cell r="J61">
            <v>1500</v>
          </cell>
        </row>
        <row r="62">
          <cell r="C62" t="str">
            <v>F12</v>
          </cell>
          <cell r="D62" t="str">
            <v>Fans</v>
          </cell>
          <cell r="E62" t="str">
            <v>Вентиляторы</v>
          </cell>
          <cell r="F62" t="str">
            <v>EA</v>
          </cell>
          <cell r="G62" t="str">
            <v xml:space="preserve">Includes costs of fabrication, supply, and installation of units. </v>
          </cell>
          <cell r="H62" t="str">
            <v>Включает затраты на изготовление, поставку и монтаж установок.</v>
          </cell>
          <cell r="J62">
            <v>125</v>
          </cell>
        </row>
        <row r="63">
          <cell r="C63" t="str">
            <v>F13</v>
          </cell>
          <cell r="D63" t="str">
            <v>Compressors, Turbines</v>
          </cell>
          <cell r="E63" t="str">
            <v>Компрессоры, турбины</v>
          </cell>
          <cell r="F63" t="str">
            <v>EA</v>
          </cell>
          <cell r="G63" t="str">
            <v xml:space="preserve">Includes costs of fabrication, supply, and installation of units. </v>
          </cell>
          <cell r="H63" t="str">
            <v>Включает затраты на изготовление, поставку и монтаж установок.</v>
          </cell>
          <cell r="J63">
            <v>3500</v>
          </cell>
        </row>
        <row r="64">
          <cell r="C64" t="str">
            <v>F14</v>
          </cell>
          <cell r="D64" t="str">
            <v>Coolers, Cooling Tower</v>
          </cell>
          <cell r="E64" t="str">
            <v>Охладители, Градирня</v>
          </cell>
          <cell r="F64" t="str">
            <v>EA</v>
          </cell>
          <cell r="G64">
            <v>0</v>
          </cell>
          <cell r="H64">
            <v>0</v>
          </cell>
          <cell r="J64">
            <v>650</v>
          </cell>
        </row>
        <row r="65">
          <cell r="C65" t="str">
            <v>F15</v>
          </cell>
          <cell r="D65" t="str">
            <v>Deaerator</v>
          </cell>
          <cell r="E65" t="str">
            <v>Деаэратор</v>
          </cell>
          <cell r="F65" t="str">
            <v>EA</v>
          </cell>
          <cell r="G65">
            <v>0</v>
          </cell>
          <cell r="H65">
            <v>0</v>
          </cell>
          <cell r="J65">
            <v>750</v>
          </cell>
        </row>
        <row r="66">
          <cell r="C66" t="str">
            <v>F16</v>
          </cell>
          <cell r="D66" t="str">
            <v>Ducts</v>
          </cell>
          <cell r="E66" t="str">
            <v>Воздуховоды</v>
          </cell>
          <cell r="F66" t="str">
            <v>EA</v>
          </cell>
          <cell r="G66">
            <v>0</v>
          </cell>
          <cell r="H66">
            <v>0</v>
          </cell>
          <cell r="J66">
            <v>1500</v>
          </cell>
        </row>
        <row r="67">
          <cell r="C67" t="str">
            <v>F17</v>
          </cell>
          <cell r="D67" t="str">
            <v>Evaporator</v>
          </cell>
          <cell r="E67" t="str">
            <v>Испаритель</v>
          </cell>
          <cell r="F67" t="str">
            <v>EA</v>
          </cell>
          <cell r="G67">
            <v>0</v>
          </cell>
          <cell r="H67">
            <v>0</v>
          </cell>
          <cell r="J67">
            <v>1500</v>
          </cell>
        </row>
        <row r="68">
          <cell r="C68" t="str">
            <v>F18</v>
          </cell>
          <cell r="D68" t="str">
            <v>Exchangers</v>
          </cell>
          <cell r="E68" t="str">
            <v>Теплообменники</v>
          </cell>
          <cell r="F68" t="str">
            <v>EA</v>
          </cell>
          <cell r="G68" t="str">
            <v>Includes costs of fabrication, supply, and installation of units.   Includes exchanger tubes if purchased separately</v>
          </cell>
          <cell r="H68" t="str">
            <v>Включает затраты на изготовление, поставку и монтаж установок. Включает стоимость труб теплообменников, если приобретаются отдельно.</v>
          </cell>
          <cell r="J68">
            <v>750</v>
          </cell>
        </row>
        <row r="69">
          <cell r="C69" t="str">
            <v>F19</v>
          </cell>
          <cell r="D69" t="str">
            <v>Filters, Separators, Dryers</v>
          </cell>
          <cell r="E69" t="str">
            <v>Фильтры, Сепараторы, Сушилки</v>
          </cell>
          <cell r="F69" t="str">
            <v>EA</v>
          </cell>
          <cell r="G69" t="str">
            <v>Includes Packaged Water Treating Units</v>
          </cell>
          <cell r="H69" t="str">
            <v>Включает агрегатированные установки водоподготовки</v>
          </cell>
          <cell r="J69">
            <v>90</v>
          </cell>
        </row>
        <row r="70">
          <cell r="C70" t="str">
            <v>F20</v>
          </cell>
          <cell r="D70" t="str">
            <v>Generator</v>
          </cell>
          <cell r="E70" t="str">
            <v>Генератор</v>
          </cell>
          <cell r="F70" t="str">
            <v>EA</v>
          </cell>
          <cell r="G70" t="str">
            <v>Includes Packaged Water Treating Units</v>
          </cell>
          <cell r="H70" t="str">
            <v>Включает агрегатированные установки водоочистки</v>
          </cell>
          <cell r="J70">
            <v>250</v>
          </cell>
        </row>
        <row r="71">
          <cell r="C71" t="str">
            <v>F21</v>
          </cell>
          <cell r="D71" t="str">
            <v>Hoists, Cranes, Elevators</v>
          </cell>
          <cell r="E71" t="str">
            <v>ГПМ, краны, лифты</v>
          </cell>
          <cell r="F71" t="str">
            <v>EA</v>
          </cell>
          <cell r="G71">
            <v>0</v>
          </cell>
          <cell r="H71">
            <v>0</v>
          </cell>
          <cell r="J71">
            <v>300</v>
          </cell>
        </row>
        <row r="72">
          <cell r="C72" t="str">
            <v>F22</v>
          </cell>
          <cell r="D72" t="str">
            <v>Mixers, Agitators</v>
          </cell>
          <cell r="E72" t="str">
            <v>Смесители, мешалки</v>
          </cell>
          <cell r="F72" t="str">
            <v>EA</v>
          </cell>
          <cell r="G72">
            <v>0</v>
          </cell>
          <cell r="H72">
            <v>0</v>
          </cell>
          <cell r="J72">
            <v>85</v>
          </cell>
        </row>
        <row r="73">
          <cell r="C73" t="str">
            <v>F23</v>
          </cell>
          <cell r="D73" t="str">
            <v>Process Heater</v>
          </cell>
          <cell r="E73" t="str">
            <v>Промышленный нагреватель</v>
          </cell>
          <cell r="F73" t="str">
            <v>EA</v>
          </cell>
          <cell r="G73">
            <v>0</v>
          </cell>
          <cell r="H73">
            <v>0</v>
          </cell>
          <cell r="J73">
            <v>250</v>
          </cell>
        </row>
        <row r="74">
          <cell r="C74" t="str">
            <v>F31</v>
          </cell>
          <cell r="D74" t="str">
            <v>Baghouse</v>
          </cell>
          <cell r="E74" t="str">
            <v>Рукавный фильтр</v>
          </cell>
          <cell r="F74" t="str">
            <v>EA</v>
          </cell>
          <cell r="G74">
            <v>0</v>
          </cell>
          <cell r="H74">
            <v>0</v>
          </cell>
          <cell r="J74">
            <v>4500</v>
          </cell>
        </row>
        <row r="75">
          <cell r="C75" t="str">
            <v>F32</v>
          </cell>
          <cell r="D75" t="str">
            <v>Precipitator</v>
          </cell>
          <cell r="E75" t="str">
            <v>Пылеотделитель</v>
          </cell>
          <cell r="F75" t="str">
            <v>EA</v>
          </cell>
          <cell r="G75">
            <v>0</v>
          </cell>
          <cell r="H75">
            <v>0</v>
          </cell>
          <cell r="J75">
            <v>4500</v>
          </cell>
        </row>
        <row r="76">
          <cell r="C76" t="str">
            <v>F33</v>
          </cell>
          <cell r="D76" t="str">
            <v>Compactor</v>
          </cell>
          <cell r="E76" t="str">
            <v>Грануляционная установка</v>
          </cell>
          <cell r="F76" t="str">
            <v>EA</v>
          </cell>
          <cell r="G76">
            <v>0</v>
          </cell>
          <cell r="H76">
            <v>0</v>
          </cell>
          <cell r="J76">
            <v>1500</v>
          </cell>
        </row>
        <row r="77">
          <cell r="C77" t="str">
            <v>F34</v>
          </cell>
          <cell r="D77" t="str">
            <v>Thickeners</v>
          </cell>
          <cell r="E77" t="str">
            <v>Сгустители</v>
          </cell>
          <cell r="F77" t="str">
            <v>EA</v>
          </cell>
          <cell r="G77" t="str">
            <v>Includes field installation of site fabricated units including all internal parts.  Excludes foundations (Dxx), structural support  (Cxx) or buildings (E01).  Use with SubArea 300</v>
          </cell>
          <cell r="H77" t="str">
            <v>Включает затраты на монтаж на площадке изготовляемых на месте узлов, включая все внутренние детали. Не включает фундаменты (Dxx), опорные конструкции (Схх) или здания (Е01). Использовать с подобъектом 300.</v>
          </cell>
          <cell r="J77">
            <v>1500</v>
          </cell>
        </row>
        <row r="78">
          <cell r="C78" t="str">
            <v>F34</v>
          </cell>
          <cell r="D78" t="str">
            <v>Thickeners</v>
          </cell>
          <cell r="E78" t="str">
            <v>Сгустители</v>
          </cell>
          <cell r="F78" t="str">
            <v>EA</v>
          </cell>
          <cell r="G78" t="str">
            <v>Includes field installation of site fabricated units including all internal parts.  Excludes foundations (Dxx), structural support  (Cxx) or buildings (E01).  Use with SubArea 300</v>
          </cell>
          <cell r="H78" t="str">
            <v>Включает затраты на монтаж на площадке изготовляемых на месте узлов, включая все внутренние детали. Не включает фундаменты (Dxx), опорные конструкции (Схх) или здания (Е01). Использовать с подобъектом 300.</v>
          </cell>
          <cell r="J78">
            <v>2500</v>
          </cell>
        </row>
        <row r="79">
          <cell r="C79" t="str">
            <v>F40</v>
          </cell>
          <cell r="D79" t="str">
            <v>Loadout facilities and Equipment</v>
          </cell>
          <cell r="E79" t="str">
            <v>Объекты и оборудование для отгрузки готового продукта на склад</v>
          </cell>
          <cell r="F79" t="str">
            <v>HRS</v>
          </cell>
          <cell r="G79" t="str">
            <v>Includes Railcars, and maintenance</v>
          </cell>
          <cell r="H79">
            <v>0</v>
          </cell>
          <cell r="J79">
            <v>750</v>
          </cell>
        </row>
        <row r="80">
          <cell r="C80" t="str">
            <v>F99</v>
          </cell>
          <cell r="D80" t="str">
            <v>Mechanical Equipment Testing &amp; Maintenance</v>
          </cell>
          <cell r="E80" t="str">
            <v>Испытания и тех.обслуживание механического оборудования</v>
          </cell>
          <cell r="F80">
            <v>0</v>
          </cell>
          <cell r="G80" t="str">
            <v>Includes operational testing of mechanical equipment and costs to maintain equipment prior to opeations… motor rotations, preservations, heaters, etc.</v>
          </cell>
          <cell r="H80" t="str">
            <v>Включает эксплуатационные испытания механического оборудования и стоимость тех.обслуживания оборудования перед эксплуатацией… вращение двигателя, консервация, нагревательные элементы и т.д.</v>
          </cell>
          <cell r="J80">
            <v>75</v>
          </cell>
        </row>
        <row r="81">
          <cell r="C81">
            <v>0</v>
          </cell>
          <cell r="D81">
            <v>0</v>
          </cell>
          <cell r="E81">
            <v>0</v>
          </cell>
          <cell r="F81">
            <v>0</v>
          </cell>
          <cell r="G81">
            <v>0</v>
          </cell>
          <cell r="H81">
            <v>0</v>
          </cell>
          <cell r="J81">
            <v>0</v>
          </cell>
        </row>
        <row r="82">
          <cell r="C82" t="str">
            <v>Piping (трубопровод)</v>
          </cell>
          <cell r="D82" t="str">
            <v>Loadout facilities and Equipment</v>
          </cell>
          <cell r="E82" t="str">
            <v>трубопровод</v>
          </cell>
          <cell r="F82" t="str">
            <v>HRS</v>
          </cell>
          <cell r="G82" t="str">
            <v>Rules of Credit MUST be defined for proper quantity tracking.  Category may be extended to include welding and other work activities.</v>
          </cell>
          <cell r="H82" t="str">
            <v>Для надлежащего отслеживания объемов ДОЛЖНЫ быть сформулированы правила кредитования с определением объема выполненных работ (оценки прогресса). Категория может быть расширена, чтобы включить сварочные и другие виды работ.</v>
          </cell>
          <cell r="J82">
            <v>750</v>
          </cell>
        </row>
        <row r="83">
          <cell r="C83" t="str">
            <v>G01</v>
          </cell>
          <cell r="D83" t="str">
            <v>Process Piping</v>
          </cell>
          <cell r="E83" t="str">
            <v>Технологические трубопроводы</v>
          </cell>
          <cell r="F83" t="str">
            <v>M</v>
          </cell>
          <cell r="G83" t="str">
            <v>Includes costs of Shop fabrication, supply, and installation.  Includes pipe and  fittings, installation.  Includes shakeout of pipe, installation, welding for process piping and systems.  Site Fabrication will be established as a separate group, if requi</v>
          </cell>
          <cell r="H83" t="str">
            <v>Включает затраты на изготовление на заводе, поставку и монтаж. Включает трубы и фиттинги, монтаж. Включает очистку внутренней поверхности труб, монтаж, сварку технологического трубопровода и систем. При необходимости, изготовление на площадке будет выделе</v>
          </cell>
          <cell r="J83">
            <v>25</v>
          </cell>
        </row>
        <row r="84">
          <cell r="C84" t="str">
            <v>G02</v>
          </cell>
          <cell r="D84" t="str">
            <v>Piping for Drains</v>
          </cell>
          <cell r="E84" t="str">
            <v>Трубопровод  для отвода воды</v>
          </cell>
          <cell r="F84" t="str">
            <v>M</v>
          </cell>
          <cell r="G84" t="str">
            <v>Includes costs of fabrication, supply, and installation.  Includes pipe and  fittings, installation.  Includes shakeout of pipe, site fabrication, installation, welding for services and drain piping and systems.  Excludes testing (hydrostatic, NDE, pheuma</v>
          </cell>
          <cell r="H84" t="str">
            <v>Включает затраты на изготовление, поставку и монтаж. Включает трубы и фиттинги, монтаж. Включает очистку внутренней поверхности труб, изготовление на площадке, монтаж, сварку отводящего и сливного трубопровода и систем. Не включает испытания (гидростатиче</v>
          </cell>
          <cell r="J84">
            <v>25</v>
          </cell>
        </row>
        <row r="85">
          <cell r="C85" t="str">
            <v>G03</v>
          </cell>
          <cell r="D85" t="str">
            <v>Valves</v>
          </cell>
          <cell r="E85" t="str">
            <v>Трубопроводная арматура</v>
          </cell>
          <cell r="F85" t="str">
            <v>EA</v>
          </cell>
          <cell r="G85" t="str">
            <v>Includes costs of valve supply and installation.  Costs for Operators are also included.  Do not count operators as an installed quantity.  May be included with piping when the Rules of Credit for Process Piping are used.</v>
          </cell>
          <cell r="H85" t="str">
            <v>Включает стоимость поставки и монтажа трубопроводной арматуры. Затраты на Операторов также включены. Не считайте операторов как установленный объем. Могут быть включены с трубопроводом, когда правила определения объема выполненных работ (оценки прогресса)</v>
          </cell>
          <cell r="J85">
            <v>0</v>
          </cell>
        </row>
        <row r="86">
          <cell r="C86" t="str">
            <v>G04</v>
          </cell>
          <cell r="D86" t="str">
            <v>Supports</v>
          </cell>
          <cell r="E86" t="str">
            <v>Опорные конструкции</v>
          </cell>
          <cell r="F86" t="str">
            <v>EA</v>
          </cell>
          <cell r="G86" t="str">
            <v xml:space="preserve">Costs of all supports for valves and piping systems.  May be included with piping when the Rules of Credit for Process Piping are used.  </v>
          </cell>
          <cell r="H86" t="str">
            <v>Стоимость всех опор для задвижек и систем трубопроводов. Могут быть включены с трубопроводом, когда правила кредитования с определением объема выполненных работ (оценки прогресса) будут использоваться для технологического трубопровода.</v>
          </cell>
          <cell r="J86">
            <v>0</v>
          </cell>
        </row>
        <row r="87">
          <cell r="C87" t="str">
            <v>G05</v>
          </cell>
          <cell r="D87" t="str">
            <v>Process Pipe Site Fabrication</v>
          </cell>
          <cell r="E87" t="str">
            <v>Технологический трубопровод, изготавливаемый на площадке</v>
          </cell>
          <cell r="F87" t="str">
            <v>M</v>
          </cell>
          <cell r="G87" t="str">
            <v>Rules of Credit MUST be defined for proper quantity tracking.  Category may be extended to include welding and other work activities.</v>
          </cell>
          <cell r="H87" t="str">
            <v>Для надлежащего отслеживания объемов ДОЛЖНЫ быть сформулированы правила кредитования с определением объема выполненных работ (оценки прогресса). Категория может быть расширена, чтобы включить сварочные и другие виды работ.</v>
          </cell>
          <cell r="J87">
            <v>6</v>
          </cell>
        </row>
        <row r="88">
          <cell r="C88" t="str">
            <v>G30</v>
          </cell>
          <cell r="D88" t="str">
            <v>Distribution Stations</v>
          </cell>
          <cell r="E88" t="str">
            <v>Технологические трубопроводы</v>
          </cell>
          <cell r="F88" t="str">
            <v>M</v>
          </cell>
          <cell r="G88" t="str">
            <v>Distribution stations, traps, drains</v>
          </cell>
          <cell r="H88" t="str">
            <v>Включает затраты на изготовление на заводе, поставку и монтаж. Включает трубы и фитинги, монтаж. Включает очистку внутренней поверхности труб, монтаж, сварку технологического трубопровода и систем. При необходимости, изготовление на площадке будет выделен</v>
          </cell>
          <cell r="J88">
            <v>25</v>
          </cell>
        </row>
        <row r="89">
          <cell r="C89" t="str">
            <v>G99</v>
          </cell>
          <cell r="D89" t="str">
            <v>Testing</v>
          </cell>
          <cell r="E89" t="str">
            <v>Испытания</v>
          </cell>
          <cell r="F89" t="str">
            <v>Hrs</v>
          </cell>
          <cell r="G89" t="str">
            <v>Pipe and systems testing.  Includes NDE, Radiographic, hydrostatic and/or pheumatic testing.  May be included with piping when the Rules of Credit for Process Piping are used.</v>
          </cell>
          <cell r="H89" t="str">
            <v>Испытания труб и систем. Включает  метод неразрушающего контроля, радиографические, гидростатические и/или пневматические испытания. Могут быть включены с трубопроводом, когда правила кредитования с определением объема выполненных работ (оценки прогресса)</v>
          </cell>
          <cell r="J89">
            <v>1500</v>
          </cell>
        </row>
        <row r="90">
          <cell r="C90" t="str">
            <v>G03</v>
          </cell>
          <cell r="D90" t="str">
            <v>Valves</v>
          </cell>
          <cell r="E90" t="str">
            <v>Трубопроводная арматура</v>
          </cell>
          <cell r="F90" t="str">
            <v>EA</v>
          </cell>
          <cell r="G90" t="str">
            <v>Includes costs of valve supply and installation.  Costs for Operators are also included.  Do not count operators as an installed quantity.  May be included with piping when the Rules of Credit for Process Piping are used.</v>
          </cell>
          <cell r="H90" t="str">
            <v>Включает стоимость поставки и монтажа трубопроводной арматуры. Затраты на Операторов также включены. Не считайте операторов как установленный объем. Могут быть включены с трубопроводом, когда правила определения объема выполненных работ (оценки прогресса)</v>
          </cell>
          <cell r="J90">
            <v>0</v>
          </cell>
        </row>
        <row r="91">
          <cell r="C91" t="str">
            <v>G04</v>
          </cell>
          <cell r="D91" t="str">
            <v>Supports</v>
          </cell>
          <cell r="E91" t="str">
            <v>Опорные конструкции</v>
          </cell>
          <cell r="F91" t="str">
            <v>EA</v>
          </cell>
          <cell r="G91" t="str">
            <v xml:space="preserve">Costs of all supports for valves and piping systems.  May be included with piping when the Rules of Credit for Process Piping are used.  </v>
          </cell>
          <cell r="H91" t="str">
            <v>Стоимость всех опор для задвижек и систем трубопроводов. Могут быть включены с трубопроводом, когда правила кредитования с определением объема выполненных работ (оценки прогресса) будут использоваться для технологического трубопровода.</v>
          </cell>
          <cell r="J91">
            <v>0</v>
          </cell>
        </row>
        <row r="92">
          <cell r="C92" t="str">
            <v>Electrical (электрическая часть)</v>
          </cell>
          <cell r="D92" t="str">
            <v>Process Pipe Site Fabrication</v>
          </cell>
          <cell r="E92" t="str">
            <v>Электрическая часть</v>
          </cell>
          <cell r="F92" t="str">
            <v>M</v>
          </cell>
          <cell r="H92">
            <v>0</v>
          </cell>
          <cell r="J92">
            <v>6</v>
          </cell>
        </row>
        <row r="93">
          <cell r="C93" t="str">
            <v>H01</v>
          </cell>
          <cell r="D93" t="str">
            <v>Power and Control Cable</v>
          </cell>
          <cell r="E93" t="str">
            <v>Кабели питания и управления</v>
          </cell>
          <cell r="F93" t="str">
            <v>M</v>
          </cell>
          <cell r="G93" t="str">
            <v>Includes costs to supply and install wire and cable for power and control.  Includes all terminations.</v>
          </cell>
          <cell r="H93" t="str">
            <v>Включает затраты на поставку и монтаж электропроводки и кабелей для электропитания и управления. Включает концевую заделку.</v>
          </cell>
          <cell r="J93">
            <v>0.05</v>
          </cell>
        </row>
        <row r="94">
          <cell r="C94" t="str">
            <v>H02</v>
          </cell>
          <cell r="D94" t="str">
            <v>Conduit</v>
          </cell>
          <cell r="E94" t="str">
            <v>Кабельный канал</v>
          </cell>
          <cell r="F94" t="str">
            <v>M</v>
          </cell>
          <cell r="G94" t="str">
            <v xml:space="preserve">Costs to furnish and install all conduit, conduit supports and or hangers.  </v>
          </cell>
          <cell r="H94" t="str">
            <v>Затраты на поставку и монтаж всех кабельных каналов, опор и/или креплений для каналов.</v>
          </cell>
          <cell r="J94">
            <v>2.5000000000000001E-2</v>
          </cell>
        </row>
        <row r="95">
          <cell r="C95" t="str">
            <v>H03</v>
          </cell>
          <cell r="D95" t="str">
            <v>Cable Tray</v>
          </cell>
          <cell r="E95" t="str">
            <v>Кабельный лоток</v>
          </cell>
          <cell r="F95" t="str">
            <v>M</v>
          </cell>
          <cell r="G95" t="str">
            <v xml:space="preserve">Costs to furnish and install all cable tray, supports and or hangers.  </v>
          </cell>
          <cell r="H95" t="str">
            <v>Затраты на поставку и монтаж кабельных лотков, опор и/или креплений.</v>
          </cell>
          <cell r="J95">
            <v>1.4999999999999999E-2</v>
          </cell>
        </row>
        <row r="96">
          <cell r="C96" t="str">
            <v>H04</v>
          </cell>
          <cell r="D96" t="str">
            <v>MCC's</v>
          </cell>
          <cell r="E96" t="str">
            <v>Центр управления электродвигателями</v>
          </cell>
          <cell r="F96" t="str">
            <v>EA</v>
          </cell>
          <cell r="G96" t="str">
            <v>Costs to furnish and install all Motor Control Centers.  Rules of credit should be establish for progressive installation credit</v>
          </cell>
          <cell r="H96" t="str">
            <v>Затраты на поставку и монтаж всех центров управления электродвигателями. Необходимо установить правила определения объема выполненных работ (оценки прогресса).</v>
          </cell>
          <cell r="J96">
            <v>250</v>
          </cell>
        </row>
        <row r="97">
          <cell r="C97" t="str">
            <v>H05</v>
          </cell>
          <cell r="D97" t="str">
            <v>Electrical Equipment (Panels, Switches)</v>
          </cell>
          <cell r="E97" t="str">
            <v>Электротехническое оборудование (панели, переключатели)</v>
          </cell>
          <cell r="F97" t="str">
            <v>EA</v>
          </cell>
          <cell r="G97" t="str">
            <v>Costs to furnish and install all Panels, Switchgear, and switches.  Rules of credit should be establish for progressive installation credit</v>
          </cell>
          <cell r="H97" t="str">
            <v xml:space="preserve">Затраты на поставку и монтаж всех панелей, распредустройств, переключателей.  Необходимо установить правила определения объема выполненных работ (оценки прогресса). </v>
          </cell>
          <cell r="J97">
            <v>250</v>
          </cell>
        </row>
        <row r="98">
          <cell r="C98" t="str">
            <v>H06</v>
          </cell>
          <cell r="D98" t="str">
            <v>Welding Receptacles</v>
          </cell>
          <cell r="E98" t="str">
            <v>Розетки для сварочных аппаратов</v>
          </cell>
          <cell r="F98" t="str">
            <v>EA</v>
          </cell>
          <cell r="G98" t="str">
            <v>Cost to furnish and install welding receptacles</v>
          </cell>
          <cell r="H98" t="str">
            <v>Затраты на поставку и монтаж розеток для сварочных аппаратов</v>
          </cell>
          <cell r="J98">
            <v>35</v>
          </cell>
        </row>
        <row r="99">
          <cell r="C99" t="str">
            <v>H07</v>
          </cell>
          <cell r="D99" t="str">
            <v>Lighting Wiring</v>
          </cell>
          <cell r="E99" t="str">
            <v>Электропроводка освещения</v>
          </cell>
          <cell r="F99" t="str">
            <v>M</v>
          </cell>
          <cell r="G99" t="str">
            <v>Cost to furnish and install lighting and convenience wiring.  Includes terminations</v>
          </cell>
          <cell r="H99" t="str">
            <v>Затраты на поставку и монтаж электропроводка освещения и обычной электропроводки. Включает концевую заделку.</v>
          </cell>
          <cell r="J99">
            <v>1.4999999999999999E-2</v>
          </cell>
        </row>
        <row r="100">
          <cell r="C100" t="str">
            <v>H08</v>
          </cell>
          <cell r="D100" t="str">
            <v>Light Fixtures</v>
          </cell>
          <cell r="E100" t="str">
            <v>Осветительная арматура</v>
          </cell>
          <cell r="F100" t="str">
            <v>EA</v>
          </cell>
          <cell r="G100" t="str">
            <v>Cost to furnish and install light fixtures.  Includes switches</v>
          </cell>
          <cell r="H100" t="str">
            <v>Затраты на поставку и монтаж осветительной арматуры, включая выключатели.</v>
          </cell>
          <cell r="J100">
            <v>12</v>
          </cell>
        </row>
        <row r="101">
          <cell r="C101" t="str">
            <v>H09</v>
          </cell>
          <cell r="D101" t="str">
            <v>Convenience Outlets</v>
          </cell>
          <cell r="E101" t="str">
            <v>Бытовые розетки</v>
          </cell>
          <cell r="F101" t="str">
            <v>EA</v>
          </cell>
          <cell r="G101" t="str">
            <v>Cost to furnish and install convenience fixtures.</v>
          </cell>
          <cell r="H101" t="str">
            <v>Затраты на поставку и монтаж обычных розеток</v>
          </cell>
          <cell r="J101">
            <v>5</v>
          </cell>
        </row>
        <row r="102">
          <cell r="C102" t="str">
            <v>H10</v>
          </cell>
          <cell r="D102" t="str">
            <v>Lightning Protection</v>
          </cell>
          <cell r="E102" t="str">
            <v>Грозозащита</v>
          </cell>
          <cell r="F102" t="str">
            <v>M</v>
          </cell>
          <cell r="G102" t="str">
            <v xml:space="preserve">Costs to furnish and install all conduit, conduit supports and or hangers.  </v>
          </cell>
          <cell r="H102" t="str">
            <v>Затраты на поставку и монтаж всех кабельных каналов, опор и/или креплений.</v>
          </cell>
          <cell r="J102">
            <v>2.5000000000000001E-2</v>
          </cell>
        </row>
        <row r="103">
          <cell r="C103" t="str">
            <v>H11</v>
          </cell>
          <cell r="D103" t="str">
            <v>Communications (cable, wire, terminations, equipment)</v>
          </cell>
          <cell r="E103" t="str">
            <v>Коммуникации (кабели, провода, обжимка, оборудование)</v>
          </cell>
          <cell r="F103" t="str">
            <v>M</v>
          </cell>
          <cell r="G103" t="str">
            <v xml:space="preserve">Costs to furnish and install all cable tray, supports and or hangers.  </v>
          </cell>
          <cell r="H103" t="str">
            <v>Затраты на поставку и монтаж всех кабельных лотков, опор и/или креплений.</v>
          </cell>
          <cell r="J103">
            <v>1</v>
          </cell>
        </row>
        <row r="104">
          <cell r="C104" t="str">
            <v>H12</v>
          </cell>
          <cell r="D104" t="str">
            <v>Ground Cable</v>
          </cell>
          <cell r="E104" t="str">
            <v>Центр управления электродвигателями</v>
          </cell>
          <cell r="F104" t="str">
            <v>EA</v>
          </cell>
          <cell r="G104" t="str">
            <v>Costs to furnish and install all Motor Control Centers.  Rules of credit should be establish for progressive installation credit</v>
          </cell>
          <cell r="H104" t="str">
            <v>Затраты на поставку и монтаж всех центров управления электродвигателями. Необходимо установить правила кредитования с определением объема выполненных работ (оценки прогресса).</v>
          </cell>
          <cell r="J104">
            <v>250</v>
          </cell>
        </row>
        <row r="105">
          <cell r="C105" t="str">
            <v>H13</v>
          </cell>
          <cell r="D105" t="str">
            <v>Grounding Wells</v>
          </cell>
          <cell r="E105" t="str">
            <v>Электротехническое оборудование (панели)</v>
          </cell>
          <cell r="F105" t="str">
            <v>EA</v>
          </cell>
          <cell r="G105" t="str">
            <v>Costs to furnish and install all Panels, Switchgear, and switches.  Rules of credit should be establish for progressive installation credit</v>
          </cell>
          <cell r="H105" t="str">
            <v xml:space="preserve">Затраты на поставку и монтаж всех панелей, распредустройств и переключателей.  Необходимо установить правила кредитования с определением объема выполненных работ (оценки прогресса). </v>
          </cell>
          <cell r="J105">
            <v>250</v>
          </cell>
        </row>
        <row r="106">
          <cell r="C106" t="str">
            <v>H14</v>
          </cell>
          <cell r="D106" t="str">
            <v>Starters</v>
          </cell>
          <cell r="E106" t="str">
            <v>Розетки для сварочных аппаратов</v>
          </cell>
          <cell r="F106" t="str">
            <v>EA</v>
          </cell>
          <cell r="G106" t="str">
            <v>Cost to furnish and install welding receptacles</v>
          </cell>
          <cell r="H106" t="str">
            <v>Затраты на поставку и монтаж розеток для сварочных аппаратов</v>
          </cell>
          <cell r="J106">
            <v>35</v>
          </cell>
        </row>
        <row r="107">
          <cell r="C107" t="str">
            <v>H15</v>
          </cell>
          <cell r="D107" t="str">
            <v>Switches</v>
          </cell>
          <cell r="E107" t="str">
            <v>Трансформатор</v>
          </cell>
          <cell r="G107">
            <v>0</v>
          </cell>
          <cell r="H107">
            <v>0</v>
          </cell>
          <cell r="J107">
            <v>350</v>
          </cell>
        </row>
        <row r="108">
          <cell r="C108" t="str">
            <v>H16</v>
          </cell>
          <cell r="D108" t="str">
            <v>Push Button Stations</v>
          </cell>
          <cell r="E108" t="str">
            <v>Коммуникации (кабели, провода, обжимка, оборудование)</v>
          </cell>
          <cell r="F108">
            <v>0</v>
          </cell>
          <cell r="G108">
            <v>0</v>
          </cell>
          <cell r="H108">
            <v>0</v>
          </cell>
          <cell r="J108">
            <v>1.4999999999999999E-2</v>
          </cell>
        </row>
        <row r="109">
          <cell r="C109" t="str">
            <v>H17</v>
          </cell>
          <cell r="D109" t="str">
            <v>Ground Cable</v>
          </cell>
          <cell r="E109" t="str">
            <v>Заземляющий кабель</v>
          </cell>
          <cell r="F109" t="str">
            <v>M</v>
          </cell>
          <cell r="G109">
            <v>0</v>
          </cell>
          <cell r="H109">
            <v>0</v>
          </cell>
          <cell r="J109">
            <v>12</v>
          </cell>
        </row>
        <row r="110">
          <cell r="C110" t="str">
            <v>H13</v>
          </cell>
          <cell r="D110" t="str">
            <v>Grounding Wells</v>
          </cell>
          <cell r="E110" t="str">
            <v>Колодец заземления</v>
          </cell>
          <cell r="F110" t="str">
            <v>EA</v>
          </cell>
          <cell r="G110">
            <v>0</v>
          </cell>
          <cell r="H110">
            <v>0</v>
          </cell>
          <cell r="J110">
            <v>5</v>
          </cell>
        </row>
        <row r="111">
          <cell r="C111" t="str">
            <v>H99</v>
          </cell>
          <cell r="D111" t="str">
            <v>Electrical Components Testing</v>
          </cell>
          <cell r="E111" t="str">
            <v>Тестирование электрических компонентов</v>
          </cell>
          <cell r="F111" t="str">
            <v>Hrs</v>
          </cell>
          <cell r="G111" t="str">
            <v>All costs to test electrical systems and components</v>
          </cell>
          <cell r="H111" t="str">
            <v>Все затраты на испытание электросистем и компонентов.</v>
          </cell>
          <cell r="J111">
            <v>1500</v>
          </cell>
        </row>
        <row r="112">
          <cell r="C112" t="str">
            <v>H15</v>
          </cell>
          <cell r="D112" t="str">
            <v>Switches</v>
          </cell>
          <cell r="E112" t="str">
            <v>Переключатели</v>
          </cell>
          <cell r="F112" t="str">
            <v>EA</v>
          </cell>
          <cell r="G112">
            <v>0</v>
          </cell>
          <cell r="H112">
            <v>0</v>
          </cell>
          <cell r="J112">
            <v>2</v>
          </cell>
        </row>
        <row r="113">
          <cell r="C113" t="str">
            <v>Instrumentation (КИПиА )</v>
          </cell>
          <cell r="D113" t="str">
            <v>Push Button Stations</v>
          </cell>
          <cell r="E113" t="str">
            <v>КИПиА</v>
          </cell>
          <cell r="F113" t="str">
            <v>EA</v>
          </cell>
          <cell r="G113" t="str">
            <v>Costs to furnish, install, and calibrate all instrument devices.  Area will be expanded to add additional instrument types as required.</v>
          </cell>
          <cell r="H113" t="str">
            <v>Затраты на поставку, монтаж и калибровку всех КИП. По мере необходимости, позиция будет расширяться для добавления дополнительных видов КИП.</v>
          </cell>
          <cell r="J113">
            <v>2</v>
          </cell>
        </row>
        <row r="114">
          <cell r="C114" t="str">
            <v>I01</v>
          </cell>
          <cell r="D114" t="str">
            <v>Temperature Devices</v>
          </cell>
          <cell r="E114" t="str">
            <v>Приборы для измерения температуры</v>
          </cell>
          <cell r="F114" t="str">
            <v>EA</v>
          </cell>
          <cell r="G114">
            <v>0</v>
          </cell>
          <cell r="H114">
            <v>0</v>
          </cell>
          <cell r="J114">
            <v>12</v>
          </cell>
        </row>
        <row r="115">
          <cell r="C115" t="str">
            <v>I02</v>
          </cell>
          <cell r="D115" t="str">
            <v>Pressure Devices</v>
          </cell>
          <cell r="E115" t="str">
            <v>Приборы для измерения давления</v>
          </cell>
          <cell r="F115" t="str">
            <v>EA</v>
          </cell>
          <cell r="G115" t="str">
            <v>Cost to furnish and install lighting and convenience wiring.  Includes terminations</v>
          </cell>
          <cell r="H115" t="str">
            <v>Затраты на поставку и монтаж осветительной электропроводки и бытовой электрической розетки. Включает концевую заделку.</v>
          </cell>
          <cell r="J115">
            <v>12</v>
          </cell>
        </row>
        <row r="116">
          <cell r="C116" t="str">
            <v>I03</v>
          </cell>
          <cell r="D116" t="str">
            <v>Flow Devices</v>
          </cell>
          <cell r="E116" t="str">
            <v xml:space="preserve">Расходомеры/ счетчики </v>
          </cell>
          <cell r="F116" t="str">
            <v>EA</v>
          </cell>
          <cell r="G116" t="str">
            <v>Cost to furnish and install light fixtures.  Includes switches</v>
          </cell>
          <cell r="H116" t="str">
            <v>Затраты на поставку и монтаж осветительной арматуры, включая переключатели.</v>
          </cell>
          <cell r="J116">
            <v>12</v>
          </cell>
        </row>
        <row r="117">
          <cell r="C117" t="str">
            <v>I04</v>
          </cell>
          <cell r="D117" t="str">
            <v>Analytical Devices</v>
          </cell>
          <cell r="E117" t="str">
            <v>Аналитические устройства</v>
          </cell>
          <cell r="F117" t="str">
            <v>EA</v>
          </cell>
          <cell r="G117" t="str">
            <v>Cost to furnish and install convenience fixtures.</v>
          </cell>
          <cell r="H117" t="str">
            <v>Затраты на поставку и монтаж бытовых розеток</v>
          </cell>
          <cell r="J117">
            <v>2</v>
          </cell>
        </row>
        <row r="118">
          <cell r="C118" t="str">
            <v>I05</v>
          </cell>
          <cell r="D118" t="str">
            <v>Weight Sensors, Scales</v>
          </cell>
          <cell r="E118" t="str">
            <v>Датчики веса, Весы</v>
          </cell>
          <cell r="G118">
            <v>0</v>
          </cell>
          <cell r="H118">
            <v>0</v>
          </cell>
          <cell r="J118">
            <v>15</v>
          </cell>
        </row>
        <row r="119">
          <cell r="C119" t="str">
            <v>I06</v>
          </cell>
          <cell r="D119" t="str">
            <v>Orifice Plates</v>
          </cell>
          <cell r="E119">
            <v>0</v>
          </cell>
          <cell r="G119">
            <v>0</v>
          </cell>
          <cell r="H119">
            <v>0</v>
          </cell>
          <cell r="J119">
            <v>0</v>
          </cell>
        </row>
        <row r="120">
          <cell r="C120" t="str">
            <v>I07</v>
          </cell>
          <cell r="D120" t="str">
            <v>Switches, Floats</v>
          </cell>
          <cell r="E120" t="str">
            <v>Тестирование электрических компонентов</v>
          </cell>
          <cell r="F120" t="str">
            <v>Hrs</v>
          </cell>
          <cell r="G120" t="str">
            <v>All costs to test electrical systems and components</v>
          </cell>
          <cell r="H120" t="str">
            <v>Все затраты на испытание электросетей и компонентов.</v>
          </cell>
          <cell r="J120">
            <v>1500</v>
          </cell>
        </row>
        <row r="121">
          <cell r="C121" t="str">
            <v>I08</v>
          </cell>
          <cell r="D121" t="str">
            <v>Control |Valves</v>
          </cell>
          <cell r="E121">
            <v>0</v>
          </cell>
          <cell r="G121">
            <v>0</v>
          </cell>
          <cell r="H121">
            <v>0</v>
          </cell>
          <cell r="J121">
            <v>0</v>
          </cell>
        </row>
        <row r="122">
          <cell r="C122" t="str">
            <v>I09</v>
          </cell>
          <cell r="D122" t="str">
            <v>Relief Valves</v>
          </cell>
          <cell r="E122" t="str">
            <v>КИПиА</v>
          </cell>
          <cell r="G122" t="str">
            <v xml:space="preserve">Costs to furnish, install, and calibrate all instrument devices.  </v>
          </cell>
          <cell r="H122" t="str">
            <v>Затраты на поставку, монтаж и калибровку всех КИП.</v>
          </cell>
          <cell r="J122">
            <v>0</v>
          </cell>
        </row>
        <row r="123">
          <cell r="C123" t="str">
            <v>I10</v>
          </cell>
          <cell r="D123" t="str">
            <v>Annunciatiors</v>
          </cell>
          <cell r="E123" t="str">
            <v>Приборы для измерения температуры</v>
          </cell>
          <cell r="F123" t="str">
            <v>EA</v>
          </cell>
          <cell r="G123">
            <v>0</v>
          </cell>
          <cell r="H123">
            <v>0</v>
          </cell>
          <cell r="J123">
            <v>12</v>
          </cell>
        </row>
        <row r="124">
          <cell r="C124" t="str">
            <v>I02</v>
          </cell>
          <cell r="D124" t="str">
            <v>Pressure Devices</v>
          </cell>
          <cell r="E124" t="str">
            <v>Приборы для измерения давления</v>
          </cell>
          <cell r="F124" t="str">
            <v>EA</v>
          </cell>
          <cell r="G124">
            <v>0</v>
          </cell>
          <cell r="H124">
            <v>0</v>
          </cell>
          <cell r="J124">
            <v>12</v>
          </cell>
        </row>
        <row r="125">
          <cell r="C125" t="str">
            <v>I03</v>
          </cell>
          <cell r="D125" t="str">
            <v>Flow Devices</v>
          </cell>
          <cell r="E125" t="str">
            <v xml:space="preserve">Расходомеры/ счетчики </v>
          </cell>
          <cell r="F125" t="str">
            <v>EA</v>
          </cell>
          <cell r="G125">
            <v>0</v>
          </cell>
          <cell r="H125">
            <v>0</v>
          </cell>
          <cell r="J125">
            <v>12</v>
          </cell>
        </row>
        <row r="126">
          <cell r="C126" t="str">
            <v>I04</v>
          </cell>
          <cell r="D126" t="str">
            <v>Analytical Devices</v>
          </cell>
          <cell r="E126" t="str">
            <v>Аналитические устройства</v>
          </cell>
          <cell r="F126" t="str">
            <v>EA</v>
          </cell>
          <cell r="G126">
            <v>0</v>
          </cell>
          <cell r="H126">
            <v>0</v>
          </cell>
          <cell r="J126">
            <v>12</v>
          </cell>
        </row>
        <row r="127">
          <cell r="C127" t="str">
            <v>Painting, Architectural Finishes (покраска, архитектурная отделка)</v>
          </cell>
          <cell r="D127" t="str">
            <v>Weight Sensors, Scales</v>
          </cell>
          <cell r="E127" t="str">
            <v>покраска, архитектурная отделка</v>
          </cell>
          <cell r="F127" t="str">
            <v>EA</v>
          </cell>
          <cell r="G127">
            <v>0</v>
          </cell>
          <cell r="H127">
            <v>0</v>
          </cell>
          <cell r="J127">
            <v>12</v>
          </cell>
        </row>
        <row r="128">
          <cell r="C128" t="str">
            <v>J01</v>
          </cell>
          <cell r="D128" t="str">
            <v>Architectural Finishes, siding</v>
          </cell>
          <cell r="E128" t="str">
            <v>Архитектурные отделки, Обшивка</v>
          </cell>
          <cell r="F128" t="str">
            <v>SM</v>
          </cell>
          <cell r="G128" t="str">
            <v>Includes Masonry</v>
          </cell>
          <cell r="H128">
            <v>0</v>
          </cell>
          <cell r="J128">
            <v>0.15</v>
          </cell>
        </row>
        <row r="129">
          <cell r="C129" t="str">
            <v>J02</v>
          </cell>
          <cell r="D129" t="str">
            <v>Painting</v>
          </cell>
          <cell r="E129" t="str">
            <v>Покраска</v>
          </cell>
          <cell r="F129" t="str">
            <v>SM</v>
          </cell>
          <cell r="G129">
            <v>0</v>
          </cell>
          <cell r="H129">
            <v>0</v>
          </cell>
          <cell r="J129">
            <v>1.4999999999999999E-2</v>
          </cell>
        </row>
        <row r="130">
          <cell r="C130" t="str">
            <v>J03</v>
          </cell>
          <cell r="D130" t="str">
            <v>Windows</v>
          </cell>
          <cell r="E130" t="str">
            <v>Окна</v>
          </cell>
          <cell r="F130" t="str">
            <v>EA</v>
          </cell>
          <cell r="G130">
            <v>0</v>
          </cell>
          <cell r="H130">
            <v>0</v>
          </cell>
          <cell r="J130">
            <v>15</v>
          </cell>
        </row>
        <row r="131">
          <cell r="C131" t="str">
            <v>J04</v>
          </cell>
          <cell r="D131" t="str">
            <v xml:space="preserve">Doors </v>
          </cell>
          <cell r="E131" t="str">
            <v>Двери</v>
          </cell>
          <cell r="F131" t="str">
            <v>EA</v>
          </cell>
          <cell r="G131">
            <v>0</v>
          </cell>
          <cell r="H131">
            <v>0</v>
          </cell>
          <cell r="J131">
            <v>18</v>
          </cell>
        </row>
        <row r="132">
          <cell r="C132" t="str">
            <v>J05</v>
          </cell>
          <cell r="D132" t="str">
            <v>Floors</v>
          </cell>
          <cell r="E132" t="str">
            <v>Полы</v>
          </cell>
          <cell r="F132" t="str">
            <v>SM</v>
          </cell>
          <cell r="G132">
            <v>0</v>
          </cell>
          <cell r="H132">
            <v>0</v>
          </cell>
          <cell r="J132">
            <v>0.3</v>
          </cell>
        </row>
        <row r="133">
          <cell r="C133" t="str">
            <v>J06</v>
          </cell>
          <cell r="D133" t="str">
            <v>Bathroom Fixtures</v>
          </cell>
          <cell r="E133" t="str">
            <v>Сантехника</v>
          </cell>
          <cell r="F133" t="str">
            <v>EA</v>
          </cell>
          <cell r="G133">
            <v>0</v>
          </cell>
          <cell r="H133">
            <v>0</v>
          </cell>
          <cell r="J133">
            <v>25</v>
          </cell>
        </row>
        <row r="134">
          <cell r="C134" t="str">
            <v>J07</v>
          </cell>
          <cell r="D134" t="str">
            <v>Heaters</v>
          </cell>
          <cell r="E134" t="str">
            <v>Нагреватели</v>
          </cell>
          <cell r="F134" t="str">
            <v>EA</v>
          </cell>
          <cell r="G134">
            <v>0</v>
          </cell>
          <cell r="H134">
            <v>0</v>
          </cell>
          <cell r="J134">
            <v>40</v>
          </cell>
        </row>
        <row r="135">
          <cell r="C135" t="str">
            <v>J08</v>
          </cell>
          <cell r="D135" t="str">
            <v>HVAC (Incl Ductwork, Dampers, Coolers, Heaters, Compressors)</v>
          </cell>
          <cell r="E135" t="str">
            <v>ОВКВ (включая воздуховоды, заслонки, охладители, обогреватели, компрессоры)</v>
          </cell>
          <cell r="F135" t="str">
            <v>M</v>
          </cell>
          <cell r="G135">
            <v>0</v>
          </cell>
          <cell r="H135">
            <v>0</v>
          </cell>
          <cell r="J135">
            <v>3.5</v>
          </cell>
        </row>
        <row r="136">
          <cell r="C136" t="str">
            <v>J09</v>
          </cell>
          <cell r="D136" t="str">
            <v>Sandwich Panels</v>
          </cell>
          <cell r="E136" t="str">
            <v>Сэндвич-панель</v>
          </cell>
          <cell r="F136" t="str">
            <v>SM</v>
          </cell>
          <cell r="G136">
            <v>0</v>
          </cell>
          <cell r="H136">
            <v>0</v>
          </cell>
          <cell r="J136">
            <v>0</v>
          </cell>
        </row>
        <row r="137">
          <cell r="C137" t="str">
            <v>J10</v>
          </cell>
          <cell r="D137" t="str">
            <v>Roofing</v>
          </cell>
          <cell r="E137" t="str">
            <v>Кровельные работы</v>
          </cell>
          <cell r="F137" t="str">
            <v>SM</v>
          </cell>
          <cell r="G137">
            <v>0</v>
          </cell>
          <cell r="H137">
            <v>0</v>
          </cell>
          <cell r="J137">
            <v>0</v>
          </cell>
        </row>
        <row r="138">
          <cell r="C138" t="str">
            <v>J11</v>
          </cell>
          <cell r="D138" t="str">
            <v>Facilities Maintenance</v>
          </cell>
          <cell r="E138" t="str">
            <v>покраска, архитектурная отделка</v>
          </cell>
          <cell r="F138">
            <v>0</v>
          </cell>
          <cell r="G138" t="str">
            <v>Includes architectural maintenance of facilities and buildings</v>
          </cell>
          <cell r="H138">
            <v>0</v>
          </cell>
          <cell r="J138">
            <v>0</v>
          </cell>
        </row>
        <row r="139">
          <cell r="C139" t="str">
            <v>J01</v>
          </cell>
          <cell r="D139" t="str">
            <v>Exterior Architectural Finishes, siding</v>
          </cell>
          <cell r="E139" t="str">
            <v>Наружная архитектурная отделка, обшивка</v>
          </cell>
          <cell r="F139" t="str">
            <v>SM</v>
          </cell>
          <cell r="G139" t="str">
            <v>Includes Masonry</v>
          </cell>
          <cell r="H139" t="str">
            <v>Включая каменную или кирпичную кладку</v>
          </cell>
          <cell r="J139">
            <v>0.15</v>
          </cell>
        </row>
        <row r="140">
          <cell r="C140" t="str">
            <v>Insulation (изоляция)</v>
          </cell>
          <cell r="D140" t="str">
            <v>Interior Architectural Finishes, siding</v>
          </cell>
          <cell r="E140" t="str">
            <v>изоляция</v>
          </cell>
          <cell r="F140" t="str">
            <v>SM</v>
          </cell>
          <cell r="G140" t="str">
            <v xml:space="preserve">Includes insulating medium, cover, banding and all consumables required for installation.  </v>
          </cell>
          <cell r="H140" t="str">
            <v>Включает изолирующую среду, покрытие,  обвязку и все расходные материалы, необходимые для монтажа.</v>
          </cell>
          <cell r="J140">
            <v>0.15</v>
          </cell>
        </row>
        <row r="141">
          <cell r="C141" t="str">
            <v>K01</v>
          </cell>
          <cell r="D141" t="str">
            <v>Piping Insulation</v>
          </cell>
          <cell r="E141" t="str">
            <v>Изоляция трубопроводов</v>
          </cell>
          <cell r="F141" t="str">
            <v>SM</v>
          </cell>
          <cell r="G141">
            <v>0</v>
          </cell>
          <cell r="H141">
            <v>0</v>
          </cell>
          <cell r="J141">
            <v>0.35</v>
          </cell>
        </row>
        <row r="142">
          <cell r="C142" t="str">
            <v>K02</v>
          </cell>
          <cell r="D142" t="str">
            <v>Process Equipment Insulation</v>
          </cell>
          <cell r="E142" t="str">
            <v>Изоляция технологического оборудования</v>
          </cell>
          <cell r="F142" t="str">
            <v>SM</v>
          </cell>
          <cell r="G142">
            <v>0</v>
          </cell>
          <cell r="H142">
            <v>0</v>
          </cell>
          <cell r="J142">
            <v>0.35</v>
          </cell>
        </row>
        <row r="143">
          <cell r="C143" t="str">
            <v>K03</v>
          </cell>
          <cell r="D143" t="str">
            <v>Comfort Insulation</v>
          </cell>
          <cell r="E143" t="str">
            <v>Изоляция для обеспечения комфортных условий</v>
          </cell>
          <cell r="F143" t="str">
            <v>SM</v>
          </cell>
          <cell r="G143">
            <v>0</v>
          </cell>
          <cell r="H143">
            <v>0</v>
          </cell>
          <cell r="J143">
            <v>0.35</v>
          </cell>
        </row>
        <row r="144">
          <cell r="C144" t="str">
            <v>J06</v>
          </cell>
          <cell r="D144" t="str">
            <v>Finished Floors</v>
          </cell>
          <cell r="E144" t="str">
            <v>Полы</v>
          </cell>
          <cell r="F144" t="str">
            <v>SM</v>
          </cell>
          <cell r="G144">
            <v>0</v>
          </cell>
          <cell r="H144">
            <v>0</v>
          </cell>
          <cell r="J144">
            <v>0.3</v>
          </cell>
        </row>
        <row r="145">
          <cell r="C145" t="str">
            <v>Fireproofing (Огнезащита и обеспечение пожарной безопасности)</v>
          </cell>
          <cell r="D145" t="str">
            <v>Bathroom Fixtures</v>
          </cell>
          <cell r="E145" t="str">
            <v>Сантехника</v>
          </cell>
          <cell r="F145" t="str">
            <v>EA</v>
          </cell>
          <cell r="G145" t="str">
            <v>Includes commodes, lavatories, sinks, etc.</v>
          </cell>
          <cell r="H145" t="str">
            <v>в т.ч. унитаз, умывальник, раковин и т.п.</v>
          </cell>
          <cell r="J145">
            <v>25</v>
          </cell>
        </row>
        <row r="146">
          <cell r="C146" t="str">
            <v>L01</v>
          </cell>
          <cell r="D146" t="str">
            <v>Structural, Fire Proofing</v>
          </cell>
          <cell r="E146" t="str">
            <v>Огнезащита металлоконструкций</v>
          </cell>
          <cell r="F146" t="str">
            <v>SM</v>
          </cell>
          <cell r="G146" t="str">
            <v>Includes costs of materials and costs to apply fire proofing materials to structural members</v>
          </cell>
          <cell r="H146" t="str">
            <v>Включает стоимость материалов и затраты на работы по нанесению огнезащитных материалов на металлоконструкции.</v>
          </cell>
          <cell r="J146">
            <v>0.25</v>
          </cell>
        </row>
        <row r="147">
          <cell r="C147" t="str">
            <v>L02</v>
          </cell>
          <cell r="D147" t="str">
            <v>Fire Detection, Suppression</v>
          </cell>
          <cell r="E147" t="str">
            <v>Системы обнаружения и ликвидации возгорания</v>
          </cell>
          <cell r="F147" t="str">
            <v>SM</v>
          </cell>
          <cell r="G147" t="str">
            <v>Supply and installation of fire detection and/or suppression systems.</v>
          </cell>
          <cell r="H147" t="str">
            <v>Поставка и монтаж систем обнаружения и/или ликвидации возгораний.</v>
          </cell>
          <cell r="J147">
            <v>0.25</v>
          </cell>
        </row>
        <row r="148">
          <cell r="C148" t="str">
            <v>L03</v>
          </cell>
          <cell r="D148" t="str">
            <v>Fire protection</v>
          </cell>
          <cell r="E148" t="str">
            <v>Система противопожарной защиты</v>
          </cell>
          <cell r="F148" t="str">
            <v>SM</v>
          </cell>
          <cell r="G148" t="str">
            <v>Supply and installation of fire protection systems.  Excludes plant fire protection piping system and/or main fire pumps/tanks.</v>
          </cell>
          <cell r="H148" t="str">
            <v>Поставка и монтаж систем противопожарной защиты. Исключает противопожарную систему трубопроводов и/или основные противопожарные насосы/резервуары пожарной воды комбината .</v>
          </cell>
          <cell r="J148">
            <v>0.35</v>
          </cell>
        </row>
        <row r="149">
          <cell r="C149" t="str">
            <v>J11</v>
          </cell>
          <cell r="D149" t="str">
            <v>Roofing</v>
          </cell>
          <cell r="E149" t="str">
            <v>Кровельные работы</v>
          </cell>
          <cell r="F149" t="str">
            <v>SM</v>
          </cell>
          <cell r="G149">
            <v>0</v>
          </cell>
          <cell r="H149">
            <v>0</v>
          </cell>
          <cell r="J149">
            <v>6</v>
          </cell>
        </row>
        <row r="150">
          <cell r="C150" t="str">
            <v>Shafts (стволы)</v>
          </cell>
          <cell r="D150" t="str">
            <v>Facilities Maintenance</v>
          </cell>
          <cell r="E150" t="str">
            <v>Стволы</v>
          </cell>
          <cell r="F150">
            <v>0</v>
          </cell>
          <cell r="G150" t="str">
            <v>Includes architectural maintenance of facilities and buildings, Housing Maintenance</v>
          </cell>
          <cell r="H150" t="str">
            <v>Включая архитектурную отделку объектов и зданий, отделку жилых зданий</v>
          </cell>
          <cell r="J150">
            <v>0</v>
          </cell>
        </row>
        <row r="151">
          <cell r="C151" t="str">
            <v>M01</v>
          </cell>
          <cell r="D151" t="str">
            <v>Sinking</v>
          </cell>
          <cell r="E151" t="str">
            <v>Проходка</v>
          </cell>
          <cell r="F151" t="str">
            <v>CM</v>
          </cell>
          <cell r="G151">
            <v>0</v>
          </cell>
          <cell r="H151">
            <v>0</v>
          </cell>
          <cell r="J151">
            <v>12</v>
          </cell>
        </row>
        <row r="152">
          <cell r="C152" t="str">
            <v>M02</v>
          </cell>
          <cell r="D152" t="str">
            <v>Drilling</v>
          </cell>
          <cell r="E152" t="str">
            <v>Бурение</v>
          </cell>
          <cell r="F152" t="str">
            <v>M</v>
          </cell>
          <cell r="G152">
            <v>0</v>
          </cell>
          <cell r="H152">
            <v>0</v>
          </cell>
          <cell r="J152">
            <v>0.35</v>
          </cell>
        </row>
        <row r="153">
          <cell r="C153" t="str">
            <v>M03</v>
          </cell>
          <cell r="D153" t="str">
            <v>Blasting</v>
          </cell>
          <cell r="E153" t="str">
            <v>Взрывание</v>
          </cell>
          <cell r="F153" t="str">
            <v>HRS</v>
          </cell>
          <cell r="G153">
            <v>0</v>
          </cell>
          <cell r="H153">
            <v>0</v>
          </cell>
          <cell r="J153">
            <v>2000</v>
          </cell>
        </row>
        <row r="154">
          <cell r="C154" t="str">
            <v>M04</v>
          </cell>
          <cell r="D154" t="str">
            <v>Mucking</v>
          </cell>
          <cell r="E154" t="str">
            <v>Выемка горной массы из забоя</v>
          </cell>
          <cell r="F154" t="str">
            <v>CM</v>
          </cell>
          <cell r="G154">
            <v>0</v>
          </cell>
          <cell r="H154">
            <v>0</v>
          </cell>
          <cell r="J154">
            <v>25</v>
          </cell>
        </row>
        <row r="155">
          <cell r="C155" t="str">
            <v>M05</v>
          </cell>
          <cell r="D155" t="str">
            <v>Dewatering</v>
          </cell>
          <cell r="E155" t="str">
            <v>Откачка воды</v>
          </cell>
          <cell r="F155" t="str">
            <v>HRS</v>
          </cell>
          <cell r="G155">
            <v>0</v>
          </cell>
          <cell r="H155">
            <v>0</v>
          </cell>
          <cell r="J155">
            <v>0</v>
          </cell>
        </row>
        <row r="156">
          <cell r="C156" t="str">
            <v>M06</v>
          </cell>
          <cell r="D156" t="str">
            <v>Bolts &amp; Screening</v>
          </cell>
          <cell r="E156" t="str">
            <v>Болты и сетки</v>
          </cell>
          <cell r="F156" t="str">
            <v>EA</v>
          </cell>
          <cell r="G156" t="str">
            <v xml:space="preserve">Includes insulating medium, cover, banding and all consumables required for installation.  </v>
          </cell>
          <cell r="H156" t="str">
            <v>Включает изолирующую среду, покрытие,  обвязку и все расходные материалы, необходимые для монтажа.</v>
          </cell>
          <cell r="J156">
            <v>5</v>
          </cell>
        </row>
        <row r="157">
          <cell r="C157" t="str">
            <v>M07</v>
          </cell>
          <cell r="D157" t="str">
            <v>Tubbing</v>
          </cell>
          <cell r="E157" t="str">
            <v>Тюббинги</v>
          </cell>
          <cell r="F157" t="str">
            <v>EA</v>
          </cell>
          <cell r="G157" t="str">
            <v>Includes costs to purchase, receive, store, handle  install and test tubbing.  Includes costs to re-torque connections, installed quantity is each ring.</v>
          </cell>
          <cell r="H157" t="str">
            <v>Включает затраты на приобретение, получение, хранение, транспортировку и монтаж тюббингов. Включает затраты на переобтяжку соединений, установленный объем - каждое кольцо.</v>
          </cell>
          <cell r="J157">
            <v>25</v>
          </cell>
        </row>
        <row r="158">
          <cell r="C158" t="str">
            <v>M08</v>
          </cell>
          <cell r="D158" t="str">
            <v>Concrete</v>
          </cell>
          <cell r="E158" t="str">
            <v>Бетон</v>
          </cell>
          <cell r="F158" t="str">
            <v>CM</v>
          </cell>
          <cell r="G158" t="str">
            <v>Includes costs of conrete, reinforcing, and forming required to place concrete in the shaft.  Reported quantity is CM of concrete placed.  Rules may be set up to include forming, reinforcing, and embedments.</v>
          </cell>
          <cell r="H158" t="str">
            <v xml:space="preserve">Включает стоимость бетона, арматуры и опалубки, необходимые для выполнения бетонных работ в стволе. Отчетный объем - м3 уложенного бетона. Могут быть установлены правила, включающие опалубку, арматуру и закладные детали. </v>
          </cell>
          <cell r="J158">
            <v>8</v>
          </cell>
        </row>
        <row r="159">
          <cell r="C159" t="str">
            <v>M09</v>
          </cell>
          <cell r="D159" t="str">
            <v>Backwall Grouting</v>
          </cell>
          <cell r="E159" t="str">
            <v>Тампонаж затюбингового пространства</v>
          </cell>
          <cell r="F159" t="str">
            <v>CM</v>
          </cell>
          <cell r="G159" t="str">
            <v xml:space="preserve">Includes costs of grouting equipment, materials, supplies, setup, drilling, and labor required to install back wall grouting.  Quantity reported is the CM of grout placed.  </v>
          </cell>
          <cell r="H159" t="str">
            <v>Включает стоимость тампонажного оборудования, материалов, ТМЦ, устройство, бурение и трудозатраты, необходимые для проведения тампонажа затюбингового пространства. Отчетный объем - м3 уложенного тампонажного раствора.</v>
          </cell>
          <cell r="J159">
            <v>15</v>
          </cell>
        </row>
        <row r="160">
          <cell r="C160" t="str">
            <v>M10</v>
          </cell>
          <cell r="D160" t="str">
            <v>Galloway/Equipment Maintenance</v>
          </cell>
          <cell r="E160" t="str">
            <v>Техническое обслуживание проходческого полка/оборудования</v>
          </cell>
          <cell r="F160" t="str">
            <v>HRS</v>
          </cell>
          <cell r="G160" t="str">
            <v>Includes purchase, installation and all maintenance required for the Galloway.  Includes all electrical, hydraulic, and mechaincal maintenance.</v>
          </cell>
          <cell r="H160" t="str">
            <v>Включает приобретение, установку и тех.обслуживание, необходимое для проходческого полка. Включает всё электрическое, гидравлическое и механическое оборудование</v>
          </cell>
          <cell r="J160">
            <v>3500</v>
          </cell>
        </row>
        <row r="161">
          <cell r="C161" t="str">
            <v>M11</v>
          </cell>
          <cell r="D161" t="str">
            <v>Freezing</v>
          </cell>
          <cell r="E161" t="str">
            <v>Огнезащита и обеспечение пожарной безопасности</v>
          </cell>
          <cell r="F161">
            <v>0</v>
          </cell>
          <cell r="G161" t="str">
            <v>Includes the cost to install freeze system including compressors, piping, freeze holes, media.</v>
          </cell>
          <cell r="H161">
            <v>0</v>
          </cell>
          <cell r="J161">
            <v>0</v>
          </cell>
        </row>
        <row r="162">
          <cell r="C162" t="str">
            <v>M12</v>
          </cell>
          <cell r="D162" t="str">
            <v>Mine Repair Shops Development and Maintenance</v>
          </cell>
          <cell r="E162" t="str">
            <v>Огнезащита металлоконструкций</v>
          </cell>
          <cell r="F162" t="str">
            <v>SM</v>
          </cell>
          <cell r="G162" t="str">
            <v>Includes costs of materials and costs to apply fire proofing materials to structural members</v>
          </cell>
          <cell r="H162" t="str">
            <v>Включает стоимость материалов и затраты на работы по нанесению огнезащитных материалов на металлоконструкции.</v>
          </cell>
          <cell r="J162">
            <v>0.25</v>
          </cell>
        </row>
        <row r="163">
          <cell r="C163" t="str">
            <v>L02</v>
          </cell>
          <cell r="D163" t="str">
            <v>Fire Detection, Suppression</v>
          </cell>
          <cell r="E163" t="str">
            <v>Системы обнаружения и ликвидации возгорания</v>
          </cell>
          <cell r="F163" t="str">
            <v>SM</v>
          </cell>
          <cell r="G163" t="str">
            <v>Supply and installation of fire detection and/or suppression systems.</v>
          </cell>
          <cell r="H163" t="str">
            <v>Поставка и монтаж систем обнаружения и/или ликвидации возгораний.</v>
          </cell>
          <cell r="J163">
            <v>0.25</v>
          </cell>
        </row>
        <row r="164">
          <cell r="C164" t="str">
            <v>Mine Equipment (Шахтное оборудование)</v>
          </cell>
          <cell r="D164" t="str">
            <v>Fire protection</v>
          </cell>
          <cell r="E164" t="str">
            <v>Шахтное оборудование</v>
          </cell>
          <cell r="F164" t="str">
            <v>SM</v>
          </cell>
          <cell r="G164" t="str">
            <v>Includes purchase, installation and maintenance during construction of the noted equipment category.  Units for credit should be established for each item for progress assessment.</v>
          </cell>
          <cell r="H164" t="str">
            <v>Включает приобретение, монтаж упомянутой категории оборудования и его тех.обслуживание на период строительства. Необходимо установить показатели по каждой позиции для оценки выполнения работ.</v>
          </cell>
          <cell r="J164">
            <v>0.35</v>
          </cell>
        </row>
        <row r="165">
          <cell r="C165" t="str">
            <v>M81</v>
          </cell>
          <cell r="D165" t="str">
            <v>Permanent Hoists</v>
          </cell>
          <cell r="E165" t="str">
            <v>Подъемные машины постоянного периода</v>
          </cell>
          <cell r="F165" t="str">
            <v>EA</v>
          </cell>
          <cell r="G165">
            <v>0</v>
          </cell>
          <cell r="H165">
            <v>0</v>
          </cell>
          <cell r="J165">
            <v>3500</v>
          </cell>
        </row>
        <row r="166">
          <cell r="C166" t="str">
            <v>M82</v>
          </cell>
          <cell r="D166" t="str">
            <v>Ropes and Guides</v>
          </cell>
          <cell r="E166" t="str">
            <v>Канаты и проводники</v>
          </cell>
          <cell r="F166" t="str">
            <v>MT</v>
          </cell>
          <cell r="G166">
            <v>0</v>
          </cell>
          <cell r="H166">
            <v>0</v>
          </cell>
          <cell r="J166">
            <v>4500</v>
          </cell>
        </row>
        <row r="167">
          <cell r="C167" t="str">
            <v>M83</v>
          </cell>
          <cell r="D167" t="str">
            <v>Crash Steel</v>
          </cell>
          <cell r="E167" t="str">
            <v>Система аварийной остановки сосуда</v>
          </cell>
          <cell r="F167" t="str">
            <v>MT</v>
          </cell>
          <cell r="G167" t="str">
            <v>Includes SINKING Hoists and Maintenance</v>
          </cell>
          <cell r="H167" t="str">
            <v>в т.ч. Погружение ГПМ и техническое обслуживание</v>
          </cell>
          <cell r="J167">
            <v>60</v>
          </cell>
        </row>
        <row r="168">
          <cell r="C168" t="str">
            <v>M84</v>
          </cell>
          <cell r="D168" t="str">
            <v>Bins</v>
          </cell>
          <cell r="E168" t="str">
            <v>Бункеры</v>
          </cell>
          <cell r="F168" t="str">
            <v>M</v>
          </cell>
          <cell r="G168">
            <v>0</v>
          </cell>
          <cell r="H168">
            <v>0</v>
          </cell>
          <cell r="J168">
            <v>60</v>
          </cell>
        </row>
        <row r="169">
          <cell r="C169" t="str">
            <v>M85</v>
          </cell>
          <cell r="D169" t="str">
            <v>Conveyors</v>
          </cell>
          <cell r="E169" t="str">
            <v>Конвейеры</v>
          </cell>
          <cell r="F169" t="str">
            <v>EA</v>
          </cell>
          <cell r="G169">
            <v>0</v>
          </cell>
          <cell r="H169">
            <v>0</v>
          </cell>
          <cell r="J169">
            <v>5</v>
          </cell>
        </row>
        <row r="170">
          <cell r="C170" t="str">
            <v>M86</v>
          </cell>
          <cell r="D170" t="str">
            <v>Cages</v>
          </cell>
          <cell r="E170" t="str">
            <v>Клети</v>
          </cell>
          <cell r="F170" t="str">
            <v>EA</v>
          </cell>
          <cell r="G170">
            <v>0</v>
          </cell>
          <cell r="H170">
            <v>0</v>
          </cell>
          <cell r="J170">
            <v>3000</v>
          </cell>
        </row>
        <row r="171">
          <cell r="C171" t="str">
            <v>M87</v>
          </cell>
          <cell r="D171" t="str">
            <v>Skips</v>
          </cell>
          <cell r="E171" t="str">
            <v>Скипы</v>
          </cell>
          <cell r="F171" t="str">
            <v>M</v>
          </cell>
          <cell r="G171">
            <v>0</v>
          </cell>
          <cell r="H171">
            <v>0</v>
          </cell>
          <cell r="J171">
            <v>4000</v>
          </cell>
        </row>
        <row r="172">
          <cell r="C172" t="str">
            <v>M88</v>
          </cell>
          <cell r="D172" t="str">
            <v>Doors</v>
          </cell>
          <cell r="E172" t="str">
            <v>Вентиляционные двери</v>
          </cell>
          <cell r="F172" t="str">
            <v>EA</v>
          </cell>
          <cell r="G172">
            <v>0</v>
          </cell>
          <cell r="H172">
            <v>0</v>
          </cell>
          <cell r="J172">
            <v>125</v>
          </cell>
        </row>
        <row r="173">
          <cell r="C173" t="str">
            <v>M89</v>
          </cell>
          <cell r="D173" t="str">
            <v>Dumps</v>
          </cell>
          <cell r="E173" t="str">
            <v>Рудстанки</v>
          </cell>
          <cell r="F173" t="str">
            <v>EA</v>
          </cell>
          <cell r="G173" t="str">
            <v>Includes costs to purchase, receive, store, handle  install and test tubbing.  Includes costs to re-torque connections, installed quantity is each ring.</v>
          </cell>
          <cell r="H173" t="str">
            <v>Включает затраты на приобретение, получение, хранение, транспортировку, монтаж и тестирование тюбингов. Включает затраты на переобтяжку соединений, установленный объем - каждое кольцо.</v>
          </cell>
          <cell r="J173">
            <v>350</v>
          </cell>
        </row>
        <row r="174">
          <cell r="C174" t="str">
            <v>M90</v>
          </cell>
          <cell r="D174" t="str">
            <v>Trucks, Shuttles, Cars, Miners</v>
          </cell>
          <cell r="E174" t="str">
            <v>Самосвалы, самоходные вагоны, автомобильный транспорт, комбайны</v>
          </cell>
          <cell r="F174" t="str">
            <v>EA</v>
          </cell>
          <cell r="G174" t="str">
            <v>Includes costs of concrete, reinforcing, and forming required to place concrete in the shaft.  Reported quantity is CM of concrete placed.  Rules may be set up to include forming, reinforcing, and embedments.</v>
          </cell>
          <cell r="H174" t="str">
            <v xml:space="preserve">Включает стоимость бетона, арматуры и опалубки, необходимые для выполнения бетонных работ в стволе. Отчетный объем - м3 уложенного бетона. Могут быть установлены правила, включающие опалубку, арматуру и закладные детали. </v>
          </cell>
          <cell r="J174">
            <v>7500</v>
          </cell>
        </row>
        <row r="175">
          <cell r="C175" t="str">
            <v>M91</v>
          </cell>
          <cell r="D175" t="str">
            <v>Ventilation Fans, Heaters, Duct</v>
          </cell>
          <cell r="E175" t="str">
            <v>Вытяжные вентиляторы, калориферные установки, каналы</v>
          </cell>
          <cell r="F175" t="str">
            <v>EA</v>
          </cell>
          <cell r="G175" t="str">
            <v xml:space="preserve">Includes costs of grouting equipment, materials, supplies, setup, drilling, and labor required to install back wall grouting.  Quantity reported is the CM of grout placed.  </v>
          </cell>
          <cell r="H175" t="str">
            <v>Включает стоимость тампонажного оборудования, материалов, ТМЦ, устройство, бурение и трудозатраты, необходимые для проведения тампонажа затюбингового пространства. Отчетный объем - м3 уложенного тампонажного раствора.</v>
          </cell>
          <cell r="J175">
            <v>2500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UnadjBS"/>
      <sheetName val="UnadjPL"/>
      <sheetName val="RecatBS"/>
      <sheetName val="RecatPL"/>
      <sheetName val="Adjustments"/>
      <sheetName val="IAS_BS"/>
      <sheetName val="IAS_PL"/>
      <sheetName val="Cash Flow preparation"/>
      <sheetName val="Cash flow final"/>
      <sheetName val="Cash"/>
      <sheetName val="PrecMetals"/>
      <sheetName val="Loans&amp;Adv"/>
      <sheetName val="BankLoans"/>
      <sheetName val="Invest"/>
      <sheetName val="FA"/>
      <sheetName val="OA"/>
      <sheetName val="Deposits"/>
      <sheetName val="BankDeposit"/>
      <sheetName val="OL"/>
      <sheetName val="Capital"/>
      <sheetName val="Reserves"/>
      <sheetName val="Source BS"/>
      <sheetName val="Source P&amp;L"/>
      <sheetName val="Unadj P&amp;L"/>
      <sheetName val="Unadj Off BS"/>
      <sheetName val="Recat BS"/>
      <sheetName val="Recat PL"/>
      <sheetName val="Unadj BS"/>
      <sheetName val="PL IAS 29"/>
      <sheetName val="IAS_BS_graph"/>
      <sheetName val="IAS_PL_graph"/>
      <sheetName val="Published BS"/>
      <sheetName val="Published PL"/>
      <sheetName val="Reconciliation"/>
      <sheetName val="BoEs purchased"/>
      <sheetName val="securities"/>
      <sheetName val="other invest"/>
      <sheetName val="Custaccounts"/>
      <sheetName val="SecIssued"/>
      <sheetName val="Investments restatement"/>
      <sheetName val="Investments restmnt"/>
      <sheetName val="Analyt - BS, PL"/>
      <sheetName val="Analyt - MonLoss"/>
      <sheetName val="DT summary"/>
      <sheetName val="Treasury Shares "/>
      <sheetName val="Inflation"/>
      <sheetName val="д-р 9 м-в 2005"/>
      <sheetName val="Лист4"/>
      <sheetName val="Лист1"/>
      <sheetName val="база основная"/>
      <sheetName val="$"/>
      <sheetName val="векселя в обращении"/>
      <sheetName val="Лист2"/>
      <sheetName val="реестр домиц. векселей"/>
      <sheetName val="реестр от 06-02-02"/>
      <sheetName val="сводная"/>
      <sheetName val="реестр от 07-03-02"/>
      <sheetName val="табл 18 для ПРАЙСА"/>
      <sheetName val="табл 18 для ПРАЙСА на 01-01-01"/>
      <sheetName val="IAS_5"/>
      <sheetName val="a"/>
      <sheetName val="Journals"/>
      <sheetName val="IAS"/>
      <sheetName val="Main"/>
      <sheetName val="декабрь"/>
      <sheetName val="Title"/>
      <sheetName val="G520.19"/>
      <sheetName val="Проводки'02"/>
      <sheetName val="АКРасч"/>
      <sheetName val="BD 2009"/>
      <sheetName val="строка 212"/>
      <sheetName val="AR2-F21"/>
      <sheetName val="AR1-F20"/>
      <sheetName val="6_3"/>
      <sheetName val="Assumptions and Inputs"/>
      <sheetName val="Cash Flows"/>
      <sheetName val="Terminal Value"/>
      <sheetName val="УрРасч"/>
      <sheetName val="USER_GUIDE1"/>
      <sheetName val="Cash_Flow_preparation1"/>
      <sheetName val="Cash_flow_final1"/>
      <sheetName val="Source_BS1"/>
      <sheetName val="Source_P&amp;L1"/>
      <sheetName val="Unadj_P&amp;L1"/>
      <sheetName val="Unadj_Off_BS1"/>
      <sheetName val="Recat_BS1"/>
      <sheetName val="Recat_PL1"/>
      <sheetName val="Unadj_BS1"/>
      <sheetName val="PL_IAS_291"/>
      <sheetName val="Published_BS1"/>
      <sheetName val="Published_PL1"/>
      <sheetName val="BoEs_purchased1"/>
      <sheetName val="other_invest1"/>
      <sheetName val="Investments_restatement1"/>
      <sheetName val="Investments_restmnt1"/>
      <sheetName val="Analyt_-_BS,_PL1"/>
      <sheetName val="Analyt_-_MonLoss1"/>
      <sheetName val="DT_summary1"/>
      <sheetName val="Treasury_Shares_1"/>
      <sheetName val="д-р_9_м-в_20051"/>
      <sheetName val="база_основная1"/>
      <sheetName val="векселя_в_обращении1"/>
      <sheetName val="реестр_домиц__векселей1"/>
      <sheetName val="реестр_от_06-02-021"/>
      <sheetName val="реестр_от_07-03-021"/>
      <sheetName val="табл_18_для_ПРАЙСА1"/>
      <sheetName val="табл_18_для_ПРАЙСА_на_01-01-011"/>
      <sheetName val="строка_2121"/>
      <sheetName val="USER_GUIDE"/>
      <sheetName val="Cash_Flow_preparation"/>
      <sheetName val="Cash_flow_final"/>
      <sheetName val="Source_BS"/>
      <sheetName val="Source_P&amp;L"/>
      <sheetName val="Unadj_P&amp;L"/>
      <sheetName val="Unadj_Off_BS"/>
      <sheetName val="Recat_BS"/>
      <sheetName val="Recat_PL"/>
      <sheetName val="Unadj_BS"/>
      <sheetName val="PL_IAS_29"/>
      <sheetName val="Published_BS"/>
      <sheetName val="Published_PL"/>
      <sheetName val="BoEs_purchased"/>
      <sheetName val="other_invest"/>
      <sheetName val="Investments_restatement"/>
      <sheetName val="Investments_restmnt"/>
      <sheetName val="Analyt_-_BS,_PL"/>
      <sheetName val="Analyt_-_MonLoss"/>
      <sheetName val="DT_summary"/>
      <sheetName val="Treasury_Shares_"/>
      <sheetName val="д-р_9_м-в_2005"/>
      <sheetName val="база_основная"/>
      <sheetName val="векселя_в_обращении"/>
      <sheetName val="реестр_домиц__векселей"/>
      <sheetName val="реестр_от_06-02-02"/>
      <sheetName val="реестр_от_07-03-02"/>
      <sheetName val="табл_18_для_ПРАЙСА"/>
      <sheetName val="табл_18_для_ПРАЙСА_на_01-01-01"/>
      <sheetName val="строка_212"/>
      <sheetName val="январь"/>
      <sheetName val="assumptions"/>
      <sheetName val="Info"/>
      <sheetName val="F2"/>
      <sheetName val="Rev"/>
      <sheetName val="Г"/>
      <sheetName val="стр_145_рос_"/>
      <sheetName val="стр_145_рос_1"/>
      <sheetName val="стр_5151"/>
      <sheetName val="стр_515"/>
      <sheetName val="NTMK_sales_FRT"/>
      <sheetName val="PSC"/>
      <sheetName val="BS_Inputs"/>
      <sheetName val="Grouplist"/>
      <sheetName val="Валюта"/>
      <sheetName val="стр_5111"/>
      <sheetName val="стр_511"/>
      <sheetName val="полугодие"/>
      <sheetName val="Вып_П_П_1"/>
      <sheetName val="База"/>
      <sheetName val="заявка_на_произ"/>
      <sheetName val="план"/>
      <sheetName val="стр_145_рос__исп"/>
      <sheetName val="Расчет_сырья"/>
      <sheetName val="кварталы"/>
      <sheetName val="USER_GUIDE2"/>
      <sheetName val="Cash_Flow_preparation2"/>
      <sheetName val="Cash_flow_final2"/>
      <sheetName val="Source_BS2"/>
      <sheetName val="Source_P&amp;L2"/>
      <sheetName val="Unadj_P&amp;L2"/>
      <sheetName val="Unadj_Off_BS2"/>
      <sheetName val="Recat_BS2"/>
      <sheetName val="Recat_PL2"/>
      <sheetName val="Unadj_BS2"/>
      <sheetName val="PL_IAS_292"/>
      <sheetName val="Published_BS2"/>
      <sheetName val="Published_PL2"/>
      <sheetName val="BoEs_purchased2"/>
      <sheetName val="other_invest2"/>
      <sheetName val="Investments_restatement2"/>
      <sheetName val="Investments_restmnt2"/>
      <sheetName val="Analyt_-_BS,_PL2"/>
      <sheetName val="Analyt_-_MonLoss2"/>
      <sheetName val="DT_summary2"/>
      <sheetName val="Treasury_Shares_2"/>
      <sheetName val="д-р_9_м-в_20052"/>
      <sheetName val="база_основная2"/>
      <sheetName val="векселя_в_обращении2"/>
      <sheetName val="реестр_домиц__векселей2"/>
      <sheetName val="реестр_от_06-02-022"/>
      <sheetName val="реестр_от_07-03-022"/>
      <sheetName val="табл_18_для_ПРАЙСА2"/>
      <sheetName val="табл_18_для_ПРАЙСА_на_01-01-012"/>
      <sheetName val="строка_2122"/>
      <sheetName val="conv2"/>
      <sheetName val="49"/>
      <sheetName val="Ф_101"/>
      <sheetName val="Ф110"/>
      <sheetName val="Ф113"/>
      <sheetName val="Ф125"/>
      <sheetName val="Ф125 Шаблон"/>
      <sheetName val="МБК"/>
      <sheetName val="Корп кред"/>
      <sheetName val="-8230.09"/>
      <sheetName val="+9000-9"/>
      <sheetName val="+9000-8"/>
      <sheetName val="+9120-1(2)"/>
      <sheetName val="+220"/>
      <sheetName val="J120.3"/>
      <sheetName val="+5610.04"/>
      <sheetName val="РПС"/>
      <sheetName val="Comps"/>
      <sheetName val="Inputs"/>
      <sheetName val="Основные средства"/>
      <sheetName val="Поправки"/>
      <sheetName val="CC specification"/>
      <sheetName val="Аналитика"/>
      <sheetName val="List of contacts"/>
      <sheetName val="справочники"/>
      <sheetName val="G520_19"/>
      <sheetName val="Standing_data"/>
      <sheetName val="Lead_Other"/>
      <sheetName val="Summary_of_controls"/>
      <sheetName val="G520_191"/>
      <sheetName val="ТТ"/>
      <sheetName val="Закупки"/>
      <sheetName val="calculation"/>
      <sheetName val="Catalog"/>
      <sheetName val="60312"/>
      <sheetName val="Lists"/>
      <sheetName val="BD_2009"/>
      <sheetName val="BD_20091"/>
      <sheetName val="стр.7 (Пр.№1 к Л.02)"/>
      <sheetName val="стр.10 (Пр.№3 к Л.02)"/>
      <sheetName val="DCF_Summary"/>
      <sheetName val="GCM_Summary"/>
      <sheetName val="АР_3"/>
      <sheetName val="АР_4"/>
      <sheetName val="Баланс"/>
      <sheetName val="Account"/>
      <sheetName val="Списки1"/>
      <sheetName val="Excess Calc"/>
      <sheetName val="Инфо"/>
      <sheetName val="РСБУ"/>
      <sheetName val="VORGABEN"/>
      <sheetName val="9_2"/>
      <sheetName val="9-отр"/>
      <sheetName val="Титульный лист"/>
      <sheetName val="TR"/>
      <sheetName val="General"/>
      <sheetName val="Перечень компаний"/>
      <sheetName val="BD_60"/>
      <sheetName val="BD_62"/>
      <sheetName val="BD_76"/>
      <sheetName val="LTI_MOV"/>
      <sheetName val="INTANG"/>
      <sheetName val="XLR_NoRangeSheet"/>
      <sheetName val="Links"/>
      <sheetName val="FES"/>
      <sheetName val="Members"/>
      <sheetName val="0_Menu"/>
      <sheetName val="Version"/>
      <sheetName val="R322"/>
      <sheetName val="R340"/>
      <sheetName val="List"/>
      <sheetName val="Форма N2 "/>
      <sheetName val="Списки"/>
      <sheetName val="Actual"/>
      <sheetName val="P&amp;L Chart II"/>
      <sheetName val="OFCF Chart"/>
      <sheetName val="COC"/>
      <sheetName val="PCI EPU &amp; LOB PER"/>
      <sheetName val="PCI EPU &amp; LOB YTD"/>
      <sheetName val="PERvsAOP"/>
      <sheetName val="PERvsYago"/>
      <sheetName val="Yago"/>
      <sheetName val="мета"/>
      <sheetName val="-8230_09"/>
      <sheetName val="J120_3"/>
      <sheetName val="+5610_04"/>
      <sheetName val="Ф125_Шаблон"/>
      <sheetName val="Корп_кред"/>
      <sheetName val="Comparison"/>
      <sheetName val="Параметры"/>
      <sheetName val="G2TempSheet"/>
      <sheetName val="список_КП_(1)"/>
      <sheetName val="Табл__5_2"/>
      <sheetName val="-8230_091"/>
      <sheetName val="G520_192"/>
      <sheetName val="-8230_092"/>
      <sheetName val="USER_GUIDE3"/>
      <sheetName val="Cash_Flow_preparation3"/>
      <sheetName val="Cash_flow_final3"/>
      <sheetName val="Source_BS3"/>
      <sheetName val="Source_P&amp;L3"/>
      <sheetName val="Unadj_P&amp;L3"/>
      <sheetName val="Unadj_Off_BS3"/>
      <sheetName val="Recat_BS3"/>
      <sheetName val="Recat_PL3"/>
      <sheetName val="Unadj_BS3"/>
      <sheetName val="PL_IAS_293"/>
      <sheetName val="Published_BS3"/>
      <sheetName val="Published_PL3"/>
      <sheetName val="BoEs_purchased3"/>
      <sheetName val="other_invest3"/>
      <sheetName val="Investments_restatement3"/>
      <sheetName val="Investments_restmnt3"/>
      <sheetName val="Analyt_-_BS,_PL3"/>
      <sheetName val="Analyt_-_MonLoss3"/>
      <sheetName val="DT_summary3"/>
      <sheetName val="Treasury_Shares_3"/>
      <sheetName val="д-р_9_м-в_20053"/>
      <sheetName val="база_основная3"/>
      <sheetName val="векселя_в_обращении3"/>
      <sheetName val="реестр_домиц__векселей3"/>
      <sheetName val="реестр_от_06-02-023"/>
      <sheetName val="реестр_от_07-03-023"/>
      <sheetName val="табл_18_для_ПРАЙСА3"/>
      <sheetName val="табл_18_для_ПРАЙСА_на_01-01-013"/>
      <sheetName val="G520_193"/>
      <sheetName val="-8230_093"/>
      <sheetName val="Консолидированные_предприятия"/>
      <sheetName val="BYR_rates"/>
      <sheetName val="Список_предприятий_Группы"/>
      <sheetName val="Список_предприятий_Группы1"/>
      <sheetName val="Корректировка"/>
      <sheetName val="TIC"/>
    </sheetNames>
    <sheetDataSet>
      <sheetData sheetId="0" refreshError="1"/>
      <sheetData sheetId="1" refreshError="1"/>
      <sheetData sheetId="2" refreshError="1"/>
      <sheetData sheetId="3" refreshError="1"/>
      <sheetData sheetId="4" refreshError="1"/>
      <sheetData sheetId="5" refreshError="1">
        <row r="1">
          <cell r="A1" t="str">
            <v>BFG-Credit   as at 1/07/98</v>
          </cell>
          <cell r="B1" t="str">
            <v>target for reserves</v>
          </cell>
          <cell r="C1">
            <v>0</v>
          </cell>
          <cell r="D1">
            <v>0</v>
          </cell>
          <cell r="E1">
            <v>0</v>
          </cell>
          <cell r="F1">
            <v>0</v>
          </cell>
          <cell r="G1">
            <v>0</v>
          </cell>
          <cell r="H1">
            <v>0</v>
          </cell>
          <cell r="I1">
            <v>0</v>
          </cell>
          <cell r="J1">
            <v>0</v>
          </cell>
          <cell r="K1">
            <v>0</v>
          </cell>
          <cell r="L1">
            <v>0</v>
          </cell>
          <cell r="M1">
            <v>0</v>
          </cell>
          <cell r="N1">
            <v>0</v>
          </cell>
          <cell r="O1">
            <v>0</v>
          </cell>
          <cell r="P1">
            <v>0</v>
          </cell>
          <cell r="Q1">
            <v>0</v>
          </cell>
          <cell r="R1">
            <v>0</v>
          </cell>
          <cell r="S1">
            <v>0</v>
          </cell>
          <cell r="T1">
            <v>0</v>
          </cell>
          <cell r="U1">
            <v>0</v>
          </cell>
          <cell r="V1">
            <v>0</v>
          </cell>
          <cell r="W1">
            <v>0</v>
          </cell>
          <cell r="X1">
            <v>0.29990611391303901</v>
          </cell>
          <cell r="Y1">
            <v>0</v>
          </cell>
          <cell r="Z1">
            <v>0</v>
          </cell>
          <cell r="AA1">
            <v>0</v>
          </cell>
          <cell r="AB1">
            <v>0</v>
          </cell>
          <cell r="AC1">
            <v>0</v>
          </cell>
          <cell r="AD1">
            <v>0</v>
          </cell>
          <cell r="AE1">
            <v>0</v>
          </cell>
          <cell r="AF1">
            <v>0</v>
          </cell>
          <cell r="AG1">
            <v>0</v>
          </cell>
          <cell r="AH1">
            <v>0</v>
          </cell>
          <cell r="AI1">
            <v>0</v>
          </cell>
          <cell r="AJ1">
            <v>0</v>
          </cell>
          <cell r="AK1">
            <v>0</v>
          </cell>
          <cell r="AL1">
            <v>0</v>
          </cell>
          <cell r="AM1">
            <v>0</v>
          </cell>
          <cell r="AN1">
            <v>0.29990611392713618</v>
          </cell>
          <cell r="AO1">
            <v>0</v>
          </cell>
          <cell r="AP1">
            <v>0</v>
          </cell>
          <cell r="AQ1">
            <v>0</v>
          </cell>
          <cell r="AR1">
            <v>0</v>
          </cell>
          <cell r="AS1">
            <v>0</v>
          </cell>
          <cell r="AT1">
            <v>0</v>
          </cell>
          <cell r="AU1">
            <v>0</v>
          </cell>
          <cell r="AV1">
            <v>0</v>
          </cell>
          <cell r="AW1">
            <v>-0.20745535117011471</v>
          </cell>
          <cell r="AX1">
            <v>0</v>
          </cell>
          <cell r="AY1">
            <v>0</v>
          </cell>
          <cell r="AZ1">
            <v>0</v>
          </cell>
          <cell r="BA1">
            <v>0</v>
          </cell>
          <cell r="BB1">
            <v>0</v>
          </cell>
        </row>
        <row r="2">
          <cell r="A2" t="str">
            <v>КОРРЕКТИРОВКИ</v>
          </cell>
          <cell r="B2">
            <v>703249.35532588977</v>
          </cell>
          <cell r="C2">
            <v>-24786.069000000018</v>
          </cell>
          <cell r="D2">
            <v>1.2013</v>
          </cell>
          <cell r="E2" t="str">
            <v>Differences on opening accounting entries</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cell r="AC2">
            <v>0</v>
          </cell>
          <cell r="AD2">
            <v>0</v>
          </cell>
          <cell r="AE2">
            <v>0</v>
          </cell>
          <cell r="AF2">
            <v>0</v>
          </cell>
          <cell r="AG2">
            <v>0</v>
          </cell>
          <cell r="AH2">
            <v>0</v>
          </cell>
          <cell r="AI2">
            <v>0</v>
          </cell>
          <cell r="AJ2">
            <v>0</v>
          </cell>
          <cell r="AK2">
            <v>0</v>
          </cell>
          <cell r="AL2">
            <v>0</v>
          </cell>
          <cell r="AM2">
            <v>0</v>
          </cell>
          <cell r="AN2">
            <v>-24786.069000000018</v>
          </cell>
          <cell r="AO2">
            <v>1.2013</v>
          </cell>
          <cell r="AP2">
            <v>0</v>
          </cell>
          <cell r="AQ2">
            <v>0</v>
          </cell>
          <cell r="AR2">
            <v>0</v>
          </cell>
          <cell r="AS2" t="str">
            <v>Differences on opening accounting entries</v>
          </cell>
        </row>
        <row r="3">
          <cell r="A3" t="str">
            <v>Year Ended 31/12/98</v>
          </cell>
          <cell r="B3">
            <v>-0.49232588976155967</v>
          </cell>
          <cell r="C3" t="str">
            <v>inflation of RE</v>
          </cell>
          <cell r="D3">
            <v>0</v>
          </cell>
          <cell r="E3">
            <v>0</v>
          </cell>
          <cell r="F3">
            <v>0</v>
          </cell>
          <cell r="G3">
            <v>0</v>
          </cell>
          <cell r="H3">
            <v>0</v>
          </cell>
          <cell r="I3">
            <v>72330</v>
          </cell>
          <cell r="J3">
            <v>0</v>
          </cell>
          <cell r="K3">
            <v>0</v>
          </cell>
          <cell r="L3">
            <v>0</v>
          </cell>
          <cell r="M3">
            <v>0</v>
          </cell>
          <cell r="N3">
            <v>0</v>
          </cell>
          <cell r="O3">
            <v>0</v>
          </cell>
          <cell r="P3">
            <v>-157.32</v>
          </cell>
          <cell r="Q3">
            <v>-135.09</v>
          </cell>
          <cell r="R3">
            <v>0</v>
          </cell>
          <cell r="S3">
            <v>-689.13</v>
          </cell>
          <cell r="T3">
            <v>0</v>
          </cell>
          <cell r="U3">
            <v>0</v>
          </cell>
          <cell r="V3">
            <v>14.25</v>
          </cell>
          <cell r="W3">
            <v>2</v>
          </cell>
          <cell r="X3">
            <v>291.44094648493046</v>
          </cell>
          <cell r="Y3">
            <v>-247.95000000000002</v>
          </cell>
          <cell r="Z3">
            <v>-33.629999999999995</v>
          </cell>
          <cell r="AA3">
            <v>0</v>
          </cell>
          <cell r="AB3">
            <v>0</v>
          </cell>
          <cell r="AC3">
            <v>7.98</v>
          </cell>
          <cell r="AD3">
            <v>94.05</v>
          </cell>
          <cell r="AE3">
            <v>2588.94</v>
          </cell>
          <cell r="AF3">
            <v>0</v>
          </cell>
          <cell r="AG3">
            <v>0</v>
          </cell>
          <cell r="AH3">
            <v>0</v>
          </cell>
          <cell r="AI3">
            <v>0</v>
          </cell>
          <cell r="AJ3">
            <v>700.53</v>
          </cell>
          <cell r="AK3">
            <v>-2590.08</v>
          </cell>
          <cell r="AL3" t="str">
            <v>Current year adjustments</v>
          </cell>
          <cell r="AM3">
            <v>0</v>
          </cell>
          <cell r="AN3">
            <v>1.1013755367969329</v>
          </cell>
          <cell r="AO3">
            <v>1.1013755367969329</v>
          </cell>
          <cell r="AP3">
            <v>-291.27</v>
          </cell>
          <cell r="AQ3">
            <v>0</v>
          </cell>
          <cell r="AR3">
            <v>0</v>
          </cell>
          <cell r="AS3">
            <v>4</v>
          </cell>
          <cell r="AT3">
            <v>5</v>
          </cell>
          <cell r="AU3">
            <v>7</v>
          </cell>
          <cell r="AV3">
            <v>8</v>
          </cell>
          <cell r="AW3">
            <v>15</v>
          </cell>
          <cell r="AX3">
            <v>14</v>
          </cell>
          <cell r="AY3">
            <v>29</v>
          </cell>
          <cell r="AZ3">
            <v>34</v>
          </cell>
          <cell r="BA3" t="str">
            <v>4, 6</v>
          </cell>
        </row>
        <row r="4">
          <cell r="A4" t="str">
            <v>BALANCE SHEET</v>
          </cell>
          <cell r="B4" t="str">
            <v>RR'000</v>
          </cell>
          <cell r="C4" t="str">
            <v>RR'000</v>
          </cell>
          <cell r="D4" t="str">
            <v>RR'000</v>
          </cell>
          <cell r="E4" t="str">
            <v>ok</v>
          </cell>
          <cell r="F4" t="str">
            <v>ok</v>
          </cell>
          <cell r="G4" t="str">
            <v>ok</v>
          </cell>
          <cell r="H4" t="str">
            <v>ok</v>
          </cell>
          <cell r="I4" t="str">
            <v>ok</v>
          </cell>
          <cell r="J4" t="str">
            <v>ok</v>
          </cell>
          <cell r="K4" t="str">
            <v>ok</v>
          </cell>
          <cell r="L4" t="str">
            <v>ok</v>
          </cell>
          <cell r="M4" t="str">
            <v>ok</v>
          </cell>
          <cell r="N4" t="str">
            <v>ok</v>
          </cell>
          <cell r="O4" t="str">
            <v>ok</v>
          </cell>
          <cell r="P4" t="str">
            <v>ok</v>
          </cell>
          <cell r="Q4" t="str">
            <v>ok</v>
          </cell>
          <cell r="R4" t="str">
            <v>ok</v>
          </cell>
          <cell r="S4" t="str">
            <v>ok</v>
          </cell>
          <cell r="T4" t="str">
            <v>ok</v>
          </cell>
          <cell r="U4">
            <v>1</v>
          </cell>
          <cell r="V4" t="str">
            <v>ok</v>
          </cell>
          <cell r="W4" t="str">
            <v>ok</v>
          </cell>
          <cell r="X4" t="str">
            <v>ok</v>
          </cell>
          <cell r="Y4" t="str">
            <v>ok</v>
          </cell>
          <cell r="Z4" t="str">
            <v>ok</v>
          </cell>
          <cell r="AA4" t="str">
            <v>ok</v>
          </cell>
          <cell r="AB4">
            <v>16</v>
          </cell>
          <cell r="AC4" t="str">
            <v>ok</v>
          </cell>
          <cell r="AD4" t="str">
            <v>ok</v>
          </cell>
          <cell r="AE4" t="str">
            <v>ok</v>
          </cell>
          <cell r="AF4">
            <v>24</v>
          </cell>
          <cell r="AG4">
            <v>25</v>
          </cell>
          <cell r="AH4">
            <v>22</v>
          </cell>
          <cell r="AI4">
            <v>28</v>
          </cell>
          <cell r="AJ4" t="str">
            <v>ok</v>
          </cell>
          <cell r="AK4" t="str">
            <v>ok</v>
          </cell>
          <cell r="AL4">
            <v>1</v>
          </cell>
          <cell r="AM4">
            <v>2</v>
          </cell>
          <cell r="AN4">
            <v>4</v>
          </cell>
          <cell r="AO4">
            <v>5</v>
          </cell>
          <cell r="AP4">
            <v>6</v>
          </cell>
          <cell r="AQ4" t="str">
            <v>7, 8, 9, 10, 11, 12</v>
          </cell>
          <cell r="AR4">
            <v>13</v>
          </cell>
          <cell r="AS4">
            <v>16</v>
          </cell>
          <cell r="AT4">
            <v>17</v>
          </cell>
          <cell r="AU4">
            <v>18</v>
          </cell>
          <cell r="AV4">
            <v>23</v>
          </cell>
          <cell r="AW4">
            <v>24</v>
          </cell>
          <cell r="AX4">
            <v>25</v>
          </cell>
          <cell r="AY4">
            <v>22</v>
          </cell>
          <cell r="AZ4">
            <v>28</v>
          </cell>
          <cell r="BA4">
            <v>21</v>
          </cell>
        </row>
        <row r="5">
          <cell r="A5" t="str">
            <v>Adj. to confirm</v>
          </cell>
          <cell r="B5" t="str">
            <v>Российская отчетность</v>
          </cell>
          <cell r="C5" t="str">
            <v>RUSSIAN</v>
          </cell>
          <cell r="D5" t="str">
            <v>Bank</v>
          </cell>
          <cell r="E5">
            <v>3</v>
          </cell>
          <cell r="F5">
            <v>6</v>
          </cell>
          <cell r="G5">
            <v>8</v>
          </cell>
          <cell r="H5" t="str">
            <v>12, 13, 14</v>
          </cell>
          <cell r="I5">
            <v>15</v>
          </cell>
          <cell r="J5">
            <v>18</v>
          </cell>
          <cell r="K5">
            <v>20</v>
          </cell>
          <cell r="L5">
            <v>21</v>
          </cell>
          <cell r="M5">
            <v>22</v>
          </cell>
          <cell r="N5">
            <v>23</v>
          </cell>
          <cell r="O5" t="str">
            <v>25, 52</v>
          </cell>
          <cell r="P5">
            <v>26</v>
          </cell>
          <cell r="Q5">
            <v>27</v>
          </cell>
          <cell r="R5" t="str">
            <v>30a</v>
          </cell>
          <cell r="S5" t="str">
            <v>30b</v>
          </cell>
          <cell r="T5">
            <v>35</v>
          </cell>
          <cell r="U5">
            <v>40</v>
          </cell>
          <cell r="V5">
            <v>41</v>
          </cell>
          <cell r="W5">
            <v>50</v>
          </cell>
          <cell r="X5">
            <v>51</v>
          </cell>
          <cell r="Y5">
            <v>62</v>
          </cell>
          <cell r="Z5">
            <v>66</v>
          </cell>
          <cell r="AA5">
            <v>68</v>
          </cell>
          <cell r="AB5">
            <v>74</v>
          </cell>
          <cell r="AC5">
            <v>77</v>
          </cell>
          <cell r="AD5">
            <v>80</v>
          </cell>
          <cell r="AE5">
            <v>86</v>
          </cell>
          <cell r="AF5">
            <v>87</v>
          </cell>
          <cell r="AG5">
            <v>95</v>
          </cell>
          <cell r="AH5">
            <v>96</v>
          </cell>
          <cell r="AI5">
            <v>97</v>
          </cell>
          <cell r="AJ5">
            <v>98</v>
          </cell>
          <cell r="AK5" t="str">
            <v>???</v>
          </cell>
          <cell r="AL5" t="str">
            <v>IAS</v>
          </cell>
          <cell r="AM5" t="str">
            <v>IAS</v>
          </cell>
          <cell r="AN5" t="str">
            <v>IAS</v>
          </cell>
          <cell r="AO5" t="str">
            <v>ok</v>
          </cell>
          <cell r="AP5" t="str">
            <v>ok</v>
          </cell>
          <cell r="AQ5" t="str">
            <v>ok</v>
          </cell>
          <cell r="AR5">
            <v>2000</v>
          </cell>
          <cell r="AS5" t="str">
            <v>IAS</v>
          </cell>
          <cell r="AT5" t="str">
            <v>Отчетность по МСБУ</v>
          </cell>
          <cell r="AU5">
            <v>0</v>
          </cell>
          <cell r="AV5">
            <v>0</v>
          </cell>
          <cell r="AW5" t="str">
            <v>IAS</v>
          </cell>
          <cell r="AX5" t="str">
            <v>IAS</v>
          </cell>
          <cell r="AY5" t="str">
            <v>Отчетность по МСБУ</v>
          </cell>
        </row>
        <row r="6">
          <cell r="B6" t="str">
            <v>Output</v>
          </cell>
          <cell r="C6" t="str">
            <v>1998 HC revaluation</v>
          </cell>
          <cell r="D6" t="str">
            <v>1998 securities revaluation</v>
          </cell>
          <cell r="E6" t="str">
            <v>1998 precious metals revaluation</v>
          </cell>
          <cell r="F6" t="str">
            <v>advances written off to pl (60312&amp;61403)</v>
          </cell>
          <cell r="G6" t="str">
            <v>audit expenses for 2000 written off (60312)</v>
          </cell>
          <cell r="H6" t="str">
            <v>stationary &amp; materials  written off to pl (610, except 61003)</v>
          </cell>
          <cell r="I6" t="str">
            <v>advance payment of turnover taxes written off to pl (a/c 60302 without VAT)</v>
          </cell>
          <cell r="J6" t="str">
            <v xml:space="preserve">accrued expenses on interbank loans (61401) </v>
          </cell>
          <cell r="K6" t="str">
            <v>carry forward of provision on PFK for 1999</v>
          </cell>
          <cell r="L6" t="str">
            <v>provision on PFK for 2000 reversed</v>
          </cell>
          <cell r="M6" t="str">
            <v>MTM Buriatzoloto (Troika, mid 99 valuation)</v>
          </cell>
          <cell r="N6" t="str">
            <v>provision on repossessed loans reversed (2000)</v>
          </cell>
          <cell r="O6" t="str">
            <v>LLP provision for 2000 created</v>
          </cell>
          <cell r="P6" t="str">
            <v>interest and discount income to PL (52502)</v>
          </cell>
          <cell r="Q6" t="str">
            <v xml:space="preserve">accrued expenses on deposits (61401) </v>
          </cell>
          <cell r="R6" t="str">
            <v>carry forward of prior year LLP provision (pwc)</v>
          </cell>
          <cell r="S6" t="str">
            <v>carry forward of prior year LLP provision (kmb)</v>
          </cell>
          <cell r="T6" t="str">
            <v>prior year provision on nostro in imperial reversed</v>
          </cell>
          <cell r="U6" t="str">
            <v>interest income on loans - BS, a/c 47427 without repossessed (see also adj 50)</v>
          </cell>
          <cell r="V6" t="str">
            <v>% accrued on interbank reclas</v>
          </cell>
          <cell r="W6" t="str">
            <v>interest income on loans - off BS 2rated loans (see also adj 40)</v>
          </cell>
          <cell r="X6" t="str">
            <v xml:space="preserve">reversal of statutory depn of FA </v>
          </cell>
          <cell r="Y6" t="str">
            <v>amounts due to auditors and lawers for 2000 services</v>
          </cell>
          <cell r="Z6" t="str">
            <v>employee bonuses for december accrued</v>
          </cell>
          <cell r="AA6" t="str">
            <v>Elimination of the % on assigned loans (client adj 24,30)</v>
          </cell>
          <cell r="AB6" t="str">
            <v>BALANCING</v>
          </cell>
          <cell r="AC6" t="str">
            <v>fa reclas (diasoft &amp; cabel, electrics) capitalised</v>
          </cell>
          <cell r="AD6" t="str">
            <v>carry forward of 1999 write off of materials and stationary</v>
          </cell>
          <cell r="AE6" t="str">
            <v>loss on currency forward accrued</v>
          </cell>
          <cell r="AF6" t="str">
            <v>additional depreciation accrued</v>
          </cell>
          <cell r="AG6" t="str">
            <v>adj to FA and depreciation to make it closer to IAS</v>
          </cell>
          <cell r="AH6" t="str">
            <v>additional PwC LLP provision</v>
          </cell>
          <cell r="AI6" t="str">
            <v>Release of provision on interbank loans</v>
          </cell>
          <cell r="AJ6" t="str">
            <v>additional PwC Buriatzoloto provision</v>
          </cell>
          <cell r="AK6" t="str">
            <v>Allocation of profit, 2001</v>
          </cell>
          <cell r="AL6" t="str">
            <v>Reclass of suspense account balance to customer accounts</v>
          </cell>
          <cell r="AM6" t="str">
            <v>Reclass of conversion account balance to customer accounts</v>
          </cell>
          <cell r="AN6" t="str">
            <v>Reclass of transit account balance (repayment of loans) to customer accounts</v>
          </cell>
          <cell r="AO6" t="str">
            <v>Reclass of transit account balance (purchase of BoE issued) to BoE issued</v>
          </cell>
          <cell r="AP6" t="str">
            <v>Reversal of expenses to other debtors (60312 a/c)</v>
          </cell>
          <cell r="AQ6" t="str">
            <v>stationary &amp; materials  written off to expenses (610, part of 61003 and 61006)</v>
          </cell>
          <cell r="AR6" t="str">
            <v>Reconciliation of tax settlements (60302 a/c)</v>
          </cell>
          <cell r="AS6" t="str">
            <v xml:space="preserve"> bad debts write off (60323)</v>
          </cell>
          <cell r="AT6" t="str">
            <v>audit expenses for 2000 written off (60312)</v>
          </cell>
          <cell r="AU6" t="str">
            <v>advance payment of turnover taxes written off to pl (a/c 60302 without VAT)</v>
          </cell>
          <cell r="AV6" t="str">
            <v xml:space="preserve">accrued expenses on interbank loans (61401) </v>
          </cell>
          <cell r="AW6" t="str">
            <v xml:space="preserve">accrued expenses on deposits (61401) </v>
          </cell>
          <cell r="AX6" t="str">
            <v>interest and discount income to PL (52502)</v>
          </cell>
          <cell r="AY6" t="str">
            <v>amounts due to auditors and lawers for 2000 services</v>
          </cell>
          <cell r="AZ6" t="str">
            <v>loss on currency forward accrued</v>
          </cell>
          <cell r="BA6" t="str">
            <v>advances written off to pl (60312&amp;61403) and stationary &amp; materials  written off to pl (610, except 61003)</v>
          </cell>
          <cell r="BB6" t="str">
            <v>PP 2001</v>
          </cell>
        </row>
        <row r="7">
          <cell r="A7" t="str">
            <v>Number of adjustment</v>
          </cell>
          <cell r="B7">
            <v>1</v>
          </cell>
          <cell r="C7">
            <v>1</v>
          </cell>
          <cell r="D7">
            <v>2</v>
          </cell>
          <cell r="E7">
            <v>3</v>
          </cell>
          <cell r="F7">
            <v>4</v>
          </cell>
          <cell r="G7">
            <v>5</v>
          </cell>
          <cell r="H7">
            <v>6</v>
          </cell>
          <cell r="I7">
            <v>7</v>
          </cell>
          <cell r="J7">
            <v>8</v>
          </cell>
          <cell r="K7">
            <v>9</v>
          </cell>
          <cell r="L7">
            <v>10</v>
          </cell>
          <cell r="M7">
            <v>11</v>
          </cell>
          <cell r="N7">
            <v>12</v>
          </cell>
          <cell r="O7">
            <v>13</v>
          </cell>
          <cell r="P7">
            <v>14</v>
          </cell>
          <cell r="Q7">
            <v>15</v>
          </cell>
          <cell r="R7">
            <v>16</v>
          </cell>
          <cell r="S7">
            <v>17</v>
          </cell>
          <cell r="T7">
            <v>18</v>
          </cell>
          <cell r="U7">
            <v>19</v>
          </cell>
          <cell r="V7">
            <v>20</v>
          </cell>
          <cell r="W7">
            <v>21</v>
          </cell>
          <cell r="X7">
            <v>22</v>
          </cell>
          <cell r="Y7">
            <v>23</v>
          </cell>
          <cell r="Z7">
            <v>24</v>
          </cell>
          <cell r="AA7">
            <v>25</v>
          </cell>
          <cell r="AB7">
            <v>26</v>
          </cell>
          <cell r="AC7">
            <v>27</v>
          </cell>
          <cell r="AD7">
            <v>28</v>
          </cell>
          <cell r="AE7">
            <v>29</v>
          </cell>
          <cell r="AF7">
            <v>30</v>
          </cell>
          <cell r="AG7">
            <v>31</v>
          </cell>
          <cell r="AH7">
            <v>32</v>
          </cell>
          <cell r="AI7">
            <v>33</v>
          </cell>
          <cell r="AJ7">
            <v>34</v>
          </cell>
          <cell r="AK7">
            <v>35</v>
          </cell>
          <cell r="AL7">
            <v>36</v>
          </cell>
          <cell r="AM7">
            <v>37</v>
          </cell>
          <cell r="AN7">
            <v>38</v>
          </cell>
          <cell r="AO7">
            <v>39</v>
          </cell>
          <cell r="AP7">
            <v>40</v>
          </cell>
          <cell r="AQ7">
            <v>41</v>
          </cell>
          <cell r="AR7">
            <v>42</v>
          </cell>
          <cell r="AS7">
            <v>43</v>
          </cell>
          <cell r="AT7">
            <v>44</v>
          </cell>
          <cell r="AU7">
            <v>45</v>
          </cell>
          <cell r="AV7">
            <v>46</v>
          </cell>
          <cell r="AW7">
            <v>47</v>
          </cell>
          <cell r="AX7">
            <v>48</v>
          </cell>
          <cell r="AY7">
            <v>48</v>
          </cell>
          <cell r="AZ7">
            <v>49</v>
          </cell>
          <cell r="BA7">
            <v>50</v>
          </cell>
          <cell r="BB7">
            <v>51</v>
          </cell>
        </row>
        <row r="8">
          <cell r="A8" t="str">
            <v>ASSETS</v>
          </cell>
        </row>
        <row r="9">
          <cell r="A9" t="str">
            <v>Номер корректировки</v>
          </cell>
          <cell r="B9">
            <v>0</v>
          </cell>
          <cell r="C9">
            <v>1</v>
          </cell>
          <cell r="D9">
            <v>2</v>
          </cell>
          <cell r="E9">
            <v>3</v>
          </cell>
          <cell r="F9">
            <v>4</v>
          </cell>
          <cell r="G9">
            <v>5</v>
          </cell>
          <cell r="H9">
            <v>6</v>
          </cell>
          <cell r="I9">
            <v>7</v>
          </cell>
          <cell r="J9">
            <v>8</v>
          </cell>
          <cell r="K9">
            <v>9</v>
          </cell>
          <cell r="L9">
            <v>10</v>
          </cell>
          <cell r="M9">
            <v>11</v>
          </cell>
          <cell r="N9">
            <v>12</v>
          </cell>
          <cell r="O9">
            <v>13</v>
          </cell>
          <cell r="P9">
            <v>14</v>
          </cell>
          <cell r="Q9">
            <v>15</v>
          </cell>
          <cell r="R9">
            <v>16</v>
          </cell>
          <cell r="S9">
            <v>17</v>
          </cell>
          <cell r="T9">
            <v>18</v>
          </cell>
          <cell r="U9">
            <v>19</v>
          </cell>
          <cell r="V9">
            <v>20</v>
          </cell>
          <cell r="W9">
            <v>21</v>
          </cell>
          <cell r="X9">
            <v>22</v>
          </cell>
          <cell r="Y9">
            <v>23</v>
          </cell>
          <cell r="Z9">
            <v>24</v>
          </cell>
          <cell r="AA9">
            <v>25</v>
          </cell>
          <cell r="AB9">
            <v>26</v>
          </cell>
          <cell r="AC9">
            <v>27</v>
          </cell>
          <cell r="AD9">
            <v>28</v>
          </cell>
          <cell r="AE9">
            <v>29</v>
          </cell>
          <cell r="AF9">
            <v>30</v>
          </cell>
          <cell r="AG9">
            <v>31</v>
          </cell>
          <cell r="AH9">
            <v>32</v>
          </cell>
          <cell r="AI9">
            <v>33</v>
          </cell>
          <cell r="AJ9">
            <v>34</v>
          </cell>
          <cell r="AK9">
            <v>35</v>
          </cell>
          <cell r="AL9">
            <v>36</v>
          </cell>
          <cell r="AM9">
            <v>37</v>
          </cell>
          <cell r="AN9">
            <v>38</v>
          </cell>
          <cell r="AO9">
            <v>39</v>
          </cell>
          <cell r="AP9">
            <v>40</v>
          </cell>
          <cell r="AQ9">
            <v>41</v>
          </cell>
          <cell r="AR9">
            <v>42</v>
          </cell>
          <cell r="AS9">
            <v>43</v>
          </cell>
          <cell r="AT9">
            <v>44</v>
          </cell>
          <cell r="AU9">
            <v>45</v>
          </cell>
          <cell r="AV9">
            <v>46</v>
          </cell>
          <cell r="AW9">
            <v>47</v>
          </cell>
          <cell r="AX9">
            <v>48</v>
          </cell>
          <cell r="AY9">
            <v>0</v>
          </cell>
          <cell r="AZ9">
            <v>83320.1486</v>
          </cell>
          <cell r="BA9">
            <v>83320.1486</v>
          </cell>
          <cell r="BB9">
            <v>83320.1486</v>
          </cell>
        </row>
        <row r="10">
          <cell r="A10" t="str">
            <v>Precious metals and stones</v>
          </cell>
          <cell r="B10">
            <v>0</v>
          </cell>
          <cell r="C10">
            <v>64895</v>
          </cell>
          <cell r="D10">
            <v>459381</v>
          </cell>
          <cell r="E10" t="str">
            <v xml:space="preserve"> </v>
          </cell>
          <cell r="F10">
            <v>5974</v>
          </cell>
          <cell r="G10">
            <v>64895</v>
          </cell>
          <cell r="H10">
            <v>7176.5662000000002</v>
          </cell>
          <cell r="I10">
            <v>8527.1959588400005</v>
          </cell>
          <cell r="J10">
            <v>64895</v>
          </cell>
          <cell r="K10">
            <v>64895</v>
          </cell>
          <cell r="L10">
            <v>0</v>
          </cell>
          <cell r="M10" t="str">
            <v xml:space="preserve"> </v>
          </cell>
          <cell r="N10">
            <v>77108.239000000001</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5974</v>
          </cell>
          <cell r="AN10">
            <v>64895</v>
          </cell>
          <cell r="AO10">
            <v>7176.5662000000002</v>
          </cell>
          <cell r="AP10">
            <v>8527.1959588400005</v>
          </cell>
          <cell r="AQ10">
            <v>0</v>
          </cell>
          <cell r="AR10">
            <v>0</v>
          </cell>
          <cell r="AS10">
            <v>0</v>
          </cell>
          <cell r="AT10">
            <v>0</v>
          </cell>
          <cell r="AU10">
            <v>0</v>
          </cell>
          <cell r="AV10">
            <v>0</v>
          </cell>
          <cell r="AW10">
            <v>64895</v>
          </cell>
          <cell r="AX10">
            <v>64895</v>
          </cell>
          <cell r="AY10">
            <v>0</v>
          </cell>
          <cell r="AZ10">
            <v>0</v>
          </cell>
          <cell r="BA10">
            <v>77108.239000000001</v>
          </cell>
          <cell r="BB10">
            <v>77108.239000000001</v>
          </cell>
        </row>
        <row r="11">
          <cell r="A11" t="str">
            <v>Касса и краткосрочные средства</v>
          </cell>
          <cell r="B11">
            <v>15156</v>
          </cell>
          <cell r="C11">
            <v>2133</v>
          </cell>
          <cell r="D11">
            <v>-3032</v>
          </cell>
          <cell r="E11">
            <v>0</v>
          </cell>
          <cell r="F11">
            <v>2133</v>
          </cell>
          <cell r="G11">
            <v>0</v>
          </cell>
          <cell r="H11">
            <v>0</v>
          </cell>
          <cell r="I11">
            <v>2133</v>
          </cell>
          <cell r="J11">
            <v>2133</v>
          </cell>
          <cell r="K11">
            <v>15156</v>
          </cell>
          <cell r="L11">
            <v>-500</v>
          </cell>
          <cell r="M11">
            <v>2534.4305999999997</v>
          </cell>
          <cell r="N11">
            <v>2534.4305999999997</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-3032</v>
          </cell>
          <cell r="AD11">
            <v>0</v>
          </cell>
          <cell r="AE11">
            <v>0</v>
          </cell>
          <cell r="AF11">
            <v>0</v>
          </cell>
          <cell r="AG11">
            <v>0</v>
          </cell>
          <cell r="AH11">
            <v>0</v>
          </cell>
          <cell r="AI11">
            <v>0</v>
          </cell>
          <cell r="AJ11">
            <v>0</v>
          </cell>
          <cell r="AK11">
            <v>0</v>
          </cell>
          <cell r="AL11">
            <v>0</v>
          </cell>
          <cell r="AM11">
            <v>0</v>
          </cell>
          <cell r="AN11">
            <v>2133</v>
          </cell>
          <cell r="AO11">
            <v>0</v>
          </cell>
          <cell r="AP11">
            <v>0</v>
          </cell>
          <cell r="AQ11">
            <v>0</v>
          </cell>
          <cell r="AR11">
            <v>0</v>
          </cell>
          <cell r="AS11">
            <v>0</v>
          </cell>
          <cell r="AT11">
            <v>0</v>
          </cell>
          <cell r="AU11">
            <v>0</v>
          </cell>
          <cell r="AV11">
            <v>0</v>
          </cell>
          <cell r="AW11">
            <v>2133</v>
          </cell>
          <cell r="AX11">
            <v>2133</v>
          </cell>
          <cell r="AY11">
            <v>15156</v>
          </cell>
          <cell r="AZ11">
            <v>-500</v>
          </cell>
          <cell r="BA11">
            <v>2534.4305999999997</v>
          </cell>
          <cell r="BB11">
            <v>2534.4305999999997</v>
          </cell>
        </row>
        <row r="12">
          <cell r="A12" t="str">
            <v>Драгоценные металлы</v>
          </cell>
          <cell r="B12">
            <v>0</v>
          </cell>
          <cell r="C12">
            <v>2471</v>
          </cell>
          <cell r="D12">
            <v>19510</v>
          </cell>
          <cell r="E12">
            <v>89110</v>
          </cell>
          <cell r="F12">
            <v>82709</v>
          </cell>
          <cell r="G12">
            <v>107047.84300000001</v>
          </cell>
          <cell r="H12">
            <v>127194.2470526</v>
          </cell>
          <cell r="I12">
            <v>2471</v>
          </cell>
          <cell r="J12">
            <v>2471</v>
          </cell>
          <cell r="K12">
            <v>0</v>
          </cell>
          <cell r="L12">
            <v>2936.0421999999999</v>
          </cell>
          <cell r="M12">
            <v>2936.0421999999999</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89110</v>
          </cell>
          <cell r="AN12">
            <v>82709</v>
          </cell>
          <cell r="AO12">
            <v>107047.84300000001</v>
          </cell>
          <cell r="AP12">
            <v>127194.2470526</v>
          </cell>
          <cell r="AQ12">
            <v>0</v>
          </cell>
          <cell r="AR12">
            <v>0</v>
          </cell>
          <cell r="AS12">
            <v>0</v>
          </cell>
          <cell r="AT12">
            <v>0</v>
          </cell>
          <cell r="AU12">
            <v>0</v>
          </cell>
          <cell r="AV12">
            <v>0</v>
          </cell>
          <cell r="AW12">
            <v>2471</v>
          </cell>
          <cell r="AX12">
            <v>2471</v>
          </cell>
          <cell r="AY12">
            <v>0</v>
          </cell>
          <cell r="AZ12">
            <v>0</v>
          </cell>
          <cell r="BA12">
            <v>2936.0421999999999</v>
          </cell>
          <cell r="BB12">
            <v>2936.0421999999999</v>
          </cell>
        </row>
        <row r="13">
          <cell r="A13" t="str">
            <v>Ценные бумаги для перепродажи</v>
          </cell>
          <cell r="B13">
            <v>21538</v>
          </cell>
          <cell r="C13">
            <v>626</v>
          </cell>
          <cell r="D13">
            <v>36873</v>
          </cell>
          <cell r="E13">
            <v>1378</v>
          </cell>
          <cell r="F13">
            <v>79</v>
          </cell>
          <cell r="G13">
            <v>26</v>
          </cell>
          <cell r="H13">
            <v>1557</v>
          </cell>
          <cell r="I13">
            <v>-16129</v>
          </cell>
          <cell r="J13">
            <v>-6750</v>
          </cell>
          <cell r="K13">
            <v>79</v>
          </cell>
          <cell r="L13">
            <v>26</v>
          </cell>
          <cell r="M13">
            <v>-20566</v>
          </cell>
          <cell r="N13">
            <v>1557</v>
          </cell>
          <cell r="O13">
            <v>-16129</v>
          </cell>
          <cell r="P13">
            <v>-7689.5213000000003</v>
          </cell>
          <cell r="Q13">
            <v>-9136.6892086600001</v>
          </cell>
          <cell r="R13">
            <v>-6750</v>
          </cell>
          <cell r="S13">
            <v>-7371</v>
          </cell>
          <cell r="T13">
            <v>21538</v>
          </cell>
          <cell r="U13">
            <v>0</v>
          </cell>
          <cell r="V13">
            <v>741.43679999999995</v>
          </cell>
          <cell r="W13">
            <v>-2</v>
          </cell>
          <cell r="X13">
            <v>0</v>
          </cell>
          <cell r="Y13">
            <v>0</v>
          </cell>
          <cell r="Z13">
            <v>0</v>
          </cell>
          <cell r="AA13">
            <v>0</v>
          </cell>
          <cell r="AB13">
            <v>0</v>
          </cell>
          <cell r="AC13">
            <v>0</v>
          </cell>
          <cell r="AD13">
            <v>0</v>
          </cell>
          <cell r="AE13">
            <v>0</v>
          </cell>
          <cell r="AF13">
            <v>0</v>
          </cell>
          <cell r="AG13">
            <v>0</v>
          </cell>
          <cell r="AH13">
            <v>-20566</v>
          </cell>
          <cell r="AI13">
            <v>0</v>
          </cell>
          <cell r="AJ13">
            <v>0</v>
          </cell>
          <cell r="AK13">
            <v>0</v>
          </cell>
          <cell r="AL13">
            <v>0</v>
          </cell>
          <cell r="AM13">
            <v>-6401</v>
          </cell>
          <cell r="AN13">
            <v>624</v>
          </cell>
          <cell r="AO13">
            <v>-7689.5213000000003</v>
          </cell>
          <cell r="AP13">
            <v>-9136.6892086600001</v>
          </cell>
          <cell r="AQ13">
            <v>0</v>
          </cell>
          <cell r="AR13">
            <v>0</v>
          </cell>
          <cell r="AS13">
            <v>0</v>
          </cell>
          <cell r="AT13">
            <v>0</v>
          </cell>
          <cell r="AU13">
            <v>0</v>
          </cell>
          <cell r="AV13">
            <v>0</v>
          </cell>
          <cell r="AW13">
            <v>624</v>
          </cell>
          <cell r="AX13">
            <v>624</v>
          </cell>
          <cell r="AY13">
            <v>21538</v>
          </cell>
          <cell r="AZ13">
            <v>0</v>
          </cell>
          <cell r="BA13">
            <v>741.43679999999995</v>
          </cell>
          <cell r="BB13">
            <v>741.43679999999995</v>
          </cell>
        </row>
        <row r="14">
          <cell r="A14" t="str">
            <v>Ценные бумаги по договорам репо</v>
          </cell>
          <cell r="B14">
            <v>0</v>
          </cell>
          <cell r="C14">
            <v>3384</v>
          </cell>
          <cell r="D14">
            <v>-19510</v>
          </cell>
          <cell r="E14">
            <v>0</v>
          </cell>
          <cell r="F14">
            <v>0</v>
          </cell>
          <cell r="G14">
            <v>0</v>
          </cell>
          <cell r="H14">
            <v>0</v>
          </cell>
          <cell r="I14">
            <v>3384</v>
          </cell>
          <cell r="J14">
            <v>3384</v>
          </cell>
          <cell r="K14">
            <v>0</v>
          </cell>
          <cell r="L14">
            <v>4020.8687999999997</v>
          </cell>
          <cell r="M14">
            <v>4020.8687999999997</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3384</v>
          </cell>
          <cell r="AX14">
            <v>3384</v>
          </cell>
          <cell r="AY14">
            <v>0</v>
          </cell>
          <cell r="AZ14">
            <v>0</v>
          </cell>
          <cell r="BA14">
            <v>4020.8687999999997</v>
          </cell>
          <cell r="BB14">
            <v>4020.8687999999997</v>
          </cell>
        </row>
        <row r="15">
          <cell r="A15" t="str">
            <v>Ссуды и авансовые платежи клиентам</v>
          </cell>
          <cell r="B15">
            <v>42703</v>
          </cell>
          <cell r="C15">
            <v>0</v>
          </cell>
          <cell r="D15">
            <v>163202</v>
          </cell>
          <cell r="E15">
            <v>147</v>
          </cell>
          <cell r="F15">
            <v>0</v>
          </cell>
          <cell r="G15">
            <v>0</v>
          </cell>
          <cell r="H15">
            <v>0</v>
          </cell>
          <cell r="I15">
            <v>0</v>
          </cell>
          <cell r="J15">
            <v>0</v>
          </cell>
          <cell r="K15">
            <v>0</v>
          </cell>
          <cell r="L15">
            <v>42703</v>
          </cell>
          <cell r="M15">
            <v>42479</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42703</v>
          </cell>
          <cell r="AZ15">
            <v>42479</v>
          </cell>
          <cell r="BA15">
            <v>0</v>
          </cell>
          <cell r="BB15">
            <v>0</v>
          </cell>
        </row>
        <row r="16">
          <cell r="A16" t="str">
            <v>За вычетом:Резерва на покрытие безнадежных и сомнительныхдолгов</v>
          </cell>
          <cell r="B16">
            <v>-224</v>
          </cell>
          <cell r="C16">
            <v>27559</v>
          </cell>
          <cell r="D16">
            <v>0</v>
          </cell>
          <cell r="E16">
            <v>23690</v>
          </cell>
          <cell r="F16">
            <v>0</v>
          </cell>
          <cell r="G16">
            <v>0</v>
          </cell>
          <cell r="H16">
            <v>0</v>
          </cell>
          <cell r="I16">
            <v>0</v>
          </cell>
          <cell r="J16">
            <v>51249</v>
          </cell>
          <cell r="K16">
            <v>51249</v>
          </cell>
          <cell r="L16">
            <v>-224</v>
          </cell>
          <cell r="M16">
            <v>46707</v>
          </cell>
          <cell r="N16">
            <v>60894.061799999996</v>
          </cell>
          <cell r="O16">
            <v>60894.061799999996</v>
          </cell>
          <cell r="P16">
            <v>0</v>
          </cell>
          <cell r="Q16">
            <v>0</v>
          </cell>
          <cell r="R16">
            <v>23690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51249</v>
          </cell>
          <cell r="AX16">
            <v>51249</v>
          </cell>
          <cell r="AY16">
            <v>-224</v>
          </cell>
          <cell r="AZ16">
            <v>46707</v>
          </cell>
          <cell r="BA16">
            <v>60894.061799999996</v>
          </cell>
          <cell r="BB16">
            <v>60894.061799999996</v>
          </cell>
        </row>
        <row r="17">
          <cell r="A17" t="str">
            <v>Ссуды и авансовые платежи банкам</v>
          </cell>
          <cell r="B17">
            <v>11400</v>
          </cell>
          <cell r="C17">
            <v>7500</v>
          </cell>
          <cell r="D17">
            <v>1481521</v>
          </cell>
          <cell r="E17">
            <v>213000</v>
          </cell>
          <cell r="F17">
            <v>980226</v>
          </cell>
          <cell r="G17">
            <v>-12000</v>
          </cell>
          <cell r="H17">
            <v>0</v>
          </cell>
          <cell r="I17">
            <v>7500</v>
          </cell>
          <cell r="J17">
            <v>0</v>
          </cell>
          <cell r="K17">
            <v>0</v>
          </cell>
          <cell r="L17">
            <v>7500</v>
          </cell>
          <cell r="M17">
            <v>7500</v>
          </cell>
          <cell r="N17">
            <v>11400</v>
          </cell>
          <cell r="O17">
            <v>11354</v>
          </cell>
          <cell r="P17">
            <v>8911.5</v>
          </cell>
          <cell r="Q17">
            <v>8911.5</v>
          </cell>
          <cell r="R17">
            <v>0</v>
          </cell>
          <cell r="S17">
            <v>0</v>
          </cell>
          <cell r="T17">
            <v>0</v>
          </cell>
          <cell r="U17">
            <v>0</v>
          </cell>
          <cell r="V17">
            <v>0</v>
          </cell>
          <cell r="W17">
            <v>213000</v>
          </cell>
          <cell r="X17">
            <v>0</v>
          </cell>
          <cell r="Y17">
            <v>0</v>
          </cell>
          <cell r="Z17">
            <v>0</v>
          </cell>
          <cell r="AA17">
            <v>980226</v>
          </cell>
          <cell r="AB17">
            <v>0</v>
          </cell>
          <cell r="AC17">
            <v>-12000</v>
          </cell>
          <cell r="AD17">
            <v>0</v>
          </cell>
          <cell r="AE17">
            <v>0</v>
          </cell>
          <cell r="AF17">
            <v>0</v>
          </cell>
          <cell r="AG17">
            <v>0</v>
          </cell>
          <cell r="AH17">
            <v>0</v>
          </cell>
          <cell r="AI17">
            <v>0</v>
          </cell>
          <cell r="AJ17">
            <v>0</v>
          </cell>
          <cell r="AK17">
            <v>0</v>
          </cell>
          <cell r="AL17">
            <v>0</v>
          </cell>
          <cell r="AM17">
            <v>0</v>
          </cell>
          <cell r="AN17">
            <v>7500</v>
          </cell>
          <cell r="AO17">
            <v>0</v>
          </cell>
          <cell r="AP17">
            <v>0</v>
          </cell>
          <cell r="AQ17">
            <v>0</v>
          </cell>
          <cell r="AR17">
            <v>0</v>
          </cell>
          <cell r="AS17">
            <v>0</v>
          </cell>
          <cell r="AT17">
            <v>0</v>
          </cell>
          <cell r="AU17">
            <v>0</v>
          </cell>
          <cell r="AV17">
            <v>0</v>
          </cell>
          <cell r="AW17">
            <v>7500</v>
          </cell>
          <cell r="AX17">
            <v>7500</v>
          </cell>
          <cell r="AY17">
            <v>11400</v>
          </cell>
          <cell r="AZ17">
            <v>11354</v>
          </cell>
          <cell r="BA17">
            <v>8911.5</v>
          </cell>
          <cell r="BB17">
            <v>8911.5</v>
          </cell>
        </row>
        <row r="18">
          <cell r="A18" t="str">
            <v>За вычетом:Резерва на покрытие безнадежных и сомнительныхдолгов</v>
          </cell>
          <cell r="B18">
            <v>-46</v>
          </cell>
          <cell r="C18">
            <v>3650</v>
          </cell>
          <cell r="D18">
            <v>315000</v>
          </cell>
          <cell r="E18">
            <v>-1196</v>
          </cell>
          <cell r="F18">
            <v>9156</v>
          </cell>
          <cell r="G18">
            <v>1547</v>
          </cell>
          <cell r="H18">
            <v>1547</v>
          </cell>
          <cell r="I18">
            <v>-1196</v>
          </cell>
          <cell r="J18">
            <v>2208.1640690199997</v>
          </cell>
          <cell r="K18">
            <v>3650</v>
          </cell>
          <cell r="L18">
            <v>3650</v>
          </cell>
          <cell r="M18">
            <v>9156</v>
          </cell>
          <cell r="N18">
            <v>4336.9299999999994</v>
          </cell>
          <cell r="O18">
            <v>4336.9299999999994</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1547</v>
          </cell>
          <cell r="AN18">
            <v>1547</v>
          </cell>
          <cell r="AO18">
            <v>1858.4111</v>
          </cell>
          <cell r="AP18">
            <v>2208.1640690199997</v>
          </cell>
          <cell r="AQ18">
            <v>0</v>
          </cell>
          <cell r="AR18">
            <v>0</v>
          </cell>
          <cell r="AS18">
            <v>0</v>
          </cell>
          <cell r="AT18">
            <v>0</v>
          </cell>
          <cell r="AU18">
            <v>0</v>
          </cell>
          <cell r="AV18">
            <v>0</v>
          </cell>
          <cell r="AW18">
            <v>3650</v>
          </cell>
          <cell r="AX18">
            <v>3650</v>
          </cell>
          <cell r="AY18">
            <v>-46</v>
          </cell>
          <cell r="AZ18">
            <v>0</v>
          </cell>
          <cell r="BA18">
            <v>4336.9299999999994</v>
          </cell>
          <cell r="BB18">
            <v>4336.9299999999994</v>
          </cell>
        </row>
        <row r="19">
          <cell r="A19" t="str">
            <v>Основные средства</v>
          </cell>
          <cell r="B19">
            <v>784</v>
          </cell>
          <cell r="C19">
            <v>3000</v>
          </cell>
          <cell r="D19">
            <v>250000</v>
          </cell>
          <cell r="E19">
            <v>0</v>
          </cell>
          <cell r="F19">
            <v>3000</v>
          </cell>
          <cell r="G19">
            <v>0</v>
          </cell>
          <cell r="H19">
            <v>0</v>
          </cell>
          <cell r="I19">
            <v>3000</v>
          </cell>
          <cell r="J19">
            <v>3000</v>
          </cell>
          <cell r="K19">
            <v>784</v>
          </cell>
          <cell r="L19">
            <v>0</v>
          </cell>
          <cell r="M19">
            <v>3564.6</v>
          </cell>
          <cell r="N19">
            <v>3564.6</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3000</v>
          </cell>
          <cell r="AO19">
            <v>0</v>
          </cell>
          <cell r="AP19">
            <v>0</v>
          </cell>
          <cell r="AQ19">
            <v>0</v>
          </cell>
          <cell r="AR19">
            <v>0</v>
          </cell>
          <cell r="AS19">
            <v>0</v>
          </cell>
          <cell r="AT19">
            <v>0</v>
          </cell>
          <cell r="AU19">
            <v>0</v>
          </cell>
          <cell r="AV19">
            <v>0</v>
          </cell>
          <cell r="AW19">
            <v>3000</v>
          </cell>
          <cell r="AX19">
            <v>3000</v>
          </cell>
          <cell r="AY19">
            <v>784</v>
          </cell>
          <cell r="AZ19">
            <v>0</v>
          </cell>
          <cell r="BA19">
            <v>3564.6</v>
          </cell>
          <cell r="BB19">
            <v>3564.6</v>
          </cell>
        </row>
        <row r="20">
          <cell r="A20" t="str">
            <v xml:space="preserve">Инвестиции в неконсолидированные дочерние, </v>
          </cell>
          <cell r="B20">
            <v>0</v>
          </cell>
          <cell r="C20">
            <v>2500</v>
          </cell>
          <cell r="D20">
            <v>200000</v>
          </cell>
          <cell r="E20">
            <v>-9</v>
          </cell>
          <cell r="F20">
            <v>341.83793067003501</v>
          </cell>
          <cell r="G20">
            <v>-9</v>
          </cell>
          <cell r="H20">
            <v>500</v>
          </cell>
          <cell r="I20">
            <v>1011.299906113913</v>
          </cell>
          <cell r="J20">
            <v>1201.6265484445514</v>
          </cell>
          <cell r="K20">
            <v>2500</v>
          </cell>
          <cell r="L20">
            <v>341.83793067003501</v>
          </cell>
          <cell r="M20">
            <v>0</v>
          </cell>
          <cell r="N20">
            <v>2970.5</v>
          </cell>
          <cell r="O20">
            <v>2970.5</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841.83793067003501</v>
          </cell>
          <cell r="AN20">
            <v>500</v>
          </cell>
          <cell r="AO20">
            <v>1011.299906113913</v>
          </cell>
          <cell r="AP20">
            <v>1201.6265484445514</v>
          </cell>
          <cell r="AQ20">
            <v>0</v>
          </cell>
          <cell r="AR20">
            <v>0</v>
          </cell>
          <cell r="AS20">
            <v>0</v>
          </cell>
          <cell r="AT20">
            <v>0</v>
          </cell>
          <cell r="AU20">
            <v>0</v>
          </cell>
          <cell r="AV20">
            <v>0</v>
          </cell>
          <cell r="AW20">
            <v>2500</v>
          </cell>
          <cell r="AX20">
            <v>2500</v>
          </cell>
          <cell r="AY20">
            <v>0</v>
          </cell>
          <cell r="AZ20">
            <v>0</v>
          </cell>
          <cell r="BA20">
            <v>2970.5</v>
          </cell>
          <cell r="BB20">
            <v>2970.5</v>
          </cell>
        </row>
        <row r="21">
          <cell r="A21" t="str">
            <v>ассоциированные компании</v>
          </cell>
          <cell r="B21">
            <v>0</v>
          </cell>
          <cell r="C21">
            <v>2500</v>
          </cell>
          <cell r="D21">
            <v>155761</v>
          </cell>
          <cell r="E21">
            <v>-341.83793067003501</v>
          </cell>
          <cell r="F21">
            <v>-341.83793067003501</v>
          </cell>
          <cell r="G21">
            <v>2500</v>
          </cell>
          <cell r="H21">
            <v>-410.64990611391306</v>
          </cell>
          <cell r="I21">
            <v>-487.93421844455145</v>
          </cell>
          <cell r="J21">
            <v>2500</v>
          </cell>
          <cell r="K21">
            <v>2500</v>
          </cell>
          <cell r="L21">
            <v>0</v>
          </cell>
          <cell r="M21">
            <v>-341.83793067003501</v>
          </cell>
          <cell r="N21">
            <v>2970.5</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-341.83793067003501</v>
          </cell>
          <cell r="AN21">
            <v>2500</v>
          </cell>
          <cell r="AO21">
            <v>-410.64990611391306</v>
          </cell>
          <cell r="AP21">
            <v>-487.93421844455145</v>
          </cell>
          <cell r="AQ21">
            <v>0</v>
          </cell>
          <cell r="AR21">
            <v>0</v>
          </cell>
          <cell r="AS21">
            <v>0</v>
          </cell>
          <cell r="AT21">
            <v>0</v>
          </cell>
          <cell r="AU21">
            <v>0</v>
          </cell>
          <cell r="AV21">
            <v>0</v>
          </cell>
          <cell r="AW21">
            <v>2500</v>
          </cell>
          <cell r="AX21">
            <v>2500</v>
          </cell>
          <cell r="AY21">
            <v>0</v>
          </cell>
          <cell r="AZ21">
            <v>0</v>
          </cell>
          <cell r="BA21">
            <v>2970.5</v>
          </cell>
          <cell r="BB21">
            <v>2970.5</v>
          </cell>
        </row>
        <row r="22">
          <cell r="A22" t="str">
            <v xml:space="preserve"> и прочие долгосрочные инвестиции</v>
          </cell>
          <cell r="B22">
            <v>12</v>
          </cell>
          <cell r="C22">
            <v>-14228</v>
          </cell>
          <cell r="D22">
            <v>131300</v>
          </cell>
          <cell r="E22">
            <v>3156</v>
          </cell>
          <cell r="F22">
            <v>650</v>
          </cell>
          <cell r="G22">
            <v>-85</v>
          </cell>
          <cell r="H22">
            <v>8883</v>
          </cell>
          <cell r="I22">
            <v>6930</v>
          </cell>
          <cell r="J22">
            <v>5592</v>
          </cell>
          <cell r="K22">
            <v>8325.009</v>
          </cell>
          <cell r="L22">
            <v>9891.7756938000002</v>
          </cell>
          <cell r="M22">
            <v>4350</v>
          </cell>
          <cell r="N22">
            <v>4350</v>
          </cell>
          <cell r="O22">
            <v>12</v>
          </cell>
          <cell r="P22">
            <v>-1170</v>
          </cell>
          <cell r="Q22">
            <v>3156</v>
          </cell>
          <cell r="R22">
            <v>5168.67</v>
          </cell>
          <cell r="S22">
            <v>0</v>
          </cell>
          <cell r="T22">
            <v>0</v>
          </cell>
          <cell r="U22">
            <v>0</v>
          </cell>
          <cell r="V22">
            <v>0</v>
          </cell>
          <cell r="W22">
            <v>0</v>
          </cell>
          <cell r="X22">
            <v>0</v>
          </cell>
          <cell r="Y22">
            <v>0</v>
          </cell>
          <cell r="Z22">
            <v>0</v>
          </cell>
          <cell r="AA22">
            <v>0</v>
          </cell>
          <cell r="AB22">
            <v>0</v>
          </cell>
          <cell r="AC22">
            <v>650</v>
          </cell>
          <cell r="AD22">
            <v>-85</v>
          </cell>
          <cell r="AE22">
            <v>0</v>
          </cell>
          <cell r="AF22">
            <v>0</v>
          </cell>
          <cell r="AG22">
            <v>8883</v>
          </cell>
          <cell r="AH22">
            <v>0</v>
          </cell>
          <cell r="AI22">
            <v>0</v>
          </cell>
          <cell r="AJ22">
            <v>0</v>
          </cell>
          <cell r="AK22">
            <v>0</v>
          </cell>
          <cell r="AL22">
            <v>0</v>
          </cell>
          <cell r="AM22">
            <v>6930</v>
          </cell>
          <cell r="AN22">
            <v>5592</v>
          </cell>
          <cell r="AO22">
            <v>8325.009</v>
          </cell>
          <cell r="AP22">
            <v>9891.7756938000002</v>
          </cell>
          <cell r="AQ22">
            <v>0</v>
          </cell>
          <cell r="AR22">
            <v>0</v>
          </cell>
          <cell r="AS22">
            <v>0</v>
          </cell>
          <cell r="AT22">
            <v>0</v>
          </cell>
          <cell r="AU22">
            <v>0</v>
          </cell>
          <cell r="AV22">
            <v>0</v>
          </cell>
          <cell r="AW22">
            <v>4350</v>
          </cell>
          <cell r="AX22">
            <v>4350</v>
          </cell>
          <cell r="AY22">
            <v>12</v>
          </cell>
          <cell r="AZ22">
            <v>-1170</v>
          </cell>
          <cell r="BA22">
            <v>5168.67</v>
          </cell>
          <cell r="BB22">
            <v>5168.67</v>
          </cell>
        </row>
        <row r="23">
          <cell r="A23" t="str">
            <v>Резерв под обесценение долгосрочных инвестиций</v>
          </cell>
          <cell r="B23">
            <v>-1182</v>
          </cell>
          <cell r="C23">
            <v>14228</v>
          </cell>
          <cell r="D23">
            <v>131203</v>
          </cell>
          <cell r="E23">
            <v>571</v>
          </cell>
          <cell r="F23">
            <v>-622</v>
          </cell>
          <cell r="G23">
            <v>-716</v>
          </cell>
          <cell r="H23">
            <v>571</v>
          </cell>
          <cell r="I23">
            <v>-3373</v>
          </cell>
          <cell r="J23">
            <v>-13419</v>
          </cell>
          <cell r="K23">
            <v>-1338</v>
          </cell>
          <cell r="L23">
            <v>4059</v>
          </cell>
          <cell r="M23">
            <v>-1607.3394000000001</v>
          </cell>
          <cell r="N23">
            <v>-1909.84067508</v>
          </cell>
          <cell r="O23">
            <v>4059</v>
          </cell>
          <cell r="P23">
            <v>-622</v>
          </cell>
          <cell r="Q23">
            <v>-1182</v>
          </cell>
          <cell r="R23">
            <v>-716</v>
          </cell>
          <cell r="S23">
            <v>4822.9038</v>
          </cell>
          <cell r="T23">
            <v>0</v>
          </cell>
          <cell r="U23">
            <v>0</v>
          </cell>
          <cell r="V23">
            <v>0</v>
          </cell>
          <cell r="W23">
            <v>0</v>
          </cell>
          <cell r="X23">
            <v>768</v>
          </cell>
          <cell r="Y23">
            <v>0</v>
          </cell>
          <cell r="Z23">
            <v>0</v>
          </cell>
          <cell r="AA23">
            <v>0</v>
          </cell>
          <cell r="AB23">
            <v>0</v>
          </cell>
          <cell r="AC23">
            <v>0</v>
          </cell>
          <cell r="AD23">
            <v>0</v>
          </cell>
          <cell r="AE23">
            <v>0</v>
          </cell>
          <cell r="AF23">
            <v>-3373</v>
          </cell>
          <cell r="AG23">
            <v>-13419</v>
          </cell>
          <cell r="AH23">
            <v>0</v>
          </cell>
          <cell r="AI23">
            <v>0</v>
          </cell>
          <cell r="AJ23">
            <v>0</v>
          </cell>
          <cell r="AK23">
            <v>0</v>
          </cell>
          <cell r="AL23">
            <v>0</v>
          </cell>
          <cell r="AM23">
            <v>-1338</v>
          </cell>
          <cell r="AN23">
            <v>4059</v>
          </cell>
          <cell r="AO23">
            <v>-1607.3394000000001</v>
          </cell>
          <cell r="AP23">
            <v>-1909.84067508</v>
          </cell>
          <cell r="AQ23">
            <v>0</v>
          </cell>
          <cell r="AR23">
            <v>0</v>
          </cell>
          <cell r="AS23">
            <v>0</v>
          </cell>
          <cell r="AT23">
            <v>0</v>
          </cell>
          <cell r="AU23">
            <v>0</v>
          </cell>
          <cell r="AV23">
            <v>0</v>
          </cell>
          <cell r="AW23">
            <v>4059</v>
          </cell>
          <cell r="AX23">
            <v>4059</v>
          </cell>
          <cell r="AY23">
            <v>-1182</v>
          </cell>
          <cell r="AZ23">
            <v>0</v>
          </cell>
          <cell r="BA23">
            <v>4822.9038</v>
          </cell>
          <cell r="BB23">
            <v>4822.9038</v>
          </cell>
        </row>
        <row r="24">
          <cell r="A24" t="str">
            <v xml:space="preserve">Наращенные доходы и отложенные расходы (предоплаты) </v>
          </cell>
          <cell r="B24">
            <v>-500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row>
        <row r="25">
          <cell r="A25" t="str">
            <v>Прочие активы</v>
          </cell>
          <cell r="B25">
            <v>2295</v>
          </cell>
          <cell r="C25">
            <v>-4316</v>
          </cell>
          <cell r="D25">
            <v>9340</v>
          </cell>
          <cell r="E25">
            <v>442</v>
          </cell>
          <cell r="F25">
            <v>-4316</v>
          </cell>
          <cell r="G25">
            <v>530.97460000000001</v>
          </cell>
          <cell r="H25">
            <v>630.90401971999995</v>
          </cell>
          <cell r="I25">
            <v>9340</v>
          </cell>
          <cell r="J25">
            <v>9340</v>
          </cell>
          <cell r="K25">
            <v>2295</v>
          </cell>
          <cell r="L25">
            <v>2295</v>
          </cell>
          <cell r="M25">
            <v>11097.787999999999</v>
          </cell>
          <cell r="N25">
            <v>11097.787999999999</v>
          </cell>
          <cell r="O25">
            <v>0</v>
          </cell>
          <cell r="P25">
            <v>0</v>
          </cell>
          <cell r="Q25">
            <v>0</v>
          </cell>
          <cell r="R25">
            <v>9340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442</v>
          </cell>
          <cell r="AN25">
            <v>9340</v>
          </cell>
          <cell r="AO25">
            <v>530.97460000000001</v>
          </cell>
          <cell r="AP25">
            <v>630.90401971999995</v>
          </cell>
          <cell r="AQ25">
            <v>0</v>
          </cell>
          <cell r="AR25">
            <v>0</v>
          </cell>
          <cell r="AS25">
            <v>0</v>
          </cell>
          <cell r="AT25">
            <v>0</v>
          </cell>
          <cell r="AU25">
            <v>0</v>
          </cell>
          <cell r="AV25">
            <v>0</v>
          </cell>
          <cell r="AW25">
            <v>9340</v>
          </cell>
          <cell r="AX25">
            <v>9340</v>
          </cell>
          <cell r="AY25">
            <v>2295</v>
          </cell>
          <cell r="AZ25">
            <v>2295</v>
          </cell>
          <cell r="BA25">
            <v>11097.787999999999</v>
          </cell>
          <cell r="BB25">
            <v>11097.787999999999</v>
          </cell>
        </row>
        <row r="26">
          <cell r="A26" t="str">
            <v>Резерв на покрытие убытков по прочим активам</v>
          </cell>
          <cell r="B26">
            <v>0</v>
          </cell>
          <cell r="C26">
            <v>0</v>
          </cell>
          <cell r="D26">
            <v>-1349136</v>
          </cell>
          <cell r="E26">
            <v>1525</v>
          </cell>
          <cell r="F26">
            <v>-4316</v>
          </cell>
          <cell r="G26">
            <v>-9</v>
          </cell>
          <cell r="H26">
            <v>571</v>
          </cell>
          <cell r="I26">
            <v>-1196</v>
          </cell>
          <cell r="J26">
            <v>0</v>
          </cell>
          <cell r="K26">
            <v>0</v>
          </cell>
          <cell r="L26">
            <v>341.83793067003501</v>
          </cell>
          <cell r="M26" t="str">
            <v xml:space="preserve"> </v>
          </cell>
          <cell r="N26">
            <v>-6401</v>
          </cell>
          <cell r="O26">
            <v>69</v>
          </cell>
          <cell r="P26">
            <v>-622</v>
          </cell>
          <cell r="Q26">
            <v>3156</v>
          </cell>
          <cell r="R26">
            <v>-716</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108377</v>
          </cell>
          <cell r="AN26">
            <v>5160</v>
          </cell>
          <cell r="AO26">
            <v>130193.2901</v>
          </cell>
          <cell r="AP26">
            <v>1064</v>
          </cell>
          <cell r="AQ26">
            <v>-1743</v>
          </cell>
          <cell r="AR26">
            <v>1795</v>
          </cell>
          <cell r="AS26">
            <v>5160</v>
          </cell>
          <cell r="AT26">
            <v>5160</v>
          </cell>
          <cell r="AU26">
            <v>5160</v>
          </cell>
          <cell r="AV26">
            <v>6131.1119999999992</v>
          </cell>
          <cell r="AW26">
            <v>5160</v>
          </cell>
          <cell r="AX26">
            <v>5160</v>
          </cell>
          <cell r="AY26">
            <v>5160</v>
          </cell>
          <cell r="AZ26">
            <v>0</v>
          </cell>
          <cell r="BA26">
            <v>6131.1119999999992</v>
          </cell>
          <cell r="BB26">
            <v>6131.1119999999992</v>
          </cell>
        </row>
        <row r="27">
          <cell r="A27" t="str">
            <v>Итого по активам</v>
          </cell>
          <cell r="B27">
            <v>92436</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92436</v>
          </cell>
          <cell r="AZ27">
            <v>0</v>
          </cell>
          <cell r="BA27">
            <v>0</v>
          </cell>
          <cell r="BB27">
            <v>0</v>
          </cell>
        </row>
        <row r="28">
          <cell r="A28" t="str">
            <v>Customer accounts</v>
          </cell>
          <cell r="B28">
            <v>123</v>
          </cell>
          <cell r="C28">
            <v>0</v>
          </cell>
          <cell r="D28">
            <v>0</v>
          </cell>
          <cell r="E28">
            <v>12000</v>
          </cell>
          <cell r="F28">
            <v>-12000</v>
          </cell>
          <cell r="G28">
            <v>4190</v>
          </cell>
          <cell r="H28">
            <v>4190</v>
          </cell>
          <cell r="I28">
            <v>4190</v>
          </cell>
          <cell r="J28">
            <v>123</v>
          </cell>
          <cell r="K28">
            <v>4978.558</v>
          </cell>
          <cell r="L28">
            <v>4978.558</v>
          </cell>
          <cell r="M28">
            <v>0</v>
          </cell>
          <cell r="N28">
            <v>0</v>
          </cell>
          <cell r="O28">
            <v>0</v>
          </cell>
          <cell r="P28">
            <v>0</v>
          </cell>
          <cell r="Q28">
            <v>0</v>
          </cell>
          <cell r="R28">
            <v>4190</v>
          </cell>
          <cell r="S28">
            <v>0</v>
          </cell>
          <cell r="T28">
            <v>0</v>
          </cell>
          <cell r="U28">
            <v>0</v>
          </cell>
          <cell r="V28">
            <v>0</v>
          </cell>
          <cell r="W28">
            <v>12000</v>
          </cell>
          <cell r="X28">
            <v>0</v>
          </cell>
          <cell r="Y28">
            <v>0</v>
          </cell>
          <cell r="Z28">
            <v>0</v>
          </cell>
          <cell r="AA28">
            <v>0</v>
          </cell>
          <cell r="AB28">
            <v>0</v>
          </cell>
          <cell r="AC28">
            <v>-12000</v>
          </cell>
          <cell r="AD28">
            <v>0</v>
          </cell>
          <cell r="AE28">
            <v>0</v>
          </cell>
          <cell r="AF28">
            <v>0</v>
          </cell>
          <cell r="AG28">
            <v>0</v>
          </cell>
          <cell r="AH28">
            <v>0</v>
          </cell>
          <cell r="AI28">
            <v>0</v>
          </cell>
          <cell r="AJ28">
            <v>0</v>
          </cell>
          <cell r="AK28">
            <v>0</v>
          </cell>
          <cell r="AL28">
            <v>0</v>
          </cell>
          <cell r="AM28">
            <v>0</v>
          </cell>
          <cell r="AN28">
            <v>4190</v>
          </cell>
          <cell r="AO28">
            <v>0</v>
          </cell>
          <cell r="AP28">
            <v>0</v>
          </cell>
          <cell r="AQ28">
            <v>0</v>
          </cell>
          <cell r="AR28">
            <v>0</v>
          </cell>
          <cell r="AS28">
            <v>0</v>
          </cell>
          <cell r="AT28">
            <v>0</v>
          </cell>
          <cell r="AU28">
            <v>0</v>
          </cell>
          <cell r="AV28">
            <v>0</v>
          </cell>
          <cell r="AW28">
            <v>4190</v>
          </cell>
          <cell r="AX28">
            <v>4190</v>
          </cell>
          <cell r="AY28">
            <v>123</v>
          </cell>
          <cell r="AZ28">
            <v>0</v>
          </cell>
          <cell r="BA28">
            <v>4978.558</v>
          </cell>
          <cell r="BB28">
            <v>4978.558</v>
          </cell>
        </row>
        <row r="29">
          <cell r="A29" t="str">
            <v>Заемные средства</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9000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row>
        <row r="30">
          <cell r="A30" t="str">
            <v>Deposits from banks</v>
          </cell>
          <cell r="B30">
            <v>0</v>
          </cell>
          <cell r="C30">
            <v>0</v>
          </cell>
          <cell r="D30">
            <v>0</v>
          </cell>
          <cell r="E30">
            <v>249840</v>
          </cell>
          <cell r="F30">
            <v>-17886</v>
          </cell>
          <cell r="G30">
            <v>0</v>
          </cell>
          <cell r="H30">
            <v>-21486.451799999999</v>
          </cell>
          <cell r="I30">
            <v>-25530.202028759995</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249840</v>
          </cell>
          <cell r="AB30">
            <v>0</v>
          </cell>
          <cell r="AC30">
            <v>0</v>
          </cell>
          <cell r="AD30">
            <v>0</v>
          </cell>
          <cell r="AE30">
            <v>0</v>
          </cell>
          <cell r="AF30">
            <v>0</v>
          </cell>
          <cell r="AG30">
            <v>0</v>
          </cell>
          <cell r="AH30">
            <v>0</v>
          </cell>
          <cell r="AI30">
            <v>0</v>
          </cell>
          <cell r="AJ30">
            <v>0</v>
          </cell>
          <cell r="AK30">
            <v>0</v>
          </cell>
          <cell r="AL30">
            <v>0</v>
          </cell>
          <cell r="AM30">
            <v>-17886</v>
          </cell>
          <cell r="AN30">
            <v>0</v>
          </cell>
          <cell r="AO30">
            <v>-21486.451799999999</v>
          </cell>
          <cell r="AP30">
            <v>-25530.202028759995</v>
          </cell>
          <cell r="AQ30">
            <v>0</v>
          </cell>
          <cell r="AR30">
            <v>0</v>
          </cell>
          <cell r="AS30">
            <v>0</v>
          </cell>
          <cell r="AT30">
            <v>0</v>
          </cell>
          <cell r="AU30">
            <v>0</v>
          </cell>
          <cell r="AV30">
            <v>0</v>
          </cell>
          <cell r="AW30">
            <v>0</v>
          </cell>
          <cell r="AX30">
            <v>0</v>
          </cell>
          <cell r="AY30">
            <v>0</v>
          </cell>
          <cell r="AZ30">
            <v>0</v>
          </cell>
          <cell r="BA30">
            <v>0</v>
          </cell>
          <cell r="BB30">
            <v>0</v>
          </cell>
        </row>
        <row r="31">
          <cell r="A31" t="str">
            <v>Средства клиентов</v>
          </cell>
          <cell r="B31">
            <v>-17709</v>
          </cell>
          <cell r="C31">
            <v>-276</v>
          </cell>
          <cell r="D31">
            <v>0</v>
          </cell>
          <cell r="E31">
            <v>276</v>
          </cell>
          <cell r="F31">
            <v>0</v>
          </cell>
          <cell r="G31">
            <v>249760</v>
          </cell>
          <cell r="H31">
            <v>-4542</v>
          </cell>
          <cell r="I31">
            <v>-460</v>
          </cell>
          <cell r="J31">
            <v>-448</v>
          </cell>
          <cell r="K31">
            <v>-2612</v>
          </cell>
          <cell r="L31">
            <v>-46850.700000000004</v>
          </cell>
          <cell r="M31">
            <v>-55668.00174</v>
          </cell>
          <cell r="N31">
            <v>-4542</v>
          </cell>
          <cell r="O31">
            <v>-4542</v>
          </cell>
          <cell r="P31">
            <v>276</v>
          </cell>
          <cell r="Q31">
            <v>-5396.8044</v>
          </cell>
          <cell r="R31">
            <v>-5396.8044</v>
          </cell>
          <cell r="S31">
            <v>0</v>
          </cell>
          <cell r="T31">
            <v>0</v>
          </cell>
          <cell r="U31">
            <v>0</v>
          </cell>
          <cell r="V31">
            <v>0</v>
          </cell>
          <cell r="W31">
            <v>0</v>
          </cell>
          <cell r="X31">
            <v>0</v>
          </cell>
          <cell r="Y31">
            <v>0</v>
          </cell>
          <cell r="Z31">
            <v>0</v>
          </cell>
          <cell r="AA31">
            <v>249760</v>
          </cell>
          <cell r="AB31">
            <v>0</v>
          </cell>
          <cell r="AC31">
            <v>0</v>
          </cell>
          <cell r="AD31">
            <v>0</v>
          </cell>
          <cell r="AE31">
            <v>-4542</v>
          </cell>
          <cell r="AF31">
            <v>0</v>
          </cell>
          <cell r="AG31">
            <v>0</v>
          </cell>
          <cell r="AH31">
            <v>0</v>
          </cell>
          <cell r="AI31">
            <v>0</v>
          </cell>
          <cell r="AJ31">
            <v>0</v>
          </cell>
          <cell r="AK31">
            <v>0</v>
          </cell>
          <cell r="AL31">
            <v>-460</v>
          </cell>
          <cell r="AM31">
            <v>-448</v>
          </cell>
          <cell r="AN31">
            <v>-2612</v>
          </cell>
          <cell r="AO31">
            <v>-46850.700000000004</v>
          </cell>
          <cell r="AP31">
            <v>-55668.00174</v>
          </cell>
          <cell r="AQ31">
            <v>0</v>
          </cell>
          <cell r="AR31">
            <v>0</v>
          </cell>
          <cell r="AS31">
            <v>0</v>
          </cell>
          <cell r="AT31">
            <v>0</v>
          </cell>
          <cell r="AU31">
            <v>0</v>
          </cell>
          <cell r="AV31">
            <v>0</v>
          </cell>
          <cell r="AW31">
            <v>-4542</v>
          </cell>
          <cell r="AX31">
            <v>-4542</v>
          </cell>
          <cell r="AY31">
            <v>-17709</v>
          </cell>
          <cell r="AZ31">
            <v>0</v>
          </cell>
          <cell r="BA31">
            <v>-5396.8044</v>
          </cell>
          <cell r="BB31">
            <v>-5396.8044</v>
          </cell>
        </row>
        <row r="32">
          <cell r="A32" t="str">
            <v>Счета других банков</v>
          </cell>
          <cell r="B32">
            <v>-4000</v>
          </cell>
          <cell r="C32">
            <v>23690</v>
          </cell>
          <cell r="D32">
            <v>0</v>
          </cell>
          <cell r="E32">
            <v>-23690</v>
          </cell>
          <cell r="F32">
            <v>0</v>
          </cell>
          <cell r="G32">
            <v>248365</v>
          </cell>
          <cell r="H32">
            <v>0</v>
          </cell>
          <cell r="I32">
            <v>0</v>
          </cell>
          <cell r="J32">
            <v>-181</v>
          </cell>
          <cell r="K32">
            <v>0</v>
          </cell>
          <cell r="L32">
            <v>0</v>
          </cell>
          <cell r="M32">
            <v>0</v>
          </cell>
          <cell r="N32">
            <v>-4000</v>
          </cell>
          <cell r="O32">
            <v>0</v>
          </cell>
          <cell r="P32">
            <v>0</v>
          </cell>
          <cell r="Q32">
            <v>0</v>
          </cell>
          <cell r="R32">
            <v>-23690</v>
          </cell>
          <cell r="S32">
            <v>0</v>
          </cell>
          <cell r="T32">
            <v>0</v>
          </cell>
          <cell r="U32">
            <v>0</v>
          </cell>
          <cell r="V32">
            <v>0</v>
          </cell>
          <cell r="W32">
            <v>0</v>
          </cell>
          <cell r="X32">
            <v>0</v>
          </cell>
          <cell r="Y32">
            <v>0</v>
          </cell>
          <cell r="Z32">
            <v>0</v>
          </cell>
          <cell r="AA32">
            <v>248365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-181</v>
          </cell>
          <cell r="AP32">
            <v>0</v>
          </cell>
          <cell r="AQ32">
            <v>0</v>
          </cell>
          <cell r="AR32">
            <v>0</v>
          </cell>
          <cell r="AS32">
            <v>0</v>
          </cell>
          <cell r="AT32">
            <v>0</v>
          </cell>
          <cell r="AU32">
            <v>0</v>
          </cell>
          <cell r="AV32">
            <v>0</v>
          </cell>
          <cell r="AW32">
            <v>0</v>
          </cell>
          <cell r="AX32">
            <v>0</v>
          </cell>
          <cell r="AY32">
            <v>-4000</v>
          </cell>
          <cell r="AZ32">
            <v>0</v>
          </cell>
          <cell r="BA32">
            <v>0</v>
          </cell>
          <cell r="BB32">
            <v>0</v>
          </cell>
        </row>
        <row r="33">
          <cell r="A33" t="str">
            <v>Ценные бумаги, выпущенные Банком</v>
          </cell>
          <cell r="B33">
            <v>-4036</v>
          </cell>
          <cell r="C33">
            <v>9340</v>
          </cell>
          <cell r="D33">
            <v>0</v>
          </cell>
          <cell r="E33">
            <v>-9340</v>
          </cell>
          <cell r="F33">
            <v>0</v>
          </cell>
          <cell r="G33">
            <v>232261</v>
          </cell>
          <cell r="H33">
            <v>0</v>
          </cell>
          <cell r="I33">
            <v>0</v>
          </cell>
          <cell r="J33">
            <v>0</v>
          </cell>
          <cell r="K33">
            <v>0</v>
          </cell>
          <cell r="L33">
            <v>0</v>
          </cell>
          <cell r="M33">
            <v>0</v>
          </cell>
          <cell r="N33">
            <v>-4036</v>
          </cell>
          <cell r="O33">
            <v>0</v>
          </cell>
          <cell r="P33">
            <v>0</v>
          </cell>
          <cell r="Q33">
            <v>0</v>
          </cell>
          <cell r="R33">
            <v>-9340</v>
          </cell>
          <cell r="S33">
            <v>0</v>
          </cell>
          <cell r="T33">
            <v>0</v>
          </cell>
          <cell r="U33">
            <v>0</v>
          </cell>
          <cell r="V33">
            <v>0</v>
          </cell>
          <cell r="W33">
            <v>0</v>
          </cell>
          <cell r="X33">
            <v>0</v>
          </cell>
          <cell r="Y33">
            <v>0</v>
          </cell>
          <cell r="Z33">
            <v>0</v>
          </cell>
          <cell r="AA33">
            <v>232261</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-4036</v>
          </cell>
          <cell r="AZ33">
            <v>0</v>
          </cell>
          <cell r="BA33">
            <v>0</v>
          </cell>
          <cell r="BB33">
            <v>0</v>
          </cell>
        </row>
        <row r="34">
          <cell r="A34" t="str">
            <v>Наращенные расходы и отложенные доходы</v>
          </cell>
          <cell r="B34">
            <v>123</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row>
        <row r="35">
          <cell r="A35" t="str">
            <v>Прочие заемные средства</v>
          </cell>
          <cell r="B35">
            <v>-29373</v>
          </cell>
          <cell r="C35">
            <v>5000</v>
          </cell>
          <cell r="D35">
            <v>0</v>
          </cell>
          <cell r="E35">
            <v>-579.5</v>
          </cell>
          <cell r="F35">
            <v>0</v>
          </cell>
          <cell r="G35">
            <v>0</v>
          </cell>
          <cell r="H35">
            <v>-216.98</v>
          </cell>
          <cell r="I35">
            <v>454.48</v>
          </cell>
          <cell r="J35">
            <v>0</v>
          </cell>
          <cell r="K35">
            <v>0</v>
          </cell>
          <cell r="L35">
            <v>-129.89841365461331</v>
          </cell>
          <cell r="M35">
            <v>129.89841365461331</v>
          </cell>
          <cell r="N35">
            <v>2432.38</v>
          </cell>
          <cell r="O35">
            <v>-26.22</v>
          </cell>
          <cell r="P35">
            <v>236.36</v>
          </cell>
          <cell r="Q35">
            <v>-1199.28</v>
          </cell>
          <cell r="R35">
            <v>-5000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-1852.88</v>
          </cell>
          <cell r="AM35">
            <v>0</v>
          </cell>
          <cell r="AN35">
            <v>0</v>
          </cell>
          <cell r="AO35">
            <v>0</v>
          </cell>
          <cell r="AP35">
            <v>0</v>
          </cell>
          <cell r="AQ35">
            <v>0</v>
          </cell>
          <cell r="AR35">
            <v>0</v>
          </cell>
          <cell r="AS35">
            <v>-29373</v>
          </cell>
          <cell r="AT35">
            <v>0</v>
          </cell>
          <cell r="AU35">
            <v>0</v>
          </cell>
          <cell r="AV35">
            <v>0</v>
          </cell>
          <cell r="AW35">
            <v>0</v>
          </cell>
          <cell r="AX35">
            <v>0</v>
          </cell>
          <cell r="AY35">
            <v>-29373</v>
          </cell>
          <cell r="AZ35">
            <v>0</v>
          </cell>
          <cell r="BA35">
            <v>0</v>
          </cell>
          <cell r="BB35">
            <v>0</v>
          </cell>
        </row>
        <row r="36">
          <cell r="A36" t="str">
            <v>Deferred tax</v>
          </cell>
          <cell r="B36">
            <v>-55118</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-55118</v>
          </cell>
          <cell r="AZ36">
            <v>0</v>
          </cell>
          <cell r="BA36">
            <v>0</v>
          </cell>
          <cell r="BB36">
            <v>0</v>
          </cell>
        </row>
        <row r="37">
          <cell r="A37" t="str">
            <v>Средства акционеров</v>
          </cell>
          <cell r="B37">
            <v>0</v>
          </cell>
          <cell r="C37">
            <v>0</v>
          </cell>
          <cell r="D37">
            <v>1349136</v>
          </cell>
          <cell r="E37">
            <v>0</v>
          </cell>
          <cell r="F37">
            <v>4316</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460</v>
          </cell>
          <cell r="AM37">
            <v>448</v>
          </cell>
          <cell r="AN37">
            <v>2612</v>
          </cell>
          <cell r="AO37">
            <v>181</v>
          </cell>
          <cell r="AP37">
            <v>-81378.05423591999</v>
          </cell>
          <cell r="AQ37">
            <v>0</v>
          </cell>
          <cell r="AR37">
            <v>0</v>
          </cell>
          <cell r="AS37">
            <v>0</v>
          </cell>
          <cell r="AT37">
            <v>0</v>
          </cell>
          <cell r="AU37">
            <v>0</v>
          </cell>
          <cell r="AV37">
            <v>0</v>
          </cell>
          <cell r="AW37">
            <v>0</v>
          </cell>
          <cell r="AX37">
            <v>0</v>
          </cell>
          <cell r="AY37">
            <v>0</v>
          </cell>
          <cell r="AZ37">
            <v>0</v>
          </cell>
          <cell r="BA37">
            <v>0</v>
          </cell>
          <cell r="BB37">
            <v>0</v>
          </cell>
        </row>
        <row r="38">
          <cell r="A38" t="str">
            <v>Share premium</v>
          </cell>
          <cell r="B38">
            <v>0</v>
          </cell>
          <cell r="C38">
            <v>0</v>
          </cell>
          <cell r="D38">
            <v>1349136</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-12269</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row>
        <row r="39">
          <cell r="A39" t="str">
            <v>Акционерный капитал</v>
          </cell>
          <cell r="B39">
            <v>-35000</v>
          </cell>
          <cell r="C39">
            <v>0</v>
          </cell>
          <cell r="D39">
            <v>221806</v>
          </cell>
          <cell r="E39">
            <v>-221806</v>
          </cell>
          <cell r="F39">
            <v>0</v>
          </cell>
          <cell r="G39">
            <v>0</v>
          </cell>
          <cell r="H39">
            <v>0</v>
          </cell>
          <cell r="I39">
            <v>-35000</v>
          </cell>
          <cell r="J39">
            <v>0</v>
          </cell>
          <cell r="K39">
            <v>0</v>
          </cell>
          <cell r="L39">
            <v>0</v>
          </cell>
          <cell r="M39">
            <v>0</v>
          </cell>
          <cell r="N39">
            <v>0</v>
          </cell>
          <cell r="O39">
            <v>0</v>
          </cell>
          <cell r="P39">
            <v>0</v>
          </cell>
          <cell r="Q39">
            <v>0</v>
          </cell>
          <cell r="R39">
            <v>0</v>
          </cell>
          <cell r="S39">
            <v>0</v>
          </cell>
          <cell r="T39">
            <v>0</v>
          </cell>
          <cell r="U39">
            <v>0</v>
          </cell>
          <cell r="V39">
            <v>0</v>
          </cell>
          <cell r="W39">
            <v>-221806</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-35000</v>
          </cell>
          <cell r="AZ39">
            <v>0</v>
          </cell>
          <cell r="BA39">
            <v>0</v>
          </cell>
          <cell r="BB39">
            <v>0</v>
          </cell>
        </row>
        <row r="40">
          <cell r="A40" t="str">
            <v>Эмиссионный доход</v>
          </cell>
          <cell r="B40">
            <v>0</v>
          </cell>
          <cell r="C40">
            <v>0</v>
          </cell>
          <cell r="D40">
            <v>0</v>
          </cell>
          <cell r="E40">
            <v>0</v>
          </cell>
          <cell r="F40">
            <v>-72330</v>
          </cell>
          <cell r="G40">
            <v>-100000</v>
          </cell>
          <cell r="H40">
            <v>-123130</v>
          </cell>
          <cell r="I40">
            <v>0</v>
          </cell>
          <cell r="J40">
            <v>-72330</v>
          </cell>
          <cell r="K40">
            <v>-175753.87318580001</v>
          </cell>
          <cell r="L40">
            <v>0</v>
          </cell>
          <cell r="M40">
            <v>0</v>
          </cell>
          <cell r="N40">
            <v>0</v>
          </cell>
          <cell r="O40">
            <v>0</v>
          </cell>
          <cell r="P40">
            <v>0</v>
          </cell>
          <cell r="Q40">
            <v>0</v>
          </cell>
          <cell r="R40">
            <v>0</v>
          </cell>
          <cell r="S40">
            <v>0</v>
          </cell>
          <cell r="T40">
            <v>0</v>
          </cell>
          <cell r="U40">
            <v>0</v>
          </cell>
          <cell r="V40">
            <v>0</v>
          </cell>
          <cell r="W40">
            <v>-100000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-123130</v>
          </cell>
          <cell r="AN40">
            <v>0</v>
          </cell>
          <cell r="AO40">
            <v>-147916.06900000002</v>
          </cell>
          <cell r="AP40">
            <v>-175753.87318580001</v>
          </cell>
          <cell r="AQ40">
            <v>0</v>
          </cell>
          <cell r="AR40">
            <v>0</v>
          </cell>
          <cell r="AS40">
            <v>0</v>
          </cell>
          <cell r="AT40">
            <v>0</v>
          </cell>
          <cell r="AU40">
            <v>0</v>
          </cell>
          <cell r="AV40">
            <v>0</v>
          </cell>
          <cell r="AW40">
            <v>0</v>
          </cell>
          <cell r="AX40">
            <v>0</v>
          </cell>
          <cell r="AY40">
            <v>0</v>
          </cell>
          <cell r="AZ40">
            <v>0</v>
          </cell>
          <cell r="BA40">
            <v>0</v>
          </cell>
          <cell r="BB40">
            <v>0</v>
          </cell>
        </row>
        <row r="41">
          <cell r="A41" t="str">
            <v>Резерв по переоценке основных средств</v>
          </cell>
          <cell r="B41">
            <v>0</v>
          </cell>
          <cell r="C41">
            <v>2743</v>
          </cell>
          <cell r="D41">
            <v>92000</v>
          </cell>
          <cell r="E41">
            <v>-92000</v>
          </cell>
          <cell r="F41">
            <v>435</v>
          </cell>
          <cell r="G41">
            <v>0</v>
          </cell>
          <cell r="H41">
            <v>3178</v>
          </cell>
          <cell r="I41">
            <v>0</v>
          </cell>
          <cell r="J41">
            <v>0</v>
          </cell>
          <cell r="K41">
            <v>3178</v>
          </cell>
          <cell r="L41">
            <v>3178</v>
          </cell>
          <cell r="M41">
            <v>0</v>
          </cell>
          <cell r="N41">
            <v>3178</v>
          </cell>
          <cell r="O41">
            <v>3776.0995999999996</v>
          </cell>
          <cell r="P41">
            <v>3776.0995999999996</v>
          </cell>
          <cell r="Q41">
            <v>0</v>
          </cell>
          <cell r="R41">
            <v>0</v>
          </cell>
          <cell r="S41">
            <v>0</v>
          </cell>
          <cell r="T41">
            <v>0</v>
          </cell>
          <cell r="U41">
            <v>0</v>
          </cell>
          <cell r="V41">
            <v>0</v>
          </cell>
          <cell r="W41">
            <v>-92000</v>
          </cell>
          <cell r="X41">
            <v>0</v>
          </cell>
          <cell r="Y41">
            <v>435</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3178</v>
          </cell>
          <cell r="AO41">
            <v>0</v>
          </cell>
          <cell r="AP41">
            <v>0</v>
          </cell>
          <cell r="AQ41">
            <v>0</v>
          </cell>
          <cell r="AR41">
            <v>0</v>
          </cell>
          <cell r="AS41">
            <v>0</v>
          </cell>
          <cell r="AT41">
            <v>0</v>
          </cell>
          <cell r="AU41">
            <v>0</v>
          </cell>
          <cell r="AV41">
            <v>0</v>
          </cell>
          <cell r="AW41">
            <v>3178</v>
          </cell>
          <cell r="AX41">
            <v>3178</v>
          </cell>
          <cell r="AY41">
            <v>0</v>
          </cell>
          <cell r="AZ41">
            <v>3178</v>
          </cell>
          <cell r="BA41">
            <v>3776.0995999999996</v>
          </cell>
          <cell r="BB41">
            <v>3776.0995999999996</v>
          </cell>
        </row>
        <row r="42">
          <cell r="A42" t="str">
            <v>Нераспределенная прибыль и прочие фонды</v>
          </cell>
          <cell r="B42">
            <v>-1467</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-1467</v>
          </cell>
          <cell r="AZ42">
            <v>-2318</v>
          </cell>
          <cell r="BA42">
            <v>3776.0995999999996</v>
          </cell>
          <cell r="BB42">
            <v>3776.0995999999996</v>
          </cell>
        </row>
        <row r="43">
          <cell r="A43" t="str">
            <v>Переоценка иностранной валюты</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-377</v>
          </cell>
          <cell r="BA43">
            <v>0</v>
          </cell>
          <cell r="BB43">
            <v>0</v>
          </cell>
        </row>
        <row r="44">
          <cell r="A44" t="str">
            <v>Прибыль за отчетный период</v>
          </cell>
          <cell r="B44">
            <v>-851</v>
          </cell>
          <cell r="C44">
            <v>0</v>
          </cell>
          <cell r="D44">
            <v>8806</v>
          </cell>
          <cell r="E44">
            <v>-1525</v>
          </cell>
          <cell r="F44">
            <v>9</v>
          </cell>
          <cell r="G44">
            <v>9</v>
          </cell>
          <cell r="H44">
            <v>-571</v>
          </cell>
          <cell r="I44">
            <v>1196</v>
          </cell>
          <cell r="J44">
            <v>72330</v>
          </cell>
          <cell r="K44">
            <v>341.83793067003501</v>
          </cell>
          <cell r="L44">
            <v>-341.83793067003501</v>
          </cell>
          <cell r="M44">
            <v>341.83793067003501</v>
          </cell>
          <cell r="N44">
            <v>6401</v>
          </cell>
          <cell r="O44">
            <v>-69</v>
          </cell>
          <cell r="P44">
            <v>622</v>
          </cell>
          <cell r="Q44">
            <v>-3156</v>
          </cell>
          <cell r="R44">
            <v>716</v>
          </cell>
          <cell r="S44">
            <v>71765</v>
          </cell>
          <cell r="T44">
            <v>87219.185200000007</v>
          </cell>
          <cell r="U44">
            <v>103633.83585464</v>
          </cell>
          <cell r="V44">
            <v>0</v>
          </cell>
          <cell r="W44">
            <v>-8806</v>
          </cell>
          <cell r="X44">
            <v>-851</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72604</v>
          </cell>
          <cell r="AN44">
            <v>71765</v>
          </cell>
          <cell r="AO44">
            <v>87219.185200000007</v>
          </cell>
          <cell r="AP44">
            <v>103633.83585464</v>
          </cell>
          <cell r="AQ44">
            <v>0</v>
          </cell>
          <cell r="AR44">
            <v>0</v>
          </cell>
          <cell r="AS44">
            <v>0</v>
          </cell>
          <cell r="AT44">
            <v>0</v>
          </cell>
          <cell r="AU44">
            <v>0</v>
          </cell>
          <cell r="AV44">
            <v>0</v>
          </cell>
          <cell r="AW44">
            <v>0</v>
          </cell>
          <cell r="AX44">
            <v>0</v>
          </cell>
          <cell r="AY44">
            <v>-851</v>
          </cell>
          <cell r="AZ44">
            <v>0</v>
          </cell>
          <cell r="BA44">
            <v>0</v>
          </cell>
          <cell r="BB44">
            <v>0</v>
          </cell>
        </row>
        <row r="45">
          <cell r="A45" t="str">
            <v>Итого по заемным средствам и средствам акционеров</v>
          </cell>
          <cell r="B45">
            <v>-92436</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-92436</v>
          </cell>
          <cell r="AZ45">
            <v>594.09999999999991</v>
          </cell>
          <cell r="BA45">
            <v>594.09999999999991</v>
          </cell>
          <cell r="BB45">
            <v>594.09999999999991</v>
          </cell>
        </row>
        <row r="46">
          <cell r="A46" t="str">
            <v>Other Reserves (Funds)</v>
          </cell>
          <cell r="B46">
            <v>-43882</v>
          </cell>
          <cell r="C46">
            <v>0</v>
          </cell>
          <cell r="D46">
            <v>0</v>
          </cell>
          <cell r="E46">
            <v>304</v>
          </cell>
          <cell r="F46">
            <v>909</v>
          </cell>
          <cell r="G46">
            <v>1504</v>
          </cell>
          <cell r="H46">
            <v>263</v>
          </cell>
          <cell r="I46">
            <v>2297</v>
          </cell>
          <cell r="J46">
            <v>6563</v>
          </cell>
          <cell r="K46">
            <v>-79</v>
          </cell>
          <cell r="L46">
            <v>-26</v>
          </cell>
          <cell r="M46">
            <v>-9156</v>
          </cell>
          <cell r="N46">
            <v>-1557</v>
          </cell>
          <cell r="O46">
            <v>16129</v>
          </cell>
          <cell r="P46">
            <v>1815</v>
          </cell>
          <cell r="Q46">
            <v>36</v>
          </cell>
          <cell r="R46">
            <v>6750</v>
          </cell>
          <cell r="S46">
            <v>7371</v>
          </cell>
          <cell r="T46">
            <v>148</v>
          </cell>
          <cell r="U46">
            <v>-11571</v>
          </cell>
          <cell r="V46">
            <v>-70</v>
          </cell>
          <cell r="W46">
            <v>-279</v>
          </cell>
          <cell r="X46">
            <v>-768</v>
          </cell>
          <cell r="Y46">
            <v>2834</v>
          </cell>
          <cell r="Z46">
            <v>597</v>
          </cell>
          <cell r="AA46">
            <v>8979</v>
          </cell>
          <cell r="AB46">
            <v>-188</v>
          </cell>
          <cell r="AC46">
            <v>-650</v>
          </cell>
          <cell r="AD46">
            <v>85</v>
          </cell>
          <cell r="AE46">
            <v>1183</v>
          </cell>
          <cell r="AF46">
            <v>3373</v>
          </cell>
          <cell r="AG46">
            <v>4536</v>
          </cell>
          <cell r="AH46">
            <v>20566</v>
          </cell>
          <cell r="AI46">
            <v>-935</v>
          </cell>
          <cell r="AJ46">
            <v>2479</v>
          </cell>
          <cell r="AK46">
            <v>1852.88</v>
          </cell>
          <cell r="AL46">
            <v>1852.88</v>
          </cell>
          <cell r="AM46">
            <v>-5947</v>
          </cell>
          <cell r="AN46" t="str">
            <v>Control:</v>
          </cell>
          <cell r="AO46">
            <v>-7144.1311000000005</v>
          </cell>
          <cell r="AP46">
            <v>-8488.65657302</v>
          </cell>
          <cell r="AQ46">
            <v>1533.5</v>
          </cell>
          <cell r="AR46">
            <v>-27.29300000000012</v>
          </cell>
          <cell r="AS46">
            <v>67.963000000000022</v>
          </cell>
          <cell r="AT46">
            <v>1533.5</v>
          </cell>
          <cell r="AU46">
            <v>-27.29300000000012</v>
          </cell>
          <cell r="AV46">
            <v>101.96399999999994</v>
          </cell>
          <cell r="AW46">
            <v>1.6629999999999967</v>
          </cell>
          <cell r="AX46">
            <v>-32.16599999999994</v>
          </cell>
          <cell r="AY46">
            <v>-1536.307</v>
          </cell>
          <cell r="AZ46">
            <v>-15.852000000000089</v>
          </cell>
          <cell r="BA46">
            <v>-21.608999999999924</v>
          </cell>
          <cell r="BB46">
            <v>594.09999999999991</v>
          </cell>
        </row>
        <row r="47">
          <cell r="A47" t="str">
            <v>ПРИБЫЛЬ И УБЫТКИ</v>
          </cell>
          <cell r="B47">
            <v>0</v>
          </cell>
          <cell r="C47">
            <v>0</v>
          </cell>
          <cell r="D47">
            <v>0</v>
          </cell>
          <cell r="E47">
            <v>-1525</v>
          </cell>
          <cell r="F47">
            <v>4316</v>
          </cell>
          <cell r="G47">
            <v>9</v>
          </cell>
          <cell r="H47">
            <v>-571</v>
          </cell>
          <cell r="I47">
            <v>1196</v>
          </cell>
          <cell r="J47">
            <v>0</v>
          </cell>
          <cell r="K47">
            <v>0</v>
          </cell>
          <cell r="L47">
            <v>-341.83793067003501</v>
          </cell>
          <cell r="M47">
            <v>341.83793067003501</v>
          </cell>
          <cell r="N47">
            <v>6401</v>
          </cell>
          <cell r="O47">
            <v>-69</v>
          </cell>
          <cell r="P47">
            <v>622</v>
          </cell>
          <cell r="Q47">
            <v>-3156</v>
          </cell>
          <cell r="R47">
            <v>716</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-5633</v>
          </cell>
          <cell r="AL47">
            <v>0</v>
          </cell>
          <cell r="AM47">
            <v>-108377</v>
          </cell>
          <cell r="AN47">
            <v>0</v>
          </cell>
          <cell r="AO47">
            <v>-130193.2901</v>
          </cell>
          <cell r="AP47">
            <v>-154695.66729682</v>
          </cell>
          <cell r="AQ47">
            <v>0</v>
          </cell>
          <cell r="AR47">
            <v>0</v>
          </cell>
          <cell r="AS47">
            <v>0</v>
          </cell>
          <cell r="AT47">
            <v>0</v>
          </cell>
          <cell r="AU47">
            <v>0</v>
          </cell>
          <cell r="AV47">
            <v>0</v>
          </cell>
          <cell r="AW47">
            <v>0</v>
          </cell>
          <cell r="AX47">
            <v>0</v>
          </cell>
          <cell r="AY47">
            <v>0</v>
          </cell>
          <cell r="AZ47">
            <v>0</v>
          </cell>
          <cell r="BA47">
            <v>0</v>
          </cell>
          <cell r="BB47">
            <v>0</v>
          </cell>
        </row>
        <row r="48">
          <cell r="A48" t="str">
            <v>Interest income on securities</v>
          </cell>
          <cell r="B48">
            <v>0</v>
          </cell>
          <cell r="C48">
            <v>0</v>
          </cell>
          <cell r="D48">
            <v>0</v>
          </cell>
          <cell r="E48">
            <v>-304</v>
          </cell>
          <cell r="F48">
            <v>-909</v>
          </cell>
          <cell r="G48">
            <v>-1504</v>
          </cell>
          <cell r="H48">
            <v>-263</v>
          </cell>
          <cell r="I48">
            <v>-2297</v>
          </cell>
          <cell r="J48">
            <v>-6563</v>
          </cell>
          <cell r="K48">
            <v>0</v>
          </cell>
          <cell r="L48">
            <v>0</v>
          </cell>
          <cell r="M48">
            <v>0</v>
          </cell>
          <cell r="N48">
            <v>0</v>
          </cell>
          <cell r="O48">
            <v>0</v>
          </cell>
          <cell r="P48">
            <v>-1815</v>
          </cell>
          <cell r="Q48">
            <v>-36</v>
          </cell>
          <cell r="R48">
            <v>0</v>
          </cell>
          <cell r="S48">
            <v>0</v>
          </cell>
          <cell r="T48">
            <v>-148</v>
          </cell>
          <cell r="U48">
            <v>11571</v>
          </cell>
          <cell r="V48">
            <v>70</v>
          </cell>
          <cell r="W48">
            <v>279</v>
          </cell>
          <cell r="X48">
            <v>0</v>
          </cell>
          <cell r="Y48">
            <v>-2834</v>
          </cell>
          <cell r="Z48">
            <v>-597</v>
          </cell>
          <cell r="AA48">
            <v>3290</v>
          </cell>
          <cell r="AB48">
            <v>188</v>
          </cell>
          <cell r="AC48">
            <v>0</v>
          </cell>
          <cell r="AD48">
            <v>0</v>
          </cell>
          <cell r="AE48">
            <v>-1183</v>
          </cell>
          <cell r="AF48">
            <v>0</v>
          </cell>
          <cell r="AG48">
            <v>0</v>
          </cell>
          <cell r="AH48">
            <v>0</v>
          </cell>
          <cell r="AI48">
            <v>935</v>
          </cell>
          <cell r="AJ48">
            <v>-2479</v>
          </cell>
          <cell r="AK48">
            <v>5633</v>
          </cell>
          <cell r="AL48">
            <v>0</v>
          </cell>
          <cell r="AM48">
            <v>0</v>
          </cell>
          <cell r="AN48">
            <v>0</v>
          </cell>
          <cell r="AO48">
            <v>0</v>
          </cell>
          <cell r="AP48">
            <v>-1064</v>
          </cell>
          <cell r="AQ48">
            <v>1743</v>
          </cell>
          <cell r="AR48">
            <v>-1795</v>
          </cell>
          <cell r="AS48">
            <v>-68</v>
          </cell>
          <cell r="AT48">
            <v>-1533.5</v>
          </cell>
          <cell r="AU48">
            <v>27.29300000000012</v>
          </cell>
          <cell r="AV48">
            <v>-101.96399999999994</v>
          </cell>
          <cell r="AW48">
            <v>-1.6629999999999967</v>
          </cell>
          <cell r="AX48">
            <v>32.16599999999994</v>
          </cell>
          <cell r="AY48">
            <v>0</v>
          </cell>
          <cell r="AZ48">
            <v>15.852000000000089</v>
          </cell>
          <cell r="BA48">
            <v>21.608999999999924</v>
          </cell>
          <cell r="BB48">
            <v>0</v>
          </cell>
        </row>
        <row r="49">
          <cell r="A49" t="str">
            <v>Процентные доходы по ссудам</v>
          </cell>
          <cell r="B49">
            <v>-123271</v>
          </cell>
          <cell r="C49">
            <v>0</v>
          </cell>
          <cell r="D49">
            <v>1349136</v>
          </cell>
          <cell r="E49">
            <v>0</v>
          </cell>
          <cell r="F49">
            <v>0</v>
          </cell>
          <cell r="G49">
            <v>0</v>
          </cell>
          <cell r="H49">
            <v>0</v>
          </cell>
          <cell r="I49">
            <v>0</v>
          </cell>
          <cell r="J49">
            <v>0</v>
          </cell>
          <cell r="K49">
            <v>-79</v>
          </cell>
          <cell r="L49">
            <v>-26</v>
          </cell>
          <cell r="M49">
            <v>-9156</v>
          </cell>
          <cell r="N49">
            <v>-1557</v>
          </cell>
          <cell r="O49">
            <v>16129</v>
          </cell>
          <cell r="P49">
            <v>0</v>
          </cell>
          <cell r="Q49">
            <v>0</v>
          </cell>
          <cell r="R49">
            <v>6750</v>
          </cell>
          <cell r="S49">
            <v>7371</v>
          </cell>
          <cell r="T49">
            <v>0</v>
          </cell>
          <cell r="U49">
            <v>0</v>
          </cell>
          <cell r="V49">
            <v>0</v>
          </cell>
          <cell r="W49">
            <v>0</v>
          </cell>
          <cell r="X49">
            <v>-768</v>
          </cell>
          <cell r="Y49">
            <v>0</v>
          </cell>
          <cell r="Z49">
            <v>0</v>
          </cell>
          <cell r="AA49">
            <v>0</v>
          </cell>
          <cell r="AB49">
            <v>0</v>
          </cell>
          <cell r="AC49">
            <v>-650</v>
          </cell>
          <cell r="AD49">
            <v>85</v>
          </cell>
          <cell r="AE49">
            <v>0</v>
          </cell>
          <cell r="AF49">
            <v>3373</v>
          </cell>
          <cell r="AG49">
            <v>4536</v>
          </cell>
          <cell r="AH49">
            <v>20566</v>
          </cell>
          <cell r="AI49">
            <v>0</v>
          </cell>
          <cell r="AJ49">
            <v>0</v>
          </cell>
          <cell r="AK49">
            <v>0</v>
          </cell>
          <cell r="AL49">
            <v>0</v>
          </cell>
          <cell r="AM49">
            <v>0</v>
          </cell>
          <cell r="AN49">
            <v>0</v>
          </cell>
          <cell r="AO49">
            <v>0</v>
          </cell>
          <cell r="AP49">
            <v>-1064</v>
          </cell>
          <cell r="AQ49">
            <v>1743</v>
          </cell>
          <cell r="AR49">
            <v>-1795</v>
          </cell>
          <cell r="AS49">
            <v>-3.6999999999977717E-2</v>
          </cell>
          <cell r="AT49">
            <v>0</v>
          </cell>
          <cell r="AU49">
            <v>0</v>
          </cell>
          <cell r="AV49">
            <v>0</v>
          </cell>
          <cell r="AW49">
            <v>0</v>
          </cell>
          <cell r="AX49">
            <v>0</v>
          </cell>
          <cell r="AY49">
            <v>-123271</v>
          </cell>
          <cell r="AZ49">
            <v>0</v>
          </cell>
          <cell r="BA49">
            <v>0</v>
          </cell>
          <cell r="BB49">
            <v>0</v>
          </cell>
        </row>
        <row r="50">
          <cell r="A50" t="str">
            <v>Процентные доходы по ценным бумагам</v>
          </cell>
          <cell r="B50">
            <v>-18214</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-3.6999999999977717E-2</v>
          </cell>
          <cell r="AT50">
            <v>0</v>
          </cell>
          <cell r="AU50">
            <v>0</v>
          </cell>
          <cell r="AV50">
            <v>0</v>
          </cell>
          <cell r="AW50">
            <v>0</v>
          </cell>
          <cell r="AX50">
            <v>0</v>
          </cell>
          <cell r="AY50">
            <v>-18214</v>
          </cell>
          <cell r="AZ50">
            <v>0</v>
          </cell>
          <cell r="BA50">
            <v>0</v>
          </cell>
          <cell r="BB50">
            <v>0</v>
          </cell>
        </row>
        <row r="51">
          <cell r="A51" t="str">
            <v>Процентные расходы по счетам клиентов и банков</v>
          </cell>
          <cell r="B51">
            <v>79036</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79036</v>
          </cell>
          <cell r="AZ51">
            <v>70.103799999999993</v>
          </cell>
          <cell r="BA51">
            <v>70.103799999999993</v>
          </cell>
          <cell r="BB51">
            <v>70.103799999999993</v>
          </cell>
        </row>
        <row r="52">
          <cell r="A52" t="str">
            <v>Процентные расходы по ценным бумагам</v>
          </cell>
          <cell r="B52">
            <v>6032</v>
          </cell>
          <cell r="C52">
            <v>1599</v>
          </cell>
          <cell r="D52">
            <v>1942</v>
          </cell>
          <cell r="E52">
            <v>-1253</v>
          </cell>
          <cell r="F52">
            <v>-25</v>
          </cell>
          <cell r="G52">
            <v>8806</v>
          </cell>
          <cell r="H52">
            <v>819</v>
          </cell>
          <cell r="I52">
            <v>-15</v>
          </cell>
          <cell r="J52">
            <v>-165</v>
          </cell>
          <cell r="K52">
            <v>1259</v>
          </cell>
          <cell r="L52">
            <v>141</v>
          </cell>
          <cell r="M52">
            <v>141</v>
          </cell>
          <cell r="N52">
            <v>141</v>
          </cell>
          <cell r="O52">
            <v>-1253</v>
          </cell>
          <cell r="P52">
            <v>167.53619999999998</v>
          </cell>
          <cell r="Q52">
            <v>167.53619999999998</v>
          </cell>
          <cell r="R52">
            <v>0</v>
          </cell>
          <cell r="S52">
            <v>0</v>
          </cell>
          <cell r="T52">
            <v>0</v>
          </cell>
          <cell r="U52">
            <v>0</v>
          </cell>
          <cell r="V52">
            <v>-25</v>
          </cell>
          <cell r="W52">
            <v>8806</v>
          </cell>
          <cell r="X52">
            <v>0</v>
          </cell>
          <cell r="Y52">
            <v>819</v>
          </cell>
          <cell r="Z52">
            <v>0</v>
          </cell>
          <cell r="AA52">
            <v>0</v>
          </cell>
          <cell r="AB52">
            <v>-15</v>
          </cell>
          <cell r="AC52">
            <v>0</v>
          </cell>
          <cell r="AD52">
            <v>-165</v>
          </cell>
          <cell r="AE52">
            <v>0</v>
          </cell>
          <cell r="AF52">
            <v>0</v>
          </cell>
          <cell r="AG52">
            <v>0</v>
          </cell>
          <cell r="AH52">
            <v>0</v>
          </cell>
          <cell r="AI52">
            <v>0</v>
          </cell>
          <cell r="AJ52">
            <v>0</v>
          </cell>
          <cell r="AK52">
            <v>0</v>
          </cell>
          <cell r="AL52">
            <v>0</v>
          </cell>
          <cell r="AM52">
            <v>1259</v>
          </cell>
          <cell r="AN52">
            <v>141</v>
          </cell>
          <cell r="AO52">
            <v>0</v>
          </cell>
          <cell r="AP52">
            <v>0</v>
          </cell>
          <cell r="AQ52">
            <v>0</v>
          </cell>
          <cell r="AR52">
            <v>0</v>
          </cell>
          <cell r="AS52">
            <v>0</v>
          </cell>
          <cell r="AT52">
            <v>0</v>
          </cell>
          <cell r="AU52">
            <v>0</v>
          </cell>
          <cell r="AV52">
            <v>0</v>
          </cell>
          <cell r="AW52">
            <v>141</v>
          </cell>
          <cell r="AX52">
            <v>141</v>
          </cell>
          <cell r="AY52">
            <v>6032</v>
          </cell>
          <cell r="AZ52">
            <v>0</v>
          </cell>
          <cell r="BA52">
            <v>167.53619999999998</v>
          </cell>
          <cell r="BB52">
            <v>167.53619999999998</v>
          </cell>
        </row>
        <row r="53">
          <cell r="A53" t="str">
            <v>Чистые процентные доходы</v>
          </cell>
          <cell r="B53">
            <v>-56417</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row>
        <row r="54">
          <cell r="A54" t="str">
            <v>Доходы от платных услуг и комиссионные</v>
          </cell>
          <cell r="B54">
            <v>-14920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-14920</v>
          </cell>
          <cell r="AZ54">
            <v>0</v>
          </cell>
          <cell r="BA54">
            <v>0</v>
          </cell>
          <cell r="BB54">
            <v>0</v>
          </cell>
        </row>
        <row r="55">
          <cell r="A55" t="str">
            <v>Расходы на оплату услуг и комиссионные</v>
          </cell>
          <cell r="B55">
            <v>5330</v>
          </cell>
          <cell r="C55">
            <v>0</v>
          </cell>
          <cell r="D55">
            <v>0</v>
          </cell>
          <cell r="E55">
            <v>0</v>
          </cell>
          <cell r="F55">
            <v>0</v>
          </cell>
          <cell r="G55">
            <v>0</v>
          </cell>
          <cell r="H55">
            <v>0</v>
          </cell>
          <cell r="I55">
            <v>0</v>
          </cell>
          <cell r="J55">
            <v>6563</v>
          </cell>
          <cell r="K55">
            <v>0</v>
          </cell>
          <cell r="L55">
            <v>0</v>
          </cell>
          <cell r="M55">
            <v>0</v>
          </cell>
          <cell r="N55">
            <v>0</v>
          </cell>
          <cell r="O55">
            <v>0</v>
          </cell>
          <cell r="P55">
            <v>0</v>
          </cell>
          <cell r="Q55">
            <v>36</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17227</v>
          </cell>
          <cell r="AN55">
            <v>0</v>
          </cell>
          <cell r="AO55">
            <v>101.96399999999994</v>
          </cell>
          <cell r="AP55">
            <v>1.6629999999999967</v>
          </cell>
          <cell r="AQ55">
            <v>0</v>
          </cell>
          <cell r="AR55">
            <v>5330</v>
          </cell>
          <cell r="AS55">
            <v>0</v>
          </cell>
          <cell r="AT55">
            <v>0</v>
          </cell>
          <cell r="AU55">
            <v>0</v>
          </cell>
          <cell r="AV55">
            <v>101.96399999999994</v>
          </cell>
          <cell r="AW55">
            <v>1.6629999999999967</v>
          </cell>
          <cell r="AX55">
            <v>0</v>
          </cell>
          <cell r="AY55">
            <v>5330</v>
          </cell>
          <cell r="AZ55">
            <v>0</v>
          </cell>
          <cell r="BA55">
            <v>0</v>
          </cell>
          <cell r="BB55">
            <v>0</v>
          </cell>
        </row>
        <row r="56">
          <cell r="A56" t="str">
            <v>Чистый доход от валютных операций</v>
          </cell>
          <cell r="B56">
            <v>86</v>
          </cell>
          <cell r="C56">
            <v>165</v>
          </cell>
          <cell r="D56">
            <v>0</v>
          </cell>
          <cell r="E56">
            <v>1815</v>
          </cell>
          <cell r="F56">
            <v>-165</v>
          </cell>
          <cell r="G56">
            <v>261</v>
          </cell>
          <cell r="H56">
            <v>0</v>
          </cell>
          <cell r="I56">
            <v>0</v>
          </cell>
          <cell r="J56">
            <v>-32.16599999999994</v>
          </cell>
          <cell r="K56">
            <v>86</v>
          </cell>
          <cell r="L56">
            <v>0</v>
          </cell>
          <cell r="M56">
            <v>0</v>
          </cell>
          <cell r="N56">
            <v>0</v>
          </cell>
          <cell r="O56">
            <v>0</v>
          </cell>
          <cell r="P56">
            <v>1815</v>
          </cell>
          <cell r="Q56">
            <v>0</v>
          </cell>
          <cell r="R56">
            <v>0</v>
          </cell>
          <cell r="S56">
            <v>0</v>
          </cell>
          <cell r="T56">
            <v>0</v>
          </cell>
          <cell r="U56">
            <v>0</v>
          </cell>
          <cell r="V56">
            <v>0</v>
          </cell>
          <cell r="W56">
            <v>0</v>
          </cell>
          <cell r="X56">
            <v>0</v>
          </cell>
          <cell r="Y56">
            <v>0</v>
          </cell>
          <cell r="Z56">
            <v>0</v>
          </cell>
          <cell r="AA56">
            <v>0</v>
          </cell>
          <cell r="AB56">
            <v>0</v>
          </cell>
          <cell r="AC56">
            <v>0</v>
          </cell>
          <cell r="AD56">
            <v>-165</v>
          </cell>
          <cell r="AE56">
            <v>0</v>
          </cell>
          <cell r="AF56">
            <v>0</v>
          </cell>
          <cell r="AG56">
            <v>0</v>
          </cell>
          <cell r="AH56">
            <v>0</v>
          </cell>
          <cell r="AI56">
            <v>0</v>
          </cell>
          <cell r="AJ56">
            <v>0</v>
          </cell>
          <cell r="AK56">
            <v>0</v>
          </cell>
          <cell r="AL56">
            <v>0</v>
          </cell>
          <cell r="AM56">
            <v>261</v>
          </cell>
          <cell r="AN56">
            <v>0</v>
          </cell>
          <cell r="AO56">
            <v>0</v>
          </cell>
          <cell r="AP56">
            <v>0</v>
          </cell>
          <cell r="AQ56">
            <v>0</v>
          </cell>
          <cell r="AR56">
            <v>0</v>
          </cell>
          <cell r="AS56">
            <v>0</v>
          </cell>
          <cell r="AT56">
            <v>0</v>
          </cell>
          <cell r="AU56">
            <v>0</v>
          </cell>
          <cell r="AV56">
            <v>0</v>
          </cell>
          <cell r="AW56">
            <v>0</v>
          </cell>
          <cell r="AX56">
            <v>-32.16599999999994</v>
          </cell>
          <cell r="AY56">
            <v>86</v>
          </cell>
          <cell r="AZ56">
            <v>0</v>
          </cell>
          <cell r="BA56">
            <v>0</v>
          </cell>
          <cell r="BB56">
            <v>0</v>
          </cell>
        </row>
        <row r="57">
          <cell r="A57" t="str">
            <v>Чистый доход от переоценки иностранной валюты</v>
          </cell>
          <cell r="B57">
            <v>10166</v>
          </cell>
          <cell r="C57">
            <v>0</v>
          </cell>
          <cell r="D57">
            <v>0</v>
          </cell>
          <cell r="E57">
            <v>0</v>
          </cell>
          <cell r="F57">
            <v>0</v>
          </cell>
          <cell r="G57">
            <v>0</v>
          </cell>
          <cell r="H57">
            <v>0</v>
          </cell>
          <cell r="I57">
            <v>0</v>
          </cell>
          <cell r="J57">
            <v>6563</v>
          </cell>
          <cell r="K57">
            <v>0</v>
          </cell>
          <cell r="L57">
            <v>0</v>
          </cell>
          <cell r="M57">
            <v>0</v>
          </cell>
          <cell r="N57">
            <v>0</v>
          </cell>
          <cell r="O57">
            <v>0</v>
          </cell>
          <cell r="P57">
            <v>1815</v>
          </cell>
          <cell r="Q57">
            <v>36</v>
          </cell>
          <cell r="R57">
            <v>0</v>
          </cell>
          <cell r="S57">
            <v>0</v>
          </cell>
          <cell r="T57">
            <v>0</v>
          </cell>
          <cell r="U57">
            <v>-11571</v>
          </cell>
          <cell r="V57">
            <v>-70</v>
          </cell>
          <cell r="W57">
            <v>-279</v>
          </cell>
          <cell r="X57">
            <v>0</v>
          </cell>
          <cell r="Y57">
            <v>0</v>
          </cell>
          <cell r="Z57">
            <v>0</v>
          </cell>
          <cell r="AA57">
            <v>-2804</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101.96399999999994</v>
          </cell>
          <cell r="AW57">
            <v>1.6629999999999967</v>
          </cell>
          <cell r="AX57">
            <v>-32.16599999999994</v>
          </cell>
          <cell r="AY57">
            <v>10166</v>
          </cell>
          <cell r="AZ57">
            <v>0</v>
          </cell>
          <cell r="BA57">
            <v>0</v>
          </cell>
          <cell r="BB57">
            <v>0</v>
          </cell>
        </row>
        <row r="58">
          <cell r="A58" t="str">
            <v>Чистый  доход от операций с ценными бумагами</v>
          </cell>
          <cell r="B58">
            <v>19718</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248</v>
          </cell>
          <cell r="AN58">
            <v>85</v>
          </cell>
          <cell r="AO58">
            <v>85</v>
          </cell>
          <cell r="AP58">
            <v>85</v>
          </cell>
          <cell r="AQ58">
            <v>19718</v>
          </cell>
          <cell r="AR58">
            <v>100.997</v>
          </cell>
          <cell r="AS58">
            <v>100.997</v>
          </cell>
          <cell r="AT58">
            <v>0</v>
          </cell>
          <cell r="AU58">
            <v>0</v>
          </cell>
          <cell r="AV58">
            <v>0</v>
          </cell>
          <cell r="AW58">
            <v>85</v>
          </cell>
          <cell r="AX58">
            <v>85</v>
          </cell>
          <cell r="AY58">
            <v>19718</v>
          </cell>
          <cell r="AZ58">
            <v>0</v>
          </cell>
          <cell r="BA58">
            <v>100.997</v>
          </cell>
          <cell r="BB58">
            <v>100.997</v>
          </cell>
        </row>
        <row r="59">
          <cell r="A59" t="str">
            <v>Чистый доход от операций с драгметаллами</v>
          </cell>
          <cell r="B59">
            <v>0</v>
          </cell>
          <cell r="C59">
            <v>21</v>
          </cell>
          <cell r="D59">
            <v>60</v>
          </cell>
          <cell r="E59">
            <v>76</v>
          </cell>
          <cell r="F59">
            <v>21</v>
          </cell>
          <cell r="G59">
            <v>21</v>
          </cell>
          <cell r="H59">
            <v>21</v>
          </cell>
          <cell r="I59">
            <v>0</v>
          </cell>
          <cell r="J59">
            <v>24.952199999999998</v>
          </cell>
          <cell r="K59">
            <v>24.952199999999998</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76</v>
          </cell>
          <cell r="AN59">
            <v>21</v>
          </cell>
          <cell r="AO59">
            <v>0</v>
          </cell>
          <cell r="AP59">
            <v>0</v>
          </cell>
          <cell r="AQ59">
            <v>0</v>
          </cell>
          <cell r="AR59">
            <v>0</v>
          </cell>
          <cell r="AS59">
            <v>0</v>
          </cell>
          <cell r="AT59">
            <v>0</v>
          </cell>
          <cell r="AU59">
            <v>0</v>
          </cell>
          <cell r="AV59">
            <v>0</v>
          </cell>
          <cell r="AW59">
            <v>21</v>
          </cell>
          <cell r="AX59">
            <v>21</v>
          </cell>
          <cell r="AY59">
            <v>0</v>
          </cell>
          <cell r="AZ59">
            <v>0</v>
          </cell>
          <cell r="BA59">
            <v>24.952199999999998</v>
          </cell>
          <cell r="BB59">
            <v>24.952199999999998</v>
          </cell>
        </row>
        <row r="60">
          <cell r="A60" t="str">
            <v>Прибыль до налогообложения и отчислений в резервы</v>
          </cell>
          <cell r="B60">
            <v>-562</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-562</v>
          </cell>
          <cell r="AZ60">
            <v>0</v>
          </cell>
          <cell r="BA60">
            <v>0</v>
          </cell>
          <cell r="BB60">
            <v>0</v>
          </cell>
        </row>
        <row r="61">
          <cell r="A61" t="str">
            <v>Прочие операционные доходы</v>
          </cell>
          <cell r="B61">
            <v>-683</v>
          </cell>
          <cell r="C61">
            <v>131641</v>
          </cell>
          <cell r="D61">
            <v>0</v>
          </cell>
          <cell r="E61">
            <v>0</v>
          </cell>
          <cell r="F61">
            <v>0</v>
          </cell>
          <cell r="G61">
            <v>0</v>
          </cell>
          <cell r="H61">
            <v>0</v>
          </cell>
          <cell r="I61">
            <v>0</v>
          </cell>
          <cell r="J61">
            <v>0</v>
          </cell>
          <cell r="K61">
            <v>0</v>
          </cell>
          <cell r="L61">
            <v>0</v>
          </cell>
          <cell r="M61">
            <v>0</v>
          </cell>
          <cell r="N61">
            <v>0</v>
          </cell>
          <cell r="O61">
            <v>-1253</v>
          </cell>
          <cell r="P61">
            <v>276</v>
          </cell>
          <cell r="Q61">
            <v>237</v>
          </cell>
          <cell r="R61">
            <v>0</v>
          </cell>
          <cell r="S61">
            <v>1209</v>
          </cell>
          <cell r="T61">
            <v>0</v>
          </cell>
          <cell r="U61">
            <v>0</v>
          </cell>
          <cell r="V61">
            <v>-25</v>
          </cell>
          <cell r="W61">
            <v>-2</v>
          </cell>
          <cell r="X61">
            <v>-511</v>
          </cell>
          <cell r="Y61">
            <v>435</v>
          </cell>
          <cell r="Z61">
            <v>59</v>
          </cell>
          <cell r="AA61">
            <v>0</v>
          </cell>
          <cell r="AB61">
            <v>-15</v>
          </cell>
          <cell r="AC61">
            <v>0</v>
          </cell>
          <cell r="AD61">
            <v>-165</v>
          </cell>
          <cell r="AE61">
            <v>1183</v>
          </cell>
          <cell r="AF61">
            <v>0</v>
          </cell>
          <cell r="AG61">
            <v>0</v>
          </cell>
          <cell r="AH61">
            <v>0</v>
          </cell>
          <cell r="AI61">
            <v>0</v>
          </cell>
          <cell r="AJ61">
            <v>2479</v>
          </cell>
          <cell r="AK61">
            <v>4544</v>
          </cell>
          <cell r="AL61">
            <v>-1697</v>
          </cell>
          <cell r="AM61">
            <v>0</v>
          </cell>
          <cell r="AN61">
            <v>128962</v>
          </cell>
          <cell r="AO61">
            <v>0</v>
          </cell>
          <cell r="AP61">
            <v>511</v>
          </cell>
          <cell r="AQ61">
            <v>0</v>
          </cell>
          <cell r="AR61">
            <v>0</v>
          </cell>
          <cell r="AS61">
            <v>0</v>
          </cell>
          <cell r="AT61">
            <v>0</v>
          </cell>
          <cell r="AU61">
            <v>0</v>
          </cell>
          <cell r="AV61">
            <v>0</v>
          </cell>
          <cell r="AW61">
            <v>0</v>
          </cell>
          <cell r="AX61">
            <v>0</v>
          </cell>
          <cell r="AY61">
            <v>-683</v>
          </cell>
          <cell r="AZ61">
            <v>-15.852000000000089</v>
          </cell>
          <cell r="BA61">
            <v>153839.8186</v>
          </cell>
          <cell r="BB61">
            <v>153839.8186</v>
          </cell>
        </row>
        <row r="62">
          <cell r="A62" t="str">
            <v>Резерв на покрытие безнадежных и сомнительных долгов</v>
          </cell>
          <cell r="B62">
            <v>3557</v>
          </cell>
          <cell r="C62">
            <v>14721</v>
          </cell>
          <cell r="D62">
            <v>14721</v>
          </cell>
          <cell r="E62">
            <v>-2773</v>
          </cell>
          <cell r="F62">
            <v>120</v>
          </cell>
          <cell r="G62">
            <v>3557</v>
          </cell>
          <cell r="H62">
            <v>6478</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120</v>
          </cell>
          <cell r="AN62">
            <v>0</v>
          </cell>
          <cell r="AO62">
            <v>0</v>
          </cell>
          <cell r="AP62">
            <v>0</v>
          </cell>
          <cell r="AQ62">
            <v>0</v>
          </cell>
          <cell r="AR62">
            <v>0</v>
          </cell>
          <cell r="AS62">
            <v>0</v>
          </cell>
          <cell r="AT62">
            <v>0</v>
          </cell>
          <cell r="AU62">
            <v>0</v>
          </cell>
          <cell r="AV62">
            <v>0</v>
          </cell>
          <cell r="AW62">
            <v>0</v>
          </cell>
          <cell r="AX62">
            <v>0</v>
          </cell>
          <cell r="AY62">
            <v>3557</v>
          </cell>
          <cell r="AZ62">
            <v>6478</v>
          </cell>
        </row>
        <row r="63">
          <cell r="A63" t="str">
            <v>Резерв под обесценение инвестиций</v>
          </cell>
          <cell r="B63">
            <v>767</v>
          </cell>
          <cell r="C63">
            <v>1192</v>
          </cell>
          <cell r="D63">
            <v>0</v>
          </cell>
          <cell r="E63">
            <v>767</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1192</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767</v>
          </cell>
        </row>
        <row r="64">
          <cell r="A64" t="str">
            <v>Резерв на покрытие убытков по прочим активам</v>
          </cell>
          <cell r="B64">
            <v>0</v>
          </cell>
          <cell r="C64">
            <v>24766</v>
          </cell>
          <cell r="D64">
            <v>126</v>
          </cell>
          <cell r="E64">
            <v>1386</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126</v>
          </cell>
          <cell r="AN64">
            <v>0</v>
          </cell>
          <cell r="AO64">
            <v>1386</v>
          </cell>
          <cell r="AP64">
            <v>0</v>
          </cell>
          <cell r="AQ64">
            <v>0</v>
          </cell>
          <cell r="AR64">
            <v>0</v>
          </cell>
          <cell r="AS64">
            <v>0</v>
          </cell>
          <cell r="AT64">
            <v>0</v>
          </cell>
          <cell r="AU64">
            <v>0</v>
          </cell>
          <cell r="AV64">
            <v>0</v>
          </cell>
          <cell r="AW64">
            <v>0</v>
          </cell>
          <cell r="AX64">
            <v>0</v>
          </cell>
          <cell r="AY64">
            <v>0</v>
          </cell>
        </row>
        <row r="65">
          <cell r="A65" t="str">
            <v>Расходы на содержание персонала</v>
          </cell>
          <cell r="B65">
            <v>5096</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17608</v>
          </cell>
          <cell r="AN65">
            <v>-41246</v>
          </cell>
          <cell r="AO65">
            <v>-1386</v>
          </cell>
          <cell r="AP65">
            <v>-41246</v>
          </cell>
          <cell r="AQ65">
            <v>-41246</v>
          </cell>
          <cell r="AR65">
            <v>5096</v>
          </cell>
          <cell r="AS65">
            <v>-49008.497199999998</v>
          </cell>
          <cell r="AT65">
            <v>-49008.497199999998</v>
          </cell>
          <cell r="AU65">
            <v>0</v>
          </cell>
          <cell r="AV65">
            <v>0</v>
          </cell>
          <cell r="AW65">
            <v>-41246</v>
          </cell>
          <cell r="AX65">
            <v>-41246</v>
          </cell>
          <cell r="AY65">
            <v>5096</v>
          </cell>
          <cell r="AZ65">
            <v>0</v>
          </cell>
          <cell r="BA65">
            <v>-49008.497199999998</v>
          </cell>
          <cell r="BB65">
            <v>-49008.497199999998</v>
          </cell>
        </row>
        <row r="66">
          <cell r="A66" t="str">
            <v>Общие, хозяйственные и прочие операционные расходы</v>
          </cell>
          <cell r="B66">
            <v>23649</v>
          </cell>
          <cell r="C66">
            <v>-4326</v>
          </cell>
          <cell r="D66">
            <v>-4782</v>
          </cell>
          <cell r="E66">
            <v>2773</v>
          </cell>
          <cell r="F66">
            <v>148</v>
          </cell>
          <cell r="G66">
            <v>-188</v>
          </cell>
          <cell r="H66">
            <v>13817</v>
          </cell>
          <cell r="I66">
            <v>-2869</v>
          </cell>
          <cell r="J66">
            <v>-4326</v>
          </cell>
          <cell r="K66">
            <v>-4326</v>
          </cell>
          <cell r="L66">
            <v>-4326</v>
          </cell>
          <cell r="M66">
            <v>23649</v>
          </cell>
          <cell r="N66">
            <v>23649</v>
          </cell>
          <cell r="O66">
            <v>-3230</v>
          </cell>
          <cell r="P66">
            <v>-5140.1531999999997</v>
          </cell>
          <cell r="Q66">
            <v>0</v>
          </cell>
          <cell r="R66">
            <v>0</v>
          </cell>
          <cell r="S66">
            <v>0</v>
          </cell>
          <cell r="T66">
            <v>148</v>
          </cell>
          <cell r="U66">
            <v>0</v>
          </cell>
          <cell r="V66">
            <v>0</v>
          </cell>
          <cell r="W66">
            <v>0</v>
          </cell>
          <cell r="X66">
            <v>0</v>
          </cell>
          <cell r="Y66">
            <v>0</v>
          </cell>
          <cell r="Z66">
            <v>0</v>
          </cell>
          <cell r="AA66">
            <v>-188</v>
          </cell>
          <cell r="AB66">
            <v>0</v>
          </cell>
          <cell r="AC66">
            <v>0</v>
          </cell>
          <cell r="AD66">
            <v>0</v>
          </cell>
          <cell r="AE66">
            <v>0</v>
          </cell>
          <cell r="AF66">
            <v>0</v>
          </cell>
          <cell r="AG66">
            <v>0</v>
          </cell>
          <cell r="AH66">
            <v>0</v>
          </cell>
          <cell r="AI66">
            <v>0</v>
          </cell>
          <cell r="AJ66">
            <v>0</v>
          </cell>
          <cell r="AK66">
            <v>0</v>
          </cell>
          <cell r="AL66">
            <v>13817</v>
          </cell>
          <cell r="AM66">
            <v>-2869</v>
          </cell>
          <cell r="AN66">
            <v>-4326</v>
          </cell>
          <cell r="AO66">
            <v>0</v>
          </cell>
          <cell r="AP66">
            <v>0</v>
          </cell>
          <cell r="AQ66">
            <v>0</v>
          </cell>
          <cell r="AR66">
            <v>0</v>
          </cell>
          <cell r="AS66">
            <v>0</v>
          </cell>
          <cell r="AT66">
            <v>0</v>
          </cell>
          <cell r="AU66">
            <v>0</v>
          </cell>
          <cell r="AV66">
            <v>0</v>
          </cell>
          <cell r="AW66">
            <v>-4326</v>
          </cell>
          <cell r="AX66">
            <v>-4326</v>
          </cell>
          <cell r="AY66">
            <v>23649</v>
          </cell>
          <cell r="AZ66">
            <v>23649</v>
          </cell>
          <cell r="BA66">
            <v>-3230</v>
          </cell>
          <cell r="BB66">
            <v>-5140.1531999999997</v>
          </cell>
        </row>
        <row r="67">
          <cell r="A67" t="str">
            <v>Прибыль до налогообложения</v>
          </cell>
          <cell r="B67">
            <v>-4213</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-4213</v>
          </cell>
          <cell r="AZ67">
            <v>-15.852000000000089</v>
          </cell>
          <cell r="BA67">
            <v>0</v>
          </cell>
          <cell r="BB67">
            <v>0</v>
          </cell>
        </row>
        <row r="68">
          <cell r="A68" t="str">
            <v>Дивиденды</v>
          </cell>
          <cell r="B68">
            <v>-146454</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597</v>
          </cell>
          <cell r="AA68">
            <v>0</v>
          </cell>
          <cell r="AB68">
            <v>0</v>
          </cell>
          <cell r="AC68">
            <v>0</v>
          </cell>
          <cell r="AD68">
            <v>0</v>
          </cell>
          <cell r="AE68">
            <v>0</v>
          </cell>
          <cell r="AF68">
            <v>0</v>
          </cell>
          <cell r="AG68">
            <v>0</v>
          </cell>
          <cell r="AH68">
            <v>0</v>
          </cell>
          <cell r="AI68">
            <v>0</v>
          </cell>
          <cell r="AJ68">
            <v>0</v>
          </cell>
          <cell r="AK68">
            <v>0</v>
          </cell>
          <cell r="AL68">
            <v>0</v>
          </cell>
          <cell r="AM68">
            <v>7041</v>
          </cell>
          <cell r="AN68">
            <v>-1174</v>
          </cell>
          <cell r="AO68">
            <v>-1174</v>
          </cell>
          <cell r="AP68">
            <v>-1174</v>
          </cell>
          <cell r="AQ68">
            <v>0</v>
          </cell>
          <cell r="AR68">
            <v>-1394.9467999999999</v>
          </cell>
          <cell r="AS68">
            <v>-1394.9467999999999</v>
          </cell>
          <cell r="AT68">
            <v>0</v>
          </cell>
          <cell r="AU68">
            <v>0</v>
          </cell>
          <cell r="AV68">
            <v>0</v>
          </cell>
          <cell r="AW68">
            <v>-1174</v>
          </cell>
          <cell r="AX68">
            <v>-1174</v>
          </cell>
          <cell r="AY68">
            <v>0</v>
          </cell>
          <cell r="AZ68">
            <v>0</v>
          </cell>
          <cell r="BA68">
            <v>-1394.9467999999999</v>
          </cell>
          <cell r="BB68">
            <v>-1394.9467999999999</v>
          </cell>
        </row>
        <row r="69">
          <cell r="A69" t="str">
            <v>Налогообложение</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-21.608999999999924</v>
          </cell>
          <cell r="BA69">
            <v>-21.608999999999924</v>
          </cell>
          <cell r="BB69">
            <v>-2051.7993999999999</v>
          </cell>
        </row>
        <row r="70">
          <cell r="A70" t="str">
            <v>Чистая прибыль</v>
          </cell>
          <cell r="B70">
            <v>-4213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t="str">
            <v>Control:</v>
          </cell>
          <cell r="BA70">
            <v>-21.608999999999924</v>
          </cell>
          <cell r="BB70">
            <v>0</v>
          </cell>
        </row>
        <row r="71">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-15945.643999999998</v>
          </cell>
          <cell r="BB71">
            <v>-15945.643999999998</v>
          </cell>
        </row>
        <row r="72">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-377</v>
          </cell>
          <cell r="AZ72">
            <v>0</v>
          </cell>
          <cell r="BA72">
            <v>0</v>
          </cell>
          <cell r="BB72">
            <v>0</v>
          </cell>
        </row>
        <row r="73">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5760</v>
          </cell>
          <cell r="AN73">
            <v>-3908</v>
          </cell>
          <cell r="AO73">
            <v>-3908</v>
          </cell>
          <cell r="AP73">
            <v>-3908</v>
          </cell>
          <cell r="AQ73">
            <v>-3908</v>
          </cell>
          <cell r="AR73">
            <v>-4643.4856</v>
          </cell>
          <cell r="AS73">
            <v>-4643.4856</v>
          </cell>
          <cell r="AT73">
            <v>0</v>
          </cell>
          <cell r="AU73">
            <v>0</v>
          </cell>
          <cell r="AV73">
            <v>0</v>
          </cell>
          <cell r="AW73">
            <v>-3908</v>
          </cell>
          <cell r="AX73">
            <v>-3908</v>
          </cell>
          <cell r="AY73">
            <v>-3908</v>
          </cell>
          <cell r="AZ73">
            <v>0</v>
          </cell>
          <cell r="BA73">
            <v>-4643.4856</v>
          </cell>
          <cell r="BB73">
            <v>-4643.4856</v>
          </cell>
        </row>
        <row r="74">
          <cell r="B74">
            <v>0</v>
          </cell>
          <cell r="C74">
            <v>-1408</v>
          </cell>
          <cell r="D74">
            <v>9620</v>
          </cell>
          <cell r="E74">
            <v>-9620</v>
          </cell>
          <cell r="F74">
            <v>0</v>
          </cell>
          <cell r="G74" t="str">
            <v>Control:</v>
          </cell>
          <cell r="H74">
            <v>-1408</v>
          </cell>
          <cell r="I74">
            <v>-1408</v>
          </cell>
          <cell r="J74">
            <v>-1408</v>
          </cell>
          <cell r="K74">
            <v>-1672.9856</v>
          </cell>
          <cell r="L74">
            <v>-1672.9856</v>
          </cell>
          <cell r="M74">
            <v>0</v>
          </cell>
          <cell r="N74">
            <v>0</v>
          </cell>
          <cell r="O74">
            <v>0</v>
          </cell>
          <cell r="P74">
            <v>0</v>
          </cell>
          <cell r="Q74">
            <v>0</v>
          </cell>
          <cell r="R74">
            <v>0</v>
          </cell>
          <cell r="S74">
            <v>0</v>
          </cell>
          <cell r="T74">
            <v>0</v>
          </cell>
          <cell r="U74">
            <v>-9620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t="str">
            <v>Control:</v>
          </cell>
          <cell r="AO74">
            <v>0</v>
          </cell>
          <cell r="AP74">
            <v>0</v>
          </cell>
          <cell r="AQ74">
            <v>0</v>
          </cell>
          <cell r="AR74">
            <v>0</v>
          </cell>
          <cell r="AS74">
            <v>0</v>
          </cell>
          <cell r="AT74">
            <v>0</v>
          </cell>
          <cell r="AU74">
            <v>0</v>
          </cell>
          <cell r="AV74">
            <v>0</v>
          </cell>
          <cell r="AW74">
            <v>-1408</v>
          </cell>
          <cell r="AX74">
            <v>-1408</v>
          </cell>
          <cell r="AY74">
            <v>-1408</v>
          </cell>
          <cell r="AZ74">
            <v>0</v>
          </cell>
          <cell r="BA74">
            <v>-1672.9856</v>
          </cell>
          <cell r="BB74">
            <v>-1672.9856</v>
          </cell>
        </row>
        <row r="75">
          <cell r="B75">
            <v>-38621</v>
          </cell>
          <cell r="C75">
            <v>0</v>
          </cell>
          <cell r="D75">
            <v>0</v>
          </cell>
          <cell r="E75">
            <v>304</v>
          </cell>
          <cell r="F75">
            <v>909</v>
          </cell>
          <cell r="G75">
            <v>1504</v>
          </cell>
          <cell r="H75">
            <v>263</v>
          </cell>
          <cell r="I75">
            <v>2297</v>
          </cell>
          <cell r="J75">
            <v>6563</v>
          </cell>
          <cell r="K75">
            <v>0</v>
          </cell>
          <cell r="L75">
            <v>0</v>
          </cell>
          <cell r="M75">
            <v>0</v>
          </cell>
          <cell r="N75">
            <v>0</v>
          </cell>
          <cell r="O75">
            <v>0</v>
          </cell>
          <cell r="P75">
            <v>1815</v>
          </cell>
          <cell r="Q75">
            <v>36</v>
          </cell>
          <cell r="R75">
            <v>0</v>
          </cell>
          <cell r="S75">
            <v>0</v>
          </cell>
          <cell r="T75">
            <v>148</v>
          </cell>
          <cell r="U75">
            <v>-11571</v>
          </cell>
          <cell r="V75">
            <v>-70</v>
          </cell>
          <cell r="W75">
            <v>-279</v>
          </cell>
          <cell r="X75">
            <v>0</v>
          </cell>
          <cell r="Y75">
            <v>2834</v>
          </cell>
          <cell r="Z75">
            <v>597</v>
          </cell>
          <cell r="AA75">
            <v>-3290</v>
          </cell>
          <cell r="AB75">
            <v>-188</v>
          </cell>
          <cell r="AC75">
            <v>0</v>
          </cell>
          <cell r="AD75">
            <v>0</v>
          </cell>
          <cell r="AE75">
            <v>1183</v>
          </cell>
          <cell r="AF75">
            <v>0</v>
          </cell>
          <cell r="AG75">
            <v>0</v>
          </cell>
          <cell r="AH75">
            <v>0</v>
          </cell>
          <cell r="AI75">
            <v>-935</v>
          </cell>
          <cell r="AJ75">
            <v>2479</v>
          </cell>
          <cell r="AK75">
            <v>0</v>
          </cell>
          <cell r="AL75">
            <v>0</v>
          </cell>
          <cell r="AM75">
            <v>0</v>
          </cell>
          <cell r="AN75">
            <v>0</v>
          </cell>
          <cell r="AO75">
            <v>0</v>
          </cell>
          <cell r="AP75">
            <v>1064</v>
          </cell>
          <cell r="AQ75">
            <v>-1743</v>
          </cell>
          <cell r="AR75">
            <v>1795</v>
          </cell>
          <cell r="AS75">
            <v>68</v>
          </cell>
          <cell r="AT75">
            <v>1533.5</v>
          </cell>
          <cell r="AU75">
            <v>-27.29300000000012</v>
          </cell>
          <cell r="AV75">
            <v>101.96399999999994</v>
          </cell>
          <cell r="AW75">
            <v>1.6629999999999967</v>
          </cell>
          <cell r="AX75">
            <v>-32.16599999999994</v>
          </cell>
          <cell r="AY75">
            <v>-1536.307</v>
          </cell>
          <cell r="AZ75">
            <v>-15.852000000000089</v>
          </cell>
          <cell r="BA75">
            <v>-21.608999999999924</v>
          </cell>
          <cell r="BB75">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Variables"/>
      <sheetName val="Misc Calcs"/>
      <sheetName val="Mining Sched LW1"/>
      <sheetName val="Thickness"/>
      <sheetName val="Ash%"/>
      <sheetName val="Licenses"/>
      <sheetName val="Auto LW Replacement"/>
      <sheetName val="Output &amp; Purchases by Year"/>
      <sheetName val="Guidance"/>
      <sheetName val="Graphs"/>
      <sheetName val="Base Data Stations"/>
      <sheetName val="Base Data Mines from OlgaP"/>
      <sheetName val="Sheet3"/>
      <sheetName val="Лист1"/>
      <sheetName val="4"/>
      <sheetName val="XLR_NoRangeSheet"/>
      <sheetName val="П-6"/>
    </sheetNames>
    <sheetDataSet>
      <sheetData sheetId="0" refreshError="1">
        <row r="24">
          <cell r="C24">
            <v>4000</v>
          </cell>
        </row>
        <row r="30">
          <cell r="C30">
            <v>4000</v>
          </cell>
        </row>
        <row r="31">
          <cell r="C31">
            <v>6000</v>
          </cell>
        </row>
        <row r="32">
          <cell r="C32">
            <v>5000</v>
          </cell>
        </row>
        <row r="33">
          <cell r="C33">
            <v>11000</v>
          </cell>
        </row>
        <row r="34">
          <cell r="C34">
            <v>4000</v>
          </cell>
        </row>
        <row r="42">
          <cell r="C42">
            <v>1000</v>
          </cell>
        </row>
        <row r="44">
          <cell r="C44">
            <v>7000</v>
          </cell>
        </row>
        <row r="45">
          <cell r="C45">
            <v>6000</v>
          </cell>
        </row>
        <row r="48">
          <cell r="C48">
            <v>2000</v>
          </cell>
        </row>
        <row r="49">
          <cell r="C49">
            <v>6000</v>
          </cell>
        </row>
        <row r="50">
          <cell r="C50">
            <v>5000</v>
          </cell>
        </row>
        <row r="51">
          <cell r="C51">
            <v>11000</v>
          </cell>
        </row>
        <row r="54">
          <cell r="C54">
            <v>4000</v>
          </cell>
        </row>
        <row r="55">
          <cell r="C55">
            <v>20000</v>
          </cell>
        </row>
        <row r="56">
          <cell r="C56">
            <v>15000</v>
          </cell>
        </row>
        <row r="57">
          <cell r="C57">
            <v>38000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ies as of 03.20"/>
      <sheetName val="InventorHistory"/>
      <sheetName val="Inventories as of 03_20"/>
      <sheetName val="tariffs"/>
      <sheetName val="ConsumptionPerUnit"/>
      <sheetName val="BS Inputs"/>
      <sheetName val="Справочно"/>
      <sheetName val="Adjustments"/>
      <sheetName val="Лист3"/>
      <sheetName val="точн2"/>
      <sheetName val="ОСВ"/>
      <sheetName val="Inventories_as_of_03_20"/>
      <sheetName val="Inventories_as_of_03_201"/>
      <sheetName val="BS_Inputs"/>
      <sheetName val="Inventories_as_of_03_202"/>
      <sheetName val="Inventories_as_of_03_203"/>
      <sheetName val="BS_Inputs1"/>
      <sheetName val="БДР"/>
      <sheetName val="декабрь"/>
      <sheetName val="Bendra"/>
      <sheetName val="цены"/>
      <sheetName val="DATA"/>
      <sheetName val="ПАМЯТКА Группы материалов"/>
      <sheetName val="затраты"/>
      <sheetName val="Лист1"/>
      <sheetName val="Исходные"/>
      <sheetName val="сметы СКО 3кв03г."/>
      <sheetName val="Списки"/>
      <sheetName val="Южно-Солнечная"/>
      <sheetName val="Бюджет2007"/>
      <sheetName val="СпрБюд"/>
      <sheetName val="LINK"/>
      <sheetName val="r090NB"/>
      <sheetName val="Financial Assumtions"/>
      <sheetName val="Titul"/>
      <sheetName val="r130NB"/>
      <sheetName val="BNPBalancesJuly1"/>
      <sheetName val="Journals"/>
      <sheetName val="IF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8">
          <cell r="E8">
            <v>200</v>
          </cell>
        </row>
      </sheetData>
      <sheetData sheetId="12">
        <row r="8">
          <cell r="E8">
            <v>200</v>
          </cell>
        </row>
      </sheetData>
      <sheetData sheetId="13">
        <row r="8">
          <cell r="E8">
            <v>200</v>
          </cell>
        </row>
      </sheetData>
      <sheetData sheetId="14">
        <row r="8">
          <cell r="E8">
            <v>200</v>
          </cell>
        </row>
      </sheetData>
      <sheetData sheetId="15">
        <row r="8">
          <cell r="E8">
            <v>200</v>
          </cell>
        </row>
      </sheetData>
      <sheetData sheetId="16">
        <row r="8">
          <cell r="E8">
            <v>200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sheetName val="Client"/>
      <sheetName val="Hovedtal"/>
      <sheetName val="ResBal"/>
      <sheetName val="EK opg"/>
      <sheetName val="Pengest"/>
      <sheetName val="Noter"/>
      <sheetName val="Spec"/>
      <sheetName val="SkatIndk"/>
      <sheetName val="SkatSpec"/>
      <sheetName val="SkatEjd"/>
      <sheetName val="SkatAndre"/>
      <sheetName val="Segment"/>
      <sheetName val="Kapitalandel"/>
      <sheetName val="ScrapPad"/>
      <sheetName val="Test"/>
      <sheetName val="Test kc"/>
      <sheetName val="Инструкции"/>
      <sheetName val="Inventories as of 03.20"/>
    </sheetNames>
    <sheetDataSet>
      <sheetData sheetId="0" refreshError="1">
        <row r="69">
          <cell r="C69">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sheetName val="Client"/>
      <sheetName val="Hovedtal"/>
      <sheetName val="ResBal"/>
      <sheetName val="EK opg"/>
      <sheetName val="Pengest"/>
      <sheetName val="Noter"/>
      <sheetName val="Spec"/>
      <sheetName val="SkatIndk"/>
      <sheetName val="SkatSpec"/>
      <sheetName val="SkatEjd"/>
      <sheetName val="SkatAndre"/>
      <sheetName val="Segment"/>
      <sheetName val="Kapitalandel"/>
      <sheetName val="ScrapPad"/>
      <sheetName val="Test"/>
      <sheetName val="Test kc"/>
    </sheetNames>
    <sheetDataSet>
      <sheetData sheetId="0" refreshError="1">
        <row r="32">
          <cell r="B32" t="str">
            <v>1996</v>
          </cell>
        </row>
        <row r="69">
          <cell r="D69" t="str">
            <v>DKK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ent"/>
      <sheetName val="Hovedtal"/>
      <sheetName val="ResBal"/>
      <sheetName val="EK opg"/>
      <sheetName val="Pengest"/>
      <sheetName val="Noter"/>
      <sheetName val="Spec"/>
      <sheetName val="SkatIndk"/>
      <sheetName val="SkatSpec"/>
      <sheetName val="SkatEjd"/>
      <sheetName val="SkatAndre"/>
      <sheetName val="Segment"/>
      <sheetName val="Kapitalandel"/>
      <sheetName val="ScrapPad"/>
      <sheetName val="Test"/>
      <sheetName val="Test kc"/>
      <sheetName val="Macro"/>
    </sheetNames>
    <sheetDataSet>
      <sheetData sheetId="0" refreshError="1">
        <row r="6">
          <cell r="D6" t="str">
            <v>Klasse B-C, funktionsopdelt ver. 2.0</v>
          </cell>
        </row>
        <row r="22">
          <cell r="C22">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description"/>
      <sheetName val="report"/>
      <sheetName val="all_plants"/>
      <sheetName val="NevAzot"/>
      <sheetName val="NAK"/>
      <sheetName val="KGOK"/>
      <sheetName val="Phos"/>
      <sheetName val="EBMU"/>
      <sheetName val="Lifosa"/>
      <sheetName val="Добыча_слайд "/>
      <sheetName val="Январь"/>
      <sheetName val="1"/>
      <sheetName val="Февраль"/>
      <sheetName val="Март"/>
      <sheetName val="Апрель"/>
      <sheetName val="Май"/>
    </sheetNames>
    <sheetDataSet>
      <sheetData sheetId="0">
        <row r="1">
          <cell r="F1">
            <v>7</v>
          </cell>
        </row>
        <row r="2">
          <cell r="B2" t="str">
            <v>volume_type</v>
          </cell>
        </row>
        <row r="7">
          <cell r="B7" t="str">
            <v>vol_type_end</v>
          </cell>
        </row>
      </sheetData>
      <sheetData sheetId="1" refreshError="1"/>
      <sheetData sheetId="2">
        <row r="5">
          <cell r="C5" t="str">
            <v>Продукт</v>
          </cell>
        </row>
        <row r="6">
          <cell r="C6" t="str">
            <v>Аммиак</v>
          </cell>
        </row>
        <row r="22">
          <cell r="I22">
            <v>2001</v>
          </cell>
        </row>
        <row r="23">
          <cell r="I23">
            <v>2008</v>
          </cell>
        </row>
      </sheetData>
      <sheetData sheetId="3" refreshError="1"/>
      <sheetData sheetId="4" refreshError="1"/>
      <sheetData sheetId="5" refreshError="1"/>
      <sheetData sheetId="6" refreshError="1"/>
      <sheetData sheetId="7" refreshError="1"/>
      <sheetData sheetId="8" refreshError="1"/>
      <sheetData sheetId="9" refreshError="1"/>
      <sheetData sheetId="10">
        <row r="1">
          <cell r="F1">
            <v>0</v>
          </cell>
        </row>
      </sheetData>
      <sheetData sheetId="11"/>
      <sheetData sheetId="12"/>
      <sheetData sheetId="13"/>
      <sheetData sheetId="14"/>
      <sheetData sheetId="15"/>
      <sheetData sheetId="16"/>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
      <sheetName val="Info"/>
      <sheetName val="Summury"/>
      <sheetName val="PL,CF,BS"/>
      <sheetName val="CCY"/>
      <sheetName val="NPVequity"/>
      <sheetName val="Balances"/>
      <sheetName val="Input"/>
      <sheetName val="Sales"/>
      <sheetName val="Production"/>
      <sheetName val="Rates"/>
      <sheetName val="Logist"/>
      <sheetName val="Capex"/>
      <sheetName val="Capex_VGK"/>
      <sheetName val="Capex_UKK"/>
      <sheetName val="Sales matrix"/>
      <sheetName val="Budget"/>
      <sheetName val="Debt"/>
      <sheetName val="Divisions"/>
      <sheetName val="Segments"/>
      <sheetName val="NAK"/>
      <sheetName val="NEV"/>
      <sheetName val="ANTW"/>
      <sheetName val="AGRO"/>
      <sheetName val="ENW"/>
      <sheetName val="YMG"/>
      <sheetName val="SNU"/>
      <sheetName val="FSF"/>
      <sheetName val="LIF"/>
      <sheetName val="BMU"/>
      <sheetName val="KGOK"/>
      <sheetName val="KAZ_mine"/>
      <sheetName val="VGK"/>
      <sheetName val="UKK"/>
      <sheetName val="UKK+PF"/>
      <sheetName val="TBT"/>
      <sheetName val="UL"/>
      <sheetName val="SILM"/>
      <sheetName val="MBT"/>
      <sheetName val="DPO"/>
    </sheetNames>
    <sheetDataSet>
      <sheetData sheetId="0" refreshError="1">
        <row r="1579">
          <cell r="E1579">
            <v>14</v>
          </cell>
        </row>
        <row r="1580">
          <cell r="E1580">
            <v>80</v>
          </cell>
        </row>
        <row r="1581">
          <cell r="E1581">
            <v>63</v>
          </cell>
        </row>
        <row r="1584">
          <cell r="E1584">
            <v>0.92</v>
          </cell>
        </row>
        <row r="1585">
          <cell r="E1585">
            <v>0.94</v>
          </cell>
        </row>
        <row r="1586">
          <cell r="E1586">
            <v>2.5000000000000001E-3</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ow r="78">
          <cell r="G78">
            <v>234.21607838407317</v>
          </cell>
        </row>
      </sheetData>
      <sheetData sheetId="10">
        <row r="357">
          <cell r="CW357">
            <v>89.331768688241496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08">
          <cell r="AA108">
            <v>63.434014237920003</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sheetName val="Контрольный лист"/>
      <sheetName val="Ошибки"/>
      <sheetName val="F1"/>
      <sheetName val="F2"/>
      <sheetName val="1"/>
      <sheetName val="2"/>
      <sheetName val="2-1"/>
      <sheetName val="2-2"/>
      <sheetName val="2-3"/>
      <sheetName val="3"/>
      <sheetName val="3-1"/>
      <sheetName val="4"/>
      <sheetName val="5-1"/>
      <sheetName val="5"/>
      <sheetName val="6"/>
      <sheetName val="6-1"/>
      <sheetName val="7"/>
      <sheetName val="8"/>
      <sheetName val="9"/>
      <sheetName val="10-1"/>
      <sheetName val="11"/>
      <sheetName val="12"/>
      <sheetName val="12-1"/>
      <sheetName val="12-2"/>
      <sheetName val="12-3"/>
      <sheetName val="13"/>
      <sheetName val="14"/>
      <sheetName val="15"/>
      <sheetName val="16"/>
      <sheetName val="16-1"/>
      <sheetName val="17"/>
      <sheetName val="18"/>
      <sheetName val="19"/>
      <sheetName val="20"/>
      <sheetName val="21"/>
      <sheetName val="22"/>
      <sheetName val="23-1"/>
      <sheetName val="23"/>
      <sheetName val="24"/>
      <sheetName val="25"/>
      <sheetName val="25-1"/>
      <sheetName val="25-2"/>
      <sheetName val="26"/>
      <sheetName val="27"/>
      <sheetName val="28"/>
      <sheetName val="29"/>
      <sheetName val="30"/>
      <sheetName val="31"/>
      <sheetName val="Списо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анные"/>
    </sheetNames>
    <sheetDataSet>
      <sheetData sheetId="0"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 2"/>
      <sheetName val="Лист 1"/>
    </sheetNames>
    <sheetDataSet>
      <sheetData sheetId="0" refreshError="1"/>
      <sheetData sheetId="1"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
      <sheetName val="main"/>
      <sheetName val="cap"/>
      <sheetName val="mcost"/>
      <sheetName val="sales"/>
      <sheetName val="rests"/>
      <sheetName val="interplant_d"/>
      <sheetName val="mdl"/>
      <sheetName val="Усолье"/>
      <sheetName val="RUKUS"/>
      <sheetName val="Волгокалий"/>
      <sheetName val="RUVGK"/>
      <sheetName val="Hype"/>
    </sheetNames>
    <sheetDataSet>
      <sheetData sheetId="0">
        <row r="38">
          <cell r="B38" t="str">
            <v>basis</v>
          </cell>
        </row>
        <row r="50">
          <cell r="B50" t="str">
            <v>basis_end</v>
          </cell>
        </row>
        <row r="52">
          <cell r="B52" t="str">
            <v>packing</v>
          </cell>
        </row>
        <row r="64">
          <cell r="B64" t="str">
            <v>packing_end</v>
          </cell>
        </row>
        <row r="66">
          <cell r="B66" t="str">
            <v>supply</v>
          </cell>
        </row>
        <row r="79">
          <cell r="B79" t="str">
            <v>supply_end</v>
          </cell>
        </row>
      </sheetData>
      <sheetData sheetId="1">
        <row r="7">
          <cell r="D7">
            <v>4</v>
          </cell>
        </row>
        <row r="11">
          <cell r="B11">
            <v>2019</v>
          </cell>
        </row>
      </sheetData>
      <sheetData sheetId="2">
        <row r="2">
          <cell r="B2" t="str">
            <v>Период:</v>
          </cell>
        </row>
      </sheetData>
      <sheetData sheetId="3"/>
      <sheetData sheetId="4"/>
      <sheetData sheetId="5"/>
      <sheetData sheetId="6">
        <row r="6">
          <cell r="O6">
            <v>53410</v>
          </cell>
        </row>
      </sheetData>
      <sheetData sheetId="7"/>
      <sheetData sheetId="8"/>
      <sheetData sheetId="9"/>
      <sheetData sheetId="10"/>
      <sheetData sheetId="11"/>
      <sheetData sheetId="12"/>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Disclaimer"/>
      <sheetName val="MAP"/>
      <sheetName val="Basic Assumptions"/>
      <sheetName val="Assumptions"/>
      <sheetName val="Metal balance"/>
      <sheetName val="Revenue"/>
      <sheetName val="Expenses"/>
      <sheetName val="SG&amp;A"/>
      <sheetName val="WC"/>
      <sheetName val="Debt&amp;Financing"/>
      <sheetName val="CAPEX"/>
      <sheetName val="BS"/>
      <sheetName val="IS"/>
      <sheetName val="CF"/>
      <sheetName val="Taxes"/>
      <sheetName val="Valuation"/>
      <sheetName val="Discount rate"/>
      <sheetName val="S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Total"/>
      <sheetName val="API vs DOE"/>
      <sheetName val="Reconciliation"/>
      <sheetName val="Supply-Demand"/>
      <sheetName val="Charts"/>
      <sheetName val="US Total cont"/>
      <sheetName val="5-year average"/>
      <sheetName val="Min-Max"/>
      <sheetName val="Min-Max (2)"/>
      <sheetName val="PADD 1"/>
      <sheetName val="PADD 2"/>
      <sheetName val="PADD 3"/>
      <sheetName val="PADD 4"/>
      <sheetName val="PADD 5"/>
      <sheetName val="Europe"/>
      <sheetName val="Refiner Supply"/>
      <sheetName val="Sheet1"/>
      <sheetName val="US Total con't"/>
      <sheetName val="Charts-old"/>
      <sheetName val="Supply-Demand-2"/>
      <sheetName val="DOE Inventory stats"/>
      <sheetName val="__FDSCACHE__"/>
      <sheetName val="Trans-Atlantic Crack Spreads"/>
      <sheetName val="US crack spreads"/>
      <sheetName val="Macro"/>
      <sheetName val="DATA"/>
      <sheetName val="DRAMJOCI"/>
      <sheetName val="Nat Gas"/>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DD 1-4 Total"/>
      <sheetName val="PADD 3"/>
      <sheetName val="PADD 5"/>
      <sheetName val="PADD 1"/>
      <sheetName val="U.S. Totals"/>
      <sheetName val="Sources-Uses"/>
      <sheetName val="Summary"/>
      <sheetName val="R&amp;M graphs"/>
      <sheetName val="5-year average"/>
      <sheetName val="Min-Max"/>
      <sheetName val="PADD 1 cont"/>
      <sheetName val="PADD 1 cont 2"/>
      <sheetName val="PADD 2"/>
      <sheetName val="PADD 2 con't"/>
      <sheetName val="FAME Persistence"/>
      <sheetName val="PADD 3 cont"/>
      <sheetName val="PADD 4"/>
      <sheetName val="Min-Max (2)"/>
      <sheetName val="US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DOE model"/>
      <sheetName val="Data for API and DOE"/>
      <sheetName val="DOE inv vs WTI"/>
      <sheetName val=""/>
    </sheetNames>
    <sheetDataSet>
      <sheetData sheetId="0" refreshError="1">
        <row r="10">
          <cell r="B10">
            <v>32878</v>
          </cell>
        </row>
      </sheetData>
      <sheetData sheetId="1"/>
      <sheetData sheetId="2"/>
      <sheetData sheetId="3"/>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Лист1"/>
      <sheetName val="Лист3"/>
    </sheetNames>
    <sheetDataSet>
      <sheetData sheetId="0" refreshError="1">
        <row r="4">
          <cell r="J4" t="str">
            <v>150DB</v>
          </cell>
          <cell r="K4" t="str">
            <v>ПАВИЛО1</v>
          </cell>
        </row>
        <row r="5">
          <cell r="J5" t="str">
            <v>200DB</v>
          </cell>
        </row>
        <row r="6">
          <cell r="J6" t="str">
            <v>ACRS FLIDB</v>
          </cell>
        </row>
        <row r="7">
          <cell r="J7" t="str">
            <v>ACRS FPDB</v>
          </cell>
        </row>
        <row r="8">
          <cell r="J8" t="str">
            <v>ACRS FRDB</v>
          </cell>
        </row>
        <row r="9">
          <cell r="J9" t="str">
            <v>ACRS FRDBMM</v>
          </cell>
        </row>
        <row r="10">
          <cell r="J10" t="str">
            <v>ACRS LIDB</v>
          </cell>
        </row>
        <row r="11">
          <cell r="J11" t="str">
            <v>ACRS LIDBMM</v>
          </cell>
        </row>
        <row r="12">
          <cell r="J12" t="str">
            <v>ACRS PDB</v>
          </cell>
        </row>
        <row r="13">
          <cell r="J13" t="str">
            <v>ACRS PSTL</v>
          </cell>
        </row>
        <row r="14">
          <cell r="J14" t="str">
            <v>ACRS PUCPDB</v>
          </cell>
        </row>
        <row r="15">
          <cell r="J15" t="str">
            <v>ACRS RDB</v>
          </cell>
        </row>
        <row r="16">
          <cell r="J16" t="str">
            <v>ACRS RDBMM</v>
          </cell>
        </row>
        <row r="17">
          <cell r="J17" t="str">
            <v>ACRS RSTL</v>
          </cell>
        </row>
        <row r="18">
          <cell r="J18" t="str">
            <v>ACRS RSTLMM</v>
          </cell>
        </row>
        <row r="19">
          <cell r="J19" t="str">
            <v>AMT HY</v>
          </cell>
        </row>
        <row r="20">
          <cell r="J20" t="str">
            <v>AMT MQ</v>
          </cell>
        </row>
        <row r="21">
          <cell r="J21" t="str">
            <v>DEG_LIN J</v>
          </cell>
        </row>
        <row r="22">
          <cell r="J22" t="str">
            <v>DEG_LIN M</v>
          </cell>
        </row>
        <row r="23">
          <cell r="J23" t="str">
            <v>DEG_LIN Q</v>
          </cell>
        </row>
        <row r="24">
          <cell r="J24" t="str">
            <v>JP-DB 100YR</v>
          </cell>
        </row>
        <row r="25">
          <cell r="J25" t="str">
            <v>JP-DB 10YR</v>
          </cell>
        </row>
        <row r="26">
          <cell r="J26" t="str">
            <v>JP-DB 11YR</v>
          </cell>
        </row>
        <row r="27">
          <cell r="J27" t="str">
            <v>JP-DB 12YR</v>
          </cell>
        </row>
        <row r="28">
          <cell r="J28" t="str">
            <v>JP-DB 13YR</v>
          </cell>
        </row>
        <row r="29">
          <cell r="J29" t="str">
            <v>JP-DB 14YR</v>
          </cell>
        </row>
        <row r="30">
          <cell r="J30" t="str">
            <v>JP-DB 15YR</v>
          </cell>
        </row>
        <row r="31">
          <cell r="J31" t="str">
            <v>JP-DB 16YR</v>
          </cell>
        </row>
        <row r="32">
          <cell r="J32" t="str">
            <v>JP-DB 17YR</v>
          </cell>
        </row>
        <row r="33">
          <cell r="J33" t="str">
            <v>JP-DB 18YR</v>
          </cell>
        </row>
        <row r="34">
          <cell r="J34" t="str">
            <v>JP-DB 19YR</v>
          </cell>
        </row>
        <row r="35">
          <cell r="J35" t="str">
            <v>JP-DB 20YR</v>
          </cell>
        </row>
        <row r="36">
          <cell r="J36" t="str">
            <v>JP-DB 21YR</v>
          </cell>
        </row>
        <row r="37">
          <cell r="J37" t="str">
            <v>JP-DB 22YR</v>
          </cell>
        </row>
        <row r="38">
          <cell r="J38" t="str">
            <v>JP-DB 23YR</v>
          </cell>
        </row>
        <row r="39">
          <cell r="J39" t="str">
            <v>JP-DB 24YR</v>
          </cell>
        </row>
        <row r="40">
          <cell r="J40" t="str">
            <v>JP-DB 25YR</v>
          </cell>
        </row>
        <row r="41">
          <cell r="J41" t="str">
            <v>JP-DB 26YR</v>
          </cell>
        </row>
        <row r="42">
          <cell r="J42" t="str">
            <v>JP-DB 27YR</v>
          </cell>
        </row>
        <row r="43">
          <cell r="J43" t="str">
            <v>JP-DB 28YR</v>
          </cell>
        </row>
        <row r="44">
          <cell r="J44" t="str">
            <v>JP-DB 29YR</v>
          </cell>
        </row>
        <row r="45">
          <cell r="J45" t="str">
            <v>JP-DB 2YR</v>
          </cell>
        </row>
        <row r="46">
          <cell r="J46" t="str">
            <v>JP-DB 30YR</v>
          </cell>
        </row>
        <row r="47">
          <cell r="J47" t="str">
            <v>JP-DB 31YR</v>
          </cell>
        </row>
        <row r="48">
          <cell r="J48" t="str">
            <v>JP-DB 32YR</v>
          </cell>
        </row>
        <row r="49">
          <cell r="J49" t="str">
            <v>JP-DB 33YR</v>
          </cell>
        </row>
        <row r="50">
          <cell r="J50" t="str">
            <v>JP-DB 34YR</v>
          </cell>
        </row>
        <row r="51">
          <cell r="J51" t="str">
            <v>JP-DB 35YR</v>
          </cell>
        </row>
        <row r="52">
          <cell r="J52" t="str">
            <v>JP-DB 36YR</v>
          </cell>
        </row>
        <row r="53">
          <cell r="J53" t="str">
            <v>JP-DB 37YR</v>
          </cell>
        </row>
        <row r="54">
          <cell r="J54" t="str">
            <v>JP-DB 38YR</v>
          </cell>
        </row>
        <row r="55">
          <cell r="J55" t="str">
            <v>JP-DB 39YR</v>
          </cell>
        </row>
        <row r="56">
          <cell r="J56" t="str">
            <v>JP-DB 3YR</v>
          </cell>
        </row>
        <row r="57">
          <cell r="J57" t="str">
            <v>JP-DB 40YR</v>
          </cell>
        </row>
        <row r="58">
          <cell r="J58" t="str">
            <v>JP-DB 41YR</v>
          </cell>
        </row>
        <row r="59">
          <cell r="J59" t="str">
            <v>JP-DB 42YR</v>
          </cell>
        </row>
        <row r="60">
          <cell r="J60" t="str">
            <v>JP-DB 43YR</v>
          </cell>
        </row>
        <row r="61">
          <cell r="J61" t="str">
            <v>JP-DB 44YR</v>
          </cell>
        </row>
        <row r="62">
          <cell r="J62" t="str">
            <v>JP-DB 45YR</v>
          </cell>
        </row>
        <row r="63">
          <cell r="J63" t="str">
            <v>JP-DB 46YR</v>
          </cell>
        </row>
        <row r="64">
          <cell r="J64" t="str">
            <v>JP-DB 47YR</v>
          </cell>
        </row>
        <row r="65">
          <cell r="J65" t="str">
            <v>JP-DB 48YR</v>
          </cell>
        </row>
        <row r="66">
          <cell r="J66" t="str">
            <v>JP-DB 49YR</v>
          </cell>
        </row>
        <row r="67">
          <cell r="J67" t="str">
            <v>JP-DB 4YR</v>
          </cell>
        </row>
        <row r="68">
          <cell r="J68" t="str">
            <v>JP-DB 50YR</v>
          </cell>
        </row>
        <row r="69">
          <cell r="J69" t="str">
            <v>JP-DB 51YR</v>
          </cell>
        </row>
        <row r="70">
          <cell r="J70" t="str">
            <v>JP-DB 52YR</v>
          </cell>
        </row>
        <row r="71">
          <cell r="J71" t="str">
            <v>JP-DB 53YR</v>
          </cell>
        </row>
        <row r="72">
          <cell r="J72" t="str">
            <v>JP-DB 54YR</v>
          </cell>
        </row>
        <row r="73">
          <cell r="J73" t="str">
            <v>JP-DB 55YR</v>
          </cell>
        </row>
        <row r="74">
          <cell r="J74" t="str">
            <v>JP-DB 56YR</v>
          </cell>
        </row>
        <row r="75">
          <cell r="J75" t="str">
            <v>JP-DB 57YR</v>
          </cell>
        </row>
        <row r="76">
          <cell r="J76" t="str">
            <v>JP-DB 58YR</v>
          </cell>
        </row>
        <row r="77">
          <cell r="J77" t="str">
            <v>JP-DB 59YR</v>
          </cell>
        </row>
        <row r="78">
          <cell r="J78" t="str">
            <v>JP-DB 5YR</v>
          </cell>
        </row>
        <row r="79">
          <cell r="J79" t="str">
            <v>JP-DB 60YR</v>
          </cell>
        </row>
        <row r="80">
          <cell r="J80" t="str">
            <v>JP-DB 61YR</v>
          </cell>
        </row>
        <row r="81">
          <cell r="J81" t="str">
            <v>JP-DB 62YR</v>
          </cell>
        </row>
        <row r="82">
          <cell r="J82" t="str">
            <v>JP-DB 63YR</v>
          </cell>
        </row>
        <row r="83">
          <cell r="J83" t="str">
            <v>JP-DB 64YR</v>
          </cell>
        </row>
        <row r="84">
          <cell r="J84" t="str">
            <v>JP-DB 65YR</v>
          </cell>
        </row>
        <row r="85">
          <cell r="J85" t="str">
            <v>JP-DB 66YR</v>
          </cell>
        </row>
        <row r="86">
          <cell r="J86" t="str">
            <v>JP-DB 67YR</v>
          </cell>
        </row>
        <row r="87">
          <cell r="J87" t="str">
            <v>JP-DB 68YR</v>
          </cell>
        </row>
        <row r="88">
          <cell r="J88" t="str">
            <v>JP-DB 69YR</v>
          </cell>
        </row>
        <row r="89">
          <cell r="J89" t="str">
            <v>JP-DB 6YR</v>
          </cell>
        </row>
        <row r="90">
          <cell r="J90" t="str">
            <v>JP-DB 70YR</v>
          </cell>
        </row>
        <row r="91">
          <cell r="J91" t="str">
            <v>JP-DB 71YR</v>
          </cell>
        </row>
        <row r="92">
          <cell r="J92" t="str">
            <v>JP-DB 72YR</v>
          </cell>
        </row>
        <row r="93">
          <cell r="J93" t="str">
            <v>JP-DB 73YR</v>
          </cell>
        </row>
        <row r="94">
          <cell r="J94" t="str">
            <v>JP-DB 74YR</v>
          </cell>
        </row>
        <row r="95">
          <cell r="J95" t="str">
            <v>JP-DB 75YR</v>
          </cell>
        </row>
        <row r="96">
          <cell r="J96" t="str">
            <v>JP-DB 76YR</v>
          </cell>
        </row>
        <row r="97">
          <cell r="J97" t="str">
            <v>JP-DB 77YR</v>
          </cell>
        </row>
        <row r="98">
          <cell r="J98" t="str">
            <v>JP-DB 78YR</v>
          </cell>
        </row>
        <row r="99">
          <cell r="J99" t="str">
            <v>JP-DB 79YR</v>
          </cell>
        </row>
        <row r="100">
          <cell r="J100" t="str">
            <v>JP-DB 7YR</v>
          </cell>
        </row>
        <row r="101">
          <cell r="J101" t="str">
            <v>JP-DB 80YR</v>
          </cell>
        </row>
        <row r="102">
          <cell r="J102" t="str">
            <v>JP-DB 81YR</v>
          </cell>
        </row>
        <row r="103">
          <cell r="J103" t="str">
            <v>JP-DB 82YR</v>
          </cell>
        </row>
        <row r="104">
          <cell r="J104" t="str">
            <v>JP-DB 83YR</v>
          </cell>
        </row>
        <row r="105">
          <cell r="J105" t="str">
            <v>JP-DB 84YR</v>
          </cell>
        </row>
        <row r="106">
          <cell r="J106" t="str">
            <v>JP-DB 85YR</v>
          </cell>
        </row>
        <row r="107">
          <cell r="J107" t="str">
            <v>JP-DB 86YR</v>
          </cell>
        </row>
        <row r="108">
          <cell r="J108" t="str">
            <v>JP-DB 87YR</v>
          </cell>
        </row>
        <row r="109">
          <cell r="J109" t="str">
            <v>JP-DB 88YR</v>
          </cell>
        </row>
        <row r="110">
          <cell r="J110" t="str">
            <v>JP-DB 89YR</v>
          </cell>
        </row>
        <row r="111">
          <cell r="J111" t="str">
            <v>JP-DB 8YR</v>
          </cell>
        </row>
        <row r="112">
          <cell r="J112" t="str">
            <v>JP-DB 90YR</v>
          </cell>
        </row>
        <row r="113">
          <cell r="J113" t="str">
            <v>JP-DB 91YR</v>
          </cell>
        </row>
        <row r="114">
          <cell r="J114" t="str">
            <v>JP-DB 92YR</v>
          </cell>
        </row>
        <row r="115">
          <cell r="J115" t="str">
            <v>JP-DB 93YR</v>
          </cell>
        </row>
        <row r="116">
          <cell r="J116" t="str">
            <v>JP-DB 94YR</v>
          </cell>
        </row>
        <row r="117">
          <cell r="J117" t="str">
            <v>JP-DB 95YR</v>
          </cell>
        </row>
        <row r="118">
          <cell r="J118" t="str">
            <v>JP-DB 96YR</v>
          </cell>
        </row>
        <row r="119">
          <cell r="J119" t="str">
            <v>JP-DB 97YR</v>
          </cell>
        </row>
        <row r="120">
          <cell r="J120" t="str">
            <v>JP-DB 98YR</v>
          </cell>
        </row>
        <row r="121">
          <cell r="J121" t="str">
            <v>JP-DB 99YR</v>
          </cell>
        </row>
        <row r="122">
          <cell r="J122" t="str">
            <v>JP-DB 9YR</v>
          </cell>
        </row>
        <row r="123">
          <cell r="J123" t="str">
            <v>JP-STL 100YR</v>
          </cell>
        </row>
        <row r="124">
          <cell r="J124" t="str">
            <v>JP-STL 10YR</v>
          </cell>
        </row>
        <row r="125">
          <cell r="J125" t="str">
            <v>JP-STL 11YR</v>
          </cell>
        </row>
        <row r="126">
          <cell r="J126" t="str">
            <v>JP-STL 12YR</v>
          </cell>
        </row>
        <row r="127">
          <cell r="J127" t="str">
            <v>JP-STL 13YR</v>
          </cell>
        </row>
        <row r="128">
          <cell r="J128" t="str">
            <v>JP-STL 14YR</v>
          </cell>
        </row>
        <row r="129">
          <cell r="J129" t="str">
            <v>JP-STL 15YR</v>
          </cell>
        </row>
        <row r="130">
          <cell r="J130" t="str">
            <v>JP-STL 16YR</v>
          </cell>
        </row>
        <row r="131">
          <cell r="J131" t="str">
            <v>JP-STL 17YR</v>
          </cell>
        </row>
        <row r="132">
          <cell r="J132" t="str">
            <v>JP-STL 18YR</v>
          </cell>
        </row>
        <row r="133">
          <cell r="J133" t="str">
            <v>JP-STL 19YR</v>
          </cell>
        </row>
        <row r="134">
          <cell r="J134" t="str">
            <v>JP-STL 20YR</v>
          </cell>
        </row>
        <row r="135">
          <cell r="J135" t="str">
            <v>JP-STL 21YR</v>
          </cell>
        </row>
        <row r="136">
          <cell r="J136" t="str">
            <v>JP-STL 22YR</v>
          </cell>
        </row>
        <row r="137">
          <cell r="J137" t="str">
            <v>JP-STL 23YR</v>
          </cell>
        </row>
        <row r="138">
          <cell r="J138" t="str">
            <v>JP-STL 24YR</v>
          </cell>
        </row>
        <row r="139">
          <cell r="J139" t="str">
            <v>JP-STL 25YR</v>
          </cell>
        </row>
        <row r="140">
          <cell r="J140" t="str">
            <v>JP-STL 26YR</v>
          </cell>
        </row>
        <row r="141">
          <cell r="J141" t="str">
            <v>JP-STL 27YR</v>
          </cell>
        </row>
        <row r="142">
          <cell r="J142" t="str">
            <v>JP-STL 28YR</v>
          </cell>
        </row>
        <row r="143">
          <cell r="J143" t="str">
            <v>JP-STL 29YR</v>
          </cell>
        </row>
        <row r="144">
          <cell r="J144" t="str">
            <v>JP-STL 2YR</v>
          </cell>
        </row>
        <row r="145">
          <cell r="J145" t="str">
            <v>JP-STL 30YR</v>
          </cell>
        </row>
        <row r="146">
          <cell r="J146" t="str">
            <v>JP-STL 31YR</v>
          </cell>
        </row>
        <row r="147">
          <cell r="J147" t="str">
            <v>JP-STL 32YR</v>
          </cell>
        </row>
        <row r="148">
          <cell r="J148" t="str">
            <v>JP-STL 33YR</v>
          </cell>
        </row>
        <row r="149">
          <cell r="J149" t="str">
            <v>JP-STL 34YR</v>
          </cell>
        </row>
        <row r="150">
          <cell r="J150" t="str">
            <v>JP-STL 35YR</v>
          </cell>
        </row>
        <row r="151">
          <cell r="J151" t="str">
            <v>JP-STL 36YR</v>
          </cell>
        </row>
        <row r="152">
          <cell r="J152" t="str">
            <v>JP-STL 37YR</v>
          </cell>
        </row>
        <row r="153">
          <cell r="J153" t="str">
            <v>JP-STL 38YR</v>
          </cell>
        </row>
        <row r="154">
          <cell r="J154" t="str">
            <v>JP-STL 39YR</v>
          </cell>
        </row>
        <row r="155">
          <cell r="J155" t="str">
            <v>JP-STL 3YR</v>
          </cell>
        </row>
        <row r="156">
          <cell r="J156" t="str">
            <v>JP-STL 40YR</v>
          </cell>
        </row>
        <row r="157">
          <cell r="J157" t="str">
            <v>JP-STL 41YR</v>
          </cell>
        </row>
        <row r="158">
          <cell r="J158" t="str">
            <v>JP-STL 42YR</v>
          </cell>
        </row>
        <row r="159">
          <cell r="J159" t="str">
            <v>JP-STL 43YR</v>
          </cell>
        </row>
        <row r="160">
          <cell r="J160" t="str">
            <v>JP-STL 44YR</v>
          </cell>
        </row>
        <row r="161">
          <cell r="J161" t="str">
            <v>JP-STL 45YR</v>
          </cell>
        </row>
        <row r="162">
          <cell r="J162" t="str">
            <v>JP-STL 46YR</v>
          </cell>
        </row>
        <row r="163">
          <cell r="J163" t="str">
            <v>JP-STL 47YR</v>
          </cell>
        </row>
        <row r="164">
          <cell r="J164" t="str">
            <v>JP-STL 48YR</v>
          </cell>
        </row>
        <row r="165">
          <cell r="J165" t="str">
            <v>JP-STL 49YR</v>
          </cell>
        </row>
        <row r="166">
          <cell r="J166" t="str">
            <v>JP-STL 4YR</v>
          </cell>
        </row>
        <row r="167">
          <cell r="J167" t="str">
            <v>JP-STL 50YR</v>
          </cell>
        </row>
        <row r="168">
          <cell r="J168" t="str">
            <v>JP-STL 51YR</v>
          </cell>
        </row>
        <row r="169">
          <cell r="J169" t="str">
            <v>JP-STL 52YR</v>
          </cell>
        </row>
        <row r="170">
          <cell r="J170" t="str">
            <v>JP-STL 53YR</v>
          </cell>
        </row>
        <row r="171">
          <cell r="J171" t="str">
            <v>JP-STL 54YR</v>
          </cell>
        </row>
        <row r="172">
          <cell r="J172" t="str">
            <v>JP-STL 55YR</v>
          </cell>
        </row>
        <row r="173">
          <cell r="J173" t="str">
            <v>JP-STL 56YR</v>
          </cell>
        </row>
        <row r="174">
          <cell r="J174" t="str">
            <v>JP-STL 57YR</v>
          </cell>
        </row>
        <row r="175">
          <cell r="J175" t="str">
            <v>JP-STL 58YR</v>
          </cell>
        </row>
        <row r="176">
          <cell r="J176" t="str">
            <v>JP-STL 59YR</v>
          </cell>
        </row>
        <row r="177">
          <cell r="J177" t="str">
            <v>JP-STL 5YR</v>
          </cell>
        </row>
        <row r="178">
          <cell r="J178" t="str">
            <v>JP-STL 60YR</v>
          </cell>
        </row>
        <row r="179">
          <cell r="J179" t="str">
            <v>JP-STL 61YR</v>
          </cell>
        </row>
        <row r="180">
          <cell r="J180" t="str">
            <v>JP-STL 62YR</v>
          </cell>
        </row>
        <row r="181">
          <cell r="J181" t="str">
            <v>JP-STL 63YR</v>
          </cell>
        </row>
        <row r="182">
          <cell r="J182" t="str">
            <v>JP-STL 64YR</v>
          </cell>
        </row>
        <row r="183">
          <cell r="J183" t="str">
            <v>JP-STL 65YR</v>
          </cell>
        </row>
        <row r="184">
          <cell r="J184" t="str">
            <v>JP-STL 66YR</v>
          </cell>
        </row>
        <row r="185">
          <cell r="J185" t="str">
            <v>JP-STL 67YR</v>
          </cell>
        </row>
        <row r="186">
          <cell r="J186" t="str">
            <v>JP-STL 68YR</v>
          </cell>
        </row>
        <row r="187">
          <cell r="J187" t="str">
            <v>JP-STL 69YR</v>
          </cell>
        </row>
        <row r="188">
          <cell r="J188" t="str">
            <v>JP-STL 6YR</v>
          </cell>
        </row>
        <row r="189">
          <cell r="J189" t="str">
            <v>JP-STL 70YR</v>
          </cell>
        </row>
        <row r="190">
          <cell r="J190" t="str">
            <v>JP-STL 71YR</v>
          </cell>
        </row>
        <row r="191">
          <cell r="J191" t="str">
            <v>JP-STL 72YR</v>
          </cell>
        </row>
        <row r="192">
          <cell r="J192" t="str">
            <v>JP-STL 73YR</v>
          </cell>
        </row>
        <row r="193">
          <cell r="J193" t="str">
            <v>JP-STL 74YR</v>
          </cell>
        </row>
        <row r="194">
          <cell r="J194" t="str">
            <v>JP-STL 75YR</v>
          </cell>
        </row>
        <row r="195">
          <cell r="J195" t="str">
            <v>JP-STL 76YR</v>
          </cell>
        </row>
        <row r="196">
          <cell r="J196" t="str">
            <v>JP-STL 77YR</v>
          </cell>
        </row>
        <row r="197">
          <cell r="J197" t="str">
            <v>JP-STL 78YR</v>
          </cell>
        </row>
        <row r="198">
          <cell r="J198" t="str">
            <v>JP-STL 79YR</v>
          </cell>
        </row>
        <row r="199">
          <cell r="J199" t="str">
            <v>JP-STL 7YR</v>
          </cell>
        </row>
        <row r="200">
          <cell r="J200" t="str">
            <v>JP-STL 80YR</v>
          </cell>
        </row>
        <row r="201">
          <cell r="J201" t="str">
            <v>JP-STL 81YR</v>
          </cell>
        </row>
        <row r="202">
          <cell r="J202" t="str">
            <v>JP-STL 82YR</v>
          </cell>
        </row>
        <row r="203">
          <cell r="J203" t="str">
            <v>JP-STL 83YR</v>
          </cell>
        </row>
        <row r="204">
          <cell r="J204" t="str">
            <v>JP-STL 84YR</v>
          </cell>
        </row>
        <row r="205">
          <cell r="J205" t="str">
            <v>JP-STL 85YR</v>
          </cell>
        </row>
        <row r="206">
          <cell r="J206" t="str">
            <v>JP-STL 86YR</v>
          </cell>
        </row>
        <row r="207">
          <cell r="J207" t="str">
            <v>JP-STL 87YR</v>
          </cell>
        </row>
        <row r="208">
          <cell r="J208" t="str">
            <v>JP-STL 88YR</v>
          </cell>
        </row>
        <row r="209">
          <cell r="J209" t="str">
            <v>JP-STL 89YR</v>
          </cell>
        </row>
        <row r="210">
          <cell r="J210" t="str">
            <v>JP-STL 8YR</v>
          </cell>
        </row>
        <row r="211">
          <cell r="J211" t="str">
            <v>JP-STL 90YR</v>
          </cell>
        </row>
        <row r="212">
          <cell r="J212" t="str">
            <v>JP-STL 91YR</v>
          </cell>
        </row>
        <row r="213">
          <cell r="J213" t="str">
            <v>JP-STL 92YR</v>
          </cell>
        </row>
        <row r="214">
          <cell r="J214" t="str">
            <v>JP-STL 93YR</v>
          </cell>
        </row>
        <row r="215">
          <cell r="J215" t="str">
            <v>JP-STL 94YR</v>
          </cell>
        </row>
        <row r="216">
          <cell r="J216" t="str">
            <v>JP-STL 95YR</v>
          </cell>
        </row>
        <row r="217">
          <cell r="J217" t="str">
            <v>JP-STL 96YR</v>
          </cell>
        </row>
        <row r="218">
          <cell r="J218" t="str">
            <v>JP-STL 97YR</v>
          </cell>
        </row>
        <row r="219">
          <cell r="J219" t="str">
            <v>JP-STL 98YR</v>
          </cell>
        </row>
        <row r="220">
          <cell r="J220" t="str">
            <v>JP-STL 99YR</v>
          </cell>
        </row>
        <row r="221">
          <cell r="J221" t="str">
            <v>JP-STL 9YR</v>
          </cell>
        </row>
        <row r="222">
          <cell r="J222" t="str">
            <v>MACRS HY</v>
          </cell>
        </row>
        <row r="223">
          <cell r="J223" t="str">
            <v>MACRS MQ</v>
          </cell>
        </row>
        <row r="224">
          <cell r="J224" t="str">
            <v>MACRS STL HY</v>
          </cell>
        </row>
        <row r="225">
          <cell r="J225" t="str">
            <v>MACRS STL MM</v>
          </cell>
        </row>
        <row r="226">
          <cell r="J226" t="str">
            <v>MACRS STL MQ</v>
          </cell>
        </row>
        <row r="227">
          <cell r="J227" t="str">
            <v>STL</v>
          </cell>
        </row>
        <row r="228">
          <cell r="J228" t="str">
            <v>SYD</v>
          </cell>
        </row>
        <row r="229">
          <cell r="J229" t="str">
            <v>ЛМ</v>
          </cell>
        </row>
        <row r="230">
          <cell r="J230" t="str">
            <v>МВ</v>
          </cell>
        </row>
        <row r="231">
          <cell r="J231" t="str">
            <v>НЕ ОПРЕДЕЛЕН</v>
          </cell>
        </row>
      </sheetData>
      <sheetData sheetId="1"/>
      <sheetData sheetId="2"/>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ЦЕХА"/>
      <sheetName val="ГСМ"/>
      <sheetName val="ШИНЫ"/>
      <sheetName val="Лист3"/>
    </sheetNames>
    <sheetDataSet>
      <sheetData sheetId="0">
        <row r="73">
          <cell r="A73" t="str">
            <v>4 КВАРТАЛ</v>
          </cell>
          <cell r="B73">
            <v>744</v>
          </cell>
          <cell r="C73">
            <v>142.73499999999999</v>
          </cell>
          <cell r="D73">
            <v>191.84811827956989</v>
          </cell>
        </row>
      </sheetData>
      <sheetData sheetId="1"/>
      <sheetData sheetId="2"/>
      <sheetData sheetId="3"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к ИБ"/>
    </sheetNames>
    <sheetDataSet>
      <sheetData sheetId="0"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tash Sheets from EC Model"/>
    </sheetNames>
    <definedNames>
      <definedName name="calc"/>
      <definedName name="calc2"/>
      <definedName name="calc3"/>
    </definedNames>
    <sheetDataSet>
      <sheetData sheetId="0"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Verkh DCF"/>
    </sheetNames>
    <sheetDataSet>
      <sheetData sheetId="0" refreshError="1"/>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sts"/>
      <sheetName val="NOTES"/>
      <sheetName val="CHECKS"/>
      <sheetName val="Text numb"/>
      <sheetName val="P&amp;L"/>
      <sheetName val="BS"/>
      <sheetName val="CF"/>
      <sheetName val="Equity"/>
      <sheetName val="N1"/>
      <sheetName val="Sales"/>
      <sheetName val="COS"/>
      <sheetName val="SGnA"/>
      <sheetName val="OIE"/>
      <sheetName val="FIN"/>
      <sheetName val="IncTax"/>
      <sheetName val="PPEroll"/>
      <sheetName val="PPE"/>
      <sheetName val="Inv"/>
      <sheetName val="FinAsset"/>
      <sheetName val="Assoc"/>
      <sheetName val="TradeAR"/>
      <sheetName val="Adv-Prepaids"/>
      <sheetName val="TaxAR"/>
      <sheetName val="Cash"/>
      <sheetName val="Loans"/>
      <sheetName val="Pension"/>
      <sheetName val="DTAX"/>
      <sheetName val="TradeAP"/>
      <sheetName val="TaxAP"/>
      <sheetName val="Related"/>
      <sheetName val="Commitments"/>
      <sheetName val="N33.1"/>
      <sheetName val="FCrisk"/>
      <sheetName val="Credit risk"/>
      <sheetName val="After BS events"/>
      <sheetName val="SPR"/>
    </sheetNames>
    <sheetDataSet>
      <sheetData sheetId="0" refreshError="1">
        <row r="5">
          <cell r="B5">
            <v>39447</v>
          </cell>
        </row>
        <row r="6">
          <cell r="B6">
            <v>24.546199999999999</v>
          </cell>
          <cell r="C6">
            <v>26.331099999999999</v>
          </cell>
        </row>
        <row r="7">
          <cell r="B7">
            <v>25.576999999999998</v>
          </cell>
          <cell r="C7">
            <v>27.185246575342422</v>
          </cell>
        </row>
      </sheetData>
      <sheetData sheetId="1" refreshError="1">
        <row r="2">
          <cell r="A2" t="str">
            <v>Eng</v>
          </cell>
          <cell r="C2">
            <v>1</v>
          </cell>
          <cell r="D2" t="str">
            <v>JANUARY</v>
          </cell>
          <cell r="E2" t="str">
            <v>ЯНВАРЯ</v>
          </cell>
        </row>
        <row r="3">
          <cell r="A3" t="str">
            <v>Rus</v>
          </cell>
          <cell r="C3">
            <v>2</v>
          </cell>
          <cell r="D3" t="str">
            <v>FEBRUARY</v>
          </cell>
          <cell r="E3" t="str">
            <v>ФЕВРАЛЯ</v>
          </cell>
        </row>
        <row r="4">
          <cell r="C4">
            <v>3</v>
          </cell>
          <cell r="D4" t="str">
            <v>MARCH</v>
          </cell>
          <cell r="E4" t="str">
            <v>МАРТА</v>
          </cell>
        </row>
        <row r="5">
          <cell r="C5">
            <v>4</v>
          </cell>
          <cell r="D5" t="str">
            <v>APRIL</v>
          </cell>
          <cell r="E5" t="str">
            <v>АПРЕЛЯ</v>
          </cell>
        </row>
        <row r="6">
          <cell r="C6">
            <v>5</v>
          </cell>
          <cell r="D6" t="str">
            <v>MAY</v>
          </cell>
          <cell r="E6" t="str">
            <v>МАЯ</v>
          </cell>
        </row>
        <row r="7">
          <cell r="C7">
            <v>6</v>
          </cell>
          <cell r="D7" t="str">
            <v>JUNE</v>
          </cell>
          <cell r="E7" t="str">
            <v>ИЮНЯ</v>
          </cell>
        </row>
        <row r="8">
          <cell r="C8">
            <v>7</v>
          </cell>
          <cell r="D8" t="str">
            <v>JULY</v>
          </cell>
          <cell r="E8" t="str">
            <v>ИЮЛЯ</v>
          </cell>
        </row>
        <row r="9">
          <cell r="C9">
            <v>8</v>
          </cell>
          <cell r="D9" t="str">
            <v>AUGUST</v>
          </cell>
          <cell r="E9" t="str">
            <v>АВГУСТА</v>
          </cell>
        </row>
        <row r="10">
          <cell r="C10">
            <v>9</v>
          </cell>
          <cell r="D10" t="str">
            <v>SEPTEMBER</v>
          </cell>
          <cell r="E10" t="str">
            <v>СЕНТЯБРЯ</v>
          </cell>
        </row>
        <row r="11">
          <cell r="C11">
            <v>10</v>
          </cell>
          <cell r="D11" t="str">
            <v>OCTOBER</v>
          </cell>
          <cell r="E11" t="str">
            <v>ОКТЯБРЯ</v>
          </cell>
        </row>
        <row r="12">
          <cell r="C12">
            <v>11</v>
          </cell>
          <cell r="D12" t="str">
            <v>NOVEMBER</v>
          </cell>
          <cell r="E12" t="str">
            <v>НОЯБРЯ</v>
          </cell>
        </row>
        <row r="13">
          <cell r="C13">
            <v>12</v>
          </cell>
          <cell r="D13" t="str">
            <v>DECEMBER</v>
          </cell>
          <cell r="E13" t="str">
            <v>ДЕКАБРЯ</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
      <sheetName val="temp_for_sw"/>
    </sheetNames>
    <sheetDataSet>
      <sheetData sheetId="0" refreshError="1"/>
      <sheetData sheetId="1"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s>
    <sheetDataSet>
      <sheetData sheetId="0"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sheetName val="Billing system analysis"/>
      <sheetName val="Assumptions"/>
      <sheetName val="Adjustments"/>
      <sheetName val="Лист1"/>
      <sheetName val="4"/>
      <sheetName val="1п"/>
      <sheetName val="Формы"/>
      <sheetName val="Indices"/>
      <sheetName val="pag.21"/>
      <sheetName val="pag.23"/>
      <sheetName val="pag.1"/>
      <sheetName val="pag.10"/>
      <sheetName val="pag.11"/>
      <sheetName val="pag.12"/>
      <sheetName val="pag.13"/>
      <sheetName val="pag.14"/>
      <sheetName val="pag.15"/>
      <sheetName val="pag.16"/>
      <sheetName val="pag.19"/>
      <sheetName val="pag.20"/>
      <sheetName val="pag.2"/>
      <sheetName val="pag.3"/>
      <sheetName val="pag.4"/>
      <sheetName val="pag.5"/>
      <sheetName val="pag.6"/>
      <sheetName val="pag.7"/>
      <sheetName val="pag.8"/>
      <sheetName val="pag.9"/>
      <sheetName val="pag.22"/>
      <sheetName val="Value"/>
      <sheetName val="Projections"/>
      <sheetName val="НАЛ.97г.пр.Нат."/>
      <sheetName val="Ввод"/>
      <sheetName val="Read me first"/>
      <sheetName val="Наличие102003"/>
      <sheetName val="Summary"/>
      <sheetName val="Projn ParametersPP"/>
      <sheetName val="КОРдатапредл"/>
      <sheetName val="Форма1"/>
      <sheetName val="Data for analysis"/>
      <sheetName val="Sched 11-ACTUALS"/>
      <sheetName val="_"/>
      <sheetName val="CIP"/>
      <sheetName val="отгр ГОК"/>
      <sheetName val="Scenar"/>
      <sheetName val="Cost Allocation"/>
      <sheetName val="2002(v2)"/>
      <sheetName val="Цеховые"/>
      <sheetName val="оао09от"/>
      <sheetName val="Standard Inputs"/>
      <sheetName val="Adm"/>
      <sheetName val="Ф №10"/>
      <sheetName val="Opex"/>
      <sheetName val="Sales"/>
      <sheetName val="CF less F"/>
      <sheetName val="Salary"/>
      <sheetName val="Cape"/>
      <sheetName val="Com"/>
      <sheetName val="Taxes"/>
      <sheetName val="Production"/>
      <sheetName val="Prices"/>
      <sheetName val="Energy"/>
      <sheetName val="Discount"/>
      <sheetName val="Сдача "/>
      <sheetName val="Баланс"/>
      <sheetName val="Служебный"/>
      <sheetName val="Корректирующие Таблицы"/>
      <sheetName val="Титул"/>
      <sheetName val="Ф2"/>
      <sheetName val="Ф5"/>
      <sheetName val="Ф6"/>
      <sheetName val="Ф4"/>
      <sheetName val="Курс"/>
      <sheetName val="ИнвестицииСвод"/>
      <sheetName val="Лист3"/>
      <sheetName val="точн2"/>
      <sheetName val="Корр_сост"/>
      <sheetName val="МБП"/>
      <sheetName val="DATA"/>
      <sheetName val="Input_Assumptions"/>
      <sheetName val="Indizes"/>
      <sheetName val="#ССЫЛКА"/>
      <sheetName val="Billing_system_analysis"/>
      <sheetName val="pag_21"/>
      <sheetName val="pag_23"/>
      <sheetName val="pag_1"/>
      <sheetName val="pag_10"/>
      <sheetName val="pag_11"/>
      <sheetName val="pag_12"/>
      <sheetName val="pag_13"/>
      <sheetName val="pag_14"/>
      <sheetName val="pag_15"/>
      <sheetName val="pag_16"/>
      <sheetName val="pag_19"/>
      <sheetName val="pag_20"/>
      <sheetName val="pag_2"/>
      <sheetName val="pag_3"/>
      <sheetName val="pag_4"/>
      <sheetName val="pag_5"/>
      <sheetName val="pag_6"/>
      <sheetName val="pag_7"/>
      <sheetName val="pag_8"/>
      <sheetName val="pag_9"/>
      <sheetName val="pag_22"/>
      <sheetName val="НАЛ_97г_пр_Нат_"/>
      <sheetName val="Billing_system_analysis1"/>
      <sheetName val="pag_211"/>
      <sheetName val="pag_231"/>
      <sheetName val="pag_17"/>
      <sheetName val="pag_101"/>
      <sheetName val="pag_111"/>
      <sheetName val="pag_121"/>
      <sheetName val="pag_131"/>
      <sheetName val="pag_141"/>
      <sheetName val="pag_151"/>
      <sheetName val="pag_161"/>
      <sheetName val="pag_191"/>
      <sheetName val="pag_201"/>
      <sheetName val="pag_24"/>
      <sheetName val="pag_31"/>
      <sheetName val="pag_41"/>
      <sheetName val="pag_51"/>
      <sheetName val="pag_61"/>
      <sheetName val="pag_71"/>
      <sheetName val="pag_81"/>
      <sheetName val="pag_91"/>
      <sheetName val="pag_221"/>
      <sheetName val="НАЛ_97г_пр_Нат_1"/>
      <sheetName val="Ф-1"/>
      <sheetName val="Справочники"/>
      <sheetName val="3"/>
      <sheetName val="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deliverable"/>
      <sheetName val="tasks.brd"/>
      <sheetName val="other projects"/>
      <sheetName val="budget.final"/>
      <sheetName val="interim"/>
      <sheetName val="rates"/>
      <sheetName val="4"/>
      <sheetName val="tasks_b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астройки"/>
      <sheetName val="Бюджет_продаж февраль"/>
      <sheetName val="PL"/>
      <sheetName val="PL_ нарастающ"/>
      <sheetName val="CF"/>
      <sheetName val="CF_нарастающ"/>
      <sheetName val="BS"/>
      <sheetName val="Кредитн_ портф "/>
      <sheetName val="Портф_займов "/>
      <sheetName val="Chg_WC"/>
      <sheetName val="Оборачиваемость"/>
      <sheetName val="цены закупок"/>
      <sheetName val="Марж_доходность"/>
      <sheetName val="Title"/>
      <sheetName val="Lists"/>
    </sheetNames>
    <sheetDataSet>
      <sheetData sheetId="0">
        <row r="4">
          <cell r="C4" t="str">
            <v>ОАО Галоген</v>
          </cell>
        </row>
        <row r="11">
          <cell r="C11" t="str">
            <v>Кустова Н.Н.</v>
          </cell>
        </row>
        <row r="12">
          <cell r="C12" t="str">
            <v>Кустова Н.Н.</v>
          </cell>
        </row>
        <row r="13">
          <cell r="C13" t="str">
            <v>Кустова Н.Н.</v>
          </cell>
        </row>
        <row r="14">
          <cell r="C14" t="str">
            <v>Кустова Н.Н.</v>
          </cell>
        </row>
        <row r="15">
          <cell r="C15" t="str">
            <v>Никитина Н.Г.</v>
          </cell>
        </row>
        <row r="19">
          <cell r="C19" t="str">
            <v>Захаров И.В.</v>
          </cell>
        </row>
        <row r="20">
          <cell r="C20" t="str">
            <v>Никитина Н.Г.</v>
          </cell>
        </row>
        <row r="21">
          <cell r="C21" t="str">
            <v>Никитина Н.Г.</v>
          </cell>
        </row>
        <row r="22">
          <cell r="C22" t="str">
            <v>Кондюрина Н.В.</v>
          </cell>
        </row>
        <row r="23">
          <cell r="C23" t="str">
            <v>Захаров И.В.</v>
          </cell>
        </row>
      </sheetData>
      <sheetData sheetId="1" refreshError="1"/>
      <sheetData sheetId="2">
        <row r="7">
          <cell r="A7" t="str">
            <v>код</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урсы валют ЦБ"/>
      <sheetName val="СЭЛТ"/>
      <sheetName val="Фьючерсы на доллар"/>
      <sheetName val="Валютный межбанк"/>
      <sheetName val="&quot;Мягкие&quot; валюты"/>
      <sheetName val="Кросс-курсы"/>
      <sheetName val="Обменные пункты"/>
      <sheetName val="Драгоценные металлы"/>
      <sheetName val="&quot;Золотой червонец&quot;"/>
      <sheetName val="Нью-йоркская биржа"/>
      <sheetName val="Ставки межбанковских кредитов"/>
      <sheetName val="Ставки ЦБ РФ"/>
      <sheetName val="LIBOR"/>
      <sheetName val="Ставки привлечения депозитов"/>
      <sheetName val="Привлечение-размещение "/>
      <sheetName val="ГКО"/>
      <sheetName val="ОВГВЗ"/>
      <sheetName val="Рынок ОФЗ"/>
      <sheetName val="Нефть &quot;Brent&quot;"/>
      <sheetName val="Service"/>
      <sheetName val="Adjustments"/>
      <sheetName val="Data"/>
      <sheetName val="Standing_Data"/>
      <sheetName val="KEY"/>
      <sheetName val="Списки (скрыть)"/>
      <sheetName val="DS CF"/>
      <sheetName val="DS P&amp;L"/>
      <sheetName val="10"/>
      <sheetName val="5"/>
      <sheetName val="6"/>
      <sheetName val="Проводки'02"/>
      <sheetName val="АКРасч"/>
      <sheetName val="УрРасч"/>
      <sheetName val="13"/>
      <sheetName val="16"/>
      <sheetName val="14"/>
      <sheetName val="Rin3112x"/>
      <sheetName val="Лист1"/>
      <sheetName val="Login"/>
      <sheetName val="UnadjBS"/>
      <sheetName val="Paramètres"/>
      <sheetName val="cont"/>
      <sheetName val="BS&amp;IS"/>
      <sheetName val="PPE"/>
      <sheetName val="AR"/>
      <sheetName val="Loans"/>
      <sheetName val="PPE impairment"/>
      <sheetName val="LTI"/>
      <sheetName val="ICO ALR"/>
      <sheetName val="ICO Subs"/>
      <sheetName val="adj 2011"/>
      <sheetName val="DTX"/>
      <sheetName val="AP"/>
      <sheetName val="Taxes"/>
      <sheetName val="Revenue"/>
      <sheetName val="COS"/>
      <sheetName val="стр.2340, 2350"/>
      <sheetName val="Фьючерсы_на_доллар"/>
      <sheetName val="Валютный_межбанк"/>
      <sheetName val="Курсы_валют_ЦБ"/>
      <sheetName val="&quot;Мягкие&quot;_валюты"/>
      <sheetName val="Обменные_пункты"/>
      <sheetName val="Драгоценные_металлы"/>
      <sheetName val="&quot;Золотой_червонец&quot;"/>
      <sheetName val="Нью-йоркская_биржа"/>
      <sheetName val="Ставки_межбанковских_кредитов"/>
      <sheetName val="Ставки_ЦБ_РФ"/>
      <sheetName val="Ставки_привлечения_депозитов"/>
      <sheetName val="Привлечение-размещение_"/>
      <sheetName val="Рынок_ОФЗ"/>
      <sheetName val="Нефть_&quot;Brent&quot;"/>
      <sheetName val="Списки_(скрыть)"/>
      <sheetName val="DS_CF"/>
      <sheetName val="DS_P&amp;L"/>
      <sheetName val="Фьючерсы_на_доллар1"/>
      <sheetName val="Валютный_межбанк1"/>
      <sheetName val="Курсы_валют_ЦБ1"/>
      <sheetName val="&quot;Мягкие&quot;_валюты1"/>
      <sheetName val="Обменные_пункты1"/>
      <sheetName val="Драгоценные_металлы1"/>
      <sheetName val="&quot;Золотой_червонец&quot;1"/>
      <sheetName val="Нью-йоркская_биржа1"/>
      <sheetName val="Ставки_межбанковских_кредитов1"/>
      <sheetName val="Ставки_ЦБ_РФ1"/>
      <sheetName val="Ставки_привлечения_депозитов1"/>
      <sheetName val="Привлечение-размещение_1"/>
      <sheetName val="Рынок_ОФЗ1"/>
      <sheetName val="Нефть_&quot;Brent&quot;1"/>
      <sheetName val="Списки_(скрыть)1"/>
      <sheetName val="DS_CF1"/>
      <sheetName val="DS_P&amp;L1"/>
      <sheetName val="23"/>
      <sheetName val="СашаГузель"/>
      <sheetName val="Василя4"/>
      <sheetName val="Василя2"/>
      <sheetName val="Инвестиции"/>
      <sheetName val="12"/>
      <sheetName val="BS-2"/>
      <sheetName val="Lists"/>
      <sheetName val="IS-1"/>
      <sheetName val="SS-7"/>
      <sheetName val="Лист2"/>
      <sheetName val="Лист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KK_schedule"/>
    </sheetNames>
    <sheetDataSet>
      <sheetData sheetId="0">
        <row r="4">
          <cell r="C4">
            <v>2019</v>
          </cell>
        </row>
        <row r="5">
          <cell r="K5">
            <v>3</v>
          </cell>
        </row>
      </sheetData>
      <sheetData sheetId="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S proforma Seneltex"/>
    </sheetNames>
    <sheetDataSet>
      <sheetData sheetId="0"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adj"/>
      <sheetName val="Transition"/>
      <sheetName val="Entries"/>
      <sheetName val="TSS proforma Seneltex"/>
    </sheetNames>
    <sheetDataSet>
      <sheetData sheetId="0" refreshError="1">
        <row r="7">
          <cell r="D7">
            <v>28.78</v>
          </cell>
        </row>
      </sheetData>
      <sheetData sheetId="1" refreshError="1"/>
      <sheetData sheetId="2" refreshError="1"/>
      <sheetData sheetId="3" refreshError="1"/>
      <sheetData sheetId="4"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ssian BS97"/>
    </sheetNames>
    <sheetDataSet>
      <sheetData sheetId="0"/>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M04"/>
      <sheetName val="EAM04_Инстр"/>
      <sheetName val="Data"/>
    </sheetNames>
    <sheetDataSet>
      <sheetData sheetId="0" refreshError="1"/>
      <sheetData sheetId="1" refreshError="1"/>
      <sheetData sheetId="2">
        <row r="3">
          <cell r="B3" t="str">
            <v>БЛО: ОАО ЕвроХим - Белореченские Минудобрения - склад для учета оборудования</v>
          </cell>
          <cell r="F3" t="str">
            <v>Контракт</v>
          </cell>
          <cell r="H3" t="str">
            <v>Внутренние</v>
          </cell>
          <cell r="J3" t="str">
            <v>Port Azov</v>
          </cell>
        </row>
        <row r="4">
          <cell r="B4" t="str">
            <v>БЛЦ: ОАО ЕвроХим - Белореченские Минудобрения</v>
          </cell>
          <cell r="F4" t="str">
            <v>Обслуживание</v>
          </cell>
          <cell r="H4" t="str">
            <v>Сторонние</v>
          </cell>
          <cell r="J4" t="str">
            <v>Generic port</v>
          </cell>
        </row>
        <row r="5">
          <cell r="B5" t="str">
            <v>КВО: ОАО Ковдорский ГОК</v>
          </cell>
          <cell r="F5" t="str">
            <v>Операции</v>
          </cell>
          <cell r="J5" t="str">
            <v>Port Ilichevsk</v>
          </cell>
        </row>
        <row r="6">
          <cell r="B6" t="str">
            <v>КВЦ: ОАО Ковдорский ГОК</v>
          </cell>
          <cell r="J6" t="str">
            <v>Port Kaliningrad</v>
          </cell>
        </row>
        <row r="7">
          <cell r="B7" t="str">
            <v>НВО: ОАО Невинномысский Азот-склад учет ОС/НМА</v>
          </cell>
          <cell r="J7" t="str">
            <v>Port Kerch</v>
          </cell>
        </row>
        <row r="8">
          <cell r="B8" t="str">
            <v>НВЦ: ОАО Невинномысский Азот</v>
          </cell>
          <cell r="J8" t="str">
            <v>Port Kherson</v>
          </cell>
        </row>
        <row r="9">
          <cell r="B9" t="str">
            <v>НМО: ОАО Новомосковская Акционерная Компания Азот - склад учет ОС/НМА</v>
          </cell>
          <cell r="J9" t="str">
            <v>Port Klaipeda</v>
          </cell>
        </row>
        <row r="10">
          <cell r="B10" t="str">
            <v>НМЦ: ОАО Новомосковская Акционерная Компания Азот</v>
          </cell>
          <cell r="J10" t="str">
            <v>Port Kotka</v>
          </cell>
        </row>
        <row r="11">
          <cell r="B11" t="str">
            <v>ФСО: ООО Промышленная Группа Фосфорит - Склад для оборудования</v>
          </cell>
          <cell r="J11" t="str">
            <v>Port Murmansk</v>
          </cell>
        </row>
        <row r="12">
          <cell r="B12" t="str">
            <v>ФСЦ: ООО Промышленная Группа Фосфорит</v>
          </cell>
          <cell r="J12" t="str">
            <v>Port Novorossiysk</v>
          </cell>
        </row>
        <row r="13">
          <cell r="J13" t="str">
            <v>Port Paldiski</v>
          </cell>
        </row>
        <row r="14">
          <cell r="J14" t="str">
            <v>Port Riga</v>
          </cell>
        </row>
        <row r="15">
          <cell r="J15" t="str">
            <v>Port Rotterdam</v>
          </cell>
        </row>
        <row r="16">
          <cell r="J16" t="str">
            <v>Port Sillamae</v>
          </cell>
        </row>
        <row r="17">
          <cell r="J17" t="str">
            <v>Port St.Petersburg</v>
          </cell>
        </row>
        <row r="18">
          <cell r="J18" t="str">
            <v>Port Tallinn</v>
          </cell>
        </row>
        <row r="19">
          <cell r="J19" t="str">
            <v>Port Temryuk</v>
          </cell>
        </row>
        <row r="20">
          <cell r="J20" t="str">
            <v>Port Tis</v>
          </cell>
        </row>
        <row r="21">
          <cell r="J21" t="str">
            <v>Port Ventspils</v>
          </cell>
        </row>
        <row r="22">
          <cell r="J22" t="str">
            <v>Port Yuzhny</v>
          </cell>
        </row>
        <row r="23">
          <cell r="J23" t="str">
            <v>Generic station</v>
          </cell>
        </row>
        <row r="24">
          <cell r="J24" t="str">
            <v>Generic Vessel</v>
          </cell>
        </row>
        <row r="25">
          <cell r="J25" t="str">
            <v>ООО "Еврохим - БМУ"</v>
          </cell>
        </row>
        <row r="26">
          <cell r="J26" t="str">
            <v>ООО "ЕвроХим-Белореченские Минудобрения"</v>
          </cell>
        </row>
        <row r="27">
          <cell r="J27" t="str">
            <v>Белореченск</v>
          </cell>
        </row>
        <row r="29">
          <cell r="J29" t="str">
            <v>Расположение ЕГП ЕвроХим Московский Офис</v>
          </cell>
        </row>
        <row r="30">
          <cell r="J30" t="str">
            <v>ОАО "МХК "ЕвроХим" Московский офис</v>
          </cell>
        </row>
        <row r="32">
          <cell r="J32" t="str">
            <v>Расположение ЕвроХим Московский Офис</v>
          </cell>
        </row>
        <row r="33">
          <cell r="J33" t="str">
            <v>Филиал в г. Белореченск</v>
          </cell>
        </row>
        <row r="36">
          <cell r="J36" t="str">
            <v>Филиал в г. Кингисепп</v>
          </cell>
        </row>
        <row r="37">
          <cell r="J37" t="str">
            <v>Филиал в г. Ковдор</v>
          </cell>
        </row>
        <row r="38">
          <cell r="J38" t="str">
            <v>Филиал в г. Краснодар</v>
          </cell>
        </row>
        <row r="39">
          <cell r="J39" t="str">
            <v>Филиал в г. Невинномысск</v>
          </cell>
        </row>
        <row r="40">
          <cell r="J40" t="str">
            <v>Филиал в г. Новомосковск</v>
          </cell>
        </row>
        <row r="41">
          <cell r="J41" t="str">
            <v>Филиал в г. Ростов-на-Дону</v>
          </cell>
        </row>
        <row r="42">
          <cell r="J42" t="str">
            <v>Филиал в г. Санкт-Петербурге</v>
          </cell>
        </row>
        <row r="43">
          <cell r="J43" t="str">
            <v>Филиал в г. Новороссийск</v>
          </cell>
        </row>
        <row r="44">
          <cell r="J44" t="str">
            <v>Закрытое акционерное общество ?Минерально-химическая компания ?ЕвроХим?</v>
          </cell>
        </row>
        <row r="45">
          <cell r="J45" t="str">
            <v>ОАО "Ковдорский ГОК"</v>
          </cell>
        </row>
        <row r="46">
          <cell r="J46" t="str">
            <v>Порт в Новороссийске (Склад НЕВ Азота)</v>
          </cell>
        </row>
        <row r="47">
          <cell r="J47" t="str">
            <v>ОАО "Невинномысский Азот"</v>
          </cell>
        </row>
        <row r="48">
          <cell r="J48" t="str">
            <v>ОАО "Новомосковская Акционерная Компания "Азот"</v>
          </cell>
        </row>
        <row r="49">
          <cell r="J49" t="str">
            <v>Для учета МТР на ответственном хранении</v>
          </cell>
        </row>
        <row r="51">
          <cell r="J51" t="str">
            <v>Товары в пути</v>
          </cell>
        </row>
        <row r="52">
          <cell r="J52" t="str">
            <v>Трейдинг</v>
          </cell>
        </row>
        <row r="53">
          <cell r="J53" t="str">
            <v>ООО "Промышленная Группа "Фосфорит"</v>
          </cell>
        </row>
        <row r="54">
          <cell r="J54" t="str">
            <v>ХРВ: Расположение Харвестер USD (не использовать)</v>
          </cell>
        </row>
        <row r="55">
          <cell r="J55" t="str">
            <v>Харвестер Московский офис</v>
          </cell>
        </row>
        <row r="56">
          <cell r="J56" t="str">
            <v>Харвестер г. Новороссийск</v>
          </cell>
        </row>
        <row r="57">
          <cell r="J57" t="str">
            <v>Харвестер</v>
          </cell>
        </row>
      </sheetData>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
      <sheetName val="16_Газ"/>
      <sheetName val="16_Конденсат"/>
      <sheetName val="ISN"/>
      <sheetName val="SSC"/>
      <sheetName val="ISF"/>
      <sheetName val="SCT"/>
      <sheetName val="ISX"/>
      <sheetName val="с_сть"/>
      <sheetName val="Реклаcсы"/>
      <sheetName val="--&gt;"/>
      <sheetName val="Объемы"/>
      <sheetName val="Свод"/>
      <sheetName val="ГКП"/>
      <sheetName val="ГТЭС"/>
      <sheetName val="ТВС"/>
      <sheetName val="ТОиР"/>
      <sheetName val="АТЦ"/>
      <sheetName val="250200"/>
      <sheetName val="260100"/>
      <sheetName val="910220"/>
      <sheetName val="==&gt;"/>
      <sheetName val="РАСПР"/>
      <sheetName val="структ"/>
      <sheetName val="ТМЦ"/>
      <sheetName val="трансп"/>
      <sheetName val="Активы"/>
      <sheetName val="Rates"/>
    </sheetNames>
    <sheetDataSet>
      <sheetData sheetId="0" refreshError="1">
        <row r="1">
          <cell r="A1" t="str">
            <v>Month</v>
          </cell>
          <cell r="B1" t="str">
            <v>Lot</v>
          </cell>
          <cell r="C1" t="str">
            <v>Tovar</v>
          </cell>
          <cell r="D1" t="str">
            <v>Date1Plan</v>
          </cell>
          <cell r="E1" t="str">
            <v>Date1Fakt</v>
          </cell>
          <cell r="F1" t="str">
            <v>Date2Plan</v>
          </cell>
          <cell r="G1" t="str">
            <v>Date2Fakt</v>
          </cell>
          <cell r="H1" t="str">
            <v>Quantity1</v>
          </cell>
          <cell r="I1" t="str">
            <v>Quantity2</v>
          </cell>
          <cell r="J1" t="str">
            <v>Manufacturer</v>
          </cell>
          <cell r="K1" t="str">
            <v>Exporter</v>
          </cell>
          <cell r="L1" t="str">
            <v>Seller</v>
          </cell>
          <cell r="M1" t="str">
            <v>Buyer</v>
          </cell>
          <cell r="N1" t="str">
            <v>BPrice</v>
          </cell>
          <cell r="O1" t="str">
            <v>BSumma</v>
          </cell>
          <cell r="P1" t="str">
            <v>BPaid</v>
          </cell>
          <cell r="Q1" t="str">
            <v>BDue</v>
          </cell>
          <cell r="R1" t="str">
            <v>EPrice</v>
          </cell>
          <cell r="S1" t="str">
            <v>ESumma</v>
          </cell>
          <cell r="T1" t="str">
            <v>EPaid</v>
          </cell>
          <cell r="U1" t="str">
            <v>EDue</v>
          </cell>
          <cell r="V1" t="str">
            <v>TPrice</v>
          </cell>
          <cell r="W1" t="str">
            <v>TSumma</v>
          </cell>
          <cell r="X1" t="str">
            <v>TPaid</v>
          </cell>
          <cell r="Y1" t="str">
            <v>TDue</v>
          </cell>
        </row>
        <row r="2">
          <cell r="A2">
            <v>200109</v>
          </cell>
          <cell r="B2" t="str">
            <v>aac01</v>
          </cell>
          <cell r="C2" t="str">
            <v>aac</v>
          </cell>
          <cell r="D2">
            <v>37151</v>
          </cell>
          <cell r="E2">
            <v>37155</v>
          </cell>
          <cell r="F2">
            <v>37151</v>
          </cell>
          <cell r="G2">
            <v>37155</v>
          </cell>
          <cell r="H2">
            <v>135</v>
          </cell>
          <cell r="I2">
            <v>135</v>
          </cell>
          <cell r="J2" t="str">
            <v>НевАзот</v>
          </cell>
          <cell r="K2" t="str">
            <v>НевАзот</v>
          </cell>
          <cell r="L2" t="str">
            <v>GMF</v>
          </cell>
          <cell r="M2" t="str">
            <v>Smart</v>
          </cell>
          <cell r="N2">
            <v>195</v>
          </cell>
          <cell r="O2">
            <v>26325</v>
          </cell>
          <cell r="P2">
            <v>26325</v>
          </cell>
          <cell r="Q2">
            <v>0</v>
          </cell>
          <cell r="R2">
            <v>-140</v>
          </cell>
          <cell r="S2">
            <v>-18900</v>
          </cell>
          <cell r="T2">
            <v>-18900</v>
          </cell>
          <cell r="U2">
            <v>0</v>
          </cell>
          <cell r="V2">
            <v>0</v>
          </cell>
          <cell r="W2">
            <v>0</v>
          </cell>
          <cell r="X2">
            <v>0</v>
          </cell>
          <cell r="Y2">
            <v>0</v>
          </cell>
        </row>
        <row r="3">
          <cell r="A3">
            <v>200109</v>
          </cell>
          <cell r="B3" t="str">
            <v>aac02</v>
          </cell>
          <cell r="C3" t="str">
            <v>aac</v>
          </cell>
          <cell r="D3">
            <v>37151</v>
          </cell>
          <cell r="E3">
            <v>37158</v>
          </cell>
          <cell r="F3">
            <v>37151</v>
          </cell>
          <cell r="G3">
            <v>37158</v>
          </cell>
          <cell r="H3">
            <v>149.30000000000001</v>
          </cell>
          <cell r="I3">
            <v>149.30000000000001</v>
          </cell>
          <cell r="J3" t="str">
            <v>НевАзот</v>
          </cell>
          <cell r="K3" t="str">
            <v>НевАзот</v>
          </cell>
          <cell r="L3" t="str">
            <v>GMF</v>
          </cell>
          <cell r="M3" t="str">
            <v>Smart</v>
          </cell>
          <cell r="N3">
            <v>195</v>
          </cell>
          <cell r="O3">
            <v>29113.5</v>
          </cell>
          <cell r="P3">
            <v>29113.5</v>
          </cell>
          <cell r="Q3">
            <v>0</v>
          </cell>
          <cell r="R3">
            <v>-140</v>
          </cell>
          <cell r="S3">
            <v>-20902</v>
          </cell>
          <cell r="T3">
            <v>-20902</v>
          </cell>
          <cell r="U3">
            <v>0</v>
          </cell>
          <cell r="V3">
            <v>0</v>
          </cell>
          <cell r="W3">
            <v>0</v>
          </cell>
          <cell r="X3">
            <v>0</v>
          </cell>
          <cell r="Y3">
            <v>0</v>
          </cell>
        </row>
        <row r="4">
          <cell r="A4">
            <v>200109</v>
          </cell>
          <cell r="B4" t="str">
            <v>aac03</v>
          </cell>
          <cell r="C4" t="str">
            <v>aac</v>
          </cell>
          <cell r="D4">
            <v>37160</v>
          </cell>
          <cell r="E4">
            <v>37161</v>
          </cell>
          <cell r="F4">
            <v>37160</v>
          </cell>
          <cell r="G4">
            <v>37161</v>
          </cell>
          <cell r="H4">
            <v>219.4</v>
          </cell>
          <cell r="I4">
            <v>219.4</v>
          </cell>
          <cell r="J4" t="str">
            <v>НевАзот</v>
          </cell>
          <cell r="K4" t="str">
            <v>НевАзот</v>
          </cell>
          <cell r="L4" t="str">
            <v>GMF</v>
          </cell>
          <cell r="M4" t="str">
            <v>Smart</v>
          </cell>
          <cell r="N4">
            <v>195</v>
          </cell>
          <cell r="O4">
            <v>42783</v>
          </cell>
          <cell r="P4">
            <v>42783</v>
          </cell>
          <cell r="Q4">
            <v>0</v>
          </cell>
          <cell r="R4">
            <v>-140</v>
          </cell>
          <cell r="S4">
            <v>-30716</v>
          </cell>
          <cell r="T4">
            <v>-30716</v>
          </cell>
          <cell r="U4">
            <v>0</v>
          </cell>
          <cell r="V4">
            <v>0</v>
          </cell>
          <cell r="W4">
            <v>0</v>
          </cell>
          <cell r="X4">
            <v>0</v>
          </cell>
          <cell r="Y4">
            <v>0</v>
          </cell>
        </row>
        <row r="5">
          <cell r="A5">
            <v>200110</v>
          </cell>
          <cell r="B5" t="str">
            <v>aac04</v>
          </cell>
          <cell r="C5" t="str">
            <v>aac</v>
          </cell>
          <cell r="D5">
            <v>37184</v>
          </cell>
          <cell r="E5">
            <v>37168</v>
          </cell>
          <cell r="F5">
            <v>37184</v>
          </cell>
          <cell r="G5">
            <v>37168</v>
          </cell>
          <cell r="H5">
            <v>128</v>
          </cell>
          <cell r="I5">
            <v>128</v>
          </cell>
          <cell r="J5" t="str">
            <v>НевАзот</v>
          </cell>
          <cell r="K5" t="str">
            <v>НевАзот</v>
          </cell>
          <cell r="L5" t="str">
            <v>GMF</v>
          </cell>
          <cell r="M5" t="str">
            <v>Smart</v>
          </cell>
          <cell r="N5">
            <v>195</v>
          </cell>
          <cell r="O5">
            <v>24960</v>
          </cell>
          <cell r="P5">
            <v>24960</v>
          </cell>
          <cell r="Q5">
            <v>0</v>
          </cell>
          <cell r="R5">
            <v>-140</v>
          </cell>
          <cell r="S5">
            <v>-17920</v>
          </cell>
          <cell r="T5">
            <v>-17920</v>
          </cell>
          <cell r="U5">
            <v>0</v>
          </cell>
          <cell r="V5">
            <v>0</v>
          </cell>
          <cell r="W5">
            <v>0</v>
          </cell>
          <cell r="X5">
            <v>0</v>
          </cell>
          <cell r="Y5">
            <v>0</v>
          </cell>
        </row>
        <row r="6">
          <cell r="A6">
            <v>200110</v>
          </cell>
          <cell r="B6" t="str">
            <v>aac05</v>
          </cell>
          <cell r="C6" t="str">
            <v>aac</v>
          </cell>
          <cell r="D6">
            <v>37184</v>
          </cell>
          <cell r="E6">
            <v>37175</v>
          </cell>
          <cell r="F6">
            <v>37184</v>
          </cell>
          <cell r="G6">
            <v>37175</v>
          </cell>
          <cell r="H6">
            <v>145.5</v>
          </cell>
          <cell r="I6">
            <v>145.5</v>
          </cell>
          <cell r="J6" t="str">
            <v>НевАзот</v>
          </cell>
          <cell r="K6" t="str">
            <v>НевАзот</v>
          </cell>
          <cell r="L6" t="str">
            <v>GMF</v>
          </cell>
          <cell r="M6" t="str">
            <v>Ameropa</v>
          </cell>
          <cell r="N6">
            <v>200</v>
          </cell>
          <cell r="O6">
            <v>29100</v>
          </cell>
          <cell r="P6">
            <v>29100</v>
          </cell>
          <cell r="Q6">
            <v>0</v>
          </cell>
          <cell r="R6">
            <v>-140</v>
          </cell>
          <cell r="S6">
            <v>-20370</v>
          </cell>
          <cell r="T6">
            <v>-20370</v>
          </cell>
          <cell r="U6">
            <v>0</v>
          </cell>
          <cell r="V6">
            <v>0</v>
          </cell>
          <cell r="W6">
            <v>0</v>
          </cell>
          <cell r="X6">
            <v>0</v>
          </cell>
          <cell r="Y6">
            <v>0</v>
          </cell>
        </row>
        <row r="7">
          <cell r="A7">
            <v>200110</v>
          </cell>
          <cell r="B7" t="str">
            <v>aac06</v>
          </cell>
          <cell r="C7" t="str">
            <v>aac</v>
          </cell>
          <cell r="D7">
            <v>37184</v>
          </cell>
          <cell r="E7">
            <v>37172</v>
          </cell>
          <cell r="F7">
            <v>37184</v>
          </cell>
          <cell r="G7">
            <v>37172</v>
          </cell>
          <cell r="H7">
            <v>1497</v>
          </cell>
          <cell r="I7">
            <v>1497</v>
          </cell>
          <cell r="J7" t="str">
            <v>НевАзот</v>
          </cell>
          <cell r="K7" t="str">
            <v>НевАзот</v>
          </cell>
          <cell r="L7" t="str">
            <v>GMF</v>
          </cell>
          <cell r="M7" t="str">
            <v>Extokem</v>
          </cell>
          <cell r="N7">
            <v>145</v>
          </cell>
          <cell r="O7">
            <v>217065</v>
          </cell>
          <cell r="P7">
            <v>217065</v>
          </cell>
          <cell r="Q7">
            <v>0</v>
          </cell>
          <cell r="R7">
            <v>-140</v>
          </cell>
          <cell r="S7">
            <v>-209580</v>
          </cell>
          <cell r="T7">
            <v>-209580</v>
          </cell>
          <cell r="U7">
            <v>0</v>
          </cell>
          <cell r="V7">
            <v>0</v>
          </cell>
          <cell r="W7">
            <v>0</v>
          </cell>
          <cell r="X7">
            <v>0</v>
          </cell>
          <cell r="Y7">
            <v>0</v>
          </cell>
        </row>
        <row r="8">
          <cell r="A8">
            <v>200110</v>
          </cell>
          <cell r="B8" t="str">
            <v>aac08</v>
          </cell>
          <cell r="C8" t="str">
            <v>aac</v>
          </cell>
          <cell r="D8">
            <v>37184</v>
          </cell>
          <cell r="E8">
            <v>37183</v>
          </cell>
          <cell r="F8">
            <v>37184</v>
          </cell>
          <cell r="G8">
            <v>37183</v>
          </cell>
          <cell r="H8">
            <v>138.30000000000001</v>
          </cell>
          <cell r="I8">
            <v>138.30000000000001</v>
          </cell>
          <cell r="J8" t="str">
            <v>НевАзот</v>
          </cell>
          <cell r="K8" t="str">
            <v>НевАзот</v>
          </cell>
          <cell r="L8" t="str">
            <v>GMF</v>
          </cell>
          <cell r="M8" t="str">
            <v>Smart</v>
          </cell>
          <cell r="N8">
            <v>195</v>
          </cell>
          <cell r="O8">
            <v>26968.5</v>
          </cell>
          <cell r="P8">
            <v>26968.5</v>
          </cell>
          <cell r="Q8">
            <v>0</v>
          </cell>
          <cell r="R8">
            <v>-140</v>
          </cell>
          <cell r="S8">
            <v>-19362</v>
          </cell>
          <cell r="T8">
            <v>-19362</v>
          </cell>
          <cell r="U8">
            <v>0</v>
          </cell>
          <cell r="V8">
            <v>0</v>
          </cell>
          <cell r="W8">
            <v>0</v>
          </cell>
          <cell r="X8">
            <v>0</v>
          </cell>
          <cell r="Y8">
            <v>0</v>
          </cell>
        </row>
        <row r="9">
          <cell r="A9">
            <v>200110</v>
          </cell>
          <cell r="B9" t="str">
            <v>aac09</v>
          </cell>
          <cell r="C9" t="str">
            <v>aac</v>
          </cell>
          <cell r="D9">
            <v>37184</v>
          </cell>
          <cell r="E9">
            <v>37176</v>
          </cell>
          <cell r="F9">
            <v>37184</v>
          </cell>
          <cell r="G9">
            <v>37176</v>
          </cell>
          <cell r="H9">
            <v>232.4</v>
          </cell>
          <cell r="I9">
            <v>232.4</v>
          </cell>
          <cell r="J9" t="str">
            <v>НевАзот</v>
          </cell>
          <cell r="K9" t="str">
            <v>НевАзот</v>
          </cell>
          <cell r="L9" t="str">
            <v>GMF</v>
          </cell>
          <cell r="M9" t="str">
            <v>Ameropa</v>
          </cell>
          <cell r="N9">
            <v>200</v>
          </cell>
          <cell r="O9">
            <v>46480</v>
          </cell>
          <cell r="P9">
            <v>46480</v>
          </cell>
          <cell r="Q9">
            <v>0</v>
          </cell>
          <cell r="R9">
            <v>-140</v>
          </cell>
          <cell r="S9">
            <v>-32536</v>
          </cell>
          <cell r="T9">
            <v>-32536</v>
          </cell>
          <cell r="U9">
            <v>0</v>
          </cell>
          <cell r="V9">
            <v>0</v>
          </cell>
          <cell r="W9">
            <v>0</v>
          </cell>
          <cell r="X9">
            <v>0</v>
          </cell>
          <cell r="Y9">
            <v>0</v>
          </cell>
        </row>
        <row r="10">
          <cell r="A10">
            <v>200110</v>
          </cell>
          <cell r="B10" t="str">
            <v>aac10</v>
          </cell>
          <cell r="C10" t="str">
            <v>aac</v>
          </cell>
          <cell r="D10">
            <v>37184</v>
          </cell>
          <cell r="E10">
            <v>37180</v>
          </cell>
          <cell r="F10">
            <v>37184</v>
          </cell>
          <cell r="G10">
            <v>37180</v>
          </cell>
          <cell r="H10">
            <v>290.3</v>
          </cell>
          <cell r="I10">
            <v>290.3</v>
          </cell>
          <cell r="J10" t="str">
            <v>НевАзот</v>
          </cell>
          <cell r="K10" t="str">
            <v>НевАзот</v>
          </cell>
          <cell r="L10" t="str">
            <v>GMF</v>
          </cell>
          <cell r="M10" t="str">
            <v>Ameropa</v>
          </cell>
          <cell r="N10">
            <v>200</v>
          </cell>
          <cell r="O10">
            <v>58060</v>
          </cell>
          <cell r="P10">
            <v>58060</v>
          </cell>
          <cell r="Q10">
            <v>0</v>
          </cell>
          <cell r="R10">
            <v>-140</v>
          </cell>
          <cell r="S10">
            <v>-40642</v>
          </cell>
          <cell r="T10">
            <v>-40642</v>
          </cell>
          <cell r="U10">
            <v>0</v>
          </cell>
          <cell r="V10">
            <v>0</v>
          </cell>
          <cell r="W10">
            <v>0</v>
          </cell>
          <cell r="X10">
            <v>0</v>
          </cell>
          <cell r="Y10">
            <v>0</v>
          </cell>
        </row>
        <row r="11">
          <cell r="A11">
            <v>200206</v>
          </cell>
          <cell r="B11" t="str">
            <v>aac100</v>
          </cell>
          <cell r="C11" t="str">
            <v>aac</v>
          </cell>
          <cell r="D11">
            <v>37414</v>
          </cell>
          <cell r="E11">
            <v>37411</v>
          </cell>
          <cell r="F11">
            <v>37414</v>
          </cell>
          <cell r="G11">
            <v>37411</v>
          </cell>
          <cell r="H11">
            <v>463.8</v>
          </cell>
          <cell r="I11">
            <v>463.8</v>
          </cell>
          <cell r="J11" t="str">
            <v>НевАзот</v>
          </cell>
          <cell r="K11" t="str">
            <v>НевАзот</v>
          </cell>
          <cell r="L11" t="str">
            <v>GMF</v>
          </cell>
          <cell r="M11" t="str">
            <v>Vinmar</v>
          </cell>
          <cell r="N11">
            <v>223</v>
          </cell>
          <cell r="O11">
            <v>103427.4</v>
          </cell>
          <cell r="P11">
            <v>103427.4</v>
          </cell>
          <cell r="Q11">
            <v>0</v>
          </cell>
          <cell r="R11">
            <v>-110</v>
          </cell>
          <cell r="S11">
            <v>-51018</v>
          </cell>
          <cell r="T11">
            <v>-51018</v>
          </cell>
          <cell r="U11">
            <v>0</v>
          </cell>
          <cell r="V11">
            <v>-56.350299999999997</v>
          </cell>
          <cell r="W11">
            <v>-26135.279999999999</v>
          </cell>
          <cell r="X11">
            <v>-26135.279999999999</v>
          </cell>
          <cell r="Y11">
            <v>0</v>
          </cell>
        </row>
        <row r="12">
          <cell r="A12">
            <v>200206</v>
          </cell>
          <cell r="B12" t="str">
            <v>aac101</v>
          </cell>
          <cell r="C12" t="str">
            <v>aac</v>
          </cell>
          <cell r="D12">
            <v>37421</v>
          </cell>
          <cell r="E12">
            <v>37413</v>
          </cell>
          <cell r="F12">
            <v>37421</v>
          </cell>
          <cell r="G12">
            <v>37413</v>
          </cell>
          <cell r="H12">
            <v>132.80000000000001</v>
          </cell>
          <cell r="I12">
            <v>132.80000000000001</v>
          </cell>
          <cell r="J12" t="str">
            <v>НевАзот</v>
          </cell>
          <cell r="K12" t="str">
            <v>НевАзот</v>
          </cell>
          <cell r="L12" t="str">
            <v>GMF</v>
          </cell>
          <cell r="M12" t="str">
            <v>Vinmar</v>
          </cell>
          <cell r="N12">
            <v>223</v>
          </cell>
          <cell r="O12">
            <v>29614.400000000001</v>
          </cell>
          <cell r="P12">
            <v>29614.400000000001</v>
          </cell>
          <cell r="Q12">
            <v>0</v>
          </cell>
          <cell r="R12">
            <v>-110</v>
          </cell>
          <cell r="S12">
            <v>-14608</v>
          </cell>
          <cell r="T12">
            <v>-14608</v>
          </cell>
          <cell r="U12">
            <v>0</v>
          </cell>
          <cell r="V12">
            <v>-56.386200000000002</v>
          </cell>
          <cell r="W12">
            <v>-7488.09</v>
          </cell>
          <cell r="X12">
            <v>-7488.09</v>
          </cell>
          <cell r="Y12">
            <v>0</v>
          </cell>
        </row>
        <row r="13">
          <cell r="A13">
            <v>200206</v>
          </cell>
          <cell r="B13" t="str">
            <v>aac102</v>
          </cell>
          <cell r="C13" t="str">
            <v>aac</v>
          </cell>
          <cell r="D13">
            <v>37428</v>
          </cell>
          <cell r="E13">
            <v>37414</v>
          </cell>
          <cell r="F13">
            <v>37428</v>
          </cell>
          <cell r="G13">
            <v>37414</v>
          </cell>
          <cell r="H13">
            <v>65.599999999999994</v>
          </cell>
          <cell r="I13">
            <v>65.599999999999994</v>
          </cell>
          <cell r="J13" t="str">
            <v>НевАзот</v>
          </cell>
          <cell r="K13" t="str">
            <v>НевАзот</v>
          </cell>
          <cell r="L13" t="str">
            <v>GMF</v>
          </cell>
          <cell r="M13" t="str">
            <v>Vinmar</v>
          </cell>
          <cell r="N13">
            <v>223</v>
          </cell>
          <cell r="O13">
            <v>14628.8</v>
          </cell>
          <cell r="P13">
            <v>14628.8</v>
          </cell>
          <cell r="Q13">
            <v>0</v>
          </cell>
          <cell r="R13">
            <v>-110</v>
          </cell>
          <cell r="S13">
            <v>-7216</v>
          </cell>
          <cell r="T13">
            <v>-7216</v>
          </cell>
          <cell r="U13">
            <v>0</v>
          </cell>
          <cell r="V13">
            <v>-56.414499999999997</v>
          </cell>
          <cell r="W13">
            <v>-3700.79</v>
          </cell>
          <cell r="X13">
            <v>-3700.79</v>
          </cell>
          <cell r="Y13">
            <v>0</v>
          </cell>
        </row>
        <row r="14">
          <cell r="A14">
            <v>200206</v>
          </cell>
          <cell r="B14" t="str">
            <v>aac103</v>
          </cell>
          <cell r="C14" t="str">
            <v>aac</v>
          </cell>
          <cell r="D14">
            <v>37435</v>
          </cell>
          <cell r="E14">
            <v>37417</v>
          </cell>
          <cell r="F14">
            <v>37435</v>
          </cell>
          <cell r="G14">
            <v>37417</v>
          </cell>
          <cell r="H14">
            <v>797.6</v>
          </cell>
          <cell r="I14">
            <v>797.6</v>
          </cell>
          <cell r="J14" t="str">
            <v>НевАзот</v>
          </cell>
          <cell r="K14" t="str">
            <v>НевАзот</v>
          </cell>
          <cell r="L14" t="str">
            <v>GMF</v>
          </cell>
          <cell r="M14" t="str">
            <v>Vinmar</v>
          </cell>
          <cell r="N14">
            <v>223</v>
          </cell>
          <cell r="O14">
            <v>177864.8</v>
          </cell>
          <cell r="P14">
            <v>177864.8</v>
          </cell>
          <cell r="Q14">
            <v>0</v>
          </cell>
          <cell r="R14">
            <v>-110</v>
          </cell>
          <cell r="S14">
            <v>-87736</v>
          </cell>
          <cell r="T14">
            <v>-87736</v>
          </cell>
          <cell r="U14">
            <v>0</v>
          </cell>
          <cell r="V14">
            <v>-56.414400000000001</v>
          </cell>
          <cell r="W14">
            <v>-44996.14</v>
          </cell>
          <cell r="X14">
            <v>-44996.14</v>
          </cell>
          <cell r="Y14">
            <v>0</v>
          </cell>
        </row>
        <row r="15">
          <cell r="A15">
            <v>200206</v>
          </cell>
          <cell r="B15" t="str">
            <v>aac104</v>
          </cell>
          <cell r="C15" t="str">
            <v>aac</v>
          </cell>
          <cell r="D15">
            <v>37435</v>
          </cell>
          <cell r="E15">
            <v>37435</v>
          </cell>
          <cell r="F15">
            <v>37435</v>
          </cell>
          <cell r="G15">
            <v>37435</v>
          </cell>
          <cell r="H15">
            <v>363.36</v>
          </cell>
          <cell r="I15">
            <v>363.36</v>
          </cell>
          <cell r="J15" t="str">
            <v>НевАзот</v>
          </cell>
          <cell r="K15" t="str">
            <v>НевАзот</v>
          </cell>
          <cell r="L15" t="str">
            <v>GMF</v>
          </cell>
          <cell r="M15" t="str">
            <v>Pentoil</v>
          </cell>
          <cell r="N15">
            <v>263</v>
          </cell>
          <cell r="O15">
            <v>95563.68</v>
          </cell>
          <cell r="P15">
            <v>95563.68</v>
          </cell>
          <cell r="Q15">
            <v>0</v>
          </cell>
          <cell r="R15">
            <v>-110</v>
          </cell>
          <cell r="S15">
            <v>-39969.599999999999</v>
          </cell>
          <cell r="T15">
            <v>-39969.599999999999</v>
          </cell>
          <cell r="U15">
            <v>0</v>
          </cell>
          <cell r="V15">
            <v>-61.098500000000001</v>
          </cell>
          <cell r="W15">
            <v>-22200.74</v>
          </cell>
          <cell r="X15">
            <v>-22200.74</v>
          </cell>
          <cell r="Y15">
            <v>0</v>
          </cell>
        </row>
        <row r="16">
          <cell r="A16">
            <v>200206</v>
          </cell>
          <cell r="B16" t="str">
            <v>aac105</v>
          </cell>
          <cell r="C16" t="str">
            <v>aac</v>
          </cell>
          <cell r="D16">
            <v>37435</v>
          </cell>
          <cell r="E16">
            <v>37435</v>
          </cell>
          <cell r="F16">
            <v>37435</v>
          </cell>
          <cell r="G16">
            <v>37435</v>
          </cell>
          <cell r="H16">
            <v>734.82</v>
          </cell>
          <cell r="I16">
            <v>734.82</v>
          </cell>
          <cell r="J16" t="str">
            <v>НевАзот</v>
          </cell>
          <cell r="K16" t="str">
            <v>НевАзот</v>
          </cell>
          <cell r="L16" t="str">
            <v>GMF</v>
          </cell>
          <cell r="M16" t="str">
            <v>Crudex2</v>
          </cell>
          <cell r="N16">
            <v>240</v>
          </cell>
          <cell r="O16">
            <v>176356.8</v>
          </cell>
          <cell r="P16">
            <v>176356.8</v>
          </cell>
          <cell r="Q16">
            <v>0</v>
          </cell>
          <cell r="R16">
            <v>-110</v>
          </cell>
          <cell r="S16">
            <v>-80830.2</v>
          </cell>
          <cell r="T16">
            <v>-80830.2</v>
          </cell>
          <cell r="U16">
            <v>0</v>
          </cell>
          <cell r="V16">
            <v>-56.411499999999997</v>
          </cell>
          <cell r="W16">
            <v>-41452.29</v>
          </cell>
          <cell r="X16">
            <v>-41452.29</v>
          </cell>
          <cell r="Y16">
            <v>0</v>
          </cell>
        </row>
        <row r="17">
          <cell r="A17">
            <v>200206</v>
          </cell>
          <cell r="B17" t="str">
            <v>aac107</v>
          </cell>
          <cell r="C17" t="str">
            <v>aac</v>
          </cell>
          <cell r="D17">
            <v>37435</v>
          </cell>
          <cell r="E17">
            <v>37418</v>
          </cell>
          <cell r="F17">
            <v>37435</v>
          </cell>
          <cell r="G17">
            <v>37418</v>
          </cell>
          <cell r="H17">
            <v>197.9</v>
          </cell>
          <cell r="I17">
            <v>197.9</v>
          </cell>
          <cell r="J17" t="str">
            <v>НевАзот</v>
          </cell>
          <cell r="K17" t="str">
            <v>НевАзот</v>
          </cell>
          <cell r="L17" t="str">
            <v>GMF</v>
          </cell>
          <cell r="M17" t="str">
            <v>Vinmar</v>
          </cell>
          <cell r="N17">
            <v>223</v>
          </cell>
          <cell r="O17">
            <v>44131.7</v>
          </cell>
          <cell r="P17">
            <v>44131.7</v>
          </cell>
          <cell r="Q17">
            <v>0</v>
          </cell>
          <cell r="R17">
            <v>-110</v>
          </cell>
          <cell r="S17">
            <v>-21769</v>
          </cell>
          <cell r="T17">
            <v>-21769</v>
          </cell>
          <cell r="U17">
            <v>0</v>
          </cell>
          <cell r="V17">
            <v>-56.633600000000001</v>
          </cell>
          <cell r="W17">
            <v>-11207.79</v>
          </cell>
          <cell r="X17">
            <v>-11207.79</v>
          </cell>
          <cell r="Y17">
            <v>0</v>
          </cell>
        </row>
        <row r="18">
          <cell r="A18">
            <v>200206</v>
          </cell>
          <cell r="B18" t="str">
            <v>aac108</v>
          </cell>
          <cell r="C18" t="str">
            <v>aac</v>
          </cell>
          <cell r="D18">
            <v>37435</v>
          </cell>
          <cell r="E18">
            <v>37420</v>
          </cell>
          <cell r="F18">
            <v>37435</v>
          </cell>
          <cell r="G18">
            <v>37420</v>
          </cell>
          <cell r="H18">
            <v>331.4</v>
          </cell>
          <cell r="I18">
            <v>331.4</v>
          </cell>
          <cell r="J18" t="str">
            <v>НевАзот</v>
          </cell>
          <cell r="K18" t="str">
            <v>НевАзот</v>
          </cell>
          <cell r="L18" t="str">
            <v>GMF</v>
          </cell>
          <cell r="M18" t="str">
            <v>Vinmar</v>
          </cell>
          <cell r="N18">
            <v>223</v>
          </cell>
          <cell r="O18">
            <v>73902.2</v>
          </cell>
          <cell r="P18">
            <v>73902.2</v>
          </cell>
          <cell r="Q18">
            <v>0</v>
          </cell>
          <cell r="R18">
            <v>-110</v>
          </cell>
          <cell r="S18">
            <v>-36454</v>
          </cell>
          <cell r="T18">
            <v>-36454</v>
          </cell>
          <cell r="U18">
            <v>0</v>
          </cell>
          <cell r="V18">
            <v>-56.267899999999997</v>
          </cell>
          <cell r="W18">
            <v>-18647.189999999999</v>
          </cell>
          <cell r="X18">
            <v>-18647.189999999999</v>
          </cell>
          <cell r="Y18">
            <v>0</v>
          </cell>
        </row>
        <row r="19">
          <cell r="A19">
            <v>200206</v>
          </cell>
          <cell r="B19" t="str">
            <v>aac109</v>
          </cell>
          <cell r="C19" t="str">
            <v>aac</v>
          </cell>
          <cell r="D19">
            <v>37435</v>
          </cell>
          <cell r="E19">
            <v>37426</v>
          </cell>
          <cell r="F19">
            <v>37435</v>
          </cell>
          <cell r="G19">
            <v>37426</v>
          </cell>
          <cell r="H19">
            <v>1000.3</v>
          </cell>
          <cell r="I19">
            <v>1000.3</v>
          </cell>
          <cell r="J19" t="str">
            <v>НевАзот</v>
          </cell>
          <cell r="K19" t="str">
            <v>НевАзот</v>
          </cell>
          <cell r="L19" t="str">
            <v>GMF</v>
          </cell>
          <cell r="M19" t="str">
            <v>Vinmar</v>
          </cell>
          <cell r="N19">
            <v>223</v>
          </cell>
          <cell r="O19">
            <v>223066.9</v>
          </cell>
          <cell r="P19">
            <v>223066.9</v>
          </cell>
          <cell r="Q19">
            <v>0</v>
          </cell>
          <cell r="R19">
            <v>-110</v>
          </cell>
          <cell r="S19">
            <v>-110033</v>
          </cell>
          <cell r="T19">
            <v>-110033</v>
          </cell>
          <cell r="U19">
            <v>0</v>
          </cell>
          <cell r="V19">
            <v>-56.411499999999997</v>
          </cell>
          <cell r="W19">
            <v>-56428.47</v>
          </cell>
          <cell r="X19">
            <v>-56428.47</v>
          </cell>
          <cell r="Y19">
            <v>0</v>
          </cell>
        </row>
        <row r="20">
          <cell r="A20">
            <v>200110</v>
          </cell>
          <cell r="B20" t="str">
            <v>aac11</v>
          </cell>
          <cell r="C20" t="str">
            <v>aac</v>
          </cell>
          <cell r="D20">
            <v>37184</v>
          </cell>
          <cell r="E20">
            <v>37193</v>
          </cell>
          <cell r="F20">
            <v>37184</v>
          </cell>
          <cell r="G20">
            <v>37193</v>
          </cell>
          <cell r="H20">
            <v>131</v>
          </cell>
          <cell r="I20">
            <v>131</v>
          </cell>
          <cell r="J20" t="str">
            <v>НевАзот</v>
          </cell>
          <cell r="K20" t="str">
            <v>НевАзот</v>
          </cell>
          <cell r="L20" t="str">
            <v>GMF</v>
          </cell>
          <cell r="M20" t="str">
            <v>Ameropa</v>
          </cell>
          <cell r="N20">
            <v>200</v>
          </cell>
          <cell r="O20">
            <v>26200</v>
          </cell>
          <cell r="P20">
            <v>26200</v>
          </cell>
          <cell r="Q20">
            <v>0</v>
          </cell>
          <cell r="R20">
            <v>-140</v>
          </cell>
          <cell r="S20">
            <v>-18340</v>
          </cell>
          <cell r="T20">
            <v>-18340</v>
          </cell>
          <cell r="U20">
            <v>0</v>
          </cell>
          <cell r="V20">
            <v>0</v>
          </cell>
          <cell r="W20">
            <v>0</v>
          </cell>
          <cell r="X20">
            <v>0</v>
          </cell>
          <cell r="Y20">
            <v>0</v>
          </cell>
        </row>
        <row r="21">
          <cell r="A21">
            <v>200207</v>
          </cell>
          <cell r="B21" t="str">
            <v>aac110</v>
          </cell>
          <cell r="C21" t="str">
            <v>aac</v>
          </cell>
          <cell r="D21">
            <v>37458</v>
          </cell>
          <cell r="E21">
            <v>37463</v>
          </cell>
          <cell r="F21">
            <v>37463</v>
          </cell>
          <cell r="G21">
            <v>37463</v>
          </cell>
          <cell r="H21">
            <v>42.4</v>
          </cell>
          <cell r="I21">
            <v>42.4</v>
          </cell>
          <cell r="J21" t="str">
            <v>НевАзот</v>
          </cell>
          <cell r="K21" t="str">
            <v>НевАзот</v>
          </cell>
          <cell r="L21" t="str">
            <v>GMF</v>
          </cell>
          <cell r="M21" t="str">
            <v>Pentoil</v>
          </cell>
          <cell r="N21">
            <v>273</v>
          </cell>
          <cell r="O21">
            <v>11575.2</v>
          </cell>
          <cell r="P21">
            <v>11575.2</v>
          </cell>
          <cell r="Q21">
            <v>0</v>
          </cell>
          <cell r="R21">
            <v>-110</v>
          </cell>
          <cell r="S21">
            <v>-4664</v>
          </cell>
          <cell r="T21">
            <v>-4664</v>
          </cell>
          <cell r="U21">
            <v>0</v>
          </cell>
          <cell r="V21">
            <v>-61.222900000000003</v>
          </cell>
          <cell r="W21">
            <v>-2595.85</v>
          </cell>
          <cell r="X21">
            <v>-2595.85</v>
          </cell>
          <cell r="Y21">
            <v>0</v>
          </cell>
        </row>
        <row r="22">
          <cell r="A22">
            <v>200207</v>
          </cell>
          <cell r="B22" t="str">
            <v>aac111</v>
          </cell>
          <cell r="C22" t="str">
            <v>aac</v>
          </cell>
          <cell r="D22">
            <v>37466</v>
          </cell>
          <cell r="E22">
            <v>37466</v>
          </cell>
          <cell r="F22">
            <v>37468</v>
          </cell>
          <cell r="G22">
            <v>37466</v>
          </cell>
          <cell r="H22">
            <v>227.4</v>
          </cell>
          <cell r="I22">
            <v>227.4</v>
          </cell>
          <cell r="J22" t="str">
            <v>НевАзот</v>
          </cell>
          <cell r="K22" t="str">
            <v>НевАзот</v>
          </cell>
          <cell r="L22" t="str">
            <v>GMF</v>
          </cell>
          <cell r="M22" t="str">
            <v>Pentoil</v>
          </cell>
          <cell r="N22">
            <v>273</v>
          </cell>
          <cell r="O22">
            <v>62080.2</v>
          </cell>
          <cell r="P22">
            <v>62080.2</v>
          </cell>
          <cell r="Q22">
            <v>0</v>
          </cell>
          <cell r="R22">
            <v>-110</v>
          </cell>
          <cell r="S22">
            <v>-25014</v>
          </cell>
          <cell r="T22">
            <v>-25014</v>
          </cell>
          <cell r="U22">
            <v>0</v>
          </cell>
          <cell r="V22">
            <v>-61.222900000000003</v>
          </cell>
          <cell r="W22">
            <v>-13922.08</v>
          </cell>
          <cell r="X22">
            <v>-13922.08</v>
          </cell>
          <cell r="Y22">
            <v>0</v>
          </cell>
        </row>
        <row r="23">
          <cell r="A23">
            <v>200207</v>
          </cell>
          <cell r="B23" t="str">
            <v>aac113</v>
          </cell>
          <cell r="C23" t="str">
            <v>aac</v>
          </cell>
          <cell r="D23">
            <v>37445</v>
          </cell>
          <cell r="E23">
            <v>37446</v>
          </cell>
          <cell r="F23">
            <v>37448</v>
          </cell>
          <cell r="G23">
            <v>37446</v>
          </cell>
          <cell r="H23">
            <v>133</v>
          </cell>
          <cell r="I23">
            <v>133</v>
          </cell>
          <cell r="J23" t="str">
            <v>НевАзот</v>
          </cell>
          <cell r="K23" t="str">
            <v>НевАзот</v>
          </cell>
          <cell r="L23" t="str">
            <v>GMF</v>
          </cell>
          <cell r="M23" t="str">
            <v>Crudex2</v>
          </cell>
          <cell r="N23">
            <v>240</v>
          </cell>
          <cell r="O23">
            <v>31920</v>
          </cell>
          <cell r="P23">
            <v>31920</v>
          </cell>
          <cell r="Q23">
            <v>0</v>
          </cell>
          <cell r="R23">
            <v>-110</v>
          </cell>
          <cell r="S23">
            <v>-14630</v>
          </cell>
          <cell r="T23">
            <v>-14630</v>
          </cell>
          <cell r="U23">
            <v>0</v>
          </cell>
          <cell r="V23">
            <v>-57.323799999999999</v>
          </cell>
          <cell r="W23">
            <v>-7624.06</v>
          </cell>
          <cell r="X23">
            <v>-7624.06</v>
          </cell>
          <cell r="Y23">
            <v>0</v>
          </cell>
        </row>
        <row r="24">
          <cell r="A24">
            <v>200208</v>
          </cell>
          <cell r="B24" t="str">
            <v>aac114</v>
          </cell>
          <cell r="C24" t="str">
            <v>aac</v>
          </cell>
          <cell r="D24">
            <v>37494</v>
          </cell>
          <cell r="E24">
            <v>37496</v>
          </cell>
          <cell r="F24">
            <v>37499</v>
          </cell>
          <cell r="G24">
            <v>37496</v>
          </cell>
          <cell r="H24">
            <v>540.04</v>
          </cell>
          <cell r="I24">
            <v>540.04</v>
          </cell>
          <cell r="J24" t="str">
            <v>НевАзот</v>
          </cell>
          <cell r="K24" t="str">
            <v>НевАзот</v>
          </cell>
          <cell r="L24" t="str">
            <v>GMF</v>
          </cell>
          <cell r="M24" t="str">
            <v>Pentoil</v>
          </cell>
          <cell r="N24">
            <v>280</v>
          </cell>
          <cell r="O24">
            <v>151211.20000000001</v>
          </cell>
          <cell r="P24">
            <v>151211.20000000001</v>
          </cell>
          <cell r="Q24">
            <v>0</v>
          </cell>
          <cell r="R24">
            <v>-110</v>
          </cell>
          <cell r="S24">
            <v>-59404.4</v>
          </cell>
          <cell r="T24">
            <v>-59404.4</v>
          </cell>
          <cell r="U24">
            <v>0</v>
          </cell>
          <cell r="V24">
            <v>-61.426499999999997</v>
          </cell>
          <cell r="W24">
            <v>-33172.769999999997</v>
          </cell>
          <cell r="X24">
            <v>-33172.769999999997</v>
          </cell>
          <cell r="Y24">
            <v>0</v>
          </cell>
        </row>
        <row r="25">
          <cell r="A25">
            <v>200207</v>
          </cell>
          <cell r="B25" t="str">
            <v>aac115</v>
          </cell>
          <cell r="C25" t="str">
            <v>aac</v>
          </cell>
          <cell r="D25">
            <v>37466</v>
          </cell>
          <cell r="E25">
            <v>37468</v>
          </cell>
          <cell r="F25">
            <v>37468</v>
          </cell>
          <cell r="G25">
            <v>37468</v>
          </cell>
          <cell r="H25">
            <v>314.94</v>
          </cell>
          <cell r="I25">
            <v>314.94</v>
          </cell>
          <cell r="J25" t="str">
            <v>НевАзот</v>
          </cell>
          <cell r="K25" t="str">
            <v>НевАзот</v>
          </cell>
          <cell r="L25" t="str">
            <v>GMF</v>
          </cell>
          <cell r="M25" t="str">
            <v>Pentoil</v>
          </cell>
          <cell r="N25">
            <v>273</v>
          </cell>
          <cell r="O25">
            <v>85978.62</v>
          </cell>
          <cell r="P25">
            <v>85978.62</v>
          </cell>
          <cell r="Q25">
            <v>0</v>
          </cell>
          <cell r="R25">
            <v>-110</v>
          </cell>
          <cell r="S25">
            <v>-34643.4</v>
          </cell>
          <cell r="T25">
            <v>-34643.4</v>
          </cell>
          <cell r="U25">
            <v>0</v>
          </cell>
          <cell r="V25">
            <v>-61.217199999999998</v>
          </cell>
          <cell r="W25">
            <v>-19279.759999999998</v>
          </cell>
          <cell r="X25">
            <v>-19279.759999999998</v>
          </cell>
          <cell r="Y25">
            <v>0</v>
          </cell>
        </row>
        <row r="26">
          <cell r="A26">
            <v>200208</v>
          </cell>
          <cell r="B26" t="str">
            <v>aac116</v>
          </cell>
          <cell r="C26" t="str">
            <v>aac</v>
          </cell>
          <cell r="D26">
            <v>37496</v>
          </cell>
          <cell r="E26">
            <v>37494</v>
          </cell>
          <cell r="F26">
            <v>37506</v>
          </cell>
          <cell r="G26">
            <v>37494</v>
          </cell>
          <cell r="H26">
            <v>516.54</v>
          </cell>
          <cell r="I26">
            <v>516.54</v>
          </cell>
          <cell r="J26" t="str">
            <v>НевАзот</v>
          </cell>
          <cell r="K26" t="str">
            <v>НевАзот</v>
          </cell>
          <cell r="L26" t="str">
            <v>GMF</v>
          </cell>
          <cell r="M26" t="str">
            <v>Vinmar</v>
          </cell>
          <cell r="N26">
            <v>265</v>
          </cell>
          <cell r="O26">
            <v>136883.1</v>
          </cell>
          <cell r="P26">
            <v>136883.1</v>
          </cell>
          <cell r="Q26">
            <v>0</v>
          </cell>
          <cell r="R26">
            <v>-110</v>
          </cell>
          <cell r="S26">
            <v>-56819.4</v>
          </cell>
          <cell r="T26">
            <v>-56819.4</v>
          </cell>
          <cell r="U26">
            <v>0</v>
          </cell>
          <cell r="V26">
            <v>-57.230499999999999</v>
          </cell>
          <cell r="W26">
            <v>-29561.82</v>
          </cell>
          <cell r="X26">
            <v>-29561.82</v>
          </cell>
          <cell r="Y26">
            <v>0</v>
          </cell>
        </row>
        <row r="27">
          <cell r="A27">
            <v>200209</v>
          </cell>
          <cell r="B27" t="str">
            <v>aac117</v>
          </cell>
          <cell r="C27" t="str">
            <v>aac</v>
          </cell>
          <cell r="D27">
            <v>37519</v>
          </cell>
          <cell r="E27">
            <v>37517</v>
          </cell>
          <cell r="F27">
            <v>37519</v>
          </cell>
          <cell r="G27">
            <v>37517</v>
          </cell>
          <cell r="H27">
            <v>18.3</v>
          </cell>
          <cell r="I27">
            <v>18.3</v>
          </cell>
          <cell r="J27" t="str">
            <v>НевАзот</v>
          </cell>
          <cell r="K27" t="str">
            <v>НевАзот</v>
          </cell>
          <cell r="L27" t="str">
            <v>GMF</v>
          </cell>
          <cell r="M27" t="str">
            <v>Arian</v>
          </cell>
          <cell r="N27">
            <v>300</v>
          </cell>
          <cell r="O27">
            <v>5490</v>
          </cell>
          <cell r="P27">
            <v>5490</v>
          </cell>
          <cell r="Q27">
            <v>0</v>
          </cell>
          <cell r="R27">
            <v>-184</v>
          </cell>
          <cell r="S27">
            <v>-3367.2</v>
          </cell>
          <cell r="T27">
            <v>-3367.2</v>
          </cell>
          <cell r="U27">
            <v>0</v>
          </cell>
          <cell r="V27">
            <v>0</v>
          </cell>
          <cell r="W27">
            <v>0</v>
          </cell>
          <cell r="X27">
            <v>0</v>
          </cell>
          <cell r="Y27">
            <v>0</v>
          </cell>
        </row>
        <row r="28">
          <cell r="A28">
            <v>200209</v>
          </cell>
          <cell r="B28" t="str">
            <v>aac118</v>
          </cell>
          <cell r="C28" t="str">
            <v>aac</v>
          </cell>
          <cell r="D28">
            <v>37522</v>
          </cell>
          <cell r="E28">
            <v>37529</v>
          </cell>
          <cell r="F28">
            <v>37527</v>
          </cell>
          <cell r="G28">
            <v>37529</v>
          </cell>
          <cell r="H28">
            <v>447.86</v>
          </cell>
          <cell r="I28">
            <v>447.86</v>
          </cell>
          <cell r="J28" t="str">
            <v>НевАзот</v>
          </cell>
          <cell r="K28" t="str">
            <v>НевАзот</v>
          </cell>
          <cell r="L28" t="str">
            <v>GMF</v>
          </cell>
          <cell r="M28" t="str">
            <v>Pentoil</v>
          </cell>
          <cell r="N28">
            <v>280</v>
          </cell>
          <cell r="O28">
            <v>125400.8</v>
          </cell>
          <cell r="P28">
            <v>125400.8</v>
          </cell>
          <cell r="Q28">
            <v>0</v>
          </cell>
          <cell r="R28">
            <v>-110</v>
          </cell>
          <cell r="S28">
            <v>-49264.6</v>
          </cell>
          <cell r="T28">
            <v>-49264.6</v>
          </cell>
          <cell r="U28">
            <v>0</v>
          </cell>
          <cell r="V28">
            <v>-61.311900000000001</v>
          </cell>
          <cell r="W28">
            <v>-27459.15</v>
          </cell>
          <cell r="X28">
            <v>-27459.15</v>
          </cell>
          <cell r="Y28">
            <v>0</v>
          </cell>
        </row>
        <row r="29">
          <cell r="A29">
            <v>200209</v>
          </cell>
          <cell r="B29" t="str">
            <v>aac119</v>
          </cell>
          <cell r="C29" t="str">
            <v>aac</v>
          </cell>
          <cell r="D29">
            <v>37506</v>
          </cell>
          <cell r="E29">
            <v>37504</v>
          </cell>
          <cell r="F29">
            <v>37516</v>
          </cell>
          <cell r="G29">
            <v>37504</v>
          </cell>
          <cell r="H29">
            <v>597.91999999999996</v>
          </cell>
          <cell r="I29">
            <v>597.91999999999996</v>
          </cell>
          <cell r="J29" t="str">
            <v>НевАзот</v>
          </cell>
          <cell r="K29" t="str">
            <v>НевАзот</v>
          </cell>
          <cell r="L29" t="str">
            <v>GMF</v>
          </cell>
          <cell r="M29" t="str">
            <v>Vinmar</v>
          </cell>
          <cell r="N29">
            <v>265</v>
          </cell>
          <cell r="O29">
            <v>158448.79999999999</v>
          </cell>
          <cell r="P29">
            <v>158448.79999999999</v>
          </cell>
          <cell r="Q29">
            <v>0</v>
          </cell>
          <cell r="R29">
            <v>-110</v>
          </cell>
          <cell r="S29">
            <v>-65771.199999999997</v>
          </cell>
          <cell r="T29">
            <v>-65771.199999999997</v>
          </cell>
          <cell r="U29">
            <v>0</v>
          </cell>
          <cell r="V29">
            <v>-56.9681</v>
          </cell>
          <cell r="W29">
            <v>-34062.370000000003</v>
          </cell>
          <cell r="X29">
            <v>-34062.370000000003</v>
          </cell>
          <cell r="Y29">
            <v>0</v>
          </cell>
        </row>
        <row r="30">
          <cell r="A30">
            <v>200111</v>
          </cell>
          <cell r="B30" t="str">
            <v>aac12</v>
          </cell>
          <cell r="C30" t="str">
            <v>aac</v>
          </cell>
          <cell r="D30">
            <v>37215</v>
          </cell>
          <cell r="E30">
            <v>37196</v>
          </cell>
          <cell r="F30">
            <v>37215</v>
          </cell>
          <cell r="G30">
            <v>37196</v>
          </cell>
          <cell r="H30">
            <v>470.9</v>
          </cell>
          <cell r="I30">
            <v>470.9</v>
          </cell>
          <cell r="J30" t="str">
            <v>НевАзот</v>
          </cell>
          <cell r="K30" t="str">
            <v>НевАзот</v>
          </cell>
          <cell r="L30" t="str">
            <v>GMF</v>
          </cell>
          <cell r="M30" t="str">
            <v>Pentoil</v>
          </cell>
          <cell r="N30">
            <v>259</v>
          </cell>
          <cell r="O30">
            <v>121963.1</v>
          </cell>
          <cell r="P30">
            <v>121963.1</v>
          </cell>
          <cell r="Q30">
            <v>0</v>
          </cell>
          <cell r="R30">
            <v>-110</v>
          </cell>
          <cell r="S30">
            <v>-51799</v>
          </cell>
          <cell r="T30">
            <v>-51799</v>
          </cell>
          <cell r="U30">
            <v>0</v>
          </cell>
          <cell r="V30">
            <v>-59.9009</v>
          </cell>
          <cell r="W30">
            <v>-28207.34</v>
          </cell>
          <cell r="X30">
            <v>-28207.34</v>
          </cell>
          <cell r="Y30">
            <v>0</v>
          </cell>
        </row>
        <row r="31">
          <cell r="A31">
            <v>200209</v>
          </cell>
          <cell r="B31" t="str">
            <v>aac120</v>
          </cell>
          <cell r="C31" t="str">
            <v>aac</v>
          </cell>
          <cell r="D31">
            <v>37513</v>
          </cell>
          <cell r="E31">
            <v>37508</v>
          </cell>
          <cell r="F31">
            <v>37523</v>
          </cell>
          <cell r="G31">
            <v>37508</v>
          </cell>
          <cell r="H31">
            <v>331.82</v>
          </cell>
          <cell r="I31">
            <v>331.82</v>
          </cell>
          <cell r="J31" t="str">
            <v>НевАзот</v>
          </cell>
          <cell r="K31" t="str">
            <v>НевАзот</v>
          </cell>
          <cell r="L31" t="str">
            <v>GMF</v>
          </cell>
          <cell r="M31" t="str">
            <v>Vinmar</v>
          </cell>
          <cell r="N31">
            <v>265</v>
          </cell>
          <cell r="O31">
            <v>87932.3</v>
          </cell>
          <cell r="P31">
            <v>87932.3</v>
          </cell>
          <cell r="Q31">
            <v>0</v>
          </cell>
          <cell r="R31">
            <v>-110</v>
          </cell>
          <cell r="S31">
            <v>-36500.199999999997</v>
          </cell>
          <cell r="T31">
            <v>-36500.199999999997</v>
          </cell>
          <cell r="U31">
            <v>0</v>
          </cell>
          <cell r="V31">
            <v>-56.954599999999999</v>
          </cell>
          <cell r="W31">
            <v>-18898.689999999999</v>
          </cell>
          <cell r="X31">
            <v>-18898.689999999999</v>
          </cell>
          <cell r="Y31">
            <v>0</v>
          </cell>
        </row>
        <row r="32">
          <cell r="A32">
            <v>200209</v>
          </cell>
          <cell r="B32" t="str">
            <v>aac121</v>
          </cell>
          <cell r="C32" t="str">
            <v>aac</v>
          </cell>
          <cell r="D32">
            <v>37506</v>
          </cell>
          <cell r="E32">
            <v>37502</v>
          </cell>
          <cell r="F32">
            <v>37516</v>
          </cell>
          <cell r="G32">
            <v>37502</v>
          </cell>
          <cell r="H32">
            <v>129.28</v>
          </cell>
          <cell r="I32">
            <v>129.28</v>
          </cell>
          <cell r="J32" t="str">
            <v>НевАзот</v>
          </cell>
          <cell r="K32" t="str">
            <v>НевАзот</v>
          </cell>
          <cell r="L32" t="str">
            <v>GMF</v>
          </cell>
          <cell r="M32" t="str">
            <v>Agrofert</v>
          </cell>
          <cell r="N32">
            <v>278</v>
          </cell>
          <cell r="O32">
            <v>35939.839999999997</v>
          </cell>
          <cell r="P32">
            <v>35939.839999999997</v>
          </cell>
          <cell r="Q32">
            <v>0</v>
          </cell>
          <cell r="R32">
            <v>-110</v>
          </cell>
          <cell r="S32">
            <v>-14220.8</v>
          </cell>
          <cell r="T32">
            <v>-14220.8</v>
          </cell>
          <cell r="U32">
            <v>0</v>
          </cell>
          <cell r="V32">
            <v>-65.194299999999998</v>
          </cell>
          <cell r="W32">
            <v>-8428.32</v>
          </cell>
          <cell r="X32">
            <v>-8428.32</v>
          </cell>
          <cell r="Y32">
            <v>0</v>
          </cell>
        </row>
        <row r="33">
          <cell r="A33">
            <v>200209</v>
          </cell>
          <cell r="B33" t="str">
            <v>aac122</v>
          </cell>
          <cell r="C33" t="str">
            <v>aac</v>
          </cell>
          <cell r="D33">
            <v>37513</v>
          </cell>
          <cell r="E33">
            <v>37505</v>
          </cell>
          <cell r="F33">
            <v>37523</v>
          </cell>
          <cell r="G33">
            <v>37505</v>
          </cell>
          <cell r="H33">
            <v>41.86</v>
          </cell>
          <cell r="I33">
            <v>41.86</v>
          </cell>
          <cell r="J33" t="str">
            <v>НевАзот</v>
          </cell>
          <cell r="K33" t="str">
            <v>НевАзот</v>
          </cell>
          <cell r="L33" t="str">
            <v>GMF</v>
          </cell>
          <cell r="M33" t="str">
            <v>Agrofert</v>
          </cell>
          <cell r="N33">
            <v>278</v>
          </cell>
          <cell r="O33">
            <v>11637.08</v>
          </cell>
          <cell r="P33">
            <v>11637.08</v>
          </cell>
          <cell r="Q33">
            <v>0</v>
          </cell>
          <cell r="R33">
            <v>-110</v>
          </cell>
          <cell r="S33">
            <v>-4604.6000000000004</v>
          </cell>
          <cell r="T33">
            <v>-4604.6000000000004</v>
          </cell>
          <cell r="U33">
            <v>0</v>
          </cell>
          <cell r="V33">
            <v>-65.355900000000005</v>
          </cell>
          <cell r="W33">
            <v>-2735.8</v>
          </cell>
          <cell r="X33">
            <v>-2735.8</v>
          </cell>
          <cell r="Y33">
            <v>0</v>
          </cell>
        </row>
        <row r="34">
          <cell r="A34">
            <v>200208</v>
          </cell>
          <cell r="B34" t="str">
            <v>aac123</v>
          </cell>
          <cell r="C34" t="str">
            <v>aac</v>
          </cell>
          <cell r="D34">
            <v>37496</v>
          </cell>
          <cell r="E34">
            <v>37497</v>
          </cell>
          <cell r="F34">
            <v>37506</v>
          </cell>
          <cell r="G34">
            <v>37497</v>
          </cell>
          <cell r="H34">
            <v>466.08</v>
          </cell>
          <cell r="I34">
            <v>466.08</v>
          </cell>
          <cell r="J34" t="str">
            <v>НевАзот</v>
          </cell>
          <cell r="K34" t="str">
            <v>НевАзот</v>
          </cell>
          <cell r="L34" t="str">
            <v>GMF</v>
          </cell>
          <cell r="M34" t="str">
            <v>Vinmar</v>
          </cell>
          <cell r="N34">
            <v>265</v>
          </cell>
          <cell r="O34">
            <v>123511.2</v>
          </cell>
          <cell r="P34">
            <v>123511.2</v>
          </cell>
          <cell r="Q34">
            <v>0</v>
          </cell>
          <cell r="R34">
            <v>-110</v>
          </cell>
          <cell r="S34">
            <v>-51268.800000000003</v>
          </cell>
          <cell r="T34">
            <v>-51268.800000000003</v>
          </cell>
          <cell r="U34">
            <v>0</v>
          </cell>
          <cell r="V34">
            <v>-56.830399999999997</v>
          </cell>
          <cell r="W34">
            <v>-26487.49</v>
          </cell>
          <cell r="X34">
            <v>-26487.49</v>
          </cell>
          <cell r="Y34">
            <v>0</v>
          </cell>
        </row>
        <row r="35">
          <cell r="A35">
            <v>200208</v>
          </cell>
          <cell r="B35" t="str">
            <v>aac124</v>
          </cell>
          <cell r="C35" t="str">
            <v>aac</v>
          </cell>
          <cell r="D35">
            <v>37494</v>
          </cell>
          <cell r="E35">
            <v>37497</v>
          </cell>
          <cell r="F35">
            <v>37499</v>
          </cell>
          <cell r="G35">
            <v>37497</v>
          </cell>
          <cell r="H35">
            <v>44.46</v>
          </cell>
          <cell r="I35">
            <v>44.46</v>
          </cell>
          <cell r="J35" t="str">
            <v>НевАзот</v>
          </cell>
          <cell r="K35" t="str">
            <v>НевАзот</v>
          </cell>
          <cell r="L35" t="str">
            <v>GMF</v>
          </cell>
          <cell r="M35" t="str">
            <v>Pentoil</v>
          </cell>
          <cell r="N35">
            <v>280</v>
          </cell>
          <cell r="O35">
            <v>12448.8</v>
          </cell>
          <cell r="P35">
            <v>12448.8</v>
          </cell>
          <cell r="Q35">
            <v>0</v>
          </cell>
          <cell r="R35">
            <v>-110</v>
          </cell>
          <cell r="S35">
            <v>-4890.6000000000004</v>
          </cell>
          <cell r="T35">
            <v>-4890.6000000000004</v>
          </cell>
          <cell r="U35">
            <v>0</v>
          </cell>
          <cell r="V35">
            <v>-61.426499999999997</v>
          </cell>
          <cell r="W35">
            <v>-2731.02</v>
          </cell>
          <cell r="X35">
            <v>-2731.02</v>
          </cell>
          <cell r="Y35">
            <v>0</v>
          </cell>
        </row>
        <row r="36">
          <cell r="A36">
            <v>200209</v>
          </cell>
          <cell r="B36" t="str">
            <v>aac125</v>
          </cell>
          <cell r="C36" t="str">
            <v>aac</v>
          </cell>
          <cell r="D36">
            <v>37513</v>
          </cell>
          <cell r="E36">
            <v>37510</v>
          </cell>
          <cell r="F36">
            <v>37520</v>
          </cell>
          <cell r="G36">
            <v>37510</v>
          </cell>
          <cell r="H36">
            <v>265.54000000000002</v>
          </cell>
          <cell r="I36">
            <v>265.54000000000002</v>
          </cell>
          <cell r="J36" t="str">
            <v>НевАзот</v>
          </cell>
          <cell r="K36" t="str">
            <v>НевАзот</v>
          </cell>
          <cell r="L36" t="str">
            <v>GMF</v>
          </cell>
          <cell r="M36" t="str">
            <v>Vinmar</v>
          </cell>
          <cell r="N36">
            <v>265</v>
          </cell>
          <cell r="O36">
            <v>70368.100000000006</v>
          </cell>
          <cell r="P36">
            <v>70368.100000000006</v>
          </cell>
          <cell r="Q36">
            <v>0</v>
          </cell>
          <cell r="R36">
            <v>-110</v>
          </cell>
          <cell r="S36">
            <v>-29209.4</v>
          </cell>
          <cell r="T36">
            <v>-29209.4</v>
          </cell>
          <cell r="U36">
            <v>0</v>
          </cell>
          <cell r="V36">
            <v>-56.954599999999999</v>
          </cell>
          <cell r="W36">
            <v>-15123.73</v>
          </cell>
          <cell r="X36">
            <v>-15123.73</v>
          </cell>
          <cell r="Y36">
            <v>0</v>
          </cell>
        </row>
        <row r="37">
          <cell r="A37">
            <v>200209</v>
          </cell>
          <cell r="B37" t="str">
            <v>aac126</v>
          </cell>
          <cell r="C37" t="str">
            <v>aac</v>
          </cell>
          <cell r="D37">
            <v>37513</v>
          </cell>
          <cell r="E37">
            <v>37511</v>
          </cell>
          <cell r="F37">
            <v>37521</v>
          </cell>
          <cell r="G37">
            <v>37511</v>
          </cell>
          <cell r="H37">
            <v>131.82</v>
          </cell>
          <cell r="I37">
            <v>131.82</v>
          </cell>
          <cell r="J37" t="str">
            <v>НевАзот</v>
          </cell>
          <cell r="K37" t="str">
            <v>НевАзот</v>
          </cell>
          <cell r="L37" t="str">
            <v>GMF</v>
          </cell>
          <cell r="M37" t="str">
            <v>Vinmar</v>
          </cell>
          <cell r="N37">
            <v>265</v>
          </cell>
          <cell r="O37">
            <v>34932.300000000003</v>
          </cell>
          <cell r="P37">
            <v>34932.300000000003</v>
          </cell>
          <cell r="Q37">
            <v>0</v>
          </cell>
          <cell r="R37">
            <v>-110</v>
          </cell>
          <cell r="S37">
            <v>-14500.2</v>
          </cell>
          <cell r="T37">
            <v>-14500.2</v>
          </cell>
          <cell r="U37">
            <v>0</v>
          </cell>
          <cell r="V37">
            <v>-57.090699999999998</v>
          </cell>
          <cell r="W37">
            <v>-7525.7</v>
          </cell>
          <cell r="X37">
            <v>-7525.7</v>
          </cell>
          <cell r="Y37">
            <v>0</v>
          </cell>
        </row>
        <row r="38">
          <cell r="A38">
            <v>200209</v>
          </cell>
          <cell r="B38" t="str">
            <v>aac127</v>
          </cell>
          <cell r="C38" t="str">
            <v>aac</v>
          </cell>
          <cell r="D38">
            <v>37513</v>
          </cell>
          <cell r="E38">
            <v>37515</v>
          </cell>
          <cell r="F38">
            <v>37523</v>
          </cell>
          <cell r="G38">
            <v>37515</v>
          </cell>
          <cell r="H38">
            <v>133.69999999999999</v>
          </cell>
          <cell r="I38">
            <v>133.69999999999999</v>
          </cell>
          <cell r="J38" t="str">
            <v>НевАзот</v>
          </cell>
          <cell r="K38" t="str">
            <v>НевАзот</v>
          </cell>
          <cell r="L38" t="str">
            <v>GMF</v>
          </cell>
          <cell r="M38" t="str">
            <v>Vinmar</v>
          </cell>
          <cell r="N38">
            <v>265</v>
          </cell>
          <cell r="O38">
            <v>35430.5</v>
          </cell>
          <cell r="P38">
            <v>35430.5</v>
          </cell>
          <cell r="Q38">
            <v>0</v>
          </cell>
          <cell r="R38">
            <v>-110</v>
          </cell>
          <cell r="S38">
            <v>-14707</v>
          </cell>
          <cell r="T38">
            <v>-14707</v>
          </cell>
          <cell r="U38">
            <v>0</v>
          </cell>
          <cell r="V38">
            <v>-56.954599999999999</v>
          </cell>
          <cell r="W38">
            <v>-7614.83</v>
          </cell>
          <cell r="X38">
            <v>-7614.83</v>
          </cell>
          <cell r="Y38">
            <v>0</v>
          </cell>
        </row>
        <row r="39">
          <cell r="A39">
            <v>200209</v>
          </cell>
          <cell r="B39" t="str">
            <v>aac129</v>
          </cell>
          <cell r="C39" t="str">
            <v>aac</v>
          </cell>
          <cell r="D39">
            <v>37519</v>
          </cell>
          <cell r="E39">
            <v>37519</v>
          </cell>
          <cell r="F39">
            <v>37519</v>
          </cell>
          <cell r="G39">
            <v>37519</v>
          </cell>
          <cell r="H39">
            <v>18.48</v>
          </cell>
          <cell r="I39">
            <v>18.48</v>
          </cell>
          <cell r="J39" t="str">
            <v>НевАзот</v>
          </cell>
          <cell r="K39" t="str">
            <v>НевАзот</v>
          </cell>
          <cell r="L39" t="str">
            <v>GMF</v>
          </cell>
          <cell r="M39" t="str">
            <v>Arian</v>
          </cell>
          <cell r="N39">
            <v>300</v>
          </cell>
          <cell r="O39">
            <v>5544</v>
          </cell>
          <cell r="P39">
            <v>5544</v>
          </cell>
          <cell r="Q39">
            <v>0</v>
          </cell>
          <cell r="R39">
            <v>-184</v>
          </cell>
          <cell r="S39">
            <v>-3400.32</v>
          </cell>
          <cell r="T39">
            <v>-889672.6</v>
          </cell>
          <cell r="U39">
            <v>886272.28</v>
          </cell>
          <cell r="V39">
            <v>0</v>
          </cell>
          <cell r="W39">
            <v>0</v>
          </cell>
          <cell r="X39">
            <v>0</v>
          </cell>
          <cell r="Y39">
            <v>0</v>
          </cell>
        </row>
        <row r="40">
          <cell r="A40">
            <v>200210</v>
          </cell>
          <cell r="B40" t="str">
            <v>aac130</v>
          </cell>
          <cell r="C40" t="str">
            <v>aac</v>
          </cell>
          <cell r="D40">
            <v>37534</v>
          </cell>
          <cell r="E40">
            <v>37547</v>
          </cell>
          <cell r="F40">
            <v>37544</v>
          </cell>
          <cell r="G40">
            <v>37547</v>
          </cell>
          <cell r="H40">
            <v>140</v>
          </cell>
          <cell r="I40">
            <v>140</v>
          </cell>
          <cell r="J40" t="str">
            <v>НевАзот</v>
          </cell>
          <cell r="K40" t="str">
            <v>НевАзот</v>
          </cell>
          <cell r="L40" t="str">
            <v>GMF</v>
          </cell>
          <cell r="M40" t="str">
            <v>Agrofert</v>
          </cell>
          <cell r="N40">
            <v>290</v>
          </cell>
          <cell r="O40">
            <v>40600</v>
          </cell>
          <cell r="P40">
            <v>40600</v>
          </cell>
          <cell r="Q40">
            <v>0</v>
          </cell>
          <cell r="R40">
            <v>-110</v>
          </cell>
          <cell r="S40">
            <v>-15400</v>
          </cell>
          <cell r="T40">
            <v>-15400</v>
          </cell>
          <cell r="U40">
            <v>0</v>
          </cell>
          <cell r="V40">
            <v>-64.024600000000007</v>
          </cell>
          <cell r="W40">
            <v>-8963.44</v>
          </cell>
          <cell r="X40">
            <v>-8963.44</v>
          </cell>
          <cell r="Y40">
            <v>0</v>
          </cell>
        </row>
        <row r="41">
          <cell r="A41">
            <v>200210</v>
          </cell>
          <cell r="B41" t="str">
            <v>aac131</v>
          </cell>
          <cell r="C41" t="str">
            <v>aac</v>
          </cell>
          <cell r="D41">
            <v>37554</v>
          </cell>
          <cell r="E41">
            <v>37550</v>
          </cell>
          <cell r="F41">
            <v>37559</v>
          </cell>
          <cell r="G41">
            <v>37550</v>
          </cell>
          <cell r="H41">
            <v>179.8</v>
          </cell>
          <cell r="I41">
            <v>179.8</v>
          </cell>
          <cell r="J41" t="str">
            <v>НевАзот</v>
          </cell>
          <cell r="K41" t="str">
            <v>НевАзот</v>
          </cell>
          <cell r="L41" t="str">
            <v>GMF</v>
          </cell>
          <cell r="M41" t="str">
            <v>Pentoil</v>
          </cell>
          <cell r="N41">
            <v>290</v>
          </cell>
          <cell r="O41">
            <v>52142</v>
          </cell>
          <cell r="P41">
            <v>52142</v>
          </cell>
          <cell r="Q41">
            <v>0</v>
          </cell>
          <cell r="R41">
            <v>-110</v>
          </cell>
          <cell r="S41">
            <v>-19778</v>
          </cell>
          <cell r="T41">
            <v>-19778</v>
          </cell>
          <cell r="U41">
            <v>0</v>
          </cell>
          <cell r="V41">
            <v>-61.442300000000003</v>
          </cell>
          <cell r="W41">
            <v>-11047.32</v>
          </cell>
          <cell r="X41">
            <v>-11047.32</v>
          </cell>
          <cell r="Y41">
            <v>0</v>
          </cell>
        </row>
        <row r="42">
          <cell r="A42">
            <v>200210</v>
          </cell>
          <cell r="B42" t="str">
            <v>aac132</v>
          </cell>
          <cell r="C42" t="str">
            <v>aac</v>
          </cell>
          <cell r="D42">
            <v>37560</v>
          </cell>
          <cell r="E42">
            <v>37551</v>
          </cell>
          <cell r="F42">
            <v>37565</v>
          </cell>
          <cell r="G42">
            <v>37551</v>
          </cell>
          <cell r="H42">
            <v>186.5</v>
          </cell>
          <cell r="I42">
            <v>186.5</v>
          </cell>
          <cell r="J42" t="str">
            <v>НевАзот</v>
          </cell>
          <cell r="K42" t="str">
            <v>НевАзот</v>
          </cell>
          <cell r="L42" t="str">
            <v>GMF</v>
          </cell>
          <cell r="M42" t="str">
            <v>Pentoil</v>
          </cell>
          <cell r="N42">
            <v>290</v>
          </cell>
          <cell r="O42">
            <v>54085</v>
          </cell>
          <cell r="P42">
            <v>54085</v>
          </cell>
          <cell r="Q42">
            <v>0</v>
          </cell>
          <cell r="R42">
            <v>-110</v>
          </cell>
          <cell r="S42">
            <v>-20515</v>
          </cell>
          <cell r="T42">
            <v>-20515</v>
          </cell>
          <cell r="U42">
            <v>0</v>
          </cell>
          <cell r="V42">
            <v>-61.226100000000002</v>
          </cell>
          <cell r="W42">
            <v>-11418.67</v>
          </cell>
          <cell r="X42">
            <v>-11418.67</v>
          </cell>
          <cell r="Y42">
            <v>0</v>
          </cell>
        </row>
        <row r="43">
          <cell r="A43">
            <v>200210</v>
          </cell>
          <cell r="B43" t="str">
            <v>aac133</v>
          </cell>
          <cell r="C43" t="str">
            <v>aac</v>
          </cell>
          <cell r="D43">
            <v>37534</v>
          </cell>
          <cell r="E43">
            <v>37550</v>
          </cell>
          <cell r="F43">
            <v>37544</v>
          </cell>
          <cell r="G43">
            <v>37550</v>
          </cell>
          <cell r="H43">
            <v>49.9</v>
          </cell>
          <cell r="I43">
            <v>49.9</v>
          </cell>
          <cell r="J43" t="str">
            <v>НевАзот</v>
          </cell>
          <cell r="K43" t="str">
            <v>НевАзот</v>
          </cell>
          <cell r="L43" t="str">
            <v>GMF</v>
          </cell>
          <cell r="M43" t="str">
            <v>Agrofert</v>
          </cell>
          <cell r="N43">
            <v>290</v>
          </cell>
          <cell r="O43">
            <v>14471</v>
          </cell>
          <cell r="P43">
            <v>14471</v>
          </cell>
          <cell r="Q43">
            <v>0</v>
          </cell>
          <cell r="R43">
            <v>-110</v>
          </cell>
          <cell r="S43">
            <v>-5489</v>
          </cell>
          <cell r="T43">
            <v>-5489</v>
          </cell>
          <cell r="U43">
            <v>0</v>
          </cell>
          <cell r="V43">
            <v>-64.0244</v>
          </cell>
          <cell r="W43">
            <v>-3194.82</v>
          </cell>
          <cell r="X43">
            <v>-3194.82</v>
          </cell>
          <cell r="Y43">
            <v>0</v>
          </cell>
        </row>
        <row r="44">
          <cell r="A44">
            <v>200111</v>
          </cell>
          <cell r="B44" t="str">
            <v>aac14</v>
          </cell>
          <cell r="C44" t="str">
            <v>aac</v>
          </cell>
          <cell r="D44">
            <v>37215</v>
          </cell>
          <cell r="E44">
            <v>37210</v>
          </cell>
          <cell r="F44">
            <v>37215</v>
          </cell>
          <cell r="G44">
            <v>37210</v>
          </cell>
          <cell r="H44">
            <v>134.5</v>
          </cell>
          <cell r="I44">
            <v>134.5</v>
          </cell>
          <cell r="J44" t="str">
            <v>НевАзот</v>
          </cell>
          <cell r="K44" t="str">
            <v>НевАзот</v>
          </cell>
          <cell r="L44" t="str">
            <v>GMF</v>
          </cell>
          <cell r="M44" t="str">
            <v>Ameropa</v>
          </cell>
          <cell r="N44">
            <v>196</v>
          </cell>
          <cell r="O44">
            <v>26362</v>
          </cell>
          <cell r="P44">
            <v>26362</v>
          </cell>
          <cell r="Q44">
            <v>0</v>
          </cell>
          <cell r="R44">
            <v>-110</v>
          </cell>
          <cell r="S44">
            <v>-14795</v>
          </cell>
          <cell r="T44">
            <v>-14795</v>
          </cell>
          <cell r="U44">
            <v>0</v>
          </cell>
          <cell r="V44">
            <v>0</v>
          </cell>
          <cell r="W44">
            <v>0</v>
          </cell>
          <cell r="X44">
            <v>0</v>
          </cell>
          <cell r="Y44">
            <v>0</v>
          </cell>
        </row>
        <row r="45">
          <cell r="A45">
            <v>200111</v>
          </cell>
          <cell r="B45" t="str">
            <v>aac15</v>
          </cell>
          <cell r="C45" t="str">
            <v>aac</v>
          </cell>
          <cell r="D45">
            <v>37215</v>
          </cell>
          <cell r="E45">
            <v>37200</v>
          </cell>
          <cell r="F45">
            <v>37215</v>
          </cell>
          <cell r="G45">
            <v>37200</v>
          </cell>
          <cell r="H45">
            <v>991.9</v>
          </cell>
          <cell r="I45">
            <v>991.9</v>
          </cell>
          <cell r="J45" t="str">
            <v>НевАзот</v>
          </cell>
          <cell r="K45" t="str">
            <v>НевАзот</v>
          </cell>
          <cell r="L45" t="str">
            <v>GMF</v>
          </cell>
          <cell r="M45" t="str">
            <v>Vinmar</v>
          </cell>
          <cell r="N45">
            <v>185</v>
          </cell>
          <cell r="O45">
            <v>183501.5</v>
          </cell>
          <cell r="P45">
            <v>183501.5</v>
          </cell>
          <cell r="Q45">
            <v>0</v>
          </cell>
          <cell r="R45">
            <v>-110</v>
          </cell>
          <cell r="S45">
            <v>-109109</v>
          </cell>
          <cell r="T45">
            <v>-109109</v>
          </cell>
          <cell r="U45">
            <v>0</v>
          </cell>
          <cell r="V45">
            <v>-54.428600000000003</v>
          </cell>
          <cell r="W45">
            <v>-53987.7</v>
          </cell>
          <cell r="X45">
            <v>-53987.7</v>
          </cell>
          <cell r="Y45">
            <v>0</v>
          </cell>
        </row>
        <row r="46">
          <cell r="A46">
            <v>200111</v>
          </cell>
          <cell r="B46" t="str">
            <v>aac17</v>
          </cell>
          <cell r="C46" t="str">
            <v>aac</v>
          </cell>
          <cell r="D46">
            <v>37215</v>
          </cell>
          <cell r="E46">
            <v>37218</v>
          </cell>
          <cell r="F46">
            <v>37215</v>
          </cell>
          <cell r="G46">
            <v>37218</v>
          </cell>
          <cell r="H46">
            <v>23.4</v>
          </cell>
          <cell r="I46">
            <v>23.4</v>
          </cell>
          <cell r="J46" t="str">
            <v>НевАзот</v>
          </cell>
          <cell r="K46" t="str">
            <v>НевАзот</v>
          </cell>
          <cell r="L46" t="str">
            <v>GMF</v>
          </cell>
          <cell r="M46" t="str">
            <v>Coxon</v>
          </cell>
          <cell r="N46">
            <v>210</v>
          </cell>
          <cell r="O46">
            <v>4914</v>
          </cell>
          <cell r="P46">
            <v>4914</v>
          </cell>
          <cell r="Q46">
            <v>0</v>
          </cell>
          <cell r="R46">
            <v>-110</v>
          </cell>
          <cell r="S46">
            <v>-2574</v>
          </cell>
          <cell r="T46">
            <v>-2574</v>
          </cell>
          <cell r="U46">
            <v>0</v>
          </cell>
          <cell r="V46">
            <v>0</v>
          </cell>
          <cell r="W46">
            <v>0</v>
          </cell>
          <cell r="X46">
            <v>0</v>
          </cell>
          <cell r="Y46">
            <v>0</v>
          </cell>
        </row>
        <row r="47">
          <cell r="A47">
            <v>200111</v>
          </cell>
          <cell r="B47" t="str">
            <v>aac18</v>
          </cell>
          <cell r="C47" t="str">
            <v>aac</v>
          </cell>
          <cell r="D47">
            <v>37215</v>
          </cell>
          <cell r="E47">
            <v>37201</v>
          </cell>
          <cell r="F47">
            <v>37215</v>
          </cell>
          <cell r="G47">
            <v>37201</v>
          </cell>
          <cell r="H47">
            <v>261.7</v>
          </cell>
          <cell r="I47">
            <v>261.7</v>
          </cell>
          <cell r="J47" t="str">
            <v>НевАзот</v>
          </cell>
          <cell r="K47" t="str">
            <v>НевАзот</v>
          </cell>
          <cell r="L47" t="str">
            <v>GMF</v>
          </cell>
          <cell r="M47" t="str">
            <v>Pentoil</v>
          </cell>
          <cell r="N47">
            <v>259</v>
          </cell>
          <cell r="O47">
            <v>67780.3</v>
          </cell>
          <cell r="P47">
            <v>67780.3</v>
          </cell>
          <cell r="Q47">
            <v>0</v>
          </cell>
          <cell r="R47">
            <v>-110</v>
          </cell>
          <cell r="S47">
            <v>-28787</v>
          </cell>
          <cell r="T47">
            <v>-28787</v>
          </cell>
          <cell r="U47">
            <v>0</v>
          </cell>
          <cell r="V47">
            <v>-59.728000000000002</v>
          </cell>
          <cell r="W47">
            <v>-15630.82</v>
          </cell>
          <cell r="X47">
            <v>-15630.82</v>
          </cell>
          <cell r="Y47">
            <v>0</v>
          </cell>
        </row>
        <row r="48">
          <cell r="A48">
            <v>200111</v>
          </cell>
          <cell r="B48" t="str">
            <v>aac19</v>
          </cell>
          <cell r="C48" t="str">
            <v>aac</v>
          </cell>
          <cell r="D48">
            <v>37215</v>
          </cell>
          <cell r="E48">
            <v>37201</v>
          </cell>
          <cell r="F48">
            <v>37215</v>
          </cell>
          <cell r="G48">
            <v>37201</v>
          </cell>
          <cell r="H48">
            <v>594.29999999999995</v>
          </cell>
          <cell r="I48">
            <v>594.29999999999995</v>
          </cell>
          <cell r="J48" t="str">
            <v>НевАзот</v>
          </cell>
          <cell r="K48" t="str">
            <v>НевАзот</v>
          </cell>
          <cell r="L48" t="str">
            <v>GMF</v>
          </cell>
          <cell r="M48" t="str">
            <v>Vinmar</v>
          </cell>
          <cell r="N48">
            <v>185</v>
          </cell>
          <cell r="O48">
            <v>109945.5</v>
          </cell>
          <cell r="P48">
            <v>109945.5</v>
          </cell>
          <cell r="Q48">
            <v>0</v>
          </cell>
          <cell r="R48">
            <v>-110</v>
          </cell>
          <cell r="S48">
            <v>-65373</v>
          </cell>
          <cell r="T48">
            <v>-65373</v>
          </cell>
          <cell r="U48">
            <v>0</v>
          </cell>
          <cell r="V48">
            <v>-54.560600000000001</v>
          </cell>
          <cell r="W48">
            <v>-32425.37</v>
          </cell>
          <cell r="X48">
            <v>-32425.37</v>
          </cell>
          <cell r="Y48">
            <v>0</v>
          </cell>
        </row>
        <row r="49">
          <cell r="A49">
            <v>200111</v>
          </cell>
          <cell r="B49" t="str">
            <v>aac20</v>
          </cell>
          <cell r="C49" t="str">
            <v>aac</v>
          </cell>
          <cell r="D49">
            <v>37215</v>
          </cell>
          <cell r="E49">
            <v>37203</v>
          </cell>
          <cell r="F49">
            <v>37215</v>
          </cell>
          <cell r="G49">
            <v>37203</v>
          </cell>
          <cell r="H49">
            <v>397.8</v>
          </cell>
          <cell r="I49">
            <v>397.8</v>
          </cell>
          <cell r="J49" t="str">
            <v>НевАзот</v>
          </cell>
          <cell r="K49" t="str">
            <v>НевАзот</v>
          </cell>
          <cell r="L49" t="str">
            <v>GMF</v>
          </cell>
          <cell r="M49" t="str">
            <v>Vinmar</v>
          </cell>
          <cell r="N49">
            <v>185</v>
          </cell>
          <cell r="O49">
            <v>73593</v>
          </cell>
          <cell r="P49">
            <v>73593</v>
          </cell>
          <cell r="Q49">
            <v>0</v>
          </cell>
          <cell r="R49">
            <v>-110</v>
          </cell>
          <cell r="S49">
            <v>-43758</v>
          </cell>
          <cell r="T49">
            <v>-43758</v>
          </cell>
          <cell r="U49">
            <v>0</v>
          </cell>
          <cell r="V49">
            <v>-54.615600000000001</v>
          </cell>
          <cell r="W49">
            <v>-21726.09</v>
          </cell>
          <cell r="X49">
            <v>-21726.09</v>
          </cell>
          <cell r="Y49">
            <v>0</v>
          </cell>
        </row>
        <row r="50">
          <cell r="A50">
            <v>200111</v>
          </cell>
          <cell r="B50" t="str">
            <v>aac21</v>
          </cell>
          <cell r="C50" t="str">
            <v>aac</v>
          </cell>
          <cell r="D50">
            <v>37215</v>
          </cell>
          <cell r="E50">
            <v>37204</v>
          </cell>
          <cell r="F50">
            <v>37215</v>
          </cell>
          <cell r="G50">
            <v>37204</v>
          </cell>
          <cell r="H50">
            <v>44</v>
          </cell>
          <cell r="I50">
            <v>44</v>
          </cell>
          <cell r="J50" t="str">
            <v>НевАзот</v>
          </cell>
          <cell r="K50" t="str">
            <v>НевАзот</v>
          </cell>
          <cell r="L50" t="str">
            <v>GMF</v>
          </cell>
          <cell r="M50" t="str">
            <v>Pentoil</v>
          </cell>
          <cell r="N50">
            <v>259</v>
          </cell>
          <cell r="O50">
            <v>11396</v>
          </cell>
          <cell r="P50">
            <v>11396</v>
          </cell>
          <cell r="Q50">
            <v>0</v>
          </cell>
          <cell r="R50">
            <v>-110</v>
          </cell>
          <cell r="S50">
            <v>-4840</v>
          </cell>
          <cell r="T50">
            <v>-4840</v>
          </cell>
          <cell r="U50">
            <v>0</v>
          </cell>
          <cell r="V50">
            <v>-59.888199999999998</v>
          </cell>
          <cell r="W50">
            <v>-2635.08</v>
          </cell>
          <cell r="X50">
            <v>-2635.08</v>
          </cell>
          <cell r="Y50">
            <v>0</v>
          </cell>
        </row>
        <row r="51">
          <cell r="A51">
            <v>200111</v>
          </cell>
          <cell r="B51" t="str">
            <v>aac22</v>
          </cell>
          <cell r="C51" t="str">
            <v>aac</v>
          </cell>
          <cell r="D51">
            <v>37215</v>
          </cell>
          <cell r="E51">
            <v>37208</v>
          </cell>
          <cell r="F51">
            <v>37215</v>
          </cell>
          <cell r="G51">
            <v>37208</v>
          </cell>
          <cell r="H51">
            <v>597.29999999999995</v>
          </cell>
          <cell r="I51">
            <v>539.76400000000001</v>
          </cell>
          <cell r="J51" t="str">
            <v>НевАзот</v>
          </cell>
          <cell r="K51" t="str">
            <v>НевАзот</v>
          </cell>
          <cell r="L51" t="str">
            <v>GMF</v>
          </cell>
          <cell r="M51" t="str">
            <v>Vinmar</v>
          </cell>
          <cell r="N51">
            <v>185</v>
          </cell>
          <cell r="O51">
            <v>99856.34</v>
          </cell>
          <cell r="P51">
            <v>99856.34</v>
          </cell>
          <cell r="Q51">
            <v>0</v>
          </cell>
          <cell r="R51">
            <v>-110</v>
          </cell>
          <cell r="S51">
            <v>-65703</v>
          </cell>
          <cell r="T51">
            <v>-65703</v>
          </cell>
          <cell r="U51">
            <v>0</v>
          </cell>
          <cell r="V51">
            <v>-60.376600000000003</v>
          </cell>
          <cell r="W51">
            <v>-32589.14</v>
          </cell>
          <cell r="X51">
            <v>-32589.14</v>
          </cell>
          <cell r="Y51">
            <v>0</v>
          </cell>
        </row>
        <row r="52">
          <cell r="A52">
            <v>200112</v>
          </cell>
          <cell r="B52" t="str">
            <v>aac23</v>
          </cell>
          <cell r="C52" t="str">
            <v>aac</v>
          </cell>
          <cell r="D52">
            <v>37235</v>
          </cell>
          <cell r="E52">
            <v>37235</v>
          </cell>
          <cell r="F52">
            <v>37235</v>
          </cell>
          <cell r="G52">
            <v>37235</v>
          </cell>
          <cell r="H52">
            <v>99.6</v>
          </cell>
          <cell r="I52">
            <v>99.6</v>
          </cell>
          <cell r="J52" t="str">
            <v>НевАзот</v>
          </cell>
          <cell r="K52" t="str">
            <v>НевАзот</v>
          </cell>
          <cell r="L52" t="str">
            <v>GMF</v>
          </cell>
          <cell r="M52" t="str">
            <v>PCC</v>
          </cell>
          <cell r="N52">
            <v>259</v>
          </cell>
          <cell r="O52">
            <v>25796.400000000001</v>
          </cell>
          <cell r="P52">
            <v>25796.400000000001</v>
          </cell>
          <cell r="Q52">
            <v>0</v>
          </cell>
          <cell r="R52">
            <v>-110</v>
          </cell>
          <cell r="S52">
            <v>-10956</v>
          </cell>
          <cell r="T52">
            <v>-10956</v>
          </cell>
          <cell r="U52">
            <v>0</v>
          </cell>
          <cell r="V52">
            <v>-61.900599999999997</v>
          </cell>
          <cell r="W52">
            <v>-6165.3</v>
          </cell>
          <cell r="X52">
            <v>-6165.3</v>
          </cell>
          <cell r="Y52">
            <v>0</v>
          </cell>
        </row>
        <row r="53">
          <cell r="A53">
            <v>200111</v>
          </cell>
          <cell r="B53" t="str">
            <v>aac25</v>
          </cell>
          <cell r="C53" t="str">
            <v>aac</v>
          </cell>
          <cell r="D53">
            <v>37215</v>
          </cell>
          <cell r="E53">
            <v>37222</v>
          </cell>
          <cell r="F53">
            <v>37215</v>
          </cell>
          <cell r="G53">
            <v>37222</v>
          </cell>
          <cell r="H53">
            <v>90.3</v>
          </cell>
          <cell r="I53">
            <v>90.3</v>
          </cell>
          <cell r="J53" t="str">
            <v>НевАзот</v>
          </cell>
          <cell r="K53" t="str">
            <v>НевАзот</v>
          </cell>
          <cell r="L53" t="str">
            <v>GMF</v>
          </cell>
          <cell r="M53" t="str">
            <v>Ameropa</v>
          </cell>
          <cell r="N53">
            <v>196</v>
          </cell>
          <cell r="O53">
            <v>17698.8</v>
          </cell>
          <cell r="P53">
            <v>17698.8</v>
          </cell>
          <cell r="Q53">
            <v>0</v>
          </cell>
          <cell r="R53">
            <v>-110</v>
          </cell>
          <cell r="S53">
            <v>-9933</v>
          </cell>
          <cell r="T53">
            <v>-9933</v>
          </cell>
          <cell r="U53">
            <v>0</v>
          </cell>
          <cell r="V53">
            <v>0</v>
          </cell>
          <cell r="W53">
            <v>0</v>
          </cell>
          <cell r="X53">
            <v>0</v>
          </cell>
          <cell r="Y53">
            <v>0</v>
          </cell>
        </row>
        <row r="54">
          <cell r="A54">
            <v>200112</v>
          </cell>
          <cell r="B54" t="str">
            <v>aac26</v>
          </cell>
          <cell r="C54" t="str">
            <v>aac</v>
          </cell>
          <cell r="D54">
            <v>37235</v>
          </cell>
          <cell r="E54">
            <v>37226</v>
          </cell>
          <cell r="F54">
            <v>37235</v>
          </cell>
          <cell r="G54">
            <v>37226</v>
          </cell>
          <cell r="H54">
            <v>1127.3</v>
          </cell>
          <cell r="I54">
            <v>1127.3</v>
          </cell>
          <cell r="J54" t="str">
            <v>НевАзот</v>
          </cell>
          <cell r="K54" t="str">
            <v>НевАзот</v>
          </cell>
          <cell r="L54" t="str">
            <v>GMF</v>
          </cell>
          <cell r="M54" t="str">
            <v>Vinmar</v>
          </cell>
          <cell r="N54">
            <v>176</v>
          </cell>
          <cell r="O54">
            <v>198404.8</v>
          </cell>
          <cell r="P54">
            <v>198404.8</v>
          </cell>
          <cell r="Q54">
            <v>0</v>
          </cell>
          <cell r="R54">
            <v>-110</v>
          </cell>
          <cell r="S54">
            <v>-124003</v>
          </cell>
          <cell r="T54">
            <v>-124003</v>
          </cell>
          <cell r="U54">
            <v>0</v>
          </cell>
          <cell r="V54">
            <v>-54.504399999999997</v>
          </cell>
          <cell r="W54">
            <v>-61442.81</v>
          </cell>
          <cell r="X54">
            <v>-61442.81</v>
          </cell>
          <cell r="Y54">
            <v>0</v>
          </cell>
        </row>
        <row r="55">
          <cell r="A55">
            <v>200112</v>
          </cell>
          <cell r="B55" t="str">
            <v>aac28</v>
          </cell>
          <cell r="C55" t="str">
            <v>aac</v>
          </cell>
          <cell r="D55">
            <v>37245</v>
          </cell>
          <cell r="E55">
            <v>37235</v>
          </cell>
          <cell r="F55">
            <v>37245</v>
          </cell>
          <cell r="G55">
            <v>37235</v>
          </cell>
          <cell r="H55">
            <v>410.7</v>
          </cell>
          <cell r="I55">
            <v>410.7</v>
          </cell>
          <cell r="J55" t="str">
            <v>НевАзот</v>
          </cell>
          <cell r="K55" t="str">
            <v>НевАзот</v>
          </cell>
          <cell r="L55" t="str">
            <v>GMF</v>
          </cell>
          <cell r="M55" t="str">
            <v>Pentoil</v>
          </cell>
          <cell r="N55">
            <v>259</v>
          </cell>
          <cell r="O55">
            <v>106371.3</v>
          </cell>
          <cell r="P55">
            <v>106371.3</v>
          </cell>
          <cell r="Q55">
            <v>0</v>
          </cell>
          <cell r="R55">
            <v>-110</v>
          </cell>
          <cell r="S55">
            <v>-45177</v>
          </cell>
          <cell r="T55">
            <v>-45177</v>
          </cell>
          <cell r="U55">
            <v>0</v>
          </cell>
          <cell r="V55">
            <v>-59.786000000000001</v>
          </cell>
          <cell r="W55">
            <v>-24554.1</v>
          </cell>
          <cell r="X55">
            <v>-24554.1</v>
          </cell>
          <cell r="Y55">
            <v>0</v>
          </cell>
        </row>
        <row r="56">
          <cell r="A56">
            <v>200112</v>
          </cell>
          <cell r="B56" t="str">
            <v>aac29</v>
          </cell>
          <cell r="C56" t="str">
            <v>aac</v>
          </cell>
          <cell r="D56">
            <v>37245</v>
          </cell>
          <cell r="E56">
            <v>37243</v>
          </cell>
          <cell r="F56">
            <v>37245</v>
          </cell>
          <cell r="G56">
            <v>37243</v>
          </cell>
          <cell r="H56">
            <v>83.9</v>
          </cell>
          <cell r="I56">
            <v>83.9</v>
          </cell>
          <cell r="J56" t="str">
            <v>НевАзот</v>
          </cell>
          <cell r="K56" t="str">
            <v>НевАзот</v>
          </cell>
          <cell r="L56" t="str">
            <v>GMF</v>
          </cell>
          <cell r="M56" t="str">
            <v>Pentoil</v>
          </cell>
          <cell r="N56">
            <v>259</v>
          </cell>
          <cell r="O56">
            <v>21730.1</v>
          </cell>
          <cell r="P56">
            <v>21730.1</v>
          </cell>
          <cell r="Q56">
            <v>0</v>
          </cell>
          <cell r="R56">
            <v>-110</v>
          </cell>
          <cell r="S56">
            <v>-9229</v>
          </cell>
          <cell r="T56">
            <v>-9229</v>
          </cell>
          <cell r="U56">
            <v>0</v>
          </cell>
          <cell r="V56">
            <v>-60.802900000000001</v>
          </cell>
          <cell r="W56">
            <v>-5101.3599999999997</v>
          </cell>
          <cell r="X56">
            <v>-5101.3599999999997</v>
          </cell>
          <cell r="Y56">
            <v>0</v>
          </cell>
        </row>
        <row r="57">
          <cell r="A57">
            <v>200111</v>
          </cell>
          <cell r="B57" t="str">
            <v>aac30</v>
          </cell>
          <cell r="C57" t="str">
            <v>aac</v>
          </cell>
          <cell r="D57">
            <v>37215</v>
          </cell>
          <cell r="E57">
            <v>37225</v>
          </cell>
          <cell r="F57">
            <v>37215</v>
          </cell>
          <cell r="G57">
            <v>37225</v>
          </cell>
          <cell r="H57">
            <v>42</v>
          </cell>
          <cell r="I57">
            <v>42</v>
          </cell>
          <cell r="J57" t="str">
            <v>НевАзот</v>
          </cell>
          <cell r="K57" t="str">
            <v>НевАзот</v>
          </cell>
          <cell r="L57" t="str">
            <v>GMF</v>
          </cell>
          <cell r="M57" t="str">
            <v>Ameropa</v>
          </cell>
          <cell r="N57">
            <v>196</v>
          </cell>
          <cell r="O57">
            <v>8232</v>
          </cell>
          <cell r="P57">
            <v>8232</v>
          </cell>
          <cell r="Q57">
            <v>0</v>
          </cell>
          <cell r="R57">
            <v>-110</v>
          </cell>
          <cell r="S57">
            <v>-4620</v>
          </cell>
          <cell r="T57">
            <v>-4620</v>
          </cell>
          <cell r="U57">
            <v>0</v>
          </cell>
          <cell r="V57">
            <v>0</v>
          </cell>
          <cell r="W57">
            <v>0</v>
          </cell>
          <cell r="X57">
            <v>0</v>
          </cell>
          <cell r="Y57">
            <v>0</v>
          </cell>
        </row>
        <row r="58">
          <cell r="A58">
            <v>200112</v>
          </cell>
          <cell r="B58" t="str">
            <v>aac31</v>
          </cell>
          <cell r="C58" t="str">
            <v>aac</v>
          </cell>
          <cell r="D58">
            <v>37235</v>
          </cell>
          <cell r="E58">
            <v>37228</v>
          </cell>
          <cell r="F58">
            <v>37235</v>
          </cell>
          <cell r="G58">
            <v>37228</v>
          </cell>
          <cell r="H58">
            <v>797.1</v>
          </cell>
          <cell r="I58">
            <v>797.1</v>
          </cell>
          <cell r="J58" t="str">
            <v>НевАзот</v>
          </cell>
          <cell r="K58" t="str">
            <v>НевАзот</v>
          </cell>
          <cell r="L58" t="str">
            <v>GMF</v>
          </cell>
          <cell r="M58" t="str">
            <v>Vinmar</v>
          </cell>
          <cell r="N58">
            <v>176</v>
          </cell>
          <cell r="O58">
            <v>140289.60000000001</v>
          </cell>
          <cell r="P58">
            <v>140289.60000000001</v>
          </cell>
          <cell r="Q58">
            <v>0</v>
          </cell>
          <cell r="R58">
            <v>-110</v>
          </cell>
          <cell r="S58">
            <v>-87681</v>
          </cell>
          <cell r="T58">
            <v>-87681</v>
          </cell>
          <cell r="U58">
            <v>0</v>
          </cell>
          <cell r="V58">
            <v>-54.628900000000002</v>
          </cell>
          <cell r="W58">
            <v>-43544.72</v>
          </cell>
          <cell r="X58">
            <v>-43544.72</v>
          </cell>
          <cell r="Y58">
            <v>0</v>
          </cell>
        </row>
        <row r="59">
          <cell r="A59">
            <v>200112</v>
          </cell>
          <cell r="B59" t="str">
            <v>aac32</v>
          </cell>
          <cell r="C59" t="str">
            <v>aac</v>
          </cell>
          <cell r="D59">
            <v>37235</v>
          </cell>
          <cell r="E59">
            <v>37229</v>
          </cell>
          <cell r="F59">
            <v>37235</v>
          </cell>
          <cell r="G59">
            <v>37229</v>
          </cell>
          <cell r="H59">
            <v>397.9</v>
          </cell>
          <cell r="I59">
            <v>397.9</v>
          </cell>
          <cell r="J59" t="str">
            <v>НевАзот</v>
          </cell>
          <cell r="K59" t="str">
            <v>НевАзот</v>
          </cell>
          <cell r="L59" t="str">
            <v>GMF</v>
          </cell>
          <cell r="M59" t="str">
            <v>Vinmar</v>
          </cell>
          <cell r="N59">
            <v>176</v>
          </cell>
          <cell r="O59">
            <v>70030.399999999994</v>
          </cell>
          <cell r="P59">
            <v>70030.399999999994</v>
          </cell>
          <cell r="Q59">
            <v>0</v>
          </cell>
          <cell r="R59">
            <v>-110</v>
          </cell>
          <cell r="S59">
            <v>-43769</v>
          </cell>
          <cell r="T59">
            <v>-43769</v>
          </cell>
          <cell r="U59">
            <v>0</v>
          </cell>
          <cell r="V59">
            <v>-54.581000000000003</v>
          </cell>
          <cell r="W59">
            <v>-21717.79</v>
          </cell>
          <cell r="X59">
            <v>-21717.79</v>
          </cell>
          <cell r="Y59">
            <v>0</v>
          </cell>
        </row>
        <row r="60">
          <cell r="A60">
            <v>200112</v>
          </cell>
          <cell r="B60" t="str">
            <v>aac33</v>
          </cell>
          <cell r="C60" t="str">
            <v>aac</v>
          </cell>
          <cell r="D60">
            <v>37235</v>
          </cell>
          <cell r="E60">
            <v>37232</v>
          </cell>
          <cell r="F60">
            <v>37235</v>
          </cell>
          <cell r="G60">
            <v>37232</v>
          </cell>
          <cell r="H60">
            <v>330.3</v>
          </cell>
          <cell r="I60">
            <v>330.3</v>
          </cell>
          <cell r="J60" t="str">
            <v>НевАзот</v>
          </cell>
          <cell r="K60" t="str">
            <v>НевАзот</v>
          </cell>
          <cell r="L60" t="str">
            <v>GMF</v>
          </cell>
          <cell r="M60" t="str">
            <v>Vinmar</v>
          </cell>
          <cell r="N60">
            <v>176</v>
          </cell>
          <cell r="O60">
            <v>58132.800000000003</v>
          </cell>
          <cell r="P60">
            <v>58132.800000000003</v>
          </cell>
          <cell r="Q60">
            <v>0</v>
          </cell>
          <cell r="R60">
            <v>-110</v>
          </cell>
          <cell r="S60">
            <v>-36333</v>
          </cell>
          <cell r="T60">
            <v>-36333</v>
          </cell>
          <cell r="U60">
            <v>0</v>
          </cell>
          <cell r="V60">
            <v>-54.517699999999998</v>
          </cell>
          <cell r="W60">
            <v>-18007.21</v>
          </cell>
          <cell r="X60">
            <v>-18007.21</v>
          </cell>
          <cell r="Y60">
            <v>0</v>
          </cell>
        </row>
        <row r="61">
          <cell r="A61">
            <v>200112</v>
          </cell>
          <cell r="B61" t="str">
            <v>aac34</v>
          </cell>
          <cell r="C61" t="str">
            <v>aac</v>
          </cell>
          <cell r="D61">
            <v>37235</v>
          </cell>
          <cell r="E61">
            <v>37236</v>
          </cell>
          <cell r="F61">
            <v>37235</v>
          </cell>
          <cell r="G61">
            <v>37236</v>
          </cell>
          <cell r="H61">
            <v>330.1</v>
          </cell>
          <cell r="I61">
            <v>314.55900000000003</v>
          </cell>
          <cell r="J61" t="str">
            <v>НевАзот</v>
          </cell>
          <cell r="K61" t="str">
            <v>НевАзот</v>
          </cell>
          <cell r="L61" t="str">
            <v>GMF</v>
          </cell>
          <cell r="M61" t="str">
            <v>Vinmar</v>
          </cell>
          <cell r="N61">
            <v>176</v>
          </cell>
          <cell r="O61">
            <v>55362.38</v>
          </cell>
          <cell r="P61">
            <v>58097.599999999999</v>
          </cell>
          <cell r="Q61">
            <v>-2735.22</v>
          </cell>
          <cell r="R61">
            <v>-110</v>
          </cell>
          <cell r="S61">
            <v>-36311</v>
          </cell>
          <cell r="T61">
            <v>-36311</v>
          </cell>
          <cell r="U61">
            <v>0</v>
          </cell>
          <cell r="V61">
            <v>-57.419400000000003</v>
          </cell>
          <cell r="W61">
            <v>-18061.78</v>
          </cell>
          <cell r="X61">
            <v>-18061.78</v>
          </cell>
          <cell r="Y61">
            <v>0</v>
          </cell>
        </row>
        <row r="62">
          <cell r="A62">
            <v>200201</v>
          </cell>
          <cell r="B62" t="str">
            <v>aac35</v>
          </cell>
          <cell r="C62" t="str">
            <v>aac</v>
          </cell>
          <cell r="D62">
            <v>37260</v>
          </cell>
          <cell r="E62">
            <v>37260</v>
          </cell>
          <cell r="F62">
            <v>37260</v>
          </cell>
          <cell r="G62">
            <v>37260</v>
          </cell>
          <cell r="H62">
            <v>127.8</v>
          </cell>
          <cell r="I62">
            <v>127.8</v>
          </cell>
          <cell r="J62" t="str">
            <v>НевАзот</v>
          </cell>
          <cell r="K62" t="str">
            <v>НевАзот</v>
          </cell>
          <cell r="L62" t="str">
            <v>GMF</v>
          </cell>
          <cell r="M62" t="str">
            <v>Bloxworth</v>
          </cell>
          <cell r="N62">
            <v>217</v>
          </cell>
          <cell r="O62">
            <v>27732.6</v>
          </cell>
          <cell r="P62">
            <v>27732.6</v>
          </cell>
          <cell r="Q62">
            <v>0</v>
          </cell>
          <cell r="R62">
            <v>-110</v>
          </cell>
          <cell r="S62">
            <v>-14058</v>
          </cell>
          <cell r="T62">
            <v>-14058</v>
          </cell>
          <cell r="U62">
            <v>0</v>
          </cell>
          <cell r="V62">
            <v>-59.8371</v>
          </cell>
          <cell r="W62">
            <v>-7647.18</v>
          </cell>
          <cell r="X62">
            <v>-7647.18</v>
          </cell>
          <cell r="Y62">
            <v>0</v>
          </cell>
        </row>
        <row r="63">
          <cell r="A63">
            <v>200201</v>
          </cell>
          <cell r="B63" t="str">
            <v>aac36</v>
          </cell>
          <cell r="C63" t="str">
            <v>aac</v>
          </cell>
          <cell r="D63">
            <v>37262</v>
          </cell>
          <cell r="E63">
            <v>37260</v>
          </cell>
          <cell r="F63">
            <v>37262</v>
          </cell>
          <cell r="G63">
            <v>37260</v>
          </cell>
          <cell r="H63">
            <v>1193</v>
          </cell>
          <cell r="I63">
            <v>1193</v>
          </cell>
          <cell r="J63" t="str">
            <v>НевАзот</v>
          </cell>
          <cell r="K63" t="str">
            <v>НевАзот</v>
          </cell>
          <cell r="L63" t="str">
            <v>GMF</v>
          </cell>
          <cell r="M63" t="str">
            <v>Vinmar</v>
          </cell>
          <cell r="N63">
            <v>176</v>
          </cell>
          <cell r="O63">
            <v>209968</v>
          </cell>
          <cell r="P63">
            <v>209968</v>
          </cell>
          <cell r="Q63">
            <v>0</v>
          </cell>
          <cell r="R63">
            <v>-110</v>
          </cell>
          <cell r="S63">
            <v>-131230</v>
          </cell>
          <cell r="T63">
            <v>-131230</v>
          </cell>
          <cell r="U63">
            <v>0</v>
          </cell>
          <cell r="V63">
            <v>-55.432400000000001</v>
          </cell>
          <cell r="W63">
            <v>-66130.880000000005</v>
          </cell>
          <cell r="X63">
            <v>-66130.880000000005</v>
          </cell>
          <cell r="Y63">
            <v>0</v>
          </cell>
        </row>
        <row r="64">
          <cell r="A64">
            <v>200201</v>
          </cell>
          <cell r="B64" t="str">
            <v>aac37</v>
          </cell>
          <cell r="C64" t="str">
            <v>aac</v>
          </cell>
          <cell r="D64">
            <v>37269</v>
          </cell>
          <cell r="E64">
            <v>37265</v>
          </cell>
          <cell r="F64">
            <v>37269</v>
          </cell>
          <cell r="G64">
            <v>37265</v>
          </cell>
          <cell r="H64">
            <v>265.10000000000002</v>
          </cell>
          <cell r="I64">
            <v>265.10000000000002</v>
          </cell>
          <cell r="J64" t="str">
            <v>НевАзот</v>
          </cell>
          <cell r="K64" t="str">
            <v>НевАзот</v>
          </cell>
          <cell r="L64" t="str">
            <v>GMF</v>
          </cell>
          <cell r="M64" t="str">
            <v>Vinmar</v>
          </cell>
          <cell r="N64">
            <v>176</v>
          </cell>
          <cell r="O64">
            <v>46657.599999999999</v>
          </cell>
          <cell r="P64">
            <v>46657.599999999999</v>
          </cell>
          <cell r="Q64">
            <v>0</v>
          </cell>
          <cell r="R64">
            <v>-110</v>
          </cell>
          <cell r="S64">
            <v>-29161</v>
          </cell>
          <cell r="T64">
            <v>-29161</v>
          </cell>
          <cell r="U64">
            <v>0</v>
          </cell>
          <cell r="V64">
            <v>-55.202399999999997</v>
          </cell>
          <cell r="W64">
            <v>-14634.16</v>
          </cell>
          <cell r="X64">
            <v>-14634.16</v>
          </cell>
          <cell r="Y64">
            <v>0</v>
          </cell>
        </row>
        <row r="65">
          <cell r="A65">
            <v>200201</v>
          </cell>
          <cell r="B65" t="str">
            <v>aac38</v>
          </cell>
          <cell r="C65" t="str">
            <v>aac</v>
          </cell>
          <cell r="D65">
            <v>37276</v>
          </cell>
          <cell r="E65">
            <v>37278</v>
          </cell>
          <cell r="F65">
            <v>37276</v>
          </cell>
          <cell r="G65">
            <v>37278</v>
          </cell>
          <cell r="H65">
            <v>273.2</v>
          </cell>
          <cell r="I65">
            <v>273.2</v>
          </cell>
          <cell r="J65" t="str">
            <v>НевАзот</v>
          </cell>
          <cell r="K65" t="str">
            <v>НевАзот</v>
          </cell>
          <cell r="L65" t="str">
            <v>GMF</v>
          </cell>
          <cell r="M65" t="str">
            <v>Pentoil</v>
          </cell>
          <cell r="N65">
            <v>252</v>
          </cell>
          <cell r="O65">
            <v>68846.399999999994</v>
          </cell>
          <cell r="P65">
            <v>68846.399999999994</v>
          </cell>
          <cell r="Q65">
            <v>0</v>
          </cell>
          <cell r="R65">
            <v>-110</v>
          </cell>
          <cell r="S65">
            <v>-30052</v>
          </cell>
          <cell r="T65">
            <v>-30052</v>
          </cell>
          <cell r="U65">
            <v>0</v>
          </cell>
          <cell r="V65">
            <v>-59.881900000000002</v>
          </cell>
          <cell r="W65">
            <v>-16359.74</v>
          </cell>
          <cell r="X65">
            <v>-16359.74</v>
          </cell>
          <cell r="Y65">
            <v>0</v>
          </cell>
        </row>
        <row r="66">
          <cell r="A66">
            <v>200201</v>
          </cell>
          <cell r="B66" t="str">
            <v>aac39</v>
          </cell>
          <cell r="C66" t="str">
            <v>aac</v>
          </cell>
          <cell r="D66">
            <v>37283</v>
          </cell>
          <cell r="E66">
            <v>37280</v>
          </cell>
          <cell r="F66">
            <v>37283</v>
          </cell>
          <cell r="G66">
            <v>37280</v>
          </cell>
          <cell r="H66">
            <v>130.30000000000001</v>
          </cell>
          <cell r="I66">
            <v>130.30000000000001</v>
          </cell>
          <cell r="J66" t="str">
            <v>НевАзот</v>
          </cell>
          <cell r="K66" t="str">
            <v>НевАзот</v>
          </cell>
          <cell r="L66" t="str">
            <v>GMF</v>
          </cell>
          <cell r="M66" t="str">
            <v>Pentoil</v>
          </cell>
          <cell r="N66">
            <v>252</v>
          </cell>
          <cell r="O66">
            <v>32835.599999999999</v>
          </cell>
          <cell r="P66">
            <v>32835.599999999999</v>
          </cell>
          <cell r="Q66">
            <v>0</v>
          </cell>
          <cell r="R66">
            <v>-110</v>
          </cell>
          <cell r="S66">
            <v>-14333</v>
          </cell>
          <cell r="T66">
            <v>-14333</v>
          </cell>
          <cell r="U66">
            <v>0</v>
          </cell>
          <cell r="V66">
            <v>-59.881999999999998</v>
          </cell>
          <cell r="W66">
            <v>-7802.62</v>
          </cell>
          <cell r="X66">
            <v>-7802.62</v>
          </cell>
          <cell r="Y66">
            <v>0</v>
          </cell>
        </row>
        <row r="67">
          <cell r="A67">
            <v>200201</v>
          </cell>
          <cell r="B67" t="str">
            <v>aac40</v>
          </cell>
          <cell r="C67" t="str">
            <v>aac</v>
          </cell>
          <cell r="D67">
            <v>37287</v>
          </cell>
          <cell r="E67">
            <v>37287</v>
          </cell>
          <cell r="F67">
            <v>37287</v>
          </cell>
          <cell r="G67">
            <v>37287</v>
          </cell>
          <cell r="H67">
            <v>98.3</v>
          </cell>
          <cell r="I67">
            <v>98.3</v>
          </cell>
          <cell r="J67" t="str">
            <v>НевАзот</v>
          </cell>
          <cell r="K67" t="str">
            <v>НевАзот</v>
          </cell>
          <cell r="L67" t="str">
            <v>GMF</v>
          </cell>
          <cell r="M67" t="str">
            <v>Ameropa</v>
          </cell>
          <cell r="N67">
            <v>252</v>
          </cell>
          <cell r="O67">
            <v>24771.599999999999</v>
          </cell>
          <cell r="P67">
            <v>24771.599999999999</v>
          </cell>
          <cell r="Q67">
            <v>0</v>
          </cell>
          <cell r="R67">
            <v>-110</v>
          </cell>
          <cell r="S67">
            <v>-10813</v>
          </cell>
          <cell r="T67">
            <v>-10813</v>
          </cell>
          <cell r="U67">
            <v>0</v>
          </cell>
          <cell r="V67">
            <v>-62.145899999999997</v>
          </cell>
          <cell r="W67">
            <v>-6108.94</v>
          </cell>
          <cell r="X67">
            <v>-6108.94</v>
          </cell>
          <cell r="Y67">
            <v>0</v>
          </cell>
        </row>
        <row r="68">
          <cell r="A68">
            <v>200201</v>
          </cell>
          <cell r="B68" t="str">
            <v>aac42</v>
          </cell>
          <cell r="C68" t="str">
            <v>aac</v>
          </cell>
          <cell r="D68">
            <v>37262</v>
          </cell>
          <cell r="E68">
            <v>37264</v>
          </cell>
          <cell r="F68">
            <v>37262</v>
          </cell>
          <cell r="G68">
            <v>37264</v>
          </cell>
          <cell r="H68">
            <v>662.4</v>
          </cell>
          <cell r="I68">
            <v>662.4</v>
          </cell>
          <cell r="J68" t="str">
            <v>НевАзот</v>
          </cell>
          <cell r="K68" t="str">
            <v>НевАзот</v>
          </cell>
          <cell r="L68" t="str">
            <v>GMF</v>
          </cell>
          <cell r="M68" t="str">
            <v>Vinmar</v>
          </cell>
          <cell r="N68">
            <v>176</v>
          </cell>
          <cell r="O68">
            <v>116582.39999999999</v>
          </cell>
          <cell r="P68">
            <v>116582.39999999999</v>
          </cell>
          <cell r="Q68">
            <v>0</v>
          </cell>
          <cell r="R68">
            <v>-110</v>
          </cell>
          <cell r="S68">
            <v>-72864</v>
          </cell>
          <cell r="T68">
            <v>-72864</v>
          </cell>
          <cell r="U68">
            <v>0</v>
          </cell>
          <cell r="V68">
            <v>-55.482599999999998</v>
          </cell>
          <cell r="W68">
            <v>-36751.699999999997</v>
          </cell>
          <cell r="X68">
            <v>-36751.699999999997</v>
          </cell>
          <cell r="Y68">
            <v>0</v>
          </cell>
        </row>
        <row r="69">
          <cell r="A69">
            <v>200201</v>
          </cell>
          <cell r="B69" t="str">
            <v>aac43</v>
          </cell>
          <cell r="C69" t="str">
            <v>aac</v>
          </cell>
          <cell r="D69">
            <v>37262</v>
          </cell>
          <cell r="E69">
            <v>37266</v>
          </cell>
          <cell r="F69">
            <v>37262</v>
          </cell>
          <cell r="G69">
            <v>37266</v>
          </cell>
          <cell r="H69">
            <v>197.6</v>
          </cell>
          <cell r="I69">
            <v>197.6</v>
          </cell>
          <cell r="J69" t="str">
            <v>НевАзот</v>
          </cell>
          <cell r="K69" t="str">
            <v>НевАзот</v>
          </cell>
          <cell r="L69" t="str">
            <v>GMF</v>
          </cell>
          <cell r="M69" t="str">
            <v>Vinmar</v>
          </cell>
          <cell r="N69">
            <v>176</v>
          </cell>
          <cell r="O69">
            <v>34777.599999999999</v>
          </cell>
          <cell r="P69">
            <v>34777.599999999999</v>
          </cell>
          <cell r="Q69">
            <v>0</v>
          </cell>
          <cell r="R69">
            <v>-110</v>
          </cell>
          <cell r="S69">
            <v>-21736</v>
          </cell>
          <cell r="T69">
            <v>-21736</v>
          </cell>
          <cell r="U69">
            <v>0</v>
          </cell>
          <cell r="V69">
            <v>-55.544600000000003</v>
          </cell>
          <cell r="W69">
            <v>-10975.62</v>
          </cell>
          <cell r="X69">
            <v>-10975.62</v>
          </cell>
          <cell r="Y69">
            <v>0</v>
          </cell>
        </row>
        <row r="70">
          <cell r="A70">
            <v>200201</v>
          </cell>
          <cell r="B70" t="str">
            <v>aac44</v>
          </cell>
          <cell r="C70" t="str">
            <v>aac</v>
          </cell>
          <cell r="D70">
            <v>37262</v>
          </cell>
          <cell r="E70">
            <v>37267</v>
          </cell>
          <cell r="F70">
            <v>37262</v>
          </cell>
          <cell r="G70">
            <v>37267</v>
          </cell>
          <cell r="H70">
            <v>198.7</v>
          </cell>
          <cell r="I70">
            <v>198.7</v>
          </cell>
          <cell r="J70" t="str">
            <v>НевАзот</v>
          </cell>
          <cell r="K70" t="str">
            <v>НевАзот</v>
          </cell>
          <cell r="L70" t="str">
            <v>GMF</v>
          </cell>
          <cell r="M70" t="str">
            <v>Vinmar</v>
          </cell>
          <cell r="N70">
            <v>176</v>
          </cell>
          <cell r="O70">
            <v>34971.199999999997</v>
          </cell>
          <cell r="P70">
            <v>34971.199999999997</v>
          </cell>
          <cell r="Q70">
            <v>0</v>
          </cell>
          <cell r="R70">
            <v>-110</v>
          </cell>
          <cell r="S70">
            <v>-21857</v>
          </cell>
          <cell r="T70">
            <v>-21857</v>
          </cell>
          <cell r="U70">
            <v>0</v>
          </cell>
          <cell r="V70">
            <v>-55.237099999999998</v>
          </cell>
          <cell r="W70">
            <v>-10975.62</v>
          </cell>
          <cell r="X70">
            <v>-10975.62</v>
          </cell>
          <cell r="Y70">
            <v>0</v>
          </cell>
        </row>
        <row r="71">
          <cell r="A71">
            <v>200201</v>
          </cell>
          <cell r="B71" t="str">
            <v>aac45</v>
          </cell>
          <cell r="C71" t="str">
            <v>aac</v>
          </cell>
          <cell r="D71">
            <v>37262</v>
          </cell>
          <cell r="E71">
            <v>37270</v>
          </cell>
          <cell r="F71">
            <v>37262</v>
          </cell>
          <cell r="G71">
            <v>37270</v>
          </cell>
          <cell r="H71">
            <v>644.29999999999995</v>
          </cell>
          <cell r="I71">
            <v>644.29999999999995</v>
          </cell>
          <cell r="J71" t="str">
            <v>НевАзот</v>
          </cell>
          <cell r="K71" t="str">
            <v>НевАзот</v>
          </cell>
          <cell r="L71" t="str">
            <v>GMF</v>
          </cell>
          <cell r="M71" t="str">
            <v>Vinmar</v>
          </cell>
          <cell r="N71">
            <v>176</v>
          </cell>
          <cell r="O71">
            <v>113396.8</v>
          </cell>
          <cell r="P71">
            <v>113396.8</v>
          </cell>
          <cell r="Q71">
            <v>0</v>
          </cell>
          <cell r="R71">
            <v>-110</v>
          </cell>
          <cell r="S71">
            <v>-70873</v>
          </cell>
          <cell r="T71">
            <v>-70873</v>
          </cell>
          <cell r="U71">
            <v>0</v>
          </cell>
          <cell r="V71">
            <v>-55.492699999999999</v>
          </cell>
          <cell r="W71">
            <v>-35753.919999999998</v>
          </cell>
          <cell r="X71">
            <v>-35753.919999999998</v>
          </cell>
          <cell r="Y71">
            <v>0</v>
          </cell>
        </row>
        <row r="72">
          <cell r="A72">
            <v>200201</v>
          </cell>
          <cell r="B72" t="str">
            <v>aac46</v>
          </cell>
          <cell r="C72" t="str">
            <v>aac</v>
          </cell>
          <cell r="D72">
            <v>37269</v>
          </cell>
          <cell r="E72">
            <v>37271</v>
          </cell>
          <cell r="F72">
            <v>37269</v>
          </cell>
          <cell r="G72">
            <v>37271</v>
          </cell>
          <cell r="H72">
            <v>110.3</v>
          </cell>
          <cell r="I72">
            <v>110.3</v>
          </cell>
          <cell r="J72" t="str">
            <v>НевАзот</v>
          </cell>
          <cell r="K72" t="str">
            <v>НевАзот</v>
          </cell>
          <cell r="L72" t="str">
            <v>GMF</v>
          </cell>
          <cell r="M72" t="str">
            <v>Vinmar</v>
          </cell>
          <cell r="N72">
            <v>176</v>
          </cell>
          <cell r="O72">
            <v>19412.8</v>
          </cell>
          <cell r="P72">
            <v>19412.8</v>
          </cell>
          <cell r="Q72">
            <v>0</v>
          </cell>
          <cell r="R72">
            <v>-110</v>
          </cell>
          <cell r="S72">
            <v>-12133</v>
          </cell>
          <cell r="T72">
            <v>-12133</v>
          </cell>
          <cell r="U72">
            <v>0</v>
          </cell>
          <cell r="V72">
            <v>-55.6935</v>
          </cell>
          <cell r="W72">
            <v>-6142.99</v>
          </cell>
          <cell r="X72">
            <v>-6142.99</v>
          </cell>
          <cell r="Y72">
            <v>0</v>
          </cell>
        </row>
        <row r="73">
          <cell r="A73">
            <v>200201</v>
          </cell>
          <cell r="B73" t="str">
            <v>aac47</v>
          </cell>
          <cell r="C73" t="str">
            <v>aac</v>
          </cell>
          <cell r="D73">
            <v>37262</v>
          </cell>
          <cell r="E73">
            <v>37272</v>
          </cell>
          <cell r="F73">
            <v>37262</v>
          </cell>
          <cell r="G73">
            <v>37272</v>
          </cell>
          <cell r="H73">
            <v>288.8</v>
          </cell>
          <cell r="I73">
            <v>288.8</v>
          </cell>
          <cell r="J73" t="str">
            <v>НевАзот</v>
          </cell>
          <cell r="K73" t="str">
            <v>НевАзот</v>
          </cell>
          <cell r="L73" t="str">
            <v>GMF</v>
          </cell>
          <cell r="M73" t="str">
            <v>Vinmar</v>
          </cell>
          <cell r="N73">
            <v>176</v>
          </cell>
          <cell r="O73">
            <v>50828.800000000003</v>
          </cell>
          <cell r="P73">
            <v>50828.800000000003</v>
          </cell>
          <cell r="Q73">
            <v>0</v>
          </cell>
          <cell r="R73">
            <v>-110</v>
          </cell>
          <cell r="S73">
            <v>-31768</v>
          </cell>
          <cell r="T73">
            <v>-31768</v>
          </cell>
          <cell r="U73">
            <v>0</v>
          </cell>
          <cell r="V73">
            <v>-55.6935</v>
          </cell>
          <cell r="W73">
            <v>-16084.28</v>
          </cell>
          <cell r="X73">
            <v>-16084.28</v>
          </cell>
          <cell r="Y73">
            <v>0</v>
          </cell>
        </row>
        <row r="74">
          <cell r="A74">
            <v>200201</v>
          </cell>
          <cell r="B74" t="str">
            <v>aac48</v>
          </cell>
          <cell r="C74" t="str">
            <v>aac</v>
          </cell>
          <cell r="D74">
            <v>37262</v>
          </cell>
          <cell r="E74">
            <v>37273</v>
          </cell>
          <cell r="F74">
            <v>37262</v>
          </cell>
          <cell r="G74">
            <v>37273</v>
          </cell>
          <cell r="H74">
            <v>199.4</v>
          </cell>
          <cell r="I74">
            <v>199.4</v>
          </cell>
          <cell r="J74" t="str">
            <v>НевАзот</v>
          </cell>
          <cell r="K74" t="str">
            <v>НевАзот</v>
          </cell>
          <cell r="L74" t="str">
            <v>GMF</v>
          </cell>
          <cell r="M74" t="str">
            <v>Vinmar</v>
          </cell>
          <cell r="N74">
            <v>176</v>
          </cell>
          <cell r="O74">
            <v>35094.400000000001</v>
          </cell>
          <cell r="P74">
            <v>35094.400000000001</v>
          </cell>
          <cell r="Q74">
            <v>0</v>
          </cell>
          <cell r="R74">
            <v>-110</v>
          </cell>
          <cell r="S74">
            <v>-21934</v>
          </cell>
          <cell r="T74">
            <v>-21934</v>
          </cell>
          <cell r="U74">
            <v>0</v>
          </cell>
          <cell r="V74">
            <v>-55.6935</v>
          </cell>
          <cell r="W74">
            <v>-11105.28</v>
          </cell>
          <cell r="X74">
            <v>-11105.28</v>
          </cell>
          <cell r="Y74">
            <v>0</v>
          </cell>
        </row>
        <row r="75">
          <cell r="A75">
            <v>200201</v>
          </cell>
          <cell r="B75" t="str">
            <v>aac49</v>
          </cell>
          <cell r="C75" t="str">
            <v>aac</v>
          </cell>
          <cell r="D75">
            <v>37262</v>
          </cell>
          <cell r="E75">
            <v>37274</v>
          </cell>
          <cell r="F75">
            <v>37262</v>
          </cell>
          <cell r="G75">
            <v>37274</v>
          </cell>
          <cell r="H75">
            <v>198.8</v>
          </cell>
          <cell r="I75">
            <v>198.8</v>
          </cell>
          <cell r="J75" t="str">
            <v>НевАзот</v>
          </cell>
          <cell r="K75" t="str">
            <v>НевАзот</v>
          </cell>
          <cell r="L75" t="str">
            <v>GMF</v>
          </cell>
          <cell r="M75" t="str">
            <v>Vinmar</v>
          </cell>
          <cell r="N75">
            <v>176</v>
          </cell>
          <cell r="O75">
            <v>34988.800000000003</v>
          </cell>
          <cell r="P75">
            <v>34988.800000000003</v>
          </cell>
          <cell r="Q75">
            <v>0</v>
          </cell>
          <cell r="R75">
            <v>-110</v>
          </cell>
          <cell r="S75">
            <v>-21868</v>
          </cell>
          <cell r="T75">
            <v>-21868</v>
          </cell>
          <cell r="U75">
            <v>0</v>
          </cell>
          <cell r="V75">
            <v>-55.6935</v>
          </cell>
          <cell r="W75">
            <v>-11071.87</v>
          </cell>
          <cell r="X75">
            <v>-11071.87</v>
          </cell>
          <cell r="Y75">
            <v>0</v>
          </cell>
        </row>
        <row r="76">
          <cell r="A76">
            <v>200201</v>
          </cell>
          <cell r="B76" t="str">
            <v>aac50</v>
          </cell>
          <cell r="C76" t="str">
            <v>aac</v>
          </cell>
          <cell r="D76">
            <v>37283</v>
          </cell>
          <cell r="E76">
            <v>37279</v>
          </cell>
          <cell r="F76">
            <v>37283</v>
          </cell>
          <cell r="G76">
            <v>37279</v>
          </cell>
          <cell r="H76">
            <v>183.7</v>
          </cell>
          <cell r="I76">
            <v>183.7</v>
          </cell>
          <cell r="J76" t="str">
            <v>НевАзот</v>
          </cell>
          <cell r="K76" t="str">
            <v>НевАзот</v>
          </cell>
          <cell r="L76" t="str">
            <v>GMF</v>
          </cell>
          <cell r="M76" t="str">
            <v>Pentoil</v>
          </cell>
          <cell r="N76">
            <v>252</v>
          </cell>
          <cell r="O76">
            <v>46292.4</v>
          </cell>
          <cell r="P76">
            <v>46292.4</v>
          </cell>
          <cell r="Q76">
            <v>0</v>
          </cell>
          <cell r="R76">
            <v>-110</v>
          </cell>
          <cell r="S76">
            <v>-20207</v>
          </cell>
          <cell r="T76">
            <v>-20207</v>
          </cell>
          <cell r="U76">
            <v>0</v>
          </cell>
          <cell r="V76">
            <v>-59.881900000000002</v>
          </cell>
          <cell r="W76">
            <v>-11000.31</v>
          </cell>
          <cell r="X76">
            <v>-11000.31</v>
          </cell>
          <cell r="Y76">
            <v>0</v>
          </cell>
        </row>
        <row r="77">
          <cell r="A77">
            <v>200202</v>
          </cell>
          <cell r="B77" t="str">
            <v>aac51</v>
          </cell>
          <cell r="C77" t="str">
            <v>aac</v>
          </cell>
          <cell r="D77">
            <v>37290</v>
          </cell>
          <cell r="E77">
            <v>37292</v>
          </cell>
          <cell r="F77">
            <v>37290</v>
          </cell>
          <cell r="G77">
            <v>37292</v>
          </cell>
          <cell r="H77">
            <v>994.7</v>
          </cell>
          <cell r="I77">
            <v>994.7</v>
          </cell>
          <cell r="J77" t="str">
            <v>НевАзот</v>
          </cell>
          <cell r="K77" t="str">
            <v>НевАзот</v>
          </cell>
          <cell r="L77" t="str">
            <v>GMF</v>
          </cell>
          <cell r="M77" t="str">
            <v>Vinmar</v>
          </cell>
          <cell r="N77">
            <v>177</v>
          </cell>
          <cell r="O77">
            <v>176061.9</v>
          </cell>
          <cell r="P77">
            <v>176061.9</v>
          </cell>
          <cell r="Q77">
            <v>0</v>
          </cell>
          <cell r="R77">
            <v>-110</v>
          </cell>
          <cell r="S77">
            <v>-109417</v>
          </cell>
          <cell r="T77">
            <v>-109417</v>
          </cell>
          <cell r="U77">
            <v>0</v>
          </cell>
          <cell r="V77">
            <v>-55.143000000000001</v>
          </cell>
          <cell r="W77">
            <v>-54850.720000000001</v>
          </cell>
          <cell r="X77">
            <v>-54850.720000000001</v>
          </cell>
          <cell r="Y77">
            <v>0</v>
          </cell>
        </row>
        <row r="78">
          <cell r="A78">
            <v>200202</v>
          </cell>
          <cell r="B78" t="str">
            <v>aac52</v>
          </cell>
          <cell r="C78" t="str">
            <v>aac</v>
          </cell>
          <cell r="D78">
            <v>37297</v>
          </cell>
          <cell r="E78">
            <v>37294</v>
          </cell>
          <cell r="F78">
            <v>37297</v>
          </cell>
          <cell r="G78">
            <v>37294</v>
          </cell>
          <cell r="H78">
            <v>398.7</v>
          </cell>
          <cell r="I78">
            <v>398.7</v>
          </cell>
          <cell r="J78" t="str">
            <v>НевАзот</v>
          </cell>
          <cell r="K78" t="str">
            <v>НевАзот</v>
          </cell>
          <cell r="L78" t="str">
            <v>GMF</v>
          </cell>
          <cell r="M78" t="str">
            <v>Vinmar</v>
          </cell>
          <cell r="N78">
            <v>177</v>
          </cell>
          <cell r="O78">
            <v>70569.899999999994</v>
          </cell>
          <cell r="P78">
            <v>70569.899999999994</v>
          </cell>
          <cell r="Q78">
            <v>0</v>
          </cell>
          <cell r="R78">
            <v>-110</v>
          </cell>
          <cell r="S78">
            <v>-43857</v>
          </cell>
          <cell r="T78">
            <v>-43857</v>
          </cell>
          <cell r="U78">
            <v>0</v>
          </cell>
          <cell r="V78">
            <v>-55.143000000000001</v>
          </cell>
          <cell r="W78">
            <v>-21985.51</v>
          </cell>
          <cell r="X78">
            <v>-21985.51</v>
          </cell>
          <cell r="Y78">
            <v>0</v>
          </cell>
        </row>
        <row r="79">
          <cell r="A79">
            <v>200202</v>
          </cell>
          <cell r="B79" t="str">
            <v>aac54</v>
          </cell>
          <cell r="C79" t="str">
            <v>aac</v>
          </cell>
          <cell r="D79">
            <v>37311</v>
          </cell>
          <cell r="E79">
            <v>37299</v>
          </cell>
          <cell r="F79">
            <v>37311</v>
          </cell>
          <cell r="G79">
            <v>37299</v>
          </cell>
          <cell r="H79">
            <v>500.1</v>
          </cell>
          <cell r="I79">
            <v>500.1</v>
          </cell>
          <cell r="J79" t="str">
            <v>НевАзот</v>
          </cell>
          <cell r="K79" t="str">
            <v>НевАзот</v>
          </cell>
          <cell r="L79" t="str">
            <v>GMF</v>
          </cell>
          <cell r="M79" t="str">
            <v>Pentoil</v>
          </cell>
          <cell r="N79">
            <v>247</v>
          </cell>
          <cell r="O79">
            <v>123524.7</v>
          </cell>
          <cell r="P79">
            <v>123524.7</v>
          </cell>
          <cell r="Q79">
            <v>0</v>
          </cell>
          <cell r="R79">
            <v>-110</v>
          </cell>
          <cell r="S79">
            <v>-55011</v>
          </cell>
          <cell r="T79">
            <v>-55011</v>
          </cell>
          <cell r="U79">
            <v>0</v>
          </cell>
          <cell r="V79">
            <v>-59.867899999999999</v>
          </cell>
          <cell r="W79">
            <v>-29939.94</v>
          </cell>
          <cell r="X79">
            <v>-29939.94</v>
          </cell>
          <cell r="Y79">
            <v>0</v>
          </cell>
        </row>
        <row r="80">
          <cell r="A80">
            <v>200202</v>
          </cell>
          <cell r="B80" t="str">
            <v>aac55</v>
          </cell>
          <cell r="C80" t="str">
            <v>aac</v>
          </cell>
          <cell r="D80">
            <v>37315</v>
          </cell>
          <cell r="E80">
            <v>37315</v>
          </cell>
          <cell r="F80">
            <v>37315</v>
          </cell>
          <cell r="G80">
            <v>37315</v>
          </cell>
          <cell r="H80">
            <v>95.3</v>
          </cell>
          <cell r="I80">
            <v>95.3</v>
          </cell>
          <cell r="J80" t="str">
            <v>НевАзот</v>
          </cell>
          <cell r="K80" t="str">
            <v>НевАзот</v>
          </cell>
          <cell r="L80" t="str">
            <v>GMF</v>
          </cell>
          <cell r="M80" t="str">
            <v>Agrofert</v>
          </cell>
          <cell r="N80">
            <v>255</v>
          </cell>
          <cell r="O80">
            <v>24301.5</v>
          </cell>
          <cell r="P80">
            <v>24301.5</v>
          </cell>
          <cell r="Q80">
            <v>0</v>
          </cell>
          <cell r="R80">
            <v>-110</v>
          </cell>
          <cell r="S80">
            <v>-10483</v>
          </cell>
          <cell r="T80">
            <v>-10483</v>
          </cell>
          <cell r="U80">
            <v>0</v>
          </cell>
          <cell r="V80">
            <v>-62.397599999999997</v>
          </cell>
          <cell r="W80">
            <v>-5946.49</v>
          </cell>
          <cell r="X80">
            <v>-5946.49</v>
          </cell>
          <cell r="Y80">
            <v>0</v>
          </cell>
        </row>
        <row r="81">
          <cell r="A81">
            <v>200202</v>
          </cell>
          <cell r="B81" t="str">
            <v>aac56</v>
          </cell>
          <cell r="C81" t="str">
            <v>aac</v>
          </cell>
          <cell r="D81">
            <v>37297</v>
          </cell>
          <cell r="E81">
            <v>37294</v>
          </cell>
          <cell r="F81">
            <v>37297</v>
          </cell>
          <cell r="G81">
            <v>37294</v>
          </cell>
          <cell r="H81">
            <v>265.2</v>
          </cell>
          <cell r="I81">
            <v>265.2</v>
          </cell>
          <cell r="J81" t="str">
            <v>НевАзот</v>
          </cell>
          <cell r="K81" t="str">
            <v>НевАзот</v>
          </cell>
          <cell r="L81" t="str">
            <v>GMF</v>
          </cell>
          <cell r="M81" t="str">
            <v>Vinmar</v>
          </cell>
          <cell r="N81">
            <v>177</v>
          </cell>
          <cell r="O81">
            <v>46940.4</v>
          </cell>
          <cell r="P81">
            <v>46940.4</v>
          </cell>
          <cell r="Q81">
            <v>0</v>
          </cell>
          <cell r="R81">
            <v>-110</v>
          </cell>
          <cell r="S81">
            <v>-29172</v>
          </cell>
          <cell r="T81">
            <v>-29172</v>
          </cell>
          <cell r="U81">
            <v>0</v>
          </cell>
          <cell r="V81">
            <v>-55.143000000000001</v>
          </cell>
          <cell r="W81">
            <v>-14623.92</v>
          </cell>
          <cell r="X81">
            <v>-14623.92</v>
          </cell>
          <cell r="Y81">
            <v>0</v>
          </cell>
        </row>
        <row r="82">
          <cell r="A82">
            <v>200202</v>
          </cell>
          <cell r="B82" t="str">
            <v>aac57</v>
          </cell>
          <cell r="C82" t="str">
            <v>aac</v>
          </cell>
          <cell r="D82">
            <v>37297</v>
          </cell>
          <cell r="E82">
            <v>37298</v>
          </cell>
          <cell r="F82">
            <v>37297</v>
          </cell>
          <cell r="G82">
            <v>37298</v>
          </cell>
          <cell r="H82">
            <v>464.7</v>
          </cell>
          <cell r="I82">
            <v>464.7</v>
          </cell>
          <cell r="J82" t="str">
            <v>НевАзот</v>
          </cell>
          <cell r="K82" t="str">
            <v>НевАзот</v>
          </cell>
          <cell r="L82" t="str">
            <v>GMF</v>
          </cell>
          <cell r="M82" t="str">
            <v>Vinmar</v>
          </cell>
          <cell r="N82">
            <v>177</v>
          </cell>
          <cell r="O82">
            <v>82251.899999999994</v>
          </cell>
          <cell r="P82">
            <v>82251.899999999994</v>
          </cell>
          <cell r="Q82">
            <v>0</v>
          </cell>
          <cell r="R82">
            <v>-110</v>
          </cell>
          <cell r="S82">
            <v>-51117</v>
          </cell>
          <cell r="T82">
            <v>-51117</v>
          </cell>
          <cell r="U82">
            <v>0</v>
          </cell>
          <cell r="V82">
            <v>-55.143000000000001</v>
          </cell>
          <cell r="W82">
            <v>-25624.94</v>
          </cell>
          <cell r="X82">
            <v>-25624.94</v>
          </cell>
          <cell r="Y82">
            <v>0</v>
          </cell>
        </row>
        <row r="83">
          <cell r="A83">
            <v>200202</v>
          </cell>
          <cell r="B83" t="str">
            <v>aac58</v>
          </cell>
          <cell r="C83" t="str">
            <v>aac</v>
          </cell>
          <cell r="D83">
            <v>37297</v>
          </cell>
          <cell r="E83">
            <v>37299</v>
          </cell>
          <cell r="F83">
            <v>37297</v>
          </cell>
          <cell r="G83">
            <v>37299</v>
          </cell>
          <cell r="H83">
            <v>66.2</v>
          </cell>
          <cell r="I83">
            <v>66.2</v>
          </cell>
          <cell r="J83" t="str">
            <v>НевАзот</v>
          </cell>
          <cell r="K83" t="str">
            <v>НевАзот</v>
          </cell>
          <cell r="L83" t="str">
            <v>GMF</v>
          </cell>
          <cell r="M83" t="str">
            <v>Vinmar</v>
          </cell>
          <cell r="N83">
            <v>177</v>
          </cell>
          <cell r="O83">
            <v>11717.4</v>
          </cell>
          <cell r="P83">
            <v>11717.4</v>
          </cell>
          <cell r="Q83">
            <v>0</v>
          </cell>
          <cell r="R83">
            <v>-110</v>
          </cell>
          <cell r="S83">
            <v>-7282</v>
          </cell>
          <cell r="T83">
            <v>-7282</v>
          </cell>
          <cell r="U83">
            <v>0</v>
          </cell>
          <cell r="V83">
            <v>-55.143099999999997</v>
          </cell>
          <cell r="W83">
            <v>-3650.47</v>
          </cell>
          <cell r="X83">
            <v>-3650.47</v>
          </cell>
          <cell r="Y83">
            <v>0</v>
          </cell>
        </row>
        <row r="84">
          <cell r="A84">
            <v>200202</v>
          </cell>
          <cell r="B84" t="str">
            <v>aac59</v>
          </cell>
          <cell r="C84" t="str">
            <v>aac</v>
          </cell>
          <cell r="D84">
            <v>37309</v>
          </cell>
          <cell r="E84">
            <v>37301</v>
          </cell>
          <cell r="F84">
            <v>37309</v>
          </cell>
          <cell r="G84">
            <v>37301</v>
          </cell>
          <cell r="H84">
            <v>462.9</v>
          </cell>
          <cell r="I84">
            <v>462.9</v>
          </cell>
          <cell r="J84" t="str">
            <v>НевАзот</v>
          </cell>
          <cell r="K84" t="str">
            <v>НевАзот</v>
          </cell>
          <cell r="L84" t="str">
            <v>GMF</v>
          </cell>
          <cell r="M84" t="str">
            <v>Vinmar</v>
          </cell>
          <cell r="N84">
            <v>177</v>
          </cell>
          <cell r="O84">
            <v>81933.3</v>
          </cell>
          <cell r="P84">
            <v>81933.3</v>
          </cell>
          <cell r="Q84">
            <v>0</v>
          </cell>
          <cell r="R84">
            <v>-110</v>
          </cell>
          <cell r="S84">
            <v>-50919</v>
          </cell>
          <cell r="T84">
            <v>-50919</v>
          </cell>
          <cell r="U84">
            <v>0</v>
          </cell>
          <cell r="V84">
            <v>-55.124200000000002</v>
          </cell>
          <cell r="W84">
            <v>-25516.99</v>
          </cell>
          <cell r="X84">
            <v>-25516.99</v>
          </cell>
          <cell r="Y84">
            <v>0</v>
          </cell>
        </row>
        <row r="85">
          <cell r="A85">
            <v>200202</v>
          </cell>
          <cell r="B85" t="str">
            <v>aac60</v>
          </cell>
          <cell r="C85" t="str">
            <v>aac</v>
          </cell>
          <cell r="D85">
            <v>37311</v>
          </cell>
          <cell r="E85">
            <v>37300</v>
          </cell>
          <cell r="F85">
            <v>37311</v>
          </cell>
          <cell r="G85">
            <v>37300</v>
          </cell>
          <cell r="H85">
            <v>85.5</v>
          </cell>
          <cell r="I85">
            <v>85.5</v>
          </cell>
          <cell r="J85" t="str">
            <v>НевАзот</v>
          </cell>
          <cell r="K85" t="str">
            <v>НевАзот</v>
          </cell>
          <cell r="L85" t="str">
            <v>GMF</v>
          </cell>
          <cell r="M85" t="str">
            <v>Pentoil</v>
          </cell>
          <cell r="N85">
            <v>247</v>
          </cell>
          <cell r="O85">
            <v>21118.5</v>
          </cell>
          <cell r="P85">
            <v>21118.5</v>
          </cell>
          <cell r="Q85">
            <v>0</v>
          </cell>
          <cell r="R85">
            <v>-110</v>
          </cell>
          <cell r="S85">
            <v>-9405</v>
          </cell>
          <cell r="T85">
            <v>-9405</v>
          </cell>
          <cell r="U85">
            <v>0</v>
          </cell>
          <cell r="V85">
            <v>-59.868000000000002</v>
          </cell>
          <cell r="W85">
            <v>-5118.71</v>
          </cell>
          <cell r="X85">
            <v>-5118.71</v>
          </cell>
          <cell r="Y85">
            <v>0</v>
          </cell>
        </row>
        <row r="86">
          <cell r="A86">
            <v>200202</v>
          </cell>
          <cell r="B86" t="str">
            <v>aac61</v>
          </cell>
          <cell r="C86" t="str">
            <v>aac</v>
          </cell>
          <cell r="D86">
            <v>37309</v>
          </cell>
          <cell r="E86">
            <v>37302</v>
          </cell>
          <cell r="F86">
            <v>37309</v>
          </cell>
          <cell r="G86">
            <v>37302</v>
          </cell>
          <cell r="H86">
            <v>132.5</v>
          </cell>
          <cell r="I86">
            <v>132.5</v>
          </cell>
          <cell r="J86" t="str">
            <v>НевАзот</v>
          </cell>
          <cell r="K86" t="str">
            <v>НевАзот</v>
          </cell>
          <cell r="L86" t="str">
            <v>GMF</v>
          </cell>
          <cell r="M86" t="str">
            <v>Vinmar</v>
          </cell>
          <cell r="N86">
            <v>177</v>
          </cell>
          <cell r="O86">
            <v>23452.5</v>
          </cell>
          <cell r="P86">
            <v>23452.5</v>
          </cell>
          <cell r="Q86">
            <v>0</v>
          </cell>
          <cell r="R86">
            <v>-110</v>
          </cell>
          <cell r="S86">
            <v>-14575</v>
          </cell>
          <cell r="T86">
            <v>-14575</v>
          </cell>
          <cell r="U86">
            <v>0</v>
          </cell>
          <cell r="V86">
            <v>-55.124200000000002</v>
          </cell>
          <cell r="W86">
            <v>-7303.95</v>
          </cell>
          <cell r="X86">
            <v>-7303.95</v>
          </cell>
          <cell r="Y86">
            <v>0</v>
          </cell>
        </row>
        <row r="87">
          <cell r="A87">
            <v>200202</v>
          </cell>
          <cell r="B87" t="str">
            <v>aac62</v>
          </cell>
          <cell r="C87" t="str">
            <v>aac</v>
          </cell>
          <cell r="D87">
            <v>37309</v>
          </cell>
          <cell r="E87">
            <v>37305</v>
          </cell>
          <cell r="F87">
            <v>37309</v>
          </cell>
          <cell r="G87">
            <v>37305</v>
          </cell>
          <cell r="H87">
            <v>199.4</v>
          </cell>
          <cell r="I87">
            <v>199.4</v>
          </cell>
          <cell r="J87" t="str">
            <v>НевАзот</v>
          </cell>
          <cell r="K87" t="str">
            <v>НевАзот</v>
          </cell>
          <cell r="L87" t="str">
            <v>GMF</v>
          </cell>
          <cell r="M87" t="str">
            <v>Vinmar</v>
          </cell>
          <cell r="N87">
            <v>177</v>
          </cell>
          <cell r="O87">
            <v>35293.800000000003</v>
          </cell>
          <cell r="P87">
            <v>35293.800000000003</v>
          </cell>
          <cell r="Q87">
            <v>0</v>
          </cell>
          <cell r="R87">
            <v>-110</v>
          </cell>
          <cell r="S87">
            <v>-21934</v>
          </cell>
          <cell r="T87">
            <v>-21934</v>
          </cell>
          <cell r="U87">
            <v>0</v>
          </cell>
          <cell r="V87">
            <v>-55.124200000000002</v>
          </cell>
          <cell r="W87">
            <v>-10991.76</v>
          </cell>
          <cell r="X87">
            <v>-10991.76</v>
          </cell>
          <cell r="Y87">
            <v>0</v>
          </cell>
        </row>
        <row r="88">
          <cell r="A88">
            <v>200203</v>
          </cell>
          <cell r="B88" t="str">
            <v>aac63</v>
          </cell>
          <cell r="C88" t="str">
            <v>aac</v>
          </cell>
          <cell r="D88">
            <v>37325</v>
          </cell>
          <cell r="E88">
            <v>37341</v>
          </cell>
          <cell r="F88">
            <v>37325</v>
          </cell>
          <cell r="G88">
            <v>37341</v>
          </cell>
          <cell r="H88">
            <v>99.26</v>
          </cell>
          <cell r="I88">
            <v>99.26</v>
          </cell>
          <cell r="J88" t="str">
            <v>НевАзот</v>
          </cell>
          <cell r="K88" t="str">
            <v>НевАзот</v>
          </cell>
          <cell r="L88" t="str">
            <v>GMF</v>
          </cell>
          <cell r="M88" t="str">
            <v>Bloxworth</v>
          </cell>
          <cell r="N88">
            <v>155</v>
          </cell>
          <cell r="O88">
            <v>15385.3</v>
          </cell>
          <cell r="P88">
            <v>15385.3</v>
          </cell>
          <cell r="Q88">
            <v>0</v>
          </cell>
          <cell r="R88">
            <v>-110</v>
          </cell>
          <cell r="S88">
            <v>-10918.6</v>
          </cell>
          <cell r="T88">
            <v>-10918.6</v>
          </cell>
          <cell r="U88">
            <v>0</v>
          </cell>
          <cell r="V88">
            <v>0</v>
          </cell>
          <cell r="W88">
            <v>0</v>
          </cell>
          <cell r="X88">
            <v>0</v>
          </cell>
          <cell r="Y88">
            <v>0</v>
          </cell>
        </row>
        <row r="89">
          <cell r="A89">
            <v>200203</v>
          </cell>
          <cell r="B89" t="str">
            <v>aac64</v>
          </cell>
          <cell r="C89" t="str">
            <v>aac</v>
          </cell>
          <cell r="D89">
            <v>37322</v>
          </cell>
          <cell r="E89">
            <v>37319</v>
          </cell>
          <cell r="F89">
            <v>37322</v>
          </cell>
          <cell r="G89">
            <v>37319</v>
          </cell>
          <cell r="H89">
            <v>926.1</v>
          </cell>
          <cell r="I89">
            <v>926.1</v>
          </cell>
          <cell r="J89" t="str">
            <v>НевАзот</v>
          </cell>
          <cell r="K89" t="str">
            <v>НевАзот</v>
          </cell>
          <cell r="L89" t="str">
            <v>GMF</v>
          </cell>
          <cell r="M89" t="str">
            <v>Vinmar</v>
          </cell>
          <cell r="N89">
            <v>176</v>
          </cell>
          <cell r="O89">
            <v>162993.60000000001</v>
          </cell>
          <cell r="P89">
            <v>162993.60000000001</v>
          </cell>
          <cell r="Q89">
            <v>0</v>
          </cell>
          <cell r="R89">
            <v>-110</v>
          </cell>
          <cell r="S89">
            <v>-101871</v>
          </cell>
          <cell r="T89">
            <v>-101871</v>
          </cell>
          <cell r="U89">
            <v>0</v>
          </cell>
          <cell r="V89">
            <v>-55.2761</v>
          </cell>
          <cell r="W89">
            <v>-51191.15</v>
          </cell>
          <cell r="X89">
            <v>-51191.15</v>
          </cell>
          <cell r="Y89">
            <v>0</v>
          </cell>
        </row>
        <row r="90">
          <cell r="A90">
            <v>200203</v>
          </cell>
          <cell r="B90" t="str">
            <v>aac65</v>
          </cell>
          <cell r="C90" t="str">
            <v>aac</v>
          </cell>
          <cell r="D90">
            <v>37330</v>
          </cell>
          <cell r="E90">
            <v>37328</v>
          </cell>
          <cell r="F90">
            <v>37330</v>
          </cell>
          <cell r="G90">
            <v>37328</v>
          </cell>
          <cell r="H90">
            <v>860.1</v>
          </cell>
          <cell r="I90">
            <v>860.1</v>
          </cell>
          <cell r="J90" t="str">
            <v>НевАзот</v>
          </cell>
          <cell r="K90" t="str">
            <v>НевАзот</v>
          </cell>
          <cell r="L90" t="str">
            <v>GMF</v>
          </cell>
          <cell r="M90" t="str">
            <v>Vinmar</v>
          </cell>
          <cell r="N90">
            <v>176</v>
          </cell>
          <cell r="O90">
            <v>151377.60000000001</v>
          </cell>
          <cell r="P90">
            <v>151377.60000000001</v>
          </cell>
          <cell r="Q90">
            <v>0</v>
          </cell>
          <cell r="R90">
            <v>-110</v>
          </cell>
          <cell r="S90">
            <v>-94611</v>
          </cell>
          <cell r="T90">
            <v>-94611</v>
          </cell>
          <cell r="U90">
            <v>0</v>
          </cell>
          <cell r="V90">
            <v>-55.234900000000003</v>
          </cell>
          <cell r="W90">
            <v>-47507.519999999997</v>
          </cell>
          <cell r="X90">
            <v>-47507.519999999997</v>
          </cell>
          <cell r="Y90">
            <v>0</v>
          </cell>
        </row>
        <row r="91">
          <cell r="A91">
            <v>200203</v>
          </cell>
          <cell r="B91" t="str">
            <v>aac66</v>
          </cell>
          <cell r="C91" t="str">
            <v>aac</v>
          </cell>
          <cell r="D91">
            <v>37344</v>
          </cell>
          <cell r="E91">
            <v>37337</v>
          </cell>
          <cell r="F91">
            <v>37344</v>
          </cell>
          <cell r="G91">
            <v>37337</v>
          </cell>
          <cell r="H91">
            <v>411.1</v>
          </cell>
          <cell r="I91">
            <v>411.1</v>
          </cell>
          <cell r="J91" t="str">
            <v>НевАзот</v>
          </cell>
          <cell r="K91" t="str">
            <v>НевАзот</v>
          </cell>
          <cell r="L91" t="str">
            <v>GMF</v>
          </cell>
          <cell r="M91" t="str">
            <v>Pentoil</v>
          </cell>
          <cell r="N91">
            <v>252</v>
          </cell>
          <cell r="O91">
            <v>103597.2</v>
          </cell>
          <cell r="P91">
            <v>103597.2</v>
          </cell>
          <cell r="Q91">
            <v>0</v>
          </cell>
          <cell r="R91">
            <v>-110</v>
          </cell>
          <cell r="S91">
            <v>-45221</v>
          </cell>
          <cell r="T91">
            <v>-45221</v>
          </cell>
          <cell r="U91">
            <v>0</v>
          </cell>
          <cell r="V91">
            <v>-60.013300000000001</v>
          </cell>
          <cell r="W91">
            <v>-24671.45</v>
          </cell>
          <cell r="X91">
            <v>-24671.45</v>
          </cell>
          <cell r="Y91">
            <v>0</v>
          </cell>
        </row>
        <row r="92">
          <cell r="A92">
            <v>200203</v>
          </cell>
          <cell r="B92" t="str">
            <v>aac67</v>
          </cell>
          <cell r="C92" t="str">
            <v>aac</v>
          </cell>
          <cell r="D92">
            <v>37322</v>
          </cell>
          <cell r="E92">
            <v>37320</v>
          </cell>
          <cell r="F92">
            <v>37322</v>
          </cell>
          <cell r="G92">
            <v>37320</v>
          </cell>
          <cell r="H92">
            <v>727.5</v>
          </cell>
          <cell r="I92">
            <v>727.5</v>
          </cell>
          <cell r="J92" t="str">
            <v>НевАзот</v>
          </cell>
          <cell r="K92" t="str">
            <v>НевАзот</v>
          </cell>
          <cell r="L92" t="str">
            <v>GMF</v>
          </cell>
          <cell r="M92" t="str">
            <v>Vinmar</v>
          </cell>
          <cell r="N92">
            <v>176</v>
          </cell>
          <cell r="O92">
            <v>128040</v>
          </cell>
          <cell r="P92">
            <v>128040</v>
          </cell>
          <cell r="Q92">
            <v>0</v>
          </cell>
          <cell r="R92">
            <v>-110</v>
          </cell>
          <cell r="S92">
            <v>-80025</v>
          </cell>
          <cell r="T92">
            <v>-80025</v>
          </cell>
          <cell r="U92">
            <v>0</v>
          </cell>
          <cell r="V92">
            <v>-55.2761</v>
          </cell>
          <cell r="W92">
            <v>-40213.33</v>
          </cell>
          <cell r="X92">
            <v>-40213.33</v>
          </cell>
          <cell r="Y92">
            <v>0</v>
          </cell>
        </row>
        <row r="93">
          <cell r="A93">
            <v>200203</v>
          </cell>
          <cell r="B93" t="str">
            <v>aac68</v>
          </cell>
          <cell r="C93" t="str">
            <v>aac</v>
          </cell>
          <cell r="D93">
            <v>37330</v>
          </cell>
          <cell r="E93">
            <v>37321</v>
          </cell>
          <cell r="F93">
            <v>37330</v>
          </cell>
          <cell r="G93">
            <v>37321</v>
          </cell>
          <cell r="H93">
            <v>330.1</v>
          </cell>
          <cell r="I93">
            <v>330.1</v>
          </cell>
          <cell r="J93" t="str">
            <v>НевАзот</v>
          </cell>
          <cell r="K93" t="str">
            <v>НевАзот</v>
          </cell>
          <cell r="L93" t="str">
            <v>GMF</v>
          </cell>
          <cell r="M93" t="str">
            <v>Vinmar</v>
          </cell>
          <cell r="N93">
            <v>176</v>
          </cell>
          <cell r="O93">
            <v>58097.599999999999</v>
          </cell>
          <cell r="P93">
            <v>58097.599999999999</v>
          </cell>
          <cell r="Q93">
            <v>0</v>
          </cell>
          <cell r="R93">
            <v>-110</v>
          </cell>
          <cell r="S93">
            <v>-36311</v>
          </cell>
          <cell r="T93">
            <v>-36311</v>
          </cell>
          <cell r="U93">
            <v>0</v>
          </cell>
          <cell r="V93">
            <v>-55.276000000000003</v>
          </cell>
          <cell r="W93">
            <v>-18246.62</v>
          </cell>
          <cell r="X93">
            <v>-18246.62</v>
          </cell>
          <cell r="Y93">
            <v>0</v>
          </cell>
        </row>
        <row r="94">
          <cell r="A94">
            <v>200203</v>
          </cell>
          <cell r="B94" t="str">
            <v>aac69</v>
          </cell>
          <cell r="C94" t="str">
            <v>aac</v>
          </cell>
          <cell r="D94">
            <v>37344</v>
          </cell>
          <cell r="E94">
            <v>37340</v>
          </cell>
          <cell r="F94">
            <v>37344</v>
          </cell>
          <cell r="G94">
            <v>37340</v>
          </cell>
          <cell r="H94">
            <v>90.4</v>
          </cell>
          <cell r="I94">
            <v>90.4</v>
          </cell>
          <cell r="J94" t="str">
            <v>НевАзот</v>
          </cell>
          <cell r="K94" t="str">
            <v>НевАзот</v>
          </cell>
          <cell r="L94" t="str">
            <v>GMF</v>
          </cell>
          <cell r="M94" t="str">
            <v>Pentoil</v>
          </cell>
          <cell r="N94">
            <v>252</v>
          </cell>
          <cell r="O94">
            <v>22780.799999999999</v>
          </cell>
          <cell r="P94">
            <v>22780.799999999999</v>
          </cell>
          <cell r="Q94">
            <v>0</v>
          </cell>
          <cell r="R94">
            <v>-110</v>
          </cell>
          <cell r="S94">
            <v>-9944</v>
          </cell>
          <cell r="T94">
            <v>-9944</v>
          </cell>
          <cell r="U94">
            <v>0</v>
          </cell>
          <cell r="V94">
            <v>-59.583300000000001</v>
          </cell>
          <cell r="W94">
            <v>-5386.33</v>
          </cell>
          <cell r="X94">
            <v>-5386.33</v>
          </cell>
          <cell r="Y94">
            <v>0</v>
          </cell>
        </row>
        <row r="95">
          <cell r="A95">
            <v>200203</v>
          </cell>
          <cell r="B95" t="str">
            <v>aac70</v>
          </cell>
          <cell r="C95" t="str">
            <v>aac</v>
          </cell>
          <cell r="D95">
            <v>37330</v>
          </cell>
          <cell r="E95">
            <v>37329</v>
          </cell>
          <cell r="F95">
            <v>37330</v>
          </cell>
          <cell r="G95">
            <v>37329</v>
          </cell>
          <cell r="H95">
            <v>130.6</v>
          </cell>
          <cell r="I95">
            <v>130.6</v>
          </cell>
          <cell r="J95" t="str">
            <v>НевАзот</v>
          </cell>
          <cell r="K95" t="str">
            <v>НевАзот</v>
          </cell>
          <cell r="L95" t="str">
            <v>GMF</v>
          </cell>
          <cell r="M95" t="str">
            <v>Vinmar</v>
          </cell>
          <cell r="N95">
            <v>176</v>
          </cell>
          <cell r="O95">
            <v>22985.599999999999</v>
          </cell>
          <cell r="P95">
            <v>22985.599999999999</v>
          </cell>
          <cell r="Q95">
            <v>0</v>
          </cell>
          <cell r="R95">
            <v>-110</v>
          </cell>
          <cell r="S95">
            <v>-14366</v>
          </cell>
          <cell r="T95">
            <v>-14366</v>
          </cell>
          <cell r="U95">
            <v>0</v>
          </cell>
          <cell r="V95">
            <v>-55.485599999999998</v>
          </cell>
          <cell r="W95">
            <v>-7246.42</v>
          </cell>
          <cell r="X95">
            <v>-7246.42</v>
          </cell>
          <cell r="Y95">
            <v>0</v>
          </cell>
        </row>
        <row r="96">
          <cell r="A96">
            <v>200203</v>
          </cell>
          <cell r="B96" t="str">
            <v>aac71</v>
          </cell>
          <cell r="C96" t="str">
            <v>aac</v>
          </cell>
          <cell r="D96">
            <v>37336</v>
          </cell>
          <cell r="E96">
            <v>37334</v>
          </cell>
          <cell r="F96">
            <v>37336</v>
          </cell>
          <cell r="G96">
            <v>37334</v>
          </cell>
          <cell r="H96">
            <v>497</v>
          </cell>
          <cell r="I96">
            <v>497</v>
          </cell>
          <cell r="J96" t="str">
            <v>НевАзот</v>
          </cell>
          <cell r="K96" t="str">
            <v>НевАзот</v>
          </cell>
          <cell r="L96" t="str">
            <v>GMF</v>
          </cell>
          <cell r="M96" t="str">
            <v>Crudex2</v>
          </cell>
          <cell r="N96">
            <v>205</v>
          </cell>
          <cell r="O96">
            <v>101885</v>
          </cell>
          <cell r="P96">
            <v>101885</v>
          </cell>
          <cell r="Q96">
            <v>0</v>
          </cell>
          <cell r="R96">
            <v>-110</v>
          </cell>
          <cell r="S96">
            <v>-54670</v>
          </cell>
          <cell r="T96">
            <v>-54670</v>
          </cell>
          <cell r="U96">
            <v>0</v>
          </cell>
          <cell r="V96">
            <v>-55.631700000000002</v>
          </cell>
          <cell r="W96">
            <v>-27648.959999999999</v>
          </cell>
          <cell r="X96">
            <v>-27648.959999999999</v>
          </cell>
          <cell r="Y96">
            <v>0</v>
          </cell>
        </row>
        <row r="97">
          <cell r="A97">
            <v>200203</v>
          </cell>
          <cell r="B97" t="str">
            <v>aac72</v>
          </cell>
          <cell r="C97" t="str">
            <v>aac</v>
          </cell>
          <cell r="D97">
            <v>37351</v>
          </cell>
          <cell r="E97">
            <v>37344</v>
          </cell>
          <cell r="F97">
            <v>37351</v>
          </cell>
          <cell r="G97">
            <v>37344</v>
          </cell>
          <cell r="H97">
            <v>993.1</v>
          </cell>
          <cell r="I97">
            <v>993.1</v>
          </cell>
          <cell r="J97" t="str">
            <v>НевАзот</v>
          </cell>
          <cell r="K97" t="str">
            <v>НевАзот</v>
          </cell>
          <cell r="L97" t="str">
            <v>GMF</v>
          </cell>
          <cell r="M97" t="str">
            <v>Vinmar</v>
          </cell>
          <cell r="N97">
            <v>205</v>
          </cell>
          <cell r="O97">
            <v>203585.5</v>
          </cell>
          <cell r="P97">
            <v>203585.5</v>
          </cell>
          <cell r="Q97">
            <v>0</v>
          </cell>
          <cell r="R97">
            <v>-110</v>
          </cell>
          <cell r="S97">
            <v>-109241</v>
          </cell>
          <cell r="T97">
            <v>-109241</v>
          </cell>
          <cell r="U97">
            <v>0</v>
          </cell>
          <cell r="V97">
            <v>-55.278599999999997</v>
          </cell>
          <cell r="W97">
            <v>-54897.16</v>
          </cell>
          <cell r="X97">
            <v>-54897.16</v>
          </cell>
          <cell r="Y97">
            <v>0</v>
          </cell>
        </row>
        <row r="98">
          <cell r="A98">
            <v>200204</v>
          </cell>
          <cell r="B98" t="str">
            <v>aac73</v>
          </cell>
          <cell r="C98" t="str">
            <v>aac</v>
          </cell>
          <cell r="D98">
            <v>37358</v>
          </cell>
          <cell r="E98">
            <v>37348</v>
          </cell>
          <cell r="F98">
            <v>37358</v>
          </cell>
          <cell r="G98">
            <v>37348</v>
          </cell>
          <cell r="H98">
            <v>648.79999999999995</v>
          </cell>
          <cell r="I98">
            <v>648.79999999999995</v>
          </cell>
          <cell r="J98" t="str">
            <v>НевАзот</v>
          </cell>
          <cell r="K98" t="str">
            <v>НевАзот</v>
          </cell>
          <cell r="L98" t="str">
            <v>GMF</v>
          </cell>
          <cell r="M98" t="str">
            <v>Vinmar</v>
          </cell>
          <cell r="N98">
            <v>205</v>
          </cell>
          <cell r="O98">
            <v>133004</v>
          </cell>
          <cell r="P98">
            <v>133004</v>
          </cell>
          <cell r="Q98">
            <v>0</v>
          </cell>
          <cell r="R98">
            <v>-110</v>
          </cell>
          <cell r="S98">
            <v>-71368</v>
          </cell>
          <cell r="T98">
            <v>-71368</v>
          </cell>
          <cell r="U98">
            <v>0</v>
          </cell>
          <cell r="V98">
            <v>-56.434699999999999</v>
          </cell>
          <cell r="W98">
            <v>-36614.86</v>
          </cell>
          <cell r="X98">
            <v>-36614.86</v>
          </cell>
          <cell r="Y98">
            <v>0</v>
          </cell>
        </row>
        <row r="99">
          <cell r="A99">
            <v>200204</v>
          </cell>
          <cell r="B99" t="str">
            <v>aac74</v>
          </cell>
          <cell r="C99" t="str">
            <v>aac</v>
          </cell>
          <cell r="D99">
            <v>37374</v>
          </cell>
          <cell r="E99">
            <v>37369</v>
          </cell>
          <cell r="F99">
            <v>37374</v>
          </cell>
          <cell r="G99">
            <v>37369</v>
          </cell>
          <cell r="H99">
            <v>571.1</v>
          </cell>
          <cell r="I99">
            <v>571.1</v>
          </cell>
          <cell r="J99" t="str">
            <v>НевАзот</v>
          </cell>
          <cell r="K99" t="str">
            <v>НевАзот</v>
          </cell>
          <cell r="L99" t="str">
            <v>GMF</v>
          </cell>
          <cell r="M99" t="str">
            <v>Pentoil</v>
          </cell>
          <cell r="N99">
            <v>260</v>
          </cell>
          <cell r="O99">
            <v>148486</v>
          </cell>
          <cell r="P99">
            <v>148486</v>
          </cell>
          <cell r="Q99">
            <v>0</v>
          </cell>
          <cell r="R99">
            <v>-110</v>
          </cell>
          <cell r="S99">
            <v>-62821</v>
          </cell>
          <cell r="T99">
            <v>-62821</v>
          </cell>
          <cell r="U99">
            <v>0</v>
          </cell>
          <cell r="V99">
            <v>-61.660200000000003</v>
          </cell>
          <cell r="W99">
            <v>-35214.14</v>
          </cell>
          <cell r="X99">
            <v>-35214.14</v>
          </cell>
          <cell r="Y99">
            <v>0</v>
          </cell>
        </row>
        <row r="100">
          <cell r="A100">
            <v>200204</v>
          </cell>
          <cell r="B100" t="str">
            <v>aac76</v>
          </cell>
          <cell r="C100" t="str">
            <v>aac</v>
          </cell>
          <cell r="D100">
            <v>37376</v>
          </cell>
          <cell r="E100">
            <v>37358</v>
          </cell>
          <cell r="F100">
            <v>37376</v>
          </cell>
          <cell r="G100">
            <v>37358</v>
          </cell>
          <cell r="H100">
            <v>397</v>
          </cell>
          <cell r="I100">
            <v>397</v>
          </cell>
          <cell r="J100" t="str">
            <v>НевАзот</v>
          </cell>
          <cell r="K100" t="str">
            <v>НевАзот</v>
          </cell>
          <cell r="L100" t="str">
            <v>GMF</v>
          </cell>
          <cell r="M100" t="str">
            <v>Crudex2</v>
          </cell>
          <cell r="N100">
            <v>220</v>
          </cell>
          <cell r="O100">
            <v>87340</v>
          </cell>
          <cell r="P100">
            <v>87340</v>
          </cell>
          <cell r="Q100">
            <v>0</v>
          </cell>
          <cell r="R100">
            <v>-110</v>
          </cell>
          <cell r="S100">
            <v>-43670</v>
          </cell>
          <cell r="T100">
            <v>-43670</v>
          </cell>
          <cell r="U100">
            <v>0</v>
          </cell>
          <cell r="V100">
            <v>-56.592700000000001</v>
          </cell>
          <cell r="W100">
            <v>-22467.29</v>
          </cell>
          <cell r="X100">
            <v>-22467.29</v>
          </cell>
          <cell r="Y100">
            <v>0</v>
          </cell>
        </row>
        <row r="101">
          <cell r="A101">
            <v>200204</v>
          </cell>
          <cell r="B101" t="str">
            <v>aac77</v>
          </cell>
          <cell r="C101" t="str">
            <v>aac</v>
          </cell>
          <cell r="D101">
            <v>37359</v>
          </cell>
          <cell r="E101">
            <v>37358</v>
          </cell>
          <cell r="F101">
            <v>37359</v>
          </cell>
          <cell r="G101">
            <v>37358</v>
          </cell>
          <cell r="H101">
            <v>87.4</v>
          </cell>
          <cell r="I101">
            <v>87.4</v>
          </cell>
          <cell r="J101" t="str">
            <v>НевАзот</v>
          </cell>
          <cell r="K101" t="str">
            <v>НевАзот</v>
          </cell>
          <cell r="L101" t="str">
            <v>GMF</v>
          </cell>
          <cell r="M101" t="str">
            <v>Ameropa</v>
          </cell>
          <cell r="N101">
            <v>255</v>
          </cell>
          <cell r="O101">
            <v>22287</v>
          </cell>
          <cell r="P101">
            <v>22287</v>
          </cell>
          <cell r="Q101">
            <v>0</v>
          </cell>
          <cell r="R101">
            <v>-110</v>
          </cell>
          <cell r="S101">
            <v>-9614</v>
          </cell>
          <cell r="T101">
            <v>-9614</v>
          </cell>
          <cell r="U101">
            <v>0</v>
          </cell>
          <cell r="V101">
            <v>-64.499899999999997</v>
          </cell>
          <cell r="W101">
            <v>-5637.29</v>
          </cell>
          <cell r="X101">
            <v>-5637.29</v>
          </cell>
          <cell r="Y101">
            <v>0</v>
          </cell>
        </row>
        <row r="102">
          <cell r="A102">
            <v>200204</v>
          </cell>
          <cell r="B102" t="str">
            <v>aac78</v>
          </cell>
          <cell r="C102" t="str">
            <v>aac</v>
          </cell>
          <cell r="D102">
            <v>37366</v>
          </cell>
          <cell r="E102">
            <v>37362</v>
          </cell>
          <cell r="F102">
            <v>37366</v>
          </cell>
          <cell r="G102">
            <v>37362</v>
          </cell>
          <cell r="H102">
            <v>187.8</v>
          </cell>
          <cell r="I102">
            <v>187.8</v>
          </cell>
          <cell r="J102" t="str">
            <v>НевАзот</v>
          </cell>
          <cell r="K102" t="str">
            <v>НевАзот</v>
          </cell>
          <cell r="L102" t="str">
            <v>GMF</v>
          </cell>
          <cell r="M102" t="str">
            <v>Ameropa</v>
          </cell>
          <cell r="N102">
            <v>255</v>
          </cell>
          <cell r="O102">
            <v>47889</v>
          </cell>
          <cell r="P102">
            <v>47889</v>
          </cell>
          <cell r="Q102">
            <v>0</v>
          </cell>
          <cell r="R102">
            <v>-110</v>
          </cell>
          <cell r="S102">
            <v>-20658</v>
          </cell>
          <cell r="T102">
            <v>-20658</v>
          </cell>
          <cell r="U102">
            <v>0</v>
          </cell>
          <cell r="V102">
            <v>-64.152299999999997</v>
          </cell>
          <cell r="W102">
            <v>-12047.8</v>
          </cell>
          <cell r="X102">
            <v>-12047.8</v>
          </cell>
          <cell r="Y102">
            <v>0</v>
          </cell>
        </row>
        <row r="103">
          <cell r="A103">
            <v>200203</v>
          </cell>
          <cell r="B103" t="str">
            <v>aac79</v>
          </cell>
          <cell r="C103" t="str">
            <v>aac</v>
          </cell>
          <cell r="D103">
            <v>37344</v>
          </cell>
          <cell r="E103">
            <v>37341</v>
          </cell>
          <cell r="F103">
            <v>37344</v>
          </cell>
          <cell r="G103">
            <v>37341</v>
          </cell>
          <cell r="H103">
            <v>190.3</v>
          </cell>
          <cell r="I103">
            <v>190.3</v>
          </cell>
          <cell r="J103" t="str">
            <v>НевАзот</v>
          </cell>
          <cell r="K103" t="str">
            <v>НевАзот</v>
          </cell>
          <cell r="L103" t="str">
            <v>GMF</v>
          </cell>
          <cell r="M103" t="str">
            <v>Pentoil</v>
          </cell>
          <cell r="N103">
            <v>252</v>
          </cell>
          <cell r="O103">
            <v>47955.6</v>
          </cell>
          <cell r="P103">
            <v>47955.6</v>
          </cell>
          <cell r="Q103">
            <v>0</v>
          </cell>
          <cell r="R103">
            <v>-110</v>
          </cell>
          <cell r="S103">
            <v>-20933</v>
          </cell>
          <cell r="T103">
            <v>-20933</v>
          </cell>
          <cell r="U103">
            <v>0</v>
          </cell>
          <cell r="V103">
            <v>-59.583199999999998</v>
          </cell>
          <cell r="W103">
            <v>-11338.69</v>
          </cell>
          <cell r="X103">
            <v>-11338.69</v>
          </cell>
          <cell r="Y103">
            <v>0</v>
          </cell>
        </row>
        <row r="104">
          <cell r="A104">
            <v>200204</v>
          </cell>
          <cell r="B104" t="str">
            <v>aac80</v>
          </cell>
          <cell r="C104" t="str">
            <v>aac</v>
          </cell>
          <cell r="D104">
            <v>37372</v>
          </cell>
          <cell r="E104">
            <v>37368</v>
          </cell>
          <cell r="F104">
            <v>37372</v>
          </cell>
          <cell r="G104">
            <v>37368</v>
          </cell>
          <cell r="H104">
            <v>197</v>
          </cell>
          <cell r="I104">
            <v>197</v>
          </cell>
          <cell r="J104" t="str">
            <v>НевАзот</v>
          </cell>
          <cell r="K104" t="str">
            <v>НевАзот</v>
          </cell>
          <cell r="L104" t="str">
            <v>GMF</v>
          </cell>
          <cell r="M104" t="str">
            <v>Agrofert</v>
          </cell>
          <cell r="N104">
            <v>263</v>
          </cell>
          <cell r="O104">
            <v>51811</v>
          </cell>
          <cell r="P104">
            <v>51811</v>
          </cell>
          <cell r="Q104">
            <v>0</v>
          </cell>
          <cell r="R104">
            <v>-110</v>
          </cell>
          <cell r="S104">
            <v>-21670</v>
          </cell>
          <cell r="T104">
            <v>-21670</v>
          </cell>
          <cell r="U104">
            <v>0</v>
          </cell>
          <cell r="V104">
            <v>-63.679499999999997</v>
          </cell>
          <cell r="W104">
            <v>-12544.87</v>
          </cell>
          <cell r="X104">
            <v>-12544.87</v>
          </cell>
          <cell r="Y104">
            <v>0</v>
          </cell>
        </row>
        <row r="105">
          <cell r="A105">
            <v>200203</v>
          </cell>
          <cell r="B105" t="str">
            <v>aac81</v>
          </cell>
          <cell r="C105" t="str">
            <v>aac</v>
          </cell>
          <cell r="D105">
            <v>37336</v>
          </cell>
          <cell r="E105">
            <v>37342</v>
          </cell>
          <cell r="F105">
            <v>37336</v>
          </cell>
          <cell r="G105">
            <v>37342</v>
          </cell>
          <cell r="H105">
            <v>198.6</v>
          </cell>
          <cell r="I105">
            <v>198.6</v>
          </cell>
          <cell r="J105" t="str">
            <v>НевАзот</v>
          </cell>
          <cell r="K105" t="str">
            <v>НевАзот</v>
          </cell>
          <cell r="L105" t="str">
            <v>GMF</v>
          </cell>
          <cell r="M105" t="str">
            <v>Crudex2</v>
          </cell>
          <cell r="N105">
            <v>205</v>
          </cell>
          <cell r="O105">
            <v>40713</v>
          </cell>
          <cell r="P105">
            <v>40713</v>
          </cell>
          <cell r="Q105">
            <v>0</v>
          </cell>
          <cell r="R105">
            <v>-110</v>
          </cell>
          <cell r="S105">
            <v>-21846</v>
          </cell>
          <cell r="T105">
            <v>-21846</v>
          </cell>
          <cell r="U105">
            <v>0</v>
          </cell>
          <cell r="V105">
            <v>-55.091799999999999</v>
          </cell>
          <cell r="W105">
            <v>-10941.24</v>
          </cell>
          <cell r="X105">
            <v>-10941.24</v>
          </cell>
          <cell r="Y105">
            <v>0</v>
          </cell>
        </row>
        <row r="106">
          <cell r="A106">
            <v>200204</v>
          </cell>
          <cell r="B106" t="str">
            <v>aac82</v>
          </cell>
          <cell r="C106" t="str">
            <v>aac</v>
          </cell>
          <cell r="D106">
            <v>37351</v>
          </cell>
          <cell r="E106">
            <v>37350</v>
          </cell>
          <cell r="F106">
            <v>37351</v>
          </cell>
          <cell r="G106">
            <v>37350</v>
          </cell>
          <cell r="H106">
            <v>462.9</v>
          </cell>
          <cell r="I106">
            <v>462.9</v>
          </cell>
          <cell r="J106" t="str">
            <v>НевАзот</v>
          </cell>
          <cell r="K106" t="str">
            <v>НевАзот</v>
          </cell>
          <cell r="L106" t="str">
            <v>GMF</v>
          </cell>
          <cell r="M106" t="str">
            <v>Vinmar</v>
          </cell>
          <cell r="N106">
            <v>205</v>
          </cell>
          <cell r="O106">
            <v>94894.5</v>
          </cell>
          <cell r="P106">
            <v>94894.5</v>
          </cell>
          <cell r="Q106">
            <v>0</v>
          </cell>
          <cell r="R106">
            <v>-110</v>
          </cell>
          <cell r="S106">
            <v>-50919</v>
          </cell>
          <cell r="T106">
            <v>-50919</v>
          </cell>
          <cell r="U106">
            <v>0</v>
          </cell>
          <cell r="V106">
            <v>-56.434699999999999</v>
          </cell>
          <cell r="W106">
            <v>-26123.64</v>
          </cell>
          <cell r="X106">
            <v>-26123.64</v>
          </cell>
          <cell r="Y106">
            <v>0</v>
          </cell>
        </row>
        <row r="107">
          <cell r="A107">
            <v>200204</v>
          </cell>
          <cell r="B107" t="str">
            <v>aac83</v>
          </cell>
          <cell r="C107" t="str">
            <v>aac</v>
          </cell>
          <cell r="D107">
            <v>37358</v>
          </cell>
          <cell r="E107">
            <v>37350</v>
          </cell>
          <cell r="F107">
            <v>37358</v>
          </cell>
          <cell r="G107">
            <v>37350</v>
          </cell>
          <cell r="H107">
            <v>465</v>
          </cell>
          <cell r="I107">
            <v>465</v>
          </cell>
          <cell r="J107" t="str">
            <v>НевАзот</v>
          </cell>
          <cell r="K107" t="str">
            <v>НевАзот</v>
          </cell>
          <cell r="L107" t="str">
            <v>GMF</v>
          </cell>
          <cell r="M107" t="str">
            <v>Vinmar</v>
          </cell>
          <cell r="N107">
            <v>205</v>
          </cell>
          <cell r="O107">
            <v>95325</v>
          </cell>
          <cell r="P107">
            <v>95325</v>
          </cell>
          <cell r="Q107">
            <v>0</v>
          </cell>
          <cell r="R107">
            <v>-110</v>
          </cell>
          <cell r="S107">
            <v>-51150</v>
          </cell>
          <cell r="T107">
            <v>-51150</v>
          </cell>
          <cell r="U107">
            <v>0</v>
          </cell>
          <cell r="V107">
            <v>-56.434800000000003</v>
          </cell>
          <cell r="W107">
            <v>-26242.16</v>
          </cell>
          <cell r="X107">
            <v>-26242.16</v>
          </cell>
          <cell r="Y107">
            <v>0</v>
          </cell>
        </row>
        <row r="108">
          <cell r="A108">
            <v>200204</v>
          </cell>
          <cell r="B108" t="str">
            <v>aac84</v>
          </cell>
          <cell r="C108" t="str">
            <v>aac</v>
          </cell>
          <cell r="D108">
            <v>37358</v>
          </cell>
          <cell r="E108">
            <v>37354</v>
          </cell>
          <cell r="F108">
            <v>37358</v>
          </cell>
          <cell r="G108">
            <v>37354</v>
          </cell>
          <cell r="H108">
            <v>863.4</v>
          </cell>
          <cell r="I108">
            <v>863.4</v>
          </cell>
          <cell r="J108" t="str">
            <v>НевАзот</v>
          </cell>
          <cell r="K108" t="str">
            <v>НевАзот</v>
          </cell>
          <cell r="L108" t="str">
            <v>GMF</v>
          </cell>
          <cell r="M108" t="str">
            <v>Vinmar</v>
          </cell>
          <cell r="N108">
            <v>205</v>
          </cell>
          <cell r="O108">
            <v>176997</v>
          </cell>
          <cell r="P108">
            <v>176997</v>
          </cell>
          <cell r="Q108">
            <v>0</v>
          </cell>
          <cell r="R108">
            <v>-110</v>
          </cell>
          <cell r="S108">
            <v>-94974</v>
          </cell>
          <cell r="T108">
            <v>-94974</v>
          </cell>
          <cell r="U108">
            <v>0</v>
          </cell>
          <cell r="V108">
            <v>-56.344999999999999</v>
          </cell>
          <cell r="W108">
            <v>-48648.24</v>
          </cell>
          <cell r="X108">
            <v>-48648.24</v>
          </cell>
          <cell r="Y108">
            <v>0</v>
          </cell>
        </row>
        <row r="109">
          <cell r="A109">
            <v>200204</v>
          </cell>
          <cell r="B109" t="str">
            <v>aac85</v>
          </cell>
          <cell r="C109" t="str">
            <v>aac</v>
          </cell>
          <cell r="D109">
            <v>37366</v>
          </cell>
          <cell r="E109">
            <v>37361</v>
          </cell>
          <cell r="F109">
            <v>37366</v>
          </cell>
          <cell r="G109">
            <v>37361</v>
          </cell>
          <cell r="H109">
            <v>198.5</v>
          </cell>
          <cell r="I109">
            <v>198.5</v>
          </cell>
          <cell r="J109" t="str">
            <v>НевАзот</v>
          </cell>
          <cell r="K109" t="str">
            <v>НевАзот</v>
          </cell>
          <cell r="L109" t="str">
            <v>GMF</v>
          </cell>
          <cell r="M109" t="str">
            <v>Extokem</v>
          </cell>
          <cell r="N109">
            <v>207</v>
          </cell>
          <cell r="O109">
            <v>41089.5</v>
          </cell>
          <cell r="P109">
            <v>41089.5</v>
          </cell>
          <cell r="Q109">
            <v>0</v>
          </cell>
          <cell r="R109">
            <v>-110</v>
          </cell>
          <cell r="S109">
            <v>-21835</v>
          </cell>
          <cell r="T109">
            <v>-21835</v>
          </cell>
          <cell r="U109">
            <v>0</v>
          </cell>
          <cell r="V109">
            <v>-56.462400000000002</v>
          </cell>
          <cell r="W109">
            <v>-11207.79</v>
          </cell>
          <cell r="X109">
            <v>-11207.79</v>
          </cell>
          <cell r="Y109">
            <v>0</v>
          </cell>
        </row>
        <row r="110">
          <cell r="A110">
            <v>200204</v>
          </cell>
          <cell r="B110" t="str">
            <v>aac86</v>
          </cell>
          <cell r="C110" t="str">
            <v>aac</v>
          </cell>
          <cell r="D110">
            <v>37358</v>
          </cell>
          <cell r="E110">
            <v>37357</v>
          </cell>
          <cell r="F110">
            <v>37358</v>
          </cell>
          <cell r="G110">
            <v>37357</v>
          </cell>
          <cell r="H110">
            <v>53.6</v>
          </cell>
          <cell r="I110">
            <v>53.6</v>
          </cell>
          <cell r="J110" t="str">
            <v>НевАзот</v>
          </cell>
          <cell r="K110" t="str">
            <v>НевАзот</v>
          </cell>
          <cell r="L110" t="str">
            <v>GMF</v>
          </cell>
          <cell r="M110" t="str">
            <v>Vinmar</v>
          </cell>
          <cell r="N110">
            <v>205</v>
          </cell>
          <cell r="O110">
            <v>10988</v>
          </cell>
          <cell r="P110">
            <v>10988</v>
          </cell>
          <cell r="Q110">
            <v>0</v>
          </cell>
          <cell r="R110">
            <v>-110</v>
          </cell>
          <cell r="S110">
            <v>-5896</v>
          </cell>
          <cell r="T110">
            <v>-5896</v>
          </cell>
          <cell r="U110">
            <v>0</v>
          </cell>
          <cell r="V110">
            <v>-56.592700000000001</v>
          </cell>
          <cell r="W110">
            <v>-3033.37</v>
          </cell>
          <cell r="X110">
            <v>-3033.37</v>
          </cell>
          <cell r="Y110">
            <v>0</v>
          </cell>
        </row>
        <row r="111">
          <cell r="A111">
            <v>200204</v>
          </cell>
          <cell r="B111" t="str">
            <v>aac87</v>
          </cell>
          <cell r="C111" t="str">
            <v>aac</v>
          </cell>
          <cell r="D111">
            <v>37376</v>
          </cell>
          <cell r="E111">
            <v>37361</v>
          </cell>
          <cell r="F111">
            <v>37376</v>
          </cell>
          <cell r="G111">
            <v>37361</v>
          </cell>
          <cell r="H111">
            <v>263.8</v>
          </cell>
          <cell r="I111">
            <v>263.8</v>
          </cell>
          <cell r="J111" t="str">
            <v>НевАзот</v>
          </cell>
          <cell r="K111" t="str">
            <v>НевАзот</v>
          </cell>
          <cell r="L111" t="str">
            <v>GMF</v>
          </cell>
          <cell r="M111" t="str">
            <v>Crudex2</v>
          </cell>
          <cell r="N111">
            <v>220</v>
          </cell>
          <cell r="O111">
            <v>58036</v>
          </cell>
          <cell r="P111">
            <v>58036</v>
          </cell>
          <cell r="Q111">
            <v>0</v>
          </cell>
          <cell r="R111">
            <v>-110</v>
          </cell>
          <cell r="S111">
            <v>-29018</v>
          </cell>
          <cell r="T111">
            <v>-29018</v>
          </cell>
          <cell r="U111">
            <v>0</v>
          </cell>
          <cell r="V111">
            <v>-56.592599999999997</v>
          </cell>
          <cell r="W111">
            <v>-14929.14</v>
          </cell>
          <cell r="X111">
            <v>-14929.14</v>
          </cell>
          <cell r="Y111">
            <v>0</v>
          </cell>
        </row>
        <row r="112">
          <cell r="A112">
            <v>200204</v>
          </cell>
          <cell r="B112" t="str">
            <v>aac88</v>
          </cell>
          <cell r="C112" t="str">
            <v>aac</v>
          </cell>
          <cell r="D112">
            <v>37376</v>
          </cell>
          <cell r="E112">
            <v>37373</v>
          </cell>
          <cell r="F112">
            <v>37376</v>
          </cell>
          <cell r="G112">
            <v>37373</v>
          </cell>
          <cell r="H112">
            <v>66.599999999999994</v>
          </cell>
          <cell r="I112">
            <v>66.599999999999994</v>
          </cell>
          <cell r="J112" t="str">
            <v>НевАзот</v>
          </cell>
          <cell r="K112" t="str">
            <v>НевАзот</v>
          </cell>
          <cell r="L112" t="str">
            <v>GMF</v>
          </cell>
          <cell r="M112" t="str">
            <v>Crudex2</v>
          </cell>
          <cell r="N112">
            <v>220</v>
          </cell>
          <cell r="O112">
            <v>14652</v>
          </cell>
          <cell r="P112">
            <v>14652</v>
          </cell>
          <cell r="Q112">
            <v>0</v>
          </cell>
          <cell r="R112">
            <v>-110</v>
          </cell>
          <cell r="S112">
            <v>-7326</v>
          </cell>
          <cell r="T112">
            <v>-7326</v>
          </cell>
          <cell r="U112">
            <v>0</v>
          </cell>
          <cell r="V112">
            <v>-56.535299999999999</v>
          </cell>
          <cell r="W112">
            <v>-3765.25</v>
          </cell>
          <cell r="X112">
            <v>-3765.25</v>
          </cell>
          <cell r="Y112">
            <v>0</v>
          </cell>
        </row>
        <row r="113">
          <cell r="A113">
            <v>200204</v>
          </cell>
          <cell r="B113" t="str">
            <v>aac89</v>
          </cell>
          <cell r="C113" t="str">
            <v>aac</v>
          </cell>
          <cell r="D113">
            <v>37372</v>
          </cell>
          <cell r="E113">
            <v>37370</v>
          </cell>
          <cell r="F113">
            <v>37372</v>
          </cell>
          <cell r="G113">
            <v>37370</v>
          </cell>
          <cell r="H113">
            <v>462.9</v>
          </cell>
          <cell r="I113">
            <v>462.9</v>
          </cell>
          <cell r="J113" t="str">
            <v>НевАзот</v>
          </cell>
          <cell r="K113" t="str">
            <v>НевАзот</v>
          </cell>
          <cell r="L113" t="str">
            <v>GMF</v>
          </cell>
          <cell r="M113" t="str">
            <v>Vinmar</v>
          </cell>
          <cell r="N113">
            <v>215</v>
          </cell>
          <cell r="O113">
            <v>99523.5</v>
          </cell>
          <cell r="P113">
            <v>99523.5</v>
          </cell>
          <cell r="Q113">
            <v>0</v>
          </cell>
          <cell r="R113">
            <v>-110</v>
          </cell>
          <cell r="S113">
            <v>-50919</v>
          </cell>
          <cell r="T113">
            <v>-50919</v>
          </cell>
          <cell r="U113">
            <v>0</v>
          </cell>
          <cell r="V113">
            <v>-56.249499999999998</v>
          </cell>
          <cell r="W113">
            <v>-26037.9</v>
          </cell>
          <cell r="X113">
            <v>-26037.9</v>
          </cell>
          <cell r="Y113">
            <v>0</v>
          </cell>
        </row>
        <row r="114">
          <cell r="A114">
            <v>200205</v>
          </cell>
          <cell r="B114" t="str">
            <v>aac90</v>
          </cell>
          <cell r="C114" t="str">
            <v>aac</v>
          </cell>
          <cell r="D114">
            <v>37383</v>
          </cell>
          <cell r="E114">
            <v>37383</v>
          </cell>
          <cell r="F114">
            <v>37383</v>
          </cell>
          <cell r="G114">
            <v>37383</v>
          </cell>
          <cell r="H114">
            <v>998.3</v>
          </cell>
          <cell r="I114">
            <v>998.3</v>
          </cell>
          <cell r="J114" t="str">
            <v>НевАзот</v>
          </cell>
          <cell r="K114" t="str">
            <v>НевАзот</v>
          </cell>
          <cell r="L114" t="str">
            <v>GMF</v>
          </cell>
          <cell r="M114" t="str">
            <v>Vinmar</v>
          </cell>
          <cell r="N114">
            <v>215</v>
          </cell>
          <cell r="O114">
            <v>214634.5</v>
          </cell>
          <cell r="P114">
            <v>214634.5</v>
          </cell>
          <cell r="Q114">
            <v>0</v>
          </cell>
          <cell r="R114">
            <v>-110</v>
          </cell>
          <cell r="S114">
            <v>-109813</v>
          </cell>
          <cell r="T114">
            <v>-109813</v>
          </cell>
          <cell r="U114">
            <v>0</v>
          </cell>
          <cell r="V114">
            <v>-56.427</v>
          </cell>
          <cell r="W114">
            <v>-56331.09</v>
          </cell>
          <cell r="X114">
            <v>-56331.09</v>
          </cell>
          <cell r="Y114">
            <v>0</v>
          </cell>
        </row>
        <row r="115">
          <cell r="A115">
            <v>200205</v>
          </cell>
          <cell r="B115" t="str">
            <v>aac91</v>
          </cell>
          <cell r="C115" t="str">
            <v>aac</v>
          </cell>
          <cell r="D115">
            <v>37389</v>
          </cell>
          <cell r="E115">
            <v>37390</v>
          </cell>
          <cell r="F115">
            <v>37389</v>
          </cell>
          <cell r="G115">
            <v>37390</v>
          </cell>
          <cell r="H115">
            <v>998.4</v>
          </cell>
          <cell r="I115">
            <v>998.4</v>
          </cell>
          <cell r="J115" t="str">
            <v>НевАзот</v>
          </cell>
          <cell r="K115" t="str">
            <v>НевАзот</v>
          </cell>
          <cell r="L115" t="str">
            <v>GMF</v>
          </cell>
          <cell r="M115" t="str">
            <v>Vinmar</v>
          </cell>
          <cell r="N115">
            <v>215</v>
          </cell>
          <cell r="O115">
            <v>214656</v>
          </cell>
          <cell r="P115">
            <v>214656</v>
          </cell>
          <cell r="Q115">
            <v>0</v>
          </cell>
          <cell r="R115">
            <v>-110</v>
          </cell>
          <cell r="S115">
            <v>-109824</v>
          </cell>
          <cell r="T115">
            <v>-109824</v>
          </cell>
          <cell r="U115">
            <v>0</v>
          </cell>
          <cell r="V115">
            <v>-56.470100000000002</v>
          </cell>
          <cell r="W115">
            <v>-56379.78</v>
          </cell>
          <cell r="X115">
            <v>-56379.78</v>
          </cell>
          <cell r="Y115">
            <v>0</v>
          </cell>
        </row>
        <row r="116">
          <cell r="A116">
            <v>200205</v>
          </cell>
          <cell r="B116" t="str">
            <v>aac92</v>
          </cell>
          <cell r="C116" t="str">
            <v>aac</v>
          </cell>
          <cell r="D116">
            <v>37404</v>
          </cell>
          <cell r="E116">
            <v>37406</v>
          </cell>
          <cell r="F116">
            <v>37404</v>
          </cell>
          <cell r="G116">
            <v>37406</v>
          </cell>
          <cell r="H116">
            <v>579.20000000000005</v>
          </cell>
          <cell r="I116">
            <v>579.20000000000005</v>
          </cell>
          <cell r="J116" t="str">
            <v>НевАзот</v>
          </cell>
          <cell r="K116" t="str">
            <v>НевАзот</v>
          </cell>
          <cell r="L116" t="str">
            <v>GMF</v>
          </cell>
          <cell r="M116" t="str">
            <v>Pentoil</v>
          </cell>
          <cell r="N116">
            <v>263</v>
          </cell>
          <cell r="O116">
            <v>152329.60000000001</v>
          </cell>
          <cell r="P116">
            <v>152329.60000000001</v>
          </cell>
          <cell r="Q116">
            <v>0</v>
          </cell>
          <cell r="R116">
            <v>-110</v>
          </cell>
          <cell r="S116">
            <v>-63712</v>
          </cell>
          <cell r="T116">
            <v>-63712</v>
          </cell>
          <cell r="U116">
            <v>0</v>
          </cell>
          <cell r="V116">
            <v>-61.5306</v>
          </cell>
          <cell r="W116">
            <v>-35638.54</v>
          </cell>
          <cell r="X116">
            <v>-35638.54</v>
          </cell>
          <cell r="Y116">
            <v>0</v>
          </cell>
        </row>
        <row r="117">
          <cell r="A117">
            <v>200205</v>
          </cell>
          <cell r="B117" t="str">
            <v>aac93</v>
          </cell>
          <cell r="C117" t="str">
            <v>aac</v>
          </cell>
          <cell r="D117">
            <v>37400</v>
          </cell>
          <cell r="E117">
            <v>37392</v>
          </cell>
          <cell r="F117">
            <v>37400</v>
          </cell>
          <cell r="G117">
            <v>37392</v>
          </cell>
          <cell r="H117">
            <v>90.5</v>
          </cell>
          <cell r="I117">
            <v>90.5</v>
          </cell>
          <cell r="J117" t="str">
            <v>НевАзот</v>
          </cell>
          <cell r="K117" t="str">
            <v>НевАзот</v>
          </cell>
          <cell r="L117" t="str">
            <v>GMF</v>
          </cell>
          <cell r="M117" t="str">
            <v>Agrofert</v>
          </cell>
          <cell r="N117">
            <v>263</v>
          </cell>
          <cell r="O117">
            <v>23801.5</v>
          </cell>
          <cell r="P117">
            <v>22799.55</v>
          </cell>
          <cell r="Q117">
            <v>1001.95</v>
          </cell>
          <cell r="R117">
            <v>-110</v>
          </cell>
          <cell r="S117">
            <v>-9955</v>
          </cell>
          <cell r="T117">
            <v>-9955</v>
          </cell>
          <cell r="U117">
            <v>0</v>
          </cell>
          <cell r="V117">
            <v>-64.7316</v>
          </cell>
          <cell r="W117">
            <v>-5858.21</v>
          </cell>
          <cell r="X117">
            <v>-5858.21</v>
          </cell>
          <cell r="Y117">
            <v>0</v>
          </cell>
        </row>
        <row r="118">
          <cell r="A118">
            <v>200205</v>
          </cell>
          <cell r="B118" t="str">
            <v>aac95</v>
          </cell>
          <cell r="C118" t="str">
            <v>aac</v>
          </cell>
          <cell r="D118">
            <v>37400</v>
          </cell>
          <cell r="E118">
            <v>37404</v>
          </cell>
          <cell r="F118">
            <v>37400</v>
          </cell>
          <cell r="G118">
            <v>37404</v>
          </cell>
          <cell r="H118">
            <v>400</v>
          </cell>
          <cell r="I118">
            <v>400</v>
          </cell>
          <cell r="J118" t="str">
            <v>НевАзот</v>
          </cell>
          <cell r="K118" t="str">
            <v>НевАзот</v>
          </cell>
          <cell r="L118" t="str">
            <v>GMF</v>
          </cell>
          <cell r="M118" t="str">
            <v>Crudex2</v>
          </cell>
          <cell r="N118">
            <v>230</v>
          </cell>
          <cell r="O118">
            <v>92000</v>
          </cell>
          <cell r="P118">
            <v>92000</v>
          </cell>
          <cell r="Q118">
            <v>0</v>
          </cell>
          <cell r="R118">
            <v>-110</v>
          </cell>
          <cell r="S118">
            <v>-44000</v>
          </cell>
          <cell r="T118">
            <v>-44000</v>
          </cell>
          <cell r="U118">
            <v>0</v>
          </cell>
          <cell r="V118">
            <v>-56.4041</v>
          </cell>
          <cell r="W118">
            <v>-22561.65</v>
          </cell>
          <cell r="X118">
            <v>-22561.65</v>
          </cell>
          <cell r="Y118">
            <v>0</v>
          </cell>
        </row>
        <row r="119">
          <cell r="A119">
            <v>200204</v>
          </cell>
          <cell r="B119" t="str">
            <v>aac96</v>
          </cell>
          <cell r="C119" t="str">
            <v>aac</v>
          </cell>
          <cell r="D119">
            <v>37375</v>
          </cell>
          <cell r="E119">
            <v>37371</v>
          </cell>
          <cell r="F119">
            <v>37375</v>
          </cell>
          <cell r="G119">
            <v>37371</v>
          </cell>
          <cell r="H119">
            <v>330</v>
          </cell>
          <cell r="I119">
            <v>330</v>
          </cell>
          <cell r="J119" t="str">
            <v>НевАзот</v>
          </cell>
          <cell r="K119" t="str">
            <v>НевАзот</v>
          </cell>
          <cell r="L119" t="str">
            <v>GMF</v>
          </cell>
          <cell r="M119" t="str">
            <v>Vinmar</v>
          </cell>
          <cell r="N119">
            <v>215</v>
          </cell>
          <cell r="O119">
            <v>70950</v>
          </cell>
          <cell r="P119">
            <v>70950</v>
          </cell>
          <cell r="Q119">
            <v>0</v>
          </cell>
          <cell r="R119">
            <v>-110</v>
          </cell>
          <cell r="S119">
            <v>-36300</v>
          </cell>
          <cell r="T119">
            <v>-36300</v>
          </cell>
          <cell r="U119">
            <v>0</v>
          </cell>
          <cell r="V119">
            <v>-56.535200000000003</v>
          </cell>
          <cell r="W119">
            <v>-18656.62</v>
          </cell>
          <cell r="X119">
            <v>-18656.62</v>
          </cell>
          <cell r="Y119">
            <v>0</v>
          </cell>
        </row>
        <row r="120">
          <cell r="A120">
            <v>200204</v>
          </cell>
          <cell r="B120" t="str">
            <v>aac97</v>
          </cell>
          <cell r="C120" t="str">
            <v>aac</v>
          </cell>
          <cell r="D120">
            <v>37375</v>
          </cell>
          <cell r="E120">
            <v>37372</v>
          </cell>
          <cell r="F120">
            <v>37375</v>
          </cell>
          <cell r="G120">
            <v>37372</v>
          </cell>
          <cell r="H120">
            <v>133.19999999999999</v>
          </cell>
          <cell r="I120">
            <v>133.19999999999999</v>
          </cell>
          <cell r="J120" t="str">
            <v>НевАзот</v>
          </cell>
          <cell r="K120" t="str">
            <v>НевАзот</v>
          </cell>
          <cell r="L120" t="str">
            <v>GMF</v>
          </cell>
          <cell r="M120" t="str">
            <v>Vinmar</v>
          </cell>
          <cell r="N120">
            <v>215</v>
          </cell>
          <cell r="O120">
            <v>28638</v>
          </cell>
          <cell r="P120">
            <v>28638</v>
          </cell>
          <cell r="Q120">
            <v>0</v>
          </cell>
          <cell r="R120">
            <v>-110</v>
          </cell>
          <cell r="S120">
            <v>-14652</v>
          </cell>
          <cell r="T120">
            <v>-14652</v>
          </cell>
          <cell r="U120">
            <v>0</v>
          </cell>
          <cell r="V120">
            <v>-56.535200000000003</v>
          </cell>
          <cell r="W120">
            <v>-7530.49</v>
          </cell>
          <cell r="X120">
            <v>-7530.49</v>
          </cell>
          <cell r="Y120">
            <v>0</v>
          </cell>
        </row>
        <row r="121">
          <cell r="A121">
            <v>200205</v>
          </cell>
          <cell r="B121" t="str">
            <v>aac99</v>
          </cell>
          <cell r="C121" t="str">
            <v>aac</v>
          </cell>
          <cell r="D121">
            <v>37393</v>
          </cell>
          <cell r="E121">
            <v>37397</v>
          </cell>
          <cell r="F121">
            <v>37393</v>
          </cell>
          <cell r="G121">
            <v>37397</v>
          </cell>
          <cell r="H121">
            <v>465.4</v>
          </cell>
          <cell r="I121">
            <v>465.4</v>
          </cell>
          <cell r="J121" t="str">
            <v>НевАзот</v>
          </cell>
          <cell r="K121" t="str">
            <v>НевАзот</v>
          </cell>
          <cell r="L121" t="str">
            <v>GMF</v>
          </cell>
          <cell r="M121" t="str">
            <v>Vinmar</v>
          </cell>
          <cell r="N121">
            <v>215</v>
          </cell>
          <cell r="O121">
            <v>100061</v>
          </cell>
          <cell r="P121">
            <v>100061</v>
          </cell>
          <cell r="Q121">
            <v>0</v>
          </cell>
          <cell r="R121">
            <v>-110</v>
          </cell>
          <cell r="S121">
            <v>-51194</v>
          </cell>
          <cell r="T121">
            <v>-51194</v>
          </cell>
          <cell r="U121">
            <v>0</v>
          </cell>
          <cell r="V121">
            <v>-56.261200000000002</v>
          </cell>
          <cell r="W121">
            <v>-26183.97</v>
          </cell>
          <cell r="X121">
            <v>-26183.97</v>
          </cell>
          <cell r="Y121">
            <v>0</v>
          </cell>
        </row>
        <row r="122">
          <cell r="A122">
            <v>200110</v>
          </cell>
          <cell r="B122" t="str">
            <v>aah01</v>
          </cell>
          <cell r="C122" t="str">
            <v>aah</v>
          </cell>
          <cell r="D122">
            <v>37184</v>
          </cell>
          <cell r="E122">
            <v>37175</v>
          </cell>
          <cell r="F122">
            <v>37184</v>
          </cell>
          <cell r="G122">
            <v>37175</v>
          </cell>
          <cell r="H122">
            <v>61.3</v>
          </cell>
          <cell r="I122">
            <v>61.3</v>
          </cell>
          <cell r="J122" t="str">
            <v>НевАзот</v>
          </cell>
          <cell r="K122" t="str">
            <v>НевАзот</v>
          </cell>
          <cell r="L122" t="str">
            <v>GMF</v>
          </cell>
          <cell r="M122" t="str">
            <v>PCC</v>
          </cell>
          <cell r="N122">
            <v>345</v>
          </cell>
          <cell r="O122">
            <v>21148.5</v>
          </cell>
          <cell r="P122">
            <v>21148.5</v>
          </cell>
          <cell r="Q122">
            <v>0</v>
          </cell>
          <cell r="R122">
            <v>-330</v>
          </cell>
          <cell r="S122">
            <v>-20229</v>
          </cell>
          <cell r="T122">
            <v>-20229</v>
          </cell>
          <cell r="U122">
            <v>0</v>
          </cell>
          <cell r="V122">
            <v>0</v>
          </cell>
          <cell r="W122">
            <v>0</v>
          </cell>
          <cell r="X122">
            <v>0</v>
          </cell>
          <cell r="Y122">
            <v>0</v>
          </cell>
        </row>
        <row r="123">
          <cell r="A123">
            <v>200110</v>
          </cell>
          <cell r="B123" t="str">
            <v>aah02</v>
          </cell>
          <cell r="C123" t="str">
            <v>aah</v>
          </cell>
          <cell r="D123">
            <v>37184</v>
          </cell>
          <cell r="E123">
            <v>37181</v>
          </cell>
          <cell r="F123">
            <v>37184</v>
          </cell>
          <cell r="G123">
            <v>37181</v>
          </cell>
          <cell r="H123">
            <v>88.9</v>
          </cell>
          <cell r="I123">
            <v>88.9</v>
          </cell>
          <cell r="J123" t="str">
            <v>НевАзот</v>
          </cell>
          <cell r="K123" t="str">
            <v>НевАзот</v>
          </cell>
          <cell r="L123" t="str">
            <v>GMF</v>
          </cell>
          <cell r="M123" t="str">
            <v>PCC</v>
          </cell>
          <cell r="N123">
            <v>345</v>
          </cell>
          <cell r="O123">
            <v>30670.5</v>
          </cell>
          <cell r="P123">
            <v>30670.5</v>
          </cell>
          <cell r="Q123">
            <v>0</v>
          </cell>
          <cell r="R123">
            <v>-330</v>
          </cell>
          <cell r="S123">
            <v>-29337</v>
          </cell>
          <cell r="T123">
            <v>-29337</v>
          </cell>
          <cell r="U123">
            <v>0</v>
          </cell>
          <cell r="V123">
            <v>0</v>
          </cell>
          <cell r="W123">
            <v>0</v>
          </cell>
          <cell r="X123">
            <v>0</v>
          </cell>
          <cell r="Y123">
            <v>0</v>
          </cell>
        </row>
        <row r="124">
          <cell r="A124">
            <v>200110</v>
          </cell>
          <cell r="B124" t="str">
            <v>aah03</v>
          </cell>
          <cell r="C124" t="str">
            <v>aah</v>
          </cell>
          <cell r="D124">
            <v>37184</v>
          </cell>
          <cell r="E124">
            <v>37183</v>
          </cell>
          <cell r="F124">
            <v>37184</v>
          </cell>
          <cell r="G124">
            <v>37183</v>
          </cell>
          <cell r="H124">
            <v>91.5</v>
          </cell>
          <cell r="I124">
            <v>91.5</v>
          </cell>
          <cell r="J124" t="str">
            <v>НевАзот</v>
          </cell>
          <cell r="K124" t="str">
            <v>НевАзот</v>
          </cell>
          <cell r="L124" t="str">
            <v>GMF</v>
          </cell>
          <cell r="M124" t="str">
            <v>PCC</v>
          </cell>
          <cell r="N124">
            <v>345</v>
          </cell>
          <cell r="O124">
            <v>31567.5</v>
          </cell>
          <cell r="P124">
            <v>31567.5</v>
          </cell>
          <cell r="Q124">
            <v>0</v>
          </cell>
          <cell r="R124">
            <v>-330</v>
          </cell>
          <cell r="S124">
            <v>-30195</v>
          </cell>
          <cell r="T124">
            <v>-30195</v>
          </cell>
          <cell r="U124">
            <v>0</v>
          </cell>
          <cell r="V124">
            <v>0</v>
          </cell>
          <cell r="W124">
            <v>0</v>
          </cell>
          <cell r="X124">
            <v>0</v>
          </cell>
          <cell r="Y124">
            <v>0</v>
          </cell>
        </row>
        <row r="125">
          <cell r="A125">
            <v>200111</v>
          </cell>
          <cell r="B125" t="str">
            <v>aah04</v>
          </cell>
          <cell r="C125" t="str">
            <v>aah</v>
          </cell>
          <cell r="D125">
            <v>37215</v>
          </cell>
          <cell r="E125">
            <v>37211</v>
          </cell>
          <cell r="F125">
            <v>37215</v>
          </cell>
          <cell r="G125">
            <v>37211</v>
          </cell>
          <cell r="H125">
            <v>240.3</v>
          </cell>
          <cell r="I125">
            <v>240.3</v>
          </cell>
          <cell r="J125" t="str">
            <v>НевАзот</v>
          </cell>
          <cell r="K125" t="str">
            <v>НевАзот</v>
          </cell>
          <cell r="L125" t="str">
            <v>GMF</v>
          </cell>
          <cell r="M125" t="str">
            <v>PCC</v>
          </cell>
          <cell r="N125">
            <v>369</v>
          </cell>
          <cell r="O125">
            <v>88670.7</v>
          </cell>
          <cell r="P125">
            <v>88670.7</v>
          </cell>
          <cell r="Q125">
            <v>0</v>
          </cell>
          <cell r="R125">
            <v>-315</v>
          </cell>
          <cell r="S125">
            <v>-75694.5</v>
          </cell>
          <cell r="T125">
            <v>-75694.5</v>
          </cell>
          <cell r="U125">
            <v>0</v>
          </cell>
          <cell r="V125">
            <v>-22.628</v>
          </cell>
          <cell r="W125">
            <v>-5437.52</v>
          </cell>
          <cell r="X125">
            <v>-5437.52</v>
          </cell>
          <cell r="Y125">
            <v>0</v>
          </cell>
        </row>
        <row r="126">
          <cell r="A126">
            <v>200111</v>
          </cell>
          <cell r="B126" t="str">
            <v>aah05</v>
          </cell>
          <cell r="C126" t="str">
            <v>aah</v>
          </cell>
          <cell r="D126">
            <v>37215</v>
          </cell>
          <cell r="E126">
            <v>37200</v>
          </cell>
          <cell r="F126">
            <v>37215</v>
          </cell>
          <cell r="G126">
            <v>37200</v>
          </cell>
          <cell r="H126">
            <v>89.1</v>
          </cell>
          <cell r="I126">
            <v>89.1</v>
          </cell>
          <cell r="J126" t="str">
            <v>НевАзот</v>
          </cell>
          <cell r="K126" t="str">
            <v>НевАзот</v>
          </cell>
          <cell r="L126" t="str">
            <v>GMF</v>
          </cell>
          <cell r="M126" t="str">
            <v>Twin</v>
          </cell>
          <cell r="N126">
            <v>345</v>
          </cell>
          <cell r="O126">
            <v>30739.5</v>
          </cell>
          <cell r="P126">
            <v>30739.5</v>
          </cell>
          <cell r="Q126">
            <v>0</v>
          </cell>
          <cell r="R126">
            <v>-315</v>
          </cell>
          <cell r="S126">
            <v>-28066.5</v>
          </cell>
          <cell r="T126">
            <v>-28066.5</v>
          </cell>
          <cell r="U126">
            <v>0</v>
          </cell>
          <cell r="V126">
            <v>0</v>
          </cell>
          <cell r="W126">
            <v>0</v>
          </cell>
          <cell r="X126">
            <v>0</v>
          </cell>
          <cell r="Y126">
            <v>0</v>
          </cell>
        </row>
        <row r="127">
          <cell r="A127">
            <v>200110</v>
          </cell>
          <cell r="B127" t="str">
            <v>aah06</v>
          </cell>
          <cell r="C127" t="str">
            <v>aah</v>
          </cell>
          <cell r="D127">
            <v>37184</v>
          </cell>
          <cell r="E127">
            <v>37184</v>
          </cell>
          <cell r="F127">
            <v>37184</v>
          </cell>
          <cell r="G127">
            <v>37184</v>
          </cell>
          <cell r="H127">
            <v>57.2</v>
          </cell>
          <cell r="I127">
            <v>57.2</v>
          </cell>
          <cell r="J127" t="str">
            <v>НевАзот</v>
          </cell>
          <cell r="K127" t="str">
            <v>НевАзот</v>
          </cell>
          <cell r="L127" t="str">
            <v>GMF</v>
          </cell>
          <cell r="M127" t="str">
            <v>PCC</v>
          </cell>
          <cell r="N127">
            <v>345</v>
          </cell>
          <cell r="O127">
            <v>19734</v>
          </cell>
          <cell r="P127">
            <v>19734</v>
          </cell>
          <cell r="Q127">
            <v>0</v>
          </cell>
          <cell r="R127">
            <v>-330</v>
          </cell>
          <cell r="S127">
            <v>-18876</v>
          </cell>
          <cell r="T127">
            <v>-18876</v>
          </cell>
          <cell r="U127">
            <v>0</v>
          </cell>
          <cell r="V127">
            <v>0</v>
          </cell>
          <cell r="W127">
            <v>0</v>
          </cell>
          <cell r="X127">
            <v>0</v>
          </cell>
          <cell r="Y127">
            <v>0</v>
          </cell>
        </row>
        <row r="128">
          <cell r="A128">
            <v>200111</v>
          </cell>
          <cell r="B128" t="str">
            <v>aah07</v>
          </cell>
          <cell r="C128" t="str">
            <v>aah</v>
          </cell>
          <cell r="D128">
            <v>37215</v>
          </cell>
          <cell r="E128">
            <v>37213</v>
          </cell>
          <cell r="F128">
            <v>37215</v>
          </cell>
          <cell r="G128">
            <v>37213</v>
          </cell>
          <cell r="H128">
            <v>59.7</v>
          </cell>
          <cell r="I128">
            <v>59.7</v>
          </cell>
          <cell r="J128" t="str">
            <v>НевАзот</v>
          </cell>
          <cell r="K128" t="str">
            <v>НевАзот</v>
          </cell>
          <cell r="L128" t="str">
            <v>GMF</v>
          </cell>
          <cell r="M128" t="str">
            <v>PCC</v>
          </cell>
          <cell r="N128">
            <v>369</v>
          </cell>
          <cell r="O128">
            <v>22029.3</v>
          </cell>
          <cell r="P128">
            <v>22029.3</v>
          </cell>
          <cell r="Q128">
            <v>0</v>
          </cell>
          <cell r="R128">
            <v>-315</v>
          </cell>
          <cell r="S128">
            <v>-18805.5</v>
          </cell>
          <cell r="T128">
            <v>-18805.5</v>
          </cell>
          <cell r="U128">
            <v>0</v>
          </cell>
          <cell r="V128">
            <v>-22.297799999999999</v>
          </cell>
          <cell r="W128">
            <v>-1331.18</v>
          </cell>
          <cell r="X128">
            <v>-1331.18</v>
          </cell>
          <cell r="Y128">
            <v>0</v>
          </cell>
        </row>
        <row r="129">
          <cell r="A129">
            <v>200112</v>
          </cell>
          <cell r="B129" t="str">
            <v>aah08</v>
          </cell>
          <cell r="C129" t="str">
            <v>aah</v>
          </cell>
          <cell r="D129">
            <v>37245</v>
          </cell>
          <cell r="E129">
            <v>37245</v>
          </cell>
          <cell r="F129">
            <v>37245</v>
          </cell>
          <cell r="G129">
            <v>37245</v>
          </cell>
          <cell r="H129">
            <v>90.6</v>
          </cell>
          <cell r="I129">
            <v>90.6</v>
          </cell>
          <cell r="J129" t="str">
            <v>НевАзот</v>
          </cell>
          <cell r="K129" t="str">
            <v>НевАзот</v>
          </cell>
          <cell r="L129" t="str">
            <v>GMF</v>
          </cell>
          <cell r="M129" t="str">
            <v>PCC</v>
          </cell>
          <cell r="N129">
            <v>369</v>
          </cell>
          <cell r="O129">
            <v>33431.4</v>
          </cell>
          <cell r="P129">
            <v>33431.4</v>
          </cell>
          <cell r="Q129">
            <v>0</v>
          </cell>
          <cell r="R129">
            <v>-315</v>
          </cell>
          <cell r="S129">
            <v>-28539</v>
          </cell>
          <cell r="T129">
            <v>-28539</v>
          </cell>
          <cell r="U129">
            <v>0</v>
          </cell>
          <cell r="V129">
            <v>-22.701000000000001</v>
          </cell>
          <cell r="W129">
            <v>-2056.71</v>
          </cell>
          <cell r="X129">
            <v>-2056.71</v>
          </cell>
          <cell r="Y129">
            <v>0</v>
          </cell>
        </row>
        <row r="130">
          <cell r="A130">
            <v>200201</v>
          </cell>
          <cell r="B130" t="str">
            <v>aah09</v>
          </cell>
          <cell r="C130" t="str">
            <v>aah</v>
          </cell>
          <cell r="D130">
            <v>37287</v>
          </cell>
          <cell r="E130">
            <v>37275</v>
          </cell>
          <cell r="F130">
            <v>37287</v>
          </cell>
          <cell r="G130">
            <v>37275</v>
          </cell>
          <cell r="H130">
            <v>36.1</v>
          </cell>
          <cell r="I130">
            <v>36.1</v>
          </cell>
          <cell r="J130" t="str">
            <v>НевАзот</v>
          </cell>
          <cell r="K130" t="str">
            <v>НевАзот</v>
          </cell>
          <cell r="L130" t="str">
            <v>GMF</v>
          </cell>
          <cell r="M130" t="str">
            <v>Marmara</v>
          </cell>
          <cell r="N130">
            <v>370</v>
          </cell>
          <cell r="O130">
            <v>13357</v>
          </cell>
          <cell r="P130">
            <v>13357</v>
          </cell>
          <cell r="Q130">
            <v>0</v>
          </cell>
          <cell r="R130">
            <v>-315</v>
          </cell>
          <cell r="S130">
            <v>-11371.5</v>
          </cell>
          <cell r="T130">
            <v>-11371.5</v>
          </cell>
          <cell r="U130">
            <v>0</v>
          </cell>
          <cell r="V130">
            <v>0</v>
          </cell>
          <cell r="W130">
            <v>0</v>
          </cell>
          <cell r="X130">
            <v>0</v>
          </cell>
          <cell r="Y130">
            <v>0</v>
          </cell>
        </row>
        <row r="131">
          <cell r="A131">
            <v>200112</v>
          </cell>
          <cell r="B131" t="str">
            <v>aah10</v>
          </cell>
          <cell r="C131" t="str">
            <v>aah</v>
          </cell>
          <cell r="D131">
            <v>37245</v>
          </cell>
          <cell r="E131">
            <v>37252</v>
          </cell>
          <cell r="F131">
            <v>37245</v>
          </cell>
          <cell r="G131">
            <v>37252</v>
          </cell>
          <cell r="H131">
            <v>86</v>
          </cell>
          <cell r="I131">
            <v>86</v>
          </cell>
          <cell r="J131" t="str">
            <v>НевАзот</v>
          </cell>
          <cell r="K131" t="str">
            <v>НевАзот</v>
          </cell>
          <cell r="L131" t="str">
            <v>GMF</v>
          </cell>
          <cell r="M131" t="str">
            <v>PCC</v>
          </cell>
          <cell r="N131">
            <v>369</v>
          </cell>
          <cell r="O131">
            <v>31734</v>
          </cell>
          <cell r="P131">
            <v>31734</v>
          </cell>
          <cell r="Q131">
            <v>0</v>
          </cell>
          <cell r="R131">
            <v>-315</v>
          </cell>
          <cell r="S131">
            <v>-27090</v>
          </cell>
          <cell r="T131">
            <v>-27090</v>
          </cell>
          <cell r="U131">
            <v>0</v>
          </cell>
          <cell r="V131">
            <v>-22.864100000000001</v>
          </cell>
          <cell r="W131">
            <v>-1966.31</v>
          </cell>
          <cell r="X131">
            <v>-1966.31</v>
          </cell>
          <cell r="Y131">
            <v>0</v>
          </cell>
        </row>
        <row r="132">
          <cell r="A132">
            <v>200201</v>
          </cell>
          <cell r="B132" t="str">
            <v>aah11</v>
          </cell>
          <cell r="C132" t="str">
            <v>aah</v>
          </cell>
          <cell r="D132">
            <v>37276</v>
          </cell>
          <cell r="E132">
            <v>37274</v>
          </cell>
          <cell r="F132">
            <v>37276</v>
          </cell>
          <cell r="G132">
            <v>37274</v>
          </cell>
          <cell r="H132">
            <v>149.9</v>
          </cell>
          <cell r="I132">
            <v>149.9</v>
          </cell>
          <cell r="J132" t="str">
            <v>НевАзот</v>
          </cell>
          <cell r="K132" t="str">
            <v>НевАзот</v>
          </cell>
          <cell r="L132" t="str">
            <v>GMF</v>
          </cell>
          <cell r="M132" t="str">
            <v>PCC</v>
          </cell>
          <cell r="N132">
            <v>369</v>
          </cell>
          <cell r="O132">
            <v>55313.1</v>
          </cell>
          <cell r="P132">
            <v>55313.1</v>
          </cell>
          <cell r="Q132">
            <v>0</v>
          </cell>
          <cell r="R132">
            <v>-315</v>
          </cell>
          <cell r="S132">
            <v>-47218.5</v>
          </cell>
          <cell r="T132">
            <v>-47218.5</v>
          </cell>
          <cell r="U132">
            <v>0</v>
          </cell>
          <cell r="V132">
            <v>-22.850999999999999</v>
          </cell>
          <cell r="W132">
            <v>-3425.37</v>
          </cell>
          <cell r="X132">
            <v>-3425.37</v>
          </cell>
          <cell r="Y132">
            <v>0</v>
          </cell>
        </row>
        <row r="133">
          <cell r="A133">
            <v>200201</v>
          </cell>
          <cell r="B133" t="str">
            <v>aah12</v>
          </cell>
          <cell r="C133" t="str">
            <v>aah</v>
          </cell>
          <cell r="D133">
            <v>37276</v>
          </cell>
          <cell r="E133">
            <v>37278</v>
          </cell>
          <cell r="F133">
            <v>37276</v>
          </cell>
          <cell r="G133">
            <v>37278</v>
          </cell>
          <cell r="H133">
            <v>61</v>
          </cell>
          <cell r="I133">
            <v>61</v>
          </cell>
          <cell r="J133" t="str">
            <v>НевАзот</v>
          </cell>
          <cell r="K133" t="str">
            <v>НевАзот</v>
          </cell>
          <cell r="L133" t="str">
            <v>GMF</v>
          </cell>
          <cell r="M133" t="str">
            <v>PCC</v>
          </cell>
          <cell r="N133">
            <v>369</v>
          </cell>
          <cell r="O133">
            <v>22509</v>
          </cell>
          <cell r="P133">
            <v>22509</v>
          </cell>
          <cell r="Q133">
            <v>0</v>
          </cell>
          <cell r="R133">
            <v>-315</v>
          </cell>
          <cell r="S133">
            <v>-19215</v>
          </cell>
          <cell r="T133">
            <v>-19215</v>
          </cell>
          <cell r="U133">
            <v>0</v>
          </cell>
          <cell r="V133">
            <v>-22.850999999999999</v>
          </cell>
          <cell r="W133">
            <v>-1393.91</v>
          </cell>
          <cell r="X133">
            <v>-1393.91</v>
          </cell>
          <cell r="Y133">
            <v>0</v>
          </cell>
        </row>
        <row r="134">
          <cell r="A134">
            <v>200201</v>
          </cell>
          <cell r="B134" t="str">
            <v>aah13</v>
          </cell>
          <cell r="C134" t="str">
            <v>aah</v>
          </cell>
          <cell r="D134">
            <v>37287</v>
          </cell>
          <cell r="E134">
            <v>37277</v>
          </cell>
          <cell r="F134">
            <v>37287</v>
          </cell>
          <cell r="G134">
            <v>37277</v>
          </cell>
          <cell r="H134">
            <v>35.9</v>
          </cell>
          <cell r="I134">
            <v>35.9</v>
          </cell>
          <cell r="J134" t="str">
            <v>НевАзот</v>
          </cell>
          <cell r="K134" t="str">
            <v>НевАзот</v>
          </cell>
          <cell r="L134" t="str">
            <v>GMF</v>
          </cell>
          <cell r="M134" t="str">
            <v>Marmara</v>
          </cell>
          <cell r="N134">
            <v>370</v>
          </cell>
          <cell r="O134">
            <v>13283</v>
          </cell>
          <cell r="P134">
            <v>13283</v>
          </cell>
          <cell r="Q134">
            <v>0</v>
          </cell>
          <cell r="R134">
            <v>-315</v>
          </cell>
          <cell r="S134">
            <v>-11308.5</v>
          </cell>
          <cell r="T134">
            <v>-11308.5</v>
          </cell>
          <cell r="U134">
            <v>0</v>
          </cell>
          <cell r="V134">
            <v>0</v>
          </cell>
          <cell r="W134">
            <v>0</v>
          </cell>
          <cell r="X134">
            <v>0</v>
          </cell>
          <cell r="Y134">
            <v>0</v>
          </cell>
        </row>
        <row r="135">
          <cell r="A135">
            <v>200201</v>
          </cell>
          <cell r="B135" t="str">
            <v>aah14</v>
          </cell>
          <cell r="C135" t="str">
            <v>aah</v>
          </cell>
          <cell r="D135">
            <v>37276</v>
          </cell>
          <cell r="E135">
            <v>37281</v>
          </cell>
          <cell r="F135">
            <v>37276</v>
          </cell>
          <cell r="G135">
            <v>37281</v>
          </cell>
          <cell r="H135">
            <v>87.9</v>
          </cell>
          <cell r="I135">
            <v>87.9</v>
          </cell>
          <cell r="J135" t="str">
            <v>НевАзот</v>
          </cell>
          <cell r="K135" t="str">
            <v>НевАзот</v>
          </cell>
          <cell r="L135" t="str">
            <v>GMF</v>
          </cell>
          <cell r="M135" t="str">
            <v>PCC</v>
          </cell>
          <cell r="N135">
            <v>369</v>
          </cell>
          <cell r="O135">
            <v>32435.1</v>
          </cell>
          <cell r="P135">
            <v>32435.1</v>
          </cell>
          <cell r="Q135">
            <v>0</v>
          </cell>
          <cell r="R135">
            <v>-315</v>
          </cell>
          <cell r="S135">
            <v>-27688.5</v>
          </cell>
          <cell r="T135">
            <v>-27688.5</v>
          </cell>
          <cell r="U135">
            <v>0</v>
          </cell>
          <cell r="V135">
            <v>-22.850999999999999</v>
          </cell>
          <cell r="W135">
            <v>-2008.6</v>
          </cell>
          <cell r="X135">
            <v>-2008.6</v>
          </cell>
          <cell r="Y135">
            <v>0</v>
          </cell>
        </row>
        <row r="136">
          <cell r="A136">
            <v>200202</v>
          </cell>
          <cell r="B136" t="str">
            <v>aah16</v>
          </cell>
          <cell r="C136" t="str">
            <v>aah</v>
          </cell>
          <cell r="D136">
            <v>37304</v>
          </cell>
          <cell r="E136">
            <v>37299</v>
          </cell>
          <cell r="F136">
            <v>37304</v>
          </cell>
          <cell r="G136">
            <v>37299</v>
          </cell>
          <cell r="H136">
            <v>178.5</v>
          </cell>
          <cell r="I136">
            <v>178.5</v>
          </cell>
          <cell r="J136" t="str">
            <v>НевАзот</v>
          </cell>
          <cell r="K136" t="str">
            <v>НевАзот</v>
          </cell>
          <cell r="L136" t="str">
            <v>GMF</v>
          </cell>
          <cell r="M136" t="str">
            <v>PCC</v>
          </cell>
          <cell r="N136">
            <v>369</v>
          </cell>
          <cell r="O136">
            <v>65866.5</v>
          </cell>
          <cell r="P136">
            <v>65866.5</v>
          </cell>
          <cell r="Q136">
            <v>0</v>
          </cell>
          <cell r="R136">
            <v>-315</v>
          </cell>
          <cell r="S136">
            <v>-56227.5</v>
          </cell>
          <cell r="T136">
            <v>-56227.5</v>
          </cell>
          <cell r="U136">
            <v>0</v>
          </cell>
          <cell r="V136">
            <v>-22.799299999999999</v>
          </cell>
          <cell r="W136">
            <v>-4069.68</v>
          </cell>
          <cell r="X136">
            <v>-4069.68</v>
          </cell>
          <cell r="Y136">
            <v>0</v>
          </cell>
        </row>
        <row r="137">
          <cell r="A137">
            <v>200202</v>
          </cell>
          <cell r="B137" t="str">
            <v>aah17</v>
          </cell>
          <cell r="C137" t="str">
            <v>aah</v>
          </cell>
          <cell r="D137">
            <v>37311</v>
          </cell>
          <cell r="E137">
            <v>37300</v>
          </cell>
          <cell r="F137">
            <v>37311</v>
          </cell>
          <cell r="G137">
            <v>37300</v>
          </cell>
          <cell r="H137">
            <v>74.099999999999994</v>
          </cell>
          <cell r="I137">
            <v>74.099999999999994</v>
          </cell>
          <cell r="J137" t="str">
            <v>НевАзот</v>
          </cell>
          <cell r="K137" t="str">
            <v>НевАзот</v>
          </cell>
          <cell r="L137" t="str">
            <v>GMF</v>
          </cell>
          <cell r="M137" t="str">
            <v>Marmara</v>
          </cell>
          <cell r="N137">
            <v>370</v>
          </cell>
          <cell r="O137">
            <v>27417</v>
          </cell>
          <cell r="P137">
            <v>27417</v>
          </cell>
          <cell r="Q137">
            <v>0</v>
          </cell>
          <cell r="R137">
            <v>-315</v>
          </cell>
          <cell r="S137">
            <v>-23341.5</v>
          </cell>
          <cell r="T137">
            <v>-23341.5</v>
          </cell>
          <cell r="U137">
            <v>0</v>
          </cell>
          <cell r="V137">
            <v>0</v>
          </cell>
          <cell r="W137">
            <v>0</v>
          </cell>
          <cell r="X137">
            <v>0</v>
          </cell>
          <cell r="Y137">
            <v>0</v>
          </cell>
        </row>
        <row r="138">
          <cell r="A138">
            <v>200202</v>
          </cell>
          <cell r="B138" t="str">
            <v>aah18</v>
          </cell>
          <cell r="C138" t="str">
            <v>aah</v>
          </cell>
          <cell r="D138">
            <v>37315</v>
          </cell>
          <cell r="E138">
            <v>37315</v>
          </cell>
          <cell r="F138">
            <v>37315</v>
          </cell>
          <cell r="G138">
            <v>37315</v>
          </cell>
          <cell r="H138">
            <v>185.92</v>
          </cell>
          <cell r="I138">
            <v>185.92</v>
          </cell>
          <cell r="J138" t="str">
            <v>НевАзот</v>
          </cell>
          <cell r="K138" t="str">
            <v>НевАзот</v>
          </cell>
          <cell r="L138" t="str">
            <v>GMF</v>
          </cell>
          <cell r="M138" t="str">
            <v>Marmara</v>
          </cell>
          <cell r="N138">
            <v>370</v>
          </cell>
          <cell r="O138">
            <v>68790.399999999994</v>
          </cell>
          <cell r="P138">
            <v>68790.399999999994</v>
          </cell>
          <cell r="Q138">
            <v>0</v>
          </cell>
          <cell r="R138">
            <v>-315</v>
          </cell>
          <cell r="S138">
            <v>-58564.800000000003</v>
          </cell>
          <cell r="T138">
            <v>-58564.800000000003</v>
          </cell>
          <cell r="U138">
            <v>0</v>
          </cell>
          <cell r="V138">
            <v>0</v>
          </cell>
          <cell r="W138">
            <v>0</v>
          </cell>
          <cell r="X138">
            <v>0</v>
          </cell>
          <cell r="Y138">
            <v>0</v>
          </cell>
        </row>
        <row r="139">
          <cell r="A139">
            <v>200202</v>
          </cell>
          <cell r="B139" t="str">
            <v>aah20</v>
          </cell>
          <cell r="C139" t="str">
            <v>aah</v>
          </cell>
          <cell r="D139">
            <v>37315</v>
          </cell>
          <cell r="E139">
            <v>37314</v>
          </cell>
          <cell r="F139">
            <v>37315</v>
          </cell>
          <cell r="G139">
            <v>37314</v>
          </cell>
          <cell r="H139">
            <v>60.2</v>
          </cell>
          <cell r="I139">
            <v>60.2</v>
          </cell>
          <cell r="J139" t="str">
            <v>НевАзот</v>
          </cell>
          <cell r="K139" t="str">
            <v>НевАзот</v>
          </cell>
          <cell r="L139" t="str">
            <v>GMF</v>
          </cell>
          <cell r="M139" t="str">
            <v>PCC</v>
          </cell>
          <cell r="N139">
            <v>369</v>
          </cell>
          <cell r="O139">
            <v>22213.8</v>
          </cell>
          <cell r="P139">
            <v>22213.8</v>
          </cell>
          <cell r="Q139">
            <v>0</v>
          </cell>
          <cell r="R139">
            <v>-315</v>
          </cell>
          <cell r="S139">
            <v>-18963</v>
          </cell>
          <cell r="T139">
            <v>-18963</v>
          </cell>
          <cell r="U139">
            <v>0</v>
          </cell>
          <cell r="V139">
            <v>-23.054500000000001</v>
          </cell>
          <cell r="W139">
            <v>-1387.88</v>
          </cell>
          <cell r="X139">
            <v>-1387.88</v>
          </cell>
          <cell r="Y139">
            <v>0</v>
          </cell>
        </row>
        <row r="140">
          <cell r="A140">
            <v>200203</v>
          </cell>
          <cell r="B140" t="str">
            <v>aah21</v>
          </cell>
          <cell r="C140" t="str">
            <v>aah</v>
          </cell>
          <cell r="D140">
            <v>37337</v>
          </cell>
          <cell r="E140">
            <v>37328</v>
          </cell>
          <cell r="F140">
            <v>37337</v>
          </cell>
          <cell r="G140">
            <v>37328</v>
          </cell>
          <cell r="H140">
            <v>60.7</v>
          </cell>
          <cell r="I140">
            <v>60.7</v>
          </cell>
          <cell r="J140" t="str">
            <v>НевАзот</v>
          </cell>
          <cell r="K140" t="str">
            <v>НевАзот</v>
          </cell>
          <cell r="L140" t="str">
            <v>GMF</v>
          </cell>
          <cell r="M140" t="str">
            <v>PCC</v>
          </cell>
          <cell r="N140">
            <v>369</v>
          </cell>
          <cell r="O140">
            <v>22398.3</v>
          </cell>
          <cell r="P140">
            <v>22398.3</v>
          </cell>
          <cell r="Q140">
            <v>0</v>
          </cell>
          <cell r="R140">
            <v>-315</v>
          </cell>
          <cell r="S140">
            <v>-19120.5</v>
          </cell>
          <cell r="T140">
            <v>-19120.5</v>
          </cell>
          <cell r="U140">
            <v>0</v>
          </cell>
          <cell r="V140">
            <v>-22.915700000000001</v>
          </cell>
          <cell r="W140">
            <v>-1390.98</v>
          </cell>
          <cell r="X140">
            <v>-1390.98</v>
          </cell>
          <cell r="Y140">
            <v>0</v>
          </cell>
        </row>
        <row r="141">
          <cell r="A141">
            <v>200203</v>
          </cell>
          <cell r="B141" t="str">
            <v>aah22</v>
          </cell>
          <cell r="C141" t="str">
            <v>aah</v>
          </cell>
          <cell r="D141">
            <v>37337</v>
          </cell>
          <cell r="E141">
            <v>37330</v>
          </cell>
          <cell r="F141">
            <v>37337</v>
          </cell>
          <cell r="G141">
            <v>37330</v>
          </cell>
          <cell r="H141">
            <v>146.46</v>
          </cell>
          <cell r="I141">
            <v>146.46</v>
          </cell>
          <cell r="J141" t="str">
            <v>НевАзот</v>
          </cell>
          <cell r="K141" t="str">
            <v>НевАзот</v>
          </cell>
          <cell r="L141" t="str">
            <v>GMF</v>
          </cell>
          <cell r="M141" t="str">
            <v>Marmara</v>
          </cell>
          <cell r="N141">
            <v>370</v>
          </cell>
          <cell r="O141">
            <v>54190.2</v>
          </cell>
          <cell r="P141">
            <v>54190.2</v>
          </cell>
          <cell r="Q141">
            <v>0</v>
          </cell>
          <cell r="R141">
            <v>-315</v>
          </cell>
          <cell r="S141">
            <v>-46134.9</v>
          </cell>
          <cell r="T141">
            <v>-46134.9</v>
          </cell>
          <cell r="U141">
            <v>0</v>
          </cell>
          <cell r="V141">
            <v>0</v>
          </cell>
          <cell r="W141">
            <v>0</v>
          </cell>
          <cell r="X141">
            <v>0</v>
          </cell>
          <cell r="Y141">
            <v>0</v>
          </cell>
        </row>
        <row r="142">
          <cell r="A142">
            <v>200203</v>
          </cell>
          <cell r="B142" t="str">
            <v>aah23</v>
          </cell>
          <cell r="C142" t="str">
            <v>aah</v>
          </cell>
          <cell r="D142">
            <v>37344</v>
          </cell>
          <cell r="E142">
            <v>37342</v>
          </cell>
          <cell r="F142">
            <v>37344</v>
          </cell>
          <cell r="G142">
            <v>37342</v>
          </cell>
          <cell r="H142">
            <v>111.1</v>
          </cell>
          <cell r="I142">
            <v>111.1</v>
          </cell>
          <cell r="J142" t="str">
            <v>НевАзот</v>
          </cell>
          <cell r="K142" t="str">
            <v>НевАзот</v>
          </cell>
          <cell r="L142" t="str">
            <v>GMF</v>
          </cell>
          <cell r="M142" t="str">
            <v>Marmara</v>
          </cell>
          <cell r="N142">
            <v>370</v>
          </cell>
          <cell r="O142">
            <v>41107</v>
          </cell>
          <cell r="P142">
            <v>41107</v>
          </cell>
          <cell r="Q142">
            <v>0</v>
          </cell>
          <cell r="R142">
            <v>-315</v>
          </cell>
          <cell r="S142">
            <v>-34996.5</v>
          </cell>
          <cell r="T142">
            <v>-34996.5</v>
          </cell>
          <cell r="U142">
            <v>0</v>
          </cell>
          <cell r="V142">
            <v>0</v>
          </cell>
          <cell r="W142">
            <v>0</v>
          </cell>
          <cell r="X142">
            <v>0</v>
          </cell>
          <cell r="Y142">
            <v>0</v>
          </cell>
        </row>
        <row r="143">
          <cell r="A143">
            <v>200202</v>
          </cell>
          <cell r="B143" t="str">
            <v>aah24</v>
          </cell>
          <cell r="C143" t="str">
            <v>aah</v>
          </cell>
          <cell r="D143">
            <v>37315</v>
          </cell>
          <cell r="E143">
            <v>37315</v>
          </cell>
          <cell r="F143">
            <v>37315</v>
          </cell>
          <cell r="G143">
            <v>37315</v>
          </cell>
          <cell r="H143">
            <v>28.9</v>
          </cell>
          <cell r="I143">
            <v>28.9</v>
          </cell>
          <cell r="J143" t="str">
            <v>НевАзот</v>
          </cell>
          <cell r="K143" t="str">
            <v>НевАзот</v>
          </cell>
          <cell r="L143" t="str">
            <v>GMF</v>
          </cell>
          <cell r="M143" t="str">
            <v>PCC</v>
          </cell>
          <cell r="N143">
            <v>369</v>
          </cell>
          <cell r="O143">
            <v>10664.1</v>
          </cell>
          <cell r="P143">
            <v>10664.1</v>
          </cell>
          <cell r="Q143">
            <v>0</v>
          </cell>
          <cell r="R143">
            <v>-315</v>
          </cell>
          <cell r="S143">
            <v>-9103.5</v>
          </cell>
          <cell r="T143">
            <v>-9103.5</v>
          </cell>
          <cell r="U143">
            <v>0</v>
          </cell>
          <cell r="V143">
            <v>-23.0547</v>
          </cell>
          <cell r="W143">
            <v>-666.28</v>
          </cell>
          <cell r="X143">
            <v>-666.28</v>
          </cell>
          <cell r="Y143">
            <v>0</v>
          </cell>
        </row>
        <row r="144">
          <cell r="A144">
            <v>200203</v>
          </cell>
          <cell r="B144" t="str">
            <v>aah25</v>
          </cell>
          <cell r="C144" t="str">
            <v>aah</v>
          </cell>
          <cell r="D144">
            <v>37344</v>
          </cell>
          <cell r="E144">
            <v>37329</v>
          </cell>
          <cell r="F144">
            <v>37344</v>
          </cell>
          <cell r="G144">
            <v>37329</v>
          </cell>
          <cell r="H144">
            <v>30.5</v>
          </cell>
          <cell r="I144">
            <v>30.5</v>
          </cell>
          <cell r="J144" t="str">
            <v>НевАзот</v>
          </cell>
          <cell r="K144" t="str">
            <v>НевАзот</v>
          </cell>
          <cell r="L144" t="str">
            <v>GMF</v>
          </cell>
          <cell r="M144" t="str">
            <v>PCC</v>
          </cell>
          <cell r="N144">
            <v>369</v>
          </cell>
          <cell r="O144">
            <v>11254.5</v>
          </cell>
          <cell r="P144">
            <v>11254.5</v>
          </cell>
          <cell r="Q144">
            <v>0</v>
          </cell>
          <cell r="R144">
            <v>-315</v>
          </cell>
          <cell r="S144">
            <v>-9607.5</v>
          </cell>
          <cell r="T144">
            <v>-9607.5</v>
          </cell>
          <cell r="U144">
            <v>0</v>
          </cell>
          <cell r="V144">
            <v>-23.083300000000001</v>
          </cell>
          <cell r="W144">
            <v>-704.04</v>
          </cell>
          <cell r="X144">
            <v>-704.04</v>
          </cell>
          <cell r="Y144">
            <v>0</v>
          </cell>
        </row>
        <row r="145">
          <cell r="A145">
            <v>200203</v>
          </cell>
          <cell r="B145" t="str">
            <v>aah26</v>
          </cell>
          <cell r="C145" t="str">
            <v>aah</v>
          </cell>
          <cell r="D145">
            <v>37344</v>
          </cell>
          <cell r="E145">
            <v>37335</v>
          </cell>
          <cell r="F145">
            <v>37344</v>
          </cell>
          <cell r="G145">
            <v>37335</v>
          </cell>
          <cell r="H145">
            <v>88.7</v>
          </cell>
          <cell r="I145">
            <v>88.7</v>
          </cell>
          <cell r="J145" t="str">
            <v>НевАзот</v>
          </cell>
          <cell r="K145" t="str">
            <v>НевАзот</v>
          </cell>
          <cell r="L145" t="str">
            <v>GMF</v>
          </cell>
          <cell r="M145" t="str">
            <v>PCC</v>
          </cell>
          <cell r="N145">
            <v>369</v>
          </cell>
          <cell r="O145">
            <v>32730.3</v>
          </cell>
          <cell r="P145">
            <v>32730.3</v>
          </cell>
          <cell r="Q145">
            <v>0</v>
          </cell>
          <cell r="R145">
            <v>-315</v>
          </cell>
          <cell r="S145">
            <v>-27940.5</v>
          </cell>
          <cell r="T145">
            <v>-27940.5</v>
          </cell>
          <cell r="U145">
            <v>0</v>
          </cell>
          <cell r="V145">
            <v>-22.915700000000001</v>
          </cell>
          <cell r="W145">
            <v>-2032.62</v>
          </cell>
          <cell r="X145">
            <v>-2032.62</v>
          </cell>
          <cell r="Y145">
            <v>0</v>
          </cell>
        </row>
        <row r="146">
          <cell r="A146">
            <v>200203</v>
          </cell>
          <cell r="B146" t="str">
            <v>aah27</v>
          </cell>
          <cell r="C146" t="str">
            <v>aah</v>
          </cell>
          <cell r="D146">
            <v>37344</v>
          </cell>
          <cell r="E146">
            <v>37340</v>
          </cell>
          <cell r="F146">
            <v>37344</v>
          </cell>
          <cell r="G146">
            <v>37340</v>
          </cell>
          <cell r="H146">
            <v>27.9</v>
          </cell>
          <cell r="I146">
            <v>27.9</v>
          </cell>
          <cell r="J146" t="str">
            <v>НевАзот</v>
          </cell>
          <cell r="K146" t="str">
            <v>НевАзот</v>
          </cell>
          <cell r="L146" t="str">
            <v>GMF</v>
          </cell>
          <cell r="M146" t="str">
            <v>PCC</v>
          </cell>
          <cell r="N146">
            <v>369</v>
          </cell>
          <cell r="O146">
            <v>10295.1</v>
          </cell>
          <cell r="P146">
            <v>10295.1</v>
          </cell>
          <cell r="Q146">
            <v>0</v>
          </cell>
          <cell r="R146">
            <v>-315</v>
          </cell>
          <cell r="S146">
            <v>-8788.5</v>
          </cell>
          <cell r="T146">
            <v>-8788.5</v>
          </cell>
          <cell r="U146">
            <v>0</v>
          </cell>
          <cell r="V146">
            <v>-23.157</v>
          </cell>
          <cell r="W146">
            <v>-646.08000000000004</v>
          </cell>
          <cell r="X146">
            <v>-646.08000000000004</v>
          </cell>
          <cell r="Y146">
            <v>0</v>
          </cell>
        </row>
        <row r="147">
          <cell r="A147">
            <v>200204</v>
          </cell>
          <cell r="B147" t="str">
            <v>aah28</v>
          </cell>
          <cell r="C147" t="str">
            <v>aah</v>
          </cell>
          <cell r="D147">
            <v>37372</v>
          </cell>
          <cell r="E147">
            <v>37358</v>
          </cell>
          <cell r="F147">
            <v>37372</v>
          </cell>
          <cell r="G147">
            <v>37358</v>
          </cell>
          <cell r="H147">
            <v>74</v>
          </cell>
          <cell r="I147">
            <v>74</v>
          </cell>
          <cell r="J147" t="str">
            <v>НевАзот</v>
          </cell>
          <cell r="K147" t="str">
            <v>НевАзот</v>
          </cell>
          <cell r="L147" t="str">
            <v>GMF</v>
          </cell>
          <cell r="M147" t="str">
            <v>Marmara</v>
          </cell>
          <cell r="N147">
            <v>370</v>
          </cell>
          <cell r="O147">
            <v>27380</v>
          </cell>
          <cell r="P147">
            <v>27380</v>
          </cell>
          <cell r="Q147">
            <v>0</v>
          </cell>
          <cell r="R147">
            <v>-315</v>
          </cell>
          <cell r="S147">
            <v>-23310</v>
          </cell>
          <cell r="T147">
            <v>-23310</v>
          </cell>
          <cell r="U147">
            <v>0</v>
          </cell>
          <cell r="V147">
            <v>0</v>
          </cell>
          <cell r="W147">
            <v>0</v>
          </cell>
          <cell r="X147">
            <v>0</v>
          </cell>
          <cell r="Y147">
            <v>0</v>
          </cell>
        </row>
        <row r="148">
          <cell r="A148">
            <v>200204</v>
          </cell>
          <cell r="B148" t="str">
            <v>aah29</v>
          </cell>
          <cell r="C148" t="str">
            <v>aah</v>
          </cell>
          <cell r="D148">
            <v>37375</v>
          </cell>
          <cell r="E148">
            <v>37364</v>
          </cell>
          <cell r="F148">
            <v>37375</v>
          </cell>
          <cell r="G148">
            <v>37364</v>
          </cell>
          <cell r="H148">
            <v>56.5</v>
          </cell>
          <cell r="I148">
            <v>56.5</v>
          </cell>
          <cell r="J148" t="str">
            <v>НевАзот</v>
          </cell>
          <cell r="K148" t="str">
            <v>НевАзот</v>
          </cell>
          <cell r="L148" t="str">
            <v>GMF</v>
          </cell>
          <cell r="M148" t="str">
            <v>Marmara</v>
          </cell>
          <cell r="N148">
            <v>370</v>
          </cell>
          <cell r="O148">
            <v>20905</v>
          </cell>
          <cell r="P148">
            <v>20905</v>
          </cell>
          <cell r="Q148">
            <v>0</v>
          </cell>
          <cell r="R148">
            <v>-315</v>
          </cell>
          <cell r="S148">
            <v>-17797.5</v>
          </cell>
          <cell r="T148">
            <v>-17797.5</v>
          </cell>
          <cell r="U148">
            <v>0</v>
          </cell>
          <cell r="V148">
            <v>0</v>
          </cell>
          <cell r="W148">
            <v>0</v>
          </cell>
          <cell r="X148">
            <v>0</v>
          </cell>
          <cell r="Y148">
            <v>0</v>
          </cell>
        </row>
        <row r="149">
          <cell r="A149">
            <v>200204</v>
          </cell>
          <cell r="B149" t="str">
            <v>aah30</v>
          </cell>
          <cell r="C149" t="str">
            <v>aah</v>
          </cell>
          <cell r="D149">
            <v>37366</v>
          </cell>
          <cell r="E149">
            <v>37358</v>
          </cell>
          <cell r="F149">
            <v>37366</v>
          </cell>
          <cell r="G149">
            <v>37358</v>
          </cell>
          <cell r="H149">
            <v>88.7</v>
          </cell>
          <cell r="I149">
            <v>88.7</v>
          </cell>
          <cell r="J149" t="str">
            <v>НевАзот</v>
          </cell>
          <cell r="K149" t="str">
            <v>НевАзот</v>
          </cell>
          <cell r="L149" t="str">
            <v>GMF</v>
          </cell>
          <cell r="M149" t="str">
            <v>PCC</v>
          </cell>
          <cell r="N149">
            <v>369</v>
          </cell>
          <cell r="O149">
            <v>32730.3</v>
          </cell>
          <cell r="P149">
            <v>32730.3</v>
          </cell>
          <cell r="Q149">
            <v>0</v>
          </cell>
          <cell r="R149">
            <v>-315</v>
          </cell>
          <cell r="S149">
            <v>-27940.5</v>
          </cell>
          <cell r="T149">
            <v>-27940.5</v>
          </cell>
          <cell r="U149">
            <v>0</v>
          </cell>
          <cell r="V149">
            <v>-23.402999999999999</v>
          </cell>
          <cell r="W149">
            <v>-2075.85</v>
          </cell>
          <cell r="X149">
            <v>-2075.85</v>
          </cell>
          <cell r="Y149">
            <v>0</v>
          </cell>
        </row>
        <row r="150">
          <cell r="A150">
            <v>200204</v>
          </cell>
          <cell r="B150" t="str">
            <v>aah31</v>
          </cell>
          <cell r="C150" t="str">
            <v>aah</v>
          </cell>
          <cell r="D150">
            <v>37373</v>
          </cell>
          <cell r="E150">
            <v>37362</v>
          </cell>
          <cell r="F150">
            <v>37373</v>
          </cell>
          <cell r="G150">
            <v>37362</v>
          </cell>
          <cell r="H150">
            <v>122.9</v>
          </cell>
          <cell r="I150">
            <v>122.9</v>
          </cell>
          <cell r="J150" t="str">
            <v>НевАзот</v>
          </cell>
          <cell r="K150" t="str">
            <v>НевАзот</v>
          </cell>
          <cell r="L150" t="str">
            <v>GMF</v>
          </cell>
          <cell r="M150" t="str">
            <v>PCC</v>
          </cell>
          <cell r="N150">
            <v>369</v>
          </cell>
          <cell r="O150">
            <v>45350.1</v>
          </cell>
          <cell r="P150">
            <v>45350.1</v>
          </cell>
          <cell r="Q150">
            <v>0</v>
          </cell>
          <cell r="R150">
            <v>-315</v>
          </cell>
          <cell r="S150">
            <v>-38713.5</v>
          </cell>
          <cell r="T150">
            <v>-38713.5</v>
          </cell>
          <cell r="U150">
            <v>0</v>
          </cell>
          <cell r="V150">
            <v>-23.215699999999998</v>
          </cell>
          <cell r="W150">
            <v>-2853.21</v>
          </cell>
          <cell r="X150">
            <v>-2853.21</v>
          </cell>
          <cell r="Y150">
            <v>0</v>
          </cell>
        </row>
        <row r="151">
          <cell r="A151">
            <v>200204</v>
          </cell>
          <cell r="B151" t="str">
            <v>aah32</v>
          </cell>
          <cell r="C151" t="str">
            <v>aah</v>
          </cell>
          <cell r="D151">
            <v>37376</v>
          </cell>
          <cell r="E151">
            <v>37373</v>
          </cell>
          <cell r="F151">
            <v>37376</v>
          </cell>
          <cell r="G151">
            <v>37373</v>
          </cell>
          <cell r="H151">
            <v>61.6</v>
          </cell>
          <cell r="I151">
            <v>61.6</v>
          </cell>
          <cell r="J151" t="str">
            <v>НевАзот</v>
          </cell>
          <cell r="K151" t="str">
            <v>НевАзот</v>
          </cell>
          <cell r="L151" t="str">
            <v>GMF</v>
          </cell>
          <cell r="M151" t="str">
            <v>PCC</v>
          </cell>
          <cell r="N151">
            <v>369</v>
          </cell>
          <cell r="O151">
            <v>22730.400000000001</v>
          </cell>
          <cell r="P151">
            <v>22730.400000000001</v>
          </cell>
          <cell r="Q151">
            <v>0</v>
          </cell>
          <cell r="R151">
            <v>-315</v>
          </cell>
          <cell r="S151">
            <v>-19404</v>
          </cell>
          <cell r="T151">
            <v>-19404</v>
          </cell>
          <cell r="U151">
            <v>0</v>
          </cell>
          <cell r="V151">
            <v>-23.319199999999999</v>
          </cell>
          <cell r="W151">
            <v>-1436.46</v>
          </cell>
          <cell r="X151">
            <v>-1436.46</v>
          </cell>
          <cell r="Y151">
            <v>0</v>
          </cell>
        </row>
        <row r="152">
          <cell r="A152">
            <v>200203</v>
          </cell>
          <cell r="B152" t="str">
            <v>aah33</v>
          </cell>
          <cell r="C152" t="str">
            <v>aah</v>
          </cell>
          <cell r="D152">
            <v>37344</v>
          </cell>
          <cell r="E152">
            <v>37343</v>
          </cell>
          <cell r="F152">
            <v>37344</v>
          </cell>
          <cell r="G152">
            <v>37343</v>
          </cell>
          <cell r="H152">
            <v>90.4</v>
          </cell>
          <cell r="I152">
            <v>90.4</v>
          </cell>
          <cell r="J152" t="str">
            <v>НевАзот</v>
          </cell>
          <cell r="K152" t="str">
            <v>НевАзот</v>
          </cell>
          <cell r="L152" t="str">
            <v>GMF</v>
          </cell>
          <cell r="M152" t="str">
            <v>PCC</v>
          </cell>
          <cell r="N152">
            <v>369</v>
          </cell>
          <cell r="O152">
            <v>33357.599999999999</v>
          </cell>
          <cell r="P152">
            <v>33357.599999999999</v>
          </cell>
          <cell r="Q152">
            <v>0</v>
          </cell>
          <cell r="R152">
            <v>-315</v>
          </cell>
          <cell r="S152">
            <v>-28476</v>
          </cell>
          <cell r="T152">
            <v>-28476</v>
          </cell>
          <cell r="U152">
            <v>0</v>
          </cell>
          <cell r="V152">
            <v>-22.722999999999999</v>
          </cell>
          <cell r="W152">
            <v>-2054.16</v>
          </cell>
          <cell r="X152">
            <v>-2054.16</v>
          </cell>
          <cell r="Y152">
            <v>0</v>
          </cell>
        </row>
        <row r="153">
          <cell r="A153">
            <v>200204</v>
          </cell>
          <cell r="B153" t="str">
            <v>aah34</v>
          </cell>
          <cell r="C153" t="str">
            <v>aah</v>
          </cell>
          <cell r="D153">
            <v>37375</v>
          </cell>
          <cell r="E153">
            <v>37375</v>
          </cell>
          <cell r="F153">
            <v>37375</v>
          </cell>
          <cell r="G153">
            <v>37375</v>
          </cell>
          <cell r="H153">
            <v>167.2</v>
          </cell>
          <cell r="I153">
            <v>167.2</v>
          </cell>
          <cell r="J153" t="str">
            <v>НевАзот</v>
          </cell>
          <cell r="K153" t="str">
            <v>НевАзот</v>
          </cell>
          <cell r="L153" t="str">
            <v>GMF</v>
          </cell>
          <cell r="M153" t="str">
            <v>Marmara</v>
          </cell>
          <cell r="N153">
            <v>370</v>
          </cell>
          <cell r="O153">
            <v>61864</v>
          </cell>
          <cell r="P153">
            <v>61864</v>
          </cell>
          <cell r="Q153">
            <v>0</v>
          </cell>
          <cell r="R153">
            <v>-315</v>
          </cell>
          <cell r="S153">
            <v>-52668</v>
          </cell>
          <cell r="T153">
            <v>-52668</v>
          </cell>
          <cell r="U153">
            <v>0</v>
          </cell>
          <cell r="V153">
            <v>0</v>
          </cell>
          <cell r="W153">
            <v>0</v>
          </cell>
          <cell r="X153">
            <v>0</v>
          </cell>
          <cell r="Y153">
            <v>0</v>
          </cell>
        </row>
        <row r="154">
          <cell r="A154">
            <v>200205</v>
          </cell>
          <cell r="B154" t="str">
            <v>aah35</v>
          </cell>
          <cell r="C154" t="str">
            <v>aah</v>
          </cell>
          <cell r="D154">
            <v>37393</v>
          </cell>
          <cell r="E154">
            <v>37392</v>
          </cell>
          <cell r="F154">
            <v>37393</v>
          </cell>
          <cell r="G154">
            <v>37392</v>
          </cell>
          <cell r="H154">
            <v>36.200000000000003</v>
          </cell>
          <cell r="I154">
            <v>36.200000000000003</v>
          </cell>
          <cell r="J154" t="str">
            <v>НевАзот</v>
          </cell>
          <cell r="K154" t="str">
            <v>НевАзот</v>
          </cell>
          <cell r="L154" t="str">
            <v>GMF</v>
          </cell>
          <cell r="M154" t="str">
            <v>Marmara</v>
          </cell>
          <cell r="N154">
            <v>370</v>
          </cell>
          <cell r="O154">
            <v>13394</v>
          </cell>
          <cell r="P154">
            <v>13394</v>
          </cell>
          <cell r="Q154">
            <v>0</v>
          </cell>
          <cell r="R154">
            <v>-315</v>
          </cell>
          <cell r="S154">
            <v>-11403</v>
          </cell>
          <cell r="T154">
            <v>-11403</v>
          </cell>
          <cell r="U154">
            <v>0</v>
          </cell>
          <cell r="V154">
            <v>0</v>
          </cell>
          <cell r="W154">
            <v>0</v>
          </cell>
          <cell r="X154">
            <v>0</v>
          </cell>
          <cell r="Y154">
            <v>0</v>
          </cell>
        </row>
        <row r="155">
          <cell r="A155">
            <v>200205</v>
          </cell>
          <cell r="B155" t="str">
            <v>aah36</v>
          </cell>
          <cell r="C155" t="str">
            <v>aah</v>
          </cell>
          <cell r="D155">
            <v>37407</v>
          </cell>
          <cell r="E155">
            <v>37404</v>
          </cell>
          <cell r="F155">
            <v>37407</v>
          </cell>
          <cell r="G155">
            <v>37404</v>
          </cell>
          <cell r="H155">
            <v>36.200000000000003</v>
          </cell>
          <cell r="I155">
            <v>36.200000000000003</v>
          </cell>
          <cell r="J155" t="str">
            <v>НевАзот</v>
          </cell>
          <cell r="K155" t="str">
            <v>НевАзот</v>
          </cell>
          <cell r="L155" t="str">
            <v>GMF</v>
          </cell>
          <cell r="M155" t="str">
            <v>Marmara</v>
          </cell>
          <cell r="N155">
            <v>370</v>
          </cell>
          <cell r="O155">
            <v>13394</v>
          </cell>
          <cell r="P155">
            <v>13394</v>
          </cell>
          <cell r="Q155">
            <v>0</v>
          </cell>
          <cell r="R155">
            <v>-315</v>
          </cell>
          <cell r="S155">
            <v>-11403</v>
          </cell>
          <cell r="T155">
            <v>-11403</v>
          </cell>
          <cell r="U155">
            <v>0</v>
          </cell>
          <cell r="V155">
            <v>0</v>
          </cell>
          <cell r="W155">
            <v>0</v>
          </cell>
          <cell r="X155">
            <v>0</v>
          </cell>
          <cell r="Y155">
            <v>0</v>
          </cell>
        </row>
        <row r="156">
          <cell r="A156">
            <v>200205</v>
          </cell>
          <cell r="B156" t="str">
            <v>aah37</v>
          </cell>
          <cell r="C156" t="str">
            <v>aah</v>
          </cell>
          <cell r="D156">
            <v>37393</v>
          </cell>
          <cell r="E156">
            <v>37389</v>
          </cell>
          <cell r="F156">
            <v>37393</v>
          </cell>
          <cell r="G156">
            <v>37389</v>
          </cell>
          <cell r="H156">
            <v>90</v>
          </cell>
          <cell r="I156">
            <v>90</v>
          </cell>
          <cell r="J156" t="str">
            <v>НевАзот</v>
          </cell>
          <cell r="K156" t="str">
            <v>НевАзот</v>
          </cell>
          <cell r="L156" t="str">
            <v>GMF</v>
          </cell>
          <cell r="M156" t="str">
            <v>PCC</v>
          </cell>
          <cell r="N156">
            <v>369</v>
          </cell>
          <cell r="O156">
            <v>33210</v>
          </cell>
          <cell r="P156">
            <v>33210</v>
          </cell>
          <cell r="Q156">
            <v>0</v>
          </cell>
          <cell r="R156">
            <v>-315</v>
          </cell>
          <cell r="S156">
            <v>-28350</v>
          </cell>
          <cell r="T156">
            <v>-28350</v>
          </cell>
          <cell r="U156">
            <v>0</v>
          </cell>
          <cell r="V156">
            <v>-23.283999999999999</v>
          </cell>
          <cell r="W156">
            <v>-2095.56</v>
          </cell>
          <cell r="X156">
            <v>-2095.56</v>
          </cell>
          <cell r="Y156">
            <v>0</v>
          </cell>
        </row>
        <row r="157">
          <cell r="A157">
            <v>200205</v>
          </cell>
          <cell r="B157" t="str">
            <v>aah38</v>
          </cell>
          <cell r="C157" t="str">
            <v>aah</v>
          </cell>
          <cell r="D157">
            <v>37400</v>
          </cell>
          <cell r="E157">
            <v>37394</v>
          </cell>
          <cell r="F157">
            <v>37400</v>
          </cell>
          <cell r="G157">
            <v>37394</v>
          </cell>
          <cell r="H157">
            <v>91.4</v>
          </cell>
          <cell r="I157">
            <v>91.4</v>
          </cell>
          <cell r="J157" t="str">
            <v>НевАзот</v>
          </cell>
          <cell r="K157" t="str">
            <v>НевАзот</v>
          </cell>
          <cell r="L157" t="str">
            <v>GMF</v>
          </cell>
          <cell r="M157" t="str">
            <v>PCC</v>
          </cell>
          <cell r="N157">
            <v>369</v>
          </cell>
          <cell r="O157">
            <v>33726.6</v>
          </cell>
          <cell r="P157">
            <v>33726.6</v>
          </cell>
          <cell r="Q157">
            <v>0</v>
          </cell>
          <cell r="R157">
            <v>-315</v>
          </cell>
          <cell r="S157">
            <v>-28791</v>
          </cell>
          <cell r="T157">
            <v>-28791</v>
          </cell>
          <cell r="U157">
            <v>0</v>
          </cell>
          <cell r="V157">
            <v>-23.358599999999999</v>
          </cell>
          <cell r="W157">
            <v>-2134.98</v>
          </cell>
          <cell r="X157">
            <v>-2134.98</v>
          </cell>
          <cell r="Y157">
            <v>0</v>
          </cell>
        </row>
        <row r="158">
          <cell r="A158">
            <v>200205</v>
          </cell>
          <cell r="B158" t="str">
            <v>aah39</v>
          </cell>
          <cell r="C158" t="str">
            <v>aah</v>
          </cell>
          <cell r="D158">
            <v>37407</v>
          </cell>
          <cell r="E158">
            <v>37400</v>
          </cell>
          <cell r="F158">
            <v>37407</v>
          </cell>
          <cell r="G158">
            <v>37400</v>
          </cell>
          <cell r="H158">
            <v>30.7</v>
          </cell>
          <cell r="I158">
            <v>30.7</v>
          </cell>
          <cell r="J158" t="str">
            <v>НевАзот</v>
          </cell>
          <cell r="K158" t="str">
            <v>НевАзот</v>
          </cell>
          <cell r="L158" t="str">
            <v>GMF</v>
          </cell>
          <cell r="M158" t="str">
            <v>PCC</v>
          </cell>
          <cell r="N158">
            <v>369</v>
          </cell>
          <cell r="O158">
            <v>11328.3</v>
          </cell>
          <cell r="P158">
            <v>11328.3</v>
          </cell>
          <cell r="Q158">
            <v>0</v>
          </cell>
          <cell r="R158">
            <v>-315</v>
          </cell>
          <cell r="S158">
            <v>-9670.5</v>
          </cell>
          <cell r="T158">
            <v>-9670.5</v>
          </cell>
          <cell r="U158">
            <v>0</v>
          </cell>
          <cell r="V158">
            <v>-23.395099999999999</v>
          </cell>
          <cell r="W158">
            <v>-718.23</v>
          </cell>
          <cell r="X158">
            <v>-718.23</v>
          </cell>
          <cell r="Y158">
            <v>0</v>
          </cell>
        </row>
        <row r="159">
          <cell r="A159">
            <v>200205</v>
          </cell>
          <cell r="B159" t="str">
            <v>aah40</v>
          </cell>
          <cell r="C159" t="str">
            <v>aah</v>
          </cell>
          <cell r="D159">
            <v>37407</v>
          </cell>
          <cell r="E159">
            <v>37407</v>
          </cell>
          <cell r="F159">
            <v>37407</v>
          </cell>
          <cell r="G159">
            <v>37407</v>
          </cell>
          <cell r="H159">
            <v>57.5</v>
          </cell>
          <cell r="I159">
            <v>57.5</v>
          </cell>
          <cell r="J159" t="str">
            <v>НевАзот</v>
          </cell>
          <cell r="K159" t="str">
            <v>НевАзот</v>
          </cell>
          <cell r="L159" t="str">
            <v>GMF</v>
          </cell>
          <cell r="M159" t="str">
            <v>PCC</v>
          </cell>
          <cell r="N159">
            <v>369</v>
          </cell>
          <cell r="O159">
            <v>21217.5</v>
          </cell>
          <cell r="P159">
            <v>21217.5</v>
          </cell>
          <cell r="Q159">
            <v>0</v>
          </cell>
          <cell r="R159">
            <v>-315</v>
          </cell>
          <cell r="S159">
            <v>-18112.5</v>
          </cell>
          <cell r="T159">
            <v>-18112.5</v>
          </cell>
          <cell r="U159">
            <v>0</v>
          </cell>
          <cell r="V159">
            <v>-23.610800000000001</v>
          </cell>
          <cell r="W159">
            <v>-1357.62</v>
          </cell>
          <cell r="X159">
            <v>-1357.62</v>
          </cell>
          <cell r="Y159">
            <v>0</v>
          </cell>
        </row>
        <row r="160">
          <cell r="A160">
            <v>200206</v>
          </cell>
          <cell r="B160" t="str">
            <v>aah41</v>
          </cell>
          <cell r="C160" t="str">
            <v>aah</v>
          </cell>
          <cell r="D160">
            <v>37421</v>
          </cell>
          <cell r="E160">
            <v>37420</v>
          </cell>
          <cell r="F160">
            <v>37421</v>
          </cell>
          <cell r="G160">
            <v>37420</v>
          </cell>
          <cell r="H160">
            <v>91.1</v>
          </cell>
          <cell r="I160">
            <v>91.1</v>
          </cell>
          <cell r="J160" t="str">
            <v>НевАзот</v>
          </cell>
          <cell r="K160" t="str">
            <v>НевАзот</v>
          </cell>
          <cell r="L160" t="str">
            <v>GMF</v>
          </cell>
          <cell r="M160" t="str">
            <v>PCC</v>
          </cell>
          <cell r="N160">
            <v>369</v>
          </cell>
          <cell r="O160">
            <v>33615.9</v>
          </cell>
          <cell r="P160">
            <v>33615.9</v>
          </cell>
          <cell r="Q160">
            <v>0</v>
          </cell>
          <cell r="R160">
            <v>-315</v>
          </cell>
          <cell r="S160">
            <v>-28696.5</v>
          </cell>
          <cell r="T160">
            <v>-28696.5</v>
          </cell>
          <cell r="U160">
            <v>0</v>
          </cell>
          <cell r="V160">
            <v>-23.219200000000001</v>
          </cell>
          <cell r="W160">
            <v>-2115.27</v>
          </cell>
          <cell r="X160">
            <v>-2115.27</v>
          </cell>
          <cell r="Y160">
            <v>0</v>
          </cell>
        </row>
        <row r="161">
          <cell r="A161">
            <v>200206</v>
          </cell>
          <cell r="B161" t="str">
            <v>aah42</v>
          </cell>
          <cell r="C161" t="str">
            <v>aah</v>
          </cell>
          <cell r="D161">
            <v>37428</v>
          </cell>
          <cell r="E161">
            <v>37425</v>
          </cell>
          <cell r="F161">
            <v>37428</v>
          </cell>
          <cell r="G161">
            <v>37425</v>
          </cell>
          <cell r="H161">
            <v>30</v>
          </cell>
          <cell r="I161">
            <v>30</v>
          </cell>
          <cell r="J161" t="str">
            <v>НевАзот</v>
          </cell>
          <cell r="K161" t="str">
            <v>НевАзот</v>
          </cell>
          <cell r="L161" t="str">
            <v>GMF</v>
          </cell>
          <cell r="M161" t="str">
            <v>PCC</v>
          </cell>
          <cell r="N161">
            <v>369</v>
          </cell>
          <cell r="O161">
            <v>11070</v>
          </cell>
          <cell r="P161">
            <v>11070</v>
          </cell>
          <cell r="Q161">
            <v>0</v>
          </cell>
          <cell r="R161">
            <v>-315</v>
          </cell>
          <cell r="S161">
            <v>-9450</v>
          </cell>
          <cell r="T161">
            <v>-9450</v>
          </cell>
          <cell r="U161">
            <v>0</v>
          </cell>
          <cell r="V161">
            <v>-23.283999999999999</v>
          </cell>
          <cell r="W161">
            <v>-698.52</v>
          </cell>
          <cell r="X161">
            <v>-698.52</v>
          </cell>
          <cell r="Y161">
            <v>0</v>
          </cell>
        </row>
        <row r="162">
          <cell r="A162">
            <v>200206</v>
          </cell>
          <cell r="B162" t="str">
            <v>aah43</v>
          </cell>
          <cell r="C162" t="str">
            <v>aah</v>
          </cell>
          <cell r="D162">
            <v>37435</v>
          </cell>
          <cell r="E162">
            <v>37427</v>
          </cell>
          <cell r="F162">
            <v>37435</v>
          </cell>
          <cell r="G162">
            <v>37427</v>
          </cell>
          <cell r="H162">
            <v>30.6</v>
          </cell>
          <cell r="I162">
            <v>30.6</v>
          </cell>
          <cell r="J162" t="str">
            <v>НевАзот</v>
          </cell>
          <cell r="K162" t="str">
            <v>НевАзот</v>
          </cell>
          <cell r="L162" t="str">
            <v>GMF</v>
          </cell>
          <cell r="M162" t="str">
            <v>PCC</v>
          </cell>
          <cell r="N162">
            <v>369</v>
          </cell>
          <cell r="O162">
            <v>11291.4</v>
          </cell>
          <cell r="P162">
            <v>11291.4</v>
          </cell>
          <cell r="Q162">
            <v>0</v>
          </cell>
          <cell r="R162">
            <v>-315</v>
          </cell>
          <cell r="S162">
            <v>-9639</v>
          </cell>
          <cell r="T162">
            <v>-9639</v>
          </cell>
          <cell r="U162">
            <v>0</v>
          </cell>
          <cell r="V162">
            <v>-23.409199999999998</v>
          </cell>
          <cell r="W162">
            <v>-716.32</v>
          </cell>
          <cell r="X162">
            <v>-716.32</v>
          </cell>
          <cell r="Y162">
            <v>0</v>
          </cell>
        </row>
        <row r="163">
          <cell r="A163">
            <v>200206</v>
          </cell>
          <cell r="B163" t="str">
            <v>aah44</v>
          </cell>
          <cell r="C163" t="str">
            <v>aah</v>
          </cell>
          <cell r="D163">
            <v>37421</v>
          </cell>
          <cell r="E163">
            <v>37425</v>
          </cell>
          <cell r="F163">
            <v>37421</v>
          </cell>
          <cell r="G163">
            <v>37425</v>
          </cell>
          <cell r="H163">
            <v>110.82</v>
          </cell>
          <cell r="I163">
            <v>110.82</v>
          </cell>
          <cell r="J163" t="str">
            <v>НевАзот</v>
          </cell>
          <cell r="K163" t="str">
            <v>НевАзот</v>
          </cell>
          <cell r="L163" t="str">
            <v>GMF</v>
          </cell>
          <cell r="M163" t="str">
            <v>Marmara</v>
          </cell>
          <cell r="N163">
            <v>370</v>
          </cell>
          <cell r="O163">
            <v>41003.4</v>
          </cell>
          <cell r="P163">
            <v>41003.4</v>
          </cell>
          <cell r="Q163">
            <v>0</v>
          </cell>
          <cell r="R163">
            <v>-315</v>
          </cell>
          <cell r="S163">
            <v>-34908.300000000003</v>
          </cell>
          <cell r="T163">
            <v>-34908.300000000003</v>
          </cell>
          <cell r="U163">
            <v>0</v>
          </cell>
          <cell r="V163">
            <v>0</v>
          </cell>
          <cell r="W163">
            <v>0</v>
          </cell>
          <cell r="X163">
            <v>0</v>
          </cell>
          <cell r="Y163">
            <v>0</v>
          </cell>
        </row>
        <row r="164">
          <cell r="A164">
            <v>200206</v>
          </cell>
          <cell r="B164" t="str">
            <v>aah45</v>
          </cell>
          <cell r="C164" t="str">
            <v>aah</v>
          </cell>
          <cell r="D164">
            <v>37435</v>
          </cell>
          <cell r="E164">
            <v>37427</v>
          </cell>
          <cell r="F164">
            <v>37435</v>
          </cell>
          <cell r="G164">
            <v>37427</v>
          </cell>
          <cell r="H164">
            <v>109.5</v>
          </cell>
          <cell r="I164">
            <v>109.5</v>
          </cell>
          <cell r="J164" t="str">
            <v>НевАзот</v>
          </cell>
          <cell r="K164" t="str">
            <v>НевАзот</v>
          </cell>
          <cell r="L164" t="str">
            <v>GMF</v>
          </cell>
          <cell r="M164" t="str">
            <v>Marmara</v>
          </cell>
          <cell r="N164">
            <v>370</v>
          </cell>
          <cell r="O164">
            <v>40515</v>
          </cell>
          <cell r="P164">
            <v>40515</v>
          </cell>
          <cell r="Q164">
            <v>0</v>
          </cell>
          <cell r="R164">
            <v>-315</v>
          </cell>
          <cell r="S164">
            <v>-34492.5</v>
          </cell>
          <cell r="T164">
            <v>-34492.5</v>
          </cell>
          <cell r="U164">
            <v>0</v>
          </cell>
          <cell r="V164">
            <v>0</v>
          </cell>
          <cell r="W164">
            <v>0</v>
          </cell>
          <cell r="X164">
            <v>0</v>
          </cell>
          <cell r="Y164">
            <v>0</v>
          </cell>
        </row>
        <row r="165">
          <cell r="A165">
            <v>200205</v>
          </cell>
          <cell r="B165" t="str">
            <v>aah46</v>
          </cell>
          <cell r="C165" t="str">
            <v>aah</v>
          </cell>
          <cell r="D165">
            <v>37407</v>
          </cell>
          <cell r="E165">
            <v>37407</v>
          </cell>
          <cell r="F165">
            <v>37407</v>
          </cell>
          <cell r="G165">
            <v>37407</v>
          </cell>
          <cell r="H165">
            <v>53.46</v>
          </cell>
          <cell r="I165">
            <v>53.46</v>
          </cell>
          <cell r="J165" t="str">
            <v>НевАзот</v>
          </cell>
          <cell r="K165" t="str">
            <v>НевАзот</v>
          </cell>
          <cell r="L165" t="str">
            <v>GMF</v>
          </cell>
          <cell r="M165" t="str">
            <v>Marmara</v>
          </cell>
          <cell r="N165">
            <v>370</v>
          </cell>
          <cell r="O165">
            <v>19780.2</v>
          </cell>
          <cell r="P165">
            <v>19780.2</v>
          </cell>
          <cell r="Q165">
            <v>0</v>
          </cell>
          <cell r="R165">
            <v>-315</v>
          </cell>
          <cell r="S165">
            <v>-16839.900000000001</v>
          </cell>
          <cell r="T165">
            <v>-16839.900000000001</v>
          </cell>
          <cell r="U165">
            <v>0</v>
          </cell>
          <cell r="V165">
            <v>0</v>
          </cell>
          <cell r="W165">
            <v>0</v>
          </cell>
          <cell r="X165">
            <v>0</v>
          </cell>
          <cell r="Y165">
            <v>0</v>
          </cell>
        </row>
        <row r="166">
          <cell r="A166">
            <v>200205</v>
          </cell>
          <cell r="B166" t="str">
            <v>aah47</v>
          </cell>
          <cell r="C166" t="str">
            <v>aah</v>
          </cell>
          <cell r="D166">
            <v>37407</v>
          </cell>
          <cell r="E166">
            <v>37406</v>
          </cell>
          <cell r="F166">
            <v>37407</v>
          </cell>
          <cell r="G166">
            <v>37406</v>
          </cell>
          <cell r="H166">
            <v>73.400000000000006</v>
          </cell>
          <cell r="I166">
            <v>73.400000000000006</v>
          </cell>
          <cell r="J166" t="str">
            <v>НевАзот</v>
          </cell>
          <cell r="K166" t="str">
            <v>НевАзот</v>
          </cell>
          <cell r="L166" t="str">
            <v>GMF</v>
          </cell>
          <cell r="M166" t="str">
            <v>Marmara</v>
          </cell>
          <cell r="N166">
            <v>370</v>
          </cell>
          <cell r="O166">
            <v>27158</v>
          </cell>
          <cell r="P166">
            <v>27158</v>
          </cell>
          <cell r="Q166">
            <v>0</v>
          </cell>
          <cell r="R166">
            <v>-315</v>
          </cell>
          <cell r="S166">
            <v>-23121</v>
          </cell>
          <cell r="T166">
            <v>-23121</v>
          </cell>
          <cell r="U166">
            <v>0</v>
          </cell>
          <cell r="V166">
            <v>0</v>
          </cell>
          <cell r="W166">
            <v>0</v>
          </cell>
          <cell r="X166">
            <v>0</v>
          </cell>
          <cell r="Y166">
            <v>0</v>
          </cell>
        </row>
        <row r="167">
          <cell r="A167">
            <v>200206</v>
          </cell>
          <cell r="B167" t="str">
            <v>aah48</v>
          </cell>
          <cell r="C167" t="str">
            <v>aah</v>
          </cell>
          <cell r="D167">
            <v>37435</v>
          </cell>
          <cell r="E167">
            <v>37431</v>
          </cell>
          <cell r="F167">
            <v>37435</v>
          </cell>
          <cell r="G167">
            <v>37431</v>
          </cell>
          <cell r="H167">
            <v>89.6</v>
          </cell>
          <cell r="I167">
            <v>89.6</v>
          </cell>
          <cell r="J167" t="str">
            <v>НевАзот</v>
          </cell>
          <cell r="K167" t="str">
            <v>НевАзот</v>
          </cell>
          <cell r="L167" t="str">
            <v>GMF</v>
          </cell>
          <cell r="M167" t="str">
            <v>PCC</v>
          </cell>
          <cell r="N167">
            <v>369</v>
          </cell>
          <cell r="O167">
            <v>33062.400000000001</v>
          </cell>
          <cell r="P167">
            <v>33062.400000000001</v>
          </cell>
          <cell r="Q167">
            <v>0</v>
          </cell>
          <cell r="R167">
            <v>-315</v>
          </cell>
          <cell r="S167">
            <v>-28224</v>
          </cell>
          <cell r="T167">
            <v>-28224</v>
          </cell>
          <cell r="U167">
            <v>0</v>
          </cell>
          <cell r="V167">
            <v>-23.409300000000002</v>
          </cell>
          <cell r="W167">
            <v>-2097.4699999999998</v>
          </cell>
          <cell r="X167">
            <v>-2097.4699999999998</v>
          </cell>
          <cell r="Y167">
            <v>0</v>
          </cell>
        </row>
        <row r="168">
          <cell r="A168">
            <v>200207</v>
          </cell>
          <cell r="B168" t="str">
            <v>aah49</v>
          </cell>
          <cell r="C168" t="str">
            <v>aah</v>
          </cell>
          <cell r="D168">
            <v>37456</v>
          </cell>
          <cell r="E168">
            <v>37455</v>
          </cell>
          <cell r="F168">
            <v>37461</v>
          </cell>
          <cell r="G168">
            <v>37468</v>
          </cell>
          <cell r="H168">
            <v>37.700000000000003</v>
          </cell>
          <cell r="I168">
            <v>37.700000000000003</v>
          </cell>
          <cell r="J168" t="str">
            <v>НевАзот</v>
          </cell>
          <cell r="K168" t="str">
            <v>НевАзот</v>
          </cell>
          <cell r="L168" t="str">
            <v>GMF</v>
          </cell>
          <cell r="M168" t="str">
            <v>Marmara</v>
          </cell>
          <cell r="N168">
            <v>410</v>
          </cell>
          <cell r="O168">
            <v>15457</v>
          </cell>
          <cell r="P168">
            <v>15457</v>
          </cell>
          <cell r="Q168">
            <v>0</v>
          </cell>
          <cell r="R168">
            <v>-315</v>
          </cell>
          <cell r="S168">
            <v>-11875.5</v>
          </cell>
          <cell r="T168">
            <v>-11875.5</v>
          </cell>
          <cell r="U168">
            <v>0</v>
          </cell>
          <cell r="V168">
            <v>-30.8599</v>
          </cell>
          <cell r="W168">
            <v>-1163.42</v>
          </cell>
          <cell r="X168">
            <v>-1163.42</v>
          </cell>
          <cell r="Y168">
            <v>0</v>
          </cell>
        </row>
        <row r="169">
          <cell r="A169">
            <v>200207</v>
          </cell>
          <cell r="B169" t="str">
            <v>aah50</v>
          </cell>
          <cell r="C169" t="str">
            <v>aah</v>
          </cell>
          <cell r="D169">
            <v>37463</v>
          </cell>
          <cell r="E169">
            <v>37456</v>
          </cell>
          <cell r="F169">
            <v>37468</v>
          </cell>
          <cell r="G169">
            <v>37468</v>
          </cell>
          <cell r="H169">
            <v>72.36</v>
          </cell>
          <cell r="I169">
            <v>72.36</v>
          </cell>
          <cell r="J169" t="str">
            <v>НевАзот</v>
          </cell>
          <cell r="K169" t="str">
            <v>НевАзот</v>
          </cell>
          <cell r="L169" t="str">
            <v>GMF</v>
          </cell>
          <cell r="M169" t="str">
            <v>Marmara</v>
          </cell>
          <cell r="N169">
            <v>410</v>
          </cell>
          <cell r="O169">
            <v>29667.599999999999</v>
          </cell>
          <cell r="P169">
            <v>29667.599999999999</v>
          </cell>
          <cell r="Q169">
            <v>0</v>
          </cell>
          <cell r="R169">
            <v>-315</v>
          </cell>
          <cell r="S169">
            <v>-22793.4</v>
          </cell>
          <cell r="T169">
            <v>-22793.4</v>
          </cell>
          <cell r="U169">
            <v>0</v>
          </cell>
          <cell r="V169">
            <v>-30.86</v>
          </cell>
          <cell r="W169">
            <v>-2233.0300000000002</v>
          </cell>
          <cell r="X169">
            <v>-2233.0300000000002</v>
          </cell>
          <cell r="Y169">
            <v>0</v>
          </cell>
        </row>
        <row r="170">
          <cell r="A170">
            <v>200208</v>
          </cell>
          <cell r="B170" t="str">
            <v>aah51</v>
          </cell>
          <cell r="C170" t="str">
            <v>aah</v>
          </cell>
          <cell r="D170">
            <v>37468</v>
          </cell>
          <cell r="E170">
            <v>37459</v>
          </cell>
          <cell r="F170">
            <v>37468</v>
          </cell>
          <cell r="G170">
            <v>37475</v>
          </cell>
          <cell r="H170">
            <v>36.520000000000003</v>
          </cell>
          <cell r="I170">
            <v>36.520000000000003</v>
          </cell>
          <cell r="J170" t="str">
            <v>НевАзот</v>
          </cell>
          <cell r="K170" t="str">
            <v>НевАзот</v>
          </cell>
          <cell r="L170" t="str">
            <v>GMF</v>
          </cell>
          <cell r="M170" t="str">
            <v>Marmara</v>
          </cell>
          <cell r="N170">
            <v>410</v>
          </cell>
          <cell r="O170">
            <v>14973.2</v>
          </cell>
          <cell r="P170">
            <v>14973.2</v>
          </cell>
          <cell r="Q170">
            <v>0</v>
          </cell>
          <cell r="R170">
            <v>-315</v>
          </cell>
          <cell r="S170">
            <v>-11503.8</v>
          </cell>
          <cell r="T170">
            <v>-11503.8</v>
          </cell>
          <cell r="U170">
            <v>0</v>
          </cell>
          <cell r="V170">
            <v>-30.860099999999999</v>
          </cell>
          <cell r="W170">
            <v>-1127.01</v>
          </cell>
          <cell r="X170">
            <v>-1127.01</v>
          </cell>
          <cell r="Y170">
            <v>0</v>
          </cell>
        </row>
        <row r="171">
          <cell r="A171">
            <v>200207</v>
          </cell>
          <cell r="B171" t="str">
            <v>aah52</v>
          </cell>
          <cell r="C171" t="str">
            <v>aah</v>
          </cell>
          <cell r="D171">
            <v>37456</v>
          </cell>
          <cell r="E171">
            <v>37459</v>
          </cell>
          <cell r="F171">
            <v>37462</v>
          </cell>
          <cell r="G171">
            <v>37459</v>
          </cell>
          <cell r="H171">
            <v>90.3</v>
          </cell>
          <cell r="I171">
            <v>90.3</v>
          </cell>
          <cell r="J171" t="str">
            <v>НевАзот</v>
          </cell>
          <cell r="K171" t="str">
            <v>НевАзот</v>
          </cell>
          <cell r="L171" t="str">
            <v>GMF</v>
          </cell>
          <cell r="M171" t="str">
            <v>PCC</v>
          </cell>
          <cell r="N171">
            <v>369</v>
          </cell>
          <cell r="O171">
            <v>33320.699999999997</v>
          </cell>
          <cell r="P171">
            <v>33320.699999999997</v>
          </cell>
          <cell r="Q171">
            <v>0</v>
          </cell>
          <cell r="R171">
            <v>-315</v>
          </cell>
          <cell r="S171">
            <v>-28444.5</v>
          </cell>
          <cell r="T171">
            <v>-28444.5</v>
          </cell>
          <cell r="U171">
            <v>0</v>
          </cell>
          <cell r="V171">
            <v>-23.322900000000001</v>
          </cell>
          <cell r="W171">
            <v>-2106.06</v>
          </cell>
          <cell r="X171">
            <v>-2106.06</v>
          </cell>
          <cell r="Y171">
            <v>0</v>
          </cell>
        </row>
        <row r="172">
          <cell r="A172">
            <v>200207</v>
          </cell>
          <cell r="B172" t="str">
            <v>aah53</v>
          </cell>
          <cell r="C172" t="str">
            <v>aah</v>
          </cell>
          <cell r="D172">
            <v>37463</v>
          </cell>
          <cell r="E172">
            <v>37460</v>
          </cell>
          <cell r="F172">
            <v>37463</v>
          </cell>
          <cell r="G172">
            <v>37460</v>
          </cell>
          <cell r="H172">
            <v>89.4</v>
          </cell>
          <cell r="I172">
            <v>89.4</v>
          </cell>
          <cell r="J172" t="str">
            <v>НевАзот</v>
          </cell>
          <cell r="K172" t="str">
            <v>НевАзот</v>
          </cell>
          <cell r="L172" t="str">
            <v>GMF</v>
          </cell>
          <cell r="M172" t="str">
            <v>PCC</v>
          </cell>
          <cell r="N172">
            <v>369</v>
          </cell>
          <cell r="O172">
            <v>32988.6</v>
          </cell>
          <cell r="P172">
            <v>32988.6</v>
          </cell>
          <cell r="Q172">
            <v>0</v>
          </cell>
          <cell r="R172">
            <v>-315</v>
          </cell>
          <cell r="S172">
            <v>-28161</v>
          </cell>
          <cell r="T172">
            <v>-28161</v>
          </cell>
          <cell r="U172">
            <v>0</v>
          </cell>
          <cell r="V172">
            <v>-23.322800000000001</v>
          </cell>
          <cell r="W172">
            <v>-2085.06</v>
          </cell>
          <cell r="X172">
            <v>-2085.06</v>
          </cell>
          <cell r="Y172">
            <v>0</v>
          </cell>
        </row>
        <row r="173">
          <cell r="A173">
            <v>200207</v>
          </cell>
          <cell r="B173" t="str">
            <v>aah54</v>
          </cell>
          <cell r="C173" t="str">
            <v>aah</v>
          </cell>
          <cell r="D173">
            <v>37466</v>
          </cell>
          <cell r="E173">
            <v>37462</v>
          </cell>
          <cell r="F173">
            <v>37464</v>
          </cell>
          <cell r="G173">
            <v>37462</v>
          </cell>
          <cell r="H173">
            <v>31</v>
          </cell>
          <cell r="I173">
            <v>31</v>
          </cell>
          <cell r="J173" t="str">
            <v>НевАзот</v>
          </cell>
          <cell r="K173" t="str">
            <v>НевАзот</v>
          </cell>
          <cell r="L173" t="str">
            <v>GMF</v>
          </cell>
          <cell r="M173" t="str">
            <v>PCC</v>
          </cell>
          <cell r="N173">
            <v>369</v>
          </cell>
          <cell r="O173">
            <v>11439</v>
          </cell>
          <cell r="P173">
            <v>11439</v>
          </cell>
          <cell r="Q173">
            <v>0</v>
          </cell>
          <cell r="R173">
            <v>-315</v>
          </cell>
          <cell r="S173">
            <v>-9765</v>
          </cell>
          <cell r="T173">
            <v>-9765</v>
          </cell>
          <cell r="U173">
            <v>0</v>
          </cell>
          <cell r="V173">
            <v>-23.168700000000001</v>
          </cell>
          <cell r="W173">
            <v>-718.23</v>
          </cell>
          <cell r="X173">
            <v>-718.23</v>
          </cell>
          <cell r="Y173">
            <v>0</v>
          </cell>
        </row>
        <row r="174">
          <cell r="A174">
            <v>200208</v>
          </cell>
          <cell r="B174" t="str">
            <v>aah56</v>
          </cell>
          <cell r="C174" t="str">
            <v>aah</v>
          </cell>
          <cell r="D174">
            <v>37466</v>
          </cell>
          <cell r="E174">
            <v>37463</v>
          </cell>
          <cell r="F174">
            <v>37468</v>
          </cell>
          <cell r="G174">
            <v>37489</v>
          </cell>
          <cell r="H174">
            <v>35.68</v>
          </cell>
          <cell r="I174">
            <v>35.68</v>
          </cell>
          <cell r="J174" t="str">
            <v>НевАзот</v>
          </cell>
          <cell r="K174" t="str">
            <v>НевАзот</v>
          </cell>
          <cell r="L174" t="str">
            <v>GMF</v>
          </cell>
          <cell r="M174" t="str">
            <v>Marmara</v>
          </cell>
          <cell r="N174">
            <v>410</v>
          </cell>
          <cell r="O174">
            <v>14628.8</v>
          </cell>
          <cell r="P174">
            <v>14628.8</v>
          </cell>
          <cell r="Q174">
            <v>0</v>
          </cell>
          <cell r="R174">
            <v>-315</v>
          </cell>
          <cell r="S174">
            <v>-11239.2</v>
          </cell>
          <cell r="T174">
            <v>-11239.2</v>
          </cell>
          <cell r="U174">
            <v>0</v>
          </cell>
          <cell r="V174">
            <v>-30.860099999999999</v>
          </cell>
          <cell r="W174">
            <v>-1101.0899999999999</v>
          </cell>
          <cell r="X174">
            <v>-1101.0899999999999</v>
          </cell>
          <cell r="Y174">
            <v>0</v>
          </cell>
        </row>
        <row r="175">
          <cell r="A175">
            <v>200208</v>
          </cell>
          <cell r="B175" t="str">
            <v>aah57</v>
          </cell>
          <cell r="C175" t="str">
            <v>aah</v>
          </cell>
          <cell r="D175">
            <v>37477</v>
          </cell>
          <cell r="E175">
            <v>37480</v>
          </cell>
          <cell r="F175">
            <v>37480</v>
          </cell>
          <cell r="G175">
            <v>37480</v>
          </cell>
          <cell r="H175">
            <v>92.08</v>
          </cell>
          <cell r="I175">
            <v>92.08</v>
          </cell>
          <cell r="J175" t="str">
            <v>НевАзот</v>
          </cell>
          <cell r="K175" t="str">
            <v>НевАзот</v>
          </cell>
          <cell r="L175" t="str">
            <v>GMF</v>
          </cell>
          <cell r="M175" t="str">
            <v>PCC</v>
          </cell>
          <cell r="N175">
            <v>369</v>
          </cell>
          <cell r="O175">
            <v>33977.519999999997</v>
          </cell>
          <cell r="P175">
            <v>33977.519999999997</v>
          </cell>
          <cell r="Q175">
            <v>0</v>
          </cell>
          <cell r="R175">
            <v>-315</v>
          </cell>
          <cell r="S175">
            <v>-29005.200000000001</v>
          </cell>
          <cell r="T175">
            <v>-29005.200000000001</v>
          </cell>
          <cell r="U175">
            <v>0</v>
          </cell>
          <cell r="V175">
            <v>-23.1861</v>
          </cell>
          <cell r="W175">
            <v>-2134.98</v>
          </cell>
          <cell r="X175">
            <v>-2134.98</v>
          </cell>
          <cell r="Y175">
            <v>0</v>
          </cell>
        </row>
        <row r="176">
          <cell r="A176">
            <v>200208</v>
          </cell>
          <cell r="B176" t="str">
            <v>aah58</v>
          </cell>
          <cell r="C176" t="str">
            <v>aah</v>
          </cell>
          <cell r="D176">
            <v>37484</v>
          </cell>
          <cell r="E176">
            <v>37487</v>
          </cell>
          <cell r="F176">
            <v>37487</v>
          </cell>
          <cell r="G176">
            <v>37487</v>
          </cell>
          <cell r="H176">
            <v>89.98</v>
          </cell>
          <cell r="I176">
            <v>89.98</v>
          </cell>
          <cell r="J176" t="str">
            <v>НевАзот</v>
          </cell>
          <cell r="K176" t="str">
            <v>НевАзот</v>
          </cell>
          <cell r="L176" t="str">
            <v>GMF</v>
          </cell>
          <cell r="M176" t="str">
            <v>PCC</v>
          </cell>
          <cell r="N176">
            <v>369</v>
          </cell>
          <cell r="O176">
            <v>33202.620000000003</v>
          </cell>
          <cell r="P176">
            <v>33202.620000000003</v>
          </cell>
          <cell r="Q176">
            <v>0</v>
          </cell>
          <cell r="R176">
            <v>-315</v>
          </cell>
          <cell r="S176">
            <v>-28343.7</v>
          </cell>
          <cell r="T176">
            <v>-28343.7</v>
          </cell>
          <cell r="U176">
            <v>0</v>
          </cell>
          <cell r="V176">
            <v>-23.0701</v>
          </cell>
          <cell r="W176">
            <v>-2075.85</v>
          </cell>
          <cell r="X176">
            <v>-2075.85</v>
          </cell>
          <cell r="Y176">
            <v>0</v>
          </cell>
        </row>
        <row r="177">
          <cell r="A177">
            <v>200208</v>
          </cell>
          <cell r="B177" t="str">
            <v>aah59</v>
          </cell>
          <cell r="C177" t="str">
            <v>aah</v>
          </cell>
          <cell r="D177">
            <v>37491</v>
          </cell>
          <cell r="E177">
            <v>37495</v>
          </cell>
          <cell r="F177">
            <v>37494</v>
          </cell>
          <cell r="G177">
            <v>37495</v>
          </cell>
          <cell r="H177">
            <v>89.8</v>
          </cell>
          <cell r="I177">
            <v>89.8</v>
          </cell>
          <cell r="J177" t="str">
            <v>НевАзот</v>
          </cell>
          <cell r="K177" t="str">
            <v>НевАзот</v>
          </cell>
          <cell r="L177" t="str">
            <v>GMF</v>
          </cell>
          <cell r="M177" t="str">
            <v>PCC</v>
          </cell>
          <cell r="N177">
            <v>369</v>
          </cell>
          <cell r="O177">
            <v>33136.199999999997</v>
          </cell>
          <cell r="P177">
            <v>33136.199999999997</v>
          </cell>
          <cell r="Q177">
            <v>0</v>
          </cell>
          <cell r="R177">
            <v>-315</v>
          </cell>
          <cell r="S177">
            <v>-28287</v>
          </cell>
          <cell r="T177">
            <v>-28287</v>
          </cell>
          <cell r="U177">
            <v>0</v>
          </cell>
          <cell r="V177">
            <v>-23.116399999999999</v>
          </cell>
          <cell r="W177">
            <v>-2075.85</v>
          </cell>
          <cell r="X177">
            <v>-2075.85</v>
          </cell>
          <cell r="Y177">
            <v>0</v>
          </cell>
        </row>
        <row r="178">
          <cell r="A178">
            <v>200209</v>
          </cell>
          <cell r="B178" t="str">
            <v>aah60</v>
          </cell>
          <cell r="C178" t="str">
            <v>aah</v>
          </cell>
          <cell r="D178">
            <v>37477</v>
          </cell>
          <cell r="E178">
            <v>37489</v>
          </cell>
          <cell r="F178">
            <v>37494</v>
          </cell>
          <cell r="G178">
            <v>37506</v>
          </cell>
          <cell r="H178">
            <v>147.55000000000001</v>
          </cell>
          <cell r="I178">
            <v>147.55000000000001</v>
          </cell>
          <cell r="J178" t="str">
            <v>НевАзот</v>
          </cell>
          <cell r="K178" t="str">
            <v>НевАзот</v>
          </cell>
          <cell r="L178" t="str">
            <v>GMF</v>
          </cell>
          <cell r="M178" t="str">
            <v>Marmara</v>
          </cell>
          <cell r="N178">
            <v>410</v>
          </cell>
          <cell r="O178">
            <v>60495.5</v>
          </cell>
          <cell r="P178">
            <v>60495.5</v>
          </cell>
          <cell r="Q178">
            <v>0</v>
          </cell>
          <cell r="R178">
            <v>-315</v>
          </cell>
          <cell r="S178">
            <v>-46478.25</v>
          </cell>
          <cell r="T178">
            <v>-46478.25</v>
          </cell>
          <cell r="U178">
            <v>0</v>
          </cell>
          <cell r="V178">
            <v>-33.997700000000002</v>
          </cell>
          <cell r="W178">
            <v>-5016.3599999999997</v>
          </cell>
          <cell r="X178">
            <v>-5016.3599999999997</v>
          </cell>
          <cell r="Y178">
            <v>0</v>
          </cell>
        </row>
        <row r="179">
          <cell r="A179">
            <v>200209</v>
          </cell>
          <cell r="B179" t="str">
            <v>aah61</v>
          </cell>
          <cell r="C179" t="str">
            <v>aah</v>
          </cell>
          <cell r="D179">
            <v>37484</v>
          </cell>
          <cell r="E179">
            <v>37498</v>
          </cell>
          <cell r="F179">
            <v>37503</v>
          </cell>
          <cell r="G179">
            <v>37520</v>
          </cell>
          <cell r="H179">
            <v>109.8</v>
          </cell>
          <cell r="I179">
            <v>109.8</v>
          </cell>
          <cell r="J179" t="str">
            <v>НевАзот</v>
          </cell>
          <cell r="K179" t="str">
            <v>НевАзот</v>
          </cell>
          <cell r="L179" t="str">
            <v>GMF</v>
          </cell>
          <cell r="M179" t="str">
            <v>Marmara</v>
          </cell>
          <cell r="N179">
            <v>410</v>
          </cell>
          <cell r="O179">
            <v>45018</v>
          </cell>
          <cell r="P179">
            <v>45018</v>
          </cell>
          <cell r="Q179">
            <v>0</v>
          </cell>
          <cell r="R179">
            <v>-315</v>
          </cell>
          <cell r="S179">
            <v>-34587</v>
          </cell>
          <cell r="T179">
            <v>-34587</v>
          </cell>
          <cell r="U179">
            <v>0</v>
          </cell>
          <cell r="V179">
            <v>-33.997599999999998</v>
          </cell>
          <cell r="W179">
            <v>-3732.94</v>
          </cell>
          <cell r="X179">
            <v>-3732.94</v>
          </cell>
          <cell r="Y179">
            <v>0</v>
          </cell>
        </row>
        <row r="180">
          <cell r="A180">
            <v>200207</v>
          </cell>
          <cell r="B180" t="str">
            <v>aah64</v>
          </cell>
          <cell r="C180" t="str">
            <v>aah</v>
          </cell>
          <cell r="D180">
            <v>37466</v>
          </cell>
          <cell r="E180">
            <v>37466</v>
          </cell>
          <cell r="F180">
            <v>37468</v>
          </cell>
          <cell r="G180">
            <v>37466</v>
          </cell>
          <cell r="H180">
            <v>60.2</v>
          </cell>
          <cell r="I180">
            <v>60.2</v>
          </cell>
          <cell r="J180" t="str">
            <v>НевАзот</v>
          </cell>
          <cell r="K180" t="str">
            <v>НевАзот</v>
          </cell>
          <cell r="L180" t="str">
            <v>GMF</v>
          </cell>
          <cell r="M180" t="str">
            <v>PCC</v>
          </cell>
          <cell r="N180">
            <v>369</v>
          </cell>
          <cell r="O180">
            <v>22213.8</v>
          </cell>
          <cell r="P180">
            <v>22213.8</v>
          </cell>
          <cell r="Q180">
            <v>0</v>
          </cell>
          <cell r="R180">
            <v>-315</v>
          </cell>
          <cell r="S180">
            <v>-18963</v>
          </cell>
          <cell r="T180">
            <v>-18963</v>
          </cell>
          <cell r="U180">
            <v>0</v>
          </cell>
          <cell r="V180">
            <v>-23.534099999999999</v>
          </cell>
          <cell r="W180">
            <v>-1416.75</v>
          </cell>
          <cell r="X180">
            <v>-1416.75</v>
          </cell>
          <cell r="Y180">
            <v>0</v>
          </cell>
        </row>
        <row r="181">
          <cell r="A181">
            <v>200209</v>
          </cell>
          <cell r="B181" t="str">
            <v>aah65</v>
          </cell>
          <cell r="C181" t="str">
            <v>aah</v>
          </cell>
          <cell r="D181">
            <v>37508</v>
          </cell>
          <cell r="E181">
            <v>37519</v>
          </cell>
          <cell r="F181">
            <v>37510</v>
          </cell>
          <cell r="G181">
            <v>37519</v>
          </cell>
          <cell r="H181">
            <v>91.3</v>
          </cell>
          <cell r="I181">
            <v>91.3</v>
          </cell>
          <cell r="J181" t="str">
            <v>НевАзот</v>
          </cell>
          <cell r="K181" t="str">
            <v>НевАзот</v>
          </cell>
          <cell r="L181" t="str">
            <v>GMF</v>
          </cell>
          <cell r="M181" t="str">
            <v>PCC</v>
          </cell>
          <cell r="N181">
            <v>369</v>
          </cell>
          <cell r="O181">
            <v>33689.699999999997</v>
          </cell>
          <cell r="P181">
            <v>33689.699999999997</v>
          </cell>
          <cell r="Q181">
            <v>0</v>
          </cell>
          <cell r="R181">
            <v>-315</v>
          </cell>
          <cell r="S181">
            <v>-28759.5</v>
          </cell>
          <cell r="T181">
            <v>-28759.5</v>
          </cell>
          <cell r="U181">
            <v>0</v>
          </cell>
          <cell r="V181">
            <v>-23.3842</v>
          </cell>
          <cell r="W181">
            <v>-2134.98</v>
          </cell>
          <cell r="X181">
            <v>-2134.98</v>
          </cell>
          <cell r="Y181">
            <v>0</v>
          </cell>
        </row>
        <row r="182">
          <cell r="A182">
            <v>200209</v>
          </cell>
          <cell r="B182" t="str">
            <v>aah66</v>
          </cell>
          <cell r="C182" t="str">
            <v>aah</v>
          </cell>
          <cell r="D182">
            <v>37515</v>
          </cell>
          <cell r="E182">
            <v>37522</v>
          </cell>
          <cell r="F182">
            <v>37517</v>
          </cell>
          <cell r="G182">
            <v>37522</v>
          </cell>
          <cell r="H182">
            <v>90.4</v>
          </cell>
          <cell r="I182">
            <v>90.4</v>
          </cell>
          <cell r="J182" t="str">
            <v>НевАзот</v>
          </cell>
          <cell r="K182" t="str">
            <v>НевАзот</v>
          </cell>
          <cell r="L182" t="str">
            <v>GMF</v>
          </cell>
          <cell r="M182" t="str">
            <v>PCC</v>
          </cell>
          <cell r="N182">
            <v>369</v>
          </cell>
          <cell r="O182">
            <v>33357.599999999999</v>
          </cell>
          <cell r="P182">
            <v>33357.599999999999</v>
          </cell>
          <cell r="Q182">
            <v>0</v>
          </cell>
          <cell r="R182">
            <v>-315</v>
          </cell>
          <cell r="S182">
            <v>-28476</v>
          </cell>
          <cell r="T182">
            <v>-28476</v>
          </cell>
          <cell r="U182">
            <v>0</v>
          </cell>
          <cell r="V182">
            <v>-23.257999999999999</v>
          </cell>
          <cell r="W182">
            <v>-2102.52</v>
          </cell>
          <cell r="X182">
            <v>-2102.52</v>
          </cell>
          <cell r="Y182">
            <v>0</v>
          </cell>
        </row>
        <row r="183">
          <cell r="A183">
            <v>200209</v>
          </cell>
          <cell r="B183" t="str">
            <v>aah67</v>
          </cell>
          <cell r="C183" t="str">
            <v>aah</v>
          </cell>
          <cell r="D183">
            <v>37522</v>
          </cell>
          <cell r="E183">
            <v>37526</v>
          </cell>
          <cell r="F183">
            <v>37524</v>
          </cell>
          <cell r="G183">
            <v>37526</v>
          </cell>
          <cell r="H183">
            <v>88.94</v>
          </cell>
          <cell r="I183">
            <v>88.94</v>
          </cell>
          <cell r="J183" t="str">
            <v>НевАзот</v>
          </cell>
          <cell r="K183" t="str">
            <v>НевАзот</v>
          </cell>
          <cell r="L183" t="str">
            <v>GMF</v>
          </cell>
          <cell r="M183" t="str">
            <v>PCC</v>
          </cell>
          <cell r="N183">
            <v>369</v>
          </cell>
          <cell r="O183">
            <v>32818.86</v>
          </cell>
          <cell r="P183">
            <v>32818.86</v>
          </cell>
          <cell r="Q183">
            <v>0</v>
          </cell>
          <cell r="R183">
            <v>-315</v>
          </cell>
          <cell r="S183">
            <v>-28016.1</v>
          </cell>
          <cell r="T183">
            <v>-28016.1</v>
          </cell>
          <cell r="U183">
            <v>0</v>
          </cell>
          <cell r="V183">
            <v>-23.257999999999999</v>
          </cell>
          <cell r="W183">
            <v>-2068.5700000000002</v>
          </cell>
          <cell r="X183">
            <v>-2068.5700000000002</v>
          </cell>
          <cell r="Y183">
            <v>0</v>
          </cell>
        </row>
        <row r="184">
          <cell r="A184">
            <v>200209</v>
          </cell>
          <cell r="B184" t="str">
            <v>aah68</v>
          </cell>
          <cell r="C184" t="str">
            <v>aah</v>
          </cell>
          <cell r="D184">
            <v>37506</v>
          </cell>
          <cell r="E184">
            <v>37509</v>
          </cell>
          <cell r="F184">
            <v>37519</v>
          </cell>
          <cell r="G184">
            <v>37520</v>
          </cell>
          <cell r="H184">
            <v>55.14</v>
          </cell>
          <cell r="I184">
            <v>55.14</v>
          </cell>
          <cell r="J184" t="str">
            <v>НевАзот</v>
          </cell>
          <cell r="K184" t="str">
            <v>НевАзот</v>
          </cell>
          <cell r="L184" t="str">
            <v>GMF</v>
          </cell>
          <cell r="M184" t="str">
            <v>Marmara</v>
          </cell>
          <cell r="N184">
            <v>410</v>
          </cell>
          <cell r="O184">
            <v>22607.4</v>
          </cell>
          <cell r="P184">
            <v>22607.4</v>
          </cell>
          <cell r="Q184">
            <v>0</v>
          </cell>
          <cell r="R184">
            <v>-315</v>
          </cell>
          <cell r="S184">
            <v>-17369.099999999999</v>
          </cell>
          <cell r="T184">
            <v>-17369.099999999999</v>
          </cell>
          <cell r="U184">
            <v>0</v>
          </cell>
          <cell r="V184">
            <v>-35</v>
          </cell>
          <cell r="W184">
            <v>-1929.9</v>
          </cell>
          <cell r="X184">
            <v>-937.43</v>
          </cell>
          <cell r="Y184">
            <v>-992.47</v>
          </cell>
        </row>
        <row r="185">
          <cell r="A185">
            <v>200209</v>
          </cell>
          <cell r="B185" t="str">
            <v>aah69</v>
          </cell>
          <cell r="C185" t="str">
            <v>aah</v>
          </cell>
          <cell r="D185">
            <v>37513</v>
          </cell>
          <cell r="E185">
            <v>37515</v>
          </cell>
          <cell r="F185">
            <v>37523</v>
          </cell>
          <cell r="G185">
            <v>37520</v>
          </cell>
          <cell r="H185">
            <v>55.46</v>
          </cell>
          <cell r="I185">
            <v>55.46</v>
          </cell>
          <cell r="J185" t="str">
            <v>НевАзот</v>
          </cell>
          <cell r="K185" t="str">
            <v>НевАзот</v>
          </cell>
          <cell r="L185" t="str">
            <v>GMF</v>
          </cell>
          <cell r="M185" t="str">
            <v>Marmara</v>
          </cell>
          <cell r="N185">
            <v>410</v>
          </cell>
          <cell r="O185">
            <v>22738.6</v>
          </cell>
          <cell r="P185">
            <v>22738.6</v>
          </cell>
          <cell r="Q185">
            <v>0</v>
          </cell>
          <cell r="R185">
            <v>-315</v>
          </cell>
          <cell r="S185">
            <v>-17469.900000000001</v>
          </cell>
          <cell r="T185">
            <v>-17469.900000000001</v>
          </cell>
          <cell r="U185">
            <v>0</v>
          </cell>
          <cell r="V185">
            <v>-35</v>
          </cell>
          <cell r="W185">
            <v>-1941.1</v>
          </cell>
          <cell r="X185">
            <v>-937.43</v>
          </cell>
          <cell r="Y185">
            <v>-1003.67</v>
          </cell>
        </row>
        <row r="186">
          <cell r="A186">
            <v>200209</v>
          </cell>
          <cell r="B186" t="str">
            <v>aah70</v>
          </cell>
          <cell r="C186" t="str">
            <v>aah</v>
          </cell>
          <cell r="D186">
            <v>37520</v>
          </cell>
          <cell r="E186">
            <v>37524</v>
          </cell>
          <cell r="F186">
            <v>37530</v>
          </cell>
          <cell r="G186">
            <v>37524</v>
          </cell>
          <cell r="H186">
            <v>90</v>
          </cell>
          <cell r="I186">
            <v>90</v>
          </cell>
          <cell r="J186" t="str">
            <v>НевАзот</v>
          </cell>
          <cell r="K186" t="str">
            <v>НевАзот</v>
          </cell>
          <cell r="L186" t="str">
            <v>GMF</v>
          </cell>
          <cell r="M186" t="str">
            <v>Marmara</v>
          </cell>
          <cell r="N186">
            <v>410</v>
          </cell>
          <cell r="O186">
            <v>36900</v>
          </cell>
          <cell r="P186">
            <v>36900</v>
          </cell>
          <cell r="Q186">
            <v>0</v>
          </cell>
          <cell r="R186">
            <v>-315</v>
          </cell>
          <cell r="S186">
            <v>-28350</v>
          </cell>
          <cell r="T186">
            <v>-28350</v>
          </cell>
          <cell r="U186">
            <v>0</v>
          </cell>
          <cell r="V186">
            <v>-35</v>
          </cell>
          <cell r="W186">
            <v>-3150</v>
          </cell>
          <cell r="X186">
            <v>-3749.69</v>
          </cell>
          <cell r="Y186">
            <v>599.69000000000005</v>
          </cell>
        </row>
        <row r="187">
          <cell r="A187">
            <v>200209</v>
          </cell>
          <cell r="B187" t="str">
            <v>aah71</v>
          </cell>
          <cell r="C187" t="str">
            <v>aah</v>
          </cell>
          <cell r="D187">
            <v>37526</v>
          </cell>
          <cell r="E187">
            <v>37526</v>
          </cell>
          <cell r="F187">
            <v>37536</v>
          </cell>
          <cell r="G187">
            <v>37526</v>
          </cell>
          <cell r="H187">
            <v>36.200000000000003</v>
          </cell>
          <cell r="I187">
            <v>36.200000000000003</v>
          </cell>
          <cell r="J187" t="str">
            <v>НевАзот</v>
          </cell>
          <cell r="K187" t="str">
            <v>НевАзот</v>
          </cell>
          <cell r="L187" t="str">
            <v>GMF</v>
          </cell>
          <cell r="M187" t="str">
            <v>Marmara</v>
          </cell>
          <cell r="N187">
            <v>410</v>
          </cell>
          <cell r="O187">
            <v>14842</v>
          </cell>
          <cell r="P187">
            <v>14842</v>
          </cell>
          <cell r="Q187">
            <v>0</v>
          </cell>
          <cell r="R187">
            <v>-315</v>
          </cell>
          <cell r="S187">
            <v>-11403</v>
          </cell>
          <cell r="T187">
            <v>-11403</v>
          </cell>
          <cell r="U187">
            <v>0</v>
          </cell>
          <cell r="V187">
            <v>-34.5276</v>
          </cell>
          <cell r="W187">
            <v>-1249.9000000000001</v>
          </cell>
          <cell r="X187">
            <v>-1249.9000000000001</v>
          </cell>
          <cell r="Y187">
            <v>0</v>
          </cell>
        </row>
        <row r="188">
          <cell r="A188">
            <v>200210</v>
          </cell>
          <cell r="B188" t="str">
            <v>aah72</v>
          </cell>
          <cell r="C188" t="str">
            <v>aah</v>
          </cell>
          <cell r="D188">
            <v>37540</v>
          </cell>
          <cell r="E188">
            <v>37545</v>
          </cell>
          <cell r="F188">
            <v>37549</v>
          </cell>
          <cell r="G188">
            <v>37545</v>
          </cell>
          <cell r="H188">
            <v>60.6</v>
          </cell>
          <cell r="I188">
            <v>60.6</v>
          </cell>
          <cell r="J188" t="str">
            <v>НевАзот</v>
          </cell>
          <cell r="K188" t="str">
            <v>НевАзот</v>
          </cell>
          <cell r="L188" t="str">
            <v>GMF</v>
          </cell>
          <cell r="M188" t="str">
            <v>PCC</v>
          </cell>
          <cell r="N188">
            <v>369</v>
          </cell>
          <cell r="O188">
            <v>22361.4</v>
          </cell>
          <cell r="P188">
            <v>22361.4</v>
          </cell>
          <cell r="Q188">
            <v>0</v>
          </cell>
          <cell r="R188">
            <v>-315</v>
          </cell>
          <cell r="S188">
            <v>-19089</v>
          </cell>
          <cell r="T188">
            <v>-19089</v>
          </cell>
          <cell r="U188">
            <v>0</v>
          </cell>
          <cell r="V188">
            <v>-23.378699999999998</v>
          </cell>
          <cell r="W188">
            <v>-1416.75</v>
          </cell>
          <cell r="X188">
            <v>-1416.75</v>
          </cell>
          <cell r="Y188">
            <v>0</v>
          </cell>
        </row>
        <row r="189">
          <cell r="A189">
            <v>200210</v>
          </cell>
          <cell r="B189" t="str">
            <v>aah73</v>
          </cell>
          <cell r="C189" t="str">
            <v>aah</v>
          </cell>
          <cell r="D189">
            <v>37547</v>
          </cell>
          <cell r="E189">
            <v>37560</v>
          </cell>
          <cell r="F189">
            <v>37549</v>
          </cell>
          <cell r="G189">
            <v>37560</v>
          </cell>
          <cell r="H189">
            <v>58.1</v>
          </cell>
          <cell r="I189">
            <v>58.1</v>
          </cell>
          <cell r="J189" t="str">
            <v>НевАзот</v>
          </cell>
          <cell r="K189" t="str">
            <v>НевАзот</v>
          </cell>
          <cell r="L189" t="str">
            <v>GMF</v>
          </cell>
          <cell r="M189" t="str">
            <v>PCC</v>
          </cell>
          <cell r="N189">
            <v>369</v>
          </cell>
          <cell r="O189">
            <v>21438.9</v>
          </cell>
          <cell r="P189">
            <v>21438.9</v>
          </cell>
          <cell r="Q189">
            <v>0</v>
          </cell>
          <cell r="R189">
            <v>-315</v>
          </cell>
          <cell r="S189">
            <v>-18301.5</v>
          </cell>
          <cell r="T189">
            <v>-18301.5</v>
          </cell>
          <cell r="U189">
            <v>0</v>
          </cell>
          <cell r="V189">
            <v>-23.367000000000001</v>
          </cell>
          <cell r="W189">
            <v>-1357.62</v>
          </cell>
          <cell r="X189">
            <v>-1357.62</v>
          </cell>
          <cell r="Y189">
            <v>0</v>
          </cell>
        </row>
        <row r="190">
          <cell r="A190">
            <v>200210</v>
          </cell>
          <cell r="B190" t="str">
            <v>aah74</v>
          </cell>
          <cell r="C190" t="str">
            <v>aah</v>
          </cell>
          <cell r="D190">
            <v>37540</v>
          </cell>
          <cell r="E190">
            <v>37532</v>
          </cell>
          <cell r="F190">
            <v>37550</v>
          </cell>
          <cell r="G190">
            <v>37532</v>
          </cell>
          <cell r="H190">
            <v>130.18</v>
          </cell>
          <cell r="I190">
            <v>130.18</v>
          </cell>
          <cell r="J190" t="str">
            <v>НевАзот</v>
          </cell>
          <cell r="K190" t="str">
            <v>НевАзот</v>
          </cell>
          <cell r="L190" t="str">
            <v>GMF</v>
          </cell>
          <cell r="M190" t="str">
            <v>Marmara</v>
          </cell>
          <cell r="N190">
            <v>410</v>
          </cell>
          <cell r="O190">
            <v>53373.8</v>
          </cell>
          <cell r="P190">
            <v>53373.8</v>
          </cell>
          <cell r="Q190">
            <v>0</v>
          </cell>
          <cell r="R190">
            <v>-315</v>
          </cell>
          <cell r="S190">
            <v>-41006.699999999997</v>
          </cell>
          <cell r="T190">
            <v>-41006.699999999997</v>
          </cell>
          <cell r="U190">
            <v>0</v>
          </cell>
          <cell r="V190">
            <v>-34.345599999999997</v>
          </cell>
          <cell r="W190">
            <v>-4471.1099999999997</v>
          </cell>
          <cell r="X190">
            <v>-4471.1099999999997</v>
          </cell>
          <cell r="Y190">
            <v>0</v>
          </cell>
        </row>
        <row r="191">
          <cell r="A191">
            <v>200210</v>
          </cell>
          <cell r="B191" t="str">
            <v>aah75</v>
          </cell>
          <cell r="C191" t="str">
            <v>aah</v>
          </cell>
          <cell r="D191">
            <v>37547</v>
          </cell>
          <cell r="E191">
            <v>37560</v>
          </cell>
          <cell r="F191">
            <v>37557</v>
          </cell>
          <cell r="G191">
            <v>37560</v>
          </cell>
          <cell r="H191">
            <v>38.700000000000003</v>
          </cell>
          <cell r="I191">
            <v>38.700000000000003</v>
          </cell>
          <cell r="J191" t="str">
            <v>НевАзот</v>
          </cell>
          <cell r="K191" t="str">
            <v>НевАзот</v>
          </cell>
          <cell r="L191" t="str">
            <v>GMF</v>
          </cell>
          <cell r="M191" t="str">
            <v>Marmara</v>
          </cell>
          <cell r="N191">
            <v>410</v>
          </cell>
          <cell r="O191">
            <v>15867</v>
          </cell>
          <cell r="P191">
            <v>0</v>
          </cell>
          <cell r="Q191">
            <v>15867</v>
          </cell>
          <cell r="R191">
            <v>-315</v>
          </cell>
          <cell r="S191">
            <v>-12190.5</v>
          </cell>
          <cell r="T191">
            <v>0</v>
          </cell>
          <cell r="U191">
            <v>-12190.5</v>
          </cell>
          <cell r="V191">
            <v>-36</v>
          </cell>
          <cell r="W191">
            <v>-1393.2</v>
          </cell>
          <cell r="X191">
            <v>0</v>
          </cell>
          <cell r="Y191">
            <v>-1393.2</v>
          </cell>
        </row>
        <row r="192">
          <cell r="A192">
            <v>200209</v>
          </cell>
          <cell r="B192" t="str">
            <v>aah78</v>
          </cell>
          <cell r="C192" t="str">
            <v>aah</v>
          </cell>
          <cell r="D192">
            <v>37522</v>
          </cell>
          <cell r="E192">
            <v>37529</v>
          </cell>
          <cell r="F192">
            <v>37531</v>
          </cell>
          <cell r="G192">
            <v>37529</v>
          </cell>
          <cell r="H192">
            <v>29.2</v>
          </cell>
          <cell r="I192">
            <v>29.2</v>
          </cell>
          <cell r="J192" t="str">
            <v>НевАзот</v>
          </cell>
          <cell r="K192" t="str">
            <v>НевАзот</v>
          </cell>
          <cell r="L192" t="str">
            <v>GMF</v>
          </cell>
          <cell r="M192" t="str">
            <v>PCC</v>
          </cell>
          <cell r="N192">
            <v>369</v>
          </cell>
          <cell r="O192">
            <v>10774.8</v>
          </cell>
          <cell r="P192">
            <v>10774.8</v>
          </cell>
          <cell r="Q192">
            <v>0</v>
          </cell>
          <cell r="R192">
            <v>-315</v>
          </cell>
          <cell r="S192">
            <v>-9198</v>
          </cell>
          <cell r="T192">
            <v>-1319026.55</v>
          </cell>
          <cell r="U192">
            <v>1309828.55</v>
          </cell>
          <cell r="V192">
            <v>-23.257899999999999</v>
          </cell>
          <cell r="W192">
            <v>-679.13</v>
          </cell>
          <cell r="X192">
            <v>-679.13</v>
          </cell>
          <cell r="Y192">
            <v>0</v>
          </cell>
        </row>
        <row r="193">
          <cell r="A193">
            <v>200211</v>
          </cell>
          <cell r="B193" t="str">
            <v>aah79</v>
          </cell>
          <cell r="C193" t="str">
            <v>aah</v>
          </cell>
          <cell r="D193">
            <v>37564</v>
          </cell>
          <cell r="E193">
            <v>37574</v>
          </cell>
          <cell r="F193">
            <v>37566</v>
          </cell>
          <cell r="G193">
            <v>37574</v>
          </cell>
          <cell r="H193">
            <v>91.4</v>
          </cell>
          <cell r="I193">
            <v>91.4</v>
          </cell>
          <cell r="J193" t="str">
            <v>НевАзот</v>
          </cell>
          <cell r="K193" t="str">
            <v>НевАзот</v>
          </cell>
          <cell r="L193" t="str">
            <v>GMF</v>
          </cell>
          <cell r="M193" t="str">
            <v>PCC</v>
          </cell>
          <cell r="N193">
            <v>369</v>
          </cell>
          <cell r="O193">
            <v>33726.6</v>
          </cell>
          <cell r="P193">
            <v>14760</v>
          </cell>
          <cell r="Q193">
            <v>18966.599999999999</v>
          </cell>
          <cell r="R193">
            <v>-315</v>
          </cell>
          <cell r="S193">
            <v>-28791</v>
          </cell>
          <cell r="T193">
            <v>0</v>
          </cell>
          <cell r="U193">
            <v>-28791</v>
          </cell>
          <cell r="V193">
            <v>-23</v>
          </cell>
          <cell r="W193">
            <v>-2102.1999999999998</v>
          </cell>
          <cell r="X193">
            <v>0</v>
          </cell>
          <cell r="Y193">
            <v>-2102.1999999999998</v>
          </cell>
        </row>
        <row r="194">
          <cell r="A194">
            <v>200211</v>
          </cell>
          <cell r="B194" t="str">
            <v>aah80</v>
          </cell>
          <cell r="C194" t="str">
            <v>aah</v>
          </cell>
          <cell r="D194">
            <v>37571</v>
          </cell>
          <cell r="E194">
            <v>37578</v>
          </cell>
          <cell r="F194">
            <v>37573</v>
          </cell>
          <cell r="G194">
            <v>37578</v>
          </cell>
          <cell r="H194">
            <v>80</v>
          </cell>
          <cell r="I194">
            <v>80</v>
          </cell>
          <cell r="J194" t="str">
            <v>НевАзот</v>
          </cell>
          <cell r="K194" t="str">
            <v>НевАзот</v>
          </cell>
          <cell r="L194" t="str">
            <v>GMF</v>
          </cell>
          <cell r="M194" t="str">
            <v>PCC</v>
          </cell>
          <cell r="N194">
            <v>369</v>
          </cell>
          <cell r="O194">
            <v>29520</v>
          </cell>
          <cell r="P194">
            <v>29520</v>
          </cell>
          <cell r="Q194">
            <v>0</v>
          </cell>
          <cell r="R194">
            <v>-315</v>
          </cell>
          <cell r="S194">
            <v>-25200</v>
          </cell>
          <cell r="T194">
            <v>0</v>
          </cell>
          <cell r="U194">
            <v>-25200</v>
          </cell>
          <cell r="V194">
            <v>-23</v>
          </cell>
          <cell r="W194">
            <v>-1840</v>
          </cell>
          <cell r="X194">
            <v>0</v>
          </cell>
          <cell r="Y194">
            <v>-1840</v>
          </cell>
        </row>
        <row r="195">
          <cell r="A195">
            <v>200211</v>
          </cell>
          <cell r="B195" t="str">
            <v>aah81</v>
          </cell>
          <cell r="C195" t="str">
            <v>aah</v>
          </cell>
          <cell r="D195">
            <v>37578</v>
          </cell>
          <cell r="E195">
            <v>37147</v>
          </cell>
          <cell r="F195">
            <v>37580</v>
          </cell>
          <cell r="G195">
            <v>37169</v>
          </cell>
          <cell r="H195">
            <v>80</v>
          </cell>
          <cell r="I195">
            <v>80</v>
          </cell>
          <cell r="J195" t="str">
            <v>НевАзот</v>
          </cell>
          <cell r="K195" t="str">
            <v>НевАзот</v>
          </cell>
          <cell r="L195" t="str">
            <v>GMF</v>
          </cell>
          <cell r="M195" t="str">
            <v>PCC</v>
          </cell>
          <cell r="N195">
            <v>369</v>
          </cell>
          <cell r="O195">
            <v>29520</v>
          </cell>
          <cell r="P195">
            <v>29520</v>
          </cell>
          <cell r="Q195">
            <v>0</v>
          </cell>
          <cell r="R195">
            <v>-315</v>
          </cell>
          <cell r="S195">
            <v>-25200</v>
          </cell>
          <cell r="T195">
            <v>0</v>
          </cell>
          <cell r="U195">
            <v>-25200</v>
          </cell>
          <cell r="V195">
            <v>-23</v>
          </cell>
          <cell r="W195">
            <v>-1840</v>
          </cell>
          <cell r="X195">
            <v>0</v>
          </cell>
          <cell r="Y195">
            <v>-1840</v>
          </cell>
        </row>
        <row r="196">
          <cell r="A196">
            <v>200211</v>
          </cell>
          <cell r="B196" t="str">
            <v>aah82</v>
          </cell>
          <cell r="C196" t="str">
            <v>aah</v>
          </cell>
          <cell r="D196">
            <v>37585</v>
          </cell>
          <cell r="E196">
            <v>37566</v>
          </cell>
          <cell r="F196">
            <v>37587</v>
          </cell>
          <cell r="G196">
            <v>37566</v>
          </cell>
          <cell r="H196">
            <v>48.6</v>
          </cell>
          <cell r="I196">
            <v>48.6</v>
          </cell>
          <cell r="J196" t="str">
            <v>НевАзот</v>
          </cell>
          <cell r="K196" t="str">
            <v>НевАзот</v>
          </cell>
          <cell r="L196" t="str">
            <v>GMF</v>
          </cell>
          <cell r="M196" t="str">
            <v>PCC</v>
          </cell>
          <cell r="N196">
            <v>369</v>
          </cell>
          <cell r="O196">
            <v>17933.400000000001</v>
          </cell>
          <cell r="P196">
            <v>0</v>
          </cell>
          <cell r="Q196">
            <v>17933.400000000001</v>
          </cell>
          <cell r="R196">
            <v>-315</v>
          </cell>
          <cell r="S196">
            <v>-15309</v>
          </cell>
          <cell r="T196">
            <v>0</v>
          </cell>
          <cell r="U196">
            <v>-15309</v>
          </cell>
          <cell r="V196">
            <v>-23</v>
          </cell>
          <cell r="W196">
            <v>-1117.8</v>
          </cell>
          <cell r="X196">
            <v>0</v>
          </cell>
          <cell r="Y196">
            <v>-1117.8</v>
          </cell>
        </row>
        <row r="197">
          <cell r="A197">
            <v>200211</v>
          </cell>
          <cell r="B197" t="str">
            <v>aah83</v>
          </cell>
          <cell r="C197" t="str">
            <v>aah</v>
          </cell>
          <cell r="D197">
            <v>37564</v>
          </cell>
          <cell r="E197">
            <v>37566</v>
          </cell>
          <cell r="F197">
            <v>37569</v>
          </cell>
          <cell r="G197">
            <v>37566</v>
          </cell>
          <cell r="H197">
            <v>223.5</v>
          </cell>
          <cell r="I197">
            <v>223.5</v>
          </cell>
          <cell r="J197" t="str">
            <v>НевАзот</v>
          </cell>
          <cell r="K197" t="str">
            <v>НевАзот</v>
          </cell>
          <cell r="L197" t="str">
            <v>GMF</v>
          </cell>
          <cell r="M197" t="str">
            <v>Marmara</v>
          </cell>
          <cell r="N197">
            <v>410</v>
          </cell>
          <cell r="O197">
            <v>91635</v>
          </cell>
          <cell r="P197">
            <v>0</v>
          </cell>
          <cell r="Q197">
            <v>91635</v>
          </cell>
          <cell r="R197">
            <v>-315</v>
          </cell>
          <cell r="S197">
            <v>-70402.5</v>
          </cell>
          <cell r="T197">
            <v>0</v>
          </cell>
          <cell r="U197">
            <v>-70402.5</v>
          </cell>
          <cell r="V197">
            <v>-36</v>
          </cell>
          <cell r="W197">
            <v>-8046</v>
          </cell>
          <cell r="X197">
            <v>-379</v>
          </cell>
          <cell r="Y197">
            <v>-7667</v>
          </cell>
        </row>
        <row r="198">
          <cell r="A198">
            <v>200211</v>
          </cell>
          <cell r="B198" t="str">
            <v>aah84</v>
          </cell>
          <cell r="C198" t="str">
            <v>aah</v>
          </cell>
          <cell r="D198">
            <v>37571</v>
          </cell>
          <cell r="E198">
            <v>37169</v>
          </cell>
          <cell r="F198">
            <v>37576</v>
          </cell>
          <cell r="G198">
            <v>37170</v>
          </cell>
          <cell r="H198">
            <v>50</v>
          </cell>
          <cell r="I198">
            <v>50</v>
          </cell>
          <cell r="J198" t="str">
            <v>НевАзот</v>
          </cell>
          <cell r="K198" t="str">
            <v>НевАзот</v>
          </cell>
          <cell r="L198" t="str">
            <v>GMF</v>
          </cell>
          <cell r="M198" t="str">
            <v>Marmara</v>
          </cell>
          <cell r="N198">
            <v>410</v>
          </cell>
          <cell r="O198">
            <v>20500</v>
          </cell>
          <cell r="P198">
            <v>0</v>
          </cell>
          <cell r="Q198">
            <v>20500</v>
          </cell>
          <cell r="R198">
            <v>-315</v>
          </cell>
          <cell r="S198">
            <v>-15750</v>
          </cell>
          <cell r="T198">
            <v>0</v>
          </cell>
          <cell r="U198">
            <v>-15750</v>
          </cell>
          <cell r="V198">
            <v>-36</v>
          </cell>
          <cell r="W198">
            <v>-1800</v>
          </cell>
          <cell r="X198">
            <v>0</v>
          </cell>
          <cell r="Y198">
            <v>-1800</v>
          </cell>
        </row>
        <row r="199">
          <cell r="A199">
            <v>200211</v>
          </cell>
          <cell r="B199" t="str">
            <v>aah85</v>
          </cell>
          <cell r="C199" t="str">
            <v>aah</v>
          </cell>
          <cell r="D199">
            <v>37578</v>
          </cell>
          <cell r="E199">
            <v>37172</v>
          </cell>
          <cell r="F199">
            <v>37583</v>
          </cell>
          <cell r="G199">
            <v>37172</v>
          </cell>
          <cell r="H199">
            <v>50</v>
          </cell>
          <cell r="I199">
            <v>50</v>
          </cell>
          <cell r="J199" t="str">
            <v>НевАзот</v>
          </cell>
          <cell r="K199" t="str">
            <v>НевАзот</v>
          </cell>
          <cell r="L199" t="str">
            <v>GMF</v>
          </cell>
          <cell r="M199" t="str">
            <v>Marmara</v>
          </cell>
          <cell r="N199">
            <v>410</v>
          </cell>
          <cell r="O199">
            <v>20500</v>
          </cell>
          <cell r="P199">
            <v>0</v>
          </cell>
          <cell r="Q199">
            <v>20500</v>
          </cell>
          <cell r="R199">
            <v>-315</v>
          </cell>
          <cell r="S199">
            <v>-15750</v>
          </cell>
          <cell r="T199">
            <v>0</v>
          </cell>
          <cell r="U199">
            <v>-15750</v>
          </cell>
          <cell r="V199">
            <v>-36</v>
          </cell>
          <cell r="W199">
            <v>-1800</v>
          </cell>
          <cell r="X199">
            <v>0</v>
          </cell>
          <cell r="Y199">
            <v>-1800</v>
          </cell>
        </row>
        <row r="200">
          <cell r="A200">
            <v>200211</v>
          </cell>
          <cell r="B200" t="str">
            <v>aah86</v>
          </cell>
          <cell r="C200" t="str">
            <v>aah</v>
          </cell>
          <cell r="D200">
            <v>37585</v>
          </cell>
          <cell r="E200">
            <v>36914</v>
          </cell>
          <cell r="F200">
            <v>37590</v>
          </cell>
          <cell r="G200">
            <v>36914</v>
          </cell>
          <cell r="H200">
            <v>76.5</v>
          </cell>
          <cell r="I200">
            <v>76.5</v>
          </cell>
          <cell r="J200" t="str">
            <v>НевАзот</v>
          </cell>
          <cell r="K200" t="str">
            <v>НевАзот</v>
          </cell>
          <cell r="L200" t="str">
            <v>GMF</v>
          </cell>
          <cell r="M200" t="str">
            <v>Marmara</v>
          </cell>
          <cell r="N200">
            <v>410</v>
          </cell>
          <cell r="O200">
            <v>31365</v>
          </cell>
          <cell r="P200">
            <v>0</v>
          </cell>
          <cell r="Q200">
            <v>31365</v>
          </cell>
          <cell r="R200">
            <v>-315</v>
          </cell>
          <cell r="S200">
            <v>-24097.5</v>
          </cell>
          <cell r="T200">
            <v>0</v>
          </cell>
          <cell r="U200">
            <v>-24097.5</v>
          </cell>
          <cell r="V200">
            <v>-36</v>
          </cell>
          <cell r="W200">
            <v>-2754</v>
          </cell>
          <cell r="X200">
            <v>0</v>
          </cell>
          <cell r="Y200">
            <v>-2754</v>
          </cell>
        </row>
        <row r="201">
          <cell r="A201">
            <v>200101</v>
          </cell>
          <cell r="B201" t="str">
            <v>ac01</v>
          </cell>
          <cell r="C201" t="str">
            <v>ac</v>
          </cell>
          <cell r="D201">
            <v>36914</v>
          </cell>
          <cell r="E201">
            <v>36914</v>
          </cell>
          <cell r="F201">
            <v>36914</v>
          </cell>
          <cell r="G201">
            <v>36914</v>
          </cell>
          <cell r="H201">
            <v>3975.6</v>
          </cell>
          <cell r="I201">
            <v>3975.6</v>
          </cell>
          <cell r="J201" t="str">
            <v>КГОК</v>
          </cell>
          <cell r="K201" t="str">
            <v>КГОК</v>
          </cell>
          <cell r="L201" t="str">
            <v>Seneltex</v>
          </cell>
          <cell r="M201" t="str">
            <v>Kemira-Lifosa</v>
          </cell>
          <cell r="N201">
            <v>61.5</v>
          </cell>
          <cell r="O201">
            <v>244499.4</v>
          </cell>
          <cell r="P201">
            <v>244499.4</v>
          </cell>
          <cell r="Q201">
            <v>0</v>
          </cell>
          <cell r="R201">
            <v>-29</v>
          </cell>
          <cell r="S201">
            <v>-115292.4</v>
          </cell>
          <cell r="T201">
            <v>-115292.4</v>
          </cell>
          <cell r="U201">
            <v>0</v>
          </cell>
          <cell r="V201">
            <v>-26.586099999999998</v>
          </cell>
          <cell r="W201">
            <v>-105695.55</v>
          </cell>
          <cell r="X201">
            <v>-105695.55</v>
          </cell>
          <cell r="Y201">
            <v>0</v>
          </cell>
        </row>
        <row r="202">
          <cell r="A202">
            <v>200102</v>
          </cell>
          <cell r="B202" t="str">
            <v>ac02</v>
          </cell>
          <cell r="C202" t="str">
            <v>ac</v>
          </cell>
          <cell r="D202">
            <v>36931</v>
          </cell>
          <cell r="E202">
            <v>36931</v>
          </cell>
          <cell r="F202">
            <v>36931</v>
          </cell>
          <cell r="G202">
            <v>36931</v>
          </cell>
          <cell r="H202">
            <v>3977</v>
          </cell>
          <cell r="I202">
            <v>3977</v>
          </cell>
          <cell r="J202" t="str">
            <v>КГОК</v>
          </cell>
          <cell r="K202" t="str">
            <v>КГОК</v>
          </cell>
          <cell r="L202" t="str">
            <v>Seneltex</v>
          </cell>
          <cell r="M202" t="str">
            <v>Kemira-Lifosa</v>
          </cell>
          <cell r="N202">
            <v>61.5</v>
          </cell>
          <cell r="O202">
            <v>244585.5</v>
          </cell>
          <cell r="P202">
            <v>244585.5</v>
          </cell>
          <cell r="Q202">
            <v>0</v>
          </cell>
          <cell r="R202">
            <v>-29</v>
          </cell>
          <cell r="S202">
            <v>-115333</v>
          </cell>
          <cell r="T202">
            <v>-115333</v>
          </cell>
          <cell r="U202">
            <v>0</v>
          </cell>
          <cell r="V202">
            <v>-26.603400000000001</v>
          </cell>
          <cell r="W202">
            <v>-105801.75</v>
          </cell>
          <cell r="X202">
            <v>-105801.75</v>
          </cell>
          <cell r="Y202">
            <v>0</v>
          </cell>
        </row>
        <row r="203">
          <cell r="A203">
            <v>200103</v>
          </cell>
          <cell r="B203" t="str">
            <v>ac03</v>
          </cell>
          <cell r="C203" t="str">
            <v>ac</v>
          </cell>
          <cell r="D203">
            <v>36956</v>
          </cell>
          <cell r="E203">
            <v>36956</v>
          </cell>
          <cell r="F203">
            <v>36956</v>
          </cell>
          <cell r="G203">
            <v>36956</v>
          </cell>
          <cell r="H203">
            <v>3974.8</v>
          </cell>
          <cell r="I203">
            <v>3974.8</v>
          </cell>
          <cell r="J203" t="str">
            <v>КГОК</v>
          </cell>
          <cell r="K203" t="str">
            <v>КГОК</v>
          </cell>
          <cell r="L203" t="str">
            <v>Seneltex</v>
          </cell>
          <cell r="M203" t="str">
            <v>Lifosa</v>
          </cell>
          <cell r="N203">
            <v>61.5</v>
          </cell>
          <cell r="O203">
            <v>244450.2</v>
          </cell>
          <cell r="P203">
            <v>244450.2</v>
          </cell>
          <cell r="Q203">
            <v>0</v>
          </cell>
          <cell r="R203">
            <v>-28</v>
          </cell>
          <cell r="S203">
            <v>-111294.39999999999</v>
          </cell>
          <cell r="T203">
            <v>-111294.39999999999</v>
          </cell>
          <cell r="U203">
            <v>0</v>
          </cell>
          <cell r="V203">
            <v>-26.604800000000001</v>
          </cell>
          <cell r="W203">
            <v>-105748.65</v>
          </cell>
          <cell r="X203">
            <v>-105748.65</v>
          </cell>
          <cell r="Y203">
            <v>0</v>
          </cell>
        </row>
        <row r="204">
          <cell r="A204">
            <v>200103</v>
          </cell>
          <cell r="B204" t="str">
            <v>ac04</v>
          </cell>
          <cell r="C204" t="str">
            <v>ac</v>
          </cell>
          <cell r="D204">
            <v>36963</v>
          </cell>
          <cell r="E204">
            <v>36963</v>
          </cell>
          <cell r="F204">
            <v>36963</v>
          </cell>
          <cell r="G204">
            <v>36963</v>
          </cell>
          <cell r="H204">
            <v>3951.9</v>
          </cell>
          <cell r="I204">
            <v>3951.9</v>
          </cell>
          <cell r="J204" t="str">
            <v>КГОК</v>
          </cell>
          <cell r="K204" t="str">
            <v>КГОК</v>
          </cell>
          <cell r="L204" t="str">
            <v>Seneltex</v>
          </cell>
          <cell r="M204" t="str">
            <v>Kemira-Lifosa</v>
          </cell>
          <cell r="N204">
            <v>61.5</v>
          </cell>
          <cell r="O204">
            <v>243041.85</v>
          </cell>
          <cell r="P204">
            <v>243041.85</v>
          </cell>
          <cell r="Q204">
            <v>0</v>
          </cell>
          <cell r="R204">
            <v>-28</v>
          </cell>
          <cell r="S204">
            <v>-110653.2</v>
          </cell>
          <cell r="T204">
            <v>-110653.2</v>
          </cell>
          <cell r="U204">
            <v>0</v>
          </cell>
          <cell r="V204">
            <v>-26.624600000000001</v>
          </cell>
          <cell r="W204">
            <v>-105217.65</v>
          </cell>
          <cell r="X204">
            <v>-105217.65</v>
          </cell>
          <cell r="Y204">
            <v>0</v>
          </cell>
        </row>
        <row r="205">
          <cell r="A205">
            <v>200103</v>
          </cell>
          <cell r="B205" t="str">
            <v>ac05</v>
          </cell>
          <cell r="C205" t="str">
            <v>ac</v>
          </cell>
          <cell r="D205">
            <v>36967</v>
          </cell>
          <cell r="E205">
            <v>36967</v>
          </cell>
          <cell r="F205">
            <v>36967</v>
          </cell>
          <cell r="G205">
            <v>36967</v>
          </cell>
          <cell r="H205">
            <v>3913.9</v>
          </cell>
          <cell r="I205">
            <v>3913.9</v>
          </cell>
          <cell r="J205" t="str">
            <v>КГОК</v>
          </cell>
          <cell r="K205" t="str">
            <v>КГОК</v>
          </cell>
          <cell r="L205" t="str">
            <v>Seneltex</v>
          </cell>
          <cell r="M205" t="str">
            <v>Lifosa</v>
          </cell>
          <cell r="N205">
            <v>61.5</v>
          </cell>
          <cell r="O205">
            <v>240704.85</v>
          </cell>
          <cell r="P205">
            <v>240704.85</v>
          </cell>
          <cell r="Q205">
            <v>0</v>
          </cell>
          <cell r="R205">
            <v>-28</v>
          </cell>
          <cell r="S205">
            <v>-109589.2</v>
          </cell>
          <cell r="T205">
            <v>-109589.2</v>
          </cell>
          <cell r="U205">
            <v>0</v>
          </cell>
          <cell r="V205">
            <v>-26.598199999999999</v>
          </cell>
          <cell r="W205">
            <v>-104102.55</v>
          </cell>
          <cell r="X205">
            <v>-104102.55</v>
          </cell>
          <cell r="Y205">
            <v>0</v>
          </cell>
        </row>
        <row r="206">
          <cell r="A206">
            <v>200103</v>
          </cell>
          <cell r="B206" t="str">
            <v>ac06</v>
          </cell>
          <cell r="C206" t="str">
            <v>ac</v>
          </cell>
          <cell r="D206">
            <v>36970</v>
          </cell>
          <cell r="E206">
            <v>36970</v>
          </cell>
          <cell r="F206">
            <v>36970</v>
          </cell>
          <cell r="G206">
            <v>36970</v>
          </cell>
          <cell r="H206">
            <v>3935.2</v>
          </cell>
          <cell r="I206">
            <v>3935.2</v>
          </cell>
          <cell r="J206" t="str">
            <v>КГОК</v>
          </cell>
          <cell r="K206" t="str">
            <v>КГОК</v>
          </cell>
          <cell r="L206" t="str">
            <v>Seneltex</v>
          </cell>
          <cell r="M206" t="str">
            <v>Lifosa</v>
          </cell>
          <cell r="N206">
            <v>61.5</v>
          </cell>
          <cell r="O206">
            <v>242014.8</v>
          </cell>
          <cell r="P206">
            <v>242014.8</v>
          </cell>
          <cell r="Q206">
            <v>0</v>
          </cell>
          <cell r="R206">
            <v>-28</v>
          </cell>
          <cell r="S206">
            <v>-110185.60000000001</v>
          </cell>
          <cell r="T206">
            <v>-110185.60000000001</v>
          </cell>
          <cell r="U206">
            <v>0</v>
          </cell>
          <cell r="V206">
            <v>-26.5959</v>
          </cell>
          <cell r="W206">
            <v>-104660.1</v>
          </cell>
          <cell r="X206">
            <v>-104660.1</v>
          </cell>
          <cell r="Y206">
            <v>0</v>
          </cell>
        </row>
        <row r="207">
          <cell r="A207">
            <v>200104</v>
          </cell>
          <cell r="B207" t="str">
            <v>ac07</v>
          </cell>
          <cell r="C207" t="str">
            <v>ac</v>
          </cell>
          <cell r="D207">
            <v>36983</v>
          </cell>
          <cell r="E207">
            <v>36983</v>
          </cell>
          <cell r="F207">
            <v>36983</v>
          </cell>
          <cell r="G207">
            <v>36983</v>
          </cell>
          <cell r="H207">
            <v>3927.9</v>
          </cell>
          <cell r="I207">
            <v>3927.9</v>
          </cell>
          <cell r="J207" t="str">
            <v>КГОК</v>
          </cell>
          <cell r="K207" t="str">
            <v>КГОК</v>
          </cell>
          <cell r="L207" t="str">
            <v>Seneltex</v>
          </cell>
          <cell r="M207" t="str">
            <v>Kemira-Lifosa</v>
          </cell>
          <cell r="N207">
            <v>61.5</v>
          </cell>
          <cell r="O207">
            <v>241565.85</v>
          </cell>
          <cell r="P207">
            <v>241565.85</v>
          </cell>
          <cell r="Q207">
            <v>0</v>
          </cell>
          <cell r="R207">
            <v>-28</v>
          </cell>
          <cell r="S207">
            <v>-109981.2</v>
          </cell>
          <cell r="T207">
            <v>-109981.2</v>
          </cell>
          <cell r="U207">
            <v>0</v>
          </cell>
          <cell r="V207">
            <v>-26.637799999999999</v>
          </cell>
          <cell r="W207">
            <v>-104630.52</v>
          </cell>
          <cell r="X207">
            <v>-104630.52</v>
          </cell>
          <cell r="Y207">
            <v>0</v>
          </cell>
        </row>
        <row r="208">
          <cell r="A208">
            <v>200104</v>
          </cell>
          <cell r="B208" t="str">
            <v>ac08</v>
          </cell>
          <cell r="C208" t="str">
            <v>ac</v>
          </cell>
          <cell r="D208">
            <v>36994</v>
          </cell>
          <cell r="E208">
            <v>36994</v>
          </cell>
          <cell r="F208">
            <v>36994</v>
          </cell>
          <cell r="G208">
            <v>36994</v>
          </cell>
          <cell r="H208">
            <v>3939.5</v>
          </cell>
          <cell r="I208">
            <v>3939.5</v>
          </cell>
          <cell r="J208" t="str">
            <v>КГОК</v>
          </cell>
          <cell r="K208" t="str">
            <v>КГОК</v>
          </cell>
          <cell r="L208" t="str">
            <v>Seneltex</v>
          </cell>
          <cell r="M208" t="str">
            <v>Lifosa</v>
          </cell>
          <cell r="N208">
            <v>61.5</v>
          </cell>
          <cell r="O208">
            <v>242279.25</v>
          </cell>
          <cell r="P208">
            <v>242279.25</v>
          </cell>
          <cell r="Q208">
            <v>0</v>
          </cell>
          <cell r="R208">
            <v>-28</v>
          </cell>
          <cell r="S208">
            <v>-110306</v>
          </cell>
          <cell r="T208">
            <v>-110306</v>
          </cell>
          <cell r="U208">
            <v>0</v>
          </cell>
          <cell r="V208">
            <v>-26.6539</v>
          </cell>
          <cell r="W208">
            <v>-105003.06</v>
          </cell>
          <cell r="X208">
            <v>-105003.06</v>
          </cell>
          <cell r="Y208">
            <v>0</v>
          </cell>
        </row>
        <row r="209">
          <cell r="A209">
            <v>200104</v>
          </cell>
          <cell r="B209" t="str">
            <v>ac09</v>
          </cell>
          <cell r="C209" t="str">
            <v>ac</v>
          </cell>
          <cell r="D209">
            <v>36995</v>
          </cell>
          <cell r="E209">
            <v>36995</v>
          </cell>
          <cell r="F209">
            <v>36995</v>
          </cell>
          <cell r="G209">
            <v>36995</v>
          </cell>
          <cell r="H209">
            <v>3864.4</v>
          </cell>
          <cell r="I209">
            <v>3864.4</v>
          </cell>
          <cell r="J209" t="str">
            <v>КГОК</v>
          </cell>
          <cell r="K209" t="str">
            <v>КГОК</v>
          </cell>
          <cell r="L209" t="str">
            <v>Seneltex</v>
          </cell>
          <cell r="M209" t="str">
            <v>Lifosa</v>
          </cell>
          <cell r="N209">
            <v>61.5</v>
          </cell>
          <cell r="O209">
            <v>237660.6</v>
          </cell>
          <cell r="P209">
            <v>237660.6</v>
          </cell>
          <cell r="Q209">
            <v>0</v>
          </cell>
          <cell r="R209">
            <v>-28</v>
          </cell>
          <cell r="S209">
            <v>-108203.2</v>
          </cell>
          <cell r="T209">
            <v>-108203.2</v>
          </cell>
          <cell r="U209">
            <v>0</v>
          </cell>
          <cell r="V209">
            <v>-26.676100000000002</v>
          </cell>
          <cell r="W209">
            <v>-103087.14</v>
          </cell>
          <cell r="X209">
            <v>-103087.14</v>
          </cell>
          <cell r="Y209">
            <v>0</v>
          </cell>
        </row>
        <row r="210">
          <cell r="A210">
            <v>200104</v>
          </cell>
          <cell r="B210" t="str">
            <v>ac10</v>
          </cell>
          <cell r="C210" t="str">
            <v>ac</v>
          </cell>
          <cell r="D210">
            <v>36998</v>
          </cell>
          <cell r="E210">
            <v>36998</v>
          </cell>
          <cell r="F210">
            <v>36998</v>
          </cell>
          <cell r="G210">
            <v>36998</v>
          </cell>
          <cell r="H210">
            <v>3891.7</v>
          </cell>
          <cell r="I210">
            <v>3891.7</v>
          </cell>
          <cell r="J210" t="str">
            <v>КГОК</v>
          </cell>
          <cell r="K210" t="str">
            <v>КГОК</v>
          </cell>
          <cell r="L210" t="str">
            <v>Seneltex</v>
          </cell>
          <cell r="M210" t="str">
            <v>Lifosa</v>
          </cell>
          <cell r="N210">
            <v>61.5</v>
          </cell>
          <cell r="O210">
            <v>239339.55</v>
          </cell>
          <cell r="P210">
            <v>239339.55</v>
          </cell>
          <cell r="Q210">
            <v>0</v>
          </cell>
          <cell r="R210">
            <v>-28</v>
          </cell>
          <cell r="S210">
            <v>-108967.6</v>
          </cell>
          <cell r="T210">
            <v>-108967.6</v>
          </cell>
          <cell r="U210">
            <v>0</v>
          </cell>
          <cell r="V210">
            <v>-26.666799999999999</v>
          </cell>
          <cell r="W210">
            <v>-103779</v>
          </cell>
          <cell r="X210">
            <v>-103779</v>
          </cell>
          <cell r="Y210">
            <v>0</v>
          </cell>
        </row>
        <row r="211">
          <cell r="A211">
            <v>200206</v>
          </cell>
          <cell r="B211" t="str">
            <v>ac100</v>
          </cell>
          <cell r="C211" t="str">
            <v>ac</v>
          </cell>
          <cell r="D211">
            <v>37418</v>
          </cell>
          <cell r="E211">
            <v>37419</v>
          </cell>
          <cell r="F211">
            <v>37418</v>
          </cell>
          <cell r="G211">
            <v>37419</v>
          </cell>
          <cell r="H211">
            <v>8290</v>
          </cell>
          <cell r="I211">
            <v>8290</v>
          </cell>
          <cell r="J211" t="str">
            <v>КГОК</v>
          </cell>
          <cell r="K211" t="str">
            <v>КГОК</v>
          </cell>
          <cell r="L211" t="str">
            <v>GMF</v>
          </cell>
          <cell r="M211" t="str">
            <v>Norsk Hydro</v>
          </cell>
          <cell r="N211">
            <v>46</v>
          </cell>
          <cell r="O211">
            <v>381340</v>
          </cell>
          <cell r="P211">
            <v>381340</v>
          </cell>
          <cell r="Q211">
            <v>0</v>
          </cell>
          <cell r="R211">
            <v>-33</v>
          </cell>
          <cell r="S211">
            <v>-273570</v>
          </cell>
          <cell r="T211">
            <v>-273570</v>
          </cell>
          <cell r="U211">
            <v>0</v>
          </cell>
          <cell r="V211">
            <v>0</v>
          </cell>
          <cell r="W211">
            <v>0</v>
          </cell>
          <cell r="X211">
            <v>0</v>
          </cell>
          <cell r="Y211">
            <v>0</v>
          </cell>
        </row>
        <row r="212">
          <cell r="A212">
            <v>200206</v>
          </cell>
          <cell r="B212" t="str">
            <v>ac101</v>
          </cell>
          <cell r="C212" t="str">
            <v>ac</v>
          </cell>
          <cell r="D212">
            <v>37420</v>
          </cell>
          <cell r="E212">
            <v>37422</v>
          </cell>
          <cell r="F212">
            <v>37420</v>
          </cell>
          <cell r="G212">
            <v>37422</v>
          </cell>
          <cell r="H212">
            <v>18772</v>
          </cell>
          <cell r="I212">
            <v>18772</v>
          </cell>
          <cell r="J212" t="str">
            <v>КГОК</v>
          </cell>
          <cell r="K212" t="str">
            <v>КГОК</v>
          </cell>
          <cell r="L212" t="str">
            <v>GMF</v>
          </cell>
          <cell r="M212" t="str">
            <v>Lifosa</v>
          </cell>
          <cell r="N212">
            <v>57.2</v>
          </cell>
          <cell r="O212">
            <v>1073758.3999999999</v>
          </cell>
          <cell r="P212">
            <v>1073758.3999999999</v>
          </cell>
          <cell r="Q212">
            <v>0</v>
          </cell>
          <cell r="R212">
            <v>-33</v>
          </cell>
          <cell r="S212">
            <v>-619476</v>
          </cell>
          <cell r="T212">
            <v>-619476</v>
          </cell>
          <cell r="U212">
            <v>0</v>
          </cell>
          <cell r="V212">
            <v>-9.3000000000000007</v>
          </cell>
          <cell r="W212">
            <v>-174579.6</v>
          </cell>
          <cell r="X212">
            <v>-174579.6</v>
          </cell>
          <cell r="Y212">
            <v>0</v>
          </cell>
        </row>
        <row r="213">
          <cell r="A213">
            <v>200206</v>
          </cell>
          <cell r="B213" t="str">
            <v>ac102</v>
          </cell>
          <cell r="C213" t="str">
            <v>ac</v>
          </cell>
          <cell r="D213">
            <v>37430</v>
          </cell>
          <cell r="E213">
            <v>37428</v>
          </cell>
          <cell r="F213">
            <v>37430</v>
          </cell>
          <cell r="G213">
            <v>37428</v>
          </cell>
          <cell r="H213">
            <v>19141</v>
          </cell>
          <cell r="I213">
            <v>19141</v>
          </cell>
          <cell r="J213" t="str">
            <v>КГОК</v>
          </cell>
          <cell r="K213" t="str">
            <v>КГОК</v>
          </cell>
          <cell r="L213" t="str">
            <v>GMF</v>
          </cell>
          <cell r="M213" t="str">
            <v>Lifosa</v>
          </cell>
          <cell r="N213">
            <v>56.5</v>
          </cell>
          <cell r="O213">
            <v>1081466.5</v>
          </cell>
          <cell r="P213">
            <v>1081466.5</v>
          </cell>
          <cell r="Q213">
            <v>0</v>
          </cell>
          <cell r="R213">
            <v>-33</v>
          </cell>
          <cell r="S213">
            <v>-631653</v>
          </cell>
          <cell r="T213">
            <v>-631653</v>
          </cell>
          <cell r="U213">
            <v>0</v>
          </cell>
          <cell r="V213">
            <v>-9.3000000000000007</v>
          </cell>
          <cell r="W213">
            <v>-178011.3</v>
          </cell>
          <cell r="X213">
            <v>-178011.3</v>
          </cell>
          <cell r="Y213">
            <v>0</v>
          </cell>
        </row>
        <row r="214">
          <cell r="A214">
            <v>200207</v>
          </cell>
          <cell r="B214" t="str">
            <v>ac103</v>
          </cell>
          <cell r="C214" t="str">
            <v>ac</v>
          </cell>
          <cell r="D214">
            <v>37437</v>
          </cell>
          <cell r="E214">
            <v>37438</v>
          </cell>
          <cell r="F214">
            <v>37437</v>
          </cell>
          <cell r="G214">
            <v>37438</v>
          </cell>
          <cell r="H214">
            <v>9550</v>
          </cell>
          <cell r="I214">
            <v>9550</v>
          </cell>
          <cell r="J214" t="str">
            <v>КГОК</v>
          </cell>
          <cell r="K214" t="str">
            <v>КГОК</v>
          </cell>
          <cell r="L214" t="str">
            <v>GMF</v>
          </cell>
          <cell r="M214" t="str">
            <v>Kemira Agro</v>
          </cell>
          <cell r="N214">
            <v>56</v>
          </cell>
          <cell r="O214">
            <v>534800</v>
          </cell>
          <cell r="P214">
            <v>534800</v>
          </cell>
          <cell r="Q214">
            <v>0</v>
          </cell>
          <cell r="R214">
            <v>-33</v>
          </cell>
          <cell r="S214">
            <v>-315150</v>
          </cell>
          <cell r="T214">
            <v>-315150</v>
          </cell>
          <cell r="U214">
            <v>0</v>
          </cell>
          <cell r="V214">
            <v>-8.75</v>
          </cell>
          <cell r="W214">
            <v>-83562.5</v>
          </cell>
          <cell r="X214">
            <v>-83562.5</v>
          </cell>
          <cell r="Y214">
            <v>0</v>
          </cell>
        </row>
        <row r="215">
          <cell r="A215">
            <v>200207</v>
          </cell>
          <cell r="B215" t="str">
            <v>ac104</v>
          </cell>
          <cell r="C215" t="str">
            <v>ac</v>
          </cell>
          <cell r="D215">
            <v>37437</v>
          </cell>
          <cell r="E215">
            <v>37438</v>
          </cell>
          <cell r="F215">
            <v>37437</v>
          </cell>
          <cell r="G215">
            <v>37438</v>
          </cell>
          <cell r="H215">
            <v>9450</v>
          </cell>
          <cell r="I215">
            <v>9450</v>
          </cell>
          <cell r="J215" t="str">
            <v>КГОК</v>
          </cell>
          <cell r="K215" t="str">
            <v>КГОК</v>
          </cell>
          <cell r="L215" t="str">
            <v>GMF</v>
          </cell>
          <cell r="M215" t="str">
            <v>Lifosa</v>
          </cell>
          <cell r="N215">
            <v>56.4</v>
          </cell>
          <cell r="O215">
            <v>532980</v>
          </cell>
          <cell r="P215">
            <v>532980</v>
          </cell>
          <cell r="Q215">
            <v>0</v>
          </cell>
          <cell r="R215">
            <v>-33</v>
          </cell>
          <cell r="S215">
            <v>-311850</v>
          </cell>
          <cell r="T215">
            <v>-311850</v>
          </cell>
          <cell r="U215">
            <v>0</v>
          </cell>
          <cell r="V215">
            <v>-9.3000000000000007</v>
          </cell>
          <cell r="W215">
            <v>-87885</v>
          </cell>
          <cell r="X215">
            <v>-87885</v>
          </cell>
          <cell r="Y215">
            <v>0</v>
          </cell>
        </row>
        <row r="216">
          <cell r="A216">
            <v>200206</v>
          </cell>
          <cell r="B216" t="str">
            <v>ac105</v>
          </cell>
          <cell r="C216" t="str">
            <v>ac</v>
          </cell>
          <cell r="D216">
            <v>37426</v>
          </cell>
          <cell r="E216">
            <v>37433</v>
          </cell>
          <cell r="F216">
            <v>37426</v>
          </cell>
          <cell r="G216">
            <v>37433</v>
          </cell>
          <cell r="H216">
            <v>18675</v>
          </cell>
          <cell r="I216">
            <v>18675</v>
          </cell>
          <cell r="J216" t="str">
            <v>КировАпатит</v>
          </cell>
          <cell r="K216" t="str">
            <v>PolyFert</v>
          </cell>
          <cell r="L216" t="str">
            <v>GMF</v>
          </cell>
          <cell r="M216" t="str">
            <v>Lifosa</v>
          </cell>
          <cell r="N216">
            <v>60.5</v>
          </cell>
          <cell r="O216">
            <v>1129837.5</v>
          </cell>
          <cell r="P216">
            <v>1129837.5</v>
          </cell>
          <cell r="Q216">
            <v>0</v>
          </cell>
          <cell r="R216">
            <v>-58.9</v>
          </cell>
          <cell r="S216">
            <v>-1099957.5</v>
          </cell>
          <cell r="T216">
            <v>-1099957.5</v>
          </cell>
          <cell r="U216">
            <v>0</v>
          </cell>
          <cell r="V216">
            <v>0</v>
          </cell>
          <cell r="W216">
            <v>0</v>
          </cell>
          <cell r="X216">
            <v>0</v>
          </cell>
          <cell r="Y216">
            <v>0</v>
          </cell>
        </row>
        <row r="217">
          <cell r="A217">
            <v>200207</v>
          </cell>
          <cell r="B217" t="str">
            <v>ac106</v>
          </cell>
          <cell r="C217" t="str">
            <v>ac</v>
          </cell>
          <cell r="D217">
            <v>37437</v>
          </cell>
          <cell r="E217">
            <v>37438</v>
          </cell>
          <cell r="F217">
            <v>37437</v>
          </cell>
          <cell r="G217">
            <v>37438</v>
          </cell>
          <cell r="H217">
            <v>6550</v>
          </cell>
          <cell r="I217">
            <v>6550</v>
          </cell>
          <cell r="J217" t="str">
            <v>КировАпатит</v>
          </cell>
          <cell r="K217" t="str">
            <v>PolyFert</v>
          </cell>
          <cell r="L217" t="str">
            <v>GMF</v>
          </cell>
          <cell r="M217" t="str">
            <v>Lifosa</v>
          </cell>
          <cell r="N217">
            <v>60.5</v>
          </cell>
          <cell r="O217">
            <v>396275</v>
          </cell>
          <cell r="P217">
            <v>396275</v>
          </cell>
          <cell r="Q217">
            <v>0</v>
          </cell>
          <cell r="R217">
            <v>-58.9</v>
          </cell>
          <cell r="S217">
            <v>-385795</v>
          </cell>
          <cell r="T217">
            <v>-385795</v>
          </cell>
          <cell r="U217">
            <v>0</v>
          </cell>
          <cell r="V217">
            <v>0</v>
          </cell>
          <cell r="W217">
            <v>0</v>
          </cell>
          <cell r="X217">
            <v>0</v>
          </cell>
          <cell r="Y217">
            <v>0</v>
          </cell>
        </row>
        <row r="218">
          <cell r="A218">
            <v>200207</v>
          </cell>
          <cell r="B218" t="str">
            <v>ac107</v>
          </cell>
          <cell r="C218" t="str">
            <v>ac</v>
          </cell>
          <cell r="D218">
            <v>37442</v>
          </cell>
          <cell r="E218">
            <v>37444</v>
          </cell>
          <cell r="F218">
            <v>37442</v>
          </cell>
          <cell r="G218">
            <v>37444</v>
          </cell>
          <cell r="H218">
            <v>8100</v>
          </cell>
          <cell r="I218">
            <v>8100</v>
          </cell>
          <cell r="J218" t="str">
            <v>КГОК</v>
          </cell>
          <cell r="K218" t="str">
            <v>КГОК</v>
          </cell>
          <cell r="L218" t="str">
            <v>GMF</v>
          </cell>
          <cell r="M218" t="str">
            <v>Norsk Hydro</v>
          </cell>
          <cell r="N218">
            <v>44.9</v>
          </cell>
          <cell r="O218">
            <v>363690</v>
          </cell>
          <cell r="P218">
            <v>363690</v>
          </cell>
          <cell r="Q218">
            <v>0</v>
          </cell>
          <cell r="R218">
            <v>-33</v>
          </cell>
          <cell r="S218">
            <v>-267300</v>
          </cell>
          <cell r="T218">
            <v>-267300</v>
          </cell>
          <cell r="U218">
            <v>0</v>
          </cell>
          <cell r="V218">
            <v>0</v>
          </cell>
          <cell r="W218">
            <v>0</v>
          </cell>
          <cell r="X218">
            <v>0</v>
          </cell>
          <cell r="Y218">
            <v>0</v>
          </cell>
        </row>
        <row r="219">
          <cell r="A219">
            <v>200207</v>
          </cell>
          <cell r="B219" t="str">
            <v>ac108</v>
          </cell>
          <cell r="C219" t="str">
            <v>ac</v>
          </cell>
          <cell r="D219">
            <v>37445</v>
          </cell>
          <cell r="E219">
            <v>37447</v>
          </cell>
          <cell r="F219">
            <v>37445</v>
          </cell>
          <cell r="G219">
            <v>37447</v>
          </cell>
          <cell r="H219">
            <v>16110</v>
          </cell>
          <cell r="I219">
            <v>16110</v>
          </cell>
          <cell r="J219" t="str">
            <v>КГОК</v>
          </cell>
          <cell r="K219" t="str">
            <v>КГОК</v>
          </cell>
          <cell r="L219" t="str">
            <v>GMF</v>
          </cell>
          <cell r="M219" t="str">
            <v>Lifosa</v>
          </cell>
          <cell r="N219">
            <v>56.6</v>
          </cell>
          <cell r="O219">
            <v>911826</v>
          </cell>
          <cell r="P219">
            <v>911826</v>
          </cell>
          <cell r="Q219">
            <v>0</v>
          </cell>
          <cell r="R219">
            <v>-33</v>
          </cell>
          <cell r="S219">
            <v>-531630</v>
          </cell>
          <cell r="T219">
            <v>-531630</v>
          </cell>
          <cell r="U219">
            <v>0</v>
          </cell>
          <cell r="V219">
            <v>-9.3000000000000007</v>
          </cell>
          <cell r="W219">
            <v>-149823</v>
          </cell>
          <cell r="X219">
            <v>-149823</v>
          </cell>
          <cell r="Y219">
            <v>0</v>
          </cell>
        </row>
        <row r="220">
          <cell r="A220">
            <v>200207</v>
          </cell>
          <cell r="B220" t="str">
            <v>ac109</v>
          </cell>
          <cell r="C220" t="str">
            <v>ac</v>
          </cell>
          <cell r="D220">
            <v>37448</v>
          </cell>
          <cell r="E220">
            <v>37452</v>
          </cell>
          <cell r="F220">
            <v>37448</v>
          </cell>
          <cell r="G220">
            <v>37452</v>
          </cell>
          <cell r="H220">
            <v>18800</v>
          </cell>
          <cell r="I220">
            <v>18800</v>
          </cell>
          <cell r="J220" t="str">
            <v>КировАпатит</v>
          </cell>
          <cell r="K220" t="str">
            <v>PolyFert</v>
          </cell>
          <cell r="L220" t="str">
            <v>GMF</v>
          </cell>
          <cell r="M220" t="str">
            <v>Lifosa</v>
          </cell>
          <cell r="N220">
            <v>60.5</v>
          </cell>
          <cell r="O220">
            <v>1137400</v>
          </cell>
          <cell r="P220">
            <v>1137400</v>
          </cell>
          <cell r="Q220">
            <v>0</v>
          </cell>
          <cell r="R220">
            <v>-58.9</v>
          </cell>
          <cell r="S220">
            <v>-1107320</v>
          </cell>
          <cell r="T220">
            <v>-1107320</v>
          </cell>
          <cell r="U220">
            <v>0</v>
          </cell>
          <cell r="V220">
            <v>0</v>
          </cell>
          <cell r="W220">
            <v>0</v>
          </cell>
          <cell r="X220">
            <v>0</v>
          </cell>
          <cell r="Y220">
            <v>0</v>
          </cell>
        </row>
        <row r="221">
          <cell r="A221">
            <v>200104</v>
          </cell>
          <cell r="B221" t="str">
            <v>ac11</v>
          </cell>
          <cell r="C221" t="str">
            <v>ac</v>
          </cell>
          <cell r="D221">
            <v>37001</v>
          </cell>
          <cell r="E221">
            <v>37001</v>
          </cell>
          <cell r="F221">
            <v>37001</v>
          </cell>
          <cell r="G221">
            <v>37001</v>
          </cell>
          <cell r="H221">
            <v>3894.4</v>
          </cell>
          <cell r="I221">
            <v>3894.4</v>
          </cell>
          <cell r="J221" t="str">
            <v>КГОК</v>
          </cell>
          <cell r="K221" t="str">
            <v>КГОК</v>
          </cell>
          <cell r="L221" t="str">
            <v>Seneltex</v>
          </cell>
          <cell r="M221" t="str">
            <v>Lifosa</v>
          </cell>
          <cell r="N221">
            <v>61.5</v>
          </cell>
          <cell r="O221">
            <v>239505.6</v>
          </cell>
          <cell r="P221">
            <v>239505.6</v>
          </cell>
          <cell r="Q221">
            <v>0</v>
          </cell>
          <cell r="R221">
            <v>-28</v>
          </cell>
          <cell r="S221">
            <v>-109043.2</v>
          </cell>
          <cell r="T221">
            <v>-109043.2</v>
          </cell>
          <cell r="U221">
            <v>0</v>
          </cell>
          <cell r="V221">
            <v>-26.896100000000001</v>
          </cell>
          <cell r="W221">
            <v>-104744.32000000001</v>
          </cell>
          <cell r="X221">
            <v>-104744.32000000001</v>
          </cell>
          <cell r="Y221">
            <v>0</v>
          </cell>
        </row>
        <row r="222">
          <cell r="A222">
            <v>200207</v>
          </cell>
          <cell r="B222" t="str">
            <v>ac110</v>
          </cell>
          <cell r="C222" t="str">
            <v>ac</v>
          </cell>
          <cell r="D222">
            <v>37458</v>
          </cell>
          <cell r="E222">
            <v>37459</v>
          </cell>
          <cell r="F222">
            <v>37458</v>
          </cell>
          <cell r="G222">
            <v>37459</v>
          </cell>
          <cell r="H222">
            <v>19102</v>
          </cell>
          <cell r="I222">
            <v>19102</v>
          </cell>
          <cell r="J222" t="str">
            <v>КГОК</v>
          </cell>
          <cell r="K222" t="str">
            <v>КГОК</v>
          </cell>
          <cell r="L222" t="str">
            <v>GMF</v>
          </cell>
          <cell r="M222" t="str">
            <v>Lifosa</v>
          </cell>
          <cell r="N222">
            <v>56.3</v>
          </cell>
          <cell r="O222">
            <v>1075442.6000000001</v>
          </cell>
          <cell r="P222">
            <v>1075442.6000000001</v>
          </cell>
          <cell r="Q222">
            <v>0</v>
          </cell>
          <cell r="R222">
            <v>-33</v>
          </cell>
          <cell r="S222">
            <v>-630366</v>
          </cell>
          <cell r="T222">
            <v>-630366</v>
          </cell>
          <cell r="U222">
            <v>0</v>
          </cell>
          <cell r="V222">
            <v>-9.3000000000000007</v>
          </cell>
          <cell r="W222">
            <v>-177648.6</v>
          </cell>
          <cell r="X222">
            <v>-177648.6</v>
          </cell>
          <cell r="Y222">
            <v>0</v>
          </cell>
        </row>
        <row r="223">
          <cell r="A223">
            <v>200207</v>
          </cell>
          <cell r="B223" t="str">
            <v>ac111</v>
          </cell>
          <cell r="C223" t="str">
            <v>ac</v>
          </cell>
          <cell r="D223">
            <v>37460</v>
          </cell>
          <cell r="E223">
            <v>37461</v>
          </cell>
          <cell r="F223">
            <v>37460</v>
          </cell>
          <cell r="G223">
            <v>37461</v>
          </cell>
          <cell r="H223">
            <v>18452</v>
          </cell>
          <cell r="I223">
            <v>18452</v>
          </cell>
          <cell r="J223" t="str">
            <v>КировАпатит</v>
          </cell>
          <cell r="K223" t="str">
            <v>PolyFert</v>
          </cell>
          <cell r="L223" t="str">
            <v>GMF</v>
          </cell>
          <cell r="M223" t="str">
            <v>Lifosa</v>
          </cell>
          <cell r="N223">
            <v>60.5</v>
          </cell>
          <cell r="O223">
            <v>1116346</v>
          </cell>
          <cell r="P223">
            <v>1116346</v>
          </cell>
          <cell r="Q223">
            <v>0</v>
          </cell>
          <cell r="R223">
            <v>-58.9</v>
          </cell>
          <cell r="S223">
            <v>-1086822.8</v>
          </cell>
          <cell r="T223">
            <v>-1086822.8</v>
          </cell>
          <cell r="U223">
            <v>0</v>
          </cell>
          <cell r="V223">
            <v>0</v>
          </cell>
          <cell r="W223">
            <v>0</v>
          </cell>
          <cell r="X223">
            <v>0</v>
          </cell>
          <cell r="Y223">
            <v>0</v>
          </cell>
        </row>
        <row r="224">
          <cell r="A224">
            <v>200207</v>
          </cell>
          <cell r="B224" t="str">
            <v>ac112</v>
          </cell>
          <cell r="C224" t="str">
            <v>ac</v>
          </cell>
          <cell r="D224">
            <v>37465</v>
          </cell>
          <cell r="E224">
            <v>37465</v>
          </cell>
          <cell r="F224">
            <v>37465</v>
          </cell>
          <cell r="G224">
            <v>37465</v>
          </cell>
          <cell r="H224">
            <v>21077</v>
          </cell>
          <cell r="I224">
            <v>21077</v>
          </cell>
          <cell r="J224" t="str">
            <v>КГОК</v>
          </cell>
          <cell r="K224" t="str">
            <v>КГОК</v>
          </cell>
          <cell r="L224" t="str">
            <v>GMF</v>
          </cell>
          <cell r="M224" t="str">
            <v>Kemira Agro</v>
          </cell>
          <cell r="N224">
            <v>56</v>
          </cell>
          <cell r="O224">
            <v>1180312</v>
          </cell>
          <cell r="P224">
            <v>1180312</v>
          </cell>
          <cell r="Q224">
            <v>0</v>
          </cell>
          <cell r="R224">
            <v>-33</v>
          </cell>
          <cell r="S224">
            <v>-695541</v>
          </cell>
          <cell r="T224">
            <v>-695541</v>
          </cell>
          <cell r="U224">
            <v>0</v>
          </cell>
          <cell r="V224">
            <v>-8.75</v>
          </cell>
          <cell r="W224">
            <v>-184423.75</v>
          </cell>
          <cell r="X224">
            <v>-184423.75</v>
          </cell>
          <cell r="Y224">
            <v>0</v>
          </cell>
        </row>
        <row r="225">
          <cell r="A225">
            <v>200207</v>
          </cell>
          <cell r="B225" t="str">
            <v>ac113</v>
          </cell>
          <cell r="C225" t="str">
            <v>ac</v>
          </cell>
          <cell r="D225">
            <v>37445</v>
          </cell>
          <cell r="E225">
            <v>37447</v>
          </cell>
          <cell r="F225">
            <v>37445</v>
          </cell>
          <cell r="G225">
            <v>37447</v>
          </cell>
          <cell r="H225">
            <v>3000</v>
          </cell>
          <cell r="I225">
            <v>3000</v>
          </cell>
          <cell r="J225" t="str">
            <v>КГОК</v>
          </cell>
          <cell r="K225" t="str">
            <v>КГОК</v>
          </cell>
          <cell r="L225" t="str">
            <v>GMF</v>
          </cell>
          <cell r="M225" t="str">
            <v>Kemira-Lifosa</v>
          </cell>
          <cell r="N225">
            <v>56</v>
          </cell>
          <cell r="O225">
            <v>168000</v>
          </cell>
          <cell r="P225">
            <v>168000</v>
          </cell>
          <cell r="Q225">
            <v>0</v>
          </cell>
          <cell r="R225">
            <v>-33</v>
          </cell>
          <cell r="S225">
            <v>-99000</v>
          </cell>
          <cell r="T225">
            <v>-99000</v>
          </cell>
          <cell r="U225">
            <v>0</v>
          </cell>
          <cell r="V225">
            <v>-9.3000000000000007</v>
          </cell>
          <cell r="W225">
            <v>-27900</v>
          </cell>
          <cell r="X225">
            <v>-27900</v>
          </cell>
          <cell r="Y225">
            <v>0</v>
          </cell>
        </row>
        <row r="226">
          <cell r="A226">
            <v>200207</v>
          </cell>
          <cell r="B226" t="str">
            <v>ac114</v>
          </cell>
          <cell r="C226" t="str">
            <v>ac</v>
          </cell>
          <cell r="D226">
            <v>37437</v>
          </cell>
          <cell r="E226">
            <v>37438</v>
          </cell>
          <cell r="F226">
            <v>37437</v>
          </cell>
          <cell r="G226">
            <v>37438</v>
          </cell>
          <cell r="H226">
            <v>2107.67</v>
          </cell>
          <cell r="I226">
            <v>2107.67</v>
          </cell>
          <cell r="J226" t="str">
            <v>КировАпатит</v>
          </cell>
          <cell r="K226" t="str">
            <v>PolyFert</v>
          </cell>
          <cell r="L226" t="str">
            <v>GMF</v>
          </cell>
          <cell r="M226" t="str">
            <v>Lifosa</v>
          </cell>
          <cell r="N226">
            <v>60.5</v>
          </cell>
          <cell r="O226">
            <v>127514.04</v>
          </cell>
          <cell r="P226">
            <v>127514.04</v>
          </cell>
          <cell r="Q226">
            <v>0</v>
          </cell>
          <cell r="R226">
            <v>-58.9</v>
          </cell>
          <cell r="S226">
            <v>-124141.75999999999</v>
          </cell>
          <cell r="T226">
            <v>-124141.75999999999</v>
          </cell>
          <cell r="U226">
            <v>0</v>
          </cell>
          <cell r="V226">
            <v>-2</v>
          </cell>
          <cell r="W226">
            <v>-4215.34</v>
          </cell>
          <cell r="X226">
            <v>-4215.34</v>
          </cell>
          <cell r="Y226">
            <v>0</v>
          </cell>
        </row>
        <row r="227">
          <cell r="A227">
            <v>200208</v>
          </cell>
          <cell r="B227" t="str">
            <v>ac115</v>
          </cell>
          <cell r="C227" t="str">
            <v>ac</v>
          </cell>
          <cell r="D227">
            <v>37470</v>
          </cell>
          <cell r="E227">
            <v>37473</v>
          </cell>
          <cell r="F227">
            <v>37470</v>
          </cell>
          <cell r="G227">
            <v>37473</v>
          </cell>
          <cell r="H227">
            <v>19010</v>
          </cell>
          <cell r="I227">
            <v>19010</v>
          </cell>
          <cell r="J227" t="str">
            <v>КГОК</v>
          </cell>
          <cell r="K227" t="str">
            <v>КГОК</v>
          </cell>
          <cell r="L227" t="str">
            <v>GMF</v>
          </cell>
          <cell r="M227" t="str">
            <v>Lifosa</v>
          </cell>
          <cell r="N227">
            <v>57</v>
          </cell>
          <cell r="O227">
            <v>1083570</v>
          </cell>
          <cell r="P227">
            <v>1083570</v>
          </cell>
          <cell r="Q227">
            <v>0</v>
          </cell>
          <cell r="R227">
            <v>-33</v>
          </cell>
          <cell r="S227">
            <v>-627330</v>
          </cell>
          <cell r="T227">
            <v>-627330</v>
          </cell>
          <cell r="U227">
            <v>0</v>
          </cell>
          <cell r="V227">
            <v>-9.3000000000000007</v>
          </cell>
          <cell r="W227">
            <v>-176793</v>
          </cell>
          <cell r="X227">
            <v>-176793</v>
          </cell>
          <cell r="Y227">
            <v>0</v>
          </cell>
        </row>
        <row r="228">
          <cell r="A228">
            <v>200208</v>
          </cell>
          <cell r="B228" t="str">
            <v>ac116</v>
          </cell>
          <cell r="C228" t="str">
            <v>ac</v>
          </cell>
          <cell r="D228">
            <v>37473</v>
          </cell>
          <cell r="E228">
            <v>37472</v>
          </cell>
          <cell r="F228">
            <v>37473</v>
          </cell>
          <cell r="G228">
            <v>37472</v>
          </cell>
          <cell r="H228">
            <v>18724</v>
          </cell>
          <cell r="I228">
            <v>18724</v>
          </cell>
          <cell r="J228" t="str">
            <v>КировАпатит</v>
          </cell>
          <cell r="K228" t="str">
            <v>PolyFert</v>
          </cell>
          <cell r="L228" t="str">
            <v>GMF</v>
          </cell>
          <cell r="M228" t="str">
            <v>Lifosa</v>
          </cell>
          <cell r="N228">
            <v>60.5</v>
          </cell>
          <cell r="O228">
            <v>1132802</v>
          </cell>
          <cell r="P228">
            <v>1132802</v>
          </cell>
          <cell r="Q228">
            <v>0</v>
          </cell>
          <cell r="R228">
            <v>-58.9</v>
          </cell>
          <cell r="S228">
            <v>-1102843.6000000001</v>
          </cell>
          <cell r="T228">
            <v>-1102843.6000000001</v>
          </cell>
          <cell r="U228">
            <v>0</v>
          </cell>
          <cell r="V228">
            <v>0</v>
          </cell>
          <cell r="W228">
            <v>0</v>
          </cell>
          <cell r="X228">
            <v>0</v>
          </cell>
          <cell r="Y228">
            <v>0</v>
          </cell>
        </row>
        <row r="229">
          <cell r="A229">
            <v>200208</v>
          </cell>
          <cell r="B229" t="str">
            <v>ac117</v>
          </cell>
          <cell r="C229" t="str">
            <v>ac</v>
          </cell>
          <cell r="D229">
            <v>37479</v>
          </cell>
          <cell r="E229">
            <v>37481</v>
          </cell>
          <cell r="F229">
            <v>37479</v>
          </cell>
          <cell r="G229">
            <v>37481</v>
          </cell>
          <cell r="H229">
            <v>8655</v>
          </cell>
          <cell r="I229">
            <v>8655</v>
          </cell>
          <cell r="J229" t="str">
            <v>КГОК</v>
          </cell>
          <cell r="K229" t="str">
            <v>КГОК</v>
          </cell>
          <cell r="L229" t="str">
            <v>GMF</v>
          </cell>
          <cell r="M229" t="str">
            <v>Norsk Hydro</v>
          </cell>
          <cell r="N229">
            <v>44.8</v>
          </cell>
          <cell r="O229">
            <v>387744</v>
          </cell>
          <cell r="P229">
            <v>387744</v>
          </cell>
          <cell r="Q229">
            <v>0</v>
          </cell>
          <cell r="R229">
            <v>-33</v>
          </cell>
          <cell r="S229">
            <v>-285615</v>
          </cell>
          <cell r="T229">
            <v>-285615</v>
          </cell>
          <cell r="U229">
            <v>0</v>
          </cell>
          <cell r="V229">
            <v>0</v>
          </cell>
          <cell r="W229">
            <v>0</v>
          </cell>
          <cell r="X229">
            <v>0</v>
          </cell>
          <cell r="Y229">
            <v>0</v>
          </cell>
        </row>
        <row r="230">
          <cell r="A230">
            <v>200208</v>
          </cell>
          <cell r="B230" t="str">
            <v>ac118</v>
          </cell>
          <cell r="C230" t="str">
            <v>ac</v>
          </cell>
          <cell r="D230">
            <v>37482</v>
          </cell>
          <cell r="E230">
            <v>37486</v>
          </cell>
          <cell r="F230">
            <v>37482</v>
          </cell>
          <cell r="G230">
            <v>37486</v>
          </cell>
          <cell r="H230">
            <v>18998</v>
          </cell>
          <cell r="I230">
            <v>18998</v>
          </cell>
          <cell r="J230" t="str">
            <v>КГОК</v>
          </cell>
          <cell r="K230" t="str">
            <v>КГОК</v>
          </cell>
          <cell r="L230" t="str">
            <v>GMF</v>
          </cell>
          <cell r="M230" t="str">
            <v>Lifosa</v>
          </cell>
          <cell r="N230">
            <v>56.84</v>
          </cell>
          <cell r="O230">
            <v>1079846.32</v>
          </cell>
          <cell r="P230">
            <v>1079846.32</v>
          </cell>
          <cell r="Q230">
            <v>0</v>
          </cell>
          <cell r="R230">
            <v>-33</v>
          </cell>
          <cell r="S230">
            <v>-626934</v>
          </cell>
          <cell r="T230">
            <v>-626934</v>
          </cell>
          <cell r="U230">
            <v>0</v>
          </cell>
          <cell r="V230">
            <v>-9.3000000000000007</v>
          </cell>
          <cell r="W230">
            <v>-176681.4</v>
          </cell>
          <cell r="X230">
            <v>-176681.4</v>
          </cell>
          <cell r="Y230">
            <v>0</v>
          </cell>
        </row>
        <row r="231">
          <cell r="A231">
            <v>200208</v>
          </cell>
          <cell r="B231" t="str">
            <v>ac119</v>
          </cell>
          <cell r="C231" t="str">
            <v>ac</v>
          </cell>
          <cell r="D231">
            <v>37489</v>
          </cell>
          <cell r="E231">
            <v>37494</v>
          </cell>
          <cell r="F231">
            <v>37489</v>
          </cell>
          <cell r="G231">
            <v>37494</v>
          </cell>
          <cell r="H231">
            <v>19101</v>
          </cell>
          <cell r="I231">
            <v>19101</v>
          </cell>
          <cell r="J231" t="str">
            <v>КГОК</v>
          </cell>
          <cell r="K231" t="str">
            <v>КГОК</v>
          </cell>
          <cell r="L231" t="str">
            <v>GMF</v>
          </cell>
          <cell r="M231" t="str">
            <v>Lifosa</v>
          </cell>
          <cell r="N231">
            <v>56.5</v>
          </cell>
          <cell r="O231">
            <v>1079206.5</v>
          </cell>
          <cell r="P231">
            <v>1079206.5</v>
          </cell>
          <cell r="Q231">
            <v>0</v>
          </cell>
          <cell r="R231">
            <v>-33</v>
          </cell>
          <cell r="S231">
            <v>-630333</v>
          </cell>
          <cell r="T231">
            <v>-630333</v>
          </cell>
          <cell r="U231">
            <v>0</v>
          </cell>
          <cell r="V231">
            <v>-9.3000000000000007</v>
          </cell>
          <cell r="W231">
            <v>-177639.3</v>
          </cell>
          <cell r="X231">
            <v>-177639.3</v>
          </cell>
          <cell r="Y231">
            <v>0</v>
          </cell>
        </row>
        <row r="232">
          <cell r="A232">
            <v>200104</v>
          </cell>
          <cell r="B232" t="str">
            <v>ac12</v>
          </cell>
          <cell r="C232" t="str">
            <v>ac</v>
          </cell>
          <cell r="D232">
            <v>37006</v>
          </cell>
          <cell r="E232">
            <v>37006</v>
          </cell>
          <cell r="F232">
            <v>37006</v>
          </cell>
          <cell r="G232">
            <v>37006</v>
          </cell>
          <cell r="H232">
            <v>3997.2</v>
          </cell>
          <cell r="I232">
            <v>3997.2</v>
          </cell>
          <cell r="J232" t="str">
            <v>КГОК</v>
          </cell>
          <cell r="K232" t="str">
            <v>КГОК</v>
          </cell>
          <cell r="L232" t="str">
            <v>Seneltex</v>
          </cell>
          <cell r="M232" t="str">
            <v>Lifosa</v>
          </cell>
          <cell r="N232">
            <v>61.5</v>
          </cell>
          <cell r="O232">
            <v>245827.8</v>
          </cell>
          <cell r="P232">
            <v>245827.8</v>
          </cell>
          <cell r="Q232">
            <v>0</v>
          </cell>
          <cell r="R232">
            <v>-28</v>
          </cell>
          <cell r="S232">
            <v>-111921.60000000001</v>
          </cell>
          <cell r="T232">
            <v>-111921.60000000001</v>
          </cell>
          <cell r="U232">
            <v>0</v>
          </cell>
          <cell r="V232">
            <v>-26.9025</v>
          </cell>
          <cell r="W232">
            <v>-107534.64</v>
          </cell>
          <cell r="X232">
            <v>-107534.64</v>
          </cell>
          <cell r="Y232">
            <v>0</v>
          </cell>
        </row>
        <row r="233">
          <cell r="A233">
            <v>200208</v>
          </cell>
          <cell r="B233" t="str">
            <v>ac120</v>
          </cell>
          <cell r="C233" t="str">
            <v>ac</v>
          </cell>
          <cell r="D233">
            <v>37495</v>
          </cell>
          <cell r="E233">
            <v>37498</v>
          </cell>
          <cell r="F233">
            <v>37495</v>
          </cell>
          <cell r="G233">
            <v>37498</v>
          </cell>
          <cell r="H233">
            <v>19005</v>
          </cell>
          <cell r="I233">
            <v>19005</v>
          </cell>
          <cell r="J233" t="str">
            <v>КГОК</v>
          </cell>
          <cell r="K233" t="str">
            <v>КГОК</v>
          </cell>
          <cell r="L233" t="str">
            <v>GMF</v>
          </cell>
          <cell r="M233" t="str">
            <v>Lifosa</v>
          </cell>
          <cell r="N233">
            <v>56.4</v>
          </cell>
          <cell r="O233">
            <v>1071882</v>
          </cell>
          <cell r="P233">
            <v>1071882</v>
          </cell>
          <cell r="Q233">
            <v>0</v>
          </cell>
          <cell r="R233">
            <v>-33</v>
          </cell>
          <cell r="S233">
            <v>-627165</v>
          </cell>
          <cell r="T233">
            <v>-627165</v>
          </cell>
          <cell r="U233">
            <v>0</v>
          </cell>
          <cell r="V233">
            <v>-9.3000000000000007</v>
          </cell>
          <cell r="W233">
            <v>-176746.5</v>
          </cell>
          <cell r="X233">
            <v>-176746.5</v>
          </cell>
          <cell r="Y233">
            <v>0</v>
          </cell>
        </row>
        <row r="234">
          <cell r="A234">
            <v>200209</v>
          </cell>
          <cell r="B234" t="str">
            <v>ac121</v>
          </cell>
          <cell r="C234" t="str">
            <v>ac</v>
          </cell>
          <cell r="D234">
            <v>37495</v>
          </cell>
          <cell r="E234">
            <v>37505</v>
          </cell>
          <cell r="F234">
            <v>37495</v>
          </cell>
          <cell r="G234">
            <v>37505</v>
          </cell>
          <cell r="H234">
            <v>3090</v>
          </cell>
          <cell r="I234">
            <v>3090</v>
          </cell>
          <cell r="J234" t="str">
            <v>КГОК</v>
          </cell>
          <cell r="K234" t="str">
            <v>КГОК</v>
          </cell>
          <cell r="L234" t="str">
            <v>GMF</v>
          </cell>
          <cell r="M234" t="str">
            <v>Kemira-Lifosa</v>
          </cell>
          <cell r="N234">
            <v>56</v>
          </cell>
          <cell r="O234">
            <v>173040</v>
          </cell>
          <cell r="P234">
            <v>173040</v>
          </cell>
          <cell r="Q234">
            <v>0</v>
          </cell>
          <cell r="R234">
            <v>-33</v>
          </cell>
          <cell r="S234">
            <v>-101970</v>
          </cell>
          <cell r="T234">
            <v>-101970</v>
          </cell>
          <cell r="U234">
            <v>0</v>
          </cell>
          <cell r="V234">
            <v>-9.3000000000000007</v>
          </cell>
          <cell r="W234">
            <v>-28737</v>
          </cell>
          <cell r="X234">
            <v>-28737</v>
          </cell>
          <cell r="Y234">
            <v>0</v>
          </cell>
        </row>
        <row r="235">
          <cell r="A235">
            <v>200209</v>
          </cell>
          <cell r="B235" t="str">
            <v>ac122</v>
          </cell>
          <cell r="C235" t="str">
            <v>ac</v>
          </cell>
          <cell r="D235">
            <v>37500</v>
          </cell>
          <cell r="E235">
            <v>37507</v>
          </cell>
          <cell r="F235">
            <v>37500</v>
          </cell>
          <cell r="G235">
            <v>37507</v>
          </cell>
          <cell r="H235">
            <v>18684</v>
          </cell>
          <cell r="I235">
            <v>18684</v>
          </cell>
          <cell r="J235" t="str">
            <v>КировАпатит</v>
          </cell>
          <cell r="K235" t="str">
            <v>PolyFert</v>
          </cell>
          <cell r="L235" t="str">
            <v>GMF</v>
          </cell>
          <cell r="M235" t="str">
            <v>Lifosa</v>
          </cell>
          <cell r="N235">
            <v>60.44</v>
          </cell>
          <cell r="O235">
            <v>1129260.96</v>
          </cell>
          <cell r="P235">
            <v>1129260.96</v>
          </cell>
          <cell r="Q235">
            <v>0</v>
          </cell>
          <cell r="R235">
            <v>-58.9</v>
          </cell>
          <cell r="S235">
            <v>-1100487.6000000001</v>
          </cell>
          <cell r="T235">
            <v>-1100487.6000000001</v>
          </cell>
          <cell r="U235">
            <v>0</v>
          </cell>
          <cell r="V235">
            <v>0</v>
          </cell>
          <cell r="W235">
            <v>0</v>
          </cell>
          <cell r="X235">
            <v>0</v>
          </cell>
          <cell r="Y235">
            <v>0</v>
          </cell>
        </row>
        <row r="236">
          <cell r="A236">
            <v>200209</v>
          </cell>
          <cell r="B236" t="str">
            <v>ac123</v>
          </cell>
          <cell r="C236" t="str">
            <v>ac</v>
          </cell>
          <cell r="D236">
            <v>37501</v>
          </cell>
          <cell r="E236">
            <v>37505</v>
          </cell>
          <cell r="F236">
            <v>37501</v>
          </cell>
          <cell r="G236">
            <v>37505</v>
          </cell>
          <cell r="H236">
            <v>15840</v>
          </cell>
          <cell r="I236">
            <v>15840</v>
          </cell>
          <cell r="J236" t="str">
            <v>КГОК</v>
          </cell>
          <cell r="K236" t="str">
            <v>КГОК</v>
          </cell>
          <cell r="L236" t="str">
            <v>GMF</v>
          </cell>
          <cell r="M236" t="str">
            <v>Lifosa</v>
          </cell>
          <cell r="N236">
            <v>56.74</v>
          </cell>
          <cell r="O236">
            <v>898761.6</v>
          </cell>
          <cell r="P236">
            <v>898761.6</v>
          </cell>
          <cell r="Q236">
            <v>0</v>
          </cell>
          <cell r="R236">
            <v>-33</v>
          </cell>
          <cell r="S236">
            <v>-522720</v>
          </cell>
          <cell r="T236">
            <v>-522720</v>
          </cell>
          <cell r="U236">
            <v>0</v>
          </cell>
          <cell r="V236">
            <v>-9.3000000000000007</v>
          </cell>
          <cell r="W236">
            <v>-147312</v>
          </cell>
          <cell r="X236">
            <v>-147312</v>
          </cell>
          <cell r="Y236">
            <v>0</v>
          </cell>
        </row>
        <row r="237">
          <cell r="A237">
            <v>200209</v>
          </cell>
          <cell r="B237" t="str">
            <v>ac124</v>
          </cell>
          <cell r="C237" t="str">
            <v>ac</v>
          </cell>
          <cell r="D237">
            <v>37509</v>
          </cell>
          <cell r="E237">
            <v>37520</v>
          </cell>
          <cell r="F237">
            <v>37509</v>
          </cell>
          <cell r="G237">
            <v>37520</v>
          </cell>
          <cell r="H237">
            <v>12360</v>
          </cell>
          <cell r="I237">
            <v>12360</v>
          </cell>
          <cell r="J237" t="str">
            <v>КГОК</v>
          </cell>
          <cell r="K237" t="str">
            <v>КГОК</v>
          </cell>
          <cell r="L237" t="str">
            <v>GMF</v>
          </cell>
          <cell r="M237" t="str">
            <v>Kemira Agro</v>
          </cell>
          <cell r="N237">
            <v>56</v>
          </cell>
          <cell r="O237">
            <v>692160</v>
          </cell>
          <cell r="P237">
            <v>692160</v>
          </cell>
          <cell r="Q237">
            <v>0</v>
          </cell>
          <cell r="R237">
            <v>-33</v>
          </cell>
          <cell r="S237">
            <v>-407880</v>
          </cell>
          <cell r="T237">
            <v>-407880</v>
          </cell>
          <cell r="U237">
            <v>0</v>
          </cell>
          <cell r="V237">
            <v>-10.3</v>
          </cell>
          <cell r="W237">
            <v>-127308</v>
          </cell>
          <cell r="X237">
            <v>-127308</v>
          </cell>
          <cell r="Y237">
            <v>0</v>
          </cell>
        </row>
        <row r="238">
          <cell r="A238">
            <v>200209</v>
          </cell>
          <cell r="B238" t="str">
            <v>ac125</v>
          </cell>
          <cell r="C238" t="str">
            <v>ac</v>
          </cell>
          <cell r="D238">
            <v>37513</v>
          </cell>
          <cell r="E238">
            <v>37512</v>
          </cell>
          <cell r="F238">
            <v>37513</v>
          </cell>
          <cell r="G238">
            <v>37512</v>
          </cell>
          <cell r="H238">
            <v>12351</v>
          </cell>
          <cell r="I238">
            <v>12351</v>
          </cell>
          <cell r="J238" t="str">
            <v>КГОК</v>
          </cell>
          <cell r="K238" t="str">
            <v>КГОК</v>
          </cell>
          <cell r="L238" t="str">
            <v>GMF</v>
          </cell>
          <cell r="M238" t="str">
            <v>Lifosa</v>
          </cell>
          <cell r="N238">
            <v>56.94</v>
          </cell>
          <cell r="O238">
            <v>703265.94</v>
          </cell>
          <cell r="P238">
            <v>703265.94</v>
          </cell>
          <cell r="Q238">
            <v>0</v>
          </cell>
          <cell r="R238">
            <v>-33</v>
          </cell>
          <cell r="S238">
            <v>-407583</v>
          </cell>
          <cell r="T238">
            <v>-407583</v>
          </cell>
          <cell r="U238">
            <v>0</v>
          </cell>
          <cell r="V238">
            <v>-9.3000000000000007</v>
          </cell>
          <cell r="W238">
            <v>-114864.3</v>
          </cell>
          <cell r="X238">
            <v>-114864.3</v>
          </cell>
          <cell r="Y238">
            <v>0</v>
          </cell>
        </row>
        <row r="239">
          <cell r="A239">
            <v>200209</v>
          </cell>
          <cell r="B239" t="str">
            <v>ac126</v>
          </cell>
          <cell r="C239" t="str">
            <v>ac</v>
          </cell>
          <cell r="D239">
            <v>37518</v>
          </cell>
          <cell r="E239">
            <v>37523</v>
          </cell>
          <cell r="F239">
            <v>37518</v>
          </cell>
          <cell r="G239">
            <v>37523</v>
          </cell>
          <cell r="H239">
            <v>18880</v>
          </cell>
          <cell r="I239">
            <v>18880</v>
          </cell>
          <cell r="J239" t="str">
            <v>КГОК</v>
          </cell>
          <cell r="K239" t="str">
            <v>КГОК</v>
          </cell>
          <cell r="L239" t="str">
            <v>GMF</v>
          </cell>
          <cell r="M239" t="str">
            <v>Lifosa</v>
          </cell>
          <cell r="N239">
            <v>56.58</v>
          </cell>
          <cell r="O239">
            <v>1068230.3999999999</v>
          </cell>
          <cell r="P239">
            <v>1068230.3999999999</v>
          </cell>
          <cell r="Q239">
            <v>0</v>
          </cell>
          <cell r="R239">
            <v>-33</v>
          </cell>
          <cell r="S239">
            <v>-623040</v>
          </cell>
          <cell r="T239">
            <v>-623040</v>
          </cell>
          <cell r="U239">
            <v>0</v>
          </cell>
          <cell r="V239">
            <v>-9.3000000000000007</v>
          </cell>
          <cell r="W239">
            <v>-175584</v>
          </cell>
          <cell r="X239">
            <v>-175584</v>
          </cell>
          <cell r="Y239">
            <v>0</v>
          </cell>
        </row>
        <row r="240">
          <cell r="A240">
            <v>200209</v>
          </cell>
          <cell r="B240" t="str">
            <v>ac127</v>
          </cell>
          <cell r="C240" t="str">
            <v>ac</v>
          </cell>
          <cell r="D240">
            <v>37524</v>
          </cell>
          <cell r="E240">
            <v>37527</v>
          </cell>
          <cell r="F240">
            <v>37524</v>
          </cell>
          <cell r="G240">
            <v>37527</v>
          </cell>
          <cell r="H240">
            <v>18937</v>
          </cell>
          <cell r="I240">
            <v>18937</v>
          </cell>
          <cell r="J240" t="str">
            <v>КГОК</v>
          </cell>
          <cell r="K240" t="str">
            <v>КГОК</v>
          </cell>
          <cell r="L240" t="str">
            <v>GMF</v>
          </cell>
          <cell r="M240" t="str">
            <v>Lifosa</v>
          </cell>
          <cell r="N240">
            <v>56.62</v>
          </cell>
          <cell r="O240">
            <v>1072212.94</v>
          </cell>
          <cell r="P240">
            <v>889148.13</v>
          </cell>
          <cell r="Q240">
            <v>183064.81</v>
          </cell>
          <cell r="R240">
            <v>-33</v>
          </cell>
          <cell r="S240">
            <v>-624921</v>
          </cell>
          <cell r="T240">
            <v>-624921</v>
          </cell>
          <cell r="U240">
            <v>0</v>
          </cell>
          <cell r="V240">
            <v>-9.3000000000000007</v>
          </cell>
          <cell r="W240">
            <v>-176114.1</v>
          </cell>
          <cell r="X240">
            <v>-176114.1</v>
          </cell>
          <cell r="Y240">
            <v>0</v>
          </cell>
        </row>
        <row r="241">
          <cell r="A241">
            <v>200209</v>
          </cell>
          <cell r="B241" t="str">
            <v>ac128</v>
          </cell>
          <cell r="C241" t="str">
            <v>ac</v>
          </cell>
          <cell r="D241">
            <v>37525</v>
          </cell>
          <cell r="E241">
            <v>37526</v>
          </cell>
          <cell r="F241">
            <v>37525</v>
          </cell>
          <cell r="G241">
            <v>37526</v>
          </cell>
          <cell r="H241">
            <v>18832</v>
          </cell>
          <cell r="I241">
            <v>18832</v>
          </cell>
          <cell r="J241" t="str">
            <v>КировАпатит</v>
          </cell>
          <cell r="K241" t="str">
            <v>PolyFert</v>
          </cell>
          <cell r="L241" t="str">
            <v>GMF</v>
          </cell>
          <cell r="M241" t="str">
            <v>Lifosa</v>
          </cell>
          <cell r="N241">
            <v>60.44</v>
          </cell>
          <cell r="O241">
            <v>1138206.08</v>
          </cell>
          <cell r="P241">
            <v>1138206.08</v>
          </cell>
          <cell r="Q241">
            <v>0</v>
          </cell>
          <cell r="R241">
            <v>-58.9</v>
          </cell>
          <cell r="S241">
            <v>-1109204.8</v>
          </cell>
          <cell r="T241">
            <v>-1127787.75</v>
          </cell>
          <cell r="U241">
            <v>18582.95</v>
          </cell>
          <cell r="V241">
            <v>0</v>
          </cell>
          <cell r="W241">
            <v>0</v>
          </cell>
          <cell r="X241">
            <v>0</v>
          </cell>
          <cell r="Y241">
            <v>0</v>
          </cell>
        </row>
        <row r="242">
          <cell r="A242">
            <v>200209</v>
          </cell>
          <cell r="B242" t="str">
            <v>ac129</v>
          </cell>
          <cell r="C242" t="str">
            <v>ac</v>
          </cell>
          <cell r="D242">
            <v>37513</v>
          </cell>
          <cell r="E242">
            <v>37514</v>
          </cell>
          <cell r="F242">
            <v>37513</v>
          </cell>
          <cell r="G242">
            <v>37514</v>
          </cell>
          <cell r="H242">
            <v>6312</v>
          </cell>
          <cell r="I242">
            <v>6312</v>
          </cell>
          <cell r="J242" t="str">
            <v>КГОК</v>
          </cell>
          <cell r="K242" t="str">
            <v>КГОК</v>
          </cell>
          <cell r="L242" t="str">
            <v>GMF</v>
          </cell>
          <cell r="M242" t="str">
            <v>Norsk Hydro</v>
          </cell>
          <cell r="N242">
            <v>45.3</v>
          </cell>
          <cell r="O242">
            <v>285933.59999999998</v>
          </cell>
          <cell r="P242">
            <v>285933.59999999998</v>
          </cell>
          <cell r="Q242">
            <v>0</v>
          </cell>
          <cell r="R242">
            <v>-33</v>
          </cell>
          <cell r="S242">
            <v>-208296</v>
          </cell>
          <cell r="T242">
            <v>-208296</v>
          </cell>
          <cell r="U242">
            <v>0</v>
          </cell>
          <cell r="V242">
            <v>0</v>
          </cell>
          <cell r="W242">
            <v>0</v>
          </cell>
          <cell r="X242">
            <v>0</v>
          </cell>
          <cell r="Y242">
            <v>0</v>
          </cell>
        </row>
        <row r="243">
          <cell r="A243">
            <v>200104</v>
          </cell>
          <cell r="B243" t="str">
            <v>ac13</v>
          </cell>
          <cell r="C243" t="str">
            <v>ac</v>
          </cell>
          <cell r="D243">
            <v>37008</v>
          </cell>
          <cell r="E243">
            <v>37008</v>
          </cell>
          <cell r="F243">
            <v>37008</v>
          </cell>
          <cell r="G243">
            <v>37008</v>
          </cell>
          <cell r="H243">
            <v>3881.9</v>
          </cell>
          <cell r="I243">
            <v>3881.9</v>
          </cell>
          <cell r="J243" t="str">
            <v>КГОК</v>
          </cell>
          <cell r="K243" t="str">
            <v>КГОК</v>
          </cell>
          <cell r="L243" t="str">
            <v>Seneltex</v>
          </cell>
          <cell r="M243" t="str">
            <v>Lifosa</v>
          </cell>
          <cell r="N243">
            <v>61.5</v>
          </cell>
          <cell r="O243">
            <v>238736.85</v>
          </cell>
          <cell r="P243">
            <v>238736.85</v>
          </cell>
          <cell r="Q243">
            <v>0</v>
          </cell>
          <cell r="R243">
            <v>-28</v>
          </cell>
          <cell r="S243">
            <v>-108693.2</v>
          </cell>
          <cell r="T243">
            <v>-108693.2</v>
          </cell>
          <cell r="U243">
            <v>0</v>
          </cell>
          <cell r="V243">
            <v>-26.899799999999999</v>
          </cell>
          <cell r="W243">
            <v>-104422.36</v>
          </cell>
          <cell r="X243">
            <v>-104422.36</v>
          </cell>
          <cell r="Y243">
            <v>0</v>
          </cell>
        </row>
        <row r="244">
          <cell r="A244">
            <v>200209</v>
          </cell>
          <cell r="B244" t="str">
            <v>ac130</v>
          </cell>
          <cell r="C244" t="str">
            <v>ac</v>
          </cell>
          <cell r="D244">
            <v>37513</v>
          </cell>
          <cell r="E244">
            <v>37512</v>
          </cell>
          <cell r="F244">
            <v>37513</v>
          </cell>
          <cell r="G244">
            <v>37512</v>
          </cell>
          <cell r="H244">
            <v>6598</v>
          </cell>
          <cell r="I244">
            <v>6598</v>
          </cell>
          <cell r="J244" t="str">
            <v>КировАпатит</v>
          </cell>
          <cell r="K244" t="str">
            <v>PolyFert</v>
          </cell>
          <cell r="L244" t="str">
            <v>GMF</v>
          </cell>
          <cell r="M244" t="str">
            <v>Lifosa</v>
          </cell>
          <cell r="N244">
            <v>60.44</v>
          </cell>
          <cell r="O244">
            <v>398783.12</v>
          </cell>
          <cell r="P244">
            <v>398783.12</v>
          </cell>
          <cell r="Q244">
            <v>0</v>
          </cell>
          <cell r="R244">
            <v>-58.9</v>
          </cell>
          <cell r="S244">
            <v>-388622.2</v>
          </cell>
          <cell r="T244">
            <v>-388622.2</v>
          </cell>
          <cell r="U244">
            <v>0</v>
          </cell>
          <cell r="V244">
            <v>0</v>
          </cell>
          <cell r="W244">
            <v>0</v>
          </cell>
          <cell r="X244">
            <v>0</v>
          </cell>
          <cell r="Y244">
            <v>0</v>
          </cell>
        </row>
        <row r="245">
          <cell r="A245">
            <v>200210</v>
          </cell>
          <cell r="B245" t="str">
            <v>ac131</v>
          </cell>
          <cell r="C245" t="str">
            <v>ac</v>
          </cell>
          <cell r="D245">
            <v>37533</v>
          </cell>
          <cell r="E245">
            <v>37535</v>
          </cell>
          <cell r="F245">
            <v>37533</v>
          </cell>
          <cell r="G245">
            <v>37535</v>
          </cell>
          <cell r="H245">
            <v>14900</v>
          </cell>
          <cell r="I245">
            <v>14900</v>
          </cell>
          <cell r="J245" t="str">
            <v>КГОК</v>
          </cell>
          <cell r="K245" t="str">
            <v>КГОК</v>
          </cell>
          <cell r="L245" t="str">
            <v>GMF</v>
          </cell>
          <cell r="M245" t="str">
            <v>Lifosa</v>
          </cell>
          <cell r="N245">
            <v>57.46</v>
          </cell>
          <cell r="O245">
            <v>856154</v>
          </cell>
          <cell r="P245">
            <v>0</v>
          </cell>
          <cell r="Q245">
            <v>856154</v>
          </cell>
          <cell r="R245">
            <v>-33</v>
          </cell>
          <cell r="S245">
            <v>-491700</v>
          </cell>
          <cell r="T245">
            <v>-491700</v>
          </cell>
          <cell r="U245">
            <v>0</v>
          </cell>
          <cell r="V245">
            <v>-9.3000000000000007</v>
          </cell>
          <cell r="W245">
            <v>-138570</v>
          </cell>
          <cell r="X245">
            <v>-138570</v>
          </cell>
          <cell r="Y245">
            <v>0</v>
          </cell>
        </row>
        <row r="246">
          <cell r="A246">
            <v>200210</v>
          </cell>
          <cell r="B246" t="str">
            <v>ac132</v>
          </cell>
          <cell r="C246" t="str">
            <v>ac</v>
          </cell>
          <cell r="D246">
            <v>37536</v>
          </cell>
          <cell r="E246">
            <v>37538</v>
          </cell>
          <cell r="F246">
            <v>37536</v>
          </cell>
          <cell r="G246">
            <v>37538</v>
          </cell>
          <cell r="H246">
            <v>18850</v>
          </cell>
          <cell r="I246">
            <v>18850</v>
          </cell>
          <cell r="J246" t="str">
            <v>КировАпатит</v>
          </cell>
          <cell r="K246" t="str">
            <v>PolyFert</v>
          </cell>
          <cell r="L246" t="str">
            <v>GMF</v>
          </cell>
          <cell r="M246" t="str">
            <v>Lifosa</v>
          </cell>
          <cell r="N246">
            <v>61.16</v>
          </cell>
          <cell r="O246">
            <v>1152866</v>
          </cell>
          <cell r="P246">
            <v>0</v>
          </cell>
          <cell r="Q246">
            <v>1152866</v>
          </cell>
          <cell r="R246">
            <v>-58.9</v>
          </cell>
          <cell r="S246">
            <v>-1110265</v>
          </cell>
          <cell r="T246">
            <v>-1127787.75</v>
          </cell>
          <cell r="U246">
            <v>17522.75</v>
          </cell>
          <cell r="V246">
            <v>0</v>
          </cell>
          <cell r="W246">
            <v>0</v>
          </cell>
          <cell r="X246">
            <v>0</v>
          </cell>
          <cell r="Y246">
            <v>0</v>
          </cell>
        </row>
        <row r="247">
          <cell r="A247">
            <v>200210</v>
          </cell>
          <cell r="B247" t="str">
            <v>ac133</v>
          </cell>
          <cell r="C247" t="str">
            <v>ac</v>
          </cell>
          <cell r="D247">
            <v>37544</v>
          </cell>
          <cell r="E247">
            <v>37544</v>
          </cell>
          <cell r="F247">
            <v>37544</v>
          </cell>
          <cell r="G247">
            <v>37544</v>
          </cell>
          <cell r="H247">
            <v>18515</v>
          </cell>
          <cell r="I247">
            <v>18515</v>
          </cell>
          <cell r="J247" t="str">
            <v>КГОК</v>
          </cell>
          <cell r="K247" t="str">
            <v>КГОК</v>
          </cell>
          <cell r="L247" t="str">
            <v>GMF</v>
          </cell>
          <cell r="M247" t="str">
            <v>Lifosa</v>
          </cell>
          <cell r="N247">
            <v>57.36</v>
          </cell>
          <cell r="O247">
            <v>1062020.3999999999</v>
          </cell>
          <cell r="P247">
            <v>0</v>
          </cell>
          <cell r="Q247">
            <v>1062020.3999999999</v>
          </cell>
          <cell r="R247">
            <v>-33</v>
          </cell>
          <cell r="S247">
            <v>-610995</v>
          </cell>
          <cell r="T247">
            <v>-610995</v>
          </cell>
          <cell r="U247">
            <v>0</v>
          </cell>
          <cell r="V247">
            <v>-9.3000000000000007</v>
          </cell>
          <cell r="W247">
            <v>-172189.5</v>
          </cell>
          <cell r="X247">
            <v>-172189.5</v>
          </cell>
          <cell r="Y247">
            <v>0</v>
          </cell>
        </row>
        <row r="248">
          <cell r="A248">
            <v>200210</v>
          </cell>
          <cell r="B248" t="str">
            <v>ac134</v>
          </cell>
          <cell r="C248" t="str">
            <v>ac</v>
          </cell>
          <cell r="D248">
            <v>37544</v>
          </cell>
          <cell r="E248">
            <v>37535</v>
          </cell>
          <cell r="F248">
            <v>37544</v>
          </cell>
          <cell r="G248">
            <v>37535</v>
          </cell>
          <cell r="H248">
            <v>4100</v>
          </cell>
          <cell r="I248">
            <v>4100</v>
          </cell>
          <cell r="J248" t="str">
            <v>КГОК</v>
          </cell>
          <cell r="K248" t="str">
            <v>КГОК</v>
          </cell>
          <cell r="L248" t="str">
            <v>GMF</v>
          </cell>
          <cell r="M248" t="str">
            <v>Kemira-Lifosa</v>
          </cell>
          <cell r="N248">
            <v>56</v>
          </cell>
          <cell r="O248">
            <v>229600</v>
          </cell>
          <cell r="P248">
            <v>229600</v>
          </cell>
          <cell r="Q248">
            <v>0</v>
          </cell>
          <cell r="R248">
            <v>-33</v>
          </cell>
          <cell r="S248">
            <v>-135300</v>
          </cell>
          <cell r="T248">
            <v>-135300</v>
          </cell>
          <cell r="U248">
            <v>0</v>
          </cell>
          <cell r="V248">
            <v>-9.3000000000000007</v>
          </cell>
          <cell r="W248">
            <v>-38130</v>
          </cell>
          <cell r="X248">
            <v>-38130</v>
          </cell>
          <cell r="Y248">
            <v>0</v>
          </cell>
        </row>
        <row r="249">
          <cell r="A249">
            <v>200210</v>
          </cell>
          <cell r="B249" t="str">
            <v>ac135</v>
          </cell>
          <cell r="C249" t="str">
            <v>ac</v>
          </cell>
          <cell r="D249">
            <v>37549</v>
          </cell>
          <cell r="E249">
            <v>37550</v>
          </cell>
          <cell r="F249">
            <v>37549</v>
          </cell>
          <cell r="G249">
            <v>37550</v>
          </cell>
          <cell r="H249">
            <v>19010</v>
          </cell>
          <cell r="I249">
            <v>19010</v>
          </cell>
          <cell r="J249" t="str">
            <v>КГОК</v>
          </cell>
          <cell r="K249" t="str">
            <v>КГОК</v>
          </cell>
          <cell r="L249" t="str">
            <v>GMF</v>
          </cell>
          <cell r="M249" t="str">
            <v>Lifosa</v>
          </cell>
          <cell r="N249">
            <v>58.26</v>
          </cell>
          <cell r="O249">
            <v>1107522.6000000001</v>
          </cell>
          <cell r="P249">
            <v>0</v>
          </cell>
          <cell r="Q249">
            <v>1107522.6000000001</v>
          </cell>
          <cell r="R249">
            <v>-33</v>
          </cell>
          <cell r="S249">
            <v>-627330</v>
          </cell>
          <cell r="T249">
            <v>-627330</v>
          </cell>
          <cell r="U249">
            <v>0</v>
          </cell>
          <cell r="V249">
            <v>-9.3000000000000007</v>
          </cell>
          <cell r="W249">
            <v>-176793</v>
          </cell>
          <cell r="X249">
            <v>-176793</v>
          </cell>
          <cell r="Y249">
            <v>0</v>
          </cell>
        </row>
        <row r="250">
          <cell r="A250">
            <v>200210</v>
          </cell>
          <cell r="B250" t="str">
            <v>ac136</v>
          </cell>
          <cell r="C250" t="str">
            <v>ac</v>
          </cell>
          <cell r="D250">
            <v>37554</v>
          </cell>
          <cell r="E250">
            <v>37555</v>
          </cell>
          <cell r="F250">
            <v>37554</v>
          </cell>
          <cell r="G250">
            <v>37555</v>
          </cell>
          <cell r="H250">
            <v>8003</v>
          </cell>
          <cell r="I250">
            <v>8003</v>
          </cell>
          <cell r="J250" t="str">
            <v>КГОК</v>
          </cell>
          <cell r="K250" t="str">
            <v>КГОК</v>
          </cell>
          <cell r="L250" t="str">
            <v>GMF</v>
          </cell>
          <cell r="M250" t="str">
            <v>Norsk Hydro</v>
          </cell>
          <cell r="N250">
            <v>45.3</v>
          </cell>
          <cell r="O250">
            <v>362535.9</v>
          </cell>
          <cell r="P250">
            <v>362535.9</v>
          </cell>
          <cell r="Q250">
            <v>0</v>
          </cell>
          <cell r="R250">
            <v>-33</v>
          </cell>
          <cell r="S250">
            <v>-264099</v>
          </cell>
          <cell r="T250">
            <v>-264099</v>
          </cell>
          <cell r="U250">
            <v>0</v>
          </cell>
          <cell r="V250">
            <v>0</v>
          </cell>
          <cell r="W250">
            <v>0</v>
          </cell>
          <cell r="X250">
            <v>0</v>
          </cell>
          <cell r="Y250">
            <v>0</v>
          </cell>
        </row>
        <row r="251">
          <cell r="A251">
            <v>200211</v>
          </cell>
          <cell r="B251" t="str">
            <v>ac137</v>
          </cell>
          <cell r="C251" t="str">
            <v>ac</v>
          </cell>
          <cell r="D251">
            <v>37556</v>
          </cell>
          <cell r="E251">
            <v>37561</v>
          </cell>
          <cell r="F251">
            <v>37556</v>
          </cell>
          <cell r="G251">
            <v>37561</v>
          </cell>
          <cell r="H251">
            <v>10603</v>
          </cell>
          <cell r="I251">
            <v>10603</v>
          </cell>
          <cell r="J251" t="str">
            <v>КГОК</v>
          </cell>
          <cell r="K251" t="str">
            <v>КГОК</v>
          </cell>
          <cell r="L251" t="str">
            <v>GMF</v>
          </cell>
          <cell r="M251" t="str">
            <v>Lifosa</v>
          </cell>
          <cell r="N251">
            <v>56</v>
          </cell>
          <cell r="O251">
            <v>593768</v>
          </cell>
          <cell r="P251">
            <v>0</v>
          </cell>
          <cell r="Q251">
            <v>593768</v>
          </cell>
          <cell r="R251">
            <v>-33</v>
          </cell>
          <cell r="S251">
            <v>-349899</v>
          </cell>
          <cell r="T251">
            <v>-138655</v>
          </cell>
          <cell r="U251">
            <v>-211244</v>
          </cell>
          <cell r="V251">
            <v>-9.3000000000000007</v>
          </cell>
          <cell r="W251">
            <v>-98607.9</v>
          </cell>
          <cell r="X251">
            <v>-98607.9</v>
          </cell>
          <cell r="Y251">
            <v>0</v>
          </cell>
        </row>
        <row r="252">
          <cell r="A252">
            <v>200211</v>
          </cell>
          <cell r="B252" t="str">
            <v>ac138</v>
          </cell>
          <cell r="C252" t="str">
            <v>ac</v>
          </cell>
          <cell r="D252">
            <v>37556</v>
          </cell>
          <cell r="E252">
            <v>37561</v>
          </cell>
          <cell r="F252">
            <v>37556</v>
          </cell>
          <cell r="G252">
            <v>37561</v>
          </cell>
          <cell r="H252">
            <v>7862</v>
          </cell>
          <cell r="I252">
            <v>7862</v>
          </cell>
          <cell r="J252" t="str">
            <v>КировАпатит</v>
          </cell>
          <cell r="K252" t="str">
            <v>PolyFert</v>
          </cell>
          <cell r="L252" t="str">
            <v>GMF</v>
          </cell>
          <cell r="M252" t="str">
            <v>Lifosa</v>
          </cell>
          <cell r="N252">
            <v>60.1</v>
          </cell>
          <cell r="O252">
            <v>472506.2</v>
          </cell>
          <cell r="P252">
            <v>0</v>
          </cell>
          <cell r="Q252">
            <v>472506.2</v>
          </cell>
          <cell r="R252">
            <v>-58.9</v>
          </cell>
          <cell r="S252">
            <v>-463071.8</v>
          </cell>
          <cell r="T252">
            <v>-487692</v>
          </cell>
          <cell r="U252">
            <v>24620.2</v>
          </cell>
          <cell r="V252">
            <v>0</v>
          </cell>
          <cell r="W252">
            <v>0</v>
          </cell>
          <cell r="X252">
            <v>0</v>
          </cell>
          <cell r="Y252">
            <v>0</v>
          </cell>
        </row>
        <row r="253">
          <cell r="A253">
            <v>200211</v>
          </cell>
          <cell r="B253" t="str">
            <v>ac139</v>
          </cell>
          <cell r="C253" t="str">
            <v>ac</v>
          </cell>
          <cell r="D253">
            <v>37566</v>
          </cell>
          <cell r="E253">
            <v>37570</v>
          </cell>
          <cell r="F253">
            <v>37566</v>
          </cell>
          <cell r="G253">
            <v>37570</v>
          </cell>
          <cell r="H253">
            <v>15262</v>
          </cell>
          <cell r="I253">
            <v>15262</v>
          </cell>
          <cell r="J253" t="str">
            <v>КГОК</v>
          </cell>
          <cell r="K253" t="str">
            <v>КГОК</v>
          </cell>
          <cell r="L253" t="str">
            <v>GMF</v>
          </cell>
          <cell r="M253" t="str">
            <v>Lifosa</v>
          </cell>
          <cell r="N253">
            <v>55.94</v>
          </cell>
          <cell r="O253">
            <v>853756.28</v>
          </cell>
          <cell r="P253">
            <v>0</v>
          </cell>
          <cell r="Q253">
            <v>853756.28</v>
          </cell>
          <cell r="R253">
            <v>-33</v>
          </cell>
          <cell r="S253">
            <v>-503646</v>
          </cell>
          <cell r="T253">
            <v>0</v>
          </cell>
          <cell r="U253">
            <v>-503646</v>
          </cell>
          <cell r="V253">
            <v>-9.3000000000000007</v>
          </cell>
          <cell r="W253">
            <v>-141936.6</v>
          </cell>
          <cell r="X253">
            <v>-141936.6</v>
          </cell>
          <cell r="Y253">
            <v>0</v>
          </cell>
        </row>
        <row r="254">
          <cell r="A254">
            <v>200104</v>
          </cell>
          <cell r="B254" t="str">
            <v>ac14</v>
          </cell>
          <cell r="C254" t="str">
            <v>ac</v>
          </cell>
          <cell r="D254">
            <v>37009</v>
          </cell>
          <cell r="E254">
            <v>37009</v>
          </cell>
          <cell r="F254">
            <v>37009</v>
          </cell>
          <cell r="G254">
            <v>37009</v>
          </cell>
          <cell r="H254">
            <v>3913.7</v>
          </cell>
          <cell r="I254">
            <v>3913.7</v>
          </cell>
          <cell r="J254" t="str">
            <v>КГОК</v>
          </cell>
          <cell r="K254" t="str">
            <v>КГОК</v>
          </cell>
          <cell r="L254" t="str">
            <v>Seneltex</v>
          </cell>
          <cell r="M254" t="str">
            <v>Lifosa</v>
          </cell>
          <cell r="N254">
            <v>62.25</v>
          </cell>
          <cell r="O254">
            <v>243627.83</v>
          </cell>
          <cell r="P254">
            <v>243627.83</v>
          </cell>
          <cell r="Q254">
            <v>0</v>
          </cell>
          <cell r="R254">
            <v>-28</v>
          </cell>
          <cell r="S254">
            <v>-109583.6</v>
          </cell>
          <cell r="T254">
            <v>-109583.6</v>
          </cell>
          <cell r="U254">
            <v>0</v>
          </cell>
          <cell r="V254">
            <v>-26.88</v>
          </cell>
          <cell r="W254">
            <v>-105200.43</v>
          </cell>
          <cell r="X254">
            <v>-105200.43</v>
          </cell>
          <cell r="Y254">
            <v>0</v>
          </cell>
        </row>
        <row r="255">
          <cell r="A255">
            <v>200211</v>
          </cell>
          <cell r="B255" t="str">
            <v>ac140</v>
          </cell>
          <cell r="C255" t="str">
            <v>ac</v>
          </cell>
          <cell r="D255">
            <v>37566</v>
          </cell>
          <cell r="E255">
            <v>37570</v>
          </cell>
          <cell r="F255">
            <v>37566</v>
          </cell>
          <cell r="G255">
            <v>37570</v>
          </cell>
          <cell r="H255">
            <v>3000</v>
          </cell>
          <cell r="I255">
            <v>3000</v>
          </cell>
          <cell r="J255" t="str">
            <v>КГОК</v>
          </cell>
          <cell r="K255" t="str">
            <v>КГОК</v>
          </cell>
          <cell r="L255" t="str">
            <v>GMF</v>
          </cell>
          <cell r="M255" t="str">
            <v>Kemira-Lifosa</v>
          </cell>
          <cell r="N255">
            <v>56</v>
          </cell>
          <cell r="O255">
            <v>168000</v>
          </cell>
          <cell r="P255">
            <v>0</v>
          </cell>
          <cell r="Q255">
            <v>168000</v>
          </cell>
          <cell r="R255">
            <v>-33</v>
          </cell>
          <cell r="S255">
            <v>-99000</v>
          </cell>
          <cell r="T255">
            <v>0</v>
          </cell>
          <cell r="U255">
            <v>-99000</v>
          </cell>
          <cell r="V255">
            <v>-9.3000000000000007</v>
          </cell>
          <cell r="W255">
            <v>-27900</v>
          </cell>
          <cell r="X255">
            <v>-27900</v>
          </cell>
          <cell r="Y255">
            <v>0</v>
          </cell>
        </row>
        <row r="256">
          <cell r="A256">
            <v>200211</v>
          </cell>
          <cell r="B256" t="str">
            <v>ac141</v>
          </cell>
          <cell r="C256" t="str">
            <v>ac</v>
          </cell>
          <cell r="D256">
            <v>37567</v>
          </cell>
          <cell r="E256">
            <v>37568</v>
          </cell>
          <cell r="F256">
            <v>37567</v>
          </cell>
          <cell r="G256">
            <v>37568</v>
          </cell>
          <cell r="H256">
            <v>18505</v>
          </cell>
          <cell r="I256">
            <v>18505</v>
          </cell>
          <cell r="J256" t="str">
            <v>КировАпатит</v>
          </cell>
          <cell r="K256" t="str">
            <v>PolyFert</v>
          </cell>
          <cell r="L256" t="str">
            <v>GMF</v>
          </cell>
          <cell r="M256" t="str">
            <v>Lifosa</v>
          </cell>
          <cell r="N256">
            <v>60.1</v>
          </cell>
          <cell r="O256">
            <v>1112150.5</v>
          </cell>
          <cell r="P256">
            <v>0</v>
          </cell>
          <cell r="Q256">
            <v>1112150.5</v>
          </cell>
          <cell r="R256">
            <v>-58.9</v>
          </cell>
          <cell r="S256">
            <v>-1089944.5</v>
          </cell>
          <cell r="T256">
            <v>-1127787.75</v>
          </cell>
          <cell r="U256">
            <v>37843.25</v>
          </cell>
          <cell r="V256">
            <v>0</v>
          </cell>
          <cell r="W256">
            <v>0</v>
          </cell>
          <cell r="X256">
            <v>0</v>
          </cell>
          <cell r="Y256">
            <v>0</v>
          </cell>
        </row>
        <row r="257">
          <cell r="A257">
            <v>200211</v>
          </cell>
          <cell r="B257" t="str">
            <v>ac142</v>
          </cell>
          <cell r="C257" t="str">
            <v>ac</v>
          </cell>
          <cell r="D257">
            <v>37576</v>
          </cell>
          <cell r="E257">
            <v>37200</v>
          </cell>
          <cell r="F257">
            <v>37576</v>
          </cell>
          <cell r="G257">
            <v>37200</v>
          </cell>
          <cell r="H257">
            <v>19000</v>
          </cell>
          <cell r="I257">
            <v>19000</v>
          </cell>
          <cell r="J257" t="str">
            <v>КГОК</v>
          </cell>
          <cell r="K257" t="str">
            <v>КГОК</v>
          </cell>
          <cell r="L257" t="str">
            <v>GMF</v>
          </cell>
          <cell r="M257" t="str">
            <v>Lifosa</v>
          </cell>
          <cell r="N257">
            <v>56</v>
          </cell>
          <cell r="O257">
            <v>1064000</v>
          </cell>
          <cell r="P257">
            <v>0</v>
          </cell>
          <cell r="Q257">
            <v>1064000</v>
          </cell>
          <cell r="R257">
            <v>-33</v>
          </cell>
          <cell r="S257">
            <v>-627000</v>
          </cell>
          <cell r="T257">
            <v>0</v>
          </cell>
          <cell r="U257">
            <v>-627000</v>
          </cell>
          <cell r="V257">
            <v>-9.3000000000000007</v>
          </cell>
          <cell r="W257">
            <v>-176700</v>
          </cell>
          <cell r="X257">
            <v>0</v>
          </cell>
          <cell r="Y257">
            <v>-176700</v>
          </cell>
        </row>
        <row r="258">
          <cell r="A258">
            <v>200211</v>
          </cell>
          <cell r="B258" t="str">
            <v>ac143</v>
          </cell>
          <cell r="C258" t="str">
            <v>ac</v>
          </cell>
          <cell r="D258">
            <v>37583</v>
          </cell>
          <cell r="E258">
            <v>37200</v>
          </cell>
          <cell r="F258">
            <v>37583</v>
          </cell>
          <cell r="G258">
            <v>37200</v>
          </cell>
          <cell r="H258">
            <v>11000</v>
          </cell>
          <cell r="I258">
            <v>11000</v>
          </cell>
          <cell r="J258" t="str">
            <v>КГОК</v>
          </cell>
          <cell r="K258" t="str">
            <v>КГОК</v>
          </cell>
          <cell r="L258" t="str">
            <v>GMF</v>
          </cell>
          <cell r="M258" t="str">
            <v>Lifosa</v>
          </cell>
          <cell r="N258">
            <v>56</v>
          </cell>
          <cell r="O258">
            <v>616000</v>
          </cell>
          <cell r="P258">
            <v>0</v>
          </cell>
          <cell r="Q258">
            <v>616000</v>
          </cell>
          <cell r="R258">
            <v>-33</v>
          </cell>
          <cell r="S258">
            <v>-363000</v>
          </cell>
          <cell r="T258">
            <v>0</v>
          </cell>
          <cell r="U258">
            <v>-363000</v>
          </cell>
          <cell r="V258">
            <v>-9.3000000000000007</v>
          </cell>
          <cell r="W258">
            <v>-102300</v>
          </cell>
          <cell r="X258">
            <v>0</v>
          </cell>
          <cell r="Y258">
            <v>-102300</v>
          </cell>
        </row>
        <row r="259">
          <cell r="A259">
            <v>200211</v>
          </cell>
          <cell r="B259" t="str">
            <v>ac144</v>
          </cell>
          <cell r="C259" t="str">
            <v>ac</v>
          </cell>
          <cell r="D259">
            <v>37583</v>
          </cell>
          <cell r="E259">
            <v>37200</v>
          </cell>
          <cell r="F259">
            <v>37583</v>
          </cell>
          <cell r="G259">
            <v>37200</v>
          </cell>
          <cell r="H259">
            <v>8000</v>
          </cell>
          <cell r="I259">
            <v>8000</v>
          </cell>
          <cell r="J259" t="str">
            <v>КировАпатит</v>
          </cell>
          <cell r="K259" t="str">
            <v>PolyFert</v>
          </cell>
          <cell r="L259" t="str">
            <v>GMF</v>
          </cell>
          <cell r="M259" t="str">
            <v>Lifosa</v>
          </cell>
          <cell r="N259">
            <v>61</v>
          </cell>
          <cell r="O259">
            <v>488000</v>
          </cell>
          <cell r="P259">
            <v>0</v>
          </cell>
          <cell r="Q259">
            <v>488000</v>
          </cell>
          <cell r="R259">
            <v>-58.9</v>
          </cell>
          <cell r="S259">
            <v>-471200</v>
          </cell>
          <cell r="T259">
            <v>0</v>
          </cell>
          <cell r="U259">
            <v>-471200</v>
          </cell>
          <cell r="V259">
            <v>0</v>
          </cell>
          <cell r="W259">
            <v>0</v>
          </cell>
          <cell r="X259">
            <v>0</v>
          </cell>
          <cell r="Y259">
            <v>0</v>
          </cell>
        </row>
        <row r="260">
          <cell r="A260">
            <v>200211</v>
          </cell>
          <cell r="B260" t="str">
            <v>ac145</v>
          </cell>
          <cell r="C260" t="str">
            <v>ac</v>
          </cell>
          <cell r="D260">
            <v>37587</v>
          </cell>
          <cell r="E260">
            <v>37200</v>
          </cell>
          <cell r="F260">
            <v>37587</v>
          </cell>
          <cell r="G260">
            <v>37200</v>
          </cell>
          <cell r="H260">
            <v>8000</v>
          </cell>
          <cell r="I260">
            <v>8000</v>
          </cell>
          <cell r="J260" t="str">
            <v>КГОК</v>
          </cell>
          <cell r="K260" t="str">
            <v>КГОК</v>
          </cell>
          <cell r="L260" t="str">
            <v>GMF</v>
          </cell>
          <cell r="M260" t="str">
            <v>Norsk Hydro</v>
          </cell>
          <cell r="N260">
            <v>44.5</v>
          </cell>
          <cell r="O260">
            <v>356000</v>
          </cell>
          <cell r="P260">
            <v>0</v>
          </cell>
          <cell r="Q260">
            <v>356000</v>
          </cell>
          <cell r="R260">
            <v>-33</v>
          </cell>
          <cell r="S260">
            <v>-264000</v>
          </cell>
          <cell r="T260">
            <v>0</v>
          </cell>
          <cell r="U260">
            <v>-264000</v>
          </cell>
          <cell r="V260">
            <v>0</v>
          </cell>
          <cell r="W260">
            <v>0</v>
          </cell>
          <cell r="X260">
            <v>0</v>
          </cell>
          <cell r="Y260">
            <v>0</v>
          </cell>
        </row>
        <row r="261">
          <cell r="A261">
            <v>200211</v>
          </cell>
          <cell r="B261" t="str">
            <v>ac146</v>
          </cell>
          <cell r="C261" t="str">
            <v>ac</v>
          </cell>
          <cell r="D261">
            <v>37590</v>
          </cell>
          <cell r="E261">
            <v>37201</v>
          </cell>
          <cell r="F261">
            <v>37590</v>
          </cell>
          <cell r="G261">
            <v>37201</v>
          </cell>
          <cell r="H261">
            <v>19000</v>
          </cell>
          <cell r="I261">
            <v>19000</v>
          </cell>
          <cell r="J261" t="str">
            <v>КГОК</v>
          </cell>
          <cell r="K261" t="str">
            <v>КГОК</v>
          </cell>
          <cell r="L261" t="str">
            <v>GMF</v>
          </cell>
          <cell r="M261" t="str">
            <v>Lifosa</v>
          </cell>
          <cell r="N261">
            <v>56</v>
          </cell>
          <cell r="O261">
            <v>1064000</v>
          </cell>
          <cell r="P261">
            <v>0</v>
          </cell>
          <cell r="Q261">
            <v>1064000</v>
          </cell>
          <cell r="R261">
            <v>-33</v>
          </cell>
          <cell r="S261">
            <v>-627000</v>
          </cell>
          <cell r="T261">
            <v>0</v>
          </cell>
          <cell r="U261">
            <v>-627000</v>
          </cell>
          <cell r="V261">
            <v>-9.3000000000000007</v>
          </cell>
          <cell r="W261">
            <v>-176700</v>
          </cell>
          <cell r="X261">
            <v>0</v>
          </cell>
          <cell r="Y261">
            <v>-176700</v>
          </cell>
        </row>
        <row r="262">
          <cell r="A262">
            <v>200105</v>
          </cell>
          <cell r="B262" t="str">
            <v>ac15</v>
          </cell>
          <cell r="C262" t="str">
            <v>ac</v>
          </cell>
          <cell r="D262">
            <v>37016</v>
          </cell>
          <cell r="E262">
            <v>37016</v>
          </cell>
          <cell r="F262">
            <v>37016</v>
          </cell>
          <cell r="G262">
            <v>37016</v>
          </cell>
          <cell r="H262">
            <v>19052</v>
          </cell>
          <cell r="I262">
            <v>19052</v>
          </cell>
          <cell r="J262" t="str">
            <v>КГОК</v>
          </cell>
          <cell r="K262" t="str">
            <v>КГОК</v>
          </cell>
          <cell r="L262" t="str">
            <v>Seneltex</v>
          </cell>
          <cell r="M262" t="str">
            <v>Lifosa</v>
          </cell>
          <cell r="N262">
            <v>56</v>
          </cell>
          <cell r="O262">
            <v>1066912</v>
          </cell>
          <cell r="P262">
            <v>1066912</v>
          </cell>
          <cell r="Q262">
            <v>0</v>
          </cell>
          <cell r="R262">
            <v>-40</v>
          </cell>
          <cell r="S262">
            <v>-762080</v>
          </cell>
          <cell r="T262">
            <v>-762080</v>
          </cell>
          <cell r="U262">
            <v>0</v>
          </cell>
          <cell r="V262">
            <v>-9.3000000000000007</v>
          </cell>
          <cell r="W262">
            <v>-177183.6</v>
          </cell>
          <cell r="X262">
            <v>-177183.6</v>
          </cell>
          <cell r="Y262">
            <v>0</v>
          </cell>
        </row>
        <row r="263">
          <cell r="A263">
            <v>200105</v>
          </cell>
          <cell r="B263" t="str">
            <v>ac16</v>
          </cell>
          <cell r="C263" t="str">
            <v>ac</v>
          </cell>
          <cell r="D263">
            <v>37013</v>
          </cell>
          <cell r="E263">
            <v>37013</v>
          </cell>
          <cell r="F263">
            <v>37013</v>
          </cell>
          <cell r="G263">
            <v>37013</v>
          </cell>
          <cell r="H263">
            <v>3878.9</v>
          </cell>
          <cell r="I263">
            <v>3878.9</v>
          </cell>
          <cell r="J263" t="str">
            <v>КГОК</v>
          </cell>
          <cell r="K263" t="str">
            <v>КГОК</v>
          </cell>
          <cell r="L263" t="str">
            <v>Seneltex</v>
          </cell>
          <cell r="M263" t="str">
            <v>Lifosa</v>
          </cell>
          <cell r="N263">
            <v>62.25</v>
          </cell>
          <cell r="O263">
            <v>241461.53</v>
          </cell>
          <cell r="P263">
            <v>241461.53</v>
          </cell>
          <cell r="Q263">
            <v>0</v>
          </cell>
          <cell r="R263">
            <v>-28</v>
          </cell>
          <cell r="S263">
            <v>-108609.2</v>
          </cell>
          <cell r="T263">
            <v>-108609.2</v>
          </cell>
          <cell r="U263">
            <v>0</v>
          </cell>
          <cell r="V263">
            <v>-26.872199999999999</v>
          </cell>
          <cell r="W263">
            <v>-104234.55</v>
          </cell>
          <cell r="X263">
            <v>-104234.55</v>
          </cell>
          <cell r="Y263">
            <v>0</v>
          </cell>
        </row>
        <row r="264">
          <cell r="A264">
            <v>200105</v>
          </cell>
          <cell r="B264" t="str">
            <v>ac17</v>
          </cell>
          <cell r="C264" t="str">
            <v>ac</v>
          </cell>
          <cell r="D264">
            <v>37026</v>
          </cell>
          <cell r="E264">
            <v>37026</v>
          </cell>
          <cell r="F264">
            <v>37026</v>
          </cell>
          <cell r="G264">
            <v>37026</v>
          </cell>
          <cell r="H264">
            <v>19002</v>
          </cell>
          <cell r="I264">
            <v>19002</v>
          </cell>
          <cell r="J264" t="str">
            <v>КГОК</v>
          </cell>
          <cell r="K264" t="str">
            <v>КГОК</v>
          </cell>
          <cell r="L264" t="str">
            <v>Seneltex</v>
          </cell>
          <cell r="M264" t="str">
            <v>Lifosa</v>
          </cell>
          <cell r="N264">
            <v>56</v>
          </cell>
          <cell r="O264">
            <v>1064112</v>
          </cell>
          <cell r="P264">
            <v>1064112</v>
          </cell>
          <cell r="Q264">
            <v>0</v>
          </cell>
          <cell r="R264">
            <v>-40</v>
          </cell>
          <cell r="S264">
            <v>-760080</v>
          </cell>
          <cell r="T264">
            <v>-760080</v>
          </cell>
          <cell r="U264">
            <v>0</v>
          </cell>
          <cell r="V264">
            <v>-9.3000000000000007</v>
          </cell>
          <cell r="W264">
            <v>-176718.6</v>
          </cell>
          <cell r="X264">
            <v>-176718.6</v>
          </cell>
          <cell r="Y264">
            <v>0</v>
          </cell>
        </row>
        <row r="265">
          <cell r="A265">
            <v>200105</v>
          </cell>
          <cell r="B265" t="str">
            <v>ac18</v>
          </cell>
          <cell r="C265" t="str">
            <v>ac</v>
          </cell>
          <cell r="D265">
            <v>37038</v>
          </cell>
          <cell r="E265">
            <v>37038</v>
          </cell>
          <cell r="F265">
            <v>37038</v>
          </cell>
          <cell r="G265">
            <v>37038</v>
          </cell>
          <cell r="H265">
            <v>19075</v>
          </cell>
          <cell r="I265">
            <v>19075</v>
          </cell>
          <cell r="J265" t="str">
            <v>КГОК</v>
          </cell>
          <cell r="K265" t="str">
            <v>КГОК</v>
          </cell>
          <cell r="L265" t="str">
            <v>Seneltex</v>
          </cell>
          <cell r="M265" t="str">
            <v>Lifosa</v>
          </cell>
          <cell r="N265">
            <v>56</v>
          </cell>
          <cell r="O265">
            <v>1068200</v>
          </cell>
          <cell r="P265">
            <v>1068200</v>
          </cell>
          <cell r="Q265">
            <v>0</v>
          </cell>
          <cell r="R265">
            <v>-40</v>
          </cell>
          <cell r="S265">
            <v>-763000</v>
          </cell>
          <cell r="T265">
            <v>-763000</v>
          </cell>
          <cell r="U265">
            <v>0</v>
          </cell>
          <cell r="V265">
            <v>-9.3000000000000007</v>
          </cell>
          <cell r="W265">
            <v>-177397.5</v>
          </cell>
          <cell r="X265">
            <v>-177397.5</v>
          </cell>
          <cell r="Y265">
            <v>0</v>
          </cell>
        </row>
        <row r="266">
          <cell r="A266">
            <v>200105</v>
          </cell>
          <cell r="B266" t="str">
            <v>ac19</v>
          </cell>
          <cell r="C266" t="str">
            <v>ac</v>
          </cell>
          <cell r="D266">
            <v>37039</v>
          </cell>
          <cell r="E266">
            <v>37039</v>
          </cell>
          <cell r="F266">
            <v>37039</v>
          </cell>
          <cell r="G266">
            <v>37039</v>
          </cell>
          <cell r="H266">
            <v>3923.5</v>
          </cell>
          <cell r="I266">
            <v>3923.5</v>
          </cell>
          <cell r="J266" t="str">
            <v>КГОК</v>
          </cell>
          <cell r="K266" t="str">
            <v>КГОК</v>
          </cell>
          <cell r="L266" t="str">
            <v>Seneltex</v>
          </cell>
          <cell r="M266" t="str">
            <v>Lifosa</v>
          </cell>
          <cell r="N266">
            <v>62.25</v>
          </cell>
          <cell r="O266">
            <v>244237.88</v>
          </cell>
          <cell r="P266">
            <v>244237.88</v>
          </cell>
          <cell r="Q266">
            <v>0</v>
          </cell>
          <cell r="R266">
            <v>-28</v>
          </cell>
          <cell r="S266">
            <v>-109858</v>
          </cell>
          <cell r="T266">
            <v>-109858</v>
          </cell>
          <cell r="U266">
            <v>0</v>
          </cell>
          <cell r="V266">
            <v>-26.9223</v>
          </cell>
          <cell r="W266">
            <v>-105629.71</v>
          </cell>
          <cell r="X266">
            <v>-105629.71</v>
          </cell>
          <cell r="Y266">
            <v>0</v>
          </cell>
        </row>
        <row r="267">
          <cell r="A267">
            <v>200105</v>
          </cell>
          <cell r="B267" t="str">
            <v>ac20</v>
          </cell>
          <cell r="C267" t="str">
            <v>ac</v>
          </cell>
          <cell r="D267">
            <v>37040</v>
          </cell>
          <cell r="E267">
            <v>37040</v>
          </cell>
          <cell r="F267">
            <v>37040</v>
          </cell>
          <cell r="G267">
            <v>37040</v>
          </cell>
          <cell r="H267">
            <v>4015.4</v>
          </cell>
          <cell r="I267">
            <v>4015.4</v>
          </cell>
          <cell r="J267" t="str">
            <v>КГОК</v>
          </cell>
          <cell r="K267" t="str">
            <v>КГОК</v>
          </cell>
          <cell r="L267" t="str">
            <v>Seneltex</v>
          </cell>
          <cell r="M267" t="str">
            <v>Lifosa</v>
          </cell>
          <cell r="N267">
            <v>62.25</v>
          </cell>
          <cell r="O267">
            <v>249958.65</v>
          </cell>
          <cell r="P267">
            <v>249958.65</v>
          </cell>
          <cell r="Q267">
            <v>0</v>
          </cell>
          <cell r="R267">
            <v>-28</v>
          </cell>
          <cell r="S267">
            <v>-112431.2</v>
          </cell>
          <cell r="T267">
            <v>-112431.2</v>
          </cell>
          <cell r="U267">
            <v>0</v>
          </cell>
          <cell r="V267">
            <v>-26.874099999999999</v>
          </cell>
          <cell r="W267">
            <v>-107910.26</v>
          </cell>
          <cell r="X267">
            <v>-107910.26</v>
          </cell>
          <cell r="Y267">
            <v>0</v>
          </cell>
        </row>
        <row r="268">
          <cell r="A268">
            <v>200106</v>
          </cell>
          <cell r="B268" t="str">
            <v>ac21</v>
          </cell>
          <cell r="C268" t="str">
            <v>ac</v>
          </cell>
          <cell r="D268">
            <v>37052</v>
          </cell>
          <cell r="E268">
            <v>37052</v>
          </cell>
          <cell r="F268">
            <v>37052</v>
          </cell>
          <cell r="G268">
            <v>37052</v>
          </cell>
          <cell r="H268">
            <v>25335</v>
          </cell>
          <cell r="I268">
            <v>25335</v>
          </cell>
          <cell r="J268" t="str">
            <v>КГОК</v>
          </cell>
          <cell r="K268" t="str">
            <v>КГОК</v>
          </cell>
          <cell r="L268" t="str">
            <v>Seneltex</v>
          </cell>
          <cell r="M268" t="str">
            <v>Sobelmar</v>
          </cell>
          <cell r="N268">
            <v>43.5</v>
          </cell>
          <cell r="O268">
            <v>1102072.5</v>
          </cell>
          <cell r="P268">
            <v>1102072.5</v>
          </cell>
          <cell r="Q268">
            <v>0</v>
          </cell>
          <cell r="R268">
            <v>-40</v>
          </cell>
          <cell r="S268">
            <v>-1013400</v>
          </cell>
          <cell r="T268">
            <v>-1013400</v>
          </cell>
          <cell r="U268">
            <v>0</v>
          </cell>
          <cell r="V268">
            <v>0</v>
          </cell>
          <cell r="W268">
            <v>0</v>
          </cell>
          <cell r="X268">
            <v>0</v>
          </cell>
          <cell r="Y268">
            <v>0</v>
          </cell>
        </row>
        <row r="269">
          <cell r="A269">
            <v>200106</v>
          </cell>
          <cell r="B269" t="str">
            <v>ac22</v>
          </cell>
          <cell r="C269" t="str">
            <v>ac</v>
          </cell>
          <cell r="D269">
            <v>37054</v>
          </cell>
          <cell r="E269">
            <v>37054</v>
          </cell>
          <cell r="F269">
            <v>37054</v>
          </cell>
          <cell r="G269">
            <v>37054</v>
          </cell>
          <cell r="H269">
            <v>19100</v>
          </cell>
          <cell r="I269">
            <v>19100</v>
          </cell>
          <cell r="J269" t="str">
            <v>КГОК</v>
          </cell>
          <cell r="K269" t="str">
            <v>КГОК</v>
          </cell>
          <cell r="L269" t="str">
            <v>Seneltex</v>
          </cell>
          <cell r="M269" t="str">
            <v>Lifosa</v>
          </cell>
          <cell r="N269">
            <v>56</v>
          </cell>
          <cell r="O269">
            <v>1069600</v>
          </cell>
          <cell r="P269">
            <v>1069600</v>
          </cell>
          <cell r="Q269">
            <v>0</v>
          </cell>
          <cell r="R269">
            <v>-40</v>
          </cell>
          <cell r="S269">
            <v>-764000</v>
          </cell>
          <cell r="T269">
            <v>-764000</v>
          </cell>
          <cell r="U269">
            <v>0</v>
          </cell>
          <cell r="V269">
            <v>-9.3000000000000007</v>
          </cell>
          <cell r="W269">
            <v>-177630</v>
          </cell>
          <cell r="X269">
            <v>-177630</v>
          </cell>
          <cell r="Y269">
            <v>0</v>
          </cell>
        </row>
        <row r="270">
          <cell r="A270">
            <v>200106</v>
          </cell>
          <cell r="B270" t="str">
            <v>ac23</v>
          </cell>
          <cell r="C270" t="str">
            <v>ac</v>
          </cell>
          <cell r="D270">
            <v>37063</v>
          </cell>
          <cell r="E270">
            <v>37063</v>
          </cell>
          <cell r="F270">
            <v>37063</v>
          </cell>
          <cell r="G270">
            <v>37063</v>
          </cell>
          <cell r="H270">
            <v>18332</v>
          </cell>
          <cell r="I270">
            <v>18332</v>
          </cell>
          <cell r="J270" t="str">
            <v>КГОК</v>
          </cell>
          <cell r="K270" t="str">
            <v>КГОК</v>
          </cell>
          <cell r="L270" t="str">
            <v>Seneltex</v>
          </cell>
          <cell r="M270" t="str">
            <v>Lifosa</v>
          </cell>
          <cell r="N270">
            <v>56</v>
          </cell>
          <cell r="O270">
            <v>1026592</v>
          </cell>
          <cell r="P270">
            <v>1026592</v>
          </cell>
          <cell r="Q270">
            <v>0</v>
          </cell>
          <cell r="R270">
            <v>-40</v>
          </cell>
          <cell r="S270">
            <v>-733280</v>
          </cell>
          <cell r="T270">
            <v>-733280</v>
          </cell>
          <cell r="U270">
            <v>0</v>
          </cell>
          <cell r="V270">
            <v>-9.3000000000000007</v>
          </cell>
          <cell r="W270">
            <v>-170487.6</v>
          </cell>
          <cell r="X270">
            <v>-170487.6</v>
          </cell>
          <cell r="Y270">
            <v>0</v>
          </cell>
        </row>
        <row r="271">
          <cell r="A271">
            <v>200106</v>
          </cell>
          <cell r="B271" t="str">
            <v>ac24</v>
          </cell>
          <cell r="C271" t="str">
            <v>ac</v>
          </cell>
          <cell r="D271">
            <v>37072</v>
          </cell>
          <cell r="E271">
            <v>37072</v>
          </cell>
          <cell r="F271">
            <v>37072</v>
          </cell>
          <cell r="G271">
            <v>37072</v>
          </cell>
          <cell r="H271">
            <v>26250</v>
          </cell>
          <cell r="I271">
            <v>26250</v>
          </cell>
          <cell r="J271" t="str">
            <v>КГОК</v>
          </cell>
          <cell r="K271" t="str">
            <v>КГОК</v>
          </cell>
          <cell r="L271" t="str">
            <v>GMF</v>
          </cell>
          <cell r="M271" t="str">
            <v>PetKov</v>
          </cell>
          <cell r="N271">
            <v>43.45</v>
          </cell>
          <cell r="O271">
            <v>1140562.5</v>
          </cell>
          <cell r="P271">
            <v>1140562.5</v>
          </cell>
          <cell r="Q271">
            <v>0</v>
          </cell>
          <cell r="R271">
            <v>-40.35</v>
          </cell>
          <cell r="S271">
            <v>-1059187.5</v>
          </cell>
          <cell r="T271">
            <v>-1059187.5</v>
          </cell>
          <cell r="U271">
            <v>0</v>
          </cell>
          <cell r="V271">
            <v>0</v>
          </cell>
          <cell r="W271">
            <v>0</v>
          </cell>
          <cell r="X271">
            <v>0</v>
          </cell>
          <cell r="Y271">
            <v>0</v>
          </cell>
        </row>
        <row r="272">
          <cell r="A272">
            <v>200107</v>
          </cell>
          <cell r="B272" t="str">
            <v>ac25</v>
          </cell>
          <cell r="C272" t="str">
            <v>ac</v>
          </cell>
          <cell r="D272">
            <v>37081</v>
          </cell>
          <cell r="E272">
            <v>37081</v>
          </cell>
          <cell r="F272">
            <v>37081</v>
          </cell>
          <cell r="G272">
            <v>37081</v>
          </cell>
          <cell r="H272">
            <v>3890.9</v>
          </cell>
          <cell r="I272">
            <v>3890.9</v>
          </cell>
          <cell r="J272" t="str">
            <v>КГОК</v>
          </cell>
          <cell r="K272" t="str">
            <v>КГОК</v>
          </cell>
          <cell r="L272" t="str">
            <v>Seneltex</v>
          </cell>
          <cell r="M272" t="str">
            <v>Kemira-Lifosa</v>
          </cell>
          <cell r="N272">
            <v>61.5</v>
          </cell>
          <cell r="O272">
            <v>239290.35</v>
          </cell>
          <cell r="P272">
            <v>239290.35</v>
          </cell>
          <cell r="Q272">
            <v>0</v>
          </cell>
          <cell r="R272">
            <v>-28</v>
          </cell>
          <cell r="S272">
            <v>-108945.2</v>
          </cell>
          <cell r="T272">
            <v>-108945.2</v>
          </cell>
          <cell r="U272">
            <v>0</v>
          </cell>
          <cell r="V272">
            <v>-26.892700000000001</v>
          </cell>
          <cell r="W272">
            <v>-104637</v>
          </cell>
          <cell r="X272">
            <v>-104637</v>
          </cell>
          <cell r="Y272">
            <v>0</v>
          </cell>
        </row>
        <row r="273">
          <cell r="A273">
            <v>200107</v>
          </cell>
          <cell r="B273" t="str">
            <v>ac26</v>
          </cell>
          <cell r="C273" t="str">
            <v>ac</v>
          </cell>
          <cell r="D273">
            <v>37085</v>
          </cell>
          <cell r="E273">
            <v>37085</v>
          </cell>
          <cell r="F273">
            <v>37085</v>
          </cell>
          <cell r="G273">
            <v>37085</v>
          </cell>
          <cell r="H273">
            <v>19170</v>
          </cell>
          <cell r="I273">
            <v>19170</v>
          </cell>
          <cell r="J273" t="str">
            <v>КГОК</v>
          </cell>
          <cell r="K273" t="str">
            <v>КГОК</v>
          </cell>
          <cell r="L273" t="str">
            <v>Seneltex</v>
          </cell>
          <cell r="M273" t="str">
            <v>Lifosa</v>
          </cell>
          <cell r="N273">
            <v>56</v>
          </cell>
          <cell r="O273">
            <v>1073520</v>
          </cell>
          <cell r="P273">
            <v>1073520</v>
          </cell>
          <cell r="Q273">
            <v>0</v>
          </cell>
          <cell r="R273">
            <v>-40</v>
          </cell>
          <cell r="S273">
            <v>-766800</v>
          </cell>
          <cell r="T273">
            <v>-766800</v>
          </cell>
          <cell r="U273">
            <v>0</v>
          </cell>
          <cell r="V273">
            <v>-9.3000000000000007</v>
          </cell>
          <cell r="W273">
            <v>-178281</v>
          </cell>
          <cell r="X273">
            <v>-178281</v>
          </cell>
          <cell r="Y273">
            <v>0</v>
          </cell>
        </row>
        <row r="274">
          <cell r="A274">
            <v>200107</v>
          </cell>
          <cell r="B274" t="str">
            <v>ac27</v>
          </cell>
          <cell r="C274" t="str">
            <v>ac</v>
          </cell>
          <cell r="D274">
            <v>37091</v>
          </cell>
          <cell r="E274">
            <v>37091</v>
          </cell>
          <cell r="F274">
            <v>37091</v>
          </cell>
          <cell r="G274">
            <v>37091</v>
          </cell>
          <cell r="H274">
            <v>25365</v>
          </cell>
          <cell r="I274">
            <v>25365</v>
          </cell>
          <cell r="J274" t="str">
            <v>КГОК</v>
          </cell>
          <cell r="K274" t="str">
            <v>КГОК</v>
          </cell>
          <cell r="L274" t="str">
            <v>Seneltex</v>
          </cell>
          <cell r="M274" t="str">
            <v>Sobelmar</v>
          </cell>
          <cell r="N274">
            <v>43.5</v>
          </cell>
          <cell r="O274">
            <v>1103377.5</v>
          </cell>
          <cell r="P274">
            <v>1103377.5</v>
          </cell>
          <cell r="Q274">
            <v>0</v>
          </cell>
          <cell r="R274">
            <v>-40</v>
          </cell>
          <cell r="S274">
            <v>-1014600</v>
          </cell>
          <cell r="T274">
            <v>-1014600</v>
          </cell>
          <cell r="U274">
            <v>0</v>
          </cell>
          <cell r="V274">
            <v>0</v>
          </cell>
          <cell r="W274">
            <v>0</v>
          </cell>
          <cell r="X274">
            <v>0</v>
          </cell>
          <cell r="Y274">
            <v>0</v>
          </cell>
        </row>
        <row r="275">
          <cell r="A275">
            <v>200107</v>
          </cell>
          <cell r="B275" t="str">
            <v>ac28</v>
          </cell>
          <cell r="C275" t="str">
            <v>ac</v>
          </cell>
          <cell r="D275">
            <v>37091</v>
          </cell>
          <cell r="E275">
            <v>37091</v>
          </cell>
          <cell r="F275">
            <v>37091</v>
          </cell>
          <cell r="G275">
            <v>37091</v>
          </cell>
          <cell r="H275">
            <v>3898.3</v>
          </cell>
          <cell r="I275">
            <v>3898.3</v>
          </cell>
          <cell r="J275" t="str">
            <v>КГОК</v>
          </cell>
          <cell r="K275" t="str">
            <v>КГОК</v>
          </cell>
          <cell r="L275" t="str">
            <v>Seneltex</v>
          </cell>
          <cell r="M275" t="str">
            <v>Kemira-Lifosa</v>
          </cell>
          <cell r="N275">
            <v>61.5</v>
          </cell>
          <cell r="O275">
            <v>239745.45</v>
          </cell>
          <cell r="P275">
            <v>239745.45</v>
          </cell>
          <cell r="Q275">
            <v>0</v>
          </cell>
          <cell r="R275">
            <v>-28</v>
          </cell>
          <cell r="S275">
            <v>-109152.4</v>
          </cell>
          <cell r="T275">
            <v>-109152.4</v>
          </cell>
          <cell r="U275">
            <v>0</v>
          </cell>
          <cell r="V275">
            <v>-26.862300000000001</v>
          </cell>
          <cell r="W275">
            <v>-104717.49</v>
          </cell>
          <cell r="X275">
            <v>-104717.49</v>
          </cell>
          <cell r="Y275">
            <v>0</v>
          </cell>
        </row>
        <row r="276">
          <cell r="A276">
            <v>200107</v>
          </cell>
          <cell r="B276" t="str">
            <v>ac29</v>
          </cell>
          <cell r="C276" t="str">
            <v>ac</v>
          </cell>
          <cell r="D276">
            <v>37097</v>
          </cell>
          <cell r="E276">
            <v>37097</v>
          </cell>
          <cell r="F276">
            <v>37097</v>
          </cell>
          <cell r="G276">
            <v>37097</v>
          </cell>
          <cell r="H276">
            <v>3937.3</v>
          </cell>
          <cell r="I276">
            <v>3937.3</v>
          </cell>
          <cell r="J276" t="str">
            <v>КГОК</v>
          </cell>
          <cell r="K276" t="str">
            <v>КГОК</v>
          </cell>
          <cell r="L276" t="str">
            <v>Seneltex</v>
          </cell>
          <cell r="M276" t="str">
            <v>Lifosa</v>
          </cell>
          <cell r="N276">
            <v>62.25</v>
          </cell>
          <cell r="O276">
            <v>245096.93</v>
          </cell>
          <cell r="P276">
            <v>245096.93</v>
          </cell>
          <cell r="Q276">
            <v>0</v>
          </cell>
          <cell r="R276">
            <v>-28</v>
          </cell>
          <cell r="S276">
            <v>-110244.4</v>
          </cell>
          <cell r="T276">
            <v>-110244.4</v>
          </cell>
          <cell r="U276">
            <v>0</v>
          </cell>
          <cell r="V276">
            <v>-26.8825</v>
          </cell>
          <cell r="W276">
            <v>-105844.35</v>
          </cell>
          <cell r="X276">
            <v>-105844.35</v>
          </cell>
          <cell r="Y276">
            <v>0</v>
          </cell>
        </row>
        <row r="277">
          <cell r="A277">
            <v>200107</v>
          </cell>
          <cell r="B277" t="str">
            <v>ac30</v>
          </cell>
          <cell r="C277" t="str">
            <v>ac</v>
          </cell>
          <cell r="D277">
            <v>37101</v>
          </cell>
          <cell r="E277">
            <v>37101</v>
          </cell>
          <cell r="F277">
            <v>37101</v>
          </cell>
          <cell r="G277">
            <v>37101</v>
          </cell>
          <cell r="H277">
            <v>19150</v>
          </cell>
          <cell r="I277">
            <v>19150</v>
          </cell>
          <cell r="J277" t="str">
            <v>КГОК</v>
          </cell>
          <cell r="K277" t="str">
            <v>КГОК</v>
          </cell>
          <cell r="L277" t="str">
            <v>Seneltex</v>
          </cell>
          <cell r="M277" t="str">
            <v>Lifosa</v>
          </cell>
          <cell r="N277">
            <v>56</v>
          </cell>
          <cell r="O277">
            <v>1072400</v>
          </cell>
          <cell r="P277">
            <v>1072400</v>
          </cell>
          <cell r="Q277">
            <v>0</v>
          </cell>
          <cell r="R277">
            <v>-40</v>
          </cell>
          <cell r="S277">
            <v>-766000</v>
          </cell>
          <cell r="T277">
            <v>-766000</v>
          </cell>
          <cell r="U277">
            <v>0</v>
          </cell>
          <cell r="V277">
            <v>-9.3000000000000007</v>
          </cell>
          <cell r="W277">
            <v>-178095</v>
          </cell>
          <cell r="X277">
            <v>-178095</v>
          </cell>
          <cell r="Y277">
            <v>0</v>
          </cell>
        </row>
        <row r="278">
          <cell r="A278">
            <v>200108</v>
          </cell>
          <cell r="B278" t="str">
            <v>ac31</v>
          </cell>
          <cell r="C278" t="str">
            <v>ac</v>
          </cell>
          <cell r="D278">
            <v>37110</v>
          </cell>
          <cell r="E278">
            <v>37110</v>
          </cell>
          <cell r="F278">
            <v>37110</v>
          </cell>
          <cell r="G278">
            <v>37110</v>
          </cell>
          <cell r="H278">
            <v>3879.7</v>
          </cell>
          <cell r="I278">
            <v>3879.7</v>
          </cell>
          <cell r="J278" t="str">
            <v>КГОК</v>
          </cell>
          <cell r="K278" t="str">
            <v>КГОК</v>
          </cell>
          <cell r="L278" t="str">
            <v>Seneltex</v>
          </cell>
          <cell r="M278" t="str">
            <v>Lifosa</v>
          </cell>
          <cell r="N278">
            <v>62.25</v>
          </cell>
          <cell r="O278">
            <v>241511.33</v>
          </cell>
          <cell r="P278">
            <v>241511.33</v>
          </cell>
          <cell r="Q278">
            <v>0</v>
          </cell>
          <cell r="R278">
            <v>-28</v>
          </cell>
          <cell r="S278">
            <v>-108631.6</v>
          </cell>
          <cell r="T278">
            <v>-108631.6</v>
          </cell>
          <cell r="U278">
            <v>0</v>
          </cell>
          <cell r="V278">
            <v>-26.915099999999999</v>
          </cell>
          <cell r="W278">
            <v>-104422.36</v>
          </cell>
          <cell r="X278">
            <v>-104422.36</v>
          </cell>
          <cell r="Y278">
            <v>0</v>
          </cell>
        </row>
        <row r="279">
          <cell r="A279">
            <v>200108</v>
          </cell>
          <cell r="B279" t="str">
            <v>ac32</v>
          </cell>
          <cell r="C279" t="str">
            <v>ac</v>
          </cell>
          <cell r="D279">
            <v>37110</v>
          </cell>
          <cell r="E279">
            <v>37116</v>
          </cell>
          <cell r="F279">
            <v>37110</v>
          </cell>
          <cell r="G279">
            <v>37116</v>
          </cell>
          <cell r="H279">
            <v>3840.4</v>
          </cell>
          <cell r="I279">
            <v>3840.4</v>
          </cell>
          <cell r="J279" t="str">
            <v>КГОК</v>
          </cell>
          <cell r="K279" t="str">
            <v>КГОК</v>
          </cell>
          <cell r="L279" t="str">
            <v>Seneltex</v>
          </cell>
          <cell r="M279" t="str">
            <v>Lifosa</v>
          </cell>
          <cell r="N279">
            <v>62.25</v>
          </cell>
          <cell r="O279">
            <v>239064.9</v>
          </cell>
          <cell r="P279">
            <v>239064.9</v>
          </cell>
          <cell r="Q279">
            <v>0</v>
          </cell>
          <cell r="R279">
            <v>-28</v>
          </cell>
          <cell r="S279">
            <v>-107531.2</v>
          </cell>
          <cell r="T279">
            <v>-107531.2</v>
          </cell>
          <cell r="U279">
            <v>0</v>
          </cell>
          <cell r="V279">
            <v>-26.8691</v>
          </cell>
          <cell r="W279">
            <v>-103188.18</v>
          </cell>
          <cell r="X279">
            <v>-103188.18</v>
          </cell>
          <cell r="Y279">
            <v>0</v>
          </cell>
        </row>
        <row r="280">
          <cell r="A280">
            <v>200108</v>
          </cell>
          <cell r="B280" t="str">
            <v>ac33</v>
          </cell>
          <cell r="C280" t="str">
            <v>ac</v>
          </cell>
          <cell r="D280">
            <v>37115</v>
          </cell>
          <cell r="E280">
            <v>37115</v>
          </cell>
          <cell r="F280">
            <v>37115</v>
          </cell>
          <cell r="G280">
            <v>37115</v>
          </cell>
          <cell r="H280">
            <v>25365</v>
          </cell>
          <cell r="I280">
            <v>25365</v>
          </cell>
          <cell r="J280" t="str">
            <v>КГОК</v>
          </cell>
          <cell r="K280" t="str">
            <v>КГОК</v>
          </cell>
          <cell r="L280" t="str">
            <v>Seneltex</v>
          </cell>
          <cell r="M280" t="str">
            <v>Sobelmar</v>
          </cell>
          <cell r="N280">
            <v>43.5</v>
          </cell>
          <cell r="O280">
            <v>1103377.5</v>
          </cell>
          <cell r="P280">
            <v>1103377.5</v>
          </cell>
          <cell r="Q280">
            <v>0</v>
          </cell>
          <cell r="R280">
            <v>-40</v>
          </cell>
          <cell r="S280">
            <v>-1014600</v>
          </cell>
          <cell r="T280">
            <v>-1014600</v>
          </cell>
          <cell r="U280">
            <v>0</v>
          </cell>
          <cell r="V280">
            <v>0</v>
          </cell>
          <cell r="W280">
            <v>0</v>
          </cell>
          <cell r="X280">
            <v>0</v>
          </cell>
          <cell r="Y280">
            <v>0</v>
          </cell>
        </row>
        <row r="281">
          <cell r="A281">
            <v>200108</v>
          </cell>
          <cell r="B281" t="str">
            <v>ac35</v>
          </cell>
          <cell r="C281" t="str">
            <v>ac</v>
          </cell>
          <cell r="D281">
            <v>37122</v>
          </cell>
          <cell r="E281">
            <v>37123</v>
          </cell>
          <cell r="F281">
            <v>37122</v>
          </cell>
          <cell r="G281">
            <v>37123</v>
          </cell>
          <cell r="H281">
            <v>19055</v>
          </cell>
          <cell r="I281">
            <v>19055</v>
          </cell>
          <cell r="J281" t="str">
            <v>КГОК</v>
          </cell>
          <cell r="K281" t="str">
            <v>КГОК</v>
          </cell>
          <cell r="L281" t="str">
            <v>Seneltex</v>
          </cell>
          <cell r="M281" t="str">
            <v>Lifosa</v>
          </cell>
          <cell r="N281">
            <v>56</v>
          </cell>
          <cell r="O281">
            <v>1067080</v>
          </cell>
          <cell r="P281">
            <v>1067080</v>
          </cell>
          <cell r="Q281">
            <v>0</v>
          </cell>
          <cell r="R281">
            <v>-40</v>
          </cell>
          <cell r="S281">
            <v>-762200</v>
          </cell>
          <cell r="T281">
            <v>-762200</v>
          </cell>
          <cell r="U281">
            <v>0</v>
          </cell>
          <cell r="V281">
            <v>-9.3000000000000007</v>
          </cell>
          <cell r="W281">
            <v>-177211.5</v>
          </cell>
          <cell r="X281">
            <v>-177211.5</v>
          </cell>
          <cell r="Y281">
            <v>0</v>
          </cell>
        </row>
        <row r="282">
          <cell r="A282">
            <v>200108</v>
          </cell>
          <cell r="B282" t="str">
            <v>ac36</v>
          </cell>
          <cell r="C282" t="str">
            <v>ac</v>
          </cell>
          <cell r="D282">
            <v>37129</v>
          </cell>
          <cell r="E282">
            <v>37131</v>
          </cell>
          <cell r="F282">
            <v>37129</v>
          </cell>
          <cell r="G282">
            <v>37131</v>
          </cell>
          <cell r="H282">
            <v>29731</v>
          </cell>
          <cell r="I282">
            <v>29731</v>
          </cell>
          <cell r="J282" t="str">
            <v>КГОК</v>
          </cell>
          <cell r="K282" t="str">
            <v>КГОК</v>
          </cell>
          <cell r="L282" t="str">
            <v>GMF</v>
          </cell>
          <cell r="M282" t="str">
            <v>PetKov</v>
          </cell>
          <cell r="N282">
            <v>43.35</v>
          </cell>
          <cell r="O282">
            <v>1288838.8500000001</v>
          </cell>
          <cell r="P282">
            <v>1288838.8500000001</v>
          </cell>
          <cell r="Q282">
            <v>0</v>
          </cell>
          <cell r="R282">
            <v>-40.25</v>
          </cell>
          <cell r="S282">
            <v>-1196672.75</v>
          </cell>
          <cell r="T282">
            <v>-1196672.75</v>
          </cell>
          <cell r="U282">
            <v>0</v>
          </cell>
          <cell r="V282">
            <v>0</v>
          </cell>
          <cell r="W282">
            <v>0</v>
          </cell>
          <cell r="X282">
            <v>0</v>
          </cell>
          <cell r="Y282">
            <v>0</v>
          </cell>
        </row>
        <row r="283">
          <cell r="A283">
            <v>200108</v>
          </cell>
          <cell r="B283" t="str">
            <v>ac37</v>
          </cell>
          <cell r="C283" t="str">
            <v>ac</v>
          </cell>
          <cell r="D283">
            <v>37132</v>
          </cell>
          <cell r="E283">
            <v>37132</v>
          </cell>
          <cell r="F283">
            <v>37132</v>
          </cell>
          <cell r="G283">
            <v>37132</v>
          </cell>
          <cell r="H283">
            <v>3881.8</v>
          </cell>
          <cell r="I283">
            <v>3881.8</v>
          </cell>
          <cell r="J283" t="str">
            <v>КГОК</v>
          </cell>
          <cell r="K283" t="str">
            <v>КГОК</v>
          </cell>
          <cell r="L283" t="str">
            <v>Seneltex</v>
          </cell>
          <cell r="M283" t="str">
            <v>Lifosa</v>
          </cell>
          <cell r="N283">
            <v>62.25</v>
          </cell>
          <cell r="O283">
            <v>241642.05</v>
          </cell>
          <cell r="P283">
            <v>241642.05</v>
          </cell>
          <cell r="Q283">
            <v>0</v>
          </cell>
          <cell r="R283">
            <v>-28</v>
          </cell>
          <cell r="S283">
            <v>-108690.4</v>
          </cell>
          <cell r="T283">
            <v>-108690.4</v>
          </cell>
          <cell r="U283">
            <v>0</v>
          </cell>
          <cell r="V283">
            <v>-26.872900000000001</v>
          </cell>
          <cell r="W283">
            <v>-104315.04</v>
          </cell>
          <cell r="X283">
            <v>-104315.04</v>
          </cell>
          <cell r="Y283">
            <v>0</v>
          </cell>
        </row>
        <row r="284">
          <cell r="A284">
            <v>200108</v>
          </cell>
          <cell r="B284" t="str">
            <v>ac38</v>
          </cell>
          <cell r="C284" t="str">
            <v>ac</v>
          </cell>
          <cell r="D284">
            <v>37134</v>
          </cell>
          <cell r="E284">
            <v>37134</v>
          </cell>
          <cell r="F284">
            <v>37134</v>
          </cell>
          <cell r="G284">
            <v>37134</v>
          </cell>
          <cell r="H284">
            <v>3823.6</v>
          </cell>
          <cell r="I284">
            <v>3823.6</v>
          </cell>
          <cell r="J284" t="str">
            <v>КГОК</v>
          </cell>
          <cell r="K284" t="str">
            <v>КГОК</v>
          </cell>
          <cell r="L284" t="str">
            <v>Seneltex</v>
          </cell>
          <cell r="M284" t="str">
            <v>Lifosa</v>
          </cell>
          <cell r="N284">
            <v>62.25</v>
          </cell>
          <cell r="O284">
            <v>238019.1</v>
          </cell>
          <cell r="P284">
            <v>238019.1</v>
          </cell>
          <cell r="Q284">
            <v>0</v>
          </cell>
          <cell r="R284">
            <v>-28</v>
          </cell>
          <cell r="S284">
            <v>-107060.8</v>
          </cell>
          <cell r="T284">
            <v>-107060.8</v>
          </cell>
          <cell r="U284">
            <v>0</v>
          </cell>
          <cell r="V284">
            <v>-26.896000000000001</v>
          </cell>
          <cell r="W284">
            <v>-102839.39</v>
          </cell>
          <cell r="X284">
            <v>-102839.39</v>
          </cell>
          <cell r="Y284">
            <v>0</v>
          </cell>
        </row>
        <row r="285">
          <cell r="A285">
            <v>200109</v>
          </cell>
          <cell r="B285" t="str">
            <v>ac39</v>
          </cell>
          <cell r="C285" t="str">
            <v>ac</v>
          </cell>
          <cell r="D285">
            <v>37137</v>
          </cell>
          <cell r="E285">
            <v>37138</v>
          </cell>
          <cell r="F285">
            <v>37137</v>
          </cell>
          <cell r="G285">
            <v>37138</v>
          </cell>
          <cell r="H285">
            <v>18996</v>
          </cell>
          <cell r="I285">
            <v>18996</v>
          </cell>
          <cell r="J285" t="str">
            <v>КГОК</v>
          </cell>
          <cell r="K285" t="str">
            <v>КГОК</v>
          </cell>
          <cell r="L285" t="str">
            <v>Seneltex</v>
          </cell>
          <cell r="M285" t="str">
            <v>Lifosa</v>
          </cell>
          <cell r="N285">
            <v>56</v>
          </cell>
          <cell r="O285">
            <v>1063776</v>
          </cell>
          <cell r="P285">
            <v>1063776</v>
          </cell>
          <cell r="Q285">
            <v>0</v>
          </cell>
          <cell r="R285">
            <v>-33</v>
          </cell>
          <cell r="S285">
            <v>-626868</v>
          </cell>
          <cell r="T285">
            <v>-626868</v>
          </cell>
          <cell r="U285">
            <v>0</v>
          </cell>
          <cell r="V285">
            <v>-9.3000000000000007</v>
          </cell>
          <cell r="W285">
            <v>-176662.8</v>
          </cell>
          <cell r="X285">
            <v>-176662.8</v>
          </cell>
          <cell r="Y285">
            <v>0</v>
          </cell>
        </row>
        <row r="286">
          <cell r="A286">
            <v>200109</v>
          </cell>
          <cell r="B286" t="str">
            <v>ac40</v>
          </cell>
          <cell r="C286" t="str">
            <v>ac</v>
          </cell>
          <cell r="D286">
            <v>37142</v>
          </cell>
          <cell r="E286">
            <v>37143</v>
          </cell>
          <cell r="F286">
            <v>37142</v>
          </cell>
          <cell r="G286">
            <v>37143</v>
          </cell>
          <cell r="H286">
            <v>25435</v>
          </cell>
          <cell r="I286">
            <v>25435</v>
          </cell>
          <cell r="J286" t="str">
            <v>КГОК</v>
          </cell>
          <cell r="K286" t="str">
            <v>КГОК</v>
          </cell>
          <cell r="L286" t="str">
            <v>Seneltex</v>
          </cell>
          <cell r="M286" t="str">
            <v>Sobelmar</v>
          </cell>
          <cell r="N286">
            <v>43.5</v>
          </cell>
          <cell r="O286">
            <v>1106422.5</v>
          </cell>
          <cell r="P286">
            <v>1106422.5</v>
          </cell>
          <cell r="Q286">
            <v>0</v>
          </cell>
          <cell r="R286">
            <v>-33</v>
          </cell>
          <cell r="S286">
            <v>-839355</v>
          </cell>
          <cell r="T286">
            <v>-839355</v>
          </cell>
          <cell r="U286">
            <v>0</v>
          </cell>
          <cell r="V286">
            <v>0</v>
          </cell>
          <cell r="W286">
            <v>0</v>
          </cell>
          <cell r="X286">
            <v>0</v>
          </cell>
          <cell r="Y286">
            <v>0</v>
          </cell>
        </row>
        <row r="287">
          <cell r="A287">
            <v>200109</v>
          </cell>
          <cell r="B287" t="str">
            <v>ac41</v>
          </cell>
          <cell r="C287" t="str">
            <v>ac</v>
          </cell>
          <cell r="D287">
            <v>37144</v>
          </cell>
          <cell r="E287">
            <v>37147</v>
          </cell>
          <cell r="F287">
            <v>37144</v>
          </cell>
          <cell r="G287">
            <v>37147</v>
          </cell>
          <cell r="H287">
            <v>2925</v>
          </cell>
          <cell r="I287">
            <v>2925</v>
          </cell>
          <cell r="J287" t="str">
            <v>КГОК</v>
          </cell>
          <cell r="K287" t="str">
            <v>КГОК</v>
          </cell>
          <cell r="L287" t="str">
            <v>GMF</v>
          </cell>
          <cell r="M287" t="str">
            <v>Norsk Hydro</v>
          </cell>
          <cell r="N287">
            <v>43.5</v>
          </cell>
          <cell r="O287">
            <v>127237.5</v>
          </cell>
          <cell r="P287">
            <v>127237.5</v>
          </cell>
          <cell r="Q287">
            <v>0</v>
          </cell>
          <cell r="R287">
            <v>-33</v>
          </cell>
          <cell r="S287">
            <v>-96525</v>
          </cell>
          <cell r="T287">
            <v>-96525</v>
          </cell>
          <cell r="U287">
            <v>0</v>
          </cell>
          <cell r="V287">
            <v>0</v>
          </cell>
          <cell r="W287">
            <v>0</v>
          </cell>
          <cell r="X287">
            <v>0</v>
          </cell>
          <cell r="Y287">
            <v>0</v>
          </cell>
        </row>
        <row r="288">
          <cell r="A288">
            <v>200109</v>
          </cell>
          <cell r="B288" t="str">
            <v>ac42</v>
          </cell>
          <cell r="C288" t="str">
            <v>ac</v>
          </cell>
          <cell r="D288">
            <v>37146</v>
          </cell>
          <cell r="E288">
            <v>37145</v>
          </cell>
          <cell r="F288">
            <v>37146</v>
          </cell>
          <cell r="G288">
            <v>37145</v>
          </cell>
          <cell r="H288">
            <v>4194</v>
          </cell>
          <cell r="I288">
            <v>4194</v>
          </cell>
          <cell r="J288" t="str">
            <v>КГОК</v>
          </cell>
          <cell r="K288" t="str">
            <v>КГОК</v>
          </cell>
          <cell r="L288" t="str">
            <v>GMF</v>
          </cell>
          <cell r="M288" t="str">
            <v>Norsk Hydro</v>
          </cell>
          <cell r="N288">
            <v>43.5</v>
          </cell>
          <cell r="O288">
            <v>182439</v>
          </cell>
          <cell r="P288">
            <v>182439</v>
          </cell>
          <cell r="Q288">
            <v>0</v>
          </cell>
          <cell r="R288">
            <v>-33</v>
          </cell>
          <cell r="S288">
            <v>-138402</v>
          </cell>
          <cell r="T288">
            <v>-138402</v>
          </cell>
          <cell r="U288">
            <v>0</v>
          </cell>
          <cell r="V288">
            <v>0</v>
          </cell>
          <cell r="W288">
            <v>0</v>
          </cell>
          <cell r="X288">
            <v>0</v>
          </cell>
          <cell r="Y288">
            <v>0</v>
          </cell>
        </row>
        <row r="289">
          <cell r="A289">
            <v>200109</v>
          </cell>
          <cell r="B289" t="str">
            <v>ac43</v>
          </cell>
          <cell r="C289" t="str">
            <v>ac</v>
          </cell>
          <cell r="D289">
            <v>37151</v>
          </cell>
          <cell r="E289">
            <v>37152</v>
          </cell>
          <cell r="F289">
            <v>37151</v>
          </cell>
          <cell r="G289">
            <v>37152</v>
          </cell>
          <cell r="H289">
            <v>19011</v>
          </cell>
          <cell r="I289">
            <v>19011</v>
          </cell>
          <cell r="J289" t="str">
            <v>КГОК</v>
          </cell>
          <cell r="K289" t="str">
            <v>КГОК</v>
          </cell>
          <cell r="L289" t="str">
            <v>Seneltex</v>
          </cell>
          <cell r="M289" t="str">
            <v>Lifosa</v>
          </cell>
          <cell r="N289">
            <v>56</v>
          </cell>
          <cell r="O289">
            <v>1064616</v>
          </cell>
          <cell r="P289">
            <v>1064616</v>
          </cell>
          <cell r="Q289">
            <v>0</v>
          </cell>
          <cell r="R289">
            <v>-33</v>
          </cell>
          <cell r="S289">
            <v>-627363</v>
          </cell>
          <cell r="T289">
            <v>-627363</v>
          </cell>
          <cell r="U289">
            <v>0</v>
          </cell>
          <cell r="V289">
            <v>-9.3000000000000007</v>
          </cell>
          <cell r="W289">
            <v>-176802.3</v>
          </cell>
          <cell r="X289">
            <v>-176802.3</v>
          </cell>
          <cell r="Y289">
            <v>0</v>
          </cell>
        </row>
        <row r="290">
          <cell r="A290">
            <v>200109</v>
          </cell>
          <cell r="B290" t="str">
            <v>ac44</v>
          </cell>
          <cell r="C290" t="str">
            <v>ac</v>
          </cell>
          <cell r="D290">
            <v>37157</v>
          </cell>
          <cell r="E290">
            <v>37154</v>
          </cell>
          <cell r="F290">
            <v>37157</v>
          </cell>
          <cell r="G290">
            <v>37154</v>
          </cell>
          <cell r="H290">
            <v>8415</v>
          </cell>
          <cell r="I290">
            <v>8415</v>
          </cell>
          <cell r="J290" t="str">
            <v>КГОК</v>
          </cell>
          <cell r="K290" t="str">
            <v>КГОК</v>
          </cell>
          <cell r="L290" t="str">
            <v>GMF</v>
          </cell>
          <cell r="M290" t="str">
            <v>Norsk Hydro</v>
          </cell>
          <cell r="N290">
            <v>43.4</v>
          </cell>
          <cell r="O290">
            <v>365211</v>
          </cell>
          <cell r="P290">
            <v>365211</v>
          </cell>
          <cell r="Q290">
            <v>0</v>
          </cell>
          <cell r="R290">
            <v>-33</v>
          </cell>
          <cell r="S290">
            <v>-277695</v>
          </cell>
          <cell r="T290">
            <v>-277695</v>
          </cell>
          <cell r="U290">
            <v>0</v>
          </cell>
          <cell r="V290">
            <v>0</v>
          </cell>
          <cell r="W290">
            <v>0</v>
          </cell>
          <cell r="X290">
            <v>0</v>
          </cell>
          <cell r="Y290">
            <v>0</v>
          </cell>
        </row>
        <row r="291">
          <cell r="A291">
            <v>200109</v>
          </cell>
          <cell r="B291" t="str">
            <v>ac45</v>
          </cell>
          <cell r="C291" t="str">
            <v>ac</v>
          </cell>
          <cell r="D291">
            <v>37162</v>
          </cell>
          <cell r="E291">
            <v>37164</v>
          </cell>
          <cell r="F291">
            <v>37162</v>
          </cell>
          <cell r="G291">
            <v>37164</v>
          </cell>
          <cell r="H291">
            <v>19101</v>
          </cell>
          <cell r="I291">
            <v>19101</v>
          </cell>
          <cell r="J291" t="str">
            <v>КГОК</v>
          </cell>
          <cell r="K291" t="str">
            <v>КГОК</v>
          </cell>
          <cell r="L291" t="str">
            <v>Seneltex</v>
          </cell>
          <cell r="M291" t="str">
            <v>Lifosa</v>
          </cell>
          <cell r="N291">
            <v>56</v>
          </cell>
          <cell r="O291">
            <v>1069656</v>
          </cell>
          <cell r="P291">
            <v>1069656</v>
          </cell>
          <cell r="Q291">
            <v>0</v>
          </cell>
          <cell r="R291">
            <v>-33</v>
          </cell>
          <cell r="S291">
            <v>-630333</v>
          </cell>
          <cell r="T291">
            <v>-630333</v>
          </cell>
          <cell r="U291">
            <v>0</v>
          </cell>
          <cell r="V291">
            <v>-9.3000000000000007</v>
          </cell>
          <cell r="W291">
            <v>-177639.3</v>
          </cell>
          <cell r="X291">
            <v>-177639.3</v>
          </cell>
          <cell r="Y291">
            <v>0</v>
          </cell>
        </row>
        <row r="292">
          <cell r="A292">
            <v>200109</v>
          </cell>
          <cell r="B292" t="str">
            <v>ac46</v>
          </cell>
          <cell r="C292" t="str">
            <v>ac</v>
          </cell>
          <cell r="D292">
            <v>37163</v>
          </cell>
          <cell r="E292">
            <v>37149</v>
          </cell>
          <cell r="F292">
            <v>37163</v>
          </cell>
          <cell r="G292">
            <v>37149</v>
          </cell>
          <cell r="H292">
            <v>3836.8</v>
          </cell>
          <cell r="I292">
            <v>3836.8</v>
          </cell>
          <cell r="J292" t="str">
            <v>КГОК</v>
          </cell>
          <cell r="K292" t="str">
            <v>КГОК</v>
          </cell>
          <cell r="L292" t="str">
            <v>Seneltex</v>
          </cell>
          <cell r="M292" t="str">
            <v>Kemira-Lifosa</v>
          </cell>
          <cell r="N292">
            <v>61.5</v>
          </cell>
          <cell r="O292">
            <v>235963.2</v>
          </cell>
          <cell r="P292">
            <v>235963.2</v>
          </cell>
          <cell r="Q292">
            <v>0</v>
          </cell>
          <cell r="R292">
            <v>-28</v>
          </cell>
          <cell r="S292">
            <v>-107430.39999999999</v>
          </cell>
          <cell r="T292">
            <v>-107430.39999999999</v>
          </cell>
          <cell r="U292">
            <v>0</v>
          </cell>
          <cell r="V292">
            <v>-26.894300000000001</v>
          </cell>
          <cell r="W292">
            <v>-103188.18</v>
          </cell>
          <cell r="X292">
            <v>-103188.18</v>
          </cell>
          <cell r="Y292">
            <v>0</v>
          </cell>
        </row>
        <row r="293">
          <cell r="A293">
            <v>200110</v>
          </cell>
          <cell r="B293" t="str">
            <v>ac47</v>
          </cell>
          <cell r="C293" t="str">
            <v>ac</v>
          </cell>
          <cell r="D293">
            <v>37168</v>
          </cell>
          <cell r="E293">
            <v>37169</v>
          </cell>
          <cell r="F293">
            <v>37168</v>
          </cell>
          <cell r="G293">
            <v>37169</v>
          </cell>
          <cell r="H293">
            <v>18832</v>
          </cell>
          <cell r="I293">
            <v>18832</v>
          </cell>
          <cell r="J293" t="str">
            <v>КГОК</v>
          </cell>
          <cell r="K293" t="str">
            <v>КГОК</v>
          </cell>
          <cell r="L293" t="str">
            <v>Seneltex</v>
          </cell>
          <cell r="M293" t="str">
            <v>Lifosa</v>
          </cell>
          <cell r="N293">
            <v>56</v>
          </cell>
          <cell r="O293">
            <v>1054592</v>
          </cell>
          <cell r="P293">
            <v>1054592</v>
          </cell>
          <cell r="Q293">
            <v>0</v>
          </cell>
          <cell r="R293">
            <v>-33</v>
          </cell>
          <cell r="S293">
            <v>-621456</v>
          </cell>
          <cell r="T293">
            <v>-621456</v>
          </cell>
          <cell r="U293">
            <v>0</v>
          </cell>
          <cell r="V293">
            <v>-9.3000000000000007</v>
          </cell>
          <cell r="W293">
            <v>-175137.6</v>
          </cell>
          <cell r="X293">
            <v>-175137.6</v>
          </cell>
          <cell r="Y293">
            <v>0</v>
          </cell>
        </row>
        <row r="294">
          <cell r="A294">
            <v>200110</v>
          </cell>
          <cell r="B294" t="str">
            <v>ac48</v>
          </cell>
          <cell r="C294" t="str">
            <v>ac</v>
          </cell>
          <cell r="D294">
            <v>37171</v>
          </cell>
          <cell r="E294">
            <v>37170</v>
          </cell>
          <cell r="F294">
            <v>37171</v>
          </cell>
          <cell r="G294">
            <v>37170</v>
          </cell>
          <cell r="H294">
            <v>3118</v>
          </cell>
          <cell r="I294">
            <v>3118</v>
          </cell>
          <cell r="J294" t="str">
            <v>КГОК</v>
          </cell>
          <cell r="K294" t="str">
            <v>КГОК</v>
          </cell>
          <cell r="L294" t="str">
            <v>GMF</v>
          </cell>
          <cell r="M294" t="str">
            <v>Norsk Hydro</v>
          </cell>
          <cell r="N294">
            <v>43.3</v>
          </cell>
          <cell r="O294">
            <v>135009.4</v>
          </cell>
          <cell r="P294">
            <v>135009.4</v>
          </cell>
          <cell r="Q294">
            <v>0</v>
          </cell>
          <cell r="R294">
            <v>-33</v>
          </cell>
          <cell r="S294">
            <v>-102894</v>
          </cell>
          <cell r="T294">
            <v>-102894</v>
          </cell>
          <cell r="U294">
            <v>0</v>
          </cell>
          <cell r="V294">
            <v>0</v>
          </cell>
          <cell r="W294">
            <v>0</v>
          </cell>
          <cell r="X294">
            <v>0</v>
          </cell>
          <cell r="Y294">
            <v>0</v>
          </cell>
        </row>
        <row r="295">
          <cell r="A295">
            <v>200110</v>
          </cell>
          <cell r="B295" t="str">
            <v>ac49</v>
          </cell>
          <cell r="C295" t="str">
            <v>ac</v>
          </cell>
          <cell r="D295">
            <v>37176</v>
          </cell>
          <cell r="E295">
            <v>37178</v>
          </cell>
          <cell r="F295">
            <v>37176</v>
          </cell>
          <cell r="G295">
            <v>37178</v>
          </cell>
          <cell r="H295">
            <v>4500</v>
          </cell>
          <cell r="I295">
            <v>4500</v>
          </cell>
          <cell r="J295" t="str">
            <v>КГОК</v>
          </cell>
          <cell r="K295" t="str">
            <v>КГОК</v>
          </cell>
          <cell r="L295" t="str">
            <v>GMF</v>
          </cell>
          <cell r="M295" t="str">
            <v>Norsk Hydro</v>
          </cell>
          <cell r="N295">
            <v>43</v>
          </cell>
          <cell r="O295">
            <v>193500</v>
          </cell>
          <cell r="P295">
            <v>193500</v>
          </cell>
          <cell r="Q295">
            <v>0</v>
          </cell>
          <cell r="R295">
            <v>-33</v>
          </cell>
          <cell r="S295">
            <v>-148500</v>
          </cell>
          <cell r="T295">
            <v>-148500</v>
          </cell>
          <cell r="U295">
            <v>0</v>
          </cell>
          <cell r="V295">
            <v>0</v>
          </cell>
          <cell r="W295">
            <v>0</v>
          </cell>
          <cell r="X295">
            <v>0</v>
          </cell>
          <cell r="Y295">
            <v>0</v>
          </cell>
        </row>
        <row r="296">
          <cell r="A296">
            <v>200110</v>
          </cell>
          <cell r="B296" t="str">
            <v>ac50</v>
          </cell>
          <cell r="C296" t="str">
            <v>ac</v>
          </cell>
          <cell r="D296">
            <v>37183</v>
          </cell>
          <cell r="E296">
            <v>37185</v>
          </cell>
          <cell r="F296">
            <v>37183</v>
          </cell>
          <cell r="G296">
            <v>37185</v>
          </cell>
          <cell r="H296">
            <v>18707</v>
          </cell>
          <cell r="I296">
            <v>18707</v>
          </cell>
          <cell r="J296" t="str">
            <v>КГОК</v>
          </cell>
          <cell r="K296" t="str">
            <v>КГОК</v>
          </cell>
          <cell r="L296" t="str">
            <v>Seneltex</v>
          </cell>
          <cell r="M296" t="str">
            <v>Lifosa</v>
          </cell>
          <cell r="N296">
            <v>56</v>
          </cell>
          <cell r="O296">
            <v>1047592</v>
          </cell>
          <cell r="P296">
            <v>1047592</v>
          </cell>
          <cell r="Q296">
            <v>0</v>
          </cell>
          <cell r="R296">
            <v>-33</v>
          </cell>
          <cell r="S296">
            <v>-617331</v>
          </cell>
          <cell r="T296">
            <v>-617331</v>
          </cell>
          <cell r="U296">
            <v>0</v>
          </cell>
          <cell r="V296">
            <v>-9.3000000000000007</v>
          </cell>
          <cell r="W296">
            <v>-173975.1</v>
          </cell>
          <cell r="X296">
            <v>-173975.1</v>
          </cell>
          <cell r="Y296">
            <v>0</v>
          </cell>
        </row>
        <row r="297">
          <cell r="A297">
            <v>200110</v>
          </cell>
          <cell r="B297" t="str">
            <v>ac51</v>
          </cell>
          <cell r="C297" t="str">
            <v>ac</v>
          </cell>
          <cell r="D297">
            <v>37188</v>
          </cell>
          <cell r="E297">
            <v>37189</v>
          </cell>
          <cell r="F297">
            <v>37188</v>
          </cell>
          <cell r="G297">
            <v>37189</v>
          </cell>
          <cell r="H297">
            <v>20995</v>
          </cell>
          <cell r="I297">
            <v>20995</v>
          </cell>
          <cell r="J297" t="str">
            <v>КГОК</v>
          </cell>
          <cell r="K297" t="str">
            <v>КГОК</v>
          </cell>
          <cell r="L297" t="str">
            <v>Seneltex</v>
          </cell>
          <cell r="M297" t="str">
            <v>Sobelmar</v>
          </cell>
          <cell r="N297">
            <v>43.5</v>
          </cell>
          <cell r="O297">
            <v>913282.5</v>
          </cell>
          <cell r="P297">
            <v>913282.5</v>
          </cell>
          <cell r="Q297">
            <v>0</v>
          </cell>
          <cell r="R297">
            <v>-33</v>
          </cell>
          <cell r="S297">
            <v>-692835</v>
          </cell>
          <cell r="T297">
            <v>-692835</v>
          </cell>
          <cell r="U297">
            <v>0</v>
          </cell>
          <cell r="V297">
            <v>0</v>
          </cell>
          <cell r="W297">
            <v>0</v>
          </cell>
          <cell r="X297">
            <v>0</v>
          </cell>
          <cell r="Y297">
            <v>0</v>
          </cell>
        </row>
        <row r="298">
          <cell r="A298">
            <v>200110</v>
          </cell>
          <cell r="B298" t="str">
            <v>ac52</v>
          </cell>
          <cell r="C298" t="str">
            <v>ac</v>
          </cell>
          <cell r="D298">
            <v>37192</v>
          </cell>
          <cell r="E298">
            <v>37193</v>
          </cell>
          <cell r="F298">
            <v>37192</v>
          </cell>
          <cell r="G298">
            <v>37193</v>
          </cell>
          <cell r="H298">
            <v>8675</v>
          </cell>
          <cell r="I298">
            <v>8675</v>
          </cell>
          <cell r="J298" t="str">
            <v>КГОК</v>
          </cell>
          <cell r="K298" t="str">
            <v>КГОК</v>
          </cell>
          <cell r="L298" t="str">
            <v>GMF</v>
          </cell>
          <cell r="M298" t="str">
            <v>Norsk Hydro</v>
          </cell>
          <cell r="N298">
            <v>43.5</v>
          </cell>
          <cell r="O298">
            <v>377362.5</v>
          </cell>
          <cell r="P298">
            <v>377362.5</v>
          </cell>
          <cell r="Q298">
            <v>0</v>
          </cell>
          <cell r="R298">
            <v>-33</v>
          </cell>
          <cell r="S298">
            <v>-286275</v>
          </cell>
          <cell r="T298">
            <v>-286275</v>
          </cell>
          <cell r="U298">
            <v>0</v>
          </cell>
          <cell r="V298">
            <v>0</v>
          </cell>
          <cell r="W298">
            <v>0</v>
          </cell>
          <cell r="X298">
            <v>0</v>
          </cell>
          <cell r="Y298">
            <v>0</v>
          </cell>
        </row>
        <row r="299">
          <cell r="A299">
            <v>200110</v>
          </cell>
          <cell r="B299" t="str">
            <v>ac53</v>
          </cell>
          <cell r="C299" t="str">
            <v>ac</v>
          </cell>
          <cell r="D299">
            <v>37194</v>
          </cell>
          <cell r="E299">
            <v>37194</v>
          </cell>
          <cell r="F299">
            <v>37194</v>
          </cell>
          <cell r="G299">
            <v>37194</v>
          </cell>
          <cell r="H299">
            <v>3406</v>
          </cell>
          <cell r="I299">
            <v>3406</v>
          </cell>
          <cell r="J299" t="str">
            <v>КГОК</v>
          </cell>
          <cell r="K299" t="str">
            <v>КГОК</v>
          </cell>
          <cell r="L299" t="str">
            <v>GMF</v>
          </cell>
          <cell r="M299" t="str">
            <v>Norsk Hydro</v>
          </cell>
          <cell r="N299">
            <v>44.3</v>
          </cell>
          <cell r="O299">
            <v>150885.79999999999</v>
          </cell>
          <cell r="P299">
            <v>150885.79999999999</v>
          </cell>
          <cell r="Q299">
            <v>0</v>
          </cell>
          <cell r="R299">
            <v>-33</v>
          </cell>
          <cell r="S299">
            <v>-112398</v>
          </cell>
          <cell r="T299">
            <v>-112398</v>
          </cell>
          <cell r="U299">
            <v>0</v>
          </cell>
          <cell r="V299">
            <v>0</v>
          </cell>
          <cell r="W299">
            <v>0</v>
          </cell>
          <cell r="X299">
            <v>0</v>
          </cell>
          <cell r="Y299">
            <v>0</v>
          </cell>
        </row>
        <row r="300">
          <cell r="A300">
            <v>200110</v>
          </cell>
          <cell r="B300" t="str">
            <v>ac54</v>
          </cell>
          <cell r="C300" t="str">
            <v>ac</v>
          </cell>
          <cell r="D300">
            <v>37175</v>
          </cell>
          <cell r="E300">
            <v>37183</v>
          </cell>
          <cell r="F300">
            <v>37175</v>
          </cell>
          <cell r="G300">
            <v>37183</v>
          </cell>
          <cell r="H300">
            <v>3893.5</v>
          </cell>
          <cell r="I300">
            <v>3893.5</v>
          </cell>
          <cell r="J300" t="str">
            <v>КГОК</v>
          </cell>
          <cell r="K300" t="str">
            <v>КГОК</v>
          </cell>
          <cell r="L300" t="str">
            <v>Seneltex</v>
          </cell>
          <cell r="M300" t="str">
            <v>Lifosa</v>
          </cell>
          <cell r="N300">
            <v>62.25</v>
          </cell>
          <cell r="O300">
            <v>242370.38</v>
          </cell>
          <cell r="P300">
            <v>242370.38</v>
          </cell>
          <cell r="Q300">
            <v>0</v>
          </cell>
          <cell r="R300">
            <v>-28</v>
          </cell>
          <cell r="S300">
            <v>-109018</v>
          </cell>
          <cell r="T300">
            <v>-109018</v>
          </cell>
          <cell r="U300">
            <v>0</v>
          </cell>
          <cell r="V300">
            <v>-26.909199999999998</v>
          </cell>
          <cell r="W300">
            <v>-104771.15</v>
          </cell>
          <cell r="X300">
            <v>-105680.02</v>
          </cell>
          <cell r="Y300">
            <v>908.87</v>
          </cell>
        </row>
        <row r="301">
          <cell r="A301">
            <v>200111</v>
          </cell>
          <cell r="B301" t="str">
            <v>ac56</v>
          </cell>
          <cell r="C301" t="str">
            <v>ac</v>
          </cell>
          <cell r="D301">
            <v>37199</v>
          </cell>
          <cell r="E301">
            <v>37200</v>
          </cell>
          <cell r="F301">
            <v>37199</v>
          </cell>
          <cell r="G301">
            <v>37200</v>
          </cell>
          <cell r="H301">
            <v>26248</v>
          </cell>
          <cell r="I301">
            <v>26248</v>
          </cell>
          <cell r="J301" t="str">
            <v>КГОК</v>
          </cell>
          <cell r="K301" t="str">
            <v>КГОК</v>
          </cell>
          <cell r="L301" t="str">
            <v>GMF</v>
          </cell>
          <cell r="M301" t="str">
            <v>PetKov</v>
          </cell>
          <cell r="N301">
            <v>43.25</v>
          </cell>
          <cell r="O301">
            <v>1135226</v>
          </cell>
          <cell r="P301">
            <v>1135226</v>
          </cell>
          <cell r="Q301">
            <v>0</v>
          </cell>
          <cell r="R301">
            <v>-33</v>
          </cell>
          <cell r="S301">
            <v>-866184</v>
          </cell>
          <cell r="T301">
            <v>-866184</v>
          </cell>
          <cell r="U301">
            <v>0</v>
          </cell>
          <cell r="V301">
            <v>0</v>
          </cell>
          <cell r="W301">
            <v>0</v>
          </cell>
          <cell r="X301">
            <v>0</v>
          </cell>
          <cell r="Y301">
            <v>0</v>
          </cell>
        </row>
        <row r="302">
          <cell r="A302">
            <v>200111</v>
          </cell>
          <cell r="B302" t="str">
            <v>ac57</v>
          </cell>
          <cell r="C302" t="str">
            <v>ac</v>
          </cell>
          <cell r="D302">
            <v>37201</v>
          </cell>
          <cell r="E302">
            <v>37203</v>
          </cell>
          <cell r="F302">
            <v>37201</v>
          </cell>
          <cell r="G302">
            <v>37203</v>
          </cell>
          <cell r="H302">
            <v>18053</v>
          </cell>
          <cell r="I302">
            <v>18053</v>
          </cell>
          <cell r="J302" t="str">
            <v>КГОК</v>
          </cell>
          <cell r="K302" t="str">
            <v>КГОК</v>
          </cell>
          <cell r="L302" t="str">
            <v>Seneltex</v>
          </cell>
          <cell r="M302" t="str">
            <v>Lifosa</v>
          </cell>
          <cell r="N302">
            <v>56</v>
          </cell>
          <cell r="O302">
            <v>1010968</v>
          </cell>
          <cell r="P302">
            <v>1010968</v>
          </cell>
          <cell r="Q302">
            <v>0</v>
          </cell>
          <cell r="R302">
            <v>-33</v>
          </cell>
          <cell r="S302">
            <v>-595749</v>
          </cell>
          <cell r="T302">
            <v>-595749</v>
          </cell>
          <cell r="U302">
            <v>0</v>
          </cell>
          <cell r="V302">
            <v>-9.3000000000000007</v>
          </cell>
          <cell r="W302">
            <v>-167892.9</v>
          </cell>
          <cell r="X302">
            <v>-167892.9</v>
          </cell>
          <cell r="Y302">
            <v>0</v>
          </cell>
        </row>
        <row r="303">
          <cell r="A303">
            <v>200111</v>
          </cell>
          <cell r="B303" t="str">
            <v>ac58</v>
          </cell>
          <cell r="C303" t="str">
            <v>ac</v>
          </cell>
          <cell r="D303">
            <v>37204</v>
          </cell>
          <cell r="E303">
            <v>37205</v>
          </cell>
          <cell r="F303">
            <v>37204</v>
          </cell>
          <cell r="G303">
            <v>37205</v>
          </cell>
          <cell r="H303">
            <v>8170</v>
          </cell>
          <cell r="I303">
            <v>8170</v>
          </cell>
          <cell r="J303" t="str">
            <v>КГОК</v>
          </cell>
          <cell r="K303" t="str">
            <v>КГОК</v>
          </cell>
          <cell r="L303" t="str">
            <v>GMF</v>
          </cell>
          <cell r="M303" t="str">
            <v>Norsk Hydro</v>
          </cell>
          <cell r="N303">
            <v>44.1</v>
          </cell>
          <cell r="O303">
            <v>360297</v>
          </cell>
          <cell r="P303">
            <v>360297</v>
          </cell>
          <cell r="Q303">
            <v>0</v>
          </cell>
          <cell r="R303">
            <v>-33</v>
          </cell>
          <cell r="S303">
            <v>-269610</v>
          </cell>
          <cell r="T303">
            <v>-269610</v>
          </cell>
          <cell r="U303">
            <v>0</v>
          </cell>
          <cell r="V303">
            <v>0</v>
          </cell>
          <cell r="W303">
            <v>0</v>
          </cell>
          <cell r="X303">
            <v>0</v>
          </cell>
          <cell r="Y303">
            <v>0</v>
          </cell>
        </row>
        <row r="304">
          <cell r="A304">
            <v>200111</v>
          </cell>
          <cell r="B304" t="str">
            <v>ac59</v>
          </cell>
          <cell r="C304" t="str">
            <v>ac</v>
          </cell>
          <cell r="D304">
            <v>37209</v>
          </cell>
          <cell r="E304">
            <v>37210</v>
          </cell>
          <cell r="F304">
            <v>37209</v>
          </cell>
          <cell r="G304">
            <v>37210</v>
          </cell>
          <cell r="H304">
            <v>18089</v>
          </cell>
          <cell r="I304">
            <v>18089</v>
          </cell>
          <cell r="J304" t="str">
            <v>КГОК</v>
          </cell>
          <cell r="K304" t="str">
            <v>КГОК</v>
          </cell>
          <cell r="L304" t="str">
            <v>Seneltex</v>
          </cell>
          <cell r="M304" t="str">
            <v>Lifosa</v>
          </cell>
          <cell r="N304">
            <v>56</v>
          </cell>
          <cell r="O304">
            <v>1012984</v>
          </cell>
          <cell r="P304">
            <v>1012984</v>
          </cell>
          <cell r="Q304">
            <v>0</v>
          </cell>
          <cell r="R304">
            <v>-33</v>
          </cell>
          <cell r="S304">
            <v>-596937</v>
          </cell>
          <cell r="T304">
            <v>-596937</v>
          </cell>
          <cell r="U304">
            <v>0</v>
          </cell>
          <cell r="V304">
            <v>-9.3000000000000007</v>
          </cell>
          <cell r="W304">
            <v>-168227.7</v>
          </cell>
          <cell r="X304">
            <v>-168227.7</v>
          </cell>
          <cell r="Y304">
            <v>0</v>
          </cell>
        </row>
        <row r="305">
          <cell r="A305">
            <v>200111</v>
          </cell>
          <cell r="B305" t="str">
            <v>ac60</v>
          </cell>
          <cell r="C305" t="str">
            <v>ac</v>
          </cell>
          <cell r="D305">
            <v>37215</v>
          </cell>
          <cell r="E305">
            <v>37218</v>
          </cell>
          <cell r="F305">
            <v>37215</v>
          </cell>
          <cell r="G305">
            <v>37218</v>
          </cell>
          <cell r="H305">
            <v>8095</v>
          </cell>
          <cell r="I305">
            <v>8095</v>
          </cell>
          <cell r="J305" t="str">
            <v>КГОК</v>
          </cell>
          <cell r="K305" t="str">
            <v>КГОК</v>
          </cell>
          <cell r="L305" t="str">
            <v>GMF</v>
          </cell>
          <cell r="M305" t="str">
            <v>Norsk Hydro</v>
          </cell>
          <cell r="N305">
            <v>43.7</v>
          </cell>
          <cell r="O305">
            <v>353751.5</v>
          </cell>
          <cell r="P305">
            <v>353751.5</v>
          </cell>
          <cell r="Q305">
            <v>0</v>
          </cell>
          <cell r="R305">
            <v>-33</v>
          </cell>
          <cell r="S305">
            <v>-267135</v>
          </cell>
          <cell r="T305">
            <v>-267135</v>
          </cell>
          <cell r="U305">
            <v>0</v>
          </cell>
          <cell r="V305">
            <v>0</v>
          </cell>
          <cell r="W305">
            <v>0</v>
          </cell>
          <cell r="X305">
            <v>0</v>
          </cell>
          <cell r="Y305">
            <v>0</v>
          </cell>
        </row>
        <row r="306">
          <cell r="A306">
            <v>200111</v>
          </cell>
          <cell r="B306" t="str">
            <v>ac61</v>
          </cell>
          <cell r="C306" t="str">
            <v>ac</v>
          </cell>
          <cell r="D306">
            <v>37219</v>
          </cell>
          <cell r="E306">
            <v>37225</v>
          </cell>
          <cell r="F306">
            <v>37219</v>
          </cell>
          <cell r="G306">
            <v>37225</v>
          </cell>
          <cell r="H306">
            <v>18170</v>
          </cell>
          <cell r="I306">
            <v>18170</v>
          </cell>
          <cell r="J306" t="str">
            <v>КГОК</v>
          </cell>
          <cell r="K306" t="str">
            <v>КГОК</v>
          </cell>
          <cell r="L306" t="str">
            <v>Seneltex</v>
          </cell>
          <cell r="M306" t="str">
            <v>Lifosa</v>
          </cell>
          <cell r="N306">
            <v>56</v>
          </cell>
          <cell r="O306">
            <v>1017520</v>
          </cell>
          <cell r="P306">
            <v>1017520</v>
          </cell>
          <cell r="Q306">
            <v>0</v>
          </cell>
          <cell r="R306">
            <v>-33</v>
          </cell>
          <cell r="S306">
            <v>-599610</v>
          </cell>
          <cell r="T306">
            <v>-599610</v>
          </cell>
          <cell r="U306">
            <v>0</v>
          </cell>
          <cell r="V306">
            <v>-9.3000000000000007</v>
          </cell>
          <cell r="W306">
            <v>-168981</v>
          </cell>
          <cell r="X306">
            <v>-168981</v>
          </cell>
          <cell r="Y306">
            <v>0</v>
          </cell>
        </row>
        <row r="307">
          <cell r="A307">
            <v>200112</v>
          </cell>
          <cell r="B307" t="str">
            <v>ac62</v>
          </cell>
          <cell r="C307" t="str">
            <v>ac</v>
          </cell>
          <cell r="D307">
            <v>37223</v>
          </cell>
          <cell r="E307">
            <v>37228</v>
          </cell>
          <cell r="F307">
            <v>37223</v>
          </cell>
          <cell r="G307">
            <v>37228</v>
          </cell>
          <cell r="H307">
            <v>4035</v>
          </cell>
          <cell r="I307">
            <v>4035</v>
          </cell>
          <cell r="J307" t="str">
            <v>КГОК</v>
          </cell>
          <cell r="K307" t="str">
            <v>КГОК</v>
          </cell>
          <cell r="L307" t="str">
            <v>GMF</v>
          </cell>
          <cell r="M307" t="str">
            <v>Norsk Hydro</v>
          </cell>
          <cell r="N307">
            <v>43.7</v>
          </cell>
          <cell r="O307">
            <v>176329.5</v>
          </cell>
          <cell r="P307">
            <v>176329.5</v>
          </cell>
          <cell r="Q307">
            <v>0</v>
          </cell>
          <cell r="R307">
            <v>-33</v>
          </cell>
          <cell r="S307">
            <v>-133155</v>
          </cell>
          <cell r="T307">
            <v>-133155</v>
          </cell>
          <cell r="U307">
            <v>0</v>
          </cell>
          <cell r="V307">
            <v>0</v>
          </cell>
          <cell r="W307">
            <v>0</v>
          </cell>
          <cell r="X307">
            <v>0</v>
          </cell>
          <cell r="Y307">
            <v>0</v>
          </cell>
        </row>
        <row r="308">
          <cell r="A308">
            <v>200112</v>
          </cell>
          <cell r="B308" t="str">
            <v>ac63</v>
          </cell>
          <cell r="C308" t="str">
            <v>ac</v>
          </cell>
          <cell r="D308">
            <v>37225</v>
          </cell>
          <cell r="E308">
            <v>37226</v>
          </cell>
          <cell r="F308">
            <v>37225</v>
          </cell>
          <cell r="G308">
            <v>37226</v>
          </cell>
          <cell r="H308">
            <v>3052</v>
          </cell>
          <cell r="I308">
            <v>3052</v>
          </cell>
          <cell r="J308" t="str">
            <v>КГОК</v>
          </cell>
          <cell r="K308" t="str">
            <v>КГОК</v>
          </cell>
          <cell r="L308" t="str">
            <v>GMF</v>
          </cell>
          <cell r="M308" t="str">
            <v>Norsk Hydro</v>
          </cell>
          <cell r="N308">
            <v>43.5</v>
          </cell>
          <cell r="O308">
            <v>132762</v>
          </cell>
          <cell r="P308">
            <v>132762</v>
          </cell>
          <cell r="Q308">
            <v>0</v>
          </cell>
          <cell r="R308">
            <v>-33</v>
          </cell>
          <cell r="S308">
            <v>-100716</v>
          </cell>
          <cell r="T308">
            <v>-100716</v>
          </cell>
          <cell r="U308">
            <v>0</v>
          </cell>
          <cell r="V308">
            <v>0</v>
          </cell>
          <cell r="W308">
            <v>0</v>
          </cell>
          <cell r="X308">
            <v>0</v>
          </cell>
          <cell r="Y308">
            <v>0</v>
          </cell>
        </row>
        <row r="309">
          <cell r="A309">
            <v>200112</v>
          </cell>
          <cell r="B309" t="str">
            <v>ac64</v>
          </cell>
          <cell r="C309" t="str">
            <v>ac</v>
          </cell>
          <cell r="D309">
            <v>37233</v>
          </cell>
          <cell r="E309">
            <v>37238</v>
          </cell>
          <cell r="F309">
            <v>37233</v>
          </cell>
          <cell r="G309">
            <v>37238</v>
          </cell>
          <cell r="H309">
            <v>15956</v>
          </cell>
          <cell r="I309">
            <v>15956</v>
          </cell>
          <cell r="J309" t="str">
            <v>КГОК</v>
          </cell>
          <cell r="K309" t="str">
            <v>КГОК</v>
          </cell>
          <cell r="L309" t="str">
            <v>GMF</v>
          </cell>
          <cell r="M309" t="str">
            <v>PetKov</v>
          </cell>
          <cell r="N309">
            <v>43.3</v>
          </cell>
          <cell r="O309">
            <v>690894.8</v>
          </cell>
          <cell r="P309">
            <v>690894.8</v>
          </cell>
          <cell r="Q309">
            <v>0</v>
          </cell>
          <cell r="R309">
            <v>-33</v>
          </cell>
          <cell r="S309">
            <v>-526548</v>
          </cell>
          <cell r="T309">
            <v>-526548</v>
          </cell>
          <cell r="U309">
            <v>0</v>
          </cell>
          <cell r="V309">
            <v>0</v>
          </cell>
          <cell r="W309">
            <v>0</v>
          </cell>
          <cell r="X309">
            <v>0</v>
          </cell>
          <cell r="Y309">
            <v>0</v>
          </cell>
        </row>
        <row r="310">
          <cell r="A310">
            <v>200112</v>
          </cell>
          <cell r="B310" t="str">
            <v>ac65</v>
          </cell>
          <cell r="C310" t="str">
            <v>ac</v>
          </cell>
          <cell r="D310">
            <v>37233</v>
          </cell>
          <cell r="E310">
            <v>37238</v>
          </cell>
          <cell r="F310">
            <v>37233</v>
          </cell>
          <cell r="G310">
            <v>37238</v>
          </cell>
          <cell r="H310">
            <v>10000</v>
          </cell>
          <cell r="I310">
            <v>10000</v>
          </cell>
          <cell r="J310" t="str">
            <v>КГОК</v>
          </cell>
          <cell r="K310" t="str">
            <v>КГОК</v>
          </cell>
          <cell r="L310" t="str">
            <v>GMF</v>
          </cell>
          <cell r="M310" t="str">
            <v>PetKov</v>
          </cell>
          <cell r="N310">
            <v>43.3</v>
          </cell>
          <cell r="O310">
            <v>433000</v>
          </cell>
          <cell r="P310">
            <v>433000</v>
          </cell>
          <cell r="Q310">
            <v>0</v>
          </cell>
          <cell r="R310">
            <v>-33</v>
          </cell>
          <cell r="S310">
            <v>-330000</v>
          </cell>
          <cell r="T310">
            <v>-330000</v>
          </cell>
          <cell r="U310">
            <v>0</v>
          </cell>
          <cell r="V310">
            <v>0</v>
          </cell>
          <cell r="W310">
            <v>0</v>
          </cell>
          <cell r="X310">
            <v>0</v>
          </cell>
          <cell r="Y310">
            <v>0</v>
          </cell>
        </row>
        <row r="311">
          <cell r="A311">
            <v>200112</v>
          </cell>
          <cell r="B311" t="str">
            <v>ac66</v>
          </cell>
          <cell r="C311" t="str">
            <v>ac</v>
          </cell>
          <cell r="D311">
            <v>37241</v>
          </cell>
          <cell r="E311">
            <v>37240</v>
          </cell>
          <cell r="F311">
            <v>37241</v>
          </cell>
          <cell r="G311">
            <v>37240</v>
          </cell>
          <cell r="H311">
            <v>4355</v>
          </cell>
          <cell r="I311">
            <v>4355</v>
          </cell>
          <cell r="J311" t="str">
            <v>КГОК</v>
          </cell>
          <cell r="K311" t="str">
            <v>КГОК</v>
          </cell>
          <cell r="L311" t="str">
            <v>GMF</v>
          </cell>
          <cell r="M311" t="str">
            <v>Norsk Hydro</v>
          </cell>
          <cell r="N311">
            <v>43.9</v>
          </cell>
          <cell r="O311">
            <v>191184.5</v>
          </cell>
          <cell r="P311">
            <v>191184.5</v>
          </cell>
          <cell r="Q311">
            <v>0</v>
          </cell>
          <cell r="R311">
            <v>-33</v>
          </cell>
          <cell r="S311">
            <v>-143715</v>
          </cell>
          <cell r="T311">
            <v>-143715</v>
          </cell>
          <cell r="U311">
            <v>0</v>
          </cell>
          <cell r="V311">
            <v>0</v>
          </cell>
          <cell r="W311">
            <v>0</v>
          </cell>
          <cell r="X311">
            <v>0</v>
          </cell>
          <cell r="Y311">
            <v>0</v>
          </cell>
        </row>
        <row r="312">
          <cell r="A312">
            <v>200112</v>
          </cell>
          <cell r="B312" t="str">
            <v>ac67</v>
          </cell>
          <cell r="C312" t="str">
            <v>ac</v>
          </cell>
          <cell r="D312">
            <v>37246</v>
          </cell>
          <cell r="E312">
            <v>37252</v>
          </cell>
          <cell r="F312">
            <v>37246</v>
          </cell>
          <cell r="G312">
            <v>37252</v>
          </cell>
          <cell r="H312">
            <v>29874</v>
          </cell>
          <cell r="I312">
            <v>29874</v>
          </cell>
          <cell r="J312" t="str">
            <v>КГОК</v>
          </cell>
          <cell r="K312" t="str">
            <v>КГОК</v>
          </cell>
          <cell r="L312" t="str">
            <v>Seneltex</v>
          </cell>
          <cell r="M312" t="str">
            <v>Lifosa</v>
          </cell>
          <cell r="N312">
            <v>56</v>
          </cell>
          <cell r="O312">
            <v>1672944</v>
          </cell>
          <cell r="P312">
            <v>1672944</v>
          </cell>
          <cell r="Q312">
            <v>0</v>
          </cell>
          <cell r="R312">
            <v>-33</v>
          </cell>
          <cell r="S312">
            <v>-985842</v>
          </cell>
          <cell r="T312">
            <v>-985842</v>
          </cell>
          <cell r="U312">
            <v>0</v>
          </cell>
          <cell r="V312">
            <v>-9.8000000000000007</v>
          </cell>
          <cell r="W312">
            <v>-292765.2</v>
          </cell>
          <cell r="X312">
            <v>-292765.2</v>
          </cell>
          <cell r="Y312">
            <v>0</v>
          </cell>
        </row>
        <row r="313">
          <cell r="A313">
            <v>200112</v>
          </cell>
          <cell r="B313" t="str">
            <v>ac68</v>
          </cell>
          <cell r="C313" t="str">
            <v>ac</v>
          </cell>
          <cell r="D313">
            <v>37252</v>
          </cell>
          <cell r="E313">
            <v>37256</v>
          </cell>
          <cell r="F313">
            <v>37252</v>
          </cell>
          <cell r="G313">
            <v>37256</v>
          </cell>
          <cell r="H313">
            <v>20536</v>
          </cell>
          <cell r="I313">
            <v>20536</v>
          </cell>
          <cell r="J313" t="str">
            <v>КГОК</v>
          </cell>
          <cell r="K313" t="str">
            <v>КГОК</v>
          </cell>
          <cell r="L313" t="str">
            <v>Seneltex</v>
          </cell>
          <cell r="M313" t="str">
            <v>Sobelmar</v>
          </cell>
          <cell r="N313">
            <v>43.5</v>
          </cell>
          <cell r="O313">
            <v>893316</v>
          </cell>
          <cell r="P313">
            <v>893316</v>
          </cell>
          <cell r="Q313">
            <v>0</v>
          </cell>
          <cell r="R313">
            <v>-33</v>
          </cell>
          <cell r="S313">
            <v>-677688</v>
          </cell>
          <cell r="T313">
            <v>-677688</v>
          </cell>
          <cell r="U313">
            <v>0</v>
          </cell>
          <cell r="V313">
            <v>0</v>
          </cell>
          <cell r="W313">
            <v>0</v>
          </cell>
          <cell r="X313">
            <v>0</v>
          </cell>
          <cell r="Y313">
            <v>0</v>
          </cell>
        </row>
        <row r="314">
          <cell r="A314">
            <v>200112</v>
          </cell>
          <cell r="B314" t="str">
            <v>ac69</v>
          </cell>
          <cell r="C314" t="str">
            <v>ac</v>
          </cell>
          <cell r="D314">
            <v>37253</v>
          </cell>
          <cell r="E314">
            <v>37246</v>
          </cell>
          <cell r="F314">
            <v>37253</v>
          </cell>
          <cell r="G314">
            <v>37246</v>
          </cell>
          <cell r="H314">
            <v>7760</v>
          </cell>
          <cell r="I314">
            <v>7760</v>
          </cell>
          <cell r="J314" t="str">
            <v>КГОК</v>
          </cell>
          <cell r="K314" t="str">
            <v>КГОК</v>
          </cell>
          <cell r="L314" t="str">
            <v>GMF</v>
          </cell>
          <cell r="M314" t="str">
            <v>Norsk Hydro</v>
          </cell>
          <cell r="N314">
            <v>43.8</v>
          </cell>
          <cell r="O314">
            <v>339888</v>
          </cell>
          <cell r="P314">
            <v>339888</v>
          </cell>
          <cell r="Q314">
            <v>0</v>
          </cell>
          <cell r="R314">
            <v>-33</v>
          </cell>
          <cell r="S314">
            <v>-256080</v>
          </cell>
          <cell r="T314">
            <v>-256080</v>
          </cell>
          <cell r="U314">
            <v>0</v>
          </cell>
          <cell r="V314">
            <v>0</v>
          </cell>
          <cell r="W314">
            <v>0</v>
          </cell>
          <cell r="X314">
            <v>0</v>
          </cell>
          <cell r="Y314">
            <v>0</v>
          </cell>
        </row>
        <row r="315">
          <cell r="A315">
            <v>200201</v>
          </cell>
          <cell r="B315" t="str">
            <v>ac70</v>
          </cell>
          <cell r="C315" t="str">
            <v>ac</v>
          </cell>
          <cell r="D315">
            <v>37255</v>
          </cell>
          <cell r="E315">
            <v>37258</v>
          </cell>
          <cell r="F315">
            <v>37255</v>
          </cell>
          <cell r="G315">
            <v>37258</v>
          </cell>
          <cell r="H315">
            <v>2910</v>
          </cell>
          <cell r="I315">
            <v>2910</v>
          </cell>
          <cell r="J315" t="str">
            <v>КГОК</v>
          </cell>
          <cell r="K315" t="str">
            <v>КГОК</v>
          </cell>
          <cell r="L315" t="str">
            <v>GMF</v>
          </cell>
          <cell r="M315" t="str">
            <v>Norsk Hydro</v>
          </cell>
          <cell r="N315">
            <v>43.5</v>
          </cell>
          <cell r="O315">
            <v>126585</v>
          </cell>
          <cell r="P315">
            <v>126585</v>
          </cell>
          <cell r="Q315">
            <v>0</v>
          </cell>
          <cell r="R315">
            <v>-33</v>
          </cell>
          <cell r="S315">
            <v>-96030</v>
          </cell>
          <cell r="T315">
            <v>-96030</v>
          </cell>
          <cell r="U315">
            <v>0</v>
          </cell>
          <cell r="V315">
            <v>0</v>
          </cell>
          <cell r="W315">
            <v>0</v>
          </cell>
          <cell r="X315">
            <v>0</v>
          </cell>
          <cell r="Y315">
            <v>0</v>
          </cell>
        </row>
        <row r="316">
          <cell r="A316">
            <v>200201</v>
          </cell>
          <cell r="B316" t="str">
            <v>ac71</v>
          </cell>
          <cell r="C316" t="str">
            <v>ac</v>
          </cell>
          <cell r="D316">
            <v>37263</v>
          </cell>
          <cell r="E316">
            <v>37264</v>
          </cell>
          <cell r="F316">
            <v>37263</v>
          </cell>
          <cell r="G316">
            <v>37264</v>
          </cell>
          <cell r="H316">
            <v>18427</v>
          </cell>
          <cell r="I316">
            <v>18427</v>
          </cell>
          <cell r="J316" t="str">
            <v>КГОК</v>
          </cell>
          <cell r="K316" t="str">
            <v>КГОК</v>
          </cell>
          <cell r="L316" t="str">
            <v>GMF</v>
          </cell>
          <cell r="M316" t="str">
            <v>Lifosa</v>
          </cell>
          <cell r="N316">
            <v>57.2</v>
          </cell>
          <cell r="O316">
            <v>1054024.3999999999</v>
          </cell>
          <cell r="P316">
            <v>1054024.3999999999</v>
          </cell>
          <cell r="Q316">
            <v>0</v>
          </cell>
          <cell r="R316">
            <v>-33</v>
          </cell>
          <cell r="S316">
            <v>-608091</v>
          </cell>
          <cell r="T316">
            <v>-608091</v>
          </cell>
          <cell r="U316">
            <v>0</v>
          </cell>
          <cell r="V316">
            <v>-9.3000000000000007</v>
          </cell>
          <cell r="W316">
            <v>-171371.1</v>
          </cell>
          <cell r="X316">
            <v>-171371.1</v>
          </cell>
          <cell r="Y316">
            <v>0</v>
          </cell>
        </row>
        <row r="317">
          <cell r="A317">
            <v>200201</v>
          </cell>
          <cell r="B317" t="str">
            <v>ac72</v>
          </cell>
          <cell r="C317" t="str">
            <v>ac</v>
          </cell>
          <cell r="D317">
            <v>37266</v>
          </cell>
          <cell r="E317">
            <v>37269</v>
          </cell>
          <cell r="F317">
            <v>37266</v>
          </cell>
          <cell r="G317">
            <v>37269</v>
          </cell>
          <cell r="H317">
            <v>3907</v>
          </cell>
          <cell r="I317">
            <v>3907</v>
          </cell>
          <cell r="J317" t="str">
            <v>КГОК</v>
          </cell>
          <cell r="K317" t="str">
            <v>КГОК</v>
          </cell>
          <cell r="L317" t="str">
            <v>GMF</v>
          </cell>
          <cell r="M317" t="str">
            <v>Norsk Hydro</v>
          </cell>
          <cell r="N317">
            <v>45.4</v>
          </cell>
          <cell r="O317">
            <v>177377.8</v>
          </cell>
          <cell r="P317">
            <v>177377.8</v>
          </cell>
          <cell r="Q317">
            <v>0</v>
          </cell>
          <cell r="R317">
            <v>-33</v>
          </cell>
          <cell r="S317">
            <v>-128931</v>
          </cell>
          <cell r="T317">
            <v>-128931</v>
          </cell>
          <cell r="U317">
            <v>0</v>
          </cell>
          <cell r="V317">
            <v>0</v>
          </cell>
          <cell r="W317">
            <v>0</v>
          </cell>
          <cell r="X317">
            <v>0</v>
          </cell>
          <cell r="Y317">
            <v>0</v>
          </cell>
        </row>
        <row r="318">
          <cell r="A318">
            <v>200201</v>
          </cell>
          <cell r="B318" t="str">
            <v>ac74</v>
          </cell>
          <cell r="C318" t="str">
            <v>ac</v>
          </cell>
          <cell r="D318">
            <v>37275</v>
          </cell>
          <cell r="E318">
            <v>37275</v>
          </cell>
          <cell r="F318">
            <v>37275</v>
          </cell>
          <cell r="G318">
            <v>37275</v>
          </cell>
          <cell r="H318">
            <v>2945</v>
          </cell>
          <cell r="I318">
            <v>2945</v>
          </cell>
          <cell r="J318" t="str">
            <v>КГОК</v>
          </cell>
          <cell r="K318" t="str">
            <v>КГОК</v>
          </cell>
          <cell r="L318" t="str">
            <v>GMF</v>
          </cell>
          <cell r="M318" t="str">
            <v>Norsk Hydro</v>
          </cell>
          <cell r="N318">
            <v>45.2</v>
          </cell>
          <cell r="O318">
            <v>133114</v>
          </cell>
          <cell r="P318">
            <v>133114</v>
          </cell>
          <cell r="Q318">
            <v>0</v>
          </cell>
          <cell r="R318">
            <v>-33</v>
          </cell>
          <cell r="S318">
            <v>-97185</v>
          </cell>
          <cell r="T318">
            <v>-97185</v>
          </cell>
          <cell r="U318">
            <v>0</v>
          </cell>
          <cell r="V318">
            <v>0</v>
          </cell>
          <cell r="W318">
            <v>0</v>
          </cell>
          <cell r="X318">
            <v>0</v>
          </cell>
          <cell r="Y318">
            <v>0</v>
          </cell>
        </row>
        <row r="319">
          <cell r="A319">
            <v>200201</v>
          </cell>
          <cell r="B319" t="str">
            <v>ac75</v>
          </cell>
          <cell r="C319" t="str">
            <v>ac</v>
          </cell>
          <cell r="D319">
            <v>37272</v>
          </cell>
          <cell r="E319">
            <v>37272</v>
          </cell>
          <cell r="F319">
            <v>37272</v>
          </cell>
          <cell r="G319">
            <v>37272</v>
          </cell>
          <cell r="H319">
            <v>17750</v>
          </cell>
          <cell r="I319">
            <v>17750</v>
          </cell>
          <cell r="J319" t="str">
            <v>КГОК</v>
          </cell>
          <cell r="K319" t="str">
            <v>КГОК</v>
          </cell>
          <cell r="L319" t="str">
            <v>GMF</v>
          </cell>
          <cell r="M319" t="str">
            <v>Lifosa</v>
          </cell>
          <cell r="N319">
            <v>56.92</v>
          </cell>
          <cell r="O319">
            <v>1010330</v>
          </cell>
          <cell r="P319">
            <v>1010330</v>
          </cell>
          <cell r="Q319">
            <v>0</v>
          </cell>
          <cell r="R319">
            <v>-33</v>
          </cell>
          <cell r="S319">
            <v>-585750</v>
          </cell>
          <cell r="T319">
            <v>-585750</v>
          </cell>
          <cell r="U319">
            <v>0</v>
          </cell>
          <cell r="V319">
            <v>-9.3000000000000007</v>
          </cell>
          <cell r="W319">
            <v>-165075</v>
          </cell>
          <cell r="X319">
            <v>-165075</v>
          </cell>
          <cell r="Y319">
            <v>0</v>
          </cell>
        </row>
        <row r="320">
          <cell r="A320">
            <v>200201</v>
          </cell>
          <cell r="B320" t="str">
            <v>ac76</v>
          </cell>
          <cell r="C320" t="str">
            <v>ac</v>
          </cell>
          <cell r="D320">
            <v>37285</v>
          </cell>
          <cell r="E320">
            <v>37285</v>
          </cell>
          <cell r="F320">
            <v>37285</v>
          </cell>
          <cell r="G320">
            <v>37285</v>
          </cell>
          <cell r="H320">
            <v>18001</v>
          </cell>
          <cell r="I320">
            <v>18001</v>
          </cell>
          <cell r="J320" t="str">
            <v>КГОК</v>
          </cell>
          <cell r="K320" t="str">
            <v>КГОК</v>
          </cell>
          <cell r="L320" t="str">
            <v>GMF</v>
          </cell>
          <cell r="M320" t="str">
            <v>Lifosa</v>
          </cell>
          <cell r="N320">
            <v>56.6</v>
          </cell>
          <cell r="O320">
            <v>1018856.6</v>
          </cell>
          <cell r="P320">
            <v>1018856.6</v>
          </cell>
          <cell r="Q320">
            <v>0</v>
          </cell>
          <cell r="R320">
            <v>-33</v>
          </cell>
          <cell r="S320">
            <v>-594033</v>
          </cell>
          <cell r="T320">
            <v>-594033</v>
          </cell>
          <cell r="U320">
            <v>0</v>
          </cell>
          <cell r="V320">
            <v>-9.3000000000000007</v>
          </cell>
          <cell r="W320">
            <v>-167409.29999999999</v>
          </cell>
          <cell r="X320">
            <v>-167409.29999999999</v>
          </cell>
          <cell r="Y320">
            <v>0</v>
          </cell>
        </row>
        <row r="321">
          <cell r="A321">
            <v>200202</v>
          </cell>
          <cell r="B321" t="str">
            <v>ac77</v>
          </cell>
          <cell r="C321" t="str">
            <v>ac</v>
          </cell>
          <cell r="D321">
            <v>37294</v>
          </cell>
          <cell r="E321">
            <v>37295</v>
          </cell>
          <cell r="F321">
            <v>37294</v>
          </cell>
          <cell r="G321">
            <v>37295</v>
          </cell>
          <cell r="H321">
            <v>18063</v>
          </cell>
          <cell r="I321">
            <v>18063</v>
          </cell>
          <cell r="J321" t="str">
            <v>КГОК</v>
          </cell>
          <cell r="K321" t="str">
            <v>КГОК</v>
          </cell>
          <cell r="L321" t="str">
            <v>GMF</v>
          </cell>
          <cell r="M321" t="str">
            <v>Lifosa</v>
          </cell>
          <cell r="N321">
            <v>56.8</v>
          </cell>
          <cell r="O321">
            <v>1025978.4</v>
          </cell>
          <cell r="P321">
            <v>1025978.4</v>
          </cell>
          <cell r="Q321">
            <v>0</v>
          </cell>
          <cell r="R321">
            <v>-33</v>
          </cell>
          <cell r="S321">
            <v>-596079</v>
          </cell>
          <cell r="T321">
            <v>-596079</v>
          </cell>
          <cell r="U321">
            <v>0</v>
          </cell>
          <cell r="V321">
            <v>-9.3000000000000007</v>
          </cell>
          <cell r="W321">
            <v>-167985.9</v>
          </cell>
          <cell r="X321">
            <v>-167985.9</v>
          </cell>
          <cell r="Y321">
            <v>0</v>
          </cell>
        </row>
        <row r="322">
          <cell r="A322">
            <v>200202</v>
          </cell>
          <cell r="B322" t="str">
            <v>ac78</v>
          </cell>
          <cell r="C322" t="str">
            <v>ac</v>
          </cell>
          <cell r="D322">
            <v>37299</v>
          </cell>
          <cell r="E322">
            <v>37298</v>
          </cell>
          <cell r="F322">
            <v>37299</v>
          </cell>
          <cell r="G322">
            <v>37298</v>
          </cell>
          <cell r="H322">
            <v>8156</v>
          </cell>
          <cell r="I322">
            <v>8156</v>
          </cell>
          <cell r="J322" t="str">
            <v>КГОК</v>
          </cell>
          <cell r="K322" t="str">
            <v>КГОК</v>
          </cell>
          <cell r="L322" t="str">
            <v>GMF</v>
          </cell>
          <cell r="M322" t="str">
            <v>Norsk Hydro</v>
          </cell>
          <cell r="N322">
            <v>44.9</v>
          </cell>
          <cell r="O322">
            <v>366204.4</v>
          </cell>
          <cell r="P322">
            <v>366204.4</v>
          </cell>
          <cell r="Q322">
            <v>0</v>
          </cell>
          <cell r="R322">
            <v>-33</v>
          </cell>
          <cell r="S322">
            <v>-269148</v>
          </cell>
          <cell r="T322">
            <v>-269148</v>
          </cell>
          <cell r="U322">
            <v>0</v>
          </cell>
          <cell r="V322">
            <v>0</v>
          </cell>
          <cell r="W322">
            <v>0</v>
          </cell>
          <cell r="X322">
            <v>0</v>
          </cell>
          <cell r="Y322">
            <v>0</v>
          </cell>
        </row>
        <row r="323">
          <cell r="A323">
            <v>200202</v>
          </cell>
          <cell r="B323" t="str">
            <v>ac80</v>
          </cell>
          <cell r="C323" t="str">
            <v>ac</v>
          </cell>
          <cell r="D323">
            <v>37305</v>
          </cell>
          <cell r="E323">
            <v>37308</v>
          </cell>
          <cell r="F323">
            <v>37305</v>
          </cell>
          <cell r="G323">
            <v>37308</v>
          </cell>
          <cell r="H323">
            <v>18499</v>
          </cell>
          <cell r="I323">
            <v>18499</v>
          </cell>
          <cell r="J323" t="str">
            <v>КГОК</v>
          </cell>
          <cell r="K323" t="str">
            <v>КГОК</v>
          </cell>
          <cell r="L323" t="str">
            <v>GMF</v>
          </cell>
          <cell r="M323" t="str">
            <v>Lifosa</v>
          </cell>
          <cell r="N323">
            <v>56.7</v>
          </cell>
          <cell r="O323">
            <v>1048893.3</v>
          </cell>
          <cell r="P323">
            <v>1048893.3</v>
          </cell>
          <cell r="Q323">
            <v>0</v>
          </cell>
          <cell r="R323">
            <v>-33</v>
          </cell>
          <cell r="S323">
            <v>-610467</v>
          </cell>
          <cell r="T323">
            <v>-610467</v>
          </cell>
          <cell r="U323">
            <v>0</v>
          </cell>
          <cell r="V323">
            <v>-9.3000000000000007</v>
          </cell>
          <cell r="W323">
            <v>-172040.7</v>
          </cell>
          <cell r="X323">
            <v>-172040.7</v>
          </cell>
          <cell r="Y323">
            <v>0</v>
          </cell>
        </row>
        <row r="324">
          <cell r="A324">
            <v>200202</v>
          </cell>
          <cell r="B324" t="str">
            <v>ac81</v>
          </cell>
          <cell r="C324" t="str">
            <v>ac</v>
          </cell>
          <cell r="D324">
            <v>37314</v>
          </cell>
          <cell r="E324">
            <v>37315</v>
          </cell>
          <cell r="F324">
            <v>37314</v>
          </cell>
          <cell r="G324">
            <v>37315</v>
          </cell>
          <cell r="H324">
            <v>18251</v>
          </cell>
          <cell r="I324">
            <v>18251</v>
          </cell>
          <cell r="J324" t="str">
            <v>КГОК</v>
          </cell>
          <cell r="K324" t="str">
            <v>КГОК</v>
          </cell>
          <cell r="L324" t="str">
            <v>GMF</v>
          </cell>
          <cell r="M324" t="str">
            <v>Thermphos</v>
          </cell>
          <cell r="N324">
            <v>55.18</v>
          </cell>
          <cell r="O324">
            <v>1007090.18</v>
          </cell>
          <cell r="P324">
            <v>1007090.18</v>
          </cell>
          <cell r="Q324">
            <v>0</v>
          </cell>
          <cell r="R324">
            <v>-33</v>
          </cell>
          <cell r="S324">
            <v>-602283</v>
          </cell>
          <cell r="T324">
            <v>-602283</v>
          </cell>
          <cell r="U324">
            <v>0</v>
          </cell>
          <cell r="V324">
            <v>-10</v>
          </cell>
          <cell r="W324">
            <v>-182510</v>
          </cell>
          <cell r="X324">
            <v>-182510</v>
          </cell>
          <cell r="Y324">
            <v>0</v>
          </cell>
        </row>
        <row r="325">
          <cell r="A325">
            <v>200203</v>
          </cell>
          <cell r="B325" t="str">
            <v>ac82</v>
          </cell>
          <cell r="C325" t="str">
            <v>ac</v>
          </cell>
          <cell r="D325">
            <v>37322</v>
          </cell>
          <cell r="E325">
            <v>37321</v>
          </cell>
          <cell r="F325">
            <v>37322</v>
          </cell>
          <cell r="G325">
            <v>37321</v>
          </cell>
          <cell r="H325">
            <v>18471</v>
          </cell>
          <cell r="I325">
            <v>18471</v>
          </cell>
          <cell r="J325" t="str">
            <v>КГОК</v>
          </cell>
          <cell r="K325" t="str">
            <v>КГОК</v>
          </cell>
          <cell r="L325" t="str">
            <v>GMF</v>
          </cell>
          <cell r="M325" t="str">
            <v>Lifosa</v>
          </cell>
          <cell r="N325">
            <v>56.6</v>
          </cell>
          <cell r="O325">
            <v>1045458.6</v>
          </cell>
          <cell r="P325">
            <v>1045458.6</v>
          </cell>
          <cell r="Q325">
            <v>0</v>
          </cell>
          <cell r="R325">
            <v>-33</v>
          </cell>
          <cell r="S325">
            <v>-609543</v>
          </cell>
          <cell r="T325">
            <v>-609543</v>
          </cell>
          <cell r="U325">
            <v>0</v>
          </cell>
          <cell r="V325">
            <v>-9.3000000000000007</v>
          </cell>
          <cell r="W325">
            <v>-171780.3</v>
          </cell>
          <cell r="X325">
            <v>-171780.3</v>
          </cell>
          <cell r="Y325">
            <v>0</v>
          </cell>
        </row>
        <row r="326">
          <cell r="A326">
            <v>200203</v>
          </cell>
          <cell r="B326" t="str">
            <v>ac83</v>
          </cell>
          <cell r="C326" t="str">
            <v>ac</v>
          </cell>
          <cell r="D326">
            <v>37328</v>
          </cell>
          <cell r="E326">
            <v>37331</v>
          </cell>
          <cell r="F326">
            <v>37328</v>
          </cell>
          <cell r="G326">
            <v>37331</v>
          </cell>
          <cell r="H326">
            <v>17278</v>
          </cell>
          <cell r="I326">
            <v>17278</v>
          </cell>
          <cell r="J326" t="str">
            <v>КГОК</v>
          </cell>
          <cell r="K326" t="str">
            <v>КГОК</v>
          </cell>
          <cell r="L326" t="str">
            <v>GMF</v>
          </cell>
          <cell r="M326" t="str">
            <v>Kemira Agro</v>
          </cell>
          <cell r="N326">
            <v>56</v>
          </cell>
          <cell r="O326">
            <v>967568</v>
          </cell>
          <cell r="P326">
            <v>967568</v>
          </cell>
          <cell r="Q326">
            <v>0</v>
          </cell>
          <cell r="R326">
            <v>-33</v>
          </cell>
          <cell r="S326">
            <v>-570174</v>
          </cell>
          <cell r="T326">
            <v>-570174</v>
          </cell>
          <cell r="U326">
            <v>0</v>
          </cell>
          <cell r="V326">
            <v>-8.75</v>
          </cell>
          <cell r="W326">
            <v>-151182.5</v>
          </cell>
          <cell r="X326">
            <v>-151182.5</v>
          </cell>
          <cell r="Y326">
            <v>0</v>
          </cell>
        </row>
        <row r="327">
          <cell r="A327">
            <v>200203</v>
          </cell>
          <cell r="B327" t="str">
            <v>ac84</v>
          </cell>
          <cell r="C327" t="str">
            <v>ac</v>
          </cell>
          <cell r="D327">
            <v>37328</v>
          </cell>
          <cell r="E327">
            <v>37331</v>
          </cell>
          <cell r="F327">
            <v>37328</v>
          </cell>
          <cell r="G327">
            <v>37331</v>
          </cell>
          <cell r="H327">
            <v>8591</v>
          </cell>
          <cell r="I327">
            <v>8591</v>
          </cell>
          <cell r="J327" t="str">
            <v>КГОК</v>
          </cell>
          <cell r="K327" t="str">
            <v>КГОК</v>
          </cell>
          <cell r="L327" t="str">
            <v>GMF</v>
          </cell>
          <cell r="M327" t="str">
            <v>Lifosa</v>
          </cell>
          <cell r="N327">
            <v>56.6</v>
          </cell>
          <cell r="O327">
            <v>486250.6</v>
          </cell>
          <cell r="P327">
            <v>486250.6</v>
          </cell>
          <cell r="Q327">
            <v>0</v>
          </cell>
          <cell r="R327">
            <v>-33</v>
          </cell>
          <cell r="S327">
            <v>-283503</v>
          </cell>
          <cell r="T327">
            <v>-283503</v>
          </cell>
          <cell r="U327">
            <v>0</v>
          </cell>
          <cell r="V327">
            <v>-9.3000000000000007</v>
          </cell>
          <cell r="W327">
            <v>-79896.3</v>
          </cell>
          <cell r="X327">
            <v>-79896.3</v>
          </cell>
          <cell r="Y327">
            <v>0</v>
          </cell>
        </row>
        <row r="328">
          <cell r="A328">
            <v>200203</v>
          </cell>
          <cell r="B328" t="str">
            <v>ac85</v>
          </cell>
          <cell r="C328" t="str">
            <v>ac</v>
          </cell>
          <cell r="D328">
            <v>37342</v>
          </cell>
          <cell r="E328">
            <v>37340</v>
          </cell>
          <cell r="F328">
            <v>37342</v>
          </cell>
          <cell r="G328">
            <v>37340</v>
          </cell>
          <cell r="H328">
            <v>18470</v>
          </cell>
          <cell r="I328">
            <v>18470</v>
          </cell>
          <cell r="J328" t="str">
            <v>КГОК</v>
          </cell>
          <cell r="K328" t="str">
            <v>КГОК</v>
          </cell>
          <cell r="L328" t="str">
            <v>GMF</v>
          </cell>
          <cell r="M328" t="str">
            <v>Lifosa</v>
          </cell>
          <cell r="N328">
            <v>56.9</v>
          </cell>
          <cell r="O328">
            <v>1050943</v>
          </cell>
          <cell r="P328">
            <v>1050943</v>
          </cell>
          <cell r="Q328">
            <v>0</v>
          </cell>
          <cell r="R328">
            <v>-33</v>
          </cell>
          <cell r="S328">
            <v>-609510</v>
          </cell>
          <cell r="T328">
            <v>-609510</v>
          </cell>
          <cell r="U328">
            <v>0</v>
          </cell>
          <cell r="V328">
            <v>-9.3000000000000007</v>
          </cell>
          <cell r="W328">
            <v>-171771</v>
          </cell>
          <cell r="X328">
            <v>-171771</v>
          </cell>
          <cell r="Y328">
            <v>0</v>
          </cell>
        </row>
        <row r="329">
          <cell r="A329">
            <v>200203</v>
          </cell>
          <cell r="B329" t="str">
            <v>ac86</v>
          </cell>
          <cell r="C329" t="str">
            <v>ac</v>
          </cell>
          <cell r="D329">
            <v>37328</v>
          </cell>
          <cell r="E329">
            <v>37331</v>
          </cell>
          <cell r="F329">
            <v>37328</v>
          </cell>
          <cell r="G329">
            <v>37331</v>
          </cell>
          <cell r="H329">
            <v>3002</v>
          </cell>
          <cell r="I329">
            <v>3002</v>
          </cell>
          <cell r="J329" t="str">
            <v>КГОК</v>
          </cell>
          <cell r="K329" t="str">
            <v>КГОК</v>
          </cell>
          <cell r="L329" t="str">
            <v>GMF</v>
          </cell>
          <cell r="M329" t="str">
            <v>Kemira-Lifosa</v>
          </cell>
          <cell r="N329">
            <v>56</v>
          </cell>
          <cell r="O329">
            <v>168112</v>
          </cell>
          <cell r="P329">
            <v>168112</v>
          </cell>
          <cell r="Q329">
            <v>0</v>
          </cell>
          <cell r="R329">
            <v>-33</v>
          </cell>
          <cell r="S329">
            <v>-99066</v>
          </cell>
          <cell r="T329">
            <v>-99066</v>
          </cell>
          <cell r="U329">
            <v>0</v>
          </cell>
          <cell r="V329">
            <v>-9.3000000000000007</v>
          </cell>
          <cell r="W329">
            <v>-27918.6</v>
          </cell>
          <cell r="X329">
            <v>-27918.6</v>
          </cell>
          <cell r="Y329">
            <v>0</v>
          </cell>
        </row>
        <row r="330">
          <cell r="A330">
            <v>200203</v>
          </cell>
          <cell r="B330" t="str">
            <v>ac87</v>
          </cell>
          <cell r="C330" t="str">
            <v>ac</v>
          </cell>
          <cell r="D330">
            <v>37332</v>
          </cell>
          <cell r="E330">
            <v>37335</v>
          </cell>
          <cell r="F330">
            <v>37332</v>
          </cell>
          <cell r="G330">
            <v>37335</v>
          </cell>
          <cell r="H330">
            <v>4200</v>
          </cell>
          <cell r="I330">
            <v>4200</v>
          </cell>
          <cell r="J330" t="str">
            <v>КГОК</v>
          </cell>
          <cell r="K330" t="str">
            <v>КГОК</v>
          </cell>
          <cell r="L330" t="str">
            <v>GMF</v>
          </cell>
          <cell r="M330" t="str">
            <v>Norsk Hydro</v>
          </cell>
          <cell r="N330">
            <v>44.5</v>
          </cell>
          <cell r="O330">
            <v>186900</v>
          </cell>
          <cell r="P330">
            <v>186900</v>
          </cell>
          <cell r="Q330">
            <v>0</v>
          </cell>
          <cell r="R330">
            <v>-33</v>
          </cell>
          <cell r="S330">
            <v>-138600</v>
          </cell>
          <cell r="T330">
            <v>-138600</v>
          </cell>
          <cell r="U330">
            <v>0</v>
          </cell>
          <cell r="V330">
            <v>0</v>
          </cell>
          <cell r="W330">
            <v>0</v>
          </cell>
          <cell r="X330">
            <v>0</v>
          </cell>
          <cell r="Y330">
            <v>0</v>
          </cell>
        </row>
        <row r="331">
          <cell r="A331">
            <v>200204</v>
          </cell>
          <cell r="B331" t="str">
            <v>ac88</v>
          </cell>
          <cell r="C331" t="str">
            <v>ac</v>
          </cell>
          <cell r="D331">
            <v>37351</v>
          </cell>
          <cell r="E331">
            <v>37350</v>
          </cell>
          <cell r="F331">
            <v>37351</v>
          </cell>
          <cell r="G331">
            <v>37350</v>
          </cell>
          <cell r="H331">
            <v>19105</v>
          </cell>
          <cell r="I331">
            <v>19105</v>
          </cell>
          <cell r="J331" t="str">
            <v>КГОК</v>
          </cell>
          <cell r="K331" t="str">
            <v>НевАзот</v>
          </cell>
          <cell r="L331" t="str">
            <v>GMF</v>
          </cell>
          <cell r="M331" t="str">
            <v>Lifosa</v>
          </cell>
          <cell r="N331">
            <v>56.4</v>
          </cell>
          <cell r="O331">
            <v>1077522</v>
          </cell>
          <cell r="P331">
            <v>536630.6</v>
          </cell>
          <cell r="Q331">
            <v>540891.4</v>
          </cell>
          <cell r="R331">
            <v>-33</v>
          </cell>
          <cell r="S331">
            <v>-630465</v>
          </cell>
          <cell r="T331">
            <v>-630465</v>
          </cell>
          <cell r="U331">
            <v>0</v>
          </cell>
          <cell r="V331">
            <v>-9.3000000000000007</v>
          </cell>
          <cell r="W331">
            <v>-177676.5</v>
          </cell>
          <cell r="X331">
            <v>-177676.5</v>
          </cell>
          <cell r="Y331">
            <v>0</v>
          </cell>
        </row>
        <row r="332">
          <cell r="A332">
            <v>200204</v>
          </cell>
          <cell r="B332" t="str">
            <v>ac89</v>
          </cell>
          <cell r="C332" t="str">
            <v>ac</v>
          </cell>
          <cell r="D332">
            <v>37360</v>
          </cell>
          <cell r="E332">
            <v>37361</v>
          </cell>
          <cell r="F332">
            <v>37360</v>
          </cell>
          <cell r="G332">
            <v>37361</v>
          </cell>
          <cell r="H332">
            <v>19119</v>
          </cell>
          <cell r="I332">
            <v>19119</v>
          </cell>
          <cell r="J332" t="str">
            <v>КГОК</v>
          </cell>
          <cell r="K332" t="str">
            <v>НевАзот</v>
          </cell>
          <cell r="L332" t="str">
            <v>GMF</v>
          </cell>
          <cell r="M332" t="str">
            <v>Lifosa</v>
          </cell>
          <cell r="N332">
            <v>56.6</v>
          </cell>
          <cell r="O332">
            <v>1082135.3999999999</v>
          </cell>
          <cell r="P332">
            <v>1082135.3999999999</v>
          </cell>
          <cell r="Q332">
            <v>0</v>
          </cell>
          <cell r="R332">
            <v>-33</v>
          </cell>
          <cell r="S332">
            <v>-630927</v>
          </cell>
          <cell r="T332">
            <v>-630927</v>
          </cell>
          <cell r="U332">
            <v>0</v>
          </cell>
          <cell r="V332">
            <v>-9.3000000000000007</v>
          </cell>
          <cell r="W332">
            <v>-177806.7</v>
          </cell>
          <cell r="X332">
            <v>-177806.7</v>
          </cell>
          <cell r="Y332">
            <v>0</v>
          </cell>
        </row>
        <row r="333">
          <cell r="A333">
            <v>200204</v>
          </cell>
          <cell r="B333" t="str">
            <v>ac90</v>
          </cell>
          <cell r="C333" t="str">
            <v>ac</v>
          </cell>
          <cell r="D333">
            <v>37364</v>
          </cell>
          <cell r="E333">
            <v>37364</v>
          </cell>
          <cell r="F333">
            <v>37364</v>
          </cell>
          <cell r="G333">
            <v>37364</v>
          </cell>
          <cell r="H333">
            <v>8310</v>
          </cell>
          <cell r="I333">
            <v>8310</v>
          </cell>
          <cell r="J333" t="str">
            <v>КГОК</v>
          </cell>
          <cell r="K333" t="str">
            <v>КГОК</v>
          </cell>
          <cell r="L333" t="str">
            <v>GMF</v>
          </cell>
          <cell r="M333" t="str">
            <v>Norsk Hydro</v>
          </cell>
          <cell r="N333">
            <v>44.9</v>
          </cell>
          <cell r="O333">
            <v>373119</v>
          </cell>
          <cell r="P333">
            <v>373119</v>
          </cell>
          <cell r="Q333">
            <v>0</v>
          </cell>
          <cell r="R333">
            <v>-33</v>
          </cell>
          <cell r="S333">
            <v>-274230</v>
          </cell>
          <cell r="T333">
            <v>-274230</v>
          </cell>
          <cell r="U333">
            <v>0</v>
          </cell>
          <cell r="V333">
            <v>0</v>
          </cell>
          <cell r="W333">
            <v>0</v>
          </cell>
          <cell r="X333">
            <v>0</v>
          </cell>
          <cell r="Y333">
            <v>0</v>
          </cell>
        </row>
        <row r="334">
          <cell r="A334">
            <v>200204</v>
          </cell>
          <cell r="B334" t="str">
            <v>ac91</v>
          </cell>
          <cell r="C334" t="str">
            <v>ac</v>
          </cell>
          <cell r="D334">
            <v>37372</v>
          </cell>
          <cell r="E334">
            <v>37375</v>
          </cell>
          <cell r="F334">
            <v>37372</v>
          </cell>
          <cell r="G334">
            <v>37375</v>
          </cell>
          <cell r="H334">
            <v>11682.3</v>
          </cell>
          <cell r="I334">
            <v>11682.3</v>
          </cell>
          <cell r="J334" t="str">
            <v>КГОК</v>
          </cell>
          <cell r="K334" t="str">
            <v>НевАзот</v>
          </cell>
          <cell r="L334" t="str">
            <v>GMF</v>
          </cell>
          <cell r="M334" t="str">
            <v>Lifosa</v>
          </cell>
          <cell r="N334">
            <v>56.4</v>
          </cell>
          <cell r="O334">
            <v>658881.72</v>
          </cell>
          <cell r="P334">
            <v>658881.72</v>
          </cell>
          <cell r="Q334">
            <v>0</v>
          </cell>
          <cell r="R334">
            <v>-33</v>
          </cell>
          <cell r="S334">
            <v>-385515.9</v>
          </cell>
          <cell r="T334">
            <v>-385515.9</v>
          </cell>
          <cell r="U334">
            <v>0</v>
          </cell>
          <cell r="V334">
            <v>-9.3000000000000007</v>
          </cell>
          <cell r="W334">
            <v>-108645.39</v>
          </cell>
          <cell r="X334">
            <v>-108645.39</v>
          </cell>
          <cell r="Y334">
            <v>0</v>
          </cell>
        </row>
        <row r="335">
          <cell r="A335">
            <v>200205</v>
          </cell>
          <cell r="B335" t="str">
            <v>ac92</v>
          </cell>
          <cell r="C335" t="str">
            <v>ac</v>
          </cell>
          <cell r="D335">
            <v>37381</v>
          </cell>
          <cell r="E335">
            <v>37383</v>
          </cell>
          <cell r="F335">
            <v>37381</v>
          </cell>
          <cell r="G335">
            <v>37383</v>
          </cell>
          <cell r="H335">
            <v>7934</v>
          </cell>
          <cell r="I335">
            <v>7934</v>
          </cell>
          <cell r="J335" t="str">
            <v>КГОК</v>
          </cell>
          <cell r="K335" t="str">
            <v>КГОК</v>
          </cell>
          <cell r="L335" t="str">
            <v>GMF</v>
          </cell>
          <cell r="M335" t="str">
            <v>Kemira Agro</v>
          </cell>
          <cell r="N335">
            <v>56</v>
          </cell>
          <cell r="O335">
            <v>444304</v>
          </cell>
          <cell r="P335">
            <v>444304</v>
          </cell>
          <cell r="Q335">
            <v>0</v>
          </cell>
          <cell r="R335">
            <v>-33</v>
          </cell>
          <cell r="S335">
            <v>-261822</v>
          </cell>
          <cell r="T335">
            <v>-261822</v>
          </cell>
          <cell r="U335">
            <v>0</v>
          </cell>
          <cell r="V335">
            <v>-10.3</v>
          </cell>
          <cell r="W335">
            <v>-81720.2</v>
          </cell>
          <cell r="X335">
            <v>-81720.2</v>
          </cell>
          <cell r="Y335">
            <v>0</v>
          </cell>
        </row>
        <row r="336">
          <cell r="A336">
            <v>200205</v>
          </cell>
          <cell r="B336" t="str">
            <v>ac93</v>
          </cell>
          <cell r="C336" t="str">
            <v>ac</v>
          </cell>
          <cell r="D336">
            <v>37381</v>
          </cell>
          <cell r="E336">
            <v>37383</v>
          </cell>
          <cell r="F336">
            <v>37381</v>
          </cell>
          <cell r="G336">
            <v>37383</v>
          </cell>
          <cell r="H336">
            <v>10911</v>
          </cell>
          <cell r="I336">
            <v>10911</v>
          </cell>
          <cell r="J336" t="str">
            <v>КГОК</v>
          </cell>
          <cell r="K336" t="str">
            <v>КГОК</v>
          </cell>
          <cell r="L336" t="str">
            <v>GMF</v>
          </cell>
          <cell r="M336" t="str">
            <v>Lifosa</v>
          </cell>
          <cell r="N336">
            <v>56.6</v>
          </cell>
          <cell r="O336">
            <v>617562.6</v>
          </cell>
          <cell r="P336">
            <v>0</v>
          </cell>
          <cell r="Q336">
            <v>617562.6</v>
          </cell>
          <cell r="R336">
            <v>-33</v>
          </cell>
          <cell r="S336">
            <v>-360063</v>
          </cell>
          <cell r="T336">
            <v>-360063</v>
          </cell>
          <cell r="U336">
            <v>0</v>
          </cell>
          <cell r="V336">
            <v>-9.3000000000000007</v>
          </cell>
          <cell r="W336">
            <v>-101472.3</v>
          </cell>
          <cell r="X336">
            <v>-101472.3</v>
          </cell>
          <cell r="Y336">
            <v>0</v>
          </cell>
        </row>
        <row r="337">
          <cell r="A337">
            <v>200205</v>
          </cell>
          <cell r="B337" t="str">
            <v>ac94</v>
          </cell>
          <cell r="C337" t="str">
            <v>ac</v>
          </cell>
          <cell r="D337">
            <v>37388</v>
          </cell>
          <cell r="E337">
            <v>37391</v>
          </cell>
          <cell r="F337">
            <v>37388</v>
          </cell>
          <cell r="G337">
            <v>37391</v>
          </cell>
          <cell r="H337">
            <v>19012</v>
          </cell>
          <cell r="I337">
            <v>19012</v>
          </cell>
          <cell r="J337" t="str">
            <v>КГОК</v>
          </cell>
          <cell r="K337" t="str">
            <v>КГОК</v>
          </cell>
          <cell r="L337" t="str">
            <v>GMF</v>
          </cell>
          <cell r="M337" t="str">
            <v>Lifosa</v>
          </cell>
          <cell r="N337">
            <v>56.9</v>
          </cell>
          <cell r="O337">
            <v>1081782.8</v>
          </cell>
          <cell r="P337">
            <v>540891.4</v>
          </cell>
          <cell r="Q337">
            <v>540891.4</v>
          </cell>
          <cell r="R337">
            <v>-33</v>
          </cell>
          <cell r="S337">
            <v>-627396</v>
          </cell>
          <cell r="T337">
            <v>-627396</v>
          </cell>
          <cell r="U337">
            <v>0</v>
          </cell>
          <cell r="V337">
            <v>-9.3000000000000007</v>
          </cell>
          <cell r="W337">
            <v>-176811.6</v>
          </cell>
          <cell r="X337">
            <v>-176811.6</v>
          </cell>
          <cell r="Y337">
            <v>0</v>
          </cell>
        </row>
        <row r="338">
          <cell r="A338">
            <v>200205</v>
          </cell>
          <cell r="B338" t="str">
            <v>ac95</v>
          </cell>
          <cell r="C338" t="str">
            <v>ac</v>
          </cell>
          <cell r="D338">
            <v>37395</v>
          </cell>
          <cell r="E338">
            <v>37401</v>
          </cell>
          <cell r="F338">
            <v>37395</v>
          </cell>
          <cell r="G338">
            <v>37401</v>
          </cell>
          <cell r="H338">
            <v>8400</v>
          </cell>
          <cell r="I338">
            <v>8400</v>
          </cell>
          <cell r="J338" t="str">
            <v>КГОК</v>
          </cell>
          <cell r="K338" t="str">
            <v>КГОК</v>
          </cell>
          <cell r="L338" t="str">
            <v>GMF</v>
          </cell>
          <cell r="M338" t="str">
            <v>Norsk Hydro</v>
          </cell>
          <cell r="N338">
            <v>44.9</v>
          </cell>
          <cell r="O338">
            <v>377160</v>
          </cell>
          <cell r="P338">
            <v>377160</v>
          </cell>
          <cell r="Q338">
            <v>0</v>
          </cell>
          <cell r="R338">
            <v>-33</v>
          </cell>
          <cell r="S338">
            <v>-277200</v>
          </cell>
          <cell r="T338">
            <v>-277200</v>
          </cell>
          <cell r="U338">
            <v>0</v>
          </cell>
          <cell r="V338">
            <v>0</v>
          </cell>
          <cell r="W338">
            <v>0</v>
          </cell>
          <cell r="X338">
            <v>0</v>
          </cell>
          <cell r="Y338">
            <v>0</v>
          </cell>
        </row>
        <row r="339">
          <cell r="A339">
            <v>200205</v>
          </cell>
          <cell r="B339" t="str">
            <v>ac96</v>
          </cell>
          <cell r="C339" t="str">
            <v>ac</v>
          </cell>
          <cell r="D339">
            <v>37399</v>
          </cell>
          <cell r="E339">
            <v>37399</v>
          </cell>
          <cell r="F339">
            <v>37399</v>
          </cell>
          <cell r="G339">
            <v>37399</v>
          </cell>
          <cell r="H339">
            <v>18387</v>
          </cell>
          <cell r="I339">
            <v>18387</v>
          </cell>
          <cell r="J339" t="str">
            <v>КГОК</v>
          </cell>
          <cell r="K339" t="str">
            <v>КГОК</v>
          </cell>
          <cell r="L339" t="str">
            <v>GMF</v>
          </cell>
          <cell r="M339" t="str">
            <v>Lifosa</v>
          </cell>
          <cell r="N339">
            <v>56.5</v>
          </cell>
          <cell r="O339">
            <v>1038865.5</v>
          </cell>
          <cell r="P339">
            <v>1038865.5</v>
          </cell>
          <cell r="Q339">
            <v>0</v>
          </cell>
          <cell r="R339">
            <v>-33</v>
          </cell>
          <cell r="S339">
            <v>-606771</v>
          </cell>
          <cell r="T339">
            <v>-606771</v>
          </cell>
          <cell r="U339">
            <v>0</v>
          </cell>
          <cell r="V339">
            <v>-9.3000000000000007</v>
          </cell>
          <cell r="W339">
            <v>-170999.1</v>
          </cell>
          <cell r="X339">
            <v>-170999.1</v>
          </cell>
          <cell r="Y339">
            <v>0</v>
          </cell>
        </row>
        <row r="340">
          <cell r="A340">
            <v>200204</v>
          </cell>
          <cell r="B340" t="str">
            <v>ac97</v>
          </cell>
          <cell r="C340" t="str">
            <v>ac</v>
          </cell>
          <cell r="D340">
            <v>37372</v>
          </cell>
          <cell r="E340">
            <v>37375</v>
          </cell>
          <cell r="F340">
            <v>37372</v>
          </cell>
          <cell r="G340">
            <v>37375</v>
          </cell>
          <cell r="H340">
            <v>6735</v>
          </cell>
          <cell r="I340">
            <v>6735</v>
          </cell>
          <cell r="J340" t="str">
            <v>КГОК</v>
          </cell>
          <cell r="K340" t="str">
            <v>КГОК</v>
          </cell>
          <cell r="L340" t="str">
            <v>GMF</v>
          </cell>
          <cell r="M340" t="str">
            <v>Lifosa</v>
          </cell>
          <cell r="N340">
            <v>56.4</v>
          </cell>
          <cell r="O340">
            <v>379854</v>
          </cell>
          <cell r="P340">
            <v>31699.4</v>
          </cell>
          <cell r="Q340">
            <v>348154.6</v>
          </cell>
          <cell r="R340">
            <v>-33</v>
          </cell>
          <cell r="S340">
            <v>-222255</v>
          </cell>
          <cell r="T340">
            <v>-222255</v>
          </cell>
          <cell r="U340">
            <v>0</v>
          </cell>
          <cell r="V340">
            <v>-9.3000000000000007</v>
          </cell>
          <cell r="W340">
            <v>-62635.5</v>
          </cell>
          <cell r="X340">
            <v>-62635.5</v>
          </cell>
          <cell r="Y340">
            <v>0</v>
          </cell>
        </row>
        <row r="341">
          <cell r="A341">
            <v>200206</v>
          </cell>
          <cell r="B341" t="str">
            <v>ac98</v>
          </cell>
          <cell r="C341" t="str">
            <v>ac</v>
          </cell>
          <cell r="D341">
            <v>37406</v>
          </cell>
          <cell r="E341">
            <v>37409</v>
          </cell>
          <cell r="F341">
            <v>37406</v>
          </cell>
          <cell r="G341">
            <v>37409</v>
          </cell>
          <cell r="H341">
            <v>18539</v>
          </cell>
          <cell r="I341">
            <v>18539</v>
          </cell>
          <cell r="J341" t="str">
            <v>КГОК</v>
          </cell>
          <cell r="K341" t="str">
            <v>КГОК</v>
          </cell>
          <cell r="L341" t="str">
            <v>GMF</v>
          </cell>
          <cell r="M341" t="str">
            <v>Lifosa</v>
          </cell>
          <cell r="N341">
            <v>56.6</v>
          </cell>
          <cell r="O341">
            <v>1049307.3999999999</v>
          </cell>
          <cell r="P341">
            <v>1049307.3999999999</v>
          </cell>
          <cell r="Q341">
            <v>0</v>
          </cell>
          <cell r="R341">
            <v>-33</v>
          </cell>
          <cell r="S341">
            <v>-611787</v>
          </cell>
          <cell r="T341">
            <v>-611787</v>
          </cell>
          <cell r="U341">
            <v>0</v>
          </cell>
          <cell r="V341">
            <v>-9.3000000000000007</v>
          </cell>
          <cell r="W341">
            <v>-172412.7</v>
          </cell>
          <cell r="X341">
            <v>-172412.7</v>
          </cell>
          <cell r="Y341">
            <v>0</v>
          </cell>
        </row>
        <row r="342">
          <cell r="A342">
            <v>200206</v>
          </cell>
          <cell r="B342" t="str">
            <v>ac99</v>
          </cell>
          <cell r="C342" t="str">
            <v>ac</v>
          </cell>
          <cell r="D342">
            <v>37415</v>
          </cell>
          <cell r="E342">
            <v>37417</v>
          </cell>
          <cell r="F342">
            <v>37415</v>
          </cell>
          <cell r="G342">
            <v>37417</v>
          </cell>
          <cell r="H342">
            <v>19242</v>
          </cell>
          <cell r="I342">
            <v>19242</v>
          </cell>
          <cell r="J342" t="str">
            <v>КГОК</v>
          </cell>
          <cell r="K342" t="str">
            <v>КГОК</v>
          </cell>
          <cell r="L342" t="str">
            <v>GMF</v>
          </cell>
          <cell r="M342" t="str">
            <v>Lifosa</v>
          </cell>
          <cell r="N342">
            <v>57.4</v>
          </cell>
          <cell r="O342">
            <v>1104490.8</v>
          </cell>
          <cell r="P342">
            <v>1104490.8</v>
          </cell>
          <cell r="Q342">
            <v>0</v>
          </cell>
          <cell r="R342">
            <v>-33</v>
          </cell>
          <cell r="S342">
            <v>-634986</v>
          </cell>
          <cell r="T342">
            <v>-634986</v>
          </cell>
          <cell r="U342">
            <v>0</v>
          </cell>
          <cell r="V342">
            <v>-9.3000000000000007</v>
          </cell>
          <cell r="W342">
            <v>-178950.6</v>
          </cell>
          <cell r="X342">
            <v>-178950.6</v>
          </cell>
          <cell r="Y342">
            <v>0</v>
          </cell>
        </row>
        <row r="343">
          <cell r="A343">
            <v>200210</v>
          </cell>
          <cell r="B343" t="str">
            <v>alf001</v>
          </cell>
          <cell r="C343" t="str">
            <v>alf3</v>
          </cell>
          <cell r="D343">
            <v>37550</v>
          </cell>
          <cell r="E343">
            <v>37552</v>
          </cell>
          <cell r="F343">
            <v>37550</v>
          </cell>
          <cell r="G343">
            <v>37552</v>
          </cell>
          <cell r="H343">
            <v>288</v>
          </cell>
          <cell r="I343">
            <v>288</v>
          </cell>
          <cell r="J343" t="str">
            <v>Lifosa</v>
          </cell>
          <cell r="K343" t="str">
            <v>Lifosa</v>
          </cell>
          <cell r="L343" t="str">
            <v>GMF</v>
          </cell>
          <cell r="M343" t="str">
            <v>CPH</v>
          </cell>
          <cell r="N343">
            <v>611</v>
          </cell>
          <cell r="O343">
            <v>175968</v>
          </cell>
          <cell r="P343">
            <v>175968</v>
          </cell>
          <cell r="Q343">
            <v>0</v>
          </cell>
          <cell r="R343">
            <v>-583</v>
          </cell>
          <cell r="S343">
            <v>-167904</v>
          </cell>
          <cell r="T343">
            <v>0</v>
          </cell>
          <cell r="U343">
            <v>-167904</v>
          </cell>
          <cell r="V343">
            <v>0</v>
          </cell>
          <cell r="W343">
            <v>0</v>
          </cell>
          <cell r="X343">
            <v>0</v>
          </cell>
          <cell r="Y343">
            <v>0</v>
          </cell>
        </row>
        <row r="344">
          <cell r="A344">
            <v>200210</v>
          </cell>
          <cell r="B344" t="str">
            <v>alf002</v>
          </cell>
          <cell r="C344" t="str">
            <v>alf3</v>
          </cell>
          <cell r="D344">
            <v>37562</v>
          </cell>
          <cell r="E344">
            <v>37559</v>
          </cell>
          <cell r="F344">
            <v>37562</v>
          </cell>
          <cell r="G344">
            <v>37559</v>
          </cell>
          <cell r="H344">
            <v>336</v>
          </cell>
          <cell r="I344">
            <v>336</v>
          </cell>
          <cell r="J344" t="str">
            <v>Lifosa</v>
          </cell>
          <cell r="K344" t="str">
            <v>Lifosa</v>
          </cell>
          <cell r="L344" t="str">
            <v>GMF</v>
          </cell>
          <cell r="M344" t="str">
            <v>CPH</v>
          </cell>
          <cell r="N344">
            <v>611</v>
          </cell>
          <cell r="O344">
            <v>205296</v>
          </cell>
          <cell r="P344">
            <v>205296</v>
          </cell>
          <cell r="Q344">
            <v>0</v>
          </cell>
          <cell r="R344">
            <v>-583</v>
          </cell>
          <cell r="S344">
            <v>-195888</v>
          </cell>
          <cell r="T344">
            <v>0</v>
          </cell>
          <cell r="U344">
            <v>-195888</v>
          </cell>
          <cell r="V344">
            <v>0</v>
          </cell>
          <cell r="W344">
            <v>0</v>
          </cell>
          <cell r="X344">
            <v>0</v>
          </cell>
          <cell r="Y344">
            <v>0</v>
          </cell>
        </row>
        <row r="345">
          <cell r="A345">
            <v>200211</v>
          </cell>
          <cell r="B345" t="str">
            <v>alf003</v>
          </cell>
          <cell r="C345" t="str">
            <v>alf3</v>
          </cell>
          <cell r="D345">
            <v>37580</v>
          </cell>
          <cell r="E345">
            <v>37375</v>
          </cell>
          <cell r="F345">
            <v>37580</v>
          </cell>
          <cell r="G345">
            <v>37375</v>
          </cell>
          <cell r="H345">
            <v>192</v>
          </cell>
          <cell r="I345">
            <v>192</v>
          </cell>
          <cell r="J345" t="str">
            <v>Lifosa</v>
          </cell>
          <cell r="K345" t="str">
            <v>Lifosa</v>
          </cell>
          <cell r="L345" t="str">
            <v>GMF</v>
          </cell>
          <cell r="M345" t="str">
            <v>CPH</v>
          </cell>
          <cell r="N345">
            <v>611</v>
          </cell>
          <cell r="O345">
            <v>117312</v>
          </cell>
          <cell r="P345">
            <v>0</v>
          </cell>
          <cell r="Q345">
            <v>117312</v>
          </cell>
          <cell r="R345">
            <v>-583</v>
          </cell>
          <cell r="S345">
            <v>-111936</v>
          </cell>
          <cell r="T345">
            <v>0</v>
          </cell>
          <cell r="U345">
            <v>-111936</v>
          </cell>
          <cell r="V345">
            <v>0</v>
          </cell>
          <cell r="W345">
            <v>0</v>
          </cell>
          <cell r="X345">
            <v>0</v>
          </cell>
          <cell r="Y345">
            <v>0</v>
          </cell>
        </row>
        <row r="346">
          <cell r="A346">
            <v>200207</v>
          </cell>
          <cell r="B346" t="str">
            <v>am001</v>
          </cell>
          <cell r="C346" t="str">
            <v>am</v>
          </cell>
          <cell r="D346">
            <v>37458</v>
          </cell>
          <cell r="E346">
            <v>37458</v>
          </cell>
          <cell r="F346">
            <v>37458</v>
          </cell>
          <cell r="G346">
            <v>37458</v>
          </cell>
          <cell r="H346">
            <v>3973.7</v>
          </cell>
          <cell r="I346">
            <v>3973.7</v>
          </cell>
          <cell r="J346" t="str">
            <v>НовомосАзот</v>
          </cell>
          <cell r="K346" t="str">
            <v>НовомосАзот</v>
          </cell>
          <cell r="L346" t="str">
            <v>GMF</v>
          </cell>
          <cell r="M346" t="str">
            <v>Lifosa</v>
          </cell>
          <cell r="N346">
            <v>84</v>
          </cell>
          <cell r="O346">
            <v>333790.8</v>
          </cell>
          <cell r="P346">
            <v>333790.8</v>
          </cell>
          <cell r="Q346">
            <v>0</v>
          </cell>
          <cell r="R346">
            <v>-40</v>
          </cell>
          <cell r="S346">
            <v>-158948</v>
          </cell>
          <cell r="T346">
            <v>-158948</v>
          </cell>
          <cell r="U346">
            <v>0</v>
          </cell>
          <cell r="V346">
            <v>-40.7241</v>
          </cell>
          <cell r="W346">
            <v>-161825.5</v>
          </cell>
          <cell r="X346">
            <v>-161825.5</v>
          </cell>
          <cell r="Y346">
            <v>0</v>
          </cell>
        </row>
        <row r="347">
          <cell r="A347">
            <v>200208</v>
          </cell>
          <cell r="B347" t="str">
            <v>am002</v>
          </cell>
          <cell r="C347" t="str">
            <v>am</v>
          </cell>
          <cell r="D347">
            <v>37474</v>
          </cell>
          <cell r="E347">
            <v>37473</v>
          </cell>
          <cell r="F347">
            <v>37474</v>
          </cell>
          <cell r="G347">
            <v>37473</v>
          </cell>
          <cell r="H347">
            <v>3892.6</v>
          </cell>
          <cell r="I347">
            <v>3892.6</v>
          </cell>
          <cell r="J347" t="str">
            <v>НовомосАзот</v>
          </cell>
          <cell r="K347" t="str">
            <v>НовомосАзот</v>
          </cell>
          <cell r="L347" t="str">
            <v>GMF</v>
          </cell>
          <cell r="M347" t="str">
            <v>SVL</v>
          </cell>
          <cell r="N347">
            <v>41</v>
          </cell>
          <cell r="O347">
            <v>159596.6</v>
          </cell>
          <cell r="P347">
            <v>159596.6</v>
          </cell>
          <cell r="Q347">
            <v>0</v>
          </cell>
          <cell r="R347">
            <v>-40</v>
          </cell>
          <cell r="S347">
            <v>-155704</v>
          </cell>
          <cell r="T347">
            <v>-155704</v>
          </cell>
          <cell r="U347">
            <v>0</v>
          </cell>
          <cell r="V347">
            <v>0</v>
          </cell>
          <cell r="W347">
            <v>0</v>
          </cell>
          <cell r="X347">
            <v>0</v>
          </cell>
          <cell r="Y347">
            <v>0</v>
          </cell>
        </row>
        <row r="348">
          <cell r="A348">
            <v>200207</v>
          </cell>
          <cell r="B348" t="str">
            <v>am003</v>
          </cell>
          <cell r="C348" t="str">
            <v>am</v>
          </cell>
          <cell r="D348">
            <v>37469</v>
          </cell>
          <cell r="E348">
            <v>37468</v>
          </cell>
          <cell r="F348">
            <v>37469</v>
          </cell>
          <cell r="G348">
            <v>37468</v>
          </cell>
          <cell r="H348">
            <v>2045.7</v>
          </cell>
          <cell r="I348">
            <v>2045.7</v>
          </cell>
          <cell r="J348" t="str">
            <v>НовомосАзот</v>
          </cell>
          <cell r="K348" t="str">
            <v>НовомосАзот</v>
          </cell>
          <cell r="L348" t="str">
            <v>GMF</v>
          </cell>
          <cell r="M348" t="str">
            <v>Lifosa</v>
          </cell>
          <cell r="N348">
            <v>86</v>
          </cell>
          <cell r="O348">
            <v>175930.2</v>
          </cell>
          <cell r="P348">
            <v>175930.2</v>
          </cell>
          <cell r="Q348">
            <v>0</v>
          </cell>
          <cell r="R348">
            <v>-40</v>
          </cell>
          <cell r="S348">
            <v>-81828</v>
          </cell>
          <cell r="T348">
            <v>-81828</v>
          </cell>
          <cell r="U348">
            <v>0</v>
          </cell>
          <cell r="V348">
            <v>-40.341999999999999</v>
          </cell>
          <cell r="W348">
            <v>-82527.64</v>
          </cell>
          <cell r="X348">
            <v>-82527.64</v>
          </cell>
          <cell r="Y348">
            <v>0</v>
          </cell>
        </row>
        <row r="349">
          <cell r="A349">
            <v>200208</v>
          </cell>
          <cell r="B349" t="str">
            <v>am004</v>
          </cell>
          <cell r="C349" t="str">
            <v>am</v>
          </cell>
          <cell r="D349">
            <v>37476</v>
          </cell>
          <cell r="E349">
            <v>37474</v>
          </cell>
          <cell r="F349">
            <v>37476</v>
          </cell>
          <cell r="G349">
            <v>37474</v>
          </cell>
          <cell r="H349">
            <v>1993.5</v>
          </cell>
          <cell r="I349">
            <v>1993.5</v>
          </cell>
          <cell r="J349" t="str">
            <v>НовомосАзот</v>
          </cell>
          <cell r="K349" t="str">
            <v>НовомосАзот</v>
          </cell>
          <cell r="L349" t="str">
            <v>GMF</v>
          </cell>
          <cell r="M349" t="str">
            <v>Lifosa</v>
          </cell>
          <cell r="N349">
            <v>86</v>
          </cell>
          <cell r="O349">
            <v>171441</v>
          </cell>
          <cell r="P349">
            <v>171441</v>
          </cell>
          <cell r="Q349">
            <v>0</v>
          </cell>
          <cell r="R349">
            <v>-40</v>
          </cell>
          <cell r="S349">
            <v>-79740</v>
          </cell>
          <cell r="T349">
            <v>-79740</v>
          </cell>
          <cell r="U349">
            <v>0</v>
          </cell>
          <cell r="V349">
            <v>-40.823799999999999</v>
          </cell>
          <cell r="W349">
            <v>-81382.28</v>
          </cell>
          <cell r="X349">
            <v>-81382.28</v>
          </cell>
          <cell r="Y349">
            <v>0</v>
          </cell>
        </row>
        <row r="350">
          <cell r="A350">
            <v>200208</v>
          </cell>
          <cell r="B350" t="str">
            <v>am005</v>
          </cell>
          <cell r="C350" t="str">
            <v>am</v>
          </cell>
          <cell r="D350">
            <v>37484</v>
          </cell>
          <cell r="E350">
            <v>37479</v>
          </cell>
          <cell r="F350">
            <v>37484</v>
          </cell>
          <cell r="G350">
            <v>37479</v>
          </cell>
          <cell r="H350">
            <v>1979.2</v>
          </cell>
          <cell r="I350">
            <v>1979.2</v>
          </cell>
          <cell r="J350" t="str">
            <v>НовомосАзот</v>
          </cell>
          <cell r="K350" t="str">
            <v>НовомосАзот</v>
          </cell>
          <cell r="L350" t="str">
            <v>GMF</v>
          </cell>
          <cell r="M350" t="str">
            <v>Lifosa</v>
          </cell>
          <cell r="N350">
            <v>86</v>
          </cell>
          <cell r="O350">
            <v>170211.20000000001</v>
          </cell>
          <cell r="P350">
            <v>170211.20000000001</v>
          </cell>
          <cell r="Q350">
            <v>0</v>
          </cell>
          <cell r="R350">
            <v>-40</v>
          </cell>
          <cell r="S350">
            <v>-79168</v>
          </cell>
          <cell r="T350">
            <v>-79168</v>
          </cell>
          <cell r="U350">
            <v>0</v>
          </cell>
          <cell r="V350">
            <v>-40.873399999999997</v>
          </cell>
          <cell r="W350">
            <v>-80896.55</v>
          </cell>
          <cell r="X350">
            <v>-80896.55</v>
          </cell>
          <cell r="Y350">
            <v>0</v>
          </cell>
        </row>
        <row r="351">
          <cell r="A351">
            <v>200208</v>
          </cell>
          <cell r="B351" t="str">
            <v>am006</v>
          </cell>
          <cell r="C351" t="str">
            <v>am</v>
          </cell>
          <cell r="D351">
            <v>37491</v>
          </cell>
          <cell r="E351">
            <v>37481</v>
          </cell>
          <cell r="F351">
            <v>37491</v>
          </cell>
          <cell r="G351">
            <v>37481</v>
          </cell>
          <cell r="H351">
            <v>1998.4</v>
          </cell>
          <cell r="I351">
            <v>1998.4</v>
          </cell>
          <cell r="J351" t="str">
            <v>НовомосАзот</v>
          </cell>
          <cell r="K351" t="str">
            <v>НовомосАзот</v>
          </cell>
          <cell r="L351" t="str">
            <v>GMF</v>
          </cell>
          <cell r="M351" t="str">
            <v>Lifosa</v>
          </cell>
          <cell r="N351">
            <v>86</v>
          </cell>
          <cell r="O351">
            <v>171862.39999999999</v>
          </cell>
          <cell r="P351">
            <v>171862.39999999999</v>
          </cell>
          <cell r="Q351">
            <v>0</v>
          </cell>
          <cell r="R351">
            <v>-40</v>
          </cell>
          <cell r="S351">
            <v>-79936</v>
          </cell>
          <cell r="T351">
            <v>-79936</v>
          </cell>
          <cell r="U351">
            <v>0</v>
          </cell>
          <cell r="V351">
            <v>-40.636099999999999</v>
          </cell>
          <cell r="W351">
            <v>-81207.19</v>
          </cell>
          <cell r="X351">
            <v>-81207.19</v>
          </cell>
          <cell r="Y351">
            <v>0</v>
          </cell>
        </row>
        <row r="352">
          <cell r="A352">
            <v>200208</v>
          </cell>
          <cell r="B352" t="str">
            <v>am007</v>
          </cell>
          <cell r="C352" t="str">
            <v>am</v>
          </cell>
          <cell r="D352">
            <v>37499</v>
          </cell>
          <cell r="E352">
            <v>37483</v>
          </cell>
          <cell r="F352">
            <v>37499</v>
          </cell>
          <cell r="G352">
            <v>37483</v>
          </cell>
          <cell r="H352">
            <v>1907.2</v>
          </cell>
          <cell r="I352">
            <v>1907.2</v>
          </cell>
          <cell r="J352" t="str">
            <v>НовомосАзот</v>
          </cell>
          <cell r="K352" t="str">
            <v>НовомосАзот</v>
          </cell>
          <cell r="L352" t="str">
            <v>GMF</v>
          </cell>
          <cell r="M352" t="str">
            <v>Lifosa</v>
          </cell>
          <cell r="N352">
            <v>86</v>
          </cell>
          <cell r="O352">
            <v>164019.20000000001</v>
          </cell>
          <cell r="P352">
            <v>164019.20000000001</v>
          </cell>
          <cell r="Q352">
            <v>0</v>
          </cell>
          <cell r="R352">
            <v>-40</v>
          </cell>
          <cell r="S352">
            <v>-76288</v>
          </cell>
          <cell r="T352">
            <v>0</v>
          </cell>
          <cell r="U352">
            <v>-76288</v>
          </cell>
          <cell r="V352">
            <v>-41.048099999999998</v>
          </cell>
          <cell r="W352">
            <v>-78286.86</v>
          </cell>
          <cell r="X352">
            <v>-78286.86</v>
          </cell>
          <cell r="Y352">
            <v>0</v>
          </cell>
        </row>
        <row r="353">
          <cell r="A353">
            <v>200207</v>
          </cell>
          <cell r="B353" t="str">
            <v>am010</v>
          </cell>
          <cell r="C353" t="str">
            <v>am</v>
          </cell>
          <cell r="D353">
            <v>37464</v>
          </cell>
          <cell r="E353">
            <v>37464</v>
          </cell>
          <cell r="F353">
            <v>37464</v>
          </cell>
          <cell r="G353">
            <v>37464</v>
          </cell>
          <cell r="H353">
            <v>1969.8</v>
          </cell>
          <cell r="I353">
            <v>1969.8</v>
          </cell>
          <cell r="J353" t="str">
            <v>НовомосАзот</v>
          </cell>
          <cell r="K353" t="str">
            <v>НовомосАзот</v>
          </cell>
          <cell r="L353" t="str">
            <v>GMF</v>
          </cell>
          <cell r="M353" t="str">
            <v>Lifosa</v>
          </cell>
          <cell r="N353">
            <v>84</v>
          </cell>
          <cell r="O353">
            <v>165463.20000000001</v>
          </cell>
          <cell r="P353">
            <v>165463.20000000001</v>
          </cell>
          <cell r="Q353">
            <v>0</v>
          </cell>
          <cell r="R353">
            <v>-40</v>
          </cell>
          <cell r="S353">
            <v>-78792</v>
          </cell>
          <cell r="T353">
            <v>-78792</v>
          </cell>
          <cell r="U353">
            <v>0</v>
          </cell>
          <cell r="V353">
            <v>-40.785299999999999</v>
          </cell>
          <cell r="W353">
            <v>-80338.880000000005</v>
          </cell>
          <cell r="X353">
            <v>-80338.880000000005</v>
          </cell>
          <cell r="Y353">
            <v>0</v>
          </cell>
        </row>
        <row r="354">
          <cell r="A354">
            <v>200208</v>
          </cell>
          <cell r="B354" t="str">
            <v>am011</v>
          </cell>
          <cell r="C354" t="str">
            <v>am</v>
          </cell>
          <cell r="D354">
            <v>37488</v>
          </cell>
          <cell r="E354">
            <v>37495</v>
          </cell>
          <cell r="F354">
            <v>37488</v>
          </cell>
          <cell r="G354">
            <v>37495</v>
          </cell>
          <cell r="H354">
            <v>476.9</v>
          </cell>
          <cell r="I354">
            <v>476.9</v>
          </cell>
          <cell r="J354" t="str">
            <v>НовомосАзот</v>
          </cell>
          <cell r="K354" t="str">
            <v>НовомосАзот</v>
          </cell>
          <cell r="L354" t="str">
            <v>GMF</v>
          </cell>
          <cell r="M354" t="str">
            <v>Ferchimex</v>
          </cell>
          <cell r="N354">
            <v>44</v>
          </cell>
          <cell r="O354">
            <v>20983.599999999999</v>
          </cell>
          <cell r="P354">
            <v>20983.599999999999</v>
          </cell>
          <cell r="Q354">
            <v>0</v>
          </cell>
          <cell r="R354">
            <v>-40</v>
          </cell>
          <cell r="S354">
            <v>-19076</v>
          </cell>
          <cell r="T354">
            <v>-7948</v>
          </cell>
          <cell r="U354">
            <v>-11128</v>
          </cell>
          <cell r="V354">
            <v>0</v>
          </cell>
          <cell r="W354">
            <v>0</v>
          </cell>
          <cell r="X354">
            <v>0</v>
          </cell>
          <cell r="Y354">
            <v>0</v>
          </cell>
        </row>
        <row r="355">
          <cell r="A355">
            <v>200208</v>
          </cell>
          <cell r="B355" t="str">
            <v>am012</v>
          </cell>
          <cell r="C355" t="str">
            <v>am</v>
          </cell>
          <cell r="D355">
            <v>37487</v>
          </cell>
          <cell r="E355">
            <v>37486</v>
          </cell>
          <cell r="F355">
            <v>37487</v>
          </cell>
          <cell r="G355">
            <v>37486</v>
          </cell>
          <cell r="H355">
            <v>1999.2</v>
          </cell>
          <cell r="I355">
            <v>1999.2</v>
          </cell>
          <cell r="J355" t="str">
            <v>НовомосАзот</v>
          </cell>
          <cell r="K355" t="str">
            <v>НовомосАзот</v>
          </cell>
          <cell r="L355" t="str">
            <v>GMF</v>
          </cell>
          <cell r="M355" t="str">
            <v>Lifosa</v>
          </cell>
          <cell r="N355">
            <v>86</v>
          </cell>
          <cell r="O355">
            <v>171931.2</v>
          </cell>
          <cell r="P355">
            <v>171931.2</v>
          </cell>
          <cell r="Q355">
            <v>0</v>
          </cell>
          <cell r="R355">
            <v>-40</v>
          </cell>
          <cell r="S355">
            <v>-79968</v>
          </cell>
          <cell r="T355">
            <v>-79968</v>
          </cell>
          <cell r="U355">
            <v>0</v>
          </cell>
          <cell r="V355">
            <v>-40.777000000000001</v>
          </cell>
          <cell r="W355">
            <v>-81521.399999999994</v>
          </cell>
          <cell r="X355">
            <v>-81521.399999999994</v>
          </cell>
          <cell r="Y355">
            <v>0</v>
          </cell>
        </row>
        <row r="356">
          <cell r="A356">
            <v>200208</v>
          </cell>
          <cell r="B356" t="str">
            <v>am013</v>
          </cell>
          <cell r="C356" t="str">
            <v>am</v>
          </cell>
          <cell r="D356">
            <v>37492</v>
          </cell>
          <cell r="E356">
            <v>37499</v>
          </cell>
          <cell r="F356">
            <v>37492</v>
          </cell>
          <cell r="G356">
            <v>37499</v>
          </cell>
          <cell r="H356">
            <v>1521.2</v>
          </cell>
          <cell r="I356">
            <v>1521.2</v>
          </cell>
          <cell r="J356" t="str">
            <v>НовомосАзот</v>
          </cell>
          <cell r="K356" t="str">
            <v>НовомосАзот</v>
          </cell>
          <cell r="L356" t="str">
            <v>GMF</v>
          </cell>
          <cell r="M356" t="str">
            <v>Belurs</v>
          </cell>
          <cell r="N356">
            <v>48</v>
          </cell>
          <cell r="O356">
            <v>73017.600000000006</v>
          </cell>
          <cell r="P356">
            <v>72000</v>
          </cell>
          <cell r="Q356">
            <v>1017.6</v>
          </cell>
          <cell r="R356">
            <v>-40</v>
          </cell>
          <cell r="S356">
            <v>-60848</v>
          </cell>
          <cell r="T356">
            <v>-60848</v>
          </cell>
          <cell r="U356">
            <v>0</v>
          </cell>
          <cell r="V356">
            <v>0</v>
          </cell>
          <cell r="W356">
            <v>0</v>
          </cell>
          <cell r="X356">
            <v>0</v>
          </cell>
          <cell r="Y356">
            <v>0</v>
          </cell>
        </row>
        <row r="357">
          <cell r="A357">
            <v>200208</v>
          </cell>
          <cell r="B357" t="str">
            <v>am014</v>
          </cell>
          <cell r="C357" t="str">
            <v>am</v>
          </cell>
          <cell r="D357">
            <v>37487</v>
          </cell>
          <cell r="E357">
            <v>37488</v>
          </cell>
          <cell r="F357">
            <v>37487</v>
          </cell>
          <cell r="G357">
            <v>37488</v>
          </cell>
          <cell r="H357">
            <v>1966.6</v>
          </cell>
          <cell r="I357">
            <v>1966.6</v>
          </cell>
          <cell r="J357" t="str">
            <v>НовомосАзот</v>
          </cell>
          <cell r="K357" t="str">
            <v>НовомосАзот</v>
          </cell>
          <cell r="L357" t="str">
            <v>GMF</v>
          </cell>
          <cell r="M357" t="str">
            <v>Lifosa</v>
          </cell>
          <cell r="N357">
            <v>86</v>
          </cell>
          <cell r="O357">
            <v>169127.6</v>
          </cell>
          <cell r="P357">
            <v>169127.6</v>
          </cell>
          <cell r="Q357">
            <v>0</v>
          </cell>
          <cell r="R357">
            <v>-40</v>
          </cell>
          <cell r="S357">
            <v>-78664</v>
          </cell>
          <cell r="T357">
            <v>-78664</v>
          </cell>
          <cell r="U357">
            <v>0</v>
          </cell>
          <cell r="V357">
            <v>-40.9407</v>
          </cell>
          <cell r="W357">
            <v>-80513.97</v>
          </cell>
          <cell r="X357">
            <v>-80513.97</v>
          </cell>
          <cell r="Y357">
            <v>0</v>
          </cell>
        </row>
        <row r="358">
          <cell r="A358">
            <v>200208</v>
          </cell>
          <cell r="B358" t="str">
            <v>am015</v>
          </cell>
          <cell r="C358" t="str">
            <v>am</v>
          </cell>
          <cell r="D358">
            <v>37474</v>
          </cell>
          <cell r="E358">
            <v>37476</v>
          </cell>
          <cell r="F358">
            <v>37474</v>
          </cell>
          <cell r="G358">
            <v>37476</v>
          </cell>
          <cell r="H358">
            <v>1949.3</v>
          </cell>
          <cell r="I358">
            <v>1949.3</v>
          </cell>
          <cell r="J358" t="str">
            <v>НовомосАзот</v>
          </cell>
          <cell r="K358" t="str">
            <v>НовомосАзот</v>
          </cell>
          <cell r="L358" t="str">
            <v>GMF</v>
          </cell>
          <cell r="M358" t="str">
            <v>SVL</v>
          </cell>
          <cell r="N358">
            <v>41</v>
          </cell>
          <cell r="O358">
            <v>79921.3</v>
          </cell>
          <cell r="P358">
            <v>79921.3</v>
          </cell>
          <cell r="Q358">
            <v>0</v>
          </cell>
          <cell r="R358">
            <v>-40</v>
          </cell>
          <cell r="S358">
            <v>-77972</v>
          </cell>
          <cell r="T358">
            <v>-77972</v>
          </cell>
          <cell r="U358">
            <v>0</v>
          </cell>
          <cell r="V358">
            <v>0</v>
          </cell>
          <cell r="W358">
            <v>0</v>
          </cell>
          <cell r="X358">
            <v>0</v>
          </cell>
          <cell r="Y358">
            <v>0</v>
          </cell>
        </row>
        <row r="359">
          <cell r="A359">
            <v>200208</v>
          </cell>
          <cell r="B359" t="str">
            <v>am016</v>
          </cell>
          <cell r="C359" t="str">
            <v>am</v>
          </cell>
          <cell r="D359">
            <v>37493</v>
          </cell>
          <cell r="E359">
            <v>37493</v>
          </cell>
          <cell r="F359">
            <v>37493</v>
          </cell>
          <cell r="G359">
            <v>37493</v>
          </cell>
          <cell r="H359">
            <v>1929.9</v>
          </cell>
          <cell r="I359">
            <v>1929.9</v>
          </cell>
          <cell r="J359" t="str">
            <v>НовомосАзот</v>
          </cell>
          <cell r="K359" t="str">
            <v>НовомосАзот</v>
          </cell>
          <cell r="L359" t="str">
            <v>GMF</v>
          </cell>
          <cell r="M359" t="str">
            <v>Achema</v>
          </cell>
          <cell r="N359">
            <v>87</v>
          </cell>
          <cell r="O359">
            <v>167901.3</v>
          </cell>
          <cell r="P359">
            <v>167901.3</v>
          </cell>
          <cell r="Q359">
            <v>0</v>
          </cell>
          <cell r="R359">
            <v>-40</v>
          </cell>
          <cell r="S359">
            <v>-77196</v>
          </cell>
          <cell r="T359">
            <v>0</v>
          </cell>
          <cell r="U359">
            <v>-77196</v>
          </cell>
          <cell r="V359">
            <v>-41.146999999999998</v>
          </cell>
          <cell r="W359">
            <v>-79409.59</v>
          </cell>
          <cell r="X359">
            <v>-79409.59</v>
          </cell>
          <cell r="Y359">
            <v>0</v>
          </cell>
        </row>
        <row r="360">
          <cell r="A360">
            <v>200208</v>
          </cell>
          <cell r="B360" t="str">
            <v>am017</v>
          </cell>
          <cell r="C360" t="str">
            <v>am</v>
          </cell>
          <cell r="D360">
            <v>37487</v>
          </cell>
          <cell r="E360">
            <v>37490</v>
          </cell>
          <cell r="F360">
            <v>37487</v>
          </cell>
          <cell r="G360">
            <v>37490</v>
          </cell>
          <cell r="H360">
            <v>1910.1</v>
          </cell>
          <cell r="I360">
            <v>1910.1</v>
          </cell>
          <cell r="J360" t="str">
            <v>НовомосАзот</v>
          </cell>
          <cell r="K360" t="str">
            <v>НовомосАзот</v>
          </cell>
          <cell r="L360" t="str">
            <v>GMF</v>
          </cell>
          <cell r="M360" t="str">
            <v>Lifosa</v>
          </cell>
          <cell r="N360">
            <v>86</v>
          </cell>
          <cell r="O360">
            <v>164268.6</v>
          </cell>
          <cell r="P360">
            <v>164268.6</v>
          </cell>
          <cell r="Q360">
            <v>0</v>
          </cell>
          <cell r="R360">
            <v>-40</v>
          </cell>
          <cell r="S360">
            <v>-76404</v>
          </cell>
          <cell r="T360">
            <v>0</v>
          </cell>
          <cell r="U360">
            <v>-76404</v>
          </cell>
          <cell r="V360">
            <v>-41.146999999999998</v>
          </cell>
          <cell r="W360">
            <v>-78594.87</v>
          </cell>
          <cell r="X360">
            <v>-78594.87</v>
          </cell>
          <cell r="Y360">
            <v>0</v>
          </cell>
        </row>
        <row r="361">
          <cell r="A361">
            <v>200210</v>
          </cell>
          <cell r="B361" t="str">
            <v>am018</v>
          </cell>
          <cell r="C361" t="str">
            <v>am</v>
          </cell>
          <cell r="D361">
            <v>37549</v>
          </cell>
          <cell r="E361">
            <v>37499</v>
          </cell>
          <cell r="F361">
            <v>37549</v>
          </cell>
          <cell r="G361">
            <v>37499</v>
          </cell>
          <cell r="H361">
            <v>500</v>
          </cell>
          <cell r="I361">
            <v>500</v>
          </cell>
          <cell r="J361" t="str">
            <v>НовомосАзот</v>
          </cell>
          <cell r="K361" t="str">
            <v>НовомосАзот</v>
          </cell>
          <cell r="L361" t="str">
            <v>GMF</v>
          </cell>
          <cell r="M361" t="str">
            <v>Belurs</v>
          </cell>
          <cell r="N361">
            <v>48</v>
          </cell>
          <cell r="O361">
            <v>24000</v>
          </cell>
          <cell r="P361">
            <v>24000</v>
          </cell>
          <cell r="Q361">
            <v>0</v>
          </cell>
          <cell r="R361">
            <v>-40</v>
          </cell>
          <cell r="S361">
            <v>-20000</v>
          </cell>
          <cell r="T361">
            <v>-268537.8</v>
          </cell>
          <cell r="U361">
            <v>248537.8</v>
          </cell>
          <cell r="V361">
            <v>0</v>
          </cell>
          <cell r="W361">
            <v>0</v>
          </cell>
          <cell r="X361">
            <v>0</v>
          </cell>
          <cell r="Y361">
            <v>0</v>
          </cell>
        </row>
        <row r="362">
          <cell r="A362">
            <v>200209</v>
          </cell>
          <cell r="B362" t="str">
            <v>am019</v>
          </cell>
          <cell r="C362" t="str">
            <v>am</v>
          </cell>
          <cell r="D362">
            <v>37507</v>
          </cell>
          <cell r="E362">
            <v>37503</v>
          </cell>
          <cell r="F362">
            <v>37507</v>
          </cell>
          <cell r="G362">
            <v>37503</v>
          </cell>
          <cell r="H362">
            <v>1949</v>
          </cell>
          <cell r="I362">
            <v>1949</v>
          </cell>
          <cell r="J362" t="str">
            <v>НовомосАзот</v>
          </cell>
          <cell r="K362" t="str">
            <v>НовомосАзот</v>
          </cell>
          <cell r="L362" t="str">
            <v>GMF</v>
          </cell>
          <cell r="M362" t="str">
            <v>Lifosa</v>
          </cell>
          <cell r="N362">
            <v>87</v>
          </cell>
          <cell r="O362">
            <v>169563</v>
          </cell>
          <cell r="P362">
            <v>169563</v>
          </cell>
          <cell r="Q362">
            <v>0</v>
          </cell>
          <cell r="R362">
            <v>-40</v>
          </cell>
          <cell r="S362">
            <v>-77960</v>
          </cell>
          <cell r="T362">
            <v>-77960</v>
          </cell>
          <cell r="U362">
            <v>0</v>
          </cell>
          <cell r="V362">
            <v>-41.114699999999999</v>
          </cell>
          <cell r="W362">
            <v>-80132.58</v>
          </cell>
          <cell r="X362">
            <v>-80132.58</v>
          </cell>
          <cell r="Y362">
            <v>0</v>
          </cell>
        </row>
        <row r="363">
          <cell r="A363">
            <v>200209</v>
          </cell>
          <cell r="B363" t="str">
            <v>am020</v>
          </cell>
          <cell r="C363" t="str">
            <v>am</v>
          </cell>
          <cell r="D363">
            <v>37514</v>
          </cell>
          <cell r="E363">
            <v>37508</v>
          </cell>
          <cell r="F363">
            <v>37514</v>
          </cell>
          <cell r="G363">
            <v>37508</v>
          </cell>
          <cell r="H363">
            <v>1960.4</v>
          </cell>
          <cell r="I363">
            <v>1960.4</v>
          </cell>
          <cell r="J363" t="str">
            <v>НовомосАзот</v>
          </cell>
          <cell r="K363" t="str">
            <v>НовомосАзот</v>
          </cell>
          <cell r="L363" t="str">
            <v>GMF</v>
          </cell>
          <cell r="M363" t="str">
            <v>Lifosa</v>
          </cell>
          <cell r="N363">
            <v>87</v>
          </cell>
          <cell r="O363">
            <v>170554.8</v>
          </cell>
          <cell r="P363">
            <v>170554.8</v>
          </cell>
          <cell r="Q363">
            <v>0</v>
          </cell>
          <cell r="R363">
            <v>-40</v>
          </cell>
          <cell r="S363">
            <v>-78416</v>
          </cell>
          <cell r="T363">
            <v>-78416</v>
          </cell>
          <cell r="U363">
            <v>0</v>
          </cell>
          <cell r="V363">
            <v>-41.035299999999999</v>
          </cell>
          <cell r="W363">
            <v>-80445.600000000006</v>
          </cell>
          <cell r="X363">
            <v>-80445.600000000006</v>
          </cell>
          <cell r="Y363">
            <v>0</v>
          </cell>
        </row>
        <row r="364">
          <cell r="A364">
            <v>200209</v>
          </cell>
          <cell r="B364" t="str">
            <v>am021</v>
          </cell>
          <cell r="C364" t="str">
            <v>am</v>
          </cell>
          <cell r="D364">
            <v>37521</v>
          </cell>
          <cell r="E364">
            <v>37515</v>
          </cell>
          <cell r="F364">
            <v>37521</v>
          </cell>
          <cell r="G364">
            <v>37515</v>
          </cell>
          <cell r="H364">
            <v>1958.4</v>
          </cell>
          <cell r="I364">
            <v>1958.4</v>
          </cell>
          <cell r="J364" t="str">
            <v>НовомосАзот</v>
          </cell>
          <cell r="K364" t="str">
            <v>НовомосАзот</v>
          </cell>
          <cell r="L364" t="str">
            <v>GMF</v>
          </cell>
          <cell r="M364" t="str">
            <v>Lifosa</v>
          </cell>
          <cell r="N364">
            <v>87</v>
          </cell>
          <cell r="O364">
            <v>170380.79999999999</v>
          </cell>
          <cell r="P364">
            <v>170380.79999999999</v>
          </cell>
          <cell r="Q364">
            <v>0</v>
          </cell>
          <cell r="R364">
            <v>-40</v>
          </cell>
          <cell r="S364">
            <v>-78336</v>
          </cell>
          <cell r="T364">
            <v>-78336</v>
          </cell>
          <cell r="U364">
            <v>0</v>
          </cell>
          <cell r="V364">
            <v>-40.952300000000001</v>
          </cell>
          <cell r="W364">
            <v>-80200.95</v>
          </cell>
          <cell r="X364">
            <v>-80200.95</v>
          </cell>
          <cell r="Y364">
            <v>0</v>
          </cell>
        </row>
        <row r="365">
          <cell r="A365">
            <v>200209</v>
          </cell>
          <cell r="B365" t="str">
            <v>am022</v>
          </cell>
          <cell r="C365" t="str">
            <v>am</v>
          </cell>
          <cell r="D365">
            <v>37529</v>
          </cell>
          <cell r="E365">
            <v>37519</v>
          </cell>
          <cell r="F365">
            <v>37529</v>
          </cell>
          <cell r="G365">
            <v>37519</v>
          </cell>
          <cell r="H365">
            <v>2021.7</v>
          </cell>
          <cell r="I365">
            <v>2021.7</v>
          </cell>
          <cell r="J365" t="str">
            <v>НовомосАзот</v>
          </cell>
          <cell r="K365" t="str">
            <v>НовомосАзот</v>
          </cell>
          <cell r="L365" t="str">
            <v>GMF</v>
          </cell>
          <cell r="M365" t="str">
            <v>Lifosa</v>
          </cell>
          <cell r="N365">
            <v>87</v>
          </cell>
          <cell r="O365">
            <v>175887.9</v>
          </cell>
          <cell r="P365">
            <v>175887.9</v>
          </cell>
          <cell r="Q365">
            <v>0</v>
          </cell>
          <cell r="R365">
            <v>-40</v>
          </cell>
          <cell r="S365">
            <v>-80868</v>
          </cell>
          <cell r="T365">
            <v>-80868</v>
          </cell>
          <cell r="U365">
            <v>0</v>
          </cell>
          <cell r="V365">
            <v>-40.304200000000002</v>
          </cell>
          <cell r="W365">
            <v>-81483.05</v>
          </cell>
          <cell r="X365">
            <v>-81483.05</v>
          </cell>
          <cell r="Y365">
            <v>0</v>
          </cell>
        </row>
        <row r="366">
          <cell r="A366">
            <v>200209</v>
          </cell>
          <cell r="B366" t="str">
            <v>am023</v>
          </cell>
          <cell r="C366" t="str">
            <v>am</v>
          </cell>
          <cell r="D366">
            <v>37507</v>
          </cell>
          <cell r="E366">
            <v>37505</v>
          </cell>
          <cell r="F366">
            <v>37507</v>
          </cell>
          <cell r="G366">
            <v>37505</v>
          </cell>
          <cell r="H366">
            <v>1957.5</v>
          </cell>
          <cell r="I366">
            <v>1957.5</v>
          </cell>
          <cell r="J366" t="str">
            <v>НовомосАзот</v>
          </cell>
          <cell r="K366" t="str">
            <v>НовомосАзот</v>
          </cell>
          <cell r="L366" t="str">
            <v>GMF</v>
          </cell>
          <cell r="M366" t="str">
            <v>SVL</v>
          </cell>
          <cell r="N366">
            <v>44.5</v>
          </cell>
          <cell r="O366">
            <v>87108.75</v>
          </cell>
          <cell r="P366">
            <v>87108.75</v>
          </cell>
          <cell r="Q366">
            <v>0</v>
          </cell>
          <cell r="R366">
            <v>-40</v>
          </cell>
          <cell r="S366">
            <v>-78300</v>
          </cell>
          <cell r="T366">
            <v>-78300</v>
          </cell>
          <cell r="U366">
            <v>0</v>
          </cell>
          <cell r="V366">
            <v>0</v>
          </cell>
          <cell r="W366">
            <v>0</v>
          </cell>
          <cell r="X366">
            <v>0</v>
          </cell>
          <cell r="Y366">
            <v>0</v>
          </cell>
        </row>
        <row r="367">
          <cell r="A367">
            <v>200209</v>
          </cell>
          <cell r="B367" t="str">
            <v>am024</v>
          </cell>
          <cell r="C367" t="str">
            <v>am</v>
          </cell>
          <cell r="D367">
            <v>37514</v>
          </cell>
          <cell r="E367">
            <v>37509</v>
          </cell>
          <cell r="F367">
            <v>37514</v>
          </cell>
          <cell r="G367">
            <v>37509</v>
          </cell>
          <cell r="H367">
            <v>1928.2</v>
          </cell>
          <cell r="I367">
            <v>1928.2</v>
          </cell>
          <cell r="J367" t="str">
            <v>НовомосАзот</v>
          </cell>
          <cell r="K367" t="str">
            <v>НовомосАзот</v>
          </cell>
          <cell r="L367" t="str">
            <v>GMF</v>
          </cell>
          <cell r="M367" t="str">
            <v>SVL</v>
          </cell>
          <cell r="N367">
            <v>44.5</v>
          </cell>
          <cell r="O367">
            <v>85804.9</v>
          </cell>
          <cell r="P367">
            <v>85804.9</v>
          </cell>
          <cell r="Q367">
            <v>0</v>
          </cell>
          <cell r="R367">
            <v>-40</v>
          </cell>
          <cell r="S367">
            <v>-77128</v>
          </cell>
          <cell r="T367">
            <v>-77128</v>
          </cell>
          <cell r="U367">
            <v>0</v>
          </cell>
          <cell r="V367">
            <v>0</v>
          </cell>
          <cell r="W367">
            <v>0</v>
          </cell>
          <cell r="X367">
            <v>0</v>
          </cell>
          <cell r="Y367">
            <v>0</v>
          </cell>
        </row>
        <row r="368">
          <cell r="A368">
            <v>200209</v>
          </cell>
          <cell r="B368" t="str">
            <v>am025</v>
          </cell>
          <cell r="C368" t="str">
            <v>am</v>
          </cell>
          <cell r="D368">
            <v>37508</v>
          </cell>
          <cell r="E368">
            <v>37513</v>
          </cell>
          <cell r="F368">
            <v>37508</v>
          </cell>
          <cell r="G368">
            <v>37513</v>
          </cell>
          <cell r="H368">
            <v>1989.6</v>
          </cell>
          <cell r="I368">
            <v>1989.6</v>
          </cell>
          <cell r="J368" t="str">
            <v>НовомосАзот</v>
          </cell>
          <cell r="K368" t="str">
            <v>НовомосАзот</v>
          </cell>
          <cell r="L368" t="str">
            <v>GMF</v>
          </cell>
          <cell r="M368" t="str">
            <v>Achema</v>
          </cell>
          <cell r="N368">
            <v>88</v>
          </cell>
          <cell r="O368">
            <v>175084.79999999999</v>
          </cell>
          <cell r="P368">
            <v>175084.79999999999</v>
          </cell>
          <cell r="Q368">
            <v>0</v>
          </cell>
          <cell r="R368">
            <v>-40</v>
          </cell>
          <cell r="S368">
            <v>-79584</v>
          </cell>
          <cell r="T368">
            <v>-79584</v>
          </cell>
          <cell r="U368">
            <v>0</v>
          </cell>
          <cell r="V368">
            <v>-40.552999999999997</v>
          </cell>
          <cell r="W368">
            <v>-80684.3</v>
          </cell>
          <cell r="X368">
            <v>-80684.3</v>
          </cell>
          <cell r="Y368">
            <v>0</v>
          </cell>
        </row>
        <row r="369">
          <cell r="A369">
            <v>200208</v>
          </cell>
          <cell r="B369" t="str">
            <v>am033</v>
          </cell>
          <cell r="C369" t="str">
            <v>am</v>
          </cell>
          <cell r="D369">
            <v>37497</v>
          </cell>
          <cell r="E369">
            <v>37498</v>
          </cell>
          <cell r="F369">
            <v>37497</v>
          </cell>
          <cell r="G369">
            <v>37498</v>
          </cell>
          <cell r="H369">
            <v>2056.1</v>
          </cell>
          <cell r="I369">
            <v>2056.1</v>
          </cell>
          <cell r="J369" t="str">
            <v>НовомосАзот</v>
          </cell>
          <cell r="K369" t="str">
            <v>НовомосАзот</v>
          </cell>
          <cell r="L369" t="str">
            <v>GMF</v>
          </cell>
          <cell r="M369" t="str">
            <v>Denton</v>
          </cell>
          <cell r="N369">
            <v>42</v>
          </cell>
          <cell r="O369">
            <v>86356.2</v>
          </cell>
          <cell r="P369">
            <v>86356.2</v>
          </cell>
          <cell r="Q369">
            <v>0</v>
          </cell>
          <cell r="R369">
            <v>-40</v>
          </cell>
          <cell r="S369">
            <v>-82244</v>
          </cell>
          <cell r="T369">
            <v>-82244</v>
          </cell>
          <cell r="U369">
            <v>0</v>
          </cell>
          <cell r="V369">
            <v>0</v>
          </cell>
          <cell r="W369">
            <v>0</v>
          </cell>
          <cell r="X369">
            <v>0</v>
          </cell>
          <cell r="Y369">
            <v>0</v>
          </cell>
        </row>
        <row r="370">
          <cell r="A370">
            <v>200209</v>
          </cell>
          <cell r="B370" t="str">
            <v>am034</v>
          </cell>
          <cell r="C370" t="str">
            <v>am</v>
          </cell>
          <cell r="D370">
            <v>37515</v>
          </cell>
          <cell r="E370">
            <v>37517</v>
          </cell>
          <cell r="F370">
            <v>37515</v>
          </cell>
          <cell r="G370">
            <v>37517</v>
          </cell>
          <cell r="H370">
            <v>1996.2</v>
          </cell>
          <cell r="I370">
            <v>1996.2</v>
          </cell>
          <cell r="J370" t="str">
            <v>НовомосАзот</v>
          </cell>
          <cell r="K370" t="str">
            <v>НовомосАзот</v>
          </cell>
          <cell r="L370" t="str">
            <v>GMF</v>
          </cell>
          <cell r="M370" t="str">
            <v>SVL</v>
          </cell>
          <cell r="N370">
            <v>44.5</v>
          </cell>
          <cell r="O370">
            <v>88830.9</v>
          </cell>
          <cell r="P370">
            <v>88830.9</v>
          </cell>
          <cell r="Q370">
            <v>0</v>
          </cell>
          <cell r="R370">
            <v>-40</v>
          </cell>
          <cell r="S370">
            <v>-79848</v>
          </cell>
          <cell r="T370">
            <v>-79848</v>
          </cell>
          <cell r="U370">
            <v>0</v>
          </cell>
          <cell r="V370">
            <v>0</v>
          </cell>
          <cell r="W370">
            <v>0</v>
          </cell>
          <cell r="X370">
            <v>0</v>
          </cell>
          <cell r="Y370">
            <v>0</v>
          </cell>
        </row>
        <row r="371">
          <cell r="A371">
            <v>200209</v>
          </cell>
          <cell r="B371" t="str">
            <v>am035</v>
          </cell>
          <cell r="C371" t="str">
            <v>am</v>
          </cell>
          <cell r="D371">
            <v>37520</v>
          </cell>
          <cell r="E371">
            <v>37521</v>
          </cell>
          <cell r="F371">
            <v>37520</v>
          </cell>
          <cell r="G371">
            <v>37521</v>
          </cell>
          <cell r="H371">
            <v>1999</v>
          </cell>
          <cell r="I371">
            <v>1999</v>
          </cell>
          <cell r="J371" t="str">
            <v>НовомосАзот</v>
          </cell>
          <cell r="K371" t="str">
            <v>НовомосАзот</v>
          </cell>
          <cell r="L371" t="str">
            <v>GMF</v>
          </cell>
          <cell r="M371" t="str">
            <v>SVL</v>
          </cell>
          <cell r="N371">
            <v>44.5</v>
          </cell>
          <cell r="O371">
            <v>88955.5</v>
          </cell>
          <cell r="P371">
            <v>88955.5</v>
          </cell>
          <cell r="Q371">
            <v>0</v>
          </cell>
          <cell r="R371">
            <v>-40</v>
          </cell>
          <cell r="S371">
            <v>-79960</v>
          </cell>
          <cell r="T371">
            <v>-79960</v>
          </cell>
          <cell r="U371">
            <v>0</v>
          </cell>
          <cell r="V371">
            <v>0</v>
          </cell>
          <cell r="W371">
            <v>0</v>
          </cell>
          <cell r="X371">
            <v>0</v>
          </cell>
          <cell r="Y371">
            <v>0</v>
          </cell>
        </row>
        <row r="372">
          <cell r="A372">
            <v>200209</v>
          </cell>
          <cell r="B372" t="str">
            <v>am036</v>
          </cell>
          <cell r="C372" t="str">
            <v>am</v>
          </cell>
          <cell r="D372">
            <v>37519</v>
          </cell>
          <cell r="E372">
            <v>37523</v>
          </cell>
          <cell r="F372">
            <v>37519</v>
          </cell>
          <cell r="G372">
            <v>37523</v>
          </cell>
          <cell r="H372">
            <v>1943.4</v>
          </cell>
          <cell r="I372">
            <v>1943.4</v>
          </cell>
          <cell r="J372" t="str">
            <v>НовомосАзот</v>
          </cell>
          <cell r="K372" t="str">
            <v>НовомосАзот</v>
          </cell>
          <cell r="L372" t="str">
            <v>GMF</v>
          </cell>
          <cell r="M372" t="str">
            <v>SVL</v>
          </cell>
          <cell r="N372">
            <v>44.5</v>
          </cell>
          <cell r="O372">
            <v>86481.3</v>
          </cell>
          <cell r="P372">
            <v>86481.3</v>
          </cell>
          <cell r="Q372">
            <v>0</v>
          </cell>
          <cell r="R372">
            <v>-40</v>
          </cell>
          <cell r="S372">
            <v>-77736</v>
          </cell>
          <cell r="T372">
            <v>-77736</v>
          </cell>
          <cell r="U372">
            <v>0</v>
          </cell>
          <cell r="V372">
            <v>0</v>
          </cell>
          <cell r="W372">
            <v>0</v>
          </cell>
          <cell r="X372">
            <v>0</v>
          </cell>
          <cell r="Y372">
            <v>0</v>
          </cell>
        </row>
        <row r="373">
          <cell r="A373">
            <v>200209</v>
          </cell>
          <cell r="B373" t="str">
            <v>am037</v>
          </cell>
          <cell r="C373" t="str">
            <v>am</v>
          </cell>
          <cell r="D373">
            <v>37519</v>
          </cell>
          <cell r="E373">
            <v>37524</v>
          </cell>
          <cell r="F373">
            <v>37519</v>
          </cell>
          <cell r="G373">
            <v>37524</v>
          </cell>
          <cell r="H373">
            <v>2028.5</v>
          </cell>
          <cell r="I373">
            <v>2028.5</v>
          </cell>
          <cell r="J373" t="str">
            <v>НовомосАзот</v>
          </cell>
          <cell r="K373" t="str">
            <v>НовомосАзот</v>
          </cell>
          <cell r="L373" t="str">
            <v>GMF</v>
          </cell>
          <cell r="M373" t="str">
            <v>Lifosa</v>
          </cell>
          <cell r="N373">
            <v>87</v>
          </cell>
          <cell r="O373">
            <v>176479.5</v>
          </cell>
          <cell r="P373">
            <v>176479.5</v>
          </cell>
          <cell r="Q373">
            <v>0</v>
          </cell>
          <cell r="R373">
            <v>-40</v>
          </cell>
          <cell r="S373">
            <v>-81140</v>
          </cell>
          <cell r="T373">
            <v>-81140</v>
          </cell>
          <cell r="U373">
            <v>0</v>
          </cell>
          <cell r="V373">
            <v>-40.409700000000001</v>
          </cell>
          <cell r="W373">
            <v>-81971.16</v>
          </cell>
          <cell r="X373">
            <v>-81971.16</v>
          </cell>
          <cell r="Y373">
            <v>0</v>
          </cell>
        </row>
        <row r="374">
          <cell r="A374">
            <v>200209</v>
          </cell>
          <cell r="B374" t="str">
            <v>am038</v>
          </cell>
          <cell r="C374" t="str">
            <v>am</v>
          </cell>
          <cell r="D374">
            <v>37527</v>
          </cell>
          <cell r="E374">
            <v>37528</v>
          </cell>
          <cell r="F374">
            <v>37527</v>
          </cell>
          <cell r="G374">
            <v>37528</v>
          </cell>
          <cell r="H374">
            <v>1990.7</v>
          </cell>
          <cell r="I374">
            <v>1990.7</v>
          </cell>
          <cell r="J374" t="str">
            <v>НовомосАзот</v>
          </cell>
          <cell r="K374" t="str">
            <v>НовомосАзот</v>
          </cell>
          <cell r="L374" t="str">
            <v>GMF</v>
          </cell>
          <cell r="M374" t="str">
            <v>SVL</v>
          </cell>
          <cell r="N374">
            <v>47</v>
          </cell>
          <cell r="O374">
            <v>93562.9</v>
          </cell>
          <cell r="P374">
            <v>93562.9</v>
          </cell>
          <cell r="Q374">
            <v>0</v>
          </cell>
          <cell r="R374">
            <v>-40</v>
          </cell>
          <cell r="S374">
            <v>-79628</v>
          </cell>
          <cell r="T374">
            <v>-79628</v>
          </cell>
          <cell r="U374">
            <v>0</v>
          </cell>
          <cell r="V374">
            <v>0</v>
          </cell>
          <cell r="W374">
            <v>0</v>
          </cell>
          <cell r="X374">
            <v>0</v>
          </cell>
          <cell r="Y374">
            <v>0</v>
          </cell>
        </row>
        <row r="375">
          <cell r="A375">
            <v>200209</v>
          </cell>
          <cell r="B375" t="str">
            <v>am039</v>
          </cell>
          <cell r="C375" t="str">
            <v>am</v>
          </cell>
          <cell r="D375">
            <v>37532</v>
          </cell>
          <cell r="E375">
            <v>37529</v>
          </cell>
          <cell r="F375">
            <v>37532</v>
          </cell>
          <cell r="G375">
            <v>37529</v>
          </cell>
          <cell r="H375">
            <v>1897.8</v>
          </cell>
          <cell r="I375">
            <v>1897.8</v>
          </cell>
          <cell r="J375" t="str">
            <v>НовомосАзот</v>
          </cell>
          <cell r="K375" t="str">
            <v>НовомосАзот</v>
          </cell>
          <cell r="L375" t="str">
            <v>GMF</v>
          </cell>
          <cell r="M375" t="str">
            <v>Lifosa</v>
          </cell>
          <cell r="N375">
            <v>87</v>
          </cell>
          <cell r="O375">
            <v>165108.6</v>
          </cell>
          <cell r="P375">
            <v>165108.6</v>
          </cell>
          <cell r="Q375">
            <v>0</v>
          </cell>
          <cell r="R375">
            <v>-40</v>
          </cell>
          <cell r="S375">
            <v>-75912</v>
          </cell>
          <cell r="T375">
            <v>-75912</v>
          </cell>
          <cell r="U375">
            <v>0</v>
          </cell>
          <cell r="V375">
            <v>-40.552500000000002</v>
          </cell>
          <cell r="W375">
            <v>-76960.460000000006</v>
          </cell>
          <cell r="X375">
            <v>-76960.460000000006</v>
          </cell>
          <cell r="Y375">
            <v>0</v>
          </cell>
        </row>
        <row r="376">
          <cell r="A376">
            <v>200210</v>
          </cell>
          <cell r="B376" t="str">
            <v>am040</v>
          </cell>
          <cell r="C376" t="str">
            <v>am</v>
          </cell>
          <cell r="D376">
            <v>37532</v>
          </cell>
          <cell r="E376">
            <v>37542</v>
          </cell>
          <cell r="F376">
            <v>37532</v>
          </cell>
          <cell r="G376">
            <v>37542</v>
          </cell>
          <cell r="H376">
            <v>1998.2</v>
          </cell>
          <cell r="I376">
            <v>1998.2</v>
          </cell>
          <cell r="J376" t="str">
            <v>НовомосАзот</v>
          </cell>
          <cell r="K376" t="str">
            <v>НовомосАзот</v>
          </cell>
          <cell r="L376" t="str">
            <v>GMF</v>
          </cell>
          <cell r="M376" t="str">
            <v>SVL</v>
          </cell>
          <cell r="N376">
            <v>47</v>
          </cell>
          <cell r="O376">
            <v>93915.4</v>
          </cell>
          <cell r="P376">
            <v>93915.4</v>
          </cell>
          <cell r="Q376">
            <v>0</v>
          </cell>
          <cell r="R376">
            <v>-45</v>
          </cell>
          <cell r="S376">
            <v>-89919</v>
          </cell>
          <cell r="T376">
            <v>-89919</v>
          </cell>
          <cell r="U376">
            <v>0</v>
          </cell>
          <cell r="V376">
            <v>0</v>
          </cell>
          <cell r="W376">
            <v>0</v>
          </cell>
          <cell r="X376">
            <v>0</v>
          </cell>
          <cell r="Y376">
            <v>0</v>
          </cell>
        </row>
        <row r="377">
          <cell r="A377">
            <v>200210</v>
          </cell>
          <cell r="B377" t="str">
            <v>am041</v>
          </cell>
          <cell r="C377" t="str">
            <v>am</v>
          </cell>
          <cell r="D377">
            <v>37537</v>
          </cell>
          <cell r="E377">
            <v>37554</v>
          </cell>
          <cell r="F377">
            <v>37537</v>
          </cell>
          <cell r="G377">
            <v>37554</v>
          </cell>
          <cell r="H377">
            <v>1916</v>
          </cell>
          <cell r="I377">
            <v>1916</v>
          </cell>
          <cell r="J377" t="str">
            <v>НовомосАзот</v>
          </cell>
          <cell r="K377" t="str">
            <v>НовомосАзот</v>
          </cell>
          <cell r="L377" t="str">
            <v>GMF</v>
          </cell>
          <cell r="M377" t="str">
            <v>SVL</v>
          </cell>
          <cell r="N377">
            <v>67</v>
          </cell>
          <cell r="O377">
            <v>128372</v>
          </cell>
          <cell r="P377">
            <v>128372</v>
          </cell>
          <cell r="Q377">
            <v>0</v>
          </cell>
          <cell r="R377">
            <v>-45</v>
          </cell>
          <cell r="S377">
            <v>-86220</v>
          </cell>
          <cell r="T377">
            <v>-12604.2</v>
          </cell>
          <cell r="U377">
            <v>-73615.8</v>
          </cell>
          <cell r="V377">
            <v>0</v>
          </cell>
          <cell r="W377">
            <v>0</v>
          </cell>
          <cell r="X377">
            <v>0</v>
          </cell>
          <cell r="Y377">
            <v>0</v>
          </cell>
        </row>
        <row r="378">
          <cell r="A378">
            <v>200210</v>
          </cell>
          <cell r="B378" t="str">
            <v>am042</v>
          </cell>
          <cell r="C378" t="str">
            <v>am</v>
          </cell>
          <cell r="D378">
            <v>37539</v>
          </cell>
          <cell r="E378">
            <v>37556</v>
          </cell>
          <cell r="F378">
            <v>37539</v>
          </cell>
          <cell r="G378">
            <v>37556</v>
          </cell>
          <cell r="H378">
            <v>1968</v>
          </cell>
          <cell r="I378">
            <v>1968</v>
          </cell>
          <cell r="J378" t="str">
            <v>НовомосАзот</v>
          </cell>
          <cell r="K378" t="str">
            <v>НовомосАзот</v>
          </cell>
          <cell r="L378" t="str">
            <v>GMF</v>
          </cell>
          <cell r="M378" t="str">
            <v>SVL</v>
          </cell>
          <cell r="N378">
            <v>67</v>
          </cell>
          <cell r="O378">
            <v>131856</v>
          </cell>
          <cell r="P378">
            <v>131856</v>
          </cell>
          <cell r="Q378">
            <v>0</v>
          </cell>
          <cell r="R378">
            <v>-45</v>
          </cell>
          <cell r="S378">
            <v>-88560</v>
          </cell>
          <cell r="T378">
            <v>0</v>
          </cell>
          <cell r="U378">
            <v>-88560</v>
          </cell>
          <cell r="V378">
            <v>0</v>
          </cell>
          <cell r="W378">
            <v>0</v>
          </cell>
          <cell r="X378">
            <v>0</v>
          </cell>
          <cell r="Y378">
            <v>0</v>
          </cell>
        </row>
        <row r="379">
          <cell r="A379">
            <v>200211</v>
          </cell>
          <cell r="B379" t="str">
            <v>am043</v>
          </cell>
          <cell r="C379" t="str">
            <v>am</v>
          </cell>
          <cell r="D379">
            <v>37558</v>
          </cell>
          <cell r="E379">
            <v>37564</v>
          </cell>
          <cell r="F379">
            <v>37558</v>
          </cell>
          <cell r="G379">
            <v>37564</v>
          </cell>
          <cell r="H379">
            <v>1971.8</v>
          </cell>
          <cell r="I379">
            <v>1971.8</v>
          </cell>
          <cell r="J379" t="str">
            <v>НовомосАзот</v>
          </cell>
          <cell r="K379" t="str">
            <v>НовомосАзот</v>
          </cell>
          <cell r="L379" t="str">
            <v>GMF</v>
          </cell>
          <cell r="M379" t="str">
            <v>SVL</v>
          </cell>
          <cell r="N379">
            <v>67</v>
          </cell>
          <cell r="O379">
            <v>132110.6</v>
          </cell>
          <cell r="P379">
            <v>132110.6</v>
          </cell>
          <cell r="Q379">
            <v>0</v>
          </cell>
          <cell r="R379">
            <v>-45</v>
          </cell>
          <cell r="S379">
            <v>-88731</v>
          </cell>
          <cell r="T379">
            <v>0</v>
          </cell>
          <cell r="U379">
            <v>-88731</v>
          </cell>
          <cell r="V379">
            <v>0</v>
          </cell>
          <cell r="W379">
            <v>0</v>
          </cell>
          <cell r="X379">
            <v>0</v>
          </cell>
          <cell r="Y379">
            <v>0</v>
          </cell>
        </row>
        <row r="380">
          <cell r="A380">
            <v>200210</v>
          </cell>
          <cell r="B380" t="str">
            <v>am044</v>
          </cell>
          <cell r="C380" t="str">
            <v>am</v>
          </cell>
          <cell r="D380">
            <v>37531</v>
          </cell>
          <cell r="E380">
            <v>37532</v>
          </cell>
          <cell r="F380">
            <v>37531</v>
          </cell>
          <cell r="G380">
            <v>37532</v>
          </cell>
          <cell r="H380">
            <v>2015</v>
          </cell>
          <cell r="I380">
            <v>2015</v>
          </cell>
          <cell r="J380" t="str">
            <v>НовомосАзот</v>
          </cell>
          <cell r="K380" t="str">
            <v>НовомосАзот</v>
          </cell>
          <cell r="L380" t="str">
            <v>GMF</v>
          </cell>
          <cell r="M380" t="str">
            <v>Lifosa</v>
          </cell>
          <cell r="N380">
            <v>87</v>
          </cell>
          <cell r="O380">
            <v>175305</v>
          </cell>
          <cell r="P380">
            <v>175305</v>
          </cell>
          <cell r="Q380">
            <v>0</v>
          </cell>
          <cell r="R380">
            <v>-45</v>
          </cell>
          <cell r="S380">
            <v>-90675</v>
          </cell>
          <cell r="T380">
            <v>-90675</v>
          </cell>
          <cell r="U380">
            <v>0</v>
          </cell>
          <cell r="V380">
            <v>-40.438800000000001</v>
          </cell>
          <cell r="W380">
            <v>-81484.240000000005</v>
          </cell>
          <cell r="X380">
            <v>-81484.240000000005</v>
          </cell>
          <cell r="Y380">
            <v>0</v>
          </cell>
        </row>
        <row r="381">
          <cell r="A381">
            <v>200210</v>
          </cell>
          <cell r="B381" t="str">
            <v>am045</v>
          </cell>
          <cell r="C381" t="str">
            <v>am</v>
          </cell>
          <cell r="D381">
            <v>37533</v>
          </cell>
          <cell r="E381">
            <v>37535</v>
          </cell>
          <cell r="F381">
            <v>37533</v>
          </cell>
          <cell r="G381">
            <v>37535</v>
          </cell>
          <cell r="H381">
            <v>1979.7</v>
          </cell>
          <cell r="I381">
            <v>1979.7</v>
          </cell>
          <cell r="J381" t="str">
            <v>НовомосАзот</v>
          </cell>
          <cell r="K381" t="str">
            <v>НовомосАзот</v>
          </cell>
          <cell r="L381" t="str">
            <v>GMF</v>
          </cell>
          <cell r="M381" t="str">
            <v>Lifosa</v>
          </cell>
          <cell r="N381">
            <v>102</v>
          </cell>
          <cell r="O381">
            <v>201929.4</v>
          </cell>
          <cell r="P381">
            <v>201929.4</v>
          </cell>
          <cell r="Q381">
            <v>0</v>
          </cell>
          <cell r="R381">
            <v>-45</v>
          </cell>
          <cell r="S381">
            <v>-89086.5</v>
          </cell>
          <cell r="T381">
            <v>-89086.5</v>
          </cell>
          <cell r="U381">
            <v>0</v>
          </cell>
          <cell r="V381">
            <v>-40.668599999999998</v>
          </cell>
          <cell r="W381">
            <v>-80511.59</v>
          </cell>
          <cell r="X381">
            <v>-80511.59</v>
          </cell>
          <cell r="Y381">
            <v>0</v>
          </cell>
        </row>
        <row r="382">
          <cell r="A382">
            <v>200210</v>
          </cell>
          <cell r="B382" t="str">
            <v>am046</v>
          </cell>
          <cell r="C382" t="str">
            <v>am</v>
          </cell>
          <cell r="D382">
            <v>37537</v>
          </cell>
          <cell r="E382">
            <v>37541</v>
          </cell>
          <cell r="F382">
            <v>37537</v>
          </cell>
          <cell r="G382">
            <v>37541</v>
          </cell>
          <cell r="H382">
            <v>1996.8</v>
          </cell>
          <cell r="I382">
            <v>1996.8</v>
          </cell>
          <cell r="J382" t="str">
            <v>НовомосАзот</v>
          </cell>
          <cell r="K382" t="str">
            <v>НовомосАзот</v>
          </cell>
          <cell r="L382" t="str">
            <v>GMF</v>
          </cell>
          <cell r="M382" t="str">
            <v>Lifosa</v>
          </cell>
          <cell r="N382">
            <v>102</v>
          </cell>
          <cell r="O382">
            <v>203673.60000000001</v>
          </cell>
          <cell r="P382">
            <v>203673.60000000001</v>
          </cell>
          <cell r="Q382">
            <v>0</v>
          </cell>
          <cell r="R382">
            <v>-45</v>
          </cell>
          <cell r="S382">
            <v>-89856</v>
          </cell>
          <cell r="T382">
            <v>-89856</v>
          </cell>
          <cell r="U382">
            <v>0</v>
          </cell>
          <cell r="V382">
            <v>-40.756399999999999</v>
          </cell>
          <cell r="W382">
            <v>-81382.28</v>
          </cell>
          <cell r="X382">
            <v>-81382.28</v>
          </cell>
          <cell r="Y382">
            <v>0</v>
          </cell>
        </row>
        <row r="383">
          <cell r="A383">
            <v>200210</v>
          </cell>
          <cell r="B383" t="str">
            <v>am047</v>
          </cell>
          <cell r="C383" t="str">
            <v>am</v>
          </cell>
          <cell r="D383">
            <v>37543</v>
          </cell>
          <cell r="E383">
            <v>37543</v>
          </cell>
          <cell r="F383">
            <v>37543</v>
          </cell>
          <cell r="G383">
            <v>37543</v>
          </cell>
          <cell r="H383">
            <v>1967.1</v>
          </cell>
          <cell r="I383">
            <v>1967.1</v>
          </cell>
          <cell r="J383" t="str">
            <v>НовомосАзот</v>
          </cell>
          <cell r="K383" t="str">
            <v>НовомосАзот</v>
          </cell>
          <cell r="L383" t="str">
            <v>GMF</v>
          </cell>
          <cell r="M383" t="str">
            <v>Lifosa</v>
          </cell>
          <cell r="N383">
            <v>102</v>
          </cell>
          <cell r="O383">
            <v>200644.2</v>
          </cell>
          <cell r="P383">
            <v>200644.2</v>
          </cell>
          <cell r="Q383">
            <v>0</v>
          </cell>
          <cell r="R383">
            <v>-45</v>
          </cell>
          <cell r="S383">
            <v>-88519.5</v>
          </cell>
          <cell r="T383">
            <v>-88519.5</v>
          </cell>
          <cell r="U383">
            <v>0</v>
          </cell>
          <cell r="V383">
            <v>-40.948</v>
          </cell>
          <cell r="W383">
            <v>-80548.75</v>
          </cell>
          <cell r="X383">
            <v>-80548.75</v>
          </cell>
          <cell r="Y383">
            <v>0</v>
          </cell>
        </row>
        <row r="384">
          <cell r="A384">
            <v>200210</v>
          </cell>
          <cell r="B384" t="str">
            <v>am048</v>
          </cell>
          <cell r="C384" t="str">
            <v>am</v>
          </cell>
          <cell r="D384">
            <v>37545</v>
          </cell>
          <cell r="E384">
            <v>37546</v>
          </cell>
          <cell r="F384">
            <v>37545</v>
          </cell>
          <cell r="G384">
            <v>37546</v>
          </cell>
          <cell r="H384">
            <v>2011.3</v>
          </cell>
          <cell r="I384">
            <v>2011.3</v>
          </cell>
          <cell r="J384" t="str">
            <v>НовомосАзот</v>
          </cell>
          <cell r="K384" t="str">
            <v>НовомосАзот</v>
          </cell>
          <cell r="L384" t="str">
            <v>GMF</v>
          </cell>
          <cell r="M384" t="str">
            <v>Lifosa</v>
          </cell>
          <cell r="N384">
            <v>102</v>
          </cell>
          <cell r="O384">
            <v>205152.6</v>
          </cell>
          <cell r="P384">
            <v>117413.33</v>
          </cell>
          <cell r="Q384">
            <v>87739.27</v>
          </cell>
          <cell r="R384">
            <v>-45</v>
          </cell>
          <cell r="S384">
            <v>-90508.5</v>
          </cell>
          <cell r="T384">
            <v>-90508.5</v>
          </cell>
          <cell r="U384">
            <v>0</v>
          </cell>
          <cell r="V384">
            <v>-40.548400000000001</v>
          </cell>
          <cell r="W384">
            <v>-81554.990000000005</v>
          </cell>
          <cell r="X384">
            <v>-81554.990000000005</v>
          </cell>
          <cell r="Y384">
            <v>0</v>
          </cell>
        </row>
        <row r="385">
          <cell r="A385">
            <v>200210</v>
          </cell>
          <cell r="B385" t="str">
            <v>am049</v>
          </cell>
          <cell r="C385" t="str">
            <v>am</v>
          </cell>
          <cell r="D385">
            <v>37550</v>
          </cell>
          <cell r="E385">
            <v>37552</v>
          </cell>
          <cell r="F385">
            <v>37550</v>
          </cell>
          <cell r="G385">
            <v>37552</v>
          </cell>
          <cell r="H385">
            <v>1977.6</v>
          </cell>
          <cell r="I385">
            <v>1977.6</v>
          </cell>
          <cell r="J385" t="str">
            <v>НовомосАзот</v>
          </cell>
          <cell r="K385" t="str">
            <v>НовомосАзот</v>
          </cell>
          <cell r="L385" t="str">
            <v>GMF</v>
          </cell>
          <cell r="M385" t="str">
            <v>Lifosa</v>
          </cell>
          <cell r="N385">
            <v>102</v>
          </cell>
          <cell r="O385">
            <v>201715.20000000001</v>
          </cell>
          <cell r="P385">
            <v>0</v>
          </cell>
          <cell r="Q385">
            <v>201715.20000000001</v>
          </cell>
          <cell r="R385">
            <v>-45</v>
          </cell>
          <cell r="S385">
            <v>-88992</v>
          </cell>
          <cell r="T385">
            <v>-88992</v>
          </cell>
          <cell r="U385">
            <v>0</v>
          </cell>
          <cell r="V385">
            <v>-40.782699999999998</v>
          </cell>
          <cell r="W385">
            <v>-80651.899999999994</v>
          </cell>
          <cell r="X385">
            <v>-80651.899999999994</v>
          </cell>
          <cell r="Y385">
            <v>0</v>
          </cell>
        </row>
        <row r="386">
          <cell r="A386">
            <v>200210</v>
          </cell>
          <cell r="B386" t="str">
            <v>am050</v>
          </cell>
          <cell r="C386" t="str">
            <v>am</v>
          </cell>
          <cell r="D386">
            <v>37556</v>
          </cell>
          <cell r="E386">
            <v>37557</v>
          </cell>
          <cell r="F386">
            <v>37556</v>
          </cell>
          <cell r="G386">
            <v>37557</v>
          </cell>
          <cell r="H386">
            <v>1932.1</v>
          </cell>
          <cell r="I386">
            <v>1932.1</v>
          </cell>
          <cell r="J386" t="str">
            <v>НовомосАзот</v>
          </cell>
          <cell r="K386" t="str">
            <v>НовомосАзот</v>
          </cell>
          <cell r="L386" t="str">
            <v>GMF</v>
          </cell>
          <cell r="M386" t="str">
            <v>Lifosa</v>
          </cell>
          <cell r="N386">
            <v>102</v>
          </cell>
          <cell r="O386">
            <v>197074.2</v>
          </cell>
          <cell r="P386">
            <v>0</v>
          </cell>
          <cell r="Q386">
            <v>197074.2</v>
          </cell>
          <cell r="R386">
            <v>-45</v>
          </cell>
          <cell r="S386">
            <v>-86944.5</v>
          </cell>
          <cell r="T386">
            <v>0</v>
          </cell>
          <cell r="U386">
            <v>-86944.5</v>
          </cell>
          <cell r="V386">
            <v>-41.059699999999999</v>
          </cell>
          <cell r="W386">
            <v>-79331.45</v>
          </cell>
          <cell r="X386">
            <v>-79331.45</v>
          </cell>
          <cell r="Y386">
            <v>0</v>
          </cell>
        </row>
        <row r="387">
          <cell r="A387">
            <v>200210</v>
          </cell>
          <cell r="B387" t="str">
            <v>am051</v>
          </cell>
          <cell r="C387" t="str">
            <v>am</v>
          </cell>
          <cell r="D387">
            <v>37559</v>
          </cell>
          <cell r="E387">
            <v>37558</v>
          </cell>
          <cell r="F387">
            <v>37559</v>
          </cell>
          <cell r="G387">
            <v>37558</v>
          </cell>
          <cell r="H387">
            <v>1987</v>
          </cell>
          <cell r="I387">
            <v>1987</v>
          </cell>
          <cell r="J387" t="str">
            <v>НовомосАзот</v>
          </cell>
          <cell r="K387" t="str">
            <v>НовомосАзот</v>
          </cell>
          <cell r="L387" t="str">
            <v>GMF</v>
          </cell>
          <cell r="M387" t="str">
            <v>Lifosa</v>
          </cell>
          <cell r="N387">
            <v>102</v>
          </cell>
          <cell r="O387">
            <v>202674</v>
          </cell>
          <cell r="P387">
            <v>0</v>
          </cell>
          <cell r="Q387">
            <v>202674</v>
          </cell>
          <cell r="R387">
            <v>-45</v>
          </cell>
          <cell r="S387">
            <v>-89415</v>
          </cell>
          <cell r="T387">
            <v>0</v>
          </cell>
          <cell r="U387">
            <v>-89415</v>
          </cell>
          <cell r="V387">
            <v>-40.817300000000003</v>
          </cell>
          <cell r="W387">
            <v>-81104.039999999994</v>
          </cell>
          <cell r="X387">
            <v>-81104.039999999994</v>
          </cell>
          <cell r="Y387">
            <v>0</v>
          </cell>
        </row>
        <row r="388">
          <cell r="A388">
            <v>200210</v>
          </cell>
          <cell r="B388" t="str">
            <v>am052</v>
          </cell>
          <cell r="C388" t="str">
            <v>am</v>
          </cell>
          <cell r="D388">
            <v>37539</v>
          </cell>
          <cell r="E388">
            <v>37548</v>
          </cell>
          <cell r="F388">
            <v>37539</v>
          </cell>
          <cell r="G388">
            <v>37548</v>
          </cell>
          <cell r="H388">
            <v>1549.1</v>
          </cell>
          <cell r="I388">
            <v>1549.1</v>
          </cell>
          <cell r="J388" t="str">
            <v>НовомосАзот</v>
          </cell>
          <cell r="K388" t="str">
            <v>НовомосАзот</v>
          </cell>
          <cell r="L388" t="str">
            <v>GMF</v>
          </cell>
          <cell r="M388" t="str">
            <v>Achema</v>
          </cell>
          <cell r="N388">
            <v>102</v>
          </cell>
          <cell r="O388">
            <v>158008.20000000001</v>
          </cell>
          <cell r="P388">
            <v>158008.20000000001</v>
          </cell>
          <cell r="Q388">
            <v>0</v>
          </cell>
          <cell r="R388">
            <v>-45</v>
          </cell>
          <cell r="S388">
            <v>-69709.5</v>
          </cell>
          <cell r="T388">
            <v>-69709.5</v>
          </cell>
          <cell r="U388">
            <v>0</v>
          </cell>
          <cell r="V388">
            <v>-41.551699999999997</v>
          </cell>
          <cell r="W388">
            <v>-64367.72</v>
          </cell>
          <cell r="X388">
            <v>-64367.72</v>
          </cell>
          <cell r="Y388">
            <v>0</v>
          </cell>
        </row>
        <row r="389">
          <cell r="A389">
            <v>200210</v>
          </cell>
          <cell r="B389" t="str">
            <v>am053</v>
          </cell>
          <cell r="C389" t="str">
            <v>am</v>
          </cell>
          <cell r="D389">
            <v>37556</v>
          </cell>
          <cell r="E389">
            <v>37560</v>
          </cell>
          <cell r="F389">
            <v>37556</v>
          </cell>
          <cell r="G389">
            <v>37560</v>
          </cell>
          <cell r="H389">
            <v>1561.1</v>
          </cell>
          <cell r="I389">
            <v>1561.1</v>
          </cell>
          <cell r="J389" t="str">
            <v>НовомосАзот</v>
          </cell>
          <cell r="K389" t="str">
            <v>НовомосАзот</v>
          </cell>
          <cell r="L389" t="str">
            <v>GMF</v>
          </cell>
          <cell r="M389" t="str">
            <v>Achema</v>
          </cell>
          <cell r="N389">
            <v>102</v>
          </cell>
          <cell r="O389">
            <v>159232.20000000001</v>
          </cell>
          <cell r="P389">
            <v>159232.20000000001</v>
          </cell>
          <cell r="Q389">
            <v>0</v>
          </cell>
          <cell r="R389">
            <v>-45</v>
          </cell>
          <cell r="S389">
            <v>-70249.5</v>
          </cell>
          <cell r="T389">
            <v>0</v>
          </cell>
          <cell r="U389">
            <v>-70249.5</v>
          </cell>
          <cell r="V389">
            <v>-41.477400000000003</v>
          </cell>
          <cell r="W389">
            <v>-64750.3</v>
          </cell>
          <cell r="X389">
            <v>-64750.3</v>
          </cell>
          <cell r="Y389">
            <v>0</v>
          </cell>
        </row>
        <row r="390">
          <cell r="A390">
            <v>200210</v>
          </cell>
          <cell r="B390" t="str">
            <v>am054</v>
          </cell>
          <cell r="C390" t="str">
            <v>am</v>
          </cell>
          <cell r="D390">
            <v>37531</v>
          </cell>
          <cell r="E390">
            <v>37534</v>
          </cell>
          <cell r="F390">
            <v>37531</v>
          </cell>
          <cell r="G390">
            <v>37534</v>
          </cell>
          <cell r="H390">
            <v>1935.9</v>
          </cell>
          <cell r="I390">
            <v>1935.9</v>
          </cell>
          <cell r="J390" t="str">
            <v>НовомосАзот</v>
          </cell>
          <cell r="K390" t="str">
            <v>НовомосАзот</v>
          </cell>
          <cell r="L390" t="str">
            <v>GMF</v>
          </cell>
          <cell r="M390" t="str">
            <v>Denton</v>
          </cell>
          <cell r="N390">
            <v>42</v>
          </cell>
          <cell r="O390">
            <v>81307.8</v>
          </cell>
          <cell r="P390">
            <v>81307.8</v>
          </cell>
          <cell r="Q390">
            <v>0</v>
          </cell>
          <cell r="R390">
            <v>-40</v>
          </cell>
          <cell r="S390">
            <v>-77436</v>
          </cell>
          <cell r="T390">
            <v>-87115.5</v>
          </cell>
          <cell r="U390">
            <v>9679.5</v>
          </cell>
          <cell r="V390">
            <v>0</v>
          </cell>
          <cell r="W390">
            <v>0</v>
          </cell>
          <cell r="X390">
            <v>0</v>
          </cell>
          <cell r="Y390">
            <v>0</v>
          </cell>
        </row>
        <row r="391">
          <cell r="A391">
            <v>200210</v>
          </cell>
          <cell r="B391" t="str">
            <v>am055</v>
          </cell>
          <cell r="C391" t="str">
            <v>am</v>
          </cell>
          <cell r="D391">
            <v>37535</v>
          </cell>
          <cell r="E391">
            <v>37538</v>
          </cell>
          <cell r="F391">
            <v>37535</v>
          </cell>
          <cell r="G391">
            <v>37538</v>
          </cell>
          <cell r="H391">
            <v>1954</v>
          </cell>
          <cell r="I391">
            <v>1954</v>
          </cell>
          <cell r="J391" t="str">
            <v>НовомосАзот</v>
          </cell>
          <cell r="K391" t="str">
            <v>НовомосАзот</v>
          </cell>
          <cell r="L391" t="str">
            <v>GMF</v>
          </cell>
          <cell r="M391" t="str">
            <v>Denton</v>
          </cell>
          <cell r="N391">
            <v>42</v>
          </cell>
          <cell r="O391">
            <v>82068</v>
          </cell>
          <cell r="P391">
            <v>82068</v>
          </cell>
          <cell r="Q391">
            <v>0</v>
          </cell>
          <cell r="R391">
            <v>-40</v>
          </cell>
          <cell r="S391">
            <v>-78160</v>
          </cell>
          <cell r="T391">
            <v>-87930</v>
          </cell>
          <cell r="U391">
            <v>9770</v>
          </cell>
          <cell r="V391">
            <v>0</v>
          </cell>
          <cell r="W391">
            <v>0</v>
          </cell>
          <cell r="X391">
            <v>0</v>
          </cell>
          <cell r="Y391">
            <v>0</v>
          </cell>
        </row>
        <row r="392">
          <cell r="A392">
            <v>200210</v>
          </cell>
          <cell r="B392" t="str">
            <v>am056</v>
          </cell>
          <cell r="C392" t="str">
            <v>am</v>
          </cell>
          <cell r="D392">
            <v>37559</v>
          </cell>
          <cell r="E392">
            <v>37545</v>
          </cell>
          <cell r="F392">
            <v>37559</v>
          </cell>
          <cell r="G392">
            <v>37545</v>
          </cell>
          <cell r="H392">
            <v>1982.7</v>
          </cell>
          <cell r="I392">
            <v>1982.7</v>
          </cell>
          <cell r="J392" t="str">
            <v>НовомосАзот</v>
          </cell>
          <cell r="K392" t="str">
            <v>НовомосАзот</v>
          </cell>
          <cell r="L392" t="str">
            <v>GMF</v>
          </cell>
          <cell r="M392" t="str">
            <v>IBE</v>
          </cell>
          <cell r="N392">
            <v>68</v>
          </cell>
          <cell r="O392">
            <v>134823.6</v>
          </cell>
          <cell r="P392">
            <v>134823.6</v>
          </cell>
          <cell r="Q392">
            <v>0</v>
          </cell>
          <cell r="R392">
            <v>-40</v>
          </cell>
          <cell r="S392">
            <v>-79308</v>
          </cell>
          <cell r="T392">
            <v>-89221.5</v>
          </cell>
          <cell r="U392">
            <v>9913.5</v>
          </cell>
          <cell r="V392">
            <v>0</v>
          </cell>
          <cell r="W392">
            <v>0</v>
          </cell>
          <cell r="X392">
            <v>0</v>
          </cell>
          <cell r="Y392">
            <v>0</v>
          </cell>
        </row>
        <row r="393">
          <cell r="A393">
            <v>200211</v>
          </cell>
          <cell r="B393" t="str">
            <v>am057</v>
          </cell>
          <cell r="C393" t="str">
            <v>am</v>
          </cell>
          <cell r="D393">
            <v>37562</v>
          </cell>
          <cell r="E393">
            <v>37562</v>
          </cell>
          <cell r="F393">
            <v>37562</v>
          </cell>
          <cell r="G393">
            <v>37562</v>
          </cell>
          <cell r="H393">
            <v>2014.3</v>
          </cell>
          <cell r="I393">
            <v>2014.3</v>
          </cell>
          <cell r="J393" t="str">
            <v>НовомосАзот</v>
          </cell>
          <cell r="K393" t="str">
            <v>НовомосАзот</v>
          </cell>
          <cell r="L393" t="str">
            <v>GMF</v>
          </cell>
          <cell r="M393" t="str">
            <v>IBE</v>
          </cell>
          <cell r="N393">
            <v>70</v>
          </cell>
          <cell r="O393">
            <v>141001</v>
          </cell>
          <cell r="P393">
            <v>141001</v>
          </cell>
          <cell r="Q393">
            <v>0</v>
          </cell>
          <cell r="R393">
            <v>-45</v>
          </cell>
          <cell r="S393">
            <v>-90643.5</v>
          </cell>
          <cell r="T393">
            <v>0</v>
          </cell>
          <cell r="U393">
            <v>-90643.5</v>
          </cell>
          <cell r="V393">
            <v>0</v>
          </cell>
          <cell r="W393">
            <v>0</v>
          </cell>
          <cell r="X393">
            <v>0</v>
          </cell>
          <cell r="Y393">
            <v>0</v>
          </cell>
        </row>
        <row r="394">
          <cell r="A394">
            <v>200211</v>
          </cell>
          <cell r="B394" t="str">
            <v>am058</v>
          </cell>
          <cell r="C394" t="str">
            <v>am</v>
          </cell>
          <cell r="D394">
            <v>37568</v>
          </cell>
          <cell r="E394">
            <v>37574</v>
          </cell>
          <cell r="F394">
            <v>37568</v>
          </cell>
          <cell r="G394">
            <v>37574</v>
          </cell>
          <cell r="H394">
            <v>1966.6</v>
          </cell>
          <cell r="I394">
            <v>1966.6</v>
          </cell>
          <cell r="J394" t="str">
            <v>НовомосАзот</v>
          </cell>
          <cell r="K394" t="str">
            <v>НовомосАзот</v>
          </cell>
          <cell r="L394" t="str">
            <v>GMF</v>
          </cell>
          <cell r="M394" t="str">
            <v>IBE</v>
          </cell>
          <cell r="N394">
            <v>70</v>
          </cell>
          <cell r="O394">
            <v>137662</v>
          </cell>
          <cell r="P394">
            <v>137662</v>
          </cell>
          <cell r="Q394">
            <v>0</v>
          </cell>
          <cell r="R394">
            <v>-45</v>
          </cell>
          <cell r="S394">
            <v>-88497</v>
          </cell>
          <cell r="T394">
            <v>0</v>
          </cell>
          <cell r="U394">
            <v>-88497</v>
          </cell>
          <cell r="V394">
            <v>0</v>
          </cell>
          <cell r="W394">
            <v>0</v>
          </cell>
          <cell r="X394">
            <v>0</v>
          </cell>
          <cell r="Y394">
            <v>0</v>
          </cell>
        </row>
        <row r="395">
          <cell r="A395">
            <v>200211</v>
          </cell>
          <cell r="B395" t="str">
            <v>am059</v>
          </cell>
          <cell r="C395" t="str">
            <v>am</v>
          </cell>
          <cell r="D395">
            <v>37572</v>
          </cell>
          <cell r="E395">
            <v>37534</v>
          </cell>
          <cell r="F395">
            <v>37572</v>
          </cell>
          <cell r="G395">
            <v>37534</v>
          </cell>
          <cell r="H395">
            <v>2000</v>
          </cell>
          <cell r="I395">
            <v>2000</v>
          </cell>
          <cell r="J395" t="str">
            <v>НовомосАзот</v>
          </cell>
          <cell r="K395" t="str">
            <v>НовомосАзот</v>
          </cell>
          <cell r="L395" t="str">
            <v>GMF</v>
          </cell>
          <cell r="M395" t="str">
            <v>IBE</v>
          </cell>
          <cell r="N395">
            <v>70</v>
          </cell>
          <cell r="O395">
            <v>140000</v>
          </cell>
          <cell r="P395">
            <v>0</v>
          </cell>
          <cell r="Q395">
            <v>140000</v>
          </cell>
          <cell r="R395">
            <v>-45</v>
          </cell>
          <cell r="S395">
            <v>-90000</v>
          </cell>
          <cell r="T395">
            <v>0</v>
          </cell>
          <cell r="U395">
            <v>-90000</v>
          </cell>
          <cell r="V395">
            <v>0</v>
          </cell>
          <cell r="W395">
            <v>0</v>
          </cell>
          <cell r="X395">
            <v>0</v>
          </cell>
          <cell r="Y395">
            <v>0</v>
          </cell>
        </row>
        <row r="396">
          <cell r="A396">
            <v>200211</v>
          </cell>
          <cell r="B396" t="str">
            <v>am060</v>
          </cell>
          <cell r="C396" t="str">
            <v>am</v>
          </cell>
          <cell r="D396">
            <v>37586</v>
          </cell>
          <cell r="E396">
            <v>37538</v>
          </cell>
          <cell r="F396">
            <v>37586</v>
          </cell>
          <cell r="G396">
            <v>37538</v>
          </cell>
          <cell r="H396">
            <v>2000</v>
          </cell>
          <cell r="I396">
            <v>2000</v>
          </cell>
          <cell r="J396" t="str">
            <v>НовомосАзот</v>
          </cell>
          <cell r="K396" t="str">
            <v>НовомосАзот</v>
          </cell>
          <cell r="L396" t="str">
            <v>GMF</v>
          </cell>
          <cell r="M396" t="str">
            <v>Achema</v>
          </cell>
          <cell r="N396">
            <v>110</v>
          </cell>
          <cell r="O396">
            <v>220000</v>
          </cell>
          <cell r="P396">
            <v>0</v>
          </cell>
          <cell r="Q396">
            <v>220000</v>
          </cell>
          <cell r="R396">
            <v>-45</v>
          </cell>
          <cell r="S396">
            <v>-90000</v>
          </cell>
          <cell r="T396">
            <v>0</v>
          </cell>
          <cell r="U396">
            <v>-90000</v>
          </cell>
          <cell r="V396">
            <v>-41.14</v>
          </cell>
          <cell r="W396">
            <v>-82280</v>
          </cell>
          <cell r="X396">
            <v>0</v>
          </cell>
          <cell r="Y396">
            <v>-82280</v>
          </cell>
        </row>
        <row r="397">
          <cell r="A397">
            <v>200211</v>
          </cell>
          <cell r="B397" t="str">
            <v>am061</v>
          </cell>
          <cell r="C397" t="str">
            <v>am</v>
          </cell>
          <cell r="D397">
            <v>37563</v>
          </cell>
          <cell r="E397">
            <v>37565</v>
          </cell>
          <cell r="F397">
            <v>37563</v>
          </cell>
          <cell r="G397">
            <v>37565</v>
          </cell>
          <cell r="H397">
            <v>1979.6</v>
          </cell>
          <cell r="I397">
            <v>1979.6</v>
          </cell>
          <cell r="J397" t="str">
            <v>НовомосАзот</v>
          </cell>
          <cell r="K397" t="str">
            <v>НовомосАзот</v>
          </cell>
          <cell r="L397" t="str">
            <v>GMF</v>
          </cell>
          <cell r="M397" t="str">
            <v>SVL</v>
          </cell>
          <cell r="N397">
            <v>67</v>
          </cell>
          <cell r="O397">
            <v>132633.20000000001</v>
          </cell>
          <cell r="P397">
            <v>132633.20000000001</v>
          </cell>
          <cell r="Q397">
            <v>0</v>
          </cell>
          <cell r="R397">
            <v>-45</v>
          </cell>
          <cell r="S397">
            <v>-89082</v>
          </cell>
          <cell r="T397">
            <v>0</v>
          </cell>
          <cell r="U397">
            <v>-89082</v>
          </cell>
          <cell r="V397">
            <v>0</v>
          </cell>
          <cell r="W397">
            <v>0</v>
          </cell>
          <cell r="X397">
            <v>0</v>
          </cell>
          <cell r="Y397">
            <v>0</v>
          </cell>
        </row>
        <row r="398">
          <cell r="A398">
            <v>200211</v>
          </cell>
          <cell r="B398" t="str">
            <v>am062</v>
          </cell>
          <cell r="C398" t="str">
            <v>am</v>
          </cell>
          <cell r="D398">
            <v>37566</v>
          </cell>
          <cell r="E398">
            <v>37571</v>
          </cell>
          <cell r="F398">
            <v>37566</v>
          </cell>
          <cell r="G398">
            <v>37571</v>
          </cell>
          <cell r="H398">
            <v>1999.9</v>
          </cell>
          <cell r="I398">
            <v>1999.9</v>
          </cell>
          <cell r="J398" t="str">
            <v>НовомосАзот</v>
          </cell>
          <cell r="K398" t="str">
            <v>НовомосАзот</v>
          </cell>
          <cell r="L398" t="str">
            <v>GMF</v>
          </cell>
          <cell r="M398" t="str">
            <v>SVL</v>
          </cell>
          <cell r="N398">
            <v>70</v>
          </cell>
          <cell r="O398">
            <v>139993</v>
          </cell>
          <cell r="P398">
            <v>139993</v>
          </cell>
          <cell r="Q398">
            <v>0</v>
          </cell>
          <cell r="R398">
            <v>-45</v>
          </cell>
          <cell r="S398">
            <v>-89995.5</v>
          </cell>
          <cell r="T398">
            <v>0</v>
          </cell>
          <cell r="U398">
            <v>-89995.5</v>
          </cell>
          <cell r="V398">
            <v>0</v>
          </cell>
          <cell r="W398">
            <v>0</v>
          </cell>
          <cell r="X398">
            <v>0</v>
          </cell>
          <cell r="Y398">
            <v>0</v>
          </cell>
        </row>
        <row r="399">
          <cell r="A399">
            <v>200211</v>
          </cell>
          <cell r="B399" t="str">
            <v>am063</v>
          </cell>
          <cell r="C399" t="str">
            <v>am</v>
          </cell>
          <cell r="D399">
            <v>37571</v>
          </cell>
          <cell r="E399">
            <v>37574</v>
          </cell>
          <cell r="F399">
            <v>37571</v>
          </cell>
          <cell r="G399">
            <v>37574</v>
          </cell>
          <cell r="H399">
            <v>2000</v>
          </cell>
          <cell r="I399">
            <v>2000</v>
          </cell>
          <cell r="J399" t="str">
            <v>НовомосАзот</v>
          </cell>
          <cell r="K399" t="str">
            <v>НовомосАзот</v>
          </cell>
          <cell r="L399" t="str">
            <v>GMF</v>
          </cell>
          <cell r="M399" t="str">
            <v>SVL</v>
          </cell>
          <cell r="N399">
            <v>70</v>
          </cell>
          <cell r="O399">
            <v>140000</v>
          </cell>
          <cell r="P399">
            <v>0</v>
          </cell>
          <cell r="Q399">
            <v>140000</v>
          </cell>
          <cell r="R399">
            <v>-45</v>
          </cell>
          <cell r="S399">
            <v>-90000</v>
          </cell>
          <cell r="T399">
            <v>0</v>
          </cell>
          <cell r="U399">
            <v>-90000</v>
          </cell>
          <cell r="V399">
            <v>0</v>
          </cell>
          <cell r="W399">
            <v>0</v>
          </cell>
          <cell r="X399">
            <v>0</v>
          </cell>
          <cell r="Y399">
            <v>0</v>
          </cell>
        </row>
        <row r="400">
          <cell r="A400">
            <v>200211</v>
          </cell>
          <cell r="B400" t="str">
            <v>am064</v>
          </cell>
          <cell r="C400" t="str">
            <v>am</v>
          </cell>
          <cell r="D400">
            <v>37578</v>
          </cell>
          <cell r="E400">
            <v>37581</v>
          </cell>
          <cell r="F400">
            <v>37578</v>
          </cell>
          <cell r="G400">
            <v>37581</v>
          </cell>
          <cell r="H400">
            <v>2000</v>
          </cell>
          <cell r="I400">
            <v>2000</v>
          </cell>
          <cell r="J400" t="str">
            <v>НовомосАзот</v>
          </cell>
          <cell r="K400" t="str">
            <v>НовомосАзот</v>
          </cell>
          <cell r="L400" t="str">
            <v>GMF</v>
          </cell>
          <cell r="M400" t="str">
            <v>SVL</v>
          </cell>
          <cell r="N400">
            <v>70</v>
          </cell>
          <cell r="O400">
            <v>140000</v>
          </cell>
          <cell r="P400">
            <v>0</v>
          </cell>
          <cell r="Q400">
            <v>140000</v>
          </cell>
          <cell r="R400">
            <v>-45</v>
          </cell>
          <cell r="S400">
            <v>-90000</v>
          </cell>
          <cell r="T400">
            <v>0</v>
          </cell>
          <cell r="U400">
            <v>-90000</v>
          </cell>
          <cell r="V400">
            <v>0</v>
          </cell>
          <cell r="W400">
            <v>0</v>
          </cell>
          <cell r="X400">
            <v>0</v>
          </cell>
          <cell r="Y400">
            <v>0</v>
          </cell>
        </row>
        <row r="401">
          <cell r="A401">
            <v>200211</v>
          </cell>
          <cell r="B401" t="str">
            <v>am065</v>
          </cell>
          <cell r="C401" t="str">
            <v>am</v>
          </cell>
          <cell r="D401">
            <v>37561</v>
          </cell>
          <cell r="E401">
            <v>37563</v>
          </cell>
          <cell r="F401">
            <v>37561</v>
          </cell>
          <cell r="G401">
            <v>37563</v>
          </cell>
          <cell r="H401">
            <v>2005.6</v>
          </cell>
          <cell r="I401">
            <v>2005.6</v>
          </cell>
          <cell r="J401" t="str">
            <v>НовомосАзот</v>
          </cell>
          <cell r="K401" t="str">
            <v>НовомосАзот</v>
          </cell>
          <cell r="L401" t="str">
            <v>GMF</v>
          </cell>
          <cell r="M401" t="str">
            <v>Lifosa</v>
          </cell>
          <cell r="N401">
            <v>105</v>
          </cell>
          <cell r="O401">
            <v>210588</v>
          </cell>
          <cell r="P401">
            <v>0</v>
          </cell>
          <cell r="Q401">
            <v>210588</v>
          </cell>
          <cell r="R401">
            <v>-45</v>
          </cell>
          <cell r="S401">
            <v>-90252</v>
          </cell>
          <cell r="T401">
            <v>0</v>
          </cell>
          <cell r="U401">
            <v>-90252</v>
          </cell>
          <cell r="V401">
            <v>-40.594299999999997</v>
          </cell>
          <cell r="W401">
            <v>-81415.87</v>
          </cell>
          <cell r="X401">
            <v>-81415.87</v>
          </cell>
          <cell r="Y401">
            <v>0</v>
          </cell>
        </row>
        <row r="402">
          <cell r="A402">
            <v>200211</v>
          </cell>
          <cell r="B402" t="str">
            <v>am066</v>
          </cell>
          <cell r="C402" t="str">
            <v>am</v>
          </cell>
          <cell r="D402">
            <v>37565</v>
          </cell>
          <cell r="E402">
            <v>37570</v>
          </cell>
          <cell r="F402">
            <v>37565</v>
          </cell>
          <cell r="G402">
            <v>37570</v>
          </cell>
          <cell r="H402">
            <v>1984.6</v>
          </cell>
          <cell r="I402">
            <v>1984.6</v>
          </cell>
          <cell r="J402" t="str">
            <v>НовомосАзот</v>
          </cell>
          <cell r="K402" t="str">
            <v>НовомосАзот</v>
          </cell>
          <cell r="L402" t="str">
            <v>GMF</v>
          </cell>
          <cell r="M402" t="str">
            <v>Lifosa</v>
          </cell>
          <cell r="N402">
            <v>105</v>
          </cell>
          <cell r="O402">
            <v>208383</v>
          </cell>
          <cell r="P402">
            <v>0</v>
          </cell>
          <cell r="Q402">
            <v>208383</v>
          </cell>
          <cell r="R402">
            <v>-45</v>
          </cell>
          <cell r="S402">
            <v>-89307</v>
          </cell>
          <cell r="T402">
            <v>0</v>
          </cell>
          <cell r="U402">
            <v>-89307</v>
          </cell>
          <cell r="V402">
            <v>-40.691400000000002</v>
          </cell>
          <cell r="W402">
            <v>-80756.240000000005</v>
          </cell>
          <cell r="X402">
            <v>-80756.240000000005</v>
          </cell>
          <cell r="Y402">
            <v>0</v>
          </cell>
        </row>
        <row r="403">
          <cell r="A403">
            <v>200211</v>
          </cell>
          <cell r="B403" t="str">
            <v>am067</v>
          </cell>
          <cell r="C403" t="str">
            <v>am</v>
          </cell>
          <cell r="D403">
            <v>37569</v>
          </cell>
          <cell r="E403">
            <v>37573</v>
          </cell>
          <cell r="F403">
            <v>37569</v>
          </cell>
          <cell r="G403">
            <v>37573</v>
          </cell>
          <cell r="H403">
            <v>1969.5</v>
          </cell>
          <cell r="I403">
            <v>1969.5</v>
          </cell>
          <cell r="J403" t="str">
            <v>НовомосАзот</v>
          </cell>
          <cell r="K403" t="str">
            <v>НовомосАзот</v>
          </cell>
          <cell r="L403" t="str">
            <v>GMF</v>
          </cell>
          <cell r="M403" t="str">
            <v>Lifosa</v>
          </cell>
          <cell r="N403">
            <v>105</v>
          </cell>
          <cell r="O403">
            <v>206797.5</v>
          </cell>
          <cell r="P403">
            <v>0</v>
          </cell>
          <cell r="Q403">
            <v>206797.5</v>
          </cell>
          <cell r="R403">
            <v>-45</v>
          </cell>
          <cell r="S403">
            <v>-88627.5</v>
          </cell>
          <cell r="T403">
            <v>0</v>
          </cell>
          <cell r="U403">
            <v>-88627.5</v>
          </cell>
          <cell r="V403">
            <v>-40.702599999999997</v>
          </cell>
          <cell r="W403">
            <v>-80163.789999999994</v>
          </cell>
          <cell r="X403">
            <v>-80163.789999999994</v>
          </cell>
          <cell r="Y403">
            <v>0</v>
          </cell>
        </row>
        <row r="404">
          <cell r="A404">
            <v>200211</v>
          </cell>
          <cell r="B404" t="str">
            <v>am068</v>
          </cell>
          <cell r="C404" t="str">
            <v>am</v>
          </cell>
          <cell r="D404">
            <v>37573</v>
          </cell>
          <cell r="E404">
            <v>37576</v>
          </cell>
          <cell r="F404">
            <v>37573</v>
          </cell>
          <cell r="G404">
            <v>37576</v>
          </cell>
          <cell r="H404">
            <v>1992</v>
          </cell>
          <cell r="I404">
            <v>1992</v>
          </cell>
          <cell r="J404" t="str">
            <v>НовомосАзот</v>
          </cell>
          <cell r="K404" t="str">
            <v>НовомосАзот</v>
          </cell>
          <cell r="L404" t="str">
            <v>GMF</v>
          </cell>
          <cell r="M404" t="str">
            <v>Lifosa</v>
          </cell>
          <cell r="N404">
            <v>105</v>
          </cell>
          <cell r="O404">
            <v>209160</v>
          </cell>
          <cell r="P404">
            <v>0</v>
          </cell>
          <cell r="Q404">
            <v>209160</v>
          </cell>
          <cell r="R404">
            <v>-45</v>
          </cell>
          <cell r="S404">
            <v>-89640</v>
          </cell>
          <cell r="T404">
            <v>0</v>
          </cell>
          <cell r="U404">
            <v>-89640</v>
          </cell>
          <cell r="V404">
            <v>-41.14</v>
          </cell>
          <cell r="W404">
            <v>-81950.880000000005</v>
          </cell>
          <cell r="X404">
            <v>0</v>
          </cell>
          <cell r="Y404">
            <v>-81950.880000000005</v>
          </cell>
        </row>
        <row r="405">
          <cell r="A405">
            <v>200211</v>
          </cell>
          <cell r="B405" t="str">
            <v>am069</v>
          </cell>
          <cell r="C405" t="str">
            <v>am</v>
          </cell>
          <cell r="D405">
            <v>37577</v>
          </cell>
          <cell r="E405">
            <v>37264</v>
          </cell>
          <cell r="F405">
            <v>37577</v>
          </cell>
          <cell r="G405">
            <v>37264</v>
          </cell>
          <cell r="H405">
            <v>2000</v>
          </cell>
          <cell r="I405">
            <v>2000</v>
          </cell>
          <cell r="J405" t="str">
            <v>НовомосАзот</v>
          </cell>
          <cell r="K405" t="str">
            <v>НовомосАзот</v>
          </cell>
          <cell r="L405" t="str">
            <v>GMF</v>
          </cell>
          <cell r="M405" t="str">
            <v>Lifosa</v>
          </cell>
          <cell r="N405">
            <v>105</v>
          </cell>
          <cell r="O405">
            <v>210000</v>
          </cell>
          <cell r="P405">
            <v>0</v>
          </cell>
          <cell r="Q405">
            <v>210000</v>
          </cell>
          <cell r="R405">
            <v>-45</v>
          </cell>
          <cell r="S405">
            <v>-90000</v>
          </cell>
          <cell r="T405">
            <v>0</v>
          </cell>
          <cell r="U405">
            <v>-90000</v>
          </cell>
          <cell r="V405">
            <v>-41.14</v>
          </cell>
          <cell r="W405">
            <v>-82280</v>
          </cell>
          <cell r="X405">
            <v>0</v>
          </cell>
          <cell r="Y405">
            <v>-82280</v>
          </cell>
        </row>
        <row r="406">
          <cell r="A406">
            <v>200211</v>
          </cell>
          <cell r="B406" t="str">
            <v>am070</v>
          </cell>
          <cell r="C406" t="str">
            <v>am</v>
          </cell>
          <cell r="D406">
            <v>37581</v>
          </cell>
          <cell r="E406">
            <v>37563</v>
          </cell>
          <cell r="F406">
            <v>37581</v>
          </cell>
          <cell r="G406">
            <v>37563</v>
          </cell>
          <cell r="H406">
            <v>2000</v>
          </cell>
          <cell r="I406">
            <v>2000</v>
          </cell>
          <cell r="J406" t="str">
            <v>НовомосАзот</v>
          </cell>
          <cell r="K406" t="str">
            <v>НовомосАзот</v>
          </cell>
          <cell r="L406" t="str">
            <v>GMF</v>
          </cell>
          <cell r="M406" t="str">
            <v>Lifosa</v>
          </cell>
          <cell r="N406">
            <v>105</v>
          </cell>
          <cell r="O406">
            <v>210000</v>
          </cell>
          <cell r="P406">
            <v>0</v>
          </cell>
          <cell r="Q406">
            <v>210000</v>
          </cell>
          <cell r="R406">
            <v>-45</v>
          </cell>
          <cell r="S406">
            <v>-90000</v>
          </cell>
          <cell r="T406">
            <v>0</v>
          </cell>
          <cell r="U406">
            <v>-90000</v>
          </cell>
          <cell r="V406">
            <v>-41.14</v>
          </cell>
          <cell r="W406">
            <v>-82280</v>
          </cell>
          <cell r="X406">
            <v>0</v>
          </cell>
          <cell r="Y406">
            <v>-82280</v>
          </cell>
        </row>
        <row r="407">
          <cell r="A407">
            <v>200211</v>
          </cell>
          <cell r="B407" t="str">
            <v>am071</v>
          </cell>
          <cell r="C407" t="str">
            <v>am</v>
          </cell>
          <cell r="D407">
            <v>37585</v>
          </cell>
          <cell r="E407">
            <v>37570</v>
          </cell>
          <cell r="F407">
            <v>37585</v>
          </cell>
          <cell r="G407">
            <v>37570</v>
          </cell>
          <cell r="H407">
            <v>2000</v>
          </cell>
          <cell r="I407">
            <v>2000</v>
          </cell>
          <cell r="J407" t="str">
            <v>НовомосАзот</v>
          </cell>
          <cell r="K407" t="str">
            <v>НовомосАзот</v>
          </cell>
          <cell r="L407" t="str">
            <v>GMF</v>
          </cell>
          <cell r="M407" t="str">
            <v>Lifosa</v>
          </cell>
          <cell r="N407">
            <v>105</v>
          </cell>
          <cell r="O407">
            <v>210000</v>
          </cell>
          <cell r="P407">
            <v>0</v>
          </cell>
          <cell r="Q407">
            <v>210000</v>
          </cell>
          <cell r="R407">
            <v>-45</v>
          </cell>
          <cell r="S407">
            <v>-90000</v>
          </cell>
          <cell r="T407">
            <v>0</v>
          </cell>
          <cell r="U407">
            <v>-90000</v>
          </cell>
          <cell r="V407">
            <v>-41.14</v>
          </cell>
          <cell r="W407">
            <v>-82280</v>
          </cell>
          <cell r="X407">
            <v>0</v>
          </cell>
          <cell r="Y407">
            <v>-82280</v>
          </cell>
        </row>
        <row r="408">
          <cell r="A408">
            <v>200211</v>
          </cell>
          <cell r="B408" t="str">
            <v>am072</v>
          </cell>
          <cell r="C408" t="str">
            <v>am</v>
          </cell>
          <cell r="D408">
            <v>37564</v>
          </cell>
          <cell r="E408">
            <v>37568</v>
          </cell>
          <cell r="F408">
            <v>37564</v>
          </cell>
          <cell r="G408">
            <v>37568</v>
          </cell>
          <cell r="H408">
            <v>1996.7</v>
          </cell>
          <cell r="I408">
            <v>1996.7</v>
          </cell>
          <cell r="J408" t="str">
            <v>НовомосАзот</v>
          </cell>
          <cell r="K408" t="str">
            <v>НовомосАзот</v>
          </cell>
          <cell r="L408" t="str">
            <v>GMF</v>
          </cell>
          <cell r="M408" t="str">
            <v>Kemira Agro</v>
          </cell>
          <cell r="N408">
            <v>110</v>
          </cell>
          <cell r="O408">
            <v>219637</v>
          </cell>
          <cell r="P408">
            <v>0</v>
          </cell>
          <cell r="Q408">
            <v>219637</v>
          </cell>
          <cell r="R408">
            <v>-45</v>
          </cell>
          <cell r="S408">
            <v>-89851.5</v>
          </cell>
          <cell r="T408">
            <v>0</v>
          </cell>
          <cell r="U408">
            <v>-89851.5</v>
          </cell>
          <cell r="V408">
            <v>-33.394100000000002</v>
          </cell>
          <cell r="W408">
            <v>-66677.899999999994</v>
          </cell>
          <cell r="X408">
            <v>-66677.899999999994</v>
          </cell>
          <cell r="Y408">
            <v>0</v>
          </cell>
        </row>
        <row r="409">
          <cell r="A409">
            <v>200211</v>
          </cell>
          <cell r="B409" t="str">
            <v>am073</v>
          </cell>
          <cell r="C409" t="str">
            <v>am</v>
          </cell>
          <cell r="D409">
            <v>37583</v>
          </cell>
          <cell r="E409">
            <v>37576</v>
          </cell>
          <cell r="F409">
            <v>37583</v>
          </cell>
          <cell r="G409">
            <v>37576</v>
          </cell>
          <cell r="H409">
            <v>2000</v>
          </cell>
          <cell r="I409">
            <v>2000</v>
          </cell>
          <cell r="J409" t="str">
            <v>НовомосАзот</v>
          </cell>
          <cell r="K409" t="str">
            <v>НовомосАзот</v>
          </cell>
          <cell r="L409" t="str">
            <v>GMF</v>
          </cell>
          <cell r="M409" t="str">
            <v>Kemira Agro</v>
          </cell>
          <cell r="N409">
            <v>110</v>
          </cell>
          <cell r="O409">
            <v>220000</v>
          </cell>
          <cell r="P409">
            <v>0</v>
          </cell>
          <cell r="Q409">
            <v>220000</v>
          </cell>
          <cell r="R409">
            <v>-45</v>
          </cell>
          <cell r="S409">
            <v>-90000</v>
          </cell>
          <cell r="T409">
            <v>0</v>
          </cell>
          <cell r="U409">
            <v>-90000</v>
          </cell>
          <cell r="V409">
            <v>-41.14</v>
          </cell>
          <cell r="W409">
            <v>-82280</v>
          </cell>
          <cell r="X409">
            <v>0</v>
          </cell>
          <cell r="Y409">
            <v>-82280</v>
          </cell>
        </row>
        <row r="410">
          <cell r="A410">
            <v>200211</v>
          </cell>
          <cell r="B410" t="str">
            <v>am074</v>
          </cell>
          <cell r="C410" t="str">
            <v>am</v>
          </cell>
          <cell r="D410">
            <v>37565</v>
          </cell>
          <cell r="E410">
            <v>37573</v>
          </cell>
          <cell r="F410">
            <v>37565</v>
          </cell>
          <cell r="G410">
            <v>37573</v>
          </cell>
          <cell r="H410">
            <v>1786.22</v>
          </cell>
          <cell r="I410">
            <v>1786.22</v>
          </cell>
          <cell r="J410" t="str">
            <v>НевАзот</v>
          </cell>
          <cell r="K410" t="str">
            <v>НевАзот</v>
          </cell>
          <cell r="L410" t="str">
            <v>GMF</v>
          </cell>
          <cell r="M410" t="str">
            <v>IBE</v>
          </cell>
          <cell r="N410">
            <v>70</v>
          </cell>
          <cell r="O410">
            <v>125035.4</v>
          </cell>
          <cell r="P410">
            <v>125035.4</v>
          </cell>
          <cell r="Q410">
            <v>0</v>
          </cell>
          <cell r="R410">
            <v>-50</v>
          </cell>
          <cell r="S410">
            <v>-89311</v>
          </cell>
          <cell r="T410">
            <v>0</v>
          </cell>
          <cell r="U410">
            <v>-89311</v>
          </cell>
          <cell r="V410">
            <v>0</v>
          </cell>
          <cell r="W410">
            <v>0</v>
          </cell>
          <cell r="X410">
            <v>0</v>
          </cell>
          <cell r="Y410">
            <v>0</v>
          </cell>
        </row>
        <row r="411">
          <cell r="A411">
            <v>200211</v>
          </cell>
          <cell r="B411" t="str">
            <v>am075</v>
          </cell>
          <cell r="C411" t="str">
            <v>am</v>
          </cell>
          <cell r="D411">
            <v>37571</v>
          </cell>
          <cell r="E411">
            <v>37267</v>
          </cell>
          <cell r="F411">
            <v>37571</v>
          </cell>
          <cell r="G411">
            <v>37267</v>
          </cell>
          <cell r="H411">
            <v>2000</v>
          </cell>
          <cell r="I411">
            <v>2000</v>
          </cell>
          <cell r="J411" t="str">
            <v>НевАзот</v>
          </cell>
          <cell r="K411" t="str">
            <v>НевАзот</v>
          </cell>
          <cell r="L411" t="str">
            <v>GMF</v>
          </cell>
          <cell r="M411" t="str">
            <v>IBE</v>
          </cell>
          <cell r="N411">
            <v>65</v>
          </cell>
          <cell r="O411">
            <v>130000</v>
          </cell>
          <cell r="P411">
            <v>0</v>
          </cell>
          <cell r="Q411">
            <v>130000</v>
          </cell>
          <cell r="R411">
            <v>-50</v>
          </cell>
          <cell r="S411">
            <v>-100000</v>
          </cell>
          <cell r="T411">
            <v>0</v>
          </cell>
          <cell r="U411">
            <v>-100000</v>
          </cell>
          <cell r="V411">
            <v>0</v>
          </cell>
          <cell r="W411">
            <v>0</v>
          </cell>
          <cell r="X411">
            <v>0</v>
          </cell>
          <cell r="Y411">
            <v>0</v>
          </cell>
        </row>
        <row r="412">
          <cell r="A412">
            <v>200211</v>
          </cell>
          <cell r="B412" t="str">
            <v>am076</v>
          </cell>
          <cell r="C412" t="str">
            <v>am</v>
          </cell>
          <cell r="D412">
            <v>37580</v>
          </cell>
          <cell r="E412">
            <v>37269</v>
          </cell>
          <cell r="F412">
            <v>37580</v>
          </cell>
          <cell r="G412">
            <v>37269</v>
          </cell>
          <cell r="H412">
            <v>2000</v>
          </cell>
          <cell r="I412">
            <v>2000</v>
          </cell>
          <cell r="J412" t="str">
            <v>НевАзот</v>
          </cell>
          <cell r="K412" t="str">
            <v>НевАзот</v>
          </cell>
          <cell r="L412" t="str">
            <v>GMF</v>
          </cell>
          <cell r="M412" t="str">
            <v>IBE</v>
          </cell>
          <cell r="N412">
            <v>65</v>
          </cell>
          <cell r="O412">
            <v>130000</v>
          </cell>
          <cell r="P412">
            <v>0</v>
          </cell>
          <cell r="Q412">
            <v>130000</v>
          </cell>
          <cell r="R412">
            <v>-50</v>
          </cell>
          <cell r="S412">
            <v>-100000</v>
          </cell>
          <cell r="T412">
            <v>0</v>
          </cell>
          <cell r="U412">
            <v>-100000</v>
          </cell>
          <cell r="V412">
            <v>0</v>
          </cell>
          <cell r="W412">
            <v>0</v>
          </cell>
          <cell r="X412">
            <v>0</v>
          </cell>
          <cell r="Y412">
            <v>0</v>
          </cell>
        </row>
        <row r="413">
          <cell r="A413">
            <v>200211</v>
          </cell>
          <cell r="B413" t="str">
            <v>am077</v>
          </cell>
          <cell r="C413" t="str">
            <v>am</v>
          </cell>
          <cell r="D413">
            <v>37585</v>
          </cell>
          <cell r="E413">
            <v>37568</v>
          </cell>
          <cell r="F413">
            <v>37585</v>
          </cell>
          <cell r="G413">
            <v>37568</v>
          </cell>
          <cell r="H413">
            <v>2000</v>
          </cell>
          <cell r="I413">
            <v>2000</v>
          </cell>
          <cell r="J413" t="str">
            <v>НевАзот</v>
          </cell>
          <cell r="K413" t="str">
            <v>НевАзот</v>
          </cell>
          <cell r="L413" t="str">
            <v>GMF</v>
          </cell>
          <cell r="M413" t="str">
            <v>IBE</v>
          </cell>
          <cell r="N413">
            <v>65</v>
          </cell>
          <cell r="O413">
            <v>130000</v>
          </cell>
          <cell r="P413">
            <v>0</v>
          </cell>
          <cell r="Q413">
            <v>130000</v>
          </cell>
          <cell r="R413">
            <v>-50</v>
          </cell>
          <cell r="S413">
            <v>-100000</v>
          </cell>
          <cell r="T413">
            <v>0</v>
          </cell>
          <cell r="U413">
            <v>-100000</v>
          </cell>
          <cell r="V413">
            <v>0</v>
          </cell>
          <cell r="W413">
            <v>0</v>
          </cell>
          <cell r="X413">
            <v>0</v>
          </cell>
          <cell r="Y413">
            <v>0</v>
          </cell>
        </row>
        <row r="414">
          <cell r="A414">
            <v>200211</v>
          </cell>
          <cell r="B414" t="str">
            <v>am078</v>
          </cell>
          <cell r="C414" t="str">
            <v>am</v>
          </cell>
          <cell r="D414">
            <v>37590</v>
          </cell>
          <cell r="E414">
            <v>37269</v>
          </cell>
          <cell r="F414">
            <v>37590</v>
          </cell>
          <cell r="G414">
            <v>37270</v>
          </cell>
          <cell r="H414">
            <v>2000</v>
          </cell>
          <cell r="I414">
            <v>2000</v>
          </cell>
          <cell r="J414" t="str">
            <v>НевАзот</v>
          </cell>
          <cell r="K414" t="str">
            <v>НевАзот</v>
          </cell>
          <cell r="L414" t="str">
            <v>GMF</v>
          </cell>
          <cell r="M414" t="str">
            <v>IBE</v>
          </cell>
          <cell r="N414">
            <v>65</v>
          </cell>
          <cell r="O414">
            <v>130000</v>
          </cell>
          <cell r="P414">
            <v>0</v>
          </cell>
          <cell r="Q414">
            <v>130000</v>
          </cell>
          <cell r="R414">
            <v>-50</v>
          </cell>
          <cell r="S414">
            <v>-100000</v>
          </cell>
          <cell r="T414">
            <v>0</v>
          </cell>
          <cell r="U414">
            <v>-100000</v>
          </cell>
          <cell r="V414">
            <v>0</v>
          </cell>
          <cell r="W414">
            <v>0</v>
          </cell>
          <cell r="X414">
            <v>0</v>
          </cell>
          <cell r="Y414">
            <v>0</v>
          </cell>
        </row>
        <row r="415">
          <cell r="A415">
            <v>200210</v>
          </cell>
          <cell r="B415" t="str">
            <v>am079</v>
          </cell>
          <cell r="C415" t="str">
            <v>am</v>
          </cell>
          <cell r="D415">
            <v>37560</v>
          </cell>
          <cell r="E415">
            <v>37560</v>
          </cell>
          <cell r="F415">
            <v>37560</v>
          </cell>
          <cell r="G415">
            <v>37560</v>
          </cell>
          <cell r="H415">
            <v>2006.1</v>
          </cell>
          <cell r="I415">
            <v>2006.1</v>
          </cell>
          <cell r="J415" t="str">
            <v>НовомосАзот</v>
          </cell>
          <cell r="K415" t="str">
            <v>НовомосАзот</v>
          </cell>
          <cell r="L415" t="str">
            <v>GMF</v>
          </cell>
          <cell r="M415" t="str">
            <v>Lifosa</v>
          </cell>
          <cell r="N415">
            <v>105</v>
          </cell>
          <cell r="O415">
            <v>210640.5</v>
          </cell>
          <cell r="P415">
            <v>0</v>
          </cell>
          <cell r="Q415">
            <v>210640.5</v>
          </cell>
          <cell r="R415">
            <v>-45</v>
          </cell>
          <cell r="S415">
            <v>-90274.5</v>
          </cell>
          <cell r="T415">
            <v>0</v>
          </cell>
          <cell r="U415">
            <v>-90274.5</v>
          </cell>
          <cell r="V415">
            <v>-41.002600000000001</v>
          </cell>
          <cell r="W415">
            <v>-82255.350000000006</v>
          </cell>
          <cell r="X415">
            <v>-82255.350000000006</v>
          </cell>
          <cell r="Y415">
            <v>0</v>
          </cell>
        </row>
        <row r="416">
          <cell r="A416">
            <v>200203</v>
          </cell>
          <cell r="B416" t="str">
            <v>an01</v>
          </cell>
          <cell r="C416" t="str">
            <v>an</v>
          </cell>
          <cell r="D416">
            <v>37324</v>
          </cell>
          <cell r="E416">
            <v>37322</v>
          </cell>
          <cell r="F416">
            <v>37324</v>
          </cell>
          <cell r="G416">
            <v>37322</v>
          </cell>
          <cell r="H416">
            <v>16498.337</v>
          </cell>
          <cell r="I416">
            <v>16498.337</v>
          </cell>
          <cell r="J416" t="str">
            <v>НевАзот</v>
          </cell>
          <cell r="K416" t="str">
            <v>НевАзот</v>
          </cell>
          <cell r="L416" t="str">
            <v>GMF</v>
          </cell>
          <cell r="M416" t="str">
            <v>Transammonia</v>
          </cell>
          <cell r="N416">
            <v>66.203299999999999</v>
          </cell>
          <cell r="O416">
            <v>1092243.82</v>
          </cell>
          <cell r="P416">
            <v>1092243.82</v>
          </cell>
          <cell r="Q416">
            <v>0</v>
          </cell>
          <cell r="R416">
            <v>-54</v>
          </cell>
          <cell r="S416">
            <v>-890910.2</v>
          </cell>
          <cell r="T416">
            <v>-890910.2</v>
          </cell>
          <cell r="U416">
            <v>0</v>
          </cell>
          <cell r="V416">
            <v>0</v>
          </cell>
          <cell r="W416">
            <v>0</v>
          </cell>
          <cell r="X416">
            <v>0</v>
          </cell>
          <cell r="Y416">
            <v>0</v>
          </cell>
        </row>
        <row r="417">
          <cell r="A417">
            <v>200202</v>
          </cell>
          <cell r="B417" t="str">
            <v>an02</v>
          </cell>
          <cell r="C417" t="str">
            <v>an</v>
          </cell>
          <cell r="D417">
            <v>37302</v>
          </cell>
          <cell r="E417">
            <v>37305</v>
          </cell>
          <cell r="F417">
            <v>37302</v>
          </cell>
          <cell r="G417">
            <v>37305</v>
          </cell>
          <cell r="H417">
            <v>5431.4179999999997</v>
          </cell>
          <cell r="I417">
            <v>5431.4179999999997</v>
          </cell>
          <cell r="J417" t="str">
            <v>НевАзот</v>
          </cell>
          <cell r="K417" t="str">
            <v>НевАзот</v>
          </cell>
          <cell r="L417" t="str">
            <v>GMF</v>
          </cell>
          <cell r="M417" t="str">
            <v>Transammonia</v>
          </cell>
          <cell r="N417">
            <v>72.090100000000007</v>
          </cell>
          <cell r="O417">
            <v>391551.37</v>
          </cell>
          <cell r="P417">
            <v>391551.37</v>
          </cell>
          <cell r="Q417">
            <v>0</v>
          </cell>
          <cell r="R417">
            <v>-54</v>
          </cell>
          <cell r="S417">
            <v>-293296.57</v>
          </cell>
          <cell r="T417">
            <v>-293296.57</v>
          </cell>
          <cell r="U417">
            <v>0</v>
          </cell>
          <cell r="V417">
            <v>0</v>
          </cell>
          <cell r="W417">
            <v>0</v>
          </cell>
          <cell r="X417">
            <v>0</v>
          </cell>
          <cell r="Y417">
            <v>0</v>
          </cell>
        </row>
        <row r="418">
          <cell r="A418">
            <v>200202</v>
          </cell>
          <cell r="B418" t="str">
            <v>an03</v>
          </cell>
          <cell r="C418" t="str">
            <v>an</v>
          </cell>
          <cell r="D418">
            <v>37310</v>
          </cell>
          <cell r="E418">
            <v>37315</v>
          </cell>
          <cell r="F418">
            <v>37310</v>
          </cell>
          <cell r="G418">
            <v>37315</v>
          </cell>
          <cell r="H418">
            <v>6201.9210000000003</v>
          </cell>
          <cell r="I418">
            <v>6201.9210000000003</v>
          </cell>
          <cell r="J418" t="str">
            <v>НевАзот</v>
          </cell>
          <cell r="K418" t="str">
            <v>НевАзот</v>
          </cell>
          <cell r="L418" t="str">
            <v>GMF</v>
          </cell>
          <cell r="M418" t="str">
            <v>Transammonia</v>
          </cell>
          <cell r="N418">
            <v>71.583299999999994</v>
          </cell>
          <cell r="O418">
            <v>443953.98</v>
          </cell>
          <cell r="P418">
            <v>443953.98</v>
          </cell>
          <cell r="Q418">
            <v>0</v>
          </cell>
          <cell r="R418">
            <v>-54</v>
          </cell>
          <cell r="S418">
            <v>-334903.73</v>
          </cell>
          <cell r="T418">
            <v>-334903.73</v>
          </cell>
          <cell r="U418">
            <v>0</v>
          </cell>
          <cell r="V418">
            <v>0</v>
          </cell>
          <cell r="W418">
            <v>0</v>
          </cell>
          <cell r="X418">
            <v>0</v>
          </cell>
          <cell r="Y418">
            <v>0</v>
          </cell>
        </row>
        <row r="419">
          <cell r="A419">
            <v>200203</v>
          </cell>
          <cell r="B419" t="str">
            <v>an04</v>
          </cell>
          <cell r="C419" t="str">
            <v>an</v>
          </cell>
          <cell r="D419">
            <v>37323</v>
          </cell>
          <cell r="E419">
            <v>37328</v>
          </cell>
          <cell r="F419">
            <v>37323</v>
          </cell>
          <cell r="G419">
            <v>37328</v>
          </cell>
          <cell r="H419">
            <v>5914.0469999999996</v>
          </cell>
          <cell r="I419">
            <v>5914.0469999999996</v>
          </cell>
          <cell r="J419" t="str">
            <v>НевАзот</v>
          </cell>
          <cell r="K419" t="str">
            <v>НевАзот</v>
          </cell>
          <cell r="L419" t="str">
            <v>GMF</v>
          </cell>
          <cell r="M419" t="str">
            <v>Transammonia</v>
          </cell>
          <cell r="N419">
            <v>74.473799999999997</v>
          </cell>
          <cell r="O419">
            <v>440441.78</v>
          </cell>
          <cell r="P419">
            <v>440441.78</v>
          </cell>
          <cell r="Q419">
            <v>0</v>
          </cell>
          <cell r="R419">
            <v>-54</v>
          </cell>
          <cell r="S419">
            <v>-319358.53999999998</v>
          </cell>
          <cell r="T419">
            <v>-319358.53999999998</v>
          </cell>
          <cell r="U419">
            <v>0</v>
          </cell>
          <cell r="V419">
            <v>0</v>
          </cell>
          <cell r="W419">
            <v>0</v>
          </cell>
          <cell r="X419">
            <v>0</v>
          </cell>
          <cell r="Y419">
            <v>0</v>
          </cell>
        </row>
        <row r="420">
          <cell r="A420">
            <v>200203</v>
          </cell>
          <cell r="B420" t="str">
            <v>an05</v>
          </cell>
          <cell r="C420" t="str">
            <v>an</v>
          </cell>
          <cell r="D420">
            <v>37332</v>
          </cell>
          <cell r="E420">
            <v>37338</v>
          </cell>
          <cell r="F420">
            <v>37332</v>
          </cell>
          <cell r="G420">
            <v>37338</v>
          </cell>
          <cell r="H420">
            <v>8611.2219999999998</v>
          </cell>
          <cell r="I420">
            <v>8611.2219999999998</v>
          </cell>
          <cell r="J420" t="str">
            <v>НевАзот</v>
          </cell>
          <cell r="K420" t="str">
            <v>НевАзот</v>
          </cell>
          <cell r="L420" t="str">
            <v>GMF</v>
          </cell>
          <cell r="M420" t="str">
            <v>Transammonia</v>
          </cell>
          <cell r="N420">
            <v>73.602400000000003</v>
          </cell>
          <cell r="O420">
            <v>633806.91</v>
          </cell>
          <cell r="P420">
            <v>633806.91</v>
          </cell>
          <cell r="Q420">
            <v>0</v>
          </cell>
          <cell r="R420">
            <v>-54</v>
          </cell>
          <cell r="S420">
            <v>-465005.99</v>
          </cell>
          <cell r="T420">
            <v>-465005.99</v>
          </cell>
          <cell r="U420">
            <v>0</v>
          </cell>
          <cell r="V420">
            <v>0</v>
          </cell>
          <cell r="W420">
            <v>0</v>
          </cell>
          <cell r="X420">
            <v>0</v>
          </cell>
          <cell r="Y420">
            <v>0</v>
          </cell>
        </row>
        <row r="421">
          <cell r="A421">
            <v>200204</v>
          </cell>
          <cell r="B421" t="str">
            <v>an06</v>
          </cell>
          <cell r="C421" t="str">
            <v>an</v>
          </cell>
          <cell r="D421">
            <v>37345</v>
          </cell>
          <cell r="E421">
            <v>37347</v>
          </cell>
          <cell r="F421">
            <v>37345</v>
          </cell>
          <cell r="G421">
            <v>37347</v>
          </cell>
          <cell r="H421">
            <v>2816.0309999999999</v>
          </cell>
          <cell r="I421">
            <v>2816.0309999999999</v>
          </cell>
          <cell r="J421" t="str">
            <v>НевАзот</v>
          </cell>
          <cell r="K421" t="str">
            <v>НевАзот</v>
          </cell>
          <cell r="L421" t="str">
            <v>GMF</v>
          </cell>
          <cell r="M421" t="str">
            <v>Transammonia</v>
          </cell>
          <cell r="N421">
            <v>69.978999999999999</v>
          </cell>
          <cell r="O421">
            <v>197063.1</v>
          </cell>
          <cell r="P421">
            <v>197063.09</v>
          </cell>
          <cell r="Q421">
            <v>0.01</v>
          </cell>
          <cell r="R421">
            <v>-54</v>
          </cell>
          <cell r="S421">
            <v>-152065.67000000001</v>
          </cell>
          <cell r="T421">
            <v>-152065.67000000001</v>
          </cell>
          <cell r="U421">
            <v>0</v>
          </cell>
          <cell r="V421">
            <v>0</v>
          </cell>
          <cell r="W421">
            <v>0</v>
          </cell>
          <cell r="X421">
            <v>0</v>
          </cell>
          <cell r="Y421">
            <v>0</v>
          </cell>
        </row>
        <row r="422">
          <cell r="A422">
            <v>200204</v>
          </cell>
          <cell r="B422" t="str">
            <v>an07</v>
          </cell>
          <cell r="C422" t="str">
            <v>an</v>
          </cell>
          <cell r="D422">
            <v>37348</v>
          </cell>
          <cell r="E422">
            <v>37352</v>
          </cell>
          <cell r="F422">
            <v>37348</v>
          </cell>
          <cell r="G422">
            <v>37352</v>
          </cell>
          <cell r="H422">
            <v>9704</v>
          </cell>
          <cell r="I422">
            <v>9704</v>
          </cell>
          <cell r="J422" t="str">
            <v>НевАзот</v>
          </cell>
          <cell r="K422" t="str">
            <v>НевАзот</v>
          </cell>
          <cell r="L422" t="str">
            <v>GMF</v>
          </cell>
          <cell r="M422" t="str">
            <v>Transammonia</v>
          </cell>
          <cell r="N422">
            <v>71.293199999999999</v>
          </cell>
          <cell r="O422">
            <v>691829.17</v>
          </cell>
          <cell r="P422">
            <v>692130.92</v>
          </cell>
          <cell r="Q422">
            <v>-301.75</v>
          </cell>
          <cell r="R422">
            <v>-54</v>
          </cell>
          <cell r="S422">
            <v>-524016</v>
          </cell>
          <cell r="T422">
            <v>-524016</v>
          </cell>
          <cell r="U422">
            <v>0</v>
          </cell>
          <cell r="V422">
            <v>0</v>
          </cell>
          <cell r="W422">
            <v>0</v>
          </cell>
          <cell r="X422">
            <v>0</v>
          </cell>
          <cell r="Y422">
            <v>0</v>
          </cell>
        </row>
        <row r="423">
          <cell r="A423">
            <v>200204</v>
          </cell>
          <cell r="B423" t="str">
            <v>an08</v>
          </cell>
          <cell r="C423" t="str">
            <v>an</v>
          </cell>
          <cell r="D423">
            <v>37354</v>
          </cell>
          <cell r="E423">
            <v>37355</v>
          </cell>
          <cell r="F423">
            <v>37354</v>
          </cell>
          <cell r="G423">
            <v>37355</v>
          </cell>
          <cell r="H423">
            <v>2801.8789999999999</v>
          </cell>
          <cell r="I423">
            <v>2801.8789999999999</v>
          </cell>
          <cell r="J423" t="str">
            <v>НевАзот</v>
          </cell>
          <cell r="K423" t="str">
            <v>НевАзот</v>
          </cell>
          <cell r="L423" t="str">
            <v>GMF</v>
          </cell>
          <cell r="M423" t="str">
            <v>Transammonia</v>
          </cell>
          <cell r="N423">
            <v>70.248500000000007</v>
          </cell>
          <cell r="O423">
            <v>196827.86</v>
          </cell>
          <cell r="P423">
            <v>196764.09</v>
          </cell>
          <cell r="Q423">
            <v>63.77</v>
          </cell>
          <cell r="R423">
            <v>-54</v>
          </cell>
          <cell r="S423">
            <v>-151301.47</v>
          </cell>
          <cell r="T423">
            <v>-151301.47</v>
          </cell>
          <cell r="U423">
            <v>0</v>
          </cell>
          <cell r="V423">
            <v>0</v>
          </cell>
          <cell r="W423">
            <v>0</v>
          </cell>
          <cell r="X423">
            <v>0</v>
          </cell>
          <cell r="Y423">
            <v>0</v>
          </cell>
        </row>
        <row r="424">
          <cell r="A424">
            <v>200204</v>
          </cell>
          <cell r="B424" t="str">
            <v>an09</v>
          </cell>
          <cell r="C424" t="str">
            <v>an</v>
          </cell>
          <cell r="D424">
            <v>37370</v>
          </cell>
          <cell r="E424">
            <v>37369</v>
          </cell>
          <cell r="F424">
            <v>37370</v>
          </cell>
          <cell r="G424">
            <v>37369</v>
          </cell>
          <cell r="H424">
            <v>27393.962</v>
          </cell>
          <cell r="I424">
            <v>27393.962</v>
          </cell>
          <cell r="J424" t="str">
            <v>НевАзот</v>
          </cell>
          <cell r="K424" t="str">
            <v>НевАзот</v>
          </cell>
          <cell r="L424" t="str">
            <v>GMF</v>
          </cell>
          <cell r="M424" t="str">
            <v>Transammonia</v>
          </cell>
          <cell r="N424">
            <v>63.631599999999999</v>
          </cell>
          <cell r="O424">
            <v>1743122.36</v>
          </cell>
          <cell r="P424">
            <v>1743122.36</v>
          </cell>
          <cell r="Q424">
            <v>0</v>
          </cell>
          <cell r="R424">
            <v>-54</v>
          </cell>
          <cell r="S424">
            <v>-1479273.95</v>
          </cell>
          <cell r="T424">
            <v>-1479273.95</v>
          </cell>
          <cell r="U424">
            <v>0</v>
          </cell>
          <cell r="V424">
            <v>0</v>
          </cell>
          <cell r="W424">
            <v>0</v>
          </cell>
          <cell r="X424">
            <v>0</v>
          </cell>
          <cell r="Y424">
            <v>0</v>
          </cell>
        </row>
        <row r="425">
          <cell r="A425">
            <v>200211</v>
          </cell>
          <cell r="B425" t="str">
            <v>an100</v>
          </cell>
          <cell r="C425" t="str">
            <v>an</v>
          </cell>
          <cell r="D425">
            <v>37570</v>
          </cell>
          <cell r="E425">
            <v>37338</v>
          </cell>
          <cell r="F425">
            <v>37570</v>
          </cell>
          <cell r="G425">
            <v>37338</v>
          </cell>
          <cell r="H425">
            <v>2000</v>
          </cell>
          <cell r="I425">
            <v>2000</v>
          </cell>
          <cell r="J425" t="str">
            <v>НовомосАзот</v>
          </cell>
          <cell r="K425" t="str">
            <v>НовомосАзот</v>
          </cell>
          <cell r="L425" t="str">
            <v>GMF</v>
          </cell>
          <cell r="M425" t="str">
            <v>Chemical Products</v>
          </cell>
          <cell r="N425">
            <v>46</v>
          </cell>
          <cell r="O425">
            <v>92000</v>
          </cell>
          <cell r="P425">
            <v>92000</v>
          </cell>
          <cell r="Q425">
            <v>0</v>
          </cell>
          <cell r="R425">
            <v>-35</v>
          </cell>
          <cell r="S425">
            <v>-70000</v>
          </cell>
          <cell r="T425">
            <v>0</v>
          </cell>
          <cell r="U425">
            <v>-70000</v>
          </cell>
          <cell r="V425">
            <v>0</v>
          </cell>
          <cell r="W425">
            <v>0</v>
          </cell>
          <cell r="X425">
            <v>0</v>
          </cell>
          <cell r="Y425">
            <v>0</v>
          </cell>
        </row>
        <row r="426">
          <cell r="A426">
            <v>200211</v>
          </cell>
          <cell r="B426" t="str">
            <v>an101</v>
          </cell>
          <cell r="C426" t="str">
            <v>an</v>
          </cell>
          <cell r="D426">
            <v>37575</v>
          </cell>
          <cell r="E426">
            <v>37347</v>
          </cell>
          <cell r="F426">
            <v>37575</v>
          </cell>
          <cell r="G426">
            <v>37347</v>
          </cell>
          <cell r="H426">
            <v>2000</v>
          </cell>
          <cell r="I426">
            <v>2000</v>
          </cell>
          <cell r="J426" t="str">
            <v>НовомосАзот</v>
          </cell>
          <cell r="K426" t="str">
            <v>НовомосАзот</v>
          </cell>
          <cell r="L426" t="str">
            <v>GMF</v>
          </cell>
          <cell r="M426" t="str">
            <v>Windeal</v>
          </cell>
          <cell r="N426">
            <v>55</v>
          </cell>
          <cell r="O426">
            <v>110000</v>
          </cell>
          <cell r="P426">
            <v>0</v>
          </cell>
          <cell r="Q426">
            <v>110000</v>
          </cell>
          <cell r="R426">
            <v>-35</v>
          </cell>
          <cell r="S426">
            <v>-70000</v>
          </cell>
          <cell r="T426">
            <v>0</v>
          </cell>
          <cell r="U426">
            <v>-70000</v>
          </cell>
          <cell r="V426">
            <v>-10.1</v>
          </cell>
          <cell r="W426">
            <v>-20200</v>
          </cell>
          <cell r="X426">
            <v>-20200</v>
          </cell>
          <cell r="Y426">
            <v>0</v>
          </cell>
        </row>
        <row r="427">
          <cell r="A427">
            <v>200211</v>
          </cell>
          <cell r="B427" t="str">
            <v>an103</v>
          </cell>
          <cell r="C427" t="str">
            <v>an</v>
          </cell>
          <cell r="D427">
            <v>37569</v>
          </cell>
          <cell r="E427">
            <v>37352</v>
          </cell>
          <cell r="F427">
            <v>37569</v>
          </cell>
          <cell r="G427">
            <v>37352</v>
          </cell>
          <cell r="H427">
            <v>500</v>
          </cell>
          <cell r="I427">
            <v>500</v>
          </cell>
          <cell r="J427" t="str">
            <v>НовомосАзот</v>
          </cell>
          <cell r="K427" t="str">
            <v>НовомосАзот</v>
          </cell>
          <cell r="L427" t="str">
            <v>GMF</v>
          </cell>
          <cell r="M427" t="str">
            <v>Chemical Products</v>
          </cell>
          <cell r="N427">
            <v>41</v>
          </cell>
          <cell r="O427">
            <v>20500</v>
          </cell>
          <cell r="P427">
            <v>20500</v>
          </cell>
          <cell r="Q427">
            <v>0</v>
          </cell>
          <cell r="R427">
            <v>-35</v>
          </cell>
          <cell r="S427">
            <v>-17500</v>
          </cell>
          <cell r="T427">
            <v>0</v>
          </cell>
          <cell r="U427">
            <v>-17500</v>
          </cell>
          <cell r="V427">
            <v>0</v>
          </cell>
          <cell r="W427">
            <v>0</v>
          </cell>
          <cell r="X427">
            <v>0</v>
          </cell>
          <cell r="Y427">
            <v>0</v>
          </cell>
        </row>
        <row r="428">
          <cell r="A428">
            <v>200211</v>
          </cell>
          <cell r="B428" t="str">
            <v>an104</v>
          </cell>
          <cell r="C428" t="str">
            <v>an</v>
          </cell>
          <cell r="D428">
            <v>37570</v>
          </cell>
          <cell r="E428">
            <v>37355</v>
          </cell>
          <cell r="F428">
            <v>37570</v>
          </cell>
          <cell r="G428">
            <v>37355</v>
          </cell>
          <cell r="H428">
            <v>5000</v>
          </cell>
          <cell r="I428">
            <v>5000</v>
          </cell>
          <cell r="J428" t="str">
            <v>НовомосАзот</v>
          </cell>
          <cell r="K428" t="str">
            <v>НовомосАзот</v>
          </cell>
          <cell r="L428" t="str">
            <v>GMF</v>
          </cell>
          <cell r="M428" t="str">
            <v>FertiJum</v>
          </cell>
          <cell r="N428">
            <v>56</v>
          </cell>
          <cell r="O428">
            <v>280000</v>
          </cell>
          <cell r="P428">
            <v>0</v>
          </cell>
          <cell r="Q428">
            <v>280000</v>
          </cell>
          <cell r="R428">
            <v>-35</v>
          </cell>
          <cell r="S428">
            <v>-175000</v>
          </cell>
          <cell r="T428">
            <v>0</v>
          </cell>
          <cell r="U428">
            <v>-175000</v>
          </cell>
          <cell r="V428">
            <v>0</v>
          </cell>
          <cell r="W428">
            <v>0</v>
          </cell>
          <cell r="X428">
            <v>0</v>
          </cell>
          <cell r="Y428">
            <v>0</v>
          </cell>
        </row>
        <row r="429">
          <cell r="A429">
            <v>200211</v>
          </cell>
          <cell r="B429" t="str">
            <v>an105</v>
          </cell>
          <cell r="C429" t="str">
            <v>an</v>
          </cell>
          <cell r="D429">
            <v>37577</v>
          </cell>
          <cell r="E429">
            <v>37369</v>
          </cell>
          <cell r="F429">
            <v>37577</v>
          </cell>
          <cell r="G429">
            <v>37369</v>
          </cell>
          <cell r="H429">
            <v>1500</v>
          </cell>
          <cell r="I429">
            <v>1500</v>
          </cell>
          <cell r="J429" t="str">
            <v>НовомосАзот</v>
          </cell>
          <cell r="K429" t="str">
            <v>НовомосАзот</v>
          </cell>
          <cell r="L429" t="str">
            <v>GMF</v>
          </cell>
          <cell r="M429" t="str">
            <v>FertiJum</v>
          </cell>
          <cell r="N429">
            <v>56</v>
          </cell>
          <cell r="O429">
            <v>84000</v>
          </cell>
          <cell r="P429">
            <v>0</v>
          </cell>
          <cell r="Q429">
            <v>84000</v>
          </cell>
          <cell r="R429">
            <v>-35</v>
          </cell>
          <cell r="S429">
            <v>-52500</v>
          </cell>
          <cell r="T429">
            <v>0</v>
          </cell>
          <cell r="U429">
            <v>-52500</v>
          </cell>
          <cell r="V429">
            <v>0</v>
          </cell>
          <cell r="W429">
            <v>0</v>
          </cell>
          <cell r="X429">
            <v>0</v>
          </cell>
          <cell r="Y429">
            <v>0</v>
          </cell>
        </row>
        <row r="430">
          <cell r="A430">
            <v>200211</v>
          </cell>
          <cell r="B430" t="str">
            <v>an106</v>
          </cell>
          <cell r="C430" t="str">
            <v>an</v>
          </cell>
          <cell r="D430">
            <v>37584</v>
          </cell>
          <cell r="E430">
            <v>37246</v>
          </cell>
          <cell r="F430">
            <v>37584</v>
          </cell>
          <cell r="G430">
            <v>37276</v>
          </cell>
          <cell r="H430">
            <v>3000</v>
          </cell>
          <cell r="I430">
            <v>3000</v>
          </cell>
          <cell r="J430" t="str">
            <v>НовомосАзот</v>
          </cell>
          <cell r="K430" t="str">
            <v>НовомосАзот</v>
          </cell>
          <cell r="L430" t="str">
            <v>GMF</v>
          </cell>
          <cell r="M430" t="str">
            <v>FertiJum</v>
          </cell>
          <cell r="N430">
            <v>61.5</v>
          </cell>
          <cell r="O430">
            <v>184500</v>
          </cell>
          <cell r="P430">
            <v>0</v>
          </cell>
          <cell r="Q430">
            <v>184500</v>
          </cell>
          <cell r="R430">
            <v>-35</v>
          </cell>
          <cell r="S430">
            <v>-105000</v>
          </cell>
          <cell r="T430">
            <v>0</v>
          </cell>
          <cell r="U430">
            <v>-105000</v>
          </cell>
          <cell r="V430">
            <v>0</v>
          </cell>
          <cell r="W430">
            <v>0</v>
          </cell>
          <cell r="X430">
            <v>0</v>
          </cell>
          <cell r="Y430">
            <v>0</v>
          </cell>
        </row>
        <row r="431">
          <cell r="A431">
            <v>200211</v>
          </cell>
          <cell r="B431" t="str">
            <v>an107</v>
          </cell>
          <cell r="C431" t="str">
            <v>an</v>
          </cell>
          <cell r="D431">
            <v>37575</v>
          </cell>
          <cell r="E431">
            <v>37244</v>
          </cell>
          <cell r="F431">
            <v>37575</v>
          </cell>
          <cell r="G431">
            <v>37276</v>
          </cell>
          <cell r="H431">
            <v>1850</v>
          </cell>
          <cell r="I431">
            <v>1850</v>
          </cell>
          <cell r="J431" t="str">
            <v>НовомосАзот</v>
          </cell>
          <cell r="K431" t="str">
            <v>НовомосАзот</v>
          </cell>
          <cell r="L431" t="str">
            <v>GMF</v>
          </cell>
          <cell r="M431" t="str">
            <v>Chemical Products</v>
          </cell>
          <cell r="N431">
            <v>70</v>
          </cell>
          <cell r="O431">
            <v>129500</v>
          </cell>
          <cell r="P431">
            <v>20992</v>
          </cell>
          <cell r="Q431">
            <v>108508</v>
          </cell>
          <cell r="R431">
            <v>-35</v>
          </cell>
          <cell r="S431">
            <v>-64750</v>
          </cell>
          <cell r="T431">
            <v>0</v>
          </cell>
          <cell r="U431">
            <v>-64750</v>
          </cell>
          <cell r="V431">
            <v>-21.66</v>
          </cell>
          <cell r="W431">
            <v>-40071</v>
          </cell>
          <cell r="X431">
            <v>0</v>
          </cell>
          <cell r="Y431">
            <v>-40071</v>
          </cell>
        </row>
        <row r="432">
          <cell r="A432">
            <v>200211</v>
          </cell>
          <cell r="B432" t="str">
            <v>an108</v>
          </cell>
          <cell r="C432" t="str">
            <v>an</v>
          </cell>
          <cell r="D432">
            <v>37577</v>
          </cell>
          <cell r="E432">
            <v>37270</v>
          </cell>
          <cell r="F432">
            <v>37577</v>
          </cell>
          <cell r="G432">
            <v>37276</v>
          </cell>
          <cell r="H432">
            <v>700</v>
          </cell>
          <cell r="I432">
            <v>700</v>
          </cell>
          <cell r="J432" t="str">
            <v>НовомосАзот</v>
          </cell>
          <cell r="K432" t="str">
            <v>НовомосАзот</v>
          </cell>
          <cell r="L432" t="str">
            <v>GMF</v>
          </cell>
          <cell r="M432" t="str">
            <v>Chemical Products</v>
          </cell>
          <cell r="N432">
            <v>48</v>
          </cell>
          <cell r="O432">
            <v>33600</v>
          </cell>
          <cell r="P432">
            <v>0</v>
          </cell>
          <cell r="Q432">
            <v>33600</v>
          </cell>
          <cell r="R432">
            <v>-35</v>
          </cell>
          <cell r="S432">
            <v>-24500</v>
          </cell>
          <cell r="T432">
            <v>0</v>
          </cell>
          <cell r="U432">
            <v>-24500</v>
          </cell>
          <cell r="V432">
            <v>0</v>
          </cell>
          <cell r="W432">
            <v>0</v>
          </cell>
          <cell r="X432">
            <v>0</v>
          </cell>
          <cell r="Y432">
            <v>0</v>
          </cell>
        </row>
        <row r="433">
          <cell r="A433">
            <v>200211</v>
          </cell>
          <cell r="B433" t="str">
            <v>an109</v>
          </cell>
          <cell r="C433" t="str">
            <v>an</v>
          </cell>
          <cell r="D433">
            <v>37580</v>
          </cell>
          <cell r="E433">
            <v>37277</v>
          </cell>
          <cell r="F433">
            <v>37580</v>
          </cell>
          <cell r="G433">
            <v>37277</v>
          </cell>
          <cell r="H433">
            <v>1050</v>
          </cell>
          <cell r="I433">
            <v>1050</v>
          </cell>
          <cell r="J433" t="str">
            <v>НовомосАзот</v>
          </cell>
          <cell r="K433" t="str">
            <v>НовомосАзот</v>
          </cell>
          <cell r="L433" t="str">
            <v>GMF</v>
          </cell>
          <cell r="M433" t="str">
            <v>Kroltex</v>
          </cell>
          <cell r="N433">
            <v>70</v>
          </cell>
          <cell r="O433">
            <v>73500</v>
          </cell>
          <cell r="P433">
            <v>73500</v>
          </cell>
          <cell r="Q433">
            <v>0</v>
          </cell>
          <cell r="R433">
            <v>-35</v>
          </cell>
          <cell r="S433">
            <v>-36750</v>
          </cell>
          <cell r="T433">
            <v>0</v>
          </cell>
          <cell r="U433">
            <v>-36750</v>
          </cell>
          <cell r="V433">
            <v>-17.75</v>
          </cell>
          <cell r="W433">
            <v>-18637.5</v>
          </cell>
          <cell r="X433">
            <v>0</v>
          </cell>
          <cell r="Y433">
            <v>-18637.5</v>
          </cell>
        </row>
        <row r="434">
          <cell r="A434">
            <v>200211</v>
          </cell>
          <cell r="B434" t="str">
            <v>an110</v>
          </cell>
          <cell r="C434" t="str">
            <v>an</v>
          </cell>
          <cell r="D434">
            <v>37567</v>
          </cell>
          <cell r="E434">
            <v>37568</v>
          </cell>
          <cell r="F434">
            <v>37567</v>
          </cell>
          <cell r="G434">
            <v>37568</v>
          </cell>
          <cell r="H434">
            <v>5000</v>
          </cell>
          <cell r="I434">
            <v>5000</v>
          </cell>
          <cell r="J434" t="str">
            <v>НевАзот</v>
          </cell>
          <cell r="K434" t="str">
            <v>НевАзот</v>
          </cell>
          <cell r="L434" t="str">
            <v>GMF</v>
          </cell>
          <cell r="M434" t="str">
            <v>Transammonia</v>
          </cell>
          <cell r="N434">
            <v>57</v>
          </cell>
          <cell r="O434">
            <v>285000</v>
          </cell>
          <cell r="P434">
            <v>285000</v>
          </cell>
          <cell r="Q434">
            <v>0</v>
          </cell>
          <cell r="R434">
            <v>-54</v>
          </cell>
          <cell r="S434">
            <v>-270000</v>
          </cell>
          <cell r="T434">
            <v>0</v>
          </cell>
          <cell r="U434">
            <v>-270000</v>
          </cell>
          <cell r="V434">
            <v>0</v>
          </cell>
          <cell r="W434">
            <v>0</v>
          </cell>
          <cell r="X434">
            <v>0</v>
          </cell>
          <cell r="Y434">
            <v>0</v>
          </cell>
        </row>
        <row r="435">
          <cell r="A435">
            <v>200205</v>
          </cell>
          <cell r="B435" t="str">
            <v>an13</v>
          </cell>
          <cell r="C435" t="str">
            <v>an</v>
          </cell>
          <cell r="D435">
            <v>37378</v>
          </cell>
          <cell r="E435">
            <v>37378</v>
          </cell>
          <cell r="F435">
            <v>37378</v>
          </cell>
          <cell r="G435">
            <v>37378</v>
          </cell>
          <cell r="H435">
            <v>21513.731</v>
          </cell>
          <cell r="I435">
            <v>21513.731</v>
          </cell>
          <cell r="J435" t="str">
            <v>НевАзот</v>
          </cell>
          <cell r="K435" t="str">
            <v>НевАзот</v>
          </cell>
          <cell r="L435" t="str">
            <v>GMF</v>
          </cell>
          <cell r="M435" t="str">
            <v>Transammonia</v>
          </cell>
          <cell r="N435">
            <v>65.393500000000003</v>
          </cell>
          <cell r="O435">
            <v>1406857.25</v>
          </cell>
          <cell r="P435">
            <v>1406857.25</v>
          </cell>
          <cell r="Q435">
            <v>0</v>
          </cell>
          <cell r="R435">
            <v>-54</v>
          </cell>
          <cell r="S435">
            <v>-1161741.47</v>
          </cell>
          <cell r="T435">
            <v>-1161741.47</v>
          </cell>
          <cell r="U435">
            <v>0</v>
          </cell>
          <cell r="V435">
            <v>0</v>
          </cell>
          <cell r="W435">
            <v>0</v>
          </cell>
          <cell r="X435">
            <v>0</v>
          </cell>
          <cell r="Y435">
            <v>0</v>
          </cell>
        </row>
        <row r="436">
          <cell r="A436">
            <v>200205</v>
          </cell>
          <cell r="B436" t="str">
            <v>an14</v>
          </cell>
          <cell r="C436" t="str">
            <v>an</v>
          </cell>
          <cell r="D436">
            <v>37393</v>
          </cell>
          <cell r="E436">
            <v>37393</v>
          </cell>
          <cell r="F436">
            <v>37393</v>
          </cell>
          <cell r="G436">
            <v>37393</v>
          </cell>
          <cell r="H436">
            <v>27499.166000000001</v>
          </cell>
          <cell r="I436">
            <v>27499.166000000001</v>
          </cell>
          <cell r="J436" t="str">
            <v>НевАзот</v>
          </cell>
          <cell r="K436" t="str">
            <v>НевАзот</v>
          </cell>
          <cell r="L436" t="str">
            <v>GMF</v>
          </cell>
          <cell r="M436" t="str">
            <v>Transammonia</v>
          </cell>
          <cell r="N436">
            <v>61.941099999999999</v>
          </cell>
          <cell r="O436">
            <v>1703328.6</v>
          </cell>
          <cell r="P436">
            <v>1703328.6</v>
          </cell>
          <cell r="Q436">
            <v>0</v>
          </cell>
          <cell r="R436">
            <v>-54</v>
          </cell>
          <cell r="S436">
            <v>-1484954.96</v>
          </cell>
          <cell r="T436">
            <v>-1484954.96</v>
          </cell>
          <cell r="U436">
            <v>0</v>
          </cell>
          <cell r="V436">
            <v>0</v>
          </cell>
          <cell r="W436">
            <v>0</v>
          </cell>
          <cell r="X436">
            <v>0</v>
          </cell>
          <cell r="Y436">
            <v>0</v>
          </cell>
        </row>
        <row r="437">
          <cell r="A437">
            <v>200206</v>
          </cell>
          <cell r="B437" t="str">
            <v>an15</v>
          </cell>
          <cell r="C437" t="str">
            <v>an</v>
          </cell>
          <cell r="D437">
            <v>37406</v>
          </cell>
          <cell r="E437">
            <v>37409</v>
          </cell>
          <cell r="F437">
            <v>37406</v>
          </cell>
          <cell r="G437">
            <v>37409</v>
          </cell>
          <cell r="H437">
            <v>15511.966</v>
          </cell>
          <cell r="I437">
            <v>15511.966</v>
          </cell>
          <cell r="J437" t="str">
            <v>НевАзот</v>
          </cell>
          <cell r="K437" t="str">
            <v>НевАзот</v>
          </cell>
          <cell r="L437" t="str">
            <v>GMF</v>
          </cell>
          <cell r="M437" t="str">
            <v>Transammonia</v>
          </cell>
          <cell r="N437">
            <v>61.9878</v>
          </cell>
          <cell r="O437">
            <v>961552.03</v>
          </cell>
          <cell r="P437">
            <v>961552.03</v>
          </cell>
          <cell r="Q437">
            <v>0</v>
          </cell>
          <cell r="R437">
            <v>-54</v>
          </cell>
          <cell r="S437">
            <v>-837646.16</v>
          </cell>
          <cell r="T437">
            <v>-837646.16</v>
          </cell>
          <cell r="U437">
            <v>0</v>
          </cell>
          <cell r="V437">
            <v>0</v>
          </cell>
          <cell r="W437">
            <v>0</v>
          </cell>
          <cell r="X437">
            <v>0</v>
          </cell>
          <cell r="Y437">
            <v>0</v>
          </cell>
        </row>
        <row r="438">
          <cell r="A438">
            <v>200206</v>
          </cell>
          <cell r="B438" t="str">
            <v>an16</v>
          </cell>
          <cell r="C438" t="str">
            <v>an</v>
          </cell>
          <cell r="D438">
            <v>37425</v>
          </cell>
          <cell r="E438">
            <v>37431</v>
          </cell>
          <cell r="F438">
            <v>37425</v>
          </cell>
          <cell r="G438">
            <v>37431</v>
          </cell>
          <cell r="H438">
            <v>24980.875</v>
          </cell>
          <cell r="I438">
            <v>24980.875</v>
          </cell>
          <cell r="J438" t="str">
            <v>НевАзот</v>
          </cell>
          <cell r="K438" t="str">
            <v>НевАзот</v>
          </cell>
          <cell r="L438" t="str">
            <v>GMF</v>
          </cell>
          <cell r="M438" t="str">
            <v>Transammonia</v>
          </cell>
          <cell r="N438">
            <v>60.694600000000001</v>
          </cell>
          <cell r="O438">
            <v>1516204.27</v>
          </cell>
          <cell r="P438">
            <v>1518874.98</v>
          </cell>
          <cell r="Q438">
            <v>-2670.71</v>
          </cell>
          <cell r="R438">
            <v>-54</v>
          </cell>
          <cell r="S438">
            <v>-1348967.25</v>
          </cell>
          <cell r="T438">
            <v>-1348967.25</v>
          </cell>
          <cell r="U438">
            <v>0</v>
          </cell>
          <cell r="V438">
            <v>0</v>
          </cell>
          <cell r="W438">
            <v>0</v>
          </cell>
          <cell r="X438">
            <v>0</v>
          </cell>
          <cell r="Y438">
            <v>0</v>
          </cell>
        </row>
        <row r="439">
          <cell r="A439">
            <v>200206</v>
          </cell>
          <cell r="B439" t="str">
            <v>an17</v>
          </cell>
          <cell r="C439" t="str">
            <v>an</v>
          </cell>
          <cell r="D439">
            <v>37410</v>
          </cell>
          <cell r="E439">
            <v>37407</v>
          </cell>
          <cell r="F439">
            <v>37419</v>
          </cell>
          <cell r="G439">
            <v>37421</v>
          </cell>
          <cell r="H439">
            <v>997</v>
          </cell>
          <cell r="I439">
            <v>997</v>
          </cell>
          <cell r="J439" t="str">
            <v>НевАзот</v>
          </cell>
          <cell r="K439" t="str">
            <v>НевАзот</v>
          </cell>
          <cell r="L439" t="str">
            <v>GMF</v>
          </cell>
          <cell r="M439" t="str">
            <v>Agrofer</v>
          </cell>
          <cell r="N439">
            <v>80</v>
          </cell>
          <cell r="O439">
            <v>79760</v>
          </cell>
          <cell r="P439">
            <v>79760</v>
          </cell>
          <cell r="Q439">
            <v>0</v>
          </cell>
          <cell r="R439">
            <v>-45</v>
          </cell>
          <cell r="S439">
            <v>-44865</v>
          </cell>
          <cell r="T439">
            <v>-44865</v>
          </cell>
          <cell r="U439">
            <v>0</v>
          </cell>
          <cell r="V439">
            <v>-18.308900000000001</v>
          </cell>
          <cell r="W439">
            <v>-18253.95</v>
          </cell>
          <cell r="X439">
            <v>-18253.95</v>
          </cell>
          <cell r="Y439">
            <v>0</v>
          </cell>
        </row>
        <row r="440">
          <cell r="A440">
            <v>200206</v>
          </cell>
          <cell r="B440" t="str">
            <v>an18</v>
          </cell>
          <cell r="C440" t="str">
            <v>an</v>
          </cell>
          <cell r="D440">
            <v>37432</v>
          </cell>
          <cell r="E440">
            <v>37432</v>
          </cell>
          <cell r="F440">
            <v>37432</v>
          </cell>
          <cell r="G440">
            <v>37432</v>
          </cell>
          <cell r="H440">
            <v>14077.03</v>
          </cell>
          <cell r="I440">
            <v>14077.03</v>
          </cell>
          <cell r="J440" t="str">
            <v>НевАзот</v>
          </cell>
          <cell r="K440" t="str">
            <v>НевАзот</v>
          </cell>
          <cell r="L440" t="str">
            <v>GMF</v>
          </cell>
          <cell r="M440" t="str">
            <v>Transammonia</v>
          </cell>
          <cell r="N440">
            <v>62.06</v>
          </cell>
          <cell r="O440">
            <v>873621.04</v>
          </cell>
          <cell r="P440">
            <v>873621.04</v>
          </cell>
          <cell r="Q440">
            <v>0</v>
          </cell>
          <cell r="R440">
            <v>-54</v>
          </cell>
          <cell r="S440">
            <v>-760159.62</v>
          </cell>
          <cell r="T440">
            <v>-760159.62</v>
          </cell>
          <cell r="U440">
            <v>0</v>
          </cell>
          <cell r="V440">
            <v>0</v>
          </cell>
          <cell r="W440">
            <v>0</v>
          </cell>
          <cell r="X440">
            <v>0</v>
          </cell>
          <cell r="Y440">
            <v>0</v>
          </cell>
        </row>
        <row r="441">
          <cell r="A441">
            <v>200207</v>
          </cell>
          <cell r="B441" t="str">
            <v>an19</v>
          </cell>
          <cell r="C441" t="str">
            <v>an</v>
          </cell>
          <cell r="D441">
            <v>37438</v>
          </cell>
          <cell r="E441">
            <v>37443</v>
          </cell>
          <cell r="F441">
            <v>37438</v>
          </cell>
          <cell r="G441">
            <v>37443</v>
          </cell>
          <cell r="H441">
            <v>23094.696</v>
          </cell>
          <cell r="I441">
            <v>23094.696</v>
          </cell>
          <cell r="J441" t="str">
            <v>НевАзот</v>
          </cell>
          <cell r="K441" t="str">
            <v>НевАзот</v>
          </cell>
          <cell r="L441" t="str">
            <v>GMF</v>
          </cell>
          <cell r="M441" t="str">
            <v>Transammonia</v>
          </cell>
          <cell r="N441">
            <v>60.2258</v>
          </cell>
          <cell r="O441">
            <v>1390895.39</v>
          </cell>
          <cell r="P441">
            <v>1391770.09</v>
          </cell>
          <cell r="Q441">
            <v>-874.7</v>
          </cell>
          <cell r="R441">
            <v>-54</v>
          </cell>
          <cell r="S441">
            <v>-1247113.58</v>
          </cell>
          <cell r="T441">
            <v>-1247113.58</v>
          </cell>
          <cell r="U441">
            <v>0</v>
          </cell>
          <cell r="V441">
            <v>0</v>
          </cell>
          <cell r="W441">
            <v>0</v>
          </cell>
          <cell r="X441">
            <v>0</v>
          </cell>
          <cell r="Y441">
            <v>0</v>
          </cell>
        </row>
        <row r="442">
          <cell r="A442">
            <v>200206</v>
          </cell>
          <cell r="B442" t="str">
            <v>an20</v>
          </cell>
          <cell r="C442" t="str">
            <v>an</v>
          </cell>
          <cell r="D442">
            <v>37415</v>
          </cell>
          <cell r="E442">
            <v>37416</v>
          </cell>
          <cell r="F442">
            <v>37415</v>
          </cell>
          <cell r="G442">
            <v>37416</v>
          </cell>
          <cell r="H442">
            <v>4932.6769999999997</v>
          </cell>
          <cell r="I442">
            <v>4932.6769999999997</v>
          </cell>
          <cell r="J442" t="str">
            <v>НевАзот</v>
          </cell>
          <cell r="K442" t="str">
            <v>НевАзот</v>
          </cell>
          <cell r="L442" t="str">
            <v>GMF</v>
          </cell>
          <cell r="M442" t="str">
            <v>Transammonia</v>
          </cell>
          <cell r="N442">
            <v>57.709200000000003</v>
          </cell>
          <cell r="O442">
            <v>284660.61</v>
          </cell>
          <cell r="P442">
            <v>284660.61</v>
          </cell>
          <cell r="Q442">
            <v>0</v>
          </cell>
          <cell r="R442">
            <v>-54</v>
          </cell>
          <cell r="S442">
            <v>-266364.56</v>
          </cell>
          <cell r="T442">
            <v>-266364.56</v>
          </cell>
          <cell r="U442">
            <v>0</v>
          </cell>
          <cell r="V442">
            <v>0</v>
          </cell>
          <cell r="W442">
            <v>0</v>
          </cell>
          <cell r="X442">
            <v>0</v>
          </cell>
          <cell r="Y442">
            <v>0</v>
          </cell>
        </row>
        <row r="443">
          <cell r="A443">
            <v>200207</v>
          </cell>
          <cell r="B443" t="str">
            <v>an21</v>
          </cell>
          <cell r="C443" t="str">
            <v>an</v>
          </cell>
          <cell r="D443">
            <v>37452</v>
          </cell>
          <cell r="E443">
            <v>37454</v>
          </cell>
          <cell r="F443">
            <v>37452</v>
          </cell>
          <cell r="G443">
            <v>37454</v>
          </cell>
          <cell r="H443">
            <v>9620.1659999999993</v>
          </cell>
          <cell r="I443">
            <v>9620.1659999999993</v>
          </cell>
          <cell r="J443" t="str">
            <v>НевАзот</v>
          </cell>
          <cell r="K443" t="str">
            <v>НевАзот</v>
          </cell>
          <cell r="L443" t="str">
            <v>GMF</v>
          </cell>
          <cell r="M443" t="str">
            <v>Transammonia</v>
          </cell>
          <cell r="N443">
            <v>55.831099999999999</v>
          </cell>
          <cell r="O443">
            <v>537104.74</v>
          </cell>
          <cell r="P443">
            <v>537261.69999999995</v>
          </cell>
          <cell r="Q443">
            <v>-156.96</v>
          </cell>
          <cell r="R443">
            <v>-54</v>
          </cell>
          <cell r="S443">
            <v>-519488.96</v>
          </cell>
          <cell r="T443">
            <v>-519488.96</v>
          </cell>
          <cell r="U443">
            <v>0</v>
          </cell>
          <cell r="V443">
            <v>0</v>
          </cell>
          <cell r="W443">
            <v>0</v>
          </cell>
          <cell r="X443">
            <v>0</v>
          </cell>
          <cell r="Y443">
            <v>0</v>
          </cell>
        </row>
        <row r="444">
          <cell r="A444">
            <v>200207</v>
          </cell>
          <cell r="B444" t="str">
            <v>an22</v>
          </cell>
          <cell r="C444" t="str">
            <v>an</v>
          </cell>
          <cell r="D444">
            <v>37465</v>
          </cell>
          <cell r="E444">
            <v>37464</v>
          </cell>
          <cell r="F444">
            <v>37465</v>
          </cell>
          <cell r="G444">
            <v>37464</v>
          </cell>
          <cell r="H444">
            <v>10000</v>
          </cell>
          <cell r="I444">
            <v>10000</v>
          </cell>
          <cell r="J444" t="str">
            <v>НевАзот</v>
          </cell>
          <cell r="K444" t="str">
            <v>НевАзот</v>
          </cell>
          <cell r="L444" t="str">
            <v>GMF</v>
          </cell>
          <cell r="M444" t="str">
            <v>Transammonia</v>
          </cell>
          <cell r="N444">
            <v>57.290300000000002</v>
          </cell>
          <cell r="O444">
            <v>572903.30000000005</v>
          </cell>
          <cell r="P444">
            <v>572903.32999999996</v>
          </cell>
          <cell r="Q444">
            <v>-0.03</v>
          </cell>
          <cell r="R444">
            <v>-54</v>
          </cell>
          <cell r="S444">
            <v>-540000</v>
          </cell>
          <cell r="T444">
            <v>-814856.11</v>
          </cell>
          <cell r="U444">
            <v>274856.11</v>
          </cell>
          <cell r="V444">
            <v>0</v>
          </cell>
          <cell r="W444">
            <v>0</v>
          </cell>
          <cell r="X444">
            <v>0</v>
          </cell>
          <cell r="Y444">
            <v>0</v>
          </cell>
        </row>
        <row r="445">
          <cell r="A445">
            <v>200207</v>
          </cell>
          <cell r="B445" t="str">
            <v>an22-a</v>
          </cell>
          <cell r="C445" t="str">
            <v>an</v>
          </cell>
          <cell r="D445">
            <v>37465</v>
          </cell>
          <cell r="E445">
            <v>37464</v>
          </cell>
          <cell r="F445">
            <v>37465</v>
          </cell>
          <cell r="G445">
            <v>37464</v>
          </cell>
          <cell r="H445">
            <v>5089.9279999999999</v>
          </cell>
          <cell r="I445">
            <v>5089.9279999999999</v>
          </cell>
          <cell r="J445" t="str">
            <v>НевАзот</v>
          </cell>
          <cell r="K445" t="str">
            <v>НевАзот</v>
          </cell>
          <cell r="L445" t="str">
            <v>GMF</v>
          </cell>
          <cell r="M445" t="str">
            <v>Transammonia</v>
          </cell>
          <cell r="N445">
            <v>61.5</v>
          </cell>
          <cell r="O445">
            <v>313030.57</v>
          </cell>
          <cell r="P445">
            <v>313030.57</v>
          </cell>
          <cell r="Q445">
            <v>0</v>
          </cell>
          <cell r="R445">
            <v>-54</v>
          </cell>
          <cell r="S445">
            <v>-274856.11</v>
          </cell>
          <cell r="T445">
            <v>0</v>
          </cell>
          <cell r="U445">
            <v>-274856.11</v>
          </cell>
          <cell r="V445">
            <v>0</v>
          </cell>
          <cell r="W445">
            <v>0</v>
          </cell>
          <cell r="X445">
            <v>0</v>
          </cell>
          <cell r="Y445">
            <v>0</v>
          </cell>
        </row>
        <row r="446">
          <cell r="A446">
            <v>200208</v>
          </cell>
          <cell r="B446" t="str">
            <v>an23</v>
          </cell>
          <cell r="C446" t="str">
            <v>an</v>
          </cell>
          <cell r="D446">
            <v>37470</v>
          </cell>
          <cell r="E446">
            <v>37469</v>
          </cell>
          <cell r="F446">
            <v>37470</v>
          </cell>
          <cell r="G446">
            <v>37469</v>
          </cell>
          <cell r="H446">
            <v>21940.48</v>
          </cell>
          <cell r="I446">
            <v>21940.48</v>
          </cell>
          <cell r="J446" t="str">
            <v>НевАзот</v>
          </cell>
          <cell r="K446" t="str">
            <v>НевАзот</v>
          </cell>
          <cell r="L446" t="str">
            <v>GMF</v>
          </cell>
          <cell r="M446" t="str">
            <v>Transammonia</v>
          </cell>
          <cell r="N446">
            <v>55.191499999999998</v>
          </cell>
          <cell r="O446">
            <v>1210927.55</v>
          </cell>
          <cell r="P446">
            <v>1210927.55</v>
          </cell>
          <cell r="Q446">
            <v>0</v>
          </cell>
          <cell r="R446">
            <v>-54</v>
          </cell>
          <cell r="S446">
            <v>-1184785.9199999999</v>
          </cell>
          <cell r="T446">
            <v>-1184785.9199999999</v>
          </cell>
          <cell r="U446">
            <v>0</v>
          </cell>
          <cell r="V446">
            <v>0</v>
          </cell>
          <cell r="W446">
            <v>0</v>
          </cell>
          <cell r="X446">
            <v>0</v>
          </cell>
          <cell r="Y446">
            <v>0</v>
          </cell>
        </row>
        <row r="447">
          <cell r="A447">
            <v>200208</v>
          </cell>
          <cell r="B447" t="str">
            <v>an24</v>
          </cell>
          <cell r="C447" t="str">
            <v>an</v>
          </cell>
          <cell r="D447">
            <v>37473</v>
          </cell>
          <cell r="E447">
            <v>37483</v>
          </cell>
          <cell r="F447">
            <v>37477</v>
          </cell>
          <cell r="G447">
            <v>37483</v>
          </cell>
          <cell r="H447">
            <v>16499.370999999999</v>
          </cell>
          <cell r="I447">
            <v>16499.370999999999</v>
          </cell>
          <cell r="J447" t="str">
            <v>НевАзот</v>
          </cell>
          <cell r="K447" t="str">
            <v>НевАзот</v>
          </cell>
          <cell r="L447" t="str">
            <v>GMF</v>
          </cell>
          <cell r="M447" t="str">
            <v>Transammonia</v>
          </cell>
          <cell r="N447">
            <v>62.088099999999997</v>
          </cell>
          <cell r="O447">
            <v>1024415.12</v>
          </cell>
          <cell r="P447">
            <v>1022583.93</v>
          </cell>
          <cell r="Q447">
            <v>1831.19</v>
          </cell>
          <cell r="R447">
            <v>-54</v>
          </cell>
          <cell r="S447">
            <v>-890966.03</v>
          </cell>
          <cell r="T447">
            <v>-890966.03</v>
          </cell>
          <cell r="U447">
            <v>0</v>
          </cell>
          <cell r="V447">
            <v>0</v>
          </cell>
          <cell r="W447">
            <v>0</v>
          </cell>
          <cell r="X447">
            <v>0</v>
          </cell>
          <cell r="Y447">
            <v>0</v>
          </cell>
        </row>
        <row r="448">
          <cell r="A448">
            <v>200208</v>
          </cell>
          <cell r="B448" t="str">
            <v>an25</v>
          </cell>
          <cell r="C448" t="str">
            <v>an</v>
          </cell>
          <cell r="D448">
            <v>37486</v>
          </cell>
          <cell r="E448">
            <v>37495</v>
          </cell>
          <cell r="F448">
            <v>37491</v>
          </cell>
          <cell r="G448">
            <v>37495</v>
          </cell>
          <cell r="H448">
            <v>16499.900000000001</v>
          </cell>
          <cell r="I448">
            <v>16499.900000000001</v>
          </cell>
          <cell r="J448" t="str">
            <v>НевАзот</v>
          </cell>
          <cell r="K448" t="str">
            <v>НевАзот</v>
          </cell>
          <cell r="L448" t="str">
            <v>GMF</v>
          </cell>
          <cell r="M448" t="str">
            <v>Transammonia</v>
          </cell>
          <cell r="N448">
            <v>59.3217</v>
          </cell>
          <cell r="O448">
            <v>978802.32</v>
          </cell>
          <cell r="P448">
            <v>978472.32</v>
          </cell>
          <cell r="Q448">
            <v>330</v>
          </cell>
          <cell r="R448">
            <v>-54</v>
          </cell>
          <cell r="S448">
            <v>-890994.6</v>
          </cell>
          <cell r="T448">
            <v>-890994.6</v>
          </cell>
          <cell r="U448">
            <v>0</v>
          </cell>
          <cell r="V448">
            <v>0</v>
          </cell>
          <cell r="W448">
            <v>0</v>
          </cell>
          <cell r="X448">
            <v>0</v>
          </cell>
          <cell r="Y448">
            <v>0</v>
          </cell>
        </row>
        <row r="449">
          <cell r="A449">
            <v>200209</v>
          </cell>
          <cell r="B449" t="str">
            <v>an26</v>
          </cell>
          <cell r="C449" t="str">
            <v>an</v>
          </cell>
          <cell r="D449">
            <v>37499</v>
          </cell>
          <cell r="E449">
            <v>37500</v>
          </cell>
          <cell r="F449">
            <v>37499</v>
          </cell>
          <cell r="G449">
            <v>37500</v>
          </cell>
          <cell r="H449">
            <v>7548.2290000000003</v>
          </cell>
          <cell r="I449">
            <v>7548.2290000000003</v>
          </cell>
          <cell r="J449" t="str">
            <v>НевАзот</v>
          </cell>
          <cell r="K449" t="str">
            <v>НевАзот</v>
          </cell>
          <cell r="L449" t="str">
            <v>GMF</v>
          </cell>
          <cell r="M449" t="str">
            <v>Transammonia</v>
          </cell>
          <cell r="N449">
            <v>55.191600000000001</v>
          </cell>
          <cell r="O449">
            <v>416598.6</v>
          </cell>
          <cell r="P449">
            <v>424163.53</v>
          </cell>
          <cell r="Q449">
            <v>-7564.93</v>
          </cell>
          <cell r="R449">
            <v>-54</v>
          </cell>
          <cell r="S449">
            <v>-407604.37</v>
          </cell>
          <cell r="T449">
            <v>-407604.37</v>
          </cell>
          <cell r="U449">
            <v>0</v>
          </cell>
          <cell r="V449">
            <v>0</v>
          </cell>
          <cell r="W449">
            <v>0</v>
          </cell>
          <cell r="X449">
            <v>0</v>
          </cell>
          <cell r="Y449">
            <v>0</v>
          </cell>
        </row>
        <row r="450">
          <cell r="A450">
            <v>200209</v>
          </cell>
          <cell r="B450" t="str">
            <v>an27</v>
          </cell>
          <cell r="C450" t="str">
            <v>an</v>
          </cell>
          <cell r="D450">
            <v>37478</v>
          </cell>
          <cell r="E450">
            <v>37511</v>
          </cell>
          <cell r="F450">
            <v>37488</v>
          </cell>
          <cell r="G450">
            <v>37511</v>
          </cell>
          <cell r="H450">
            <v>9365.2039999999997</v>
          </cell>
          <cell r="I450">
            <v>9365.2039999999997</v>
          </cell>
          <cell r="J450" t="str">
            <v>НовомосАзот</v>
          </cell>
          <cell r="K450" t="str">
            <v>НовомосАзот</v>
          </cell>
          <cell r="L450" t="str">
            <v>GMF</v>
          </cell>
          <cell r="M450" t="str">
            <v>Indagro</v>
          </cell>
          <cell r="N450">
            <v>55</v>
          </cell>
          <cell r="O450">
            <v>515086.22</v>
          </cell>
          <cell r="P450">
            <v>515086.22</v>
          </cell>
          <cell r="Q450">
            <v>0</v>
          </cell>
          <cell r="R450">
            <v>-30</v>
          </cell>
          <cell r="S450">
            <v>-280956.12</v>
          </cell>
          <cell r="T450">
            <v>0</v>
          </cell>
          <cell r="U450">
            <v>-280956.12</v>
          </cell>
          <cell r="V450">
            <v>-24.5</v>
          </cell>
          <cell r="W450">
            <v>-229447.5</v>
          </cell>
          <cell r="X450">
            <v>-214352.83</v>
          </cell>
          <cell r="Y450">
            <v>-15094.67</v>
          </cell>
        </row>
        <row r="451">
          <cell r="A451">
            <v>200208</v>
          </cell>
          <cell r="B451" t="str">
            <v>an28</v>
          </cell>
          <cell r="C451" t="str">
            <v>an</v>
          </cell>
          <cell r="D451">
            <v>37478</v>
          </cell>
          <cell r="E451">
            <v>37498</v>
          </cell>
          <cell r="F451">
            <v>37484</v>
          </cell>
          <cell r="G451">
            <v>37498</v>
          </cell>
          <cell r="H451">
            <v>4399.8999999999996</v>
          </cell>
          <cell r="I451">
            <v>4399.8999999999996</v>
          </cell>
          <cell r="J451" t="str">
            <v>НовомосАзот</v>
          </cell>
          <cell r="K451" t="str">
            <v>НовомосАзот</v>
          </cell>
          <cell r="L451" t="str">
            <v>GMF</v>
          </cell>
          <cell r="M451" t="str">
            <v>Transammonia</v>
          </cell>
          <cell r="N451">
            <v>47.37</v>
          </cell>
          <cell r="O451">
            <v>208423.26</v>
          </cell>
          <cell r="P451">
            <v>208423.26</v>
          </cell>
          <cell r="Q451">
            <v>0</v>
          </cell>
          <cell r="R451">
            <v>-32</v>
          </cell>
          <cell r="S451">
            <v>-140796.79999999999</v>
          </cell>
          <cell r="T451">
            <v>0</v>
          </cell>
          <cell r="U451">
            <v>-140796.79999999999</v>
          </cell>
          <cell r="V451">
            <v>-12.67</v>
          </cell>
          <cell r="W451">
            <v>-55746.73</v>
          </cell>
          <cell r="X451">
            <v>-91202.33</v>
          </cell>
          <cell r="Y451">
            <v>35455.599999999999</v>
          </cell>
        </row>
        <row r="452">
          <cell r="A452">
            <v>200208</v>
          </cell>
          <cell r="B452" t="str">
            <v>an31</v>
          </cell>
          <cell r="C452" t="str">
            <v>an</v>
          </cell>
          <cell r="D452">
            <v>37491</v>
          </cell>
          <cell r="E452">
            <v>37499</v>
          </cell>
          <cell r="F452">
            <v>37491</v>
          </cell>
          <cell r="G452">
            <v>37499</v>
          </cell>
          <cell r="H452">
            <v>2937.55</v>
          </cell>
          <cell r="I452">
            <v>2937.55</v>
          </cell>
          <cell r="J452" t="str">
            <v>НовомосАзот</v>
          </cell>
          <cell r="K452" t="str">
            <v>НовомосАзот</v>
          </cell>
          <cell r="L452" t="str">
            <v>GMF</v>
          </cell>
          <cell r="M452" t="str">
            <v>Chemical Products</v>
          </cell>
          <cell r="N452">
            <v>44</v>
          </cell>
          <cell r="O452">
            <v>129252.2</v>
          </cell>
          <cell r="P452">
            <v>129252.2</v>
          </cell>
          <cell r="Q452">
            <v>0</v>
          </cell>
          <cell r="R452">
            <v>-35</v>
          </cell>
          <cell r="S452">
            <v>-102814.25</v>
          </cell>
          <cell r="T452">
            <v>0</v>
          </cell>
          <cell r="U452">
            <v>-102814.25</v>
          </cell>
          <cell r="V452">
            <v>0</v>
          </cell>
          <cell r="W452">
            <v>0</v>
          </cell>
          <cell r="X452">
            <v>0</v>
          </cell>
          <cell r="Y452">
            <v>0</v>
          </cell>
        </row>
        <row r="453">
          <cell r="A453">
            <v>200208</v>
          </cell>
          <cell r="B453" t="str">
            <v>an33</v>
          </cell>
          <cell r="C453" t="str">
            <v>an</v>
          </cell>
          <cell r="D453">
            <v>37480</v>
          </cell>
          <cell r="E453">
            <v>37495</v>
          </cell>
          <cell r="F453">
            <v>37480</v>
          </cell>
          <cell r="G453">
            <v>37495</v>
          </cell>
          <cell r="H453">
            <v>996.8</v>
          </cell>
          <cell r="I453">
            <v>996.8</v>
          </cell>
          <cell r="J453" t="str">
            <v>НовомосАзот</v>
          </cell>
          <cell r="K453" t="str">
            <v>НовомосАзот</v>
          </cell>
          <cell r="L453" t="str">
            <v>GMF</v>
          </cell>
          <cell r="M453" t="str">
            <v>ControlMart</v>
          </cell>
          <cell r="N453">
            <v>44</v>
          </cell>
          <cell r="O453">
            <v>43859.199999999997</v>
          </cell>
          <cell r="P453">
            <v>43859.199999999997</v>
          </cell>
          <cell r="Q453">
            <v>0</v>
          </cell>
          <cell r="R453">
            <v>-35</v>
          </cell>
          <cell r="S453">
            <v>-34888</v>
          </cell>
          <cell r="T453">
            <v>0</v>
          </cell>
          <cell r="U453">
            <v>-34888</v>
          </cell>
          <cell r="V453">
            <v>0</v>
          </cell>
          <cell r="W453">
            <v>0</v>
          </cell>
          <cell r="X453">
            <v>0</v>
          </cell>
          <cell r="Y453">
            <v>0</v>
          </cell>
        </row>
        <row r="454">
          <cell r="A454">
            <v>200208</v>
          </cell>
          <cell r="B454" t="str">
            <v>an35</v>
          </cell>
          <cell r="C454" t="str">
            <v>an</v>
          </cell>
          <cell r="D454">
            <v>37483</v>
          </cell>
          <cell r="E454">
            <v>37491</v>
          </cell>
          <cell r="F454">
            <v>37483</v>
          </cell>
          <cell r="G454">
            <v>37491</v>
          </cell>
          <cell r="H454">
            <v>1348.2</v>
          </cell>
          <cell r="I454">
            <v>1348.2</v>
          </cell>
          <cell r="J454" t="str">
            <v>НовомосАзот</v>
          </cell>
          <cell r="K454" t="str">
            <v>НовомосАзот</v>
          </cell>
          <cell r="L454" t="str">
            <v>GMF</v>
          </cell>
          <cell r="M454" t="str">
            <v>Cipker</v>
          </cell>
          <cell r="N454">
            <v>66</v>
          </cell>
          <cell r="O454">
            <v>88981.2</v>
          </cell>
          <cell r="P454">
            <v>88981.2</v>
          </cell>
          <cell r="Q454">
            <v>0</v>
          </cell>
          <cell r="R454">
            <v>-35</v>
          </cell>
          <cell r="S454">
            <v>-47187</v>
          </cell>
          <cell r="T454">
            <v>0</v>
          </cell>
          <cell r="U454">
            <v>-47187</v>
          </cell>
          <cell r="V454">
            <v>-21.66</v>
          </cell>
          <cell r="W454">
            <v>-29202.01</v>
          </cell>
          <cell r="X454">
            <v>0</v>
          </cell>
          <cell r="Y454">
            <v>-29202.01</v>
          </cell>
        </row>
        <row r="455">
          <cell r="A455">
            <v>200208</v>
          </cell>
          <cell r="B455" t="str">
            <v>an36</v>
          </cell>
          <cell r="C455" t="str">
            <v>an</v>
          </cell>
          <cell r="D455">
            <v>37488</v>
          </cell>
          <cell r="E455">
            <v>37499</v>
          </cell>
          <cell r="F455">
            <v>37488</v>
          </cell>
          <cell r="G455">
            <v>37499</v>
          </cell>
          <cell r="H455">
            <v>3000</v>
          </cell>
          <cell r="I455">
            <v>3000</v>
          </cell>
          <cell r="J455" t="str">
            <v>НовомосАзот</v>
          </cell>
          <cell r="K455" t="str">
            <v>НовомосАзот</v>
          </cell>
          <cell r="L455" t="str">
            <v>GMF</v>
          </cell>
          <cell r="M455" t="str">
            <v>J&amp;S Energy</v>
          </cell>
          <cell r="N455">
            <v>67</v>
          </cell>
          <cell r="O455">
            <v>201000</v>
          </cell>
          <cell r="P455">
            <v>201000</v>
          </cell>
          <cell r="Q455">
            <v>0</v>
          </cell>
          <cell r="R455">
            <v>-35</v>
          </cell>
          <cell r="S455">
            <v>-105000</v>
          </cell>
          <cell r="T455">
            <v>0</v>
          </cell>
          <cell r="U455">
            <v>-105000</v>
          </cell>
          <cell r="V455">
            <v>-21.66</v>
          </cell>
          <cell r="W455">
            <v>-64980</v>
          </cell>
          <cell r="X455">
            <v>-64980</v>
          </cell>
          <cell r="Y455">
            <v>0</v>
          </cell>
        </row>
        <row r="456">
          <cell r="A456">
            <v>200208</v>
          </cell>
          <cell r="B456" t="str">
            <v>an37</v>
          </cell>
          <cell r="C456" t="str">
            <v>an</v>
          </cell>
          <cell r="D456">
            <v>37488</v>
          </cell>
          <cell r="E456">
            <v>37492</v>
          </cell>
          <cell r="F456">
            <v>37488</v>
          </cell>
          <cell r="G456">
            <v>37492</v>
          </cell>
          <cell r="H456">
            <v>2954</v>
          </cell>
          <cell r="I456">
            <v>2954</v>
          </cell>
          <cell r="J456" t="str">
            <v>НовомосАзот</v>
          </cell>
          <cell r="K456" t="str">
            <v>НовомосАзот</v>
          </cell>
          <cell r="L456" t="str">
            <v>GMF</v>
          </cell>
          <cell r="M456" t="str">
            <v>Alpha Maima</v>
          </cell>
          <cell r="N456">
            <v>35</v>
          </cell>
          <cell r="O456">
            <v>103390</v>
          </cell>
          <cell r="P456">
            <v>103390</v>
          </cell>
          <cell r="Q456">
            <v>0</v>
          </cell>
          <cell r="R456">
            <v>-32</v>
          </cell>
          <cell r="S456">
            <v>-94528</v>
          </cell>
          <cell r="T456">
            <v>-94528</v>
          </cell>
          <cell r="U456">
            <v>0</v>
          </cell>
          <cell r="V456">
            <v>0</v>
          </cell>
          <cell r="W456">
            <v>0</v>
          </cell>
          <cell r="X456">
            <v>0</v>
          </cell>
          <cell r="Y456">
            <v>0</v>
          </cell>
        </row>
        <row r="457">
          <cell r="A457">
            <v>200208</v>
          </cell>
          <cell r="B457" t="str">
            <v>an39</v>
          </cell>
          <cell r="C457" t="str">
            <v>an</v>
          </cell>
          <cell r="D457">
            <v>37492</v>
          </cell>
          <cell r="E457">
            <v>37499</v>
          </cell>
          <cell r="F457">
            <v>37492</v>
          </cell>
          <cell r="G457">
            <v>37499</v>
          </cell>
          <cell r="H457">
            <v>984.1</v>
          </cell>
          <cell r="I457">
            <v>984.1</v>
          </cell>
          <cell r="J457" t="str">
            <v>НовомосАзот</v>
          </cell>
          <cell r="K457" t="str">
            <v>НовомосАзот</v>
          </cell>
          <cell r="L457" t="str">
            <v>GMF</v>
          </cell>
          <cell r="M457" t="str">
            <v>Style Isp</v>
          </cell>
          <cell r="N457">
            <v>44</v>
          </cell>
          <cell r="O457">
            <v>43300.4</v>
          </cell>
          <cell r="P457">
            <v>43300.4</v>
          </cell>
          <cell r="Q457">
            <v>0</v>
          </cell>
          <cell r="R457">
            <v>-35</v>
          </cell>
          <cell r="S457">
            <v>-34443.5</v>
          </cell>
          <cell r="T457">
            <v>0</v>
          </cell>
          <cell r="U457">
            <v>-34443.5</v>
          </cell>
          <cell r="V457">
            <v>0</v>
          </cell>
          <cell r="W457">
            <v>0</v>
          </cell>
          <cell r="X457">
            <v>0</v>
          </cell>
          <cell r="Y457">
            <v>0</v>
          </cell>
        </row>
        <row r="458">
          <cell r="A458">
            <v>200208</v>
          </cell>
          <cell r="B458" t="str">
            <v>an40</v>
          </cell>
          <cell r="C458" t="str">
            <v>an</v>
          </cell>
          <cell r="D458">
            <v>37498</v>
          </cell>
          <cell r="E458">
            <v>37496</v>
          </cell>
          <cell r="F458">
            <v>37498</v>
          </cell>
          <cell r="G458">
            <v>37496</v>
          </cell>
          <cell r="H458">
            <v>2969.2</v>
          </cell>
          <cell r="I458">
            <v>2969.2</v>
          </cell>
          <cell r="J458" t="str">
            <v>НовомосАзот</v>
          </cell>
          <cell r="K458" t="str">
            <v>НовомосАзот</v>
          </cell>
          <cell r="L458" t="str">
            <v>GMF</v>
          </cell>
          <cell r="M458" t="str">
            <v>Alpha Maima</v>
          </cell>
          <cell r="N458">
            <v>37</v>
          </cell>
          <cell r="O458">
            <v>109860.4</v>
          </cell>
          <cell r="P458">
            <v>109860.4</v>
          </cell>
          <cell r="Q458">
            <v>0</v>
          </cell>
          <cell r="R458">
            <v>-32</v>
          </cell>
          <cell r="S458">
            <v>-95014.399999999994</v>
          </cell>
          <cell r="T458">
            <v>0</v>
          </cell>
          <cell r="U458">
            <v>-95014.399999999994</v>
          </cell>
          <cell r="V458">
            <v>0</v>
          </cell>
          <cell r="W458">
            <v>0</v>
          </cell>
          <cell r="X458">
            <v>0</v>
          </cell>
          <cell r="Y458">
            <v>0</v>
          </cell>
        </row>
        <row r="459">
          <cell r="A459">
            <v>200209</v>
          </cell>
          <cell r="B459" t="str">
            <v>an41</v>
          </cell>
          <cell r="C459" t="str">
            <v>an</v>
          </cell>
          <cell r="D459">
            <v>37496</v>
          </cell>
          <cell r="E459">
            <v>37518</v>
          </cell>
          <cell r="F459">
            <v>37496</v>
          </cell>
          <cell r="G459">
            <v>37518</v>
          </cell>
          <cell r="H459">
            <v>5233.6000000000004</v>
          </cell>
          <cell r="I459">
            <v>5233.6000000000004</v>
          </cell>
          <cell r="J459" t="str">
            <v>НовомосАзот</v>
          </cell>
          <cell r="K459" t="str">
            <v>НовомосАзот</v>
          </cell>
          <cell r="L459" t="str">
            <v>GMF</v>
          </cell>
          <cell r="M459" t="str">
            <v>Transammonia</v>
          </cell>
          <cell r="N459">
            <v>42.5</v>
          </cell>
          <cell r="O459">
            <v>222428</v>
          </cell>
          <cell r="P459">
            <v>222428</v>
          </cell>
          <cell r="Q459">
            <v>0</v>
          </cell>
          <cell r="R459">
            <v>-35</v>
          </cell>
          <cell r="S459">
            <v>-183176</v>
          </cell>
          <cell r="T459">
            <v>0</v>
          </cell>
          <cell r="U459">
            <v>-183176</v>
          </cell>
          <cell r="V459">
            <v>0</v>
          </cell>
          <cell r="W459">
            <v>0</v>
          </cell>
          <cell r="X459">
            <v>0</v>
          </cell>
          <cell r="Y459">
            <v>0</v>
          </cell>
        </row>
        <row r="460">
          <cell r="A460">
            <v>200209</v>
          </cell>
          <cell r="B460" t="str">
            <v>an42</v>
          </cell>
          <cell r="C460" t="str">
            <v>an</v>
          </cell>
          <cell r="D460">
            <v>37520</v>
          </cell>
          <cell r="E460">
            <v>37520</v>
          </cell>
          <cell r="F460">
            <v>37520</v>
          </cell>
          <cell r="G460">
            <v>37520</v>
          </cell>
          <cell r="H460">
            <v>10199.781000000001</v>
          </cell>
          <cell r="I460">
            <v>10199.781000000001</v>
          </cell>
          <cell r="J460" t="str">
            <v>НевАзот</v>
          </cell>
          <cell r="K460" t="str">
            <v>НевАзот</v>
          </cell>
          <cell r="L460" t="str">
            <v>GMF</v>
          </cell>
          <cell r="M460" t="str">
            <v>Transammonia</v>
          </cell>
          <cell r="N460">
            <v>60</v>
          </cell>
          <cell r="O460">
            <v>611986.86</v>
          </cell>
          <cell r="P460">
            <v>611986.86</v>
          </cell>
          <cell r="Q460">
            <v>0</v>
          </cell>
          <cell r="R460">
            <v>-54</v>
          </cell>
          <cell r="S460">
            <v>-550788.17000000004</v>
          </cell>
          <cell r="T460">
            <v>-550788.17000000004</v>
          </cell>
          <cell r="U460">
            <v>0</v>
          </cell>
          <cell r="V460">
            <v>0</v>
          </cell>
          <cell r="W460">
            <v>0</v>
          </cell>
          <cell r="X460">
            <v>0</v>
          </cell>
          <cell r="Y460">
            <v>0</v>
          </cell>
        </row>
        <row r="461">
          <cell r="A461">
            <v>200208</v>
          </cell>
          <cell r="B461" t="str">
            <v>an43</v>
          </cell>
          <cell r="C461" t="str">
            <v>an</v>
          </cell>
          <cell r="D461">
            <v>37488</v>
          </cell>
          <cell r="E461">
            <v>37494</v>
          </cell>
          <cell r="F461">
            <v>37488</v>
          </cell>
          <cell r="G461">
            <v>37494</v>
          </cell>
          <cell r="H461">
            <v>1642.2</v>
          </cell>
          <cell r="I461">
            <v>1642.2</v>
          </cell>
          <cell r="J461" t="str">
            <v>НовомосАзот</v>
          </cell>
          <cell r="K461" t="str">
            <v>НовомосАзот</v>
          </cell>
          <cell r="L461" t="str">
            <v>GMF</v>
          </cell>
          <cell r="M461" t="str">
            <v>Cipker</v>
          </cell>
          <cell r="N461">
            <v>66</v>
          </cell>
          <cell r="O461">
            <v>108385.2</v>
          </cell>
          <cell r="P461">
            <v>108389.7</v>
          </cell>
          <cell r="Q461">
            <v>-4.5</v>
          </cell>
          <cell r="R461">
            <v>-35</v>
          </cell>
          <cell r="S461">
            <v>-57477</v>
          </cell>
          <cell r="T461">
            <v>0</v>
          </cell>
          <cell r="U461">
            <v>-57477</v>
          </cell>
          <cell r="V461">
            <v>-21.66</v>
          </cell>
          <cell r="W461">
            <v>-35570.050000000003</v>
          </cell>
          <cell r="X461">
            <v>-64980</v>
          </cell>
          <cell r="Y461">
            <v>29409.95</v>
          </cell>
        </row>
        <row r="462">
          <cell r="A462">
            <v>200209</v>
          </cell>
          <cell r="B462" t="str">
            <v>an44</v>
          </cell>
          <cell r="C462" t="str">
            <v>an</v>
          </cell>
          <cell r="D462">
            <v>37507</v>
          </cell>
          <cell r="E462">
            <v>37524</v>
          </cell>
          <cell r="F462">
            <v>37507</v>
          </cell>
          <cell r="G462">
            <v>37524</v>
          </cell>
          <cell r="H462">
            <v>996.8</v>
          </cell>
          <cell r="I462">
            <v>996.8</v>
          </cell>
          <cell r="J462" t="str">
            <v>НовомосАзот</v>
          </cell>
          <cell r="K462" t="str">
            <v>НовомосАзот</v>
          </cell>
          <cell r="L462" t="str">
            <v>GMF</v>
          </cell>
          <cell r="M462" t="str">
            <v>Windeal</v>
          </cell>
          <cell r="N462">
            <v>56</v>
          </cell>
          <cell r="O462">
            <v>55820.800000000003</v>
          </cell>
          <cell r="P462">
            <v>56000</v>
          </cell>
          <cell r="Q462">
            <v>-179.2</v>
          </cell>
          <cell r="R462">
            <v>-35</v>
          </cell>
          <cell r="S462">
            <v>-34888</v>
          </cell>
          <cell r="T462">
            <v>0</v>
          </cell>
          <cell r="U462">
            <v>-34888</v>
          </cell>
          <cell r="V462">
            <v>-9.2095000000000002</v>
          </cell>
          <cell r="W462">
            <v>-9180</v>
          </cell>
          <cell r="X462">
            <v>-9180</v>
          </cell>
          <cell r="Y462">
            <v>0</v>
          </cell>
        </row>
        <row r="463">
          <cell r="A463">
            <v>200209</v>
          </cell>
          <cell r="B463" t="str">
            <v>an45</v>
          </cell>
          <cell r="C463" t="str">
            <v>an</v>
          </cell>
          <cell r="D463">
            <v>37502</v>
          </cell>
          <cell r="E463">
            <v>37524</v>
          </cell>
          <cell r="F463">
            <v>37502</v>
          </cell>
          <cell r="G463">
            <v>37524</v>
          </cell>
          <cell r="H463">
            <v>3206.7</v>
          </cell>
          <cell r="I463">
            <v>3206.7</v>
          </cell>
          <cell r="J463" t="str">
            <v>НовомосАзот</v>
          </cell>
          <cell r="K463" t="str">
            <v>НовомосАзот</v>
          </cell>
          <cell r="L463" t="str">
            <v>GMF</v>
          </cell>
          <cell r="M463" t="str">
            <v>IET</v>
          </cell>
          <cell r="N463">
            <v>38</v>
          </cell>
          <cell r="O463">
            <v>121854.6</v>
          </cell>
          <cell r="P463">
            <v>121854.6</v>
          </cell>
          <cell r="Q463">
            <v>0</v>
          </cell>
          <cell r="R463">
            <v>-32</v>
          </cell>
          <cell r="S463">
            <v>-102614.39999999999</v>
          </cell>
          <cell r="T463">
            <v>0</v>
          </cell>
          <cell r="U463">
            <v>-102614.39999999999</v>
          </cell>
          <cell r="V463">
            <v>0</v>
          </cell>
          <cell r="W463">
            <v>0</v>
          </cell>
          <cell r="X463">
            <v>0</v>
          </cell>
          <cell r="Y463">
            <v>0</v>
          </cell>
        </row>
        <row r="464">
          <cell r="A464">
            <v>200209</v>
          </cell>
          <cell r="B464" t="str">
            <v>an46</v>
          </cell>
          <cell r="C464" t="str">
            <v>an</v>
          </cell>
          <cell r="D464">
            <v>37521</v>
          </cell>
          <cell r="E464">
            <v>37529</v>
          </cell>
          <cell r="F464">
            <v>37521</v>
          </cell>
          <cell r="G464">
            <v>37529</v>
          </cell>
          <cell r="H464">
            <v>2891.35</v>
          </cell>
          <cell r="I464">
            <v>2891.35</v>
          </cell>
          <cell r="J464" t="str">
            <v>НовомосАзот</v>
          </cell>
          <cell r="K464" t="str">
            <v>НовомосАзот</v>
          </cell>
          <cell r="L464" t="str">
            <v>GMF</v>
          </cell>
          <cell r="M464" t="str">
            <v>IET</v>
          </cell>
          <cell r="N464">
            <v>44</v>
          </cell>
          <cell r="O464">
            <v>127219.4</v>
          </cell>
          <cell r="P464">
            <v>127219.4</v>
          </cell>
          <cell r="Q464">
            <v>0</v>
          </cell>
          <cell r="R464">
            <v>-35</v>
          </cell>
          <cell r="S464">
            <v>-101197.25</v>
          </cell>
          <cell r="T464">
            <v>0</v>
          </cell>
          <cell r="U464">
            <v>-101197.25</v>
          </cell>
          <cell r="V464">
            <v>0</v>
          </cell>
          <cell r="W464">
            <v>0</v>
          </cell>
          <cell r="X464">
            <v>0</v>
          </cell>
          <cell r="Y464">
            <v>0</v>
          </cell>
        </row>
        <row r="465">
          <cell r="A465">
            <v>200209</v>
          </cell>
          <cell r="B465" t="str">
            <v>an47</v>
          </cell>
          <cell r="C465" t="str">
            <v>an</v>
          </cell>
          <cell r="D465">
            <v>37517</v>
          </cell>
          <cell r="E465">
            <v>37529</v>
          </cell>
          <cell r="F465">
            <v>37517</v>
          </cell>
          <cell r="G465">
            <v>37529</v>
          </cell>
          <cell r="H465">
            <v>5354.55</v>
          </cell>
          <cell r="I465">
            <v>5354.55</v>
          </cell>
          <cell r="J465" t="str">
            <v>НовомосАзот</v>
          </cell>
          <cell r="K465" t="str">
            <v>НовомосАзот</v>
          </cell>
          <cell r="L465" t="str">
            <v>GMF</v>
          </cell>
          <cell r="M465" t="str">
            <v>IET</v>
          </cell>
          <cell r="N465">
            <v>44</v>
          </cell>
          <cell r="O465">
            <v>235600.2</v>
          </cell>
          <cell r="P465">
            <v>235600.2</v>
          </cell>
          <cell r="Q465">
            <v>0</v>
          </cell>
          <cell r="R465">
            <v>-32</v>
          </cell>
          <cell r="S465">
            <v>-171345.6</v>
          </cell>
          <cell r="T465">
            <v>0</v>
          </cell>
          <cell r="U465">
            <v>-171345.6</v>
          </cell>
          <cell r="V465">
            <v>0</v>
          </cell>
          <cell r="W465">
            <v>0</v>
          </cell>
          <cell r="X465">
            <v>0</v>
          </cell>
          <cell r="Y465">
            <v>0</v>
          </cell>
        </row>
        <row r="466">
          <cell r="A466">
            <v>200209</v>
          </cell>
          <cell r="B466" t="str">
            <v>an48</v>
          </cell>
          <cell r="C466" t="str">
            <v>an</v>
          </cell>
          <cell r="D466">
            <v>37524</v>
          </cell>
          <cell r="E466">
            <v>37527</v>
          </cell>
          <cell r="F466">
            <v>37524</v>
          </cell>
          <cell r="G466">
            <v>37527</v>
          </cell>
          <cell r="H466">
            <v>1970</v>
          </cell>
          <cell r="I466">
            <v>1970</v>
          </cell>
          <cell r="J466" t="str">
            <v>НовомосАзот</v>
          </cell>
          <cell r="K466" t="str">
            <v>НовомосАзот</v>
          </cell>
          <cell r="L466" t="str">
            <v>GMF</v>
          </cell>
          <cell r="M466" t="str">
            <v>IET</v>
          </cell>
          <cell r="N466">
            <v>46</v>
          </cell>
          <cell r="O466">
            <v>90620</v>
          </cell>
          <cell r="P466">
            <v>90620</v>
          </cell>
          <cell r="Q466">
            <v>0</v>
          </cell>
          <cell r="R466">
            <v>-35</v>
          </cell>
          <cell r="S466">
            <v>-68950</v>
          </cell>
          <cell r="T466">
            <v>0</v>
          </cell>
          <cell r="U466">
            <v>-68950</v>
          </cell>
          <cell r="V466">
            <v>0</v>
          </cell>
          <cell r="W466">
            <v>0</v>
          </cell>
          <cell r="X466">
            <v>0</v>
          </cell>
          <cell r="Y466">
            <v>0</v>
          </cell>
        </row>
        <row r="467">
          <cell r="A467">
            <v>200209</v>
          </cell>
          <cell r="B467" t="str">
            <v>an51</v>
          </cell>
          <cell r="C467" t="str">
            <v>an</v>
          </cell>
          <cell r="D467">
            <v>37513</v>
          </cell>
          <cell r="E467">
            <v>37514</v>
          </cell>
          <cell r="F467">
            <v>37513</v>
          </cell>
          <cell r="G467">
            <v>37514</v>
          </cell>
          <cell r="H467">
            <v>2500</v>
          </cell>
          <cell r="I467">
            <v>2500</v>
          </cell>
          <cell r="J467" t="str">
            <v>НовомосАзот</v>
          </cell>
          <cell r="K467" t="str">
            <v>НовомосАзот</v>
          </cell>
          <cell r="L467" t="str">
            <v>GMF</v>
          </cell>
          <cell r="M467" t="str">
            <v>J&amp;S Energy</v>
          </cell>
          <cell r="N467">
            <v>68</v>
          </cell>
          <cell r="O467">
            <v>170000</v>
          </cell>
          <cell r="P467">
            <v>170000</v>
          </cell>
          <cell r="Q467">
            <v>0</v>
          </cell>
          <cell r="R467">
            <v>-35</v>
          </cell>
          <cell r="S467">
            <v>-87500</v>
          </cell>
          <cell r="T467">
            <v>0</v>
          </cell>
          <cell r="U467">
            <v>-87500</v>
          </cell>
          <cell r="V467">
            <v>-21.66</v>
          </cell>
          <cell r="W467">
            <v>-54150</v>
          </cell>
          <cell r="X467">
            <v>0</v>
          </cell>
          <cell r="Y467">
            <v>-54150</v>
          </cell>
        </row>
        <row r="468">
          <cell r="A468">
            <v>200209</v>
          </cell>
          <cell r="B468" t="str">
            <v>an52</v>
          </cell>
          <cell r="C468" t="str">
            <v>an</v>
          </cell>
          <cell r="D468">
            <v>37515</v>
          </cell>
          <cell r="E468">
            <v>37529</v>
          </cell>
          <cell r="F468">
            <v>37515</v>
          </cell>
          <cell r="G468">
            <v>37529</v>
          </cell>
          <cell r="H468">
            <v>2500</v>
          </cell>
          <cell r="I468">
            <v>2500</v>
          </cell>
          <cell r="J468" t="str">
            <v>НовомосАзот</v>
          </cell>
          <cell r="K468" t="str">
            <v>НовомосАзот</v>
          </cell>
          <cell r="L468" t="str">
            <v>GMF</v>
          </cell>
          <cell r="M468" t="str">
            <v>J&amp;S Energy</v>
          </cell>
          <cell r="N468">
            <v>68</v>
          </cell>
          <cell r="O468">
            <v>170000</v>
          </cell>
          <cell r="P468">
            <v>170000</v>
          </cell>
          <cell r="Q468">
            <v>0</v>
          </cell>
          <cell r="R468">
            <v>-35</v>
          </cell>
          <cell r="S468">
            <v>-87500</v>
          </cell>
          <cell r="T468">
            <v>0</v>
          </cell>
          <cell r="U468">
            <v>-87500</v>
          </cell>
          <cell r="V468">
            <v>-21.66</v>
          </cell>
          <cell r="W468">
            <v>-54150</v>
          </cell>
          <cell r="X468">
            <v>0</v>
          </cell>
          <cell r="Y468">
            <v>-54150</v>
          </cell>
        </row>
        <row r="469">
          <cell r="A469">
            <v>200210</v>
          </cell>
          <cell r="B469" t="str">
            <v>an53</v>
          </cell>
          <cell r="C469" t="str">
            <v>an</v>
          </cell>
          <cell r="D469">
            <v>37549</v>
          </cell>
          <cell r="E469">
            <v>37524</v>
          </cell>
          <cell r="F469">
            <v>37549</v>
          </cell>
          <cell r="G469">
            <v>37524</v>
          </cell>
          <cell r="H469">
            <v>2000</v>
          </cell>
          <cell r="I469">
            <v>2000</v>
          </cell>
          <cell r="J469" t="str">
            <v>НовомосАзот</v>
          </cell>
          <cell r="K469" t="str">
            <v>НовомосАзот</v>
          </cell>
          <cell r="L469" t="str">
            <v>GMF</v>
          </cell>
          <cell r="M469" t="str">
            <v>J&amp;S Energy</v>
          </cell>
          <cell r="N469">
            <v>68</v>
          </cell>
          <cell r="O469">
            <v>136000</v>
          </cell>
          <cell r="P469">
            <v>136000</v>
          </cell>
          <cell r="Q469">
            <v>0</v>
          </cell>
          <cell r="R469">
            <v>-35</v>
          </cell>
          <cell r="S469">
            <v>-70000</v>
          </cell>
          <cell r="T469">
            <v>0</v>
          </cell>
          <cell r="U469">
            <v>-70000</v>
          </cell>
          <cell r="V469">
            <v>-21.66</v>
          </cell>
          <cell r="W469">
            <v>-43320</v>
          </cell>
          <cell r="X469">
            <v>0</v>
          </cell>
          <cell r="Y469">
            <v>-43320</v>
          </cell>
        </row>
        <row r="470">
          <cell r="A470">
            <v>200209</v>
          </cell>
          <cell r="B470" t="str">
            <v>an54</v>
          </cell>
          <cell r="C470" t="str">
            <v>an</v>
          </cell>
          <cell r="D470">
            <v>37519</v>
          </cell>
          <cell r="E470">
            <v>37527</v>
          </cell>
          <cell r="F470">
            <v>37529</v>
          </cell>
          <cell r="G470">
            <v>37527</v>
          </cell>
          <cell r="H470">
            <v>2022.3430000000001</v>
          </cell>
          <cell r="I470">
            <v>2022.3430000000001</v>
          </cell>
          <cell r="J470" t="str">
            <v>НевАзот</v>
          </cell>
          <cell r="K470" t="str">
            <v>НевАзот</v>
          </cell>
          <cell r="L470" t="str">
            <v>GMF</v>
          </cell>
          <cell r="M470" t="str">
            <v>Transammonia</v>
          </cell>
          <cell r="N470">
            <v>60</v>
          </cell>
          <cell r="O470">
            <v>121340.58</v>
          </cell>
          <cell r="P470">
            <v>121340.58</v>
          </cell>
          <cell r="Q470">
            <v>0</v>
          </cell>
          <cell r="R470">
            <v>-54</v>
          </cell>
          <cell r="S470">
            <v>-109206.52</v>
          </cell>
          <cell r="T470">
            <v>-109206.52</v>
          </cell>
          <cell r="U470">
            <v>0</v>
          </cell>
          <cell r="V470">
            <v>0</v>
          </cell>
          <cell r="W470">
            <v>0</v>
          </cell>
          <cell r="X470">
            <v>0</v>
          </cell>
          <cell r="Y470">
            <v>0</v>
          </cell>
        </row>
        <row r="471">
          <cell r="A471">
            <v>200209</v>
          </cell>
          <cell r="B471" t="str">
            <v>an55</v>
          </cell>
          <cell r="C471" t="str">
            <v>an</v>
          </cell>
          <cell r="D471">
            <v>37519</v>
          </cell>
          <cell r="E471">
            <v>37527</v>
          </cell>
          <cell r="F471">
            <v>37529</v>
          </cell>
          <cell r="G471">
            <v>37527</v>
          </cell>
          <cell r="H471">
            <v>5832.518</v>
          </cell>
          <cell r="I471">
            <v>5832.518</v>
          </cell>
          <cell r="J471" t="str">
            <v>НовомосАзот</v>
          </cell>
          <cell r="K471" t="str">
            <v>НовомосАзот</v>
          </cell>
          <cell r="L471" t="str">
            <v>GMF</v>
          </cell>
          <cell r="M471" t="str">
            <v>Transammonia</v>
          </cell>
          <cell r="N471">
            <v>60</v>
          </cell>
          <cell r="O471">
            <v>349951.08</v>
          </cell>
          <cell r="P471">
            <v>349951.07</v>
          </cell>
          <cell r="Q471">
            <v>0.01</v>
          </cell>
          <cell r="R471">
            <v>-32</v>
          </cell>
          <cell r="S471">
            <v>-186640.58</v>
          </cell>
          <cell r="T471">
            <v>0</v>
          </cell>
          <cell r="U471">
            <v>-186640.58</v>
          </cell>
          <cell r="V471">
            <v>-20.02</v>
          </cell>
          <cell r="W471">
            <v>-116767.01</v>
          </cell>
          <cell r="X471">
            <v>-192535.73</v>
          </cell>
          <cell r="Y471">
            <v>75768.72</v>
          </cell>
        </row>
        <row r="472">
          <cell r="A472">
            <v>200208</v>
          </cell>
          <cell r="B472" t="str">
            <v>an56</v>
          </cell>
          <cell r="C472" t="str">
            <v>an</v>
          </cell>
          <cell r="D472">
            <v>37488</v>
          </cell>
          <cell r="E472">
            <v>37527</v>
          </cell>
          <cell r="F472">
            <v>37488</v>
          </cell>
          <cell r="G472">
            <v>37527</v>
          </cell>
          <cell r="H472">
            <v>10000</v>
          </cell>
          <cell r="I472">
            <v>10000</v>
          </cell>
          <cell r="J472" t="str">
            <v>НовомосАзот</v>
          </cell>
          <cell r="K472" t="str">
            <v>НовомосАзот</v>
          </cell>
          <cell r="L472" t="str">
            <v>GMF</v>
          </cell>
          <cell r="M472" t="str">
            <v>Transammonia</v>
          </cell>
          <cell r="N472">
            <v>60</v>
          </cell>
          <cell r="O472">
            <v>600000</v>
          </cell>
          <cell r="P472">
            <v>0</v>
          </cell>
          <cell r="Q472">
            <v>600000</v>
          </cell>
          <cell r="R472">
            <v>-32</v>
          </cell>
          <cell r="S472">
            <v>-320000</v>
          </cell>
          <cell r="T472">
            <v>0</v>
          </cell>
          <cell r="U472">
            <v>-320000</v>
          </cell>
          <cell r="V472">
            <v>-25.13</v>
          </cell>
          <cell r="W472">
            <v>-251300</v>
          </cell>
          <cell r="X472">
            <v>0</v>
          </cell>
          <cell r="Y472">
            <v>-251300</v>
          </cell>
        </row>
        <row r="473">
          <cell r="A473">
            <v>200210</v>
          </cell>
          <cell r="B473" t="str">
            <v>an58</v>
          </cell>
          <cell r="C473" t="str">
            <v>an</v>
          </cell>
          <cell r="D473">
            <v>37539</v>
          </cell>
          <cell r="E473">
            <v>37531</v>
          </cell>
          <cell r="F473">
            <v>37539</v>
          </cell>
          <cell r="G473">
            <v>37531</v>
          </cell>
          <cell r="H473">
            <v>2000</v>
          </cell>
          <cell r="I473">
            <v>2000</v>
          </cell>
          <cell r="J473" t="str">
            <v>НовомосАзот</v>
          </cell>
          <cell r="K473" t="str">
            <v>НовомосАзот</v>
          </cell>
          <cell r="L473" t="str">
            <v>GMF</v>
          </cell>
          <cell r="M473" t="str">
            <v>Windeal</v>
          </cell>
          <cell r="N473">
            <v>55</v>
          </cell>
          <cell r="O473">
            <v>110000</v>
          </cell>
          <cell r="P473">
            <v>109500</v>
          </cell>
          <cell r="Q473">
            <v>500</v>
          </cell>
          <cell r="R473">
            <v>-35</v>
          </cell>
          <cell r="S473">
            <v>-70000</v>
          </cell>
          <cell r="T473">
            <v>0</v>
          </cell>
          <cell r="U473">
            <v>-70000</v>
          </cell>
          <cell r="V473">
            <v>-9.18</v>
          </cell>
          <cell r="W473">
            <v>-18360</v>
          </cell>
          <cell r="X473">
            <v>0</v>
          </cell>
          <cell r="Y473">
            <v>-18360</v>
          </cell>
        </row>
        <row r="474">
          <cell r="A474">
            <v>200209</v>
          </cell>
          <cell r="B474" t="str">
            <v>an59</v>
          </cell>
          <cell r="C474" t="str">
            <v>an</v>
          </cell>
          <cell r="D474">
            <v>37531</v>
          </cell>
          <cell r="E474">
            <v>37526</v>
          </cell>
          <cell r="F474">
            <v>37531</v>
          </cell>
          <cell r="G474">
            <v>37527</v>
          </cell>
          <cell r="H474">
            <v>1914</v>
          </cell>
          <cell r="I474">
            <v>1914</v>
          </cell>
          <cell r="J474" t="str">
            <v>НовомосАзот</v>
          </cell>
          <cell r="K474" t="str">
            <v>НовомосАзот</v>
          </cell>
          <cell r="L474" t="str">
            <v>GMF</v>
          </cell>
          <cell r="M474" t="str">
            <v>Transammonia</v>
          </cell>
          <cell r="N474">
            <v>47.531599999999997</v>
          </cell>
          <cell r="O474">
            <v>90975.42</v>
          </cell>
          <cell r="P474">
            <v>114840</v>
          </cell>
          <cell r="Q474">
            <v>-23864.58</v>
          </cell>
          <cell r="R474">
            <v>-32</v>
          </cell>
          <cell r="S474">
            <v>-61248</v>
          </cell>
          <cell r="T474">
            <v>0</v>
          </cell>
          <cell r="U474">
            <v>-61248</v>
          </cell>
          <cell r="V474">
            <v>-20.02</v>
          </cell>
          <cell r="W474">
            <v>-38318.28</v>
          </cell>
          <cell r="X474">
            <v>-191.4</v>
          </cell>
          <cell r="Y474">
            <v>-38126.879999999997</v>
          </cell>
        </row>
        <row r="475">
          <cell r="A475">
            <v>200209</v>
          </cell>
          <cell r="B475" t="str">
            <v>an60</v>
          </cell>
          <cell r="C475" t="str">
            <v>an</v>
          </cell>
          <cell r="D475">
            <v>37531</v>
          </cell>
          <cell r="E475">
            <v>37526</v>
          </cell>
          <cell r="F475">
            <v>37531</v>
          </cell>
          <cell r="G475">
            <v>37527</v>
          </cell>
          <cell r="H475">
            <v>16785.938999999998</v>
          </cell>
          <cell r="I475">
            <v>16785.938999999998</v>
          </cell>
          <cell r="J475" t="str">
            <v>НевАзот</v>
          </cell>
          <cell r="K475" t="str">
            <v>НевАзот</v>
          </cell>
          <cell r="L475" t="str">
            <v>GMF</v>
          </cell>
          <cell r="M475" t="str">
            <v>Transammonia</v>
          </cell>
          <cell r="N475">
            <v>47.531599999999997</v>
          </cell>
          <cell r="O475">
            <v>797861.98</v>
          </cell>
          <cell r="P475">
            <v>1007156.34</v>
          </cell>
          <cell r="Q475">
            <v>-209294.36</v>
          </cell>
          <cell r="R475">
            <v>-54</v>
          </cell>
          <cell r="S475">
            <v>-906440.71</v>
          </cell>
          <cell r="T475">
            <v>-906440.71</v>
          </cell>
          <cell r="U475">
            <v>0</v>
          </cell>
          <cell r="V475">
            <v>0</v>
          </cell>
          <cell r="W475">
            <v>0</v>
          </cell>
          <cell r="X475">
            <v>0</v>
          </cell>
          <cell r="Y475">
            <v>0</v>
          </cell>
        </row>
        <row r="476">
          <cell r="A476">
            <v>200210</v>
          </cell>
          <cell r="B476" t="str">
            <v>an61</v>
          </cell>
          <cell r="C476" t="str">
            <v>an</v>
          </cell>
          <cell r="D476">
            <v>37539</v>
          </cell>
          <cell r="E476">
            <v>37541</v>
          </cell>
          <cell r="F476">
            <v>37539</v>
          </cell>
          <cell r="G476">
            <v>37541</v>
          </cell>
          <cell r="H476">
            <v>9518.3799999999992</v>
          </cell>
          <cell r="I476">
            <v>9518.3799999999992</v>
          </cell>
          <cell r="J476" t="str">
            <v>НевАзот</v>
          </cell>
          <cell r="K476" t="str">
            <v>НевАзот</v>
          </cell>
          <cell r="L476" t="str">
            <v>GMF</v>
          </cell>
          <cell r="M476" t="str">
            <v>Transammonia</v>
          </cell>
          <cell r="N476">
            <v>52.690300000000001</v>
          </cell>
          <cell r="O476">
            <v>501526.34</v>
          </cell>
          <cell r="P476">
            <v>552066.04</v>
          </cell>
          <cell r="Q476">
            <v>-50539.7</v>
          </cell>
          <cell r="R476">
            <v>-54</v>
          </cell>
          <cell r="S476">
            <v>-513992.52</v>
          </cell>
          <cell r="T476">
            <v>-1089637.75</v>
          </cell>
          <cell r="U476">
            <v>575645.23</v>
          </cell>
          <cell r="V476">
            <v>0</v>
          </cell>
          <cell r="W476">
            <v>0</v>
          </cell>
          <cell r="X476">
            <v>0</v>
          </cell>
          <cell r="Y476">
            <v>0</v>
          </cell>
        </row>
        <row r="477">
          <cell r="A477">
            <v>200210</v>
          </cell>
          <cell r="B477" t="str">
            <v>an62</v>
          </cell>
          <cell r="C477" t="str">
            <v>an</v>
          </cell>
          <cell r="D477">
            <v>37550</v>
          </cell>
          <cell r="E477">
            <v>37549</v>
          </cell>
          <cell r="F477">
            <v>37550</v>
          </cell>
          <cell r="G477">
            <v>37549</v>
          </cell>
          <cell r="H477">
            <v>5997.3530000000001</v>
          </cell>
          <cell r="I477">
            <v>5997.3530000000001</v>
          </cell>
          <cell r="J477" t="str">
            <v>НевАзот</v>
          </cell>
          <cell r="K477" t="str">
            <v>НевАзот</v>
          </cell>
          <cell r="L477" t="str">
            <v>GMF</v>
          </cell>
          <cell r="M477" t="str">
            <v>Transammonia</v>
          </cell>
          <cell r="N477">
            <v>54.2288</v>
          </cell>
          <cell r="O477">
            <v>325229.40000000002</v>
          </cell>
          <cell r="P477">
            <v>347846.47</v>
          </cell>
          <cell r="Q477">
            <v>-22617.07</v>
          </cell>
          <cell r="R477">
            <v>-54</v>
          </cell>
          <cell r="S477">
            <v>-323857.06</v>
          </cell>
          <cell r="T477">
            <v>-323857.06</v>
          </cell>
          <cell r="U477">
            <v>0</v>
          </cell>
          <cell r="V477">
            <v>0</v>
          </cell>
          <cell r="W477">
            <v>0</v>
          </cell>
          <cell r="X477">
            <v>0</v>
          </cell>
          <cell r="Y477">
            <v>0</v>
          </cell>
        </row>
        <row r="478">
          <cell r="A478">
            <v>200210</v>
          </cell>
          <cell r="B478" t="str">
            <v>an63</v>
          </cell>
          <cell r="C478" t="str">
            <v>an</v>
          </cell>
          <cell r="D478">
            <v>37552</v>
          </cell>
          <cell r="E478">
            <v>37554</v>
          </cell>
          <cell r="F478">
            <v>37552</v>
          </cell>
          <cell r="G478">
            <v>37554</v>
          </cell>
          <cell r="H478">
            <v>6249.9449999999997</v>
          </cell>
          <cell r="I478">
            <v>6249.9449999999997</v>
          </cell>
          <cell r="J478" t="str">
            <v>НевАзот</v>
          </cell>
          <cell r="K478" t="str">
            <v>НевАзот</v>
          </cell>
          <cell r="L478" t="str">
            <v>GMF</v>
          </cell>
          <cell r="M478" t="str">
            <v>Transammonia</v>
          </cell>
          <cell r="N478">
            <v>47.864699999999999</v>
          </cell>
          <cell r="O478">
            <v>299151.49</v>
          </cell>
          <cell r="P478">
            <v>362496.81</v>
          </cell>
          <cell r="Q478">
            <v>-63345.32</v>
          </cell>
          <cell r="R478">
            <v>-54</v>
          </cell>
          <cell r="S478">
            <v>-337497.03</v>
          </cell>
          <cell r="T478">
            <v>-839497.23</v>
          </cell>
          <cell r="U478">
            <v>502000.2</v>
          </cell>
          <cell r="V478">
            <v>0</v>
          </cell>
          <cell r="W478">
            <v>0</v>
          </cell>
          <cell r="X478">
            <v>0</v>
          </cell>
          <cell r="Y478">
            <v>0</v>
          </cell>
        </row>
        <row r="479">
          <cell r="A479">
            <v>200210</v>
          </cell>
          <cell r="B479" t="str">
            <v>an64</v>
          </cell>
          <cell r="C479" t="str">
            <v>an</v>
          </cell>
          <cell r="D479">
            <v>37533</v>
          </cell>
          <cell r="E479">
            <v>37288</v>
          </cell>
          <cell r="F479">
            <v>37533</v>
          </cell>
          <cell r="G479">
            <v>37290</v>
          </cell>
          <cell r="H479">
            <v>2000</v>
          </cell>
          <cell r="I479">
            <v>2000</v>
          </cell>
          <cell r="J479" t="str">
            <v>НовомосАзот</v>
          </cell>
          <cell r="K479" t="str">
            <v>НовомосАзот</v>
          </cell>
          <cell r="L479" t="str">
            <v>GMF</v>
          </cell>
          <cell r="M479" t="str">
            <v>Chemical Products</v>
          </cell>
          <cell r="N479">
            <v>45</v>
          </cell>
          <cell r="O479">
            <v>90000</v>
          </cell>
          <cell r="P479">
            <v>90000</v>
          </cell>
          <cell r="Q479">
            <v>0</v>
          </cell>
          <cell r="R479">
            <v>-35</v>
          </cell>
          <cell r="S479">
            <v>-70000</v>
          </cell>
          <cell r="T479">
            <v>0</v>
          </cell>
          <cell r="U479">
            <v>-70000</v>
          </cell>
          <cell r="V479">
            <v>0</v>
          </cell>
          <cell r="W479">
            <v>0</v>
          </cell>
          <cell r="X479">
            <v>0</v>
          </cell>
          <cell r="Y479">
            <v>0</v>
          </cell>
        </row>
        <row r="480">
          <cell r="A480">
            <v>200210</v>
          </cell>
          <cell r="B480" t="str">
            <v>an65</v>
          </cell>
          <cell r="C480" t="str">
            <v>an</v>
          </cell>
          <cell r="D480">
            <v>37547</v>
          </cell>
          <cell r="E480">
            <v>37526</v>
          </cell>
          <cell r="F480">
            <v>37547</v>
          </cell>
          <cell r="G480">
            <v>37527</v>
          </cell>
          <cell r="H480">
            <v>1800</v>
          </cell>
          <cell r="I480">
            <v>1800</v>
          </cell>
          <cell r="J480" t="str">
            <v>НовомосАзот</v>
          </cell>
          <cell r="K480" t="str">
            <v>НовомосАзот</v>
          </cell>
          <cell r="L480" t="str">
            <v>GMF</v>
          </cell>
          <cell r="M480" t="str">
            <v>IET</v>
          </cell>
          <cell r="N480">
            <v>38</v>
          </cell>
          <cell r="O480">
            <v>68400</v>
          </cell>
          <cell r="P480">
            <v>34200</v>
          </cell>
          <cell r="Q480">
            <v>34200</v>
          </cell>
          <cell r="R480">
            <v>-32</v>
          </cell>
          <cell r="S480">
            <v>-57600</v>
          </cell>
          <cell r="T480">
            <v>0</v>
          </cell>
          <cell r="U480">
            <v>-57600</v>
          </cell>
          <cell r="V480">
            <v>0</v>
          </cell>
          <cell r="W480">
            <v>0</v>
          </cell>
          <cell r="X480">
            <v>0</v>
          </cell>
          <cell r="Y480">
            <v>0</v>
          </cell>
        </row>
        <row r="481">
          <cell r="A481">
            <v>200210</v>
          </cell>
          <cell r="B481" t="str">
            <v>an66</v>
          </cell>
          <cell r="C481" t="str">
            <v>an</v>
          </cell>
          <cell r="D481">
            <v>37540</v>
          </cell>
          <cell r="E481">
            <v>37526</v>
          </cell>
          <cell r="F481">
            <v>37540</v>
          </cell>
          <cell r="G481">
            <v>37527</v>
          </cell>
          <cell r="H481">
            <v>2000</v>
          </cell>
          <cell r="I481">
            <v>2000</v>
          </cell>
          <cell r="J481" t="str">
            <v>НовомосАзот</v>
          </cell>
          <cell r="K481" t="str">
            <v>НовомосАзот</v>
          </cell>
          <cell r="L481" t="str">
            <v>GMF</v>
          </cell>
          <cell r="M481" t="str">
            <v>IET</v>
          </cell>
          <cell r="N481">
            <v>38</v>
          </cell>
          <cell r="O481">
            <v>76000</v>
          </cell>
          <cell r="P481">
            <v>0</v>
          </cell>
          <cell r="Q481">
            <v>76000</v>
          </cell>
          <cell r="R481">
            <v>-32</v>
          </cell>
          <cell r="S481">
            <v>-64000</v>
          </cell>
          <cell r="T481">
            <v>0</v>
          </cell>
          <cell r="U481">
            <v>-64000</v>
          </cell>
          <cell r="V481">
            <v>0</v>
          </cell>
          <cell r="W481">
            <v>0</v>
          </cell>
          <cell r="X481">
            <v>0</v>
          </cell>
          <cell r="Y481">
            <v>0</v>
          </cell>
        </row>
        <row r="482">
          <cell r="A482">
            <v>200210</v>
          </cell>
          <cell r="B482" t="str">
            <v>an67</v>
          </cell>
          <cell r="C482" t="str">
            <v>an</v>
          </cell>
          <cell r="D482">
            <v>37554</v>
          </cell>
          <cell r="E482">
            <v>37541</v>
          </cell>
          <cell r="F482">
            <v>37554</v>
          </cell>
          <cell r="G482">
            <v>37541</v>
          </cell>
          <cell r="H482">
            <v>1000</v>
          </cell>
          <cell r="I482">
            <v>1000</v>
          </cell>
          <cell r="J482" t="str">
            <v>НовомосАзот</v>
          </cell>
          <cell r="K482" t="str">
            <v>НовомосАзот</v>
          </cell>
          <cell r="L482" t="str">
            <v>GMF</v>
          </cell>
          <cell r="M482" t="str">
            <v>IET</v>
          </cell>
          <cell r="N482">
            <v>44</v>
          </cell>
          <cell r="O482">
            <v>44000</v>
          </cell>
          <cell r="P482">
            <v>0</v>
          </cell>
          <cell r="Q482">
            <v>44000</v>
          </cell>
          <cell r="R482">
            <v>-32</v>
          </cell>
          <cell r="S482">
            <v>-32000</v>
          </cell>
          <cell r="T482">
            <v>0</v>
          </cell>
          <cell r="U482">
            <v>-32000</v>
          </cell>
          <cell r="V482">
            <v>0</v>
          </cell>
          <cell r="W482">
            <v>0</v>
          </cell>
          <cell r="X482">
            <v>0</v>
          </cell>
          <cell r="Y482">
            <v>0</v>
          </cell>
        </row>
        <row r="483">
          <cell r="A483">
            <v>200210</v>
          </cell>
          <cell r="B483" t="str">
            <v>an68</v>
          </cell>
          <cell r="C483" t="str">
            <v>an</v>
          </cell>
          <cell r="D483">
            <v>37551</v>
          </cell>
          <cell r="E483">
            <v>37549</v>
          </cell>
          <cell r="F483">
            <v>37551</v>
          </cell>
          <cell r="G483">
            <v>37549</v>
          </cell>
          <cell r="H483">
            <v>1000</v>
          </cell>
          <cell r="I483">
            <v>1000</v>
          </cell>
          <cell r="J483" t="str">
            <v>НовомосАзот</v>
          </cell>
          <cell r="K483" t="str">
            <v>НовомосАзот</v>
          </cell>
          <cell r="L483" t="str">
            <v>GMF</v>
          </cell>
          <cell r="M483" t="str">
            <v>IET</v>
          </cell>
          <cell r="N483">
            <v>44</v>
          </cell>
          <cell r="O483">
            <v>44000</v>
          </cell>
          <cell r="P483">
            <v>0</v>
          </cell>
          <cell r="Q483">
            <v>44000</v>
          </cell>
          <cell r="R483">
            <v>-32</v>
          </cell>
          <cell r="S483">
            <v>-32000</v>
          </cell>
          <cell r="T483">
            <v>0</v>
          </cell>
          <cell r="U483">
            <v>-32000</v>
          </cell>
          <cell r="V483">
            <v>0</v>
          </cell>
          <cell r="W483">
            <v>0</v>
          </cell>
          <cell r="X483">
            <v>0</v>
          </cell>
          <cell r="Y483">
            <v>0</v>
          </cell>
        </row>
        <row r="484">
          <cell r="A484">
            <v>200210</v>
          </cell>
          <cell r="B484" t="str">
            <v>an69</v>
          </cell>
          <cell r="C484" t="str">
            <v>an</v>
          </cell>
          <cell r="D484">
            <v>37553</v>
          </cell>
          <cell r="E484">
            <v>37554</v>
          </cell>
          <cell r="F484">
            <v>37553</v>
          </cell>
          <cell r="G484">
            <v>37554</v>
          </cell>
          <cell r="H484">
            <v>2000</v>
          </cell>
          <cell r="I484">
            <v>2000</v>
          </cell>
          <cell r="J484" t="str">
            <v>НовомосАзот</v>
          </cell>
          <cell r="K484" t="str">
            <v>НовомосАзот</v>
          </cell>
          <cell r="L484" t="str">
            <v>GMF</v>
          </cell>
          <cell r="M484" t="str">
            <v>IET</v>
          </cell>
          <cell r="N484">
            <v>44</v>
          </cell>
          <cell r="O484">
            <v>88000</v>
          </cell>
          <cell r="P484">
            <v>44000</v>
          </cell>
          <cell r="Q484">
            <v>44000</v>
          </cell>
          <cell r="R484">
            <v>-32</v>
          </cell>
          <cell r="S484">
            <v>-64000</v>
          </cell>
          <cell r="T484">
            <v>0</v>
          </cell>
          <cell r="U484">
            <v>-64000</v>
          </cell>
          <cell r="V484">
            <v>0</v>
          </cell>
          <cell r="W484">
            <v>0</v>
          </cell>
          <cell r="X484">
            <v>0</v>
          </cell>
          <cell r="Y484">
            <v>0</v>
          </cell>
        </row>
        <row r="485">
          <cell r="A485">
            <v>200210</v>
          </cell>
          <cell r="B485" t="str">
            <v>an70</v>
          </cell>
          <cell r="C485" t="str">
            <v>an</v>
          </cell>
          <cell r="D485">
            <v>37546</v>
          </cell>
          <cell r="E485">
            <v>37293</v>
          </cell>
          <cell r="F485">
            <v>37546</v>
          </cell>
          <cell r="G485">
            <v>37295</v>
          </cell>
          <cell r="H485">
            <v>10000</v>
          </cell>
          <cell r="I485">
            <v>10000</v>
          </cell>
          <cell r="J485" t="str">
            <v>НовомосАзот</v>
          </cell>
          <cell r="K485" t="str">
            <v>НовомосАзот</v>
          </cell>
          <cell r="L485" t="str">
            <v>GMF</v>
          </cell>
          <cell r="M485" t="str">
            <v>IET</v>
          </cell>
          <cell r="N485">
            <v>48</v>
          </cell>
          <cell r="O485">
            <v>480000</v>
          </cell>
          <cell r="P485">
            <v>240000</v>
          </cell>
          <cell r="Q485">
            <v>240000</v>
          </cell>
          <cell r="R485">
            <v>-32</v>
          </cell>
          <cell r="S485">
            <v>-320000</v>
          </cell>
          <cell r="T485">
            <v>0</v>
          </cell>
          <cell r="U485">
            <v>-320000</v>
          </cell>
          <cell r="V485">
            <v>0</v>
          </cell>
          <cell r="W485">
            <v>0</v>
          </cell>
          <cell r="X485">
            <v>0</v>
          </cell>
          <cell r="Y485">
            <v>0</v>
          </cell>
        </row>
        <row r="486">
          <cell r="A486">
            <v>200210</v>
          </cell>
          <cell r="B486" t="str">
            <v>an71</v>
          </cell>
          <cell r="C486" t="str">
            <v>an</v>
          </cell>
          <cell r="D486">
            <v>37544</v>
          </cell>
          <cell r="E486">
            <v>37294</v>
          </cell>
          <cell r="F486">
            <v>37544</v>
          </cell>
          <cell r="G486">
            <v>37296</v>
          </cell>
          <cell r="H486">
            <v>500</v>
          </cell>
          <cell r="I486">
            <v>500</v>
          </cell>
          <cell r="J486" t="str">
            <v>НовомосАзот</v>
          </cell>
          <cell r="K486" t="str">
            <v>НовомосАзот</v>
          </cell>
          <cell r="L486" t="str">
            <v>GMF</v>
          </cell>
          <cell r="M486" t="str">
            <v>IET</v>
          </cell>
          <cell r="N486">
            <v>44</v>
          </cell>
          <cell r="O486">
            <v>22000</v>
          </cell>
          <cell r="P486">
            <v>23000</v>
          </cell>
          <cell r="Q486">
            <v>-1000</v>
          </cell>
          <cell r="R486">
            <v>-32</v>
          </cell>
          <cell r="S486">
            <v>-16000</v>
          </cell>
          <cell r="T486">
            <v>0</v>
          </cell>
          <cell r="U486">
            <v>-16000</v>
          </cell>
          <cell r="V486">
            <v>0</v>
          </cell>
          <cell r="W486">
            <v>0</v>
          </cell>
          <cell r="X486">
            <v>0</v>
          </cell>
          <cell r="Y486">
            <v>0</v>
          </cell>
        </row>
        <row r="487">
          <cell r="A487">
            <v>200210</v>
          </cell>
          <cell r="B487" t="str">
            <v>an72</v>
          </cell>
          <cell r="C487" t="str">
            <v>an</v>
          </cell>
          <cell r="D487">
            <v>37544</v>
          </cell>
          <cell r="E487">
            <v>37288</v>
          </cell>
          <cell r="F487">
            <v>37544</v>
          </cell>
          <cell r="G487">
            <v>37297</v>
          </cell>
          <cell r="H487">
            <v>120</v>
          </cell>
          <cell r="I487">
            <v>120</v>
          </cell>
          <cell r="J487" t="str">
            <v>НовомосАзот</v>
          </cell>
          <cell r="K487" t="str">
            <v>НовомосАзот</v>
          </cell>
          <cell r="L487" t="str">
            <v>GMF</v>
          </cell>
          <cell r="M487" t="str">
            <v>IET</v>
          </cell>
          <cell r="N487">
            <v>46</v>
          </cell>
          <cell r="O487">
            <v>5520</v>
          </cell>
          <cell r="P487">
            <v>2760</v>
          </cell>
          <cell r="Q487">
            <v>2760</v>
          </cell>
          <cell r="R487">
            <v>-32</v>
          </cell>
          <cell r="S487">
            <v>-3840</v>
          </cell>
          <cell r="T487">
            <v>0</v>
          </cell>
          <cell r="U487">
            <v>-3840</v>
          </cell>
          <cell r="V487">
            <v>0</v>
          </cell>
          <cell r="W487">
            <v>0</v>
          </cell>
          <cell r="X487">
            <v>0</v>
          </cell>
          <cell r="Y487">
            <v>0</v>
          </cell>
        </row>
        <row r="488">
          <cell r="A488">
            <v>200210</v>
          </cell>
          <cell r="B488" t="str">
            <v>an73</v>
          </cell>
          <cell r="C488" t="str">
            <v>an</v>
          </cell>
          <cell r="D488">
            <v>37546</v>
          </cell>
          <cell r="E488">
            <v>37294</v>
          </cell>
          <cell r="F488">
            <v>37546</v>
          </cell>
          <cell r="G488">
            <v>37297</v>
          </cell>
          <cell r="H488">
            <v>880</v>
          </cell>
          <cell r="I488">
            <v>880</v>
          </cell>
          <cell r="J488" t="str">
            <v>НовомосАзот</v>
          </cell>
          <cell r="K488" t="str">
            <v>НовомосАзот</v>
          </cell>
          <cell r="L488" t="str">
            <v>GMF</v>
          </cell>
          <cell r="M488" t="str">
            <v>IET</v>
          </cell>
          <cell r="N488">
            <v>46</v>
          </cell>
          <cell r="O488">
            <v>40480</v>
          </cell>
          <cell r="P488">
            <v>20240</v>
          </cell>
          <cell r="Q488">
            <v>20240</v>
          </cell>
          <cell r="R488">
            <v>-32</v>
          </cell>
          <cell r="S488">
            <v>-28160</v>
          </cell>
          <cell r="T488">
            <v>0</v>
          </cell>
          <cell r="U488">
            <v>-28160</v>
          </cell>
          <cell r="V488">
            <v>0</v>
          </cell>
          <cell r="W488">
            <v>0</v>
          </cell>
          <cell r="X488">
            <v>0</v>
          </cell>
          <cell r="Y488">
            <v>0</v>
          </cell>
        </row>
        <row r="489">
          <cell r="A489">
            <v>200210</v>
          </cell>
          <cell r="B489" t="str">
            <v>an74</v>
          </cell>
          <cell r="C489" t="str">
            <v>an</v>
          </cell>
          <cell r="D489">
            <v>37553</v>
          </cell>
          <cell r="E489">
            <v>37298</v>
          </cell>
          <cell r="F489">
            <v>37553</v>
          </cell>
          <cell r="G489">
            <v>37298</v>
          </cell>
          <cell r="H489">
            <v>500</v>
          </cell>
          <cell r="I489">
            <v>500</v>
          </cell>
          <cell r="J489" t="str">
            <v>НовомосАзот</v>
          </cell>
          <cell r="K489" t="str">
            <v>НовомосАзот</v>
          </cell>
          <cell r="L489" t="str">
            <v>GMF</v>
          </cell>
          <cell r="M489" t="str">
            <v>IET</v>
          </cell>
          <cell r="N489">
            <v>44</v>
          </cell>
          <cell r="O489">
            <v>22000</v>
          </cell>
          <cell r="P489">
            <v>0</v>
          </cell>
          <cell r="Q489">
            <v>22000</v>
          </cell>
          <cell r="R489">
            <v>-32</v>
          </cell>
          <cell r="S489">
            <v>-16000</v>
          </cell>
          <cell r="T489">
            <v>0</v>
          </cell>
          <cell r="U489">
            <v>-16000</v>
          </cell>
          <cell r="V489">
            <v>0</v>
          </cell>
          <cell r="W489">
            <v>0</v>
          </cell>
          <cell r="X489">
            <v>0</v>
          </cell>
          <cell r="Y489">
            <v>0</v>
          </cell>
        </row>
        <row r="490">
          <cell r="A490">
            <v>200210</v>
          </cell>
          <cell r="B490" t="str">
            <v>an75</v>
          </cell>
          <cell r="C490" t="str">
            <v>an</v>
          </cell>
          <cell r="D490">
            <v>37538</v>
          </cell>
          <cell r="E490">
            <v>37298</v>
          </cell>
          <cell r="F490">
            <v>37538</v>
          </cell>
          <cell r="G490">
            <v>37298</v>
          </cell>
          <cell r="H490">
            <v>2000</v>
          </cell>
          <cell r="I490">
            <v>2000</v>
          </cell>
          <cell r="J490" t="str">
            <v>НовомосАзот</v>
          </cell>
          <cell r="K490" t="str">
            <v>НовомосАзот</v>
          </cell>
          <cell r="L490" t="str">
            <v>GMF</v>
          </cell>
          <cell r="M490" t="str">
            <v>IET</v>
          </cell>
          <cell r="N490">
            <v>44</v>
          </cell>
          <cell r="O490">
            <v>88000</v>
          </cell>
          <cell r="P490">
            <v>0</v>
          </cell>
          <cell r="Q490">
            <v>88000</v>
          </cell>
          <cell r="R490">
            <v>-32</v>
          </cell>
          <cell r="S490">
            <v>-64000</v>
          </cell>
          <cell r="T490">
            <v>0</v>
          </cell>
          <cell r="U490">
            <v>-64000</v>
          </cell>
          <cell r="V490">
            <v>0</v>
          </cell>
          <cell r="W490">
            <v>0</v>
          </cell>
          <cell r="X490">
            <v>0</v>
          </cell>
          <cell r="Y490">
            <v>0</v>
          </cell>
        </row>
        <row r="491">
          <cell r="A491">
            <v>200210</v>
          </cell>
          <cell r="B491" t="str">
            <v>an76</v>
          </cell>
          <cell r="C491" t="str">
            <v>an</v>
          </cell>
          <cell r="D491">
            <v>37545</v>
          </cell>
          <cell r="E491">
            <v>37295</v>
          </cell>
          <cell r="F491">
            <v>37545</v>
          </cell>
          <cell r="G491">
            <v>37298</v>
          </cell>
          <cell r="H491">
            <v>3000</v>
          </cell>
          <cell r="I491">
            <v>3000</v>
          </cell>
          <cell r="J491" t="str">
            <v>НовомосАзот</v>
          </cell>
          <cell r="K491" t="str">
            <v>НовомосАзот</v>
          </cell>
          <cell r="L491" t="str">
            <v>GMF</v>
          </cell>
          <cell r="M491" t="str">
            <v>IET</v>
          </cell>
          <cell r="N491">
            <v>44</v>
          </cell>
          <cell r="O491">
            <v>132000</v>
          </cell>
          <cell r="P491">
            <v>66000</v>
          </cell>
          <cell r="Q491">
            <v>66000</v>
          </cell>
          <cell r="R491">
            <v>-32</v>
          </cell>
          <cell r="S491">
            <v>-96000</v>
          </cell>
          <cell r="T491">
            <v>0</v>
          </cell>
          <cell r="U491">
            <v>-96000</v>
          </cell>
          <cell r="V491">
            <v>0</v>
          </cell>
          <cell r="W491">
            <v>0</v>
          </cell>
          <cell r="X491">
            <v>0</v>
          </cell>
          <cell r="Y491">
            <v>0</v>
          </cell>
        </row>
        <row r="492">
          <cell r="A492">
            <v>200210</v>
          </cell>
          <cell r="B492" t="str">
            <v>an77</v>
          </cell>
          <cell r="C492" t="str">
            <v>an</v>
          </cell>
          <cell r="D492">
            <v>37557</v>
          </cell>
          <cell r="E492">
            <v>37299</v>
          </cell>
          <cell r="F492">
            <v>37557</v>
          </cell>
          <cell r="G492">
            <v>37299</v>
          </cell>
          <cell r="H492">
            <v>1000</v>
          </cell>
          <cell r="I492">
            <v>1000</v>
          </cell>
          <cell r="J492" t="str">
            <v>НовомосАзот</v>
          </cell>
          <cell r="K492" t="str">
            <v>НовомосАзот</v>
          </cell>
          <cell r="L492" t="str">
            <v>GMF</v>
          </cell>
          <cell r="M492" t="str">
            <v>IET</v>
          </cell>
          <cell r="N492">
            <v>44</v>
          </cell>
          <cell r="O492">
            <v>44000</v>
          </cell>
          <cell r="P492">
            <v>22000</v>
          </cell>
          <cell r="Q492">
            <v>22000</v>
          </cell>
          <cell r="R492">
            <v>-32</v>
          </cell>
          <cell r="S492">
            <v>-32000</v>
          </cell>
          <cell r="T492">
            <v>0</v>
          </cell>
          <cell r="U492">
            <v>-32000</v>
          </cell>
          <cell r="V492">
            <v>0</v>
          </cell>
          <cell r="W492">
            <v>0</v>
          </cell>
          <cell r="X492">
            <v>0</v>
          </cell>
          <cell r="Y492">
            <v>0</v>
          </cell>
        </row>
        <row r="493">
          <cell r="A493">
            <v>200209</v>
          </cell>
          <cell r="B493" t="str">
            <v>an78</v>
          </cell>
          <cell r="C493" t="str">
            <v>an</v>
          </cell>
          <cell r="D493">
            <v>37517</v>
          </cell>
          <cell r="E493">
            <v>37526</v>
          </cell>
          <cell r="F493">
            <v>37517</v>
          </cell>
          <cell r="G493">
            <v>37526</v>
          </cell>
          <cell r="H493">
            <v>299.25</v>
          </cell>
          <cell r="I493">
            <v>299.25</v>
          </cell>
          <cell r="J493" t="str">
            <v>НовомосАзот</v>
          </cell>
          <cell r="K493" t="str">
            <v>НовомосАзот</v>
          </cell>
          <cell r="L493" t="str">
            <v>GMF</v>
          </cell>
          <cell r="M493" t="str">
            <v>IET</v>
          </cell>
          <cell r="N493">
            <v>44</v>
          </cell>
          <cell r="O493">
            <v>13167</v>
          </cell>
          <cell r="P493">
            <v>13167</v>
          </cell>
          <cell r="Q493">
            <v>0</v>
          </cell>
          <cell r="R493">
            <v>-35</v>
          </cell>
          <cell r="S493">
            <v>-10473.75</v>
          </cell>
          <cell r="T493">
            <v>-2881535.7</v>
          </cell>
          <cell r="U493">
            <v>2871061.95</v>
          </cell>
          <cell r="V493">
            <v>0</v>
          </cell>
          <cell r="W493">
            <v>0</v>
          </cell>
          <cell r="X493">
            <v>0</v>
          </cell>
          <cell r="Y493">
            <v>0</v>
          </cell>
        </row>
        <row r="494">
          <cell r="A494">
            <v>200210</v>
          </cell>
          <cell r="B494" t="str">
            <v>an79</v>
          </cell>
          <cell r="C494" t="str">
            <v>an</v>
          </cell>
          <cell r="D494">
            <v>37540</v>
          </cell>
          <cell r="E494">
            <v>37545</v>
          </cell>
          <cell r="F494">
            <v>37540</v>
          </cell>
          <cell r="G494">
            <v>37545</v>
          </cell>
          <cell r="H494">
            <v>3361.2109999999998</v>
          </cell>
          <cell r="I494">
            <v>3361.2109999999998</v>
          </cell>
          <cell r="J494" t="str">
            <v>НовомосАзот</v>
          </cell>
          <cell r="K494" t="str">
            <v>НовомосАзот</v>
          </cell>
          <cell r="L494" t="str">
            <v>GMF</v>
          </cell>
          <cell r="M494" t="str">
            <v>Evertrade</v>
          </cell>
          <cell r="N494">
            <v>58</v>
          </cell>
          <cell r="O494">
            <v>194950.24</v>
          </cell>
          <cell r="P494">
            <v>194950.24</v>
          </cell>
          <cell r="Q494">
            <v>0</v>
          </cell>
          <cell r="R494">
            <v>-32</v>
          </cell>
          <cell r="S494">
            <v>-107558.75</v>
          </cell>
          <cell r="T494">
            <v>0</v>
          </cell>
          <cell r="U494">
            <v>-107558.75</v>
          </cell>
          <cell r="V494">
            <v>-21.5</v>
          </cell>
          <cell r="W494">
            <v>-72266.039999999994</v>
          </cell>
          <cell r="X494">
            <v>-311312.68</v>
          </cell>
          <cell r="Y494">
            <v>239046.64</v>
          </cell>
        </row>
        <row r="495">
          <cell r="A495">
            <v>200210</v>
          </cell>
          <cell r="B495" t="str">
            <v>an80</v>
          </cell>
          <cell r="C495" t="str">
            <v>an</v>
          </cell>
          <cell r="D495">
            <v>37558</v>
          </cell>
          <cell r="E495">
            <v>37288</v>
          </cell>
          <cell r="F495">
            <v>37558</v>
          </cell>
          <cell r="G495">
            <v>37299</v>
          </cell>
          <cell r="H495">
            <v>1020</v>
          </cell>
          <cell r="I495">
            <v>1020</v>
          </cell>
          <cell r="J495" t="str">
            <v>НовомосАзот</v>
          </cell>
          <cell r="K495" t="str">
            <v>НовомосАзот</v>
          </cell>
          <cell r="L495" t="str">
            <v>GMF</v>
          </cell>
          <cell r="M495" t="str">
            <v>IET</v>
          </cell>
          <cell r="N495">
            <v>44</v>
          </cell>
          <cell r="O495">
            <v>44880</v>
          </cell>
          <cell r="P495">
            <v>22440</v>
          </cell>
          <cell r="Q495">
            <v>22440</v>
          </cell>
          <cell r="R495">
            <v>-32</v>
          </cell>
          <cell r="S495">
            <v>-32640</v>
          </cell>
          <cell r="T495">
            <v>0</v>
          </cell>
          <cell r="U495">
            <v>-32640</v>
          </cell>
          <cell r="V495">
            <v>0</v>
          </cell>
          <cell r="W495">
            <v>0</v>
          </cell>
          <cell r="X495">
            <v>0</v>
          </cell>
          <cell r="Y495">
            <v>0</v>
          </cell>
        </row>
        <row r="496">
          <cell r="A496">
            <v>200210</v>
          </cell>
          <cell r="B496" t="str">
            <v>an81</v>
          </cell>
          <cell r="C496" t="str">
            <v>an</v>
          </cell>
          <cell r="D496">
            <v>37544</v>
          </cell>
          <cell r="E496">
            <v>37300</v>
          </cell>
          <cell r="F496">
            <v>37544</v>
          </cell>
          <cell r="G496">
            <v>37300</v>
          </cell>
          <cell r="H496">
            <v>1500</v>
          </cell>
          <cell r="I496">
            <v>1500</v>
          </cell>
          <cell r="J496" t="str">
            <v>НовомосАзот</v>
          </cell>
          <cell r="K496" t="str">
            <v>НовомосАзот</v>
          </cell>
          <cell r="L496" t="str">
            <v>GMF</v>
          </cell>
          <cell r="M496" t="str">
            <v>IET</v>
          </cell>
          <cell r="N496">
            <v>44</v>
          </cell>
          <cell r="O496">
            <v>66000</v>
          </cell>
          <cell r="P496">
            <v>43500</v>
          </cell>
          <cell r="Q496">
            <v>22500</v>
          </cell>
          <cell r="R496">
            <v>-32</v>
          </cell>
          <cell r="S496">
            <v>-48000</v>
          </cell>
          <cell r="T496">
            <v>0</v>
          </cell>
          <cell r="U496">
            <v>-48000</v>
          </cell>
          <cell r="V496">
            <v>0</v>
          </cell>
          <cell r="W496">
            <v>0</v>
          </cell>
          <cell r="X496">
            <v>0</v>
          </cell>
          <cell r="Y496">
            <v>0</v>
          </cell>
        </row>
        <row r="497">
          <cell r="A497">
            <v>200210</v>
          </cell>
          <cell r="B497" t="str">
            <v>an82</v>
          </cell>
          <cell r="C497" t="str">
            <v>an</v>
          </cell>
          <cell r="D497">
            <v>37559</v>
          </cell>
          <cell r="E497">
            <v>37300</v>
          </cell>
          <cell r="F497">
            <v>37559</v>
          </cell>
          <cell r="G497">
            <v>37300</v>
          </cell>
          <cell r="H497">
            <v>1500</v>
          </cell>
          <cell r="I497">
            <v>1500</v>
          </cell>
          <cell r="J497" t="str">
            <v>НовомосАзот</v>
          </cell>
          <cell r="K497" t="str">
            <v>НовомосАзот</v>
          </cell>
          <cell r="L497" t="str">
            <v>GMF</v>
          </cell>
          <cell r="M497" t="str">
            <v>IET</v>
          </cell>
          <cell r="N497">
            <v>44</v>
          </cell>
          <cell r="O497">
            <v>66000</v>
          </cell>
          <cell r="P497">
            <v>22500</v>
          </cell>
          <cell r="Q497">
            <v>43500</v>
          </cell>
          <cell r="R497">
            <v>-32</v>
          </cell>
          <cell r="S497">
            <v>-48000</v>
          </cell>
          <cell r="T497">
            <v>0</v>
          </cell>
          <cell r="U497">
            <v>-48000</v>
          </cell>
          <cell r="V497">
            <v>0</v>
          </cell>
          <cell r="W497">
            <v>0</v>
          </cell>
          <cell r="X497">
            <v>0</v>
          </cell>
          <cell r="Y497">
            <v>0</v>
          </cell>
        </row>
        <row r="498">
          <cell r="A498">
            <v>200210</v>
          </cell>
          <cell r="B498" t="str">
            <v>an83</v>
          </cell>
          <cell r="C498" t="str">
            <v>an</v>
          </cell>
          <cell r="D498">
            <v>37560</v>
          </cell>
          <cell r="E498">
            <v>37281</v>
          </cell>
          <cell r="F498">
            <v>37560</v>
          </cell>
          <cell r="G498">
            <v>37300</v>
          </cell>
          <cell r="H498">
            <v>620</v>
          </cell>
          <cell r="I498">
            <v>620</v>
          </cell>
          <cell r="J498" t="str">
            <v>НовомосАзот</v>
          </cell>
          <cell r="K498" t="str">
            <v>НовомосАзот</v>
          </cell>
          <cell r="L498" t="str">
            <v>GMF</v>
          </cell>
          <cell r="M498" t="str">
            <v>IET</v>
          </cell>
          <cell r="N498">
            <v>44</v>
          </cell>
          <cell r="O498">
            <v>27280</v>
          </cell>
          <cell r="P498">
            <v>13640</v>
          </cell>
          <cell r="Q498">
            <v>13640</v>
          </cell>
          <cell r="R498">
            <v>-32</v>
          </cell>
          <cell r="S498">
            <v>-19840</v>
          </cell>
          <cell r="T498">
            <v>0</v>
          </cell>
          <cell r="U498">
            <v>-19840</v>
          </cell>
          <cell r="V498">
            <v>0</v>
          </cell>
          <cell r="W498">
            <v>0</v>
          </cell>
          <cell r="X498">
            <v>0</v>
          </cell>
          <cell r="Y498">
            <v>0</v>
          </cell>
        </row>
        <row r="499">
          <cell r="A499">
            <v>200211</v>
          </cell>
          <cell r="B499" t="str">
            <v>an84</v>
          </cell>
          <cell r="C499" t="str">
            <v>an</v>
          </cell>
          <cell r="D499">
            <v>37567</v>
          </cell>
          <cell r="E499">
            <v>37568</v>
          </cell>
          <cell r="F499">
            <v>37567</v>
          </cell>
          <cell r="G499">
            <v>37568</v>
          </cell>
          <cell r="H499">
            <v>4663.7669999999998</v>
          </cell>
          <cell r="I499">
            <v>4663.7669999999998</v>
          </cell>
          <cell r="J499" t="str">
            <v>НевАзот</v>
          </cell>
          <cell r="K499" t="str">
            <v>НевАзот</v>
          </cell>
          <cell r="L499" t="str">
            <v>GMF</v>
          </cell>
          <cell r="M499" t="str">
            <v>Transammonia</v>
          </cell>
          <cell r="N499">
            <v>58</v>
          </cell>
          <cell r="O499">
            <v>270498.49</v>
          </cell>
          <cell r="P499">
            <v>0</v>
          </cell>
          <cell r="Q499">
            <v>270498.49</v>
          </cell>
          <cell r="R499">
            <v>-54</v>
          </cell>
          <cell r="S499">
            <v>-251843.42</v>
          </cell>
          <cell r="T499">
            <v>0</v>
          </cell>
          <cell r="U499">
            <v>-251843.42</v>
          </cell>
          <cell r="V499">
            <v>0</v>
          </cell>
          <cell r="W499">
            <v>0</v>
          </cell>
          <cell r="X499">
            <v>0</v>
          </cell>
          <cell r="Y499">
            <v>0</v>
          </cell>
        </row>
        <row r="500">
          <cell r="A500">
            <v>200211</v>
          </cell>
          <cell r="B500" t="str">
            <v>an85</v>
          </cell>
          <cell r="C500" t="str">
            <v>an</v>
          </cell>
          <cell r="D500">
            <v>37569</v>
          </cell>
          <cell r="E500">
            <v>37570</v>
          </cell>
          <cell r="F500">
            <v>37569</v>
          </cell>
          <cell r="G500">
            <v>37570</v>
          </cell>
          <cell r="H500">
            <v>6299.9979999999996</v>
          </cell>
          <cell r="I500">
            <v>6299.9979999999996</v>
          </cell>
          <cell r="J500" t="str">
            <v>НевАзот</v>
          </cell>
          <cell r="K500" t="str">
            <v>НевАзот</v>
          </cell>
          <cell r="L500" t="str">
            <v>GMF</v>
          </cell>
          <cell r="M500" t="str">
            <v>Transammonia</v>
          </cell>
          <cell r="N500">
            <v>58</v>
          </cell>
          <cell r="O500">
            <v>365399.88</v>
          </cell>
          <cell r="P500">
            <v>365399.88</v>
          </cell>
          <cell r="Q500">
            <v>0</v>
          </cell>
          <cell r="R500">
            <v>-54</v>
          </cell>
          <cell r="S500">
            <v>-340199.89</v>
          </cell>
          <cell r="T500">
            <v>0</v>
          </cell>
          <cell r="U500">
            <v>-340199.89</v>
          </cell>
          <cell r="V500">
            <v>0</v>
          </cell>
          <cell r="W500">
            <v>0</v>
          </cell>
          <cell r="X500">
            <v>0</v>
          </cell>
          <cell r="Y500">
            <v>0</v>
          </cell>
        </row>
        <row r="501">
          <cell r="A501">
            <v>200211</v>
          </cell>
          <cell r="B501" t="str">
            <v>an86</v>
          </cell>
          <cell r="C501" t="str">
            <v>an</v>
          </cell>
          <cell r="D501">
            <v>37572</v>
          </cell>
          <cell r="E501">
            <v>37301</v>
          </cell>
          <cell r="F501">
            <v>37572</v>
          </cell>
          <cell r="G501">
            <v>37301</v>
          </cell>
          <cell r="H501">
            <v>12000</v>
          </cell>
          <cell r="I501">
            <v>12000</v>
          </cell>
          <cell r="J501" t="str">
            <v>НевАзот</v>
          </cell>
          <cell r="K501" t="str">
            <v>НевАзот</v>
          </cell>
          <cell r="L501" t="str">
            <v>GMF</v>
          </cell>
          <cell r="M501" t="str">
            <v>Transammonia</v>
          </cell>
          <cell r="N501">
            <v>54.5</v>
          </cell>
          <cell r="O501">
            <v>654000</v>
          </cell>
          <cell r="P501">
            <v>0</v>
          </cell>
          <cell r="Q501">
            <v>654000</v>
          </cell>
          <cell r="R501">
            <v>-54</v>
          </cell>
          <cell r="S501">
            <v>-648000</v>
          </cell>
          <cell r="T501">
            <v>0</v>
          </cell>
          <cell r="U501">
            <v>-648000</v>
          </cell>
          <cell r="V501">
            <v>0</v>
          </cell>
          <cell r="W501">
            <v>0</v>
          </cell>
          <cell r="X501">
            <v>0</v>
          </cell>
          <cell r="Y501">
            <v>0</v>
          </cell>
        </row>
        <row r="502">
          <cell r="A502">
            <v>200211</v>
          </cell>
          <cell r="B502" t="str">
            <v>an87</v>
          </cell>
          <cell r="C502" t="str">
            <v>an</v>
          </cell>
          <cell r="D502">
            <v>37576</v>
          </cell>
          <cell r="E502">
            <v>37300</v>
          </cell>
          <cell r="F502">
            <v>37576</v>
          </cell>
          <cell r="G502">
            <v>37301</v>
          </cell>
          <cell r="H502">
            <v>6400</v>
          </cell>
          <cell r="I502">
            <v>6400</v>
          </cell>
          <cell r="J502" t="str">
            <v>НевАзот</v>
          </cell>
          <cell r="K502" t="str">
            <v>НевАзот</v>
          </cell>
          <cell r="L502" t="str">
            <v>GMF</v>
          </cell>
          <cell r="M502" t="str">
            <v>Transammonia</v>
          </cell>
          <cell r="N502">
            <v>54.5</v>
          </cell>
          <cell r="O502">
            <v>348800</v>
          </cell>
          <cell r="P502">
            <v>0</v>
          </cell>
          <cell r="Q502">
            <v>348800</v>
          </cell>
          <cell r="R502">
            <v>-54</v>
          </cell>
          <cell r="S502">
            <v>-345600</v>
          </cell>
          <cell r="T502">
            <v>0</v>
          </cell>
          <cell r="U502">
            <v>-345600</v>
          </cell>
          <cell r="V502">
            <v>0</v>
          </cell>
          <cell r="W502">
            <v>0</v>
          </cell>
          <cell r="X502">
            <v>0</v>
          </cell>
          <cell r="Y502">
            <v>0</v>
          </cell>
        </row>
        <row r="503">
          <cell r="A503">
            <v>200212</v>
          </cell>
          <cell r="B503" t="str">
            <v>an88</v>
          </cell>
          <cell r="C503" t="str">
            <v>an</v>
          </cell>
          <cell r="D503">
            <v>37599</v>
          </cell>
          <cell r="E503">
            <v>37300</v>
          </cell>
          <cell r="F503">
            <v>37599</v>
          </cell>
          <cell r="G503">
            <v>37301</v>
          </cell>
          <cell r="H503">
            <v>30000</v>
          </cell>
          <cell r="I503">
            <v>30000</v>
          </cell>
          <cell r="J503" t="str">
            <v>НевАзот</v>
          </cell>
          <cell r="K503" t="str">
            <v>НевАзот</v>
          </cell>
          <cell r="L503" t="str">
            <v>GMF</v>
          </cell>
          <cell r="M503" t="str">
            <v>Transammonia</v>
          </cell>
          <cell r="N503">
            <v>54.5</v>
          </cell>
          <cell r="O503">
            <v>1635000</v>
          </cell>
          <cell r="P503">
            <v>0</v>
          </cell>
          <cell r="Q503">
            <v>1635000</v>
          </cell>
          <cell r="R503">
            <v>-54</v>
          </cell>
          <cell r="S503">
            <v>-1620000</v>
          </cell>
          <cell r="T503">
            <v>0</v>
          </cell>
          <cell r="U503">
            <v>-1620000</v>
          </cell>
          <cell r="V503">
            <v>0</v>
          </cell>
          <cell r="W503">
            <v>0</v>
          </cell>
          <cell r="X503">
            <v>0</v>
          </cell>
          <cell r="Y503">
            <v>0</v>
          </cell>
        </row>
        <row r="504">
          <cell r="A504">
            <v>200211</v>
          </cell>
          <cell r="B504" t="str">
            <v>an89</v>
          </cell>
          <cell r="C504" t="str">
            <v>an</v>
          </cell>
          <cell r="D504">
            <v>37588</v>
          </cell>
          <cell r="E504">
            <v>37300</v>
          </cell>
          <cell r="F504">
            <v>37588</v>
          </cell>
          <cell r="G504">
            <v>37301</v>
          </cell>
          <cell r="H504">
            <v>6000</v>
          </cell>
          <cell r="I504">
            <v>6000</v>
          </cell>
          <cell r="J504" t="str">
            <v>НевАзот</v>
          </cell>
          <cell r="K504" t="str">
            <v>НевАзот</v>
          </cell>
          <cell r="L504" t="str">
            <v>GMF</v>
          </cell>
          <cell r="M504" t="str">
            <v>Transammonia</v>
          </cell>
          <cell r="N504">
            <v>54.5</v>
          </cell>
          <cell r="O504">
            <v>327000</v>
          </cell>
          <cell r="P504">
            <v>0</v>
          </cell>
          <cell r="Q504">
            <v>327000</v>
          </cell>
          <cell r="R504">
            <v>-54</v>
          </cell>
          <cell r="S504">
            <v>-324000</v>
          </cell>
          <cell r="T504">
            <v>0</v>
          </cell>
          <cell r="U504">
            <v>-324000</v>
          </cell>
          <cell r="V504">
            <v>0</v>
          </cell>
          <cell r="W504">
            <v>0</v>
          </cell>
          <cell r="X504">
            <v>0</v>
          </cell>
          <cell r="Y504">
            <v>0</v>
          </cell>
        </row>
        <row r="505">
          <cell r="A505">
            <v>200211</v>
          </cell>
          <cell r="B505" t="str">
            <v>an90</v>
          </cell>
          <cell r="C505" t="str">
            <v>an</v>
          </cell>
          <cell r="D505">
            <v>37590</v>
          </cell>
          <cell r="E505">
            <v>37568</v>
          </cell>
          <cell r="F505">
            <v>37590</v>
          </cell>
          <cell r="G505">
            <v>37568</v>
          </cell>
          <cell r="H505">
            <v>6000</v>
          </cell>
          <cell r="I505">
            <v>6000</v>
          </cell>
          <cell r="J505" t="str">
            <v>НевАзот</v>
          </cell>
          <cell r="K505" t="str">
            <v>НевАзот</v>
          </cell>
          <cell r="L505" t="str">
            <v>GMF</v>
          </cell>
          <cell r="M505" t="str">
            <v>Transammonia</v>
          </cell>
          <cell r="N505">
            <v>54.5</v>
          </cell>
          <cell r="O505">
            <v>327000</v>
          </cell>
          <cell r="P505">
            <v>0</v>
          </cell>
          <cell r="Q505">
            <v>327000</v>
          </cell>
          <cell r="R505">
            <v>-54</v>
          </cell>
          <cell r="S505">
            <v>-324000</v>
          </cell>
          <cell r="T505">
            <v>0</v>
          </cell>
          <cell r="U505">
            <v>-324000</v>
          </cell>
          <cell r="V505">
            <v>0</v>
          </cell>
          <cell r="W505">
            <v>0</v>
          </cell>
          <cell r="X505">
            <v>0</v>
          </cell>
          <cell r="Y505">
            <v>0</v>
          </cell>
        </row>
        <row r="506">
          <cell r="A506">
            <v>200211</v>
          </cell>
          <cell r="B506" t="str">
            <v>an91</v>
          </cell>
          <cell r="C506" t="str">
            <v>an</v>
          </cell>
          <cell r="D506">
            <v>37582</v>
          </cell>
          <cell r="E506">
            <v>37570</v>
          </cell>
          <cell r="F506">
            <v>37582</v>
          </cell>
          <cell r="G506">
            <v>37570</v>
          </cell>
          <cell r="H506">
            <v>6000</v>
          </cell>
          <cell r="I506">
            <v>6000</v>
          </cell>
          <cell r="J506" t="str">
            <v>НевАзот</v>
          </cell>
          <cell r="K506" t="str">
            <v>НевАзот</v>
          </cell>
          <cell r="L506" t="str">
            <v>GMF</v>
          </cell>
          <cell r="M506" t="str">
            <v>Transammonia</v>
          </cell>
          <cell r="N506">
            <v>54.5</v>
          </cell>
          <cell r="O506">
            <v>327000</v>
          </cell>
          <cell r="P506">
            <v>0</v>
          </cell>
          <cell r="Q506">
            <v>327000</v>
          </cell>
          <cell r="R506">
            <v>-54</v>
          </cell>
          <cell r="S506">
            <v>-324000</v>
          </cell>
          <cell r="T506">
            <v>0</v>
          </cell>
          <cell r="U506">
            <v>-324000</v>
          </cell>
          <cell r="V506">
            <v>0</v>
          </cell>
          <cell r="W506">
            <v>0</v>
          </cell>
          <cell r="X506">
            <v>0</v>
          </cell>
          <cell r="Y506">
            <v>0</v>
          </cell>
        </row>
        <row r="507">
          <cell r="A507">
            <v>200211</v>
          </cell>
          <cell r="B507" t="str">
            <v>an94</v>
          </cell>
          <cell r="C507" t="str">
            <v>an</v>
          </cell>
          <cell r="D507">
            <v>37589</v>
          </cell>
          <cell r="E507">
            <v>37574</v>
          </cell>
          <cell r="F507">
            <v>37589</v>
          </cell>
          <cell r="G507">
            <v>37574</v>
          </cell>
          <cell r="H507">
            <v>25000</v>
          </cell>
          <cell r="I507">
            <v>25000</v>
          </cell>
          <cell r="J507" t="str">
            <v>НовомосАзот</v>
          </cell>
          <cell r="K507" t="str">
            <v>НовомосАзот</v>
          </cell>
          <cell r="L507" t="str">
            <v>GMF</v>
          </cell>
          <cell r="M507" t="str">
            <v>J&amp;S Energy</v>
          </cell>
          <cell r="N507">
            <v>70</v>
          </cell>
          <cell r="O507">
            <v>1750000</v>
          </cell>
          <cell r="P507">
            <v>400500</v>
          </cell>
          <cell r="Q507">
            <v>1349500</v>
          </cell>
          <cell r="R507">
            <v>-35</v>
          </cell>
          <cell r="S507">
            <v>-875000</v>
          </cell>
          <cell r="T507">
            <v>0</v>
          </cell>
          <cell r="U507">
            <v>-875000</v>
          </cell>
          <cell r="V507">
            <v>-21.66</v>
          </cell>
          <cell r="W507">
            <v>-541500</v>
          </cell>
          <cell r="X507">
            <v>-974700</v>
          </cell>
          <cell r="Y507">
            <v>433200</v>
          </cell>
        </row>
        <row r="508">
          <cell r="A508">
            <v>200211</v>
          </cell>
          <cell r="B508" t="str">
            <v>an95</v>
          </cell>
          <cell r="C508" t="str">
            <v>an</v>
          </cell>
          <cell r="D508">
            <v>37573</v>
          </cell>
          <cell r="E508">
            <v>37579</v>
          </cell>
          <cell r="F508">
            <v>37573</v>
          </cell>
          <cell r="G508">
            <v>37579</v>
          </cell>
          <cell r="H508">
            <v>3000</v>
          </cell>
          <cell r="I508">
            <v>3000</v>
          </cell>
          <cell r="J508" t="str">
            <v>НовомосАзот</v>
          </cell>
          <cell r="K508" t="str">
            <v>НовомосАзот</v>
          </cell>
          <cell r="L508" t="str">
            <v>GMF</v>
          </cell>
          <cell r="M508" t="str">
            <v>Dzintarzeme</v>
          </cell>
          <cell r="N508">
            <v>38</v>
          </cell>
          <cell r="O508">
            <v>114000</v>
          </cell>
          <cell r="P508">
            <v>0</v>
          </cell>
          <cell r="Q508">
            <v>114000</v>
          </cell>
          <cell r="R508">
            <v>-30</v>
          </cell>
          <cell r="S508">
            <v>-90000</v>
          </cell>
          <cell r="T508">
            <v>0</v>
          </cell>
          <cell r="U508">
            <v>-90000</v>
          </cell>
          <cell r="V508">
            <v>0</v>
          </cell>
          <cell r="W508">
            <v>0</v>
          </cell>
          <cell r="X508">
            <v>0</v>
          </cell>
          <cell r="Y508">
            <v>0</v>
          </cell>
        </row>
        <row r="509">
          <cell r="A509">
            <v>200211</v>
          </cell>
          <cell r="B509" t="str">
            <v>an96</v>
          </cell>
          <cell r="C509" t="str">
            <v>an</v>
          </cell>
          <cell r="D509">
            <v>37580</v>
          </cell>
          <cell r="E509">
            <v>37305</v>
          </cell>
          <cell r="F509">
            <v>37580</v>
          </cell>
          <cell r="G509">
            <v>37305</v>
          </cell>
          <cell r="H509">
            <v>500</v>
          </cell>
          <cell r="I509">
            <v>500</v>
          </cell>
          <cell r="J509" t="str">
            <v>НовомосАзот</v>
          </cell>
          <cell r="K509" t="str">
            <v>НовомосАзот</v>
          </cell>
          <cell r="L509" t="str">
            <v>GMF</v>
          </cell>
          <cell r="M509" t="str">
            <v>Dzintarzeme</v>
          </cell>
          <cell r="N509">
            <v>49</v>
          </cell>
          <cell r="O509">
            <v>24500</v>
          </cell>
          <cell r="P509">
            <v>0</v>
          </cell>
          <cell r="Q509">
            <v>24500</v>
          </cell>
          <cell r="R509">
            <v>-35</v>
          </cell>
          <cell r="S509">
            <v>-17500</v>
          </cell>
          <cell r="T509">
            <v>0</v>
          </cell>
          <cell r="U509">
            <v>-17500</v>
          </cell>
          <cell r="V509">
            <v>0</v>
          </cell>
          <cell r="W509">
            <v>0</v>
          </cell>
          <cell r="X509">
            <v>0</v>
          </cell>
          <cell r="Y509">
            <v>0</v>
          </cell>
        </row>
        <row r="510">
          <cell r="A510">
            <v>200211</v>
          </cell>
          <cell r="B510" t="str">
            <v>an97</v>
          </cell>
          <cell r="C510" t="str">
            <v>an</v>
          </cell>
          <cell r="D510">
            <v>37578</v>
          </cell>
          <cell r="E510">
            <v>37304</v>
          </cell>
          <cell r="F510">
            <v>37578</v>
          </cell>
          <cell r="G510">
            <v>37305</v>
          </cell>
          <cell r="H510">
            <v>2800</v>
          </cell>
          <cell r="I510">
            <v>2800</v>
          </cell>
          <cell r="J510" t="str">
            <v>НовомосАзот</v>
          </cell>
          <cell r="K510" t="str">
            <v>НовомосАзот</v>
          </cell>
          <cell r="L510" t="str">
            <v>GMF</v>
          </cell>
          <cell r="M510" t="str">
            <v>Dzintarzeme</v>
          </cell>
          <cell r="N510">
            <v>45</v>
          </cell>
          <cell r="O510">
            <v>126000</v>
          </cell>
          <cell r="P510">
            <v>0</v>
          </cell>
          <cell r="Q510">
            <v>126000</v>
          </cell>
          <cell r="R510">
            <v>-35</v>
          </cell>
          <cell r="S510">
            <v>-98000</v>
          </cell>
          <cell r="T510">
            <v>0</v>
          </cell>
          <cell r="U510">
            <v>-98000</v>
          </cell>
          <cell r="V510">
            <v>0</v>
          </cell>
          <cell r="W510">
            <v>0</v>
          </cell>
          <cell r="X510">
            <v>0</v>
          </cell>
          <cell r="Y510">
            <v>0</v>
          </cell>
        </row>
        <row r="511">
          <cell r="A511">
            <v>200211</v>
          </cell>
          <cell r="B511" t="str">
            <v>an98</v>
          </cell>
          <cell r="C511" t="str">
            <v>an</v>
          </cell>
          <cell r="D511">
            <v>37570</v>
          </cell>
          <cell r="E511">
            <v>37302</v>
          </cell>
          <cell r="F511">
            <v>37570</v>
          </cell>
          <cell r="G511">
            <v>37305</v>
          </cell>
          <cell r="H511">
            <v>3000</v>
          </cell>
          <cell r="I511">
            <v>3000</v>
          </cell>
          <cell r="J511" t="str">
            <v>НовомосАзот</v>
          </cell>
          <cell r="K511" t="str">
            <v>НовомосАзот</v>
          </cell>
          <cell r="L511" t="str">
            <v>GMF</v>
          </cell>
          <cell r="M511" t="str">
            <v>Litagros</v>
          </cell>
          <cell r="N511">
            <v>61</v>
          </cell>
          <cell r="O511">
            <v>183000</v>
          </cell>
          <cell r="P511">
            <v>118000</v>
          </cell>
          <cell r="Q511">
            <v>65000</v>
          </cell>
          <cell r="R511">
            <v>-35</v>
          </cell>
          <cell r="S511">
            <v>-105000</v>
          </cell>
          <cell r="T511">
            <v>0</v>
          </cell>
          <cell r="U511">
            <v>-105000</v>
          </cell>
          <cell r="V511">
            <v>-15.55</v>
          </cell>
          <cell r="W511">
            <v>-46650</v>
          </cell>
          <cell r="X511">
            <v>-139208.20000000001</v>
          </cell>
          <cell r="Y511">
            <v>92558.2</v>
          </cell>
        </row>
        <row r="512">
          <cell r="A512">
            <v>200211</v>
          </cell>
          <cell r="B512" t="str">
            <v>an99</v>
          </cell>
          <cell r="C512" t="str">
            <v>an</v>
          </cell>
          <cell r="D512">
            <v>37575</v>
          </cell>
          <cell r="E512">
            <v>37306</v>
          </cell>
          <cell r="F512">
            <v>37575</v>
          </cell>
          <cell r="G512">
            <v>37306</v>
          </cell>
          <cell r="H512">
            <v>1900</v>
          </cell>
          <cell r="I512">
            <v>1900</v>
          </cell>
          <cell r="J512" t="str">
            <v>НовомосАзот</v>
          </cell>
          <cell r="K512" t="str">
            <v>НовомосАзот</v>
          </cell>
          <cell r="L512" t="str">
            <v>GMF</v>
          </cell>
          <cell r="M512" t="str">
            <v>Litagros</v>
          </cell>
          <cell r="N512">
            <v>57</v>
          </cell>
          <cell r="O512">
            <v>108300</v>
          </cell>
          <cell r="P512">
            <v>0</v>
          </cell>
          <cell r="Q512">
            <v>108300</v>
          </cell>
          <cell r="R512">
            <v>-30</v>
          </cell>
          <cell r="S512">
            <v>-57000</v>
          </cell>
          <cell r="T512">
            <v>0</v>
          </cell>
          <cell r="U512">
            <v>-57000</v>
          </cell>
          <cell r="V512">
            <v>-15.55</v>
          </cell>
          <cell r="W512">
            <v>-29545</v>
          </cell>
          <cell r="X512">
            <v>0</v>
          </cell>
          <cell r="Y512">
            <v>-29545</v>
          </cell>
        </row>
        <row r="513">
          <cell r="A513">
            <v>200109</v>
          </cell>
          <cell r="B513" t="str">
            <v>bac01</v>
          </cell>
          <cell r="C513" t="str">
            <v>bac</v>
          </cell>
          <cell r="D513">
            <v>37159</v>
          </cell>
          <cell r="E513">
            <v>37161</v>
          </cell>
          <cell r="F513">
            <v>37159</v>
          </cell>
          <cell r="G513">
            <v>37161</v>
          </cell>
          <cell r="H513">
            <v>101.6</v>
          </cell>
          <cell r="I513">
            <v>101.6</v>
          </cell>
          <cell r="J513" t="str">
            <v>НевАзот</v>
          </cell>
          <cell r="K513" t="str">
            <v>НевАзот</v>
          </cell>
          <cell r="L513" t="str">
            <v>GMF</v>
          </cell>
          <cell r="M513" t="str">
            <v>Twin</v>
          </cell>
          <cell r="N513">
            <v>320</v>
          </cell>
          <cell r="O513">
            <v>32512</v>
          </cell>
          <cell r="P513">
            <v>32512</v>
          </cell>
          <cell r="Q513">
            <v>0</v>
          </cell>
          <cell r="R513">
            <v>-320</v>
          </cell>
          <cell r="S513">
            <v>-32512</v>
          </cell>
          <cell r="T513">
            <v>-32512</v>
          </cell>
          <cell r="U513">
            <v>0</v>
          </cell>
          <cell r="V513">
            <v>0</v>
          </cell>
          <cell r="W513">
            <v>0</v>
          </cell>
          <cell r="X513">
            <v>0</v>
          </cell>
          <cell r="Y513">
            <v>0</v>
          </cell>
        </row>
        <row r="514">
          <cell r="A514">
            <v>200110</v>
          </cell>
          <cell r="B514" t="str">
            <v>bac03</v>
          </cell>
          <cell r="C514" t="str">
            <v>bac</v>
          </cell>
          <cell r="D514">
            <v>37184</v>
          </cell>
          <cell r="E514">
            <v>37180</v>
          </cell>
          <cell r="F514">
            <v>37184</v>
          </cell>
          <cell r="G514">
            <v>37180</v>
          </cell>
          <cell r="H514">
            <v>9.1999999999999993</v>
          </cell>
          <cell r="I514">
            <v>9.1999999999999993</v>
          </cell>
          <cell r="J514" t="str">
            <v>НевАзот</v>
          </cell>
          <cell r="K514" t="str">
            <v>НевАзот</v>
          </cell>
          <cell r="L514" t="str">
            <v>GMF</v>
          </cell>
          <cell r="M514" t="str">
            <v>Akrilat</v>
          </cell>
          <cell r="N514">
            <v>430</v>
          </cell>
          <cell r="O514">
            <v>3956</v>
          </cell>
          <cell r="P514">
            <v>3956</v>
          </cell>
          <cell r="Q514">
            <v>0</v>
          </cell>
          <cell r="R514">
            <v>-315</v>
          </cell>
          <cell r="S514">
            <v>-2898</v>
          </cell>
          <cell r="T514">
            <v>-2898</v>
          </cell>
          <cell r="U514">
            <v>0</v>
          </cell>
          <cell r="V514">
            <v>0</v>
          </cell>
          <cell r="W514">
            <v>0</v>
          </cell>
          <cell r="X514">
            <v>0</v>
          </cell>
          <cell r="Y514">
            <v>0</v>
          </cell>
        </row>
        <row r="515">
          <cell r="A515">
            <v>200110</v>
          </cell>
          <cell r="B515" t="str">
            <v>bac04</v>
          </cell>
          <cell r="C515" t="str">
            <v>bac</v>
          </cell>
          <cell r="D515">
            <v>37184</v>
          </cell>
          <cell r="E515">
            <v>37194</v>
          </cell>
          <cell r="F515">
            <v>37184</v>
          </cell>
          <cell r="G515">
            <v>37194</v>
          </cell>
          <cell r="H515">
            <v>112.3</v>
          </cell>
          <cell r="I515">
            <v>112.3</v>
          </cell>
          <cell r="J515" t="str">
            <v>НевАзот</v>
          </cell>
          <cell r="K515" t="str">
            <v>НевАзот</v>
          </cell>
          <cell r="L515" t="str">
            <v>GMF</v>
          </cell>
          <cell r="M515" t="str">
            <v>Ameropa</v>
          </cell>
          <cell r="N515">
            <v>350</v>
          </cell>
          <cell r="O515">
            <v>39305</v>
          </cell>
          <cell r="P515">
            <v>39305</v>
          </cell>
          <cell r="Q515">
            <v>0</v>
          </cell>
          <cell r="R515">
            <v>-315</v>
          </cell>
          <cell r="S515">
            <v>-35374.5</v>
          </cell>
          <cell r="T515">
            <v>-35374.5</v>
          </cell>
          <cell r="U515">
            <v>0</v>
          </cell>
          <cell r="V515">
            <v>0</v>
          </cell>
          <cell r="W515">
            <v>0</v>
          </cell>
          <cell r="X515">
            <v>0</v>
          </cell>
          <cell r="Y515">
            <v>0</v>
          </cell>
        </row>
        <row r="516">
          <cell r="A516">
            <v>200110</v>
          </cell>
          <cell r="B516" t="str">
            <v>bac05</v>
          </cell>
          <cell r="C516" t="str">
            <v>bac</v>
          </cell>
          <cell r="D516">
            <v>37184</v>
          </cell>
          <cell r="E516">
            <v>37173</v>
          </cell>
          <cell r="F516">
            <v>37184</v>
          </cell>
          <cell r="G516">
            <v>37173</v>
          </cell>
          <cell r="H516">
            <v>496.2</v>
          </cell>
          <cell r="I516">
            <v>496.2</v>
          </cell>
          <cell r="J516" t="str">
            <v>НевАзот</v>
          </cell>
          <cell r="K516" t="str">
            <v>НевАзот</v>
          </cell>
          <cell r="L516" t="str">
            <v>GMF</v>
          </cell>
          <cell r="M516" t="str">
            <v>Twin</v>
          </cell>
          <cell r="N516">
            <v>320</v>
          </cell>
          <cell r="O516">
            <v>158784</v>
          </cell>
          <cell r="P516">
            <v>158784</v>
          </cell>
          <cell r="Q516">
            <v>0</v>
          </cell>
          <cell r="R516">
            <v>-315</v>
          </cell>
          <cell r="S516">
            <v>-156303</v>
          </cell>
          <cell r="T516">
            <v>-156303</v>
          </cell>
          <cell r="U516">
            <v>0</v>
          </cell>
          <cell r="V516">
            <v>0</v>
          </cell>
          <cell r="W516">
            <v>0</v>
          </cell>
          <cell r="X516">
            <v>0</v>
          </cell>
          <cell r="Y516">
            <v>0</v>
          </cell>
        </row>
        <row r="517">
          <cell r="A517">
            <v>200110</v>
          </cell>
          <cell r="B517" t="str">
            <v>bac06</v>
          </cell>
          <cell r="C517" t="str">
            <v>bac</v>
          </cell>
          <cell r="D517">
            <v>37184</v>
          </cell>
          <cell r="E517">
            <v>37184</v>
          </cell>
          <cell r="F517">
            <v>37184</v>
          </cell>
          <cell r="G517">
            <v>37184</v>
          </cell>
          <cell r="H517">
            <v>127.6</v>
          </cell>
          <cell r="I517">
            <v>127.6</v>
          </cell>
          <cell r="J517" t="str">
            <v>НевАзот</v>
          </cell>
          <cell r="K517" t="str">
            <v>НевАзот</v>
          </cell>
          <cell r="L517" t="str">
            <v>GMF</v>
          </cell>
          <cell r="M517" t="str">
            <v>Twin</v>
          </cell>
          <cell r="N517">
            <v>320</v>
          </cell>
          <cell r="O517">
            <v>40832</v>
          </cell>
          <cell r="P517">
            <v>40832</v>
          </cell>
          <cell r="Q517">
            <v>0</v>
          </cell>
          <cell r="R517">
            <v>-315</v>
          </cell>
          <cell r="S517">
            <v>-40194</v>
          </cell>
          <cell r="T517">
            <v>-40194</v>
          </cell>
          <cell r="U517">
            <v>0</v>
          </cell>
          <cell r="V517">
            <v>0</v>
          </cell>
          <cell r="W517">
            <v>0</v>
          </cell>
          <cell r="X517">
            <v>0</v>
          </cell>
          <cell r="Y517">
            <v>0</v>
          </cell>
        </row>
        <row r="518">
          <cell r="A518">
            <v>200110</v>
          </cell>
          <cell r="B518" t="str">
            <v>bac07</v>
          </cell>
          <cell r="C518" t="str">
            <v>bac</v>
          </cell>
          <cell r="D518">
            <v>37184</v>
          </cell>
          <cell r="E518">
            <v>37195</v>
          </cell>
          <cell r="F518">
            <v>37184</v>
          </cell>
          <cell r="G518">
            <v>37195</v>
          </cell>
          <cell r="H518">
            <v>9.8000000000000007</v>
          </cell>
          <cell r="I518">
            <v>9.8000000000000007</v>
          </cell>
          <cell r="J518" t="str">
            <v>НевАзот</v>
          </cell>
          <cell r="K518" t="str">
            <v>НевАзот</v>
          </cell>
          <cell r="L518" t="str">
            <v>GMF</v>
          </cell>
          <cell r="M518" t="str">
            <v>Akrilat</v>
          </cell>
          <cell r="N518">
            <v>430</v>
          </cell>
          <cell r="O518">
            <v>4214</v>
          </cell>
          <cell r="P518">
            <v>4214</v>
          </cell>
          <cell r="Q518">
            <v>0</v>
          </cell>
          <cell r="R518">
            <v>-315</v>
          </cell>
          <cell r="S518">
            <v>-3087</v>
          </cell>
          <cell r="T518">
            <v>-3087</v>
          </cell>
          <cell r="U518">
            <v>0</v>
          </cell>
          <cell r="V518">
            <v>0</v>
          </cell>
          <cell r="W518">
            <v>0</v>
          </cell>
          <cell r="X518">
            <v>0</v>
          </cell>
          <cell r="Y518">
            <v>0</v>
          </cell>
        </row>
        <row r="519">
          <cell r="A519">
            <v>200111</v>
          </cell>
          <cell r="B519" t="str">
            <v>bac09</v>
          </cell>
          <cell r="C519" t="str">
            <v>bac</v>
          </cell>
          <cell r="D519">
            <v>37215</v>
          </cell>
          <cell r="E519">
            <v>37197</v>
          </cell>
          <cell r="F519">
            <v>37215</v>
          </cell>
          <cell r="G519">
            <v>37197</v>
          </cell>
          <cell r="H519">
            <v>458</v>
          </cell>
          <cell r="I519">
            <v>458</v>
          </cell>
          <cell r="J519" t="str">
            <v>НевАзот</v>
          </cell>
          <cell r="K519" t="str">
            <v>НевАзот</v>
          </cell>
          <cell r="L519" t="str">
            <v>GMF</v>
          </cell>
          <cell r="M519" t="str">
            <v>Vinmar</v>
          </cell>
          <cell r="N519">
            <v>382</v>
          </cell>
          <cell r="O519">
            <v>174956</v>
          </cell>
          <cell r="P519">
            <v>174956</v>
          </cell>
          <cell r="Q519">
            <v>0</v>
          </cell>
          <cell r="R519">
            <v>-310</v>
          </cell>
          <cell r="S519">
            <v>-141980</v>
          </cell>
          <cell r="T519">
            <v>-141980</v>
          </cell>
          <cell r="U519">
            <v>0</v>
          </cell>
          <cell r="V519">
            <v>-61.094999999999999</v>
          </cell>
          <cell r="W519">
            <v>-27981.52</v>
          </cell>
          <cell r="X519">
            <v>-27981.52</v>
          </cell>
          <cell r="Y519">
            <v>0</v>
          </cell>
        </row>
        <row r="520">
          <cell r="A520">
            <v>200111</v>
          </cell>
          <cell r="B520" t="str">
            <v>bac10</v>
          </cell>
          <cell r="C520" t="str">
            <v>bac</v>
          </cell>
          <cell r="D520">
            <v>37205</v>
          </cell>
          <cell r="E520">
            <v>37209</v>
          </cell>
          <cell r="F520">
            <v>37205</v>
          </cell>
          <cell r="G520">
            <v>37209</v>
          </cell>
          <cell r="H520">
            <v>341.2</v>
          </cell>
          <cell r="I520">
            <v>335.37400000000002</v>
          </cell>
          <cell r="J520" t="str">
            <v>НевАзот</v>
          </cell>
          <cell r="K520" t="str">
            <v>НевАзот</v>
          </cell>
          <cell r="L520" t="str">
            <v>GMF</v>
          </cell>
          <cell r="M520" t="str">
            <v>Coxon</v>
          </cell>
          <cell r="N520">
            <v>316</v>
          </cell>
          <cell r="O520">
            <v>105978.18</v>
          </cell>
          <cell r="P520">
            <v>105978.18</v>
          </cell>
          <cell r="Q520">
            <v>0</v>
          </cell>
          <cell r="R520">
            <v>-310</v>
          </cell>
          <cell r="S520">
            <v>-105772</v>
          </cell>
          <cell r="T520">
            <v>-105772</v>
          </cell>
          <cell r="U520">
            <v>0</v>
          </cell>
          <cell r="V520">
            <v>0</v>
          </cell>
          <cell r="W520">
            <v>0</v>
          </cell>
          <cell r="X520">
            <v>0</v>
          </cell>
          <cell r="Y520">
            <v>0</v>
          </cell>
        </row>
        <row r="521">
          <cell r="A521">
            <v>200208</v>
          </cell>
          <cell r="B521" t="str">
            <v>bac100</v>
          </cell>
          <cell r="C521" t="str">
            <v>bac</v>
          </cell>
          <cell r="D521">
            <v>37494</v>
          </cell>
          <cell r="E521">
            <v>37480</v>
          </cell>
          <cell r="F521">
            <v>37499</v>
          </cell>
          <cell r="G521">
            <v>37480</v>
          </cell>
          <cell r="H521">
            <v>74.599999999999994</v>
          </cell>
          <cell r="I521">
            <v>74.599999999999994</v>
          </cell>
          <cell r="J521" t="str">
            <v>НевАзот</v>
          </cell>
          <cell r="K521" t="str">
            <v>НевАзот</v>
          </cell>
          <cell r="L521" t="str">
            <v>GMF</v>
          </cell>
          <cell r="M521" t="str">
            <v>PCC</v>
          </cell>
          <cell r="N521">
            <v>480</v>
          </cell>
          <cell r="O521">
            <v>35808</v>
          </cell>
          <cell r="P521">
            <v>35808</v>
          </cell>
          <cell r="Q521">
            <v>0</v>
          </cell>
          <cell r="R521">
            <v>-290</v>
          </cell>
          <cell r="S521">
            <v>-21634</v>
          </cell>
          <cell r="T521">
            <v>-21634</v>
          </cell>
          <cell r="U521">
            <v>0</v>
          </cell>
          <cell r="V521">
            <v>-60.752699999999997</v>
          </cell>
          <cell r="W521">
            <v>-4532.1499999999996</v>
          </cell>
          <cell r="X521">
            <v>-4532.1499999999996</v>
          </cell>
          <cell r="Y521">
            <v>0</v>
          </cell>
        </row>
        <row r="522">
          <cell r="A522">
            <v>200207</v>
          </cell>
          <cell r="B522" t="str">
            <v>bac101</v>
          </cell>
          <cell r="C522" t="str">
            <v>bac</v>
          </cell>
          <cell r="D522">
            <v>37463</v>
          </cell>
          <cell r="E522">
            <v>37461</v>
          </cell>
          <cell r="F522">
            <v>37466</v>
          </cell>
          <cell r="G522">
            <v>37461</v>
          </cell>
          <cell r="H522">
            <v>102.7</v>
          </cell>
          <cell r="I522">
            <v>102.7</v>
          </cell>
          <cell r="J522" t="str">
            <v>НевАзот</v>
          </cell>
          <cell r="K522" t="str">
            <v>НевАзот</v>
          </cell>
          <cell r="L522" t="str">
            <v>GMF</v>
          </cell>
          <cell r="M522" t="str">
            <v>Extokem</v>
          </cell>
          <cell r="N522">
            <v>450</v>
          </cell>
          <cell r="O522">
            <v>46215</v>
          </cell>
          <cell r="P522">
            <v>46215</v>
          </cell>
          <cell r="Q522">
            <v>0</v>
          </cell>
          <cell r="R522">
            <v>-290</v>
          </cell>
          <cell r="S522">
            <v>-29783</v>
          </cell>
          <cell r="T522">
            <v>-29783</v>
          </cell>
          <cell r="U522">
            <v>0</v>
          </cell>
          <cell r="V522">
            <v>-64.739400000000003</v>
          </cell>
          <cell r="W522">
            <v>-6648.74</v>
          </cell>
          <cell r="X522">
            <v>-6648.74</v>
          </cell>
          <cell r="Y522">
            <v>0</v>
          </cell>
        </row>
        <row r="523">
          <cell r="A523">
            <v>200207</v>
          </cell>
          <cell r="B523" t="str">
            <v>bac102</v>
          </cell>
          <cell r="C523" t="str">
            <v>bac</v>
          </cell>
          <cell r="D523">
            <v>37456</v>
          </cell>
          <cell r="E523">
            <v>37466</v>
          </cell>
          <cell r="F523">
            <v>37476</v>
          </cell>
          <cell r="G523">
            <v>37466</v>
          </cell>
          <cell r="H523">
            <v>64.599999999999994</v>
          </cell>
          <cell r="I523">
            <v>64.599999999999994</v>
          </cell>
          <cell r="J523" t="str">
            <v>НевАзот</v>
          </cell>
          <cell r="K523" t="str">
            <v>НевАзот</v>
          </cell>
          <cell r="L523" t="str">
            <v>GMF</v>
          </cell>
          <cell r="M523" t="str">
            <v>Extokem</v>
          </cell>
          <cell r="N523">
            <v>450</v>
          </cell>
          <cell r="O523">
            <v>29070</v>
          </cell>
          <cell r="P523">
            <v>29190</v>
          </cell>
          <cell r="Q523">
            <v>-120</v>
          </cell>
          <cell r="R523">
            <v>-290</v>
          </cell>
          <cell r="S523">
            <v>-18734</v>
          </cell>
          <cell r="T523">
            <v>-18734</v>
          </cell>
          <cell r="U523">
            <v>0</v>
          </cell>
          <cell r="V523">
            <v>-64.728499999999997</v>
          </cell>
          <cell r="W523">
            <v>-4181.46</v>
          </cell>
          <cell r="X523">
            <v>-4181.46</v>
          </cell>
          <cell r="Y523">
            <v>0</v>
          </cell>
        </row>
        <row r="524">
          <cell r="A524">
            <v>200208</v>
          </cell>
          <cell r="B524" t="str">
            <v>bac103</v>
          </cell>
          <cell r="C524" t="str">
            <v>bac</v>
          </cell>
          <cell r="D524">
            <v>37494</v>
          </cell>
          <cell r="E524">
            <v>37490</v>
          </cell>
          <cell r="F524">
            <v>37499</v>
          </cell>
          <cell r="G524">
            <v>37490</v>
          </cell>
          <cell r="H524">
            <v>67.92</v>
          </cell>
          <cell r="I524">
            <v>67.92</v>
          </cell>
          <cell r="J524" t="str">
            <v>НевАзот</v>
          </cell>
          <cell r="K524" t="str">
            <v>НевАзот</v>
          </cell>
          <cell r="L524" t="str">
            <v>GMF</v>
          </cell>
          <cell r="M524" t="str">
            <v>Crudex2</v>
          </cell>
          <cell r="N524">
            <v>455</v>
          </cell>
          <cell r="O524">
            <v>30903.599999999999</v>
          </cell>
          <cell r="P524">
            <v>30903.599999999999</v>
          </cell>
          <cell r="Q524">
            <v>0</v>
          </cell>
          <cell r="R524">
            <v>-290</v>
          </cell>
          <cell r="S524">
            <v>-19696.8</v>
          </cell>
          <cell r="T524">
            <v>-19696.8</v>
          </cell>
          <cell r="U524">
            <v>0</v>
          </cell>
          <cell r="V524">
            <v>-63.488799999999998</v>
          </cell>
          <cell r="W524">
            <v>-4312.16</v>
          </cell>
          <cell r="X524">
            <v>-4312.16</v>
          </cell>
          <cell r="Y524">
            <v>0</v>
          </cell>
        </row>
        <row r="525">
          <cell r="A525">
            <v>200208</v>
          </cell>
          <cell r="B525" t="str">
            <v>bac104</v>
          </cell>
          <cell r="C525" t="str">
            <v>bac</v>
          </cell>
          <cell r="D525">
            <v>37498</v>
          </cell>
          <cell r="E525">
            <v>37488</v>
          </cell>
          <cell r="F525">
            <v>37508</v>
          </cell>
          <cell r="G525">
            <v>37488</v>
          </cell>
          <cell r="H525">
            <v>38.86</v>
          </cell>
          <cell r="I525">
            <v>38.86</v>
          </cell>
          <cell r="J525" t="str">
            <v>НевАзот</v>
          </cell>
          <cell r="K525" t="str">
            <v>НевАзот</v>
          </cell>
          <cell r="L525" t="str">
            <v>GMF</v>
          </cell>
          <cell r="M525" t="str">
            <v>Ameropa</v>
          </cell>
          <cell r="N525">
            <v>485</v>
          </cell>
          <cell r="O525">
            <v>18847.099999999999</v>
          </cell>
          <cell r="P525">
            <v>19400</v>
          </cell>
          <cell r="Q525">
            <v>-552.9</v>
          </cell>
          <cell r="R525">
            <v>-290</v>
          </cell>
          <cell r="S525">
            <v>-11269.4</v>
          </cell>
          <cell r="T525">
            <v>-11269.4</v>
          </cell>
          <cell r="U525">
            <v>0</v>
          </cell>
          <cell r="V525">
            <v>-66.137699999999995</v>
          </cell>
          <cell r="W525">
            <v>-2570.11</v>
          </cell>
          <cell r="X525">
            <v>-2570.11</v>
          </cell>
          <cell r="Y525">
            <v>0</v>
          </cell>
        </row>
        <row r="526">
          <cell r="A526">
            <v>200208</v>
          </cell>
          <cell r="B526" t="str">
            <v>bac105</v>
          </cell>
          <cell r="C526" t="str">
            <v>bac</v>
          </cell>
          <cell r="D526">
            <v>37494</v>
          </cell>
          <cell r="E526">
            <v>37491</v>
          </cell>
          <cell r="F526">
            <v>37499</v>
          </cell>
          <cell r="G526">
            <v>37491</v>
          </cell>
          <cell r="H526">
            <v>65.099999999999994</v>
          </cell>
          <cell r="I526">
            <v>65.099999999999994</v>
          </cell>
          <cell r="J526" t="str">
            <v>НевАзот</v>
          </cell>
          <cell r="K526" t="str">
            <v>НевАзот</v>
          </cell>
          <cell r="L526" t="str">
            <v>GMF</v>
          </cell>
          <cell r="M526" t="str">
            <v>Crudex2</v>
          </cell>
          <cell r="N526">
            <v>455</v>
          </cell>
          <cell r="O526">
            <v>29620.5</v>
          </cell>
          <cell r="P526">
            <v>29620.5</v>
          </cell>
          <cell r="Q526">
            <v>0</v>
          </cell>
          <cell r="R526">
            <v>-290</v>
          </cell>
          <cell r="S526">
            <v>-18879</v>
          </cell>
          <cell r="T526">
            <v>-18879</v>
          </cell>
          <cell r="U526">
            <v>0</v>
          </cell>
          <cell r="V526">
            <v>-62.559100000000001</v>
          </cell>
          <cell r="W526">
            <v>-4072.6</v>
          </cell>
          <cell r="X526">
            <v>-4072.6</v>
          </cell>
          <cell r="Y526">
            <v>0</v>
          </cell>
        </row>
        <row r="527">
          <cell r="A527">
            <v>200209</v>
          </cell>
          <cell r="B527" t="str">
            <v>bac106</v>
          </cell>
          <cell r="C527" t="str">
            <v>bac</v>
          </cell>
          <cell r="D527">
            <v>37508</v>
          </cell>
          <cell r="E527">
            <v>37515</v>
          </cell>
          <cell r="F527">
            <v>37518</v>
          </cell>
          <cell r="G527">
            <v>37515</v>
          </cell>
          <cell r="H527">
            <v>158.66</v>
          </cell>
          <cell r="I527">
            <v>158.66</v>
          </cell>
          <cell r="J527" t="str">
            <v>НевАзот</v>
          </cell>
          <cell r="K527" t="str">
            <v>НевАзот</v>
          </cell>
          <cell r="L527" t="str">
            <v>GMF</v>
          </cell>
          <cell r="M527" t="str">
            <v>Vinmar</v>
          </cell>
          <cell r="N527">
            <v>460</v>
          </cell>
          <cell r="O527">
            <v>72983.600000000006</v>
          </cell>
          <cell r="P527">
            <v>72983.600000000006</v>
          </cell>
          <cell r="Q527">
            <v>0</v>
          </cell>
          <cell r="R527">
            <v>-290</v>
          </cell>
          <cell r="S527">
            <v>-46011.4</v>
          </cell>
          <cell r="T527">
            <v>-46011.4</v>
          </cell>
          <cell r="U527">
            <v>0</v>
          </cell>
          <cell r="V527">
            <v>-63.380400000000002</v>
          </cell>
          <cell r="W527">
            <v>-10055.93</v>
          </cell>
          <cell r="X527">
            <v>-10055.93</v>
          </cell>
          <cell r="Y527">
            <v>0</v>
          </cell>
        </row>
        <row r="528">
          <cell r="A528">
            <v>200209</v>
          </cell>
          <cell r="B528" t="str">
            <v>bac107</v>
          </cell>
          <cell r="C528" t="str">
            <v>bac</v>
          </cell>
          <cell r="D528">
            <v>37515</v>
          </cell>
          <cell r="E528">
            <v>37516</v>
          </cell>
          <cell r="F528">
            <v>37525</v>
          </cell>
          <cell r="G528">
            <v>37516</v>
          </cell>
          <cell r="H528">
            <v>99.28</v>
          </cell>
          <cell r="I528">
            <v>99.28</v>
          </cell>
          <cell r="J528" t="str">
            <v>НевАзот</v>
          </cell>
          <cell r="K528" t="str">
            <v>НевАзот</v>
          </cell>
          <cell r="L528" t="str">
            <v>GMF</v>
          </cell>
          <cell r="M528" t="str">
            <v>Vinmar</v>
          </cell>
          <cell r="N528">
            <v>460</v>
          </cell>
          <cell r="O528">
            <v>45668.800000000003</v>
          </cell>
          <cell r="P528">
            <v>45668.800000000003</v>
          </cell>
          <cell r="Q528">
            <v>0</v>
          </cell>
          <cell r="R528">
            <v>-290</v>
          </cell>
          <cell r="S528">
            <v>-28791.200000000001</v>
          </cell>
          <cell r="T528">
            <v>-28791.200000000001</v>
          </cell>
          <cell r="U528">
            <v>0</v>
          </cell>
          <cell r="V528">
            <v>-63.380299999999998</v>
          </cell>
          <cell r="W528">
            <v>-6292.4</v>
          </cell>
          <cell r="X528">
            <v>-6292.4</v>
          </cell>
          <cell r="Y528">
            <v>0</v>
          </cell>
        </row>
        <row r="529">
          <cell r="A529">
            <v>200111</v>
          </cell>
          <cell r="B529" t="str">
            <v>bac11</v>
          </cell>
          <cell r="C529" t="str">
            <v>bac</v>
          </cell>
          <cell r="D529">
            <v>37205</v>
          </cell>
          <cell r="E529">
            <v>37208</v>
          </cell>
          <cell r="F529">
            <v>37205</v>
          </cell>
          <cell r="G529">
            <v>37208</v>
          </cell>
          <cell r="H529">
            <v>39.799999999999997</v>
          </cell>
          <cell r="I529">
            <v>39.799999999999997</v>
          </cell>
          <cell r="J529" t="str">
            <v>НевАзот</v>
          </cell>
          <cell r="K529" t="str">
            <v>НевАзот</v>
          </cell>
          <cell r="L529" t="str">
            <v>GMF</v>
          </cell>
          <cell r="M529" t="str">
            <v>Coxon</v>
          </cell>
          <cell r="N529">
            <v>316</v>
          </cell>
          <cell r="O529">
            <v>12576.8</v>
          </cell>
          <cell r="P529">
            <v>12576.8</v>
          </cell>
          <cell r="Q529">
            <v>0</v>
          </cell>
          <cell r="R529">
            <v>-310</v>
          </cell>
          <cell r="S529">
            <v>-12338</v>
          </cell>
          <cell r="T529">
            <v>-12338</v>
          </cell>
          <cell r="U529">
            <v>0</v>
          </cell>
          <cell r="V529">
            <v>0</v>
          </cell>
          <cell r="W529">
            <v>0</v>
          </cell>
          <cell r="X529">
            <v>0</v>
          </cell>
          <cell r="Y529">
            <v>0</v>
          </cell>
        </row>
        <row r="530">
          <cell r="A530">
            <v>200209</v>
          </cell>
          <cell r="B530" t="str">
            <v>bac110</v>
          </cell>
          <cell r="C530" t="str">
            <v>bac</v>
          </cell>
          <cell r="D530">
            <v>37506</v>
          </cell>
          <cell r="E530">
            <v>37502</v>
          </cell>
          <cell r="F530">
            <v>37511</v>
          </cell>
          <cell r="G530">
            <v>37502</v>
          </cell>
          <cell r="H530">
            <v>203.12</v>
          </cell>
          <cell r="I530">
            <v>203.12</v>
          </cell>
          <cell r="J530" t="str">
            <v>НевАзот</v>
          </cell>
          <cell r="K530" t="str">
            <v>НевАзот</v>
          </cell>
          <cell r="L530" t="str">
            <v>GMF</v>
          </cell>
          <cell r="M530" t="str">
            <v>Crudex2</v>
          </cell>
          <cell r="N530">
            <v>460</v>
          </cell>
          <cell r="O530">
            <v>93435.199999999997</v>
          </cell>
          <cell r="P530">
            <v>93435.199999999997</v>
          </cell>
          <cell r="Q530">
            <v>0</v>
          </cell>
          <cell r="R530">
            <v>-290</v>
          </cell>
          <cell r="S530">
            <v>-58904.800000000003</v>
          </cell>
          <cell r="T530">
            <v>-58904.800000000003</v>
          </cell>
          <cell r="U530">
            <v>0</v>
          </cell>
          <cell r="V530">
            <v>-64.447199999999995</v>
          </cell>
          <cell r="W530">
            <v>-13090.52</v>
          </cell>
          <cell r="X530">
            <v>-13090.52</v>
          </cell>
          <cell r="Y530">
            <v>0</v>
          </cell>
        </row>
        <row r="531">
          <cell r="A531">
            <v>200208</v>
          </cell>
          <cell r="B531" t="str">
            <v>bac111</v>
          </cell>
          <cell r="C531" t="str">
            <v>bac</v>
          </cell>
          <cell r="D531">
            <v>37491</v>
          </cell>
          <cell r="E531">
            <v>37487</v>
          </cell>
          <cell r="F531">
            <v>37495</v>
          </cell>
          <cell r="G531">
            <v>37487</v>
          </cell>
          <cell r="H531">
            <v>99.86</v>
          </cell>
          <cell r="I531">
            <v>99.86</v>
          </cell>
          <cell r="J531" t="str">
            <v>НевАзот</v>
          </cell>
          <cell r="K531" t="str">
            <v>НевАзот</v>
          </cell>
          <cell r="L531" t="str">
            <v>GMF</v>
          </cell>
          <cell r="M531" t="str">
            <v>Abichem</v>
          </cell>
          <cell r="N531">
            <v>485</v>
          </cell>
          <cell r="O531">
            <v>48432.1</v>
          </cell>
          <cell r="P531">
            <v>48432.1</v>
          </cell>
          <cell r="Q531">
            <v>0</v>
          </cell>
          <cell r="R531">
            <v>-290</v>
          </cell>
          <cell r="S531">
            <v>-28959.4</v>
          </cell>
          <cell r="T531">
            <v>-28959.4</v>
          </cell>
          <cell r="U531">
            <v>0</v>
          </cell>
          <cell r="V531">
            <v>-67.809100000000001</v>
          </cell>
          <cell r="W531">
            <v>-6771.42</v>
          </cell>
          <cell r="X531">
            <v>-6771.42</v>
          </cell>
          <cell r="Y531">
            <v>0</v>
          </cell>
        </row>
        <row r="532">
          <cell r="A532">
            <v>200208</v>
          </cell>
          <cell r="B532" t="str">
            <v>bac112</v>
          </cell>
          <cell r="C532" t="str">
            <v>bac</v>
          </cell>
          <cell r="D532">
            <v>37494</v>
          </cell>
          <cell r="E532">
            <v>37494</v>
          </cell>
          <cell r="F532">
            <v>37499</v>
          </cell>
          <cell r="G532">
            <v>37494</v>
          </cell>
          <cell r="H532">
            <v>142.4</v>
          </cell>
          <cell r="I532">
            <v>142.4</v>
          </cell>
          <cell r="J532" t="str">
            <v>НевАзот</v>
          </cell>
          <cell r="K532" t="str">
            <v>НевАзот</v>
          </cell>
          <cell r="L532" t="str">
            <v>GMF</v>
          </cell>
          <cell r="M532" t="str">
            <v>Crudex2</v>
          </cell>
          <cell r="N532">
            <v>455</v>
          </cell>
          <cell r="O532">
            <v>64792</v>
          </cell>
          <cell r="P532">
            <v>64792</v>
          </cell>
          <cell r="Q532">
            <v>0</v>
          </cell>
          <cell r="R532">
            <v>-290</v>
          </cell>
          <cell r="S532">
            <v>-41296</v>
          </cell>
          <cell r="T532">
            <v>-41296</v>
          </cell>
          <cell r="U532">
            <v>0</v>
          </cell>
          <cell r="V532">
            <v>-63.563499999999998</v>
          </cell>
          <cell r="W532">
            <v>-9051.44</v>
          </cell>
          <cell r="X532">
            <v>-9051.44</v>
          </cell>
          <cell r="Y532">
            <v>0</v>
          </cell>
        </row>
        <row r="533">
          <cell r="A533">
            <v>200208</v>
          </cell>
          <cell r="B533" t="str">
            <v>bac113</v>
          </cell>
          <cell r="C533" t="str">
            <v>bac</v>
          </cell>
          <cell r="D533">
            <v>37494</v>
          </cell>
          <cell r="E533">
            <v>37496</v>
          </cell>
          <cell r="F533">
            <v>37501</v>
          </cell>
          <cell r="G533">
            <v>37496</v>
          </cell>
          <cell r="H533">
            <v>164.34</v>
          </cell>
          <cell r="I533">
            <v>164.34</v>
          </cell>
          <cell r="J533" t="str">
            <v>НевАзот</v>
          </cell>
          <cell r="K533" t="str">
            <v>НевАзот</v>
          </cell>
          <cell r="L533" t="str">
            <v>GMF</v>
          </cell>
          <cell r="M533" t="str">
            <v>Crudex2</v>
          </cell>
          <cell r="N533">
            <v>455</v>
          </cell>
          <cell r="O533">
            <v>74774.7</v>
          </cell>
          <cell r="P533">
            <v>74774.7</v>
          </cell>
          <cell r="Q533">
            <v>0</v>
          </cell>
          <cell r="R533">
            <v>-290</v>
          </cell>
          <cell r="S533">
            <v>-47658.6</v>
          </cell>
          <cell r="T533">
            <v>-47658.6</v>
          </cell>
          <cell r="U533">
            <v>0</v>
          </cell>
          <cell r="V533">
            <v>-61.9604</v>
          </cell>
          <cell r="W533">
            <v>-10182.58</v>
          </cell>
          <cell r="X533">
            <v>-10182.58</v>
          </cell>
          <cell r="Y533">
            <v>0</v>
          </cell>
        </row>
        <row r="534">
          <cell r="A534">
            <v>200209</v>
          </cell>
          <cell r="B534" t="str">
            <v>bac114</v>
          </cell>
          <cell r="C534" t="str">
            <v>bac</v>
          </cell>
          <cell r="D534">
            <v>37529</v>
          </cell>
          <cell r="E534">
            <v>37522</v>
          </cell>
          <cell r="F534">
            <v>37534</v>
          </cell>
          <cell r="G534">
            <v>37522</v>
          </cell>
          <cell r="H534">
            <v>34.28</v>
          </cell>
          <cell r="I534">
            <v>34.28</v>
          </cell>
          <cell r="J534" t="str">
            <v>НевАзот</v>
          </cell>
          <cell r="K534" t="str">
            <v>НевАзот</v>
          </cell>
          <cell r="L534" t="str">
            <v>GMF</v>
          </cell>
          <cell r="M534" t="str">
            <v>Konimpex</v>
          </cell>
          <cell r="N534">
            <v>480</v>
          </cell>
          <cell r="O534">
            <v>16454.400000000001</v>
          </cell>
          <cell r="P534">
            <v>16454.400000000001</v>
          </cell>
          <cell r="Q534">
            <v>0</v>
          </cell>
          <cell r="R534">
            <v>-290</v>
          </cell>
          <cell r="S534">
            <v>-9941.2000000000007</v>
          </cell>
          <cell r="T534">
            <v>-9941.2000000000007</v>
          </cell>
          <cell r="U534">
            <v>0</v>
          </cell>
          <cell r="V534">
            <v>-84.093900000000005</v>
          </cell>
          <cell r="W534">
            <v>-2882.74</v>
          </cell>
          <cell r="X534">
            <v>-2882.74</v>
          </cell>
          <cell r="Y534">
            <v>0</v>
          </cell>
        </row>
        <row r="535">
          <cell r="A535">
            <v>200209</v>
          </cell>
          <cell r="B535" t="str">
            <v>bac115</v>
          </cell>
          <cell r="C535" t="str">
            <v>bac</v>
          </cell>
          <cell r="D535">
            <v>37506</v>
          </cell>
          <cell r="E535">
            <v>37504</v>
          </cell>
          <cell r="F535">
            <v>37511</v>
          </cell>
          <cell r="G535">
            <v>37504</v>
          </cell>
          <cell r="H535">
            <v>106.4</v>
          </cell>
          <cell r="I535">
            <v>106.4</v>
          </cell>
          <cell r="J535" t="str">
            <v>НевАзот</v>
          </cell>
          <cell r="K535" t="str">
            <v>НевАзот</v>
          </cell>
          <cell r="L535" t="str">
            <v>GMF</v>
          </cell>
          <cell r="M535" t="str">
            <v>Crudex2</v>
          </cell>
          <cell r="N535">
            <v>460</v>
          </cell>
          <cell r="O535">
            <v>48944</v>
          </cell>
          <cell r="P535">
            <v>48944</v>
          </cell>
          <cell r="Q535">
            <v>0</v>
          </cell>
          <cell r="R535">
            <v>-290</v>
          </cell>
          <cell r="S535">
            <v>-30856</v>
          </cell>
          <cell r="T535">
            <v>-30856</v>
          </cell>
          <cell r="U535">
            <v>0</v>
          </cell>
          <cell r="V535">
            <v>-64.447299999999998</v>
          </cell>
          <cell r="W535">
            <v>-6857.19</v>
          </cell>
          <cell r="X535">
            <v>-6857.19</v>
          </cell>
          <cell r="Y535">
            <v>0</v>
          </cell>
        </row>
        <row r="536">
          <cell r="A536">
            <v>200209</v>
          </cell>
          <cell r="B536" t="str">
            <v>bac116</v>
          </cell>
          <cell r="C536" t="str">
            <v>bac</v>
          </cell>
          <cell r="D536">
            <v>37506</v>
          </cell>
          <cell r="E536">
            <v>37508</v>
          </cell>
          <cell r="F536">
            <v>37511</v>
          </cell>
          <cell r="G536">
            <v>37508</v>
          </cell>
          <cell r="H536">
            <v>150.41999999999999</v>
          </cell>
          <cell r="I536">
            <v>150.41999999999999</v>
          </cell>
          <cell r="J536" t="str">
            <v>НевАзот</v>
          </cell>
          <cell r="K536" t="str">
            <v>НевАзот</v>
          </cell>
          <cell r="L536" t="str">
            <v>GMF</v>
          </cell>
          <cell r="M536" t="str">
            <v>Crudex2</v>
          </cell>
          <cell r="N536">
            <v>460</v>
          </cell>
          <cell r="O536">
            <v>69193.2</v>
          </cell>
          <cell r="P536">
            <v>69193.2</v>
          </cell>
          <cell r="Q536">
            <v>0</v>
          </cell>
          <cell r="R536">
            <v>-290</v>
          </cell>
          <cell r="S536">
            <v>-43621.8</v>
          </cell>
          <cell r="T536">
            <v>-43621.8</v>
          </cell>
          <cell r="U536">
            <v>0</v>
          </cell>
          <cell r="V536">
            <v>-62.790100000000002</v>
          </cell>
          <cell r="W536">
            <v>-9444.8799999999992</v>
          </cell>
          <cell r="X536">
            <v>-9444.8799999999992</v>
          </cell>
          <cell r="Y536">
            <v>0</v>
          </cell>
        </row>
        <row r="537">
          <cell r="A537">
            <v>200209</v>
          </cell>
          <cell r="B537" t="str">
            <v>bac117</v>
          </cell>
          <cell r="C537" t="str">
            <v>bac</v>
          </cell>
          <cell r="D537">
            <v>37506</v>
          </cell>
          <cell r="E537">
            <v>37510</v>
          </cell>
          <cell r="F537">
            <v>37511</v>
          </cell>
          <cell r="G537">
            <v>37510</v>
          </cell>
          <cell r="H537">
            <v>41.8</v>
          </cell>
          <cell r="I537">
            <v>41.8</v>
          </cell>
          <cell r="J537" t="str">
            <v>НевАзот</v>
          </cell>
          <cell r="K537" t="str">
            <v>НевАзот</v>
          </cell>
          <cell r="L537" t="str">
            <v>GMF</v>
          </cell>
          <cell r="M537" t="str">
            <v>Crudex2</v>
          </cell>
          <cell r="N537">
            <v>460</v>
          </cell>
          <cell r="O537">
            <v>19228</v>
          </cell>
          <cell r="P537">
            <v>19228</v>
          </cell>
          <cell r="Q537">
            <v>0</v>
          </cell>
          <cell r="R537">
            <v>-290</v>
          </cell>
          <cell r="S537">
            <v>-12122</v>
          </cell>
          <cell r="T537">
            <v>-12122</v>
          </cell>
          <cell r="U537">
            <v>0</v>
          </cell>
          <cell r="V537">
            <v>-63.380400000000002</v>
          </cell>
          <cell r="W537">
            <v>-2649.3</v>
          </cell>
          <cell r="X537">
            <v>-2649.3</v>
          </cell>
          <cell r="Y537">
            <v>0</v>
          </cell>
        </row>
        <row r="538">
          <cell r="A538">
            <v>200209</v>
          </cell>
          <cell r="B538" t="str">
            <v>bac118</v>
          </cell>
          <cell r="C538" t="str">
            <v>bac</v>
          </cell>
          <cell r="D538">
            <v>37515</v>
          </cell>
          <cell r="E538">
            <v>37517</v>
          </cell>
          <cell r="F538">
            <v>37525</v>
          </cell>
          <cell r="G538">
            <v>37517</v>
          </cell>
          <cell r="H538">
            <v>66.599999999999994</v>
          </cell>
          <cell r="I538">
            <v>66.599999999999994</v>
          </cell>
          <cell r="J538" t="str">
            <v>НевАзот</v>
          </cell>
          <cell r="K538" t="str">
            <v>НевАзот</v>
          </cell>
          <cell r="L538" t="str">
            <v>GMF</v>
          </cell>
          <cell r="M538" t="str">
            <v>Vinmar</v>
          </cell>
          <cell r="N538">
            <v>460</v>
          </cell>
          <cell r="O538">
            <v>30636</v>
          </cell>
          <cell r="P538">
            <v>30636</v>
          </cell>
          <cell r="Q538">
            <v>0</v>
          </cell>
          <cell r="R538">
            <v>-290</v>
          </cell>
          <cell r="S538">
            <v>-19314</v>
          </cell>
          <cell r="T538">
            <v>-19314</v>
          </cell>
          <cell r="U538">
            <v>0</v>
          </cell>
          <cell r="V538">
            <v>-63.380299999999998</v>
          </cell>
          <cell r="W538">
            <v>-4221.13</v>
          </cell>
          <cell r="X538">
            <v>-4221.13</v>
          </cell>
          <cell r="Y538">
            <v>0</v>
          </cell>
        </row>
        <row r="539">
          <cell r="A539">
            <v>200209</v>
          </cell>
          <cell r="B539" t="str">
            <v>bac119</v>
          </cell>
          <cell r="C539" t="str">
            <v>bac</v>
          </cell>
          <cell r="D539">
            <v>37515</v>
          </cell>
          <cell r="E539">
            <v>37526</v>
          </cell>
          <cell r="F539">
            <v>37525</v>
          </cell>
          <cell r="G539">
            <v>37526</v>
          </cell>
          <cell r="H539">
            <v>101.88</v>
          </cell>
          <cell r="I539">
            <v>101.88</v>
          </cell>
          <cell r="J539" t="str">
            <v>НевАзот</v>
          </cell>
          <cell r="K539" t="str">
            <v>НевАзот</v>
          </cell>
          <cell r="L539" t="str">
            <v>GMF</v>
          </cell>
          <cell r="M539" t="str">
            <v>Vinmar</v>
          </cell>
          <cell r="N539">
            <v>460</v>
          </cell>
          <cell r="O539">
            <v>46864.800000000003</v>
          </cell>
          <cell r="P539">
            <v>46864.800000000003</v>
          </cell>
          <cell r="Q539">
            <v>0</v>
          </cell>
          <cell r="R539">
            <v>-290</v>
          </cell>
          <cell r="S539">
            <v>-29545.200000000001</v>
          </cell>
          <cell r="T539">
            <v>-29545.200000000001</v>
          </cell>
          <cell r="U539">
            <v>0</v>
          </cell>
          <cell r="V539">
            <v>-60.076000000000001</v>
          </cell>
          <cell r="W539">
            <v>-6120.54</v>
          </cell>
          <cell r="X539">
            <v>-6120.54</v>
          </cell>
          <cell r="Y539">
            <v>0</v>
          </cell>
        </row>
        <row r="540">
          <cell r="A540">
            <v>200112</v>
          </cell>
          <cell r="B540" t="str">
            <v>bac12</v>
          </cell>
          <cell r="C540" t="str">
            <v>bac</v>
          </cell>
          <cell r="D540">
            <v>37232</v>
          </cell>
          <cell r="E540">
            <v>37246</v>
          </cell>
          <cell r="F540">
            <v>37232</v>
          </cell>
          <cell r="G540">
            <v>37246</v>
          </cell>
          <cell r="H540">
            <v>34.700000000000003</v>
          </cell>
          <cell r="I540">
            <v>34.700000000000003</v>
          </cell>
          <cell r="J540" t="str">
            <v>НевАзот</v>
          </cell>
          <cell r="K540" t="str">
            <v>НевАзот</v>
          </cell>
          <cell r="L540" t="str">
            <v>GMF</v>
          </cell>
          <cell r="M540" t="str">
            <v>Ecost</v>
          </cell>
          <cell r="N540">
            <v>388</v>
          </cell>
          <cell r="O540">
            <v>13463.6</v>
          </cell>
          <cell r="P540">
            <v>13463.6</v>
          </cell>
          <cell r="Q540">
            <v>0</v>
          </cell>
          <cell r="R540">
            <v>-310</v>
          </cell>
          <cell r="S540">
            <v>-10757</v>
          </cell>
          <cell r="T540">
            <v>-10757</v>
          </cell>
          <cell r="U540">
            <v>0</v>
          </cell>
          <cell r="V540">
            <v>0</v>
          </cell>
          <cell r="W540">
            <v>0</v>
          </cell>
          <cell r="X540">
            <v>0</v>
          </cell>
          <cell r="Y540">
            <v>0</v>
          </cell>
        </row>
        <row r="541">
          <cell r="A541">
            <v>200209</v>
          </cell>
          <cell r="B541" t="str">
            <v>bac120</v>
          </cell>
          <cell r="C541" t="str">
            <v>bac</v>
          </cell>
          <cell r="D541">
            <v>37529</v>
          </cell>
          <cell r="E541">
            <v>37529</v>
          </cell>
          <cell r="F541">
            <v>37534</v>
          </cell>
          <cell r="G541">
            <v>37529</v>
          </cell>
          <cell r="H541">
            <v>32.5</v>
          </cell>
          <cell r="I541">
            <v>32.5</v>
          </cell>
          <cell r="J541" t="str">
            <v>НевАзот</v>
          </cell>
          <cell r="K541" t="str">
            <v>НевАзот</v>
          </cell>
          <cell r="L541" t="str">
            <v>GMF</v>
          </cell>
          <cell r="M541" t="str">
            <v>Konimpex</v>
          </cell>
          <cell r="N541">
            <v>480</v>
          </cell>
          <cell r="O541">
            <v>15600</v>
          </cell>
          <cell r="P541">
            <v>15600</v>
          </cell>
          <cell r="Q541">
            <v>0</v>
          </cell>
          <cell r="R541">
            <v>-290</v>
          </cell>
          <cell r="S541">
            <v>-9425</v>
          </cell>
          <cell r="T541">
            <v>-9425</v>
          </cell>
          <cell r="U541">
            <v>0</v>
          </cell>
          <cell r="V541">
            <v>-84.094200000000001</v>
          </cell>
          <cell r="W541">
            <v>-2733.06</v>
          </cell>
          <cell r="X541">
            <v>-2733.06</v>
          </cell>
          <cell r="Y541">
            <v>0</v>
          </cell>
        </row>
        <row r="542">
          <cell r="A542">
            <v>200210</v>
          </cell>
          <cell r="B542" t="str">
            <v>bac124</v>
          </cell>
          <cell r="C542" t="str">
            <v>bac</v>
          </cell>
          <cell r="D542">
            <v>37540</v>
          </cell>
          <cell r="E542">
            <v>37531</v>
          </cell>
          <cell r="F542">
            <v>37538</v>
          </cell>
          <cell r="G542">
            <v>37531</v>
          </cell>
          <cell r="H542">
            <v>74</v>
          </cell>
          <cell r="I542">
            <v>74</v>
          </cell>
          <cell r="J542" t="str">
            <v>НевАзот</v>
          </cell>
          <cell r="K542" t="str">
            <v>НевАзот</v>
          </cell>
          <cell r="L542" t="str">
            <v>GMF</v>
          </cell>
          <cell r="M542" t="str">
            <v>Crudex2</v>
          </cell>
          <cell r="N542">
            <v>465</v>
          </cell>
          <cell r="O542">
            <v>34410</v>
          </cell>
          <cell r="P542">
            <v>34410</v>
          </cell>
          <cell r="Q542">
            <v>0</v>
          </cell>
          <cell r="R542">
            <v>-290</v>
          </cell>
          <cell r="S542">
            <v>-21460</v>
          </cell>
          <cell r="T542">
            <v>-21460</v>
          </cell>
          <cell r="U542">
            <v>0</v>
          </cell>
          <cell r="V542">
            <v>-61.968000000000004</v>
          </cell>
          <cell r="W542">
            <v>-4585.63</v>
          </cell>
          <cell r="X542">
            <v>-4585.63</v>
          </cell>
          <cell r="Y542">
            <v>0</v>
          </cell>
        </row>
        <row r="543">
          <cell r="A543">
            <v>200210</v>
          </cell>
          <cell r="B543" t="str">
            <v>bac125</v>
          </cell>
          <cell r="C543" t="str">
            <v>bac</v>
          </cell>
          <cell r="D543">
            <v>37547</v>
          </cell>
          <cell r="E543">
            <v>37536</v>
          </cell>
          <cell r="F543">
            <v>37545</v>
          </cell>
          <cell r="G543">
            <v>37536</v>
          </cell>
          <cell r="H543">
            <v>90.32</v>
          </cell>
          <cell r="I543">
            <v>90.32</v>
          </cell>
          <cell r="J543" t="str">
            <v>НевАзот</v>
          </cell>
          <cell r="K543" t="str">
            <v>НевАзот</v>
          </cell>
          <cell r="L543" t="str">
            <v>GMF</v>
          </cell>
          <cell r="M543" t="str">
            <v>Crudex2</v>
          </cell>
          <cell r="N543">
            <v>465</v>
          </cell>
          <cell r="O543">
            <v>41998.8</v>
          </cell>
          <cell r="P543">
            <v>41998.8</v>
          </cell>
          <cell r="Q543">
            <v>0</v>
          </cell>
          <cell r="R543">
            <v>-290</v>
          </cell>
          <cell r="S543">
            <v>-26192.799999999999</v>
          </cell>
          <cell r="T543">
            <v>-26192.799999999999</v>
          </cell>
          <cell r="U543">
            <v>0</v>
          </cell>
          <cell r="V543">
            <v>-61.968000000000004</v>
          </cell>
          <cell r="W543">
            <v>-5596.95</v>
          </cell>
          <cell r="X543">
            <v>-5596.95</v>
          </cell>
          <cell r="Y543">
            <v>0</v>
          </cell>
        </row>
        <row r="544">
          <cell r="A544">
            <v>200209</v>
          </cell>
          <cell r="B544" t="str">
            <v>bac126</v>
          </cell>
          <cell r="C544" t="str">
            <v>bac</v>
          </cell>
          <cell r="D544">
            <v>37515</v>
          </cell>
          <cell r="E544">
            <v>37529</v>
          </cell>
          <cell r="F544">
            <v>37525</v>
          </cell>
          <cell r="G544">
            <v>37529</v>
          </cell>
          <cell r="H544">
            <v>41</v>
          </cell>
          <cell r="I544">
            <v>41</v>
          </cell>
          <cell r="J544" t="str">
            <v>НевАзот</v>
          </cell>
          <cell r="K544" t="str">
            <v>НевАзот</v>
          </cell>
          <cell r="L544" t="str">
            <v>GMF</v>
          </cell>
          <cell r="M544" t="str">
            <v>Vinmar</v>
          </cell>
          <cell r="N544">
            <v>460</v>
          </cell>
          <cell r="O544">
            <v>18860</v>
          </cell>
          <cell r="P544">
            <v>18860</v>
          </cell>
          <cell r="Q544">
            <v>0</v>
          </cell>
          <cell r="R544">
            <v>-290</v>
          </cell>
          <cell r="S544">
            <v>-11890</v>
          </cell>
          <cell r="T544">
            <v>-1135845.2</v>
          </cell>
          <cell r="U544">
            <v>1123955.2</v>
          </cell>
          <cell r="V544">
            <v>-60.075899999999997</v>
          </cell>
          <cell r="W544">
            <v>-2463.11</v>
          </cell>
          <cell r="X544">
            <v>-2463.11</v>
          </cell>
          <cell r="Y544">
            <v>0</v>
          </cell>
        </row>
        <row r="545">
          <cell r="A545">
            <v>200210</v>
          </cell>
          <cell r="B545" t="str">
            <v>bac127</v>
          </cell>
          <cell r="C545" t="str">
            <v>bac</v>
          </cell>
          <cell r="D545">
            <v>37547</v>
          </cell>
          <cell r="E545">
            <v>37550</v>
          </cell>
          <cell r="F545">
            <v>37552</v>
          </cell>
          <cell r="G545">
            <v>37550</v>
          </cell>
          <cell r="H545">
            <v>65.400000000000006</v>
          </cell>
          <cell r="I545">
            <v>65.400000000000006</v>
          </cell>
          <cell r="J545" t="str">
            <v>НевАзот</v>
          </cell>
          <cell r="K545" t="str">
            <v>НевАзот</v>
          </cell>
          <cell r="L545" t="str">
            <v>GMF</v>
          </cell>
          <cell r="M545" t="str">
            <v>Crudex2</v>
          </cell>
          <cell r="N545">
            <v>465</v>
          </cell>
          <cell r="O545">
            <v>30411</v>
          </cell>
          <cell r="P545">
            <v>30411</v>
          </cell>
          <cell r="Q545">
            <v>0</v>
          </cell>
          <cell r="R545">
            <v>-290</v>
          </cell>
          <cell r="S545">
            <v>-18966</v>
          </cell>
          <cell r="T545">
            <v>-18966</v>
          </cell>
          <cell r="U545">
            <v>0</v>
          </cell>
          <cell r="V545">
            <v>-65.440700000000007</v>
          </cell>
          <cell r="W545">
            <v>-4279.82</v>
          </cell>
          <cell r="X545">
            <v>-4279.82</v>
          </cell>
          <cell r="Y545">
            <v>0</v>
          </cell>
        </row>
        <row r="546">
          <cell r="A546">
            <v>200210</v>
          </cell>
          <cell r="B546" t="str">
            <v>bac128</v>
          </cell>
          <cell r="C546" t="str">
            <v>bac</v>
          </cell>
          <cell r="D546">
            <v>37547</v>
          </cell>
          <cell r="E546">
            <v>37551</v>
          </cell>
          <cell r="F546">
            <v>37552</v>
          </cell>
          <cell r="G546">
            <v>37551</v>
          </cell>
          <cell r="H546">
            <v>57.9</v>
          </cell>
          <cell r="I546">
            <v>57.9</v>
          </cell>
          <cell r="J546" t="str">
            <v>НевАзот</v>
          </cell>
          <cell r="K546" t="str">
            <v>НевАзот</v>
          </cell>
          <cell r="L546" t="str">
            <v>GMF</v>
          </cell>
          <cell r="M546" t="str">
            <v>Crudex2</v>
          </cell>
          <cell r="N546">
            <v>465</v>
          </cell>
          <cell r="O546">
            <v>26923.5</v>
          </cell>
          <cell r="P546">
            <v>26923.5</v>
          </cell>
          <cell r="Q546">
            <v>0</v>
          </cell>
          <cell r="R546">
            <v>-290</v>
          </cell>
          <cell r="S546">
            <v>-16791</v>
          </cell>
          <cell r="T546">
            <v>-16791</v>
          </cell>
          <cell r="U546">
            <v>0</v>
          </cell>
          <cell r="V546">
            <v>-62.348700000000001</v>
          </cell>
          <cell r="W546">
            <v>-3609.99</v>
          </cell>
          <cell r="X546">
            <v>-3609.99</v>
          </cell>
          <cell r="Y546">
            <v>0</v>
          </cell>
        </row>
        <row r="547">
          <cell r="A547">
            <v>200210</v>
          </cell>
          <cell r="B547" t="str">
            <v>bac129</v>
          </cell>
          <cell r="C547" t="str">
            <v>bac</v>
          </cell>
          <cell r="D547">
            <v>37547</v>
          </cell>
          <cell r="E547">
            <v>37552</v>
          </cell>
          <cell r="F547">
            <v>37552</v>
          </cell>
          <cell r="G547">
            <v>37552</v>
          </cell>
          <cell r="H547">
            <v>105.5</v>
          </cell>
          <cell r="I547">
            <v>105.5</v>
          </cell>
          <cell r="J547" t="str">
            <v>НевАзот</v>
          </cell>
          <cell r="K547" t="str">
            <v>НевАзот</v>
          </cell>
          <cell r="L547" t="str">
            <v>GMF</v>
          </cell>
          <cell r="M547" t="str">
            <v>Crudex2</v>
          </cell>
          <cell r="N547">
            <v>465</v>
          </cell>
          <cell r="O547">
            <v>49057.5</v>
          </cell>
          <cell r="P547">
            <v>49057.5</v>
          </cell>
          <cell r="Q547">
            <v>0</v>
          </cell>
          <cell r="R547">
            <v>-290</v>
          </cell>
          <cell r="S547">
            <v>-30595</v>
          </cell>
          <cell r="T547">
            <v>-30595</v>
          </cell>
          <cell r="U547">
            <v>0</v>
          </cell>
          <cell r="V547">
            <v>-62.348599999999998</v>
          </cell>
          <cell r="W547">
            <v>-6577.78</v>
          </cell>
          <cell r="X547">
            <v>-6577.78</v>
          </cell>
          <cell r="Y547">
            <v>0</v>
          </cell>
        </row>
        <row r="548">
          <cell r="A548">
            <v>200111</v>
          </cell>
          <cell r="B548" t="str">
            <v>bac13</v>
          </cell>
          <cell r="C548" t="str">
            <v>bac</v>
          </cell>
          <cell r="D548">
            <v>37200</v>
          </cell>
          <cell r="E548">
            <v>37201</v>
          </cell>
          <cell r="F548">
            <v>37200</v>
          </cell>
          <cell r="G548">
            <v>37201</v>
          </cell>
          <cell r="H548">
            <v>20.68</v>
          </cell>
          <cell r="I548">
            <v>20.68</v>
          </cell>
          <cell r="J548" t="str">
            <v>НевАзот</v>
          </cell>
          <cell r="K548" t="str">
            <v>НевАзот</v>
          </cell>
          <cell r="L548" t="str">
            <v>GMF</v>
          </cell>
          <cell r="M548" t="str">
            <v>Akrilat</v>
          </cell>
          <cell r="N548">
            <v>415</v>
          </cell>
          <cell r="O548">
            <v>8582.2000000000007</v>
          </cell>
          <cell r="P548">
            <v>8582.2000000000007</v>
          </cell>
          <cell r="Q548">
            <v>0</v>
          </cell>
          <cell r="R548">
            <v>-310</v>
          </cell>
          <cell r="S548">
            <v>-6410.8</v>
          </cell>
          <cell r="T548">
            <v>-6410.8</v>
          </cell>
          <cell r="U548">
            <v>0</v>
          </cell>
          <cell r="V548">
            <v>0</v>
          </cell>
          <cell r="W548">
            <v>0</v>
          </cell>
          <cell r="X548">
            <v>0</v>
          </cell>
          <cell r="Y548">
            <v>0</v>
          </cell>
        </row>
        <row r="549">
          <cell r="A549">
            <v>200210</v>
          </cell>
          <cell r="B549" t="str">
            <v>bac130</v>
          </cell>
          <cell r="C549" t="str">
            <v>bac</v>
          </cell>
          <cell r="D549">
            <v>37547</v>
          </cell>
          <cell r="E549">
            <v>37558</v>
          </cell>
          <cell r="F549">
            <v>37552</v>
          </cell>
          <cell r="G549">
            <v>37560</v>
          </cell>
          <cell r="H549">
            <v>194.4</v>
          </cell>
          <cell r="I549">
            <v>194.4</v>
          </cell>
          <cell r="J549" t="str">
            <v>НевАзот</v>
          </cell>
          <cell r="K549" t="str">
            <v>НевАзот</v>
          </cell>
          <cell r="L549" t="str">
            <v>GMF</v>
          </cell>
          <cell r="M549" t="str">
            <v>Crudex2</v>
          </cell>
          <cell r="N549">
            <v>465</v>
          </cell>
          <cell r="O549">
            <v>90396</v>
          </cell>
          <cell r="P549">
            <v>90396</v>
          </cell>
          <cell r="Q549">
            <v>0</v>
          </cell>
          <cell r="R549">
            <v>-290</v>
          </cell>
          <cell r="S549">
            <v>-56376</v>
          </cell>
          <cell r="T549">
            <v>-56376</v>
          </cell>
          <cell r="U549">
            <v>0</v>
          </cell>
          <cell r="V549">
            <v>-62.348700000000001</v>
          </cell>
          <cell r="W549">
            <v>-12120.58</v>
          </cell>
          <cell r="X549">
            <v>-12120.58</v>
          </cell>
          <cell r="Y549">
            <v>0</v>
          </cell>
        </row>
        <row r="550">
          <cell r="A550">
            <v>200111</v>
          </cell>
          <cell r="B550" t="str">
            <v>bac14</v>
          </cell>
          <cell r="C550" t="str">
            <v>bac</v>
          </cell>
          <cell r="D550">
            <v>37215</v>
          </cell>
          <cell r="E550">
            <v>37200</v>
          </cell>
          <cell r="F550">
            <v>37215</v>
          </cell>
          <cell r="G550">
            <v>37200</v>
          </cell>
          <cell r="H550">
            <v>34.799999999999997</v>
          </cell>
          <cell r="I550">
            <v>34.799999999999997</v>
          </cell>
          <cell r="J550" t="str">
            <v>НевАзот</v>
          </cell>
          <cell r="K550" t="str">
            <v>НевАзот</v>
          </cell>
          <cell r="L550" t="str">
            <v>GMF</v>
          </cell>
          <cell r="M550" t="str">
            <v>Vinmar</v>
          </cell>
          <cell r="N550">
            <v>382</v>
          </cell>
          <cell r="O550">
            <v>13293.6</v>
          </cell>
          <cell r="P550">
            <v>13293.6</v>
          </cell>
          <cell r="Q550">
            <v>0</v>
          </cell>
          <cell r="R550">
            <v>-310</v>
          </cell>
          <cell r="S550">
            <v>-10788</v>
          </cell>
          <cell r="T550">
            <v>-10788</v>
          </cell>
          <cell r="U550">
            <v>0</v>
          </cell>
          <cell r="V550">
            <v>-61.446300000000001</v>
          </cell>
          <cell r="W550">
            <v>-2138.33</v>
          </cell>
          <cell r="X550">
            <v>-2138.33</v>
          </cell>
          <cell r="Y550">
            <v>0</v>
          </cell>
        </row>
        <row r="551">
          <cell r="A551">
            <v>200111</v>
          </cell>
          <cell r="B551" t="str">
            <v>bac15</v>
          </cell>
          <cell r="C551" t="str">
            <v>bac</v>
          </cell>
          <cell r="D551">
            <v>37205</v>
          </cell>
          <cell r="E551">
            <v>37210</v>
          </cell>
          <cell r="F551">
            <v>37205</v>
          </cell>
          <cell r="G551">
            <v>37210</v>
          </cell>
          <cell r="H551">
            <v>56.6</v>
          </cell>
          <cell r="I551">
            <v>56.6</v>
          </cell>
          <cell r="J551" t="str">
            <v>НевАзот</v>
          </cell>
          <cell r="K551" t="str">
            <v>НевАзот</v>
          </cell>
          <cell r="L551" t="str">
            <v>GMF</v>
          </cell>
          <cell r="M551" t="str">
            <v>Coxon</v>
          </cell>
          <cell r="N551">
            <v>316</v>
          </cell>
          <cell r="O551">
            <v>17885.599999999999</v>
          </cell>
          <cell r="P551">
            <v>17885.599999999999</v>
          </cell>
          <cell r="Q551">
            <v>0</v>
          </cell>
          <cell r="R551">
            <v>-310</v>
          </cell>
          <cell r="S551">
            <v>-17546</v>
          </cell>
          <cell r="T551">
            <v>-17546</v>
          </cell>
          <cell r="U551">
            <v>0</v>
          </cell>
          <cell r="V551">
            <v>0</v>
          </cell>
          <cell r="W551">
            <v>0</v>
          </cell>
          <cell r="X551">
            <v>0</v>
          </cell>
          <cell r="Y551">
            <v>0</v>
          </cell>
        </row>
        <row r="552">
          <cell r="A552">
            <v>200111</v>
          </cell>
          <cell r="B552" t="str">
            <v>bac16</v>
          </cell>
          <cell r="C552" t="str">
            <v>bac</v>
          </cell>
          <cell r="D552">
            <v>37224</v>
          </cell>
          <cell r="E552">
            <v>37224</v>
          </cell>
          <cell r="F552">
            <v>37224</v>
          </cell>
          <cell r="G552">
            <v>37224</v>
          </cell>
          <cell r="H552">
            <v>70.3</v>
          </cell>
          <cell r="I552">
            <v>70.3</v>
          </cell>
          <cell r="J552" t="str">
            <v>НевАзот</v>
          </cell>
          <cell r="K552" t="str">
            <v>НевАзот</v>
          </cell>
          <cell r="L552" t="str">
            <v>GMF</v>
          </cell>
          <cell r="M552" t="str">
            <v>Twin</v>
          </cell>
          <cell r="N552">
            <v>382</v>
          </cell>
          <cell r="O552">
            <v>26854.6</v>
          </cell>
          <cell r="P552">
            <v>26854.6</v>
          </cell>
          <cell r="Q552">
            <v>0</v>
          </cell>
          <cell r="R552">
            <v>-310</v>
          </cell>
          <cell r="S552">
            <v>-21793</v>
          </cell>
          <cell r="T552">
            <v>-21793</v>
          </cell>
          <cell r="U552">
            <v>0</v>
          </cell>
          <cell r="V552">
            <v>-61.590200000000003</v>
          </cell>
          <cell r="W552">
            <v>-4329.79</v>
          </cell>
          <cell r="X552">
            <v>-4329.79</v>
          </cell>
          <cell r="Y552">
            <v>0</v>
          </cell>
        </row>
        <row r="553">
          <cell r="A553">
            <v>200112</v>
          </cell>
          <cell r="B553" t="str">
            <v>bac17</v>
          </cell>
          <cell r="C553" t="str">
            <v>bac</v>
          </cell>
          <cell r="D553">
            <v>37240</v>
          </cell>
          <cell r="E553">
            <v>37238</v>
          </cell>
          <cell r="F553">
            <v>37240</v>
          </cell>
          <cell r="G553">
            <v>37238</v>
          </cell>
          <cell r="H553">
            <v>342.7</v>
          </cell>
          <cell r="I553">
            <v>342.7</v>
          </cell>
          <cell r="J553" t="str">
            <v>НевАзот</v>
          </cell>
          <cell r="K553" t="str">
            <v>НевАзот</v>
          </cell>
          <cell r="L553" t="str">
            <v>GMF</v>
          </cell>
          <cell r="M553" t="str">
            <v>Vinmar</v>
          </cell>
          <cell r="N553">
            <v>372</v>
          </cell>
          <cell r="O553">
            <v>127484.4</v>
          </cell>
          <cell r="P553">
            <v>127484.4</v>
          </cell>
          <cell r="Q553">
            <v>0</v>
          </cell>
          <cell r="R553">
            <v>-310</v>
          </cell>
          <cell r="S553">
            <v>-106237</v>
          </cell>
          <cell r="T553">
            <v>-106237</v>
          </cell>
          <cell r="U553">
            <v>0</v>
          </cell>
          <cell r="V553">
            <v>-60.448399999999999</v>
          </cell>
          <cell r="W553">
            <v>-20715.650000000001</v>
          </cell>
          <cell r="X553">
            <v>-20715.650000000001</v>
          </cell>
          <cell r="Y553">
            <v>0</v>
          </cell>
        </row>
        <row r="554">
          <cell r="A554">
            <v>200112</v>
          </cell>
          <cell r="B554" t="str">
            <v>bac19</v>
          </cell>
          <cell r="C554" t="str">
            <v>bac</v>
          </cell>
          <cell r="D554">
            <v>37250</v>
          </cell>
          <cell r="E554">
            <v>37242</v>
          </cell>
          <cell r="F554">
            <v>37250</v>
          </cell>
          <cell r="G554">
            <v>37242</v>
          </cell>
          <cell r="H554">
            <v>92.3</v>
          </cell>
          <cell r="I554">
            <v>92.3</v>
          </cell>
          <cell r="J554" t="str">
            <v>НевАзот</v>
          </cell>
          <cell r="K554" t="str">
            <v>НевАзот</v>
          </cell>
          <cell r="L554" t="str">
            <v>GMF</v>
          </cell>
          <cell r="M554" t="str">
            <v>Twin</v>
          </cell>
          <cell r="N554">
            <v>315</v>
          </cell>
          <cell r="O554">
            <v>29074.5</v>
          </cell>
          <cell r="P554">
            <v>29074.5</v>
          </cell>
          <cell r="Q554">
            <v>0</v>
          </cell>
          <cell r="R554">
            <v>-310</v>
          </cell>
          <cell r="S554">
            <v>-28613</v>
          </cell>
          <cell r="T554">
            <v>-28613</v>
          </cell>
          <cell r="U554">
            <v>0</v>
          </cell>
          <cell r="V554">
            <v>0</v>
          </cell>
          <cell r="W554">
            <v>0</v>
          </cell>
          <cell r="X554">
            <v>0</v>
          </cell>
          <cell r="Y554">
            <v>0</v>
          </cell>
        </row>
        <row r="555">
          <cell r="A555">
            <v>200112</v>
          </cell>
          <cell r="B555" t="str">
            <v>bac20</v>
          </cell>
          <cell r="C555" t="str">
            <v>bac</v>
          </cell>
          <cell r="D555">
            <v>37245</v>
          </cell>
          <cell r="E555">
            <v>37242</v>
          </cell>
          <cell r="F555">
            <v>37245</v>
          </cell>
          <cell r="G555">
            <v>37242</v>
          </cell>
          <cell r="H555">
            <v>9.76</v>
          </cell>
          <cell r="I555">
            <v>9.76</v>
          </cell>
          <cell r="J555" t="str">
            <v>НевАзот</v>
          </cell>
          <cell r="K555" t="str">
            <v>НевАзот</v>
          </cell>
          <cell r="L555" t="str">
            <v>GMF</v>
          </cell>
          <cell r="M555" t="str">
            <v>Akrilat</v>
          </cell>
          <cell r="N555">
            <v>415</v>
          </cell>
          <cell r="O555">
            <v>4050.4</v>
          </cell>
          <cell r="P555">
            <v>4050.4</v>
          </cell>
          <cell r="Q555">
            <v>0</v>
          </cell>
          <cell r="R555">
            <v>-310</v>
          </cell>
          <cell r="S555">
            <v>-3025.6</v>
          </cell>
          <cell r="T555">
            <v>-3025.6</v>
          </cell>
          <cell r="U555">
            <v>0</v>
          </cell>
          <cell r="V555">
            <v>0</v>
          </cell>
          <cell r="W555">
            <v>0</v>
          </cell>
          <cell r="X555">
            <v>0</v>
          </cell>
          <cell r="Y555">
            <v>0</v>
          </cell>
        </row>
        <row r="556">
          <cell r="A556">
            <v>200112</v>
          </cell>
          <cell r="B556" t="str">
            <v>bac21</v>
          </cell>
          <cell r="C556" t="str">
            <v>bac</v>
          </cell>
          <cell r="D556">
            <v>37240</v>
          </cell>
          <cell r="E556">
            <v>37242</v>
          </cell>
          <cell r="F556">
            <v>37240</v>
          </cell>
          <cell r="G556">
            <v>37242</v>
          </cell>
          <cell r="H556">
            <v>139.4</v>
          </cell>
          <cell r="I556">
            <v>139.4</v>
          </cell>
          <cell r="J556" t="str">
            <v>НевАзот</v>
          </cell>
          <cell r="K556" t="str">
            <v>НевАзот</v>
          </cell>
          <cell r="L556" t="str">
            <v>GMF</v>
          </cell>
          <cell r="M556" t="str">
            <v>Vinmar</v>
          </cell>
          <cell r="N556">
            <v>372</v>
          </cell>
          <cell r="O556">
            <v>51856.800000000003</v>
          </cell>
          <cell r="P556">
            <v>51856.800000000003</v>
          </cell>
          <cell r="Q556">
            <v>0</v>
          </cell>
          <cell r="R556">
            <v>-310</v>
          </cell>
          <cell r="S556">
            <v>-43214</v>
          </cell>
          <cell r="T556">
            <v>-43214</v>
          </cell>
          <cell r="U556">
            <v>0</v>
          </cell>
          <cell r="V556">
            <v>-60.222200000000001</v>
          </cell>
          <cell r="W556">
            <v>-8394.9699999999993</v>
          </cell>
          <cell r="X556">
            <v>-8394.9699999999993</v>
          </cell>
          <cell r="Y556">
            <v>0</v>
          </cell>
        </row>
        <row r="557">
          <cell r="A557">
            <v>200112</v>
          </cell>
          <cell r="B557" t="str">
            <v>bac22</v>
          </cell>
          <cell r="C557" t="str">
            <v>bac</v>
          </cell>
          <cell r="D557">
            <v>37253</v>
          </cell>
          <cell r="E557">
            <v>37251</v>
          </cell>
          <cell r="F557">
            <v>37253</v>
          </cell>
          <cell r="G557">
            <v>37251</v>
          </cell>
          <cell r="H557">
            <v>9.86</v>
          </cell>
          <cell r="I557">
            <v>9.86</v>
          </cell>
          <cell r="J557" t="str">
            <v>НевАзот</v>
          </cell>
          <cell r="K557" t="str">
            <v>НевАзот</v>
          </cell>
          <cell r="L557" t="str">
            <v>GMF</v>
          </cell>
          <cell r="M557" t="str">
            <v>Akrilat</v>
          </cell>
          <cell r="N557">
            <v>415</v>
          </cell>
          <cell r="O557">
            <v>4091.9</v>
          </cell>
          <cell r="P557">
            <v>4091.9</v>
          </cell>
          <cell r="Q557">
            <v>0</v>
          </cell>
          <cell r="R557">
            <v>-310</v>
          </cell>
          <cell r="S557">
            <v>-3056.6</v>
          </cell>
          <cell r="T557">
            <v>-3056.6</v>
          </cell>
          <cell r="U557">
            <v>0</v>
          </cell>
          <cell r="V557">
            <v>0</v>
          </cell>
          <cell r="W557">
            <v>0</v>
          </cell>
          <cell r="X557">
            <v>0</v>
          </cell>
          <cell r="Y557">
            <v>0</v>
          </cell>
        </row>
        <row r="558">
          <cell r="A558">
            <v>200112</v>
          </cell>
          <cell r="B558" t="str">
            <v>bac23</v>
          </cell>
          <cell r="C558" t="str">
            <v>bac</v>
          </cell>
          <cell r="D558">
            <v>37250</v>
          </cell>
          <cell r="E558">
            <v>37243</v>
          </cell>
          <cell r="F558">
            <v>37250</v>
          </cell>
          <cell r="G558">
            <v>37243</v>
          </cell>
          <cell r="H558">
            <v>33.5</v>
          </cell>
          <cell r="I558">
            <v>33.5</v>
          </cell>
          <cell r="J558" t="str">
            <v>НевАзот</v>
          </cell>
          <cell r="K558" t="str">
            <v>НевАзот</v>
          </cell>
          <cell r="L558" t="str">
            <v>GMF</v>
          </cell>
          <cell r="M558" t="str">
            <v>Twin</v>
          </cell>
          <cell r="N558">
            <v>315</v>
          </cell>
          <cell r="O558">
            <v>10552.5</v>
          </cell>
          <cell r="P558">
            <v>10552.5</v>
          </cell>
          <cell r="Q558">
            <v>0</v>
          </cell>
          <cell r="R558">
            <v>-310</v>
          </cell>
          <cell r="S558">
            <v>-10385</v>
          </cell>
          <cell r="T558">
            <v>-10385</v>
          </cell>
          <cell r="U558">
            <v>0</v>
          </cell>
          <cell r="V558">
            <v>0</v>
          </cell>
          <cell r="W558">
            <v>0</v>
          </cell>
          <cell r="X558">
            <v>0</v>
          </cell>
          <cell r="Y558">
            <v>0</v>
          </cell>
        </row>
        <row r="559">
          <cell r="A559">
            <v>200112</v>
          </cell>
          <cell r="B559" t="str">
            <v>bac24</v>
          </cell>
          <cell r="C559" t="str">
            <v>bac</v>
          </cell>
          <cell r="D559">
            <v>37250</v>
          </cell>
          <cell r="E559">
            <v>37244</v>
          </cell>
          <cell r="F559">
            <v>37250</v>
          </cell>
          <cell r="G559">
            <v>37244</v>
          </cell>
          <cell r="H559">
            <v>33.6</v>
          </cell>
          <cell r="I559">
            <v>33.6</v>
          </cell>
          <cell r="J559" t="str">
            <v>НевАзот</v>
          </cell>
          <cell r="K559" t="str">
            <v>НевАзот</v>
          </cell>
          <cell r="L559" t="str">
            <v>GMF</v>
          </cell>
          <cell r="M559" t="str">
            <v>Twin</v>
          </cell>
          <cell r="N559">
            <v>315</v>
          </cell>
          <cell r="O559">
            <v>10584</v>
          </cell>
          <cell r="P559">
            <v>10584</v>
          </cell>
          <cell r="Q559">
            <v>0</v>
          </cell>
          <cell r="R559">
            <v>-300</v>
          </cell>
          <cell r="S559">
            <v>-10080</v>
          </cell>
          <cell r="T559">
            <v>-10080</v>
          </cell>
          <cell r="U559">
            <v>0</v>
          </cell>
          <cell r="V559">
            <v>0</v>
          </cell>
          <cell r="W559">
            <v>0</v>
          </cell>
          <cell r="X559">
            <v>0</v>
          </cell>
          <cell r="Y559">
            <v>0</v>
          </cell>
        </row>
        <row r="560">
          <cell r="A560">
            <v>200112</v>
          </cell>
          <cell r="B560" t="str">
            <v>bac25</v>
          </cell>
          <cell r="C560" t="str">
            <v>bac</v>
          </cell>
          <cell r="D560">
            <v>37250</v>
          </cell>
          <cell r="E560">
            <v>37245</v>
          </cell>
          <cell r="F560">
            <v>37250</v>
          </cell>
          <cell r="G560">
            <v>37245</v>
          </cell>
          <cell r="H560">
            <v>33.5</v>
          </cell>
          <cell r="I560">
            <v>33.5</v>
          </cell>
          <cell r="J560" t="str">
            <v>НевАзот</v>
          </cell>
          <cell r="K560" t="str">
            <v>НевАзот</v>
          </cell>
          <cell r="L560" t="str">
            <v>GMF</v>
          </cell>
          <cell r="M560" t="str">
            <v>Twin</v>
          </cell>
          <cell r="N560">
            <v>315</v>
          </cell>
          <cell r="O560">
            <v>10552.5</v>
          </cell>
          <cell r="P560">
            <v>10552.5</v>
          </cell>
          <cell r="Q560">
            <v>0</v>
          </cell>
          <cell r="R560">
            <v>-300</v>
          </cell>
          <cell r="S560">
            <v>-10050</v>
          </cell>
          <cell r="T560">
            <v>-10050</v>
          </cell>
          <cell r="U560">
            <v>0</v>
          </cell>
          <cell r="V560">
            <v>0</v>
          </cell>
          <cell r="W560">
            <v>0</v>
          </cell>
          <cell r="X560">
            <v>0</v>
          </cell>
          <cell r="Y560">
            <v>0</v>
          </cell>
        </row>
        <row r="561">
          <cell r="A561">
            <v>200112</v>
          </cell>
          <cell r="B561" t="str">
            <v>bac26</v>
          </cell>
          <cell r="C561" t="str">
            <v>bac</v>
          </cell>
          <cell r="D561">
            <v>37250</v>
          </cell>
          <cell r="E561">
            <v>37250</v>
          </cell>
          <cell r="F561">
            <v>37250</v>
          </cell>
          <cell r="G561">
            <v>37250</v>
          </cell>
          <cell r="H561">
            <v>59.3</v>
          </cell>
          <cell r="I561">
            <v>59.3</v>
          </cell>
          <cell r="J561" t="str">
            <v>НевАзот</v>
          </cell>
          <cell r="K561" t="str">
            <v>НевАзот</v>
          </cell>
          <cell r="L561" t="str">
            <v>GMF</v>
          </cell>
          <cell r="M561" t="str">
            <v>Twin</v>
          </cell>
          <cell r="N561">
            <v>315</v>
          </cell>
          <cell r="O561">
            <v>18679.5</v>
          </cell>
          <cell r="P561">
            <v>18679.5</v>
          </cell>
          <cell r="Q561">
            <v>0</v>
          </cell>
          <cell r="R561">
            <v>-300</v>
          </cell>
          <cell r="S561">
            <v>-17790</v>
          </cell>
          <cell r="T561">
            <v>-17790</v>
          </cell>
          <cell r="U561">
            <v>0</v>
          </cell>
          <cell r="V561">
            <v>0</v>
          </cell>
          <cell r="W561">
            <v>0</v>
          </cell>
          <cell r="X561">
            <v>0</v>
          </cell>
          <cell r="Y561">
            <v>0</v>
          </cell>
        </row>
        <row r="562">
          <cell r="A562">
            <v>200201</v>
          </cell>
          <cell r="B562" t="str">
            <v>bac27</v>
          </cell>
          <cell r="C562" t="str">
            <v>bac</v>
          </cell>
          <cell r="D562">
            <v>37283</v>
          </cell>
          <cell r="E562">
            <v>37280</v>
          </cell>
          <cell r="F562">
            <v>37283</v>
          </cell>
          <cell r="G562">
            <v>37280</v>
          </cell>
          <cell r="H562">
            <v>179.8</v>
          </cell>
          <cell r="I562">
            <v>179.8</v>
          </cell>
          <cell r="J562" t="str">
            <v>НевАзот</v>
          </cell>
          <cell r="K562" t="str">
            <v>НевАзот</v>
          </cell>
          <cell r="L562" t="str">
            <v>GMF</v>
          </cell>
          <cell r="M562" t="str">
            <v>Twin</v>
          </cell>
          <cell r="N562">
            <v>311</v>
          </cell>
          <cell r="O562">
            <v>55917.8</v>
          </cell>
          <cell r="P562">
            <v>55917.8</v>
          </cell>
          <cell r="Q562">
            <v>0</v>
          </cell>
          <cell r="R562">
            <v>-300</v>
          </cell>
          <cell r="S562">
            <v>-53940</v>
          </cell>
          <cell r="T562">
            <v>-53940</v>
          </cell>
          <cell r="U562">
            <v>0</v>
          </cell>
          <cell r="V562">
            <v>0</v>
          </cell>
          <cell r="W562">
            <v>0</v>
          </cell>
          <cell r="X562">
            <v>0</v>
          </cell>
          <cell r="Y562">
            <v>0</v>
          </cell>
        </row>
        <row r="563">
          <cell r="A563">
            <v>200112</v>
          </cell>
          <cell r="B563" t="str">
            <v>bac28</v>
          </cell>
          <cell r="C563" t="str">
            <v>bac</v>
          </cell>
          <cell r="D563">
            <v>37250</v>
          </cell>
          <cell r="E563">
            <v>37250</v>
          </cell>
          <cell r="F563">
            <v>37250</v>
          </cell>
          <cell r="G563">
            <v>37250</v>
          </cell>
          <cell r="H563">
            <v>126.5</v>
          </cell>
          <cell r="I563">
            <v>126.5</v>
          </cell>
          <cell r="J563" t="str">
            <v>НевАзот</v>
          </cell>
          <cell r="K563" t="str">
            <v>НевАзот</v>
          </cell>
          <cell r="L563" t="str">
            <v>GMF</v>
          </cell>
          <cell r="M563" t="str">
            <v>Twin</v>
          </cell>
          <cell r="N563">
            <v>315</v>
          </cell>
          <cell r="O563">
            <v>39847.5</v>
          </cell>
          <cell r="P563">
            <v>39847.5</v>
          </cell>
          <cell r="Q563">
            <v>0</v>
          </cell>
          <cell r="R563">
            <v>-300</v>
          </cell>
          <cell r="S563">
            <v>-37950</v>
          </cell>
          <cell r="T563">
            <v>-37950</v>
          </cell>
          <cell r="U563">
            <v>0</v>
          </cell>
          <cell r="V563">
            <v>0</v>
          </cell>
          <cell r="W563">
            <v>0</v>
          </cell>
          <cell r="X563">
            <v>0</v>
          </cell>
          <cell r="Y563">
            <v>0</v>
          </cell>
        </row>
        <row r="564">
          <cell r="A564">
            <v>200112</v>
          </cell>
          <cell r="B564" t="str">
            <v>bac29</v>
          </cell>
          <cell r="C564" t="str">
            <v>bac</v>
          </cell>
          <cell r="D564">
            <v>37250</v>
          </cell>
          <cell r="E564">
            <v>37252</v>
          </cell>
          <cell r="F564">
            <v>37250</v>
          </cell>
          <cell r="G564">
            <v>37252</v>
          </cell>
          <cell r="H564">
            <v>43.7</v>
          </cell>
          <cell r="I564">
            <v>43.7</v>
          </cell>
          <cell r="J564" t="str">
            <v>НевАзот</v>
          </cell>
          <cell r="K564" t="str">
            <v>НевАзот</v>
          </cell>
          <cell r="L564" t="str">
            <v>GMF</v>
          </cell>
          <cell r="M564" t="str">
            <v>Twin</v>
          </cell>
          <cell r="N564">
            <v>315</v>
          </cell>
          <cell r="O564">
            <v>13765.5</v>
          </cell>
          <cell r="P564">
            <v>13765.5</v>
          </cell>
          <cell r="Q564">
            <v>0</v>
          </cell>
          <cell r="R564">
            <v>-300</v>
          </cell>
          <cell r="S564">
            <v>-13110</v>
          </cell>
          <cell r="T564">
            <v>-13110</v>
          </cell>
          <cell r="U564">
            <v>0</v>
          </cell>
          <cell r="V564">
            <v>0</v>
          </cell>
          <cell r="W564">
            <v>0</v>
          </cell>
          <cell r="X564">
            <v>0</v>
          </cell>
          <cell r="Y564">
            <v>0</v>
          </cell>
        </row>
        <row r="565">
          <cell r="A565">
            <v>200201</v>
          </cell>
          <cell r="B565" t="str">
            <v>bac30</v>
          </cell>
          <cell r="C565" t="str">
            <v>bac</v>
          </cell>
          <cell r="D565">
            <v>37287</v>
          </cell>
          <cell r="E565">
            <v>37277</v>
          </cell>
          <cell r="F565">
            <v>37287</v>
          </cell>
          <cell r="G565">
            <v>37277</v>
          </cell>
          <cell r="H565">
            <v>473.6</v>
          </cell>
          <cell r="I565">
            <v>473.6</v>
          </cell>
          <cell r="J565" t="str">
            <v>НевАзот</v>
          </cell>
          <cell r="K565" t="str">
            <v>НевАзот</v>
          </cell>
          <cell r="L565" t="str">
            <v>GMF</v>
          </cell>
          <cell r="M565" t="str">
            <v>Coxon</v>
          </cell>
          <cell r="N565">
            <v>307</v>
          </cell>
          <cell r="O565">
            <v>145395.20000000001</v>
          </cell>
          <cell r="P565">
            <v>145395.20000000001</v>
          </cell>
          <cell r="Q565">
            <v>0</v>
          </cell>
          <cell r="R565">
            <v>-300</v>
          </cell>
          <cell r="S565">
            <v>-142080</v>
          </cell>
          <cell r="T565">
            <v>-142080</v>
          </cell>
          <cell r="U565">
            <v>0</v>
          </cell>
          <cell r="V565">
            <v>0</v>
          </cell>
          <cell r="W565">
            <v>0</v>
          </cell>
          <cell r="X565">
            <v>0</v>
          </cell>
          <cell r="Y565">
            <v>0</v>
          </cell>
        </row>
        <row r="566">
          <cell r="A566">
            <v>200112</v>
          </cell>
          <cell r="B566" t="str">
            <v>bac31</v>
          </cell>
          <cell r="C566" t="str">
            <v>bac</v>
          </cell>
          <cell r="D566">
            <v>37250</v>
          </cell>
          <cell r="E566">
            <v>37254</v>
          </cell>
          <cell r="F566">
            <v>37250</v>
          </cell>
          <cell r="G566">
            <v>37254</v>
          </cell>
          <cell r="H566">
            <v>71.099999999999994</v>
          </cell>
          <cell r="I566">
            <v>71.099999999999994</v>
          </cell>
          <cell r="J566" t="str">
            <v>НевАзот</v>
          </cell>
          <cell r="K566" t="str">
            <v>НевАзот</v>
          </cell>
          <cell r="L566" t="str">
            <v>GMF</v>
          </cell>
          <cell r="M566" t="str">
            <v>Twin</v>
          </cell>
          <cell r="N566">
            <v>315</v>
          </cell>
          <cell r="O566">
            <v>22396.5</v>
          </cell>
          <cell r="P566">
            <v>22396.5</v>
          </cell>
          <cell r="Q566">
            <v>0</v>
          </cell>
          <cell r="R566">
            <v>-300</v>
          </cell>
          <cell r="S566">
            <v>-21330</v>
          </cell>
          <cell r="T566">
            <v>-21330</v>
          </cell>
          <cell r="U566">
            <v>0</v>
          </cell>
          <cell r="V566">
            <v>0</v>
          </cell>
          <cell r="W566">
            <v>0</v>
          </cell>
          <cell r="X566">
            <v>0</v>
          </cell>
          <cell r="Y566">
            <v>0</v>
          </cell>
        </row>
        <row r="567">
          <cell r="A567">
            <v>200202</v>
          </cell>
          <cell r="B567" t="str">
            <v>bac32</v>
          </cell>
          <cell r="C567" t="str">
            <v>bac</v>
          </cell>
          <cell r="D567">
            <v>37287</v>
          </cell>
          <cell r="E567">
            <v>37305</v>
          </cell>
          <cell r="F567">
            <v>37287</v>
          </cell>
          <cell r="G567">
            <v>37305</v>
          </cell>
          <cell r="H567">
            <v>494.6</v>
          </cell>
          <cell r="I567">
            <v>494.6</v>
          </cell>
          <cell r="J567" t="str">
            <v>НевАзот</v>
          </cell>
          <cell r="K567" t="str">
            <v>НевАзот</v>
          </cell>
          <cell r="L567" t="str">
            <v>GMF</v>
          </cell>
          <cell r="M567" t="str">
            <v>Coxon</v>
          </cell>
          <cell r="N567">
            <v>283</v>
          </cell>
          <cell r="O567">
            <v>139971.79999999999</v>
          </cell>
          <cell r="P567">
            <v>139971.79999999999</v>
          </cell>
          <cell r="Q567">
            <v>0</v>
          </cell>
          <cell r="R567">
            <v>-280</v>
          </cell>
          <cell r="S567">
            <v>-138488</v>
          </cell>
          <cell r="T567">
            <v>-138488</v>
          </cell>
          <cell r="U567">
            <v>0</v>
          </cell>
          <cell r="V567">
            <v>0</v>
          </cell>
          <cell r="W567">
            <v>0</v>
          </cell>
          <cell r="X567">
            <v>0</v>
          </cell>
          <cell r="Y567">
            <v>0</v>
          </cell>
        </row>
        <row r="568">
          <cell r="A568">
            <v>200201</v>
          </cell>
          <cell r="B568" t="str">
            <v>bac33</v>
          </cell>
          <cell r="C568" t="str">
            <v>bac</v>
          </cell>
          <cell r="D568">
            <v>37283</v>
          </cell>
          <cell r="E568">
            <v>37287</v>
          </cell>
          <cell r="F568">
            <v>37283</v>
          </cell>
          <cell r="G568">
            <v>37287</v>
          </cell>
          <cell r="H568">
            <v>33.1</v>
          </cell>
          <cell r="I568">
            <v>33.1</v>
          </cell>
          <cell r="J568" t="str">
            <v>НевАзот</v>
          </cell>
          <cell r="K568" t="str">
            <v>НевАзот</v>
          </cell>
          <cell r="L568" t="str">
            <v>GMF</v>
          </cell>
          <cell r="M568" t="str">
            <v>Twin</v>
          </cell>
          <cell r="N568">
            <v>311</v>
          </cell>
          <cell r="O568">
            <v>10294.1</v>
          </cell>
          <cell r="P568">
            <v>10294.1</v>
          </cell>
          <cell r="Q568">
            <v>0</v>
          </cell>
          <cell r="R568">
            <v>-300</v>
          </cell>
          <cell r="S568">
            <v>-9930</v>
          </cell>
          <cell r="T568">
            <v>-9930</v>
          </cell>
          <cell r="U568">
            <v>0</v>
          </cell>
          <cell r="V568">
            <v>0</v>
          </cell>
          <cell r="W568">
            <v>0</v>
          </cell>
          <cell r="X568">
            <v>0</v>
          </cell>
          <cell r="Y568">
            <v>0</v>
          </cell>
        </row>
        <row r="569">
          <cell r="A569">
            <v>200203</v>
          </cell>
          <cell r="B569" t="str">
            <v>bac34</v>
          </cell>
          <cell r="C569" t="str">
            <v>bac</v>
          </cell>
          <cell r="D569">
            <v>37315</v>
          </cell>
          <cell r="E569">
            <v>37327</v>
          </cell>
          <cell r="F569">
            <v>37315</v>
          </cell>
          <cell r="G569">
            <v>37327</v>
          </cell>
          <cell r="H569">
            <v>41.06</v>
          </cell>
          <cell r="I569">
            <v>41.06</v>
          </cell>
          <cell r="J569" t="str">
            <v>НевАзот</v>
          </cell>
          <cell r="K569" t="str">
            <v>НевАзот</v>
          </cell>
          <cell r="L569" t="str">
            <v>GMF</v>
          </cell>
          <cell r="M569" t="str">
            <v>PCC</v>
          </cell>
          <cell r="N569">
            <v>355</v>
          </cell>
          <cell r="O569">
            <v>14576.3</v>
          </cell>
          <cell r="P569">
            <v>15620</v>
          </cell>
          <cell r="Q569">
            <v>-1043.7</v>
          </cell>
          <cell r="R569">
            <v>-290</v>
          </cell>
          <cell r="S569">
            <v>-11907.4</v>
          </cell>
          <cell r="T569">
            <v>-11907.4</v>
          </cell>
          <cell r="U569">
            <v>0</v>
          </cell>
          <cell r="V569">
            <v>0</v>
          </cell>
          <cell r="W569">
            <v>0</v>
          </cell>
          <cell r="X569">
            <v>0</v>
          </cell>
          <cell r="Y569">
            <v>0</v>
          </cell>
        </row>
        <row r="570">
          <cell r="A570">
            <v>200202</v>
          </cell>
          <cell r="B570" t="str">
            <v>bac36</v>
          </cell>
          <cell r="C570" t="str">
            <v>bac</v>
          </cell>
          <cell r="D570">
            <v>37315</v>
          </cell>
          <cell r="E570">
            <v>37309</v>
          </cell>
          <cell r="F570">
            <v>37315</v>
          </cell>
          <cell r="G570">
            <v>37309</v>
          </cell>
          <cell r="H570">
            <v>119.2</v>
          </cell>
          <cell r="I570">
            <v>119.2</v>
          </cell>
          <cell r="J570" t="str">
            <v>НевАзот</v>
          </cell>
          <cell r="K570" t="str">
            <v>НевАзот</v>
          </cell>
          <cell r="L570" t="str">
            <v>GMF</v>
          </cell>
          <cell r="M570" t="str">
            <v>Twin</v>
          </cell>
          <cell r="N570">
            <v>300</v>
          </cell>
          <cell r="O570">
            <v>35760</v>
          </cell>
          <cell r="P570">
            <v>35760</v>
          </cell>
          <cell r="Q570">
            <v>0</v>
          </cell>
          <cell r="R570">
            <v>-280</v>
          </cell>
          <cell r="S570">
            <v>-33376</v>
          </cell>
          <cell r="T570">
            <v>-33376</v>
          </cell>
          <cell r="U570">
            <v>0</v>
          </cell>
          <cell r="V570">
            <v>0</v>
          </cell>
          <cell r="W570">
            <v>0</v>
          </cell>
          <cell r="X570">
            <v>0</v>
          </cell>
          <cell r="Y570">
            <v>0</v>
          </cell>
        </row>
        <row r="571">
          <cell r="A571">
            <v>200203</v>
          </cell>
          <cell r="B571" t="str">
            <v>bac37</v>
          </cell>
          <cell r="C571" t="str">
            <v>bac</v>
          </cell>
          <cell r="D571">
            <v>37330</v>
          </cell>
          <cell r="E571">
            <v>37320</v>
          </cell>
          <cell r="F571">
            <v>37330</v>
          </cell>
          <cell r="G571">
            <v>37320</v>
          </cell>
          <cell r="H571">
            <v>494.1</v>
          </cell>
          <cell r="I571">
            <v>494.1</v>
          </cell>
          <cell r="J571" t="str">
            <v>НевАзот</v>
          </cell>
          <cell r="K571" t="str">
            <v>НевАзот</v>
          </cell>
          <cell r="L571" t="str">
            <v>GMF</v>
          </cell>
          <cell r="M571" t="str">
            <v>Vinmar</v>
          </cell>
          <cell r="N571">
            <v>355</v>
          </cell>
          <cell r="O571">
            <v>175405.5</v>
          </cell>
          <cell r="P571">
            <v>175405.5</v>
          </cell>
          <cell r="Q571">
            <v>0</v>
          </cell>
          <cell r="R571">
            <v>-290</v>
          </cell>
          <cell r="S571">
            <v>-143289</v>
          </cell>
          <cell r="T571">
            <v>-143289</v>
          </cell>
          <cell r="U571">
            <v>0</v>
          </cell>
          <cell r="V571">
            <v>-60.883299999999998</v>
          </cell>
          <cell r="W571">
            <v>-30082.42</v>
          </cell>
          <cell r="X571">
            <v>-30082.42</v>
          </cell>
          <cell r="Y571">
            <v>0</v>
          </cell>
        </row>
        <row r="572">
          <cell r="A572">
            <v>200203</v>
          </cell>
          <cell r="B572" t="str">
            <v>bac38</v>
          </cell>
          <cell r="C572" t="str">
            <v>bac</v>
          </cell>
          <cell r="D572">
            <v>37340</v>
          </cell>
          <cell r="E572">
            <v>37336</v>
          </cell>
          <cell r="F572">
            <v>37340</v>
          </cell>
          <cell r="G572">
            <v>37336</v>
          </cell>
          <cell r="H572">
            <v>76.3</v>
          </cell>
          <cell r="I572">
            <v>76.3</v>
          </cell>
          <cell r="J572" t="str">
            <v>НевАзот</v>
          </cell>
          <cell r="K572" t="str">
            <v>НевАзот</v>
          </cell>
          <cell r="L572" t="str">
            <v>GMF</v>
          </cell>
          <cell r="M572" t="str">
            <v>Twin</v>
          </cell>
          <cell r="N572">
            <v>300</v>
          </cell>
          <cell r="O572">
            <v>22890</v>
          </cell>
          <cell r="P572">
            <v>22890</v>
          </cell>
          <cell r="Q572">
            <v>0</v>
          </cell>
          <cell r="R572">
            <v>-290</v>
          </cell>
          <cell r="S572">
            <v>-22127</v>
          </cell>
          <cell r="T572">
            <v>-22127</v>
          </cell>
          <cell r="U572">
            <v>0</v>
          </cell>
          <cell r="V572">
            <v>0</v>
          </cell>
          <cell r="W572">
            <v>0</v>
          </cell>
          <cell r="X572">
            <v>0</v>
          </cell>
          <cell r="Y572">
            <v>0</v>
          </cell>
        </row>
        <row r="573">
          <cell r="A573">
            <v>200204</v>
          </cell>
          <cell r="B573" t="str">
            <v>bac39</v>
          </cell>
          <cell r="C573" t="str">
            <v>bac</v>
          </cell>
          <cell r="D573">
            <v>37361</v>
          </cell>
          <cell r="E573">
            <v>37349</v>
          </cell>
          <cell r="F573">
            <v>37361</v>
          </cell>
          <cell r="G573">
            <v>37349</v>
          </cell>
          <cell r="H573">
            <v>114.5</v>
          </cell>
          <cell r="I573">
            <v>114.5</v>
          </cell>
          <cell r="J573" t="str">
            <v>НевАзот</v>
          </cell>
          <cell r="K573" t="str">
            <v>НевАзот</v>
          </cell>
          <cell r="L573" t="str">
            <v>GMF</v>
          </cell>
          <cell r="M573" t="str">
            <v>Vinmar</v>
          </cell>
          <cell r="N573">
            <v>380</v>
          </cell>
          <cell r="O573">
            <v>43510</v>
          </cell>
          <cell r="P573">
            <v>43510</v>
          </cell>
          <cell r="Q573">
            <v>0</v>
          </cell>
          <cell r="R573">
            <v>-290</v>
          </cell>
          <cell r="S573">
            <v>-33205</v>
          </cell>
          <cell r="T573">
            <v>-33205</v>
          </cell>
          <cell r="U573">
            <v>0</v>
          </cell>
          <cell r="V573">
            <v>-61.739199999999997</v>
          </cell>
          <cell r="W573">
            <v>-7069.14</v>
          </cell>
          <cell r="X573">
            <v>-7069.14</v>
          </cell>
          <cell r="Y573">
            <v>0</v>
          </cell>
        </row>
        <row r="574">
          <cell r="A574">
            <v>200204</v>
          </cell>
          <cell r="B574" t="str">
            <v>bac40</v>
          </cell>
          <cell r="C574" t="str">
            <v>bac</v>
          </cell>
          <cell r="D574">
            <v>37375</v>
          </cell>
          <cell r="E574">
            <v>37361</v>
          </cell>
          <cell r="F574">
            <v>37375</v>
          </cell>
          <cell r="G574">
            <v>37361</v>
          </cell>
          <cell r="H574">
            <v>129.5</v>
          </cell>
          <cell r="I574">
            <v>129.5</v>
          </cell>
          <cell r="J574" t="str">
            <v>НевАзот</v>
          </cell>
          <cell r="K574" t="str">
            <v>НевАзот</v>
          </cell>
          <cell r="L574" t="str">
            <v>GMF</v>
          </cell>
          <cell r="M574" t="str">
            <v>Coxon</v>
          </cell>
          <cell r="N574">
            <v>390</v>
          </cell>
          <cell r="O574">
            <v>50505</v>
          </cell>
          <cell r="P574">
            <v>50505</v>
          </cell>
          <cell r="Q574">
            <v>0</v>
          </cell>
          <cell r="R574">
            <v>-290</v>
          </cell>
          <cell r="S574">
            <v>-37555</v>
          </cell>
          <cell r="T574">
            <v>-37555</v>
          </cell>
          <cell r="U574">
            <v>0</v>
          </cell>
          <cell r="V574">
            <v>-63.301400000000001</v>
          </cell>
          <cell r="W574">
            <v>-8197.5300000000007</v>
          </cell>
          <cell r="X574">
            <v>-8197.5300000000007</v>
          </cell>
          <cell r="Y574">
            <v>0</v>
          </cell>
        </row>
        <row r="575">
          <cell r="A575">
            <v>200203</v>
          </cell>
          <cell r="B575" t="str">
            <v>bac41</v>
          </cell>
          <cell r="C575" t="str">
            <v>bac</v>
          </cell>
          <cell r="D575">
            <v>37344</v>
          </cell>
          <cell r="E575">
            <v>37343</v>
          </cell>
          <cell r="F575">
            <v>37344</v>
          </cell>
          <cell r="G575">
            <v>37343</v>
          </cell>
          <cell r="H575">
            <v>431.2</v>
          </cell>
          <cell r="I575">
            <v>431.2</v>
          </cell>
          <cell r="J575" t="str">
            <v>НевАзот</v>
          </cell>
          <cell r="K575" t="str">
            <v>НевАзот</v>
          </cell>
          <cell r="L575" t="str">
            <v>GMF</v>
          </cell>
          <cell r="M575" t="str">
            <v>Twin</v>
          </cell>
          <cell r="N575">
            <v>310</v>
          </cell>
          <cell r="O575">
            <v>133672</v>
          </cell>
          <cell r="P575">
            <v>133672</v>
          </cell>
          <cell r="Q575">
            <v>0</v>
          </cell>
          <cell r="R575">
            <v>-290</v>
          </cell>
          <cell r="S575">
            <v>-125048</v>
          </cell>
          <cell r="T575">
            <v>-125048</v>
          </cell>
          <cell r="U575">
            <v>0</v>
          </cell>
          <cell r="V575">
            <v>0</v>
          </cell>
          <cell r="W575">
            <v>0</v>
          </cell>
          <cell r="X575">
            <v>0</v>
          </cell>
          <cell r="Y575">
            <v>0</v>
          </cell>
        </row>
        <row r="576">
          <cell r="A576">
            <v>200203</v>
          </cell>
          <cell r="B576" t="str">
            <v>bac42</v>
          </cell>
          <cell r="C576" t="str">
            <v>bac</v>
          </cell>
          <cell r="D576">
            <v>37344</v>
          </cell>
          <cell r="E576">
            <v>37344</v>
          </cell>
          <cell r="F576">
            <v>37344</v>
          </cell>
          <cell r="G576">
            <v>37344</v>
          </cell>
          <cell r="H576">
            <v>35.799999999999997</v>
          </cell>
          <cell r="I576">
            <v>35.799999999999997</v>
          </cell>
          <cell r="J576" t="str">
            <v>НевАзот</v>
          </cell>
          <cell r="K576" t="str">
            <v>НевАзот</v>
          </cell>
          <cell r="L576" t="str">
            <v>GMF</v>
          </cell>
          <cell r="M576" t="str">
            <v>Twin</v>
          </cell>
          <cell r="N576">
            <v>310</v>
          </cell>
          <cell r="O576">
            <v>11098</v>
          </cell>
          <cell r="P576">
            <v>11098</v>
          </cell>
          <cell r="Q576">
            <v>0</v>
          </cell>
          <cell r="R576">
            <v>-290</v>
          </cell>
          <cell r="S576">
            <v>-10382</v>
          </cell>
          <cell r="T576">
            <v>-10382</v>
          </cell>
          <cell r="U576">
            <v>0</v>
          </cell>
          <cell r="V576">
            <v>0</v>
          </cell>
          <cell r="W576">
            <v>0</v>
          </cell>
          <cell r="X576">
            <v>0</v>
          </cell>
          <cell r="Y576">
            <v>0</v>
          </cell>
        </row>
        <row r="577">
          <cell r="A577">
            <v>200203</v>
          </cell>
          <cell r="B577" t="str">
            <v>bac43</v>
          </cell>
          <cell r="C577" t="str">
            <v>bac</v>
          </cell>
          <cell r="D577">
            <v>37344</v>
          </cell>
          <cell r="E577">
            <v>37346</v>
          </cell>
          <cell r="F577">
            <v>37344</v>
          </cell>
          <cell r="G577">
            <v>37346</v>
          </cell>
          <cell r="H577">
            <v>32.4</v>
          </cell>
          <cell r="I577">
            <v>32.4</v>
          </cell>
          <cell r="J577" t="str">
            <v>НевАзот</v>
          </cell>
          <cell r="K577" t="str">
            <v>НевАзот</v>
          </cell>
          <cell r="L577" t="str">
            <v>GMF</v>
          </cell>
          <cell r="M577" t="str">
            <v>Twin</v>
          </cell>
          <cell r="N577">
            <v>310</v>
          </cell>
          <cell r="O577">
            <v>10044</v>
          </cell>
          <cell r="P577">
            <v>10044</v>
          </cell>
          <cell r="Q577">
            <v>0</v>
          </cell>
          <cell r="R577">
            <v>-290</v>
          </cell>
          <cell r="S577">
            <v>-9396</v>
          </cell>
          <cell r="T577">
            <v>-9396</v>
          </cell>
          <cell r="U577">
            <v>0</v>
          </cell>
          <cell r="V577">
            <v>0</v>
          </cell>
          <cell r="W577">
            <v>0</v>
          </cell>
          <cell r="X577">
            <v>0</v>
          </cell>
          <cell r="Y577">
            <v>0</v>
          </cell>
        </row>
        <row r="578">
          <cell r="A578">
            <v>200204</v>
          </cell>
          <cell r="B578" t="str">
            <v>bac44</v>
          </cell>
          <cell r="C578" t="str">
            <v>bac</v>
          </cell>
          <cell r="D578">
            <v>37356</v>
          </cell>
          <cell r="E578">
            <v>37356</v>
          </cell>
          <cell r="F578">
            <v>37356</v>
          </cell>
          <cell r="G578">
            <v>37356</v>
          </cell>
          <cell r="H578">
            <v>42.6</v>
          </cell>
          <cell r="I578">
            <v>42.6</v>
          </cell>
          <cell r="J578" t="str">
            <v>НевАзот</v>
          </cell>
          <cell r="K578" t="str">
            <v>НевАзот</v>
          </cell>
          <cell r="L578" t="str">
            <v>GMF</v>
          </cell>
          <cell r="M578" t="str">
            <v>Abichem</v>
          </cell>
          <cell r="N578">
            <v>410</v>
          </cell>
          <cell r="O578">
            <v>17466</v>
          </cell>
          <cell r="P578">
            <v>17466</v>
          </cell>
          <cell r="Q578">
            <v>0</v>
          </cell>
          <cell r="R578">
            <v>-290</v>
          </cell>
          <cell r="S578">
            <v>-12354</v>
          </cell>
          <cell r="T578">
            <v>-12354</v>
          </cell>
          <cell r="U578">
            <v>0</v>
          </cell>
          <cell r="V578">
            <v>-65.517099999999999</v>
          </cell>
          <cell r="W578">
            <v>-2791.03</v>
          </cell>
          <cell r="X578">
            <v>-2791.03</v>
          </cell>
          <cell r="Y578">
            <v>0</v>
          </cell>
        </row>
        <row r="579">
          <cell r="A579">
            <v>200204</v>
          </cell>
          <cell r="B579" t="str">
            <v>bac45</v>
          </cell>
          <cell r="C579" t="str">
            <v>bac</v>
          </cell>
          <cell r="D579">
            <v>37361</v>
          </cell>
          <cell r="E579">
            <v>37354</v>
          </cell>
          <cell r="F579">
            <v>37361</v>
          </cell>
          <cell r="G579">
            <v>37354</v>
          </cell>
          <cell r="H579">
            <v>261</v>
          </cell>
          <cell r="I579">
            <v>261</v>
          </cell>
          <cell r="J579" t="str">
            <v>НевАзот</v>
          </cell>
          <cell r="K579" t="str">
            <v>НевАзот</v>
          </cell>
          <cell r="L579" t="str">
            <v>GMF</v>
          </cell>
          <cell r="M579" t="str">
            <v>Vinmar</v>
          </cell>
          <cell r="N579">
            <v>380</v>
          </cell>
          <cell r="O579">
            <v>99180</v>
          </cell>
          <cell r="P579">
            <v>99180</v>
          </cell>
          <cell r="Q579">
            <v>0</v>
          </cell>
          <cell r="R579">
            <v>-290</v>
          </cell>
          <cell r="S579">
            <v>-75690</v>
          </cell>
          <cell r="T579">
            <v>-75690</v>
          </cell>
          <cell r="U579">
            <v>0</v>
          </cell>
          <cell r="V579">
            <v>-60.139299999999999</v>
          </cell>
          <cell r="W579">
            <v>-15696.36</v>
          </cell>
          <cell r="X579">
            <v>-15696.36</v>
          </cell>
          <cell r="Y579">
            <v>0</v>
          </cell>
        </row>
        <row r="580">
          <cell r="A580">
            <v>200204</v>
          </cell>
          <cell r="B580" t="str">
            <v>bac46</v>
          </cell>
          <cell r="C580" t="str">
            <v>bac</v>
          </cell>
          <cell r="D580">
            <v>37361</v>
          </cell>
          <cell r="E580">
            <v>37357</v>
          </cell>
          <cell r="F580">
            <v>37361</v>
          </cell>
          <cell r="G580">
            <v>37357</v>
          </cell>
          <cell r="H580">
            <v>105.8</v>
          </cell>
          <cell r="I580">
            <v>105.8</v>
          </cell>
          <cell r="J580" t="str">
            <v>НевАзот</v>
          </cell>
          <cell r="K580" t="str">
            <v>НевАзот</v>
          </cell>
          <cell r="L580" t="str">
            <v>GMF</v>
          </cell>
          <cell r="M580" t="str">
            <v>Vinmar</v>
          </cell>
          <cell r="N580">
            <v>380</v>
          </cell>
          <cell r="O580">
            <v>40204</v>
          </cell>
          <cell r="P580">
            <v>40204</v>
          </cell>
          <cell r="Q580">
            <v>0</v>
          </cell>
          <cell r="R580">
            <v>-290</v>
          </cell>
          <cell r="S580">
            <v>-30682</v>
          </cell>
          <cell r="T580">
            <v>-30682</v>
          </cell>
          <cell r="U580">
            <v>0</v>
          </cell>
          <cell r="V580">
            <v>-62.954099999999997</v>
          </cell>
          <cell r="W580">
            <v>-6660.54</v>
          </cell>
          <cell r="X580">
            <v>-6660.54</v>
          </cell>
          <cell r="Y580">
            <v>0</v>
          </cell>
        </row>
        <row r="581">
          <cell r="A581">
            <v>200204</v>
          </cell>
          <cell r="B581" t="str">
            <v>bac47</v>
          </cell>
          <cell r="C581" t="str">
            <v>bac</v>
          </cell>
          <cell r="D581">
            <v>37375</v>
          </cell>
          <cell r="E581">
            <v>37364</v>
          </cell>
          <cell r="F581">
            <v>37375</v>
          </cell>
          <cell r="G581">
            <v>37364</v>
          </cell>
          <cell r="H581">
            <v>68.900000000000006</v>
          </cell>
          <cell r="I581">
            <v>68.900000000000006</v>
          </cell>
          <cell r="J581" t="str">
            <v>НевАзот</v>
          </cell>
          <cell r="K581" t="str">
            <v>НевАзот</v>
          </cell>
          <cell r="L581" t="str">
            <v>GMF</v>
          </cell>
          <cell r="M581" t="str">
            <v>Coxon</v>
          </cell>
          <cell r="N581">
            <v>390</v>
          </cell>
          <cell r="O581">
            <v>26871</v>
          </cell>
          <cell r="P581">
            <v>26871</v>
          </cell>
          <cell r="Q581">
            <v>0</v>
          </cell>
          <cell r="R581">
            <v>-290</v>
          </cell>
          <cell r="S581">
            <v>-19981</v>
          </cell>
          <cell r="T581">
            <v>-19981</v>
          </cell>
          <cell r="U581">
            <v>0</v>
          </cell>
          <cell r="V581">
            <v>-65.203500000000005</v>
          </cell>
          <cell r="W581">
            <v>-4492.5200000000004</v>
          </cell>
          <cell r="X581">
            <v>-4492.5200000000004</v>
          </cell>
          <cell r="Y581">
            <v>0</v>
          </cell>
        </row>
        <row r="582">
          <cell r="A582">
            <v>200204</v>
          </cell>
          <cell r="B582" t="str">
            <v>bac48</v>
          </cell>
          <cell r="C582" t="str">
            <v>bac</v>
          </cell>
          <cell r="D582">
            <v>37361</v>
          </cell>
          <cell r="E582">
            <v>37362</v>
          </cell>
          <cell r="F582">
            <v>37361</v>
          </cell>
          <cell r="G582">
            <v>37362</v>
          </cell>
          <cell r="H582">
            <v>34</v>
          </cell>
          <cell r="I582">
            <v>34</v>
          </cell>
          <cell r="J582" t="str">
            <v>НевАзот</v>
          </cell>
          <cell r="K582" t="str">
            <v>НевАзот</v>
          </cell>
          <cell r="L582" t="str">
            <v>GMF</v>
          </cell>
          <cell r="M582" t="str">
            <v>Vopak</v>
          </cell>
          <cell r="N582">
            <v>390</v>
          </cell>
          <cell r="O582">
            <v>13260</v>
          </cell>
          <cell r="P582">
            <v>13260</v>
          </cell>
          <cell r="Q582">
            <v>0</v>
          </cell>
          <cell r="R582">
            <v>-290</v>
          </cell>
          <cell r="S582">
            <v>-9860</v>
          </cell>
          <cell r="T582">
            <v>-9860</v>
          </cell>
          <cell r="U582">
            <v>0</v>
          </cell>
          <cell r="V582">
            <v>-65.203500000000005</v>
          </cell>
          <cell r="W582">
            <v>-2216.92</v>
          </cell>
          <cell r="X582">
            <v>-2216.92</v>
          </cell>
          <cell r="Y582">
            <v>0</v>
          </cell>
        </row>
        <row r="583">
          <cell r="A583">
            <v>200205</v>
          </cell>
          <cell r="B583" t="str">
            <v>bac49</v>
          </cell>
          <cell r="C583" t="str">
            <v>bac</v>
          </cell>
          <cell r="D583">
            <v>37393</v>
          </cell>
          <cell r="E583">
            <v>37384</v>
          </cell>
          <cell r="F583">
            <v>37393</v>
          </cell>
          <cell r="G583">
            <v>37384</v>
          </cell>
          <cell r="H583">
            <v>323.8</v>
          </cell>
          <cell r="I583">
            <v>323.8</v>
          </cell>
          <cell r="J583" t="str">
            <v>НевАзот</v>
          </cell>
          <cell r="K583" t="str">
            <v>НевАзот</v>
          </cell>
          <cell r="L583" t="str">
            <v>GMF</v>
          </cell>
          <cell r="M583" t="str">
            <v>Vinmar</v>
          </cell>
          <cell r="N583">
            <v>415</v>
          </cell>
          <cell r="O583">
            <v>134377</v>
          </cell>
          <cell r="P583">
            <v>134377</v>
          </cell>
          <cell r="Q583">
            <v>0</v>
          </cell>
          <cell r="R583">
            <v>-290</v>
          </cell>
          <cell r="S583">
            <v>-93902</v>
          </cell>
          <cell r="T583">
            <v>-93902</v>
          </cell>
          <cell r="U583">
            <v>0</v>
          </cell>
          <cell r="V583">
            <v>-62.638399999999997</v>
          </cell>
          <cell r="W583">
            <v>-20282.310000000001</v>
          </cell>
          <cell r="X583">
            <v>-20282.310000000001</v>
          </cell>
          <cell r="Y583">
            <v>0</v>
          </cell>
        </row>
        <row r="584">
          <cell r="A584">
            <v>200205</v>
          </cell>
          <cell r="B584" t="str">
            <v>bac50</v>
          </cell>
          <cell r="C584" t="str">
            <v>bac</v>
          </cell>
          <cell r="D584">
            <v>37400</v>
          </cell>
          <cell r="E584">
            <v>37389</v>
          </cell>
          <cell r="F584">
            <v>37400</v>
          </cell>
          <cell r="G584">
            <v>37389</v>
          </cell>
          <cell r="H584">
            <v>126.3</v>
          </cell>
          <cell r="I584">
            <v>126.3</v>
          </cell>
          <cell r="J584" t="str">
            <v>НевАзот</v>
          </cell>
          <cell r="K584" t="str">
            <v>НевАзот</v>
          </cell>
          <cell r="L584" t="str">
            <v>GMF</v>
          </cell>
          <cell r="M584" t="str">
            <v>Vinmar</v>
          </cell>
          <cell r="N584">
            <v>415</v>
          </cell>
          <cell r="O584">
            <v>52414.5</v>
          </cell>
          <cell r="P584">
            <v>52414.5</v>
          </cell>
          <cell r="Q584">
            <v>0</v>
          </cell>
          <cell r="R584">
            <v>-290</v>
          </cell>
          <cell r="S584">
            <v>-36627</v>
          </cell>
          <cell r="T584">
            <v>-36627</v>
          </cell>
          <cell r="U584">
            <v>0</v>
          </cell>
          <cell r="V584">
            <v>-61.691000000000003</v>
          </cell>
          <cell r="W584">
            <v>-7791.57</v>
          </cell>
          <cell r="X584">
            <v>-7791.57</v>
          </cell>
          <cell r="Y584">
            <v>0</v>
          </cell>
        </row>
        <row r="585">
          <cell r="A585">
            <v>200204</v>
          </cell>
          <cell r="B585" t="str">
            <v>bac51</v>
          </cell>
          <cell r="C585" t="str">
            <v>bac</v>
          </cell>
          <cell r="D585">
            <v>37375</v>
          </cell>
          <cell r="E585">
            <v>37368</v>
          </cell>
          <cell r="F585">
            <v>37375</v>
          </cell>
          <cell r="G585">
            <v>37368</v>
          </cell>
          <cell r="H585">
            <v>133</v>
          </cell>
          <cell r="I585">
            <v>133</v>
          </cell>
          <cell r="J585" t="str">
            <v>НевАзот</v>
          </cell>
          <cell r="K585" t="str">
            <v>НевАзот</v>
          </cell>
          <cell r="L585" t="str">
            <v>GMF</v>
          </cell>
          <cell r="M585" t="str">
            <v>Coxon</v>
          </cell>
          <cell r="N585">
            <v>390</v>
          </cell>
          <cell r="O585">
            <v>51870</v>
          </cell>
          <cell r="P585">
            <v>51870</v>
          </cell>
          <cell r="Q585">
            <v>0</v>
          </cell>
          <cell r="R585">
            <v>-290</v>
          </cell>
          <cell r="S585">
            <v>-38570</v>
          </cell>
          <cell r="T585">
            <v>-38570</v>
          </cell>
          <cell r="U585">
            <v>0</v>
          </cell>
          <cell r="V585">
            <v>-63.9129</v>
          </cell>
          <cell r="W585">
            <v>-8500.41</v>
          </cell>
          <cell r="X585">
            <v>-8500.41</v>
          </cell>
          <cell r="Y585">
            <v>0</v>
          </cell>
        </row>
        <row r="586">
          <cell r="A586">
            <v>200204</v>
          </cell>
          <cell r="B586" t="str">
            <v>bac52</v>
          </cell>
          <cell r="C586" t="str">
            <v>bac</v>
          </cell>
          <cell r="D586">
            <v>37375</v>
          </cell>
          <cell r="E586">
            <v>37370</v>
          </cell>
          <cell r="F586">
            <v>37375</v>
          </cell>
          <cell r="G586">
            <v>37370</v>
          </cell>
          <cell r="H586">
            <v>70.7</v>
          </cell>
          <cell r="I586">
            <v>70.7</v>
          </cell>
          <cell r="J586" t="str">
            <v>НевАзот</v>
          </cell>
          <cell r="K586" t="str">
            <v>НевАзот</v>
          </cell>
          <cell r="L586" t="str">
            <v>GMF</v>
          </cell>
          <cell r="M586" t="str">
            <v>Coxon</v>
          </cell>
          <cell r="N586">
            <v>390</v>
          </cell>
          <cell r="O586">
            <v>27573</v>
          </cell>
          <cell r="P586">
            <v>27573</v>
          </cell>
          <cell r="Q586">
            <v>0</v>
          </cell>
          <cell r="R586">
            <v>-290</v>
          </cell>
          <cell r="S586">
            <v>-20503</v>
          </cell>
          <cell r="T586">
            <v>-20503</v>
          </cell>
          <cell r="U586">
            <v>0</v>
          </cell>
          <cell r="V586">
            <v>-63.2151</v>
          </cell>
          <cell r="W586">
            <v>-4469.3100000000004</v>
          </cell>
          <cell r="X586">
            <v>-4469.3100000000004</v>
          </cell>
          <cell r="Y586">
            <v>0</v>
          </cell>
        </row>
        <row r="587">
          <cell r="A587">
            <v>200205</v>
          </cell>
          <cell r="B587" t="str">
            <v>bac53</v>
          </cell>
          <cell r="C587" t="str">
            <v>bac</v>
          </cell>
          <cell r="D587">
            <v>37392</v>
          </cell>
          <cell r="E587">
            <v>37400</v>
          </cell>
          <cell r="F587">
            <v>37392</v>
          </cell>
          <cell r="G587">
            <v>37400</v>
          </cell>
          <cell r="H587">
            <v>32.6</v>
          </cell>
          <cell r="I587">
            <v>32.6</v>
          </cell>
          <cell r="J587" t="str">
            <v>НевАзот</v>
          </cell>
          <cell r="K587" t="str">
            <v>НевАзот</v>
          </cell>
          <cell r="L587" t="str">
            <v>GMF</v>
          </cell>
          <cell r="M587" t="str">
            <v>Vopak</v>
          </cell>
          <cell r="N587">
            <v>405</v>
          </cell>
          <cell r="O587">
            <v>13203</v>
          </cell>
          <cell r="P587">
            <v>13203</v>
          </cell>
          <cell r="Q587">
            <v>0</v>
          </cell>
          <cell r="R587">
            <v>-290</v>
          </cell>
          <cell r="S587">
            <v>-9454</v>
          </cell>
          <cell r="T587">
            <v>-9454</v>
          </cell>
          <cell r="U587">
            <v>0</v>
          </cell>
          <cell r="V587">
            <v>-61.108600000000003</v>
          </cell>
          <cell r="W587">
            <v>-1992.14</v>
          </cell>
          <cell r="X587">
            <v>-1992.14</v>
          </cell>
          <cell r="Y587">
            <v>0</v>
          </cell>
        </row>
        <row r="588">
          <cell r="A588">
            <v>200204</v>
          </cell>
          <cell r="B588" t="str">
            <v>bac55</v>
          </cell>
          <cell r="C588" t="str">
            <v>bac</v>
          </cell>
          <cell r="D588">
            <v>37375</v>
          </cell>
          <cell r="E588">
            <v>37371</v>
          </cell>
          <cell r="F588">
            <v>37375</v>
          </cell>
          <cell r="G588">
            <v>37371</v>
          </cell>
          <cell r="H588">
            <v>33.299999999999997</v>
          </cell>
          <cell r="I588">
            <v>33.299999999999997</v>
          </cell>
          <cell r="J588" t="str">
            <v>НевАзот</v>
          </cell>
          <cell r="K588" t="str">
            <v>НевАзот</v>
          </cell>
          <cell r="L588" t="str">
            <v>GMF</v>
          </cell>
          <cell r="M588" t="str">
            <v>Coxon</v>
          </cell>
          <cell r="N588">
            <v>390</v>
          </cell>
          <cell r="O588">
            <v>12987</v>
          </cell>
          <cell r="P588">
            <v>12987</v>
          </cell>
          <cell r="Q588">
            <v>0</v>
          </cell>
          <cell r="R588">
            <v>-290</v>
          </cell>
          <cell r="S588">
            <v>-9657</v>
          </cell>
          <cell r="T588">
            <v>-9657</v>
          </cell>
          <cell r="U588">
            <v>0</v>
          </cell>
          <cell r="V588">
            <v>-63.4514</v>
          </cell>
          <cell r="W588">
            <v>-2112.9299999999998</v>
          </cell>
          <cell r="X588">
            <v>-2112.9299999999998</v>
          </cell>
          <cell r="Y588">
            <v>0</v>
          </cell>
        </row>
        <row r="589">
          <cell r="A589">
            <v>200205</v>
          </cell>
          <cell r="B589" t="str">
            <v>bac56</v>
          </cell>
          <cell r="C589" t="str">
            <v>bac</v>
          </cell>
          <cell r="D589">
            <v>37393</v>
          </cell>
          <cell r="E589">
            <v>37389</v>
          </cell>
          <cell r="F589">
            <v>37393</v>
          </cell>
          <cell r="G589">
            <v>37389</v>
          </cell>
          <cell r="H589">
            <v>32.799999999999997</v>
          </cell>
          <cell r="I589">
            <v>32.799999999999997</v>
          </cell>
          <cell r="J589" t="str">
            <v>НевАзот</v>
          </cell>
          <cell r="K589" t="str">
            <v>НевАзот</v>
          </cell>
          <cell r="L589" t="str">
            <v>GMF</v>
          </cell>
          <cell r="M589" t="str">
            <v>Coxon</v>
          </cell>
          <cell r="N589">
            <v>390</v>
          </cell>
          <cell r="O589">
            <v>12792</v>
          </cell>
          <cell r="P589">
            <v>12792</v>
          </cell>
          <cell r="Q589">
            <v>0</v>
          </cell>
          <cell r="R589">
            <v>-290</v>
          </cell>
          <cell r="S589">
            <v>-9512</v>
          </cell>
          <cell r="T589">
            <v>-9512</v>
          </cell>
          <cell r="U589">
            <v>0</v>
          </cell>
          <cell r="V589">
            <v>-61.691200000000002</v>
          </cell>
          <cell r="W589">
            <v>-2023.47</v>
          </cell>
          <cell r="X589">
            <v>-2023.47</v>
          </cell>
          <cell r="Y589">
            <v>0</v>
          </cell>
        </row>
        <row r="590">
          <cell r="A590">
            <v>200205</v>
          </cell>
          <cell r="B590" t="str">
            <v>bac57</v>
          </cell>
          <cell r="C590" t="str">
            <v>bac</v>
          </cell>
          <cell r="D590">
            <v>37386</v>
          </cell>
          <cell r="E590">
            <v>37384</v>
          </cell>
          <cell r="F590">
            <v>37386</v>
          </cell>
          <cell r="G590">
            <v>37384</v>
          </cell>
          <cell r="H590">
            <v>42.3</v>
          </cell>
          <cell r="I590">
            <v>42.3</v>
          </cell>
          <cell r="J590" t="str">
            <v>НевАзот</v>
          </cell>
          <cell r="K590" t="str">
            <v>НевАзот</v>
          </cell>
          <cell r="L590" t="str">
            <v>GMF</v>
          </cell>
          <cell r="M590" t="str">
            <v>Abichem</v>
          </cell>
          <cell r="N590">
            <v>410</v>
          </cell>
          <cell r="O590">
            <v>17343</v>
          </cell>
          <cell r="P590">
            <v>17343</v>
          </cell>
          <cell r="Q590">
            <v>0</v>
          </cell>
          <cell r="R590">
            <v>-290</v>
          </cell>
          <cell r="S590">
            <v>-12267</v>
          </cell>
          <cell r="T590">
            <v>-12267</v>
          </cell>
          <cell r="U590">
            <v>0</v>
          </cell>
          <cell r="V590">
            <v>-64.676100000000005</v>
          </cell>
          <cell r="W590">
            <v>-2735.8</v>
          </cell>
          <cell r="X590">
            <v>-2735.8</v>
          </cell>
          <cell r="Y590">
            <v>0</v>
          </cell>
        </row>
        <row r="591">
          <cell r="A591">
            <v>200205</v>
          </cell>
          <cell r="B591" t="str">
            <v>bac58</v>
          </cell>
          <cell r="C591" t="str">
            <v>bac</v>
          </cell>
          <cell r="D591">
            <v>37396</v>
          </cell>
          <cell r="E591">
            <v>37400</v>
          </cell>
          <cell r="F591">
            <v>37396</v>
          </cell>
          <cell r="G591">
            <v>37400</v>
          </cell>
          <cell r="H591">
            <v>34.5</v>
          </cell>
          <cell r="I591">
            <v>34.5</v>
          </cell>
          <cell r="J591" t="str">
            <v>НевАзот</v>
          </cell>
          <cell r="K591" t="str">
            <v>НевАзот</v>
          </cell>
          <cell r="L591" t="str">
            <v>GMF</v>
          </cell>
          <cell r="M591" t="str">
            <v>PCC</v>
          </cell>
          <cell r="N591">
            <v>460</v>
          </cell>
          <cell r="O591">
            <v>15870</v>
          </cell>
          <cell r="P591">
            <v>15870</v>
          </cell>
          <cell r="Q591">
            <v>0</v>
          </cell>
          <cell r="R591">
            <v>-290</v>
          </cell>
          <cell r="S591">
            <v>-10005</v>
          </cell>
          <cell r="T591">
            <v>-10005</v>
          </cell>
          <cell r="U591">
            <v>0</v>
          </cell>
          <cell r="V591">
            <v>-59.648699999999998</v>
          </cell>
          <cell r="W591">
            <v>-2057.88</v>
          </cell>
          <cell r="X591">
            <v>-2057.88</v>
          </cell>
          <cell r="Y591">
            <v>0</v>
          </cell>
        </row>
        <row r="592">
          <cell r="A592">
            <v>200205</v>
          </cell>
          <cell r="B592" t="str">
            <v>bac59</v>
          </cell>
          <cell r="C592" t="str">
            <v>bac</v>
          </cell>
          <cell r="D592">
            <v>37400</v>
          </cell>
          <cell r="E592">
            <v>37406</v>
          </cell>
          <cell r="F592">
            <v>37400</v>
          </cell>
          <cell r="G592">
            <v>37406</v>
          </cell>
          <cell r="H592">
            <v>214.6</v>
          </cell>
          <cell r="I592">
            <v>214.6</v>
          </cell>
          <cell r="J592" t="str">
            <v>НевАзот</v>
          </cell>
          <cell r="K592" t="str">
            <v>НевАзот</v>
          </cell>
          <cell r="L592" t="str">
            <v>GMF</v>
          </cell>
          <cell r="M592" t="str">
            <v>Vinmar</v>
          </cell>
          <cell r="N592">
            <v>415</v>
          </cell>
          <cell r="O592">
            <v>89059</v>
          </cell>
          <cell r="P592">
            <v>89059</v>
          </cell>
          <cell r="Q592">
            <v>0</v>
          </cell>
          <cell r="R592">
            <v>-290</v>
          </cell>
          <cell r="S592">
            <v>-62234</v>
          </cell>
          <cell r="T592">
            <v>-62234</v>
          </cell>
          <cell r="U592">
            <v>0</v>
          </cell>
          <cell r="V592">
            <v>-62.932499999999997</v>
          </cell>
          <cell r="W592">
            <v>-13505.31</v>
          </cell>
          <cell r="X592">
            <v>-13505.31</v>
          </cell>
          <cell r="Y592">
            <v>0</v>
          </cell>
        </row>
        <row r="593">
          <cell r="A593">
            <v>200205</v>
          </cell>
          <cell r="B593" t="str">
            <v>bac60</v>
          </cell>
          <cell r="C593" t="str">
            <v>bac</v>
          </cell>
          <cell r="D593">
            <v>37407</v>
          </cell>
          <cell r="E593">
            <v>37400</v>
          </cell>
          <cell r="F593">
            <v>37407</v>
          </cell>
          <cell r="G593">
            <v>37400</v>
          </cell>
          <cell r="H593">
            <v>66.2</v>
          </cell>
          <cell r="I593">
            <v>66.2</v>
          </cell>
          <cell r="J593" t="str">
            <v>НевАзот</v>
          </cell>
          <cell r="K593" t="str">
            <v>НевАзот</v>
          </cell>
          <cell r="L593" t="str">
            <v>GMF</v>
          </cell>
          <cell r="M593" t="str">
            <v>Twin</v>
          </cell>
          <cell r="N593">
            <v>410</v>
          </cell>
          <cell r="O593">
            <v>27142</v>
          </cell>
          <cell r="P593">
            <v>27142</v>
          </cell>
          <cell r="Q593">
            <v>0</v>
          </cell>
          <cell r="R593">
            <v>-290</v>
          </cell>
          <cell r="S593">
            <v>-19198</v>
          </cell>
          <cell r="T593">
            <v>-19198</v>
          </cell>
          <cell r="U593">
            <v>0</v>
          </cell>
          <cell r="V593">
            <v>-61.108800000000002</v>
          </cell>
          <cell r="W593">
            <v>-4045.4</v>
          </cell>
          <cell r="X593">
            <v>-4045.4</v>
          </cell>
          <cell r="Y593">
            <v>0</v>
          </cell>
        </row>
        <row r="594">
          <cell r="A594">
            <v>200205</v>
          </cell>
          <cell r="B594" t="str">
            <v>bac61</v>
          </cell>
          <cell r="C594" t="str">
            <v>bac</v>
          </cell>
          <cell r="D594">
            <v>37398</v>
          </cell>
          <cell r="E594">
            <v>37403</v>
          </cell>
          <cell r="F594">
            <v>37398</v>
          </cell>
          <cell r="G594">
            <v>37403</v>
          </cell>
          <cell r="H594">
            <v>41.9</v>
          </cell>
          <cell r="I594">
            <v>41.9</v>
          </cell>
          <cell r="J594" t="str">
            <v>НевАзот</v>
          </cell>
          <cell r="K594" t="str">
            <v>НевАзот</v>
          </cell>
          <cell r="L594" t="str">
            <v>GMF</v>
          </cell>
          <cell r="M594" t="str">
            <v>Abichem</v>
          </cell>
          <cell r="N594">
            <v>410</v>
          </cell>
          <cell r="O594">
            <v>17179</v>
          </cell>
          <cell r="P594">
            <v>17179</v>
          </cell>
          <cell r="Q594">
            <v>0</v>
          </cell>
          <cell r="R594">
            <v>-290</v>
          </cell>
          <cell r="S594">
            <v>-12151</v>
          </cell>
          <cell r="T594">
            <v>-12151</v>
          </cell>
          <cell r="U594">
            <v>0</v>
          </cell>
          <cell r="V594">
            <v>-65.293599999999998</v>
          </cell>
          <cell r="W594">
            <v>-2735.8</v>
          </cell>
          <cell r="X594">
            <v>-2735.8</v>
          </cell>
          <cell r="Y594">
            <v>0</v>
          </cell>
        </row>
        <row r="595">
          <cell r="A595">
            <v>200205</v>
          </cell>
          <cell r="B595" t="str">
            <v>bac62</v>
          </cell>
          <cell r="C595" t="str">
            <v>bac</v>
          </cell>
          <cell r="D595">
            <v>37392</v>
          </cell>
          <cell r="E595">
            <v>37403</v>
          </cell>
          <cell r="F595">
            <v>37392</v>
          </cell>
          <cell r="G595">
            <v>37403</v>
          </cell>
          <cell r="H595">
            <v>33.1</v>
          </cell>
          <cell r="I595">
            <v>33.1</v>
          </cell>
          <cell r="J595" t="str">
            <v>НевАзот</v>
          </cell>
          <cell r="K595" t="str">
            <v>НевАзот</v>
          </cell>
          <cell r="L595" t="str">
            <v>GMF</v>
          </cell>
          <cell r="M595" t="str">
            <v>Vopak</v>
          </cell>
          <cell r="N595">
            <v>405</v>
          </cell>
          <cell r="O595">
            <v>13405.5</v>
          </cell>
          <cell r="P595">
            <v>13405.5</v>
          </cell>
          <cell r="Q595">
            <v>0</v>
          </cell>
          <cell r="R595">
            <v>-290</v>
          </cell>
          <cell r="S595">
            <v>-9599</v>
          </cell>
          <cell r="T595">
            <v>-9599</v>
          </cell>
          <cell r="U595">
            <v>0</v>
          </cell>
          <cell r="V595">
            <v>-61.108800000000002</v>
          </cell>
          <cell r="W595">
            <v>-2022.7</v>
          </cell>
          <cell r="X595">
            <v>-2022.7</v>
          </cell>
          <cell r="Y595">
            <v>0</v>
          </cell>
        </row>
        <row r="596">
          <cell r="A596">
            <v>200205</v>
          </cell>
          <cell r="B596" t="str">
            <v>bac63</v>
          </cell>
          <cell r="C596" t="str">
            <v>bac</v>
          </cell>
          <cell r="D596">
            <v>37407</v>
          </cell>
          <cell r="E596">
            <v>37403</v>
          </cell>
          <cell r="F596">
            <v>37407</v>
          </cell>
          <cell r="G596">
            <v>37403</v>
          </cell>
          <cell r="H596">
            <v>32.700000000000003</v>
          </cell>
          <cell r="I596">
            <v>32.700000000000003</v>
          </cell>
          <cell r="J596" t="str">
            <v>НевАзот</v>
          </cell>
          <cell r="K596" t="str">
            <v>НевАзот</v>
          </cell>
          <cell r="L596" t="str">
            <v>GMF</v>
          </cell>
          <cell r="M596" t="str">
            <v>Twin</v>
          </cell>
          <cell r="N596">
            <v>410</v>
          </cell>
          <cell r="O596">
            <v>13407</v>
          </cell>
          <cell r="P596">
            <v>13407</v>
          </cell>
          <cell r="Q596">
            <v>0</v>
          </cell>
          <cell r="R596">
            <v>-290</v>
          </cell>
          <cell r="S596">
            <v>-9483</v>
          </cell>
          <cell r="T596">
            <v>-9483</v>
          </cell>
          <cell r="U596">
            <v>0</v>
          </cell>
          <cell r="V596">
            <v>-78.076499999999996</v>
          </cell>
          <cell r="W596">
            <v>-2553.1</v>
          </cell>
          <cell r="X596">
            <v>-2553.1</v>
          </cell>
          <cell r="Y596">
            <v>0</v>
          </cell>
        </row>
        <row r="597">
          <cell r="A597">
            <v>200205</v>
          </cell>
          <cell r="B597" t="str">
            <v>bac64</v>
          </cell>
          <cell r="C597" t="str">
            <v>bac</v>
          </cell>
          <cell r="D597">
            <v>37396</v>
          </cell>
          <cell r="E597">
            <v>37403</v>
          </cell>
          <cell r="F597">
            <v>37396</v>
          </cell>
          <cell r="G597">
            <v>37403</v>
          </cell>
          <cell r="H597">
            <v>42</v>
          </cell>
          <cell r="I597">
            <v>42</v>
          </cell>
          <cell r="J597" t="str">
            <v>НевАзот</v>
          </cell>
          <cell r="K597" t="str">
            <v>НевАзот</v>
          </cell>
          <cell r="L597" t="str">
            <v>GMF</v>
          </cell>
          <cell r="M597" t="str">
            <v>PCC</v>
          </cell>
          <cell r="N597">
            <v>460</v>
          </cell>
          <cell r="O597">
            <v>19320</v>
          </cell>
          <cell r="P597">
            <v>19320</v>
          </cell>
          <cell r="Q597">
            <v>0</v>
          </cell>
          <cell r="R597">
            <v>-290</v>
          </cell>
          <cell r="S597">
            <v>-12180</v>
          </cell>
          <cell r="T597">
            <v>-12180</v>
          </cell>
          <cell r="U597">
            <v>0</v>
          </cell>
          <cell r="V597">
            <v>-59.648800000000001</v>
          </cell>
          <cell r="W597">
            <v>-2505.25</v>
          </cell>
          <cell r="X597">
            <v>-2505.25</v>
          </cell>
          <cell r="Y597">
            <v>0</v>
          </cell>
        </row>
        <row r="598">
          <cell r="A598">
            <v>200206</v>
          </cell>
          <cell r="B598" t="str">
            <v>bac65</v>
          </cell>
          <cell r="C598" t="str">
            <v>bac</v>
          </cell>
          <cell r="D598">
            <v>37414</v>
          </cell>
          <cell r="E598">
            <v>37412</v>
          </cell>
          <cell r="F598">
            <v>37414</v>
          </cell>
          <cell r="G598">
            <v>37412</v>
          </cell>
          <cell r="H598">
            <v>99.8</v>
          </cell>
          <cell r="I598">
            <v>99.8</v>
          </cell>
          <cell r="J598" t="str">
            <v>НевАзот</v>
          </cell>
          <cell r="K598" t="str">
            <v>НевАзот</v>
          </cell>
          <cell r="L598" t="str">
            <v>GMF</v>
          </cell>
          <cell r="M598" t="str">
            <v>Vinmar</v>
          </cell>
          <cell r="N598">
            <v>415</v>
          </cell>
          <cell r="O598">
            <v>41417</v>
          </cell>
          <cell r="P598">
            <v>41417</v>
          </cell>
          <cell r="Q598">
            <v>0</v>
          </cell>
          <cell r="R598">
            <v>-290</v>
          </cell>
          <cell r="S598">
            <v>-28942</v>
          </cell>
          <cell r="T598">
            <v>-28942</v>
          </cell>
          <cell r="U598">
            <v>0</v>
          </cell>
          <cell r="V598">
            <v>-64.002799999999993</v>
          </cell>
          <cell r="W598">
            <v>-6387.48</v>
          </cell>
          <cell r="X598">
            <v>-6387.48</v>
          </cell>
          <cell r="Y598">
            <v>0</v>
          </cell>
        </row>
        <row r="599">
          <cell r="A599">
            <v>200206</v>
          </cell>
          <cell r="B599" t="str">
            <v>bac66</v>
          </cell>
          <cell r="C599" t="str">
            <v>bac</v>
          </cell>
          <cell r="D599">
            <v>37421</v>
          </cell>
          <cell r="E599">
            <v>37413</v>
          </cell>
          <cell r="F599">
            <v>37421</v>
          </cell>
          <cell r="G599">
            <v>37413</v>
          </cell>
          <cell r="H599">
            <v>57.7</v>
          </cell>
          <cell r="I599">
            <v>57.7</v>
          </cell>
          <cell r="J599" t="str">
            <v>НевАзот</v>
          </cell>
          <cell r="K599" t="str">
            <v>НевАзот</v>
          </cell>
          <cell r="L599" t="str">
            <v>GMF</v>
          </cell>
          <cell r="M599" t="str">
            <v>Vinmar</v>
          </cell>
          <cell r="N599">
            <v>415</v>
          </cell>
          <cell r="O599">
            <v>23945.5</v>
          </cell>
          <cell r="P599">
            <v>23945.5</v>
          </cell>
          <cell r="Q599">
            <v>0</v>
          </cell>
          <cell r="R599">
            <v>-290</v>
          </cell>
          <cell r="S599">
            <v>-16733</v>
          </cell>
          <cell r="T599">
            <v>-16733</v>
          </cell>
          <cell r="U599">
            <v>0</v>
          </cell>
          <cell r="V599">
            <v>-60.1449</v>
          </cell>
          <cell r="W599">
            <v>-3470.36</v>
          </cell>
          <cell r="X599">
            <v>-3470.36</v>
          </cell>
          <cell r="Y599">
            <v>0</v>
          </cell>
        </row>
        <row r="600">
          <cell r="A600">
            <v>200206</v>
          </cell>
          <cell r="B600" t="str">
            <v>bac67</v>
          </cell>
          <cell r="C600" t="str">
            <v>bac</v>
          </cell>
          <cell r="D600">
            <v>37421</v>
          </cell>
          <cell r="E600">
            <v>37420</v>
          </cell>
          <cell r="F600">
            <v>37421</v>
          </cell>
          <cell r="G600">
            <v>37420</v>
          </cell>
          <cell r="H600">
            <v>32.6</v>
          </cell>
          <cell r="I600">
            <v>32.6</v>
          </cell>
          <cell r="J600" t="str">
            <v>НевАзот</v>
          </cell>
          <cell r="K600" t="str">
            <v>НевАзот</v>
          </cell>
          <cell r="L600" t="str">
            <v>GMF</v>
          </cell>
          <cell r="M600" t="str">
            <v>Vopak</v>
          </cell>
          <cell r="N600">
            <v>410</v>
          </cell>
          <cell r="O600">
            <v>13366</v>
          </cell>
          <cell r="P600">
            <v>13366</v>
          </cell>
          <cell r="Q600">
            <v>0</v>
          </cell>
          <cell r="R600">
            <v>-290</v>
          </cell>
          <cell r="S600">
            <v>-9454</v>
          </cell>
          <cell r="T600">
            <v>-9454</v>
          </cell>
          <cell r="U600">
            <v>0</v>
          </cell>
          <cell r="V600">
            <v>-64.264099999999999</v>
          </cell>
          <cell r="W600">
            <v>-2095.0100000000002</v>
          </cell>
          <cell r="X600">
            <v>-2095.0100000000002</v>
          </cell>
          <cell r="Y600">
            <v>0</v>
          </cell>
        </row>
        <row r="601">
          <cell r="A601">
            <v>200206</v>
          </cell>
          <cell r="B601" t="str">
            <v>bac68</v>
          </cell>
          <cell r="C601" t="str">
            <v>bac</v>
          </cell>
          <cell r="D601">
            <v>37428</v>
          </cell>
          <cell r="E601">
            <v>37425</v>
          </cell>
          <cell r="F601">
            <v>37428</v>
          </cell>
          <cell r="G601">
            <v>37425</v>
          </cell>
          <cell r="H601">
            <v>32.799999999999997</v>
          </cell>
          <cell r="I601">
            <v>32.799999999999997</v>
          </cell>
          <cell r="J601" t="str">
            <v>НевАзот</v>
          </cell>
          <cell r="K601" t="str">
            <v>НевАзот</v>
          </cell>
          <cell r="L601" t="str">
            <v>GMF</v>
          </cell>
          <cell r="M601" t="str">
            <v>Vopak</v>
          </cell>
          <cell r="N601">
            <v>410</v>
          </cell>
          <cell r="O601">
            <v>13448</v>
          </cell>
          <cell r="P601">
            <v>13448</v>
          </cell>
          <cell r="Q601">
            <v>0</v>
          </cell>
          <cell r="R601">
            <v>-290</v>
          </cell>
          <cell r="S601">
            <v>-9512</v>
          </cell>
          <cell r="T601">
            <v>-9512</v>
          </cell>
          <cell r="U601">
            <v>0</v>
          </cell>
          <cell r="V601">
            <v>-61.255499999999998</v>
          </cell>
          <cell r="W601">
            <v>-2009.18</v>
          </cell>
          <cell r="X601">
            <v>-2009.18</v>
          </cell>
          <cell r="Y601">
            <v>0</v>
          </cell>
        </row>
        <row r="602">
          <cell r="A602">
            <v>200206</v>
          </cell>
          <cell r="B602" t="str">
            <v>bac69</v>
          </cell>
          <cell r="C602" t="str">
            <v>bac</v>
          </cell>
          <cell r="D602">
            <v>37428</v>
          </cell>
          <cell r="E602">
            <v>37413</v>
          </cell>
          <cell r="F602">
            <v>37428</v>
          </cell>
          <cell r="G602">
            <v>37413</v>
          </cell>
          <cell r="H602">
            <v>32.799999999999997</v>
          </cell>
          <cell r="I602">
            <v>32.799999999999997</v>
          </cell>
          <cell r="J602" t="str">
            <v>НевАзот</v>
          </cell>
          <cell r="K602" t="str">
            <v>НевАзот</v>
          </cell>
          <cell r="L602" t="str">
            <v>GMF</v>
          </cell>
          <cell r="M602" t="str">
            <v>Vinmar</v>
          </cell>
          <cell r="N602">
            <v>417</v>
          </cell>
          <cell r="O602">
            <v>13677.6</v>
          </cell>
          <cell r="P602">
            <v>13677.6</v>
          </cell>
          <cell r="Q602">
            <v>0</v>
          </cell>
          <cell r="R602">
            <v>-290</v>
          </cell>
          <cell r="S602">
            <v>-9512</v>
          </cell>
          <cell r="T602">
            <v>-9512</v>
          </cell>
          <cell r="U602">
            <v>0</v>
          </cell>
          <cell r="V602">
            <v>-60.144799999999996</v>
          </cell>
          <cell r="W602">
            <v>-1972.75</v>
          </cell>
          <cell r="X602">
            <v>-1972.75</v>
          </cell>
          <cell r="Y602">
            <v>0</v>
          </cell>
        </row>
        <row r="603">
          <cell r="A603">
            <v>200206</v>
          </cell>
          <cell r="B603" t="str">
            <v>bac70</v>
          </cell>
          <cell r="C603" t="str">
            <v>bac</v>
          </cell>
          <cell r="D603">
            <v>37428</v>
          </cell>
          <cell r="E603">
            <v>37431</v>
          </cell>
          <cell r="F603">
            <v>37428</v>
          </cell>
          <cell r="G603">
            <v>37431</v>
          </cell>
          <cell r="H603">
            <v>249.3</v>
          </cell>
          <cell r="I603">
            <v>249.3</v>
          </cell>
          <cell r="J603" t="str">
            <v>НевАзот</v>
          </cell>
          <cell r="K603" t="str">
            <v>НевАзот</v>
          </cell>
          <cell r="L603" t="str">
            <v>GMF</v>
          </cell>
          <cell r="M603" t="str">
            <v>Twin</v>
          </cell>
          <cell r="N603">
            <v>415</v>
          </cell>
          <cell r="O603">
            <v>103459.5</v>
          </cell>
          <cell r="P603">
            <v>103459.5</v>
          </cell>
          <cell r="Q603">
            <v>0</v>
          </cell>
          <cell r="R603">
            <v>-290</v>
          </cell>
          <cell r="S603">
            <v>-72297</v>
          </cell>
          <cell r="T603">
            <v>-72297</v>
          </cell>
          <cell r="U603">
            <v>0</v>
          </cell>
          <cell r="V603">
            <v>-61.679200000000002</v>
          </cell>
          <cell r="W603">
            <v>-15376.63</v>
          </cell>
          <cell r="X603">
            <v>-15376.63</v>
          </cell>
          <cell r="Y603">
            <v>0</v>
          </cell>
        </row>
        <row r="604">
          <cell r="A604">
            <v>200206</v>
          </cell>
          <cell r="B604" t="str">
            <v>bac71</v>
          </cell>
          <cell r="C604" t="str">
            <v>bac</v>
          </cell>
          <cell r="D604">
            <v>37437</v>
          </cell>
          <cell r="E604">
            <v>37435</v>
          </cell>
          <cell r="F604">
            <v>37437</v>
          </cell>
          <cell r="G604">
            <v>37435</v>
          </cell>
          <cell r="H604">
            <v>65.5</v>
          </cell>
          <cell r="I604">
            <v>65.5</v>
          </cell>
          <cell r="J604" t="str">
            <v>НевАзот</v>
          </cell>
          <cell r="K604" t="str">
            <v>НевАзот</v>
          </cell>
          <cell r="L604" t="str">
            <v>GMF</v>
          </cell>
          <cell r="M604" t="str">
            <v>PCC</v>
          </cell>
          <cell r="N604">
            <v>460</v>
          </cell>
          <cell r="O604">
            <v>30130</v>
          </cell>
          <cell r="P604">
            <v>30130</v>
          </cell>
          <cell r="Q604">
            <v>0</v>
          </cell>
          <cell r="R604">
            <v>-290</v>
          </cell>
          <cell r="S604">
            <v>-18995</v>
          </cell>
          <cell r="T604">
            <v>-18995</v>
          </cell>
          <cell r="U604">
            <v>0</v>
          </cell>
          <cell r="V604">
            <v>-61.751100000000001</v>
          </cell>
          <cell r="W604">
            <v>-4044.7</v>
          </cell>
          <cell r="X604">
            <v>-4044.7</v>
          </cell>
          <cell r="Y604">
            <v>0</v>
          </cell>
        </row>
        <row r="605">
          <cell r="A605">
            <v>200205</v>
          </cell>
          <cell r="B605" t="str">
            <v>bac72</v>
          </cell>
          <cell r="C605" t="str">
            <v>bac</v>
          </cell>
          <cell r="D605">
            <v>37400</v>
          </cell>
          <cell r="E605">
            <v>37407</v>
          </cell>
          <cell r="F605">
            <v>37400</v>
          </cell>
          <cell r="G605">
            <v>37407</v>
          </cell>
          <cell r="H605">
            <v>66.8</v>
          </cell>
          <cell r="I605">
            <v>66.8</v>
          </cell>
          <cell r="J605" t="str">
            <v>НевАзот</v>
          </cell>
          <cell r="K605" t="str">
            <v>НевАзот</v>
          </cell>
          <cell r="L605" t="str">
            <v>GMF</v>
          </cell>
          <cell r="M605" t="str">
            <v>Vinmar</v>
          </cell>
          <cell r="N605">
            <v>415</v>
          </cell>
          <cell r="O605">
            <v>27722</v>
          </cell>
          <cell r="P605">
            <v>27722</v>
          </cell>
          <cell r="Q605">
            <v>0</v>
          </cell>
          <cell r="R605">
            <v>-290</v>
          </cell>
          <cell r="S605">
            <v>-19372</v>
          </cell>
          <cell r="T605">
            <v>-19372</v>
          </cell>
          <cell r="U605">
            <v>0</v>
          </cell>
          <cell r="V605">
            <v>-63.261400000000002</v>
          </cell>
          <cell r="W605">
            <v>-4225.8599999999997</v>
          </cell>
          <cell r="X605">
            <v>-4225.8599999999997</v>
          </cell>
          <cell r="Y605">
            <v>0</v>
          </cell>
        </row>
        <row r="606">
          <cell r="A606">
            <v>200206</v>
          </cell>
          <cell r="B606" t="str">
            <v>bac73</v>
          </cell>
          <cell r="C606" t="str">
            <v>bac</v>
          </cell>
          <cell r="D606">
            <v>37414</v>
          </cell>
          <cell r="E606">
            <v>37414</v>
          </cell>
          <cell r="F606">
            <v>37414</v>
          </cell>
          <cell r="G606">
            <v>37414</v>
          </cell>
          <cell r="H606">
            <v>65.099999999999994</v>
          </cell>
          <cell r="I606">
            <v>65.099999999999994</v>
          </cell>
          <cell r="J606" t="str">
            <v>НевАзот</v>
          </cell>
          <cell r="K606" t="str">
            <v>НевАзот</v>
          </cell>
          <cell r="L606" t="str">
            <v>GMF</v>
          </cell>
          <cell r="M606" t="str">
            <v>Ameropa</v>
          </cell>
          <cell r="N606">
            <v>420</v>
          </cell>
          <cell r="O606">
            <v>27342</v>
          </cell>
          <cell r="P606">
            <v>27342</v>
          </cell>
          <cell r="Q606">
            <v>0</v>
          </cell>
          <cell r="R606">
            <v>-290</v>
          </cell>
          <cell r="S606">
            <v>-18879</v>
          </cell>
          <cell r="T606">
            <v>-18879</v>
          </cell>
          <cell r="U606">
            <v>0</v>
          </cell>
          <cell r="V606">
            <v>-67.9298</v>
          </cell>
          <cell r="W606">
            <v>-4422.2299999999996</v>
          </cell>
          <cell r="X606">
            <v>-4422.2299999999996</v>
          </cell>
          <cell r="Y606">
            <v>0</v>
          </cell>
        </row>
        <row r="607">
          <cell r="A607">
            <v>200206</v>
          </cell>
          <cell r="B607" t="str">
            <v>bac74</v>
          </cell>
          <cell r="C607" t="str">
            <v>bac</v>
          </cell>
          <cell r="D607">
            <v>37428</v>
          </cell>
          <cell r="E607">
            <v>37417</v>
          </cell>
          <cell r="F607">
            <v>37428</v>
          </cell>
          <cell r="G607">
            <v>37417</v>
          </cell>
          <cell r="H607">
            <v>45</v>
          </cell>
          <cell r="I607">
            <v>45</v>
          </cell>
          <cell r="J607" t="str">
            <v>НевАзот</v>
          </cell>
          <cell r="K607" t="str">
            <v>НевАзот</v>
          </cell>
          <cell r="L607" t="str">
            <v>GMF</v>
          </cell>
          <cell r="M607" t="str">
            <v>Vinmar</v>
          </cell>
          <cell r="N607">
            <v>417</v>
          </cell>
          <cell r="O607">
            <v>18765</v>
          </cell>
          <cell r="P607">
            <v>18765</v>
          </cell>
          <cell r="Q607">
            <v>0</v>
          </cell>
          <cell r="R607">
            <v>-290</v>
          </cell>
          <cell r="S607">
            <v>-13050</v>
          </cell>
          <cell r="T607">
            <v>-13050</v>
          </cell>
          <cell r="U607">
            <v>0</v>
          </cell>
          <cell r="V607">
            <v>-61.679299999999998</v>
          </cell>
          <cell r="W607">
            <v>-2775.57</v>
          </cell>
          <cell r="X607">
            <v>-2775.57</v>
          </cell>
          <cell r="Y607">
            <v>0</v>
          </cell>
        </row>
        <row r="608">
          <cell r="A608">
            <v>200206</v>
          </cell>
          <cell r="B608" t="str">
            <v>bac75</v>
          </cell>
          <cell r="C608" t="str">
            <v>bac</v>
          </cell>
          <cell r="D608">
            <v>37414</v>
          </cell>
          <cell r="E608">
            <v>37418</v>
          </cell>
          <cell r="F608">
            <v>37414</v>
          </cell>
          <cell r="G608">
            <v>37418</v>
          </cell>
          <cell r="H608">
            <v>34.4</v>
          </cell>
          <cell r="I608">
            <v>34.4</v>
          </cell>
          <cell r="J608" t="str">
            <v>НевАзот</v>
          </cell>
          <cell r="K608" t="str">
            <v>НевАзот</v>
          </cell>
          <cell r="L608" t="str">
            <v>GMF</v>
          </cell>
          <cell r="M608" t="str">
            <v>Ameropa</v>
          </cell>
          <cell r="N608">
            <v>420</v>
          </cell>
          <cell r="O608">
            <v>14448</v>
          </cell>
          <cell r="P608">
            <v>14448</v>
          </cell>
          <cell r="Q608">
            <v>0</v>
          </cell>
          <cell r="R608">
            <v>-290</v>
          </cell>
          <cell r="S608">
            <v>-9976</v>
          </cell>
          <cell r="T608">
            <v>-9976</v>
          </cell>
          <cell r="U608">
            <v>0</v>
          </cell>
          <cell r="V608">
            <v>-66.684899999999999</v>
          </cell>
          <cell r="W608">
            <v>-2293.96</v>
          </cell>
          <cell r="X608">
            <v>-2293.96</v>
          </cell>
          <cell r="Y608">
            <v>0</v>
          </cell>
        </row>
        <row r="609">
          <cell r="A609">
            <v>200206</v>
          </cell>
          <cell r="B609" t="str">
            <v>bac76</v>
          </cell>
          <cell r="C609" t="str">
            <v>bac</v>
          </cell>
          <cell r="D609">
            <v>37428</v>
          </cell>
          <cell r="E609">
            <v>37418</v>
          </cell>
          <cell r="F609">
            <v>37428</v>
          </cell>
          <cell r="G609">
            <v>37418</v>
          </cell>
          <cell r="H609">
            <v>57.6</v>
          </cell>
          <cell r="I609">
            <v>57.6</v>
          </cell>
          <cell r="J609" t="str">
            <v>НевАзот</v>
          </cell>
          <cell r="K609" t="str">
            <v>НевАзот</v>
          </cell>
          <cell r="L609" t="str">
            <v>GMF</v>
          </cell>
          <cell r="M609" t="str">
            <v>Vinmar</v>
          </cell>
          <cell r="N609">
            <v>417</v>
          </cell>
          <cell r="O609">
            <v>24019.200000000001</v>
          </cell>
          <cell r="P609">
            <v>24019.200000000001</v>
          </cell>
          <cell r="Q609">
            <v>0</v>
          </cell>
          <cell r="R609">
            <v>-290</v>
          </cell>
          <cell r="S609">
            <v>-16704</v>
          </cell>
          <cell r="T609">
            <v>-16704</v>
          </cell>
          <cell r="U609">
            <v>0</v>
          </cell>
          <cell r="V609">
            <v>-57.815600000000003</v>
          </cell>
          <cell r="W609">
            <v>-3330.18</v>
          </cell>
          <cell r="X609">
            <v>-3330.18</v>
          </cell>
          <cell r="Y609">
            <v>0</v>
          </cell>
        </row>
        <row r="610">
          <cell r="A610">
            <v>200206</v>
          </cell>
          <cell r="B610" t="str">
            <v>bac77</v>
          </cell>
          <cell r="C610" t="str">
            <v>bac</v>
          </cell>
          <cell r="D610">
            <v>37428</v>
          </cell>
          <cell r="E610">
            <v>37420</v>
          </cell>
          <cell r="F610">
            <v>37428</v>
          </cell>
          <cell r="G610">
            <v>37420</v>
          </cell>
          <cell r="H610">
            <v>32.4</v>
          </cell>
          <cell r="I610">
            <v>32.4</v>
          </cell>
          <cell r="J610" t="str">
            <v>НевАзот</v>
          </cell>
          <cell r="K610" t="str">
            <v>НевАзот</v>
          </cell>
          <cell r="L610" t="str">
            <v>GMF</v>
          </cell>
          <cell r="M610" t="str">
            <v>Vinmar</v>
          </cell>
          <cell r="N610">
            <v>417</v>
          </cell>
          <cell r="O610">
            <v>13510.8</v>
          </cell>
          <cell r="P610">
            <v>13510.8</v>
          </cell>
          <cell r="Q610">
            <v>0</v>
          </cell>
          <cell r="R610">
            <v>-290</v>
          </cell>
          <cell r="S610">
            <v>-9396</v>
          </cell>
          <cell r="T610">
            <v>-9396</v>
          </cell>
          <cell r="U610">
            <v>0</v>
          </cell>
          <cell r="V610">
            <v>-64.264200000000002</v>
          </cell>
          <cell r="W610">
            <v>-2082.16</v>
          </cell>
          <cell r="X610">
            <v>-2082.16</v>
          </cell>
          <cell r="Y610">
            <v>0</v>
          </cell>
        </row>
        <row r="611">
          <cell r="A611">
            <v>200206</v>
          </cell>
          <cell r="B611" t="str">
            <v>bac78</v>
          </cell>
          <cell r="C611" t="str">
            <v>bac</v>
          </cell>
          <cell r="D611">
            <v>37414</v>
          </cell>
          <cell r="E611">
            <v>37435</v>
          </cell>
          <cell r="F611">
            <v>37414</v>
          </cell>
          <cell r="G611">
            <v>37435</v>
          </cell>
          <cell r="H611">
            <v>32.700000000000003</v>
          </cell>
          <cell r="I611">
            <v>32.700000000000003</v>
          </cell>
          <cell r="J611" t="str">
            <v>НевАзот</v>
          </cell>
          <cell r="K611" t="str">
            <v>НевАзот</v>
          </cell>
          <cell r="L611" t="str">
            <v>GMF</v>
          </cell>
          <cell r="M611" t="str">
            <v>Ameropa</v>
          </cell>
          <cell r="N611">
            <v>420</v>
          </cell>
          <cell r="O611">
            <v>13734</v>
          </cell>
          <cell r="P611">
            <v>13734</v>
          </cell>
          <cell r="Q611">
            <v>0</v>
          </cell>
          <cell r="R611">
            <v>-290</v>
          </cell>
          <cell r="S611">
            <v>-9483</v>
          </cell>
          <cell r="T611">
            <v>-9483</v>
          </cell>
          <cell r="U611">
            <v>0</v>
          </cell>
          <cell r="V611">
            <v>-68.462699999999998</v>
          </cell>
          <cell r="W611">
            <v>-2238.73</v>
          </cell>
          <cell r="X611">
            <v>-2238.73</v>
          </cell>
          <cell r="Y611">
            <v>0</v>
          </cell>
        </row>
        <row r="612">
          <cell r="A612">
            <v>200206</v>
          </cell>
          <cell r="B612" t="str">
            <v>bac79</v>
          </cell>
          <cell r="C612" t="str">
            <v>bac</v>
          </cell>
          <cell r="D612">
            <v>37428</v>
          </cell>
          <cell r="E612">
            <v>37421</v>
          </cell>
          <cell r="F612">
            <v>37428</v>
          </cell>
          <cell r="G612">
            <v>37421</v>
          </cell>
          <cell r="H612">
            <v>32.6</v>
          </cell>
          <cell r="I612">
            <v>32.6</v>
          </cell>
          <cell r="J612" t="str">
            <v>НевАзот</v>
          </cell>
          <cell r="K612" t="str">
            <v>НевАзот</v>
          </cell>
          <cell r="L612" t="str">
            <v>GMF</v>
          </cell>
          <cell r="M612" t="str">
            <v>Vinmar</v>
          </cell>
          <cell r="N612">
            <v>417</v>
          </cell>
          <cell r="O612">
            <v>13594.2</v>
          </cell>
          <cell r="P612">
            <v>13594.2</v>
          </cell>
          <cell r="Q612">
            <v>0</v>
          </cell>
          <cell r="R612">
            <v>-290</v>
          </cell>
          <cell r="S612">
            <v>-9454</v>
          </cell>
          <cell r="T612">
            <v>-9454</v>
          </cell>
          <cell r="U612">
            <v>0</v>
          </cell>
          <cell r="V612">
            <v>-61.255499999999998</v>
          </cell>
          <cell r="W612">
            <v>-1996.93</v>
          </cell>
          <cell r="X612">
            <v>-1996.93</v>
          </cell>
          <cell r="Y612">
            <v>0</v>
          </cell>
        </row>
        <row r="613">
          <cell r="A613">
            <v>200206</v>
          </cell>
          <cell r="B613" t="str">
            <v>bac80</v>
          </cell>
          <cell r="C613" t="str">
            <v>bac</v>
          </cell>
          <cell r="D613">
            <v>37428</v>
          </cell>
          <cell r="E613">
            <v>37424</v>
          </cell>
          <cell r="F613">
            <v>37428</v>
          </cell>
          <cell r="G613">
            <v>37424</v>
          </cell>
          <cell r="H613">
            <v>99.6</v>
          </cell>
          <cell r="I613">
            <v>99.6</v>
          </cell>
          <cell r="J613" t="str">
            <v>НевАзот</v>
          </cell>
          <cell r="K613" t="str">
            <v>НевАзот</v>
          </cell>
          <cell r="L613" t="str">
            <v>GMF</v>
          </cell>
          <cell r="M613" t="str">
            <v>Vinmar</v>
          </cell>
          <cell r="N613">
            <v>417</v>
          </cell>
          <cell r="O613">
            <v>41533.199999999997</v>
          </cell>
          <cell r="P613">
            <v>41533.199999999997</v>
          </cell>
          <cell r="Q613">
            <v>0</v>
          </cell>
          <cell r="R613">
            <v>-290</v>
          </cell>
          <cell r="S613">
            <v>-28884</v>
          </cell>
          <cell r="T613">
            <v>-28884</v>
          </cell>
          <cell r="U613">
            <v>0</v>
          </cell>
          <cell r="V613">
            <v>-61.255699999999997</v>
          </cell>
          <cell r="W613">
            <v>-6101.07</v>
          </cell>
          <cell r="X613">
            <v>-6101.07</v>
          </cell>
          <cell r="Y613">
            <v>0</v>
          </cell>
        </row>
        <row r="614">
          <cell r="A614">
            <v>200206</v>
          </cell>
          <cell r="B614" t="str">
            <v>bac81</v>
          </cell>
          <cell r="C614" t="str">
            <v>bac</v>
          </cell>
          <cell r="D614">
            <v>37428</v>
          </cell>
          <cell r="E614">
            <v>37431</v>
          </cell>
          <cell r="F614">
            <v>37428</v>
          </cell>
          <cell r="G614">
            <v>37431</v>
          </cell>
          <cell r="H614">
            <v>32.299999999999997</v>
          </cell>
          <cell r="I614">
            <v>32.299999999999997</v>
          </cell>
          <cell r="J614" t="str">
            <v>НевАзот</v>
          </cell>
          <cell r="K614" t="str">
            <v>НевАзот</v>
          </cell>
          <cell r="L614" t="str">
            <v>GMF</v>
          </cell>
          <cell r="M614" t="str">
            <v>Vinmar</v>
          </cell>
          <cell r="N614">
            <v>417</v>
          </cell>
          <cell r="O614">
            <v>13469.1</v>
          </cell>
          <cell r="P614">
            <v>13469.1</v>
          </cell>
          <cell r="Q614">
            <v>0</v>
          </cell>
          <cell r="R614">
            <v>-290</v>
          </cell>
          <cell r="S614">
            <v>-9367</v>
          </cell>
          <cell r="T614">
            <v>-9367</v>
          </cell>
          <cell r="U614">
            <v>0</v>
          </cell>
          <cell r="V614">
            <v>-61.679299999999998</v>
          </cell>
          <cell r="W614">
            <v>-1992.24</v>
          </cell>
          <cell r="X614">
            <v>-1992.24</v>
          </cell>
          <cell r="Y614">
            <v>0</v>
          </cell>
        </row>
        <row r="615">
          <cell r="A615">
            <v>200206</v>
          </cell>
          <cell r="B615" t="str">
            <v>bac82</v>
          </cell>
          <cell r="C615" t="str">
            <v>bac</v>
          </cell>
          <cell r="D615">
            <v>37428</v>
          </cell>
          <cell r="E615">
            <v>37431</v>
          </cell>
          <cell r="F615">
            <v>37428</v>
          </cell>
          <cell r="G615">
            <v>37431</v>
          </cell>
          <cell r="H615">
            <v>65.7</v>
          </cell>
          <cell r="I615">
            <v>65.7</v>
          </cell>
          <cell r="J615" t="str">
            <v>НевАзот</v>
          </cell>
          <cell r="K615" t="str">
            <v>НевАзот</v>
          </cell>
          <cell r="L615" t="str">
            <v>GMF</v>
          </cell>
          <cell r="M615" t="str">
            <v>Vopak</v>
          </cell>
          <cell r="N615">
            <v>410</v>
          </cell>
          <cell r="O615">
            <v>26937</v>
          </cell>
          <cell r="P615">
            <v>26937</v>
          </cell>
          <cell r="Q615">
            <v>0</v>
          </cell>
          <cell r="R615">
            <v>-290</v>
          </cell>
          <cell r="S615">
            <v>-19053</v>
          </cell>
          <cell r="T615">
            <v>-19053</v>
          </cell>
          <cell r="U615">
            <v>0</v>
          </cell>
          <cell r="V615">
            <v>-61.679299999999998</v>
          </cell>
          <cell r="W615">
            <v>-4052.33</v>
          </cell>
          <cell r="X615">
            <v>-4052.33</v>
          </cell>
          <cell r="Y615">
            <v>0</v>
          </cell>
        </row>
        <row r="616">
          <cell r="A616">
            <v>200207</v>
          </cell>
          <cell r="B616" t="str">
            <v>bac83</v>
          </cell>
          <cell r="C616" t="str">
            <v>bac</v>
          </cell>
          <cell r="D616">
            <v>37450</v>
          </cell>
          <cell r="E616">
            <v>37445</v>
          </cell>
          <cell r="F616">
            <v>37455</v>
          </cell>
          <cell r="G616">
            <v>37445</v>
          </cell>
          <cell r="H616">
            <v>206.6</v>
          </cell>
          <cell r="I616">
            <v>206.6</v>
          </cell>
          <cell r="J616" t="str">
            <v>НевАзот</v>
          </cell>
          <cell r="K616" t="str">
            <v>НевАзот</v>
          </cell>
          <cell r="L616" t="str">
            <v>GMF</v>
          </cell>
          <cell r="M616" t="str">
            <v>Vinmar</v>
          </cell>
          <cell r="N616">
            <v>440</v>
          </cell>
          <cell r="O616">
            <v>90904</v>
          </cell>
          <cell r="P616">
            <v>90904</v>
          </cell>
          <cell r="Q616">
            <v>0</v>
          </cell>
          <cell r="R616">
            <v>-290</v>
          </cell>
          <cell r="S616">
            <v>-59914</v>
          </cell>
          <cell r="T616">
            <v>-59914</v>
          </cell>
          <cell r="U616">
            <v>0</v>
          </cell>
          <cell r="V616">
            <v>-62.504300000000001</v>
          </cell>
          <cell r="W616">
            <v>-12913.39</v>
          </cell>
          <cell r="X616">
            <v>-12913.39</v>
          </cell>
          <cell r="Y616">
            <v>0</v>
          </cell>
        </row>
        <row r="617">
          <cell r="A617">
            <v>200207</v>
          </cell>
          <cell r="B617" t="str">
            <v>bac84</v>
          </cell>
          <cell r="C617" t="str">
            <v>bac</v>
          </cell>
          <cell r="D617">
            <v>37456</v>
          </cell>
          <cell r="E617">
            <v>37456</v>
          </cell>
          <cell r="F617">
            <v>37466</v>
          </cell>
          <cell r="G617">
            <v>37456</v>
          </cell>
          <cell r="H617">
            <v>184.7</v>
          </cell>
          <cell r="I617">
            <v>184.7</v>
          </cell>
          <cell r="J617" t="str">
            <v>НевАзот</v>
          </cell>
          <cell r="K617" t="str">
            <v>НевАзот</v>
          </cell>
          <cell r="L617" t="str">
            <v>GMF</v>
          </cell>
          <cell r="M617" t="str">
            <v>Twin</v>
          </cell>
          <cell r="N617">
            <v>445</v>
          </cell>
          <cell r="O617">
            <v>82191.5</v>
          </cell>
          <cell r="P617">
            <v>82191.5</v>
          </cell>
          <cell r="Q617">
            <v>0</v>
          </cell>
          <cell r="R617">
            <v>-290</v>
          </cell>
          <cell r="S617">
            <v>-53563</v>
          </cell>
          <cell r="T617">
            <v>-53563</v>
          </cell>
          <cell r="U617">
            <v>0</v>
          </cell>
          <cell r="V617">
            <v>-62.988500000000002</v>
          </cell>
          <cell r="W617">
            <v>-11633.97</v>
          </cell>
          <cell r="X617">
            <v>-11633.97</v>
          </cell>
          <cell r="Y617">
            <v>0</v>
          </cell>
        </row>
        <row r="618">
          <cell r="A618">
            <v>200207</v>
          </cell>
          <cell r="B618" t="str">
            <v>bac85</v>
          </cell>
          <cell r="C618" t="str">
            <v>bac</v>
          </cell>
          <cell r="D618">
            <v>37463</v>
          </cell>
          <cell r="E618">
            <v>37463</v>
          </cell>
          <cell r="F618">
            <v>37468</v>
          </cell>
          <cell r="G618">
            <v>37463</v>
          </cell>
          <cell r="H618">
            <v>41.2</v>
          </cell>
          <cell r="I618">
            <v>41.2</v>
          </cell>
          <cell r="J618" t="str">
            <v>НевАзот</v>
          </cell>
          <cell r="K618" t="str">
            <v>НевАзот</v>
          </cell>
          <cell r="L618" t="str">
            <v>GMF</v>
          </cell>
          <cell r="M618" t="str">
            <v>Konimpex</v>
          </cell>
          <cell r="N618">
            <v>440</v>
          </cell>
          <cell r="O618">
            <v>18128</v>
          </cell>
          <cell r="P618">
            <v>18728</v>
          </cell>
          <cell r="Q618">
            <v>-600</v>
          </cell>
          <cell r="R618">
            <v>-290</v>
          </cell>
          <cell r="S618">
            <v>-11948</v>
          </cell>
          <cell r="T618">
            <v>-11948</v>
          </cell>
          <cell r="U618">
            <v>0</v>
          </cell>
          <cell r="V618">
            <v>-61.8842</v>
          </cell>
          <cell r="W618">
            <v>-2549.63</v>
          </cell>
          <cell r="X618">
            <v>-2549.63</v>
          </cell>
          <cell r="Y618">
            <v>0</v>
          </cell>
        </row>
        <row r="619">
          <cell r="A619">
            <v>200207</v>
          </cell>
          <cell r="B619" t="str">
            <v>bac86</v>
          </cell>
          <cell r="C619" t="str">
            <v>bac</v>
          </cell>
          <cell r="D619">
            <v>37443</v>
          </cell>
          <cell r="E619">
            <v>37454</v>
          </cell>
          <cell r="F619">
            <v>37464</v>
          </cell>
          <cell r="G619">
            <v>37454</v>
          </cell>
          <cell r="H619">
            <v>99.8</v>
          </cell>
          <cell r="I619">
            <v>99.8</v>
          </cell>
          <cell r="J619" t="str">
            <v>НевАзот</v>
          </cell>
          <cell r="K619" t="str">
            <v>НевАзот</v>
          </cell>
          <cell r="L619" t="str">
            <v>GMF</v>
          </cell>
          <cell r="M619" t="str">
            <v>Ameropa</v>
          </cell>
          <cell r="N619">
            <v>440</v>
          </cell>
          <cell r="O619">
            <v>43912</v>
          </cell>
          <cell r="P619">
            <v>44000</v>
          </cell>
          <cell r="Q619">
            <v>-88</v>
          </cell>
          <cell r="R619">
            <v>-290</v>
          </cell>
          <cell r="S619">
            <v>-28942</v>
          </cell>
          <cell r="T619">
            <v>-28942</v>
          </cell>
          <cell r="U619">
            <v>0</v>
          </cell>
          <cell r="V619">
            <v>-67.849900000000005</v>
          </cell>
          <cell r="W619">
            <v>-6771.42</v>
          </cell>
          <cell r="X619">
            <v>-6771.42</v>
          </cell>
          <cell r="Y619">
            <v>0</v>
          </cell>
        </row>
        <row r="620">
          <cell r="A620">
            <v>200207</v>
          </cell>
          <cell r="B620" t="str">
            <v>bac87</v>
          </cell>
          <cell r="C620" t="str">
            <v>bac</v>
          </cell>
          <cell r="D620">
            <v>37456</v>
          </cell>
          <cell r="E620">
            <v>37461</v>
          </cell>
          <cell r="F620">
            <v>37471</v>
          </cell>
          <cell r="G620">
            <v>37461</v>
          </cell>
          <cell r="H620">
            <v>199</v>
          </cell>
          <cell r="I620">
            <v>199</v>
          </cell>
          <cell r="J620" t="str">
            <v>НевАзот</v>
          </cell>
          <cell r="K620" t="str">
            <v>НевАзот</v>
          </cell>
          <cell r="L620" t="str">
            <v>GMF</v>
          </cell>
          <cell r="M620" t="str">
            <v>Extokem</v>
          </cell>
          <cell r="N620">
            <v>435</v>
          </cell>
          <cell r="O620">
            <v>86565</v>
          </cell>
          <cell r="P620">
            <v>86565</v>
          </cell>
          <cell r="Q620">
            <v>0</v>
          </cell>
          <cell r="R620">
            <v>-290</v>
          </cell>
          <cell r="S620">
            <v>-57710</v>
          </cell>
          <cell r="T620">
            <v>-57710</v>
          </cell>
          <cell r="U620">
            <v>0</v>
          </cell>
          <cell r="V620">
            <v>-64.739400000000003</v>
          </cell>
          <cell r="W620">
            <v>-12883.14</v>
          </cell>
          <cell r="X620">
            <v>-12883.14</v>
          </cell>
          <cell r="Y620">
            <v>0</v>
          </cell>
        </row>
        <row r="621">
          <cell r="A621">
            <v>200206</v>
          </cell>
          <cell r="B621" t="str">
            <v>bac88</v>
          </cell>
          <cell r="C621" t="str">
            <v>bac</v>
          </cell>
          <cell r="D621">
            <v>37428</v>
          </cell>
          <cell r="E621">
            <v>37435</v>
          </cell>
          <cell r="F621">
            <v>37428</v>
          </cell>
          <cell r="G621">
            <v>37435</v>
          </cell>
          <cell r="H621">
            <v>42.2</v>
          </cell>
          <cell r="I621">
            <v>42.2</v>
          </cell>
          <cell r="J621" t="str">
            <v>НевАзот</v>
          </cell>
          <cell r="K621" t="str">
            <v>НевАзот</v>
          </cell>
          <cell r="L621" t="str">
            <v>GMF</v>
          </cell>
          <cell r="M621" t="str">
            <v>Twin</v>
          </cell>
          <cell r="N621">
            <v>415</v>
          </cell>
          <cell r="O621">
            <v>17513</v>
          </cell>
          <cell r="P621">
            <v>17513</v>
          </cell>
          <cell r="Q621">
            <v>0</v>
          </cell>
          <cell r="R621">
            <v>-290</v>
          </cell>
          <cell r="S621">
            <v>-12238</v>
          </cell>
          <cell r="T621">
            <v>-12238</v>
          </cell>
          <cell r="U621">
            <v>0</v>
          </cell>
          <cell r="V621">
            <v>-59.959200000000003</v>
          </cell>
          <cell r="W621">
            <v>-2530.2800000000002</v>
          </cell>
          <cell r="X621">
            <v>-2530.2800000000002</v>
          </cell>
          <cell r="Y621">
            <v>0</v>
          </cell>
        </row>
        <row r="622">
          <cell r="A622">
            <v>200207</v>
          </cell>
          <cell r="B622" t="str">
            <v>bac89</v>
          </cell>
          <cell r="C622" t="str">
            <v>bac</v>
          </cell>
          <cell r="D622">
            <v>37456</v>
          </cell>
          <cell r="E622">
            <v>37446</v>
          </cell>
          <cell r="F622">
            <v>37456</v>
          </cell>
          <cell r="G622">
            <v>37446</v>
          </cell>
          <cell r="H622">
            <v>66.099999999999994</v>
          </cell>
          <cell r="I622">
            <v>66.099999999999994</v>
          </cell>
          <cell r="J622" t="str">
            <v>НевАзот</v>
          </cell>
          <cell r="K622" t="str">
            <v>НевАзот</v>
          </cell>
          <cell r="L622" t="str">
            <v>GMF</v>
          </cell>
          <cell r="M622" t="str">
            <v>Vinmar</v>
          </cell>
          <cell r="N622">
            <v>440</v>
          </cell>
          <cell r="O622">
            <v>29084</v>
          </cell>
          <cell r="P622">
            <v>29084</v>
          </cell>
          <cell r="Q622">
            <v>0</v>
          </cell>
          <cell r="R622">
            <v>-290</v>
          </cell>
          <cell r="S622">
            <v>-19169</v>
          </cell>
          <cell r="T622">
            <v>-19169</v>
          </cell>
          <cell r="U622">
            <v>0</v>
          </cell>
          <cell r="V622">
            <v>-62.504399999999997</v>
          </cell>
          <cell r="W622">
            <v>-4131.54</v>
          </cell>
          <cell r="X622">
            <v>-4131.54</v>
          </cell>
          <cell r="Y622">
            <v>0</v>
          </cell>
        </row>
        <row r="623">
          <cell r="A623">
            <v>200207</v>
          </cell>
          <cell r="B623" t="str">
            <v>bac90</v>
          </cell>
          <cell r="C623" t="str">
            <v>bac</v>
          </cell>
          <cell r="D623">
            <v>37463</v>
          </cell>
          <cell r="E623">
            <v>37462</v>
          </cell>
          <cell r="F623">
            <v>37467</v>
          </cell>
          <cell r="G623">
            <v>37462</v>
          </cell>
          <cell r="H623">
            <v>33.4</v>
          </cell>
          <cell r="I623">
            <v>33.4</v>
          </cell>
          <cell r="J623" t="str">
            <v>НевАзот</v>
          </cell>
          <cell r="K623" t="str">
            <v>НевАзот</v>
          </cell>
          <cell r="L623" t="str">
            <v>GMF</v>
          </cell>
          <cell r="M623" t="str">
            <v>Extokem</v>
          </cell>
          <cell r="N623">
            <v>450</v>
          </cell>
          <cell r="O623">
            <v>15030</v>
          </cell>
          <cell r="P623">
            <v>15030</v>
          </cell>
          <cell r="Q623">
            <v>0</v>
          </cell>
          <cell r="R623">
            <v>-290</v>
          </cell>
          <cell r="S623">
            <v>-9686</v>
          </cell>
          <cell r="T623">
            <v>-9686</v>
          </cell>
          <cell r="U623">
            <v>0</v>
          </cell>
          <cell r="V623">
            <v>-64.739500000000007</v>
          </cell>
          <cell r="W623">
            <v>-2162.3000000000002</v>
          </cell>
          <cell r="X623">
            <v>-2162.3000000000002</v>
          </cell>
          <cell r="Y623">
            <v>0</v>
          </cell>
        </row>
        <row r="624">
          <cell r="A624">
            <v>200206</v>
          </cell>
          <cell r="B624" t="str">
            <v>bac91</v>
          </cell>
          <cell r="C624" t="str">
            <v>bac</v>
          </cell>
          <cell r="D624">
            <v>37428</v>
          </cell>
          <cell r="E624">
            <v>37435</v>
          </cell>
          <cell r="F624">
            <v>37428</v>
          </cell>
          <cell r="G624">
            <v>37435</v>
          </cell>
          <cell r="H624">
            <v>135.30000000000001</v>
          </cell>
          <cell r="I624">
            <v>135.30000000000001</v>
          </cell>
          <cell r="J624" t="str">
            <v>НевАзот</v>
          </cell>
          <cell r="K624" t="str">
            <v>НевАзот</v>
          </cell>
          <cell r="L624" t="str">
            <v>GMF</v>
          </cell>
          <cell r="M624" t="str">
            <v>Vinmar</v>
          </cell>
          <cell r="N624">
            <v>417</v>
          </cell>
          <cell r="O624">
            <v>56420.1</v>
          </cell>
          <cell r="P624">
            <v>56420.1</v>
          </cell>
          <cell r="Q624">
            <v>0</v>
          </cell>
          <cell r="R624">
            <v>-290</v>
          </cell>
          <cell r="S624">
            <v>-39237</v>
          </cell>
          <cell r="T624">
            <v>-39237</v>
          </cell>
          <cell r="U624">
            <v>0</v>
          </cell>
          <cell r="V624">
            <v>-59.959299999999999</v>
          </cell>
          <cell r="W624">
            <v>-8112.49</v>
          </cell>
          <cell r="X624">
            <v>-8112.49</v>
          </cell>
          <cell r="Y624">
            <v>0</v>
          </cell>
        </row>
        <row r="625">
          <cell r="A625">
            <v>200207</v>
          </cell>
          <cell r="B625" t="str">
            <v>bac92</v>
          </cell>
          <cell r="C625" t="str">
            <v>bac</v>
          </cell>
          <cell r="D625">
            <v>37456</v>
          </cell>
          <cell r="E625">
            <v>37447</v>
          </cell>
          <cell r="F625">
            <v>37457</v>
          </cell>
          <cell r="G625">
            <v>37447</v>
          </cell>
          <cell r="H625">
            <v>67.7</v>
          </cell>
          <cell r="I625">
            <v>67.7</v>
          </cell>
          <cell r="J625" t="str">
            <v>НевАзот</v>
          </cell>
          <cell r="K625" t="str">
            <v>НевАзот</v>
          </cell>
          <cell r="L625" t="str">
            <v>GMF</v>
          </cell>
          <cell r="M625" t="str">
            <v>Vinmar</v>
          </cell>
          <cell r="N625">
            <v>440</v>
          </cell>
          <cell r="O625">
            <v>29788</v>
          </cell>
          <cell r="P625">
            <v>29788</v>
          </cell>
          <cell r="Q625">
            <v>0</v>
          </cell>
          <cell r="R625">
            <v>-290</v>
          </cell>
          <cell r="S625">
            <v>-19633</v>
          </cell>
          <cell r="T625">
            <v>-19633</v>
          </cell>
          <cell r="U625">
            <v>0</v>
          </cell>
          <cell r="V625">
            <v>-64.702200000000005</v>
          </cell>
          <cell r="W625">
            <v>-4380.34</v>
          </cell>
          <cell r="X625">
            <v>-4380.34</v>
          </cell>
          <cell r="Y625">
            <v>0</v>
          </cell>
        </row>
        <row r="626">
          <cell r="A626">
            <v>200207</v>
          </cell>
          <cell r="B626" t="str">
            <v>bac93</v>
          </cell>
          <cell r="C626" t="str">
            <v>bac</v>
          </cell>
          <cell r="D626">
            <v>37456</v>
          </cell>
          <cell r="E626">
            <v>37448</v>
          </cell>
          <cell r="F626">
            <v>37458</v>
          </cell>
          <cell r="G626">
            <v>37448</v>
          </cell>
          <cell r="H626">
            <v>33.799999999999997</v>
          </cell>
          <cell r="I626">
            <v>33.799999999999997</v>
          </cell>
          <cell r="J626" t="str">
            <v>НевАзот</v>
          </cell>
          <cell r="K626" t="str">
            <v>НевАзот</v>
          </cell>
          <cell r="L626" t="str">
            <v>GMF</v>
          </cell>
          <cell r="M626" t="str">
            <v>Vinmar</v>
          </cell>
          <cell r="N626">
            <v>440</v>
          </cell>
          <cell r="O626">
            <v>14872</v>
          </cell>
          <cell r="P626">
            <v>14872</v>
          </cell>
          <cell r="Q626">
            <v>0</v>
          </cell>
          <cell r="R626">
            <v>-290</v>
          </cell>
          <cell r="S626">
            <v>-9802</v>
          </cell>
          <cell r="T626">
            <v>-9802</v>
          </cell>
          <cell r="U626">
            <v>0</v>
          </cell>
          <cell r="V626">
            <v>-64.702100000000002</v>
          </cell>
          <cell r="W626">
            <v>-2186.9299999999998</v>
          </cell>
          <cell r="X626">
            <v>-2186.9299999999998</v>
          </cell>
          <cell r="Y626">
            <v>0</v>
          </cell>
        </row>
        <row r="627">
          <cell r="A627">
            <v>200207</v>
          </cell>
          <cell r="B627" t="str">
            <v>bac94</v>
          </cell>
          <cell r="C627" t="str">
            <v>bac</v>
          </cell>
          <cell r="D627">
            <v>37456</v>
          </cell>
          <cell r="E627">
            <v>37452</v>
          </cell>
          <cell r="F627">
            <v>37466</v>
          </cell>
          <cell r="G627">
            <v>37452</v>
          </cell>
          <cell r="H627">
            <v>115.5</v>
          </cell>
          <cell r="I627">
            <v>115.5</v>
          </cell>
          <cell r="J627" t="str">
            <v>НевАзот</v>
          </cell>
          <cell r="K627" t="str">
            <v>НевАзот</v>
          </cell>
          <cell r="L627" t="str">
            <v>GMF</v>
          </cell>
          <cell r="M627" t="str">
            <v>Vinmar</v>
          </cell>
          <cell r="N627">
            <v>440</v>
          </cell>
          <cell r="O627">
            <v>50820</v>
          </cell>
          <cell r="P627">
            <v>50820</v>
          </cell>
          <cell r="Q627">
            <v>0</v>
          </cell>
          <cell r="R627">
            <v>-290</v>
          </cell>
          <cell r="S627">
            <v>-33495</v>
          </cell>
          <cell r="T627">
            <v>-33495</v>
          </cell>
          <cell r="U627">
            <v>0</v>
          </cell>
          <cell r="V627">
            <v>-58.344799999999999</v>
          </cell>
          <cell r="W627">
            <v>-6738.82</v>
          </cell>
          <cell r="X627">
            <v>-6738.82</v>
          </cell>
          <cell r="Y627">
            <v>0</v>
          </cell>
        </row>
        <row r="628">
          <cell r="A628">
            <v>200208</v>
          </cell>
          <cell r="B628" t="str">
            <v>bac95</v>
          </cell>
          <cell r="C628" t="str">
            <v>bac</v>
          </cell>
          <cell r="D628">
            <v>37477</v>
          </cell>
          <cell r="E628">
            <v>37477</v>
          </cell>
          <cell r="F628">
            <v>37487</v>
          </cell>
          <cell r="G628">
            <v>37477</v>
          </cell>
          <cell r="H628">
            <v>293.83999999999997</v>
          </cell>
          <cell r="I628">
            <v>293.83999999999997</v>
          </cell>
          <cell r="J628" t="str">
            <v>НевАзот</v>
          </cell>
          <cell r="K628" t="str">
            <v>НевАзот</v>
          </cell>
          <cell r="L628" t="str">
            <v>GMF</v>
          </cell>
          <cell r="M628" t="str">
            <v>Twin</v>
          </cell>
          <cell r="N628">
            <v>450</v>
          </cell>
          <cell r="O628">
            <v>132228</v>
          </cell>
          <cell r="P628">
            <v>132228</v>
          </cell>
          <cell r="Q628">
            <v>0</v>
          </cell>
          <cell r="R628">
            <v>-290</v>
          </cell>
          <cell r="S628">
            <v>-85213.6</v>
          </cell>
          <cell r="T628">
            <v>-85213.6</v>
          </cell>
          <cell r="U628">
            <v>0</v>
          </cell>
          <cell r="V628">
            <v>-62.984299999999998</v>
          </cell>
          <cell r="W628">
            <v>-18507.32</v>
          </cell>
          <cell r="X628">
            <v>-18507.32</v>
          </cell>
          <cell r="Y628">
            <v>0</v>
          </cell>
        </row>
        <row r="629">
          <cell r="A629">
            <v>200208</v>
          </cell>
          <cell r="B629" t="str">
            <v>bac96</v>
          </cell>
          <cell r="C629" t="str">
            <v>bac</v>
          </cell>
          <cell r="D629">
            <v>37484</v>
          </cell>
          <cell r="E629">
            <v>37480</v>
          </cell>
          <cell r="F629">
            <v>37494</v>
          </cell>
          <cell r="G629">
            <v>37480</v>
          </cell>
          <cell r="H629">
            <v>186.88</v>
          </cell>
          <cell r="I629">
            <v>186.88</v>
          </cell>
          <cell r="J629" t="str">
            <v>НевАзот</v>
          </cell>
          <cell r="K629" t="str">
            <v>НевАзот</v>
          </cell>
          <cell r="L629" t="str">
            <v>GMF</v>
          </cell>
          <cell r="M629" t="str">
            <v>Twin</v>
          </cell>
          <cell r="N629">
            <v>450</v>
          </cell>
          <cell r="O629">
            <v>84096</v>
          </cell>
          <cell r="P629">
            <v>84096</v>
          </cell>
          <cell r="Q629">
            <v>0</v>
          </cell>
          <cell r="R629">
            <v>-290</v>
          </cell>
          <cell r="S629">
            <v>-54195.199999999997</v>
          </cell>
          <cell r="T629">
            <v>-54195.199999999997</v>
          </cell>
          <cell r="U629">
            <v>0</v>
          </cell>
          <cell r="V629">
            <v>-62.984299999999998</v>
          </cell>
          <cell r="W629">
            <v>-11770.51</v>
          </cell>
          <cell r="X629">
            <v>-11770.51</v>
          </cell>
          <cell r="Y629">
            <v>0</v>
          </cell>
        </row>
        <row r="630">
          <cell r="A630">
            <v>200208</v>
          </cell>
          <cell r="B630" t="str">
            <v>bac97</v>
          </cell>
          <cell r="C630" t="str">
            <v>bac</v>
          </cell>
          <cell r="D630">
            <v>37477</v>
          </cell>
          <cell r="E630">
            <v>37484</v>
          </cell>
          <cell r="F630">
            <v>37487</v>
          </cell>
          <cell r="G630">
            <v>37484</v>
          </cell>
          <cell r="H630">
            <v>67.06</v>
          </cell>
          <cell r="I630">
            <v>67.06</v>
          </cell>
          <cell r="J630" t="str">
            <v>НевАзот</v>
          </cell>
          <cell r="K630" t="str">
            <v>НевАзот</v>
          </cell>
          <cell r="L630" t="str">
            <v>GMF</v>
          </cell>
          <cell r="M630" t="str">
            <v>Ameropa</v>
          </cell>
          <cell r="N630">
            <v>485</v>
          </cell>
          <cell r="O630">
            <v>32524.1</v>
          </cell>
          <cell r="P630">
            <v>38800</v>
          </cell>
          <cell r="Q630">
            <v>-6275.9</v>
          </cell>
          <cell r="R630">
            <v>-290</v>
          </cell>
          <cell r="S630">
            <v>-19447.400000000001</v>
          </cell>
          <cell r="T630">
            <v>-19447.400000000001</v>
          </cell>
          <cell r="U630">
            <v>0</v>
          </cell>
          <cell r="V630">
            <v>-66.627200000000002</v>
          </cell>
          <cell r="W630">
            <v>-4468.0200000000004</v>
          </cell>
          <cell r="X630">
            <v>-4468.0200000000004</v>
          </cell>
          <cell r="Y630">
            <v>0</v>
          </cell>
        </row>
        <row r="631">
          <cell r="A631">
            <v>200208</v>
          </cell>
          <cell r="B631" t="str">
            <v>bac98</v>
          </cell>
          <cell r="C631" t="str">
            <v>bac</v>
          </cell>
          <cell r="D631">
            <v>37484</v>
          </cell>
          <cell r="E631">
            <v>37488</v>
          </cell>
          <cell r="F631">
            <v>37494</v>
          </cell>
          <cell r="G631">
            <v>37488</v>
          </cell>
          <cell r="H631">
            <v>57.94</v>
          </cell>
          <cell r="I631">
            <v>57.94</v>
          </cell>
          <cell r="J631" t="str">
            <v>НевАзот</v>
          </cell>
          <cell r="K631" t="str">
            <v>НевАзот</v>
          </cell>
          <cell r="L631" t="str">
            <v>GMF</v>
          </cell>
          <cell r="M631" t="str">
            <v>Crudex2</v>
          </cell>
          <cell r="N631">
            <v>455</v>
          </cell>
          <cell r="O631">
            <v>26362.7</v>
          </cell>
          <cell r="P631">
            <v>26362.7</v>
          </cell>
          <cell r="Q631">
            <v>0</v>
          </cell>
          <cell r="R631">
            <v>-290</v>
          </cell>
          <cell r="S631">
            <v>-16802.599999999999</v>
          </cell>
          <cell r="T631">
            <v>-16802.599999999999</v>
          </cell>
          <cell r="U631">
            <v>0</v>
          </cell>
          <cell r="V631">
            <v>-62.020499999999998</v>
          </cell>
          <cell r="W631">
            <v>-3593.47</v>
          </cell>
          <cell r="X631">
            <v>-3593.47</v>
          </cell>
          <cell r="Y631">
            <v>0</v>
          </cell>
        </row>
        <row r="632">
          <cell r="A632">
            <v>200208</v>
          </cell>
          <cell r="B632" t="str">
            <v>bac99</v>
          </cell>
          <cell r="C632" t="str">
            <v>bac</v>
          </cell>
          <cell r="D632">
            <v>37491</v>
          </cell>
          <cell r="E632">
            <v>37484</v>
          </cell>
          <cell r="F632">
            <v>37499</v>
          </cell>
          <cell r="G632">
            <v>37484</v>
          </cell>
          <cell r="H632">
            <v>85.58</v>
          </cell>
          <cell r="I632">
            <v>85.58</v>
          </cell>
          <cell r="J632" t="str">
            <v>НевАзот</v>
          </cell>
          <cell r="K632" t="str">
            <v>НевАзот</v>
          </cell>
          <cell r="L632" t="str">
            <v>GMF</v>
          </cell>
          <cell r="M632" t="str">
            <v>Abichem</v>
          </cell>
          <cell r="N632">
            <v>485</v>
          </cell>
          <cell r="O632">
            <v>41506.300000000003</v>
          </cell>
          <cell r="P632">
            <v>41506.300000000003</v>
          </cell>
          <cell r="Q632">
            <v>0</v>
          </cell>
          <cell r="R632">
            <v>-290</v>
          </cell>
          <cell r="S632">
            <v>-24818.2</v>
          </cell>
          <cell r="T632">
            <v>-24818.2</v>
          </cell>
          <cell r="U632">
            <v>0</v>
          </cell>
          <cell r="V632">
            <v>-66.627200000000002</v>
          </cell>
          <cell r="W632">
            <v>-5701.96</v>
          </cell>
          <cell r="X632">
            <v>-5701.96</v>
          </cell>
          <cell r="Y632">
            <v>0</v>
          </cell>
        </row>
        <row r="633">
          <cell r="A633">
            <v>200105</v>
          </cell>
          <cell r="B633" t="str">
            <v>bc01</v>
          </cell>
          <cell r="C633" t="str">
            <v>bc</v>
          </cell>
          <cell r="D633">
            <v>37010</v>
          </cell>
          <cell r="E633">
            <v>37010</v>
          </cell>
          <cell r="F633">
            <v>37022</v>
          </cell>
          <cell r="G633">
            <v>37022</v>
          </cell>
          <cell r="H633">
            <v>40</v>
          </cell>
          <cell r="I633">
            <v>40</v>
          </cell>
          <cell r="J633" t="str">
            <v>КГОК</v>
          </cell>
          <cell r="K633" t="str">
            <v>КГОК</v>
          </cell>
          <cell r="L633" t="str">
            <v>Seneltex</v>
          </cell>
          <cell r="M633" t="str">
            <v>Imexco</v>
          </cell>
          <cell r="N633">
            <v>2000</v>
          </cell>
          <cell r="O633">
            <v>80000</v>
          </cell>
          <cell r="P633">
            <v>80000</v>
          </cell>
          <cell r="Q633">
            <v>0</v>
          </cell>
          <cell r="R633">
            <v>-1700</v>
          </cell>
          <cell r="S633">
            <v>-68000</v>
          </cell>
          <cell r="T633">
            <v>-68000</v>
          </cell>
          <cell r="U633">
            <v>0</v>
          </cell>
          <cell r="V633">
            <v>-21.65</v>
          </cell>
          <cell r="W633">
            <v>-866</v>
          </cell>
          <cell r="X633">
            <v>-866</v>
          </cell>
          <cell r="Y633">
            <v>0</v>
          </cell>
        </row>
        <row r="634">
          <cell r="A634">
            <v>200107</v>
          </cell>
          <cell r="B634" t="str">
            <v>bc02</v>
          </cell>
          <cell r="C634" t="str">
            <v>bc</v>
          </cell>
          <cell r="D634">
            <v>37065</v>
          </cell>
          <cell r="E634">
            <v>37065</v>
          </cell>
          <cell r="F634">
            <v>37079</v>
          </cell>
          <cell r="G634">
            <v>37079</v>
          </cell>
          <cell r="H634">
            <v>252</v>
          </cell>
          <cell r="I634">
            <v>252</v>
          </cell>
          <cell r="J634" t="str">
            <v>КГОК</v>
          </cell>
          <cell r="K634" t="str">
            <v>КГОК</v>
          </cell>
          <cell r="L634" t="str">
            <v>GMF</v>
          </cell>
          <cell r="M634" t="str">
            <v>Mitsui</v>
          </cell>
          <cell r="N634">
            <v>2095</v>
          </cell>
          <cell r="O634">
            <v>527940</v>
          </cell>
          <cell r="P634">
            <v>527940</v>
          </cell>
          <cell r="Q634">
            <v>0</v>
          </cell>
          <cell r="R634">
            <v>-1700</v>
          </cell>
          <cell r="S634">
            <v>-428400</v>
          </cell>
          <cell r="T634">
            <v>-428400</v>
          </cell>
          <cell r="U634">
            <v>0</v>
          </cell>
          <cell r="V634">
            <v>-81.316999999999993</v>
          </cell>
          <cell r="W634">
            <v>-20491.88</v>
          </cell>
          <cell r="X634">
            <v>-20491.88</v>
          </cell>
          <cell r="Y634">
            <v>0</v>
          </cell>
        </row>
        <row r="635">
          <cell r="A635">
            <v>200107</v>
          </cell>
          <cell r="B635" t="str">
            <v>bc03</v>
          </cell>
          <cell r="C635" t="str">
            <v>bc</v>
          </cell>
          <cell r="D635">
            <v>37069</v>
          </cell>
          <cell r="E635">
            <v>37069</v>
          </cell>
          <cell r="F635">
            <v>37079</v>
          </cell>
          <cell r="G635">
            <v>37079</v>
          </cell>
          <cell r="H635">
            <v>60</v>
          </cell>
          <cell r="I635">
            <v>60</v>
          </cell>
          <cell r="J635" t="str">
            <v>КГОК</v>
          </cell>
          <cell r="K635" t="str">
            <v>КГОК</v>
          </cell>
          <cell r="L635" t="str">
            <v>Seneltex</v>
          </cell>
          <cell r="M635" t="str">
            <v>Imexco</v>
          </cell>
          <cell r="N635">
            <v>2000</v>
          </cell>
          <cell r="O635">
            <v>120000</v>
          </cell>
          <cell r="P635">
            <v>120000</v>
          </cell>
          <cell r="Q635">
            <v>0</v>
          </cell>
          <cell r="R635">
            <v>-1700</v>
          </cell>
          <cell r="S635">
            <v>-102000</v>
          </cell>
          <cell r="T635">
            <v>-102000</v>
          </cell>
          <cell r="U635">
            <v>0</v>
          </cell>
          <cell r="V635">
            <v>-20.329999999999998</v>
          </cell>
          <cell r="W635">
            <v>-1219.8</v>
          </cell>
          <cell r="X635">
            <v>-1219.8</v>
          </cell>
          <cell r="Y635">
            <v>0</v>
          </cell>
        </row>
        <row r="636">
          <cell r="A636">
            <v>200108</v>
          </cell>
          <cell r="B636" t="str">
            <v>bc04</v>
          </cell>
          <cell r="C636" t="str">
            <v>bc</v>
          </cell>
          <cell r="D636">
            <v>37085</v>
          </cell>
          <cell r="E636">
            <v>37085</v>
          </cell>
          <cell r="F636">
            <v>37105</v>
          </cell>
          <cell r="G636">
            <v>37105</v>
          </cell>
          <cell r="H636">
            <v>84</v>
          </cell>
          <cell r="I636">
            <v>84</v>
          </cell>
          <cell r="J636" t="str">
            <v>КГОК</v>
          </cell>
          <cell r="K636" t="str">
            <v>КГОК</v>
          </cell>
          <cell r="L636" t="str">
            <v>GMF</v>
          </cell>
          <cell r="M636" t="str">
            <v>Kinsho</v>
          </cell>
          <cell r="N636">
            <v>1900</v>
          </cell>
          <cell r="O636">
            <v>159600</v>
          </cell>
          <cell r="P636">
            <v>159600</v>
          </cell>
          <cell r="Q636">
            <v>0</v>
          </cell>
          <cell r="R636">
            <v>-1700</v>
          </cell>
          <cell r="S636">
            <v>-142800</v>
          </cell>
          <cell r="T636">
            <v>-142800</v>
          </cell>
          <cell r="U636">
            <v>0</v>
          </cell>
          <cell r="V636">
            <v>-75.738799999999998</v>
          </cell>
          <cell r="W636">
            <v>-6362.06</v>
          </cell>
          <cell r="X636">
            <v>-6362.06</v>
          </cell>
          <cell r="Y636">
            <v>0</v>
          </cell>
        </row>
        <row r="637">
          <cell r="A637">
            <v>200107</v>
          </cell>
          <cell r="B637" t="str">
            <v>bc05</v>
          </cell>
          <cell r="C637" t="str">
            <v>bc</v>
          </cell>
          <cell r="D637">
            <v>37083</v>
          </cell>
          <cell r="E637">
            <v>37083</v>
          </cell>
          <cell r="F637">
            <v>37096</v>
          </cell>
          <cell r="G637">
            <v>37096</v>
          </cell>
          <cell r="H637">
            <v>21</v>
          </cell>
          <cell r="I637">
            <v>21</v>
          </cell>
          <cell r="J637" t="str">
            <v>КГОК</v>
          </cell>
          <cell r="K637" t="str">
            <v>КГОК</v>
          </cell>
          <cell r="L637" t="str">
            <v>GMF</v>
          </cell>
          <cell r="M637" t="str">
            <v>Kinsho</v>
          </cell>
          <cell r="N637">
            <v>2100</v>
          </cell>
          <cell r="O637">
            <v>44100</v>
          </cell>
          <cell r="P637">
            <v>44100</v>
          </cell>
          <cell r="Q637">
            <v>0</v>
          </cell>
          <cell r="R637">
            <v>-1700</v>
          </cell>
          <cell r="S637">
            <v>-35700</v>
          </cell>
          <cell r="T637">
            <v>-35700</v>
          </cell>
          <cell r="U637">
            <v>0</v>
          </cell>
          <cell r="V637">
            <v>-92.893799999999999</v>
          </cell>
          <cell r="W637">
            <v>-1950.77</v>
          </cell>
          <cell r="X637">
            <v>-1950.77</v>
          </cell>
          <cell r="Y637">
            <v>0</v>
          </cell>
        </row>
        <row r="638">
          <cell r="A638">
            <v>200108</v>
          </cell>
          <cell r="B638" t="str">
            <v>bc06</v>
          </cell>
          <cell r="C638" t="str">
            <v>bc</v>
          </cell>
          <cell r="D638">
            <v>37092</v>
          </cell>
          <cell r="E638">
            <v>37092</v>
          </cell>
          <cell r="F638">
            <v>37110</v>
          </cell>
          <cell r="G638">
            <v>37110</v>
          </cell>
          <cell r="H638">
            <v>105</v>
          </cell>
          <cell r="I638">
            <v>105</v>
          </cell>
          <cell r="J638" t="str">
            <v>КГОК</v>
          </cell>
          <cell r="K638" t="str">
            <v>КГОК</v>
          </cell>
          <cell r="L638" t="str">
            <v>GMF</v>
          </cell>
          <cell r="M638" t="str">
            <v>Mitsui</v>
          </cell>
          <cell r="N638">
            <v>2095</v>
          </cell>
          <cell r="O638">
            <v>219975</v>
          </cell>
          <cell r="P638">
            <v>219975</v>
          </cell>
          <cell r="Q638">
            <v>0</v>
          </cell>
          <cell r="R638">
            <v>-1700</v>
          </cell>
          <cell r="S638">
            <v>-178500</v>
          </cell>
          <cell r="T638">
            <v>-178500</v>
          </cell>
          <cell r="U638">
            <v>0</v>
          </cell>
          <cell r="V638">
            <v>-77.943899999999999</v>
          </cell>
          <cell r="W638">
            <v>-8184.11</v>
          </cell>
          <cell r="X638">
            <v>-8184.11</v>
          </cell>
          <cell r="Y638">
            <v>0</v>
          </cell>
        </row>
        <row r="639">
          <cell r="A639">
            <v>200108</v>
          </cell>
          <cell r="B639" t="str">
            <v>bc07</v>
          </cell>
          <cell r="C639" t="str">
            <v>bc</v>
          </cell>
          <cell r="D639">
            <v>37102</v>
          </cell>
          <cell r="E639">
            <v>37102</v>
          </cell>
          <cell r="F639">
            <v>37120</v>
          </cell>
          <cell r="G639">
            <v>37120</v>
          </cell>
          <cell r="H639">
            <v>60</v>
          </cell>
          <cell r="I639">
            <v>60</v>
          </cell>
          <cell r="J639" t="str">
            <v>КГОК</v>
          </cell>
          <cell r="K639" t="str">
            <v>КГОК</v>
          </cell>
          <cell r="L639" t="str">
            <v>GMF</v>
          </cell>
          <cell r="M639" t="str">
            <v>Alfachem</v>
          </cell>
          <cell r="N639">
            <v>1915</v>
          </cell>
          <cell r="O639">
            <v>114900</v>
          </cell>
          <cell r="P639">
            <v>114900</v>
          </cell>
          <cell r="Q639">
            <v>0</v>
          </cell>
          <cell r="R639">
            <v>-1700</v>
          </cell>
          <cell r="S639">
            <v>-102000</v>
          </cell>
          <cell r="T639">
            <v>-102000</v>
          </cell>
          <cell r="U639">
            <v>0</v>
          </cell>
          <cell r="V639">
            <v>-32.6</v>
          </cell>
          <cell r="W639">
            <v>-1956</v>
          </cell>
          <cell r="X639">
            <v>-1956</v>
          </cell>
          <cell r="Y639">
            <v>0</v>
          </cell>
        </row>
        <row r="640">
          <cell r="A640">
            <v>200108</v>
          </cell>
          <cell r="B640" t="str">
            <v>bc08</v>
          </cell>
          <cell r="C640" t="str">
            <v>bc</v>
          </cell>
          <cell r="D640">
            <v>37092</v>
          </cell>
          <cell r="E640">
            <v>37092</v>
          </cell>
          <cell r="F640">
            <v>37105</v>
          </cell>
          <cell r="G640">
            <v>37105</v>
          </cell>
          <cell r="H640">
            <v>20</v>
          </cell>
          <cell r="I640">
            <v>20</v>
          </cell>
          <cell r="J640" t="str">
            <v>КГОК</v>
          </cell>
          <cell r="K640" t="str">
            <v>КГОК</v>
          </cell>
          <cell r="L640" t="str">
            <v>GMF</v>
          </cell>
          <cell r="M640" t="str">
            <v>ZCD</v>
          </cell>
          <cell r="N640">
            <v>2050</v>
          </cell>
          <cell r="O640">
            <v>41000</v>
          </cell>
          <cell r="P640">
            <v>41000</v>
          </cell>
          <cell r="Q640">
            <v>0</v>
          </cell>
          <cell r="R640">
            <v>-1700</v>
          </cell>
          <cell r="S640">
            <v>-34000</v>
          </cell>
          <cell r="T640">
            <v>-34000</v>
          </cell>
          <cell r="U640">
            <v>0</v>
          </cell>
          <cell r="V640">
            <v>-69.3</v>
          </cell>
          <cell r="W640">
            <v>-1386</v>
          </cell>
          <cell r="X640">
            <v>-1386</v>
          </cell>
          <cell r="Y640">
            <v>0</v>
          </cell>
        </row>
        <row r="641">
          <cell r="A641">
            <v>200108</v>
          </cell>
          <cell r="B641" t="str">
            <v>bc09</v>
          </cell>
          <cell r="C641" t="str">
            <v>bc</v>
          </cell>
          <cell r="D641">
            <v>37111</v>
          </cell>
          <cell r="E641">
            <v>37111</v>
          </cell>
          <cell r="F641">
            <v>37119</v>
          </cell>
          <cell r="G641">
            <v>37127</v>
          </cell>
          <cell r="H641">
            <v>147</v>
          </cell>
          <cell r="I641">
            <v>147</v>
          </cell>
          <cell r="J641" t="str">
            <v>КГОК</v>
          </cell>
          <cell r="K641" t="str">
            <v>КГОК</v>
          </cell>
          <cell r="L641" t="str">
            <v>GMF</v>
          </cell>
          <cell r="M641" t="str">
            <v>Mitsui</v>
          </cell>
          <cell r="N641">
            <v>2095</v>
          </cell>
          <cell r="O641">
            <v>307965</v>
          </cell>
          <cell r="P641">
            <v>307965</v>
          </cell>
          <cell r="Q641">
            <v>0</v>
          </cell>
          <cell r="R641">
            <v>-1700</v>
          </cell>
          <cell r="S641">
            <v>-249900</v>
          </cell>
          <cell r="T641">
            <v>-249900</v>
          </cell>
          <cell r="U641">
            <v>0</v>
          </cell>
          <cell r="V641">
            <v>-75.676900000000003</v>
          </cell>
          <cell r="W641">
            <v>-11124.51</v>
          </cell>
          <cell r="X641">
            <v>-11124.51</v>
          </cell>
          <cell r="Y641">
            <v>0</v>
          </cell>
        </row>
        <row r="642">
          <cell r="A642">
            <v>200208</v>
          </cell>
          <cell r="B642" t="str">
            <v>bc100</v>
          </cell>
          <cell r="C642" t="str">
            <v>bc</v>
          </cell>
          <cell r="D642">
            <v>37478</v>
          </cell>
          <cell r="E642">
            <v>37477</v>
          </cell>
          <cell r="F642">
            <v>37504</v>
          </cell>
          <cell r="G642">
            <v>37497</v>
          </cell>
          <cell r="H642">
            <v>80</v>
          </cell>
          <cell r="I642">
            <v>80</v>
          </cell>
          <cell r="J642" t="str">
            <v>КГОК</v>
          </cell>
          <cell r="K642" t="str">
            <v>КГОК</v>
          </cell>
          <cell r="L642" t="str">
            <v>GMF</v>
          </cell>
          <cell r="M642" t="str">
            <v>Treibacher</v>
          </cell>
          <cell r="N642">
            <v>2040</v>
          </cell>
          <cell r="O642">
            <v>163200</v>
          </cell>
          <cell r="P642">
            <v>163200</v>
          </cell>
          <cell r="Q642">
            <v>0</v>
          </cell>
          <cell r="R642">
            <v>-1600</v>
          </cell>
          <cell r="S642">
            <v>-128000</v>
          </cell>
          <cell r="T642">
            <v>-128000</v>
          </cell>
          <cell r="U642">
            <v>0</v>
          </cell>
          <cell r="V642">
            <v>-70.283100000000005</v>
          </cell>
          <cell r="W642">
            <v>-5622.65</v>
          </cell>
          <cell r="X642">
            <v>-5622.65</v>
          </cell>
          <cell r="Y642">
            <v>0</v>
          </cell>
        </row>
        <row r="643">
          <cell r="A643">
            <v>200208</v>
          </cell>
          <cell r="B643" t="str">
            <v>bc101</v>
          </cell>
          <cell r="C643" t="str">
            <v>bc</v>
          </cell>
          <cell r="D643">
            <v>37471</v>
          </cell>
          <cell r="E643">
            <v>37480</v>
          </cell>
          <cell r="F643">
            <v>37471</v>
          </cell>
          <cell r="G643">
            <v>37480</v>
          </cell>
          <cell r="H643">
            <v>60</v>
          </cell>
          <cell r="I643">
            <v>60</v>
          </cell>
          <cell r="J643" t="str">
            <v>КГОК</v>
          </cell>
          <cell r="K643" t="str">
            <v>КГОК</v>
          </cell>
          <cell r="L643" t="str">
            <v>GMF</v>
          </cell>
          <cell r="M643" t="str">
            <v>AlfaChem</v>
          </cell>
          <cell r="N643">
            <v>2000</v>
          </cell>
          <cell r="O643">
            <v>120000</v>
          </cell>
          <cell r="P643">
            <v>120000</v>
          </cell>
          <cell r="Q643">
            <v>0</v>
          </cell>
          <cell r="R643">
            <v>-1600</v>
          </cell>
          <cell r="S643">
            <v>-96000</v>
          </cell>
          <cell r="T643">
            <v>-96000</v>
          </cell>
          <cell r="U643">
            <v>0</v>
          </cell>
          <cell r="V643">
            <v>-33.25</v>
          </cell>
          <cell r="W643">
            <v>-1995</v>
          </cell>
          <cell r="X643">
            <v>-1995</v>
          </cell>
          <cell r="Y643">
            <v>0</v>
          </cell>
        </row>
        <row r="644">
          <cell r="A644">
            <v>200208</v>
          </cell>
          <cell r="B644" t="str">
            <v>bc102</v>
          </cell>
          <cell r="C644" t="str">
            <v>bc</v>
          </cell>
          <cell r="D644">
            <v>37471</v>
          </cell>
          <cell r="E644">
            <v>37470</v>
          </cell>
          <cell r="F644">
            <v>37476</v>
          </cell>
          <cell r="G644">
            <v>37474</v>
          </cell>
          <cell r="H644">
            <v>20</v>
          </cell>
          <cell r="I644">
            <v>20</v>
          </cell>
          <cell r="J644" t="str">
            <v>КГОК</v>
          </cell>
          <cell r="K644" t="str">
            <v>КГОК</v>
          </cell>
          <cell r="L644" t="str">
            <v>GMF</v>
          </cell>
          <cell r="M644" t="str">
            <v>Oximet</v>
          </cell>
          <cell r="N644">
            <v>2126</v>
          </cell>
          <cell r="O644">
            <v>42520</v>
          </cell>
          <cell r="P644">
            <v>42520</v>
          </cell>
          <cell r="Q644">
            <v>0</v>
          </cell>
          <cell r="R644">
            <v>-1600</v>
          </cell>
          <cell r="S644">
            <v>-32000</v>
          </cell>
          <cell r="T644">
            <v>-32000</v>
          </cell>
          <cell r="U644">
            <v>0</v>
          </cell>
          <cell r="V644">
            <v>-100.2505</v>
          </cell>
          <cell r="W644">
            <v>-2005.01</v>
          </cell>
          <cell r="X644">
            <v>-2005.01</v>
          </cell>
          <cell r="Y644">
            <v>0</v>
          </cell>
        </row>
        <row r="645">
          <cell r="A645">
            <v>200208</v>
          </cell>
          <cell r="B645" t="str">
            <v>bc103</v>
          </cell>
          <cell r="C645" t="str">
            <v>bc</v>
          </cell>
          <cell r="D645">
            <v>37485</v>
          </cell>
          <cell r="E645">
            <v>37483</v>
          </cell>
          <cell r="F645">
            <v>37490</v>
          </cell>
          <cell r="G645">
            <v>37491</v>
          </cell>
          <cell r="H645">
            <v>20</v>
          </cell>
          <cell r="I645">
            <v>20</v>
          </cell>
          <cell r="J645" t="str">
            <v>КГОК</v>
          </cell>
          <cell r="K645" t="str">
            <v>КГОК</v>
          </cell>
          <cell r="L645" t="str">
            <v>GMF</v>
          </cell>
          <cell r="M645" t="str">
            <v>Zircoa</v>
          </cell>
          <cell r="N645">
            <v>2331</v>
          </cell>
          <cell r="O645">
            <v>46620</v>
          </cell>
          <cell r="P645">
            <v>46620</v>
          </cell>
          <cell r="Q645">
            <v>0</v>
          </cell>
          <cell r="R645">
            <v>-1600</v>
          </cell>
          <cell r="S645">
            <v>-32000</v>
          </cell>
          <cell r="T645">
            <v>-32000</v>
          </cell>
          <cell r="U645">
            <v>0</v>
          </cell>
          <cell r="V645">
            <v>-189.63050000000001</v>
          </cell>
          <cell r="W645">
            <v>-3792.61</v>
          </cell>
          <cell r="X645">
            <v>-3291.43</v>
          </cell>
          <cell r="Y645">
            <v>-501.18</v>
          </cell>
        </row>
        <row r="646">
          <cell r="A646">
            <v>200208</v>
          </cell>
          <cell r="B646" t="str">
            <v>bc104</v>
          </cell>
          <cell r="C646" t="str">
            <v>bc</v>
          </cell>
          <cell r="D646">
            <v>37492</v>
          </cell>
          <cell r="E646">
            <v>37491</v>
          </cell>
          <cell r="F646">
            <v>37498</v>
          </cell>
          <cell r="G646">
            <v>37497</v>
          </cell>
          <cell r="H646">
            <v>20</v>
          </cell>
          <cell r="I646">
            <v>20</v>
          </cell>
          <cell r="J646" t="str">
            <v>КГОК</v>
          </cell>
          <cell r="K646" t="str">
            <v>КГОК</v>
          </cell>
          <cell r="L646" t="str">
            <v>GMF</v>
          </cell>
          <cell r="M646" t="str">
            <v>Oximet</v>
          </cell>
          <cell r="N646">
            <v>2126</v>
          </cell>
          <cell r="O646">
            <v>42520</v>
          </cell>
          <cell r="P646">
            <v>42520</v>
          </cell>
          <cell r="Q646">
            <v>0</v>
          </cell>
          <cell r="R646">
            <v>-1600</v>
          </cell>
          <cell r="S646">
            <v>-32000</v>
          </cell>
          <cell r="T646">
            <v>-32000</v>
          </cell>
          <cell r="U646">
            <v>0</v>
          </cell>
          <cell r="V646">
            <v>-100.2505</v>
          </cell>
          <cell r="W646">
            <v>-2005.01</v>
          </cell>
          <cell r="X646">
            <v>-2005.01</v>
          </cell>
          <cell r="Y646">
            <v>0</v>
          </cell>
        </row>
        <row r="647">
          <cell r="A647">
            <v>200208</v>
          </cell>
          <cell r="B647" t="str">
            <v>bc105</v>
          </cell>
          <cell r="C647" t="str">
            <v>bc</v>
          </cell>
          <cell r="D647">
            <v>37492</v>
          </cell>
          <cell r="E647">
            <v>37491</v>
          </cell>
          <cell r="F647">
            <v>37497</v>
          </cell>
          <cell r="G647">
            <v>37498</v>
          </cell>
          <cell r="H647">
            <v>20</v>
          </cell>
          <cell r="I647">
            <v>20</v>
          </cell>
          <cell r="J647" t="str">
            <v>КГОК</v>
          </cell>
          <cell r="K647" t="str">
            <v>КГОК</v>
          </cell>
          <cell r="L647" t="str">
            <v>GMF</v>
          </cell>
          <cell r="M647" t="str">
            <v>Al-Farben</v>
          </cell>
          <cell r="N647">
            <v>2225</v>
          </cell>
          <cell r="O647">
            <v>44500</v>
          </cell>
          <cell r="P647">
            <v>0</v>
          </cell>
          <cell r="Q647">
            <v>44500</v>
          </cell>
          <cell r="R647">
            <v>-1600</v>
          </cell>
          <cell r="S647">
            <v>-32000</v>
          </cell>
          <cell r="T647">
            <v>-32000</v>
          </cell>
          <cell r="U647">
            <v>0</v>
          </cell>
          <cell r="V647">
            <v>-99.638000000000005</v>
          </cell>
          <cell r="W647">
            <v>-1992.76</v>
          </cell>
          <cell r="X647">
            <v>-1992.76</v>
          </cell>
          <cell r="Y647">
            <v>0</v>
          </cell>
        </row>
        <row r="648">
          <cell r="A648">
            <v>200209</v>
          </cell>
          <cell r="B648" t="str">
            <v>bc106</v>
          </cell>
          <cell r="C648" t="str">
            <v>bc</v>
          </cell>
          <cell r="D648">
            <v>37490</v>
          </cell>
          <cell r="E648">
            <v>37491</v>
          </cell>
          <cell r="F648">
            <v>37511</v>
          </cell>
          <cell r="G648">
            <v>37513</v>
          </cell>
          <cell r="H648">
            <v>169</v>
          </cell>
          <cell r="I648">
            <v>169</v>
          </cell>
          <cell r="J648" t="str">
            <v>КГОК</v>
          </cell>
          <cell r="K648" t="str">
            <v>КГОК</v>
          </cell>
          <cell r="L648" t="str">
            <v>GMF</v>
          </cell>
          <cell r="M648" t="str">
            <v>Kinsho</v>
          </cell>
          <cell r="N648">
            <v>1900</v>
          </cell>
          <cell r="O648">
            <v>321100</v>
          </cell>
          <cell r="P648">
            <v>321100</v>
          </cell>
          <cell r="Q648">
            <v>0</v>
          </cell>
          <cell r="R648">
            <v>-1600</v>
          </cell>
          <cell r="S648">
            <v>-270400</v>
          </cell>
          <cell r="T648">
            <v>-270400</v>
          </cell>
          <cell r="U648">
            <v>0</v>
          </cell>
          <cell r="V648">
            <v>-67.599800000000002</v>
          </cell>
          <cell r="W648">
            <v>-11424.36</v>
          </cell>
          <cell r="X648">
            <v>-9225.74</v>
          </cell>
          <cell r="Y648">
            <v>-2198.62</v>
          </cell>
        </row>
        <row r="649">
          <cell r="A649">
            <v>200209</v>
          </cell>
          <cell r="B649" t="str">
            <v>bc107</v>
          </cell>
          <cell r="C649" t="str">
            <v>bc</v>
          </cell>
          <cell r="D649">
            <v>37492</v>
          </cell>
          <cell r="E649">
            <v>37491</v>
          </cell>
          <cell r="F649">
            <v>37498</v>
          </cell>
          <cell r="G649">
            <v>37518</v>
          </cell>
          <cell r="H649">
            <v>20</v>
          </cell>
          <cell r="I649">
            <v>20</v>
          </cell>
          <cell r="J649" t="str">
            <v>КГОК</v>
          </cell>
          <cell r="K649" t="str">
            <v>КГОК</v>
          </cell>
          <cell r="L649" t="str">
            <v>GMF</v>
          </cell>
          <cell r="M649" t="str">
            <v>Oximet</v>
          </cell>
          <cell r="N649">
            <v>2126</v>
          </cell>
          <cell r="O649">
            <v>42520</v>
          </cell>
          <cell r="P649">
            <v>0</v>
          </cell>
          <cell r="Q649">
            <v>42520</v>
          </cell>
          <cell r="R649">
            <v>-1600</v>
          </cell>
          <cell r="S649">
            <v>-32000</v>
          </cell>
          <cell r="T649">
            <v>-32000</v>
          </cell>
          <cell r="U649">
            <v>0</v>
          </cell>
          <cell r="V649">
            <v>-78.450999999999993</v>
          </cell>
          <cell r="W649">
            <v>-1569.02</v>
          </cell>
          <cell r="X649">
            <v>-1314.98</v>
          </cell>
          <cell r="Y649">
            <v>-254.04</v>
          </cell>
        </row>
        <row r="650">
          <cell r="A650">
            <v>200209</v>
          </cell>
          <cell r="B650" t="str">
            <v>bc108</v>
          </cell>
          <cell r="C650" t="str">
            <v>bc</v>
          </cell>
          <cell r="D650">
            <v>37506</v>
          </cell>
          <cell r="E650">
            <v>37505</v>
          </cell>
          <cell r="F650">
            <v>37508</v>
          </cell>
          <cell r="G650">
            <v>37508</v>
          </cell>
          <cell r="H650">
            <v>20</v>
          </cell>
          <cell r="I650">
            <v>20</v>
          </cell>
          <cell r="J650" t="str">
            <v>КГОК</v>
          </cell>
          <cell r="K650" t="str">
            <v>КГОК</v>
          </cell>
          <cell r="L650" t="str">
            <v>GMF</v>
          </cell>
          <cell r="M650" t="str">
            <v>Cometals</v>
          </cell>
          <cell r="N650">
            <v>2150</v>
          </cell>
          <cell r="O650">
            <v>43000</v>
          </cell>
          <cell r="P650">
            <v>43000</v>
          </cell>
          <cell r="Q650">
            <v>0</v>
          </cell>
          <cell r="R650">
            <v>-1600</v>
          </cell>
          <cell r="S650">
            <v>-32000</v>
          </cell>
          <cell r="T650">
            <v>-32000</v>
          </cell>
          <cell r="U650">
            <v>0</v>
          </cell>
          <cell r="V650">
            <v>-34.5015</v>
          </cell>
          <cell r="W650">
            <v>-690.03</v>
          </cell>
          <cell r="X650">
            <v>-690.03</v>
          </cell>
          <cell r="Y650">
            <v>0</v>
          </cell>
        </row>
        <row r="651">
          <cell r="A651">
            <v>200209</v>
          </cell>
          <cell r="B651" t="str">
            <v>bc109</v>
          </cell>
          <cell r="C651" t="str">
            <v>bc</v>
          </cell>
          <cell r="D651">
            <v>37512</v>
          </cell>
          <cell r="E651">
            <v>37512</v>
          </cell>
          <cell r="F651">
            <v>37518</v>
          </cell>
          <cell r="G651">
            <v>37518</v>
          </cell>
          <cell r="H651">
            <v>20</v>
          </cell>
          <cell r="I651">
            <v>20</v>
          </cell>
          <cell r="J651" t="str">
            <v>КГОК</v>
          </cell>
          <cell r="K651" t="str">
            <v>КГОК</v>
          </cell>
          <cell r="L651" t="str">
            <v>GMF</v>
          </cell>
          <cell r="M651" t="str">
            <v>Cometals</v>
          </cell>
          <cell r="N651">
            <v>2120</v>
          </cell>
          <cell r="O651">
            <v>42400</v>
          </cell>
          <cell r="P651">
            <v>42400</v>
          </cell>
          <cell r="Q651">
            <v>0</v>
          </cell>
          <cell r="R651">
            <v>-1600</v>
          </cell>
          <cell r="S651">
            <v>-32000</v>
          </cell>
          <cell r="T651">
            <v>-32000</v>
          </cell>
          <cell r="U651">
            <v>0</v>
          </cell>
          <cell r="V651">
            <v>-109.5235</v>
          </cell>
          <cell r="W651">
            <v>-2190.4699999999998</v>
          </cell>
          <cell r="X651">
            <v>-2190.4699999999998</v>
          </cell>
          <cell r="Y651">
            <v>0</v>
          </cell>
        </row>
        <row r="652">
          <cell r="A652">
            <v>200108</v>
          </cell>
          <cell r="B652" t="str">
            <v>bc11</v>
          </cell>
          <cell r="C652" t="str">
            <v>bc</v>
          </cell>
          <cell r="D652">
            <v>37106</v>
          </cell>
          <cell r="E652">
            <v>37106</v>
          </cell>
          <cell r="F652">
            <v>37113</v>
          </cell>
          <cell r="G652">
            <v>37113</v>
          </cell>
          <cell r="H652">
            <v>21</v>
          </cell>
          <cell r="I652">
            <v>21</v>
          </cell>
          <cell r="J652" t="str">
            <v>КГОК</v>
          </cell>
          <cell r="K652" t="str">
            <v>КГОК</v>
          </cell>
          <cell r="L652" t="str">
            <v>GMF</v>
          </cell>
          <cell r="M652" t="str">
            <v>Kinsho</v>
          </cell>
          <cell r="N652">
            <v>2100</v>
          </cell>
          <cell r="O652">
            <v>44100</v>
          </cell>
          <cell r="P652">
            <v>44100</v>
          </cell>
          <cell r="Q652">
            <v>0</v>
          </cell>
          <cell r="R652">
            <v>-1700</v>
          </cell>
          <cell r="S652">
            <v>-35700</v>
          </cell>
          <cell r="T652">
            <v>-35700</v>
          </cell>
          <cell r="U652">
            <v>0</v>
          </cell>
          <cell r="V652">
            <v>-92.893799999999999</v>
          </cell>
          <cell r="W652">
            <v>-1950.77</v>
          </cell>
          <cell r="X652">
            <v>-1950.77</v>
          </cell>
          <cell r="Y652">
            <v>0</v>
          </cell>
        </row>
        <row r="653">
          <cell r="A653">
            <v>200209</v>
          </cell>
          <cell r="B653" t="str">
            <v>bc110</v>
          </cell>
          <cell r="C653" t="str">
            <v>bc</v>
          </cell>
          <cell r="D653">
            <v>37504</v>
          </cell>
          <cell r="E653">
            <v>37505</v>
          </cell>
          <cell r="F653">
            <v>37510</v>
          </cell>
          <cell r="G653">
            <v>37512</v>
          </cell>
          <cell r="H653">
            <v>40</v>
          </cell>
          <cell r="I653">
            <v>40</v>
          </cell>
          <cell r="J653" t="str">
            <v>КГОК</v>
          </cell>
          <cell r="K653" t="str">
            <v>КГОК</v>
          </cell>
          <cell r="L653" t="str">
            <v>GMF</v>
          </cell>
          <cell r="M653" t="str">
            <v>Imexco</v>
          </cell>
          <cell r="N653">
            <v>2020</v>
          </cell>
          <cell r="O653">
            <v>80800</v>
          </cell>
          <cell r="P653">
            <v>80800</v>
          </cell>
          <cell r="Q653">
            <v>0</v>
          </cell>
          <cell r="R653">
            <v>-1600</v>
          </cell>
          <cell r="S653">
            <v>-64000</v>
          </cell>
          <cell r="T653">
            <v>-64000</v>
          </cell>
          <cell r="U653">
            <v>0</v>
          </cell>
          <cell r="V653">
            <v>-70.252300000000005</v>
          </cell>
          <cell r="W653">
            <v>-2810.09</v>
          </cell>
          <cell r="X653">
            <v>-2810.09</v>
          </cell>
          <cell r="Y653">
            <v>0</v>
          </cell>
        </row>
        <row r="654">
          <cell r="A654">
            <v>200209</v>
          </cell>
          <cell r="B654" t="str">
            <v>bc111</v>
          </cell>
          <cell r="C654" t="str">
            <v>bc</v>
          </cell>
          <cell r="D654">
            <v>37506</v>
          </cell>
          <cell r="E654">
            <v>37505</v>
          </cell>
          <cell r="F654">
            <v>37517</v>
          </cell>
          <cell r="G654">
            <v>37516</v>
          </cell>
          <cell r="H654">
            <v>20</v>
          </cell>
          <cell r="I654">
            <v>20</v>
          </cell>
          <cell r="J654" t="str">
            <v>КГОК</v>
          </cell>
          <cell r="K654" t="str">
            <v>КГОК</v>
          </cell>
          <cell r="L654" t="str">
            <v>GMF</v>
          </cell>
          <cell r="M654" t="str">
            <v>Zircoa</v>
          </cell>
          <cell r="N654">
            <v>2331</v>
          </cell>
          <cell r="O654">
            <v>46620</v>
          </cell>
          <cell r="P654">
            <v>46620</v>
          </cell>
          <cell r="Q654">
            <v>0</v>
          </cell>
          <cell r="R654">
            <v>-1600</v>
          </cell>
          <cell r="S654">
            <v>-32000</v>
          </cell>
          <cell r="T654">
            <v>-32000</v>
          </cell>
          <cell r="U654">
            <v>0</v>
          </cell>
          <cell r="V654">
            <v>-164.57149999999999</v>
          </cell>
          <cell r="W654">
            <v>-3291.43</v>
          </cell>
          <cell r="X654">
            <v>-3291.43</v>
          </cell>
          <cell r="Y654">
            <v>0</v>
          </cell>
        </row>
        <row r="655">
          <cell r="A655">
            <v>200210</v>
          </cell>
          <cell r="B655" t="str">
            <v>bc112</v>
          </cell>
          <cell r="C655" t="str">
            <v>bc</v>
          </cell>
          <cell r="D655">
            <v>37504</v>
          </cell>
          <cell r="E655">
            <v>37521</v>
          </cell>
          <cell r="F655">
            <v>37524</v>
          </cell>
          <cell r="G655">
            <v>37536</v>
          </cell>
          <cell r="H655">
            <v>100</v>
          </cell>
          <cell r="I655">
            <v>100</v>
          </cell>
          <cell r="J655" t="str">
            <v>КГОК</v>
          </cell>
          <cell r="K655" t="str">
            <v>КГОК</v>
          </cell>
          <cell r="L655" t="str">
            <v>GMF</v>
          </cell>
          <cell r="M655" t="str">
            <v>Treibacher</v>
          </cell>
          <cell r="N655">
            <v>2040</v>
          </cell>
          <cell r="O655">
            <v>204000</v>
          </cell>
          <cell r="P655">
            <v>204000</v>
          </cell>
          <cell r="Q655">
            <v>0</v>
          </cell>
          <cell r="R655">
            <v>-1600</v>
          </cell>
          <cell r="S655">
            <v>-160000</v>
          </cell>
          <cell r="T655">
            <v>-160000</v>
          </cell>
          <cell r="U655">
            <v>0</v>
          </cell>
          <cell r="V655">
            <v>-48.828899999999997</v>
          </cell>
          <cell r="W655">
            <v>-4882.8900000000003</v>
          </cell>
          <cell r="X655">
            <v>-4882.8900000000003</v>
          </cell>
          <cell r="Y655">
            <v>0</v>
          </cell>
        </row>
        <row r="656">
          <cell r="A656">
            <v>200210</v>
          </cell>
          <cell r="B656" t="str">
            <v>bc113</v>
          </cell>
          <cell r="C656" t="str">
            <v>bc</v>
          </cell>
          <cell r="D656">
            <v>37504</v>
          </cell>
          <cell r="E656">
            <v>37521</v>
          </cell>
          <cell r="F656">
            <v>37518</v>
          </cell>
          <cell r="G656">
            <v>37535</v>
          </cell>
          <cell r="H656">
            <v>42</v>
          </cell>
          <cell r="I656">
            <v>42</v>
          </cell>
          <cell r="J656" t="str">
            <v>КГОК</v>
          </cell>
          <cell r="K656" t="str">
            <v>КГОК</v>
          </cell>
          <cell r="L656" t="str">
            <v>GMF</v>
          </cell>
          <cell r="M656" t="str">
            <v>Mitsui</v>
          </cell>
          <cell r="N656">
            <v>1910</v>
          </cell>
          <cell r="O656">
            <v>80220</v>
          </cell>
          <cell r="P656">
            <v>80220</v>
          </cell>
          <cell r="Q656">
            <v>0</v>
          </cell>
          <cell r="R656">
            <v>-1600</v>
          </cell>
          <cell r="S656">
            <v>-67200</v>
          </cell>
          <cell r="T656">
            <v>-67200</v>
          </cell>
          <cell r="U656">
            <v>0</v>
          </cell>
          <cell r="V656">
            <v>-69.903099999999995</v>
          </cell>
          <cell r="W656">
            <v>-2935.93</v>
          </cell>
          <cell r="X656">
            <v>-2935.93</v>
          </cell>
          <cell r="Y656">
            <v>0</v>
          </cell>
        </row>
        <row r="657">
          <cell r="A657">
            <v>200210</v>
          </cell>
          <cell r="B657" t="str">
            <v>bc114</v>
          </cell>
          <cell r="C657" t="str">
            <v>bc</v>
          </cell>
          <cell r="D657">
            <v>37504</v>
          </cell>
          <cell r="E657">
            <v>37521</v>
          </cell>
          <cell r="F657">
            <v>37518</v>
          </cell>
          <cell r="G657">
            <v>37535</v>
          </cell>
          <cell r="H657">
            <v>42</v>
          </cell>
          <cell r="I657">
            <v>42</v>
          </cell>
          <cell r="J657" t="str">
            <v>КГОК</v>
          </cell>
          <cell r="K657" t="str">
            <v>КГОК</v>
          </cell>
          <cell r="L657" t="str">
            <v>GMF</v>
          </cell>
          <cell r="M657" t="str">
            <v>Mitsui</v>
          </cell>
          <cell r="N657">
            <v>2100</v>
          </cell>
          <cell r="O657">
            <v>88200</v>
          </cell>
          <cell r="P657">
            <v>88200</v>
          </cell>
          <cell r="Q657">
            <v>0</v>
          </cell>
          <cell r="R657">
            <v>-1600</v>
          </cell>
          <cell r="S657">
            <v>-67200</v>
          </cell>
          <cell r="T657">
            <v>-67200</v>
          </cell>
          <cell r="U657">
            <v>0</v>
          </cell>
          <cell r="V657">
            <v>-70.195700000000002</v>
          </cell>
          <cell r="W657">
            <v>-2948.22</v>
          </cell>
          <cell r="X657">
            <v>-2948.22</v>
          </cell>
          <cell r="Y657">
            <v>0</v>
          </cell>
        </row>
        <row r="658">
          <cell r="A658">
            <v>200210</v>
          </cell>
          <cell r="B658" t="str">
            <v>bc115</v>
          </cell>
          <cell r="C658" t="str">
            <v>bc</v>
          </cell>
          <cell r="D658">
            <v>37519</v>
          </cell>
          <cell r="E658">
            <v>37525</v>
          </cell>
          <cell r="F658">
            <v>37548</v>
          </cell>
          <cell r="G658">
            <v>37552</v>
          </cell>
          <cell r="H658">
            <v>63</v>
          </cell>
          <cell r="I658">
            <v>63</v>
          </cell>
          <cell r="J658" t="str">
            <v>КГОК</v>
          </cell>
          <cell r="K658" t="str">
            <v>КГОК</v>
          </cell>
          <cell r="L658" t="str">
            <v>GMF</v>
          </cell>
          <cell r="M658" t="str">
            <v>Mitsui</v>
          </cell>
          <cell r="N658">
            <v>1910</v>
          </cell>
          <cell r="O658">
            <v>120330</v>
          </cell>
          <cell r="P658">
            <v>120330</v>
          </cell>
          <cell r="Q658">
            <v>0</v>
          </cell>
          <cell r="R658">
            <v>-1600</v>
          </cell>
          <cell r="S658">
            <v>-100800</v>
          </cell>
          <cell r="T658">
            <v>-100800</v>
          </cell>
          <cell r="U658">
            <v>0</v>
          </cell>
          <cell r="V658">
            <v>-69.557900000000004</v>
          </cell>
          <cell r="W658">
            <v>-4382.1499999999996</v>
          </cell>
          <cell r="X658">
            <v>-985.55</v>
          </cell>
          <cell r="Y658">
            <v>-3396.6</v>
          </cell>
        </row>
        <row r="659">
          <cell r="A659">
            <v>200209</v>
          </cell>
          <cell r="B659" t="str">
            <v>bc116</v>
          </cell>
          <cell r="C659" t="str">
            <v>bc</v>
          </cell>
          <cell r="D659">
            <v>37512</v>
          </cell>
          <cell r="E659">
            <v>37512</v>
          </cell>
          <cell r="F659">
            <v>37518</v>
          </cell>
          <cell r="G659">
            <v>37521</v>
          </cell>
          <cell r="H659">
            <v>20</v>
          </cell>
          <cell r="I659">
            <v>20</v>
          </cell>
          <cell r="J659" t="str">
            <v>КГОК</v>
          </cell>
          <cell r="K659" t="str">
            <v>КГОК</v>
          </cell>
          <cell r="L659" t="str">
            <v>GMF</v>
          </cell>
          <cell r="M659" t="str">
            <v>Al-Farben</v>
          </cell>
          <cell r="N659">
            <v>2225</v>
          </cell>
          <cell r="O659">
            <v>44500</v>
          </cell>
          <cell r="P659">
            <v>0</v>
          </cell>
          <cell r="Q659">
            <v>44500</v>
          </cell>
          <cell r="R659">
            <v>-1600</v>
          </cell>
          <cell r="S659">
            <v>-32000</v>
          </cell>
          <cell r="T659">
            <v>-32000</v>
          </cell>
          <cell r="U659">
            <v>0</v>
          </cell>
          <cell r="V659">
            <v>-106.01300000000001</v>
          </cell>
          <cell r="W659">
            <v>-2120.2600000000002</v>
          </cell>
          <cell r="X659">
            <v>-1992.76</v>
          </cell>
          <cell r="Y659">
            <v>-127.5</v>
          </cell>
        </row>
        <row r="660">
          <cell r="A660">
            <v>200209</v>
          </cell>
          <cell r="B660" t="str">
            <v>bc117</v>
          </cell>
          <cell r="C660" t="str">
            <v>bc</v>
          </cell>
          <cell r="D660">
            <v>37516</v>
          </cell>
          <cell r="E660">
            <v>37524</v>
          </cell>
          <cell r="F660">
            <v>37516</v>
          </cell>
          <cell r="G660">
            <v>37524</v>
          </cell>
          <cell r="H660">
            <v>22</v>
          </cell>
          <cell r="I660">
            <v>22</v>
          </cell>
          <cell r="J660" t="str">
            <v>КГОК</v>
          </cell>
          <cell r="K660" t="str">
            <v>КГОК</v>
          </cell>
          <cell r="L660" t="str">
            <v>GMF</v>
          </cell>
          <cell r="M660" t="str">
            <v>Nako</v>
          </cell>
          <cell r="N660">
            <v>2050</v>
          </cell>
          <cell r="O660">
            <v>45100</v>
          </cell>
          <cell r="P660">
            <v>0</v>
          </cell>
          <cell r="Q660">
            <v>45100</v>
          </cell>
          <cell r="R660">
            <v>-1600</v>
          </cell>
          <cell r="S660">
            <v>-35200</v>
          </cell>
          <cell r="T660">
            <v>-35200</v>
          </cell>
          <cell r="U660">
            <v>0</v>
          </cell>
          <cell r="V660">
            <v>-113.04859999999999</v>
          </cell>
          <cell r="W660">
            <v>-2487.0700000000002</v>
          </cell>
          <cell r="X660">
            <v>-2487.0700000000002</v>
          </cell>
          <cell r="Y660">
            <v>0</v>
          </cell>
        </row>
        <row r="661">
          <cell r="A661">
            <v>200210</v>
          </cell>
          <cell r="B661" t="str">
            <v>bc118</v>
          </cell>
          <cell r="C661" t="str">
            <v>bc</v>
          </cell>
          <cell r="D661">
            <v>37532</v>
          </cell>
          <cell r="E661">
            <v>37540</v>
          </cell>
          <cell r="F661">
            <v>37546</v>
          </cell>
          <cell r="G661">
            <v>37560</v>
          </cell>
          <cell r="H661">
            <v>189</v>
          </cell>
          <cell r="I661">
            <v>189</v>
          </cell>
          <cell r="J661" t="str">
            <v>КГОК</v>
          </cell>
          <cell r="K661" t="str">
            <v>КГОК</v>
          </cell>
          <cell r="L661" t="str">
            <v>GMF</v>
          </cell>
          <cell r="M661" t="str">
            <v>Kinsho</v>
          </cell>
          <cell r="N661">
            <v>1900</v>
          </cell>
          <cell r="O661">
            <v>359100</v>
          </cell>
          <cell r="P661">
            <v>359100</v>
          </cell>
          <cell r="Q661">
            <v>0</v>
          </cell>
          <cell r="R661">
            <v>-1600</v>
          </cell>
          <cell r="S661">
            <v>-302400</v>
          </cell>
          <cell r="T661">
            <v>-302400</v>
          </cell>
          <cell r="U661">
            <v>0</v>
          </cell>
          <cell r="V661">
            <v>-67.599699999999999</v>
          </cell>
          <cell r="W661">
            <v>-12776.35</v>
          </cell>
          <cell r="X661">
            <v>-10375.66</v>
          </cell>
          <cell r="Y661">
            <v>-2400.69</v>
          </cell>
        </row>
        <row r="662">
          <cell r="A662">
            <v>200211</v>
          </cell>
          <cell r="B662" t="str">
            <v>bc119</v>
          </cell>
          <cell r="C662" t="str">
            <v>bc</v>
          </cell>
          <cell r="D662">
            <v>37532</v>
          </cell>
          <cell r="E662">
            <v>37545</v>
          </cell>
          <cell r="F662">
            <v>37546</v>
          </cell>
          <cell r="G662">
            <v>37571</v>
          </cell>
          <cell r="H662">
            <v>21</v>
          </cell>
          <cell r="I662">
            <v>21</v>
          </cell>
          <cell r="J662" t="str">
            <v>КГОК</v>
          </cell>
          <cell r="K662" t="str">
            <v>КГОК</v>
          </cell>
          <cell r="L662" t="str">
            <v>GMF</v>
          </cell>
          <cell r="M662" t="str">
            <v>Kinsho</v>
          </cell>
          <cell r="N662">
            <v>1750</v>
          </cell>
          <cell r="O662">
            <v>36750</v>
          </cell>
          <cell r="P662">
            <v>0</v>
          </cell>
          <cell r="Q662">
            <v>36750</v>
          </cell>
          <cell r="R662">
            <v>-1600</v>
          </cell>
          <cell r="S662">
            <v>-33600</v>
          </cell>
          <cell r="T662">
            <v>-33600</v>
          </cell>
          <cell r="U662">
            <v>0</v>
          </cell>
          <cell r="V662">
            <v>-67.683300000000003</v>
          </cell>
          <cell r="W662">
            <v>-1421.35</v>
          </cell>
          <cell r="X662">
            <v>0</v>
          </cell>
          <cell r="Y662">
            <v>-1421.35</v>
          </cell>
        </row>
        <row r="663">
          <cell r="A663">
            <v>200108</v>
          </cell>
          <cell r="B663" t="str">
            <v>bc12</v>
          </cell>
          <cell r="C663" t="str">
            <v>bc</v>
          </cell>
          <cell r="D663">
            <v>37120</v>
          </cell>
          <cell r="E663">
            <v>37120</v>
          </cell>
          <cell r="F663">
            <v>37134</v>
          </cell>
          <cell r="G663">
            <v>37134</v>
          </cell>
          <cell r="H663">
            <v>75</v>
          </cell>
          <cell r="I663">
            <v>75</v>
          </cell>
          <cell r="J663" t="str">
            <v>КГОК</v>
          </cell>
          <cell r="K663" t="str">
            <v>КГОК</v>
          </cell>
          <cell r="L663" t="str">
            <v>GMF</v>
          </cell>
          <cell r="M663" t="str">
            <v>ZCD</v>
          </cell>
          <cell r="N663">
            <v>2050</v>
          </cell>
          <cell r="O663">
            <v>153750</v>
          </cell>
          <cell r="P663">
            <v>153750</v>
          </cell>
          <cell r="Q663">
            <v>0</v>
          </cell>
          <cell r="R663">
            <v>-1700</v>
          </cell>
          <cell r="S663">
            <v>-127500</v>
          </cell>
          <cell r="T663">
            <v>-127500</v>
          </cell>
          <cell r="U663">
            <v>0</v>
          </cell>
          <cell r="V663">
            <v>-69.391099999999994</v>
          </cell>
          <cell r="W663">
            <v>-5204.33</v>
          </cell>
          <cell r="X663">
            <v>-5204.33</v>
          </cell>
          <cell r="Y663">
            <v>0</v>
          </cell>
        </row>
        <row r="664">
          <cell r="A664">
            <v>200211</v>
          </cell>
          <cell r="B664" t="str">
            <v>bc120</v>
          </cell>
          <cell r="C664" t="str">
            <v>bc</v>
          </cell>
          <cell r="D664">
            <v>37532</v>
          </cell>
          <cell r="E664">
            <v>37542</v>
          </cell>
          <cell r="F664">
            <v>37546</v>
          </cell>
          <cell r="G664">
            <v>37571</v>
          </cell>
          <cell r="H664">
            <v>62</v>
          </cell>
          <cell r="I664">
            <v>60</v>
          </cell>
          <cell r="J664" t="str">
            <v>КГОК</v>
          </cell>
          <cell r="K664" t="str">
            <v>КГОК</v>
          </cell>
          <cell r="L664" t="str">
            <v>GMF</v>
          </cell>
          <cell r="M664" t="str">
            <v>Mitsui</v>
          </cell>
          <cell r="N664">
            <v>2100</v>
          </cell>
          <cell r="O664">
            <v>126000</v>
          </cell>
          <cell r="P664">
            <v>0</v>
          </cell>
          <cell r="Q664">
            <v>126000</v>
          </cell>
          <cell r="R664">
            <v>-1600</v>
          </cell>
          <cell r="S664">
            <v>-99200</v>
          </cell>
          <cell r="T664">
            <v>-99200</v>
          </cell>
          <cell r="U664">
            <v>0</v>
          </cell>
          <cell r="V664">
            <v>-72.851799999999997</v>
          </cell>
          <cell r="W664">
            <v>-4371.1099999999997</v>
          </cell>
          <cell r="X664">
            <v>0</v>
          </cell>
          <cell r="Y664">
            <v>-4371.1099999999997</v>
          </cell>
        </row>
        <row r="665">
          <cell r="A665">
            <v>200211</v>
          </cell>
          <cell r="B665" t="str">
            <v>bc121</v>
          </cell>
          <cell r="C665" t="str">
            <v>bc</v>
          </cell>
          <cell r="D665">
            <v>37532</v>
          </cell>
          <cell r="E665">
            <v>37545</v>
          </cell>
          <cell r="F665">
            <v>37546</v>
          </cell>
          <cell r="G665">
            <v>37571</v>
          </cell>
          <cell r="H665">
            <v>40</v>
          </cell>
          <cell r="I665">
            <v>42</v>
          </cell>
          <cell r="J665" t="str">
            <v>КГОК</v>
          </cell>
          <cell r="K665" t="str">
            <v>КГОК</v>
          </cell>
          <cell r="L665" t="str">
            <v>GMF</v>
          </cell>
          <cell r="M665" t="str">
            <v>Mitsui</v>
          </cell>
          <cell r="N665">
            <v>2100</v>
          </cell>
          <cell r="O665">
            <v>88200</v>
          </cell>
          <cell r="P665">
            <v>0</v>
          </cell>
          <cell r="Q665">
            <v>88200</v>
          </cell>
          <cell r="R665">
            <v>-1600</v>
          </cell>
          <cell r="S665">
            <v>-64000</v>
          </cell>
          <cell r="T665">
            <v>-64000</v>
          </cell>
          <cell r="U665">
            <v>0</v>
          </cell>
          <cell r="V665">
            <v>-80.356200000000001</v>
          </cell>
          <cell r="W665">
            <v>-3374.96</v>
          </cell>
          <cell r="X665">
            <v>0</v>
          </cell>
          <cell r="Y665">
            <v>-3374.96</v>
          </cell>
        </row>
        <row r="666">
          <cell r="A666">
            <v>200210</v>
          </cell>
          <cell r="B666" t="str">
            <v>bc122</v>
          </cell>
          <cell r="C666" t="str">
            <v>bc</v>
          </cell>
          <cell r="D666">
            <v>37532</v>
          </cell>
          <cell r="E666">
            <v>37532</v>
          </cell>
          <cell r="F666">
            <v>37539</v>
          </cell>
          <cell r="G666">
            <v>37539</v>
          </cell>
          <cell r="H666">
            <v>20</v>
          </cell>
          <cell r="I666">
            <v>20</v>
          </cell>
          <cell r="J666" t="str">
            <v>КГОК</v>
          </cell>
          <cell r="K666" t="str">
            <v>КГОК</v>
          </cell>
          <cell r="L666" t="str">
            <v>GMF</v>
          </cell>
          <cell r="M666" t="str">
            <v>Imexco</v>
          </cell>
          <cell r="N666">
            <v>2020</v>
          </cell>
          <cell r="O666">
            <v>40400</v>
          </cell>
          <cell r="P666">
            <v>40400</v>
          </cell>
          <cell r="Q666">
            <v>0</v>
          </cell>
          <cell r="R666">
            <v>-1600</v>
          </cell>
          <cell r="S666">
            <v>-32000</v>
          </cell>
          <cell r="T666">
            <v>-32000</v>
          </cell>
          <cell r="U666">
            <v>0</v>
          </cell>
          <cell r="V666">
            <v>-70.252499999999998</v>
          </cell>
          <cell r="W666">
            <v>-1405.05</v>
          </cell>
          <cell r="X666">
            <v>-1405.05</v>
          </cell>
          <cell r="Y666">
            <v>0</v>
          </cell>
        </row>
        <row r="667">
          <cell r="A667">
            <v>200211</v>
          </cell>
          <cell r="B667" t="str">
            <v>bc123</v>
          </cell>
          <cell r="C667" t="str">
            <v>bc</v>
          </cell>
          <cell r="D667">
            <v>37539</v>
          </cell>
          <cell r="E667">
            <v>37545</v>
          </cell>
          <cell r="F667">
            <v>37558</v>
          </cell>
          <cell r="G667">
            <v>37572</v>
          </cell>
          <cell r="H667">
            <v>100</v>
          </cell>
          <cell r="I667">
            <v>100</v>
          </cell>
          <cell r="J667" t="str">
            <v>КГОК</v>
          </cell>
          <cell r="K667" t="str">
            <v>КГОК</v>
          </cell>
          <cell r="L667" t="str">
            <v>GMF</v>
          </cell>
          <cell r="M667" t="str">
            <v>Treibacher</v>
          </cell>
          <cell r="N667">
            <v>2040</v>
          </cell>
          <cell r="O667">
            <v>204000</v>
          </cell>
          <cell r="P667">
            <v>0</v>
          </cell>
          <cell r="Q667">
            <v>204000</v>
          </cell>
          <cell r="R667">
            <v>-1600</v>
          </cell>
          <cell r="S667">
            <v>-160000</v>
          </cell>
          <cell r="T667">
            <v>-160000</v>
          </cell>
          <cell r="U667">
            <v>0</v>
          </cell>
          <cell r="V667">
            <v>-49.117199999999997</v>
          </cell>
          <cell r="W667">
            <v>-4911.72</v>
          </cell>
          <cell r="X667">
            <v>0</v>
          </cell>
          <cell r="Y667">
            <v>-4911.72</v>
          </cell>
        </row>
        <row r="668">
          <cell r="A668">
            <v>200211</v>
          </cell>
          <cell r="B668" t="str">
            <v>bc124</v>
          </cell>
          <cell r="C668" t="str">
            <v>bc</v>
          </cell>
          <cell r="D668">
            <v>37544</v>
          </cell>
          <cell r="E668">
            <v>37547</v>
          </cell>
          <cell r="F668">
            <v>37558</v>
          </cell>
          <cell r="G668">
            <v>37564</v>
          </cell>
          <cell r="H668">
            <v>100</v>
          </cell>
          <cell r="I668">
            <v>100</v>
          </cell>
          <cell r="J668" t="str">
            <v>КГОК</v>
          </cell>
          <cell r="K668" t="str">
            <v>КГОК</v>
          </cell>
          <cell r="L668" t="str">
            <v>GMF</v>
          </cell>
          <cell r="M668" t="str">
            <v>Didier</v>
          </cell>
          <cell r="N668">
            <v>2250</v>
          </cell>
          <cell r="O668">
            <v>225000</v>
          </cell>
          <cell r="P668">
            <v>0</v>
          </cell>
          <cell r="Q668">
            <v>225000</v>
          </cell>
          <cell r="R668">
            <v>-1600</v>
          </cell>
          <cell r="S668">
            <v>-160000</v>
          </cell>
          <cell r="T668">
            <v>-102100</v>
          </cell>
          <cell r="U668">
            <v>-57900</v>
          </cell>
          <cell r="V668">
            <v>-52.1096</v>
          </cell>
          <cell r="W668">
            <v>-5210.96</v>
          </cell>
          <cell r="X668">
            <v>-3610.5</v>
          </cell>
          <cell r="Y668">
            <v>-1600.46</v>
          </cell>
        </row>
        <row r="669">
          <cell r="A669">
            <v>200210</v>
          </cell>
          <cell r="B669" t="str">
            <v>bc125</v>
          </cell>
          <cell r="C669" t="str">
            <v>bc</v>
          </cell>
          <cell r="D669">
            <v>37547</v>
          </cell>
          <cell r="E669">
            <v>37547</v>
          </cell>
          <cell r="F669">
            <v>37552</v>
          </cell>
          <cell r="G669">
            <v>37560</v>
          </cell>
          <cell r="H669">
            <v>40</v>
          </cell>
          <cell r="I669">
            <v>40</v>
          </cell>
          <cell r="J669" t="str">
            <v>КГОК</v>
          </cell>
          <cell r="K669" t="str">
            <v>КГОК</v>
          </cell>
          <cell r="L669" t="str">
            <v>GMF</v>
          </cell>
          <cell r="M669" t="str">
            <v>Zircoa</v>
          </cell>
          <cell r="N669">
            <v>2331</v>
          </cell>
          <cell r="O669">
            <v>93240</v>
          </cell>
          <cell r="P669">
            <v>0</v>
          </cell>
          <cell r="Q669">
            <v>93240</v>
          </cell>
          <cell r="R669">
            <v>-1600</v>
          </cell>
          <cell r="S669">
            <v>-64000</v>
          </cell>
          <cell r="T669">
            <v>0</v>
          </cell>
          <cell r="U669">
            <v>-64000</v>
          </cell>
          <cell r="V669">
            <v>-164.57130000000001</v>
          </cell>
          <cell r="W669">
            <v>-6582.85</v>
          </cell>
          <cell r="X669">
            <v>-5202.79</v>
          </cell>
          <cell r="Y669">
            <v>-1380.06</v>
          </cell>
        </row>
        <row r="670">
          <cell r="A670">
            <v>200211</v>
          </cell>
          <cell r="B670" t="str">
            <v>bc126</v>
          </cell>
          <cell r="C670" t="str">
            <v>bc</v>
          </cell>
          <cell r="D670">
            <v>37539</v>
          </cell>
          <cell r="E670">
            <v>37545</v>
          </cell>
          <cell r="F670">
            <v>37552</v>
          </cell>
          <cell r="G670">
            <v>37572</v>
          </cell>
          <cell r="H670">
            <v>21</v>
          </cell>
          <cell r="I670">
            <v>21</v>
          </cell>
          <cell r="J670" t="str">
            <v>КГОК</v>
          </cell>
          <cell r="K670" t="str">
            <v>КГОК</v>
          </cell>
          <cell r="L670" t="str">
            <v>GMF</v>
          </cell>
          <cell r="M670" t="str">
            <v>Oximet</v>
          </cell>
          <cell r="N670">
            <v>2126</v>
          </cell>
          <cell r="O670">
            <v>44646</v>
          </cell>
          <cell r="P670">
            <v>0</v>
          </cell>
          <cell r="Q670">
            <v>44646</v>
          </cell>
          <cell r="R670">
            <v>-1600</v>
          </cell>
          <cell r="S670">
            <v>-33600</v>
          </cell>
          <cell r="T670">
            <v>-33600</v>
          </cell>
          <cell r="U670">
            <v>0</v>
          </cell>
          <cell r="V670">
            <v>-76.107100000000003</v>
          </cell>
          <cell r="W670">
            <v>-1598.25</v>
          </cell>
          <cell r="X670">
            <v>0</v>
          </cell>
          <cell r="Y670">
            <v>-1598.25</v>
          </cell>
        </row>
        <row r="671">
          <cell r="A671">
            <v>200211</v>
          </cell>
          <cell r="B671" t="str">
            <v>bc127</v>
          </cell>
          <cell r="C671" t="str">
            <v>bc</v>
          </cell>
          <cell r="D671">
            <v>37566</v>
          </cell>
          <cell r="E671">
            <v>37553</v>
          </cell>
          <cell r="F671">
            <v>37588</v>
          </cell>
          <cell r="G671">
            <v>37561</v>
          </cell>
          <cell r="H671">
            <v>63</v>
          </cell>
          <cell r="I671">
            <v>63</v>
          </cell>
          <cell r="J671" t="str">
            <v>КГОК</v>
          </cell>
          <cell r="K671" t="str">
            <v>КГОК</v>
          </cell>
          <cell r="L671" t="str">
            <v>GMF</v>
          </cell>
          <cell r="M671" t="str">
            <v>Kinsho</v>
          </cell>
          <cell r="N671">
            <v>1900</v>
          </cell>
          <cell r="O671">
            <v>119700</v>
          </cell>
          <cell r="P671">
            <v>119700</v>
          </cell>
          <cell r="Q671">
            <v>0</v>
          </cell>
          <cell r="R671">
            <v>-1600</v>
          </cell>
          <cell r="S671">
            <v>-100800</v>
          </cell>
          <cell r="T671">
            <v>0</v>
          </cell>
          <cell r="U671">
            <v>-100800</v>
          </cell>
          <cell r="V671">
            <v>-93.003799999999998</v>
          </cell>
          <cell r="W671">
            <v>-5859.24</v>
          </cell>
          <cell r="X671">
            <v>-3458.55</v>
          </cell>
          <cell r="Y671">
            <v>-2400.69</v>
          </cell>
        </row>
        <row r="672">
          <cell r="A672">
            <v>200211</v>
          </cell>
          <cell r="B672" t="str">
            <v>bc128</v>
          </cell>
          <cell r="C672" t="str">
            <v>bc</v>
          </cell>
          <cell r="D672">
            <v>37566</v>
          </cell>
          <cell r="E672">
            <v>37532</v>
          </cell>
          <cell r="F672">
            <v>37566</v>
          </cell>
          <cell r="G672">
            <v>37539</v>
          </cell>
          <cell r="H672">
            <v>80</v>
          </cell>
          <cell r="I672">
            <v>80</v>
          </cell>
          <cell r="J672" t="str">
            <v>КГОК</v>
          </cell>
          <cell r="K672" t="str">
            <v>КГОК</v>
          </cell>
          <cell r="L672" t="str">
            <v>GMF</v>
          </cell>
          <cell r="M672" t="str">
            <v>Treibacher</v>
          </cell>
          <cell r="N672">
            <v>2040</v>
          </cell>
          <cell r="O672">
            <v>163200</v>
          </cell>
          <cell r="P672">
            <v>0</v>
          </cell>
          <cell r="Q672">
            <v>163200</v>
          </cell>
          <cell r="R672">
            <v>-1600</v>
          </cell>
          <cell r="S672">
            <v>-128000</v>
          </cell>
          <cell r="T672">
            <v>0</v>
          </cell>
          <cell r="U672">
            <v>-128000</v>
          </cell>
          <cell r="V672">
            <v>-49.117100000000001</v>
          </cell>
          <cell r="W672">
            <v>-3929.37</v>
          </cell>
          <cell r="X672">
            <v>0</v>
          </cell>
          <cell r="Y672">
            <v>-3929.37</v>
          </cell>
        </row>
        <row r="673">
          <cell r="A673">
            <v>200211</v>
          </cell>
          <cell r="B673" t="str">
            <v>bc129</v>
          </cell>
          <cell r="C673" t="str">
            <v>bc</v>
          </cell>
          <cell r="D673">
            <v>37576</v>
          </cell>
          <cell r="E673">
            <v>37545</v>
          </cell>
          <cell r="F673">
            <v>37582</v>
          </cell>
          <cell r="G673">
            <v>37572</v>
          </cell>
          <cell r="H673">
            <v>60</v>
          </cell>
          <cell r="I673">
            <v>60</v>
          </cell>
          <cell r="J673" t="str">
            <v>КГОК</v>
          </cell>
          <cell r="K673" t="str">
            <v>КГОК</v>
          </cell>
          <cell r="L673" t="str">
            <v>GMF</v>
          </cell>
          <cell r="M673" t="str">
            <v>AlfaChem</v>
          </cell>
          <cell r="N673">
            <v>2000</v>
          </cell>
          <cell r="O673">
            <v>120000</v>
          </cell>
          <cell r="P673">
            <v>120000</v>
          </cell>
          <cell r="Q673">
            <v>0</v>
          </cell>
          <cell r="R673">
            <v>-1600</v>
          </cell>
          <cell r="S673">
            <v>-96000</v>
          </cell>
          <cell r="T673">
            <v>0</v>
          </cell>
          <cell r="U673">
            <v>-96000</v>
          </cell>
          <cell r="V673">
            <v>-33.25</v>
          </cell>
          <cell r="W673">
            <v>-1995</v>
          </cell>
          <cell r="X673">
            <v>-1995</v>
          </cell>
          <cell r="Y673">
            <v>0</v>
          </cell>
        </row>
        <row r="674">
          <cell r="A674">
            <v>200211</v>
          </cell>
          <cell r="B674" t="str">
            <v>bc130</v>
          </cell>
          <cell r="C674" t="str">
            <v>bc</v>
          </cell>
          <cell r="D674">
            <v>37569</v>
          </cell>
          <cell r="E674">
            <v>37566</v>
          </cell>
          <cell r="F674">
            <v>37576</v>
          </cell>
          <cell r="G674">
            <v>37564</v>
          </cell>
          <cell r="H674">
            <v>20</v>
          </cell>
          <cell r="I674">
            <v>20</v>
          </cell>
          <cell r="J674" t="str">
            <v>КГОК</v>
          </cell>
          <cell r="K674" t="str">
            <v>КГОК</v>
          </cell>
          <cell r="L674" t="str">
            <v>GMF</v>
          </cell>
          <cell r="M674" t="str">
            <v>Cometals</v>
          </cell>
          <cell r="N674">
            <v>2120</v>
          </cell>
          <cell r="O674">
            <v>42400</v>
          </cell>
          <cell r="P674">
            <v>0</v>
          </cell>
          <cell r="Q674">
            <v>42400</v>
          </cell>
          <cell r="R674">
            <v>-1600</v>
          </cell>
          <cell r="S674">
            <v>-32000</v>
          </cell>
          <cell r="T674">
            <v>0</v>
          </cell>
          <cell r="U674">
            <v>-32000</v>
          </cell>
          <cell r="V674">
            <v>-93.861500000000007</v>
          </cell>
          <cell r="W674">
            <v>-1877.23</v>
          </cell>
          <cell r="X674">
            <v>0</v>
          </cell>
          <cell r="Y674">
            <v>-1877.23</v>
          </cell>
        </row>
        <row r="675">
          <cell r="A675">
            <v>200212</v>
          </cell>
          <cell r="B675" t="str">
            <v>bc131</v>
          </cell>
          <cell r="C675" t="str">
            <v>bc</v>
          </cell>
          <cell r="D675">
            <v>37573</v>
          </cell>
          <cell r="E675">
            <v>37547</v>
          </cell>
          <cell r="F675">
            <v>37597</v>
          </cell>
          <cell r="G675">
            <v>37560</v>
          </cell>
          <cell r="H675">
            <v>21</v>
          </cell>
          <cell r="I675">
            <v>21</v>
          </cell>
          <cell r="J675" t="str">
            <v>КГОК</v>
          </cell>
          <cell r="K675" t="str">
            <v>КГОК</v>
          </cell>
          <cell r="L675" t="str">
            <v>GMF</v>
          </cell>
          <cell r="M675" t="str">
            <v>Kinsho</v>
          </cell>
          <cell r="N675">
            <v>1810</v>
          </cell>
          <cell r="O675">
            <v>38010</v>
          </cell>
          <cell r="P675">
            <v>0</v>
          </cell>
          <cell r="Q675">
            <v>38010</v>
          </cell>
          <cell r="R675">
            <v>-1600</v>
          </cell>
          <cell r="S675">
            <v>-33600</v>
          </cell>
          <cell r="T675">
            <v>0</v>
          </cell>
          <cell r="U675">
            <v>-33600</v>
          </cell>
          <cell r="V675">
            <v>-90.992400000000004</v>
          </cell>
          <cell r="W675">
            <v>-1910.84</v>
          </cell>
          <cell r="X675">
            <v>0</v>
          </cell>
          <cell r="Y675">
            <v>-1910.84</v>
          </cell>
        </row>
        <row r="676">
          <cell r="A676">
            <v>200211</v>
          </cell>
          <cell r="B676" t="str">
            <v>bc132</v>
          </cell>
          <cell r="C676" t="str">
            <v>bc</v>
          </cell>
          <cell r="D676">
            <v>37566</v>
          </cell>
          <cell r="E676">
            <v>37545</v>
          </cell>
          <cell r="F676">
            <v>37590</v>
          </cell>
          <cell r="G676">
            <v>37572</v>
          </cell>
          <cell r="H676">
            <v>189</v>
          </cell>
          <cell r="I676">
            <v>189</v>
          </cell>
          <cell r="J676" t="str">
            <v>КГОК</v>
          </cell>
          <cell r="K676" t="str">
            <v>КГОК</v>
          </cell>
          <cell r="L676" t="str">
            <v>GMF</v>
          </cell>
          <cell r="M676" t="str">
            <v>Kinsho</v>
          </cell>
          <cell r="N676">
            <v>1900</v>
          </cell>
          <cell r="O676">
            <v>359100</v>
          </cell>
          <cell r="P676">
            <v>0</v>
          </cell>
          <cell r="Q676">
            <v>359100</v>
          </cell>
          <cell r="R676">
            <v>-1600</v>
          </cell>
          <cell r="S676">
            <v>-302400</v>
          </cell>
          <cell r="T676">
            <v>0</v>
          </cell>
          <cell r="U676">
            <v>-302400</v>
          </cell>
          <cell r="V676">
            <v>-87.388999999999996</v>
          </cell>
          <cell r="W676">
            <v>-16516.53</v>
          </cell>
          <cell r="X676">
            <v>0</v>
          </cell>
          <cell r="Y676">
            <v>-16516.53</v>
          </cell>
        </row>
        <row r="677">
          <cell r="A677">
            <v>200211</v>
          </cell>
          <cell r="B677" t="str">
            <v>bc133</v>
          </cell>
          <cell r="C677" t="str">
            <v>bc</v>
          </cell>
          <cell r="D677">
            <v>37566</v>
          </cell>
          <cell r="E677">
            <v>37566</v>
          </cell>
          <cell r="F677">
            <v>37590</v>
          </cell>
          <cell r="G677">
            <v>37561</v>
          </cell>
          <cell r="H677">
            <v>84</v>
          </cell>
          <cell r="I677">
            <v>84</v>
          </cell>
          <cell r="J677" t="str">
            <v>КГОК</v>
          </cell>
          <cell r="K677" t="str">
            <v>КГОК</v>
          </cell>
          <cell r="L677" t="str">
            <v>GMF</v>
          </cell>
          <cell r="M677" t="str">
            <v>Mitsui</v>
          </cell>
          <cell r="N677">
            <v>1750</v>
          </cell>
          <cell r="O677">
            <v>147000</v>
          </cell>
          <cell r="P677">
            <v>0</v>
          </cell>
          <cell r="Q677">
            <v>147000</v>
          </cell>
          <cell r="R677">
            <v>-1600</v>
          </cell>
          <cell r="S677">
            <v>-134400</v>
          </cell>
          <cell r="T677">
            <v>0</v>
          </cell>
          <cell r="U677">
            <v>-134400</v>
          </cell>
          <cell r="V677">
            <v>-69.570499999999996</v>
          </cell>
          <cell r="W677">
            <v>-5843.92</v>
          </cell>
          <cell r="X677">
            <v>0</v>
          </cell>
          <cell r="Y677">
            <v>-5843.92</v>
          </cell>
        </row>
        <row r="678">
          <cell r="A678">
            <v>200212</v>
          </cell>
          <cell r="B678" t="str">
            <v>bc134</v>
          </cell>
          <cell r="C678" t="str">
            <v>bc</v>
          </cell>
          <cell r="D678">
            <v>37566</v>
          </cell>
          <cell r="E678">
            <v>37576</v>
          </cell>
          <cell r="F678">
            <v>37595</v>
          </cell>
          <cell r="G678">
            <v>37353</v>
          </cell>
          <cell r="H678">
            <v>42</v>
          </cell>
          <cell r="I678">
            <v>42</v>
          </cell>
          <cell r="J678" t="str">
            <v>КГОК</v>
          </cell>
          <cell r="K678" t="str">
            <v>КГОК</v>
          </cell>
          <cell r="L678" t="str">
            <v>GMF</v>
          </cell>
          <cell r="M678" t="str">
            <v>Mitsui</v>
          </cell>
          <cell r="N678">
            <v>2100</v>
          </cell>
          <cell r="O678">
            <v>88200</v>
          </cell>
          <cell r="P678">
            <v>0</v>
          </cell>
          <cell r="Q678">
            <v>88200</v>
          </cell>
          <cell r="R678">
            <v>-1600</v>
          </cell>
          <cell r="S678">
            <v>-67200</v>
          </cell>
          <cell r="T678">
            <v>0</v>
          </cell>
          <cell r="U678">
            <v>-67200</v>
          </cell>
          <cell r="V678">
            <v>-81.271900000000002</v>
          </cell>
          <cell r="W678">
            <v>-3413.42</v>
          </cell>
          <cell r="X678">
            <v>0</v>
          </cell>
          <cell r="Y678">
            <v>-3413.42</v>
          </cell>
        </row>
        <row r="679">
          <cell r="A679">
            <v>200210</v>
          </cell>
          <cell r="B679" t="str">
            <v>bc135</v>
          </cell>
          <cell r="C679" t="str">
            <v>bc</v>
          </cell>
          <cell r="D679">
            <v>37547</v>
          </cell>
          <cell r="E679">
            <v>37354</v>
          </cell>
          <cell r="F679">
            <v>37552</v>
          </cell>
          <cell r="G679">
            <v>37354</v>
          </cell>
          <cell r="H679">
            <v>40</v>
          </cell>
          <cell r="I679">
            <v>40</v>
          </cell>
          <cell r="J679" t="str">
            <v>КГОК</v>
          </cell>
          <cell r="K679" t="str">
            <v>КГОК</v>
          </cell>
          <cell r="L679" t="str">
            <v>GMF</v>
          </cell>
          <cell r="M679" t="str">
            <v>Zircoa</v>
          </cell>
          <cell r="N679">
            <v>2331</v>
          </cell>
          <cell r="O679">
            <v>93240</v>
          </cell>
          <cell r="P679">
            <v>0</v>
          </cell>
          <cell r="Q679">
            <v>93240</v>
          </cell>
          <cell r="R679">
            <v>-1600</v>
          </cell>
          <cell r="S679">
            <v>-64000</v>
          </cell>
          <cell r="T679">
            <v>0</v>
          </cell>
          <cell r="U679">
            <v>-64000</v>
          </cell>
          <cell r="V679">
            <v>-143.40729999999999</v>
          </cell>
          <cell r="W679">
            <v>-5736.29</v>
          </cell>
          <cell r="X679">
            <v>0</v>
          </cell>
          <cell r="Y679">
            <v>-5736.29</v>
          </cell>
        </row>
        <row r="680">
          <cell r="A680">
            <v>200211</v>
          </cell>
          <cell r="B680" t="str">
            <v>bc136</v>
          </cell>
          <cell r="C680" t="str">
            <v>bc</v>
          </cell>
          <cell r="D680">
            <v>37576</v>
          </cell>
          <cell r="E680">
            <v>37575</v>
          </cell>
          <cell r="F680">
            <v>37585</v>
          </cell>
          <cell r="G680">
            <v>37354</v>
          </cell>
          <cell r="H680">
            <v>20</v>
          </cell>
          <cell r="I680">
            <v>20</v>
          </cell>
          <cell r="J680" t="str">
            <v>КГОК</v>
          </cell>
          <cell r="K680" t="str">
            <v>КГОК</v>
          </cell>
          <cell r="L680" t="str">
            <v>GMF</v>
          </cell>
          <cell r="M680" t="str">
            <v>Al-Farben</v>
          </cell>
          <cell r="N680">
            <v>2225</v>
          </cell>
          <cell r="O680">
            <v>44500</v>
          </cell>
          <cell r="P680">
            <v>0</v>
          </cell>
          <cell r="Q680">
            <v>44500</v>
          </cell>
          <cell r="R680">
            <v>-1600</v>
          </cell>
          <cell r="S680">
            <v>-32000</v>
          </cell>
          <cell r="T680">
            <v>0</v>
          </cell>
          <cell r="U680">
            <v>-32000</v>
          </cell>
          <cell r="V680">
            <v>-106.01649999999999</v>
          </cell>
          <cell r="W680">
            <v>-2120.33</v>
          </cell>
          <cell r="X680">
            <v>0</v>
          </cell>
          <cell r="Y680">
            <v>-2120.33</v>
          </cell>
        </row>
        <row r="681">
          <cell r="A681">
            <v>200108</v>
          </cell>
          <cell r="B681" t="str">
            <v>bc14</v>
          </cell>
          <cell r="C681" t="str">
            <v>bc</v>
          </cell>
          <cell r="D681">
            <v>37085</v>
          </cell>
          <cell r="E681">
            <v>37085</v>
          </cell>
          <cell r="F681">
            <v>37110</v>
          </cell>
          <cell r="G681">
            <v>37110</v>
          </cell>
          <cell r="H681">
            <v>105</v>
          </cell>
          <cell r="I681">
            <v>105</v>
          </cell>
          <cell r="J681" t="str">
            <v>КГОК</v>
          </cell>
          <cell r="K681" t="str">
            <v>КГОК</v>
          </cell>
          <cell r="L681" t="str">
            <v>GMF</v>
          </cell>
          <cell r="M681" t="str">
            <v>Kinsho</v>
          </cell>
          <cell r="N681">
            <v>1900</v>
          </cell>
          <cell r="O681">
            <v>199500</v>
          </cell>
          <cell r="P681">
            <v>199500</v>
          </cell>
          <cell r="Q681">
            <v>0</v>
          </cell>
          <cell r="R681">
            <v>-1700</v>
          </cell>
          <cell r="S681">
            <v>-178500</v>
          </cell>
          <cell r="T681">
            <v>-178500</v>
          </cell>
          <cell r="U681">
            <v>0</v>
          </cell>
          <cell r="V681">
            <v>-75.738900000000001</v>
          </cell>
          <cell r="W681">
            <v>-7952.58</v>
          </cell>
          <cell r="X681">
            <v>-7952.58</v>
          </cell>
          <cell r="Y681">
            <v>0</v>
          </cell>
        </row>
        <row r="682">
          <cell r="A682">
            <v>200109</v>
          </cell>
          <cell r="B682" t="str">
            <v>bc16</v>
          </cell>
          <cell r="C682" t="str">
            <v>bc</v>
          </cell>
          <cell r="D682">
            <v>37128</v>
          </cell>
          <cell r="E682">
            <v>37128</v>
          </cell>
          <cell r="F682">
            <v>37148</v>
          </cell>
          <cell r="G682">
            <v>37148</v>
          </cell>
          <cell r="H682">
            <v>60</v>
          </cell>
          <cell r="I682">
            <v>60</v>
          </cell>
          <cell r="J682" t="str">
            <v>КГОК</v>
          </cell>
          <cell r="K682" t="str">
            <v>КГОК</v>
          </cell>
          <cell r="L682" t="str">
            <v>Seneltex</v>
          </cell>
          <cell r="M682" t="str">
            <v>Imexco</v>
          </cell>
          <cell r="N682">
            <v>2000</v>
          </cell>
          <cell r="O682">
            <v>120000</v>
          </cell>
          <cell r="P682">
            <v>120000</v>
          </cell>
          <cell r="Q682">
            <v>0</v>
          </cell>
          <cell r="R682">
            <v>-1700</v>
          </cell>
          <cell r="S682">
            <v>-102000</v>
          </cell>
          <cell r="T682">
            <v>-102000</v>
          </cell>
          <cell r="U682">
            <v>0</v>
          </cell>
          <cell r="V682">
            <v>-20.329999999999998</v>
          </cell>
          <cell r="W682">
            <v>-1219.8</v>
          </cell>
          <cell r="X682">
            <v>-1219.8</v>
          </cell>
          <cell r="Y682">
            <v>0</v>
          </cell>
        </row>
        <row r="683">
          <cell r="A683">
            <v>200109</v>
          </cell>
          <cell r="B683" t="str">
            <v>bc17</v>
          </cell>
          <cell r="C683" t="str">
            <v>bc</v>
          </cell>
          <cell r="D683">
            <v>37137</v>
          </cell>
          <cell r="E683">
            <v>37147</v>
          </cell>
          <cell r="F683">
            <v>37144</v>
          </cell>
          <cell r="G683">
            <v>37159</v>
          </cell>
          <cell r="H683">
            <v>189</v>
          </cell>
          <cell r="I683">
            <v>189</v>
          </cell>
          <cell r="J683" t="str">
            <v>КГОК</v>
          </cell>
          <cell r="K683" t="str">
            <v>КГОК</v>
          </cell>
          <cell r="L683" t="str">
            <v>GMF</v>
          </cell>
          <cell r="M683" t="str">
            <v>Kinsho</v>
          </cell>
          <cell r="N683">
            <v>1900</v>
          </cell>
          <cell r="O683">
            <v>359100</v>
          </cell>
          <cell r="P683">
            <v>359100</v>
          </cell>
          <cell r="Q683">
            <v>0</v>
          </cell>
          <cell r="R683">
            <v>-1700</v>
          </cell>
          <cell r="S683">
            <v>-321300</v>
          </cell>
          <cell r="T683">
            <v>-321300</v>
          </cell>
          <cell r="U683">
            <v>0</v>
          </cell>
          <cell r="V683">
            <v>-71.370400000000004</v>
          </cell>
          <cell r="W683">
            <v>-13489.01</v>
          </cell>
          <cell r="X683">
            <v>-13489.01</v>
          </cell>
          <cell r="Y683">
            <v>0</v>
          </cell>
        </row>
        <row r="684">
          <cell r="A684">
            <v>200110</v>
          </cell>
          <cell r="B684" t="str">
            <v>bc18</v>
          </cell>
          <cell r="C684" t="str">
            <v>bc</v>
          </cell>
          <cell r="D684">
            <v>37141</v>
          </cell>
          <cell r="E684">
            <v>37147</v>
          </cell>
          <cell r="F684">
            <v>37148</v>
          </cell>
          <cell r="G684">
            <v>37169</v>
          </cell>
          <cell r="H684">
            <v>105</v>
          </cell>
          <cell r="I684">
            <v>105</v>
          </cell>
          <cell r="J684" t="str">
            <v>КГОК</v>
          </cell>
          <cell r="K684" t="str">
            <v>КГОК</v>
          </cell>
          <cell r="L684" t="str">
            <v>GMF</v>
          </cell>
          <cell r="M684" t="str">
            <v>Mitsui</v>
          </cell>
          <cell r="N684">
            <v>2095</v>
          </cell>
          <cell r="O684">
            <v>219975</v>
          </cell>
          <cell r="P684">
            <v>219975</v>
          </cell>
          <cell r="Q684">
            <v>0</v>
          </cell>
          <cell r="R684">
            <v>-1700</v>
          </cell>
          <cell r="S684">
            <v>-178500</v>
          </cell>
          <cell r="T684">
            <v>-178500</v>
          </cell>
          <cell r="U684">
            <v>0</v>
          </cell>
          <cell r="V684">
            <v>-75.960099999999997</v>
          </cell>
          <cell r="W684">
            <v>-7975.81</v>
          </cell>
          <cell r="X684">
            <v>-7975.81</v>
          </cell>
          <cell r="Y684">
            <v>0</v>
          </cell>
        </row>
        <row r="685">
          <cell r="A685">
            <v>200110</v>
          </cell>
          <cell r="B685" t="str">
            <v>bc19</v>
          </cell>
          <cell r="C685" t="str">
            <v>bc</v>
          </cell>
          <cell r="D685">
            <v>37141</v>
          </cell>
          <cell r="E685">
            <v>37147</v>
          </cell>
          <cell r="F685">
            <v>37148</v>
          </cell>
          <cell r="G685">
            <v>37169</v>
          </cell>
          <cell r="H685">
            <v>21</v>
          </cell>
          <cell r="I685">
            <v>21</v>
          </cell>
          <cell r="J685" t="str">
            <v>КГОК</v>
          </cell>
          <cell r="K685" t="str">
            <v>КГОК</v>
          </cell>
          <cell r="L685" t="str">
            <v>GMF</v>
          </cell>
          <cell r="M685" t="str">
            <v>Kinsho</v>
          </cell>
          <cell r="N685">
            <v>2100</v>
          </cell>
          <cell r="O685">
            <v>44100</v>
          </cell>
          <cell r="P685">
            <v>44100</v>
          </cell>
          <cell r="Q685">
            <v>0</v>
          </cell>
          <cell r="R685">
            <v>-1700</v>
          </cell>
          <cell r="S685">
            <v>-35700</v>
          </cell>
          <cell r="T685">
            <v>-35700</v>
          </cell>
          <cell r="U685">
            <v>0</v>
          </cell>
          <cell r="V685">
            <v>-72.150499999999994</v>
          </cell>
          <cell r="W685">
            <v>-1515.16</v>
          </cell>
          <cell r="X685">
            <v>-1515.16</v>
          </cell>
          <cell r="Y685">
            <v>0</v>
          </cell>
        </row>
        <row r="686">
          <cell r="A686">
            <v>200109</v>
          </cell>
          <cell r="B686" t="str">
            <v>bc20</v>
          </cell>
          <cell r="C686" t="str">
            <v>bc</v>
          </cell>
          <cell r="D686">
            <v>37148</v>
          </cell>
          <cell r="E686">
            <v>37155</v>
          </cell>
          <cell r="F686">
            <v>37154</v>
          </cell>
          <cell r="G686">
            <v>37162</v>
          </cell>
          <cell r="H686">
            <v>100</v>
          </cell>
          <cell r="I686">
            <v>100</v>
          </cell>
          <cell r="J686" t="str">
            <v>КГОК</v>
          </cell>
          <cell r="K686" t="str">
            <v>КГОК</v>
          </cell>
          <cell r="L686" t="str">
            <v>GMF</v>
          </cell>
          <cell r="M686" t="str">
            <v>Treibacher</v>
          </cell>
          <cell r="N686">
            <v>1800</v>
          </cell>
          <cell r="O686">
            <v>180000</v>
          </cell>
          <cell r="P686">
            <v>180000</v>
          </cell>
          <cell r="Q686">
            <v>0</v>
          </cell>
          <cell r="R686">
            <v>-1600</v>
          </cell>
          <cell r="S686">
            <v>-160000</v>
          </cell>
          <cell r="T686">
            <v>-160000</v>
          </cell>
          <cell r="U686">
            <v>0</v>
          </cell>
          <cell r="V686">
            <v>-68.915000000000006</v>
          </cell>
          <cell r="W686">
            <v>-6891.5</v>
          </cell>
          <cell r="X686">
            <v>-6891.5</v>
          </cell>
          <cell r="Y686">
            <v>0</v>
          </cell>
        </row>
        <row r="687">
          <cell r="A687">
            <v>200109</v>
          </cell>
          <cell r="B687" t="str">
            <v>bc21</v>
          </cell>
          <cell r="C687" t="str">
            <v>bc</v>
          </cell>
          <cell r="D687">
            <v>37162</v>
          </cell>
          <cell r="E687">
            <v>37162</v>
          </cell>
          <cell r="F687">
            <v>37162</v>
          </cell>
          <cell r="G687">
            <v>37162</v>
          </cell>
          <cell r="H687">
            <v>18</v>
          </cell>
          <cell r="I687">
            <v>18</v>
          </cell>
          <cell r="J687" t="str">
            <v>КГОК</v>
          </cell>
          <cell r="K687" t="str">
            <v>КГОК</v>
          </cell>
          <cell r="L687" t="str">
            <v>GMF</v>
          </cell>
          <cell r="M687" t="str">
            <v>Cometals</v>
          </cell>
          <cell r="N687">
            <v>1900</v>
          </cell>
          <cell r="O687">
            <v>34200</v>
          </cell>
          <cell r="P687">
            <v>34200</v>
          </cell>
          <cell r="Q687">
            <v>0</v>
          </cell>
          <cell r="R687">
            <v>-1600</v>
          </cell>
          <cell r="S687">
            <v>-28800</v>
          </cell>
          <cell r="T687">
            <v>-28800</v>
          </cell>
          <cell r="U687">
            <v>0</v>
          </cell>
          <cell r="V687">
            <v>-37.936700000000002</v>
          </cell>
          <cell r="W687">
            <v>-682.86</v>
          </cell>
          <cell r="X687">
            <v>-682.86</v>
          </cell>
          <cell r="Y687">
            <v>0</v>
          </cell>
        </row>
        <row r="688">
          <cell r="A688">
            <v>200108</v>
          </cell>
          <cell r="B688" t="str">
            <v>bc23</v>
          </cell>
          <cell r="C688" t="str">
            <v>bc</v>
          </cell>
          <cell r="D688">
            <v>37092</v>
          </cell>
          <cell r="E688">
            <v>37092</v>
          </cell>
          <cell r="F688">
            <v>37113</v>
          </cell>
          <cell r="G688">
            <v>37113</v>
          </cell>
          <cell r="H688">
            <v>63</v>
          </cell>
          <cell r="I688">
            <v>63</v>
          </cell>
          <cell r="J688" t="str">
            <v>КГОК</v>
          </cell>
          <cell r="K688" t="str">
            <v>КГОК</v>
          </cell>
          <cell r="L688" t="str">
            <v>GMF</v>
          </cell>
          <cell r="M688" t="str">
            <v>Mitsui</v>
          </cell>
          <cell r="N688">
            <v>2095</v>
          </cell>
          <cell r="O688">
            <v>131985</v>
          </cell>
          <cell r="P688">
            <v>131985</v>
          </cell>
          <cell r="Q688">
            <v>0</v>
          </cell>
          <cell r="R688">
            <v>-1700</v>
          </cell>
          <cell r="S688">
            <v>-107100</v>
          </cell>
          <cell r="T688">
            <v>-107100</v>
          </cell>
          <cell r="U688">
            <v>0</v>
          </cell>
          <cell r="V688">
            <v>-82.7059</v>
          </cell>
          <cell r="W688">
            <v>-5210.47</v>
          </cell>
          <cell r="X688">
            <v>-5210.47</v>
          </cell>
          <cell r="Y688">
            <v>0</v>
          </cell>
        </row>
        <row r="689">
          <cell r="A689">
            <v>200108</v>
          </cell>
          <cell r="B689" t="str">
            <v>bc24</v>
          </cell>
          <cell r="C689" t="str">
            <v>bc</v>
          </cell>
          <cell r="D689">
            <v>37092</v>
          </cell>
          <cell r="E689">
            <v>37092</v>
          </cell>
          <cell r="F689">
            <v>37110</v>
          </cell>
          <cell r="G689">
            <v>37110</v>
          </cell>
          <cell r="H689">
            <v>84</v>
          </cell>
          <cell r="I689">
            <v>84</v>
          </cell>
          <cell r="J689" t="str">
            <v>КГОК</v>
          </cell>
          <cell r="K689" t="str">
            <v>КГОК</v>
          </cell>
          <cell r="L689" t="str">
            <v>GMF</v>
          </cell>
          <cell r="M689" t="str">
            <v>Mitsui</v>
          </cell>
          <cell r="N689">
            <v>2095</v>
          </cell>
          <cell r="O689">
            <v>175980</v>
          </cell>
          <cell r="P689">
            <v>175980</v>
          </cell>
          <cell r="Q689">
            <v>0</v>
          </cell>
          <cell r="R689">
            <v>-1700</v>
          </cell>
          <cell r="S689">
            <v>-142800</v>
          </cell>
          <cell r="T689">
            <v>-142800</v>
          </cell>
          <cell r="U689">
            <v>0</v>
          </cell>
          <cell r="V689">
            <v>-80.3249</v>
          </cell>
          <cell r="W689">
            <v>-6747.29</v>
          </cell>
          <cell r="X689">
            <v>-6747.29</v>
          </cell>
          <cell r="Y689">
            <v>0</v>
          </cell>
        </row>
        <row r="690">
          <cell r="A690">
            <v>200108</v>
          </cell>
          <cell r="B690" t="str">
            <v>bc25</v>
          </cell>
          <cell r="C690" t="str">
            <v>bc</v>
          </cell>
          <cell r="D690">
            <v>37111</v>
          </cell>
          <cell r="E690">
            <v>37111</v>
          </cell>
          <cell r="F690">
            <v>37119</v>
          </cell>
          <cell r="G690">
            <v>37130</v>
          </cell>
          <cell r="H690">
            <v>105</v>
          </cell>
          <cell r="I690">
            <v>105</v>
          </cell>
          <cell r="J690" t="str">
            <v>КГОК</v>
          </cell>
          <cell r="K690" t="str">
            <v>КГОК</v>
          </cell>
          <cell r="L690" t="str">
            <v>GMF</v>
          </cell>
          <cell r="M690" t="str">
            <v>Mitsui</v>
          </cell>
          <cell r="N690">
            <v>2095</v>
          </cell>
          <cell r="O690">
            <v>219975</v>
          </cell>
          <cell r="P690">
            <v>219975</v>
          </cell>
          <cell r="Q690">
            <v>0</v>
          </cell>
          <cell r="R690">
            <v>-1700</v>
          </cell>
          <cell r="S690">
            <v>-178500</v>
          </cell>
          <cell r="T690">
            <v>-178500</v>
          </cell>
          <cell r="U690">
            <v>0</v>
          </cell>
          <cell r="V690">
            <v>-76.016999999999996</v>
          </cell>
          <cell r="W690">
            <v>-7981.79</v>
          </cell>
          <cell r="X690">
            <v>-7981.79</v>
          </cell>
          <cell r="Y690">
            <v>0</v>
          </cell>
        </row>
        <row r="691">
          <cell r="A691">
            <v>200108</v>
          </cell>
          <cell r="B691" t="str">
            <v>bc26</v>
          </cell>
          <cell r="C691" t="str">
            <v>bc</v>
          </cell>
          <cell r="D691">
            <v>37111</v>
          </cell>
          <cell r="E691">
            <v>37111</v>
          </cell>
          <cell r="F691">
            <v>37119</v>
          </cell>
          <cell r="G691">
            <v>37131</v>
          </cell>
          <cell r="H691">
            <v>60</v>
          </cell>
          <cell r="I691">
            <v>60</v>
          </cell>
          <cell r="J691" t="str">
            <v>КГОК</v>
          </cell>
          <cell r="K691" t="str">
            <v>КГОК</v>
          </cell>
          <cell r="L691" t="str">
            <v>GMF</v>
          </cell>
          <cell r="M691" t="str">
            <v>Mitsui</v>
          </cell>
          <cell r="N691">
            <v>2095</v>
          </cell>
          <cell r="O691">
            <v>125700</v>
          </cell>
          <cell r="P691">
            <v>125700</v>
          </cell>
          <cell r="Q691">
            <v>0</v>
          </cell>
          <cell r="R691">
            <v>-1700</v>
          </cell>
          <cell r="S691">
            <v>-102000</v>
          </cell>
          <cell r="T691">
            <v>-102000</v>
          </cell>
          <cell r="U691">
            <v>0</v>
          </cell>
          <cell r="V691">
            <v>-76.588499999999996</v>
          </cell>
          <cell r="W691">
            <v>-4595.3100000000004</v>
          </cell>
          <cell r="X691">
            <v>-4595.3100000000004</v>
          </cell>
          <cell r="Y691">
            <v>0</v>
          </cell>
        </row>
        <row r="692">
          <cell r="A692">
            <v>200108</v>
          </cell>
          <cell r="B692" t="str">
            <v>bc27</v>
          </cell>
          <cell r="C692" t="str">
            <v>bc</v>
          </cell>
          <cell r="D692">
            <v>37120</v>
          </cell>
          <cell r="E692">
            <v>37120</v>
          </cell>
          <cell r="F692">
            <v>37134</v>
          </cell>
          <cell r="G692">
            <v>37134</v>
          </cell>
          <cell r="H692">
            <v>25</v>
          </cell>
          <cell r="I692">
            <v>25</v>
          </cell>
          <cell r="J692" t="str">
            <v>КГОК</v>
          </cell>
          <cell r="K692" t="str">
            <v>КГОК</v>
          </cell>
          <cell r="L692" t="str">
            <v>GMF</v>
          </cell>
          <cell r="M692" t="str">
            <v>ZCD</v>
          </cell>
          <cell r="N692">
            <v>2300</v>
          </cell>
          <cell r="O692">
            <v>57500</v>
          </cell>
          <cell r="P692">
            <v>57500</v>
          </cell>
          <cell r="Q692">
            <v>0</v>
          </cell>
          <cell r="R692">
            <v>-1700</v>
          </cell>
          <cell r="S692">
            <v>-42500</v>
          </cell>
          <cell r="T692">
            <v>-42500</v>
          </cell>
          <cell r="U692">
            <v>0</v>
          </cell>
          <cell r="V692">
            <v>-69.412000000000006</v>
          </cell>
          <cell r="W692">
            <v>-1735.3</v>
          </cell>
          <cell r="X692">
            <v>-1735.3</v>
          </cell>
          <cell r="Y692">
            <v>0</v>
          </cell>
        </row>
        <row r="693">
          <cell r="A693">
            <v>200111</v>
          </cell>
          <cell r="B693" t="str">
            <v>bc28</v>
          </cell>
          <cell r="C693" t="str">
            <v>bc</v>
          </cell>
          <cell r="D693">
            <v>37173</v>
          </cell>
          <cell r="E693">
            <v>37181</v>
          </cell>
          <cell r="F693">
            <v>37182</v>
          </cell>
          <cell r="G693">
            <v>37199</v>
          </cell>
          <cell r="H693">
            <v>126</v>
          </cell>
          <cell r="I693">
            <v>126</v>
          </cell>
          <cell r="J693" t="str">
            <v>КГОК</v>
          </cell>
          <cell r="K693" t="str">
            <v>КГОК</v>
          </cell>
          <cell r="L693" t="str">
            <v>GMF</v>
          </cell>
          <cell r="M693" t="str">
            <v>Kinsho</v>
          </cell>
          <cell r="N693">
            <v>1950</v>
          </cell>
          <cell r="O693">
            <v>245700</v>
          </cell>
          <cell r="P693">
            <v>245700</v>
          </cell>
          <cell r="Q693">
            <v>0</v>
          </cell>
          <cell r="R693">
            <v>-1600</v>
          </cell>
          <cell r="S693">
            <v>-201600</v>
          </cell>
          <cell r="T693">
            <v>-201600</v>
          </cell>
          <cell r="U693">
            <v>0</v>
          </cell>
          <cell r="V693">
            <v>-94.474100000000007</v>
          </cell>
          <cell r="W693">
            <v>-11903.74</v>
          </cell>
          <cell r="X693">
            <v>-11903.74</v>
          </cell>
          <cell r="Y693">
            <v>0</v>
          </cell>
        </row>
        <row r="694">
          <cell r="A694">
            <v>200110</v>
          </cell>
          <cell r="B694" t="str">
            <v>bc29</v>
          </cell>
          <cell r="C694" t="str">
            <v>bc</v>
          </cell>
          <cell r="D694">
            <v>37169</v>
          </cell>
          <cell r="E694">
            <v>37177</v>
          </cell>
          <cell r="F694">
            <v>37176</v>
          </cell>
          <cell r="G694">
            <v>37192</v>
          </cell>
          <cell r="H694">
            <v>84</v>
          </cell>
          <cell r="I694">
            <v>84</v>
          </cell>
          <cell r="J694" t="str">
            <v>КГОК</v>
          </cell>
          <cell r="K694" t="str">
            <v>КГОК</v>
          </cell>
          <cell r="L694" t="str">
            <v>GMF</v>
          </cell>
          <cell r="M694" t="str">
            <v>Mitsui</v>
          </cell>
          <cell r="N694">
            <v>2095</v>
          </cell>
          <cell r="O694">
            <v>175980</v>
          </cell>
          <cell r="P694">
            <v>175980</v>
          </cell>
          <cell r="Q694">
            <v>0</v>
          </cell>
          <cell r="R694">
            <v>-1600</v>
          </cell>
          <cell r="S694">
            <v>-134400</v>
          </cell>
          <cell r="T694">
            <v>-134400</v>
          </cell>
          <cell r="U694">
            <v>0</v>
          </cell>
          <cell r="V694">
            <v>-76.608800000000002</v>
          </cell>
          <cell r="W694">
            <v>-6435.14</v>
          </cell>
          <cell r="X694">
            <v>-6435.14</v>
          </cell>
          <cell r="Y694">
            <v>0</v>
          </cell>
        </row>
        <row r="695">
          <cell r="A695">
            <v>200110</v>
          </cell>
          <cell r="B695" t="str">
            <v>bc30</v>
          </cell>
          <cell r="C695" t="str">
            <v>bc</v>
          </cell>
          <cell r="D695">
            <v>37169</v>
          </cell>
          <cell r="E695">
            <v>37177</v>
          </cell>
          <cell r="F695">
            <v>37176</v>
          </cell>
          <cell r="G695">
            <v>37192</v>
          </cell>
          <cell r="H695">
            <v>100</v>
          </cell>
          <cell r="I695">
            <v>100</v>
          </cell>
          <cell r="J695" t="str">
            <v>КГОК</v>
          </cell>
          <cell r="K695" t="str">
            <v>КГОК</v>
          </cell>
          <cell r="L695" t="str">
            <v>GMF</v>
          </cell>
          <cell r="M695" t="str">
            <v>Treibacher</v>
          </cell>
          <cell r="N695">
            <v>1800</v>
          </cell>
          <cell r="O695">
            <v>180000</v>
          </cell>
          <cell r="P695">
            <v>180000</v>
          </cell>
          <cell r="Q695">
            <v>0</v>
          </cell>
          <cell r="R695">
            <v>-1600</v>
          </cell>
          <cell r="S695">
            <v>-160000</v>
          </cell>
          <cell r="T695">
            <v>-160000</v>
          </cell>
          <cell r="U695">
            <v>0</v>
          </cell>
          <cell r="V695">
            <v>-46.244100000000003</v>
          </cell>
          <cell r="W695">
            <v>-4624.41</v>
          </cell>
          <cell r="X695">
            <v>-4624.41</v>
          </cell>
          <cell r="Y695">
            <v>0</v>
          </cell>
        </row>
        <row r="696">
          <cell r="A696">
            <v>200111</v>
          </cell>
          <cell r="B696" t="str">
            <v>bc32</v>
          </cell>
          <cell r="C696" t="str">
            <v>bc</v>
          </cell>
          <cell r="D696">
            <v>37212</v>
          </cell>
          <cell r="E696">
            <v>37211</v>
          </cell>
          <cell r="F696">
            <v>37221</v>
          </cell>
          <cell r="G696">
            <v>37223</v>
          </cell>
          <cell r="H696">
            <v>21</v>
          </cell>
          <cell r="I696">
            <v>21</v>
          </cell>
          <cell r="J696" t="str">
            <v>КГОК</v>
          </cell>
          <cell r="K696" t="str">
            <v>КГОК</v>
          </cell>
          <cell r="L696" t="str">
            <v>GMF</v>
          </cell>
          <cell r="M696" t="str">
            <v>Kinsho</v>
          </cell>
          <cell r="N696">
            <v>2100</v>
          </cell>
          <cell r="O696">
            <v>44100</v>
          </cell>
          <cell r="P696">
            <v>44100</v>
          </cell>
          <cell r="Q696">
            <v>0</v>
          </cell>
          <cell r="R696">
            <v>-1600</v>
          </cell>
          <cell r="S696">
            <v>-33600</v>
          </cell>
          <cell r="T696">
            <v>-33600</v>
          </cell>
          <cell r="U696">
            <v>0</v>
          </cell>
          <cell r="V696">
            <v>-93.711399999999998</v>
          </cell>
          <cell r="W696">
            <v>-1967.94</v>
          </cell>
          <cell r="X696">
            <v>-1967.94</v>
          </cell>
          <cell r="Y696">
            <v>0</v>
          </cell>
        </row>
        <row r="697">
          <cell r="A697">
            <v>200111</v>
          </cell>
          <cell r="B697" t="str">
            <v>bc33</v>
          </cell>
          <cell r="C697" t="str">
            <v>bc</v>
          </cell>
          <cell r="D697">
            <v>37212</v>
          </cell>
          <cell r="E697">
            <v>37211</v>
          </cell>
          <cell r="F697">
            <v>37221</v>
          </cell>
          <cell r="G697">
            <v>37223</v>
          </cell>
          <cell r="H697">
            <v>21</v>
          </cell>
          <cell r="I697">
            <v>21</v>
          </cell>
          <cell r="J697" t="str">
            <v>КГОК</v>
          </cell>
          <cell r="K697" t="str">
            <v>КГОК</v>
          </cell>
          <cell r="L697" t="str">
            <v>GMF</v>
          </cell>
          <cell r="M697" t="str">
            <v>Mitsui</v>
          </cell>
          <cell r="N697">
            <v>2095</v>
          </cell>
          <cell r="O697">
            <v>43995</v>
          </cell>
          <cell r="P697">
            <v>43995</v>
          </cell>
          <cell r="Q697">
            <v>0</v>
          </cell>
          <cell r="R697">
            <v>-1600</v>
          </cell>
          <cell r="S697">
            <v>-33600</v>
          </cell>
          <cell r="T697">
            <v>-33600</v>
          </cell>
          <cell r="U697">
            <v>0</v>
          </cell>
          <cell r="V697">
            <v>-95.608599999999996</v>
          </cell>
          <cell r="W697">
            <v>-2007.78</v>
          </cell>
          <cell r="X697">
            <v>-2007.78</v>
          </cell>
          <cell r="Y697">
            <v>0</v>
          </cell>
        </row>
        <row r="698">
          <cell r="A698">
            <v>200111</v>
          </cell>
          <cell r="B698" t="str">
            <v>bc34</v>
          </cell>
          <cell r="C698" t="str">
            <v>bc</v>
          </cell>
          <cell r="D698">
            <v>37205</v>
          </cell>
          <cell r="E698">
            <v>37204</v>
          </cell>
          <cell r="F698">
            <v>37218</v>
          </cell>
          <cell r="G698">
            <v>37225</v>
          </cell>
          <cell r="H698">
            <v>120</v>
          </cell>
          <cell r="I698">
            <v>120</v>
          </cell>
          <cell r="J698" t="str">
            <v>КГОК</v>
          </cell>
          <cell r="K698" t="str">
            <v>КГОК</v>
          </cell>
          <cell r="L698" t="str">
            <v>GMF</v>
          </cell>
          <cell r="M698" t="str">
            <v>Treibacher</v>
          </cell>
          <cell r="N698">
            <v>1800</v>
          </cell>
          <cell r="O698">
            <v>216000</v>
          </cell>
          <cell r="P698">
            <v>216000</v>
          </cell>
          <cell r="Q698">
            <v>0</v>
          </cell>
          <cell r="R698">
            <v>-1600</v>
          </cell>
          <cell r="S698">
            <v>-192000</v>
          </cell>
          <cell r="T698">
            <v>-192000</v>
          </cell>
          <cell r="U698">
            <v>0</v>
          </cell>
          <cell r="V698">
            <v>-69.273499999999999</v>
          </cell>
          <cell r="W698">
            <v>-8312.82</v>
          </cell>
          <cell r="X698">
            <v>-8312.82</v>
          </cell>
          <cell r="Y698">
            <v>0</v>
          </cell>
        </row>
        <row r="699">
          <cell r="A699">
            <v>200111</v>
          </cell>
          <cell r="B699" t="str">
            <v>bc35</v>
          </cell>
          <cell r="C699" t="str">
            <v>bc</v>
          </cell>
          <cell r="D699">
            <v>37201</v>
          </cell>
          <cell r="E699">
            <v>37202</v>
          </cell>
          <cell r="F699">
            <v>37217</v>
          </cell>
          <cell r="G699">
            <v>37225</v>
          </cell>
          <cell r="H699">
            <v>60</v>
          </cell>
          <cell r="I699">
            <v>60</v>
          </cell>
          <cell r="J699" t="str">
            <v>КГОК</v>
          </cell>
          <cell r="K699" t="str">
            <v>КГОК</v>
          </cell>
          <cell r="L699" t="str">
            <v>GMF</v>
          </cell>
          <cell r="M699" t="str">
            <v>ZCD</v>
          </cell>
          <cell r="N699">
            <v>2050</v>
          </cell>
          <cell r="O699">
            <v>123000</v>
          </cell>
          <cell r="P699">
            <v>123000</v>
          </cell>
          <cell r="Q699">
            <v>0</v>
          </cell>
          <cell r="R699">
            <v>-1600</v>
          </cell>
          <cell r="S699">
            <v>-96000</v>
          </cell>
          <cell r="T699">
            <v>-96000</v>
          </cell>
          <cell r="U699">
            <v>0</v>
          </cell>
          <cell r="V699">
            <v>-47.023699999999998</v>
          </cell>
          <cell r="W699">
            <v>-2821.42</v>
          </cell>
          <cell r="X699">
            <v>-2821.42</v>
          </cell>
          <cell r="Y699">
            <v>0</v>
          </cell>
        </row>
        <row r="700">
          <cell r="A700">
            <v>200111</v>
          </cell>
          <cell r="B700" t="str">
            <v>bc36</v>
          </cell>
          <cell r="C700" t="str">
            <v>bc</v>
          </cell>
          <cell r="D700">
            <v>37206</v>
          </cell>
          <cell r="E700">
            <v>37202</v>
          </cell>
          <cell r="F700">
            <v>37176</v>
          </cell>
          <cell r="G700">
            <v>37210</v>
          </cell>
          <cell r="H700">
            <v>60</v>
          </cell>
          <cell r="I700">
            <v>60</v>
          </cell>
          <cell r="J700" t="str">
            <v>КГОК</v>
          </cell>
          <cell r="K700" t="str">
            <v>КГОК</v>
          </cell>
          <cell r="L700" t="str">
            <v>GMF</v>
          </cell>
          <cell r="M700" t="str">
            <v>Alfachem</v>
          </cell>
          <cell r="N700">
            <v>1915</v>
          </cell>
          <cell r="O700">
            <v>114900</v>
          </cell>
          <cell r="P700">
            <v>114900</v>
          </cell>
          <cell r="Q700">
            <v>0</v>
          </cell>
          <cell r="R700">
            <v>-1600</v>
          </cell>
          <cell r="S700">
            <v>-96000</v>
          </cell>
          <cell r="T700">
            <v>-96000</v>
          </cell>
          <cell r="U700">
            <v>0</v>
          </cell>
          <cell r="V700">
            <v>-32.6</v>
          </cell>
          <cell r="W700">
            <v>-1956</v>
          </cell>
          <cell r="X700">
            <v>-1956</v>
          </cell>
          <cell r="Y700">
            <v>0</v>
          </cell>
        </row>
        <row r="701">
          <cell r="A701">
            <v>200201</v>
          </cell>
          <cell r="B701" t="str">
            <v>bc37</v>
          </cell>
          <cell r="C701" t="str">
            <v>bc</v>
          </cell>
          <cell r="D701">
            <v>37232</v>
          </cell>
          <cell r="E701">
            <v>37250</v>
          </cell>
          <cell r="F701">
            <v>37245</v>
          </cell>
          <cell r="G701">
            <v>37276</v>
          </cell>
          <cell r="H701">
            <v>123</v>
          </cell>
          <cell r="I701">
            <v>123</v>
          </cell>
          <cell r="J701" t="str">
            <v>КГОК</v>
          </cell>
          <cell r="K701" t="str">
            <v>КГОК</v>
          </cell>
          <cell r="L701" t="str">
            <v>GMF</v>
          </cell>
          <cell r="M701" t="str">
            <v>Mitsui</v>
          </cell>
          <cell r="N701">
            <v>2095</v>
          </cell>
          <cell r="O701">
            <v>257685</v>
          </cell>
          <cell r="P701">
            <v>257685</v>
          </cell>
          <cell r="Q701">
            <v>0</v>
          </cell>
          <cell r="R701">
            <v>-1600</v>
          </cell>
          <cell r="S701">
            <v>-196800</v>
          </cell>
          <cell r="T701">
            <v>-196800</v>
          </cell>
          <cell r="U701">
            <v>0</v>
          </cell>
          <cell r="V701">
            <v>-76.531999999999996</v>
          </cell>
          <cell r="W701">
            <v>-9413.44</v>
          </cell>
          <cell r="X701">
            <v>-9413.44</v>
          </cell>
          <cell r="Y701">
            <v>0</v>
          </cell>
        </row>
        <row r="702">
          <cell r="A702">
            <v>200201</v>
          </cell>
          <cell r="B702" t="str">
            <v>bc38</v>
          </cell>
          <cell r="C702" t="str">
            <v>bc</v>
          </cell>
          <cell r="D702">
            <v>37241</v>
          </cell>
          <cell r="E702">
            <v>37244</v>
          </cell>
          <cell r="F702">
            <v>37252</v>
          </cell>
          <cell r="G702">
            <v>37262</v>
          </cell>
          <cell r="H702">
            <v>120</v>
          </cell>
          <cell r="I702">
            <v>120</v>
          </cell>
          <cell r="J702" t="str">
            <v>КГОК</v>
          </cell>
          <cell r="K702" t="str">
            <v>КГОК</v>
          </cell>
          <cell r="L702" t="str">
            <v>GMF</v>
          </cell>
          <cell r="M702" t="str">
            <v>Treibacher</v>
          </cell>
          <cell r="N702">
            <v>1800</v>
          </cell>
          <cell r="O702">
            <v>216000</v>
          </cell>
          <cell r="P702">
            <v>216000</v>
          </cell>
          <cell r="Q702">
            <v>0</v>
          </cell>
          <cell r="R702">
            <v>-1600</v>
          </cell>
          <cell r="S702">
            <v>-192000</v>
          </cell>
          <cell r="T702">
            <v>-192000</v>
          </cell>
          <cell r="U702">
            <v>0</v>
          </cell>
          <cell r="V702">
            <v>-69.273499999999999</v>
          </cell>
          <cell r="W702">
            <v>-8312.82</v>
          </cell>
          <cell r="X702">
            <v>-8312.82</v>
          </cell>
          <cell r="Y702">
            <v>0</v>
          </cell>
        </row>
        <row r="703">
          <cell r="A703">
            <v>200202</v>
          </cell>
          <cell r="B703" t="str">
            <v>bc39</v>
          </cell>
          <cell r="C703" t="str">
            <v>bc</v>
          </cell>
          <cell r="D703">
            <v>37238</v>
          </cell>
          <cell r="E703">
            <v>37252</v>
          </cell>
          <cell r="F703">
            <v>37253</v>
          </cell>
          <cell r="G703">
            <v>37288</v>
          </cell>
          <cell r="H703">
            <v>189</v>
          </cell>
          <cell r="I703">
            <v>189</v>
          </cell>
          <cell r="J703" t="str">
            <v>КГОК</v>
          </cell>
          <cell r="K703" t="str">
            <v>КГОК</v>
          </cell>
          <cell r="L703" t="str">
            <v>GMF</v>
          </cell>
          <cell r="M703" t="str">
            <v>Kinsho</v>
          </cell>
          <cell r="N703">
            <v>1900</v>
          </cell>
          <cell r="O703">
            <v>359100</v>
          </cell>
          <cell r="P703">
            <v>359100</v>
          </cell>
          <cell r="Q703">
            <v>0</v>
          </cell>
          <cell r="R703">
            <v>-1600</v>
          </cell>
          <cell r="S703">
            <v>-302400</v>
          </cell>
          <cell r="T703">
            <v>-302400</v>
          </cell>
          <cell r="U703">
            <v>0</v>
          </cell>
          <cell r="V703">
            <v>-71.502200000000002</v>
          </cell>
          <cell r="W703">
            <v>-13513.92</v>
          </cell>
          <cell r="X703">
            <v>-13513.92</v>
          </cell>
          <cell r="Y703">
            <v>0</v>
          </cell>
        </row>
        <row r="704">
          <cell r="A704">
            <v>200202</v>
          </cell>
          <cell r="B704" t="str">
            <v>bc40</v>
          </cell>
          <cell r="C704" t="str">
            <v>bc</v>
          </cell>
          <cell r="D704">
            <v>37238</v>
          </cell>
          <cell r="E704">
            <v>37252</v>
          </cell>
          <cell r="F704">
            <v>37253</v>
          </cell>
          <cell r="G704">
            <v>37288</v>
          </cell>
          <cell r="H704">
            <v>126</v>
          </cell>
          <cell r="I704">
            <v>126</v>
          </cell>
          <cell r="J704" t="str">
            <v>КГОК</v>
          </cell>
          <cell r="K704" t="str">
            <v>КГОК</v>
          </cell>
          <cell r="L704" t="str">
            <v>GMF</v>
          </cell>
          <cell r="M704" t="str">
            <v>Kinsho</v>
          </cell>
          <cell r="N704">
            <v>1950</v>
          </cell>
          <cell r="O704">
            <v>245700</v>
          </cell>
          <cell r="P704">
            <v>245700</v>
          </cell>
          <cell r="Q704">
            <v>0</v>
          </cell>
          <cell r="R704">
            <v>-1600</v>
          </cell>
          <cell r="S704">
            <v>-201600</v>
          </cell>
          <cell r="T704">
            <v>-201600</v>
          </cell>
          <cell r="U704">
            <v>0</v>
          </cell>
          <cell r="V704">
            <v>-71.502200000000002</v>
          </cell>
          <cell r="W704">
            <v>-9009.2800000000007</v>
          </cell>
          <cell r="X704">
            <v>-9009.2800000000007</v>
          </cell>
          <cell r="Y704">
            <v>0</v>
          </cell>
        </row>
        <row r="705">
          <cell r="A705">
            <v>200201</v>
          </cell>
          <cell r="B705" t="str">
            <v>bc41</v>
          </cell>
          <cell r="C705" t="str">
            <v>bc</v>
          </cell>
          <cell r="D705">
            <v>37246</v>
          </cell>
          <cell r="E705">
            <v>37246</v>
          </cell>
          <cell r="F705">
            <v>37253</v>
          </cell>
          <cell r="G705">
            <v>37276</v>
          </cell>
          <cell r="H705">
            <v>21</v>
          </cell>
          <cell r="I705">
            <v>21</v>
          </cell>
          <cell r="J705" t="str">
            <v>КГОК</v>
          </cell>
          <cell r="K705" t="str">
            <v>КГОК</v>
          </cell>
          <cell r="L705" t="str">
            <v>GMF</v>
          </cell>
          <cell r="M705" t="str">
            <v>Kinsho</v>
          </cell>
          <cell r="N705">
            <v>2100</v>
          </cell>
          <cell r="O705">
            <v>44100</v>
          </cell>
          <cell r="P705">
            <v>44100</v>
          </cell>
          <cell r="Q705">
            <v>0</v>
          </cell>
          <cell r="R705">
            <v>-1600</v>
          </cell>
          <cell r="S705">
            <v>-33600</v>
          </cell>
          <cell r="T705">
            <v>-33600</v>
          </cell>
          <cell r="U705">
            <v>0</v>
          </cell>
          <cell r="V705">
            <v>-94.328999999999994</v>
          </cell>
          <cell r="W705">
            <v>-1980.91</v>
          </cell>
          <cell r="X705">
            <v>-1980.91</v>
          </cell>
          <cell r="Y705">
            <v>0</v>
          </cell>
        </row>
        <row r="706">
          <cell r="A706">
            <v>200112</v>
          </cell>
          <cell r="B706" t="str">
            <v>bc42</v>
          </cell>
          <cell r="C706" t="str">
            <v>bc</v>
          </cell>
          <cell r="D706">
            <v>37205</v>
          </cell>
          <cell r="E706">
            <v>37211</v>
          </cell>
          <cell r="F706">
            <v>37232</v>
          </cell>
          <cell r="G706">
            <v>37232</v>
          </cell>
          <cell r="H706">
            <v>20</v>
          </cell>
          <cell r="I706">
            <v>20</v>
          </cell>
          <cell r="J706" t="str">
            <v>КГОК</v>
          </cell>
          <cell r="K706" t="str">
            <v>КГОК</v>
          </cell>
          <cell r="L706" t="str">
            <v>GMF</v>
          </cell>
          <cell r="M706" t="str">
            <v>Treibacher</v>
          </cell>
          <cell r="N706">
            <v>1800</v>
          </cell>
          <cell r="O706">
            <v>36000</v>
          </cell>
          <cell r="P706">
            <v>36000</v>
          </cell>
          <cell r="Q706">
            <v>0</v>
          </cell>
          <cell r="R706">
            <v>-1600</v>
          </cell>
          <cell r="S706">
            <v>-32000</v>
          </cell>
          <cell r="T706">
            <v>-32000</v>
          </cell>
          <cell r="U706">
            <v>0</v>
          </cell>
          <cell r="V706">
            <v>-69.273499999999999</v>
          </cell>
          <cell r="W706">
            <v>-1385.47</v>
          </cell>
          <cell r="X706">
            <v>-1385.47</v>
          </cell>
          <cell r="Y706">
            <v>0</v>
          </cell>
        </row>
        <row r="707">
          <cell r="A707">
            <v>200202</v>
          </cell>
          <cell r="B707" t="str">
            <v>bc43</v>
          </cell>
          <cell r="C707" t="str">
            <v>bc</v>
          </cell>
          <cell r="D707">
            <v>37284</v>
          </cell>
          <cell r="E707">
            <v>37281</v>
          </cell>
          <cell r="F707">
            <v>37288</v>
          </cell>
          <cell r="G707">
            <v>37300</v>
          </cell>
          <cell r="H707">
            <v>21</v>
          </cell>
          <cell r="I707">
            <v>21</v>
          </cell>
          <cell r="J707" t="str">
            <v>КГОК</v>
          </cell>
          <cell r="K707" t="str">
            <v>КГОК</v>
          </cell>
          <cell r="L707" t="str">
            <v>GMF</v>
          </cell>
          <cell r="M707" t="str">
            <v>Imexco</v>
          </cell>
          <cell r="N707">
            <v>2000</v>
          </cell>
          <cell r="O707">
            <v>42000</v>
          </cell>
          <cell r="P707">
            <v>42000</v>
          </cell>
          <cell r="Q707">
            <v>0</v>
          </cell>
          <cell r="R707">
            <v>-1600</v>
          </cell>
          <cell r="S707">
            <v>-33600</v>
          </cell>
          <cell r="T707">
            <v>-33600</v>
          </cell>
          <cell r="U707">
            <v>0</v>
          </cell>
          <cell r="V707">
            <v>-67.031000000000006</v>
          </cell>
          <cell r="W707">
            <v>-1407.65</v>
          </cell>
          <cell r="X707">
            <v>-1407.65</v>
          </cell>
          <cell r="Y707">
            <v>0</v>
          </cell>
        </row>
        <row r="708">
          <cell r="A708">
            <v>200202</v>
          </cell>
          <cell r="B708" t="str">
            <v>bc44</v>
          </cell>
          <cell r="C708" t="str">
            <v>bc</v>
          </cell>
          <cell r="D708">
            <v>37284</v>
          </cell>
          <cell r="E708">
            <v>37281</v>
          </cell>
          <cell r="F708">
            <v>37289</v>
          </cell>
          <cell r="G708">
            <v>37293</v>
          </cell>
          <cell r="H708">
            <v>20</v>
          </cell>
          <cell r="I708">
            <v>20</v>
          </cell>
          <cell r="J708" t="str">
            <v>КГОК</v>
          </cell>
          <cell r="K708" t="str">
            <v>КГОК</v>
          </cell>
          <cell r="L708" t="str">
            <v>GMF</v>
          </cell>
          <cell r="M708" t="str">
            <v>Treibacher</v>
          </cell>
          <cell r="N708">
            <v>2040</v>
          </cell>
          <cell r="O708">
            <v>40800</v>
          </cell>
          <cell r="P708">
            <v>40800</v>
          </cell>
          <cell r="Q708">
            <v>0</v>
          </cell>
          <cell r="R708">
            <v>-1600</v>
          </cell>
          <cell r="S708">
            <v>-32000</v>
          </cell>
          <cell r="T708">
            <v>-32000</v>
          </cell>
          <cell r="U708">
            <v>0</v>
          </cell>
          <cell r="V708">
            <v>-70.271500000000003</v>
          </cell>
          <cell r="W708">
            <v>-1405.43</v>
          </cell>
          <cell r="X708">
            <v>-1405.43</v>
          </cell>
          <cell r="Y708">
            <v>0</v>
          </cell>
        </row>
        <row r="709">
          <cell r="A709">
            <v>200201</v>
          </cell>
          <cell r="B709" t="str">
            <v>bc45</v>
          </cell>
          <cell r="C709" t="str">
            <v>bc</v>
          </cell>
          <cell r="D709">
            <v>37264</v>
          </cell>
          <cell r="E709">
            <v>37264</v>
          </cell>
          <cell r="F709">
            <v>37272</v>
          </cell>
          <cell r="G709">
            <v>37274</v>
          </cell>
          <cell r="H709">
            <v>20</v>
          </cell>
          <cell r="I709">
            <v>20</v>
          </cell>
          <cell r="J709" t="str">
            <v>КГОК</v>
          </cell>
          <cell r="K709" t="str">
            <v>КГОК</v>
          </cell>
          <cell r="L709" t="str">
            <v>GMF</v>
          </cell>
          <cell r="M709" t="str">
            <v>Al-Farben</v>
          </cell>
          <cell r="N709">
            <v>2225</v>
          </cell>
          <cell r="O709">
            <v>44500</v>
          </cell>
          <cell r="P709">
            <v>44500</v>
          </cell>
          <cell r="Q709">
            <v>0</v>
          </cell>
          <cell r="R709">
            <v>-1600</v>
          </cell>
          <cell r="S709">
            <v>-32000</v>
          </cell>
          <cell r="T709">
            <v>-32000</v>
          </cell>
          <cell r="U709">
            <v>0</v>
          </cell>
          <cell r="V709">
            <v>-101.309</v>
          </cell>
          <cell r="W709">
            <v>-2026.18</v>
          </cell>
          <cell r="X709">
            <v>-2026.18</v>
          </cell>
          <cell r="Y709">
            <v>0</v>
          </cell>
        </row>
        <row r="710">
          <cell r="A710">
            <v>200202</v>
          </cell>
          <cell r="B710" t="str">
            <v>bc46</v>
          </cell>
          <cell r="C710" t="str">
            <v>bc</v>
          </cell>
          <cell r="D710">
            <v>37289</v>
          </cell>
          <cell r="E710">
            <v>37288</v>
          </cell>
          <cell r="F710">
            <v>37298</v>
          </cell>
          <cell r="G710">
            <v>37299</v>
          </cell>
          <cell r="H710">
            <v>40</v>
          </cell>
          <cell r="I710">
            <v>40</v>
          </cell>
          <cell r="J710" t="str">
            <v>КГОК</v>
          </cell>
          <cell r="K710" t="str">
            <v>КГОК</v>
          </cell>
          <cell r="L710" t="str">
            <v>GMF</v>
          </cell>
          <cell r="M710" t="str">
            <v>Zircoa</v>
          </cell>
          <cell r="N710">
            <v>2331</v>
          </cell>
          <cell r="O710">
            <v>93240</v>
          </cell>
          <cell r="P710">
            <v>93240</v>
          </cell>
          <cell r="Q710">
            <v>0</v>
          </cell>
          <cell r="R710">
            <v>-1600</v>
          </cell>
          <cell r="S710">
            <v>-64000</v>
          </cell>
          <cell r="T710">
            <v>-64000</v>
          </cell>
          <cell r="U710">
            <v>0</v>
          </cell>
          <cell r="V710">
            <v>-169.11779999999999</v>
          </cell>
          <cell r="W710">
            <v>-6764.71</v>
          </cell>
          <cell r="X710">
            <v>-6764.71</v>
          </cell>
          <cell r="Y710">
            <v>0</v>
          </cell>
        </row>
        <row r="711">
          <cell r="A711">
            <v>200202</v>
          </cell>
          <cell r="B711" t="str">
            <v>bc47</v>
          </cell>
          <cell r="C711" t="str">
            <v>bc</v>
          </cell>
          <cell r="D711">
            <v>37289</v>
          </cell>
          <cell r="E711">
            <v>37288</v>
          </cell>
          <cell r="F711">
            <v>37298</v>
          </cell>
          <cell r="G711">
            <v>37300</v>
          </cell>
          <cell r="H711">
            <v>20</v>
          </cell>
          <cell r="I711">
            <v>20</v>
          </cell>
          <cell r="J711" t="str">
            <v>КГОК</v>
          </cell>
          <cell r="K711" t="str">
            <v>КГОК</v>
          </cell>
          <cell r="L711" t="str">
            <v>GMF</v>
          </cell>
          <cell r="M711" t="str">
            <v>Minoxid</v>
          </cell>
          <cell r="N711">
            <v>2250</v>
          </cell>
          <cell r="O711">
            <v>45000</v>
          </cell>
          <cell r="P711">
            <v>45000</v>
          </cell>
          <cell r="Q711">
            <v>0</v>
          </cell>
          <cell r="R711">
            <v>-1600</v>
          </cell>
          <cell r="S711">
            <v>-32000</v>
          </cell>
          <cell r="T711">
            <v>-32000</v>
          </cell>
          <cell r="U711">
            <v>0</v>
          </cell>
          <cell r="V711">
            <v>-70.659499999999994</v>
          </cell>
          <cell r="W711">
            <v>-1413.19</v>
          </cell>
          <cell r="X711">
            <v>-1413.19</v>
          </cell>
          <cell r="Y711">
            <v>0</v>
          </cell>
        </row>
        <row r="712">
          <cell r="A712">
            <v>200202</v>
          </cell>
          <cell r="B712" t="str">
            <v>bc48</v>
          </cell>
          <cell r="C712" t="str">
            <v>bc</v>
          </cell>
          <cell r="D712">
            <v>37289</v>
          </cell>
          <cell r="E712">
            <v>37288</v>
          </cell>
          <cell r="F712">
            <v>37296</v>
          </cell>
          <cell r="G712">
            <v>37297</v>
          </cell>
          <cell r="H712">
            <v>20</v>
          </cell>
          <cell r="I712">
            <v>20</v>
          </cell>
          <cell r="J712" t="str">
            <v>КГОК</v>
          </cell>
          <cell r="K712" t="str">
            <v>КГОК</v>
          </cell>
          <cell r="L712" t="str">
            <v>GMF</v>
          </cell>
          <cell r="M712" t="str">
            <v>Minoxid</v>
          </cell>
          <cell r="N712">
            <v>2400</v>
          </cell>
          <cell r="O712">
            <v>48000</v>
          </cell>
          <cell r="P712">
            <v>48000</v>
          </cell>
          <cell r="Q712">
            <v>0</v>
          </cell>
          <cell r="R712">
            <v>-1600</v>
          </cell>
          <cell r="S712">
            <v>-32000</v>
          </cell>
          <cell r="T712">
            <v>-32000</v>
          </cell>
          <cell r="U712">
            <v>0</v>
          </cell>
          <cell r="V712">
            <v>-85.186499999999995</v>
          </cell>
          <cell r="W712">
            <v>-1703.73</v>
          </cell>
          <cell r="X712">
            <v>-1703.73</v>
          </cell>
          <cell r="Y712">
            <v>0</v>
          </cell>
        </row>
        <row r="713">
          <cell r="A713">
            <v>200202</v>
          </cell>
          <cell r="B713" t="str">
            <v>bc49</v>
          </cell>
          <cell r="C713" t="str">
            <v>bc</v>
          </cell>
          <cell r="D713">
            <v>37294</v>
          </cell>
          <cell r="E713">
            <v>37298</v>
          </cell>
          <cell r="F713">
            <v>37315</v>
          </cell>
          <cell r="G713">
            <v>37315</v>
          </cell>
          <cell r="H713">
            <v>60</v>
          </cell>
          <cell r="I713">
            <v>60</v>
          </cell>
          <cell r="J713" t="str">
            <v>КГОК</v>
          </cell>
          <cell r="K713" t="str">
            <v>КГОК</v>
          </cell>
          <cell r="L713" t="str">
            <v>GMF</v>
          </cell>
          <cell r="M713" t="str">
            <v>AlfaChem</v>
          </cell>
          <cell r="N713">
            <v>2000</v>
          </cell>
          <cell r="O713">
            <v>120000</v>
          </cell>
          <cell r="P713">
            <v>120000</v>
          </cell>
          <cell r="Q713">
            <v>0</v>
          </cell>
          <cell r="R713">
            <v>-1600</v>
          </cell>
          <cell r="S713">
            <v>-96000</v>
          </cell>
          <cell r="T713">
            <v>-96000</v>
          </cell>
          <cell r="U713">
            <v>0</v>
          </cell>
          <cell r="V713">
            <v>-32.6</v>
          </cell>
          <cell r="W713">
            <v>-1956</v>
          </cell>
          <cell r="X713">
            <v>-1956</v>
          </cell>
          <cell r="Y713">
            <v>0</v>
          </cell>
        </row>
        <row r="714">
          <cell r="A714">
            <v>200203</v>
          </cell>
          <cell r="B714" t="str">
            <v>bc50</v>
          </cell>
          <cell r="C714" t="str">
            <v>bc</v>
          </cell>
          <cell r="D714">
            <v>37302</v>
          </cell>
          <cell r="E714">
            <v>37302</v>
          </cell>
          <cell r="F714">
            <v>37320</v>
          </cell>
          <cell r="G714">
            <v>37321</v>
          </cell>
          <cell r="H714">
            <v>144</v>
          </cell>
          <cell r="I714">
            <v>144</v>
          </cell>
          <cell r="J714" t="str">
            <v>КГОК</v>
          </cell>
          <cell r="K714" t="str">
            <v>КГОК</v>
          </cell>
          <cell r="L714" t="str">
            <v>GMF</v>
          </cell>
          <cell r="M714" t="str">
            <v>Mitsui</v>
          </cell>
          <cell r="N714">
            <v>2100</v>
          </cell>
          <cell r="O714">
            <v>302400</v>
          </cell>
          <cell r="P714">
            <v>302400</v>
          </cell>
          <cell r="Q714">
            <v>0</v>
          </cell>
          <cell r="R714">
            <v>-1600</v>
          </cell>
          <cell r="S714">
            <v>-230400</v>
          </cell>
          <cell r="T714">
            <v>-230400</v>
          </cell>
          <cell r="U714">
            <v>0</v>
          </cell>
          <cell r="V714">
            <v>-77.106899999999996</v>
          </cell>
          <cell r="W714">
            <v>-11103.39</v>
          </cell>
          <cell r="X714">
            <v>-11103.39</v>
          </cell>
          <cell r="Y714">
            <v>0</v>
          </cell>
        </row>
        <row r="715">
          <cell r="A715">
            <v>200204</v>
          </cell>
          <cell r="B715" t="str">
            <v>bc51</v>
          </cell>
          <cell r="C715" t="str">
            <v>bc</v>
          </cell>
          <cell r="D715">
            <v>37302</v>
          </cell>
          <cell r="E715">
            <v>37301</v>
          </cell>
          <cell r="F715">
            <v>37350</v>
          </cell>
          <cell r="G715">
            <v>37350</v>
          </cell>
          <cell r="H715">
            <v>60</v>
          </cell>
          <cell r="I715">
            <v>60</v>
          </cell>
          <cell r="J715" t="str">
            <v>КГОК</v>
          </cell>
          <cell r="K715" t="str">
            <v>КГОК</v>
          </cell>
          <cell r="L715" t="str">
            <v>GMF</v>
          </cell>
          <cell r="M715" t="str">
            <v>Imexco</v>
          </cell>
          <cell r="N715">
            <v>2050</v>
          </cell>
          <cell r="O715">
            <v>123000</v>
          </cell>
          <cell r="P715">
            <v>123000</v>
          </cell>
          <cell r="Q715">
            <v>0</v>
          </cell>
          <cell r="R715">
            <v>-1600</v>
          </cell>
          <cell r="S715">
            <v>-96000</v>
          </cell>
          <cell r="T715">
            <v>-96000</v>
          </cell>
          <cell r="U715">
            <v>0</v>
          </cell>
          <cell r="V715">
            <v>-47.023800000000001</v>
          </cell>
          <cell r="W715">
            <v>-2821.43</v>
          </cell>
          <cell r="X715">
            <v>-2821.43</v>
          </cell>
          <cell r="Y715">
            <v>0</v>
          </cell>
        </row>
        <row r="716">
          <cell r="A716">
            <v>200203</v>
          </cell>
          <cell r="B716" t="str">
            <v>bc52</v>
          </cell>
          <cell r="C716" t="str">
            <v>bc</v>
          </cell>
          <cell r="D716">
            <v>37302</v>
          </cell>
          <cell r="E716">
            <v>37302</v>
          </cell>
          <cell r="F716">
            <v>37322</v>
          </cell>
          <cell r="G716">
            <v>37322</v>
          </cell>
          <cell r="H716">
            <v>40</v>
          </cell>
          <cell r="I716">
            <v>40</v>
          </cell>
          <cell r="J716" t="str">
            <v>КГОК</v>
          </cell>
          <cell r="K716" t="str">
            <v>КГОК</v>
          </cell>
          <cell r="L716" t="str">
            <v>GMF</v>
          </cell>
          <cell r="M716" t="str">
            <v>Treibacher</v>
          </cell>
          <cell r="N716">
            <v>2040</v>
          </cell>
          <cell r="O716">
            <v>81600</v>
          </cell>
          <cell r="P716">
            <v>81600</v>
          </cell>
          <cell r="Q716">
            <v>0</v>
          </cell>
          <cell r="R716">
            <v>-1600</v>
          </cell>
          <cell r="S716">
            <v>-64000</v>
          </cell>
          <cell r="T716">
            <v>-64000</v>
          </cell>
          <cell r="U716">
            <v>0</v>
          </cell>
          <cell r="V716">
            <v>-49.173699999999997</v>
          </cell>
          <cell r="W716">
            <v>-1966.95</v>
          </cell>
          <cell r="X716">
            <v>-1966.95</v>
          </cell>
          <cell r="Y716">
            <v>0</v>
          </cell>
        </row>
        <row r="717">
          <cell r="A717">
            <v>200203</v>
          </cell>
          <cell r="B717" t="str">
            <v>bc53</v>
          </cell>
          <cell r="C717" t="str">
            <v>bc</v>
          </cell>
          <cell r="D717">
            <v>37312</v>
          </cell>
          <cell r="E717">
            <v>37302</v>
          </cell>
          <cell r="F717">
            <v>37320</v>
          </cell>
          <cell r="G717">
            <v>37320</v>
          </cell>
          <cell r="H717">
            <v>40</v>
          </cell>
          <cell r="I717">
            <v>40</v>
          </cell>
          <cell r="J717" t="str">
            <v>КГОК</v>
          </cell>
          <cell r="K717" t="str">
            <v>КГОК</v>
          </cell>
          <cell r="L717" t="str">
            <v>GMF</v>
          </cell>
          <cell r="M717" t="str">
            <v>Zircoa</v>
          </cell>
          <cell r="N717">
            <v>2331</v>
          </cell>
          <cell r="O717">
            <v>93240</v>
          </cell>
          <cell r="P717">
            <v>93240</v>
          </cell>
          <cell r="Q717">
            <v>0</v>
          </cell>
          <cell r="R717">
            <v>-1600</v>
          </cell>
          <cell r="S717">
            <v>-64000</v>
          </cell>
          <cell r="T717">
            <v>-64000</v>
          </cell>
          <cell r="U717">
            <v>0</v>
          </cell>
          <cell r="V717">
            <v>-169.11779999999999</v>
          </cell>
          <cell r="W717">
            <v>-6764.71</v>
          </cell>
          <cell r="X717">
            <v>-6764.71</v>
          </cell>
          <cell r="Y717">
            <v>0</v>
          </cell>
        </row>
        <row r="718">
          <cell r="A718">
            <v>200203</v>
          </cell>
          <cell r="B718" t="str">
            <v>bc54</v>
          </cell>
          <cell r="C718" t="str">
            <v>bc</v>
          </cell>
          <cell r="D718">
            <v>37326</v>
          </cell>
          <cell r="E718">
            <v>37324</v>
          </cell>
          <cell r="F718">
            <v>37329</v>
          </cell>
          <cell r="G718">
            <v>37329</v>
          </cell>
          <cell r="H718">
            <v>20</v>
          </cell>
          <cell r="I718">
            <v>20</v>
          </cell>
          <cell r="J718" t="str">
            <v>КГОК</v>
          </cell>
          <cell r="K718" t="str">
            <v>КГОК</v>
          </cell>
          <cell r="L718" t="str">
            <v>GMF</v>
          </cell>
          <cell r="M718" t="str">
            <v>Imexco</v>
          </cell>
          <cell r="N718">
            <v>2050</v>
          </cell>
          <cell r="O718">
            <v>41000</v>
          </cell>
          <cell r="P718">
            <v>41000</v>
          </cell>
          <cell r="Q718">
            <v>0</v>
          </cell>
          <cell r="R718">
            <v>-1600</v>
          </cell>
          <cell r="S718">
            <v>-32000</v>
          </cell>
          <cell r="T718">
            <v>-32000</v>
          </cell>
          <cell r="U718">
            <v>0</v>
          </cell>
          <cell r="V718">
            <v>-70.290000000000006</v>
          </cell>
          <cell r="W718">
            <v>-1405.8</v>
          </cell>
          <cell r="X718">
            <v>-1405.8</v>
          </cell>
          <cell r="Y718">
            <v>0</v>
          </cell>
        </row>
        <row r="719">
          <cell r="A719">
            <v>200204</v>
          </cell>
          <cell r="B719" t="str">
            <v>bc55</v>
          </cell>
          <cell r="C719" t="str">
            <v>bc</v>
          </cell>
          <cell r="D719">
            <v>37326</v>
          </cell>
          <cell r="E719">
            <v>37331</v>
          </cell>
          <cell r="F719">
            <v>37350</v>
          </cell>
          <cell r="G719">
            <v>37349</v>
          </cell>
          <cell r="H719">
            <v>60</v>
          </cell>
          <cell r="I719">
            <v>60</v>
          </cell>
          <cell r="J719" t="str">
            <v>КГОК</v>
          </cell>
          <cell r="K719" t="str">
            <v>КГОК</v>
          </cell>
          <cell r="L719" t="str">
            <v>GMF</v>
          </cell>
          <cell r="M719" t="str">
            <v>Treibacher</v>
          </cell>
          <cell r="N719">
            <v>2040</v>
          </cell>
          <cell r="O719">
            <v>122400</v>
          </cell>
          <cell r="P719">
            <v>122400</v>
          </cell>
          <cell r="Q719">
            <v>0</v>
          </cell>
          <cell r="R719">
            <v>-1600</v>
          </cell>
          <cell r="S719">
            <v>-96000</v>
          </cell>
          <cell r="T719">
            <v>-96000</v>
          </cell>
          <cell r="U719">
            <v>0</v>
          </cell>
          <cell r="V719">
            <v>-48.4788</v>
          </cell>
          <cell r="W719">
            <v>-2908.73</v>
          </cell>
          <cell r="X719">
            <v>-2908.73</v>
          </cell>
          <cell r="Y719">
            <v>0</v>
          </cell>
        </row>
        <row r="720">
          <cell r="A720">
            <v>200204</v>
          </cell>
          <cell r="B720" t="str">
            <v>bc56</v>
          </cell>
          <cell r="C720" t="str">
            <v>bc</v>
          </cell>
          <cell r="D720">
            <v>37321</v>
          </cell>
          <cell r="E720">
            <v>37331</v>
          </cell>
          <cell r="F720">
            <v>37350</v>
          </cell>
          <cell r="G720">
            <v>37353</v>
          </cell>
          <cell r="H720">
            <v>42</v>
          </cell>
          <cell r="I720">
            <v>42</v>
          </cell>
          <cell r="J720" t="str">
            <v>КГОК</v>
          </cell>
          <cell r="K720" t="str">
            <v>КГОК</v>
          </cell>
          <cell r="L720" t="str">
            <v>GMF</v>
          </cell>
          <cell r="M720" t="str">
            <v>Mitsui</v>
          </cell>
          <cell r="N720">
            <v>2100</v>
          </cell>
          <cell r="O720">
            <v>88200</v>
          </cell>
          <cell r="P720">
            <v>88200</v>
          </cell>
          <cell r="Q720">
            <v>0</v>
          </cell>
          <cell r="R720">
            <v>-1600</v>
          </cell>
          <cell r="S720">
            <v>-67200</v>
          </cell>
          <cell r="T720">
            <v>-67200</v>
          </cell>
          <cell r="U720">
            <v>0</v>
          </cell>
          <cell r="V720">
            <v>-86.096900000000005</v>
          </cell>
          <cell r="W720">
            <v>-3616.07</v>
          </cell>
          <cell r="X720">
            <v>-3616.07</v>
          </cell>
          <cell r="Y720">
            <v>0</v>
          </cell>
        </row>
        <row r="721">
          <cell r="A721">
            <v>200204</v>
          </cell>
          <cell r="B721" t="str">
            <v>bc57</v>
          </cell>
          <cell r="C721" t="str">
            <v>bc</v>
          </cell>
          <cell r="D721">
            <v>37345</v>
          </cell>
          <cell r="E721">
            <v>37344</v>
          </cell>
          <cell r="F721">
            <v>37356</v>
          </cell>
          <cell r="G721">
            <v>37361</v>
          </cell>
          <cell r="H721">
            <v>40.244999999999997</v>
          </cell>
          <cell r="I721">
            <v>40.244999999999997</v>
          </cell>
          <cell r="J721" t="str">
            <v>КГОК</v>
          </cell>
          <cell r="K721" t="str">
            <v>КГОК</v>
          </cell>
          <cell r="L721" t="str">
            <v>GMF</v>
          </cell>
          <cell r="M721" t="str">
            <v>Zircoa</v>
          </cell>
          <cell r="N721">
            <v>2331.0001000000002</v>
          </cell>
          <cell r="O721">
            <v>93811.1</v>
          </cell>
          <cell r="P721">
            <v>93811.1</v>
          </cell>
          <cell r="Q721">
            <v>0</v>
          </cell>
          <cell r="R721">
            <v>-1600</v>
          </cell>
          <cell r="S721">
            <v>-64392</v>
          </cell>
          <cell r="T721">
            <v>-64392</v>
          </cell>
          <cell r="U721">
            <v>0</v>
          </cell>
          <cell r="V721">
            <v>-156.90469999999999</v>
          </cell>
          <cell r="W721">
            <v>-6314.63</v>
          </cell>
          <cell r="X721">
            <v>-6314.63</v>
          </cell>
          <cell r="Y721">
            <v>0</v>
          </cell>
        </row>
        <row r="722">
          <cell r="A722">
            <v>200204</v>
          </cell>
          <cell r="B722" t="str">
            <v>bc58</v>
          </cell>
          <cell r="C722" t="str">
            <v>bc</v>
          </cell>
          <cell r="D722">
            <v>37341</v>
          </cell>
          <cell r="E722">
            <v>37342</v>
          </cell>
          <cell r="F722">
            <v>37356</v>
          </cell>
          <cell r="G722">
            <v>37358</v>
          </cell>
          <cell r="H722">
            <v>100</v>
          </cell>
          <cell r="I722">
            <v>100</v>
          </cell>
          <cell r="J722" t="str">
            <v>КГОК</v>
          </cell>
          <cell r="K722" t="str">
            <v>КГОК</v>
          </cell>
          <cell r="L722" t="str">
            <v>GMF</v>
          </cell>
          <cell r="M722" t="str">
            <v>Didier</v>
          </cell>
          <cell r="N722">
            <v>2250</v>
          </cell>
          <cell r="O722">
            <v>225000</v>
          </cell>
          <cell r="P722">
            <v>225000</v>
          </cell>
          <cell r="Q722">
            <v>0</v>
          </cell>
          <cell r="R722">
            <v>-1600</v>
          </cell>
          <cell r="S722">
            <v>-160000</v>
          </cell>
          <cell r="T722">
            <v>-160000</v>
          </cell>
          <cell r="U722">
            <v>0</v>
          </cell>
          <cell r="V722">
            <v>-96.770099999999999</v>
          </cell>
          <cell r="W722">
            <v>-9677.01</v>
          </cell>
          <cell r="X722">
            <v>-9677.01</v>
          </cell>
          <cell r="Y722">
            <v>0</v>
          </cell>
        </row>
        <row r="723">
          <cell r="A723">
            <v>200203</v>
          </cell>
          <cell r="B723" t="str">
            <v>bc59</v>
          </cell>
          <cell r="C723" t="str">
            <v>bc</v>
          </cell>
          <cell r="D723">
            <v>37334</v>
          </cell>
          <cell r="E723">
            <v>37334</v>
          </cell>
          <cell r="F723">
            <v>37343</v>
          </cell>
          <cell r="G723">
            <v>37343</v>
          </cell>
          <cell r="H723">
            <v>40</v>
          </cell>
          <cell r="I723">
            <v>40</v>
          </cell>
          <cell r="J723" t="str">
            <v>КГОК</v>
          </cell>
          <cell r="K723" t="str">
            <v>КГОК</v>
          </cell>
          <cell r="L723" t="str">
            <v>GMF</v>
          </cell>
          <cell r="M723" t="str">
            <v>Imexco</v>
          </cell>
          <cell r="N723">
            <v>2050</v>
          </cell>
          <cell r="O723">
            <v>82000</v>
          </cell>
          <cell r="P723">
            <v>82000</v>
          </cell>
          <cell r="Q723">
            <v>0</v>
          </cell>
          <cell r="R723">
            <v>-1600</v>
          </cell>
          <cell r="S723">
            <v>-64000</v>
          </cell>
          <cell r="T723">
            <v>-64000</v>
          </cell>
          <cell r="U723">
            <v>0</v>
          </cell>
          <cell r="V723">
            <v>-70.290000000000006</v>
          </cell>
          <cell r="W723">
            <v>-2811.6</v>
          </cell>
          <cell r="X723">
            <v>-2811.6</v>
          </cell>
          <cell r="Y723">
            <v>0</v>
          </cell>
        </row>
        <row r="724">
          <cell r="A724">
            <v>200204</v>
          </cell>
          <cell r="B724" t="str">
            <v>bc60</v>
          </cell>
          <cell r="C724" t="str">
            <v>bc</v>
          </cell>
          <cell r="D724">
            <v>37363</v>
          </cell>
          <cell r="E724">
            <v>37358</v>
          </cell>
          <cell r="F724">
            <v>37370</v>
          </cell>
          <cell r="G724">
            <v>37371</v>
          </cell>
          <cell r="H724">
            <v>40</v>
          </cell>
          <cell r="I724">
            <v>40</v>
          </cell>
          <cell r="J724" t="str">
            <v>КГОК</v>
          </cell>
          <cell r="K724" t="str">
            <v>КГОК</v>
          </cell>
          <cell r="L724" t="str">
            <v>GMF</v>
          </cell>
          <cell r="M724" t="str">
            <v>Treibacher</v>
          </cell>
          <cell r="N724">
            <v>2040</v>
          </cell>
          <cell r="O724">
            <v>81600</v>
          </cell>
          <cell r="P724">
            <v>81600</v>
          </cell>
          <cell r="Q724">
            <v>0</v>
          </cell>
          <cell r="R724">
            <v>-1600</v>
          </cell>
          <cell r="S724">
            <v>-64000</v>
          </cell>
          <cell r="T724">
            <v>-64000</v>
          </cell>
          <cell r="U724">
            <v>0</v>
          </cell>
          <cell r="V724">
            <v>-69.643199999999993</v>
          </cell>
          <cell r="W724">
            <v>-2785.73</v>
          </cell>
          <cell r="X724">
            <v>-2785.73</v>
          </cell>
          <cell r="Y724">
            <v>0</v>
          </cell>
        </row>
        <row r="725">
          <cell r="A725">
            <v>200204</v>
          </cell>
          <cell r="B725" t="str">
            <v>bc61</v>
          </cell>
          <cell r="C725" t="str">
            <v>bc</v>
          </cell>
          <cell r="D725">
            <v>37351</v>
          </cell>
          <cell r="E725">
            <v>37351</v>
          </cell>
          <cell r="F725">
            <v>37365</v>
          </cell>
          <cell r="G725">
            <v>37358</v>
          </cell>
          <cell r="H725">
            <v>60</v>
          </cell>
          <cell r="I725">
            <v>60</v>
          </cell>
          <cell r="J725" t="str">
            <v>КГОК</v>
          </cell>
          <cell r="K725" t="str">
            <v>КГОК</v>
          </cell>
          <cell r="L725" t="str">
            <v>GMF</v>
          </cell>
          <cell r="M725" t="str">
            <v>Imexco</v>
          </cell>
          <cell r="N725">
            <v>2050</v>
          </cell>
          <cell r="O725">
            <v>123000</v>
          </cell>
          <cell r="P725">
            <v>123000</v>
          </cell>
          <cell r="Q725">
            <v>0</v>
          </cell>
          <cell r="R725">
            <v>-1600</v>
          </cell>
          <cell r="S725">
            <v>-96000</v>
          </cell>
          <cell r="T725">
            <v>-96000</v>
          </cell>
          <cell r="U725">
            <v>0</v>
          </cell>
          <cell r="V725">
            <v>-69.658500000000004</v>
          </cell>
          <cell r="W725">
            <v>-4179.51</v>
          </cell>
          <cell r="X725">
            <v>-4179.51</v>
          </cell>
          <cell r="Y725">
            <v>0</v>
          </cell>
        </row>
        <row r="726">
          <cell r="A726">
            <v>200204</v>
          </cell>
          <cell r="B726" t="str">
            <v>bc62</v>
          </cell>
          <cell r="C726" t="str">
            <v>bc</v>
          </cell>
          <cell r="D726">
            <v>37358</v>
          </cell>
          <cell r="E726">
            <v>37358</v>
          </cell>
          <cell r="F726">
            <v>37365</v>
          </cell>
          <cell r="G726">
            <v>37367</v>
          </cell>
          <cell r="H726">
            <v>42</v>
          </cell>
          <cell r="I726">
            <v>42</v>
          </cell>
          <cell r="J726" t="str">
            <v>КГОК</v>
          </cell>
          <cell r="K726" t="str">
            <v>КГОК</v>
          </cell>
          <cell r="L726" t="str">
            <v>GMF</v>
          </cell>
          <cell r="M726" t="str">
            <v>Mitsui</v>
          </cell>
          <cell r="N726">
            <v>2100</v>
          </cell>
          <cell r="O726">
            <v>88200</v>
          </cell>
          <cell r="P726">
            <v>88200</v>
          </cell>
          <cell r="Q726">
            <v>0</v>
          </cell>
          <cell r="R726">
            <v>-1600</v>
          </cell>
          <cell r="S726">
            <v>-67200</v>
          </cell>
          <cell r="T726">
            <v>-67200</v>
          </cell>
          <cell r="U726">
            <v>0</v>
          </cell>
          <cell r="V726">
            <v>-95.140500000000003</v>
          </cell>
          <cell r="W726">
            <v>-3995.9</v>
          </cell>
          <cell r="X726">
            <v>-3995.9</v>
          </cell>
          <cell r="Y726">
            <v>0</v>
          </cell>
        </row>
        <row r="727">
          <cell r="A727">
            <v>200205</v>
          </cell>
          <cell r="B727" t="str">
            <v>bc63</v>
          </cell>
          <cell r="C727" t="str">
            <v>bc</v>
          </cell>
          <cell r="D727">
            <v>37365</v>
          </cell>
          <cell r="E727">
            <v>37361</v>
          </cell>
          <cell r="F727">
            <v>37375</v>
          </cell>
          <cell r="G727">
            <v>37380</v>
          </cell>
          <cell r="H727">
            <v>126</v>
          </cell>
          <cell r="I727">
            <v>126</v>
          </cell>
          <cell r="J727" t="str">
            <v>КГОК</v>
          </cell>
          <cell r="K727" t="str">
            <v>КГОК</v>
          </cell>
          <cell r="L727" t="str">
            <v>GMF</v>
          </cell>
          <cell r="M727" t="str">
            <v>Kinsho</v>
          </cell>
          <cell r="N727">
            <v>2000</v>
          </cell>
          <cell r="O727">
            <v>252000</v>
          </cell>
          <cell r="P727">
            <v>252000</v>
          </cell>
          <cell r="Q727">
            <v>0</v>
          </cell>
          <cell r="R727">
            <v>-1600</v>
          </cell>
          <cell r="S727">
            <v>-201600</v>
          </cell>
          <cell r="T727">
            <v>-201600</v>
          </cell>
          <cell r="U727">
            <v>0</v>
          </cell>
          <cell r="V727">
            <v>-90.5441</v>
          </cell>
          <cell r="W727">
            <v>-11408.56</v>
          </cell>
          <cell r="X727">
            <v>-11408.56</v>
          </cell>
          <cell r="Y727">
            <v>0</v>
          </cell>
        </row>
        <row r="728">
          <cell r="A728">
            <v>200204</v>
          </cell>
          <cell r="B728" t="str">
            <v>bc64</v>
          </cell>
          <cell r="C728" t="str">
            <v>bc</v>
          </cell>
          <cell r="D728">
            <v>37357</v>
          </cell>
          <cell r="E728">
            <v>37357</v>
          </cell>
          <cell r="F728">
            <v>37366</v>
          </cell>
          <cell r="G728">
            <v>37361</v>
          </cell>
          <cell r="H728">
            <v>2</v>
          </cell>
          <cell r="I728">
            <v>2</v>
          </cell>
          <cell r="J728" t="str">
            <v>КГОК</v>
          </cell>
          <cell r="K728" t="str">
            <v>КГОК</v>
          </cell>
          <cell r="L728" t="str">
            <v>GMF</v>
          </cell>
          <cell r="M728" t="str">
            <v>Nako</v>
          </cell>
          <cell r="N728">
            <v>2000</v>
          </cell>
          <cell r="O728">
            <v>4000</v>
          </cell>
          <cell r="P728">
            <v>4000</v>
          </cell>
          <cell r="Q728">
            <v>0</v>
          </cell>
          <cell r="R728">
            <v>-1600</v>
          </cell>
          <cell r="S728">
            <v>-3200</v>
          </cell>
          <cell r="T728">
            <v>-3200</v>
          </cell>
          <cell r="U728">
            <v>0</v>
          </cell>
          <cell r="V728">
            <v>0</v>
          </cell>
          <cell r="W728">
            <v>0</v>
          </cell>
          <cell r="X728">
            <v>0</v>
          </cell>
          <cell r="Y728">
            <v>0</v>
          </cell>
        </row>
        <row r="729">
          <cell r="A729">
            <v>200204</v>
          </cell>
          <cell r="B729" t="str">
            <v>bc65</v>
          </cell>
          <cell r="C729" t="str">
            <v>bc</v>
          </cell>
          <cell r="D729">
            <v>37321</v>
          </cell>
          <cell r="E729">
            <v>37331</v>
          </cell>
          <cell r="F729">
            <v>37350</v>
          </cell>
          <cell r="G729">
            <v>37353</v>
          </cell>
          <cell r="H729">
            <v>63</v>
          </cell>
          <cell r="I729">
            <v>63</v>
          </cell>
          <cell r="J729" t="str">
            <v>КГОК</v>
          </cell>
          <cell r="K729" t="str">
            <v>КГОК</v>
          </cell>
          <cell r="L729" t="str">
            <v>GMF</v>
          </cell>
          <cell r="M729" t="str">
            <v>Mitsui</v>
          </cell>
          <cell r="N729">
            <v>2100</v>
          </cell>
          <cell r="O729">
            <v>132300</v>
          </cell>
          <cell r="P729">
            <v>132300</v>
          </cell>
          <cell r="Q729">
            <v>0</v>
          </cell>
          <cell r="R729">
            <v>-1600</v>
          </cell>
          <cell r="S729">
            <v>-100800</v>
          </cell>
          <cell r="T729">
            <v>-100800</v>
          </cell>
          <cell r="U729">
            <v>0</v>
          </cell>
          <cell r="V729">
            <v>-74.984099999999998</v>
          </cell>
          <cell r="W729">
            <v>-4724</v>
          </cell>
          <cell r="X729">
            <v>-4724</v>
          </cell>
          <cell r="Y729">
            <v>0</v>
          </cell>
        </row>
        <row r="730">
          <cell r="A730">
            <v>200205</v>
          </cell>
          <cell r="B730" t="str">
            <v>bc66</v>
          </cell>
          <cell r="C730" t="str">
            <v>bc</v>
          </cell>
          <cell r="D730">
            <v>37389</v>
          </cell>
          <cell r="E730">
            <v>37390</v>
          </cell>
          <cell r="F730">
            <v>37397</v>
          </cell>
          <cell r="G730">
            <v>37399</v>
          </cell>
          <cell r="H730">
            <v>20</v>
          </cell>
          <cell r="I730">
            <v>20</v>
          </cell>
          <cell r="J730" t="str">
            <v>КГОК</v>
          </cell>
          <cell r="K730" t="str">
            <v>КГОК</v>
          </cell>
          <cell r="L730" t="str">
            <v>GMF</v>
          </cell>
          <cell r="M730" t="str">
            <v>Minoxid</v>
          </cell>
          <cell r="N730">
            <v>2250</v>
          </cell>
          <cell r="O730">
            <v>45000</v>
          </cell>
          <cell r="P730">
            <v>45000</v>
          </cell>
          <cell r="Q730">
            <v>0</v>
          </cell>
          <cell r="R730">
            <v>-1600</v>
          </cell>
          <cell r="S730">
            <v>-32000</v>
          </cell>
          <cell r="T730">
            <v>-32000</v>
          </cell>
          <cell r="U730">
            <v>0</v>
          </cell>
          <cell r="V730">
            <v>-69.966499999999996</v>
          </cell>
          <cell r="W730">
            <v>-1399.33</v>
          </cell>
          <cell r="X730">
            <v>-1399.33</v>
          </cell>
          <cell r="Y730">
            <v>0</v>
          </cell>
        </row>
        <row r="731">
          <cell r="A731">
            <v>200205</v>
          </cell>
          <cell r="B731" t="str">
            <v>bc67</v>
          </cell>
          <cell r="C731" t="str">
            <v>bc</v>
          </cell>
          <cell r="D731">
            <v>37370</v>
          </cell>
          <cell r="E731">
            <v>37372</v>
          </cell>
          <cell r="F731">
            <v>37383</v>
          </cell>
          <cell r="G731">
            <v>37378</v>
          </cell>
          <cell r="H731">
            <v>20</v>
          </cell>
          <cell r="I731">
            <v>20</v>
          </cell>
          <cell r="J731" t="str">
            <v>КГОК</v>
          </cell>
          <cell r="K731" t="str">
            <v>КГОК</v>
          </cell>
          <cell r="L731" t="str">
            <v>GMF</v>
          </cell>
          <cell r="M731" t="str">
            <v>Oximet</v>
          </cell>
          <cell r="N731">
            <v>2126</v>
          </cell>
          <cell r="O731">
            <v>42520</v>
          </cell>
          <cell r="P731">
            <v>42520</v>
          </cell>
          <cell r="Q731">
            <v>0</v>
          </cell>
          <cell r="R731">
            <v>-1600</v>
          </cell>
          <cell r="S731">
            <v>-32000</v>
          </cell>
          <cell r="T731">
            <v>-32000</v>
          </cell>
          <cell r="U731">
            <v>0</v>
          </cell>
          <cell r="V731">
            <v>-116.467</v>
          </cell>
          <cell r="W731">
            <v>-2329.34</v>
          </cell>
          <cell r="X731">
            <v>-2329.34</v>
          </cell>
          <cell r="Y731">
            <v>0</v>
          </cell>
        </row>
        <row r="732">
          <cell r="A732">
            <v>200205</v>
          </cell>
          <cell r="B732" t="str">
            <v>bc68</v>
          </cell>
          <cell r="C732" t="str">
            <v>bc</v>
          </cell>
          <cell r="D732">
            <v>37382</v>
          </cell>
          <cell r="E732">
            <v>37385</v>
          </cell>
          <cell r="F732">
            <v>37397</v>
          </cell>
          <cell r="G732">
            <v>37402</v>
          </cell>
          <cell r="H732">
            <v>40</v>
          </cell>
          <cell r="I732">
            <v>40</v>
          </cell>
          <cell r="J732" t="str">
            <v>КГОК</v>
          </cell>
          <cell r="K732" t="str">
            <v>КГОК</v>
          </cell>
          <cell r="L732" t="str">
            <v>GMF</v>
          </cell>
          <cell r="M732" t="str">
            <v>Zircoa</v>
          </cell>
          <cell r="N732">
            <v>2331</v>
          </cell>
          <cell r="O732">
            <v>93240</v>
          </cell>
          <cell r="P732">
            <v>93240</v>
          </cell>
          <cell r="Q732">
            <v>0</v>
          </cell>
          <cell r="R732">
            <v>-1600</v>
          </cell>
          <cell r="S732">
            <v>-64000</v>
          </cell>
          <cell r="T732">
            <v>-64000</v>
          </cell>
          <cell r="U732">
            <v>0</v>
          </cell>
          <cell r="V732">
            <v>-153.90450000000001</v>
          </cell>
          <cell r="W732">
            <v>-6156.18</v>
          </cell>
          <cell r="X732">
            <v>-6156.18</v>
          </cell>
          <cell r="Y732">
            <v>0</v>
          </cell>
        </row>
        <row r="733">
          <cell r="A733">
            <v>200205</v>
          </cell>
          <cell r="B733" t="str">
            <v>bc69</v>
          </cell>
          <cell r="C733" t="str">
            <v>bc</v>
          </cell>
          <cell r="D733">
            <v>37384</v>
          </cell>
          <cell r="E733">
            <v>37385</v>
          </cell>
          <cell r="F733">
            <v>37384</v>
          </cell>
          <cell r="G733">
            <v>37385</v>
          </cell>
          <cell r="H733">
            <v>60</v>
          </cell>
          <cell r="I733">
            <v>60</v>
          </cell>
          <cell r="J733" t="str">
            <v>КГОК</v>
          </cell>
          <cell r="K733" t="str">
            <v>КГОК</v>
          </cell>
          <cell r="L733" t="str">
            <v>GMF</v>
          </cell>
          <cell r="M733" t="str">
            <v>Alfachem</v>
          </cell>
          <cell r="N733">
            <v>2000</v>
          </cell>
          <cell r="O733">
            <v>120000</v>
          </cell>
          <cell r="P733">
            <v>120000</v>
          </cell>
          <cell r="Q733">
            <v>0</v>
          </cell>
          <cell r="R733">
            <v>-1600</v>
          </cell>
          <cell r="S733">
            <v>-96000</v>
          </cell>
          <cell r="T733">
            <v>-96000</v>
          </cell>
          <cell r="U733">
            <v>0</v>
          </cell>
          <cell r="V733">
            <v>-32.6</v>
          </cell>
          <cell r="W733">
            <v>-1956</v>
          </cell>
          <cell r="X733">
            <v>-1956</v>
          </cell>
          <cell r="Y733">
            <v>0</v>
          </cell>
        </row>
        <row r="734">
          <cell r="A734">
            <v>200206</v>
          </cell>
          <cell r="B734" t="str">
            <v>bc70</v>
          </cell>
          <cell r="C734" t="str">
            <v>bc</v>
          </cell>
          <cell r="D734">
            <v>37384</v>
          </cell>
          <cell r="E734">
            <v>37393</v>
          </cell>
          <cell r="F734">
            <v>37403</v>
          </cell>
          <cell r="G734">
            <v>37413</v>
          </cell>
          <cell r="H734">
            <v>100</v>
          </cell>
          <cell r="I734">
            <v>100</v>
          </cell>
          <cell r="J734" t="str">
            <v>КГОК</v>
          </cell>
          <cell r="K734" t="str">
            <v>КГОК</v>
          </cell>
          <cell r="L734" t="str">
            <v>GMF</v>
          </cell>
          <cell r="M734" t="str">
            <v>Didier</v>
          </cell>
          <cell r="N734">
            <v>2250</v>
          </cell>
          <cell r="O734">
            <v>225000</v>
          </cell>
          <cell r="P734">
            <v>225000</v>
          </cell>
          <cell r="Q734">
            <v>0</v>
          </cell>
          <cell r="R734">
            <v>-1600</v>
          </cell>
          <cell r="S734">
            <v>-160000</v>
          </cell>
          <cell r="T734">
            <v>-160000</v>
          </cell>
          <cell r="U734">
            <v>0</v>
          </cell>
          <cell r="V734">
            <v>-99.0715</v>
          </cell>
          <cell r="W734">
            <v>-9907.15</v>
          </cell>
          <cell r="X734">
            <v>-9907.15</v>
          </cell>
          <cell r="Y734">
            <v>0</v>
          </cell>
        </row>
        <row r="735">
          <cell r="A735">
            <v>200205</v>
          </cell>
          <cell r="B735" t="str">
            <v>bc71</v>
          </cell>
          <cell r="C735" t="str">
            <v>bc</v>
          </cell>
          <cell r="D735">
            <v>37370</v>
          </cell>
          <cell r="E735">
            <v>37372</v>
          </cell>
          <cell r="F735">
            <v>37383</v>
          </cell>
          <cell r="G735">
            <v>37378</v>
          </cell>
          <cell r="H735">
            <v>20</v>
          </cell>
          <cell r="I735">
            <v>20</v>
          </cell>
          <cell r="J735" t="str">
            <v>КГОК</v>
          </cell>
          <cell r="K735" t="str">
            <v>КГОК</v>
          </cell>
          <cell r="L735" t="str">
            <v>GMF</v>
          </cell>
          <cell r="M735" t="str">
            <v>Kreutz</v>
          </cell>
          <cell r="N735">
            <v>2250</v>
          </cell>
          <cell r="O735">
            <v>45000</v>
          </cell>
          <cell r="P735">
            <v>45000</v>
          </cell>
          <cell r="Q735">
            <v>0</v>
          </cell>
          <cell r="R735">
            <v>-1600</v>
          </cell>
          <cell r="S735">
            <v>-32000</v>
          </cell>
          <cell r="T735">
            <v>-32000</v>
          </cell>
          <cell r="U735">
            <v>0</v>
          </cell>
          <cell r="V735">
            <v>-134.22550000000001</v>
          </cell>
          <cell r="W735">
            <v>-2684.51</v>
          </cell>
          <cell r="X735">
            <v>-2684.51</v>
          </cell>
          <cell r="Y735">
            <v>0</v>
          </cell>
        </row>
        <row r="736">
          <cell r="A736">
            <v>200206</v>
          </cell>
          <cell r="B736" t="str">
            <v>bc72</v>
          </cell>
          <cell r="C736" t="str">
            <v>bc</v>
          </cell>
          <cell r="D736">
            <v>37391</v>
          </cell>
          <cell r="E736">
            <v>37393</v>
          </cell>
          <cell r="F736">
            <v>37410</v>
          </cell>
          <cell r="G736">
            <v>37410</v>
          </cell>
          <cell r="H736">
            <v>60</v>
          </cell>
          <cell r="I736">
            <v>60</v>
          </cell>
          <cell r="J736" t="str">
            <v>КГОК</v>
          </cell>
          <cell r="K736" t="str">
            <v>КГОК</v>
          </cell>
          <cell r="L736" t="str">
            <v>GMF</v>
          </cell>
          <cell r="M736" t="str">
            <v>Mitsui</v>
          </cell>
          <cell r="N736">
            <v>2100</v>
          </cell>
          <cell r="O736">
            <v>126000</v>
          </cell>
          <cell r="P736">
            <v>126000</v>
          </cell>
          <cell r="Q736">
            <v>0</v>
          </cell>
          <cell r="R736">
            <v>-1600</v>
          </cell>
          <cell r="S736">
            <v>-96000</v>
          </cell>
          <cell r="T736">
            <v>-96000</v>
          </cell>
          <cell r="U736">
            <v>0</v>
          </cell>
          <cell r="V736">
            <v>-78.791499999999999</v>
          </cell>
          <cell r="W736">
            <v>-4727.49</v>
          </cell>
          <cell r="X736">
            <v>-4727.49</v>
          </cell>
          <cell r="Y736">
            <v>0</v>
          </cell>
        </row>
        <row r="737">
          <cell r="A737">
            <v>200206</v>
          </cell>
          <cell r="B737" t="str">
            <v>bc73</v>
          </cell>
          <cell r="C737" t="str">
            <v>bc</v>
          </cell>
          <cell r="D737">
            <v>37391</v>
          </cell>
          <cell r="E737">
            <v>37393</v>
          </cell>
          <cell r="F737">
            <v>37410</v>
          </cell>
          <cell r="G737">
            <v>37413</v>
          </cell>
          <cell r="H737">
            <v>40</v>
          </cell>
          <cell r="I737">
            <v>40</v>
          </cell>
          <cell r="J737" t="str">
            <v>КГОК</v>
          </cell>
          <cell r="K737" t="str">
            <v>КГОК</v>
          </cell>
          <cell r="L737" t="str">
            <v>GMF</v>
          </cell>
          <cell r="M737" t="str">
            <v>Treibacher</v>
          </cell>
          <cell r="N737">
            <v>2040</v>
          </cell>
          <cell r="O737">
            <v>81600</v>
          </cell>
          <cell r="P737">
            <v>81600</v>
          </cell>
          <cell r="Q737">
            <v>0</v>
          </cell>
          <cell r="R737">
            <v>-1600</v>
          </cell>
          <cell r="S737">
            <v>-64000</v>
          </cell>
          <cell r="T737">
            <v>-64000</v>
          </cell>
          <cell r="U737">
            <v>0</v>
          </cell>
          <cell r="V737">
            <v>-49.118699999999997</v>
          </cell>
          <cell r="W737">
            <v>-1964.75</v>
          </cell>
          <cell r="X737">
            <v>-1964.75</v>
          </cell>
          <cell r="Y737">
            <v>0</v>
          </cell>
        </row>
        <row r="738">
          <cell r="A738">
            <v>200206</v>
          </cell>
          <cell r="B738" t="str">
            <v>bc74</v>
          </cell>
          <cell r="C738" t="str">
            <v>bc</v>
          </cell>
          <cell r="D738">
            <v>37391</v>
          </cell>
          <cell r="E738">
            <v>37393</v>
          </cell>
          <cell r="F738">
            <v>37412</v>
          </cell>
          <cell r="G738">
            <v>37434</v>
          </cell>
          <cell r="H738">
            <v>100</v>
          </cell>
          <cell r="I738">
            <v>100</v>
          </cell>
          <cell r="J738" t="str">
            <v>КГОК</v>
          </cell>
          <cell r="K738" t="str">
            <v>КГОК</v>
          </cell>
          <cell r="L738" t="str">
            <v>GMF</v>
          </cell>
          <cell r="M738" t="str">
            <v>Didier</v>
          </cell>
          <cell r="N738">
            <v>2250</v>
          </cell>
          <cell r="O738">
            <v>225000</v>
          </cell>
          <cell r="P738">
            <v>225000</v>
          </cell>
          <cell r="Q738">
            <v>0</v>
          </cell>
          <cell r="R738">
            <v>-1600</v>
          </cell>
          <cell r="S738">
            <v>-160000</v>
          </cell>
          <cell r="T738">
            <v>-160000</v>
          </cell>
          <cell r="U738">
            <v>0</v>
          </cell>
          <cell r="V738">
            <v>-99.071700000000007</v>
          </cell>
          <cell r="W738">
            <v>-9907.17</v>
          </cell>
          <cell r="X738">
            <v>-9907.17</v>
          </cell>
          <cell r="Y738">
            <v>0</v>
          </cell>
        </row>
        <row r="739">
          <cell r="A739">
            <v>200206</v>
          </cell>
          <cell r="B739" t="str">
            <v>bc75</v>
          </cell>
          <cell r="C739" t="str">
            <v>bc</v>
          </cell>
          <cell r="D739">
            <v>37410</v>
          </cell>
          <cell r="E739">
            <v>37406</v>
          </cell>
          <cell r="F739">
            <v>37419</v>
          </cell>
          <cell r="G739">
            <v>37415</v>
          </cell>
          <cell r="H739">
            <v>20</v>
          </cell>
          <cell r="I739">
            <v>20</v>
          </cell>
          <cell r="J739" t="str">
            <v>КГОК</v>
          </cell>
          <cell r="K739" t="str">
            <v>КГОК</v>
          </cell>
          <cell r="L739" t="str">
            <v>GMF</v>
          </cell>
          <cell r="M739" t="str">
            <v>Zircoa</v>
          </cell>
          <cell r="N739">
            <v>2331</v>
          </cell>
          <cell r="O739">
            <v>46620</v>
          </cell>
          <cell r="P739">
            <v>46620</v>
          </cell>
          <cell r="Q739">
            <v>0</v>
          </cell>
          <cell r="R739">
            <v>-1600</v>
          </cell>
          <cell r="S739">
            <v>-32000</v>
          </cell>
          <cell r="T739">
            <v>-32000</v>
          </cell>
          <cell r="U739">
            <v>0</v>
          </cell>
          <cell r="V739">
            <v>-173.05549999999999</v>
          </cell>
          <cell r="W739">
            <v>-3461.11</v>
          </cell>
          <cell r="X739">
            <v>-3461.11</v>
          </cell>
          <cell r="Y739">
            <v>0</v>
          </cell>
        </row>
        <row r="740">
          <cell r="A740">
            <v>200206</v>
          </cell>
          <cell r="B740" t="str">
            <v>bc76</v>
          </cell>
          <cell r="C740" t="str">
            <v>bc</v>
          </cell>
          <cell r="D740">
            <v>37410</v>
          </cell>
          <cell r="E740">
            <v>37406</v>
          </cell>
          <cell r="F740">
            <v>37419</v>
          </cell>
          <cell r="G740">
            <v>37426</v>
          </cell>
          <cell r="H740">
            <v>20</v>
          </cell>
          <cell r="I740">
            <v>20</v>
          </cell>
          <cell r="J740" t="str">
            <v>КГОК</v>
          </cell>
          <cell r="K740" t="str">
            <v>КГОК</v>
          </cell>
          <cell r="L740" t="str">
            <v>GMF</v>
          </cell>
          <cell r="M740" t="str">
            <v>Al-Farben</v>
          </cell>
          <cell r="N740">
            <v>2225</v>
          </cell>
          <cell r="O740">
            <v>44500</v>
          </cell>
          <cell r="P740">
            <v>44500</v>
          </cell>
          <cell r="Q740">
            <v>0</v>
          </cell>
          <cell r="R740">
            <v>-1600</v>
          </cell>
          <cell r="S740">
            <v>-32000</v>
          </cell>
          <cell r="T740">
            <v>-32000</v>
          </cell>
          <cell r="U740">
            <v>0</v>
          </cell>
          <cell r="V740">
            <v>-106.01300000000001</v>
          </cell>
          <cell r="W740">
            <v>-2120.2600000000002</v>
          </cell>
          <cell r="X740">
            <v>-2120.2600000000002</v>
          </cell>
          <cell r="Y740">
            <v>0</v>
          </cell>
        </row>
        <row r="741">
          <cell r="A741">
            <v>200207</v>
          </cell>
          <cell r="B741" t="str">
            <v>bc77</v>
          </cell>
          <cell r="C741" t="str">
            <v>bc</v>
          </cell>
          <cell r="D741">
            <v>37413</v>
          </cell>
          <cell r="E741">
            <v>37422</v>
          </cell>
          <cell r="F741">
            <v>37432</v>
          </cell>
          <cell r="G741">
            <v>37462</v>
          </cell>
          <cell r="H741">
            <v>40</v>
          </cell>
          <cell r="I741">
            <v>40</v>
          </cell>
          <cell r="J741" t="str">
            <v>КГОК</v>
          </cell>
          <cell r="K741" t="str">
            <v>КГОК</v>
          </cell>
          <cell r="L741" t="str">
            <v>GMF</v>
          </cell>
          <cell r="M741" t="str">
            <v>Treibacher</v>
          </cell>
          <cell r="N741">
            <v>2040</v>
          </cell>
          <cell r="O741">
            <v>81600</v>
          </cell>
          <cell r="P741">
            <v>81600</v>
          </cell>
          <cell r="Q741">
            <v>0</v>
          </cell>
          <cell r="R741">
            <v>-1600</v>
          </cell>
          <cell r="S741">
            <v>-64000</v>
          </cell>
          <cell r="T741">
            <v>-64000</v>
          </cell>
          <cell r="U741">
            <v>0</v>
          </cell>
          <cell r="V741">
            <v>-49.118299999999998</v>
          </cell>
          <cell r="W741">
            <v>-1964.73</v>
          </cell>
          <cell r="X741">
            <v>-1964.73</v>
          </cell>
          <cell r="Y741">
            <v>0</v>
          </cell>
        </row>
        <row r="742">
          <cell r="A742">
            <v>200207</v>
          </cell>
          <cell r="B742" t="str">
            <v>bc78</v>
          </cell>
          <cell r="C742" t="str">
            <v>bc</v>
          </cell>
          <cell r="D742">
            <v>37413</v>
          </cell>
          <cell r="E742">
            <v>37422</v>
          </cell>
          <cell r="F742">
            <v>37432</v>
          </cell>
          <cell r="G742">
            <v>37458</v>
          </cell>
          <cell r="H742">
            <v>42</v>
          </cell>
          <cell r="I742">
            <v>42</v>
          </cell>
          <cell r="J742" t="str">
            <v>КГОК</v>
          </cell>
          <cell r="K742" t="str">
            <v>КГОК</v>
          </cell>
          <cell r="L742" t="str">
            <v>GMF</v>
          </cell>
          <cell r="M742" t="str">
            <v>Mitsui</v>
          </cell>
          <cell r="N742">
            <v>1910</v>
          </cell>
          <cell r="O742">
            <v>80220</v>
          </cell>
          <cell r="P742">
            <v>80220</v>
          </cell>
          <cell r="Q742">
            <v>0</v>
          </cell>
          <cell r="R742">
            <v>-1600</v>
          </cell>
          <cell r="S742">
            <v>-67200</v>
          </cell>
          <cell r="T742">
            <v>-67200</v>
          </cell>
          <cell r="U742">
            <v>0</v>
          </cell>
          <cell r="V742">
            <v>-74.900999999999996</v>
          </cell>
          <cell r="W742">
            <v>-3145.84</v>
          </cell>
          <cell r="X742">
            <v>-3145.84</v>
          </cell>
          <cell r="Y742">
            <v>0</v>
          </cell>
        </row>
        <row r="743">
          <cell r="A743">
            <v>200207</v>
          </cell>
          <cell r="B743" t="str">
            <v>bc79</v>
          </cell>
          <cell r="C743" t="str">
            <v>bc</v>
          </cell>
          <cell r="D743">
            <v>37424</v>
          </cell>
          <cell r="E743">
            <v>37422</v>
          </cell>
          <cell r="F743">
            <v>37445</v>
          </cell>
          <cell r="G743">
            <v>37458</v>
          </cell>
          <cell r="H743">
            <v>189</v>
          </cell>
          <cell r="I743">
            <v>189</v>
          </cell>
          <cell r="J743" t="str">
            <v>КГОК</v>
          </cell>
          <cell r="K743" t="str">
            <v>КГОК</v>
          </cell>
          <cell r="L743" t="str">
            <v>GMF</v>
          </cell>
          <cell r="M743" t="str">
            <v>Kinsho</v>
          </cell>
          <cell r="N743">
            <v>1900</v>
          </cell>
          <cell r="O743">
            <v>359100</v>
          </cell>
          <cell r="P743">
            <v>359100</v>
          </cell>
          <cell r="Q743">
            <v>0</v>
          </cell>
          <cell r="R743">
            <v>-1600</v>
          </cell>
          <cell r="S743">
            <v>-302400</v>
          </cell>
          <cell r="T743">
            <v>-302400</v>
          </cell>
          <cell r="U743">
            <v>0</v>
          </cell>
          <cell r="V743">
            <v>-73.096699999999998</v>
          </cell>
          <cell r="W743">
            <v>-13815.28</v>
          </cell>
          <cell r="X743">
            <v>-13815.28</v>
          </cell>
          <cell r="Y743">
            <v>0</v>
          </cell>
        </row>
        <row r="744">
          <cell r="A744">
            <v>200207</v>
          </cell>
          <cell r="B744" t="str">
            <v>bc80</v>
          </cell>
          <cell r="C744" t="str">
            <v>bc</v>
          </cell>
          <cell r="D744">
            <v>37413</v>
          </cell>
          <cell r="E744">
            <v>37422</v>
          </cell>
          <cell r="F744">
            <v>37432</v>
          </cell>
          <cell r="G744">
            <v>37451</v>
          </cell>
          <cell r="H744">
            <v>21</v>
          </cell>
          <cell r="I744">
            <v>21</v>
          </cell>
          <cell r="J744" t="str">
            <v>КГОК</v>
          </cell>
          <cell r="K744" t="str">
            <v>КГОК</v>
          </cell>
          <cell r="L744" t="str">
            <v>GMF</v>
          </cell>
          <cell r="M744" t="str">
            <v>Kinsho</v>
          </cell>
          <cell r="N744">
            <v>1810</v>
          </cell>
          <cell r="O744">
            <v>38010</v>
          </cell>
          <cell r="P744">
            <v>38010</v>
          </cell>
          <cell r="Q744">
            <v>0</v>
          </cell>
          <cell r="R744">
            <v>-1600</v>
          </cell>
          <cell r="S744">
            <v>-33600</v>
          </cell>
          <cell r="T744">
            <v>-33600</v>
          </cell>
          <cell r="U744">
            <v>0</v>
          </cell>
          <cell r="V744">
            <v>-72.803799999999995</v>
          </cell>
          <cell r="W744">
            <v>-1528.88</v>
          </cell>
          <cell r="X744">
            <v>-1528.88</v>
          </cell>
          <cell r="Y744">
            <v>0</v>
          </cell>
        </row>
        <row r="745">
          <cell r="A745">
            <v>200206</v>
          </cell>
          <cell r="B745" t="str">
            <v>bc82</v>
          </cell>
          <cell r="C745" t="str">
            <v>bc</v>
          </cell>
          <cell r="D745">
            <v>37412</v>
          </cell>
          <cell r="E745">
            <v>37407</v>
          </cell>
          <cell r="F745">
            <v>37418</v>
          </cell>
          <cell r="G745">
            <v>37420</v>
          </cell>
          <cell r="H745">
            <v>20</v>
          </cell>
          <cell r="I745">
            <v>20</v>
          </cell>
          <cell r="J745" t="str">
            <v>КГОК</v>
          </cell>
          <cell r="K745" t="str">
            <v>КГОК</v>
          </cell>
          <cell r="L745" t="str">
            <v>GMF</v>
          </cell>
          <cell r="M745" t="str">
            <v>Cover</v>
          </cell>
          <cell r="N745">
            <v>2325</v>
          </cell>
          <cell r="O745">
            <v>46500</v>
          </cell>
          <cell r="P745">
            <v>46500</v>
          </cell>
          <cell r="Q745">
            <v>0</v>
          </cell>
          <cell r="R745">
            <v>-1600</v>
          </cell>
          <cell r="S745">
            <v>-32000</v>
          </cell>
          <cell r="T745">
            <v>-32000</v>
          </cell>
          <cell r="U745">
            <v>0</v>
          </cell>
          <cell r="V745">
            <v>-168.28399999999999</v>
          </cell>
          <cell r="W745">
            <v>-3365.68</v>
          </cell>
          <cell r="X745">
            <v>-3365.68</v>
          </cell>
          <cell r="Y745">
            <v>0</v>
          </cell>
        </row>
        <row r="746">
          <cell r="A746">
            <v>200207</v>
          </cell>
          <cell r="B746" t="str">
            <v>bc83</v>
          </cell>
          <cell r="C746" t="str">
            <v>bc</v>
          </cell>
          <cell r="D746">
            <v>37413</v>
          </cell>
          <cell r="E746">
            <v>37422</v>
          </cell>
          <cell r="F746">
            <v>37432</v>
          </cell>
          <cell r="G746">
            <v>37463</v>
          </cell>
          <cell r="H746">
            <v>20</v>
          </cell>
          <cell r="I746">
            <v>20</v>
          </cell>
          <cell r="J746" t="str">
            <v>КГОК</v>
          </cell>
          <cell r="K746" t="str">
            <v>КГОК</v>
          </cell>
          <cell r="L746" t="str">
            <v>GMF</v>
          </cell>
          <cell r="M746" t="str">
            <v>Minoxid</v>
          </cell>
          <cell r="N746">
            <v>2400</v>
          </cell>
          <cell r="O746">
            <v>48000</v>
          </cell>
          <cell r="P746">
            <v>48000</v>
          </cell>
          <cell r="Q746">
            <v>0</v>
          </cell>
          <cell r="R746">
            <v>-1600</v>
          </cell>
          <cell r="S746">
            <v>-32000</v>
          </cell>
          <cell r="T746">
            <v>-32000</v>
          </cell>
          <cell r="U746">
            <v>0</v>
          </cell>
          <cell r="V746">
            <v>-73.132999999999996</v>
          </cell>
          <cell r="W746">
            <v>-1462.66</v>
          </cell>
          <cell r="X746">
            <v>-1462.66</v>
          </cell>
          <cell r="Y746">
            <v>0</v>
          </cell>
        </row>
        <row r="747">
          <cell r="A747">
            <v>200206</v>
          </cell>
          <cell r="B747" t="str">
            <v>bc84</v>
          </cell>
          <cell r="C747" t="str">
            <v>bc</v>
          </cell>
          <cell r="D747">
            <v>37410</v>
          </cell>
          <cell r="E747">
            <v>37407</v>
          </cell>
          <cell r="F747">
            <v>37419</v>
          </cell>
          <cell r="G747">
            <v>37420</v>
          </cell>
          <cell r="H747">
            <v>40</v>
          </cell>
          <cell r="I747">
            <v>40</v>
          </cell>
          <cell r="J747" t="str">
            <v>КГОК</v>
          </cell>
          <cell r="K747" t="str">
            <v>КГОК</v>
          </cell>
          <cell r="L747" t="str">
            <v>GMF</v>
          </cell>
          <cell r="M747" t="str">
            <v>Imexco</v>
          </cell>
          <cell r="N747">
            <v>2050</v>
          </cell>
          <cell r="O747">
            <v>82000</v>
          </cell>
          <cell r="P747">
            <v>82000</v>
          </cell>
          <cell r="Q747">
            <v>0</v>
          </cell>
          <cell r="R747">
            <v>-1600</v>
          </cell>
          <cell r="S747">
            <v>-64000</v>
          </cell>
          <cell r="T747">
            <v>-64000</v>
          </cell>
          <cell r="U747">
            <v>0</v>
          </cell>
          <cell r="V747">
            <v>-70.298500000000004</v>
          </cell>
          <cell r="W747">
            <v>-2811.94</v>
          </cell>
          <cell r="X747">
            <v>-2811.94</v>
          </cell>
          <cell r="Y747">
            <v>0</v>
          </cell>
        </row>
        <row r="748">
          <cell r="A748">
            <v>200207</v>
          </cell>
          <cell r="B748" t="str">
            <v>bc85</v>
          </cell>
          <cell r="C748" t="str">
            <v>bc</v>
          </cell>
          <cell r="D748">
            <v>37418</v>
          </cell>
          <cell r="E748">
            <v>37429</v>
          </cell>
          <cell r="F748">
            <v>37428</v>
          </cell>
          <cell r="G748">
            <v>37455</v>
          </cell>
          <cell r="H748">
            <v>60</v>
          </cell>
          <cell r="I748">
            <v>60</v>
          </cell>
          <cell r="J748" t="str">
            <v>КГОК</v>
          </cell>
          <cell r="K748" t="str">
            <v>КГОК</v>
          </cell>
          <cell r="L748" t="str">
            <v>GMF</v>
          </cell>
          <cell r="M748" t="str">
            <v>Imexco</v>
          </cell>
          <cell r="N748">
            <v>2050</v>
          </cell>
          <cell r="O748">
            <v>123000</v>
          </cell>
          <cell r="P748">
            <v>123000</v>
          </cell>
          <cell r="Q748">
            <v>0</v>
          </cell>
          <cell r="R748">
            <v>-1600</v>
          </cell>
          <cell r="S748">
            <v>-96000</v>
          </cell>
          <cell r="T748">
            <v>-96000</v>
          </cell>
          <cell r="U748">
            <v>0</v>
          </cell>
          <cell r="V748">
            <v>-49.1342</v>
          </cell>
          <cell r="W748">
            <v>-2948.05</v>
          </cell>
          <cell r="X748">
            <v>-2948.05</v>
          </cell>
          <cell r="Y748">
            <v>0</v>
          </cell>
        </row>
        <row r="749">
          <cell r="A749">
            <v>200207</v>
          </cell>
          <cell r="B749" t="str">
            <v>bc86</v>
          </cell>
          <cell r="C749" t="str">
            <v>bc</v>
          </cell>
          <cell r="D749">
            <v>37435</v>
          </cell>
          <cell r="E749">
            <v>37434</v>
          </cell>
          <cell r="F749">
            <v>37441</v>
          </cell>
          <cell r="G749">
            <v>37438</v>
          </cell>
          <cell r="H749">
            <v>20</v>
          </cell>
          <cell r="I749">
            <v>20</v>
          </cell>
          <cell r="J749" t="str">
            <v>КГОК</v>
          </cell>
          <cell r="K749" t="str">
            <v>КГОК</v>
          </cell>
          <cell r="L749" t="str">
            <v>GMF</v>
          </cell>
          <cell r="M749" t="str">
            <v>Cometals</v>
          </cell>
          <cell r="N749">
            <v>2150</v>
          </cell>
          <cell r="O749">
            <v>43000</v>
          </cell>
          <cell r="P749">
            <v>43000</v>
          </cell>
          <cell r="Q749">
            <v>0</v>
          </cell>
          <cell r="R749">
            <v>-1600</v>
          </cell>
          <cell r="S749">
            <v>-32000</v>
          </cell>
          <cell r="T749">
            <v>-32000</v>
          </cell>
          <cell r="U749">
            <v>0</v>
          </cell>
          <cell r="V749">
            <v>-34.5015</v>
          </cell>
          <cell r="W749">
            <v>-690.03</v>
          </cell>
          <cell r="X749">
            <v>-690.03</v>
          </cell>
          <cell r="Y749">
            <v>0</v>
          </cell>
        </row>
        <row r="750">
          <cell r="A750">
            <v>200207</v>
          </cell>
          <cell r="B750" t="str">
            <v>bc87</v>
          </cell>
          <cell r="C750" t="str">
            <v>bc</v>
          </cell>
          <cell r="D750">
            <v>37440</v>
          </cell>
          <cell r="E750">
            <v>37441</v>
          </cell>
          <cell r="F750">
            <v>37455</v>
          </cell>
          <cell r="G750">
            <v>37458</v>
          </cell>
          <cell r="H750">
            <v>21</v>
          </cell>
          <cell r="I750">
            <v>21</v>
          </cell>
          <cell r="J750" t="str">
            <v>КГОК</v>
          </cell>
          <cell r="K750" t="str">
            <v>КГОК</v>
          </cell>
          <cell r="L750" t="str">
            <v>GMF</v>
          </cell>
          <cell r="M750" t="str">
            <v>Kinsho</v>
          </cell>
          <cell r="N750">
            <v>1810</v>
          </cell>
          <cell r="O750">
            <v>38010</v>
          </cell>
          <cell r="P750">
            <v>38010</v>
          </cell>
          <cell r="Q750">
            <v>0</v>
          </cell>
          <cell r="R750">
            <v>-1600</v>
          </cell>
          <cell r="S750">
            <v>-33600</v>
          </cell>
          <cell r="T750">
            <v>-33600</v>
          </cell>
          <cell r="U750">
            <v>0</v>
          </cell>
          <cell r="V750">
            <v>-92.960499999999996</v>
          </cell>
          <cell r="W750">
            <v>-1952.17</v>
          </cell>
          <cell r="X750">
            <v>-1952.17</v>
          </cell>
          <cell r="Y750">
            <v>0</v>
          </cell>
        </row>
        <row r="751">
          <cell r="A751">
            <v>200207</v>
          </cell>
          <cell r="B751" t="str">
            <v>bc88</v>
          </cell>
          <cell r="C751" t="str">
            <v>bc</v>
          </cell>
          <cell r="D751">
            <v>37440</v>
          </cell>
          <cell r="E751">
            <v>37446</v>
          </cell>
          <cell r="F751">
            <v>37455</v>
          </cell>
          <cell r="G751">
            <v>37468</v>
          </cell>
          <cell r="H751">
            <v>42</v>
          </cell>
          <cell r="I751">
            <v>42</v>
          </cell>
          <cell r="J751" t="str">
            <v>КГОК</v>
          </cell>
          <cell r="K751" t="str">
            <v>КГОК</v>
          </cell>
          <cell r="L751" t="str">
            <v>GMF</v>
          </cell>
          <cell r="M751" t="str">
            <v>Mitsui</v>
          </cell>
          <cell r="N751">
            <v>1910</v>
          </cell>
          <cell r="O751">
            <v>80220</v>
          </cell>
          <cell r="P751">
            <v>80220</v>
          </cell>
          <cell r="Q751">
            <v>0</v>
          </cell>
          <cell r="R751">
            <v>-1600</v>
          </cell>
          <cell r="S751">
            <v>-67200</v>
          </cell>
          <cell r="T751">
            <v>-67200</v>
          </cell>
          <cell r="U751">
            <v>0</v>
          </cell>
          <cell r="V751">
            <v>-75.105699999999999</v>
          </cell>
          <cell r="W751">
            <v>-3154.44</v>
          </cell>
          <cell r="X751">
            <v>-2612.35</v>
          </cell>
          <cell r="Y751">
            <v>-542.09</v>
          </cell>
        </row>
        <row r="752">
          <cell r="A752">
            <v>200207</v>
          </cell>
          <cell r="B752" t="str">
            <v>bc89</v>
          </cell>
          <cell r="C752" t="str">
            <v>bc</v>
          </cell>
          <cell r="D752">
            <v>37440</v>
          </cell>
          <cell r="E752">
            <v>37446</v>
          </cell>
          <cell r="F752">
            <v>37455</v>
          </cell>
          <cell r="G752">
            <v>37466</v>
          </cell>
          <cell r="H752">
            <v>42</v>
          </cell>
          <cell r="I752">
            <v>42</v>
          </cell>
          <cell r="J752" t="str">
            <v>КГОК</v>
          </cell>
          <cell r="K752" t="str">
            <v>КГОК</v>
          </cell>
          <cell r="L752" t="str">
            <v>GMF</v>
          </cell>
          <cell r="M752" t="str">
            <v>Mitsui</v>
          </cell>
          <cell r="N752">
            <v>2100</v>
          </cell>
          <cell r="O752">
            <v>88200</v>
          </cell>
          <cell r="P752">
            <v>88200</v>
          </cell>
          <cell r="Q752">
            <v>0</v>
          </cell>
          <cell r="R752">
            <v>-1600</v>
          </cell>
          <cell r="S752">
            <v>-67200</v>
          </cell>
          <cell r="T752">
            <v>-67200</v>
          </cell>
          <cell r="U752">
            <v>0</v>
          </cell>
          <cell r="V752">
            <v>-80.255499999999998</v>
          </cell>
          <cell r="W752">
            <v>-3370.73</v>
          </cell>
          <cell r="X752">
            <v>-2828.64</v>
          </cell>
          <cell r="Y752">
            <v>-542.09</v>
          </cell>
        </row>
        <row r="753">
          <cell r="A753">
            <v>200207</v>
          </cell>
          <cell r="B753" t="str">
            <v>bc90</v>
          </cell>
          <cell r="C753" t="str">
            <v>bc</v>
          </cell>
          <cell r="D753">
            <v>37442</v>
          </cell>
          <cell r="E753">
            <v>37441</v>
          </cell>
          <cell r="F753">
            <v>37455</v>
          </cell>
          <cell r="G753">
            <v>37458</v>
          </cell>
          <cell r="H753">
            <v>20</v>
          </cell>
          <cell r="I753">
            <v>20</v>
          </cell>
          <cell r="J753" t="str">
            <v>КГОК</v>
          </cell>
          <cell r="K753" t="str">
            <v>КГОК</v>
          </cell>
          <cell r="L753" t="str">
            <v>GMF</v>
          </cell>
          <cell r="M753" t="str">
            <v>Zircoa</v>
          </cell>
          <cell r="N753">
            <v>2331</v>
          </cell>
          <cell r="O753">
            <v>46620</v>
          </cell>
          <cell r="P753">
            <v>46620</v>
          </cell>
          <cell r="Q753">
            <v>0</v>
          </cell>
          <cell r="R753">
            <v>-1600</v>
          </cell>
          <cell r="S753">
            <v>-32000</v>
          </cell>
          <cell r="T753">
            <v>-32000</v>
          </cell>
          <cell r="U753">
            <v>0</v>
          </cell>
          <cell r="V753">
            <v>-173.05549999999999</v>
          </cell>
          <cell r="W753">
            <v>-3461.11</v>
          </cell>
          <cell r="X753">
            <v>-3461.11</v>
          </cell>
          <cell r="Y753">
            <v>0</v>
          </cell>
        </row>
        <row r="754">
          <cell r="A754">
            <v>200208</v>
          </cell>
          <cell r="B754" t="str">
            <v>bc91</v>
          </cell>
          <cell r="C754" t="str">
            <v>bc</v>
          </cell>
          <cell r="D754">
            <v>37460</v>
          </cell>
          <cell r="E754">
            <v>37459</v>
          </cell>
          <cell r="F754">
            <v>37475</v>
          </cell>
          <cell r="G754">
            <v>37477</v>
          </cell>
          <cell r="H754">
            <v>80</v>
          </cell>
          <cell r="I754">
            <v>80</v>
          </cell>
          <cell r="J754" t="str">
            <v>КГОК</v>
          </cell>
          <cell r="K754" t="str">
            <v>КГОК</v>
          </cell>
          <cell r="L754" t="str">
            <v>GMF</v>
          </cell>
          <cell r="M754" t="str">
            <v>Treibacher</v>
          </cell>
          <cell r="N754">
            <v>2040</v>
          </cell>
          <cell r="O754">
            <v>163200</v>
          </cell>
          <cell r="P754">
            <v>163200</v>
          </cell>
          <cell r="Q754">
            <v>0</v>
          </cell>
          <cell r="R754">
            <v>-1600</v>
          </cell>
          <cell r="S754">
            <v>-128000</v>
          </cell>
          <cell r="T754">
            <v>-128000</v>
          </cell>
          <cell r="U754">
            <v>0</v>
          </cell>
          <cell r="V754">
            <v>-55.786700000000003</v>
          </cell>
          <cell r="W754">
            <v>-4462.9399999999996</v>
          </cell>
          <cell r="X754">
            <v>-2862.48</v>
          </cell>
          <cell r="Y754">
            <v>-1600.46</v>
          </cell>
        </row>
        <row r="755">
          <cell r="A755">
            <v>200207</v>
          </cell>
          <cell r="B755" t="str">
            <v>bc92</v>
          </cell>
          <cell r="C755" t="str">
            <v>bc</v>
          </cell>
          <cell r="D755">
            <v>37442</v>
          </cell>
          <cell r="E755">
            <v>37440</v>
          </cell>
          <cell r="F755">
            <v>37455</v>
          </cell>
          <cell r="G755">
            <v>37462</v>
          </cell>
          <cell r="H755">
            <v>40</v>
          </cell>
          <cell r="I755">
            <v>40</v>
          </cell>
          <cell r="J755" t="str">
            <v>КГОК</v>
          </cell>
          <cell r="K755" t="str">
            <v>КГОК</v>
          </cell>
          <cell r="L755" t="str">
            <v>GMF</v>
          </cell>
          <cell r="M755" t="str">
            <v>Imexco</v>
          </cell>
          <cell r="N755">
            <v>2050</v>
          </cell>
          <cell r="O755">
            <v>82000</v>
          </cell>
          <cell r="P755">
            <v>82000</v>
          </cell>
          <cell r="Q755">
            <v>0</v>
          </cell>
          <cell r="R755">
            <v>-1600</v>
          </cell>
          <cell r="S755">
            <v>-64000</v>
          </cell>
          <cell r="T755">
            <v>-64000</v>
          </cell>
          <cell r="U755">
            <v>0</v>
          </cell>
          <cell r="V755">
            <v>-48.704000000000001</v>
          </cell>
          <cell r="W755">
            <v>-1948.16</v>
          </cell>
          <cell r="X755">
            <v>-1431.88</v>
          </cell>
          <cell r="Y755">
            <v>-516.28</v>
          </cell>
        </row>
        <row r="756">
          <cell r="A756">
            <v>200207</v>
          </cell>
          <cell r="B756" t="str">
            <v>bc93</v>
          </cell>
          <cell r="C756" t="str">
            <v>bc</v>
          </cell>
          <cell r="D756">
            <v>37442</v>
          </cell>
          <cell r="E756">
            <v>37441</v>
          </cell>
          <cell r="F756">
            <v>37455</v>
          </cell>
          <cell r="G756">
            <v>37455</v>
          </cell>
          <cell r="H756">
            <v>3</v>
          </cell>
          <cell r="I756">
            <v>3</v>
          </cell>
          <cell r="J756" t="str">
            <v>КГОК</v>
          </cell>
          <cell r="K756" t="str">
            <v>КГОК</v>
          </cell>
          <cell r="L756" t="str">
            <v>GMF</v>
          </cell>
          <cell r="M756" t="str">
            <v>Foskor</v>
          </cell>
          <cell r="N756">
            <v>2550</v>
          </cell>
          <cell r="O756">
            <v>7650</v>
          </cell>
          <cell r="P756">
            <v>7650</v>
          </cell>
          <cell r="Q756">
            <v>0</v>
          </cell>
          <cell r="R756">
            <v>-1600</v>
          </cell>
          <cell r="S756">
            <v>-4800</v>
          </cell>
          <cell r="T756">
            <v>-4800</v>
          </cell>
          <cell r="U756">
            <v>0</v>
          </cell>
          <cell r="V756">
            <v>-292.92669999999998</v>
          </cell>
          <cell r="W756">
            <v>-878.78</v>
          </cell>
          <cell r="X756">
            <v>-878.78</v>
          </cell>
          <cell r="Y756">
            <v>0</v>
          </cell>
        </row>
        <row r="757">
          <cell r="A757">
            <v>200208</v>
          </cell>
          <cell r="B757" t="str">
            <v>bc94</v>
          </cell>
          <cell r="C757" t="str">
            <v>bc</v>
          </cell>
          <cell r="D757">
            <v>37471</v>
          </cell>
          <cell r="E757">
            <v>37450</v>
          </cell>
          <cell r="F757">
            <v>37478</v>
          </cell>
          <cell r="G757">
            <v>37486</v>
          </cell>
          <cell r="H757">
            <v>20</v>
          </cell>
          <cell r="I757">
            <v>20</v>
          </cell>
          <cell r="J757" t="str">
            <v>КГОК</v>
          </cell>
          <cell r="K757" t="str">
            <v>КГОК</v>
          </cell>
          <cell r="L757" t="str">
            <v>GMF</v>
          </cell>
          <cell r="M757" t="str">
            <v>Kinsho</v>
          </cell>
          <cell r="N757">
            <v>1810</v>
          </cell>
          <cell r="O757">
            <v>36200</v>
          </cell>
          <cell r="P757">
            <v>36200</v>
          </cell>
          <cell r="Q757">
            <v>0</v>
          </cell>
          <cell r="R757">
            <v>-1600</v>
          </cell>
          <cell r="S757">
            <v>-32000</v>
          </cell>
          <cell r="T757">
            <v>-32000</v>
          </cell>
          <cell r="U757">
            <v>0</v>
          </cell>
          <cell r="V757">
            <v>-92.415999999999997</v>
          </cell>
          <cell r="W757">
            <v>-1848.32</v>
          </cell>
          <cell r="X757">
            <v>-1848.32</v>
          </cell>
          <cell r="Y757">
            <v>0</v>
          </cell>
        </row>
        <row r="758">
          <cell r="A758">
            <v>200209</v>
          </cell>
          <cell r="B758" t="str">
            <v>bc95</v>
          </cell>
          <cell r="C758" t="str">
            <v>bc</v>
          </cell>
          <cell r="D758">
            <v>37471</v>
          </cell>
          <cell r="E758">
            <v>37450</v>
          </cell>
          <cell r="F758">
            <v>37509</v>
          </cell>
          <cell r="G758">
            <v>37513</v>
          </cell>
          <cell r="H758">
            <v>22</v>
          </cell>
          <cell r="I758">
            <v>22</v>
          </cell>
          <cell r="J758" t="str">
            <v>КГОК</v>
          </cell>
          <cell r="K758" t="str">
            <v>КГОК</v>
          </cell>
          <cell r="L758" t="str">
            <v>GMF</v>
          </cell>
          <cell r="M758" t="str">
            <v>Kinsho</v>
          </cell>
          <cell r="N758">
            <v>1810</v>
          </cell>
          <cell r="O758">
            <v>39820</v>
          </cell>
          <cell r="P758">
            <v>39820</v>
          </cell>
          <cell r="Q758">
            <v>0</v>
          </cell>
          <cell r="R758">
            <v>-1600</v>
          </cell>
          <cell r="S758">
            <v>-35200</v>
          </cell>
          <cell r="T758">
            <v>-35200</v>
          </cell>
          <cell r="U758">
            <v>0</v>
          </cell>
          <cell r="V758">
            <v>-84.267700000000005</v>
          </cell>
          <cell r="W758">
            <v>-1853.89</v>
          </cell>
          <cell r="X758">
            <v>-1853.89</v>
          </cell>
          <cell r="Y758">
            <v>0</v>
          </cell>
        </row>
        <row r="759">
          <cell r="A759">
            <v>200209</v>
          </cell>
          <cell r="B759" t="str">
            <v>bc96</v>
          </cell>
          <cell r="C759" t="str">
            <v>bc</v>
          </cell>
          <cell r="D759">
            <v>37471</v>
          </cell>
          <cell r="E759">
            <v>37450</v>
          </cell>
          <cell r="F759">
            <v>37509</v>
          </cell>
          <cell r="G759">
            <v>37513</v>
          </cell>
          <cell r="H759">
            <v>20</v>
          </cell>
          <cell r="I759">
            <v>20</v>
          </cell>
          <cell r="J759" t="str">
            <v>КГОК</v>
          </cell>
          <cell r="K759" t="str">
            <v>КГОК</v>
          </cell>
          <cell r="L759" t="str">
            <v>GMF</v>
          </cell>
          <cell r="M759" t="str">
            <v>Kinsho</v>
          </cell>
          <cell r="N759">
            <v>1900</v>
          </cell>
          <cell r="O759">
            <v>38000</v>
          </cell>
          <cell r="P759">
            <v>38000</v>
          </cell>
          <cell r="Q759">
            <v>0</v>
          </cell>
          <cell r="R759">
            <v>-1600</v>
          </cell>
          <cell r="S759">
            <v>-32000</v>
          </cell>
          <cell r="T759">
            <v>-32000</v>
          </cell>
          <cell r="U759">
            <v>0</v>
          </cell>
          <cell r="V759">
            <v>-90.884500000000003</v>
          </cell>
          <cell r="W759">
            <v>-1817.69</v>
          </cell>
          <cell r="X759">
            <v>-1817.69</v>
          </cell>
          <cell r="Y759">
            <v>0</v>
          </cell>
        </row>
        <row r="760">
          <cell r="A760">
            <v>200208</v>
          </cell>
          <cell r="B760" t="str">
            <v>bc97</v>
          </cell>
          <cell r="C760" t="str">
            <v>bc</v>
          </cell>
          <cell r="D760">
            <v>37471</v>
          </cell>
          <cell r="E760">
            <v>37450</v>
          </cell>
          <cell r="F760">
            <v>37478</v>
          </cell>
          <cell r="G760">
            <v>37486</v>
          </cell>
          <cell r="H760">
            <v>42</v>
          </cell>
          <cell r="I760">
            <v>42</v>
          </cell>
          <cell r="J760" t="str">
            <v>КГОК</v>
          </cell>
          <cell r="K760" t="str">
            <v>КГОК</v>
          </cell>
          <cell r="L760" t="str">
            <v>GMF</v>
          </cell>
          <cell r="M760" t="str">
            <v>Mitsui</v>
          </cell>
          <cell r="N760">
            <v>1910</v>
          </cell>
          <cell r="O760">
            <v>80220</v>
          </cell>
          <cell r="P760">
            <v>80220</v>
          </cell>
          <cell r="Q760">
            <v>0</v>
          </cell>
          <cell r="R760">
            <v>-1600</v>
          </cell>
          <cell r="S760">
            <v>-67200</v>
          </cell>
          <cell r="T760">
            <v>-67200</v>
          </cell>
          <cell r="U760">
            <v>0</v>
          </cell>
          <cell r="V760">
            <v>-89.714500000000001</v>
          </cell>
          <cell r="W760">
            <v>-3768.01</v>
          </cell>
          <cell r="X760">
            <v>-3768.01</v>
          </cell>
          <cell r="Y760">
            <v>0</v>
          </cell>
        </row>
        <row r="761">
          <cell r="A761">
            <v>200208</v>
          </cell>
          <cell r="B761" t="str">
            <v>bc98</v>
          </cell>
          <cell r="C761" t="str">
            <v>bc</v>
          </cell>
          <cell r="D761">
            <v>37485</v>
          </cell>
          <cell r="E761">
            <v>37483</v>
          </cell>
          <cell r="F761">
            <v>37490</v>
          </cell>
          <cell r="G761">
            <v>37494</v>
          </cell>
          <cell r="H761">
            <v>60</v>
          </cell>
          <cell r="I761">
            <v>60</v>
          </cell>
          <cell r="J761" t="str">
            <v>КГОК</v>
          </cell>
          <cell r="K761" t="str">
            <v>КГОК</v>
          </cell>
          <cell r="L761" t="str">
            <v>GMF</v>
          </cell>
          <cell r="M761" t="str">
            <v>Mitsui</v>
          </cell>
          <cell r="N761">
            <v>2100</v>
          </cell>
          <cell r="O761">
            <v>126000</v>
          </cell>
          <cell r="P761">
            <v>126000</v>
          </cell>
          <cell r="Q761">
            <v>0</v>
          </cell>
          <cell r="R761">
            <v>-1600</v>
          </cell>
          <cell r="S761">
            <v>-96000</v>
          </cell>
          <cell r="T761">
            <v>-96000</v>
          </cell>
          <cell r="U761">
            <v>0</v>
          </cell>
          <cell r="V761">
            <v>-94.345799999999997</v>
          </cell>
          <cell r="W761">
            <v>-5660.75</v>
          </cell>
          <cell r="X761">
            <v>-5660.75</v>
          </cell>
          <cell r="Y761">
            <v>0</v>
          </cell>
        </row>
        <row r="762">
          <cell r="A762">
            <v>200208</v>
          </cell>
          <cell r="B762" t="str">
            <v>bc99</v>
          </cell>
          <cell r="C762" t="str">
            <v>bc</v>
          </cell>
          <cell r="D762">
            <v>37471</v>
          </cell>
          <cell r="E762">
            <v>37470</v>
          </cell>
          <cell r="F762">
            <v>37476</v>
          </cell>
          <cell r="G762">
            <v>37477</v>
          </cell>
          <cell r="H762">
            <v>60</v>
          </cell>
          <cell r="I762">
            <v>60</v>
          </cell>
          <cell r="J762" t="str">
            <v>КГОК</v>
          </cell>
          <cell r="K762" t="str">
            <v>КГОК</v>
          </cell>
          <cell r="L762" t="str">
            <v>GMF</v>
          </cell>
          <cell r="M762" t="str">
            <v>Imexco</v>
          </cell>
          <cell r="N762">
            <v>2020</v>
          </cell>
          <cell r="O762">
            <v>121200</v>
          </cell>
          <cell r="P762">
            <v>121200</v>
          </cell>
          <cell r="Q762">
            <v>0</v>
          </cell>
          <cell r="R762">
            <v>-1600</v>
          </cell>
          <cell r="S762">
            <v>-96000</v>
          </cell>
          <cell r="T762">
            <v>-96000</v>
          </cell>
          <cell r="U762">
            <v>0</v>
          </cell>
          <cell r="V762">
            <v>-70.252200000000002</v>
          </cell>
          <cell r="W762">
            <v>-4215.13</v>
          </cell>
          <cell r="X762">
            <v>-4215.13</v>
          </cell>
          <cell r="Y762">
            <v>0</v>
          </cell>
        </row>
        <row r="763">
          <cell r="A763">
            <v>200109</v>
          </cell>
          <cell r="B763" t="str">
            <v>but01</v>
          </cell>
          <cell r="C763" t="str">
            <v>but</v>
          </cell>
          <cell r="D763">
            <v>37159</v>
          </cell>
          <cell r="E763">
            <v>37160</v>
          </cell>
          <cell r="F763">
            <v>37159</v>
          </cell>
          <cell r="G763">
            <v>37160</v>
          </cell>
          <cell r="H763">
            <v>975.08</v>
          </cell>
          <cell r="I763">
            <v>975.08</v>
          </cell>
          <cell r="J763" t="str">
            <v>НевАзот</v>
          </cell>
          <cell r="K763" t="str">
            <v>НевАзот</v>
          </cell>
          <cell r="L763" t="str">
            <v>GMF</v>
          </cell>
          <cell r="M763" t="str">
            <v>Twin</v>
          </cell>
          <cell r="N763">
            <v>260</v>
          </cell>
          <cell r="O763">
            <v>253520.8</v>
          </cell>
          <cell r="P763">
            <v>253520.8</v>
          </cell>
          <cell r="Q763">
            <v>0</v>
          </cell>
          <cell r="R763">
            <v>-260</v>
          </cell>
          <cell r="S763">
            <v>-253520.8</v>
          </cell>
          <cell r="T763">
            <v>-253520.8</v>
          </cell>
          <cell r="U763">
            <v>0</v>
          </cell>
          <cell r="V763">
            <v>0</v>
          </cell>
          <cell r="W763">
            <v>0</v>
          </cell>
          <cell r="X763">
            <v>0</v>
          </cell>
          <cell r="Y763">
            <v>0</v>
          </cell>
        </row>
        <row r="764">
          <cell r="A764">
            <v>200110</v>
          </cell>
          <cell r="B764" t="str">
            <v>but02</v>
          </cell>
          <cell r="C764" t="str">
            <v>but</v>
          </cell>
          <cell r="D764">
            <v>37184</v>
          </cell>
          <cell r="E764">
            <v>37180</v>
          </cell>
          <cell r="F764">
            <v>37184</v>
          </cell>
          <cell r="G764">
            <v>37180</v>
          </cell>
          <cell r="H764">
            <v>10.86</v>
          </cell>
          <cell r="I764">
            <v>10.86</v>
          </cell>
          <cell r="J764" t="str">
            <v>НевАзот</v>
          </cell>
          <cell r="K764" t="str">
            <v>НевАзот</v>
          </cell>
          <cell r="L764" t="str">
            <v>GMF</v>
          </cell>
          <cell r="M764" t="str">
            <v>Akrilat</v>
          </cell>
          <cell r="N764">
            <v>400</v>
          </cell>
          <cell r="O764">
            <v>4344</v>
          </cell>
          <cell r="P764">
            <v>4344</v>
          </cell>
          <cell r="Q764">
            <v>0</v>
          </cell>
          <cell r="R764">
            <v>-260</v>
          </cell>
          <cell r="S764">
            <v>-2823.6</v>
          </cell>
          <cell r="T764">
            <v>-2823.6</v>
          </cell>
          <cell r="U764">
            <v>0</v>
          </cell>
          <cell r="V764">
            <v>0</v>
          </cell>
          <cell r="W764">
            <v>0</v>
          </cell>
          <cell r="X764">
            <v>0</v>
          </cell>
          <cell r="Y764">
            <v>0</v>
          </cell>
        </row>
        <row r="765">
          <cell r="A765">
            <v>200110</v>
          </cell>
          <cell r="B765" t="str">
            <v>but03</v>
          </cell>
          <cell r="C765" t="str">
            <v>but</v>
          </cell>
          <cell r="D765">
            <v>37184</v>
          </cell>
          <cell r="E765">
            <v>37182</v>
          </cell>
          <cell r="F765">
            <v>37184</v>
          </cell>
          <cell r="G765">
            <v>37182</v>
          </cell>
          <cell r="H765">
            <v>61.9</v>
          </cell>
          <cell r="I765">
            <v>61.9</v>
          </cell>
          <cell r="J765" t="str">
            <v>НевАзот</v>
          </cell>
          <cell r="K765" t="str">
            <v>НевАзот</v>
          </cell>
          <cell r="L765" t="str">
            <v>GMF</v>
          </cell>
          <cell r="M765" t="str">
            <v>PCC</v>
          </cell>
          <cell r="N765">
            <v>315</v>
          </cell>
          <cell r="O765">
            <v>19498.5</v>
          </cell>
          <cell r="P765">
            <v>19498.5</v>
          </cell>
          <cell r="Q765">
            <v>0</v>
          </cell>
          <cell r="R765">
            <v>-260</v>
          </cell>
          <cell r="S765">
            <v>-16094</v>
          </cell>
          <cell r="T765">
            <v>-16094</v>
          </cell>
          <cell r="U765">
            <v>0</v>
          </cell>
          <cell r="V765">
            <v>0</v>
          </cell>
          <cell r="W765">
            <v>0</v>
          </cell>
          <cell r="X765">
            <v>0</v>
          </cell>
          <cell r="Y765">
            <v>0</v>
          </cell>
        </row>
        <row r="766">
          <cell r="A766">
            <v>200110</v>
          </cell>
          <cell r="B766" t="str">
            <v>but05</v>
          </cell>
          <cell r="C766" t="str">
            <v>but</v>
          </cell>
          <cell r="D766">
            <v>37184</v>
          </cell>
          <cell r="E766">
            <v>37195</v>
          </cell>
          <cell r="F766">
            <v>37184</v>
          </cell>
          <cell r="G766">
            <v>37195</v>
          </cell>
          <cell r="H766">
            <v>11</v>
          </cell>
          <cell r="I766">
            <v>11</v>
          </cell>
          <cell r="J766" t="str">
            <v>НевАзот</v>
          </cell>
          <cell r="K766" t="str">
            <v>НевАзот</v>
          </cell>
          <cell r="L766" t="str">
            <v>GMF</v>
          </cell>
          <cell r="M766" t="str">
            <v>Akrilat</v>
          </cell>
          <cell r="N766">
            <v>400</v>
          </cell>
          <cell r="O766">
            <v>4400</v>
          </cell>
          <cell r="P766">
            <v>4400</v>
          </cell>
          <cell r="Q766">
            <v>0</v>
          </cell>
          <cell r="R766">
            <v>-260</v>
          </cell>
          <cell r="S766">
            <v>-2860</v>
          </cell>
          <cell r="T766">
            <v>-2860</v>
          </cell>
          <cell r="U766">
            <v>0</v>
          </cell>
          <cell r="V766">
            <v>0</v>
          </cell>
          <cell r="W766">
            <v>0</v>
          </cell>
          <cell r="X766">
            <v>0</v>
          </cell>
          <cell r="Y766">
            <v>0</v>
          </cell>
        </row>
        <row r="767">
          <cell r="A767">
            <v>200110</v>
          </cell>
          <cell r="B767" t="str">
            <v>but06</v>
          </cell>
          <cell r="C767" t="str">
            <v>but</v>
          </cell>
          <cell r="D767">
            <v>37189</v>
          </cell>
          <cell r="E767">
            <v>37186</v>
          </cell>
          <cell r="F767">
            <v>37189</v>
          </cell>
          <cell r="G767">
            <v>37186</v>
          </cell>
          <cell r="H767">
            <v>432.34</v>
          </cell>
          <cell r="I767">
            <v>432.34</v>
          </cell>
          <cell r="J767" t="str">
            <v>НевАзот</v>
          </cell>
          <cell r="K767" t="str">
            <v>НевАзот</v>
          </cell>
          <cell r="L767" t="str">
            <v>GMF</v>
          </cell>
          <cell r="M767" t="str">
            <v>Twin</v>
          </cell>
          <cell r="N767">
            <v>260</v>
          </cell>
          <cell r="O767">
            <v>112408.4</v>
          </cell>
          <cell r="P767">
            <v>112408.4</v>
          </cell>
          <cell r="Q767">
            <v>0</v>
          </cell>
          <cell r="R767">
            <v>-259</v>
          </cell>
          <cell r="S767">
            <v>-111976.06</v>
          </cell>
          <cell r="T767">
            <v>-111976.06</v>
          </cell>
          <cell r="U767">
            <v>0</v>
          </cell>
          <cell r="V767">
            <v>0</v>
          </cell>
          <cell r="W767">
            <v>0</v>
          </cell>
          <cell r="X767">
            <v>0</v>
          </cell>
          <cell r="Y767">
            <v>0</v>
          </cell>
        </row>
        <row r="768">
          <cell r="A768">
            <v>200110</v>
          </cell>
          <cell r="B768" t="str">
            <v>but07</v>
          </cell>
          <cell r="C768" t="str">
            <v>but</v>
          </cell>
          <cell r="D768">
            <v>37186</v>
          </cell>
          <cell r="E768">
            <v>37187</v>
          </cell>
          <cell r="F768">
            <v>37186</v>
          </cell>
          <cell r="G768">
            <v>37187</v>
          </cell>
          <cell r="H768">
            <v>62.07</v>
          </cell>
          <cell r="I768">
            <v>62.07</v>
          </cell>
          <cell r="J768" t="str">
            <v>НевАзот</v>
          </cell>
          <cell r="K768" t="str">
            <v>НевАзот</v>
          </cell>
          <cell r="L768" t="str">
            <v>GMF</v>
          </cell>
          <cell r="M768" t="str">
            <v>Twin</v>
          </cell>
          <cell r="N768">
            <v>260</v>
          </cell>
          <cell r="O768">
            <v>16138.2</v>
          </cell>
          <cell r="P768">
            <v>16138.2</v>
          </cell>
          <cell r="Q768">
            <v>0</v>
          </cell>
          <cell r="R768">
            <v>-259</v>
          </cell>
          <cell r="S768">
            <v>-16076.13</v>
          </cell>
          <cell r="T768">
            <v>-16076.13</v>
          </cell>
          <cell r="U768">
            <v>0</v>
          </cell>
          <cell r="V768">
            <v>0</v>
          </cell>
          <cell r="W768">
            <v>0</v>
          </cell>
          <cell r="X768">
            <v>0</v>
          </cell>
          <cell r="Y768">
            <v>0</v>
          </cell>
        </row>
        <row r="769">
          <cell r="A769">
            <v>200112</v>
          </cell>
          <cell r="B769" t="str">
            <v>but08</v>
          </cell>
          <cell r="C769" t="str">
            <v>but</v>
          </cell>
          <cell r="D769">
            <v>37245</v>
          </cell>
          <cell r="E769">
            <v>37242</v>
          </cell>
          <cell r="F769">
            <v>37245</v>
          </cell>
          <cell r="G769">
            <v>37242</v>
          </cell>
          <cell r="H769">
            <v>10.96</v>
          </cell>
          <cell r="I769">
            <v>10.96</v>
          </cell>
          <cell r="J769" t="str">
            <v>НевАзот</v>
          </cell>
          <cell r="K769" t="str">
            <v>НевАзот</v>
          </cell>
          <cell r="L769" t="str">
            <v>GMF</v>
          </cell>
          <cell r="M769" t="str">
            <v>Akrilat</v>
          </cell>
          <cell r="N769">
            <v>390</v>
          </cell>
          <cell r="O769">
            <v>4274.3999999999996</v>
          </cell>
          <cell r="P769">
            <v>4274.3999999999996</v>
          </cell>
          <cell r="Q769">
            <v>0</v>
          </cell>
          <cell r="R769">
            <v>-259</v>
          </cell>
          <cell r="S769">
            <v>-2838.64</v>
          </cell>
          <cell r="T769">
            <v>-2838.64</v>
          </cell>
          <cell r="U769">
            <v>0</v>
          </cell>
          <cell r="V769">
            <v>0</v>
          </cell>
          <cell r="W769">
            <v>0</v>
          </cell>
          <cell r="X769">
            <v>0</v>
          </cell>
          <cell r="Y769">
            <v>0</v>
          </cell>
        </row>
        <row r="770">
          <cell r="A770">
            <v>200112</v>
          </cell>
          <cell r="B770" t="str">
            <v>but09</v>
          </cell>
          <cell r="C770" t="str">
            <v>but</v>
          </cell>
          <cell r="D770">
            <v>37250</v>
          </cell>
          <cell r="E770">
            <v>37250</v>
          </cell>
          <cell r="F770">
            <v>37250</v>
          </cell>
          <cell r="G770">
            <v>37250</v>
          </cell>
          <cell r="H770">
            <v>868.03</v>
          </cell>
          <cell r="I770">
            <v>868.03</v>
          </cell>
          <cell r="J770" t="str">
            <v>НевАзот</v>
          </cell>
          <cell r="K770" t="str">
            <v>НевАзот</v>
          </cell>
          <cell r="L770" t="str">
            <v>GMF</v>
          </cell>
          <cell r="M770" t="str">
            <v>Vinmar</v>
          </cell>
          <cell r="N770">
            <v>240</v>
          </cell>
          <cell r="O770">
            <v>208327.2</v>
          </cell>
          <cell r="P770">
            <v>208327.2</v>
          </cell>
          <cell r="Q770">
            <v>0</v>
          </cell>
          <cell r="R770">
            <v>-149</v>
          </cell>
          <cell r="S770">
            <v>-129336.47</v>
          </cell>
          <cell r="T770">
            <v>-129336.47</v>
          </cell>
          <cell r="U770">
            <v>0</v>
          </cell>
          <cell r="V770">
            <v>-85.156099999999995</v>
          </cell>
          <cell r="W770">
            <v>-73918.070000000007</v>
          </cell>
          <cell r="X770">
            <v>-73918.070000000007</v>
          </cell>
          <cell r="Y770">
            <v>0</v>
          </cell>
        </row>
        <row r="771">
          <cell r="A771">
            <v>200112</v>
          </cell>
          <cell r="B771" t="str">
            <v>but10</v>
          </cell>
          <cell r="C771" t="str">
            <v>but</v>
          </cell>
          <cell r="D771">
            <v>37253</v>
          </cell>
          <cell r="E771">
            <v>37251</v>
          </cell>
          <cell r="F771">
            <v>37253</v>
          </cell>
          <cell r="G771">
            <v>37251</v>
          </cell>
          <cell r="H771">
            <v>11</v>
          </cell>
          <cell r="I771">
            <v>11</v>
          </cell>
          <cell r="J771" t="str">
            <v>НевАзот</v>
          </cell>
          <cell r="K771" t="str">
            <v>НевАзот</v>
          </cell>
          <cell r="L771" t="str">
            <v>GMF</v>
          </cell>
          <cell r="M771" t="str">
            <v>Akrilat</v>
          </cell>
          <cell r="N771">
            <v>390</v>
          </cell>
          <cell r="O771">
            <v>4290</v>
          </cell>
          <cell r="P771">
            <v>4290</v>
          </cell>
          <cell r="Q771">
            <v>0</v>
          </cell>
          <cell r="R771">
            <v>-259</v>
          </cell>
          <cell r="S771">
            <v>-2849</v>
          </cell>
          <cell r="T771">
            <v>-2849</v>
          </cell>
          <cell r="U771">
            <v>0</v>
          </cell>
          <cell r="V771">
            <v>0</v>
          </cell>
          <cell r="W771">
            <v>0</v>
          </cell>
          <cell r="X771">
            <v>0</v>
          </cell>
          <cell r="Y771">
            <v>0</v>
          </cell>
        </row>
        <row r="772">
          <cell r="A772">
            <v>200201</v>
          </cell>
          <cell r="B772" t="str">
            <v>but11</v>
          </cell>
          <cell r="C772" t="str">
            <v>but</v>
          </cell>
          <cell r="D772">
            <v>37287</v>
          </cell>
          <cell r="E772">
            <v>37277</v>
          </cell>
          <cell r="F772">
            <v>37287</v>
          </cell>
          <cell r="G772">
            <v>37277</v>
          </cell>
          <cell r="H772">
            <v>497.42</v>
          </cell>
          <cell r="I772">
            <v>497.42</v>
          </cell>
          <cell r="J772" t="str">
            <v>НевАзот</v>
          </cell>
          <cell r="K772" t="str">
            <v>НевАзот</v>
          </cell>
          <cell r="L772" t="str">
            <v>GMF</v>
          </cell>
          <cell r="M772" t="str">
            <v>Vinmar</v>
          </cell>
          <cell r="N772">
            <v>240</v>
          </cell>
          <cell r="O772">
            <v>119380.8</v>
          </cell>
          <cell r="P772">
            <v>119380.8</v>
          </cell>
          <cell r="Q772">
            <v>0</v>
          </cell>
          <cell r="R772">
            <v>-149</v>
          </cell>
          <cell r="S772">
            <v>-74115.58</v>
          </cell>
          <cell r="T772">
            <v>-74115.58</v>
          </cell>
          <cell r="U772">
            <v>0</v>
          </cell>
          <cell r="V772">
            <v>-85.499099999999999</v>
          </cell>
          <cell r="W772">
            <v>-42528.959999999999</v>
          </cell>
          <cell r="X772">
            <v>-42528.959999999999</v>
          </cell>
          <cell r="Y772">
            <v>0</v>
          </cell>
        </row>
        <row r="773">
          <cell r="A773">
            <v>200112</v>
          </cell>
          <cell r="B773" t="str">
            <v>but12</v>
          </cell>
          <cell r="C773" t="str">
            <v>but</v>
          </cell>
          <cell r="D773">
            <v>37250</v>
          </cell>
          <cell r="E773">
            <v>37252</v>
          </cell>
          <cell r="F773">
            <v>37250</v>
          </cell>
          <cell r="G773">
            <v>37252</v>
          </cell>
          <cell r="H773">
            <v>124.18</v>
          </cell>
          <cell r="I773">
            <v>124.18</v>
          </cell>
          <cell r="J773" t="str">
            <v>НевАзот</v>
          </cell>
          <cell r="K773" t="str">
            <v>НевАзот</v>
          </cell>
          <cell r="L773" t="str">
            <v>GMF</v>
          </cell>
          <cell r="M773" t="str">
            <v>Vinmar</v>
          </cell>
          <cell r="N773">
            <v>240</v>
          </cell>
          <cell r="O773">
            <v>29803.200000000001</v>
          </cell>
          <cell r="P773">
            <v>29803.200000000001</v>
          </cell>
          <cell r="Q773">
            <v>0</v>
          </cell>
          <cell r="R773">
            <v>-149</v>
          </cell>
          <cell r="S773">
            <v>-18502.82</v>
          </cell>
          <cell r="T773">
            <v>-18502.82</v>
          </cell>
          <cell r="U773">
            <v>0</v>
          </cell>
          <cell r="V773">
            <v>-84.937799999999996</v>
          </cell>
          <cell r="W773">
            <v>-10547.57</v>
          </cell>
          <cell r="X773">
            <v>-10547.57</v>
          </cell>
          <cell r="Y773">
            <v>0</v>
          </cell>
        </row>
        <row r="774">
          <cell r="A774">
            <v>200202</v>
          </cell>
          <cell r="B774" t="str">
            <v>but13</v>
          </cell>
          <cell r="C774" t="str">
            <v>but</v>
          </cell>
          <cell r="D774">
            <v>37315</v>
          </cell>
          <cell r="E774">
            <v>37313</v>
          </cell>
          <cell r="F774">
            <v>37315</v>
          </cell>
          <cell r="G774">
            <v>37313</v>
          </cell>
          <cell r="H774">
            <v>495.15</v>
          </cell>
          <cell r="I774">
            <v>495.15</v>
          </cell>
          <cell r="J774" t="str">
            <v>НевАзот</v>
          </cell>
          <cell r="K774" t="str">
            <v>НевАзот</v>
          </cell>
          <cell r="L774" t="str">
            <v>GMF</v>
          </cell>
          <cell r="M774" t="str">
            <v>Vinmar</v>
          </cell>
          <cell r="N774">
            <v>275</v>
          </cell>
          <cell r="O774">
            <v>136166.25</v>
          </cell>
          <cell r="P774">
            <v>136166.25</v>
          </cell>
          <cell r="Q774">
            <v>0</v>
          </cell>
          <cell r="R774">
            <v>-180</v>
          </cell>
          <cell r="S774">
            <v>-89127</v>
          </cell>
          <cell r="T774">
            <v>-89127</v>
          </cell>
          <cell r="U774">
            <v>0</v>
          </cell>
          <cell r="V774">
            <v>-85.577100000000002</v>
          </cell>
          <cell r="W774">
            <v>-42373.48</v>
          </cell>
          <cell r="X774">
            <v>-42373.48</v>
          </cell>
          <cell r="Y774">
            <v>0</v>
          </cell>
        </row>
        <row r="775">
          <cell r="A775">
            <v>200203</v>
          </cell>
          <cell r="B775" t="str">
            <v>but14</v>
          </cell>
          <cell r="C775" t="str">
            <v>but</v>
          </cell>
          <cell r="D775">
            <v>37330</v>
          </cell>
          <cell r="E775">
            <v>37327</v>
          </cell>
          <cell r="F775">
            <v>37330</v>
          </cell>
          <cell r="G775">
            <v>37327</v>
          </cell>
          <cell r="H775">
            <v>494.33</v>
          </cell>
          <cell r="I775">
            <v>494.33</v>
          </cell>
          <cell r="J775" t="str">
            <v>НевАзот</v>
          </cell>
          <cell r="K775" t="str">
            <v>НевАзот</v>
          </cell>
          <cell r="L775" t="str">
            <v>GMF</v>
          </cell>
          <cell r="M775" t="str">
            <v>Vinmar</v>
          </cell>
          <cell r="N775">
            <v>280</v>
          </cell>
          <cell r="O775">
            <v>138412.4</v>
          </cell>
          <cell r="P775">
            <v>138412.4</v>
          </cell>
          <cell r="Q775">
            <v>0</v>
          </cell>
          <cell r="R775">
            <v>-185</v>
          </cell>
          <cell r="S775">
            <v>-91451.05</v>
          </cell>
          <cell r="T775">
            <v>-91451.05</v>
          </cell>
          <cell r="U775">
            <v>0</v>
          </cell>
          <cell r="V775">
            <v>-85.718999999999994</v>
          </cell>
          <cell r="W775">
            <v>-42373.48</v>
          </cell>
          <cell r="X775">
            <v>-42373.48</v>
          </cell>
          <cell r="Y775">
            <v>0</v>
          </cell>
        </row>
        <row r="776">
          <cell r="A776">
            <v>200106</v>
          </cell>
          <cell r="B776" t="str">
            <v>dfp01</v>
          </cell>
          <cell r="C776" t="str">
            <v>dfp</v>
          </cell>
          <cell r="D776">
            <v>37048</v>
          </cell>
          <cell r="E776">
            <v>37048</v>
          </cell>
          <cell r="F776">
            <v>37049</v>
          </cell>
          <cell r="G776">
            <v>37049</v>
          </cell>
          <cell r="H776">
            <v>980.27</v>
          </cell>
          <cell r="I776">
            <v>980.3</v>
          </cell>
          <cell r="J776" t="str">
            <v>Фосфорит</v>
          </cell>
          <cell r="K776" t="str">
            <v>КГОК</v>
          </cell>
          <cell r="L776" t="str">
            <v>GMF</v>
          </cell>
          <cell r="M776" t="str">
            <v>Nagel</v>
          </cell>
          <cell r="N776">
            <v>130.80690000000001</v>
          </cell>
          <cell r="O776">
            <v>128229.97</v>
          </cell>
          <cell r="P776">
            <v>128229.97</v>
          </cell>
          <cell r="Q776">
            <v>0</v>
          </cell>
          <cell r="R776">
            <v>-119.3034</v>
          </cell>
          <cell r="S776">
            <v>-116949.5</v>
          </cell>
          <cell r="T776">
            <v>-116949.5</v>
          </cell>
          <cell r="U776">
            <v>0</v>
          </cell>
          <cell r="V776">
            <v>-8.2361000000000004</v>
          </cell>
          <cell r="W776">
            <v>-8073.89</v>
          </cell>
          <cell r="X776">
            <v>-8073.89</v>
          </cell>
          <cell r="Y776">
            <v>0</v>
          </cell>
        </row>
        <row r="777">
          <cell r="A777">
            <v>200106</v>
          </cell>
          <cell r="B777" t="str">
            <v>dfp02</v>
          </cell>
          <cell r="C777" t="str">
            <v>dfp</v>
          </cell>
          <cell r="D777">
            <v>37054</v>
          </cell>
          <cell r="E777">
            <v>37054</v>
          </cell>
          <cell r="F777">
            <v>37057</v>
          </cell>
          <cell r="G777">
            <v>37057</v>
          </cell>
          <cell r="H777">
            <v>1475.94</v>
          </cell>
          <cell r="I777">
            <v>1491.61</v>
          </cell>
          <cell r="J777" t="str">
            <v>Фосфорит</v>
          </cell>
          <cell r="K777" t="str">
            <v>КГОК</v>
          </cell>
          <cell r="L777" t="str">
            <v>GMF</v>
          </cell>
          <cell r="M777" t="str">
            <v>Nagel</v>
          </cell>
          <cell r="N777">
            <v>122.4376</v>
          </cell>
          <cell r="O777">
            <v>182629.2</v>
          </cell>
          <cell r="P777">
            <v>182629.2</v>
          </cell>
          <cell r="Q777">
            <v>0</v>
          </cell>
          <cell r="R777">
            <v>-120.9635</v>
          </cell>
          <cell r="S777">
            <v>-178534.89</v>
          </cell>
          <cell r="T777">
            <v>-178534.89</v>
          </cell>
          <cell r="U777">
            <v>0</v>
          </cell>
          <cell r="V777">
            <v>-8.9564000000000004</v>
          </cell>
          <cell r="W777">
            <v>-13359.49</v>
          </cell>
          <cell r="X777">
            <v>-13359.49</v>
          </cell>
          <cell r="Y777">
            <v>0</v>
          </cell>
        </row>
        <row r="778">
          <cell r="A778">
            <v>200106</v>
          </cell>
          <cell r="B778" t="str">
            <v>dfp03</v>
          </cell>
          <cell r="C778" t="str">
            <v>dfp</v>
          </cell>
          <cell r="D778">
            <v>37057</v>
          </cell>
          <cell r="E778">
            <v>37057</v>
          </cell>
          <cell r="F778">
            <v>37059</v>
          </cell>
          <cell r="G778">
            <v>37059</v>
          </cell>
          <cell r="H778">
            <v>519.75</v>
          </cell>
          <cell r="I778">
            <v>520.28</v>
          </cell>
          <cell r="J778" t="str">
            <v>Фосфорит</v>
          </cell>
          <cell r="K778" t="str">
            <v>КГОК</v>
          </cell>
          <cell r="L778" t="str">
            <v>GMF</v>
          </cell>
          <cell r="M778" t="str">
            <v>Nagel</v>
          </cell>
          <cell r="N778">
            <v>125</v>
          </cell>
          <cell r="O778">
            <v>65035</v>
          </cell>
          <cell r="P778">
            <v>65035</v>
          </cell>
          <cell r="Q778">
            <v>0</v>
          </cell>
          <cell r="R778">
            <v>-116</v>
          </cell>
          <cell r="S778">
            <v>-60291</v>
          </cell>
          <cell r="T778">
            <v>-60291</v>
          </cell>
          <cell r="U778">
            <v>0</v>
          </cell>
          <cell r="V778">
            <v>-7.9272999999999998</v>
          </cell>
          <cell r="W778">
            <v>-4124.4399999999996</v>
          </cell>
          <cell r="X778">
            <v>-4124.4399999999996</v>
          </cell>
          <cell r="Y778">
            <v>0</v>
          </cell>
        </row>
        <row r="779">
          <cell r="A779">
            <v>200106</v>
          </cell>
          <cell r="B779" t="str">
            <v>dfp04</v>
          </cell>
          <cell r="C779" t="str">
            <v>dfp</v>
          </cell>
          <cell r="D779">
            <v>37064</v>
          </cell>
          <cell r="E779">
            <v>37064</v>
          </cell>
          <cell r="F779">
            <v>37066</v>
          </cell>
          <cell r="G779">
            <v>37066</v>
          </cell>
          <cell r="H779">
            <v>1456.26</v>
          </cell>
          <cell r="I779">
            <v>1460.7</v>
          </cell>
          <cell r="J779" t="str">
            <v>Фосфорит</v>
          </cell>
          <cell r="K779" t="str">
            <v>КГОК</v>
          </cell>
          <cell r="L779" t="str">
            <v>GMF</v>
          </cell>
          <cell r="M779" t="str">
            <v>Nagel</v>
          </cell>
          <cell r="N779">
            <v>130.40049999999999</v>
          </cell>
          <cell r="O779">
            <v>190476</v>
          </cell>
          <cell r="P779">
            <v>190476</v>
          </cell>
          <cell r="Q779">
            <v>0</v>
          </cell>
          <cell r="R779">
            <v>-118.90170000000001</v>
          </cell>
          <cell r="S779">
            <v>-173151.81</v>
          </cell>
          <cell r="T779">
            <v>-173151.81</v>
          </cell>
          <cell r="U779">
            <v>0</v>
          </cell>
          <cell r="V779">
            <v>-7.6905999999999999</v>
          </cell>
          <cell r="W779">
            <v>-11233.72</v>
          </cell>
          <cell r="X779">
            <v>-11233.72</v>
          </cell>
          <cell r="Y779">
            <v>0</v>
          </cell>
        </row>
        <row r="780">
          <cell r="A780">
            <v>200106</v>
          </cell>
          <cell r="B780" t="str">
            <v>dfp05</v>
          </cell>
          <cell r="C780" t="str">
            <v>dfp</v>
          </cell>
          <cell r="D780">
            <v>37066</v>
          </cell>
          <cell r="E780">
            <v>37066</v>
          </cell>
          <cell r="F780">
            <v>37068</v>
          </cell>
          <cell r="G780">
            <v>37068</v>
          </cell>
          <cell r="H780">
            <v>620.11</v>
          </cell>
          <cell r="I780">
            <v>617.11</v>
          </cell>
          <cell r="J780" t="str">
            <v>Фосфорит</v>
          </cell>
          <cell r="K780" t="str">
            <v>КГОК</v>
          </cell>
          <cell r="L780" t="str">
            <v>GMF</v>
          </cell>
          <cell r="M780" t="str">
            <v>Nagel</v>
          </cell>
          <cell r="N780">
            <v>130.47399999999999</v>
          </cell>
          <cell r="O780">
            <v>80516.800000000003</v>
          </cell>
          <cell r="P780">
            <v>80516.800000000003</v>
          </cell>
          <cell r="Q780">
            <v>0</v>
          </cell>
          <cell r="R780">
            <v>-118.9717</v>
          </cell>
          <cell r="S780">
            <v>-73775.539999999994</v>
          </cell>
          <cell r="T780">
            <v>-73775.539999999994</v>
          </cell>
          <cell r="U780">
            <v>0</v>
          </cell>
          <cell r="V780">
            <v>-8.1248000000000005</v>
          </cell>
          <cell r="W780">
            <v>-5013.92</v>
          </cell>
          <cell r="X780">
            <v>-5013.92</v>
          </cell>
          <cell r="Y780">
            <v>0</v>
          </cell>
        </row>
        <row r="781">
          <cell r="A781">
            <v>200106</v>
          </cell>
          <cell r="B781" t="str">
            <v>dfp06</v>
          </cell>
          <cell r="C781" t="str">
            <v>dfp</v>
          </cell>
          <cell r="D781">
            <v>37070</v>
          </cell>
          <cell r="E781">
            <v>37070</v>
          </cell>
          <cell r="F781">
            <v>37072</v>
          </cell>
          <cell r="G781">
            <v>37072</v>
          </cell>
          <cell r="H781">
            <v>3020.57</v>
          </cell>
          <cell r="I781">
            <v>3024.9</v>
          </cell>
          <cell r="J781" t="str">
            <v>Фосфорит</v>
          </cell>
          <cell r="K781" t="str">
            <v>КГОК</v>
          </cell>
          <cell r="L781" t="str">
            <v>GMF</v>
          </cell>
          <cell r="M781" t="str">
            <v>Nagel</v>
          </cell>
          <cell r="N781">
            <v>128.3194</v>
          </cell>
          <cell r="O781">
            <v>388153.4</v>
          </cell>
          <cell r="P781">
            <v>388153.4</v>
          </cell>
          <cell r="Q781">
            <v>0</v>
          </cell>
          <cell r="R781">
            <v>-117.81180000000001</v>
          </cell>
          <cell r="S781">
            <v>-355858.82</v>
          </cell>
          <cell r="T781">
            <v>-355858.82</v>
          </cell>
          <cell r="U781">
            <v>0</v>
          </cell>
          <cell r="V781">
            <v>-7.5054999999999996</v>
          </cell>
          <cell r="W781">
            <v>-22703.31</v>
          </cell>
          <cell r="X781">
            <v>-22703.31</v>
          </cell>
          <cell r="Y781">
            <v>0</v>
          </cell>
        </row>
        <row r="782">
          <cell r="A782">
            <v>200107</v>
          </cell>
          <cell r="B782" t="str">
            <v>dfp07</v>
          </cell>
          <cell r="C782" t="str">
            <v>dfp</v>
          </cell>
          <cell r="D782">
            <v>37072</v>
          </cell>
          <cell r="E782">
            <v>37072</v>
          </cell>
          <cell r="F782">
            <v>37074</v>
          </cell>
          <cell r="G782">
            <v>37074</v>
          </cell>
          <cell r="H782">
            <v>1002.68</v>
          </cell>
          <cell r="I782">
            <v>1009.88</v>
          </cell>
          <cell r="J782" t="str">
            <v>Фосфорит</v>
          </cell>
          <cell r="K782" t="str">
            <v>КГОК</v>
          </cell>
          <cell r="L782" t="str">
            <v>GMF</v>
          </cell>
          <cell r="M782" t="str">
            <v>Nagel</v>
          </cell>
          <cell r="N782">
            <v>127.2769</v>
          </cell>
          <cell r="O782">
            <v>128534.39999999999</v>
          </cell>
          <cell r="P782">
            <v>128534.39999999999</v>
          </cell>
          <cell r="Q782">
            <v>0</v>
          </cell>
          <cell r="R782">
            <v>-120.744</v>
          </cell>
          <cell r="S782">
            <v>-121067.58</v>
          </cell>
          <cell r="T782">
            <v>-121067.58</v>
          </cell>
          <cell r="U782">
            <v>0</v>
          </cell>
          <cell r="V782">
            <v>-8.9085999999999999</v>
          </cell>
          <cell r="W782">
            <v>-8996.6</v>
          </cell>
          <cell r="X782">
            <v>-8996.6</v>
          </cell>
          <cell r="Y782">
            <v>0</v>
          </cell>
        </row>
        <row r="783">
          <cell r="A783">
            <v>200107</v>
          </cell>
          <cell r="B783" t="str">
            <v>dfp08</v>
          </cell>
          <cell r="C783" t="str">
            <v>dfp</v>
          </cell>
          <cell r="D783">
            <v>37079</v>
          </cell>
          <cell r="E783">
            <v>37079</v>
          </cell>
          <cell r="F783">
            <v>37081</v>
          </cell>
          <cell r="G783">
            <v>37081</v>
          </cell>
          <cell r="H783">
            <v>3002.7</v>
          </cell>
          <cell r="I783">
            <v>3003.01</v>
          </cell>
          <cell r="J783" t="str">
            <v>Фосфорит</v>
          </cell>
          <cell r="K783" t="str">
            <v>КГОК</v>
          </cell>
          <cell r="L783" t="str">
            <v>GMF</v>
          </cell>
          <cell r="M783" t="str">
            <v>Nagel</v>
          </cell>
          <cell r="N783">
            <v>135.66900000000001</v>
          </cell>
          <cell r="O783">
            <v>407415.38</v>
          </cell>
          <cell r="P783">
            <v>407415.38</v>
          </cell>
          <cell r="Q783">
            <v>0</v>
          </cell>
          <cell r="R783">
            <v>-116.6634</v>
          </cell>
          <cell r="S783">
            <v>-350305.27</v>
          </cell>
          <cell r="T783">
            <v>-350305.27</v>
          </cell>
          <cell r="U783">
            <v>0</v>
          </cell>
          <cell r="V783">
            <v>-7.3263999999999996</v>
          </cell>
          <cell r="W783">
            <v>-22001.37</v>
          </cell>
          <cell r="X783">
            <v>-22001.37</v>
          </cell>
          <cell r="Y783">
            <v>0</v>
          </cell>
        </row>
        <row r="784">
          <cell r="A784">
            <v>200107</v>
          </cell>
          <cell r="B784" t="str">
            <v>dfp09</v>
          </cell>
          <cell r="C784" t="str">
            <v>dfp</v>
          </cell>
          <cell r="D784">
            <v>37085</v>
          </cell>
          <cell r="E784">
            <v>37085</v>
          </cell>
          <cell r="F784">
            <v>37087</v>
          </cell>
          <cell r="G784">
            <v>37087</v>
          </cell>
          <cell r="H784">
            <v>1203.95</v>
          </cell>
          <cell r="I784">
            <v>1206.3900000000001</v>
          </cell>
          <cell r="J784" t="str">
            <v>Фосфорит</v>
          </cell>
          <cell r="K784" t="str">
            <v>КГОК</v>
          </cell>
          <cell r="L784" t="str">
            <v>GMF</v>
          </cell>
          <cell r="M784" t="str">
            <v>Nagel</v>
          </cell>
          <cell r="N784">
            <v>142.96029999999999</v>
          </cell>
          <cell r="O784">
            <v>172465.82</v>
          </cell>
          <cell r="P784">
            <v>172465.82</v>
          </cell>
          <cell r="Q784">
            <v>0</v>
          </cell>
          <cell r="R784">
            <v>-123.97029999999999</v>
          </cell>
          <cell r="S784">
            <v>-149254.04999999999</v>
          </cell>
          <cell r="T784">
            <v>-149254.04999999999</v>
          </cell>
          <cell r="U784">
            <v>0</v>
          </cell>
          <cell r="V784">
            <v>-8.7600999999999996</v>
          </cell>
          <cell r="W784">
            <v>-10568.11</v>
          </cell>
          <cell r="X784">
            <v>-10568.11</v>
          </cell>
          <cell r="Y784">
            <v>0</v>
          </cell>
        </row>
        <row r="785">
          <cell r="A785">
            <v>200107</v>
          </cell>
          <cell r="B785" t="str">
            <v>dfp10</v>
          </cell>
          <cell r="C785" t="str">
            <v>dfp</v>
          </cell>
          <cell r="D785">
            <v>37099</v>
          </cell>
          <cell r="E785">
            <v>37099</v>
          </cell>
          <cell r="F785">
            <v>37101</v>
          </cell>
          <cell r="G785">
            <v>37101</v>
          </cell>
          <cell r="H785">
            <v>1138.22</v>
          </cell>
          <cell r="I785">
            <v>1100.27</v>
          </cell>
          <cell r="J785" t="str">
            <v>Фосфорит</v>
          </cell>
          <cell r="K785" t="str">
            <v>КГОК</v>
          </cell>
          <cell r="L785" t="str">
            <v>GMF</v>
          </cell>
          <cell r="M785" t="str">
            <v>Nagel</v>
          </cell>
          <cell r="N785">
            <v>138</v>
          </cell>
          <cell r="O785">
            <v>151837.26</v>
          </cell>
          <cell r="P785">
            <v>151837.26</v>
          </cell>
          <cell r="Q785">
            <v>0</v>
          </cell>
          <cell r="R785">
            <v>-119</v>
          </cell>
          <cell r="S785">
            <v>-135448.18</v>
          </cell>
          <cell r="T785">
            <v>-135448.18</v>
          </cell>
          <cell r="U785">
            <v>0</v>
          </cell>
          <cell r="V785">
            <v>-7.6528</v>
          </cell>
          <cell r="W785">
            <v>-8420.16</v>
          </cell>
          <cell r="X785">
            <v>-8420.16</v>
          </cell>
          <cell r="Y785">
            <v>0</v>
          </cell>
        </row>
        <row r="786">
          <cell r="A786">
            <v>200202</v>
          </cell>
          <cell r="B786" t="str">
            <v>dfp100</v>
          </cell>
          <cell r="C786" t="str">
            <v>dfp</v>
          </cell>
          <cell r="D786">
            <v>37315</v>
          </cell>
          <cell r="E786">
            <v>37309</v>
          </cell>
          <cell r="F786">
            <v>37315</v>
          </cell>
          <cell r="G786">
            <v>37315</v>
          </cell>
          <cell r="H786">
            <v>273</v>
          </cell>
          <cell r="I786">
            <v>273</v>
          </cell>
          <cell r="J786" t="str">
            <v>Фосфорит2</v>
          </cell>
          <cell r="K786" t="str">
            <v>Фосфорит2</v>
          </cell>
          <cell r="L786" t="str">
            <v>GMF</v>
          </cell>
          <cell r="M786" t="str">
            <v>IET</v>
          </cell>
          <cell r="N786">
            <v>151.5</v>
          </cell>
          <cell r="O786">
            <v>41359.5</v>
          </cell>
          <cell r="P786">
            <v>41359.5</v>
          </cell>
          <cell r="Q786">
            <v>0</v>
          </cell>
          <cell r="R786">
            <v>-146.69999999999999</v>
          </cell>
          <cell r="S786">
            <v>-40049.1</v>
          </cell>
          <cell r="T786">
            <v>-40049.1</v>
          </cell>
          <cell r="U786">
            <v>0</v>
          </cell>
          <cell r="V786">
            <v>0</v>
          </cell>
          <cell r="W786">
            <v>0</v>
          </cell>
          <cell r="X786">
            <v>0</v>
          </cell>
          <cell r="Y786">
            <v>0</v>
          </cell>
        </row>
        <row r="787">
          <cell r="A787">
            <v>200203</v>
          </cell>
          <cell r="B787" t="str">
            <v>dfp101</v>
          </cell>
          <cell r="C787" t="str">
            <v>dfp</v>
          </cell>
          <cell r="D787">
            <v>37339</v>
          </cell>
          <cell r="E787">
            <v>37337</v>
          </cell>
          <cell r="F787">
            <v>37339</v>
          </cell>
          <cell r="G787">
            <v>37337</v>
          </cell>
          <cell r="H787">
            <v>65</v>
          </cell>
          <cell r="I787">
            <v>65</v>
          </cell>
          <cell r="J787" t="str">
            <v>Фосфорит2</v>
          </cell>
          <cell r="K787" t="str">
            <v>Фосфорит2</v>
          </cell>
          <cell r="L787" t="str">
            <v>GMF</v>
          </cell>
          <cell r="M787" t="str">
            <v>IET</v>
          </cell>
          <cell r="N787">
            <v>154.5</v>
          </cell>
          <cell r="O787">
            <v>10042.5</v>
          </cell>
          <cell r="P787">
            <v>10042.5</v>
          </cell>
          <cell r="Q787">
            <v>0</v>
          </cell>
          <cell r="R787">
            <v>-140.69999999999999</v>
          </cell>
          <cell r="S787">
            <v>-9145.5</v>
          </cell>
          <cell r="T787">
            <v>-9145.5</v>
          </cell>
          <cell r="U787">
            <v>0</v>
          </cell>
          <cell r="V787">
            <v>0</v>
          </cell>
          <cell r="W787">
            <v>0</v>
          </cell>
          <cell r="X787">
            <v>0</v>
          </cell>
          <cell r="Y787">
            <v>0</v>
          </cell>
        </row>
        <row r="788">
          <cell r="A788">
            <v>200204</v>
          </cell>
          <cell r="B788" t="str">
            <v>dfp102</v>
          </cell>
          <cell r="C788" t="str">
            <v>dfp</v>
          </cell>
          <cell r="D788">
            <v>37359</v>
          </cell>
          <cell r="E788">
            <v>37360</v>
          </cell>
          <cell r="F788">
            <v>37361</v>
          </cell>
          <cell r="G788">
            <v>37362</v>
          </cell>
          <cell r="H788">
            <v>1356.36</v>
          </cell>
          <cell r="I788">
            <v>1335.56</v>
          </cell>
          <cell r="J788" t="str">
            <v>Фосфорит2</v>
          </cell>
          <cell r="K788" t="str">
            <v>Фосфорит2</v>
          </cell>
          <cell r="L788" t="str">
            <v>GMF</v>
          </cell>
          <cell r="M788" t="str">
            <v>Nagel</v>
          </cell>
          <cell r="N788">
            <v>148</v>
          </cell>
          <cell r="O788">
            <v>197662.88</v>
          </cell>
          <cell r="P788">
            <v>197662.88</v>
          </cell>
          <cell r="Q788">
            <v>0</v>
          </cell>
          <cell r="R788">
            <v>-138.6</v>
          </cell>
          <cell r="S788">
            <v>-187991.5</v>
          </cell>
          <cell r="T788">
            <v>-187991.5</v>
          </cell>
          <cell r="U788">
            <v>0</v>
          </cell>
          <cell r="V788">
            <v>-7.3947000000000003</v>
          </cell>
          <cell r="W788">
            <v>-9876.01</v>
          </cell>
          <cell r="X788">
            <v>-9876.01</v>
          </cell>
          <cell r="Y788">
            <v>0</v>
          </cell>
        </row>
        <row r="789">
          <cell r="A789">
            <v>200204</v>
          </cell>
          <cell r="B789" t="str">
            <v>dfp104</v>
          </cell>
          <cell r="C789" t="str">
            <v>dfp</v>
          </cell>
          <cell r="D789">
            <v>37375</v>
          </cell>
          <cell r="E789">
            <v>37374</v>
          </cell>
          <cell r="F789">
            <v>37375</v>
          </cell>
          <cell r="G789">
            <v>37374</v>
          </cell>
          <cell r="H789">
            <v>545</v>
          </cell>
          <cell r="I789">
            <v>545</v>
          </cell>
          <cell r="J789" t="str">
            <v>Фосфорит2</v>
          </cell>
          <cell r="K789" t="str">
            <v>Фосфорит2</v>
          </cell>
          <cell r="L789" t="str">
            <v>GMF</v>
          </cell>
          <cell r="M789" t="str">
            <v>IET</v>
          </cell>
          <cell r="N789">
            <v>151.5</v>
          </cell>
          <cell r="O789">
            <v>82567.5</v>
          </cell>
          <cell r="P789">
            <v>82567.5</v>
          </cell>
          <cell r="Q789">
            <v>0</v>
          </cell>
          <cell r="R789">
            <v>-145.22479999999999</v>
          </cell>
          <cell r="S789">
            <v>-79147.5</v>
          </cell>
          <cell r="T789">
            <v>-79147.5</v>
          </cell>
          <cell r="U789">
            <v>0</v>
          </cell>
          <cell r="V789">
            <v>0</v>
          </cell>
          <cell r="W789">
            <v>0</v>
          </cell>
          <cell r="X789">
            <v>0</v>
          </cell>
          <cell r="Y789">
            <v>0</v>
          </cell>
        </row>
        <row r="790">
          <cell r="A790">
            <v>200204</v>
          </cell>
          <cell r="B790" t="str">
            <v>dfp105</v>
          </cell>
          <cell r="C790" t="str">
            <v>dfp</v>
          </cell>
          <cell r="D790">
            <v>37369</v>
          </cell>
          <cell r="E790">
            <v>37371</v>
          </cell>
          <cell r="F790">
            <v>37369</v>
          </cell>
          <cell r="G790">
            <v>37371</v>
          </cell>
          <cell r="H790">
            <v>130</v>
          </cell>
          <cell r="I790">
            <v>130</v>
          </cell>
          <cell r="J790" t="str">
            <v>Фосфорит2</v>
          </cell>
          <cell r="K790" t="str">
            <v>Фосфорит2</v>
          </cell>
          <cell r="L790" t="str">
            <v>GMF</v>
          </cell>
          <cell r="M790" t="str">
            <v>IET</v>
          </cell>
          <cell r="N790">
            <v>154.5</v>
          </cell>
          <cell r="O790">
            <v>20085</v>
          </cell>
          <cell r="P790">
            <v>20085</v>
          </cell>
          <cell r="Q790">
            <v>0</v>
          </cell>
          <cell r="R790">
            <v>-140.69999999999999</v>
          </cell>
          <cell r="S790">
            <v>-18291</v>
          </cell>
          <cell r="T790">
            <v>-18291</v>
          </cell>
          <cell r="U790">
            <v>0</v>
          </cell>
          <cell r="V790">
            <v>0</v>
          </cell>
          <cell r="W790">
            <v>0</v>
          </cell>
          <cell r="X790">
            <v>0</v>
          </cell>
          <cell r="Y790">
            <v>0</v>
          </cell>
        </row>
        <row r="791">
          <cell r="A791">
            <v>200204</v>
          </cell>
          <cell r="B791" t="str">
            <v>dfp106</v>
          </cell>
          <cell r="C791" t="str">
            <v>dfp</v>
          </cell>
          <cell r="D791">
            <v>37369</v>
          </cell>
          <cell r="E791">
            <v>37371</v>
          </cell>
          <cell r="F791">
            <v>37369</v>
          </cell>
          <cell r="G791">
            <v>37371</v>
          </cell>
          <cell r="H791">
            <v>65</v>
          </cell>
          <cell r="I791">
            <v>65</v>
          </cell>
          <cell r="J791" t="str">
            <v>Фосфорит2</v>
          </cell>
          <cell r="K791" t="str">
            <v>Фосфорит2</v>
          </cell>
          <cell r="L791" t="str">
            <v>GMF</v>
          </cell>
          <cell r="M791" t="str">
            <v>IET</v>
          </cell>
          <cell r="N791">
            <v>151.5</v>
          </cell>
          <cell r="O791">
            <v>9847.5</v>
          </cell>
          <cell r="P791">
            <v>9847.5</v>
          </cell>
          <cell r="Q791">
            <v>0</v>
          </cell>
          <cell r="R791">
            <v>-146.69999999999999</v>
          </cell>
          <cell r="S791">
            <v>-9535.5</v>
          </cell>
          <cell r="T791">
            <v>-9535.5</v>
          </cell>
          <cell r="U791">
            <v>0</v>
          </cell>
          <cell r="V791">
            <v>0</v>
          </cell>
          <cell r="W791">
            <v>0</v>
          </cell>
          <cell r="X791">
            <v>0</v>
          </cell>
          <cell r="Y791">
            <v>0</v>
          </cell>
        </row>
        <row r="792">
          <cell r="A792">
            <v>200204</v>
          </cell>
          <cell r="B792" t="str">
            <v>dfp107</v>
          </cell>
          <cell r="C792" t="str">
            <v>dfp</v>
          </cell>
          <cell r="D792">
            <v>37363</v>
          </cell>
          <cell r="E792">
            <v>37365</v>
          </cell>
          <cell r="F792">
            <v>37365</v>
          </cell>
          <cell r="G792">
            <v>37368</v>
          </cell>
          <cell r="H792">
            <v>3078.49</v>
          </cell>
          <cell r="I792">
            <v>3171.06</v>
          </cell>
          <cell r="J792" t="str">
            <v>Фосфорит2</v>
          </cell>
          <cell r="K792" t="str">
            <v>Фосфорит2</v>
          </cell>
          <cell r="L792" t="str">
            <v>GMF</v>
          </cell>
          <cell r="M792" t="str">
            <v>Nagel</v>
          </cell>
          <cell r="N792">
            <v>144.1739</v>
          </cell>
          <cell r="O792">
            <v>457184.16</v>
          </cell>
          <cell r="P792">
            <v>457184.16</v>
          </cell>
          <cell r="Q792">
            <v>0</v>
          </cell>
          <cell r="R792">
            <v>-134.79990000000001</v>
          </cell>
          <cell r="S792">
            <v>-414980.16</v>
          </cell>
          <cell r="T792">
            <v>-414980.16</v>
          </cell>
          <cell r="U792">
            <v>0</v>
          </cell>
          <cell r="V792">
            <v>-7.1634000000000002</v>
          </cell>
          <cell r="W792">
            <v>-22715.68</v>
          </cell>
          <cell r="X792">
            <v>-22715.68</v>
          </cell>
          <cell r="Y792">
            <v>0</v>
          </cell>
        </row>
        <row r="793">
          <cell r="A793">
            <v>200205</v>
          </cell>
          <cell r="B793" t="str">
            <v>dfp108</v>
          </cell>
          <cell r="C793" t="str">
            <v>dfp</v>
          </cell>
          <cell r="D793">
            <v>37376</v>
          </cell>
          <cell r="E793">
            <v>37375</v>
          </cell>
          <cell r="F793">
            <v>37378</v>
          </cell>
          <cell r="G793">
            <v>37378</v>
          </cell>
          <cell r="H793">
            <v>3193.91</v>
          </cell>
          <cell r="I793">
            <v>3140.87</v>
          </cell>
          <cell r="J793" t="str">
            <v>Фосфорит2</v>
          </cell>
          <cell r="K793" t="str">
            <v>Фосфорит2</v>
          </cell>
          <cell r="L793" t="str">
            <v>GMF</v>
          </cell>
          <cell r="M793" t="str">
            <v>Nagel</v>
          </cell>
          <cell r="N793">
            <v>146.41550000000001</v>
          </cell>
          <cell r="O793">
            <v>459871.94</v>
          </cell>
          <cell r="P793">
            <v>459871.94</v>
          </cell>
          <cell r="Q793">
            <v>0</v>
          </cell>
          <cell r="R793">
            <v>-137.05619999999999</v>
          </cell>
          <cell r="S793">
            <v>-437745.25</v>
          </cell>
          <cell r="T793">
            <v>-437745.25</v>
          </cell>
          <cell r="U793">
            <v>0</v>
          </cell>
          <cell r="V793">
            <v>-7.2649999999999997</v>
          </cell>
          <cell r="W793">
            <v>-22818.46</v>
          </cell>
          <cell r="X793">
            <v>-22818.46</v>
          </cell>
          <cell r="Y793">
            <v>0</v>
          </cell>
        </row>
        <row r="794">
          <cell r="A794">
            <v>200203</v>
          </cell>
          <cell r="B794" t="str">
            <v>dfp109</v>
          </cell>
          <cell r="C794" t="str">
            <v>dfp</v>
          </cell>
          <cell r="D794">
            <v>37342</v>
          </cell>
          <cell r="E794">
            <v>37346</v>
          </cell>
          <cell r="F794">
            <v>37342</v>
          </cell>
          <cell r="G794">
            <v>37346</v>
          </cell>
          <cell r="H794">
            <v>130</v>
          </cell>
          <cell r="I794">
            <v>130</v>
          </cell>
          <cell r="J794" t="str">
            <v>Фосфорит2</v>
          </cell>
          <cell r="K794" t="str">
            <v>Фосфорит2</v>
          </cell>
          <cell r="L794" t="str">
            <v>GMF</v>
          </cell>
          <cell r="M794" t="str">
            <v>IET</v>
          </cell>
          <cell r="N794">
            <v>151.5</v>
          </cell>
          <cell r="O794">
            <v>19695</v>
          </cell>
          <cell r="P794">
            <v>19695</v>
          </cell>
          <cell r="Q794">
            <v>0</v>
          </cell>
          <cell r="R794">
            <v>-146.69999999999999</v>
          </cell>
          <cell r="S794">
            <v>-19071</v>
          </cell>
          <cell r="T794">
            <v>-19071</v>
          </cell>
          <cell r="U794">
            <v>0</v>
          </cell>
          <cell r="V794">
            <v>0</v>
          </cell>
          <cell r="W794">
            <v>0</v>
          </cell>
          <cell r="X794">
            <v>0</v>
          </cell>
          <cell r="Y794">
            <v>0</v>
          </cell>
        </row>
        <row r="795">
          <cell r="A795">
            <v>200108</v>
          </cell>
          <cell r="B795" t="str">
            <v>dfp11</v>
          </cell>
          <cell r="C795" t="str">
            <v>dfp</v>
          </cell>
          <cell r="D795">
            <v>37103</v>
          </cell>
          <cell r="E795">
            <v>37103</v>
          </cell>
          <cell r="F795">
            <v>37105</v>
          </cell>
          <cell r="G795">
            <v>37105</v>
          </cell>
          <cell r="H795">
            <v>1132.7</v>
          </cell>
          <cell r="I795">
            <v>1120.79</v>
          </cell>
          <cell r="J795" t="str">
            <v>Фосфорит</v>
          </cell>
          <cell r="K795" t="str">
            <v>КГОК</v>
          </cell>
          <cell r="L795" t="str">
            <v>GMF</v>
          </cell>
          <cell r="M795" t="str">
            <v>Nagel</v>
          </cell>
          <cell r="N795">
            <v>138</v>
          </cell>
          <cell r="O795">
            <v>154669.01999999999</v>
          </cell>
          <cell r="P795">
            <v>154669.01999999999</v>
          </cell>
          <cell r="Q795">
            <v>0</v>
          </cell>
          <cell r="R795">
            <v>-119</v>
          </cell>
          <cell r="S795">
            <v>-134791.29999999999</v>
          </cell>
          <cell r="T795">
            <v>-134791.29999999999</v>
          </cell>
          <cell r="U795">
            <v>0</v>
          </cell>
          <cell r="V795">
            <v>-7.4320000000000004</v>
          </cell>
          <cell r="W795">
            <v>-8329.73</v>
          </cell>
          <cell r="X795">
            <v>-8329.73</v>
          </cell>
          <cell r="Y795">
            <v>0</v>
          </cell>
        </row>
        <row r="796">
          <cell r="A796">
            <v>200204</v>
          </cell>
          <cell r="B796" t="str">
            <v>dfp110</v>
          </cell>
          <cell r="C796" t="str">
            <v>dfp</v>
          </cell>
          <cell r="D796">
            <v>37366</v>
          </cell>
          <cell r="E796">
            <v>37366</v>
          </cell>
          <cell r="F796">
            <v>37366</v>
          </cell>
          <cell r="G796">
            <v>37366</v>
          </cell>
          <cell r="H796">
            <v>64</v>
          </cell>
          <cell r="I796">
            <v>64</v>
          </cell>
          <cell r="J796" t="str">
            <v>Фосфорит2</v>
          </cell>
          <cell r="K796" t="str">
            <v>Фосфорит2</v>
          </cell>
          <cell r="L796" t="str">
            <v>GMF</v>
          </cell>
          <cell r="M796" t="str">
            <v>IET</v>
          </cell>
          <cell r="N796">
            <v>154.5</v>
          </cell>
          <cell r="O796">
            <v>9888</v>
          </cell>
          <cell r="P796">
            <v>9888</v>
          </cell>
          <cell r="Q796">
            <v>0</v>
          </cell>
          <cell r="R796">
            <v>-140.69999999999999</v>
          </cell>
          <cell r="S796">
            <v>-9004.7999999999993</v>
          </cell>
          <cell r="T796">
            <v>-9004.7999999999993</v>
          </cell>
          <cell r="U796">
            <v>0</v>
          </cell>
          <cell r="V796">
            <v>0</v>
          </cell>
          <cell r="W796">
            <v>0</v>
          </cell>
          <cell r="X796">
            <v>0</v>
          </cell>
          <cell r="Y796">
            <v>0</v>
          </cell>
        </row>
        <row r="797">
          <cell r="A797">
            <v>200204</v>
          </cell>
          <cell r="B797" t="str">
            <v>dfp111</v>
          </cell>
          <cell r="C797" t="str">
            <v>dfp</v>
          </cell>
          <cell r="D797">
            <v>37375</v>
          </cell>
          <cell r="E797">
            <v>37375</v>
          </cell>
          <cell r="F797">
            <v>37375</v>
          </cell>
          <cell r="G797">
            <v>37375</v>
          </cell>
          <cell r="H797">
            <v>64</v>
          </cell>
          <cell r="I797">
            <v>64</v>
          </cell>
          <cell r="J797" t="str">
            <v>Фосфорит2</v>
          </cell>
          <cell r="K797" t="str">
            <v>Фосфорит2</v>
          </cell>
          <cell r="L797" t="str">
            <v>GMF</v>
          </cell>
          <cell r="M797" t="str">
            <v>IET</v>
          </cell>
          <cell r="N797">
            <v>154.5</v>
          </cell>
          <cell r="O797">
            <v>9888</v>
          </cell>
          <cell r="P797">
            <v>9888</v>
          </cell>
          <cell r="Q797">
            <v>0</v>
          </cell>
          <cell r="R797">
            <v>-140.69999999999999</v>
          </cell>
          <cell r="S797">
            <v>-9004.7999999999993</v>
          </cell>
          <cell r="T797">
            <v>-9004.7999999999993</v>
          </cell>
          <cell r="U797">
            <v>0</v>
          </cell>
          <cell r="V797">
            <v>0</v>
          </cell>
          <cell r="W797">
            <v>0</v>
          </cell>
          <cell r="X797">
            <v>0</v>
          </cell>
          <cell r="Y797">
            <v>0</v>
          </cell>
        </row>
        <row r="798">
          <cell r="A798">
            <v>200205</v>
          </cell>
          <cell r="B798" t="str">
            <v>dfp112</v>
          </cell>
          <cell r="C798" t="str">
            <v>dfp</v>
          </cell>
          <cell r="D798">
            <v>37377</v>
          </cell>
          <cell r="E798">
            <v>37378</v>
          </cell>
          <cell r="F798">
            <v>37379</v>
          </cell>
          <cell r="G798">
            <v>37382</v>
          </cell>
          <cell r="H798">
            <v>1420.4</v>
          </cell>
          <cell r="I798">
            <v>1404.92</v>
          </cell>
          <cell r="J798" t="str">
            <v>Фосфорит2</v>
          </cell>
          <cell r="K798" t="str">
            <v>Фосфорит2</v>
          </cell>
          <cell r="L798" t="str">
            <v>GMF</v>
          </cell>
          <cell r="M798" t="str">
            <v>Nagel</v>
          </cell>
          <cell r="N798">
            <v>148.68559999999999</v>
          </cell>
          <cell r="O798">
            <v>208891.38</v>
          </cell>
          <cell r="P798">
            <v>208891.38</v>
          </cell>
          <cell r="Q798">
            <v>0</v>
          </cell>
          <cell r="R798">
            <v>-138.86940000000001</v>
          </cell>
          <cell r="S798">
            <v>-197250.12</v>
          </cell>
          <cell r="T798">
            <v>-197250.12</v>
          </cell>
          <cell r="U798">
            <v>0</v>
          </cell>
          <cell r="V798">
            <v>-7.8973000000000004</v>
          </cell>
          <cell r="W798">
            <v>-11095.07</v>
          </cell>
          <cell r="X798">
            <v>-11095.07</v>
          </cell>
          <cell r="Y798">
            <v>0</v>
          </cell>
        </row>
        <row r="799">
          <cell r="A799">
            <v>200205</v>
          </cell>
          <cell r="B799" t="str">
            <v>dfp113</v>
          </cell>
          <cell r="C799" t="str">
            <v>dfp</v>
          </cell>
          <cell r="D799">
            <v>37384</v>
          </cell>
          <cell r="E799">
            <v>37385</v>
          </cell>
          <cell r="F799">
            <v>37387</v>
          </cell>
          <cell r="G799">
            <v>37389</v>
          </cell>
          <cell r="H799">
            <v>3080.82</v>
          </cell>
          <cell r="I799">
            <v>3164</v>
          </cell>
          <cell r="J799" t="str">
            <v>Фосфорит2</v>
          </cell>
          <cell r="K799" t="str">
            <v>Фосфорит2</v>
          </cell>
          <cell r="L799" t="str">
            <v>GMF</v>
          </cell>
          <cell r="M799" t="str">
            <v>Nagel</v>
          </cell>
          <cell r="N799">
            <v>146.4924</v>
          </cell>
          <cell r="O799">
            <v>463502.06</v>
          </cell>
          <cell r="P799">
            <v>463502.06</v>
          </cell>
          <cell r="Q799">
            <v>0</v>
          </cell>
          <cell r="R799">
            <v>-137.0523</v>
          </cell>
          <cell r="S799">
            <v>-422233.45</v>
          </cell>
          <cell r="T799">
            <v>-422233.45</v>
          </cell>
          <cell r="U799">
            <v>0</v>
          </cell>
          <cell r="V799">
            <v>-7.2068000000000003</v>
          </cell>
          <cell r="W799">
            <v>-22802.47</v>
          </cell>
          <cell r="X799">
            <v>-22802.47</v>
          </cell>
          <cell r="Y799">
            <v>0</v>
          </cell>
        </row>
        <row r="800">
          <cell r="A800">
            <v>200205</v>
          </cell>
          <cell r="B800" t="str">
            <v>dfp114</v>
          </cell>
          <cell r="C800" t="str">
            <v>dfp</v>
          </cell>
          <cell r="D800">
            <v>37391</v>
          </cell>
          <cell r="E800">
            <v>37391</v>
          </cell>
          <cell r="F800">
            <v>37393</v>
          </cell>
          <cell r="G800">
            <v>37394</v>
          </cell>
          <cell r="H800">
            <v>1374.88</v>
          </cell>
          <cell r="I800">
            <v>1368.82</v>
          </cell>
          <cell r="J800" t="str">
            <v>Фосфорит2</v>
          </cell>
          <cell r="K800" t="str">
            <v>Фосфорит2</v>
          </cell>
          <cell r="L800" t="str">
            <v>GMF</v>
          </cell>
          <cell r="M800" t="str">
            <v>Nagel</v>
          </cell>
          <cell r="N800">
            <v>150.59710000000001</v>
          </cell>
          <cell r="O800">
            <v>206140.36</v>
          </cell>
          <cell r="P800">
            <v>206140.36</v>
          </cell>
          <cell r="Q800">
            <v>0</v>
          </cell>
          <cell r="R800">
            <v>-140.02770000000001</v>
          </cell>
          <cell r="S800">
            <v>-192521.27</v>
          </cell>
          <cell r="T800">
            <v>-192521.27</v>
          </cell>
          <cell r="U800">
            <v>0</v>
          </cell>
          <cell r="V800">
            <v>-8.5388000000000002</v>
          </cell>
          <cell r="W800">
            <v>-11688.1</v>
          </cell>
          <cell r="X800">
            <v>-11688.1</v>
          </cell>
          <cell r="Y800">
            <v>0</v>
          </cell>
        </row>
        <row r="801">
          <cell r="A801">
            <v>200205</v>
          </cell>
          <cell r="B801" t="str">
            <v>dfp115</v>
          </cell>
          <cell r="C801" t="str">
            <v>dfp</v>
          </cell>
          <cell r="D801">
            <v>37400</v>
          </cell>
          <cell r="E801">
            <v>37407</v>
          </cell>
          <cell r="F801">
            <v>37400</v>
          </cell>
          <cell r="G801">
            <v>37407</v>
          </cell>
          <cell r="H801">
            <v>65</v>
          </cell>
          <cell r="I801">
            <v>65</v>
          </cell>
          <cell r="J801" t="str">
            <v>Фосфорит2</v>
          </cell>
          <cell r="K801" t="str">
            <v>Фосфорит2</v>
          </cell>
          <cell r="L801" t="str">
            <v>GMF</v>
          </cell>
          <cell r="M801" t="str">
            <v>IET</v>
          </cell>
          <cell r="N801">
            <v>151.5</v>
          </cell>
          <cell r="O801">
            <v>9847.5</v>
          </cell>
          <cell r="P801">
            <v>9847.5</v>
          </cell>
          <cell r="Q801">
            <v>0</v>
          </cell>
          <cell r="R801">
            <v>-146.69999999999999</v>
          </cell>
          <cell r="S801">
            <v>-9535.5</v>
          </cell>
          <cell r="T801">
            <v>-9535.5</v>
          </cell>
          <cell r="U801">
            <v>0</v>
          </cell>
          <cell r="V801">
            <v>0</v>
          </cell>
          <cell r="W801">
            <v>0</v>
          </cell>
          <cell r="X801">
            <v>0</v>
          </cell>
          <cell r="Y801">
            <v>0</v>
          </cell>
        </row>
        <row r="802">
          <cell r="A802">
            <v>200205</v>
          </cell>
          <cell r="B802" t="str">
            <v>dfp118</v>
          </cell>
          <cell r="C802" t="str">
            <v>dfp</v>
          </cell>
          <cell r="D802">
            <v>37407</v>
          </cell>
          <cell r="E802">
            <v>37407</v>
          </cell>
          <cell r="F802">
            <v>37407</v>
          </cell>
          <cell r="G802">
            <v>37407</v>
          </cell>
          <cell r="H802">
            <v>130</v>
          </cell>
          <cell r="I802">
            <v>130</v>
          </cell>
          <cell r="J802" t="str">
            <v>Фосфорит2</v>
          </cell>
          <cell r="K802" t="str">
            <v>Фосфорит2</v>
          </cell>
          <cell r="L802" t="str">
            <v>GMF</v>
          </cell>
          <cell r="M802" t="str">
            <v>IET</v>
          </cell>
          <cell r="N802">
            <v>151.5</v>
          </cell>
          <cell r="O802">
            <v>19695</v>
          </cell>
          <cell r="P802">
            <v>19695</v>
          </cell>
          <cell r="Q802">
            <v>0</v>
          </cell>
          <cell r="R802">
            <v>-140.69999999999999</v>
          </cell>
          <cell r="S802">
            <v>-18291</v>
          </cell>
          <cell r="T802">
            <v>-18291</v>
          </cell>
          <cell r="U802">
            <v>0</v>
          </cell>
          <cell r="V802">
            <v>0</v>
          </cell>
          <cell r="W802">
            <v>0</v>
          </cell>
          <cell r="X802">
            <v>0</v>
          </cell>
          <cell r="Y802">
            <v>0</v>
          </cell>
        </row>
        <row r="803">
          <cell r="A803">
            <v>200205</v>
          </cell>
          <cell r="B803" t="str">
            <v>dfp119</v>
          </cell>
          <cell r="C803" t="str">
            <v>dfp</v>
          </cell>
          <cell r="D803">
            <v>37407</v>
          </cell>
          <cell r="E803">
            <v>37407</v>
          </cell>
          <cell r="F803">
            <v>37407</v>
          </cell>
          <cell r="G803">
            <v>37407</v>
          </cell>
          <cell r="H803">
            <v>415</v>
          </cell>
          <cell r="I803">
            <v>415</v>
          </cell>
          <cell r="J803" t="str">
            <v>Фосфорит2</v>
          </cell>
          <cell r="K803" t="str">
            <v>Фосфорит2</v>
          </cell>
          <cell r="L803" t="str">
            <v>GMF</v>
          </cell>
          <cell r="M803" t="str">
            <v>IET</v>
          </cell>
          <cell r="N803">
            <v>151.5</v>
          </cell>
          <cell r="O803">
            <v>62872.5</v>
          </cell>
          <cell r="P803">
            <v>62872.5</v>
          </cell>
          <cell r="Q803">
            <v>0</v>
          </cell>
          <cell r="R803">
            <v>-146.69999999999999</v>
          </cell>
          <cell r="S803">
            <v>-60880.5</v>
          </cell>
          <cell r="T803">
            <v>-60880.5</v>
          </cell>
          <cell r="U803">
            <v>0</v>
          </cell>
          <cell r="V803">
            <v>0</v>
          </cell>
          <cell r="W803">
            <v>0</v>
          </cell>
          <cell r="X803">
            <v>0</v>
          </cell>
          <cell r="Y803">
            <v>0</v>
          </cell>
        </row>
        <row r="804">
          <cell r="A804">
            <v>200108</v>
          </cell>
          <cell r="B804" t="str">
            <v>dfp12</v>
          </cell>
          <cell r="C804" t="str">
            <v>dfp</v>
          </cell>
          <cell r="D804">
            <v>37104</v>
          </cell>
          <cell r="E804">
            <v>37104</v>
          </cell>
          <cell r="F804">
            <v>37106</v>
          </cell>
          <cell r="G804">
            <v>37106</v>
          </cell>
          <cell r="H804">
            <v>2015.98</v>
          </cell>
          <cell r="I804">
            <v>2019.67</v>
          </cell>
          <cell r="J804" t="str">
            <v>Фосфорит</v>
          </cell>
          <cell r="K804" t="str">
            <v>КГОК</v>
          </cell>
          <cell r="L804" t="str">
            <v>GMF</v>
          </cell>
          <cell r="M804" t="str">
            <v>Nagel</v>
          </cell>
          <cell r="N804">
            <v>134.45840000000001</v>
          </cell>
          <cell r="O804">
            <v>271561.58</v>
          </cell>
          <cell r="P804">
            <v>271561.58</v>
          </cell>
          <cell r="Q804">
            <v>0</v>
          </cell>
          <cell r="R804">
            <v>-115.46469999999999</v>
          </cell>
          <cell r="S804">
            <v>-232774.57</v>
          </cell>
          <cell r="T804">
            <v>-232774.57</v>
          </cell>
          <cell r="U804">
            <v>0</v>
          </cell>
          <cell r="V804">
            <v>-7.2046000000000001</v>
          </cell>
          <cell r="W804">
            <v>-14550.99</v>
          </cell>
          <cell r="X804">
            <v>-14550.99</v>
          </cell>
          <cell r="Y804">
            <v>0</v>
          </cell>
        </row>
        <row r="805">
          <cell r="A805">
            <v>200205</v>
          </cell>
          <cell r="B805" t="str">
            <v>dfp120</v>
          </cell>
          <cell r="C805" t="str">
            <v>dfp</v>
          </cell>
          <cell r="D805">
            <v>37398</v>
          </cell>
          <cell r="E805">
            <v>37398</v>
          </cell>
          <cell r="F805">
            <v>37400</v>
          </cell>
          <cell r="G805">
            <v>37400</v>
          </cell>
          <cell r="H805">
            <v>1148.33</v>
          </cell>
          <cell r="I805">
            <v>1148</v>
          </cell>
          <cell r="J805" t="str">
            <v>Фосфорит2</v>
          </cell>
          <cell r="K805" t="str">
            <v>Фосфорит2</v>
          </cell>
          <cell r="L805" t="str">
            <v>GMF</v>
          </cell>
          <cell r="M805" t="str">
            <v>Nagel</v>
          </cell>
          <cell r="N805">
            <v>149.72470000000001</v>
          </cell>
          <cell r="O805">
            <v>171884</v>
          </cell>
          <cell r="P805">
            <v>171884</v>
          </cell>
          <cell r="Q805">
            <v>0</v>
          </cell>
          <cell r="R805">
            <v>-139.86969999999999</v>
          </cell>
          <cell r="S805">
            <v>-160616.54</v>
          </cell>
          <cell r="T805">
            <v>-160616.54</v>
          </cell>
          <cell r="U805">
            <v>0</v>
          </cell>
          <cell r="V805">
            <v>-7.8449</v>
          </cell>
          <cell r="W805">
            <v>-9006</v>
          </cell>
          <cell r="X805">
            <v>-9006</v>
          </cell>
          <cell r="Y805">
            <v>0</v>
          </cell>
        </row>
        <row r="806">
          <cell r="A806">
            <v>200208</v>
          </cell>
          <cell r="B806" t="str">
            <v>dfp121</v>
          </cell>
          <cell r="C806" t="str">
            <v>dfp</v>
          </cell>
          <cell r="D806">
            <v>37389</v>
          </cell>
          <cell r="E806">
            <v>37393</v>
          </cell>
          <cell r="F806">
            <v>37490</v>
          </cell>
          <cell r="G806">
            <v>37489</v>
          </cell>
          <cell r="H806">
            <v>2047</v>
          </cell>
          <cell r="I806">
            <v>2041.26</v>
          </cell>
          <cell r="J806" t="str">
            <v>Фосфорит2</v>
          </cell>
          <cell r="K806" t="str">
            <v>Фосфорит2</v>
          </cell>
          <cell r="L806" t="str">
            <v>GMF</v>
          </cell>
          <cell r="M806" t="str">
            <v>Jomitco</v>
          </cell>
          <cell r="N806">
            <v>188</v>
          </cell>
          <cell r="O806">
            <v>383756.88</v>
          </cell>
          <cell r="P806">
            <v>376000</v>
          </cell>
          <cell r="Q806">
            <v>7756.88</v>
          </cell>
          <cell r="R806">
            <v>-140.69999999999999</v>
          </cell>
          <cell r="S806">
            <v>-288012.90000000002</v>
          </cell>
          <cell r="T806">
            <v>-288012.90000000002</v>
          </cell>
          <cell r="U806">
            <v>0</v>
          </cell>
          <cell r="V806">
            <v>-46.236699999999999</v>
          </cell>
          <cell r="W806">
            <v>-94381.11</v>
          </cell>
          <cell r="X806">
            <v>-94381.11</v>
          </cell>
          <cell r="Y806">
            <v>0</v>
          </cell>
        </row>
        <row r="807">
          <cell r="A807">
            <v>200205</v>
          </cell>
          <cell r="B807" t="str">
            <v>dfp123</v>
          </cell>
          <cell r="C807" t="str">
            <v>dfp</v>
          </cell>
          <cell r="D807">
            <v>37404</v>
          </cell>
          <cell r="E807">
            <v>37404</v>
          </cell>
          <cell r="F807">
            <v>37406</v>
          </cell>
          <cell r="G807">
            <v>37407</v>
          </cell>
          <cell r="H807">
            <v>692.69</v>
          </cell>
          <cell r="I807">
            <v>692.82</v>
          </cell>
          <cell r="J807" t="str">
            <v>Фосфорит2</v>
          </cell>
          <cell r="K807" t="str">
            <v>Фосфорит2</v>
          </cell>
          <cell r="L807" t="str">
            <v>GMF</v>
          </cell>
          <cell r="M807" t="str">
            <v>Nagel</v>
          </cell>
          <cell r="N807">
            <v>151.37029999999999</v>
          </cell>
          <cell r="O807">
            <v>104872.36</v>
          </cell>
          <cell r="P807">
            <v>104872.36</v>
          </cell>
          <cell r="Q807">
            <v>0</v>
          </cell>
          <cell r="R807">
            <v>-140.01580000000001</v>
          </cell>
          <cell r="S807">
            <v>-96987.53</v>
          </cell>
          <cell r="T807">
            <v>-96987.53</v>
          </cell>
          <cell r="U807">
            <v>0</v>
          </cell>
          <cell r="V807">
            <v>-9.6372</v>
          </cell>
          <cell r="W807">
            <v>-6676.85</v>
          </cell>
          <cell r="X807">
            <v>-6676.85</v>
          </cell>
          <cell r="Y807">
            <v>0</v>
          </cell>
        </row>
        <row r="808">
          <cell r="A808">
            <v>200206</v>
          </cell>
          <cell r="B808" t="str">
            <v>dfp124</v>
          </cell>
          <cell r="C808" t="str">
            <v>dfp</v>
          </cell>
          <cell r="D808">
            <v>37405</v>
          </cell>
          <cell r="E808">
            <v>37406</v>
          </cell>
          <cell r="F808">
            <v>37407</v>
          </cell>
          <cell r="G808">
            <v>37408</v>
          </cell>
          <cell r="H808">
            <v>2194.41</v>
          </cell>
          <cell r="I808">
            <v>2201.9899999999998</v>
          </cell>
          <cell r="J808" t="str">
            <v>Фосфорит2</v>
          </cell>
          <cell r="K808" t="str">
            <v>Фосфорит2</v>
          </cell>
          <cell r="L808" t="str">
            <v>GMF</v>
          </cell>
          <cell r="M808" t="str">
            <v>Nagel</v>
          </cell>
          <cell r="N808">
            <v>142</v>
          </cell>
          <cell r="O808">
            <v>312682.58</v>
          </cell>
          <cell r="P808">
            <v>312682.58</v>
          </cell>
          <cell r="Q808">
            <v>0</v>
          </cell>
          <cell r="R808">
            <v>-132.6</v>
          </cell>
          <cell r="S808">
            <v>-290978.77</v>
          </cell>
          <cell r="T808">
            <v>-290978.77</v>
          </cell>
          <cell r="U808">
            <v>0</v>
          </cell>
          <cell r="V808">
            <v>-7.1666999999999996</v>
          </cell>
          <cell r="W808">
            <v>-15781</v>
          </cell>
          <cell r="X808">
            <v>-15781</v>
          </cell>
          <cell r="Y808">
            <v>0</v>
          </cell>
        </row>
        <row r="809">
          <cell r="A809">
            <v>200206</v>
          </cell>
          <cell r="B809" t="str">
            <v>dfp125</v>
          </cell>
          <cell r="C809" t="str">
            <v>dfp</v>
          </cell>
          <cell r="D809">
            <v>37413</v>
          </cell>
          <cell r="E809">
            <v>37413</v>
          </cell>
          <cell r="F809">
            <v>37415</v>
          </cell>
          <cell r="G809">
            <v>37416</v>
          </cell>
          <cell r="H809">
            <v>2071.9299999999998</v>
          </cell>
          <cell r="I809">
            <v>2049.34</v>
          </cell>
          <cell r="J809" t="str">
            <v>Фосфорит2</v>
          </cell>
          <cell r="K809" t="str">
            <v>Фосфорит2</v>
          </cell>
          <cell r="L809" t="str">
            <v>GMF</v>
          </cell>
          <cell r="M809" t="str">
            <v>Nagel</v>
          </cell>
          <cell r="N809">
            <v>148</v>
          </cell>
          <cell r="O809">
            <v>303302.32</v>
          </cell>
          <cell r="P809">
            <v>303302.32</v>
          </cell>
          <cell r="Q809">
            <v>0</v>
          </cell>
          <cell r="R809">
            <v>-138.6</v>
          </cell>
          <cell r="S809">
            <v>-287169.5</v>
          </cell>
          <cell r="T809">
            <v>-287169.5</v>
          </cell>
          <cell r="U809">
            <v>0</v>
          </cell>
          <cell r="V809">
            <v>-7.26</v>
          </cell>
          <cell r="W809">
            <v>-14878.27</v>
          </cell>
          <cell r="X809">
            <v>-14878.27</v>
          </cell>
          <cell r="Y809">
            <v>0</v>
          </cell>
        </row>
        <row r="810">
          <cell r="A810">
            <v>200206</v>
          </cell>
          <cell r="B810" t="str">
            <v>dfp126</v>
          </cell>
          <cell r="C810" t="str">
            <v>dfp</v>
          </cell>
          <cell r="D810">
            <v>37413</v>
          </cell>
          <cell r="E810">
            <v>37413</v>
          </cell>
          <cell r="F810">
            <v>37415</v>
          </cell>
          <cell r="G810">
            <v>37420</v>
          </cell>
          <cell r="H810">
            <v>1342.67</v>
          </cell>
          <cell r="I810">
            <v>1348.41</v>
          </cell>
          <cell r="J810" t="str">
            <v>Фосфорит2</v>
          </cell>
          <cell r="K810" t="str">
            <v>Фосфорит2</v>
          </cell>
          <cell r="L810" t="str">
            <v>GMF</v>
          </cell>
          <cell r="M810" t="str">
            <v>Nagel</v>
          </cell>
          <cell r="N810">
            <v>148</v>
          </cell>
          <cell r="O810">
            <v>199564.68</v>
          </cell>
          <cell r="P810">
            <v>199564.68</v>
          </cell>
          <cell r="Q810">
            <v>0</v>
          </cell>
          <cell r="R810">
            <v>-138.6</v>
          </cell>
          <cell r="S810">
            <v>-186094.06</v>
          </cell>
          <cell r="T810">
            <v>-186094.06</v>
          </cell>
          <cell r="U810">
            <v>0</v>
          </cell>
          <cell r="V810">
            <v>-7.2998000000000003</v>
          </cell>
          <cell r="W810">
            <v>-9843.17</v>
          </cell>
          <cell r="X810">
            <v>-9843.17</v>
          </cell>
          <cell r="Y810">
            <v>0</v>
          </cell>
        </row>
        <row r="811">
          <cell r="A811">
            <v>200206</v>
          </cell>
          <cell r="B811" t="str">
            <v>dfp127</v>
          </cell>
          <cell r="C811" t="str">
            <v>dfp</v>
          </cell>
          <cell r="D811">
            <v>37413</v>
          </cell>
          <cell r="E811">
            <v>37413</v>
          </cell>
          <cell r="F811">
            <v>37415</v>
          </cell>
          <cell r="G811">
            <v>37424</v>
          </cell>
          <cell r="H811">
            <v>2302.2800000000002</v>
          </cell>
          <cell r="I811">
            <v>2316.08</v>
          </cell>
          <cell r="J811" t="str">
            <v>Фосфорит2</v>
          </cell>
          <cell r="K811" t="str">
            <v>Фосфорит2</v>
          </cell>
          <cell r="L811" t="str">
            <v>GMF</v>
          </cell>
          <cell r="M811" t="str">
            <v>Nagel</v>
          </cell>
          <cell r="N811">
            <v>142</v>
          </cell>
          <cell r="O811">
            <v>328883.36</v>
          </cell>
          <cell r="P811">
            <v>328883.36</v>
          </cell>
          <cell r="Q811">
            <v>0</v>
          </cell>
          <cell r="R811">
            <v>-132.6</v>
          </cell>
          <cell r="S811">
            <v>-305282.33</v>
          </cell>
          <cell r="T811">
            <v>-305282.33</v>
          </cell>
          <cell r="U811">
            <v>0</v>
          </cell>
          <cell r="V811">
            <v>-7.1547000000000001</v>
          </cell>
          <cell r="W811">
            <v>-16570.93</v>
          </cell>
          <cell r="X811">
            <v>-16570.93</v>
          </cell>
          <cell r="Y811">
            <v>0</v>
          </cell>
        </row>
        <row r="812">
          <cell r="A812">
            <v>200206</v>
          </cell>
          <cell r="B812" t="str">
            <v>dfp128</v>
          </cell>
          <cell r="C812" t="str">
            <v>dfp</v>
          </cell>
          <cell r="D812">
            <v>37407</v>
          </cell>
          <cell r="E812">
            <v>37426</v>
          </cell>
          <cell r="F812">
            <v>37407</v>
          </cell>
          <cell r="G812">
            <v>37426</v>
          </cell>
          <cell r="H812">
            <v>64</v>
          </cell>
          <cell r="I812">
            <v>64</v>
          </cell>
          <cell r="J812" t="str">
            <v>Фосфорит2</v>
          </cell>
          <cell r="K812" t="str">
            <v>Фосфорит2</v>
          </cell>
          <cell r="L812" t="str">
            <v>GMF</v>
          </cell>
          <cell r="M812" t="str">
            <v>IET</v>
          </cell>
          <cell r="N812">
            <v>154.5</v>
          </cell>
          <cell r="O812">
            <v>9888</v>
          </cell>
          <cell r="P812">
            <v>9888</v>
          </cell>
          <cell r="Q812">
            <v>0</v>
          </cell>
          <cell r="R812">
            <v>-140.69999999999999</v>
          </cell>
          <cell r="S812">
            <v>-9004.7999999999993</v>
          </cell>
          <cell r="T812">
            <v>-9004.7999999999993</v>
          </cell>
          <cell r="U812">
            <v>0</v>
          </cell>
          <cell r="V812">
            <v>0</v>
          </cell>
          <cell r="W812">
            <v>0</v>
          </cell>
          <cell r="X812">
            <v>0</v>
          </cell>
          <cell r="Y812">
            <v>0</v>
          </cell>
        </row>
        <row r="813">
          <cell r="A813">
            <v>200206</v>
          </cell>
          <cell r="B813" t="str">
            <v>dfp129</v>
          </cell>
          <cell r="C813" t="str">
            <v>dfp</v>
          </cell>
          <cell r="D813">
            <v>37413</v>
          </cell>
          <cell r="E813">
            <v>37427</v>
          </cell>
          <cell r="F813">
            <v>37415</v>
          </cell>
          <cell r="G813">
            <v>37432</v>
          </cell>
          <cell r="H813">
            <v>1316.58</v>
          </cell>
          <cell r="I813">
            <v>1318.13</v>
          </cell>
          <cell r="J813" t="str">
            <v>Фосфорит2</v>
          </cell>
          <cell r="K813" t="str">
            <v>Фосфорит2</v>
          </cell>
          <cell r="L813" t="str">
            <v>GMF</v>
          </cell>
          <cell r="M813" t="str">
            <v>Nagel</v>
          </cell>
          <cell r="N813">
            <v>148</v>
          </cell>
          <cell r="O813">
            <v>195083.24</v>
          </cell>
          <cell r="P813">
            <v>195083.24</v>
          </cell>
          <cell r="Q813">
            <v>0</v>
          </cell>
          <cell r="R813">
            <v>-138.6</v>
          </cell>
          <cell r="S813">
            <v>-182477.99</v>
          </cell>
          <cell r="T813">
            <v>-182477.99</v>
          </cell>
          <cell r="U813">
            <v>0</v>
          </cell>
          <cell r="V813">
            <v>-7.3185000000000002</v>
          </cell>
          <cell r="W813">
            <v>-9646.7900000000009</v>
          </cell>
          <cell r="X813">
            <v>-9646.7900000000009</v>
          </cell>
          <cell r="Y813">
            <v>0</v>
          </cell>
        </row>
        <row r="814">
          <cell r="A814">
            <v>200206</v>
          </cell>
          <cell r="B814" t="str">
            <v>dfp130</v>
          </cell>
          <cell r="C814" t="str">
            <v>dfp</v>
          </cell>
          <cell r="D814">
            <v>37432</v>
          </cell>
          <cell r="E814">
            <v>37431</v>
          </cell>
          <cell r="F814">
            <v>37435</v>
          </cell>
          <cell r="G814">
            <v>37434</v>
          </cell>
          <cell r="H814">
            <v>3065.58</v>
          </cell>
          <cell r="I814">
            <v>3067.38</v>
          </cell>
          <cell r="J814" t="str">
            <v>Фосфорит2</v>
          </cell>
          <cell r="K814" t="str">
            <v>Фосфорит2</v>
          </cell>
          <cell r="L814" t="str">
            <v>GMF</v>
          </cell>
          <cell r="M814" t="str">
            <v>Nagel</v>
          </cell>
          <cell r="N814">
            <v>145.59909999999999</v>
          </cell>
          <cell r="O814">
            <v>446607.66</v>
          </cell>
          <cell r="P814">
            <v>446607.66</v>
          </cell>
          <cell r="Q814">
            <v>0</v>
          </cell>
          <cell r="R814">
            <v>-136.19880000000001</v>
          </cell>
          <cell r="S814">
            <v>-417528.46</v>
          </cell>
          <cell r="T814">
            <v>-417528.46</v>
          </cell>
          <cell r="U814">
            <v>0</v>
          </cell>
          <cell r="V814">
            <v>-7.1853999999999996</v>
          </cell>
          <cell r="W814">
            <v>-22040.36</v>
          </cell>
          <cell r="X814">
            <v>-22040.36</v>
          </cell>
          <cell r="Y814">
            <v>0</v>
          </cell>
        </row>
        <row r="815">
          <cell r="A815">
            <v>200206</v>
          </cell>
          <cell r="B815" t="str">
            <v>dfp132</v>
          </cell>
          <cell r="C815" t="str">
            <v>dfp</v>
          </cell>
          <cell r="D815">
            <v>37431</v>
          </cell>
          <cell r="E815">
            <v>37427</v>
          </cell>
          <cell r="F815">
            <v>37431</v>
          </cell>
          <cell r="G815">
            <v>37427</v>
          </cell>
          <cell r="H815">
            <v>129</v>
          </cell>
          <cell r="I815">
            <v>129</v>
          </cell>
          <cell r="J815" t="str">
            <v>Фосфорит2</v>
          </cell>
          <cell r="K815" t="str">
            <v>Фосфорит2</v>
          </cell>
          <cell r="L815" t="str">
            <v>GMF</v>
          </cell>
          <cell r="M815" t="str">
            <v>IET</v>
          </cell>
          <cell r="N815">
            <v>154.5</v>
          </cell>
          <cell r="O815">
            <v>19930.5</v>
          </cell>
          <cell r="P815">
            <v>19930.5</v>
          </cell>
          <cell r="Q815">
            <v>0</v>
          </cell>
          <cell r="R815">
            <v>-140.69999999999999</v>
          </cell>
          <cell r="S815">
            <v>-18150.3</v>
          </cell>
          <cell r="T815">
            <v>-18150.3</v>
          </cell>
          <cell r="U815">
            <v>0</v>
          </cell>
          <cell r="V815">
            <v>0</v>
          </cell>
          <cell r="W815">
            <v>0</v>
          </cell>
          <cell r="X815">
            <v>0</v>
          </cell>
          <cell r="Y815">
            <v>0</v>
          </cell>
        </row>
        <row r="816">
          <cell r="A816">
            <v>200206</v>
          </cell>
          <cell r="B816" t="str">
            <v>dfp133</v>
          </cell>
          <cell r="C816" t="str">
            <v>dfp</v>
          </cell>
          <cell r="D816">
            <v>37433</v>
          </cell>
          <cell r="E816">
            <v>37426</v>
          </cell>
          <cell r="F816">
            <v>37433</v>
          </cell>
          <cell r="G816">
            <v>37426</v>
          </cell>
          <cell r="H816">
            <v>199</v>
          </cell>
          <cell r="I816">
            <v>199</v>
          </cell>
          <cell r="J816" t="str">
            <v>Фосфорит2</v>
          </cell>
          <cell r="K816" t="str">
            <v>Фосфорит2</v>
          </cell>
          <cell r="L816" t="str">
            <v>GMF</v>
          </cell>
          <cell r="M816" t="str">
            <v>IET</v>
          </cell>
          <cell r="N816">
            <v>151.5</v>
          </cell>
          <cell r="O816">
            <v>30148.5</v>
          </cell>
          <cell r="P816">
            <v>30148.5</v>
          </cell>
          <cell r="Q816">
            <v>0</v>
          </cell>
          <cell r="R816">
            <v>-146.69999999999999</v>
          </cell>
          <cell r="S816">
            <v>-29193.3</v>
          </cell>
          <cell r="T816">
            <v>-29193.3</v>
          </cell>
          <cell r="U816">
            <v>0</v>
          </cell>
          <cell r="V816">
            <v>0</v>
          </cell>
          <cell r="W816">
            <v>0</v>
          </cell>
          <cell r="X816">
            <v>0</v>
          </cell>
          <cell r="Y816">
            <v>0</v>
          </cell>
        </row>
        <row r="817">
          <cell r="A817">
            <v>200206</v>
          </cell>
          <cell r="B817" t="str">
            <v>dfp134</v>
          </cell>
          <cell r="C817" t="str">
            <v>dfp</v>
          </cell>
          <cell r="D817">
            <v>37434</v>
          </cell>
          <cell r="E817">
            <v>37426</v>
          </cell>
          <cell r="F817">
            <v>37434</v>
          </cell>
          <cell r="G817">
            <v>37426</v>
          </cell>
          <cell r="H817">
            <v>69</v>
          </cell>
          <cell r="I817">
            <v>69</v>
          </cell>
          <cell r="J817" t="str">
            <v>Фосфорит2</v>
          </cell>
          <cell r="K817" t="str">
            <v>Фосфорит2</v>
          </cell>
          <cell r="L817" t="str">
            <v>GMF</v>
          </cell>
          <cell r="M817" t="str">
            <v>IET</v>
          </cell>
          <cell r="N817">
            <v>151.5</v>
          </cell>
          <cell r="O817">
            <v>10453.5</v>
          </cell>
          <cell r="P817">
            <v>10453.5</v>
          </cell>
          <cell r="Q817">
            <v>0</v>
          </cell>
          <cell r="R817">
            <v>-146.69999999999999</v>
          </cell>
          <cell r="S817">
            <v>-10122.299999999999</v>
          </cell>
          <cell r="T817">
            <v>-10122.299999999999</v>
          </cell>
          <cell r="U817">
            <v>0</v>
          </cell>
          <cell r="V817">
            <v>0</v>
          </cell>
          <cell r="W817">
            <v>0</v>
          </cell>
          <cell r="X817">
            <v>0</v>
          </cell>
          <cell r="Y817">
            <v>0</v>
          </cell>
        </row>
        <row r="818">
          <cell r="A818">
            <v>200207</v>
          </cell>
          <cell r="B818" t="str">
            <v>dfp135</v>
          </cell>
          <cell r="C818" t="str">
            <v>dfp</v>
          </cell>
          <cell r="D818">
            <v>37435</v>
          </cell>
          <cell r="E818">
            <v>37435</v>
          </cell>
          <cell r="F818">
            <v>37437</v>
          </cell>
          <cell r="G818">
            <v>37438</v>
          </cell>
          <cell r="H818">
            <v>1106.7</v>
          </cell>
          <cell r="I818">
            <v>1103.77</v>
          </cell>
          <cell r="J818" t="str">
            <v>Фосфорит2</v>
          </cell>
          <cell r="K818" t="str">
            <v>Фосфорит2</v>
          </cell>
          <cell r="L818" t="str">
            <v>GMF</v>
          </cell>
          <cell r="M818" t="str">
            <v>Nagel</v>
          </cell>
          <cell r="N818">
            <v>148</v>
          </cell>
          <cell r="O818">
            <v>163357.96</v>
          </cell>
          <cell r="P818">
            <v>163357.96</v>
          </cell>
          <cell r="Q818">
            <v>0</v>
          </cell>
          <cell r="R818">
            <v>-138.6</v>
          </cell>
          <cell r="S818">
            <v>-153388.62</v>
          </cell>
          <cell r="T818">
            <v>-153388.62</v>
          </cell>
          <cell r="U818">
            <v>0</v>
          </cell>
          <cell r="V818">
            <v>-7.3948999999999998</v>
          </cell>
          <cell r="W818">
            <v>-8162.23</v>
          </cell>
          <cell r="X818">
            <v>-8162.23</v>
          </cell>
          <cell r="Y818">
            <v>0</v>
          </cell>
        </row>
        <row r="819">
          <cell r="A819">
            <v>200206</v>
          </cell>
          <cell r="B819" t="str">
            <v>dfp136</v>
          </cell>
          <cell r="C819" t="str">
            <v>dfp</v>
          </cell>
          <cell r="D819">
            <v>37428</v>
          </cell>
          <cell r="E819">
            <v>37427</v>
          </cell>
          <cell r="F819">
            <v>37428</v>
          </cell>
          <cell r="G819">
            <v>37427</v>
          </cell>
          <cell r="H819">
            <v>21.6</v>
          </cell>
          <cell r="I819">
            <v>21.6</v>
          </cell>
          <cell r="J819" t="str">
            <v>Фосфорит2</v>
          </cell>
          <cell r="K819" t="str">
            <v>Фосфорит2</v>
          </cell>
          <cell r="L819" t="str">
            <v>GMF</v>
          </cell>
          <cell r="M819" t="str">
            <v>IET</v>
          </cell>
          <cell r="N819">
            <v>154</v>
          </cell>
          <cell r="O819">
            <v>3326.4</v>
          </cell>
          <cell r="P819">
            <v>3326.4</v>
          </cell>
          <cell r="Q819">
            <v>0</v>
          </cell>
          <cell r="R819">
            <v>-140</v>
          </cell>
          <cell r="S819">
            <v>-3024</v>
          </cell>
          <cell r="T819">
            <v>-3024</v>
          </cell>
          <cell r="U819">
            <v>0</v>
          </cell>
          <cell r="V819">
            <v>0</v>
          </cell>
          <cell r="W819">
            <v>0</v>
          </cell>
          <cell r="X819">
            <v>0</v>
          </cell>
          <cell r="Y819">
            <v>0</v>
          </cell>
        </row>
        <row r="820">
          <cell r="A820">
            <v>200206</v>
          </cell>
          <cell r="B820" t="str">
            <v>dfp137</v>
          </cell>
          <cell r="C820" t="str">
            <v>dfp</v>
          </cell>
          <cell r="D820">
            <v>37435</v>
          </cell>
          <cell r="E820">
            <v>37433</v>
          </cell>
          <cell r="F820">
            <v>37435</v>
          </cell>
          <cell r="G820">
            <v>37433</v>
          </cell>
          <cell r="H820">
            <v>64</v>
          </cell>
          <cell r="I820">
            <v>64</v>
          </cell>
          <cell r="J820" t="str">
            <v>Фосфорит2</v>
          </cell>
          <cell r="K820" t="str">
            <v>Фосфорит2</v>
          </cell>
          <cell r="L820" t="str">
            <v>GMF</v>
          </cell>
          <cell r="M820" t="str">
            <v>IET</v>
          </cell>
          <cell r="N820">
            <v>154.5</v>
          </cell>
          <cell r="O820">
            <v>9888</v>
          </cell>
          <cell r="P820">
            <v>9888</v>
          </cell>
          <cell r="Q820">
            <v>0</v>
          </cell>
          <cell r="R820">
            <v>-140.69999999999999</v>
          </cell>
          <cell r="S820">
            <v>-9004.7999999999993</v>
          </cell>
          <cell r="T820">
            <v>-9004.7999999999993</v>
          </cell>
          <cell r="U820">
            <v>0</v>
          </cell>
          <cell r="V820">
            <v>0</v>
          </cell>
          <cell r="W820">
            <v>0</v>
          </cell>
          <cell r="X820">
            <v>0</v>
          </cell>
          <cell r="Y820">
            <v>0</v>
          </cell>
        </row>
        <row r="821">
          <cell r="A821">
            <v>200207</v>
          </cell>
          <cell r="B821" t="str">
            <v>dfp138</v>
          </cell>
          <cell r="C821" t="str">
            <v>dfp</v>
          </cell>
          <cell r="D821">
            <v>37445</v>
          </cell>
          <cell r="E821">
            <v>37444</v>
          </cell>
          <cell r="F821">
            <v>37447</v>
          </cell>
          <cell r="G821">
            <v>37447</v>
          </cell>
          <cell r="H821">
            <v>1462.49</v>
          </cell>
          <cell r="I821">
            <v>1428.48</v>
          </cell>
          <cell r="J821" t="str">
            <v>Фосфорит2</v>
          </cell>
          <cell r="K821" t="str">
            <v>Фосфорит2</v>
          </cell>
          <cell r="L821" t="str">
            <v>GMF</v>
          </cell>
          <cell r="M821" t="str">
            <v>Nagel</v>
          </cell>
          <cell r="N821">
            <v>150.7107</v>
          </cell>
          <cell r="O821">
            <v>215287.27</v>
          </cell>
          <cell r="P821">
            <v>215287.27</v>
          </cell>
          <cell r="Q821">
            <v>0</v>
          </cell>
          <cell r="R821">
            <v>-139.2346</v>
          </cell>
          <cell r="S821">
            <v>-203629.26</v>
          </cell>
          <cell r="T821">
            <v>-203629.26</v>
          </cell>
          <cell r="U821">
            <v>0</v>
          </cell>
          <cell r="V821">
            <v>-8.1004000000000005</v>
          </cell>
          <cell r="W821">
            <v>-11571.33</v>
          </cell>
          <cell r="X821">
            <v>-11571.33</v>
          </cell>
          <cell r="Y821">
            <v>0</v>
          </cell>
        </row>
        <row r="822">
          <cell r="A822">
            <v>200207</v>
          </cell>
          <cell r="B822" t="str">
            <v>dfp139</v>
          </cell>
          <cell r="C822" t="str">
            <v>dfp</v>
          </cell>
          <cell r="D822">
            <v>37450</v>
          </cell>
          <cell r="E822">
            <v>37453</v>
          </cell>
          <cell r="F822">
            <v>37452</v>
          </cell>
          <cell r="G822">
            <v>37457</v>
          </cell>
          <cell r="H822">
            <v>3121.52</v>
          </cell>
          <cell r="I822">
            <v>3079.02</v>
          </cell>
          <cell r="J822" t="str">
            <v>Фосфорит2</v>
          </cell>
          <cell r="K822" t="str">
            <v>Фосфорит2</v>
          </cell>
          <cell r="L822" t="str">
            <v>GMF</v>
          </cell>
          <cell r="M822" t="str">
            <v>Nagel</v>
          </cell>
          <cell r="N822">
            <v>147.6189</v>
          </cell>
          <cell r="O822">
            <v>454521.4</v>
          </cell>
          <cell r="P822">
            <v>454521.4</v>
          </cell>
          <cell r="Q822">
            <v>0</v>
          </cell>
          <cell r="R822">
            <v>-136.66159999999999</v>
          </cell>
          <cell r="S822">
            <v>-426592.03</v>
          </cell>
          <cell r="T822">
            <v>-426592.03</v>
          </cell>
          <cell r="U822">
            <v>0</v>
          </cell>
          <cell r="V822">
            <v>-7.2885</v>
          </cell>
          <cell r="W822">
            <v>-22441.55</v>
          </cell>
          <cell r="X822">
            <v>-22441.55</v>
          </cell>
          <cell r="Y822">
            <v>0</v>
          </cell>
        </row>
        <row r="823">
          <cell r="A823">
            <v>200108</v>
          </cell>
          <cell r="B823" t="str">
            <v>dfp14</v>
          </cell>
          <cell r="C823" t="str">
            <v>dfp</v>
          </cell>
          <cell r="D823">
            <v>37111</v>
          </cell>
          <cell r="E823">
            <v>37111</v>
          </cell>
          <cell r="F823">
            <v>37114</v>
          </cell>
          <cell r="G823">
            <v>37114</v>
          </cell>
          <cell r="H823">
            <v>1994.48</v>
          </cell>
          <cell r="I823">
            <v>2064.0500000000002</v>
          </cell>
          <cell r="J823" t="str">
            <v>Фосфорит</v>
          </cell>
          <cell r="K823" t="str">
            <v>КГОК</v>
          </cell>
          <cell r="L823" t="str">
            <v>GMF</v>
          </cell>
          <cell r="M823" t="str">
            <v>Nagel</v>
          </cell>
          <cell r="N823">
            <v>138</v>
          </cell>
          <cell r="O823">
            <v>284838.90000000002</v>
          </cell>
          <cell r="P823">
            <v>284838.90000000002</v>
          </cell>
          <cell r="Q823">
            <v>0</v>
          </cell>
          <cell r="R823">
            <v>-119</v>
          </cell>
          <cell r="S823">
            <v>-237343.12</v>
          </cell>
          <cell r="T823">
            <v>-237343.12</v>
          </cell>
          <cell r="U823">
            <v>0</v>
          </cell>
          <cell r="V823">
            <v>-7.0627000000000004</v>
          </cell>
          <cell r="W823">
            <v>-14577.82</v>
          </cell>
          <cell r="X823">
            <v>-14577.82</v>
          </cell>
          <cell r="Y823">
            <v>0</v>
          </cell>
        </row>
        <row r="824">
          <cell r="A824">
            <v>200207</v>
          </cell>
          <cell r="B824" t="str">
            <v>dfp140</v>
          </cell>
          <cell r="C824" t="str">
            <v>dfp</v>
          </cell>
          <cell r="D824">
            <v>37460</v>
          </cell>
          <cell r="E824">
            <v>37458</v>
          </cell>
          <cell r="F824">
            <v>37461</v>
          </cell>
          <cell r="G824">
            <v>37461</v>
          </cell>
          <cell r="H824">
            <v>863.16</v>
          </cell>
          <cell r="I824">
            <v>801.96</v>
          </cell>
          <cell r="J824" t="str">
            <v>Фосфорит2</v>
          </cell>
          <cell r="K824" t="str">
            <v>Фосфорит2</v>
          </cell>
          <cell r="L824" t="str">
            <v>GMF</v>
          </cell>
          <cell r="M824" t="str">
            <v>Nagel</v>
          </cell>
          <cell r="N824">
            <v>156.7971</v>
          </cell>
          <cell r="O824">
            <v>125745.02</v>
          </cell>
          <cell r="P824">
            <v>125745.02</v>
          </cell>
          <cell r="Q824">
            <v>0</v>
          </cell>
          <cell r="R824">
            <v>-143.5924</v>
          </cell>
          <cell r="S824">
            <v>-123943.18</v>
          </cell>
          <cell r="T824">
            <v>-123943.18</v>
          </cell>
          <cell r="U824">
            <v>0</v>
          </cell>
          <cell r="V824">
            <v>-9.8878000000000004</v>
          </cell>
          <cell r="W824">
            <v>-7929.66</v>
          </cell>
          <cell r="X824">
            <v>-7929.66</v>
          </cell>
          <cell r="Y824">
            <v>0</v>
          </cell>
        </row>
        <row r="825">
          <cell r="A825">
            <v>200207</v>
          </cell>
          <cell r="B825" t="str">
            <v>dfp141</v>
          </cell>
          <cell r="C825" t="str">
            <v>dfp</v>
          </cell>
          <cell r="D825">
            <v>37445</v>
          </cell>
          <cell r="E825">
            <v>37441</v>
          </cell>
          <cell r="F825">
            <v>37447</v>
          </cell>
          <cell r="G825">
            <v>37447</v>
          </cell>
          <cell r="H825">
            <v>1097.6600000000001</v>
          </cell>
          <cell r="I825">
            <v>1142.93</v>
          </cell>
          <cell r="J825" t="str">
            <v>Фосфорит2</v>
          </cell>
          <cell r="K825" t="str">
            <v>Фосфорит2</v>
          </cell>
          <cell r="L825" t="str">
            <v>GMF</v>
          </cell>
          <cell r="M825" t="str">
            <v>Nagel</v>
          </cell>
          <cell r="N825">
            <v>153.57640000000001</v>
          </cell>
          <cell r="O825">
            <v>175527.04000000001</v>
          </cell>
          <cell r="P825">
            <v>175527.04000000001</v>
          </cell>
          <cell r="Q825">
            <v>0</v>
          </cell>
          <cell r="R825">
            <v>-141.25139999999999</v>
          </cell>
          <cell r="S825">
            <v>-155045.98000000001</v>
          </cell>
          <cell r="T825">
            <v>-155045.98000000001</v>
          </cell>
          <cell r="U825">
            <v>0</v>
          </cell>
          <cell r="V825">
            <v>-8.8567999999999998</v>
          </cell>
          <cell r="W825">
            <v>-10122.75</v>
          </cell>
          <cell r="X825">
            <v>-10122.75</v>
          </cell>
          <cell r="Y825">
            <v>0</v>
          </cell>
        </row>
        <row r="826">
          <cell r="A826">
            <v>200207</v>
          </cell>
          <cell r="B826" t="str">
            <v>dfp142</v>
          </cell>
          <cell r="C826" t="str">
            <v>dfp</v>
          </cell>
          <cell r="D826">
            <v>37468</v>
          </cell>
          <cell r="E826">
            <v>37468</v>
          </cell>
          <cell r="F826">
            <v>37468</v>
          </cell>
          <cell r="G826">
            <v>37468</v>
          </cell>
          <cell r="H826">
            <v>64</v>
          </cell>
          <cell r="I826">
            <v>64</v>
          </cell>
          <cell r="J826" t="str">
            <v>Фосфорит2</v>
          </cell>
          <cell r="K826" t="str">
            <v>Фосфорит2</v>
          </cell>
          <cell r="L826" t="str">
            <v>GMF</v>
          </cell>
          <cell r="M826" t="str">
            <v>IET</v>
          </cell>
          <cell r="N826">
            <v>154.5</v>
          </cell>
          <cell r="O826">
            <v>9888</v>
          </cell>
          <cell r="P826">
            <v>9888</v>
          </cell>
          <cell r="Q826">
            <v>0</v>
          </cell>
          <cell r="R826">
            <v>-140.69999999999999</v>
          </cell>
          <cell r="S826">
            <v>-9004.7999999999993</v>
          </cell>
          <cell r="T826">
            <v>-9004.7999999999993</v>
          </cell>
          <cell r="U826">
            <v>0</v>
          </cell>
          <cell r="V826">
            <v>0</v>
          </cell>
          <cell r="W826">
            <v>0</v>
          </cell>
          <cell r="X826">
            <v>0</v>
          </cell>
          <cell r="Y826">
            <v>0</v>
          </cell>
        </row>
        <row r="827">
          <cell r="A827">
            <v>200207</v>
          </cell>
          <cell r="B827" t="str">
            <v>dfp144</v>
          </cell>
          <cell r="C827" t="str">
            <v>dfp</v>
          </cell>
          <cell r="D827">
            <v>37458</v>
          </cell>
          <cell r="E827">
            <v>37457</v>
          </cell>
          <cell r="F827">
            <v>37458</v>
          </cell>
          <cell r="G827">
            <v>37457</v>
          </cell>
          <cell r="H827">
            <v>276</v>
          </cell>
          <cell r="I827">
            <v>276</v>
          </cell>
          <cell r="J827" t="str">
            <v>Фосфорит2</v>
          </cell>
          <cell r="K827" t="str">
            <v>Фосфорит2</v>
          </cell>
          <cell r="L827" t="str">
            <v>GMF</v>
          </cell>
          <cell r="M827" t="str">
            <v>IET</v>
          </cell>
          <cell r="N827">
            <v>151.5</v>
          </cell>
          <cell r="O827">
            <v>41814</v>
          </cell>
          <cell r="P827">
            <v>41814</v>
          </cell>
          <cell r="Q827">
            <v>0</v>
          </cell>
          <cell r="R827">
            <v>-146.26519999999999</v>
          </cell>
          <cell r="S827">
            <v>-40369.199999999997</v>
          </cell>
          <cell r="T827">
            <v>-40369.199999999997</v>
          </cell>
          <cell r="U827">
            <v>0</v>
          </cell>
          <cell r="V827">
            <v>0</v>
          </cell>
          <cell r="W827">
            <v>0</v>
          </cell>
          <cell r="X827">
            <v>0</v>
          </cell>
          <cell r="Y827">
            <v>0</v>
          </cell>
        </row>
        <row r="828">
          <cell r="A828">
            <v>200208</v>
          </cell>
          <cell r="B828" t="str">
            <v>dfp145</v>
          </cell>
          <cell r="C828" t="str">
            <v>dfp</v>
          </cell>
          <cell r="D828">
            <v>37468</v>
          </cell>
          <cell r="E828">
            <v>37467</v>
          </cell>
          <cell r="F828">
            <v>37470</v>
          </cell>
          <cell r="G828">
            <v>37471</v>
          </cell>
          <cell r="H828">
            <v>3071.84</v>
          </cell>
          <cell r="I828">
            <v>3153.93</v>
          </cell>
          <cell r="J828" t="str">
            <v>Фосфорит2</v>
          </cell>
          <cell r="K828" t="str">
            <v>Фосфорит2</v>
          </cell>
          <cell r="L828" t="str">
            <v>GMF</v>
          </cell>
          <cell r="M828" t="str">
            <v>Nagel</v>
          </cell>
          <cell r="N828">
            <v>147.17080000000001</v>
          </cell>
          <cell r="O828">
            <v>464166.5</v>
          </cell>
          <cell r="P828">
            <v>464166.5</v>
          </cell>
          <cell r="Q828">
            <v>0</v>
          </cell>
          <cell r="R828">
            <v>-136.20240000000001</v>
          </cell>
          <cell r="S828">
            <v>-418391.97</v>
          </cell>
          <cell r="T828">
            <v>-418391.97</v>
          </cell>
          <cell r="U828">
            <v>0</v>
          </cell>
          <cell r="V828">
            <v>-7.1539999999999999</v>
          </cell>
          <cell r="W828">
            <v>-22563.1</v>
          </cell>
          <cell r="X828">
            <v>-22563.1</v>
          </cell>
          <cell r="Y828">
            <v>0</v>
          </cell>
        </row>
        <row r="829">
          <cell r="A829">
            <v>200207</v>
          </cell>
          <cell r="B829" t="str">
            <v>dfp146</v>
          </cell>
          <cell r="C829" t="str">
            <v>dfp</v>
          </cell>
          <cell r="D829">
            <v>37456</v>
          </cell>
          <cell r="E829">
            <v>37457</v>
          </cell>
          <cell r="F829">
            <v>37458</v>
          </cell>
          <cell r="G829">
            <v>37458</v>
          </cell>
          <cell r="H829">
            <v>683.5</v>
          </cell>
          <cell r="I829">
            <v>683.66</v>
          </cell>
          <cell r="J829" t="str">
            <v>Фосфорит2</v>
          </cell>
          <cell r="K829" t="str">
            <v>Фосфорит2</v>
          </cell>
          <cell r="L829" t="str">
            <v>GMF</v>
          </cell>
          <cell r="M829" t="str">
            <v>Nagel</v>
          </cell>
          <cell r="N829">
            <v>149.5</v>
          </cell>
          <cell r="O829">
            <v>102207.17</v>
          </cell>
          <cell r="P829">
            <v>102207.17</v>
          </cell>
          <cell r="Q829">
            <v>0</v>
          </cell>
          <cell r="R829">
            <v>-138.6</v>
          </cell>
          <cell r="S829">
            <v>-94733.1</v>
          </cell>
          <cell r="T829">
            <v>-94733.1</v>
          </cell>
          <cell r="U829">
            <v>0</v>
          </cell>
          <cell r="V829">
            <v>-7.6173999999999999</v>
          </cell>
          <cell r="W829">
            <v>-5207.74</v>
          </cell>
          <cell r="X829">
            <v>-5207.74</v>
          </cell>
          <cell r="Y829">
            <v>0</v>
          </cell>
        </row>
        <row r="830">
          <cell r="A830">
            <v>200208</v>
          </cell>
          <cell r="B830" t="str">
            <v>dfp147</v>
          </cell>
          <cell r="C830" t="str">
            <v>dfp</v>
          </cell>
          <cell r="D830">
            <v>37481</v>
          </cell>
          <cell r="E830">
            <v>37477</v>
          </cell>
          <cell r="F830">
            <v>37483</v>
          </cell>
          <cell r="G830">
            <v>37484</v>
          </cell>
          <cell r="H830">
            <v>2518</v>
          </cell>
          <cell r="I830">
            <v>2530.1999999999998</v>
          </cell>
          <cell r="J830" t="str">
            <v>Фосфорит2</v>
          </cell>
          <cell r="K830" t="str">
            <v>Фосфорит2</v>
          </cell>
          <cell r="L830" t="str">
            <v>GMF</v>
          </cell>
          <cell r="M830" t="str">
            <v>Nagel</v>
          </cell>
          <cell r="N830">
            <v>149.5</v>
          </cell>
          <cell r="O830">
            <v>378264.9</v>
          </cell>
          <cell r="P830">
            <v>378264.9</v>
          </cell>
          <cell r="Q830">
            <v>0</v>
          </cell>
          <cell r="R830">
            <v>-138.66</v>
          </cell>
          <cell r="S830">
            <v>-349145.87</v>
          </cell>
          <cell r="T830">
            <v>-349145.87</v>
          </cell>
          <cell r="U830">
            <v>0</v>
          </cell>
          <cell r="V830">
            <v>-7.1470000000000002</v>
          </cell>
          <cell r="W830">
            <v>-18083.45</v>
          </cell>
          <cell r="X830">
            <v>-18083.45</v>
          </cell>
          <cell r="Y830">
            <v>0</v>
          </cell>
        </row>
        <row r="831">
          <cell r="A831">
            <v>200208</v>
          </cell>
          <cell r="B831" t="str">
            <v>dfp148</v>
          </cell>
          <cell r="C831" t="str">
            <v>dfp</v>
          </cell>
          <cell r="D831">
            <v>37482</v>
          </cell>
          <cell r="E831">
            <v>37483</v>
          </cell>
          <cell r="F831">
            <v>37486</v>
          </cell>
          <cell r="G831">
            <v>37486</v>
          </cell>
          <cell r="H831">
            <v>1040</v>
          </cell>
          <cell r="I831">
            <v>1040.1500000000001</v>
          </cell>
          <cell r="J831" t="str">
            <v>Фосфорит2</v>
          </cell>
          <cell r="K831" t="str">
            <v>Фосфорит2</v>
          </cell>
          <cell r="L831" t="str">
            <v>GMF</v>
          </cell>
          <cell r="M831" t="str">
            <v>Nagel</v>
          </cell>
          <cell r="N831">
            <v>152.38319999999999</v>
          </cell>
          <cell r="O831">
            <v>158501.43</v>
          </cell>
          <cell r="P831">
            <v>158501.43</v>
          </cell>
          <cell r="Q831">
            <v>0</v>
          </cell>
          <cell r="R831">
            <v>-140.51050000000001</v>
          </cell>
          <cell r="S831">
            <v>-146130.9</v>
          </cell>
          <cell r="T831">
            <v>-146130.9</v>
          </cell>
          <cell r="U831">
            <v>0</v>
          </cell>
          <cell r="V831">
            <v>-8.4192999999999998</v>
          </cell>
          <cell r="W831">
            <v>-8757.34</v>
          </cell>
          <cell r="X831">
            <v>-8757.34</v>
          </cell>
          <cell r="Y831">
            <v>0</v>
          </cell>
        </row>
        <row r="832">
          <cell r="A832">
            <v>200208</v>
          </cell>
          <cell r="B832" t="str">
            <v>dfp149</v>
          </cell>
          <cell r="C832" t="str">
            <v>dfp</v>
          </cell>
          <cell r="D832">
            <v>37489</v>
          </cell>
          <cell r="E832">
            <v>37488</v>
          </cell>
          <cell r="F832">
            <v>37490</v>
          </cell>
          <cell r="G832">
            <v>37492</v>
          </cell>
          <cell r="H832">
            <v>3040.82</v>
          </cell>
          <cell r="I832">
            <v>3078.39</v>
          </cell>
          <cell r="J832" t="str">
            <v>Фосфорит2</v>
          </cell>
          <cell r="K832" t="str">
            <v>Фосфорит2</v>
          </cell>
          <cell r="L832" t="str">
            <v>GMF</v>
          </cell>
          <cell r="M832" t="str">
            <v>Nagel</v>
          </cell>
          <cell r="N832">
            <v>147.3023</v>
          </cell>
          <cell r="O832">
            <v>453453.95</v>
          </cell>
          <cell r="P832">
            <v>453453.95</v>
          </cell>
          <cell r="Q832">
            <v>0</v>
          </cell>
          <cell r="R832">
            <v>-136.45590000000001</v>
          </cell>
          <cell r="S832">
            <v>-414937.7</v>
          </cell>
          <cell r="T832">
            <v>-414937.7</v>
          </cell>
          <cell r="U832">
            <v>0</v>
          </cell>
          <cell r="V832">
            <v>-7.2309000000000001</v>
          </cell>
          <cell r="W832">
            <v>-22259.63</v>
          </cell>
          <cell r="X832">
            <v>-22259.63</v>
          </cell>
          <cell r="Y832">
            <v>0</v>
          </cell>
        </row>
        <row r="833">
          <cell r="A833">
            <v>200108</v>
          </cell>
          <cell r="B833" t="str">
            <v>dfp15</v>
          </cell>
          <cell r="C833" t="str">
            <v>dfp</v>
          </cell>
          <cell r="D833">
            <v>37117</v>
          </cell>
          <cell r="E833">
            <v>37119</v>
          </cell>
          <cell r="F833">
            <v>37118</v>
          </cell>
          <cell r="G833">
            <v>37121</v>
          </cell>
          <cell r="H833">
            <v>1117.01</v>
          </cell>
          <cell r="I833">
            <v>1124.58</v>
          </cell>
          <cell r="J833" t="str">
            <v>Фосфорит</v>
          </cell>
          <cell r="K833" t="str">
            <v>Фосфорит</v>
          </cell>
          <cell r="L833" t="str">
            <v>GMF</v>
          </cell>
          <cell r="M833" t="str">
            <v>Nagel</v>
          </cell>
          <cell r="N833">
            <v>143.70259999999999</v>
          </cell>
          <cell r="O833">
            <v>161605.04</v>
          </cell>
          <cell r="P833">
            <v>161605.04</v>
          </cell>
          <cell r="Q833">
            <v>0</v>
          </cell>
          <cell r="R833">
            <v>-132.87540000000001</v>
          </cell>
          <cell r="S833">
            <v>-148423.19</v>
          </cell>
          <cell r="T833">
            <v>-148423.19</v>
          </cell>
          <cell r="U833">
            <v>0</v>
          </cell>
          <cell r="V833">
            <v>-8.9014000000000006</v>
          </cell>
          <cell r="W833">
            <v>-10010.31</v>
          </cell>
          <cell r="X833">
            <v>-10010.31</v>
          </cell>
          <cell r="Y833">
            <v>0</v>
          </cell>
        </row>
        <row r="834">
          <cell r="A834">
            <v>200208</v>
          </cell>
          <cell r="B834" t="str">
            <v>dfp150</v>
          </cell>
          <cell r="C834" t="str">
            <v>dfp</v>
          </cell>
          <cell r="D834">
            <v>37486</v>
          </cell>
          <cell r="E834">
            <v>37496</v>
          </cell>
          <cell r="F834">
            <v>37486</v>
          </cell>
          <cell r="G834">
            <v>37496</v>
          </cell>
          <cell r="H834">
            <v>68</v>
          </cell>
          <cell r="I834">
            <v>68</v>
          </cell>
          <cell r="J834" t="str">
            <v>Фосфорит2</v>
          </cell>
          <cell r="K834" t="str">
            <v>Фосфорит2</v>
          </cell>
          <cell r="L834" t="str">
            <v>GMF</v>
          </cell>
          <cell r="M834" t="str">
            <v>IET</v>
          </cell>
          <cell r="N834">
            <v>154.5</v>
          </cell>
          <cell r="O834">
            <v>10506</v>
          </cell>
          <cell r="P834">
            <v>10506</v>
          </cell>
          <cell r="Q834">
            <v>0</v>
          </cell>
          <cell r="R834">
            <v>-140.69999999999999</v>
          </cell>
          <cell r="S834">
            <v>-9567.6</v>
          </cell>
          <cell r="T834">
            <v>-9567.6</v>
          </cell>
          <cell r="U834">
            <v>0</v>
          </cell>
          <cell r="V834">
            <v>0</v>
          </cell>
          <cell r="W834">
            <v>0</v>
          </cell>
          <cell r="X834">
            <v>0</v>
          </cell>
          <cell r="Y834">
            <v>0</v>
          </cell>
        </row>
        <row r="835">
          <cell r="A835">
            <v>200208</v>
          </cell>
          <cell r="B835" t="str">
            <v>dfp151</v>
          </cell>
          <cell r="C835" t="str">
            <v>dfp</v>
          </cell>
          <cell r="D835">
            <v>37486</v>
          </cell>
          <cell r="E835">
            <v>37485</v>
          </cell>
          <cell r="F835">
            <v>37486</v>
          </cell>
          <cell r="G835">
            <v>37485</v>
          </cell>
          <cell r="H835">
            <v>65</v>
          </cell>
          <cell r="I835">
            <v>65</v>
          </cell>
          <cell r="J835" t="str">
            <v>Фосфорит2</v>
          </cell>
          <cell r="K835" t="str">
            <v>Фосфорит2</v>
          </cell>
          <cell r="L835" t="str">
            <v>GMF</v>
          </cell>
          <cell r="M835" t="str">
            <v>IET</v>
          </cell>
          <cell r="N835">
            <v>154.5</v>
          </cell>
          <cell r="O835">
            <v>10042.5</v>
          </cell>
          <cell r="P835">
            <v>10042.5</v>
          </cell>
          <cell r="Q835">
            <v>0</v>
          </cell>
          <cell r="R835">
            <v>-140.69999999999999</v>
          </cell>
          <cell r="S835">
            <v>-9145.5</v>
          </cell>
          <cell r="T835">
            <v>-9145.5</v>
          </cell>
          <cell r="U835">
            <v>0</v>
          </cell>
          <cell r="V835">
            <v>0</v>
          </cell>
          <cell r="W835">
            <v>0</v>
          </cell>
          <cell r="X835">
            <v>0</v>
          </cell>
          <cell r="Y835">
            <v>0</v>
          </cell>
        </row>
        <row r="836">
          <cell r="A836">
            <v>200208</v>
          </cell>
          <cell r="B836" t="str">
            <v>dfp152</v>
          </cell>
          <cell r="C836" t="str">
            <v>dfp</v>
          </cell>
          <cell r="D836">
            <v>37486</v>
          </cell>
          <cell r="E836">
            <v>37487</v>
          </cell>
          <cell r="F836">
            <v>37486</v>
          </cell>
          <cell r="G836">
            <v>37487</v>
          </cell>
          <cell r="H836">
            <v>266</v>
          </cell>
          <cell r="I836">
            <v>266</v>
          </cell>
          <cell r="J836" t="str">
            <v>Фосфорит2</v>
          </cell>
          <cell r="K836" t="str">
            <v>Фосфорит2</v>
          </cell>
          <cell r="L836" t="str">
            <v>GMF</v>
          </cell>
          <cell r="M836" t="str">
            <v>IET</v>
          </cell>
          <cell r="N836">
            <v>151.5</v>
          </cell>
          <cell r="O836">
            <v>40299</v>
          </cell>
          <cell r="P836">
            <v>40299</v>
          </cell>
          <cell r="Q836">
            <v>0</v>
          </cell>
          <cell r="R836">
            <v>-146.69999999999999</v>
          </cell>
          <cell r="S836">
            <v>-39022.199999999997</v>
          </cell>
          <cell r="T836">
            <v>-39022.199999999997</v>
          </cell>
          <cell r="U836">
            <v>0</v>
          </cell>
          <cell r="V836">
            <v>0</v>
          </cell>
          <cell r="W836">
            <v>0</v>
          </cell>
          <cell r="X836">
            <v>0</v>
          </cell>
          <cell r="Y836">
            <v>0</v>
          </cell>
        </row>
        <row r="837">
          <cell r="A837">
            <v>200208</v>
          </cell>
          <cell r="B837" t="str">
            <v>dfp153</v>
          </cell>
          <cell r="C837" t="str">
            <v>dfp</v>
          </cell>
          <cell r="D837">
            <v>37492</v>
          </cell>
          <cell r="E837">
            <v>37491</v>
          </cell>
          <cell r="F837">
            <v>37494</v>
          </cell>
          <cell r="G837">
            <v>37493</v>
          </cell>
          <cell r="H837">
            <v>1339.64</v>
          </cell>
          <cell r="I837">
            <v>1340.11</v>
          </cell>
          <cell r="J837" t="str">
            <v>Фосфорит2</v>
          </cell>
          <cell r="K837" t="str">
            <v>Фосфорит2</v>
          </cell>
          <cell r="L837" t="str">
            <v>GMF</v>
          </cell>
          <cell r="M837" t="str">
            <v>Nagel</v>
          </cell>
          <cell r="N837">
            <v>149.5</v>
          </cell>
          <cell r="O837">
            <v>200346.45</v>
          </cell>
          <cell r="P837">
            <v>200346.45</v>
          </cell>
          <cell r="Q837">
            <v>0</v>
          </cell>
          <cell r="R837">
            <v>-138.6</v>
          </cell>
          <cell r="S837">
            <v>-185674.1</v>
          </cell>
          <cell r="T837">
            <v>-185674.1</v>
          </cell>
          <cell r="U837">
            <v>0</v>
          </cell>
          <cell r="V837">
            <v>-7.3169000000000004</v>
          </cell>
          <cell r="W837">
            <v>-9805.5</v>
          </cell>
          <cell r="X837">
            <v>-9805.5</v>
          </cell>
          <cell r="Y837">
            <v>0</v>
          </cell>
        </row>
        <row r="838">
          <cell r="A838">
            <v>200209</v>
          </cell>
          <cell r="B838" t="str">
            <v>dfp154</v>
          </cell>
          <cell r="C838" t="str">
            <v>dfp</v>
          </cell>
          <cell r="D838">
            <v>37499</v>
          </cell>
          <cell r="E838">
            <v>37500</v>
          </cell>
          <cell r="F838">
            <v>37502</v>
          </cell>
          <cell r="G838">
            <v>37505</v>
          </cell>
          <cell r="H838">
            <v>3214.38</v>
          </cell>
          <cell r="I838">
            <v>2852.44</v>
          </cell>
          <cell r="J838" t="str">
            <v>Фосфорит2</v>
          </cell>
          <cell r="K838" t="str">
            <v>Фосфорит2</v>
          </cell>
          <cell r="L838" t="str">
            <v>GMF</v>
          </cell>
          <cell r="M838" t="str">
            <v>Nagel</v>
          </cell>
          <cell r="N838">
            <v>147.535</v>
          </cell>
          <cell r="O838">
            <v>420834.77</v>
          </cell>
          <cell r="P838">
            <v>420834.77</v>
          </cell>
          <cell r="Q838">
            <v>0</v>
          </cell>
          <cell r="R838">
            <v>-136.72999999999999</v>
          </cell>
          <cell r="S838">
            <v>-439502.02</v>
          </cell>
          <cell r="T838">
            <v>-439502.02</v>
          </cell>
          <cell r="U838">
            <v>0</v>
          </cell>
          <cell r="V838">
            <v>-7.8121</v>
          </cell>
          <cell r="W838">
            <v>-22283.49</v>
          </cell>
          <cell r="X838">
            <v>-22283.49</v>
          </cell>
          <cell r="Y838">
            <v>0</v>
          </cell>
        </row>
        <row r="839">
          <cell r="A839">
            <v>200209</v>
          </cell>
          <cell r="B839" t="str">
            <v>dfp155</v>
          </cell>
          <cell r="C839" t="str">
            <v>dfp</v>
          </cell>
          <cell r="D839">
            <v>37502</v>
          </cell>
          <cell r="E839">
            <v>37500</v>
          </cell>
          <cell r="F839">
            <v>37504</v>
          </cell>
          <cell r="G839">
            <v>37504</v>
          </cell>
          <cell r="H839">
            <v>483.38</v>
          </cell>
          <cell r="I839">
            <v>783.91</v>
          </cell>
          <cell r="J839" t="str">
            <v>Фосфорит2</v>
          </cell>
          <cell r="K839" t="str">
            <v>Фосфорит2</v>
          </cell>
          <cell r="L839" t="str">
            <v>GMF</v>
          </cell>
          <cell r="M839" t="str">
            <v>Nagel</v>
          </cell>
          <cell r="N839">
            <v>152.3485</v>
          </cell>
          <cell r="O839">
            <v>119427.55</v>
          </cell>
          <cell r="P839">
            <v>119427.55</v>
          </cell>
          <cell r="Q839">
            <v>0</v>
          </cell>
          <cell r="R839">
            <v>-142.0017</v>
          </cell>
          <cell r="S839">
            <v>-68640.77</v>
          </cell>
          <cell r="T839">
            <v>-68640.77</v>
          </cell>
          <cell r="U839">
            <v>0</v>
          </cell>
          <cell r="V839">
            <v>-6.5021000000000004</v>
          </cell>
          <cell r="W839">
            <v>-5097.05</v>
          </cell>
          <cell r="X839">
            <v>-5097.05</v>
          </cell>
          <cell r="Y839">
            <v>0</v>
          </cell>
        </row>
        <row r="840">
          <cell r="A840">
            <v>200209</v>
          </cell>
          <cell r="B840" t="str">
            <v>dfp156</v>
          </cell>
          <cell r="C840" t="str">
            <v>dfp</v>
          </cell>
          <cell r="D840">
            <v>37512</v>
          </cell>
          <cell r="E840">
            <v>37511</v>
          </cell>
          <cell r="F840">
            <v>37514</v>
          </cell>
          <cell r="G840">
            <v>37513</v>
          </cell>
          <cell r="H840">
            <v>1947.8</v>
          </cell>
          <cell r="I840">
            <v>1908.92</v>
          </cell>
          <cell r="J840" t="str">
            <v>Фосфорит2</v>
          </cell>
          <cell r="K840" t="str">
            <v>Фосфорит2</v>
          </cell>
          <cell r="L840" t="str">
            <v>GMF</v>
          </cell>
          <cell r="M840" t="str">
            <v>Nagel</v>
          </cell>
          <cell r="N840">
            <v>149.5</v>
          </cell>
          <cell r="O840">
            <v>285383.53999999998</v>
          </cell>
          <cell r="P840">
            <v>285383.53999999998</v>
          </cell>
          <cell r="Q840">
            <v>0</v>
          </cell>
          <cell r="R840">
            <v>-138.6</v>
          </cell>
          <cell r="S840">
            <v>-269965.08</v>
          </cell>
          <cell r="T840">
            <v>-269965.08</v>
          </cell>
          <cell r="U840">
            <v>0</v>
          </cell>
          <cell r="V840">
            <v>-7.3224999999999998</v>
          </cell>
          <cell r="W840">
            <v>-13978.07</v>
          </cell>
          <cell r="X840">
            <v>-13978.07</v>
          </cell>
          <cell r="Y840">
            <v>0</v>
          </cell>
        </row>
        <row r="841">
          <cell r="A841">
            <v>200210</v>
          </cell>
          <cell r="B841" t="str">
            <v>dfp157</v>
          </cell>
          <cell r="C841" t="str">
            <v>dfp</v>
          </cell>
          <cell r="D841">
            <v>37529</v>
          </cell>
          <cell r="E841">
            <v>37532</v>
          </cell>
          <cell r="F841">
            <v>37537</v>
          </cell>
          <cell r="G841">
            <v>37534</v>
          </cell>
          <cell r="H841">
            <v>3316.5</v>
          </cell>
          <cell r="I841">
            <v>3303.02</v>
          </cell>
          <cell r="J841" t="str">
            <v>Фосфорит2</v>
          </cell>
          <cell r="K841" t="str">
            <v>Фосфорит2</v>
          </cell>
          <cell r="L841" t="str">
            <v>GMF</v>
          </cell>
          <cell r="M841" t="str">
            <v>Nagel</v>
          </cell>
          <cell r="N841">
            <v>147.4229</v>
          </cell>
          <cell r="O841">
            <v>486940.73</v>
          </cell>
          <cell r="P841">
            <v>486940.73</v>
          </cell>
          <cell r="Q841">
            <v>0</v>
          </cell>
          <cell r="R841">
            <v>-136.50460000000001</v>
          </cell>
          <cell r="S841">
            <v>-452717.59</v>
          </cell>
          <cell r="T841">
            <v>-452717.59</v>
          </cell>
          <cell r="U841">
            <v>0</v>
          </cell>
          <cell r="V841">
            <v>-7.2496999999999998</v>
          </cell>
          <cell r="W841">
            <v>-23946.05</v>
          </cell>
          <cell r="X841">
            <v>-23946.05</v>
          </cell>
          <cell r="Y841">
            <v>0</v>
          </cell>
        </row>
        <row r="842">
          <cell r="A842">
            <v>200209</v>
          </cell>
          <cell r="B842" t="str">
            <v>dfp158</v>
          </cell>
          <cell r="C842" t="str">
            <v>dfp</v>
          </cell>
          <cell r="D842">
            <v>37520</v>
          </cell>
          <cell r="E842">
            <v>37516</v>
          </cell>
          <cell r="F842">
            <v>37520</v>
          </cell>
          <cell r="G842">
            <v>37516</v>
          </cell>
          <cell r="H842">
            <v>274</v>
          </cell>
          <cell r="I842">
            <v>274</v>
          </cell>
          <cell r="J842" t="str">
            <v>Фосфорит2</v>
          </cell>
          <cell r="K842" t="str">
            <v>Фосфорит2</v>
          </cell>
          <cell r="L842" t="str">
            <v>GMF</v>
          </cell>
          <cell r="M842" t="str">
            <v>IET</v>
          </cell>
          <cell r="N842">
            <v>151.5</v>
          </cell>
          <cell r="O842">
            <v>41511</v>
          </cell>
          <cell r="P842">
            <v>41511</v>
          </cell>
          <cell r="Q842">
            <v>0</v>
          </cell>
          <cell r="R842">
            <v>-146.69999999999999</v>
          </cell>
          <cell r="S842">
            <v>-40195.800000000003</v>
          </cell>
          <cell r="T842">
            <v>-40195.800000000003</v>
          </cell>
          <cell r="U842">
            <v>0</v>
          </cell>
          <cell r="V842">
            <v>0</v>
          </cell>
          <cell r="W842">
            <v>0</v>
          </cell>
          <cell r="X842">
            <v>0</v>
          </cell>
          <cell r="Y842">
            <v>0</v>
          </cell>
        </row>
        <row r="843">
          <cell r="A843">
            <v>200209</v>
          </cell>
          <cell r="B843" t="str">
            <v>dfp159</v>
          </cell>
          <cell r="C843" t="str">
            <v>dfp</v>
          </cell>
          <cell r="D843">
            <v>37520</v>
          </cell>
          <cell r="E843">
            <v>37523</v>
          </cell>
          <cell r="F843">
            <v>37520</v>
          </cell>
          <cell r="G843">
            <v>37523</v>
          </cell>
          <cell r="H843">
            <v>65</v>
          </cell>
          <cell r="I843">
            <v>65</v>
          </cell>
          <cell r="J843" t="str">
            <v>Фосфорит2</v>
          </cell>
          <cell r="K843" t="str">
            <v>Фосфорит2</v>
          </cell>
          <cell r="L843" t="str">
            <v>GMF</v>
          </cell>
          <cell r="M843" t="str">
            <v>IET</v>
          </cell>
          <cell r="N843">
            <v>154.5</v>
          </cell>
          <cell r="O843">
            <v>10042.5</v>
          </cell>
          <cell r="P843">
            <v>10042.5</v>
          </cell>
          <cell r="Q843">
            <v>0</v>
          </cell>
          <cell r="R843">
            <v>-140.69999999999999</v>
          </cell>
          <cell r="S843">
            <v>-9145.5</v>
          </cell>
          <cell r="T843">
            <v>-9145.5</v>
          </cell>
          <cell r="U843">
            <v>0</v>
          </cell>
          <cell r="V843">
            <v>0</v>
          </cell>
          <cell r="W843">
            <v>0</v>
          </cell>
          <cell r="X843">
            <v>0</v>
          </cell>
          <cell r="Y843">
            <v>0</v>
          </cell>
        </row>
        <row r="844">
          <cell r="A844">
            <v>200108</v>
          </cell>
          <cell r="B844" t="str">
            <v>dfp16</v>
          </cell>
          <cell r="C844" t="str">
            <v>dfp</v>
          </cell>
          <cell r="D844">
            <v>37122</v>
          </cell>
          <cell r="E844">
            <v>37124</v>
          </cell>
          <cell r="F844">
            <v>37125</v>
          </cell>
          <cell r="G844">
            <v>37125</v>
          </cell>
          <cell r="H844">
            <v>1737.23</v>
          </cell>
          <cell r="I844">
            <v>1737.63</v>
          </cell>
          <cell r="J844" t="str">
            <v>Фосфорит</v>
          </cell>
          <cell r="K844" t="str">
            <v>Фосфорит</v>
          </cell>
          <cell r="L844" t="str">
            <v>GMF</v>
          </cell>
          <cell r="M844" t="str">
            <v>Nagel</v>
          </cell>
          <cell r="N844">
            <v>138</v>
          </cell>
          <cell r="O844">
            <v>239792.94</v>
          </cell>
          <cell r="P844">
            <v>239792.94</v>
          </cell>
          <cell r="Q844">
            <v>0</v>
          </cell>
          <cell r="R844">
            <v>-128.69999999999999</v>
          </cell>
          <cell r="S844">
            <v>-223581.5</v>
          </cell>
          <cell r="T844">
            <v>-223581.5</v>
          </cell>
          <cell r="U844">
            <v>0</v>
          </cell>
          <cell r="V844">
            <v>-7.2563000000000004</v>
          </cell>
          <cell r="W844">
            <v>-12608.74</v>
          </cell>
          <cell r="X844">
            <v>-12608.74</v>
          </cell>
          <cell r="Y844">
            <v>0</v>
          </cell>
        </row>
        <row r="845">
          <cell r="A845">
            <v>200209</v>
          </cell>
          <cell r="B845" t="str">
            <v>dfp162</v>
          </cell>
          <cell r="C845" t="str">
            <v>dfp</v>
          </cell>
          <cell r="D845">
            <v>37525</v>
          </cell>
          <cell r="E845">
            <v>37525</v>
          </cell>
          <cell r="F845">
            <v>37527</v>
          </cell>
          <cell r="G845">
            <v>37526</v>
          </cell>
          <cell r="H845">
            <v>1204.99</v>
          </cell>
          <cell r="I845">
            <v>1206.49</v>
          </cell>
          <cell r="J845" t="str">
            <v>Фосфорит2</v>
          </cell>
          <cell r="K845" t="str">
            <v>Фосфорит2</v>
          </cell>
          <cell r="L845" t="str">
            <v>GMF</v>
          </cell>
          <cell r="M845" t="str">
            <v>Nagel</v>
          </cell>
          <cell r="N845">
            <v>151.35079999999999</v>
          </cell>
          <cell r="O845">
            <v>182603.26</v>
          </cell>
          <cell r="P845">
            <v>182603.26</v>
          </cell>
          <cell r="Q845">
            <v>0</v>
          </cell>
          <cell r="R845">
            <v>-139.96459999999999</v>
          </cell>
          <cell r="S845">
            <v>-168655.91</v>
          </cell>
          <cell r="T845">
            <v>-168655.91</v>
          </cell>
          <cell r="U845">
            <v>0</v>
          </cell>
          <cell r="V845">
            <v>-7.8711000000000002</v>
          </cell>
          <cell r="W845">
            <v>-9496.35</v>
          </cell>
          <cell r="X845">
            <v>-9496.35</v>
          </cell>
          <cell r="Y845">
            <v>0</v>
          </cell>
        </row>
        <row r="846">
          <cell r="A846">
            <v>200209</v>
          </cell>
          <cell r="B846" t="str">
            <v>dfp163</v>
          </cell>
          <cell r="C846" t="str">
            <v>dfp</v>
          </cell>
          <cell r="D846">
            <v>37527</v>
          </cell>
          <cell r="E846">
            <v>37517</v>
          </cell>
          <cell r="F846">
            <v>37529</v>
          </cell>
          <cell r="G846">
            <v>37519</v>
          </cell>
          <cell r="H846">
            <v>814.18</v>
          </cell>
          <cell r="I846">
            <v>797.73</v>
          </cell>
          <cell r="J846" t="str">
            <v>Фосфорит2</v>
          </cell>
          <cell r="K846" t="str">
            <v>Фосфорит2</v>
          </cell>
          <cell r="L846" t="str">
            <v>GMF</v>
          </cell>
          <cell r="M846" t="str">
            <v>Nagel</v>
          </cell>
          <cell r="N846">
            <v>153.1729</v>
          </cell>
          <cell r="O846">
            <v>122190.64</v>
          </cell>
          <cell r="P846">
            <v>122190.64</v>
          </cell>
          <cell r="Q846">
            <v>0</v>
          </cell>
          <cell r="R846">
            <v>-140.11150000000001</v>
          </cell>
          <cell r="S846">
            <v>-114075.95</v>
          </cell>
          <cell r="T846">
            <v>-114075.95</v>
          </cell>
          <cell r="U846">
            <v>0</v>
          </cell>
          <cell r="V846">
            <v>-9.9002999999999997</v>
          </cell>
          <cell r="W846">
            <v>-7897.8</v>
          </cell>
          <cell r="X846">
            <v>-7897.8</v>
          </cell>
          <cell r="Y846">
            <v>0</v>
          </cell>
        </row>
        <row r="847">
          <cell r="A847">
            <v>200209</v>
          </cell>
          <cell r="B847" t="str">
            <v>dfp164</v>
          </cell>
          <cell r="C847" t="str">
            <v>dfp</v>
          </cell>
          <cell r="D847">
            <v>37514</v>
          </cell>
          <cell r="E847">
            <v>37509</v>
          </cell>
          <cell r="F847">
            <v>37514</v>
          </cell>
          <cell r="G847">
            <v>37509</v>
          </cell>
          <cell r="H847">
            <v>406</v>
          </cell>
          <cell r="I847">
            <v>406</v>
          </cell>
          <cell r="J847" t="str">
            <v>Фосфорит2</v>
          </cell>
          <cell r="K847" t="str">
            <v>Фосфорит2</v>
          </cell>
          <cell r="L847" t="str">
            <v>GMF</v>
          </cell>
          <cell r="M847" t="str">
            <v>IET</v>
          </cell>
          <cell r="N847">
            <v>151.5</v>
          </cell>
          <cell r="O847">
            <v>61509</v>
          </cell>
          <cell r="P847">
            <v>61509</v>
          </cell>
          <cell r="Q847">
            <v>0</v>
          </cell>
          <cell r="R847">
            <v>-146.69999999999999</v>
          </cell>
          <cell r="S847">
            <v>-59560.2</v>
          </cell>
          <cell r="T847">
            <v>-59560.2</v>
          </cell>
          <cell r="U847">
            <v>0</v>
          </cell>
          <cell r="V847">
            <v>0</v>
          </cell>
          <cell r="W847">
            <v>0</v>
          </cell>
          <cell r="X847">
            <v>0</v>
          </cell>
          <cell r="Y847">
            <v>0</v>
          </cell>
        </row>
        <row r="848">
          <cell r="A848">
            <v>200209</v>
          </cell>
          <cell r="B848" t="str">
            <v>dfp165</v>
          </cell>
          <cell r="C848" t="str">
            <v>dfp</v>
          </cell>
          <cell r="D848">
            <v>37517</v>
          </cell>
          <cell r="E848">
            <v>37518</v>
          </cell>
          <cell r="F848">
            <v>37517</v>
          </cell>
          <cell r="G848">
            <v>37518</v>
          </cell>
          <cell r="H848">
            <v>20</v>
          </cell>
          <cell r="I848">
            <v>20</v>
          </cell>
          <cell r="J848" t="str">
            <v>Фосфорит2</v>
          </cell>
          <cell r="K848" t="str">
            <v>Фосфорит2</v>
          </cell>
          <cell r="L848" t="str">
            <v>GMF</v>
          </cell>
          <cell r="M848" t="str">
            <v>Unicopa</v>
          </cell>
          <cell r="N848">
            <v>262</v>
          </cell>
          <cell r="O848">
            <v>5240</v>
          </cell>
          <cell r="P848">
            <v>5502</v>
          </cell>
          <cell r="Q848">
            <v>-262</v>
          </cell>
          <cell r="R848">
            <v>-140</v>
          </cell>
          <cell r="S848">
            <v>-2800</v>
          </cell>
          <cell r="T848">
            <v>-2800</v>
          </cell>
          <cell r="U848">
            <v>0</v>
          </cell>
          <cell r="V848">
            <v>-117.5</v>
          </cell>
          <cell r="W848">
            <v>-2350</v>
          </cell>
          <cell r="X848">
            <v>-2350</v>
          </cell>
          <cell r="Y848">
            <v>0</v>
          </cell>
        </row>
        <row r="849">
          <cell r="A849">
            <v>200209</v>
          </cell>
          <cell r="B849" t="str">
            <v>dfp166</v>
          </cell>
          <cell r="C849" t="str">
            <v>dfp</v>
          </cell>
          <cell r="D849">
            <v>37528</v>
          </cell>
          <cell r="E849">
            <v>37529</v>
          </cell>
          <cell r="F849">
            <v>37528</v>
          </cell>
          <cell r="G849">
            <v>37529</v>
          </cell>
          <cell r="H849">
            <v>382</v>
          </cell>
          <cell r="I849">
            <v>382</v>
          </cell>
          <cell r="J849" t="str">
            <v>Фосфорит2</v>
          </cell>
          <cell r="K849" t="str">
            <v>Фосфорит2</v>
          </cell>
          <cell r="L849" t="str">
            <v>GMF</v>
          </cell>
          <cell r="M849" t="str">
            <v>IET</v>
          </cell>
          <cell r="N849">
            <v>151.5</v>
          </cell>
          <cell r="O849">
            <v>57873</v>
          </cell>
          <cell r="P849">
            <v>57873</v>
          </cell>
          <cell r="Q849">
            <v>0</v>
          </cell>
          <cell r="R849">
            <v>-146.69999999999999</v>
          </cell>
          <cell r="S849">
            <v>-56039.4</v>
          </cell>
          <cell r="T849">
            <v>-56039.4</v>
          </cell>
          <cell r="U849">
            <v>0</v>
          </cell>
          <cell r="V849">
            <v>0</v>
          </cell>
          <cell r="W849">
            <v>0</v>
          </cell>
          <cell r="X849">
            <v>0</v>
          </cell>
          <cell r="Y849">
            <v>0</v>
          </cell>
        </row>
        <row r="850">
          <cell r="A850">
            <v>200210</v>
          </cell>
          <cell r="B850" t="str">
            <v>dfp167</v>
          </cell>
          <cell r="C850" t="str">
            <v>dfp</v>
          </cell>
          <cell r="D850">
            <v>37529</v>
          </cell>
          <cell r="E850">
            <v>37536</v>
          </cell>
          <cell r="F850">
            <v>37529</v>
          </cell>
          <cell r="G850">
            <v>37536</v>
          </cell>
          <cell r="H850">
            <v>138</v>
          </cell>
          <cell r="I850">
            <v>138</v>
          </cell>
          <cell r="J850" t="str">
            <v>Фосфорит2</v>
          </cell>
          <cell r="K850" t="str">
            <v>Фосфорит2</v>
          </cell>
          <cell r="L850" t="str">
            <v>GMF</v>
          </cell>
          <cell r="M850" t="str">
            <v>IET</v>
          </cell>
          <cell r="N850">
            <v>151.5</v>
          </cell>
          <cell r="O850">
            <v>20907</v>
          </cell>
          <cell r="P850">
            <v>20907</v>
          </cell>
          <cell r="Q850">
            <v>0</v>
          </cell>
          <cell r="R850">
            <v>-145.8304</v>
          </cell>
          <cell r="S850">
            <v>-20124.599999999999</v>
          </cell>
          <cell r="T850">
            <v>0</v>
          </cell>
          <cell r="U850">
            <v>-20124.599999999999</v>
          </cell>
          <cell r="V850">
            <v>0</v>
          </cell>
          <cell r="W850">
            <v>0</v>
          </cell>
          <cell r="X850">
            <v>0</v>
          </cell>
          <cell r="Y850">
            <v>0</v>
          </cell>
        </row>
        <row r="851">
          <cell r="A851">
            <v>200210</v>
          </cell>
          <cell r="B851" t="str">
            <v>dfp169</v>
          </cell>
          <cell r="C851" t="str">
            <v>dfp</v>
          </cell>
          <cell r="D851">
            <v>37528</v>
          </cell>
          <cell r="E851">
            <v>37528</v>
          </cell>
          <cell r="F851">
            <v>37534</v>
          </cell>
          <cell r="G851">
            <v>37531</v>
          </cell>
          <cell r="H851">
            <v>1296.97</v>
          </cell>
          <cell r="I851">
            <v>1420.03</v>
          </cell>
          <cell r="J851" t="str">
            <v>Фосфорит2</v>
          </cell>
          <cell r="K851" t="str">
            <v>Фосфорит2</v>
          </cell>
          <cell r="L851" t="str">
            <v>GMF</v>
          </cell>
          <cell r="M851" t="str">
            <v>Nagel</v>
          </cell>
          <cell r="N851">
            <v>148.0146</v>
          </cell>
          <cell r="O851">
            <v>210185.12</v>
          </cell>
          <cell r="P851">
            <v>210185.12</v>
          </cell>
          <cell r="Q851">
            <v>0</v>
          </cell>
          <cell r="R851">
            <v>-138.12629999999999</v>
          </cell>
          <cell r="S851">
            <v>-179145.7</v>
          </cell>
          <cell r="T851">
            <v>-179145.7</v>
          </cell>
          <cell r="U851">
            <v>0</v>
          </cell>
          <cell r="V851">
            <v>-7.4703999999999997</v>
          </cell>
          <cell r="W851">
            <v>-10608.21</v>
          </cell>
          <cell r="X851">
            <v>-10608.21</v>
          </cell>
          <cell r="Y851">
            <v>0</v>
          </cell>
        </row>
        <row r="852">
          <cell r="A852">
            <v>200108</v>
          </cell>
          <cell r="B852" t="str">
            <v>dfp17</v>
          </cell>
          <cell r="C852" t="str">
            <v>dfp</v>
          </cell>
          <cell r="D852">
            <v>37132</v>
          </cell>
          <cell r="E852">
            <v>37130</v>
          </cell>
          <cell r="F852">
            <v>37133</v>
          </cell>
          <cell r="G852">
            <v>37132</v>
          </cell>
          <cell r="H852">
            <v>2997.54</v>
          </cell>
          <cell r="I852">
            <v>3001.97</v>
          </cell>
          <cell r="J852" t="str">
            <v>Фосфорит</v>
          </cell>
          <cell r="K852" t="str">
            <v>Фосфорит</v>
          </cell>
          <cell r="L852" t="str">
            <v>GMF</v>
          </cell>
          <cell r="M852" t="str">
            <v>Nagel</v>
          </cell>
          <cell r="N852">
            <v>132.74889999999999</v>
          </cell>
          <cell r="O852">
            <v>398508.07</v>
          </cell>
          <cell r="P852">
            <v>398508.07</v>
          </cell>
          <cell r="Q852">
            <v>0</v>
          </cell>
          <cell r="R852">
            <v>-123.5236</v>
          </cell>
          <cell r="S852">
            <v>-370266.95</v>
          </cell>
          <cell r="T852">
            <v>-370266.95</v>
          </cell>
          <cell r="U852">
            <v>0</v>
          </cell>
          <cell r="V852">
            <v>-7.1837999999999997</v>
          </cell>
          <cell r="W852">
            <v>-21565.43</v>
          </cell>
          <cell r="X852">
            <v>-21565.43</v>
          </cell>
          <cell r="Y852">
            <v>0</v>
          </cell>
        </row>
        <row r="853">
          <cell r="A853">
            <v>200210</v>
          </cell>
          <cell r="B853" t="str">
            <v>dfp170</v>
          </cell>
          <cell r="C853" t="str">
            <v>dfp</v>
          </cell>
          <cell r="D853">
            <v>37539</v>
          </cell>
          <cell r="E853">
            <v>37538</v>
          </cell>
          <cell r="F853">
            <v>37544</v>
          </cell>
          <cell r="G853">
            <v>37540</v>
          </cell>
          <cell r="H853">
            <v>1418.7</v>
          </cell>
          <cell r="I853">
            <v>1419.56</v>
          </cell>
          <cell r="J853" t="str">
            <v>Фосфорит2</v>
          </cell>
          <cell r="K853" t="str">
            <v>Фосфорит2</v>
          </cell>
          <cell r="L853" t="str">
            <v>GMF</v>
          </cell>
          <cell r="M853" t="str">
            <v>Nagel</v>
          </cell>
          <cell r="N853">
            <v>148.5</v>
          </cell>
          <cell r="O853">
            <v>210804.66</v>
          </cell>
          <cell r="P853">
            <v>210804.66</v>
          </cell>
          <cell r="Q853">
            <v>0</v>
          </cell>
          <cell r="R853">
            <v>-138.6</v>
          </cell>
          <cell r="S853">
            <v>-196631.82</v>
          </cell>
          <cell r="T853">
            <v>-196631.82</v>
          </cell>
          <cell r="U853">
            <v>0</v>
          </cell>
          <cell r="V853">
            <v>-7.2976999999999999</v>
          </cell>
          <cell r="W853">
            <v>-10359.51</v>
          </cell>
          <cell r="X853">
            <v>-10359.51</v>
          </cell>
          <cell r="Y853">
            <v>0</v>
          </cell>
        </row>
        <row r="854">
          <cell r="A854">
            <v>200211</v>
          </cell>
          <cell r="B854" t="str">
            <v>dfp171</v>
          </cell>
          <cell r="C854" t="str">
            <v>dfp</v>
          </cell>
          <cell r="D854">
            <v>37566</v>
          </cell>
          <cell r="E854">
            <v>37570</v>
          </cell>
          <cell r="F854">
            <v>37573</v>
          </cell>
          <cell r="G854">
            <v>37575</v>
          </cell>
          <cell r="H854">
            <v>1916.09</v>
          </cell>
          <cell r="I854">
            <v>1935.53</v>
          </cell>
          <cell r="J854" t="str">
            <v>Фосфорит2</v>
          </cell>
          <cell r="K854" t="str">
            <v>Фосфорит2</v>
          </cell>
          <cell r="L854" t="str">
            <v>GMF</v>
          </cell>
          <cell r="M854" t="str">
            <v>Nagel</v>
          </cell>
          <cell r="N854">
            <v>148.5</v>
          </cell>
          <cell r="O854">
            <v>287426.21000000002</v>
          </cell>
          <cell r="P854">
            <v>142269.69</v>
          </cell>
          <cell r="Q854">
            <v>145156.51999999999</v>
          </cell>
          <cell r="R854">
            <v>-138.6</v>
          </cell>
          <cell r="S854">
            <v>-265570.07</v>
          </cell>
          <cell r="T854">
            <v>0</v>
          </cell>
          <cell r="U854">
            <v>-265570.07</v>
          </cell>
          <cell r="V854">
            <v>-7.2519999999999998</v>
          </cell>
          <cell r="W854">
            <v>-14036.37</v>
          </cell>
          <cell r="X854">
            <v>0</v>
          </cell>
          <cell r="Y854">
            <v>-14036.37</v>
          </cell>
        </row>
        <row r="855">
          <cell r="A855">
            <v>200210</v>
          </cell>
          <cell r="B855" t="str">
            <v>dfp172</v>
          </cell>
          <cell r="C855" t="str">
            <v>dfp</v>
          </cell>
          <cell r="D855">
            <v>37547</v>
          </cell>
          <cell r="E855">
            <v>37547</v>
          </cell>
          <cell r="F855">
            <v>37549</v>
          </cell>
          <cell r="G855">
            <v>37549</v>
          </cell>
          <cell r="H855">
            <v>1579.8</v>
          </cell>
          <cell r="I855">
            <v>1554.4</v>
          </cell>
          <cell r="J855" t="str">
            <v>Фосфорит2</v>
          </cell>
          <cell r="K855" t="str">
            <v>Фосфорит2</v>
          </cell>
          <cell r="L855" t="str">
            <v>GMF</v>
          </cell>
          <cell r="M855" t="str">
            <v>Nagel</v>
          </cell>
          <cell r="N855">
            <v>148.5</v>
          </cell>
          <cell r="O855">
            <v>230828.4</v>
          </cell>
          <cell r="P855">
            <v>230828.4</v>
          </cell>
          <cell r="Q855">
            <v>0</v>
          </cell>
          <cell r="R855">
            <v>-138.6</v>
          </cell>
          <cell r="S855">
            <v>-218960.28</v>
          </cell>
          <cell r="T855">
            <v>-218960.28</v>
          </cell>
          <cell r="U855">
            <v>0</v>
          </cell>
          <cell r="V855">
            <v>-7.3517999999999999</v>
          </cell>
          <cell r="W855">
            <v>-11427.65</v>
          </cell>
          <cell r="X855">
            <v>-11427.65</v>
          </cell>
          <cell r="Y855">
            <v>0</v>
          </cell>
        </row>
        <row r="856">
          <cell r="A856">
            <v>200210</v>
          </cell>
          <cell r="B856" t="str">
            <v>dfp174</v>
          </cell>
          <cell r="C856" t="str">
            <v>dfp</v>
          </cell>
          <cell r="D856">
            <v>37553</v>
          </cell>
          <cell r="E856">
            <v>37553</v>
          </cell>
          <cell r="F856">
            <v>37555</v>
          </cell>
          <cell r="G856">
            <v>37555</v>
          </cell>
          <cell r="H856">
            <v>1406.32</v>
          </cell>
          <cell r="I856">
            <v>1408.87</v>
          </cell>
          <cell r="J856" t="str">
            <v>Фосфорит2</v>
          </cell>
          <cell r="K856" t="str">
            <v>Фосфорит2</v>
          </cell>
          <cell r="L856" t="str">
            <v>GMF</v>
          </cell>
          <cell r="M856" t="str">
            <v>Nagel</v>
          </cell>
          <cell r="N856">
            <v>150.84229999999999</v>
          </cell>
          <cell r="O856">
            <v>212517.2</v>
          </cell>
          <cell r="P856">
            <v>212517.2</v>
          </cell>
          <cell r="Q856">
            <v>0</v>
          </cell>
          <cell r="R856">
            <v>-140.3279</v>
          </cell>
          <cell r="S856">
            <v>-197345.95</v>
          </cell>
          <cell r="T856">
            <v>-197345.95</v>
          </cell>
          <cell r="U856">
            <v>0</v>
          </cell>
          <cell r="V856">
            <v>-7.9444999999999997</v>
          </cell>
          <cell r="W856">
            <v>-11192.71</v>
          </cell>
          <cell r="X856">
            <v>-11192.71</v>
          </cell>
          <cell r="Y856">
            <v>0</v>
          </cell>
        </row>
        <row r="857">
          <cell r="A857">
            <v>200211</v>
          </cell>
          <cell r="B857" t="str">
            <v>dfp175</v>
          </cell>
          <cell r="C857" t="str">
            <v>dfp</v>
          </cell>
          <cell r="D857">
            <v>37558</v>
          </cell>
          <cell r="E857">
            <v>37558</v>
          </cell>
          <cell r="F857">
            <v>37561</v>
          </cell>
          <cell r="G857">
            <v>37561</v>
          </cell>
          <cell r="H857">
            <v>3302.35</v>
          </cell>
          <cell r="I857">
            <v>3223.95</v>
          </cell>
          <cell r="J857" t="str">
            <v>Фосфорит2</v>
          </cell>
          <cell r="K857" t="str">
            <v>Фосфорит2</v>
          </cell>
          <cell r="L857" t="str">
            <v>GMF</v>
          </cell>
          <cell r="M857" t="str">
            <v>Nagel</v>
          </cell>
          <cell r="N857">
            <v>142.5</v>
          </cell>
          <cell r="O857">
            <v>459412.88</v>
          </cell>
          <cell r="P857">
            <v>459412.88</v>
          </cell>
          <cell r="Q857">
            <v>0</v>
          </cell>
          <cell r="R857">
            <v>-132.6</v>
          </cell>
          <cell r="S857">
            <v>-437891.61</v>
          </cell>
          <cell r="T857">
            <v>-437891.61</v>
          </cell>
          <cell r="U857">
            <v>0</v>
          </cell>
          <cell r="V857">
            <v>-7.2542999999999997</v>
          </cell>
          <cell r="W857">
            <v>-23387.39</v>
          </cell>
          <cell r="X857">
            <v>-23387.39</v>
          </cell>
          <cell r="Y857">
            <v>0</v>
          </cell>
        </row>
        <row r="858">
          <cell r="A858">
            <v>200210</v>
          </cell>
          <cell r="B858" t="str">
            <v>dfp176</v>
          </cell>
          <cell r="C858" t="str">
            <v>dfp</v>
          </cell>
          <cell r="D858">
            <v>37549</v>
          </cell>
          <cell r="E858">
            <v>37548</v>
          </cell>
          <cell r="F858">
            <v>37549</v>
          </cell>
          <cell r="G858">
            <v>37548</v>
          </cell>
          <cell r="H858">
            <v>65</v>
          </cell>
          <cell r="I858">
            <v>65</v>
          </cell>
          <cell r="J858" t="str">
            <v>Фосфорит2</v>
          </cell>
          <cell r="K858" t="str">
            <v>Фосфорит2</v>
          </cell>
          <cell r="L858" t="str">
            <v>GMF</v>
          </cell>
          <cell r="M858" t="str">
            <v>IET</v>
          </cell>
          <cell r="N858">
            <v>154.5</v>
          </cell>
          <cell r="O858">
            <v>10042.5</v>
          </cell>
          <cell r="P858">
            <v>10042.5</v>
          </cell>
          <cell r="Q858">
            <v>0</v>
          </cell>
          <cell r="R858">
            <v>-140.69999999999999</v>
          </cell>
          <cell r="S858">
            <v>-9145.5</v>
          </cell>
          <cell r="T858">
            <v>0</v>
          </cell>
          <cell r="U858">
            <v>-9145.5</v>
          </cell>
          <cell r="V858">
            <v>0</v>
          </cell>
          <cell r="W858">
            <v>0</v>
          </cell>
          <cell r="X858">
            <v>0</v>
          </cell>
          <cell r="Y858">
            <v>0</v>
          </cell>
        </row>
        <row r="859">
          <cell r="A859">
            <v>200211</v>
          </cell>
          <cell r="B859" t="str">
            <v>dfp178</v>
          </cell>
          <cell r="C859" t="str">
            <v>dfp</v>
          </cell>
          <cell r="D859">
            <v>37564</v>
          </cell>
          <cell r="E859">
            <v>37565</v>
          </cell>
          <cell r="F859">
            <v>37567</v>
          </cell>
          <cell r="G859">
            <v>37567</v>
          </cell>
          <cell r="H859">
            <v>684.82</v>
          </cell>
          <cell r="I859">
            <v>667.61</v>
          </cell>
          <cell r="J859" t="str">
            <v>Фосфорит2</v>
          </cell>
          <cell r="K859" t="str">
            <v>Фосфорит2</v>
          </cell>
          <cell r="L859" t="str">
            <v>GMF</v>
          </cell>
          <cell r="M859" t="str">
            <v>Nagel</v>
          </cell>
          <cell r="N859">
            <v>152.84989999999999</v>
          </cell>
          <cell r="O859">
            <v>102044.09</v>
          </cell>
          <cell r="P859">
            <v>102044.09</v>
          </cell>
          <cell r="Q859">
            <v>0</v>
          </cell>
          <cell r="R859">
            <v>-141.7226</v>
          </cell>
          <cell r="S859">
            <v>-97054.45</v>
          </cell>
          <cell r="T859">
            <v>0</v>
          </cell>
          <cell r="U859">
            <v>-97054.45</v>
          </cell>
          <cell r="V859">
            <v>-8.9611999999999998</v>
          </cell>
          <cell r="W859">
            <v>-5982.62</v>
          </cell>
          <cell r="X859">
            <v>-5982.62</v>
          </cell>
          <cell r="Y859">
            <v>0</v>
          </cell>
        </row>
        <row r="860">
          <cell r="A860">
            <v>200211</v>
          </cell>
          <cell r="B860" t="str">
            <v>dfp179</v>
          </cell>
          <cell r="C860" t="str">
            <v>dfp</v>
          </cell>
          <cell r="D860">
            <v>37573</v>
          </cell>
          <cell r="E860">
            <v>37575</v>
          </cell>
          <cell r="F860">
            <v>37575</v>
          </cell>
          <cell r="G860">
            <v>37577</v>
          </cell>
          <cell r="H860">
            <v>1650</v>
          </cell>
          <cell r="I860">
            <v>1659.51</v>
          </cell>
          <cell r="J860" t="str">
            <v>Фосфорит2</v>
          </cell>
          <cell r="K860" t="str">
            <v>Фосфорит2</v>
          </cell>
          <cell r="L860" t="str">
            <v>GMF</v>
          </cell>
          <cell r="M860" t="str">
            <v>Nagel</v>
          </cell>
          <cell r="N860">
            <v>148.5</v>
          </cell>
          <cell r="O860">
            <v>246437.24</v>
          </cell>
          <cell r="P860">
            <v>0</v>
          </cell>
          <cell r="Q860">
            <v>246437.24</v>
          </cell>
          <cell r="R860">
            <v>-138.6</v>
          </cell>
          <cell r="S860">
            <v>-228690</v>
          </cell>
          <cell r="T860">
            <v>0</v>
          </cell>
          <cell r="U860">
            <v>-228690</v>
          </cell>
          <cell r="V860">
            <v>-7.3223000000000003</v>
          </cell>
          <cell r="W860">
            <v>-12151.4</v>
          </cell>
          <cell r="X860">
            <v>0</v>
          </cell>
          <cell r="Y860">
            <v>-12151.4</v>
          </cell>
        </row>
        <row r="861">
          <cell r="A861">
            <v>200109</v>
          </cell>
          <cell r="B861" t="str">
            <v>dfp18</v>
          </cell>
          <cell r="C861" t="str">
            <v>dfp</v>
          </cell>
          <cell r="D861">
            <v>37138</v>
          </cell>
          <cell r="E861">
            <v>37139</v>
          </cell>
          <cell r="F861">
            <v>37139</v>
          </cell>
          <cell r="G861">
            <v>37141</v>
          </cell>
          <cell r="H861">
            <v>654.70000000000005</v>
          </cell>
          <cell r="I861">
            <v>655.7</v>
          </cell>
          <cell r="J861" t="str">
            <v>Фосфорит</v>
          </cell>
          <cell r="K861" t="str">
            <v>Фосфорит</v>
          </cell>
          <cell r="L861" t="str">
            <v>GMF</v>
          </cell>
          <cell r="M861" t="str">
            <v>Nagel</v>
          </cell>
          <cell r="N861">
            <v>138</v>
          </cell>
          <cell r="O861">
            <v>90486.6</v>
          </cell>
          <cell r="P861">
            <v>90486.6</v>
          </cell>
          <cell r="Q861">
            <v>0</v>
          </cell>
          <cell r="R861">
            <v>-128.69999999999999</v>
          </cell>
          <cell r="S861">
            <v>-84259.89</v>
          </cell>
          <cell r="T861">
            <v>-84259.89</v>
          </cell>
          <cell r="U861">
            <v>0</v>
          </cell>
          <cell r="V861">
            <v>-7.6435000000000004</v>
          </cell>
          <cell r="W861">
            <v>-5011.83</v>
          </cell>
          <cell r="X861">
            <v>-5011.83</v>
          </cell>
          <cell r="Y861">
            <v>0</v>
          </cell>
        </row>
        <row r="862">
          <cell r="A862">
            <v>200211</v>
          </cell>
          <cell r="B862" t="str">
            <v>dfp180</v>
          </cell>
          <cell r="C862" t="str">
            <v>dfp</v>
          </cell>
          <cell r="D862">
            <v>37583</v>
          </cell>
          <cell r="E862">
            <v>37553</v>
          </cell>
          <cell r="F862">
            <v>37585</v>
          </cell>
          <cell r="G862">
            <v>37555</v>
          </cell>
          <cell r="H862">
            <v>2000</v>
          </cell>
          <cell r="I862">
            <v>2000</v>
          </cell>
          <cell r="J862" t="str">
            <v>Фосфорит2</v>
          </cell>
          <cell r="K862" t="str">
            <v>Фосфорит2</v>
          </cell>
          <cell r="L862" t="str">
            <v>GMF</v>
          </cell>
          <cell r="M862" t="str">
            <v>Nagel</v>
          </cell>
          <cell r="N862">
            <v>142.5</v>
          </cell>
          <cell r="O862">
            <v>285000</v>
          </cell>
          <cell r="P862">
            <v>0</v>
          </cell>
          <cell r="Q862">
            <v>285000</v>
          </cell>
          <cell r="R862">
            <v>-132.6</v>
          </cell>
          <cell r="S862">
            <v>-265200</v>
          </cell>
          <cell r="T862">
            <v>0</v>
          </cell>
          <cell r="U862">
            <v>-265200</v>
          </cell>
          <cell r="V862">
            <v>-7.29</v>
          </cell>
          <cell r="W862">
            <v>-14580</v>
          </cell>
          <cell r="X862">
            <v>0</v>
          </cell>
          <cell r="Y862">
            <v>-14580</v>
          </cell>
        </row>
        <row r="863">
          <cell r="A863">
            <v>200211</v>
          </cell>
          <cell r="B863" t="str">
            <v>dfp182</v>
          </cell>
          <cell r="C863" t="str">
            <v>dfp</v>
          </cell>
          <cell r="D863">
            <v>37575</v>
          </cell>
          <cell r="E863">
            <v>37558</v>
          </cell>
          <cell r="F863">
            <v>37575</v>
          </cell>
          <cell r="G863">
            <v>37561</v>
          </cell>
          <cell r="H863">
            <v>65</v>
          </cell>
          <cell r="I863">
            <v>65</v>
          </cell>
          <cell r="J863" t="str">
            <v>Фосфорит2</v>
          </cell>
          <cell r="K863" t="str">
            <v>Фосфорит2</v>
          </cell>
          <cell r="L863" t="str">
            <v>GMF</v>
          </cell>
          <cell r="M863" t="str">
            <v>ERS</v>
          </cell>
          <cell r="N863">
            <v>158</v>
          </cell>
          <cell r="O863">
            <v>10270</v>
          </cell>
          <cell r="P863">
            <v>10270</v>
          </cell>
          <cell r="Q863">
            <v>0</v>
          </cell>
          <cell r="R863">
            <v>-146</v>
          </cell>
          <cell r="S863">
            <v>-9490</v>
          </cell>
          <cell r="T863">
            <v>0</v>
          </cell>
          <cell r="U863">
            <v>-9490</v>
          </cell>
          <cell r="V863">
            <v>0</v>
          </cell>
          <cell r="W863">
            <v>0</v>
          </cell>
          <cell r="X863">
            <v>0</v>
          </cell>
          <cell r="Y863">
            <v>0</v>
          </cell>
        </row>
        <row r="864">
          <cell r="A864">
            <v>200109</v>
          </cell>
          <cell r="B864" t="str">
            <v>dfp19</v>
          </cell>
          <cell r="C864" t="str">
            <v>dfp</v>
          </cell>
          <cell r="D864">
            <v>37139</v>
          </cell>
          <cell r="E864">
            <v>37141</v>
          </cell>
          <cell r="F864">
            <v>37140</v>
          </cell>
          <cell r="G864">
            <v>37145</v>
          </cell>
          <cell r="H864">
            <v>728.62</v>
          </cell>
          <cell r="I864">
            <v>694.1</v>
          </cell>
          <cell r="J864" t="str">
            <v>Фосфорит</v>
          </cell>
          <cell r="K864" t="str">
            <v>Фосфорит</v>
          </cell>
          <cell r="L864" t="str">
            <v>GMF</v>
          </cell>
          <cell r="M864" t="str">
            <v>Nagel</v>
          </cell>
          <cell r="N864">
            <v>138</v>
          </cell>
          <cell r="O864">
            <v>95785.8</v>
          </cell>
          <cell r="P864">
            <v>95785.8</v>
          </cell>
          <cell r="Q864">
            <v>0</v>
          </cell>
          <cell r="R864">
            <v>-128.69999999999999</v>
          </cell>
          <cell r="S864">
            <v>-93773.39</v>
          </cell>
          <cell r="T864">
            <v>-93773.39</v>
          </cell>
          <cell r="U864">
            <v>0</v>
          </cell>
          <cell r="V864">
            <v>-7.8651999999999997</v>
          </cell>
          <cell r="W864">
            <v>-5459.23</v>
          </cell>
          <cell r="X864">
            <v>-5459.23</v>
          </cell>
          <cell r="Y864">
            <v>0</v>
          </cell>
        </row>
        <row r="865">
          <cell r="A865">
            <v>200109</v>
          </cell>
          <cell r="B865" t="str">
            <v>dfp20</v>
          </cell>
          <cell r="C865" t="str">
            <v>dfp</v>
          </cell>
          <cell r="D865">
            <v>37145</v>
          </cell>
          <cell r="E865">
            <v>37147</v>
          </cell>
          <cell r="F865">
            <v>37146</v>
          </cell>
          <cell r="G865">
            <v>37148</v>
          </cell>
          <cell r="H865">
            <v>2524.1</v>
          </cell>
          <cell r="I865">
            <v>2566.1999999999998</v>
          </cell>
          <cell r="J865" t="str">
            <v>Фосфорит</v>
          </cell>
          <cell r="K865" t="str">
            <v>Фосфорит</v>
          </cell>
          <cell r="L865" t="str">
            <v>GMF</v>
          </cell>
          <cell r="M865" t="str">
            <v>Nagel</v>
          </cell>
          <cell r="N865">
            <v>138</v>
          </cell>
          <cell r="O865">
            <v>354135.6</v>
          </cell>
          <cell r="P865">
            <v>354135.6</v>
          </cell>
          <cell r="Q865">
            <v>0</v>
          </cell>
          <cell r="R865">
            <v>-128.69999999999999</v>
          </cell>
          <cell r="S865">
            <v>-324851.67</v>
          </cell>
          <cell r="T865">
            <v>-324851.67</v>
          </cell>
          <cell r="U865">
            <v>0</v>
          </cell>
          <cell r="V865">
            <v>-7.0895000000000001</v>
          </cell>
          <cell r="W865">
            <v>-18192.95</v>
          </cell>
          <cell r="X865">
            <v>-18192.95</v>
          </cell>
          <cell r="Y865">
            <v>0</v>
          </cell>
        </row>
        <row r="866">
          <cell r="A866">
            <v>200109</v>
          </cell>
          <cell r="B866" t="str">
            <v>dfp21</v>
          </cell>
          <cell r="C866" t="str">
            <v>dfp</v>
          </cell>
          <cell r="D866">
            <v>37148</v>
          </cell>
          <cell r="E866">
            <v>37147</v>
          </cell>
          <cell r="F866">
            <v>37149</v>
          </cell>
          <cell r="G866">
            <v>37150</v>
          </cell>
          <cell r="H866">
            <v>1195.79</v>
          </cell>
          <cell r="I866">
            <v>1194.72</v>
          </cell>
          <cell r="J866" t="str">
            <v>Фосфорит</v>
          </cell>
          <cell r="K866" t="str">
            <v>Фосфорит</v>
          </cell>
          <cell r="L866" t="str">
            <v>GMF</v>
          </cell>
          <cell r="M866" t="str">
            <v>Nagel</v>
          </cell>
          <cell r="N866">
            <v>138</v>
          </cell>
          <cell r="O866">
            <v>164871.35999999999</v>
          </cell>
          <cell r="P866">
            <v>164871.35999999999</v>
          </cell>
          <cell r="Q866">
            <v>0</v>
          </cell>
          <cell r="R866">
            <v>-128.69999999999999</v>
          </cell>
          <cell r="S866">
            <v>-153898.17000000001</v>
          </cell>
          <cell r="T866">
            <v>-153898.17000000001</v>
          </cell>
          <cell r="U866">
            <v>0</v>
          </cell>
          <cell r="V866">
            <v>-7.3650000000000002</v>
          </cell>
          <cell r="W866">
            <v>-8799.1200000000008</v>
          </cell>
          <cell r="X866">
            <v>-8799.1200000000008</v>
          </cell>
          <cell r="Y866">
            <v>0</v>
          </cell>
        </row>
        <row r="867">
          <cell r="A867">
            <v>200109</v>
          </cell>
          <cell r="B867" t="str">
            <v>dfp22</v>
          </cell>
          <cell r="C867" t="str">
            <v>dfp</v>
          </cell>
          <cell r="D867">
            <v>37149</v>
          </cell>
          <cell r="E867">
            <v>37155</v>
          </cell>
          <cell r="F867">
            <v>37150</v>
          </cell>
          <cell r="G867">
            <v>37157</v>
          </cell>
          <cell r="H867">
            <v>1026.17</v>
          </cell>
          <cell r="I867">
            <v>1030.6400000000001</v>
          </cell>
          <cell r="J867" t="str">
            <v>Фосфорит</v>
          </cell>
          <cell r="K867" t="str">
            <v>Фосфорит</v>
          </cell>
          <cell r="L867" t="str">
            <v>GMF</v>
          </cell>
          <cell r="M867" t="str">
            <v>Nagel</v>
          </cell>
          <cell r="N867">
            <v>144.40379999999999</v>
          </cell>
          <cell r="O867">
            <v>148828.32</v>
          </cell>
          <cell r="P867">
            <v>148828.32</v>
          </cell>
          <cell r="Q867">
            <v>0</v>
          </cell>
          <cell r="R867">
            <v>-133.3776</v>
          </cell>
          <cell r="S867">
            <v>-136868.07999999999</v>
          </cell>
          <cell r="T867">
            <v>-136868.07999999999</v>
          </cell>
          <cell r="U867">
            <v>0</v>
          </cell>
          <cell r="V867">
            <v>-9.1412999999999993</v>
          </cell>
          <cell r="W867">
            <v>-9421.35</v>
          </cell>
          <cell r="X867">
            <v>-9421.35</v>
          </cell>
          <cell r="Y867">
            <v>0</v>
          </cell>
        </row>
        <row r="868">
          <cell r="A868">
            <v>200109</v>
          </cell>
          <cell r="B868" t="str">
            <v>dfp23</v>
          </cell>
          <cell r="C868" t="str">
            <v>dfp</v>
          </cell>
          <cell r="D868">
            <v>37151</v>
          </cell>
          <cell r="E868">
            <v>37155</v>
          </cell>
          <cell r="F868">
            <v>37152</v>
          </cell>
          <cell r="G868">
            <v>37157</v>
          </cell>
          <cell r="H868">
            <v>1350.54</v>
          </cell>
          <cell r="I868">
            <v>1350.97</v>
          </cell>
          <cell r="J868" t="str">
            <v>Фосфорит</v>
          </cell>
          <cell r="K868" t="str">
            <v>Фосфорит</v>
          </cell>
          <cell r="L868" t="str">
            <v>GMF</v>
          </cell>
          <cell r="M868" t="str">
            <v>Nagel</v>
          </cell>
          <cell r="N868">
            <v>138</v>
          </cell>
          <cell r="O868">
            <v>186433.86</v>
          </cell>
          <cell r="P868">
            <v>186433.86</v>
          </cell>
          <cell r="Q868">
            <v>0</v>
          </cell>
          <cell r="R868">
            <v>-128.69999999999999</v>
          </cell>
          <cell r="S868">
            <v>-173814.5</v>
          </cell>
          <cell r="T868">
            <v>-173814.5</v>
          </cell>
          <cell r="U868">
            <v>0</v>
          </cell>
          <cell r="V868">
            <v>-7.3183999999999996</v>
          </cell>
          <cell r="W868">
            <v>-9886.93</v>
          </cell>
          <cell r="X868">
            <v>-9886.93</v>
          </cell>
          <cell r="Y868">
            <v>0</v>
          </cell>
        </row>
        <row r="869">
          <cell r="A869">
            <v>200109</v>
          </cell>
          <cell r="B869" t="str">
            <v>dfp24</v>
          </cell>
          <cell r="C869" t="str">
            <v>dfp</v>
          </cell>
          <cell r="D869">
            <v>37153</v>
          </cell>
          <cell r="E869">
            <v>37147</v>
          </cell>
          <cell r="F869">
            <v>37154</v>
          </cell>
          <cell r="G869">
            <v>37164</v>
          </cell>
          <cell r="H869">
            <v>2006</v>
          </cell>
          <cell r="I869">
            <v>2009.02</v>
          </cell>
          <cell r="J869" t="str">
            <v>Фосфорит</v>
          </cell>
          <cell r="K869" t="str">
            <v>Фосфорит</v>
          </cell>
          <cell r="L869" t="str">
            <v>GMF</v>
          </cell>
          <cell r="M869" t="str">
            <v>Jomitco</v>
          </cell>
          <cell r="N869">
            <v>177</v>
          </cell>
          <cell r="O869">
            <v>355596.54</v>
          </cell>
          <cell r="P869">
            <v>355636.54</v>
          </cell>
          <cell r="Q869">
            <v>-40</v>
          </cell>
          <cell r="R869">
            <v>-129.80000000000001</v>
          </cell>
          <cell r="S869">
            <v>-260378.8</v>
          </cell>
          <cell r="T869">
            <v>-260378.8</v>
          </cell>
          <cell r="U869">
            <v>0</v>
          </cell>
          <cell r="V869">
            <v>-39.798200000000001</v>
          </cell>
          <cell r="W869">
            <v>-79955.48</v>
          </cell>
          <cell r="X869">
            <v>-79955.48</v>
          </cell>
          <cell r="Y869">
            <v>0</v>
          </cell>
        </row>
        <row r="870">
          <cell r="A870">
            <v>200109</v>
          </cell>
          <cell r="B870" t="str">
            <v>dfp25</v>
          </cell>
          <cell r="C870" t="str">
            <v>dfp</v>
          </cell>
          <cell r="D870">
            <v>37161</v>
          </cell>
          <cell r="E870">
            <v>37162</v>
          </cell>
          <cell r="F870">
            <v>37162</v>
          </cell>
          <cell r="G870">
            <v>37164</v>
          </cell>
          <cell r="H870">
            <v>2295.9299999999998</v>
          </cell>
          <cell r="I870">
            <v>2296.6</v>
          </cell>
          <cell r="J870" t="str">
            <v>Фосфорит</v>
          </cell>
          <cell r="K870" t="str">
            <v>Фосфорит</v>
          </cell>
          <cell r="L870" t="str">
            <v>GMF</v>
          </cell>
          <cell r="M870" t="str">
            <v>Nagel</v>
          </cell>
          <cell r="N870">
            <v>134.65880000000001</v>
          </cell>
          <cell r="O870">
            <v>309257.33</v>
          </cell>
          <cell r="P870">
            <v>309257.33</v>
          </cell>
          <cell r="Q870">
            <v>0</v>
          </cell>
          <cell r="R870">
            <v>-125.4076</v>
          </cell>
          <cell r="S870">
            <v>-287926.96000000002</v>
          </cell>
          <cell r="T870">
            <v>-287926.96000000002</v>
          </cell>
          <cell r="U870">
            <v>0</v>
          </cell>
          <cell r="V870">
            <v>-7.2512999999999996</v>
          </cell>
          <cell r="W870">
            <v>-16653.349999999999</v>
          </cell>
          <cell r="X870">
            <v>-16653.349999999999</v>
          </cell>
          <cell r="Y870">
            <v>0</v>
          </cell>
        </row>
        <row r="871">
          <cell r="A871">
            <v>200109</v>
          </cell>
          <cell r="B871" t="str">
            <v>dfp26</v>
          </cell>
          <cell r="C871" t="str">
            <v>dfp</v>
          </cell>
          <cell r="D871">
            <v>37154</v>
          </cell>
          <cell r="E871">
            <v>37154</v>
          </cell>
          <cell r="F871">
            <v>37154</v>
          </cell>
          <cell r="G871">
            <v>37154</v>
          </cell>
          <cell r="H871">
            <v>65</v>
          </cell>
          <cell r="I871">
            <v>65</v>
          </cell>
          <cell r="J871" t="str">
            <v>Фосфорит</v>
          </cell>
          <cell r="K871" t="str">
            <v>Фосфорит</v>
          </cell>
          <cell r="L871" t="str">
            <v>GMF</v>
          </cell>
          <cell r="M871" t="str">
            <v>Express Eng</v>
          </cell>
          <cell r="N871">
            <v>143.6</v>
          </cell>
          <cell r="O871">
            <v>9334</v>
          </cell>
          <cell r="P871">
            <v>9334</v>
          </cell>
          <cell r="Q871">
            <v>0</v>
          </cell>
          <cell r="R871">
            <v>-129.80000000000001</v>
          </cell>
          <cell r="S871">
            <v>-8437</v>
          </cell>
          <cell r="T871">
            <v>-8437</v>
          </cell>
          <cell r="U871">
            <v>0</v>
          </cell>
          <cell r="V871">
            <v>0</v>
          </cell>
          <cell r="W871">
            <v>0</v>
          </cell>
          <cell r="X871">
            <v>0</v>
          </cell>
          <cell r="Y871">
            <v>0</v>
          </cell>
        </row>
        <row r="872">
          <cell r="A872">
            <v>200109</v>
          </cell>
          <cell r="B872" t="str">
            <v>dfp27</v>
          </cell>
          <cell r="C872" t="str">
            <v>dfp</v>
          </cell>
          <cell r="D872">
            <v>37158</v>
          </cell>
          <cell r="E872">
            <v>37155</v>
          </cell>
          <cell r="F872">
            <v>37158</v>
          </cell>
          <cell r="G872">
            <v>37155</v>
          </cell>
          <cell r="H872">
            <v>64</v>
          </cell>
          <cell r="I872">
            <v>64</v>
          </cell>
          <cell r="J872" t="str">
            <v>Фосфорит</v>
          </cell>
          <cell r="K872" t="str">
            <v>Фосфорит</v>
          </cell>
          <cell r="L872" t="str">
            <v>GMF</v>
          </cell>
          <cell r="M872" t="str">
            <v>Express Eng</v>
          </cell>
          <cell r="N872">
            <v>143.6</v>
          </cell>
          <cell r="O872">
            <v>9190.4</v>
          </cell>
          <cell r="P872">
            <v>9190.4</v>
          </cell>
          <cell r="Q872">
            <v>0</v>
          </cell>
          <cell r="R872">
            <v>-129.80000000000001</v>
          </cell>
          <cell r="S872">
            <v>-8307.2000000000007</v>
          </cell>
          <cell r="T872">
            <v>-8307.2000000000007</v>
          </cell>
          <cell r="U872">
            <v>0</v>
          </cell>
          <cell r="V872">
            <v>0</v>
          </cell>
          <cell r="W872">
            <v>0</v>
          </cell>
          <cell r="X872">
            <v>0</v>
          </cell>
          <cell r="Y872">
            <v>0</v>
          </cell>
        </row>
        <row r="873">
          <cell r="A873">
            <v>200109</v>
          </cell>
          <cell r="B873" t="str">
            <v>dfp28</v>
          </cell>
          <cell r="C873" t="str">
            <v>dfp</v>
          </cell>
          <cell r="D873">
            <v>37159</v>
          </cell>
          <cell r="E873">
            <v>37162</v>
          </cell>
          <cell r="F873">
            <v>37159</v>
          </cell>
          <cell r="G873">
            <v>37162</v>
          </cell>
          <cell r="H873">
            <v>65</v>
          </cell>
          <cell r="I873">
            <v>65</v>
          </cell>
          <cell r="J873" t="str">
            <v>Фосфорит</v>
          </cell>
          <cell r="K873" t="str">
            <v>Фосфорит</v>
          </cell>
          <cell r="L873" t="str">
            <v>Mirintex</v>
          </cell>
          <cell r="M873" t="str">
            <v>Fakserting</v>
          </cell>
          <cell r="N873">
            <v>147</v>
          </cell>
          <cell r="O873">
            <v>9555</v>
          </cell>
          <cell r="P873">
            <v>9555</v>
          </cell>
          <cell r="Q873">
            <v>0</v>
          </cell>
          <cell r="R873">
            <v>-129.80000000000001</v>
          </cell>
          <cell r="S873">
            <v>-8437</v>
          </cell>
          <cell r="T873">
            <v>-8437</v>
          </cell>
          <cell r="U873">
            <v>0</v>
          </cell>
          <cell r="V873">
            <v>0</v>
          </cell>
          <cell r="W873">
            <v>0</v>
          </cell>
          <cell r="X873">
            <v>0</v>
          </cell>
          <cell r="Y873">
            <v>0</v>
          </cell>
        </row>
        <row r="874">
          <cell r="A874">
            <v>200110</v>
          </cell>
          <cell r="B874" t="str">
            <v>dfp29</v>
          </cell>
          <cell r="C874" t="str">
            <v>dfp</v>
          </cell>
          <cell r="D874">
            <v>37168</v>
          </cell>
          <cell r="E874">
            <v>37180</v>
          </cell>
          <cell r="F874">
            <v>37168</v>
          </cell>
          <cell r="G874">
            <v>37180</v>
          </cell>
          <cell r="H874">
            <v>65</v>
          </cell>
          <cell r="I874">
            <v>65</v>
          </cell>
          <cell r="J874" t="str">
            <v>Фосфорит</v>
          </cell>
          <cell r="K874" t="str">
            <v>Фосфорит</v>
          </cell>
          <cell r="L874" t="str">
            <v>GMF</v>
          </cell>
          <cell r="M874" t="str">
            <v>Raleksas</v>
          </cell>
          <cell r="N874">
            <v>148</v>
          </cell>
          <cell r="O874">
            <v>9620</v>
          </cell>
          <cell r="P874">
            <v>9620</v>
          </cell>
          <cell r="Q874">
            <v>0</v>
          </cell>
          <cell r="R874">
            <v>-136.69999999999999</v>
          </cell>
          <cell r="S874">
            <v>-8885.5</v>
          </cell>
          <cell r="T874">
            <v>-8885.5</v>
          </cell>
          <cell r="U874">
            <v>0</v>
          </cell>
          <cell r="V874">
            <v>0</v>
          </cell>
          <cell r="W874">
            <v>0</v>
          </cell>
          <cell r="X874">
            <v>0</v>
          </cell>
          <cell r="Y874">
            <v>0</v>
          </cell>
        </row>
        <row r="875">
          <cell r="A875">
            <v>200110</v>
          </cell>
          <cell r="B875" t="str">
            <v>dfp30</v>
          </cell>
          <cell r="C875" t="str">
            <v>dfp</v>
          </cell>
          <cell r="D875">
            <v>37169</v>
          </cell>
          <cell r="E875">
            <v>37169</v>
          </cell>
          <cell r="F875">
            <v>37170</v>
          </cell>
          <cell r="G875">
            <v>37170</v>
          </cell>
          <cell r="H875">
            <v>1014.79</v>
          </cell>
          <cell r="I875">
            <v>1021.02</v>
          </cell>
          <cell r="J875" t="str">
            <v>Фосфорит</v>
          </cell>
          <cell r="K875" t="str">
            <v>Фосфорит</v>
          </cell>
          <cell r="L875" t="str">
            <v>GMF</v>
          </cell>
          <cell r="M875" t="str">
            <v>Nagel</v>
          </cell>
          <cell r="N875">
            <v>138</v>
          </cell>
          <cell r="O875">
            <v>140900.76</v>
          </cell>
          <cell r="P875">
            <v>140900.76</v>
          </cell>
          <cell r="Q875">
            <v>0</v>
          </cell>
          <cell r="R875">
            <v>-128.69999999999999</v>
          </cell>
          <cell r="S875">
            <v>-130603.48</v>
          </cell>
          <cell r="T875">
            <v>-130603.48</v>
          </cell>
          <cell r="U875">
            <v>0</v>
          </cell>
          <cell r="V875">
            <v>-7.3898999999999999</v>
          </cell>
          <cell r="W875">
            <v>-7545.27</v>
          </cell>
          <cell r="X875">
            <v>-7545.27</v>
          </cell>
          <cell r="Y875">
            <v>0</v>
          </cell>
        </row>
        <row r="876">
          <cell r="A876">
            <v>200110</v>
          </cell>
          <cell r="B876" t="str">
            <v>dfp31</v>
          </cell>
          <cell r="C876" t="str">
            <v>dfp</v>
          </cell>
          <cell r="D876">
            <v>37175</v>
          </cell>
          <cell r="E876">
            <v>37175</v>
          </cell>
          <cell r="F876">
            <v>37176</v>
          </cell>
          <cell r="G876">
            <v>37178</v>
          </cell>
          <cell r="H876">
            <v>3006.26</v>
          </cell>
          <cell r="I876">
            <v>3003.23</v>
          </cell>
          <cell r="J876" t="str">
            <v>Фосфорит</v>
          </cell>
          <cell r="K876" t="str">
            <v>Фосфорит</v>
          </cell>
          <cell r="L876" t="str">
            <v>GMF</v>
          </cell>
          <cell r="M876" t="str">
            <v>Nagel</v>
          </cell>
          <cell r="N876">
            <v>131</v>
          </cell>
          <cell r="O876">
            <v>393423.13</v>
          </cell>
          <cell r="P876">
            <v>393423.13</v>
          </cell>
          <cell r="Q876">
            <v>0</v>
          </cell>
          <cell r="R876">
            <v>-121.8</v>
          </cell>
          <cell r="S876">
            <v>-366162.46</v>
          </cell>
          <cell r="T876">
            <v>-366162.46</v>
          </cell>
          <cell r="U876">
            <v>0</v>
          </cell>
          <cell r="V876">
            <v>-7.1475999999999997</v>
          </cell>
          <cell r="W876">
            <v>-21465.77</v>
          </cell>
          <cell r="X876">
            <v>-21465.77</v>
          </cell>
          <cell r="Y876">
            <v>0</v>
          </cell>
        </row>
        <row r="877">
          <cell r="A877">
            <v>200110</v>
          </cell>
          <cell r="B877" t="str">
            <v>dfp32</v>
          </cell>
          <cell r="C877" t="str">
            <v>dfp</v>
          </cell>
          <cell r="D877">
            <v>37179</v>
          </cell>
          <cell r="E877">
            <v>37181</v>
          </cell>
          <cell r="F877">
            <v>37180</v>
          </cell>
          <cell r="G877">
            <v>37182</v>
          </cell>
          <cell r="H877">
            <v>1400.95</v>
          </cell>
          <cell r="I877">
            <v>1406.74</v>
          </cell>
          <cell r="J877" t="str">
            <v>Фосфорит</v>
          </cell>
          <cell r="K877" t="str">
            <v>Фосфорит</v>
          </cell>
          <cell r="L877" t="str">
            <v>GMF</v>
          </cell>
          <cell r="M877" t="str">
            <v>Nagel</v>
          </cell>
          <cell r="N877">
            <v>138</v>
          </cell>
          <cell r="O877">
            <v>194130.12</v>
          </cell>
          <cell r="P877">
            <v>194130.12</v>
          </cell>
          <cell r="Q877">
            <v>0</v>
          </cell>
          <cell r="R877">
            <v>-128.69999999999999</v>
          </cell>
          <cell r="S877">
            <v>-180302.27</v>
          </cell>
          <cell r="T877">
            <v>-180302.27</v>
          </cell>
          <cell r="U877">
            <v>0</v>
          </cell>
          <cell r="V877">
            <v>-7.2862999999999998</v>
          </cell>
          <cell r="W877">
            <v>-10249.92</v>
          </cell>
          <cell r="X877">
            <v>-10249.92</v>
          </cell>
          <cell r="Y877">
            <v>0</v>
          </cell>
        </row>
        <row r="878">
          <cell r="A878">
            <v>200110</v>
          </cell>
          <cell r="B878" t="str">
            <v>dfp33</v>
          </cell>
          <cell r="C878" t="str">
            <v>dfp</v>
          </cell>
          <cell r="D878">
            <v>37182</v>
          </cell>
          <cell r="E878">
            <v>37183</v>
          </cell>
          <cell r="F878">
            <v>37183</v>
          </cell>
          <cell r="G878">
            <v>37186</v>
          </cell>
          <cell r="H878">
            <v>868.72</v>
          </cell>
          <cell r="I878">
            <v>871.53</v>
          </cell>
          <cell r="J878" t="str">
            <v>Фосфорит</v>
          </cell>
          <cell r="K878" t="str">
            <v>Фосфорит</v>
          </cell>
          <cell r="L878" t="str">
            <v>GMF</v>
          </cell>
          <cell r="M878" t="str">
            <v>Nagel</v>
          </cell>
          <cell r="N878">
            <v>145.86320000000001</v>
          </cell>
          <cell r="O878">
            <v>127124.14</v>
          </cell>
          <cell r="P878">
            <v>127124.14</v>
          </cell>
          <cell r="Q878">
            <v>0</v>
          </cell>
          <cell r="R878">
            <v>-134.43719999999999</v>
          </cell>
          <cell r="S878">
            <v>-116788.26</v>
          </cell>
          <cell r="T878">
            <v>-116788.26</v>
          </cell>
          <cell r="U878">
            <v>0</v>
          </cell>
          <cell r="V878">
            <v>-9.6241000000000003</v>
          </cell>
          <cell r="W878">
            <v>-8387.69</v>
          </cell>
          <cell r="X878">
            <v>-8387.69</v>
          </cell>
          <cell r="Y878">
            <v>0</v>
          </cell>
        </row>
        <row r="879">
          <cell r="A879">
            <v>200110</v>
          </cell>
          <cell r="B879" t="str">
            <v>dfp34</v>
          </cell>
          <cell r="C879" t="str">
            <v>dfp</v>
          </cell>
          <cell r="D879">
            <v>37186</v>
          </cell>
          <cell r="E879">
            <v>37189</v>
          </cell>
          <cell r="F879">
            <v>37187</v>
          </cell>
          <cell r="G879">
            <v>37193</v>
          </cell>
          <cell r="H879">
            <v>843.98</v>
          </cell>
          <cell r="I879">
            <v>852.05</v>
          </cell>
          <cell r="J879" t="str">
            <v>Фосфорит</v>
          </cell>
          <cell r="K879" t="str">
            <v>Фосфорит</v>
          </cell>
          <cell r="L879" t="str">
            <v>GMF</v>
          </cell>
          <cell r="M879" t="str">
            <v>Nagel</v>
          </cell>
          <cell r="N879">
            <v>138.18690000000001</v>
          </cell>
          <cell r="O879">
            <v>117742.16</v>
          </cell>
          <cell r="P879">
            <v>117742.16</v>
          </cell>
          <cell r="Q879">
            <v>0</v>
          </cell>
          <cell r="R879">
            <v>-128.4821</v>
          </cell>
          <cell r="S879">
            <v>-108436.35</v>
          </cell>
          <cell r="T879">
            <v>-108436.35</v>
          </cell>
          <cell r="U879">
            <v>0</v>
          </cell>
          <cell r="V879">
            <v>-8.0545000000000009</v>
          </cell>
          <cell r="W879">
            <v>-6862.83</v>
          </cell>
          <cell r="X879">
            <v>-6862.83</v>
          </cell>
          <cell r="Y879">
            <v>0</v>
          </cell>
        </row>
        <row r="880">
          <cell r="A880">
            <v>200110</v>
          </cell>
          <cell r="B880" t="str">
            <v>dfp35</v>
          </cell>
          <cell r="C880" t="str">
            <v>dfp</v>
          </cell>
          <cell r="D880">
            <v>37189</v>
          </cell>
          <cell r="E880">
            <v>37187</v>
          </cell>
          <cell r="F880">
            <v>37190</v>
          </cell>
          <cell r="G880">
            <v>37190</v>
          </cell>
          <cell r="H880">
            <v>1031.2049999999999</v>
          </cell>
          <cell r="I880">
            <v>1023.38</v>
          </cell>
          <cell r="J880" t="str">
            <v>Фосфорит</v>
          </cell>
          <cell r="K880" t="str">
            <v>Фосфорит</v>
          </cell>
          <cell r="L880" t="str">
            <v>GMF</v>
          </cell>
          <cell r="M880" t="str">
            <v>Nagel</v>
          </cell>
          <cell r="N880">
            <v>139.28980000000001</v>
          </cell>
          <cell r="O880">
            <v>142546.44</v>
          </cell>
          <cell r="P880">
            <v>142546.44</v>
          </cell>
          <cell r="Q880">
            <v>0</v>
          </cell>
          <cell r="R880">
            <v>-129.6309</v>
          </cell>
          <cell r="S880">
            <v>-133676.07999999999</v>
          </cell>
          <cell r="T880">
            <v>-133676.07999999999</v>
          </cell>
          <cell r="U880">
            <v>0</v>
          </cell>
          <cell r="V880">
            <v>-7.8072999999999997</v>
          </cell>
          <cell r="W880">
            <v>-7989.88</v>
          </cell>
          <cell r="X880">
            <v>-7989.88</v>
          </cell>
          <cell r="Y880">
            <v>0</v>
          </cell>
        </row>
        <row r="881">
          <cell r="A881">
            <v>200111</v>
          </cell>
          <cell r="B881" t="str">
            <v>dfp36</v>
          </cell>
          <cell r="C881" t="str">
            <v>dfp</v>
          </cell>
          <cell r="D881">
            <v>37194</v>
          </cell>
          <cell r="E881">
            <v>37195</v>
          </cell>
          <cell r="F881">
            <v>37195</v>
          </cell>
          <cell r="G881">
            <v>37203</v>
          </cell>
          <cell r="H881">
            <v>1829.02</v>
          </cell>
          <cell r="I881">
            <v>1834.76</v>
          </cell>
          <cell r="J881" t="str">
            <v>Фосфорит</v>
          </cell>
          <cell r="K881" t="str">
            <v>Фосфорит</v>
          </cell>
          <cell r="L881" t="str">
            <v>GMF</v>
          </cell>
          <cell r="M881" t="str">
            <v>Nagel</v>
          </cell>
          <cell r="N881">
            <v>139.0968</v>
          </cell>
          <cell r="O881">
            <v>255209.22</v>
          </cell>
          <cell r="P881">
            <v>255209.22</v>
          </cell>
          <cell r="Q881">
            <v>0</v>
          </cell>
          <cell r="R881">
            <v>-129.2766</v>
          </cell>
          <cell r="S881">
            <v>-236449.45</v>
          </cell>
          <cell r="T881">
            <v>-236449.45</v>
          </cell>
          <cell r="U881">
            <v>0</v>
          </cell>
          <cell r="V881">
            <v>-7.8472999999999997</v>
          </cell>
          <cell r="W881">
            <v>-14397.96</v>
          </cell>
          <cell r="X881">
            <v>-14397.96</v>
          </cell>
          <cell r="Y881">
            <v>0</v>
          </cell>
        </row>
        <row r="882">
          <cell r="A882">
            <v>200109</v>
          </cell>
          <cell r="B882" t="str">
            <v>dfp38</v>
          </cell>
          <cell r="C882" t="str">
            <v>dfp</v>
          </cell>
          <cell r="D882">
            <v>37141</v>
          </cell>
          <cell r="E882">
            <v>37155</v>
          </cell>
          <cell r="F882">
            <v>37141</v>
          </cell>
          <cell r="G882">
            <v>37155</v>
          </cell>
          <cell r="H882">
            <v>19.23</v>
          </cell>
          <cell r="I882">
            <v>19.23</v>
          </cell>
          <cell r="J882" t="str">
            <v>Фосфорит</v>
          </cell>
          <cell r="K882" t="str">
            <v>Фосфорит</v>
          </cell>
          <cell r="L882" t="str">
            <v>Mirintex</v>
          </cell>
          <cell r="M882" t="str">
            <v>Fakserting</v>
          </cell>
          <cell r="N882">
            <v>150.7499</v>
          </cell>
          <cell r="O882">
            <v>2898.92</v>
          </cell>
          <cell r="P882">
            <v>2898.92</v>
          </cell>
          <cell r="Q882">
            <v>0</v>
          </cell>
          <cell r="R882">
            <v>-128.69990000000001</v>
          </cell>
          <cell r="S882">
            <v>-2474.9</v>
          </cell>
          <cell r="T882">
            <v>-2474.9</v>
          </cell>
          <cell r="U882">
            <v>0</v>
          </cell>
          <cell r="V882">
            <v>-4.7499000000000002</v>
          </cell>
          <cell r="W882">
            <v>-91.34</v>
          </cell>
          <cell r="X882">
            <v>-91.34</v>
          </cell>
          <cell r="Y882">
            <v>0</v>
          </cell>
        </row>
        <row r="883">
          <cell r="A883">
            <v>200111</v>
          </cell>
          <cell r="B883" t="str">
            <v>dfp39</v>
          </cell>
          <cell r="C883" t="str">
            <v>dfp</v>
          </cell>
          <cell r="D883">
            <v>37200</v>
          </cell>
          <cell r="E883">
            <v>37205</v>
          </cell>
          <cell r="F883">
            <v>37201</v>
          </cell>
          <cell r="G883">
            <v>37206</v>
          </cell>
          <cell r="H883">
            <v>1103.74</v>
          </cell>
          <cell r="I883">
            <v>1108.53</v>
          </cell>
          <cell r="J883" t="str">
            <v>Фосфорит</v>
          </cell>
          <cell r="K883" t="str">
            <v>Фосфорит</v>
          </cell>
          <cell r="L883" t="str">
            <v>GMF</v>
          </cell>
          <cell r="M883" t="str">
            <v>Nagel</v>
          </cell>
          <cell r="N883">
            <v>139.1908</v>
          </cell>
          <cell r="O883">
            <v>154297.14000000001</v>
          </cell>
          <cell r="P883">
            <v>154297.14000000001</v>
          </cell>
          <cell r="Q883">
            <v>0</v>
          </cell>
          <cell r="R883">
            <v>-129.56979999999999</v>
          </cell>
          <cell r="S883">
            <v>-143011.34</v>
          </cell>
          <cell r="T883">
            <v>-143011.34</v>
          </cell>
          <cell r="U883">
            <v>0</v>
          </cell>
          <cell r="V883">
            <v>-7.6932</v>
          </cell>
          <cell r="W883">
            <v>-8528.19</v>
          </cell>
          <cell r="X883">
            <v>-8528.19</v>
          </cell>
          <cell r="Y883">
            <v>0</v>
          </cell>
        </row>
        <row r="884">
          <cell r="A884">
            <v>200111</v>
          </cell>
          <cell r="B884" t="str">
            <v>dfp40</v>
          </cell>
          <cell r="C884" t="str">
            <v>dfp</v>
          </cell>
          <cell r="D884">
            <v>37211</v>
          </cell>
          <cell r="E884">
            <v>37211</v>
          </cell>
          <cell r="F884">
            <v>37212</v>
          </cell>
          <cell r="G884">
            <v>37214</v>
          </cell>
          <cell r="H884">
            <v>630.64499999999998</v>
          </cell>
          <cell r="I884">
            <v>625.86</v>
          </cell>
          <cell r="J884" t="str">
            <v>Фосфорит</v>
          </cell>
          <cell r="K884" t="str">
            <v>Фосфорит</v>
          </cell>
          <cell r="L884" t="str">
            <v>GMF</v>
          </cell>
          <cell r="M884" t="str">
            <v>Nagel</v>
          </cell>
          <cell r="N884">
            <v>138</v>
          </cell>
          <cell r="O884">
            <v>86368.68</v>
          </cell>
          <cell r="P884">
            <v>86368.68</v>
          </cell>
          <cell r="Q884">
            <v>0</v>
          </cell>
          <cell r="R884">
            <v>-128.69999999999999</v>
          </cell>
          <cell r="S884">
            <v>-81164.009999999995</v>
          </cell>
          <cell r="T884">
            <v>-81164.009999999995</v>
          </cell>
          <cell r="U884">
            <v>0</v>
          </cell>
          <cell r="V884">
            <v>-7.7239000000000004</v>
          </cell>
          <cell r="W884">
            <v>-4834.08</v>
          </cell>
          <cell r="X884">
            <v>-4834.08</v>
          </cell>
          <cell r="Y884">
            <v>0</v>
          </cell>
        </row>
        <row r="885">
          <cell r="A885">
            <v>200111</v>
          </cell>
          <cell r="B885" t="str">
            <v>dfp41</v>
          </cell>
          <cell r="C885" t="str">
            <v>dfp</v>
          </cell>
          <cell r="D885">
            <v>37213</v>
          </cell>
          <cell r="E885">
            <v>37213</v>
          </cell>
          <cell r="F885">
            <v>37214</v>
          </cell>
          <cell r="G885">
            <v>37215</v>
          </cell>
          <cell r="H885">
            <v>1054.68</v>
          </cell>
          <cell r="I885">
            <v>1056.0899999999999</v>
          </cell>
          <cell r="J885" t="str">
            <v>Фосфорит</v>
          </cell>
          <cell r="K885" t="str">
            <v>Фосфорит</v>
          </cell>
          <cell r="L885" t="str">
            <v>GMF</v>
          </cell>
          <cell r="M885" t="str">
            <v>Nagel</v>
          </cell>
          <cell r="N885">
            <v>146.54089999999999</v>
          </cell>
          <cell r="O885">
            <v>154760.42000000001</v>
          </cell>
          <cell r="P885">
            <v>154760.42000000001</v>
          </cell>
          <cell r="Q885">
            <v>0</v>
          </cell>
          <cell r="R885">
            <v>-134.91990000000001</v>
          </cell>
          <cell r="S885">
            <v>-142297.32</v>
          </cell>
          <cell r="T885">
            <v>-142297.32</v>
          </cell>
          <cell r="U885">
            <v>0</v>
          </cell>
          <cell r="V885">
            <v>-9.7022999999999993</v>
          </cell>
          <cell r="W885">
            <v>-10246.450000000001</v>
          </cell>
          <cell r="X885">
            <v>-10246.450000000001</v>
          </cell>
          <cell r="Y885">
            <v>0</v>
          </cell>
        </row>
        <row r="886">
          <cell r="A886">
            <v>200111</v>
          </cell>
          <cell r="B886" t="str">
            <v>dfp43</v>
          </cell>
          <cell r="C886" t="str">
            <v>dfp</v>
          </cell>
          <cell r="D886">
            <v>37218</v>
          </cell>
          <cell r="E886">
            <v>37219</v>
          </cell>
          <cell r="F886">
            <v>37219</v>
          </cell>
          <cell r="G886">
            <v>37220</v>
          </cell>
          <cell r="H886">
            <v>1061.8499999999999</v>
          </cell>
          <cell r="I886">
            <v>1065.3800000000001</v>
          </cell>
          <cell r="J886" t="str">
            <v>Фосфорит</v>
          </cell>
          <cell r="K886" t="str">
            <v>Фосфорит</v>
          </cell>
          <cell r="L886" t="str">
            <v>GMF</v>
          </cell>
          <cell r="M886" t="str">
            <v>Nagel</v>
          </cell>
          <cell r="N886">
            <v>138</v>
          </cell>
          <cell r="O886">
            <v>147022.44</v>
          </cell>
          <cell r="P886">
            <v>147022.44</v>
          </cell>
          <cell r="Q886">
            <v>0</v>
          </cell>
          <cell r="R886">
            <v>-128.69999999999999</v>
          </cell>
          <cell r="S886">
            <v>-136660.1</v>
          </cell>
          <cell r="T886">
            <v>-136660.1</v>
          </cell>
          <cell r="U886">
            <v>0</v>
          </cell>
          <cell r="V886">
            <v>-7.3884999999999996</v>
          </cell>
          <cell r="W886">
            <v>-7871.61</v>
          </cell>
          <cell r="X886">
            <v>-7871.61</v>
          </cell>
          <cell r="Y886">
            <v>0</v>
          </cell>
        </row>
        <row r="887">
          <cell r="A887">
            <v>200112</v>
          </cell>
          <cell r="B887" t="str">
            <v>dfp44</v>
          </cell>
          <cell r="C887" t="str">
            <v>dfp</v>
          </cell>
          <cell r="D887">
            <v>37223</v>
          </cell>
          <cell r="E887">
            <v>37225</v>
          </cell>
          <cell r="F887">
            <v>37224</v>
          </cell>
          <cell r="G887">
            <v>37228</v>
          </cell>
          <cell r="H887">
            <v>2024.73</v>
          </cell>
          <cell r="I887">
            <v>2023.63</v>
          </cell>
          <cell r="J887" t="str">
            <v>Фосфорит2</v>
          </cell>
          <cell r="K887" t="str">
            <v>Фосфорит2</v>
          </cell>
          <cell r="L887" t="str">
            <v>GMF</v>
          </cell>
          <cell r="M887" t="str">
            <v>Nagel</v>
          </cell>
          <cell r="N887">
            <v>138</v>
          </cell>
          <cell r="O887">
            <v>279260.94</v>
          </cell>
          <cell r="P887">
            <v>279260.94</v>
          </cell>
          <cell r="Q887">
            <v>0</v>
          </cell>
          <cell r="R887">
            <v>-128.69999999999999</v>
          </cell>
          <cell r="S887">
            <v>-260582.75</v>
          </cell>
          <cell r="T887">
            <v>-260582.75</v>
          </cell>
          <cell r="U887">
            <v>0</v>
          </cell>
          <cell r="V887">
            <v>-7.1943000000000001</v>
          </cell>
          <cell r="W887">
            <v>-14558.59</v>
          </cell>
          <cell r="X887">
            <v>-14558.59</v>
          </cell>
          <cell r="Y887">
            <v>0</v>
          </cell>
        </row>
        <row r="888">
          <cell r="A888">
            <v>200111</v>
          </cell>
          <cell r="B888" t="str">
            <v>dfp45</v>
          </cell>
          <cell r="C888" t="str">
            <v>dfp</v>
          </cell>
          <cell r="D888">
            <v>37212</v>
          </cell>
          <cell r="E888">
            <v>37213</v>
          </cell>
          <cell r="F888">
            <v>37213</v>
          </cell>
          <cell r="G888">
            <v>37214</v>
          </cell>
          <cell r="H888">
            <v>1945.99</v>
          </cell>
          <cell r="I888">
            <v>1945.28</v>
          </cell>
          <cell r="J888" t="str">
            <v>Фосфорит</v>
          </cell>
          <cell r="K888" t="str">
            <v>Фосфорит</v>
          </cell>
          <cell r="L888" t="str">
            <v>GMF</v>
          </cell>
          <cell r="M888" t="str">
            <v>Nagel</v>
          </cell>
          <cell r="N888">
            <v>131</v>
          </cell>
          <cell r="O888">
            <v>254831.68</v>
          </cell>
          <cell r="P888">
            <v>254831.68</v>
          </cell>
          <cell r="Q888">
            <v>0</v>
          </cell>
          <cell r="R888">
            <v>-121.8</v>
          </cell>
          <cell r="S888">
            <v>-237021.58</v>
          </cell>
          <cell r="T888">
            <v>-237021.58</v>
          </cell>
          <cell r="U888">
            <v>0</v>
          </cell>
          <cell r="V888">
            <v>-7.2228000000000003</v>
          </cell>
          <cell r="W888">
            <v>-14050.38</v>
          </cell>
          <cell r="X888">
            <v>-14050.38</v>
          </cell>
          <cell r="Y888">
            <v>0</v>
          </cell>
        </row>
        <row r="889">
          <cell r="A889">
            <v>200111</v>
          </cell>
          <cell r="B889" t="str">
            <v>dfp46</v>
          </cell>
          <cell r="C889" t="str">
            <v>dfp</v>
          </cell>
          <cell r="D889">
            <v>37215</v>
          </cell>
          <cell r="E889">
            <v>37219</v>
          </cell>
          <cell r="F889">
            <v>37215</v>
          </cell>
          <cell r="G889">
            <v>37219</v>
          </cell>
          <cell r="H889">
            <v>200</v>
          </cell>
          <cell r="I889">
            <v>200</v>
          </cell>
          <cell r="J889" t="str">
            <v>Фосфорит</v>
          </cell>
          <cell r="K889" t="str">
            <v>Фосфорит</v>
          </cell>
          <cell r="L889" t="str">
            <v>GMF</v>
          </cell>
          <cell r="M889" t="str">
            <v>Express Eng</v>
          </cell>
          <cell r="N889">
            <v>153.5</v>
          </cell>
          <cell r="O889">
            <v>30700</v>
          </cell>
          <cell r="P889">
            <v>30700</v>
          </cell>
          <cell r="Q889">
            <v>0</v>
          </cell>
          <cell r="R889">
            <v>-136.69999999999999</v>
          </cell>
          <cell r="S889">
            <v>-27340</v>
          </cell>
          <cell r="T889">
            <v>-27340</v>
          </cell>
          <cell r="U889">
            <v>0</v>
          </cell>
          <cell r="V889">
            <v>0</v>
          </cell>
          <cell r="W889">
            <v>0</v>
          </cell>
          <cell r="X889">
            <v>0</v>
          </cell>
          <cell r="Y889">
            <v>0</v>
          </cell>
        </row>
        <row r="890">
          <cell r="A890">
            <v>200109</v>
          </cell>
          <cell r="B890" t="str">
            <v>dfp48</v>
          </cell>
          <cell r="C890" t="str">
            <v>dfp</v>
          </cell>
          <cell r="D890">
            <v>37138</v>
          </cell>
          <cell r="E890">
            <v>37141</v>
          </cell>
          <cell r="F890">
            <v>37138</v>
          </cell>
          <cell r="G890">
            <v>37141</v>
          </cell>
          <cell r="H890">
            <v>36.69</v>
          </cell>
          <cell r="I890">
            <v>36.69</v>
          </cell>
          <cell r="J890" t="str">
            <v>Фосфорит</v>
          </cell>
          <cell r="K890" t="str">
            <v>Фосфорит</v>
          </cell>
          <cell r="L890" t="str">
            <v>Mirintex</v>
          </cell>
          <cell r="M890" t="str">
            <v>Fakserting</v>
          </cell>
          <cell r="N890">
            <v>150.7501</v>
          </cell>
          <cell r="O890">
            <v>5531.02</v>
          </cell>
          <cell r="P890">
            <v>5531.02</v>
          </cell>
          <cell r="Q890">
            <v>0</v>
          </cell>
          <cell r="R890">
            <v>-128.69990000000001</v>
          </cell>
          <cell r="S890">
            <v>-4722</v>
          </cell>
          <cell r="T890">
            <v>-4722</v>
          </cell>
          <cell r="U890">
            <v>0</v>
          </cell>
          <cell r="V890">
            <v>-4.7500999999999998</v>
          </cell>
          <cell r="W890">
            <v>-174.28</v>
          </cell>
          <cell r="X890">
            <v>-174.28</v>
          </cell>
          <cell r="Y890">
            <v>0</v>
          </cell>
        </row>
        <row r="891">
          <cell r="A891">
            <v>200110</v>
          </cell>
          <cell r="B891" t="str">
            <v>dfp49</v>
          </cell>
          <cell r="C891" t="str">
            <v>dfp</v>
          </cell>
          <cell r="D891">
            <v>37189</v>
          </cell>
          <cell r="E891">
            <v>37187</v>
          </cell>
          <cell r="F891">
            <v>37189</v>
          </cell>
          <cell r="G891">
            <v>37187</v>
          </cell>
          <cell r="H891">
            <v>40.28</v>
          </cell>
          <cell r="I891">
            <v>40.28</v>
          </cell>
          <cell r="J891" t="str">
            <v>Фосфорит</v>
          </cell>
          <cell r="K891" t="str">
            <v>Фосфорит</v>
          </cell>
          <cell r="L891" t="str">
            <v>Mirintex</v>
          </cell>
          <cell r="M891" t="str">
            <v>Fakserting</v>
          </cell>
          <cell r="N891">
            <v>150.75</v>
          </cell>
          <cell r="O891">
            <v>6072.21</v>
          </cell>
          <cell r="P891">
            <v>6072.21</v>
          </cell>
          <cell r="Q891">
            <v>0</v>
          </cell>
          <cell r="R891">
            <v>-128.70009999999999</v>
          </cell>
          <cell r="S891">
            <v>-5184.04</v>
          </cell>
          <cell r="T891">
            <v>-5184.04</v>
          </cell>
          <cell r="U891">
            <v>0</v>
          </cell>
          <cell r="V891">
            <v>-4.7502000000000004</v>
          </cell>
          <cell r="W891">
            <v>-191.34</v>
          </cell>
          <cell r="X891">
            <v>-191.34</v>
          </cell>
          <cell r="Y891">
            <v>0</v>
          </cell>
        </row>
        <row r="892">
          <cell r="A892">
            <v>200110</v>
          </cell>
          <cell r="B892" t="str">
            <v>dfp50</v>
          </cell>
          <cell r="C892" t="str">
            <v>dfp</v>
          </cell>
          <cell r="D892">
            <v>37186</v>
          </cell>
          <cell r="E892">
            <v>37189</v>
          </cell>
          <cell r="F892">
            <v>37186</v>
          </cell>
          <cell r="G892">
            <v>37189</v>
          </cell>
          <cell r="H892">
            <v>52.69</v>
          </cell>
          <cell r="I892">
            <v>52.69</v>
          </cell>
          <cell r="J892" t="str">
            <v>Фосфорит</v>
          </cell>
          <cell r="K892" t="str">
            <v>Фосфорит</v>
          </cell>
          <cell r="L892" t="str">
            <v>Mirintex</v>
          </cell>
          <cell r="M892" t="str">
            <v>Fakserting</v>
          </cell>
          <cell r="N892">
            <v>145</v>
          </cell>
          <cell r="O892">
            <v>7640.05</v>
          </cell>
          <cell r="P892">
            <v>7640.05</v>
          </cell>
          <cell r="Q892">
            <v>0</v>
          </cell>
          <cell r="R892">
            <v>-121.8</v>
          </cell>
          <cell r="S892">
            <v>-6417.64</v>
          </cell>
          <cell r="T892">
            <v>-6417.64</v>
          </cell>
          <cell r="U892">
            <v>0</v>
          </cell>
          <cell r="V892">
            <v>-4.75</v>
          </cell>
          <cell r="W892">
            <v>-250.28</v>
          </cell>
          <cell r="X892">
            <v>-250.28</v>
          </cell>
          <cell r="Y892">
            <v>0</v>
          </cell>
        </row>
        <row r="893">
          <cell r="A893">
            <v>200111</v>
          </cell>
          <cell r="B893" t="str">
            <v>dfp51</v>
          </cell>
          <cell r="C893" t="str">
            <v>dfp</v>
          </cell>
          <cell r="D893">
            <v>37213</v>
          </cell>
          <cell r="E893">
            <v>37225</v>
          </cell>
          <cell r="F893">
            <v>37215</v>
          </cell>
          <cell r="G893">
            <v>37225</v>
          </cell>
          <cell r="H893">
            <v>124</v>
          </cell>
          <cell r="I893">
            <v>124</v>
          </cell>
          <cell r="J893" t="str">
            <v>Фосфорит</v>
          </cell>
          <cell r="K893" t="str">
            <v>Фосфорит</v>
          </cell>
          <cell r="L893" t="str">
            <v>GMF</v>
          </cell>
          <cell r="M893" t="str">
            <v>Wessound</v>
          </cell>
          <cell r="N893">
            <v>156.5</v>
          </cell>
          <cell r="O893">
            <v>19406</v>
          </cell>
          <cell r="P893">
            <v>19406</v>
          </cell>
          <cell r="Q893">
            <v>0</v>
          </cell>
          <cell r="R893">
            <v>-129.80000000000001</v>
          </cell>
          <cell r="S893">
            <v>-16095.2</v>
          </cell>
          <cell r="T893">
            <v>-16095.2</v>
          </cell>
          <cell r="U893">
            <v>0</v>
          </cell>
          <cell r="V893">
            <v>-5</v>
          </cell>
          <cell r="W893">
            <v>-620</v>
          </cell>
          <cell r="X893">
            <v>-620</v>
          </cell>
          <cell r="Y893">
            <v>0</v>
          </cell>
        </row>
        <row r="894">
          <cell r="A894">
            <v>200111</v>
          </cell>
          <cell r="B894" t="str">
            <v>dfp52</v>
          </cell>
          <cell r="C894" t="str">
            <v>dfp</v>
          </cell>
          <cell r="D894">
            <v>37225</v>
          </cell>
          <cell r="E894">
            <v>37225</v>
          </cell>
          <cell r="F894">
            <v>37225</v>
          </cell>
          <cell r="G894">
            <v>37225</v>
          </cell>
          <cell r="H894">
            <v>404</v>
          </cell>
          <cell r="I894">
            <v>404</v>
          </cell>
          <cell r="J894" t="str">
            <v>Фосфорит2</v>
          </cell>
          <cell r="K894" t="str">
            <v>Фосфорит2</v>
          </cell>
          <cell r="L894" t="str">
            <v>GMF</v>
          </cell>
          <cell r="M894" t="str">
            <v>Express Eng</v>
          </cell>
          <cell r="N894">
            <v>152.37379999999999</v>
          </cell>
          <cell r="O894">
            <v>61559</v>
          </cell>
          <cell r="P894">
            <v>61559</v>
          </cell>
          <cell r="Q894">
            <v>0</v>
          </cell>
          <cell r="R894">
            <v>-135.5899</v>
          </cell>
          <cell r="S894">
            <v>-54778.3</v>
          </cell>
          <cell r="T894">
            <v>-54778.3</v>
          </cell>
          <cell r="U894">
            <v>0</v>
          </cell>
          <cell r="V894">
            <v>0</v>
          </cell>
          <cell r="W894">
            <v>0</v>
          </cell>
          <cell r="X894">
            <v>0</v>
          </cell>
          <cell r="Y894">
            <v>0</v>
          </cell>
        </row>
        <row r="895">
          <cell r="A895">
            <v>200112</v>
          </cell>
          <cell r="B895" t="str">
            <v>dfp53</v>
          </cell>
          <cell r="C895" t="str">
            <v>dfp</v>
          </cell>
          <cell r="D895">
            <v>37223</v>
          </cell>
          <cell r="E895">
            <v>37225</v>
          </cell>
          <cell r="F895">
            <v>37224</v>
          </cell>
          <cell r="G895">
            <v>37228</v>
          </cell>
          <cell r="H895">
            <v>1011.61</v>
          </cell>
          <cell r="I895">
            <v>1012.67</v>
          </cell>
          <cell r="J895" t="str">
            <v>Фосфорит2</v>
          </cell>
          <cell r="K895" t="str">
            <v>Фосфорит2</v>
          </cell>
          <cell r="L895" t="str">
            <v>GMF</v>
          </cell>
          <cell r="M895" t="str">
            <v>Nagel</v>
          </cell>
          <cell r="N895">
            <v>131</v>
          </cell>
          <cell r="O895">
            <v>132659.76999999999</v>
          </cell>
          <cell r="P895">
            <v>132659.76999999999</v>
          </cell>
          <cell r="Q895">
            <v>0</v>
          </cell>
          <cell r="R895">
            <v>-121.8</v>
          </cell>
          <cell r="S895">
            <v>-123214.1</v>
          </cell>
          <cell r="T895">
            <v>-123214.1</v>
          </cell>
          <cell r="U895">
            <v>0</v>
          </cell>
          <cell r="V895">
            <v>-7.1878000000000002</v>
          </cell>
          <cell r="W895">
            <v>-7278.84</v>
          </cell>
          <cell r="X895">
            <v>-7278.84</v>
          </cell>
          <cell r="Y895">
            <v>0</v>
          </cell>
        </row>
        <row r="896">
          <cell r="A896">
            <v>200111</v>
          </cell>
          <cell r="B896" t="str">
            <v>dfp54</v>
          </cell>
          <cell r="C896" t="str">
            <v>dfp</v>
          </cell>
          <cell r="D896">
            <v>37225</v>
          </cell>
          <cell r="E896">
            <v>37220</v>
          </cell>
          <cell r="F896">
            <v>37225</v>
          </cell>
          <cell r="G896">
            <v>37220</v>
          </cell>
          <cell r="H896">
            <v>70</v>
          </cell>
          <cell r="I896">
            <v>70</v>
          </cell>
          <cell r="J896" t="str">
            <v>Фосфорит</v>
          </cell>
          <cell r="K896" t="str">
            <v>Фосфорит</v>
          </cell>
          <cell r="L896" t="str">
            <v>Mirintex</v>
          </cell>
          <cell r="M896" t="str">
            <v>Fakserting</v>
          </cell>
          <cell r="N896">
            <v>150.75</v>
          </cell>
          <cell r="O896">
            <v>10552.5</v>
          </cell>
          <cell r="P896">
            <v>10552.5</v>
          </cell>
          <cell r="Q896">
            <v>0</v>
          </cell>
          <cell r="R896">
            <v>-128.69999999999999</v>
          </cell>
          <cell r="S896">
            <v>-9009</v>
          </cell>
          <cell r="T896">
            <v>-9009</v>
          </cell>
          <cell r="U896">
            <v>0</v>
          </cell>
          <cell r="V896">
            <v>0</v>
          </cell>
          <cell r="W896">
            <v>0</v>
          </cell>
          <cell r="X896">
            <v>0</v>
          </cell>
          <cell r="Y896">
            <v>0</v>
          </cell>
        </row>
        <row r="897">
          <cell r="A897">
            <v>200111</v>
          </cell>
          <cell r="B897" t="str">
            <v>dfp55</v>
          </cell>
          <cell r="C897" t="str">
            <v>dfp</v>
          </cell>
          <cell r="D897">
            <v>37225</v>
          </cell>
          <cell r="E897">
            <v>37225</v>
          </cell>
          <cell r="F897">
            <v>37225</v>
          </cell>
          <cell r="G897">
            <v>37225</v>
          </cell>
          <cell r="H897">
            <v>64</v>
          </cell>
          <cell r="I897">
            <v>64</v>
          </cell>
          <cell r="J897" t="str">
            <v>Фосфорит2</v>
          </cell>
          <cell r="K897" t="str">
            <v>Фосфорит2</v>
          </cell>
          <cell r="L897" t="str">
            <v>GMF</v>
          </cell>
          <cell r="M897" t="str">
            <v>Express Eng</v>
          </cell>
          <cell r="N897">
            <v>147.5</v>
          </cell>
          <cell r="O897">
            <v>9440</v>
          </cell>
          <cell r="P897">
            <v>9440</v>
          </cell>
          <cell r="Q897">
            <v>0</v>
          </cell>
          <cell r="R897">
            <v>-129.80000000000001</v>
          </cell>
          <cell r="S897">
            <v>-8307.2000000000007</v>
          </cell>
          <cell r="T897">
            <v>-8307.2000000000007</v>
          </cell>
          <cell r="U897">
            <v>0</v>
          </cell>
          <cell r="V897">
            <v>0</v>
          </cell>
          <cell r="W897">
            <v>0</v>
          </cell>
          <cell r="X897">
            <v>0</v>
          </cell>
          <cell r="Y897">
            <v>0</v>
          </cell>
        </row>
        <row r="898">
          <cell r="A898">
            <v>200112</v>
          </cell>
          <cell r="B898" t="str">
            <v>dfp56</v>
          </cell>
          <cell r="C898" t="str">
            <v>dfp</v>
          </cell>
          <cell r="D898">
            <v>37244</v>
          </cell>
          <cell r="E898">
            <v>37243</v>
          </cell>
          <cell r="F898">
            <v>37245</v>
          </cell>
          <cell r="G898">
            <v>37246</v>
          </cell>
          <cell r="H898">
            <v>2206.5300000000002</v>
          </cell>
          <cell r="I898">
            <v>2181.6799999999998</v>
          </cell>
          <cell r="J898" t="str">
            <v>Фосфорит2</v>
          </cell>
          <cell r="K898" t="str">
            <v>Фосфорит2</v>
          </cell>
          <cell r="L898" t="str">
            <v>GMF</v>
          </cell>
          <cell r="M898" t="str">
            <v>Nagel</v>
          </cell>
          <cell r="N898">
            <v>131</v>
          </cell>
          <cell r="O898">
            <v>285800.08</v>
          </cell>
          <cell r="P898">
            <v>285800.08</v>
          </cell>
          <cell r="Q898">
            <v>0</v>
          </cell>
          <cell r="R898">
            <v>-121.8</v>
          </cell>
          <cell r="S898">
            <v>-268755.34999999998</v>
          </cell>
          <cell r="T898">
            <v>-268755.34999999998</v>
          </cell>
          <cell r="U898">
            <v>0</v>
          </cell>
          <cell r="V898">
            <v>-7.2522000000000002</v>
          </cell>
          <cell r="W898">
            <v>-15822.03</v>
          </cell>
          <cell r="X898">
            <v>-15822.03</v>
          </cell>
          <cell r="Y898">
            <v>0</v>
          </cell>
        </row>
        <row r="899">
          <cell r="A899">
            <v>200112</v>
          </cell>
          <cell r="B899" t="str">
            <v>dfp57</v>
          </cell>
          <cell r="C899" t="str">
            <v>dfp</v>
          </cell>
          <cell r="D899">
            <v>37244</v>
          </cell>
          <cell r="E899">
            <v>37244</v>
          </cell>
          <cell r="F899">
            <v>37245</v>
          </cell>
          <cell r="G899">
            <v>37246</v>
          </cell>
          <cell r="H899">
            <v>712.12</v>
          </cell>
          <cell r="I899">
            <v>716.15</v>
          </cell>
          <cell r="J899" t="str">
            <v>Фосфорит2</v>
          </cell>
          <cell r="K899" t="str">
            <v>Фосфорит2</v>
          </cell>
          <cell r="L899" t="str">
            <v>GMF</v>
          </cell>
          <cell r="M899" t="str">
            <v>Nagel</v>
          </cell>
          <cell r="N899">
            <v>146.38650000000001</v>
          </cell>
          <cell r="O899">
            <v>104834.7</v>
          </cell>
          <cell r="P899">
            <v>104834.7</v>
          </cell>
          <cell r="Q899">
            <v>0</v>
          </cell>
          <cell r="R899">
            <v>-134.8338</v>
          </cell>
          <cell r="S899">
            <v>-96017.84</v>
          </cell>
          <cell r="T899">
            <v>-96017.84</v>
          </cell>
          <cell r="U899">
            <v>0</v>
          </cell>
          <cell r="V899">
            <v>-9.8933</v>
          </cell>
          <cell r="W899">
            <v>-7085.09</v>
          </cell>
          <cell r="X899">
            <v>-7085.09</v>
          </cell>
          <cell r="Y899">
            <v>0</v>
          </cell>
        </row>
        <row r="900">
          <cell r="A900">
            <v>200201</v>
          </cell>
          <cell r="B900" t="str">
            <v>dfp58</v>
          </cell>
          <cell r="C900" t="str">
            <v>dfp</v>
          </cell>
          <cell r="D900">
            <v>37252</v>
          </cell>
          <cell r="E900">
            <v>37256</v>
          </cell>
          <cell r="F900">
            <v>37253</v>
          </cell>
          <cell r="G900">
            <v>37262</v>
          </cell>
          <cell r="H900">
            <v>3008.48</v>
          </cell>
          <cell r="I900">
            <v>2979.11</v>
          </cell>
          <cell r="J900" t="str">
            <v>Фосфорит2</v>
          </cell>
          <cell r="K900" t="str">
            <v>Фосфорит2</v>
          </cell>
          <cell r="L900" t="str">
            <v>GMF</v>
          </cell>
          <cell r="M900" t="str">
            <v>Nagel</v>
          </cell>
          <cell r="N900">
            <v>131</v>
          </cell>
          <cell r="O900">
            <v>390263.41</v>
          </cell>
          <cell r="P900">
            <v>390263.41</v>
          </cell>
          <cell r="Q900">
            <v>0</v>
          </cell>
          <cell r="R900">
            <v>-121.8</v>
          </cell>
          <cell r="S900">
            <v>-366432.86</v>
          </cell>
          <cell r="T900">
            <v>-366432.86</v>
          </cell>
          <cell r="U900">
            <v>0</v>
          </cell>
          <cell r="V900">
            <v>-7.1904000000000003</v>
          </cell>
          <cell r="W900">
            <v>-21421</v>
          </cell>
          <cell r="X900">
            <v>-21421</v>
          </cell>
          <cell r="Y900">
            <v>0</v>
          </cell>
        </row>
        <row r="901">
          <cell r="A901">
            <v>200112</v>
          </cell>
          <cell r="B901" t="str">
            <v>dfp59</v>
          </cell>
          <cell r="C901" t="str">
            <v>dfp</v>
          </cell>
          <cell r="D901">
            <v>37245</v>
          </cell>
          <cell r="E901">
            <v>37247</v>
          </cell>
          <cell r="F901">
            <v>37246</v>
          </cell>
          <cell r="G901">
            <v>37248</v>
          </cell>
          <cell r="H901">
            <v>2014.94</v>
          </cell>
          <cell r="I901">
            <v>2020.38</v>
          </cell>
          <cell r="J901" t="str">
            <v>Фосфорит2</v>
          </cell>
          <cell r="K901" t="str">
            <v>Фосфорит2</v>
          </cell>
          <cell r="L901" t="str">
            <v>GMF</v>
          </cell>
          <cell r="M901" t="str">
            <v>Nagel</v>
          </cell>
          <cell r="N901">
            <v>138</v>
          </cell>
          <cell r="O901">
            <v>278812.44</v>
          </cell>
          <cell r="P901">
            <v>278812.44</v>
          </cell>
          <cell r="Q901">
            <v>0</v>
          </cell>
          <cell r="R901">
            <v>-128.69999999999999</v>
          </cell>
          <cell r="S901">
            <v>-259322.78</v>
          </cell>
          <cell r="T901">
            <v>-259322.78</v>
          </cell>
          <cell r="U901">
            <v>0</v>
          </cell>
          <cell r="V901">
            <v>-8.4198000000000004</v>
          </cell>
          <cell r="W901">
            <v>-17011.11</v>
          </cell>
          <cell r="X901">
            <v>-17011.11</v>
          </cell>
          <cell r="Y901">
            <v>0</v>
          </cell>
        </row>
        <row r="902">
          <cell r="A902">
            <v>200112</v>
          </cell>
          <cell r="B902" t="str">
            <v>dfp60</v>
          </cell>
          <cell r="C902" t="str">
            <v>dfp</v>
          </cell>
          <cell r="D902">
            <v>37249</v>
          </cell>
          <cell r="E902">
            <v>37247</v>
          </cell>
          <cell r="F902">
            <v>37250</v>
          </cell>
          <cell r="G902">
            <v>37252</v>
          </cell>
          <cell r="H902">
            <v>1049</v>
          </cell>
          <cell r="I902">
            <v>1049.3599999999999</v>
          </cell>
          <cell r="J902" t="str">
            <v>Фосфорит2</v>
          </cell>
          <cell r="K902" t="str">
            <v>Фосфорит2</v>
          </cell>
          <cell r="L902" t="str">
            <v>GMF</v>
          </cell>
          <cell r="M902" t="str">
            <v>Nagel</v>
          </cell>
          <cell r="N902">
            <v>138</v>
          </cell>
          <cell r="O902">
            <v>144811.68</v>
          </cell>
          <cell r="P902">
            <v>144811.68</v>
          </cell>
          <cell r="Q902">
            <v>0</v>
          </cell>
          <cell r="R902">
            <v>-128.69999999999999</v>
          </cell>
          <cell r="S902">
            <v>-135006.29999999999</v>
          </cell>
          <cell r="T902">
            <v>-135006.29999999999</v>
          </cell>
          <cell r="U902">
            <v>0</v>
          </cell>
          <cell r="V902">
            <v>-9.9098000000000006</v>
          </cell>
          <cell r="W902">
            <v>-10398.92</v>
          </cell>
          <cell r="X902">
            <v>-10398.92</v>
          </cell>
          <cell r="Y902">
            <v>0</v>
          </cell>
        </row>
        <row r="903">
          <cell r="A903">
            <v>200112</v>
          </cell>
          <cell r="B903" t="str">
            <v>dfp61</v>
          </cell>
          <cell r="C903" t="str">
            <v>dfp</v>
          </cell>
          <cell r="D903">
            <v>37249</v>
          </cell>
          <cell r="E903">
            <v>37256</v>
          </cell>
          <cell r="F903">
            <v>37249</v>
          </cell>
          <cell r="G903">
            <v>37256</v>
          </cell>
          <cell r="H903">
            <v>65</v>
          </cell>
          <cell r="I903">
            <v>65</v>
          </cell>
          <cell r="J903" t="str">
            <v>Фосфорит2</v>
          </cell>
          <cell r="K903" t="str">
            <v>Фосфорит2</v>
          </cell>
          <cell r="L903" t="str">
            <v>GMF</v>
          </cell>
          <cell r="M903" t="str">
            <v>Raleksas</v>
          </cell>
          <cell r="N903">
            <v>148</v>
          </cell>
          <cell r="O903">
            <v>9620</v>
          </cell>
          <cell r="P903">
            <v>9620</v>
          </cell>
          <cell r="Q903">
            <v>0</v>
          </cell>
          <cell r="R903">
            <v>-129.80000000000001</v>
          </cell>
          <cell r="S903">
            <v>-8437</v>
          </cell>
          <cell r="T903">
            <v>-8437</v>
          </cell>
          <cell r="U903">
            <v>0</v>
          </cell>
          <cell r="V903">
            <v>0</v>
          </cell>
          <cell r="W903">
            <v>0</v>
          </cell>
          <cell r="X903">
            <v>0</v>
          </cell>
          <cell r="Y903">
            <v>0</v>
          </cell>
        </row>
        <row r="904">
          <cell r="A904">
            <v>200107</v>
          </cell>
          <cell r="B904" t="str">
            <v>dfp62</v>
          </cell>
          <cell r="C904" t="str">
            <v>dfp</v>
          </cell>
          <cell r="D904">
            <v>37099</v>
          </cell>
          <cell r="E904">
            <v>37099</v>
          </cell>
          <cell r="F904">
            <v>37099</v>
          </cell>
          <cell r="G904">
            <v>37099</v>
          </cell>
          <cell r="H904">
            <v>17.55</v>
          </cell>
          <cell r="I904">
            <v>17.55</v>
          </cell>
          <cell r="J904" t="str">
            <v>Фосфорит</v>
          </cell>
          <cell r="K904" t="str">
            <v>КГОК</v>
          </cell>
          <cell r="L904" t="str">
            <v>Mirintex</v>
          </cell>
          <cell r="M904" t="str">
            <v>Fakserting</v>
          </cell>
          <cell r="N904">
            <v>145</v>
          </cell>
          <cell r="O904">
            <v>2544.75</v>
          </cell>
          <cell r="P904">
            <v>2544.75</v>
          </cell>
          <cell r="Q904">
            <v>0</v>
          </cell>
          <cell r="R904">
            <v>-119</v>
          </cell>
          <cell r="S904">
            <v>-2088.4499999999998</v>
          </cell>
          <cell r="T904">
            <v>-2088.4499999999998</v>
          </cell>
          <cell r="U904">
            <v>0</v>
          </cell>
          <cell r="V904">
            <v>-4.5499000000000001</v>
          </cell>
          <cell r="W904">
            <v>-79.849999999999994</v>
          </cell>
          <cell r="X904">
            <v>-79.849999999999994</v>
          </cell>
          <cell r="Y904">
            <v>0</v>
          </cell>
        </row>
        <row r="905">
          <cell r="A905">
            <v>200111</v>
          </cell>
          <cell r="B905" t="str">
            <v>dfp63</v>
          </cell>
          <cell r="C905" t="str">
            <v>dfp</v>
          </cell>
          <cell r="D905">
            <v>37211</v>
          </cell>
          <cell r="E905">
            <v>37211</v>
          </cell>
          <cell r="F905">
            <v>37211</v>
          </cell>
          <cell r="G905">
            <v>37211</v>
          </cell>
          <cell r="H905">
            <v>17.503</v>
          </cell>
          <cell r="I905">
            <v>17.503</v>
          </cell>
          <cell r="J905" t="str">
            <v>Фосфорит</v>
          </cell>
          <cell r="K905" t="str">
            <v>Фосфорит</v>
          </cell>
          <cell r="L905" t="str">
            <v>Mirintex</v>
          </cell>
          <cell r="M905" t="str">
            <v>Fakserting</v>
          </cell>
          <cell r="N905">
            <v>150.75020000000001</v>
          </cell>
          <cell r="O905">
            <v>2638.58</v>
          </cell>
          <cell r="P905">
            <v>2638.58</v>
          </cell>
          <cell r="Q905">
            <v>0</v>
          </cell>
          <cell r="R905">
            <v>0</v>
          </cell>
          <cell r="S905">
            <v>0</v>
          </cell>
          <cell r="T905">
            <v>0</v>
          </cell>
          <cell r="U905">
            <v>0</v>
          </cell>
          <cell r="V905">
            <v>0</v>
          </cell>
          <cell r="W905">
            <v>0</v>
          </cell>
          <cell r="X905">
            <v>0</v>
          </cell>
          <cell r="Y905">
            <v>0</v>
          </cell>
        </row>
        <row r="906">
          <cell r="A906">
            <v>200112</v>
          </cell>
          <cell r="B906" t="str">
            <v>dfp64</v>
          </cell>
          <cell r="C906" t="str">
            <v>dfp</v>
          </cell>
          <cell r="D906">
            <v>37250</v>
          </cell>
          <cell r="E906">
            <v>37247</v>
          </cell>
          <cell r="F906">
            <v>37251</v>
          </cell>
          <cell r="G906">
            <v>37253</v>
          </cell>
          <cell r="H906">
            <v>2092.94</v>
          </cell>
          <cell r="I906">
            <v>2042.26</v>
          </cell>
          <cell r="J906" t="str">
            <v>Фосфорит2</v>
          </cell>
          <cell r="K906" t="str">
            <v>Фосфорит2</v>
          </cell>
          <cell r="L906" t="str">
            <v>GMF</v>
          </cell>
          <cell r="M906" t="str">
            <v>Nagel</v>
          </cell>
          <cell r="N906">
            <v>138</v>
          </cell>
          <cell r="O906">
            <v>281831.88</v>
          </cell>
          <cell r="P906">
            <v>281831.88</v>
          </cell>
          <cell r="Q906">
            <v>0</v>
          </cell>
          <cell r="R906">
            <v>-128.69999999999999</v>
          </cell>
          <cell r="S906">
            <v>-269361.38</v>
          </cell>
          <cell r="T906">
            <v>-269361.38</v>
          </cell>
          <cell r="U906">
            <v>0</v>
          </cell>
          <cell r="V906">
            <v>-9.5858000000000008</v>
          </cell>
          <cell r="W906">
            <v>-19576.64</v>
          </cell>
          <cell r="X906">
            <v>-19576.64</v>
          </cell>
          <cell r="Y906">
            <v>0</v>
          </cell>
        </row>
        <row r="907">
          <cell r="A907">
            <v>200201</v>
          </cell>
          <cell r="B907" t="str">
            <v>dfp65</v>
          </cell>
          <cell r="C907" t="str">
            <v>dfp</v>
          </cell>
          <cell r="D907">
            <v>37253</v>
          </cell>
          <cell r="E907">
            <v>37253</v>
          </cell>
          <cell r="F907">
            <v>37254</v>
          </cell>
          <cell r="G907">
            <v>37259</v>
          </cell>
          <cell r="H907">
            <v>1025.45</v>
          </cell>
          <cell r="I907">
            <v>1018.03</v>
          </cell>
          <cell r="J907" t="str">
            <v>Фосфорит2</v>
          </cell>
          <cell r="K907" t="str">
            <v>Фосфорит2</v>
          </cell>
          <cell r="L907" t="str">
            <v>GMF</v>
          </cell>
          <cell r="M907" t="str">
            <v>Nagel</v>
          </cell>
          <cell r="N907">
            <v>138</v>
          </cell>
          <cell r="O907">
            <v>140488.14000000001</v>
          </cell>
          <cell r="P907">
            <v>140488.14000000001</v>
          </cell>
          <cell r="Q907">
            <v>0</v>
          </cell>
          <cell r="R907">
            <v>-128.69999999999999</v>
          </cell>
          <cell r="S907">
            <v>-131975.42000000001</v>
          </cell>
          <cell r="T907">
            <v>-131975.42000000001</v>
          </cell>
          <cell r="U907">
            <v>0</v>
          </cell>
          <cell r="V907">
            <v>-7.4549000000000003</v>
          </cell>
          <cell r="W907">
            <v>-7589.32</v>
          </cell>
          <cell r="X907">
            <v>-7589.32</v>
          </cell>
          <cell r="Y907">
            <v>0</v>
          </cell>
        </row>
        <row r="908">
          <cell r="A908">
            <v>200201</v>
          </cell>
          <cell r="B908" t="str">
            <v>dfp66</v>
          </cell>
          <cell r="C908" t="str">
            <v>dfp</v>
          </cell>
          <cell r="D908">
            <v>37264</v>
          </cell>
          <cell r="E908">
            <v>37269</v>
          </cell>
          <cell r="F908">
            <v>37265</v>
          </cell>
          <cell r="G908">
            <v>37270</v>
          </cell>
          <cell r="H908">
            <v>1049.47</v>
          </cell>
          <cell r="I908">
            <v>1037.03</v>
          </cell>
          <cell r="J908" t="str">
            <v>Фосфорит2</v>
          </cell>
          <cell r="K908" t="str">
            <v>Фосфорит2</v>
          </cell>
          <cell r="L908" t="str">
            <v>GMF</v>
          </cell>
          <cell r="M908" t="str">
            <v>Nagel</v>
          </cell>
          <cell r="N908">
            <v>148</v>
          </cell>
          <cell r="O908">
            <v>153480.44</v>
          </cell>
          <cell r="P908">
            <v>153480.44</v>
          </cell>
          <cell r="Q908">
            <v>0</v>
          </cell>
          <cell r="R908">
            <v>-138.6</v>
          </cell>
          <cell r="S908">
            <v>-145456.54</v>
          </cell>
          <cell r="T908">
            <v>-145456.54</v>
          </cell>
          <cell r="U908">
            <v>0</v>
          </cell>
          <cell r="V908">
            <v>-7.4672999999999998</v>
          </cell>
          <cell r="W908">
            <v>-7743.79</v>
          </cell>
          <cell r="X908">
            <v>-7743.79</v>
          </cell>
          <cell r="Y908">
            <v>0</v>
          </cell>
        </row>
        <row r="909">
          <cell r="A909">
            <v>200201</v>
          </cell>
          <cell r="B909" t="str">
            <v>dfp67</v>
          </cell>
          <cell r="C909" t="str">
            <v>dfp</v>
          </cell>
          <cell r="D909">
            <v>37264</v>
          </cell>
          <cell r="E909">
            <v>37266</v>
          </cell>
          <cell r="F909">
            <v>37264</v>
          </cell>
          <cell r="G909">
            <v>37266</v>
          </cell>
          <cell r="H909">
            <v>22</v>
          </cell>
          <cell r="I909">
            <v>22</v>
          </cell>
          <cell r="J909" t="str">
            <v>Фосфорит2</v>
          </cell>
          <cell r="K909" t="str">
            <v>Фосфорит2</v>
          </cell>
          <cell r="L909" t="str">
            <v>GMF</v>
          </cell>
          <cell r="M909" t="str">
            <v>Ruvera</v>
          </cell>
          <cell r="N909">
            <v>160</v>
          </cell>
          <cell r="O909">
            <v>3520</v>
          </cell>
          <cell r="P909">
            <v>3520</v>
          </cell>
          <cell r="Q909">
            <v>0</v>
          </cell>
          <cell r="R909">
            <v>-129.80000000000001</v>
          </cell>
          <cell r="S909">
            <v>-2855.6</v>
          </cell>
          <cell r="T909">
            <v>-2855.6</v>
          </cell>
          <cell r="U909">
            <v>0</v>
          </cell>
          <cell r="V909">
            <v>0</v>
          </cell>
          <cell r="W909">
            <v>0</v>
          </cell>
          <cell r="X909">
            <v>0</v>
          </cell>
          <cell r="Y909">
            <v>0</v>
          </cell>
        </row>
        <row r="910">
          <cell r="A910">
            <v>200201</v>
          </cell>
          <cell r="B910" t="str">
            <v>dfp68</v>
          </cell>
          <cell r="C910" t="str">
            <v>dfp</v>
          </cell>
          <cell r="D910">
            <v>37269</v>
          </cell>
          <cell r="E910">
            <v>37282</v>
          </cell>
          <cell r="F910">
            <v>37270</v>
          </cell>
          <cell r="G910">
            <v>37284</v>
          </cell>
          <cell r="H910">
            <v>2508.66</v>
          </cell>
          <cell r="I910">
            <v>2521.12</v>
          </cell>
          <cell r="J910" t="str">
            <v>Фосфорит2</v>
          </cell>
          <cell r="K910" t="str">
            <v>Фосфорит2</v>
          </cell>
          <cell r="L910" t="str">
            <v>GMF</v>
          </cell>
          <cell r="M910" t="str">
            <v>Nagel</v>
          </cell>
          <cell r="N910">
            <v>148.5847</v>
          </cell>
          <cell r="O910">
            <v>374599.76</v>
          </cell>
          <cell r="P910">
            <v>374599.76</v>
          </cell>
          <cell r="Q910">
            <v>0</v>
          </cell>
          <cell r="R910">
            <v>-139.03270000000001</v>
          </cell>
          <cell r="S910">
            <v>-348785.68</v>
          </cell>
          <cell r="T910">
            <v>-348785.68</v>
          </cell>
          <cell r="U910">
            <v>0</v>
          </cell>
          <cell r="V910">
            <v>-7.3071999999999999</v>
          </cell>
          <cell r="W910">
            <v>-18422.27</v>
          </cell>
          <cell r="X910">
            <v>-18422.27</v>
          </cell>
          <cell r="Y910">
            <v>0</v>
          </cell>
        </row>
        <row r="911">
          <cell r="A911">
            <v>200202</v>
          </cell>
          <cell r="B911" t="str">
            <v>dfp70</v>
          </cell>
          <cell r="C911" t="str">
            <v>dfp</v>
          </cell>
          <cell r="D911">
            <v>37299</v>
          </cell>
          <cell r="E911">
            <v>37309</v>
          </cell>
          <cell r="F911">
            <v>37299</v>
          </cell>
          <cell r="G911">
            <v>37309</v>
          </cell>
          <cell r="H911">
            <v>65</v>
          </cell>
          <cell r="I911">
            <v>65</v>
          </cell>
          <cell r="J911" t="str">
            <v>Фосфорит2</v>
          </cell>
          <cell r="K911" t="str">
            <v>Фосфорит2</v>
          </cell>
          <cell r="L911" t="str">
            <v>GMF</v>
          </cell>
          <cell r="M911" t="str">
            <v>Raleksas</v>
          </cell>
          <cell r="N911">
            <v>152</v>
          </cell>
          <cell r="O911">
            <v>9880</v>
          </cell>
          <cell r="P911">
            <v>9880</v>
          </cell>
          <cell r="Q911">
            <v>0</v>
          </cell>
          <cell r="R911">
            <v>-146</v>
          </cell>
          <cell r="S911">
            <v>-9490</v>
          </cell>
          <cell r="T911">
            <v>-9490</v>
          </cell>
          <cell r="U911">
            <v>0</v>
          </cell>
          <cell r="V911">
            <v>0</v>
          </cell>
          <cell r="W911">
            <v>0</v>
          </cell>
          <cell r="X911">
            <v>0</v>
          </cell>
          <cell r="Y911">
            <v>0</v>
          </cell>
        </row>
        <row r="912">
          <cell r="A912">
            <v>200202</v>
          </cell>
          <cell r="B912" t="str">
            <v>dfp71</v>
          </cell>
          <cell r="C912" t="str">
            <v>dfp</v>
          </cell>
          <cell r="D912">
            <v>37299</v>
          </cell>
          <cell r="E912">
            <v>37314</v>
          </cell>
          <cell r="F912">
            <v>37299</v>
          </cell>
          <cell r="G912">
            <v>37315</v>
          </cell>
          <cell r="H912">
            <v>130</v>
          </cell>
          <cell r="I912">
            <v>130</v>
          </cell>
          <cell r="J912" t="str">
            <v>Фосфорит2</v>
          </cell>
          <cell r="K912" t="str">
            <v>Фосфорит2</v>
          </cell>
          <cell r="L912" t="str">
            <v>GMF</v>
          </cell>
          <cell r="M912" t="str">
            <v>Wessound</v>
          </cell>
          <cell r="N912">
            <v>160</v>
          </cell>
          <cell r="O912">
            <v>20800</v>
          </cell>
          <cell r="P912">
            <v>20800</v>
          </cell>
          <cell r="Q912">
            <v>0</v>
          </cell>
          <cell r="R912">
            <v>-140</v>
          </cell>
          <cell r="S912">
            <v>-18200</v>
          </cell>
          <cell r="T912">
            <v>-18200</v>
          </cell>
          <cell r="U912">
            <v>0</v>
          </cell>
          <cell r="V912">
            <v>-6.3</v>
          </cell>
          <cell r="W912">
            <v>-819</v>
          </cell>
          <cell r="X912">
            <v>-819</v>
          </cell>
          <cell r="Y912">
            <v>0</v>
          </cell>
        </row>
        <row r="913">
          <cell r="A913">
            <v>200201</v>
          </cell>
          <cell r="B913" t="str">
            <v>dfp72</v>
          </cell>
          <cell r="C913" t="str">
            <v>dfp</v>
          </cell>
          <cell r="D913">
            <v>37278</v>
          </cell>
          <cell r="E913">
            <v>37271</v>
          </cell>
          <cell r="F913">
            <v>37279</v>
          </cell>
          <cell r="G913">
            <v>37274</v>
          </cell>
          <cell r="H913">
            <v>1040.6500000000001</v>
          </cell>
          <cell r="I913">
            <v>1032.98</v>
          </cell>
          <cell r="J913" t="str">
            <v>Фосфорит2</v>
          </cell>
          <cell r="K913" t="str">
            <v>Фосфорит2</v>
          </cell>
          <cell r="L913" t="str">
            <v>GMF</v>
          </cell>
          <cell r="M913" t="str">
            <v>Nagel</v>
          </cell>
          <cell r="N913">
            <v>152.19560000000001</v>
          </cell>
          <cell r="O913">
            <v>157215.04000000001</v>
          </cell>
          <cell r="P913">
            <v>157215.04000000001</v>
          </cell>
          <cell r="Q913">
            <v>0</v>
          </cell>
          <cell r="R913">
            <v>-141.66669999999999</v>
          </cell>
          <cell r="S913">
            <v>-147425.49</v>
          </cell>
          <cell r="T913">
            <v>-147425.49</v>
          </cell>
          <cell r="U913">
            <v>0</v>
          </cell>
          <cell r="V913">
            <v>-8.5950000000000006</v>
          </cell>
          <cell r="W913">
            <v>-8878.49</v>
          </cell>
          <cell r="X913">
            <v>-8878.49</v>
          </cell>
          <cell r="Y913">
            <v>0</v>
          </cell>
        </row>
        <row r="914">
          <cell r="A914">
            <v>200201</v>
          </cell>
          <cell r="B914" t="str">
            <v>dfp73</v>
          </cell>
          <cell r="C914" t="str">
            <v>dfp</v>
          </cell>
          <cell r="D914">
            <v>37280</v>
          </cell>
          <cell r="E914">
            <v>37274</v>
          </cell>
          <cell r="F914">
            <v>37281</v>
          </cell>
          <cell r="G914">
            <v>37274</v>
          </cell>
          <cell r="H914">
            <v>1102.79</v>
          </cell>
          <cell r="I914">
            <v>1108.22</v>
          </cell>
          <cell r="J914" t="str">
            <v>Фосфорит2</v>
          </cell>
          <cell r="K914" t="str">
            <v>Фосфорит2</v>
          </cell>
          <cell r="L914" t="str">
            <v>GMF</v>
          </cell>
          <cell r="M914" t="str">
            <v>Nagel</v>
          </cell>
          <cell r="N914">
            <v>153.8066</v>
          </cell>
          <cell r="O914">
            <v>170451.56</v>
          </cell>
          <cell r="P914">
            <v>170451.56</v>
          </cell>
          <cell r="Q914">
            <v>0</v>
          </cell>
          <cell r="R914">
            <v>-142.89680000000001</v>
          </cell>
          <cell r="S914">
            <v>-157585.19</v>
          </cell>
          <cell r="T914">
            <v>-157585.19</v>
          </cell>
          <cell r="U914">
            <v>0</v>
          </cell>
          <cell r="V914">
            <v>-8.9492999999999991</v>
          </cell>
          <cell r="W914">
            <v>-9917.75</v>
          </cell>
          <cell r="X914">
            <v>-9917.75</v>
          </cell>
          <cell r="Y914">
            <v>0</v>
          </cell>
        </row>
        <row r="915">
          <cell r="A915">
            <v>200202</v>
          </cell>
          <cell r="B915" t="str">
            <v>dfp75</v>
          </cell>
          <cell r="C915" t="str">
            <v>dfp</v>
          </cell>
          <cell r="D915">
            <v>37286</v>
          </cell>
          <cell r="E915">
            <v>37287</v>
          </cell>
          <cell r="F915">
            <v>37287</v>
          </cell>
          <cell r="G915">
            <v>37290</v>
          </cell>
          <cell r="H915">
            <v>3032.24</v>
          </cell>
          <cell r="I915">
            <v>3000.37</v>
          </cell>
          <cell r="J915" t="str">
            <v>Фосфорит2</v>
          </cell>
          <cell r="K915" t="str">
            <v>Фосфорит2</v>
          </cell>
          <cell r="L915" t="str">
            <v>GMF</v>
          </cell>
          <cell r="M915" t="str">
            <v>Nagel</v>
          </cell>
          <cell r="N915">
            <v>146.48500000000001</v>
          </cell>
          <cell r="O915">
            <v>439509.1</v>
          </cell>
          <cell r="P915">
            <v>439509.1</v>
          </cell>
          <cell r="Q915">
            <v>0</v>
          </cell>
          <cell r="R915">
            <v>-137.1044</v>
          </cell>
          <cell r="S915">
            <v>-415733.31</v>
          </cell>
          <cell r="T915">
            <v>-415733.31</v>
          </cell>
          <cell r="U915">
            <v>0</v>
          </cell>
          <cell r="V915">
            <v>-7.2450000000000001</v>
          </cell>
          <cell r="W915">
            <v>-21737.58</v>
          </cell>
          <cell r="X915">
            <v>-21737.58</v>
          </cell>
          <cell r="Y915">
            <v>0</v>
          </cell>
        </row>
        <row r="916">
          <cell r="A916">
            <v>200201</v>
          </cell>
          <cell r="B916" t="str">
            <v>dfp76</v>
          </cell>
          <cell r="C916" t="str">
            <v>dfp</v>
          </cell>
          <cell r="D916">
            <v>37286</v>
          </cell>
          <cell r="E916">
            <v>37287</v>
          </cell>
          <cell r="F916">
            <v>37286</v>
          </cell>
          <cell r="G916">
            <v>37287</v>
          </cell>
          <cell r="H916">
            <v>65</v>
          </cell>
          <cell r="I916">
            <v>65</v>
          </cell>
          <cell r="J916" t="str">
            <v>Фосфорит2</v>
          </cell>
          <cell r="K916" t="str">
            <v>Фосфорит2</v>
          </cell>
          <cell r="L916" t="str">
            <v>GMF</v>
          </cell>
          <cell r="M916" t="str">
            <v>IET</v>
          </cell>
          <cell r="N916">
            <v>151.5</v>
          </cell>
          <cell r="O916">
            <v>9847.5</v>
          </cell>
          <cell r="P916">
            <v>9847.5</v>
          </cell>
          <cell r="Q916">
            <v>0</v>
          </cell>
          <cell r="R916">
            <v>-146.69999999999999</v>
          </cell>
          <cell r="S916">
            <v>-9535.5</v>
          </cell>
          <cell r="T916">
            <v>-9535.5</v>
          </cell>
          <cell r="U916">
            <v>0</v>
          </cell>
          <cell r="V916">
            <v>0</v>
          </cell>
          <cell r="W916">
            <v>0</v>
          </cell>
          <cell r="X916">
            <v>0</v>
          </cell>
          <cell r="Y916">
            <v>0</v>
          </cell>
        </row>
        <row r="917">
          <cell r="A917">
            <v>200201</v>
          </cell>
          <cell r="B917" t="str">
            <v>dfp77</v>
          </cell>
          <cell r="C917" t="str">
            <v>dfp</v>
          </cell>
          <cell r="D917">
            <v>37286</v>
          </cell>
          <cell r="E917">
            <v>37283</v>
          </cell>
          <cell r="F917">
            <v>37286</v>
          </cell>
          <cell r="G917">
            <v>37283</v>
          </cell>
          <cell r="H917">
            <v>345</v>
          </cell>
          <cell r="I917">
            <v>345</v>
          </cell>
          <cell r="J917" t="str">
            <v>Фосфорит2</v>
          </cell>
          <cell r="K917" t="str">
            <v>Фосфорит2</v>
          </cell>
          <cell r="L917" t="str">
            <v>GMF</v>
          </cell>
          <cell r="M917" t="str">
            <v>IET</v>
          </cell>
          <cell r="N917">
            <v>151.5</v>
          </cell>
          <cell r="O917">
            <v>52267.5</v>
          </cell>
          <cell r="P917">
            <v>52267.5</v>
          </cell>
          <cell r="Q917">
            <v>0</v>
          </cell>
          <cell r="R917">
            <v>-146.69999999999999</v>
          </cell>
          <cell r="S917">
            <v>-50611.5</v>
          </cell>
          <cell r="T917">
            <v>-50611.5</v>
          </cell>
          <cell r="U917">
            <v>0</v>
          </cell>
          <cell r="V917">
            <v>0</v>
          </cell>
          <cell r="W917">
            <v>0</v>
          </cell>
          <cell r="X917">
            <v>0</v>
          </cell>
          <cell r="Y917">
            <v>0</v>
          </cell>
        </row>
        <row r="918">
          <cell r="A918">
            <v>200202</v>
          </cell>
          <cell r="B918" t="str">
            <v>dfp78</v>
          </cell>
          <cell r="C918" t="str">
            <v>dfp</v>
          </cell>
          <cell r="D918">
            <v>37291</v>
          </cell>
          <cell r="E918">
            <v>37294</v>
          </cell>
          <cell r="F918">
            <v>37292</v>
          </cell>
          <cell r="G918">
            <v>37297</v>
          </cell>
          <cell r="H918">
            <v>1038.9100000000001</v>
          </cell>
          <cell r="I918">
            <v>1068.03</v>
          </cell>
          <cell r="J918" t="str">
            <v>Фосфорит2</v>
          </cell>
          <cell r="K918" t="str">
            <v>Фосфорит2</v>
          </cell>
          <cell r="L918" t="str">
            <v>GMF</v>
          </cell>
          <cell r="M918" t="str">
            <v>Nagel</v>
          </cell>
          <cell r="N918">
            <v>145.81290000000001</v>
          </cell>
          <cell r="O918">
            <v>155732.51999999999</v>
          </cell>
          <cell r="P918">
            <v>155732.51999999999</v>
          </cell>
          <cell r="Q918">
            <v>0</v>
          </cell>
          <cell r="R918">
            <v>-136.31620000000001</v>
          </cell>
          <cell r="S918">
            <v>-141620.28</v>
          </cell>
          <cell r="T918">
            <v>-141620.28</v>
          </cell>
          <cell r="U918">
            <v>0</v>
          </cell>
          <cell r="V918">
            <v>-7.4913999999999996</v>
          </cell>
          <cell r="W918">
            <v>-8001.07</v>
          </cell>
          <cell r="X918">
            <v>-8001.07</v>
          </cell>
          <cell r="Y918">
            <v>0</v>
          </cell>
        </row>
        <row r="919">
          <cell r="A919">
            <v>200202</v>
          </cell>
          <cell r="B919" t="str">
            <v>dfp79</v>
          </cell>
          <cell r="C919" t="str">
            <v>dfp</v>
          </cell>
          <cell r="D919">
            <v>37298</v>
          </cell>
          <cell r="E919">
            <v>37304</v>
          </cell>
          <cell r="F919">
            <v>37299</v>
          </cell>
          <cell r="G919">
            <v>37305</v>
          </cell>
          <cell r="H919">
            <v>2864.24</v>
          </cell>
          <cell r="I919">
            <v>2860.27</v>
          </cell>
          <cell r="J919" t="str">
            <v>Фосфорит2</v>
          </cell>
          <cell r="K919" t="str">
            <v>Фосфорит2</v>
          </cell>
          <cell r="L919" t="str">
            <v>GMF</v>
          </cell>
          <cell r="M919" t="str">
            <v>Nagel</v>
          </cell>
          <cell r="N919">
            <v>146.4461</v>
          </cell>
          <cell r="O919">
            <v>418875.52</v>
          </cell>
          <cell r="P919">
            <v>418875.52</v>
          </cell>
          <cell r="Q919">
            <v>0</v>
          </cell>
          <cell r="R919">
            <v>-137.06039999999999</v>
          </cell>
          <cell r="S919">
            <v>-392574.02</v>
          </cell>
          <cell r="T919">
            <v>-392574.02</v>
          </cell>
          <cell r="U919">
            <v>0</v>
          </cell>
          <cell r="V919">
            <v>-7.3308999999999997</v>
          </cell>
          <cell r="W919">
            <v>-20968.46</v>
          </cell>
          <cell r="X919">
            <v>-20968.46</v>
          </cell>
          <cell r="Y919">
            <v>0</v>
          </cell>
        </row>
        <row r="920">
          <cell r="A920">
            <v>200202</v>
          </cell>
          <cell r="B920" t="str">
            <v>dfp80</v>
          </cell>
          <cell r="C920" t="str">
            <v>dfp</v>
          </cell>
          <cell r="D920">
            <v>37306</v>
          </cell>
          <cell r="E920">
            <v>37307</v>
          </cell>
          <cell r="F920">
            <v>37307</v>
          </cell>
          <cell r="G920">
            <v>37309</v>
          </cell>
          <cell r="H920">
            <v>1439.14</v>
          </cell>
          <cell r="I920">
            <v>1438.54</v>
          </cell>
          <cell r="J920" t="str">
            <v>Фосфорит2</v>
          </cell>
          <cell r="K920" t="str">
            <v>Фосфорит2</v>
          </cell>
          <cell r="L920" t="str">
            <v>GMF</v>
          </cell>
          <cell r="M920" t="str">
            <v>Nagel</v>
          </cell>
          <cell r="N920">
            <v>148</v>
          </cell>
          <cell r="O920">
            <v>212903.92</v>
          </cell>
          <cell r="P920">
            <v>212903.92</v>
          </cell>
          <cell r="Q920">
            <v>0</v>
          </cell>
          <cell r="R920">
            <v>-138.6</v>
          </cell>
          <cell r="S920">
            <v>-199464.8</v>
          </cell>
          <cell r="T920">
            <v>-199464.8</v>
          </cell>
          <cell r="U920">
            <v>0</v>
          </cell>
          <cell r="V920">
            <v>-7.3003999999999998</v>
          </cell>
          <cell r="W920">
            <v>-10501.97</v>
          </cell>
          <cell r="X920">
            <v>-10501.97</v>
          </cell>
          <cell r="Y920">
            <v>0</v>
          </cell>
        </row>
        <row r="921">
          <cell r="A921">
            <v>200203</v>
          </cell>
          <cell r="B921" t="str">
            <v>dfp82</v>
          </cell>
          <cell r="C921" t="str">
            <v>dfp</v>
          </cell>
          <cell r="D921">
            <v>37315</v>
          </cell>
          <cell r="E921">
            <v>37314</v>
          </cell>
          <cell r="F921">
            <v>37316</v>
          </cell>
          <cell r="G921">
            <v>37317</v>
          </cell>
          <cell r="H921">
            <v>2843.84</v>
          </cell>
          <cell r="I921">
            <v>2754.56</v>
          </cell>
          <cell r="J921" t="str">
            <v>Фосфорит2</v>
          </cell>
          <cell r="K921" t="str">
            <v>Фосфорит2</v>
          </cell>
          <cell r="L921" t="str">
            <v>GMF</v>
          </cell>
          <cell r="M921" t="str">
            <v>Nagel</v>
          </cell>
          <cell r="N921">
            <v>142</v>
          </cell>
          <cell r="O921">
            <v>391147.52000000002</v>
          </cell>
          <cell r="P921">
            <v>391147.52000000002</v>
          </cell>
          <cell r="Q921">
            <v>0</v>
          </cell>
          <cell r="R921">
            <v>-132.6</v>
          </cell>
          <cell r="S921">
            <v>-377093.19</v>
          </cell>
          <cell r="T921">
            <v>-377093.19</v>
          </cell>
          <cell r="U921">
            <v>0</v>
          </cell>
          <cell r="V921">
            <v>-7.3086000000000002</v>
          </cell>
          <cell r="W921">
            <v>-20132.009999999998</v>
          </cell>
          <cell r="X921">
            <v>-20132.009999999998</v>
          </cell>
          <cell r="Y921">
            <v>0</v>
          </cell>
        </row>
        <row r="922">
          <cell r="A922">
            <v>200202</v>
          </cell>
          <cell r="B922" t="str">
            <v>dfp83</v>
          </cell>
          <cell r="C922" t="str">
            <v>dfp</v>
          </cell>
          <cell r="D922">
            <v>37315</v>
          </cell>
          <cell r="E922">
            <v>37307</v>
          </cell>
          <cell r="F922">
            <v>37315</v>
          </cell>
          <cell r="G922">
            <v>37315</v>
          </cell>
          <cell r="H922">
            <v>203</v>
          </cell>
          <cell r="I922">
            <v>203</v>
          </cell>
          <cell r="J922" t="str">
            <v>Фосфорит2</v>
          </cell>
          <cell r="K922" t="str">
            <v>Фосфорит2</v>
          </cell>
          <cell r="L922" t="str">
            <v>GMF</v>
          </cell>
          <cell r="M922" t="str">
            <v>IET</v>
          </cell>
          <cell r="N922">
            <v>151.5</v>
          </cell>
          <cell r="O922">
            <v>30754.5</v>
          </cell>
          <cell r="P922">
            <v>30754.5</v>
          </cell>
          <cell r="Q922">
            <v>0</v>
          </cell>
          <cell r="R922">
            <v>-146.69999999999999</v>
          </cell>
          <cell r="S922">
            <v>-29780.1</v>
          </cell>
          <cell r="T922">
            <v>-29780.1</v>
          </cell>
          <cell r="U922">
            <v>0</v>
          </cell>
          <cell r="V922">
            <v>0</v>
          </cell>
          <cell r="W922">
            <v>0</v>
          </cell>
          <cell r="X922">
            <v>0</v>
          </cell>
          <cell r="Y922">
            <v>0</v>
          </cell>
        </row>
        <row r="923">
          <cell r="A923">
            <v>200202</v>
          </cell>
          <cell r="B923" t="str">
            <v>dfp84</v>
          </cell>
          <cell r="C923" t="str">
            <v>dfp</v>
          </cell>
          <cell r="D923">
            <v>37315</v>
          </cell>
          <cell r="E923">
            <v>37304</v>
          </cell>
          <cell r="F923">
            <v>37315</v>
          </cell>
          <cell r="G923">
            <v>37315</v>
          </cell>
          <cell r="H923">
            <v>65</v>
          </cell>
          <cell r="I923">
            <v>65</v>
          </cell>
          <cell r="J923" t="str">
            <v>Фосфорит2</v>
          </cell>
          <cell r="K923" t="str">
            <v>Фосфорит2</v>
          </cell>
          <cell r="L923" t="str">
            <v>GMF</v>
          </cell>
          <cell r="M923" t="str">
            <v>IET</v>
          </cell>
          <cell r="N923">
            <v>151.5</v>
          </cell>
          <cell r="O923">
            <v>9847.5</v>
          </cell>
          <cell r="P923">
            <v>9847.5</v>
          </cell>
          <cell r="Q923">
            <v>0</v>
          </cell>
          <cell r="R923">
            <v>-140.69999999999999</v>
          </cell>
          <cell r="S923">
            <v>-9145.5</v>
          </cell>
          <cell r="T923">
            <v>-9145.5</v>
          </cell>
          <cell r="U923">
            <v>0</v>
          </cell>
          <cell r="V923">
            <v>0</v>
          </cell>
          <cell r="W923">
            <v>0</v>
          </cell>
          <cell r="X923">
            <v>0</v>
          </cell>
          <cell r="Y923">
            <v>0</v>
          </cell>
        </row>
        <row r="924">
          <cell r="A924">
            <v>200201</v>
          </cell>
          <cell r="B924" t="str">
            <v>dfp85</v>
          </cell>
          <cell r="C924" t="str">
            <v>dfp</v>
          </cell>
          <cell r="D924">
            <v>37286</v>
          </cell>
          <cell r="E924">
            <v>37287</v>
          </cell>
          <cell r="F924">
            <v>37286</v>
          </cell>
          <cell r="G924">
            <v>37287</v>
          </cell>
          <cell r="H924">
            <v>65</v>
          </cell>
          <cell r="I924">
            <v>65</v>
          </cell>
          <cell r="J924" t="str">
            <v>Фосфорит2</v>
          </cell>
          <cell r="K924" t="str">
            <v>Фосфорит2</v>
          </cell>
          <cell r="L924" t="str">
            <v>GMF</v>
          </cell>
          <cell r="M924" t="str">
            <v>IET</v>
          </cell>
          <cell r="N924">
            <v>151.5</v>
          </cell>
          <cell r="O924">
            <v>9847.5</v>
          </cell>
          <cell r="P924">
            <v>9847.5</v>
          </cell>
          <cell r="Q924">
            <v>0</v>
          </cell>
          <cell r="R924">
            <v>-140.69999999999999</v>
          </cell>
          <cell r="S924">
            <v>-9145.5</v>
          </cell>
          <cell r="T924">
            <v>-9145.5</v>
          </cell>
          <cell r="U924">
            <v>0</v>
          </cell>
          <cell r="V924">
            <v>0</v>
          </cell>
          <cell r="W924">
            <v>0</v>
          </cell>
          <cell r="X924">
            <v>0</v>
          </cell>
          <cell r="Y924">
            <v>0</v>
          </cell>
        </row>
        <row r="925">
          <cell r="A925">
            <v>200203</v>
          </cell>
          <cell r="B925" t="str">
            <v>dfp86</v>
          </cell>
          <cell r="C925" t="str">
            <v>dfp</v>
          </cell>
          <cell r="D925">
            <v>37315</v>
          </cell>
          <cell r="E925">
            <v>37315</v>
          </cell>
          <cell r="F925">
            <v>37316</v>
          </cell>
          <cell r="G925">
            <v>37319</v>
          </cell>
          <cell r="H925">
            <v>1214.28</v>
          </cell>
          <cell r="I925">
            <v>1216.5</v>
          </cell>
          <cell r="J925" t="str">
            <v>Фосфорит2</v>
          </cell>
          <cell r="K925" t="str">
            <v>Фосфорит2</v>
          </cell>
          <cell r="L925" t="str">
            <v>GMF</v>
          </cell>
          <cell r="M925" t="str">
            <v>Nagel</v>
          </cell>
          <cell r="N925">
            <v>153.61529999999999</v>
          </cell>
          <cell r="O925">
            <v>186873</v>
          </cell>
          <cell r="P925">
            <v>186873</v>
          </cell>
          <cell r="Q925">
            <v>0</v>
          </cell>
          <cell r="R925">
            <v>-142.74250000000001</v>
          </cell>
          <cell r="S925">
            <v>-173329.31</v>
          </cell>
          <cell r="T925">
            <v>-173329.31</v>
          </cell>
          <cell r="U925">
            <v>0</v>
          </cell>
          <cell r="V925">
            <v>-9.109</v>
          </cell>
          <cell r="W925">
            <v>-11081.14</v>
          </cell>
          <cell r="X925">
            <v>-11081.14</v>
          </cell>
          <cell r="Y925">
            <v>0</v>
          </cell>
        </row>
        <row r="926">
          <cell r="A926">
            <v>200203</v>
          </cell>
          <cell r="B926" t="str">
            <v>dfp87</v>
          </cell>
          <cell r="C926" t="str">
            <v>dfp</v>
          </cell>
          <cell r="D926">
            <v>37321</v>
          </cell>
          <cell r="E926">
            <v>37322</v>
          </cell>
          <cell r="F926">
            <v>37323</v>
          </cell>
          <cell r="G926">
            <v>37325</v>
          </cell>
          <cell r="H926">
            <v>1090.56</v>
          </cell>
          <cell r="I926">
            <v>1050.3599999999999</v>
          </cell>
          <cell r="J926" t="str">
            <v>Фосфорит2</v>
          </cell>
          <cell r="K926" t="str">
            <v>Фосфорит2</v>
          </cell>
          <cell r="L926" t="str">
            <v>GMF</v>
          </cell>
          <cell r="M926" t="str">
            <v>Nagel</v>
          </cell>
          <cell r="N926">
            <v>148</v>
          </cell>
          <cell r="O926">
            <v>155453.28</v>
          </cell>
          <cell r="P926">
            <v>155453.28</v>
          </cell>
          <cell r="Q926">
            <v>0</v>
          </cell>
          <cell r="R926">
            <v>-138.6</v>
          </cell>
          <cell r="S926">
            <v>-151151.62</v>
          </cell>
          <cell r="T926">
            <v>-151151.62</v>
          </cell>
          <cell r="U926">
            <v>0</v>
          </cell>
          <cell r="V926">
            <v>-7.5932000000000004</v>
          </cell>
          <cell r="W926">
            <v>-7975.56</v>
          </cell>
          <cell r="X926">
            <v>-7975.56</v>
          </cell>
          <cell r="Y926">
            <v>0</v>
          </cell>
        </row>
        <row r="927">
          <cell r="A927">
            <v>200202</v>
          </cell>
          <cell r="B927" t="str">
            <v>dfp88</v>
          </cell>
          <cell r="C927" t="str">
            <v>dfp</v>
          </cell>
          <cell r="D927">
            <v>37315</v>
          </cell>
          <cell r="E927">
            <v>37315</v>
          </cell>
          <cell r="F927">
            <v>37315</v>
          </cell>
          <cell r="G927">
            <v>37315</v>
          </cell>
          <cell r="H927">
            <v>413</v>
          </cell>
          <cell r="I927">
            <v>413</v>
          </cell>
          <cell r="J927" t="str">
            <v>Фосфорит2</v>
          </cell>
          <cell r="K927" t="str">
            <v>Фосфорит2</v>
          </cell>
          <cell r="L927" t="str">
            <v>GMF</v>
          </cell>
          <cell r="M927" t="str">
            <v>IET</v>
          </cell>
          <cell r="N927">
            <v>151.5</v>
          </cell>
          <cell r="O927">
            <v>62569.5</v>
          </cell>
          <cell r="P927">
            <v>62569.5</v>
          </cell>
          <cell r="Q927">
            <v>0</v>
          </cell>
          <cell r="R927">
            <v>-146.69999999999999</v>
          </cell>
          <cell r="S927">
            <v>-60587.1</v>
          </cell>
          <cell r="T927">
            <v>-60587.1</v>
          </cell>
          <cell r="U927">
            <v>0</v>
          </cell>
          <cell r="V927">
            <v>0</v>
          </cell>
          <cell r="W927">
            <v>0</v>
          </cell>
          <cell r="X927">
            <v>0</v>
          </cell>
          <cell r="Y927">
            <v>0</v>
          </cell>
        </row>
        <row r="928">
          <cell r="A928">
            <v>200202</v>
          </cell>
          <cell r="B928" t="str">
            <v>dfp89</v>
          </cell>
          <cell r="C928" t="str">
            <v>dfp</v>
          </cell>
          <cell r="D928">
            <v>37315</v>
          </cell>
          <cell r="E928">
            <v>37304</v>
          </cell>
          <cell r="F928">
            <v>37315</v>
          </cell>
          <cell r="G928">
            <v>37315</v>
          </cell>
          <cell r="H928">
            <v>68</v>
          </cell>
          <cell r="I928">
            <v>68</v>
          </cell>
          <cell r="J928" t="str">
            <v>Фосфорит2</v>
          </cell>
          <cell r="K928" t="str">
            <v>Фосфорит2</v>
          </cell>
          <cell r="L928" t="str">
            <v>GMF</v>
          </cell>
          <cell r="M928" t="str">
            <v>IET</v>
          </cell>
          <cell r="N928">
            <v>154.5</v>
          </cell>
          <cell r="O928">
            <v>10506</v>
          </cell>
          <cell r="P928">
            <v>10506</v>
          </cell>
          <cell r="Q928">
            <v>0</v>
          </cell>
          <cell r="R928">
            <v>-140.69999999999999</v>
          </cell>
          <cell r="S928">
            <v>-9567.6</v>
          </cell>
          <cell r="T928">
            <v>-9567.6</v>
          </cell>
          <cell r="U928">
            <v>0</v>
          </cell>
          <cell r="V928">
            <v>0</v>
          </cell>
          <cell r="W928">
            <v>0</v>
          </cell>
          <cell r="X928">
            <v>0</v>
          </cell>
          <cell r="Y928">
            <v>0</v>
          </cell>
        </row>
        <row r="929">
          <cell r="A929">
            <v>200203</v>
          </cell>
          <cell r="B929" t="str">
            <v>dfp90</v>
          </cell>
          <cell r="C929" t="str">
            <v>dfp</v>
          </cell>
          <cell r="D929">
            <v>37315</v>
          </cell>
          <cell r="E929">
            <v>37320</v>
          </cell>
          <cell r="F929">
            <v>37315</v>
          </cell>
          <cell r="G929">
            <v>37320</v>
          </cell>
          <cell r="H929">
            <v>22</v>
          </cell>
          <cell r="I929">
            <v>22</v>
          </cell>
          <cell r="J929" t="str">
            <v>Фосфорит2</v>
          </cell>
          <cell r="K929" t="str">
            <v>Фосфорит2</v>
          </cell>
          <cell r="L929" t="str">
            <v>GMF</v>
          </cell>
          <cell r="M929" t="str">
            <v>IET</v>
          </cell>
          <cell r="N929">
            <v>154</v>
          </cell>
          <cell r="O929">
            <v>3388</v>
          </cell>
          <cell r="P929">
            <v>3388</v>
          </cell>
          <cell r="Q929">
            <v>0</v>
          </cell>
          <cell r="R929">
            <v>-140</v>
          </cell>
          <cell r="S929">
            <v>-3080</v>
          </cell>
          <cell r="T929">
            <v>-3080</v>
          </cell>
          <cell r="U929">
            <v>0</v>
          </cell>
          <cell r="V929">
            <v>0</v>
          </cell>
          <cell r="W929">
            <v>0</v>
          </cell>
          <cell r="X929">
            <v>0</v>
          </cell>
          <cell r="Y929">
            <v>0</v>
          </cell>
        </row>
        <row r="930">
          <cell r="A930">
            <v>200203</v>
          </cell>
          <cell r="B930" t="str">
            <v>dfp91</v>
          </cell>
          <cell r="C930" t="str">
            <v>dfp</v>
          </cell>
          <cell r="D930">
            <v>37325</v>
          </cell>
          <cell r="E930">
            <v>37326</v>
          </cell>
          <cell r="F930">
            <v>37327</v>
          </cell>
          <cell r="G930">
            <v>37329</v>
          </cell>
          <cell r="H930">
            <v>1596.29</v>
          </cell>
          <cell r="I930">
            <v>1598.08</v>
          </cell>
          <cell r="J930" t="str">
            <v>Фосфорит2</v>
          </cell>
          <cell r="K930" t="str">
            <v>Фосфорит2</v>
          </cell>
          <cell r="L930" t="str">
            <v>GMF</v>
          </cell>
          <cell r="M930" t="str">
            <v>Nagel</v>
          </cell>
          <cell r="N930">
            <v>148</v>
          </cell>
          <cell r="O930">
            <v>236515.84</v>
          </cell>
          <cell r="P930">
            <v>236515.84</v>
          </cell>
          <cell r="Q930">
            <v>0</v>
          </cell>
          <cell r="R930">
            <v>-138.6</v>
          </cell>
          <cell r="S930">
            <v>-221245.79</v>
          </cell>
          <cell r="T930">
            <v>-221245.79</v>
          </cell>
          <cell r="U930">
            <v>0</v>
          </cell>
          <cell r="V930">
            <v>-7.2629000000000001</v>
          </cell>
          <cell r="W930">
            <v>-11606.68</v>
          </cell>
          <cell r="X930">
            <v>-11606.68</v>
          </cell>
          <cell r="Y930">
            <v>0</v>
          </cell>
        </row>
        <row r="931">
          <cell r="A931">
            <v>200203</v>
          </cell>
          <cell r="B931" t="str">
            <v>dfp92</v>
          </cell>
          <cell r="C931" t="str">
            <v>dfp</v>
          </cell>
          <cell r="D931">
            <v>37330</v>
          </cell>
          <cell r="E931">
            <v>37330</v>
          </cell>
          <cell r="F931">
            <v>37332</v>
          </cell>
          <cell r="G931">
            <v>37335</v>
          </cell>
          <cell r="H931">
            <v>2954.93</v>
          </cell>
          <cell r="I931">
            <v>3017.18</v>
          </cell>
          <cell r="J931" t="str">
            <v>Фосфорит2</v>
          </cell>
          <cell r="K931" t="str">
            <v>Фосфорит2</v>
          </cell>
          <cell r="L931" t="str">
            <v>GMF</v>
          </cell>
          <cell r="M931" t="str">
            <v>Nagel</v>
          </cell>
          <cell r="N931">
            <v>146.4727</v>
          </cell>
          <cell r="O931">
            <v>441934.64</v>
          </cell>
          <cell r="P931">
            <v>441934.64</v>
          </cell>
          <cell r="Q931">
            <v>0</v>
          </cell>
          <cell r="R931">
            <v>-137.04060000000001</v>
          </cell>
          <cell r="S931">
            <v>-404945.42</v>
          </cell>
          <cell r="T931">
            <v>-404945.42</v>
          </cell>
          <cell r="U931">
            <v>0</v>
          </cell>
          <cell r="V931">
            <v>-7.1459000000000001</v>
          </cell>
          <cell r="W931">
            <v>-21560.36</v>
          </cell>
          <cell r="X931">
            <v>-21560.36</v>
          </cell>
          <cell r="Y931">
            <v>0</v>
          </cell>
        </row>
        <row r="932">
          <cell r="A932">
            <v>200203</v>
          </cell>
          <cell r="B932" t="str">
            <v>dfp93</v>
          </cell>
          <cell r="C932" t="str">
            <v>dfp</v>
          </cell>
          <cell r="D932">
            <v>37336</v>
          </cell>
          <cell r="E932">
            <v>37336</v>
          </cell>
          <cell r="F932">
            <v>37341</v>
          </cell>
          <cell r="G932">
            <v>37341</v>
          </cell>
          <cell r="H932">
            <v>1300.5</v>
          </cell>
          <cell r="I932">
            <v>1297.71</v>
          </cell>
          <cell r="J932" t="str">
            <v>Фосфорит2</v>
          </cell>
          <cell r="K932" t="str">
            <v>Фосфорит2</v>
          </cell>
          <cell r="L932" t="str">
            <v>GMF</v>
          </cell>
          <cell r="M932" t="str">
            <v>Nagel</v>
          </cell>
          <cell r="N932">
            <v>151.38040000000001</v>
          </cell>
          <cell r="O932">
            <v>196447.88</v>
          </cell>
          <cell r="P932">
            <v>196447.88</v>
          </cell>
          <cell r="Q932">
            <v>0</v>
          </cell>
          <cell r="R932">
            <v>-140.63720000000001</v>
          </cell>
          <cell r="S932">
            <v>-182898.72</v>
          </cell>
          <cell r="T932">
            <v>-182898.72</v>
          </cell>
          <cell r="U932">
            <v>0</v>
          </cell>
          <cell r="V932">
            <v>-8.9657</v>
          </cell>
          <cell r="W932">
            <v>-11634.85</v>
          </cell>
          <cell r="X932">
            <v>-11634.85</v>
          </cell>
          <cell r="Y932">
            <v>0</v>
          </cell>
        </row>
        <row r="933">
          <cell r="A933">
            <v>200203</v>
          </cell>
          <cell r="B933" t="str">
            <v>dfp94</v>
          </cell>
          <cell r="C933" t="str">
            <v>dfp</v>
          </cell>
          <cell r="D933">
            <v>37340</v>
          </cell>
          <cell r="E933">
            <v>37338</v>
          </cell>
          <cell r="F933">
            <v>37342</v>
          </cell>
          <cell r="G933">
            <v>37343</v>
          </cell>
          <cell r="H933">
            <v>840</v>
          </cell>
          <cell r="I933">
            <v>840.97</v>
          </cell>
          <cell r="J933" t="str">
            <v>Фосфорит2</v>
          </cell>
          <cell r="K933" t="str">
            <v>Фосфорит2</v>
          </cell>
          <cell r="L933" t="str">
            <v>GMF</v>
          </cell>
          <cell r="M933" t="str">
            <v>Nagel</v>
          </cell>
          <cell r="N933">
            <v>159</v>
          </cell>
          <cell r="O933">
            <v>133714.23000000001</v>
          </cell>
          <cell r="P933">
            <v>133714.23000000001</v>
          </cell>
          <cell r="Q933">
            <v>0</v>
          </cell>
          <cell r="R933">
            <v>-146.69999999999999</v>
          </cell>
          <cell r="S933">
            <v>-123228</v>
          </cell>
          <cell r="T933">
            <v>-123228</v>
          </cell>
          <cell r="U933">
            <v>0</v>
          </cell>
          <cell r="V933">
            <v>-10.505800000000001</v>
          </cell>
          <cell r="W933">
            <v>-8835.09</v>
          </cell>
          <cell r="X933">
            <v>-8835.09</v>
          </cell>
          <cell r="Y933">
            <v>0</v>
          </cell>
        </row>
        <row r="934">
          <cell r="A934">
            <v>200204</v>
          </cell>
          <cell r="B934" t="str">
            <v>dfp95</v>
          </cell>
          <cell r="C934" t="str">
            <v>dfp</v>
          </cell>
          <cell r="D934">
            <v>37343</v>
          </cell>
          <cell r="E934">
            <v>37344</v>
          </cell>
          <cell r="F934">
            <v>37345</v>
          </cell>
          <cell r="G934">
            <v>37347</v>
          </cell>
          <cell r="H934">
            <v>3001.57</v>
          </cell>
          <cell r="I934">
            <v>3011.29</v>
          </cell>
          <cell r="J934" t="str">
            <v>Фосфорит2</v>
          </cell>
          <cell r="K934" t="str">
            <v>Фосфорит2</v>
          </cell>
          <cell r="L934" t="str">
            <v>GMF</v>
          </cell>
          <cell r="M934" t="str">
            <v>Nagel</v>
          </cell>
          <cell r="N934">
            <v>146.4939</v>
          </cell>
          <cell r="O934">
            <v>441135.64</v>
          </cell>
          <cell r="P934">
            <v>441135.64</v>
          </cell>
          <cell r="Q934">
            <v>0</v>
          </cell>
          <cell r="R934">
            <v>-137.09200000000001</v>
          </cell>
          <cell r="S934">
            <v>-411491.26</v>
          </cell>
          <cell r="T934">
            <v>-411491.26</v>
          </cell>
          <cell r="U934">
            <v>0</v>
          </cell>
          <cell r="V934">
            <v>-7.1779999999999999</v>
          </cell>
          <cell r="W934">
            <v>-21614.9</v>
          </cell>
          <cell r="X934">
            <v>-21614.9</v>
          </cell>
          <cell r="Y934">
            <v>0</v>
          </cell>
        </row>
        <row r="935">
          <cell r="A935">
            <v>200203</v>
          </cell>
          <cell r="B935" t="str">
            <v>dfp96</v>
          </cell>
          <cell r="C935" t="str">
            <v>dfp</v>
          </cell>
          <cell r="D935">
            <v>37330</v>
          </cell>
          <cell r="E935">
            <v>37329</v>
          </cell>
          <cell r="F935">
            <v>37330</v>
          </cell>
          <cell r="G935">
            <v>37329</v>
          </cell>
          <cell r="H935">
            <v>349</v>
          </cell>
          <cell r="I935">
            <v>349</v>
          </cell>
          <cell r="J935" t="str">
            <v>Фосфорит2</v>
          </cell>
          <cell r="K935" t="str">
            <v>Фосфорит2</v>
          </cell>
          <cell r="L935" t="str">
            <v>GMF</v>
          </cell>
          <cell r="M935" t="str">
            <v>IET</v>
          </cell>
          <cell r="N935">
            <v>151.5</v>
          </cell>
          <cell r="O935">
            <v>52873.5</v>
          </cell>
          <cell r="P935">
            <v>52873.5</v>
          </cell>
          <cell r="Q935">
            <v>0</v>
          </cell>
          <cell r="R935">
            <v>-145.5138</v>
          </cell>
          <cell r="S935">
            <v>-50784.3</v>
          </cell>
          <cell r="T935">
            <v>-50784.3</v>
          </cell>
          <cell r="U935">
            <v>0</v>
          </cell>
          <cell r="V935">
            <v>0</v>
          </cell>
          <cell r="W935">
            <v>0</v>
          </cell>
          <cell r="X935">
            <v>0</v>
          </cell>
          <cell r="Y935">
            <v>0</v>
          </cell>
        </row>
        <row r="936">
          <cell r="A936">
            <v>200203</v>
          </cell>
          <cell r="B936" t="str">
            <v>dfp97</v>
          </cell>
          <cell r="C936" t="str">
            <v>dfp</v>
          </cell>
          <cell r="D936">
            <v>37330</v>
          </cell>
          <cell r="E936">
            <v>37327</v>
          </cell>
          <cell r="F936">
            <v>37330</v>
          </cell>
          <cell r="G936">
            <v>37327</v>
          </cell>
          <cell r="H936">
            <v>406</v>
          </cell>
          <cell r="I936">
            <v>406</v>
          </cell>
          <cell r="J936" t="str">
            <v>Фосфорит2</v>
          </cell>
          <cell r="K936" t="str">
            <v>Фосфорит2</v>
          </cell>
          <cell r="L936" t="str">
            <v>GMF</v>
          </cell>
          <cell r="M936" t="str">
            <v>IET</v>
          </cell>
          <cell r="N936">
            <v>151.5</v>
          </cell>
          <cell r="O936">
            <v>61509</v>
          </cell>
          <cell r="P936">
            <v>61509</v>
          </cell>
          <cell r="Q936">
            <v>0</v>
          </cell>
          <cell r="R936">
            <v>-145.68029999999999</v>
          </cell>
          <cell r="S936">
            <v>-59146.2</v>
          </cell>
          <cell r="T936">
            <v>-59146.2</v>
          </cell>
          <cell r="U936">
            <v>0</v>
          </cell>
          <cell r="V936">
            <v>0</v>
          </cell>
          <cell r="W936">
            <v>0</v>
          </cell>
          <cell r="X936">
            <v>0</v>
          </cell>
          <cell r="Y936">
            <v>0</v>
          </cell>
        </row>
        <row r="937">
          <cell r="A937">
            <v>200204</v>
          </cell>
          <cell r="B937" t="str">
            <v>dfp98</v>
          </cell>
          <cell r="C937" t="str">
            <v>dfp</v>
          </cell>
          <cell r="D937">
            <v>37349</v>
          </cell>
          <cell r="E937">
            <v>37350</v>
          </cell>
          <cell r="F937">
            <v>37351</v>
          </cell>
          <cell r="G937">
            <v>37352</v>
          </cell>
          <cell r="H937">
            <v>1403.58</v>
          </cell>
          <cell r="I937">
            <v>1410.23</v>
          </cell>
          <cell r="J937" t="str">
            <v>Фосфорит2</v>
          </cell>
          <cell r="K937" t="str">
            <v>Фосфорит2</v>
          </cell>
          <cell r="L937" t="str">
            <v>GMF</v>
          </cell>
          <cell r="M937" t="str">
            <v>Nagel</v>
          </cell>
          <cell r="N937">
            <v>148</v>
          </cell>
          <cell r="O937">
            <v>208714.04</v>
          </cell>
          <cell r="P937">
            <v>208714.04</v>
          </cell>
          <cell r="Q937">
            <v>0</v>
          </cell>
          <cell r="R937">
            <v>-138.6</v>
          </cell>
          <cell r="S937">
            <v>-194536.19</v>
          </cell>
          <cell r="T937">
            <v>-194536.19</v>
          </cell>
          <cell r="U937">
            <v>0</v>
          </cell>
          <cell r="V937">
            <v>-7.2839</v>
          </cell>
          <cell r="W937">
            <v>-10272.02</v>
          </cell>
          <cell r="X937">
            <v>-10272.02</v>
          </cell>
          <cell r="Y937">
            <v>0</v>
          </cell>
        </row>
        <row r="938">
          <cell r="A938">
            <v>200204</v>
          </cell>
          <cell r="B938" t="str">
            <v>dfp99</v>
          </cell>
          <cell r="C938" t="str">
            <v>dfp</v>
          </cell>
          <cell r="D938">
            <v>37357</v>
          </cell>
          <cell r="E938">
            <v>37360</v>
          </cell>
          <cell r="F938">
            <v>37359</v>
          </cell>
          <cell r="G938">
            <v>37361</v>
          </cell>
          <cell r="H938">
            <v>1401.97</v>
          </cell>
          <cell r="I938">
            <v>1419.33</v>
          </cell>
          <cell r="J938" t="str">
            <v>Фосфорит2</v>
          </cell>
          <cell r="K938" t="str">
            <v>Фосфорит2</v>
          </cell>
          <cell r="L938" t="str">
            <v>GMF</v>
          </cell>
          <cell r="M938" t="str">
            <v>Nagel</v>
          </cell>
          <cell r="N938">
            <v>151.09229999999999</v>
          </cell>
          <cell r="O938">
            <v>214449.84</v>
          </cell>
          <cell r="P938">
            <v>214449.84</v>
          </cell>
          <cell r="Q938">
            <v>0</v>
          </cell>
          <cell r="R938">
            <v>-140.90530000000001</v>
          </cell>
          <cell r="S938">
            <v>-197544.94</v>
          </cell>
          <cell r="T938">
            <v>-197544.94</v>
          </cell>
          <cell r="U938">
            <v>0</v>
          </cell>
          <cell r="V938">
            <v>-8.0883000000000003</v>
          </cell>
          <cell r="W938">
            <v>-11479.99</v>
          </cell>
          <cell r="X938">
            <v>-11479.99</v>
          </cell>
          <cell r="Y938">
            <v>0</v>
          </cell>
        </row>
        <row r="939">
          <cell r="A939">
            <v>200109</v>
          </cell>
          <cell r="B939" t="str">
            <v>eac01</v>
          </cell>
          <cell r="C939" t="str">
            <v>eac</v>
          </cell>
          <cell r="D939">
            <v>37159</v>
          </cell>
          <cell r="E939">
            <v>37159</v>
          </cell>
          <cell r="F939">
            <v>37159</v>
          </cell>
          <cell r="G939">
            <v>37159</v>
          </cell>
          <cell r="H939">
            <v>487.75</v>
          </cell>
          <cell r="I939">
            <v>487.75</v>
          </cell>
          <cell r="J939" t="str">
            <v>Амзя</v>
          </cell>
          <cell r="K939" t="str">
            <v>НевАзот</v>
          </cell>
          <cell r="L939" t="str">
            <v>GMF</v>
          </cell>
          <cell r="M939" t="str">
            <v>Coxon</v>
          </cell>
          <cell r="N939">
            <v>365</v>
          </cell>
          <cell r="O939">
            <v>178028.75</v>
          </cell>
          <cell r="P939">
            <v>178028.75</v>
          </cell>
          <cell r="Q939">
            <v>0</v>
          </cell>
          <cell r="R939">
            <v>-360</v>
          </cell>
          <cell r="S939">
            <v>-175590</v>
          </cell>
          <cell r="T939">
            <v>-175590</v>
          </cell>
          <cell r="U939">
            <v>0</v>
          </cell>
          <cell r="V939">
            <v>0</v>
          </cell>
          <cell r="W939">
            <v>0</v>
          </cell>
          <cell r="X939">
            <v>0</v>
          </cell>
          <cell r="Y939">
            <v>0</v>
          </cell>
        </row>
        <row r="940">
          <cell r="A940">
            <v>200110</v>
          </cell>
          <cell r="B940" t="str">
            <v>eac02</v>
          </cell>
          <cell r="C940" t="str">
            <v>eac</v>
          </cell>
          <cell r="D940">
            <v>37174</v>
          </cell>
          <cell r="E940">
            <v>37173</v>
          </cell>
          <cell r="F940">
            <v>37174</v>
          </cell>
          <cell r="G940">
            <v>37173</v>
          </cell>
          <cell r="H940">
            <v>960</v>
          </cell>
          <cell r="I940">
            <v>960</v>
          </cell>
          <cell r="J940" t="str">
            <v>Аша</v>
          </cell>
          <cell r="K940" t="str">
            <v>НевАзот</v>
          </cell>
          <cell r="L940" t="str">
            <v>GMF</v>
          </cell>
          <cell r="M940" t="str">
            <v>VPK</v>
          </cell>
          <cell r="N940">
            <v>365</v>
          </cell>
          <cell r="O940">
            <v>350400</v>
          </cell>
          <cell r="P940">
            <v>350400</v>
          </cell>
          <cell r="Q940">
            <v>0</v>
          </cell>
          <cell r="R940">
            <v>-360</v>
          </cell>
          <cell r="S940">
            <v>-345600</v>
          </cell>
          <cell r="T940">
            <v>-345600</v>
          </cell>
          <cell r="U940">
            <v>0</v>
          </cell>
          <cell r="V940">
            <v>0</v>
          </cell>
          <cell r="W940">
            <v>0</v>
          </cell>
          <cell r="X940">
            <v>0</v>
          </cell>
          <cell r="Y940">
            <v>0</v>
          </cell>
        </row>
        <row r="941">
          <cell r="A941">
            <v>200109</v>
          </cell>
          <cell r="B941" t="str">
            <v>eac03</v>
          </cell>
          <cell r="C941" t="str">
            <v>eac</v>
          </cell>
          <cell r="D941">
            <v>37159</v>
          </cell>
          <cell r="E941">
            <v>37162</v>
          </cell>
          <cell r="F941">
            <v>37159</v>
          </cell>
          <cell r="G941">
            <v>37162</v>
          </cell>
          <cell r="H941">
            <v>294.3</v>
          </cell>
          <cell r="I941">
            <v>294.3</v>
          </cell>
          <cell r="J941" t="str">
            <v>Амзя</v>
          </cell>
          <cell r="K941" t="str">
            <v>НевАзот</v>
          </cell>
          <cell r="L941" t="str">
            <v>GMF</v>
          </cell>
          <cell r="M941" t="str">
            <v>Extokem</v>
          </cell>
          <cell r="N941">
            <v>370</v>
          </cell>
          <cell r="O941">
            <v>108891</v>
          </cell>
          <cell r="P941">
            <v>108891</v>
          </cell>
          <cell r="Q941">
            <v>0</v>
          </cell>
          <cell r="R941">
            <v>-360</v>
          </cell>
          <cell r="S941">
            <v>-105948</v>
          </cell>
          <cell r="T941">
            <v>-105948</v>
          </cell>
          <cell r="U941">
            <v>0</v>
          </cell>
          <cell r="V941">
            <v>0</v>
          </cell>
          <cell r="W941">
            <v>0</v>
          </cell>
          <cell r="X941">
            <v>0</v>
          </cell>
          <cell r="Y941">
            <v>0</v>
          </cell>
        </row>
        <row r="942">
          <cell r="A942">
            <v>200110</v>
          </cell>
          <cell r="B942" t="str">
            <v>eac05</v>
          </cell>
          <cell r="C942" t="str">
            <v>eac</v>
          </cell>
          <cell r="D942">
            <v>37184</v>
          </cell>
          <cell r="E942">
            <v>37188</v>
          </cell>
          <cell r="F942">
            <v>37184</v>
          </cell>
          <cell r="G942">
            <v>37188</v>
          </cell>
          <cell r="H942">
            <v>203.05</v>
          </cell>
          <cell r="I942">
            <v>203.05</v>
          </cell>
          <cell r="J942" t="str">
            <v>Амзя</v>
          </cell>
          <cell r="K942" t="str">
            <v>НевАзот</v>
          </cell>
          <cell r="L942" t="str">
            <v>GMF</v>
          </cell>
          <cell r="M942" t="str">
            <v>Extokem</v>
          </cell>
          <cell r="N942">
            <v>370</v>
          </cell>
          <cell r="O942">
            <v>75128.5</v>
          </cell>
          <cell r="P942">
            <v>75128.5</v>
          </cell>
          <cell r="Q942">
            <v>0</v>
          </cell>
          <cell r="R942">
            <v>-340</v>
          </cell>
          <cell r="S942">
            <v>-69037</v>
          </cell>
          <cell r="T942">
            <v>-69037</v>
          </cell>
          <cell r="U942">
            <v>0</v>
          </cell>
          <cell r="V942">
            <v>0</v>
          </cell>
          <cell r="W942">
            <v>0</v>
          </cell>
          <cell r="X942">
            <v>0</v>
          </cell>
          <cell r="Y942">
            <v>0</v>
          </cell>
        </row>
        <row r="943">
          <cell r="A943">
            <v>200110</v>
          </cell>
          <cell r="B943" t="str">
            <v>eac06</v>
          </cell>
          <cell r="C943" t="str">
            <v>eac</v>
          </cell>
          <cell r="D943">
            <v>37179</v>
          </cell>
          <cell r="E943">
            <v>37174</v>
          </cell>
          <cell r="F943">
            <v>37179</v>
          </cell>
          <cell r="G943">
            <v>37174</v>
          </cell>
          <cell r="H943">
            <v>378.82499999999999</v>
          </cell>
          <cell r="I943">
            <v>378.82499999999999</v>
          </cell>
          <cell r="J943" t="str">
            <v>Амзя</v>
          </cell>
          <cell r="K943" t="str">
            <v>НевАзот</v>
          </cell>
          <cell r="L943" t="str">
            <v>GMF</v>
          </cell>
          <cell r="M943" t="str">
            <v>VPK</v>
          </cell>
          <cell r="N943">
            <v>365</v>
          </cell>
          <cell r="O943">
            <v>138271.13</v>
          </cell>
          <cell r="P943">
            <v>138271.13</v>
          </cell>
          <cell r="Q943">
            <v>0</v>
          </cell>
          <cell r="R943">
            <v>-340</v>
          </cell>
          <cell r="S943">
            <v>-128800.5</v>
          </cell>
          <cell r="T943">
            <v>-128800.5</v>
          </cell>
          <cell r="U943">
            <v>0</v>
          </cell>
          <cell r="V943">
            <v>0</v>
          </cell>
          <cell r="W943">
            <v>0</v>
          </cell>
          <cell r="X943">
            <v>0</v>
          </cell>
          <cell r="Y943">
            <v>0</v>
          </cell>
        </row>
        <row r="944">
          <cell r="A944">
            <v>200110</v>
          </cell>
          <cell r="B944" t="str">
            <v>eac07</v>
          </cell>
          <cell r="C944" t="str">
            <v>eac</v>
          </cell>
          <cell r="D944">
            <v>37179</v>
          </cell>
          <cell r="E944">
            <v>37181</v>
          </cell>
          <cell r="F944">
            <v>37179</v>
          </cell>
          <cell r="G944">
            <v>37181</v>
          </cell>
          <cell r="H944">
            <v>219.05</v>
          </cell>
          <cell r="I944">
            <v>219.05</v>
          </cell>
          <cell r="J944" t="str">
            <v>Амзя</v>
          </cell>
          <cell r="K944" t="str">
            <v>НевАзот</v>
          </cell>
          <cell r="L944" t="str">
            <v>GMF</v>
          </cell>
          <cell r="M944" t="str">
            <v>VPK</v>
          </cell>
          <cell r="N944">
            <v>365</v>
          </cell>
          <cell r="O944">
            <v>79953.25</v>
          </cell>
          <cell r="P944">
            <v>79953.25</v>
          </cell>
          <cell r="Q944">
            <v>0</v>
          </cell>
          <cell r="R944">
            <v>-340</v>
          </cell>
          <cell r="S944">
            <v>-74477</v>
          </cell>
          <cell r="T944">
            <v>-74477</v>
          </cell>
          <cell r="U944">
            <v>0</v>
          </cell>
          <cell r="V944">
            <v>0</v>
          </cell>
          <cell r="W944">
            <v>0</v>
          </cell>
          <cell r="X944">
            <v>0</v>
          </cell>
          <cell r="Y944">
            <v>0</v>
          </cell>
        </row>
        <row r="945">
          <cell r="A945">
            <v>200111</v>
          </cell>
          <cell r="B945" t="str">
            <v>eac08</v>
          </cell>
          <cell r="C945" t="str">
            <v>eac</v>
          </cell>
          <cell r="D945">
            <v>37205</v>
          </cell>
          <cell r="E945">
            <v>37222</v>
          </cell>
          <cell r="F945">
            <v>37205</v>
          </cell>
          <cell r="G945">
            <v>37222</v>
          </cell>
          <cell r="H945">
            <v>540</v>
          </cell>
          <cell r="I945">
            <v>540</v>
          </cell>
          <cell r="J945" t="str">
            <v>Аша</v>
          </cell>
          <cell r="K945" t="str">
            <v>НевАзот</v>
          </cell>
          <cell r="L945" t="str">
            <v>GMF</v>
          </cell>
          <cell r="M945" t="str">
            <v>Twin</v>
          </cell>
          <cell r="N945">
            <v>327</v>
          </cell>
          <cell r="O945">
            <v>176580</v>
          </cell>
          <cell r="P945">
            <v>176580</v>
          </cell>
          <cell r="Q945">
            <v>0</v>
          </cell>
          <cell r="R945">
            <v>-300</v>
          </cell>
          <cell r="S945">
            <v>-162000</v>
          </cell>
          <cell r="T945">
            <v>-162000</v>
          </cell>
          <cell r="U945">
            <v>0</v>
          </cell>
          <cell r="V945">
            <v>0</v>
          </cell>
          <cell r="W945">
            <v>0</v>
          </cell>
          <cell r="X945">
            <v>0</v>
          </cell>
          <cell r="Y945">
            <v>0</v>
          </cell>
        </row>
        <row r="946">
          <cell r="A946">
            <v>200111</v>
          </cell>
          <cell r="B946" t="str">
            <v>eac09</v>
          </cell>
          <cell r="C946" t="str">
            <v>eac</v>
          </cell>
          <cell r="D946">
            <v>37205</v>
          </cell>
          <cell r="E946">
            <v>37225</v>
          </cell>
          <cell r="F946">
            <v>37205</v>
          </cell>
          <cell r="G946">
            <v>37225</v>
          </cell>
          <cell r="H946">
            <v>236.25</v>
          </cell>
          <cell r="I946">
            <v>236.25</v>
          </cell>
          <cell r="J946" t="str">
            <v>Амзя</v>
          </cell>
          <cell r="K946" t="str">
            <v>НевАзот</v>
          </cell>
          <cell r="L946" t="str">
            <v>GMF</v>
          </cell>
          <cell r="M946" t="str">
            <v>Coxon</v>
          </cell>
          <cell r="N946">
            <v>330</v>
          </cell>
          <cell r="O946">
            <v>77962.5</v>
          </cell>
          <cell r="P946">
            <v>77962.5</v>
          </cell>
          <cell r="Q946">
            <v>0</v>
          </cell>
          <cell r="R946">
            <v>-300</v>
          </cell>
          <cell r="S946">
            <v>-70875</v>
          </cell>
          <cell r="T946">
            <v>-70875</v>
          </cell>
          <cell r="U946">
            <v>0</v>
          </cell>
          <cell r="V946">
            <v>0</v>
          </cell>
          <cell r="W946">
            <v>0</v>
          </cell>
          <cell r="X946">
            <v>0</v>
          </cell>
          <cell r="Y946">
            <v>0</v>
          </cell>
        </row>
        <row r="947">
          <cell r="A947">
            <v>200111</v>
          </cell>
          <cell r="B947" t="str">
            <v>eac10</v>
          </cell>
          <cell r="C947" t="str">
            <v>eac</v>
          </cell>
          <cell r="D947">
            <v>37215</v>
          </cell>
          <cell r="E947">
            <v>37221</v>
          </cell>
          <cell r="F947">
            <v>37215</v>
          </cell>
          <cell r="G947">
            <v>37221</v>
          </cell>
          <cell r="H947">
            <v>127.77</v>
          </cell>
          <cell r="I947">
            <v>127.77</v>
          </cell>
          <cell r="J947" t="str">
            <v>Карбохим</v>
          </cell>
          <cell r="K947" t="str">
            <v>КГОК</v>
          </cell>
          <cell r="L947" t="str">
            <v>GMF</v>
          </cell>
          <cell r="M947" t="str">
            <v>Vopak</v>
          </cell>
          <cell r="N947">
            <v>420</v>
          </cell>
          <cell r="O947">
            <v>53663.4</v>
          </cell>
          <cell r="P947">
            <v>53663.4</v>
          </cell>
          <cell r="Q947">
            <v>0</v>
          </cell>
          <cell r="R947">
            <v>-374.85</v>
          </cell>
          <cell r="S947">
            <v>-47894.58</v>
          </cell>
          <cell r="T947">
            <v>-47894.58</v>
          </cell>
          <cell r="U947">
            <v>0</v>
          </cell>
          <cell r="V947">
            <v>0</v>
          </cell>
          <cell r="W947">
            <v>0</v>
          </cell>
          <cell r="X947">
            <v>0</v>
          </cell>
          <cell r="Y947">
            <v>0</v>
          </cell>
        </row>
        <row r="948">
          <cell r="A948">
            <v>200207</v>
          </cell>
          <cell r="B948" t="str">
            <v>eac100</v>
          </cell>
          <cell r="C948" t="str">
            <v>eac</v>
          </cell>
          <cell r="D948">
            <v>37466</v>
          </cell>
          <cell r="E948">
            <v>37467</v>
          </cell>
          <cell r="F948">
            <v>37468</v>
          </cell>
          <cell r="G948">
            <v>37467</v>
          </cell>
          <cell r="H948">
            <v>290.09199999999998</v>
          </cell>
          <cell r="I948">
            <v>290.09199999999998</v>
          </cell>
          <cell r="J948" t="str">
            <v>Карбохим</v>
          </cell>
          <cell r="K948" t="str">
            <v>НевАзот</v>
          </cell>
          <cell r="L948" t="str">
            <v>GMF</v>
          </cell>
          <cell r="M948" t="str">
            <v>Vinmar</v>
          </cell>
          <cell r="N948">
            <v>600</v>
          </cell>
          <cell r="O948">
            <v>174055.2</v>
          </cell>
          <cell r="P948">
            <v>174055.2</v>
          </cell>
          <cell r="Q948">
            <v>0</v>
          </cell>
          <cell r="R948">
            <v>-370.2</v>
          </cell>
          <cell r="S948">
            <v>-107392.06</v>
          </cell>
          <cell r="T948">
            <v>-107392.06</v>
          </cell>
          <cell r="U948">
            <v>0</v>
          </cell>
          <cell r="V948">
            <v>-43.200600000000001</v>
          </cell>
          <cell r="W948">
            <v>-12532.14</v>
          </cell>
          <cell r="X948">
            <v>-12532.14</v>
          </cell>
          <cell r="Y948">
            <v>0</v>
          </cell>
        </row>
        <row r="949">
          <cell r="A949">
            <v>200207</v>
          </cell>
          <cell r="B949" t="str">
            <v>eac101</v>
          </cell>
          <cell r="C949" t="str">
            <v>eac</v>
          </cell>
          <cell r="D949">
            <v>37442</v>
          </cell>
          <cell r="E949">
            <v>37446</v>
          </cell>
          <cell r="F949">
            <v>37442</v>
          </cell>
          <cell r="G949">
            <v>37446</v>
          </cell>
          <cell r="H949">
            <v>345.84100000000001</v>
          </cell>
          <cell r="I949">
            <v>345.84100000000001</v>
          </cell>
          <cell r="J949" t="str">
            <v>Карбохим</v>
          </cell>
          <cell r="K949" t="str">
            <v>НевАзот</v>
          </cell>
          <cell r="L949" t="str">
            <v>GMF</v>
          </cell>
          <cell r="M949" t="str">
            <v>SVL</v>
          </cell>
          <cell r="N949">
            <v>1158.27</v>
          </cell>
          <cell r="O949">
            <v>400577.26</v>
          </cell>
          <cell r="P949">
            <v>376542.62</v>
          </cell>
          <cell r="Q949">
            <v>24034.639999999999</v>
          </cell>
          <cell r="R949">
            <v>-370.2</v>
          </cell>
          <cell r="S949">
            <v>-128030.34</v>
          </cell>
          <cell r="T949">
            <v>-128030.34</v>
          </cell>
          <cell r="U949">
            <v>0</v>
          </cell>
          <cell r="V949">
            <v>0</v>
          </cell>
          <cell r="W949">
            <v>0</v>
          </cell>
          <cell r="X949">
            <v>0</v>
          </cell>
          <cell r="Y949">
            <v>0</v>
          </cell>
        </row>
        <row r="950">
          <cell r="A950">
            <v>200207</v>
          </cell>
          <cell r="B950" t="str">
            <v>eac102</v>
          </cell>
          <cell r="C950" t="str">
            <v>eac</v>
          </cell>
          <cell r="D950">
            <v>37449</v>
          </cell>
          <cell r="E950">
            <v>37456</v>
          </cell>
          <cell r="F950">
            <v>37449</v>
          </cell>
          <cell r="G950">
            <v>37456</v>
          </cell>
          <cell r="H950">
            <v>187.233</v>
          </cell>
          <cell r="I950">
            <v>187.233</v>
          </cell>
          <cell r="J950" t="str">
            <v>Карбохим</v>
          </cell>
          <cell r="K950" t="str">
            <v>НевАзот</v>
          </cell>
          <cell r="L950" t="str">
            <v>GMF</v>
          </cell>
          <cell r="M950" t="str">
            <v>SVL</v>
          </cell>
          <cell r="N950">
            <v>1158.27</v>
          </cell>
          <cell r="O950">
            <v>216866.37</v>
          </cell>
          <cell r="P950">
            <v>203854.38</v>
          </cell>
          <cell r="Q950">
            <v>13011.99</v>
          </cell>
          <cell r="R950">
            <v>-370.2</v>
          </cell>
          <cell r="S950">
            <v>-69313.66</v>
          </cell>
          <cell r="T950">
            <v>-69313.66</v>
          </cell>
          <cell r="U950">
            <v>0</v>
          </cell>
          <cell r="V950">
            <v>0</v>
          </cell>
          <cell r="W950">
            <v>0</v>
          </cell>
          <cell r="X950">
            <v>0</v>
          </cell>
          <cell r="Y950">
            <v>0</v>
          </cell>
        </row>
        <row r="951">
          <cell r="A951">
            <v>200207</v>
          </cell>
          <cell r="B951" t="str">
            <v>eac105</v>
          </cell>
          <cell r="C951" t="str">
            <v>eac</v>
          </cell>
          <cell r="D951">
            <v>37449</v>
          </cell>
          <cell r="E951">
            <v>37446</v>
          </cell>
          <cell r="F951">
            <v>37456</v>
          </cell>
          <cell r="G951">
            <v>37446</v>
          </cell>
          <cell r="H951">
            <v>231.6</v>
          </cell>
          <cell r="I951">
            <v>231.6</v>
          </cell>
          <cell r="J951" t="str">
            <v>Молома</v>
          </cell>
          <cell r="K951" t="str">
            <v>НевАзот</v>
          </cell>
          <cell r="L951" t="str">
            <v>GMF</v>
          </cell>
          <cell r="M951" t="str">
            <v>Vinmar</v>
          </cell>
          <cell r="N951">
            <v>600</v>
          </cell>
          <cell r="O951">
            <v>138960</v>
          </cell>
          <cell r="P951">
            <v>138960</v>
          </cell>
          <cell r="Q951">
            <v>0</v>
          </cell>
          <cell r="R951">
            <v>-370.2</v>
          </cell>
          <cell r="S951">
            <v>-85738.32</v>
          </cell>
          <cell r="T951">
            <v>-85738.32</v>
          </cell>
          <cell r="U951">
            <v>0</v>
          </cell>
          <cell r="V951">
            <v>-44.325499999999998</v>
          </cell>
          <cell r="W951">
            <v>-10265.780000000001</v>
          </cell>
          <cell r="X951">
            <v>-10265.780000000001</v>
          </cell>
          <cell r="Y951">
            <v>0</v>
          </cell>
        </row>
        <row r="952">
          <cell r="A952">
            <v>200207</v>
          </cell>
          <cell r="B952" t="str">
            <v>eac106</v>
          </cell>
          <cell r="C952" t="str">
            <v>eac</v>
          </cell>
          <cell r="D952">
            <v>37456</v>
          </cell>
          <cell r="E952">
            <v>37456</v>
          </cell>
          <cell r="F952">
            <v>37466</v>
          </cell>
          <cell r="G952">
            <v>37456</v>
          </cell>
          <cell r="H952">
            <v>236.4</v>
          </cell>
          <cell r="I952">
            <v>236.4</v>
          </cell>
          <cell r="J952" t="str">
            <v>Молома</v>
          </cell>
          <cell r="K952" t="str">
            <v>НевАзот</v>
          </cell>
          <cell r="L952" t="str">
            <v>GMF</v>
          </cell>
          <cell r="M952" t="str">
            <v>Vinmar</v>
          </cell>
          <cell r="N952">
            <v>600</v>
          </cell>
          <cell r="O952">
            <v>141840</v>
          </cell>
          <cell r="P952">
            <v>141840</v>
          </cell>
          <cell r="Q952">
            <v>0</v>
          </cell>
          <cell r="R952">
            <v>-370.2</v>
          </cell>
          <cell r="S952">
            <v>-87515.28</v>
          </cell>
          <cell r="T952">
            <v>-87515.28</v>
          </cell>
          <cell r="U952">
            <v>0</v>
          </cell>
          <cell r="V952">
            <v>-44.417900000000003</v>
          </cell>
          <cell r="W952">
            <v>-10500.38</v>
          </cell>
          <cell r="X952">
            <v>-10500.38</v>
          </cell>
          <cell r="Y952">
            <v>0</v>
          </cell>
        </row>
        <row r="953">
          <cell r="A953">
            <v>200207</v>
          </cell>
          <cell r="B953" t="str">
            <v>eac107</v>
          </cell>
          <cell r="C953" t="str">
            <v>eac</v>
          </cell>
          <cell r="D953">
            <v>37463</v>
          </cell>
          <cell r="E953">
            <v>37468</v>
          </cell>
          <cell r="F953">
            <v>37468</v>
          </cell>
          <cell r="G953">
            <v>37468</v>
          </cell>
          <cell r="H953">
            <v>271.7</v>
          </cell>
          <cell r="I953">
            <v>271.7</v>
          </cell>
          <cell r="J953" t="str">
            <v>Молома</v>
          </cell>
          <cell r="K953" t="str">
            <v>НевАзот</v>
          </cell>
          <cell r="L953" t="str">
            <v>GMF</v>
          </cell>
          <cell r="M953" t="str">
            <v>Vinmar</v>
          </cell>
          <cell r="N953">
            <v>600</v>
          </cell>
          <cell r="O953">
            <v>163020</v>
          </cell>
          <cell r="P953">
            <v>163020</v>
          </cell>
          <cell r="Q953">
            <v>0</v>
          </cell>
          <cell r="R953">
            <v>-370.2</v>
          </cell>
          <cell r="S953">
            <v>-100583.34</v>
          </cell>
          <cell r="T953">
            <v>-100583.34</v>
          </cell>
          <cell r="U953">
            <v>0</v>
          </cell>
          <cell r="V953">
            <v>-44.818899999999999</v>
          </cell>
          <cell r="W953">
            <v>-12177.3</v>
          </cell>
          <cell r="X953">
            <v>-12177.3</v>
          </cell>
          <cell r="Y953">
            <v>0</v>
          </cell>
        </row>
        <row r="954">
          <cell r="A954">
            <v>200206</v>
          </cell>
          <cell r="B954" t="str">
            <v>eac109</v>
          </cell>
          <cell r="C954" t="str">
            <v>eac</v>
          </cell>
          <cell r="D954">
            <v>37435</v>
          </cell>
          <cell r="E954">
            <v>37436</v>
          </cell>
          <cell r="F954">
            <v>37435</v>
          </cell>
          <cell r="G954">
            <v>37436</v>
          </cell>
          <cell r="H954">
            <v>200.3</v>
          </cell>
          <cell r="I954">
            <v>200.3</v>
          </cell>
          <cell r="J954" t="str">
            <v>Амзя</v>
          </cell>
          <cell r="K954" t="str">
            <v>НевАзот</v>
          </cell>
          <cell r="L954" t="str">
            <v>GMF</v>
          </cell>
          <cell r="M954" t="str">
            <v>Vinmar</v>
          </cell>
          <cell r="N954">
            <v>450</v>
          </cell>
          <cell r="O954">
            <v>90135</v>
          </cell>
          <cell r="P954">
            <v>90135</v>
          </cell>
          <cell r="Q954">
            <v>0</v>
          </cell>
          <cell r="R954">
            <v>-370.2</v>
          </cell>
          <cell r="S954">
            <v>-74151.06</v>
          </cell>
          <cell r="T954">
            <v>-74151.06</v>
          </cell>
          <cell r="U954">
            <v>0</v>
          </cell>
          <cell r="V954">
            <v>-49.332000000000001</v>
          </cell>
          <cell r="W954">
            <v>-9881.19</v>
          </cell>
          <cell r="X954">
            <v>-9881.19</v>
          </cell>
          <cell r="Y954">
            <v>0</v>
          </cell>
        </row>
        <row r="955">
          <cell r="A955">
            <v>200206</v>
          </cell>
          <cell r="B955" t="str">
            <v>eac110</v>
          </cell>
          <cell r="C955" t="str">
            <v>eac</v>
          </cell>
          <cell r="D955">
            <v>37435</v>
          </cell>
          <cell r="E955">
            <v>37437</v>
          </cell>
          <cell r="F955">
            <v>37435</v>
          </cell>
          <cell r="G955">
            <v>37437</v>
          </cell>
          <cell r="H955">
            <v>107</v>
          </cell>
          <cell r="I955">
            <v>107</v>
          </cell>
          <cell r="J955" t="str">
            <v>Молома</v>
          </cell>
          <cell r="K955" t="str">
            <v>НевАзот</v>
          </cell>
          <cell r="L955" t="str">
            <v>GMF</v>
          </cell>
          <cell r="M955" t="str">
            <v>Coxon</v>
          </cell>
          <cell r="N955">
            <v>535</v>
          </cell>
          <cell r="O955">
            <v>57245</v>
          </cell>
          <cell r="P955">
            <v>57245</v>
          </cell>
          <cell r="Q955">
            <v>0</v>
          </cell>
          <cell r="R955">
            <v>-370.2</v>
          </cell>
          <cell r="S955">
            <v>-39611.4</v>
          </cell>
          <cell r="T955">
            <v>-39611.4</v>
          </cell>
          <cell r="U955">
            <v>0</v>
          </cell>
          <cell r="V955">
            <v>-44.602899999999998</v>
          </cell>
          <cell r="W955">
            <v>-4772.51</v>
          </cell>
          <cell r="X955">
            <v>-4772.51</v>
          </cell>
          <cell r="Y955">
            <v>0</v>
          </cell>
        </row>
        <row r="956">
          <cell r="A956">
            <v>200207</v>
          </cell>
          <cell r="B956" t="str">
            <v>eac111</v>
          </cell>
          <cell r="C956" t="str">
            <v>eac</v>
          </cell>
          <cell r="D956">
            <v>37449</v>
          </cell>
          <cell r="E956">
            <v>37460</v>
          </cell>
          <cell r="F956">
            <v>37449</v>
          </cell>
          <cell r="G956">
            <v>37460</v>
          </cell>
          <cell r="H956">
            <v>267.89</v>
          </cell>
          <cell r="I956">
            <v>267.89</v>
          </cell>
          <cell r="J956" t="str">
            <v>Карбохим</v>
          </cell>
          <cell r="K956" t="str">
            <v>НевАзот</v>
          </cell>
          <cell r="L956" t="str">
            <v>GMF</v>
          </cell>
          <cell r="M956" t="str">
            <v>SVL</v>
          </cell>
          <cell r="N956">
            <v>1158.27</v>
          </cell>
          <cell r="O956">
            <v>310288.95</v>
          </cell>
          <cell r="P956">
            <v>291671.61</v>
          </cell>
          <cell r="Q956">
            <v>18617.34</v>
          </cell>
          <cell r="R956">
            <v>-370.2</v>
          </cell>
          <cell r="S956">
            <v>-99172.88</v>
          </cell>
          <cell r="T956">
            <v>-99172.88</v>
          </cell>
          <cell r="U956">
            <v>0</v>
          </cell>
          <cell r="V956">
            <v>0</v>
          </cell>
          <cell r="W956">
            <v>0</v>
          </cell>
          <cell r="X956">
            <v>0</v>
          </cell>
          <cell r="Y956">
            <v>0</v>
          </cell>
        </row>
        <row r="957">
          <cell r="A957">
            <v>200208</v>
          </cell>
          <cell r="B957" t="str">
            <v>eac112</v>
          </cell>
          <cell r="C957" t="str">
            <v>eac</v>
          </cell>
          <cell r="D957">
            <v>37477</v>
          </cell>
          <cell r="E957">
            <v>37477</v>
          </cell>
          <cell r="F957">
            <v>37484</v>
          </cell>
          <cell r="G957">
            <v>37477</v>
          </cell>
          <cell r="H957">
            <v>234</v>
          </cell>
          <cell r="I957">
            <v>234</v>
          </cell>
          <cell r="J957" t="str">
            <v>Амзя</v>
          </cell>
          <cell r="K957" t="str">
            <v>НевАзот</v>
          </cell>
          <cell r="L957" t="str">
            <v>GMF</v>
          </cell>
          <cell r="M957" t="str">
            <v>Vinmar</v>
          </cell>
          <cell r="N957">
            <v>1100</v>
          </cell>
          <cell r="O957">
            <v>257400</v>
          </cell>
          <cell r="P957">
            <v>257400</v>
          </cell>
          <cell r="Q957">
            <v>0</v>
          </cell>
          <cell r="R957">
            <v>-370.2</v>
          </cell>
          <cell r="S957">
            <v>-86626.8</v>
          </cell>
          <cell r="T957">
            <v>-86626.8</v>
          </cell>
          <cell r="U957">
            <v>0</v>
          </cell>
          <cell r="V957">
            <v>-50.018900000000002</v>
          </cell>
          <cell r="W957">
            <v>-11704.42</v>
          </cell>
          <cell r="X957">
            <v>-11704.42</v>
          </cell>
          <cell r="Y957">
            <v>0</v>
          </cell>
        </row>
        <row r="958">
          <cell r="A958">
            <v>200208</v>
          </cell>
          <cell r="B958" t="str">
            <v>eac113</v>
          </cell>
          <cell r="C958" t="str">
            <v>eac</v>
          </cell>
          <cell r="D958">
            <v>37484</v>
          </cell>
          <cell r="E958">
            <v>37484</v>
          </cell>
          <cell r="F958">
            <v>37491</v>
          </cell>
          <cell r="G958">
            <v>37484</v>
          </cell>
          <cell r="H958">
            <v>235.75</v>
          </cell>
          <cell r="I958">
            <v>235.75</v>
          </cell>
          <cell r="J958" t="str">
            <v>Амзя</v>
          </cell>
          <cell r="K958" t="str">
            <v>НевАзот</v>
          </cell>
          <cell r="L958" t="str">
            <v>GMF</v>
          </cell>
          <cell r="M958" t="str">
            <v>Vinmar</v>
          </cell>
          <cell r="N958">
            <v>1100</v>
          </cell>
          <cell r="O958">
            <v>259325</v>
          </cell>
          <cell r="P958">
            <v>259325</v>
          </cell>
          <cell r="Q958">
            <v>0</v>
          </cell>
          <cell r="R958">
            <v>-370.2</v>
          </cell>
          <cell r="S958">
            <v>-87274.65</v>
          </cell>
          <cell r="T958">
            <v>-87274.65</v>
          </cell>
          <cell r="U958">
            <v>0</v>
          </cell>
          <cell r="V958">
            <v>-50.014499999999998</v>
          </cell>
          <cell r="W958">
            <v>-11790.92</v>
          </cell>
          <cell r="X958">
            <v>-11790.92</v>
          </cell>
          <cell r="Y958">
            <v>0</v>
          </cell>
        </row>
        <row r="959">
          <cell r="A959">
            <v>200208</v>
          </cell>
          <cell r="B959" t="str">
            <v>eac114</v>
          </cell>
          <cell r="C959" t="str">
            <v>eac</v>
          </cell>
          <cell r="D959">
            <v>37492</v>
          </cell>
          <cell r="E959">
            <v>37488</v>
          </cell>
          <cell r="F959">
            <v>37495</v>
          </cell>
          <cell r="G959">
            <v>37488</v>
          </cell>
          <cell r="H959">
            <v>238.4</v>
          </cell>
          <cell r="I959">
            <v>238.4</v>
          </cell>
          <cell r="J959" t="str">
            <v>Амзя</v>
          </cell>
          <cell r="K959" t="str">
            <v>НевАзот</v>
          </cell>
          <cell r="L959" t="str">
            <v>GMF</v>
          </cell>
          <cell r="M959" t="str">
            <v>Vinmar</v>
          </cell>
          <cell r="N959">
            <v>1100</v>
          </cell>
          <cell r="O959">
            <v>262240</v>
          </cell>
          <cell r="P959">
            <v>262240</v>
          </cell>
          <cell r="Q959">
            <v>0</v>
          </cell>
          <cell r="R959">
            <v>-370.2</v>
          </cell>
          <cell r="S959">
            <v>-88255.679999999993</v>
          </cell>
          <cell r="T959">
            <v>-88255.679999999993</v>
          </cell>
          <cell r="U959">
            <v>0</v>
          </cell>
          <cell r="V959">
            <v>-50.002800000000001</v>
          </cell>
          <cell r="W959">
            <v>-11920.67</v>
          </cell>
          <cell r="X959">
            <v>-11920.67</v>
          </cell>
          <cell r="Y959">
            <v>0</v>
          </cell>
        </row>
        <row r="960">
          <cell r="A960">
            <v>200208</v>
          </cell>
          <cell r="B960" t="str">
            <v>eac115</v>
          </cell>
          <cell r="C960" t="str">
            <v>eac</v>
          </cell>
          <cell r="D960">
            <v>37499</v>
          </cell>
          <cell r="E960">
            <v>37490</v>
          </cell>
          <cell r="F960">
            <v>37497</v>
          </cell>
          <cell r="G960">
            <v>37490</v>
          </cell>
          <cell r="H960">
            <v>118.5</v>
          </cell>
          <cell r="I960">
            <v>118.5</v>
          </cell>
          <cell r="J960" t="str">
            <v>Амзя</v>
          </cell>
          <cell r="K960" t="str">
            <v>НевАзот</v>
          </cell>
          <cell r="L960" t="str">
            <v>GMF</v>
          </cell>
          <cell r="M960" t="str">
            <v>Vinmar</v>
          </cell>
          <cell r="N960">
            <v>1100</v>
          </cell>
          <cell r="O960">
            <v>130350</v>
          </cell>
          <cell r="P960">
            <v>130350</v>
          </cell>
          <cell r="Q960">
            <v>0</v>
          </cell>
          <cell r="R960">
            <v>-370.2</v>
          </cell>
          <cell r="S960">
            <v>-43868.7</v>
          </cell>
          <cell r="T960">
            <v>-43868.7</v>
          </cell>
          <cell r="U960">
            <v>0</v>
          </cell>
          <cell r="V960">
            <v>-50.115699999999997</v>
          </cell>
          <cell r="W960">
            <v>-5938.71</v>
          </cell>
          <cell r="X960">
            <v>-5938.71</v>
          </cell>
          <cell r="Y960">
            <v>0</v>
          </cell>
        </row>
        <row r="961">
          <cell r="A961">
            <v>200208</v>
          </cell>
          <cell r="B961" t="str">
            <v>eac116</v>
          </cell>
          <cell r="C961" t="str">
            <v>eac</v>
          </cell>
          <cell r="D961">
            <v>37477</v>
          </cell>
          <cell r="E961">
            <v>37481</v>
          </cell>
          <cell r="F961">
            <v>37488</v>
          </cell>
          <cell r="G961">
            <v>37481</v>
          </cell>
          <cell r="H961">
            <v>236.3</v>
          </cell>
          <cell r="I961">
            <v>236.3</v>
          </cell>
          <cell r="J961" t="str">
            <v>Молома</v>
          </cell>
          <cell r="K961" t="str">
            <v>НевАзот</v>
          </cell>
          <cell r="L961" t="str">
            <v>GMF</v>
          </cell>
          <cell r="M961" t="str">
            <v>Vinmar</v>
          </cell>
          <cell r="N961">
            <v>1100</v>
          </cell>
          <cell r="O961">
            <v>259930</v>
          </cell>
          <cell r="P961">
            <v>259930</v>
          </cell>
          <cell r="Q961">
            <v>0</v>
          </cell>
          <cell r="R961">
            <v>-370.2</v>
          </cell>
          <cell r="S961">
            <v>-87478.26</v>
          </cell>
          <cell r="T961">
            <v>-87478.26</v>
          </cell>
          <cell r="U961">
            <v>0</v>
          </cell>
          <cell r="V961">
            <v>-44.436599999999999</v>
          </cell>
          <cell r="W961">
            <v>-10500.38</v>
          </cell>
          <cell r="X961">
            <v>-10500.38</v>
          </cell>
          <cell r="Y961">
            <v>0</v>
          </cell>
        </row>
        <row r="962">
          <cell r="A962">
            <v>200208</v>
          </cell>
          <cell r="B962" t="str">
            <v>eac117</v>
          </cell>
          <cell r="C962" t="str">
            <v>eac</v>
          </cell>
          <cell r="D962">
            <v>37484</v>
          </cell>
          <cell r="E962">
            <v>37484</v>
          </cell>
          <cell r="F962">
            <v>37491</v>
          </cell>
          <cell r="G962">
            <v>37484</v>
          </cell>
          <cell r="H962">
            <v>128.9</v>
          </cell>
          <cell r="I962">
            <v>128.9</v>
          </cell>
          <cell r="J962" t="str">
            <v>Молома</v>
          </cell>
          <cell r="K962" t="str">
            <v>НевАзот</v>
          </cell>
          <cell r="L962" t="str">
            <v>GMF</v>
          </cell>
          <cell r="M962" t="str">
            <v>Vinmar</v>
          </cell>
          <cell r="N962">
            <v>1100</v>
          </cell>
          <cell r="O962">
            <v>141790</v>
          </cell>
          <cell r="P962">
            <v>141790</v>
          </cell>
          <cell r="Q962">
            <v>0</v>
          </cell>
          <cell r="R962">
            <v>-370.2</v>
          </cell>
          <cell r="S962">
            <v>-47718.78</v>
          </cell>
          <cell r="T962">
            <v>-47718.78</v>
          </cell>
          <cell r="U962">
            <v>0</v>
          </cell>
          <cell r="V962">
            <v>-43.915700000000001</v>
          </cell>
          <cell r="W962">
            <v>-5660.74</v>
          </cell>
          <cell r="X962">
            <v>-5660.74</v>
          </cell>
          <cell r="Y962">
            <v>0</v>
          </cell>
        </row>
        <row r="963">
          <cell r="A963">
            <v>200208</v>
          </cell>
          <cell r="B963" t="str">
            <v>eac118</v>
          </cell>
          <cell r="C963" t="str">
            <v>eac</v>
          </cell>
          <cell r="D963">
            <v>37492</v>
          </cell>
          <cell r="E963">
            <v>37495</v>
          </cell>
          <cell r="F963">
            <v>37502</v>
          </cell>
          <cell r="G963">
            <v>37495</v>
          </cell>
          <cell r="H963">
            <v>116.3</v>
          </cell>
          <cell r="I963">
            <v>116.3</v>
          </cell>
          <cell r="J963" t="str">
            <v>Молома</v>
          </cell>
          <cell r="K963" t="str">
            <v>НевАзот</v>
          </cell>
          <cell r="L963" t="str">
            <v>GMF</v>
          </cell>
          <cell r="M963" t="str">
            <v>Vinmar</v>
          </cell>
          <cell r="N963">
            <v>1100</v>
          </cell>
          <cell r="O963">
            <v>127930</v>
          </cell>
          <cell r="P963">
            <v>127930</v>
          </cell>
          <cell r="Q963">
            <v>0</v>
          </cell>
          <cell r="R963">
            <v>-370.2</v>
          </cell>
          <cell r="S963">
            <v>-43054.26</v>
          </cell>
          <cell r="T963">
            <v>-43054.26</v>
          </cell>
          <cell r="U963">
            <v>0</v>
          </cell>
          <cell r="V963">
            <v>-44.639200000000002</v>
          </cell>
          <cell r="W963">
            <v>-5191.54</v>
          </cell>
          <cell r="X963">
            <v>-5191.54</v>
          </cell>
          <cell r="Y963">
            <v>0</v>
          </cell>
        </row>
        <row r="964">
          <cell r="A964">
            <v>200111</v>
          </cell>
          <cell r="B964" t="str">
            <v>eac12</v>
          </cell>
          <cell r="C964" t="str">
            <v>eac</v>
          </cell>
          <cell r="D964">
            <v>37224</v>
          </cell>
          <cell r="E964">
            <v>37225</v>
          </cell>
          <cell r="F964">
            <v>37224</v>
          </cell>
          <cell r="G964">
            <v>37225</v>
          </cell>
          <cell r="H964">
            <v>56.15</v>
          </cell>
          <cell r="I964">
            <v>56.15</v>
          </cell>
          <cell r="J964" t="str">
            <v>Карбохим</v>
          </cell>
          <cell r="K964" t="str">
            <v>КГОК</v>
          </cell>
          <cell r="L964" t="str">
            <v>GMF</v>
          </cell>
          <cell r="M964" t="str">
            <v>Konimpex</v>
          </cell>
          <cell r="N964">
            <v>460</v>
          </cell>
          <cell r="O964">
            <v>25829</v>
          </cell>
          <cell r="P964">
            <v>25829</v>
          </cell>
          <cell r="Q964">
            <v>0</v>
          </cell>
          <cell r="R964">
            <v>-374.85</v>
          </cell>
          <cell r="S964">
            <v>-21047.83</v>
          </cell>
          <cell r="T964">
            <v>-21047.83</v>
          </cell>
          <cell r="U964">
            <v>0</v>
          </cell>
          <cell r="V964">
            <v>0</v>
          </cell>
          <cell r="W964">
            <v>0</v>
          </cell>
          <cell r="X964">
            <v>0</v>
          </cell>
          <cell r="Y964">
            <v>0</v>
          </cell>
        </row>
        <row r="965">
          <cell r="A965">
            <v>200208</v>
          </cell>
          <cell r="B965" t="str">
            <v>eac120</v>
          </cell>
          <cell r="C965" t="str">
            <v>eac</v>
          </cell>
          <cell r="D965">
            <v>37477</v>
          </cell>
          <cell r="E965">
            <v>37477</v>
          </cell>
          <cell r="F965">
            <v>37477</v>
          </cell>
          <cell r="G965">
            <v>37477</v>
          </cell>
          <cell r="H965">
            <v>303.78500000000003</v>
          </cell>
          <cell r="I965">
            <v>303.78500000000003</v>
          </cell>
          <cell r="J965" t="str">
            <v>Карбохим</v>
          </cell>
          <cell r="K965" t="str">
            <v>НевАзот</v>
          </cell>
          <cell r="L965" t="str">
            <v>GMF</v>
          </cell>
          <cell r="M965" t="str">
            <v>SVL</v>
          </cell>
          <cell r="N965">
            <v>1188.76</v>
          </cell>
          <cell r="O965">
            <v>361127.46</v>
          </cell>
          <cell r="P965">
            <v>325014.71000000002</v>
          </cell>
          <cell r="Q965">
            <v>36112.75</v>
          </cell>
          <cell r="R965">
            <v>-370.2</v>
          </cell>
          <cell r="S965">
            <v>-112461.21</v>
          </cell>
          <cell r="T965">
            <v>-112461.21</v>
          </cell>
          <cell r="U965">
            <v>0</v>
          </cell>
          <cell r="V965">
            <v>0</v>
          </cell>
          <cell r="W965">
            <v>0</v>
          </cell>
          <cell r="X965">
            <v>0</v>
          </cell>
          <cell r="Y965">
            <v>0</v>
          </cell>
        </row>
        <row r="966">
          <cell r="A966">
            <v>200208</v>
          </cell>
          <cell r="B966" t="str">
            <v>eac121</v>
          </cell>
          <cell r="C966" t="str">
            <v>eac</v>
          </cell>
          <cell r="D966">
            <v>37483</v>
          </cell>
          <cell r="E966">
            <v>37495</v>
          </cell>
          <cell r="F966">
            <v>37483</v>
          </cell>
          <cell r="G966">
            <v>37495</v>
          </cell>
          <cell r="H966">
            <v>306.59500000000003</v>
          </cell>
          <cell r="I966">
            <v>306.59500000000003</v>
          </cell>
          <cell r="J966" t="str">
            <v>Карбохим</v>
          </cell>
          <cell r="K966" t="str">
            <v>НевАзот</v>
          </cell>
          <cell r="L966" t="str">
            <v>GMF</v>
          </cell>
          <cell r="M966" t="str">
            <v>SVL</v>
          </cell>
          <cell r="N966">
            <v>1188.76</v>
          </cell>
          <cell r="O966">
            <v>364467.87</v>
          </cell>
          <cell r="P966">
            <v>328021.09999999998</v>
          </cell>
          <cell r="Q966">
            <v>36446.769999999997</v>
          </cell>
          <cell r="R966">
            <v>-370.2</v>
          </cell>
          <cell r="S966">
            <v>-113501.47</v>
          </cell>
          <cell r="T966">
            <v>-113501.47</v>
          </cell>
          <cell r="U966">
            <v>0</v>
          </cell>
          <cell r="V966">
            <v>0</v>
          </cell>
          <cell r="W966">
            <v>0</v>
          </cell>
          <cell r="X966">
            <v>0</v>
          </cell>
          <cell r="Y966">
            <v>0</v>
          </cell>
        </row>
        <row r="967">
          <cell r="A967">
            <v>200208</v>
          </cell>
          <cell r="B967" t="str">
            <v>eac122</v>
          </cell>
          <cell r="C967" t="str">
            <v>eac</v>
          </cell>
          <cell r="D967">
            <v>37477</v>
          </cell>
          <cell r="E967">
            <v>37482</v>
          </cell>
          <cell r="F967">
            <v>37489</v>
          </cell>
          <cell r="G967">
            <v>37482</v>
          </cell>
          <cell r="H967">
            <v>368.26900000000001</v>
          </cell>
          <cell r="I967">
            <v>368.26900000000001</v>
          </cell>
          <cell r="J967" t="str">
            <v>Карбохим</v>
          </cell>
          <cell r="K967" t="str">
            <v>НевАзот</v>
          </cell>
          <cell r="L967" t="str">
            <v>GMF</v>
          </cell>
          <cell r="M967" t="str">
            <v>Vinmar</v>
          </cell>
          <cell r="N967">
            <v>1100</v>
          </cell>
          <cell r="O967">
            <v>405095.9</v>
          </cell>
          <cell r="P967">
            <v>405095.9</v>
          </cell>
          <cell r="Q967">
            <v>0</v>
          </cell>
          <cell r="R967">
            <v>-370.2</v>
          </cell>
          <cell r="S967">
            <v>-136333.19</v>
          </cell>
          <cell r="T967">
            <v>-136333.19</v>
          </cell>
          <cell r="U967">
            <v>0</v>
          </cell>
          <cell r="V967">
            <v>-44.247300000000003</v>
          </cell>
          <cell r="W967">
            <v>-16294.92</v>
          </cell>
          <cell r="X967">
            <v>-16294.92</v>
          </cell>
          <cell r="Y967">
            <v>0</v>
          </cell>
        </row>
        <row r="968">
          <cell r="A968">
            <v>200208</v>
          </cell>
          <cell r="B968" t="str">
            <v>eac123</v>
          </cell>
          <cell r="C968" t="str">
            <v>eac</v>
          </cell>
          <cell r="D968">
            <v>37491</v>
          </cell>
          <cell r="E968">
            <v>37484</v>
          </cell>
          <cell r="F968">
            <v>37491</v>
          </cell>
          <cell r="G968">
            <v>37484</v>
          </cell>
          <cell r="H968">
            <v>132.20599999999999</v>
          </cell>
          <cell r="I968">
            <v>132.20599999999999</v>
          </cell>
          <cell r="J968" t="str">
            <v>Карбохим</v>
          </cell>
          <cell r="K968" t="str">
            <v>НевАзот</v>
          </cell>
          <cell r="L968" t="str">
            <v>GMF</v>
          </cell>
          <cell r="M968" t="str">
            <v>Vinmar</v>
          </cell>
          <cell r="N968">
            <v>1100</v>
          </cell>
          <cell r="O968">
            <v>145426.6</v>
          </cell>
          <cell r="P968">
            <v>145426.6</v>
          </cell>
          <cell r="Q968">
            <v>0</v>
          </cell>
          <cell r="R968">
            <v>-370.2</v>
          </cell>
          <cell r="S968">
            <v>-48942.66</v>
          </cell>
          <cell r="T968">
            <v>-48942.66</v>
          </cell>
          <cell r="U968">
            <v>0</v>
          </cell>
          <cell r="V968">
            <v>-44.601799999999997</v>
          </cell>
          <cell r="W968">
            <v>-5896.62</v>
          </cell>
          <cell r="X968">
            <v>-5896.62</v>
          </cell>
          <cell r="Y968">
            <v>0</v>
          </cell>
        </row>
        <row r="969">
          <cell r="A969">
            <v>200208</v>
          </cell>
          <cell r="B969" t="str">
            <v>eac124</v>
          </cell>
          <cell r="C969" t="str">
            <v>eac</v>
          </cell>
          <cell r="D969">
            <v>37494</v>
          </cell>
          <cell r="E969">
            <v>37498</v>
          </cell>
          <cell r="F969">
            <v>37505</v>
          </cell>
          <cell r="G969">
            <v>37498</v>
          </cell>
          <cell r="H969">
            <v>142.81899999999999</v>
          </cell>
          <cell r="I969">
            <v>142.81899999999999</v>
          </cell>
          <cell r="J969" t="str">
            <v>Карбохим</v>
          </cell>
          <cell r="K969" t="str">
            <v>НевАзот</v>
          </cell>
          <cell r="L969" t="str">
            <v>GMF</v>
          </cell>
          <cell r="M969" t="str">
            <v>Pentoil</v>
          </cell>
          <cell r="N969">
            <v>1100</v>
          </cell>
          <cell r="O969">
            <v>157100.9</v>
          </cell>
          <cell r="P969">
            <v>157100.9</v>
          </cell>
          <cell r="Q969">
            <v>0</v>
          </cell>
          <cell r="R969">
            <v>-370.2</v>
          </cell>
          <cell r="S969">
            <v>-52871.59</v>
          </cell>
          <cell r="T969">
            <v>-52871.59</v>
          </cell>
          <cell r="U969">
            <v>0</v>
          </cell>
          <cell r="V969">
            <v>-64.248000000000005</v>
          </cell>
          <cell r="W969">
            <v>-9175.84</v>
          </cell>
          <cell r="X969">
            <v>-9175.84</v>
          </cell>
          <cell r="Y969">
            <v>0</v>
          </cell>
        </row>
        <row r="970">
          <cell r="A970">
            <v>200208</v>
          </cell>
          <cell r="B970" t="str">
            <v>eac125</v>
          </cell>
          <cell r="C970" t="str">
            <v>eac</v>
          </cell>
          <cell r="D970">
            <v>37487</v>
          </cell>
          <cell r="E970">
            <v>37496</v>
          </cell>
          <cell r="F970">
            <v>37487</v>
          </cell>
          <cell r="G970">
            <v>37496</v>
          </cell>
          <cell r="H970">
            <v>197.7</v>
          </cell>
          <cell r="I970">
            <v>197.7</v>
          </cell>
          <cell r="J970" t="str">
            <v>Молома</v>
          </cell>
          <cell r="K970" t="str">
            <v>НевАзот</v>
          </cell>
          <cell r="L970" t="str">
            <v>GMF</v>
          </cell>
          <cell r="M970" t="str">
            <v>SVL</v>
          </cell>
          <cell r="N970">
            <v>1183.26</v>
          </cell>
          <cell r="O970">
            <v>233930.5</v>
          </cell>
          <cell r="P970">
            <v>210537.45</v>
          </cell>
          <cell r="Q970">
            <v>23393.05</v>
          </cell>
          <cell r="R970">
            <v>-370.2</v>
          </cell>
          <cell r="S970">
            <v>-73188.539999999994</v>
          </cell>
          <cell r="T970">
            <v>-73188.539999999994</v>
          </cell>
          <cell r="U970">
            <v>0</v>
          </cell>
          <cell r="V970">
            <v>0</v>
          </cell>
          <cell r="W970">
            <v>0</v>
          </cell>
          <cell r="X970">
            <v>0</v>
          </cell>
          <cell r="Y970">
            <v>0</v>
          </cell>
        </row>
        <row r="971">
          <cell r="A971">
            <v>200207</v>
          </cell>
          <cell r="B971" t="str">
            <v>eac126</v>
          </cell>
          <cell r="C971" t="str">
            <v>eac</v>
          </cell>
          <cell r="D971">
            <v>37466</v>
          </cell>
          <cell r="E971">
            <v>37468</v>
          </cell>
          <cell r="F971">
            <v>37470</v>
          </cell>
          <cell r="G971">
            <v>37468</v>
          </cell>
          <cell r="H971">
            <v>42.773000000000003</v>
          </cell>
          <cell r="I971">
            <v>42.773000000000003</v>
          </cell>
          <cell r="J971" t="str">
            <v>Карбохим</v>
          </cell>
          <cell r="K971" t="str">
            <v>НевАзот</v>
          </cell>
          <cell r="L971" t="str">
            <v>GMF</v>
          </cell>
          <cell r="M971" t="str">
            <v>Vinmar</v>
          </cell>
          <cell r="N971">
            <v>600</v>
          </cell>
          <cell r="O971">
            <v>25663.8</v>
          </cell>
          <cell r="P971">
            <v>25663.8</v>
          </cell>
          <cell r="Q971">
            <v>0</v>
          </cell>
          <cell r="R971">
            <v>-370.19990000000001</v>
          </cell>
          <cell r="S971">
            <v>-15834.56</v>
          </cell>
          <cell r="T971">
            <v>-15834.56</v>
          </cell>
          <cell r="U971">
            <v>0</v>
          </cell>
          <cell r="V971">
            <v>-43.200600000000001</v>
          </cell>
          <cell r="W971">
            <v>-1847.82</v>
          </cell>
          <cell r="X971">
            <v>-1847.82</v>
          </cell>
          <cell r="Y971">
            <v>0</v>
          </cell>
        </row>
        <row r="972">
          <cell r="A972">
            <v>200208</v>
          </cell>
          <cell r="B972" t="str">
            <v>eac127</v>
          </cell>
          <cell r="C972" t="str">
            <v>eac</v>
          </cell>
          <cell r="D972">
            <v>37494</v>
          </cell>
          <cell r="E972">
            <v>37488</v>
          </cell>
          <cell r="F972">
            <v>37495</v>
          </cell>
          <cell r="G972">
            <v>37488</v>
          </cell>
          <cell r="H972">
            <v>446.28800000000001</v>
          </cell>
          <cell r="I972">
            <v>446.28800000000001</v>
          </cell>
          <cell r="J972" t="str">
            <v>Карбохим</v>
          </cell>
          <cell r="K972" t="str">
            <v>НевАзот</v>
          </cell>
          <cell r="L972" t="str">
            <v>GMF</v>
          </cell>
          <cell r="M972" t="str">
            <v>Vinmar</v>
          </cell>
          <cell r="N972">
            <v>1100</v>
          </cell>
          <cell r="O972">
            <v>490916.8</v>
          </cell>
          <cell r="P972">
            <v>490916.8</v>
          </cell>
          <cell r="Q972">
            <v>0</v>
          </cell>
          <cell r="R972">
            <v>-370.2</v>
          </cell>
          <cell r="S972">
            <v>-165215.81</v>
          </cell>
          <cell r="T972">
            <v>-165215.81</v>
          </cell>
          <cell r="U972">
            <v>0</v>
          </cell>
          <cell r="V972">
            <v>-44.7239</v>
          </cell>
          <cell r="W972">
            <v>-19959.72</v>
          </cell>
          <cell r="X972">
            <v>-19959.72</v>
          </cell>
          <cell r="Y972">
            <v>0</v>
          </cell>
        </row>
        <row r="973">
          <cell r="A973">
            <v>200208</v>
          </cell>
          <cell r="B973" t="str">
            <v>eac128</v>
          </cell>
          <cell r="C973" t="str">
            <v>eac</v>
          </cell>
          <cell r="D973">
            <v>37499</v>
          </cell>
          <cell r="E973">
            <v>37497</v>
          </cell>
          <cell r="F973">
            <v>37504</v>
          </cell>
          <cell r="G973">
            <v>37497</v>
          </cell>
          <cell r="H973">
            <v>45</v>
          </cell>
          <cell r="I973">
            <v>45</v>
          </cell>
          <cell r="J973" t="str">
            <v>Амзя</v>
          </cell>
          <cell r="K973" t="str">
            <v>НевАзот</v>
          </cell>
          <cell r="L973" t="str">
            <v>GMF</v>
          </cell>
          <cell r="M973" t="str">
            <v>Vinmar</v>
          </cell>
          <cell r="N973">
            <v>1100</v>
          </cell>
          <cell r="O973">
            <v>49500</v>
          </cell>
          <cell r="P973">
            <v>49500</v>
          </cell>
          <cell r="Q973">
            <v>0</v>
          </cell>
          <cell r="R973">
            <v>-370.2</v>
          </cell>
          <cell r="S973">
            <v>-16659</v>
          </cell>
          <cell r="T973">
            <v>-69042.3</v>
          </cell>
          <cell r="U973">
            <v>52383.3</v>
          </cell>
          <cell r="V973">
            <v>-206.65039999999999</v>
          </cell>
          <cell r="W973">
            <v>-9299.27</v>
          </cell>
          <cell r="X973">
            <v>-9299.27</v>
          </cell>
          <cell r="Y973">
            <v>0</v>
          </cell>
        </row>
        <row r="974">
          <cell r="A974">
            <v>200209</v>
          </cell>
          <cell r="B974" t="str">
            <v>eac129</v>
          </cell>
          <cell r="C974" t="str">
            <v>eac</v>
          </cell>
          <cell r="D974">
            <v>37512</v>
          </cell>
          <cell r="E974">
            <v>37510</v>
          </cell>
          <cell r="F974">
            <v>37519</v>
          </cell>
          <cell r="G974">
            <v>37510</v>
          </cell>
          <cell r="H974">
            <v>362.6</v>
          </cell>
          <cell r="I974">
            <v>362.6</v>
          </cell>
          <cell r="J974" t="str">
            <v>Амзя</v>
          </cell>
          <cell r="K974" t="str">
            <v>НевАзот</v>
          </cell>
          <cell r="L974" t="str">
            <v>GMF</v>
          </cell>
          <cell r="M974" t="str">
            <v>Vinmar</v>
          </cell>
          <cell r="N974">
            <v>589.78</v>
          </cell>
          <cell r="O974">
            <v>213854.23</v>
          </cell>
          <cell r="P974">
            <v>213854.23</v>
          </cell>
          <cell r="Q974">
            <v>0</v>
          </cell>
          <cell r="R974">
            <v>-370.2</v>
          </cell>
          <cell r="S974">
            <v>-134234.51999999999</v>
          </cell>
          <cell r="T974">
            <v>-134234.51999999999</v>
          </cell>
          <cell r="U974">
            <v>0</v>
          </cell>
          <cell r="V974">
            <v>-49.850099999999998</v>
          </cell>
          <cell r="W974">
            <v>-18075.63</v>
          </cell>
          <cell r="X974">
            <v>-18075.63</v>
          </cell>
          <cell r="Y974">
            <v>0</v>
          </cell>
        </row>
        <row r="975">
          <cell r="A975">
            <v>200209</v>
          </cell>
          <cell r="B975" t="str">
            <v>eac130</v>
          </cell>
          <cell r="C975" t="str">
            <v>eac</v>
          </cell>
          <cell r="D975">
            <v>37519</v>
          </cell>
          <cell r="E975">
            <v>37515</v>
          </cell>
          <cell r="F975">
            <v>37526</v>
          </cell>
          <cell r="G975">
            <v>37515</v>
          </cell>
          <cell r="H975">
            <v>175.8</v>
          </cell>
          <cell r="I975">
            <v>175.8</v>
          </cell>
          <cell r="J975" t="str">
            <v>Амзя</v>
          </cell>
          <cell r="K975" t="str">
            <v>НевАзот</v>
          </cell>
          <cell r="L975" t="str">
            <v>GMF</v>
          </cell>
          <cell r="M975" t="str">
            <v>Vinmar</v>
          </cell>
          <cell r="N975">
            <v>589.78</v>
          </cell>
          <cell r="O975">
            <v>103683.32</v>
          </cell>
          <cell r="P975">
            <v>103683.32</v>
          </cell>
          <cell r="Q975">
            <v>0</v>
          </cell>
          <cell r="R975">
            <v>-370.2</v>
          </cell>
          <cell r="S975">
            <v>-65081.16</v>
          </cell>
          <cell r="T975">
            <v>-65081.16</v>
          </cell>
          <cell r="U975">
            <v>0</v>
          </cell>
          <cell r="V975">
            <v>-50.0747</v>
          </cell>
          <cell r="W975">
            <v>-8803.1299999999992</v>
          </cell>
          <cell r="X975">
            <v>-8803.1299999999992</v>
          </cell>
          <cell r="Y975">
            <v>0</v>
          </cell>
        </row>
        <row r="976">
          <cell r="A976">
            <v>200209</v>
          </cell>
          <cell r="B976" t="str">
            <v>eac131</v>
          </cell>
          <cell r="C976" t="str">
            <v>eac</v>
          </cell>
          <cell r="D976">
            <v>37522</v>
          </cell>
          <cell r="E976">
            <v>37517</v>
          </cell>
          <cell r="F976">
            <v>37529</v>
          </cell>
          <cell r="G976">
            <v>37517</v>
          </cell>
          <cell r="H976">
            <v>177.4</v>
          </cell>
          <cell r="I976">
            <v>177.4</v>
          </cell>
          <cell r="J976" t="str">
            <v>Амзя</v>
          </cell>
          <cell r="K976" t="str">
            <v>НевАзот</v>
          </cell>
          <cell r="L976" t="str">
            <v>GMF</v>
          </cell>
          <cell r="M976" t="str">
            <v>Vinmar</v>
          </cell>
          <cell r="N976">
            <v>589.78</v>
          </cell>
          <cell r="O976">
            <v>104626.97</v>
          </cell>
          <cell r="P976">
            <v>104626.97</v>
          </cell>
          <cell r="Q976">
            <v>0</v>
          </cell>
          <cell r="R976">
            <v>-370.2</v>
          </cell>
          <cell r="S976">
            <v>-65673.48</v>
          </cell>
          <cell r="T976">
            <v>-65673.48</v>
          </cell>
          <cell r="U976">
            <v>0</v>
          </cell>
          <cell r="V976">
            <v>-50.0747</v>
          </cell>
          <cell r="W976">
            <v>-8883.25</v>
          </cell>
          <cell r="X976">
            <v>-8883.25</v>
          </cell>
          <cell r="Y976">
            <v>0</v>
          </cell>
        </row>
        <row r="977">
          <cell r="A977">
            <v>200209</v>
          </cell>
          <cell r="B977" t="str">
            <v>eac132</v>
          </cell>
          <cell r="C977" t="str">
            <v>eac</v>
          </cell>
          <cell r="D977">
            <v>37519</v>
          </cell>
          <cell r="E977">
            <v>37519</v>
          </cell>
          <cell r="F977">
            <v>37526</v>
          </cell>
          <cell r="G977">
            <v>37519</v>
          </cell>
          <cell r="H977">
            <v>176.45</v>
          </cell>
          <cell r="I977">
            <v>176.45</v>
          </cell>
          <cell r="J977" t="str">
            <v>Амзя</v>
          </cell>
          <cell r="K977" t="str">
            <v>НевАзот</v>
          </cell>
          <cell r="L977" t="str">
            <v>GMF</v>
          </cell>
          <cell r="M977" t="str">
            <v>Vinmar</v>
          </cell>
          <cell r="N977">
            <v>589.78</v>
          </cell>
          <cell r="O977">
            <v>104066.68</v>
          </cell>
          <cell r="P977">
            <v>104066.68</v>
          </cell>
          <cell r="Q977">
            <v>0</v>
          </cell>
          <cell r="R977">
            <v>-370.2</v>
          </cell>
          <cell r="S977">
            <v>-65321.79</v>
          </cell>
          <cell r="T977">
            <v>-65321.79</v>
          </cell>
          <cell r="U977">
            <v>0</v>
          </cell>
          <cell r="V977">
            <v>-49.872100000000003</v>
          </cell>
          <cell r="W977">
            <v>-8799.94</v>
          </cell>
          <cell r="X977">
            <v>-8799.94</v>
          </cell>
          <cell r="Y977">
            <v>0</v>
          </cell>
        </row>
        <row r="978">
          <cell r="A978">
            <v>200209</v>
          </cell>
          <cell r="B978" t="str">
            <v>eac133</v>
          </cell>
          <cell r="C978" t="str">
            <v>eac</v>
          </cell>
          <cell r="D978">
            <v>37522</v>
          </cell>
          <cell r="E978">
            <v>37529</v>
          </cell>
          <cell r="F978">
            <v>37529</v>
          </cell>
          <cell r="G978">
            <v>37529</v>
          </cell>
          <cell r="H978">
            <v>33.857999999999997</v>
          </cell>
          <cell r="I978">
            <v>33.857999999999997</v>
          </cell>
          <cell r="J978" t="str">
            <v>Карбохим</v>
          </cell>
          <cell r="K978" t="str">
            <v>НевАзот</v>
          </cell>
          <cell r="L978" t="str">
            <v>GMF</v>
          </cell>
          <cell r="M978" t="str">
            <v>Pentoil</v>
          </cell>
          <cell r="N978">
            <v>1100</v>
          </cell>
          <cell r="O978">
            <v>37243.800000000003</v>
          </cell>
          <cell r="P978">
            <v>37243.800000000003</v>
          </cell>
          <cell r="Q978">
            <v>0</v>
          </cell>
          <cell r="R978">
            <v>-370.2</v>
          </cell>
          <cell r="S978">
            <v>-12534.23</v>
          </cell>
          <cell r="T978">
            <v>-12534.23</v>
          </cell>
          <cell r="U978">
            <v>0</v>
          </cell>
          <cell r="V978">
            <v>-65.556700000000006</v>
          </cell>
          <cell r="W978">
            <v>-2219.62</v>
          </cell>
          <cell r="X978">
            <v>-2219.62</v>
          </cell>
          <cell r="Y978">
            <v>0</v>
          </cell>
        </row>
        <row r="979">
          <cell r="A979">
            <v>200209</v>
          </cell>
          <cell r="B979" t="str">
            <v>eac134</v>
          </cell>
          <cell r="C979" t="str">
            <v>eac</v>
          </cell>
          <cell r="D979">
            <v>37505</v>
          </cell>
          <cell r="E979">
            <v>37527</v>
          </cell>
          <cell r="F979">
            <v>37534</v>
          </cell>
          <cell r="G979">
            <v>37527</v>
          </cell>
          <cell r="H979">
            <v>350.32100000000003</v>
          </cell>
          <cell r="I979">
            <v>350.32100000000003</v>
          </cell>
          <cell r="J979" t="str">
            <v>Карбохим</v>
          </cell>
          <cell r="K979" t="str">
            <v>НевАзот</v>
          </cell>
          <cell r="L979" t="str">
            <v>GMF</v>
          </cell>
          <cell r="M979" t="str">
            <v>Vinmar</v>
          </cell>
          <cell r="N979">
            <v>535</v>
          </cell>
          <cell r="O979">
            <v>187421.74</v>
          </cell>
          <cell r="P979">
            <v>187421.74</v>
          </cell>
          <cell r="Q979">
            <v>0</v>
          </cell>
          <cell r="R979">
            <v>-370.2</v>
          </cell>
          <cell r="S979">
            <v>-129688.84</v>
          </cell>
          <cell r="T979">
            <v>-129688.84</v>
          </cell>
          <cell r="U979">
            <v>0</v>
          </cell>
          <cell r="V979">
            <v>-42.9497</v>
          </cell>
          <cell r="W979">
            <v>-15046.17</v>
          </cell>
          <cell r="X979">
            <v>-15046.17</v>
          </cell>
          <cell r="Y979">
            <v>0</v>
          </cell>
        </row>
        <row r="980">
          <cell r="A980">
            <v>200209</v>
          </cell>
          <cell r="B980" t="str">
            <v>eac135</v>
          </cell>
          <cell r="C980" t="str">
            <v>eac</v>
          </cell>
          <cell r="D980">
            <v>37508</v>
          </cell>
          <cell r="E980">
            <v>37509</v>
          </cell>
          <cell r="F980">
            <v>37515</v>
          </cell>
          <cell r="G980">
            <v>37509</v>
          </cell>
          <cell r="H980">
            <v>340.28800000000001</v>
          </cell>
          <cell r="I980">
            <v>340.28800000000001</v>
          </cell>
          <cell r="J980" t="str">
            <v>Карбохим</v>
          </cell>
          <cell r="K980" t="str">
            <v>НевАзот</v>
          </cell>
          <cell r="L980" t="str">
            <v>GMF</v>
          </cell>
          <cell r="M980" t="str">
            <v>SVL</v>
          </cell>
          <cell r="N980">
            <v>921.59</v>
          </cell>
          <cell r="O980">
            <v>313606.02</v>
          </cell>
          <cell r="P980">
            <v>282245.42</v>
          </cell>
          <cell r="Q980">
            <v>31360.6</v>
          </cell>
          <cell r="R980">
            <v>-370.2</v>
          </cell>
          <cell r="S980">
            <v>-125974.62</v>
          </cell>
          <cell r="T980">
            <v>-125974.62</v>
          </cell>
          <cell r="U980">
            <v>0</v>
          </cell>
          <cell r="V980">
            <v>0</v>
          </cell>
          <cell r="W980">
            <v>0</v>
          </cell>
          <cell r="X980">
            <v>0</v>
          </cell>
          <cell r="Y980">
            <v>0</v>
          </cell>
        </row>
        <row r="981">
          <cell r="A981">
            <v>200209</v>
          </cell>
          <cell r="B981" t="str">
            <v>eac136</v>
          </cell>
          <cell r="C981" t="str">
            <v>eac</v>
          </cell>
          <cell r="D981">
            <v>37515</v>
          </cell>
          <cell r="E981">
            <v>37512</v>
          </cell>
          <cell r="F981">
            <v>37522</v>
          </cell>
          <cell r="G981">
            <v>37512</v>
          </cell>
          <cell r="H981">
            <v>125.017</v>
          </cell>
          <cell r="I981">
            <v>125.017</v>
          </cell>
          <cell r="J981" t="str">
            <v>Карбохим</v>
          </cell>
          <cell r="K981" t="str">
            <v>НевАзот</v>
          </cell>
          <cell r="L981" t="str">
            <v>GMF</v>
          </cell>
          <cell r="M981" t="str">
            <v>SVL</v>
          </cell>
          <cell r="N981">
            <v>921.59</v>
          </cell>
          <cell r="O981">
            <v>115214.42</v>
          </cell>
          <cell r="P981">
            <v>103692.98</v>
          </cell>
          <cell r="Q981">
            <v>11521.44</v>
          </cell>
          <cell r="R981">
            <v>-370.2</v>
          </cell>
          <cell r="S981">
            <v>-46281.29</v>
          </cell>
          <cell r="T981">
            <v>-46281.29</v>
          </cell>
          <cell r="U981">
            <v>0</v>
          </cell>
          <cell r="V981">
            <v>0</v>
          </cell>
          <cell r="W981">
            <v>0</v>
          </cell>
          <cell r="X981">
            <v>0</v>
          </cell>
          <cell r="Y981">
            <v>0</v>
          </cell>
        </row>
        <row r="982">
          <cell r="A982">
            <v>200209</v>
          </cell>
          <cell r="B982" t="str">
            <v>eac137</v>
          </cell>
          <cell r="C982" t="str">
            <v>eac</v>
          </cell>
          <cell r="D982">
            <v>37505</v>
          </cell>
          <cell r="E982">
            <v>37517</v>
          </cell>
          <cell r="F982">
            <v>37512</v>
          </cell>
          <cell r="G982">
            <v>37517</v>
          </cell>
          <cell r="H982">
            <v>319.65699999999998</v>
          </cell>
          <cell r="I982">
            <v>319.65699999999998</v>
          </cell>
          <cell r="J982" t="str">
            <v>Карбохим</v>
          </cell>
          <cell r="K982" t="str">
            <v>НевАзот</v>
          </cell>
          <cell r="L982" t="str">
            <v>GMF</v>
          </cell>
          <cell r="M982" t="str">
            <v>SVL</v>
          </cell>
          <cell r="N982">
            <v>921.59</v>
          </cell>
          <cell r="O982">
            <v>294592.69</v>
          </cell>
          <cell r="P982">
            <v>265133.42</v>
          </cell>
          <cell r="Q982">
            <v>29459.27</v>
          </cell>
          <cell r="R982">
            <v>-370.2</v>
          </cell>
          <cell r="S982">
            <v>-118337.02</v>
          </cell>
          <cell r="T982">
            <v>-118337.02</v>
          </cell>
          <cell r="U982">
            <v>0</v>
          </cell>
          <cell r="V982">
            <v>0</v>
          </cell>
          <cell r="W982">
            <v>0</v>
          </cell>
          <cell r="X982">
            <v>0</v>
          </cell>
          <cell r="Y982">
            <v>0</v>
          </cell>
        </row>
        <row r="983">
          <cell r="A983">
            <v>200209</v>
          </cell>
          <cell r="B983" t="str">
            <v>eac138</v>
          </cell>
          <cell r="C983" t="str">
            <v>eac</v>
          </cell>
          <cell r="D983">
            <v>37508</v>
          </cell>
          <cell r="E983">
            <v>37512</v>
          </cell>
          <cell r="F983">
            <v>37519</v>
          </cell>
          <cell r="G983">
            <v>37512</v>
          </cell>
          <cell r="H983">
            <v>452.14</v>
          </cell>
          <cell r="I983">
            <v>452.14</v>
          </cell>
          <cell r="J983" t="str">
            <v>Карбохим</v>
          </cell>
          <cell r="K983" t="str">
            <v>НевАзот</v>
          </cell>
          <cell r="L983" t="str">
            <v>GMF</v>
          </cell>
          <cell r="M983" t="str">
            <v>Univar</v>
          </cell>
          <cell r="N983">
            <v>950</v>
          </cell>
          <cell r="O983">
            <v>429533</v>
          </cell>
          <cell r="P983">
            <v>429533</v>
          </cell>
          <cell r="Q983">
            <v>0</v>
          </cell>
          <cell r="R983">
            <v>-370.2</v>
          </cell>
          <cell r="S983">
            <v>-167382.23000000001</v>
          </cell>
          <cell r="T983">
            <v>-167382.23000000001</v>
          </cell>
          <cell r="U983">
            <v>0</v>
          </cell>
          <cell r="V983">
            <v>-43.836199999999998</v>
          </cell>
          <cell r="W983">
            <v>-19820.099999999999</v>
          </cell>
          <cell r="X983">
            <v>-19820.099999999999</v>
          </cell>
          <cell r="Y983">
            <v>0</v>
          </cell>
        </row>
        <row r="984">
          <cell r="A984">
            <v>200209</v>
          </cell>
          <cell r="B984" t="str">
            <v>eac139</v>
          </cell>
          <cell r="C984" t="str">
            <v>eac</v>
          </cell>
          <cell r="D984">
            <v>37508</v>
          </cell>
          <cell r="E984">
            <v>37525</v>
          </cell>
          <cell r="F984">
            <v>37515</v>
          </cell>
          <cell r="G984">
            <v>37525</v>
          </cell>
          <cell r="H984">
            <v>247.8</v>
          </cell>
          <cell r="I984">
            <v>247.8</v>
          </cell>
          <cell r="J984" t="str">
            <v>Молома</v>
          </cell>
          <cell r="K984" t="str">
            <v>НевАзот</v>
          </cell>
          <cell r="L984" t="str">
            <v>GMF</v>
          </cell>
          <cell r="M984" t="str">
            <v>Vinmar</v>
          </cell>
          <cell r="N984">
            <v>589.78</v>
          </cell>
          <cell r="O984">
            <v>146147.48000000001</v>
          </cell>
          <cell r="P984">
            <v>146147.48000000001</v>
          </cell>
          <cell r="Q984">
            <v>0</v>
          </cell>
          <cell r="R984">
            <v>-370.2</v>
          </cell>
          <cell r="S984">
            <v>-91735.56</v>
          </cell>
          <cell r="T984">
            <v>-91735.56</v>
          </cell>
          <cell r="U984">
            <v>0</v>
          </cell>
          <cell r="V984">
            <v>-44.110100000000003</v>
          </cell>
          <cell r="W984">
            <v>-10930.48</v>
          </cell>
          <cell r="X984">
            <v>-10930.48</v>
          </cell>
          <cell r="Y984">
            <v>0</v>
          </cell>
        </row>
        <row r="985">
          <cell r="A985">
            <v>200111</v>
          </cell>
          <cell r="B985" t="str">
            <v>eac14</v>
          </cell>
          <cell r="C985" t="str">
            <v>eac</v>
          </cell>
          <cell r="D985">
            <v>37215</v>
          </cell>
          <cell r="E985">
            <v>37225</v>
          </cell>
          <cell r="F985">
            <v>37215</v>
          </cell>
          <cell r="G985">
            <v>37225</v>
          </cell>
          <cell r="H985">
            <v>178.74100000000001</v>
          </cell>
          <cell r="I985">
            <v>178.74100000000001</v>
          </cell>
          <cell r="J985" t="str">
            <v>Карбохим</v>
          </cell>
          <cell r="K985" t="str">
            <v>КГОК</v>
          </cell>
          <cell r="L985" t="str">
            <v>GMF</v>
          </cell>
          <cell r="M985" t="str">
            <v>Vopak</v>
          </cell>
          <cell r="N985">
            <v>410</v>
          </cell>
          <cell r="O985">
            <v>73283.81</v>
          </cell>
          <cell r="P985">
            <v>73283.81</v>
          </cell>
          <cell r="Q985">
            <v>0</v>
          </cell>
          <cell r="R985">
            <v>-374.85</v>
          </cell>
          <cell r="S985">
            <v>-67001.06</v>
          </cell>
          <cell r="T985">
            <v>-67001.06</v>
          </cell>
          <cell r="U985">
            <v>0</v>
          </cell>
          <cell r="V985">
            <v>0</v>
          </cell>
          <cell r="W985">
            <v>0</v>
          </cell>
          <cell r="X985">
            <v>0</v>
          </cell>
          <cell r="Y985">
            <v>0</v>
          </cell>
        </row>
        <row r="986">
          <cell r="A986">
            <v>200209</v>
          </cell>
          <cell r="B986" t="str">
            <v>eac140</v>
          </cell>
          <cell r="C986" t="str">
            <v>eac</v>
          </cell>
          <cell r="D986">
            <v>37524</v>
          </cell>
          <cell r="E986">
            <v>37523</v>
          </cell>
          <cell r="F986">
            <v>37529</v>
          </cell>
          <cell r="G986">
            <v>37523</v>
          </cell>
          <cell r="H986">
            <v>185</v>
          </cell>
          <cell r="I986">
            <v>185</v>
          </cell>
          <cell r="J986" t="str">
            <v>Амзя</v>
          </cell>
          <cell r="K986" t="str">
            <v>НевАзот</v>
          </cell>
          <cell r="L986" t="str">
            <v>GMF</v>
          </cell>
          <cell r="M986" t="str">
            <v>Vinmar</v>
          </cell>
          <cell r="N986">
            <v>589.78</v>
          </cell>
          <cell r="O986">
            <v>109109.3</v>
          </cell>
          <cell r="P986">
            <v>109109.3</v>
          </cell>
          <cell r="Q986">
            <v>0</v>
          </cell>
          <cell r="R986">
            <v>-370.2</v>
          </cell>
          <cell r="S986">
            <v>-68487</v>
          </cell>
          <cell r="T986">
            <v>-68487</v>
          </cell>
          <cell r="U986">
            <v>0</v>
          </cell>
          <cell r="V986">
            <v>-49.719700000000003</v>
          </cell>
          <cell r="W986">
            <v>-9198.14</v>
          </cell>
          <cell r="X986">
            <v>-9198.14</v>
          </cell>
          <cell r="Y986">
            <v>0</v>
          </cell>
        </row>
        <row r="987">
          <cell r="A987">
            <v>200209</v>
          </cell>
          <cell r="B987" t="str">
            <v>eac141</v>
          </cell>
          <cell r="C987" t="str">
            <v>eac</v>
          </cell>
          <cell r="D987">
            <v>37529</v>
          </cell>
          <cell r="E987">
            <v>37525</v>
          </cell>
          <cell r="F987">
            <v>37539</v>
          </cell>
          <cell r="G987">
            <v>37525</v>
          </cell>
          <cell r="H987">
            <v>125.7</v>
          </cell>
          <cell r="I987">
            <v>125.7</v>
          </cell>
          <cell r="J987" t="str">
            <v>Амзя</v>
          </cell>
          <cell r="K987" t="str">
            <v>НевАзот</v>
          </cell>
          <cell r="L987" t="str">
            <v>GMF</v>
          </cell>
          <cell r="M987" t="str">
            <v>Vinmar</v>
          </cell>
          <cell r="N987">
            <v>589.78</v>
          </cell>
          <cell r="O987">
            <v>74135.350000000006</v>
          </cell>
          <cell r="P987">
            <v>74135.350000000006</v>
          </cell>
          <cell r="Q987">
            <v>0</v>
          </cell>
          <cell r="R987">
            <v>-370.2</v>
          </cell>
          <cell r="S987">
            <v>-46534.14</v>
          </cell>
          <cell r="T987">
            <v>-46534.14</v>
          </cell>
          <cell r="U987">
            <v>0</v>
          </cell>
          <cell r="V987">
            <v>-49.7196</v>
          </cell>
          <cell r="W987">
            <v>-6249.76</v>
          </cell>
          <cell r="X987">
            <v>-6249.76</v>
          </cell>
          <cell r="Y987">
            <v>0</v>
          </cell>
        </row>
        <row r="988">
          <cell r="A988">
            <v>200208</v>
          </cell>
          <cell r="B988" t="str">
            <v>eac142</v>
          </cell>
          <cell r="C988" t="str">
            <v>eac</v>
          </cell>
          <cell r="D988">
            <v>37494</v>
          </cell>
          <cell r="E988">
            <v>37498</v>
          </cell>
          <cell r="F988">
            <v>37506</v>
          </cell>
          <cell r="G988">
            <v>37498</v>
          </cell>
          <cell r="H988">
            <v>238.6</v>
          </cell>
          <cell r="I988">
            <v>238.6</v>
          </cell>
          <cell r="J988" t="str">
            <v>Амзя</v>
          </cell>
          <cell r="K988" t="str">
            <v>НевАзот</v>
          </cell>
          <cell r="L988" t="str">
            <v>GMF</v>
          </cell>
          <cell r="M988" t="str">
            <v>4</v>
          </cell>
          <cell r="N988">
            <v>1100</v>
          </cell>
          <cell r="O988">
            <v>262460</v>
          </cell>
          <cell r="P988">
            <v>0</v>
          </cell>
          <cell r="Q988">
            <v>262460</v>
          </cell>
          <cell r="R988">
            <v>-370.2</v>
          </cell>
          <cell r="S988">
            <v>-88329.72</v>
          </cell>
          <cell r="T988">
            <v>-88329.72</v>
          </cell>
          <cell r="U988">
            <v>0</v>
          </cell>
          <cell r="V988">
            <v>-49.862099999999998</v>
          </cell>
          <cell r="W988">
            <v>-11897.09</v>
          </cell>
          <cell r="X988">
            <v>-11897.09</v>
          </cell>
          <cell r="Y988">
            <v>0</v>
          </cell>
        </row>
        <row r="989">
          <cell r="A989">
            <v>200208</v>
          </cell>
          <cell r="B989" t="str">
            <v>eac143</v>
          </cell>
          <cell r="C989" t="str">
            <v>eac</v>
          </cell>
          <cell r="D989">
            <v>37499</v>
          </cell>
          <cell r="E989">
            <v>37499</v>
          </cell>
          <cell r="F989">
            <v>37499</v>
          </cell>
          <cell r="G989">
            <v>37499</v>
          </cell>
          <cell r="H989">
            <v>120.997</v>
          </cell>
          <cell r="I989">
            <v>120.997</v>
          </cell>
          <cell r="J989" t="str">
            <v>Карбохим</v>
          </cell>
          <cell r="K989" t="str">
            <v>НевАзот</v>
          </cell>
          <cell r="L989" t="str">
            <v>GMF</v>
          </cell>
          <cell r="M989" t="str">
            <v>Pentoil</v>
          </cell>
          <cell r="N989">
            <v>1100</v>
          </cell>
          <cell r="O989">
            <v>133096.70000000001</v>
          </cell>
          <cell r="P989">
            <v>133096.70000000001</v>
          </cell>
          <cell r="Q989">
            <v>0</v>
          </cell>
          <cell r="R989">
            <v>-370.2</v>
          </cell>
          <cell r="S989">
            <v>-44793.09</v>
          </cell>
          <cell r="T989">
            <v>0</v>
          </cell>
          <cell r="U989">
            <v>-44793.09</v>
          </cell>
          <cell r="V989">
            <v>-64.248000000000005</v>
          </cell>
          <cell r="W989">
            <v>-7773.82</v>
          </cell>
          <cell r="X989">
            <v>-7773.82</v>
          </cell>
          <cell r="Y989">
            <v>0</v>
          </cell>
        </row>
        <row r="990">
          <cell r="A990">
            <v>200209</v>
          </cell>
          <cell r="B990" t="str">
            <v>eac144</v>
          </cell>
          <cell r="C990" t="str">
            <v>eac</v>
          </cell>
          <cell r="D990">
            <v>37508</v>
          </cell>
          <cell r="E990">
            <v>37517</v>
          </cell>
          <cell r="F990">
            <v>37524</v>
          </cell>
          <cell r="G990">
            <v>37517</v>
          </cell>
          <cell r="H990">
            <v>276.39999999999998</v>
          </cell>
          <cell r="I990">
            <v>276.39999999999998</v>
          </cell>
          <cell r="J990" t="str">
            <v>Молома</v>
          </cell>
          <cell r="K990" t="str">
            <v>НевАзот</v>
          </cell>
          <cell r="L990" t="str">
            <v>GMF</v>
          </cell>
          <cell r="M990" t="str">
            <v>Univar</v>
          </cell>
          <cell r="N990">
            <v>950</v>
          </cell>
          <cell r="O990">
            <v>262580</v>
          </cell>
          <cell r="P990">
            <v>262580</v>
          </cell>
          <cell r="Q990">
            <v>0</v>
          </cell>
          <cell r="R990">
            <v>-370.2</v>
          </cell>
          <cell r="S990">
            <v>-102323.28</v>
          </cell>
          <cell r="T990">
            <v>-102323.28</v>
          </cell>
          <cell r="U990">
            <v>0</v>
          </cell>
          <cell r="V990">
            <v>-44.622599999999998</v>
          </cell>
          <cell r="W990">
            <v>-12333.7</v>
          </cell>
          <cell r="X990">
            <v>-12333.7</v>
          </cell>
          <cell r="Y990">
            <v>0</v>
          </cell>
        </row>
        <row r="991">
          <cell r="A991">
            <v>200209</v>
          </cell>
          <cell r="B991" t="str">
            <v>eac145</v>
          </cell>
          <cell r="C991" t="str">
            <v>eac</v>
          </cell>
          <cell r="D991">
            <v>37505</v>
          </cell>
          <cell r="E991">
            <v>37520</v>
          </cell>
          <cell r="F991">
            <v>37512</v>
          </cell>
          <cell r="G991">
            <v>37520</v>
          </cell>
          <cell r="H991">
            <v>33.479999999999997</v>
          </cell>
          <cell r="I991">
            <v>33.479999999999997</v>
          </cell>
          <cell r="J991" t="str">
            <v>Карбохим</v>
          </cell>
          <cell r="K991" t="str">
            <v>НевАзот</v>
          </cell>
          <cell r="L991" t="str">
            <v>GMF</v>
          </cell>
          <cell r="M991" t="str">
            <v>SVL</v>
          </cell>
          <cell r="N991">
            <v>921.58989999999994</v>
          </cell>
          <cell r="O991">
            <v>30854.83</v>
          </cell>
          <cell r="P991">
            <v>27769.34</v>
          </cell>
          <cell r="Q991">
            <v>3085.49</v>
          </cell>
          <cell r="R991">
            <v>-370.20010000000002</v>
          </cell>
          <cell r="S991">
            <v>-12394.3</v>
          </cell>
          <cell r="T991">
            <v>-12394.3</v>
          </cell>
          <cell r="U991">
            <v>0</v>
          </cell>
          <cell r="V991">
            <v>0</v>
          </cell>
          <cell r="W991">
            <v>0</v>
          </cell>
          <cell r="X991">
            <v>0</v>
          </cell>
          <cell r="Y991">
            <v>0</v>
          </cell>
        </row>
        <row r="992">
          <cell r="A992">
            <v>200210</v>
          </cell>
          <cell r="B992" t="str">
            <v>eac146</v>
          </cell>
          <cell r="C992" t="str">
            <v>eac</v>
          </cell>
          <cell r="D992">
            <v>37533</v>
          </cell>
          <cell r="E992">
            <v>37539</v>
          </cell>
          <cell r="F992">
            <v>37543</v>
          </cell>
          <cell r="G992">
            <v>37539</v>
          </cell>
          <cell r="H992">
            <v>118.5</v>
          </cell>
          <cell r="I992">
            <v>118.5</v>
          </cell>
          <cell r="J992" t="str">
            <v>Амзя</v>
          </cell>
          <cell r="K992" t="str">
            <v>НевАзот</v>
          </cell>
          <cell r="L992" t="str">
            <v>GMF</v>
          </cell>
          <cell r="M992" t="str">
            <v>Vinmar</v>
          </cell>
          <cell r="N992">
            <v>490</v>
          </cell>
          <cell r="O992">
            <v>58065</v>
          </cell>
          <cell r="P992">
            <v>58065</v>
          </cell>
          <cell r="Q992">
            <v>0</v>
          </cell>
          <cell r="R992">
            <v>-440</v>
          </cell>
          <cell r="S992">
            <v>-52140</v>
          </cell>
          <cell r="T992">
            <v>-52140</v>
          </cell>
          <cell r="U992">
            <v>0</v>
          </cell>
          <cell r="V992">
            <v>-50.121000000000002</v>
          </cell>
          <cell r="W992">
            <v>-5939.34</v>
          </cell>
          <cell r="X992">
            <v>-5939.34</v>
          </cell>
          <cell r="Y992">
            <v>0</v>
          </cell>
        </row>
        <row r="993">
          <cell r="A993">
            <v>200210</v>
          </cell>
          <cell r="B993" t="str">
            <v>eac147</v>
          </cell>
          <cell r="C993" t="str">
            <v>eac</v>
          </cell>
          <cell r="D993">
            <v>37540</v>
          </cell>
          <cell r="E993">
            <v>37546</v>
          </cell>
          <cell r="F993">
            <v>37550</v>
          </cell>
          <cell r="G993">
            <v>37546</v>
          </cell>
          <cell r="H993">
            <v>178.15</v>
          </cell>
          <cell r="I993">
            <v>178.15</v>
          </cell>
          <cell r="J993" t="str">
            <v>Амзя</v>
          </cell>
          <cell r="K993" t="str">
            <v>НевАзот</v>
          </cell>
          <cell r="L993" t="str">
            <v>GMF</v>
          </cell>
          <cell r="M993" t="str">
            <v>Vinmar</v>
          </cell>
          <cell r="N993">
            <v>490</v>
          </cell>
          <cell r="O993">
            <v>87293.5</v>
          </cell>
          <cell r="P993">
            <v>87293.5</v>
          </cell>
          <cell r="Q993">
            <v>0</v>
          </cell>
          <cell r="R993">
            <v>-440</v>
          </cell>
          <cell r="S993">
            <v>-78386</v>
          </cell>
          <cell r="T993">
            <v>-78386</v>
          </cell>
          <cell r="U993">
            <v>0</v>
          </cell>
          <cell r="V993">
            <v>-50.121000000000002</v>
          </cell>
          <cell r="W993">
            <v>-8929.06</v>
          </cell>
          <cell r="X993">
            <v>-8929.06</v>
          </cell>
          <cell r="Y993">
            <v>0</v>
          </cell>
        </row>
        <row r="994">
          <cell r="A994">
            <v>200210</v>
          </cell>
          <cell r="B994" t="str">
            <v>eac148</v>
          </cell>
          <cell r="C994" t="str">
            <v>eac</v>
          </cell>
          <cell r="D994">
            <v>37547</v>
          </cell>
          <cell r="E994">
            <v>37550</v>
          </cell>
          <cell r="F994">
            <v>37557</v>
          </cell>
          <cell r="G994">
            <v>37550</v>
          </cell>
          <cell r="H994">
            <v>355.05</v>
          </cell>
          <cell r="I994">
            <v>355.05</v>
          </cell>
          <cell r="J994" t="str">
            <v>Амзя</v>
          </cell>
          <cell r="K994" t="str">
            <v>НевАзот</v>
          </cell>
          <cell r="L994" t="str">
            <v>GMF</v>
          </cell>
          <cell r="M994" t="str">
            <v>Vinmar</v>
          </cell>
          <cell r="N994">
            <v>490</v>
          </cell>
          <cell r="O994">
            <v>173974.5</v>
          </cell>
          <cell r="P994">
            <v>173974.5</v>
          </cell>
          <cell r="Q994">
            <v>0</v>
          </cell>
          <cell r="R994">
            <v>-440</v>
          </cell>
          <cell r="S994">
            <v>-156222</v>
          </cell>
          <cell r="T994">
            <v>-156222</v>
          </cell>
          <cell r="U994">
            <v>0</v>
          </cell>
          <cell r="V994">
            <v>-49.887999999999998</v>
          </cell>
          <cell r="W994">
            <v>-17712.72</v>
          </cell>
          <cell r="X994">
            <v>-17712.72</v>
          </cell>
          <cell r="Y994">
            <v>0</v>
          </cell>
        </row>
        <row r="995">
          <cell r="A995">
            <v>200210</v>
          </cell>
          <cell r="B995" t="str">
            <v>eac149</v>
          </cell>
          <cell r="C995" t="str">
            <v>eac</v>
          </cell>
          <cell r="D995">
            <v>37554</v>
          </cell>
          <cell r="E995">
            <v>37558</v>
          </cell>
          <cell r="F995">
            <v>37564</v>
          </cell>
          <cell r="G995">
            <v>37558</v>
          </cell>
          <cell r="H995">
            <v>177.6</v>
          </cell>
          <cell r="I995">
            <v>177.6</v>
          </cell>
          <cell r="J995" t="str">
            <v>Амзя</v>
          </cell>
          <cell r="K995" t="str">
            <v>НевАзот</v>
          </cell>
          <cell r="L995" t="str">
            <v>GMF</v>
          </cell>
          <cell r="M995" t="str">
            <v>Vinmar</v>
          </cell>
          <cell r="N995">
            <v>490</v>
          </cell>
          <cell r="O995">
            <v>87024</v>
          </cell>
          <cell r="P995">
            <v>87024.28</v>
          </cell>
          <cell r="Q995">
            <v>-0.28000000000000003</v>
          </cell>
          <cell r="R995">
            <v>-440</v>
          </cell>
          <cell r="S995">
            <v>-78144</v>
          </cell>
          <cell r="T995">
            <v>-78144</v>
          </cell>
          <cell r="U995">
            <v>0</v>
          </cell>
          <cell r="V995">
            <v>-49.887999999999998</v>
          </cell>
          <cell r="W995">
            <v>-8860.1</v>
          </cell>
          <cell r="X995">
            <v>-8860.1</v>
          </cell>
          <cell r="Y995">
            <v>0</v>
          </cell>
        </row>
        <row r="996">
          <cell r="A996">
            <v>200111</v>
          </cell>
          <cell r="B996" t="str">
            <v>eac15</v>
          </cell>
          <cell r="C996" t="str">
            <v>eac</v>
          </cell>
          <cell r="D996">
            <v>37215</v>
          </cell>
          <cell r="E996">
            <v>37222</v>
          </cell>
          <cell r="F996">
            <v>37215</v>
          </cell>
          <cell r="G996">
            <v>37222</v>
          </cell>
          <cell r="H996">
            <v>183.88800000000001</v>
          </cell>
          <cell r="I996">
            <v>183.88800000000001</v>
          </cell>
          <cell r="J996" t="str">
            <v>Карбохим</v>
          </cell>
          <cell r="K996" t="str">
            <v>КГОК</v>
          </cell>
          <cell r="L996" t="str">
            <v>GMF</v>
          </cell>
          <cell r="M996" t="str">
            <v>Vopak</v>
          </cell>
          <cell r="N996">
            <v>420</v>
          </cell>
          <cell r="O996">
            <v>77232.960000000006</v>
          </cell>
          <cell r="P996">
            <v>77232.960000000006</v>
          </cell>
          <cell r="Q996">
            <v>0</v>
          </cell>
          <cell r="R996">
            <v>-374.85</v>
          </cell>
          <cell r="S996">
            <v>-68930.42</v>
          </cell>
          <cell r="T996">
            <v>-68930.42</v>
          </cell>
          <cell r="U996">
            <v>0</v>
          </cell>
          <cell r="V996">
            <v>0</v>
          </cell>
          <cell r="W996">
            <v>0</v>
          </cell>
          <cell r="X996">
            <v>0</v>
          </cell>
          <cell r="Y996">
            <v>0</v>
          </cell>
        </row>
        <row r="997">
          <cell r="A997">
            <v>200210</v>
          </cell>
          <cell r="B997" t="str">
            <v>eac151</v>
          </cell>
          <cell r="C997" t="str">
            <v>eac</v>
          </cell>
          <cell r="D997">
            <v>37543</v>
          </cell>
          <cell r="E997">
            <v>37555</v>
          </cell>
          <cell r="F997">
            <v>37550</v>
          </cell>
          <cell r="G997">
            <v>37555</v>
          </cell>
          <cell r="H997">
            <v>522.05899999999997</v>
          </cell>
          <cell r="I997">
            <v>522.05899999999997</v>
          </cell>
          <cell r="J997" t="str">
            <v>Карбохим</v>
          </cell>
          <cell r="K997" t="str">
            <v>НевАзот</v>
          </cell>
          <cell r="L997" t="str">
            <v>GMF</v>
          </cell>
          <cell r="M997" t="str">
            <v>5</v>
          </cell>
          <cell r="N997">
            <v>510</v>
          </cell>
          <cell r="O997">
            <v>266250.09000000003</v>
          </cell>
          <cell r="P997">
            <v>0</v>
          </cell>
          <cell r="Q997">
            <v>266250.09000000003</v>
          </cell>
          <cell r="R997">
            <v>-440</v>
          </cell>
          <cell r="S997">
            <v>-229705.96</v>
          </cell>
          <cell r="T997">
            <v>-229705.96</v>
          </cell>
          <cell r="U997">
            <v>0</v>
          </cell>
          <cell r="V997">
            <v>-43.551900000000003</v>
          </cell>
          <cell r="W997">
            <v>-22736.639999999999</v>
          </cell>
          <cell r="X997">
            <v>-22736.639999999999</v>
          </cell>
          <cell r="Y997">
            <v>0</v>
          </cell>
        </row>
        <row r="998">
          <cell r="A998">
            <v>200210</v>
          </cell>
          <cell r="B998" t="str">
            <v>eac152</v>
          </cell>
          <cell r="C998" t="str">
            <v>eac</v>
          </cell>
          <cell r="D998">
            <v>37550</v>
          </cell>
          <cell r="E998">
            <v>37560</v>
          </cell>
          <cell r="F998">
            <v>37557</v>
          </cell>
          <cell r="G998">
            <v>37560</v>
          </cell>
          <cell r="H998">
            <v>522.79999999999995</v>
          </cell>
          <cell r="I998">
            <v>522.79999999999995</v>
          </cell>
          <cell r="J998" t="str">
            <v>Молома</v>
          </cell>
          <cell r="K998" t="str">
            <v>НевАзот</v>
          </cell>
          <cell r="L998" t="str">
            <v>GMF</v>
          </cell>
          <cell r="M998" t="str">
            <v>6</v>
          </cell>
          <cell r="N998">
            <v>510</v>
          </cell>
          <cell r="O998">
            <v>266628</v>
          </cell>
          <cell r="P998">
            <v>0</v>
          </cell>
          <cell r="Q998">
            <v>266628</v>
          </cell>
          <cell r="R998">
            <v>-440</v>
          </cell>
          <cell r="S998">
            <v>-230032</v>
          </cell>
          <cell r="T998">
            <v>-230032</v>
          </cell>
          <cell r="U998">
            <v>0</v>
          </cell>
          <cell r="V998">
            <v>-44.424399999999999</v>
          </cell>
          <cell r="W998">
            <v>-23225.08</v>
          </cell>
          <cell r="X998">
            <v>-23225.08</v>
          </cell>
          <cell r="Y998">
            <v>0</v>
          </cell>
        </row>
        <row r="999">
          <cell r="A999">
            <v>200210</v>
          </cell>
          <cell r="B999" t="str">
            <v>eac154</v>
          </cell>
          <cell r="C999" t="str">
            <v>eac</v>
          </cell>
          <cell r="D999">
            <v>37560</v>
          </cell>
          <cell r="E999">
            <v>37559</v>
          </cell>
          <cell r="F999">
            <v>37567</v>
          </cell>
          <cell r="G999">
            <v>37560</v>
          </cell>
          <cell r="H999">
            <v>44.79</v>
          </cell>
          <cell r="I999">
            <v>44.79</v>
          </cell>
          <cell r="J999" t="str">
            <v>Карбохим</v>
          </cell>
          <cell r="K999" t="str">
            <v>НевАзот</v>
          </cell>
          <cell r="L999" t="str">
            <v>GMF</v>
          </cell>
          <cell r="M999" t="str">
            <v>Brenntag</v>
          </cell>
          <cell r="N999">
            <v>890</v>
          </cell>
          <cell r="O999">
            <v>39863.1</v>
          </cell>
          <cell r="P999">
            <v>39863.1</v>
          </cell>
          <cell r="Q999">
            <v>0</v>
          </cell>
          <cell r="R999">
            <v>-440</v>
          </cell>
          <cell r="S999">
            <v>-19707.599999999999</v>
          </cell>
          <cell r="T999">
            <v>-19707.599999999999</v>
          </cell>
          <cell r="U999">
            <v>0</v>
          </cell>
          <cell r="V999">
            <v>-62.896599999999999</v>
          </cell>
          <cell r="W999">
            <v>-2817.14</v>
          </cell>
          <cell r="X999">
            <v>-2817.14</v>
          </cell>
          <cell r="Y999">
            <v>0</v>
          </cell>
        </row>
        <row r="1000">
          <cell r="A1000">
            <v>200210</v>
          </cell>
          <cell r="B1000" t="str">
            <v>eac155</v>
          </cell>
          <cell r="C1000" t="str">
            <v>eac</v>
          </cell>
          <cell r="D1000">
            <v>37533</v>
          </cell>
          <cell r="E1000">
            <v>37540</v>
          </cell>
          <cell r="F1000">
            <v>37540</v>
          </cell>
          <cell r="G1000">
            <v>37540</v>
          </cell>
          <cell r="H1000">
            <v>154.9</v>
          </cell>
          <cell r="I1000">
            <v>154.9</v>
          </cell>
          <cell r="J1000" t="str">
            <v>Молома</v>
          </cell>
          <cell r="K1000" t="str">
            <v>НевАзот</v>
          </cell>
          <cell r="L1000" t="str">
            <v>GMF</v>
          </cell>
          <cell r="M1000" t="str">
            <v>Vinmar</v>
          </cell>
          <cell r="N1000">
            <v>490</v>
          </cell>
          <cell r="O1000">
            <v>75901</v>
          </cell>
          <cell r="P1000">
            <v>75901</v>
          </cell>
          <cell r="Q1000">
            <v>0</v>
          </cell>
          <cell r="R1000">
            <v>-440</v>
          </cell>
          <cell r="S1000">
            <v>-68156</v>
          </cell>
          <cell r="T1000">
            <v>-68156</v>
          </cell>
          <cell r="U1000">
            <v>0</v>
          </cell>
          <cell r="V1000">
            <v>-45.098500000000001</v>
          </cell>
          <cell r="W1000">
            <v>-6985.76</v>
          </cell>
          <cell r="X1000">
            <v>-6985.76</v>
          </cell>
          <cell r="Y1000">
            <v>0</v>
          </cell>
        </row>
        <row r="1001">
          <cell r="A1001">
            <v>200112</v>
          </cell>
          <cell r="B1001" t="str">
            <v>eac16</v>
          </cell>
          <cell r="C1001" t="str">
            <v>eac</v>
          </cell>
          <cell r="D1001">
            <v>37235</v>
          </cell>
          <cell r="E1001">
            <v>37237</v>
          </cell>
          <cell r="F1001">
            <v>37235</v>
          </cell>
          <cell r="G1001">
            <v>37237</v>
          </cell>
          <cell r="H1001">
            <v>59.5</v>
          </cell>
          <cell r="I1001">
            <v>59.5</v>
          </cell>
          <cell r="J1001" t="str">
            <v>Амзя</v>
          </cell>
          <cell r="K1001" t="str">
            <v>НевАзот</v>
          </cell>
          <cell r="L1001" t="str">
            <v>GMF</v>
          </cell>
          <cell r="M1001" t="str">
            <v>Coxon</v>
          </cell>
          <cell r="N1001">
            <v>330</v>
          </cell>
          <cell r="O1001">
            <v>19635</v>
          </cell>
          <cell r="P1001">
            <v>19635</v>
          </cell>
          <cell r="Q1001">
            <v>0</v>
          </cell>
          <cell r="R1001">
            <v>-300</v>
          </cell>
          <cell r="S1001">
            <v>-17850</v>
          </cell>
          <cell r="T1001">
            <v>-17850</v>
          </cell>
          <cell r="U1001">
            <v>0</v>
          </cell>
          <cell r="V1001">
            <v>0</v>
          </cell>
          <cell r="W1001">
            <v>0</v>
          </cell>
          <cell r="X1001">
            <v>0</v>
          </cell>
          <cell r="Y1001">
            <v>0</v>
          </cell>
        </row>
        <row r="1002">
          <cell r="A1002">
            <v>200210</v>
          </cell>
          <cell r="B1002" t="str">
            <v>eac160</v>
          </cell>
          <cell r="C1002" t="str">
            <v>eac</v>
          </cell>
          <cell r="D1002">
            <v>37533</v>
          </cell>
          <cell r="E1002">
            <v>37537</v>
          </cell>
          <cell r="F1002">
            <v>37540</v>
          </cell>
          <cell r="G1002">
            <v>37537</v>
          </cell>
          <cell r="H1002">
            <v>190.691</v>
          </cell>
          <cell r="I1002">
            <v>190.691</v>
          </cell>
          <cell r="J1002" t="str">
            <v>Карбохим</v>
          </cell>
          <cell r="K1002" t="str">
            <v>НевАзот</v>
          </cell>
          <cell r="L1002" t="str">
            <v>GMF</v>
          </cell>
          <cell r="M1002" t="str">
            <v>SVL</v>
          </cell>
          <cell r="N1002">
            <v>694.49</v>
          </cell>
          <cell r="O1002">
            <v>132432.99</v>
          </cell>
          <cell r="P1002">
            <v>119189.69</v>
          </cell>
          <cell r="Q1002">
            <v>13243.3</v>
          </cell>
          <cell r="R1002">
            <v>-440</v>
          </cell>
          <cell r="S1002">
            <v>-83904.04</v>
          </cell>
          <cell r="T1002">
            <v>-83904.04</v>
          </cell>
          <cell r="U1002">
            <v>0</v>
          </cell>
          <cell r="V1002">
            <v>0</v>
          </cell>
          <cell r="W1002">
            <v>0</v>
          </cell>
          <cell r="X1002">
            <v>0</v>
          </cell>
          <cell r="Y1002">
            <v>0</v>
          </cell>
        </row>
        <row r="1003">
          <cell r="A1003">
            <v>200210</v>
          </cell>
          <cell r="B1003" t="str">
            <v>eac161</v>
          </cell>
          <cell r="C1003" t="str">
            <v>eac</v>
          </cell>
          <cell r="D1003">
            <v>37540</v>
          </cell>
          <cell r="E1003">
            <v>37538</v>
          </cell>
          <cell r="F1003">
            <v>37547</v>
          </cell>
          <cell r="G1003">
            <v>37538</v>
          </cell>
          <cell r="H1003">
            <v>55.478999999999999</v>
          </cell>
          <cell r="I1003">
            <v>55.478999999999999</v>
          </cell>
          <cell r="J1003" t="str">
            <v>Карбохим</v>
          </cell>
          <cell r="K1003" t="str">
            <v>НевАзот</v>
          </cell>
          <cell r="L1003" t="str">
            <v>GMF</v>
          </cell>
          <cell r="M1003" t="str">
            <v>SVL</v>
          </cell>
          <cell r="N1003">
            <v>694.49</v>
          </cell>
          <cell r="O1003">
            <v>38529.61</v>
          </cell>
          <cell r="P1003">
            <v>34676.65</v>
          </cell>
          <cell r="Q1003">
            <v>3852.96</v>
          </cell>
          <cell r="R1003">
            <v>-440</v>
          </cell>
          <cell r="S1003">
            <v>-24410.76</v>
          </cell>
          <cell r="T1003">
            <v>-24410.76</v>
          </cell>
          <cell r="U1003">
            <v>0</v>
          </cell>
          <cell r="V1003">
            <v>0</v>
          </cell>
          <cell r="W1003">
            <v>0</v>
          </cell>
          <cell r="X1003">
            <v>0</v>
          </cell>
          <cell r="Y1003">
            <v>0</v>
          </cell>
        </row>
        <row r="1004">
          <cell r="A1004">
            <v>200210</v>
          </cell>
          <cell r="B1004" t="str">
            <v>eac162</v>
          </cell>
          <cell r="C1004" t="str">
            <v>eac</v>
          </cell>
          <cell r="D1004">
            <v>37540</v>
          </cell>
          <cell r="E1004">
            <v>37540</v>
          </cell>
          <cell r="F1004">
            <v>37547</v>
          </cell>
          <cell r="G1004">
            <v>37540</v>
          </cell>
          <cell r="H1004">
            <v>271.012</v>
          </cell>
          <cell r="I1004">
            <v>271.012</v>
          </cell>
          <cell r="J1004" t="str">
            <v>Карбохим</v>
          </cell>
          <cell r="K1004" t="str">
            <v>НевАзот</v>
          </cell>
          <cell r="L1004" t="str">
            <v>GMF</v>
          </cell>
          <cell r="M1004" t="str">
            <v>SVL</v>
          </cell>
          <cell r="N1004">
            <v>694.49</v>
          </cell>
          <cell r="O1004">
            <v>188215.12</v>
          </cell>
          <cell r="P1004">
            <v>169393.61</v>
          </cell>
          <cell r="Q1004">
            <v>18821.509999999998</v>
          </cell>
          <cell r="R1004">
            <v>-440</v>
          </cell>
          <cell r="S1004">
            <v>-119245.28</v>
          </cell>
          <cell r="T1004">
            <v>-119245.28</v>
          </cell>
          <cell r="U1004">
            <v>0</v>
          </cell>
          <cell r="V1004">
            <v>0</v>
          </cell>
          <cell r="W1004">
            <v>0</v>
          </cell>
          <cell r="X1004">
            <v>0</v>
          </cell>
          <cell r="Y1004">
            <v>0</v>
          </cell>
        </row>
        <row r="1005">
          <cell r="A1005">
            <v>200209</v>
          </cell>
          <cell r="B1005" t="str">
            <v>eac163</v>
          </cell>
          <cell r="C1005" t="str">
            <v>eac</v>
          </cell>
          <cell r="D1005">
            <v>37529</v>
          </cell>
          <cell r="E1005">
            <v>37527</v>
          </cell>
          <cell r="F1005">
            <v>37539</v>
          </cell>
          <cell r="G1005">
            <v>37527</v>
          </cell>
          <cell r="H1005">
            <v>63.15</v>
          </cell>
          <cell r="I1005">
            <v>63.15</v>
          </cell>
          <cell r="J1005" t="str">
            <v>Амзя</v>
          </cell>
          <cell r="K1005" t="str">
            <v>НевАзот</v>
          </cell>
          <cell r="L1005" t="str">
            <v>GMF</v>
          </cell>
          <cell r="M1005" t="str">
            <v>Vinmar</v>
          </cell>
          <cell r="N1005">
            <v>589.78</v>
          </cell>
          <cell r="O1005">
            <v>37244.61</v>
          </cell>
          <cell r="P1005">
            <v>37244.61</v>
          </cell>
          <cell r="Q1005">
            <v>0</v>
          </cell>
          <cell r="R1005">
            <v>-370.2</v>
          </cell>
          <cell r="S1005">
            <v>-23378.13</v>
          </cell>
          <cell r="T1005">
            <v>-23378.13</v>
          </cell>
          <cell r="U1005">
            <v>0</v>
          </cell>
          <cell r="V1005">
            <v>-99.439300000000003</v>
          </cell>
          <cell r="W1005">
            <v>-6279.59</v>
          </cell>
          <cell r="X1005">
            <v>-6279.59</v>
          </cell>
          <cell r="Y1005">
            <v>0</v>
          </cell>
        </row>
        <row r="1006">
          <cell r="A1006">
            <v>200209</v>
          </cell>
          <cell r="B1006" t="str">
            <v>eac163a</v>
          </cell>
          <cell r="C1006" t="str">
            <v>eac</v>
          </cell>
          <cell r="D1006">
            <v>37529</v>
          </cell>
          <cell r="E1006">
            <v>37527</v>
          </cell>
          <cell r="F1006">
            <v>37539</v>
          </cell>
          <cell r="G1006">
            <v>37527</v>
          </cell>
          <cell r="H1006">
            <v>63.15</v>
          </cell>
          <cell r="I1006">
            <v>63.15</v>
          </cell>
          <cell r="J1006" t="str">
            <v>Амзя</v>
          </cell>
          <cell r="K1006" t="str">
            <v>НевАзот</v>
          </cell>
          <cell r="L1006" t="str">
            <v>GMF</v>
          </cell>
          <cell r="M1006" t="str">
            <v>Vinmar</v>
          </cell>
          <cell r="N1006">
            <v>535</v>
          </cell>
          <cell r="O1006">
            <v>33785.25</v>
          </cell>
          <cell r="P1006">
            <v>33785.25</v>
          </cell>
          <cell r="Q1006">
            <v>0</v>
          </cell>
          <cell r="R1006">
            <v>-370.2</v>
          </cell>
          <cell r="S1006">
            <v>-23378.13</v>
          </cell>
          <cell r="T1006">
            <v>-23378.13</v>
          </cell>
          <cell r="U1006">
            <v>0</v>
          </cell>
          <cell r="V1006">
            <v>-49</v>
          </cell>
          <cell r="W1006">
            <v>-3094.35</v>
          </cell>
          <cell r="X1006">
            <v>0</v>
          </cell>
          <cell r="Y1006">
            <v>-3094.35</v>
          </cell>
        </row>
        <row r="1007">
          <cell r="A1007">
            <v>200209</v>
          </cell>
          <cell r="B1007" t="str">
            <v>eac164</v>
          </cell>
          <cell r="C1007" t="str">
            <v>eac</v>
          </cell>
          <cell r="D1007">
            <v>37529</v>
          </cell>
          <cell r="E1007">
            <v>37529</v>
          </cell>
          <cell r="F1007">
            <v>37539</v>
          </cell>
          <cell r="G1007">
            <v>37529</v>
          </cell>
          <cell r="H1007">
            <v>119.2</v>
          </cell>
          <cell r="I1007">
            <v>119.2</v>
          </cell>
          <cell r="J1007" t="str">
            <v>Амзя</v>
          </cell>
          <cell r="K1007" t="str">
            <v>НевАзот</v>
          </cell>
          <cell r="L1007" t="str">
            <v>GMF</v>
          </cell>
          <cell r="M1007" t="str">
            <v>Vinmar</v>
          </cell>
          <cell r="N1007">
            <v>589.78</v>
          </cell>
          <cell r="O1007">
            <v>70301.78</v>
          </cell>
          <cell r="P1007">
            <v>70301.78</v>
          </cell>
          <cell r="Q1007">
            <v>0</v>
          </cell>
          <cell r="R1007">
            <v>-370.2</v>
          </cell>
          <cell r="S1007">
            <v>-44127.839999999997</v>
          </cell>
          <cell r="T1007">
            <v>-44127.839999999997</v>
          </cell>
          <cell r="U1007">
            <v>0</v>
          </cell>
          <cell r="V1007">
            <v>-49.7196</v>
          </cell>
          <cell r="W1007">
            <v>-5926.58</v>
          </cell>
          <cell r="X1007">
            <v>-5926.58</v>
          </cell>
          <cell r="Y1007">
            <v>0</v>
          </cell>
        </row>
        <row r="1008">
          <cell r="A1008">
            <v>200209</v>
          </cell>
          <cell r="B1008" t="str">
            <v>eac165</v>
          </cell>
          <cell r="C1008" t="str">
            <v>eac</v>
          </cell>
          <cell r="D1008">
            <v>37505</v>
          </cell>
          <cell r="E1008">
            <v>37529</v>
          </cell>
          <cell r="F1008">
            <v>37536</v>
          </cell>
          <cell r="G1008">
            <v>37529</v>
          </cell>
          <cell r="H1008">
            <v>173.15</v>
          </cell>
          <cell r="I1008">
            <v>173.15</v>
          </cell>
          <cell r="J1008" t="str">
            <v>Карбохим</v>
          </cell>
          <cell r="K1008" t="str">
            <v>НевАзот</v>
          </cell>
          <cell r="L1008" t="str">
            <v>GMF</v>
          </cell>
          <cell r="M1008" t="str">
            <v>Vinmar</v>
          </cell>
          <cell r="N1008">
            <v>535</v>
          </cell>
          <cell r="O1008">
            <v>92635.25</v>
          </cell>
          <cell r="P1008">
            <v>92635.25</v>
          </cell>
          <cell r="Q1008">
            <v>0</v>
          </cell>
          <cell r="R1008">
            <v>-370.2</v>
          </cell>
          <cell r="S1008">
            <v>-64100.13</v>
          </cell>
          <cell r="T1008">
            <v>-64100.13</v>
          </cell>
          <cell r="U1008">
            <v>0</v>
          </cell>
          <cell r="V1008">
            <v>-42.949599999999997</v>
          </cell>
          <cell r="W1008">
            <v>-7436.73</v>
          </cell>
          <cell r="X1008">
            <v>-7436.73</v>
          </cell>
          <cell r="Y1008">
            <v>0</v>
          </cell>
        </row>
        <row r="1009">
          <cell r="A1009">
            <v>200210</v>
          </cell>
          <cell r="B1009" t="str">
            <v>eac166</v>
          </cell>
          <cell r="C1009" t="str">
            <v>eac</v>
          </cell>
          <cell r="D1009">
            <v>37540</v>
          </cell>
          <cell r="E1009">
            <v>37545</v>
          </cell>
          <cell r="F1009">
            <v>37547</v>
          </cell>
          <cell r="G1009">
            <v>37545</v>
          </cell>
          <cell r="H1009">
            <v>166.51900000000001</v>
          </cell>
          <cell r="I1009">
            <v>166.51900000000001</v>
          </cell>
          <cell r="J1009" t="str">
            <v>Карбохим</v>
          </cell>
          <cell r="K1009" t="str">
            <v>НевАзот</v>
          </cell>
          <cell r="L1009" t="str">
            <v>GMF</v>
          </cell>
          <cell r="M1009" t="str">
            <v>SVL</v>
          </cell>
          <cell r="N1009">
            <v>694.49</v>
          </cell>
          <cell r="O1009">
            <v>115645.78</v>
          </cell>
          <cell r="P1009">
            <v>104081.2</v>
          </cell>
          <cell r="Q1009">
            <v>11564.58</v>
          </cell>
          <cell r="R1009">
            <v>-440</v>
          </cell>
          <cell r="S1009">
            <v>-73268.36</v>
          </cell>
          <cell r="T1009">
            <v>-73268.36</v>
          </cell>
          <cell r="U1009">
            <v>0</v>
          </cell>
          <cell r="V1009">
            <v>0</v>
          </cell>
          <cell r="W1009">
            <v>0</v>
          </cell>
          <cell r="X1009">
            <v>0</v>
          </cell>
          <cell r="Y1009">
            <v>0</v>
          </cell>
        </row>
        <row r="1010">
          <cell r="A1010">
            <v>200210</v>
          </cell>
          <cell r="B1010" t="str">
            <v>eac167</v>
          </cell>
          <cell r="C1010" t="str">
            <v>eac</v>
          </cell>
          <cell r="D1010">
            <v>37540</v>
          </cell>
          <cell r="E1010">
            <v>37544</v>
          </cell>
          <cell r="F1010">
            <v>37547</v>
          </cell>
          <cell r="G1010">
            <v>37544</v>
          </cell>
          <cell r="H1010">
            <v>119.73399999999999</v>
          </cell>
          <cell r="I1010">
            <v>119.73399999999999</v>
          </cell>
          <cell r="J1010" t="str">
            <v>Карбохим</v>
          </cell>
          <cell r="K1010" t="str">
            <v>НевАзот</v>
          </cell>
          <cell r="L1010" t="str">
            <v>GMF</v>
          </cell>
          <cell r="M1010" t="str">
            <v>SVL</v>
          </cell>
          <cell r="N1010">
            <v>694.49</v>
          </cell>
          <cell r="O1010">
            <v>83154.070000000007</v>
          </cell>
          <cell r="P1010">
            <v>74838.66</v>
          </cell>
          <cell r="Q1010">
            <v>8315.41</v>
          </cell>
          <cell r="R1010">
            <v>-440</v>
          </cell>
          <cell r="S1010">
            <v>-52682.96</v>
          </cell>
          <cell r="T1010">
            <v>-52682.96</v>
          </cell>
          <cell r="U1010">
            <v>0</v>
          </cell>
          <cell r="V1010">
            <v>0</v>
          </cell>
          <cell r="W1010">
            <v>0</v>
          </cell>
          <cell r="X1010">
            <v>0</v>
          </cell>
          <cell r="Y1010">
            <v>0</v>
          </cell>
        </row>
        <row r="1011">
          <cell r="A1011">
            <v>200112</v>
          </cell>
          <cell r="B1011" t="str">
            <v>eac17</v>
          </cell>
          <cell r="C1011" t="str">
            <v>eac</v>
          </cell>
          <cell r="D1011">
            <v>37240</v>
          </cell>
          <cell r="E1011">
            <v>37239</v>
          </cell>
          <cell r="F1011">
            <v>37240</v>
          </cell>
          <cell r="G1011">
            <v>37239</v>
          </cell>
          <cell r="H1011">
            <v>451</v>
          </cell>
          <cell r="I1011">
            <v>451</v>
          </cell>
          <cell r="J1011" t="str">
            <v>Амзя</v>
          </cell>
          <cell r="K1011" t="str">
            <v>НевАзот</v>
          </cell>
          <cell r="L1011" t="str">
            <v>GMF</v>
          </cell>
          <cell r="M1011" t="str">
            <v>Vinmar</v>
          </cell>
          <cell r="N1011">
            <v>405</v>
          </cell>
          <cell r="O1011">
            <v>182655</v>
          </cell>
          <cell r="P1011">
            <v>182655</v>
          </cell>
          <cell r="Q1011">
            <v>0</v>
          </cell>
          <cell r="R1011">
            <v>-300</v>
          </cell>
          <cell r="S1011">
            <v>-135300</v>
          </cell>
          <cell r="T1011">
            <v>-135300</v>
          </cell>
          <cell r="U1011">
            <v>0</v>
          </cell>
          <cell r="V1011">
            <v>-47.854199999999999</v>
          </cell>
          <cell r="W1011">
            <v>-21582.240000000002</v>
          </cell>
          <cell r="X1011">
            <v>-21582.240000000002</v>
          </cell>
          <cell r="Y1011">
            <v>0</v>
          </cell>
        </row>
        <row r="1012">
          <cell r="A1012">
            <v>200208</v>
          </cell>
          <cell r="B1012" t="str">
            <v>eac171</v>
          </cell>
          <cell r="C1012" t="str">
            <v>eac</v>
          </cell>
          <cell r="D1012">
            <v>37499</v>
          </cell>
          <cell r="E1012">
            <v>37497</v>
          </cell>
          <cell r="F1012">
            <v>37504</v>
          </cell>
          <cell r="G1012">
            <v>37497</v>
          </cell>
          <cell r="H1012">
            <v>141.5</v>
          </cell>
          <cell r="I1012">
            <v>141.5</v>
          </cell>
          <cell r="J1012" t="str">
            <v>Амзя</v>
          </cell>
          <cell r="K1012" t="str">
            <v>НевАзот</v>
          </cell>
          <cell r="L1012" t="str">
            <v>GMF</v>
          </cell>
          <cell r="M1012" t="str">
            <v>4</v>
          </cell>
          <cell r="N1012">
            <v>1100</v>
          </cell>
          <cell r="O1012">
            <v>155650</v>
          </cell>
          <cell r="P1012">
            <v>0</v>
          </cell>
          <cell r="Q1012">
            <v>155650</v>
          </cell>
          <cell r="R1012">
            <v>-440</v>
          </cell>
          <cell r="S1012">
            <v>-62260</v>
          </cell>
          <cell r="T1012">
            <v>0</v>
          </cell>
          <cell r="U1012">
            <v>-62260</v>
          </cell>
          <cell r="V1012">
            <v>-49</v>
          </cell>
          <cell r="W1012">
            <v>-6933.5</v>
          </cell>
          <cell r="X1012">
            <v>0</v>
          </cell>
          <cell r="Y1012">
            <v>-6933.5</v>
          </cell>
        </row>
        <row r="1013">
          <cell r="A1013">
            <v>200211</v>
          </cell>
          <cell r="B1013" t="str">
            <v>eac172</v>
          </cell>
          <cell r="C1013" t="str">
            <v>eac</v>
          </cell>
          <cell r="D1013">
            <v>37575</v>
          </cell>
          <cell r="E1013">
            <v>37527</v>
          </cell>
          <cell r="F1013">
            <v>37582</v>
          </cell>
          <cell r="G1013">
            <v>37527</v>
          </cell>
          <cell r="H1013">
            <v>58</v>
          </cell>
          <cell r="I1013">
            <v>58</v>
          </cell>
          <cell r="J1013" t="str">
            <v>Карбохим</v>
          </cell>
          <cell r="K1013" t="str">
            <v>НевАзот</v>
          </cell>
          <cell r="L1013" t="str">
            <v>GMF</v>
          </cell>
          <cell r="M1013" t="str">
            <v>Konimpex</v>
          </cell>
          <cell r="N1013">
            <v>600</v>
          </cell>
          <cell r="O1013">
            <v>34800</v>
          </cell>
          <cell r="P1013">
            <v>0</v>
          </cell>
          <cell r="Q1013">
            <v>34800</v>
          </cell>
          <cell r="R1013">
            <v>-380.2</v>
          </cell>
          <cell r="S1013">
            <v>-22051.599999999999</v>
          </cell>
          <cell r="T1013">
            <v>0</v>
          </cell>
          <cell r="U1013">
            <v>-22051.599999999999</v>
          </cell>
          <cell r="V1013">
            <v>-65</v>
          </cell>
          <cell r="W1013">
            <v>-3770</v>
          </cell>
          <cell r="X1013">
            <v>0</v>
          </cell>
          <cell r="Y1013">
            <v>-3770</v>
          </cell>
        </row>
        <row r="1014">
          <cell r="A1014">
            <v>200211</v>
          </cell>
          <cell r="B1014" t="str">
            <v>eac173</v>
          </cell>
          <cell r="C1014" t="str">
            <v>eac</v>
          </cell>
          <cell r="D1014">
            <v>37575</v>
          </cell>
          <cell r="E1014">
            <v>37571</v>
          </cell>
          <cell r="F1014">
            <v>37582</v>
          </cell>
          <cell r="G1014">
            <v>37571</v>
          </cell>
          <cell r="H1014">
            <v>152.52000000000001</v>
          </cell>
          <cell r="I1014">
            <v>152.52000000000001</v>
          </cell>
          <cell r="J1014" t="str">
            <v>Карбохим</v>
          </cell>
          <cell r="K1014" t="str">
            <v>НевАзот</v>
          </cell>
          <cell r="L1014" t="str">
            <v>GMF</v>
          </cell>
          <cell r="M1014" t="str">
            <v>SVL</v>
          </cell>
          <cell r="N1014">
            <v>355</v>
          </cell>
          <cell r="O1014">
            <v>54144.6</v>
          </cell>
          <cell r="P1014">
            <v>27072.3</v>
          </cell>
          <cell r="Q1014">
            <v>27072.3</v>
          </cell>
          <cell r="R1014">
            <v>-440</v>
          </cell>
          <cell r="S1014">
            <v>-67108.800000000003</v>
          </cell>
          <cell r="T1014">
            <v>0</v>
          </cell>
          <cell r="U1014">
            <v>-67108.800000000003</v>
          </cell>
          <cell r="V1014">
            <v>0</v>
          </cell>
          <cell r="W1014">
            <v>0</v>
          </cell>
          <cell r="X1014">
            <v>0</v>
          </cell>
          <cell r="Y1014">
            <v>0</v>
          </cell>
        </row>
        <row r="1015">
          <cell r="A1015">
            <v>200211</v>
          </cell>
          <cell r="B1015" t="str">
            <v>eac174</v>
          </cell>
          <cell r="C1015" t="str">
            <v>eac</v>
          </cell>
          <cell r="D1015">
            <v>37575</v>
          </cell>
          <cell r="E1015">
            <v>37571</v>
          </cell>
          <cell r="F1015">
            <v>37582</v>
          </cell>
          <cell r="G1015">
            <v>37571</v>
          </cell>
          <cell r="H1015">
            <v>649.73</v>
          </cell>
          <cell r="I1015">
            <v>649.73</v>
          </cell>
          <cell r="J1015" t="str">
            <v>Карбохим</v>
          </cell>
          <cell r="K1015" t="str">
            <v>НевАзот</v>
          </cell>
          <cell r="L1015" t="str">
            <v>GMF</v>
          </cell>
          <cell r="M1015" t="str">
            <v>SVL</v>
          </cell>
          <cell r="N1015">
            <v>500</v>
          </cell>
          <cell r="O1015">
            <v>324865</v>
          </cell>
          <cell r="P1015">
            <v>292378.5</v>
          </cell>
          <cell r="Q1015">
            <v>32486.5</v>
          </cell>
          <cell r="R1015">
            <v>-440</v>
          </cell>
          <cell r="S1015">
            <v>-285881.2</v>
          </cell>
          <cell r="T1015">
            <v>-138378.72</v>
          </cell>
          <cell r="U1015">
            <v>-147502.48000000001</v>
          </cell>
          <cell r="V1015">
            <v>0</v>
          </cell>
          <cell r="W1015">
            <v>0</v>
          </cell>
          <cell r="X1015">
            <v>0</v>
          </cell>
          <cell r="Y1015">
            <v>0</v>
          </cell>
        </row>
        <row r="1016">
          <cell r="A1016">
            <v>200112</v>
          </cell>
          <cell r="B1016" t="str">
            <v>eac18</v>
          </cell>
          <cell r="C1016" t="str">
            <v>eac</v>
          </cell>
          <cell r="D1016">
            <v>37241</v>
          </cell>
          <cell r="E1016">
            <v>37247</v>
          </cell>
          <cell r="F1016">
            <v>37241</v>
          </cell>
          <cell r="G1016">
            <v>37247</v>
          </cell>
          <cell r="H1016">
            <v>268.673</v>
          </cell>
          <cell r="I1016">
            <v>268.673</v>
          </cell>
          <cell r="J1016" t="str">
            <v>Карбохим</v>
          </cell>
          <cell r="K1016" t="str">
            <v>КГОК</v>
          </cell>
          <cell r="L1016" t="str">
            <v>GMF</v>
          </cell>
          <cell r="M1016" t="str">
            <v>Vopak</v>
          </cell>
          <cell r="N1016">
            <v>405</v>
          </cell>
          <cell r="O1016">
            <v>108812.57</v>
          </cell>
          <cell r="P1016">
            <v>108812.57</v>
          </cell>
          <cell r="Q1016">
            <v>0</v>
          </cell>
          <cell r="R1016">
            <v>-368.84</v>
          </cell>
          <cell r="S1016">
            <v>-99097.35</v>
          </cell>
          <cell r="T1016">
            <v>-99097.35</v>
          </cell>
          <cell r="U1016">
            <v>0</v>
          </cell>
          <cell r="V1016">
            <v>-42.352899999999998</v>
          </cell>
          <cell r="W1016">
            <v>-11379.09</v>
          </cell>
          <cell r="X1016">
            <v>-11379.09</v>
          </cell>
          <cell r="Y1016">
            <v>0</v>
          </cell>
        </row>
        <row r="1017">
          <cell r="A1017">
            <v>200112</v>
          </cell>
          <cell r="B1017" t="str">
            <v>eac19</v>
          </cell>
          <cell r="C1017" t="str">
            <v>eac</v>
          </cell>
          <cell r="D1017">
            <v>37236</v>
          </cell>
          <cell r="E1017">
            <v>37236</v>
          </cell>
          <cell r="F1017">
            <v>37236</v>
          </cell>
          <cell r="G1017">
            <v>37236</v>
          </cell>
          <cell r="H1017">
            <v>158.761</v>
          </cell>
          <cell r="I1017">
            <v>158.761</v>
          </cell>
          <cell r="J1017" t="str">
            <v>Карбохим</v>
          </cell>
          <cell r="K1017" t="str">
            <v>КГОК</v>
          </cell>
          <cell r="L1017" t="str">
            <v>GMF</v>
          </cell>
          <cell r="M1017" t="str">
            <v>SVL</v>
          </cell>
          <cell r="N1017">
            <v>362</v>
          </cell>
          <cell r="O1017">
            <v>57471.48</v>
          </cell>
          <cell r="P1017">
            <v>51724.33</v>
          </cell>
          <cell r="Q1017">
            <v>5747.15</v>
          </cell>
          <cell r="R1017">
            <v>-368.84</v>
          </cell>
          <cell r="S1017">
            <v>-58557.41</v>
          </cell>
          <cell r="T1017">
            <v>-58557.41</v>
          </cell>
          <cell r="U1017">
            <v>0</v>
          </cell>
          <cell r="V1017">
            <v>0</v>
          </cell>
          <cell r="W1017">
            <v>0</v>
          </cell>
          <cell r="X1017">
            <v>0</v>
          </cell>
          <cell r="Y1017">
            <v>0</v>
          </cell>
        </row>
        <row r="1018">
          <cell r="A1018">
            <v>200112</v>
          </cell>
          <cell r="B1018" t="str">
            <v>eac20</v>
          </cell>
          <cell r="C1018" t="str">
            <v>eac</v>
          </cell>
          <cell r="D1018">
            <v>37245</v>
          </cell>
          <cell r="E1018">
            <v>37254</v>
          </cell>
          <cell r="F1018">
            <v>37245</v>
          </cell>
          <cell r="G1018">
            <v>37254</v>
          </cell>
          <cell r="H1018">
            <v>307.77499999999998</v>
          </cell>
          <cell r="I1018">
            <v>307.77499999999998</v>
          </cell>
          <cell r="J1018" t="str">
            <v>Амзя</v>
          </cell>
          <cell r="K1018" t="str">
            <v>НевАзот</v>
          </cell>
          <cell r="L1018" t="str">
            <v>GMF</v>
          </cell>
          <cell r="M1018" t="str">
            <v>Vinmar</v>
          </cell>
          <cell r="N1018">
            <v>405</v>
          </cell>
          <cell r="O1018">
            <v>124648.88</v>
          </cell>
          <cell r="P1018">
            <v>124648.88</v>
          </cell>
          <cell r="Q1018">
            <v>0</v>
          </cell>
          <cell r="R1018">
            <v>-300</v>
          </cell>
          <cell r="S1018">
            <v>-92332.5</v>
          </cell>
          <cell r="T1018">
            <v>-92332.5</v>
          </cell>
          <cell r="U1018">
            <v>0</v>
          </cell>
          <cell r="V1018">
            <v>-41.930599999999998</v>
          </cell>
          <cell r="W1018">
            <v>-12905.2</v>
          </cell>
          <cell r="X1018">
            <v>-12905.2</v>
          </cell>
          <cell r="Y1018">
            <v>0</v>
          </cell>
        </row>
        <row r="1019">
          <cell r="A1019">
            <v>200112</v>
          </cell>
          <cell r="B1019" t="str">
            <v>eac21</v>
          </cell>
          <cell r="C1019" t="str">
            <v>eac</v>
          </cell>
          <cell r="D1019">
            <v>37236</v>
          </cell>
          <cell r="E1019">
            <v>37239</v>
          </cell>
          <cell r="F1019">
            <v>37236</v>
          </cell>
          <cell r="G1019">
            <v>37239</v>
          </cell>
          <cell r="H1019">
            <v>130</v>
          </cell>
          <cell r="I1019">
            <v>130</v>
          </cell>
          <cell r="J1019" t="str">
            <v>Карбохим</v>
          </cell>
          <cell r="K1019" t="str">
            <v>КГОК</v>
          </cell>
          <cell r="L1019" t="str">
            <v>GMF</v>
          </cell>
          <cell r="M1019" t="str">
            <v>SVL</v>
          </cell>
          <cell r="N1019">
            <v>362</v>
          </cell>
          <cell r="O1019">
            <v>47060</v>
          </cell>
          <cell r="P1019">
            <v>42354</v>
          </cell>
          <cell r="Q1019">
            <v>4706</v>
          </cell>
          <cell r="R1019">
            <v>-368.84</v>
          </cell>
          <cell r="S1019">
            <v>-47949.2</v>
          </cell>
          <cell r="T1019">
            <v>-47949.2</v>
          </cell>
          <cell r="U1019">
            <v>0</v>
          </cell>
          <cell r="V1019">
            <v>0</v>
          </cell>
          <cell r="W1019">
            <v>0</v>
          </cell>
          <cell r="X1019">
            <v>0</v>
          </cell>
          <cell r="Y1019">
            <v>0</v>
          </cell>
        </row>
        <row r="1020">
          <cell r="A1020">
            <v>200112</v>
          </cell>
          <cell r="B1020" t="str">
            <v>eac22</v>
          </cell>
          <cell r="C1020" t="str">
            <v>eac</v>
          </cell>
          <cell r="D1020">
            <v>37236</v>
          </cell>
          <cell r="E1020">
            <v>37242</v>
          </cell>
          <cell r="F1020">
            <v>37236</v>
          </cell>
          <cell r="G1020">
            <v>37242</v>
          </cell>
          <cell r="H1020">
            <v>85.224000000000004</v>
          </cell>
          <cell r="I1020">
            <v>85.224000000000004</v>
          </cell>
          <cell r="J1020" t="str">
            <v>Карбохим</v>
          </cell>
          <cell r="K1020" t="str">
            <v>КГОК</v>
          </cell>
          <cell r="L1020" t="str">
            <v>GMF</v>
          </cell>
          <cell r="M1020" t="str">
            <v>SVL</v>
          </cell>
          <cell r="N1020">
            <v>362</v>
          </cell>
          <cell r="O1020">
            <v>30851.09</v>
          </cell>
          <cell r="P1020">
            <v>27765.98</v>
          </cell>
          <cell r="Q1020">
            <v>3085.11</v>
          </cell>
          <cell r="R1020">
            <v>-368.84</v>
          </cell>
          <cell r="S1020">
            <v>-31434.02</v>
          </cell>
          <cell r="T1020">
            <v>-31434.02</v>
          </cell>
          <cell r="U1020">
            <v>0</v>
          </cell>
          <cell r="V1020">
            <v>0</v>
          </cell>
          <cell r="W1020">
            <v>0</v>
          </cell>
          <cell r="X1020">
            <v>0</v>
          </cell>
          <cell r="Y1020">
            <v>0</v>
          </cell>
        </row>
        <row r="1021">
          <cell r="A1021">
            <v>200112</v>
          </cell>
          <cell r="B1021" t="str">
            <v>eac23</v>
          </cell>
          <cell r="C1021" t="str">
            <v>eac</v>
          </cell>
          <cell r="D1021">
            <v>37240</v>
          </cell>
          <cell r="E1021">
            <v>37246</v>
          </cell>
          <cell r="F1021">
            <v>37240</v>
          </cell>
          <cell r="G1021">
            <v>37246</v>
          </cell>
          <cell r="H1021">
            <v>134.55000000000001</v>
          </cell>
          <cell r="I1021">
            <v>134.55000000000001</v>
          </cell>
          <cell r="J1021" t="str">
            <v>Амзя</v>
          </cell>
          <cell r="K1021" t="str">
            <v>НевАзот</v>
          </cell>
          <cell r="L1021" t="str">
            <v>GMF</v>
          </cell>
          <cell r="M1021" t="str">
            <v>Vinmar</v>
          </cell>
          <cell r="N1021">
            <v>405</v>
          </cell>
          <cell r="O1021">
            <v>54492.75</v>
          </cell>
          <cell r="P1021">
            <v>54492.75</v>
          </cell>
          <cell r="Q1021">
            <v>0</v>
          </cell>
          <cell r="R1021">
            <v>-300</v>
          </cell>
          <cell r="S1021">
            <v>-40365</v>
          </cell>
          <cell r="T1021">
            <v>-40365</v>
          </cell>
          <cell r="U1021">
            <v>0</v>
          </cell>
          <cell r="V1021">
            <v>-41.728700000000003</v>
          </cell>
          <cell r="W1021">
            <v>-5614.6</v>
          </cell>
          <cell r="X1021">
            <v>-5614.6</v>
          </cell>
          <cell r="Y1021">
            <v>0</v>
          </cell>
        </row>
        <row r="1022">
          <cell r="A1022">
            <v>200112</v>
          </cell>
          <cell r="B1022" t="str">
            <v>eac25</v>
          </cell>
          <cell r="C1022" t="str">
            <v>eac</v>
          </cell>
          <cell r="D1022">
            <v>37271</v>
          </cell>
          <cell r="E1022">
            <v>37255</v>
          </cell>
          <cell r="F1022">
            <v>37271</v>
          </cell>
          <cell r="G1022">
            <v>37255</v>
          </cell>
          <cell r="H1022">
            <v>467.11700000000002</v>
          </cell>
          <cell r="I1022">
            <v>467.11700000000002</v>
          </cell>
          <cell r="J1022" t="str">
            <v>Карбохим</v>
          </cell>
          <cell r="K1022" t="str">
            <v>КГОК</v>
          </cell>
          <cell r="L1022" t="str">
            <v>GMF</v>
          </cell>
          <cell r="M1022" t="str">
            <v>Vopak</v>
          </cell>
          <cell r="N1022">
            <v>400</v>
          </cell>
          <cell r="O1022">
            <v>186846.8</v>
          </cell>
          <cell r="P1022">
            <v>186846.8</v>
          </cell>
          <cell r="Q1022">
            <v>0</v>
          </cell>
          <cell r="R1022">
            <v>-368.84</v>
          </cell>
          <cell r="S1022">
            <v>-172291.43</v>
          </cell>
          <cell r="T1022">
            <v>-172291.43</v>
          </cell>
          <cell r="U1022">
            <v>0</v>
          </cell>
          <cell r="V1022">
            <v>-42.546300000000002</v>
          </cell>
          <cell r="W1022">
            <v>-19874.080000000002</v>
          </cell>
          <cell r="X1022">
            <v>-19874.080000000002</v>
          </cell>
          <cell r="Y1022">
            <v>0</v>
          </cell>
        </row>
        <row r="1023">
          <cell r="A1023">
            <v>200112</v>
          </cell>
          <cell r="B1023" t="str">
            <v>eac26</v>
          </cell>
          <cell r="C1023" t="str">
            <v>eac</v>
          </cell>
          <cell r="D1023">
            <v>37253</v>
          </cell>
          <cell r="E1023">
            <v>37255</v>
          </cell>
          <cell r="F1023">
            <v>37253</v>
          </cell>
          <cell r="G1023">
            <v>37255</v>
          </cell>
          <cell r="H1023">
            <v>117.5</v>
          </cell>
          <cell r="I1023">
            <v>117.5</v>
          </cell>
          <cell r="J1023" t="str">
            <v>Амзя</v>
          </cell>
          <cell r="K1023" t="str">
            <v>НевАзот</v>
          </cell>
          <cell r="L1023" t="str">
            <v>GMF</v>
          </cell>
          <cell r="M1023" t="str">
            <v>Vinmar</v>
          </cell>
          <cell r="N1023">
            <v>405</v>
          </cell>
          <cell r="O1023">
            <v>47587.5</v>
          </cell>
          <cell r="P1023">
            <v>47587.5</v>
          </cell>
          <cell r="Q1023">
            <v>0</v>
          </cell>
          <cell r="R1023">
            <v>-300</v>
          </cell>
          <cell r="S1023">
            <v>-35250</v>
          </cell>
          <cell r="T1023">
            <v>-35250</v>
          </cell>
          <cell r="U1023">
            <v>0</v>
          </cell>
          <cell r="V1023">
            <v>-42.078299999999999</v>
          </cell>
          <cell r="W1023">
            <v>-4944.2</v>
          </cell>
          <cell r="X1023">
            <v>-4944.2</v>
          </cell>
          <cell r="Y1023">
            <v>0</v>
          </cell>
        </row>
        <row r="1024">
          <cell r="A1024">
            <v>200112</v>
          </cell>
          <cell r="B1024" t="str">
            <v>eac27</v>
          </cell>
          <cell r="C1024" t="str">
            <v>eac</v>
          </cell>
          <cell r="D1024">
            <v>37254</v>
          </cell>
          <cell r="E1024">
            <v>37255</v>
          </cell>
          <cell r="F1024">
            <v>37254</v>
          </cell>
          <cell r="G1024">
            <v>37255</v>
          </cell>
          <cell r="H1024">
            <v>59.5</v>
          </cell>
          <cell r="I1024">
            <v>59.5</v>
          </cell>
          <cell r="J1024" t="str">
            <v>Амзя</v>
          </cell>
          <cell r="K1024" t="str">
            <v>НевАзот</v>
          </cell>
          <cell r="L1024" t="str">
            <v>GMF</v>
          </cell>
          <cell r="M1024" t="str">
            <v>Coxon</v>
          </cell>
          <cell r="N1024">
            <v>380</v>
          </cell>
          <cell r="O1024">
            <v>22610</v>
          </cell>
          <cell r="P1024">
            <v>22610</v>
          </cell>
          <cell r="Q1024">
            <v>0</v>
          </cell>
          <cell r="R1024">
            <v>-300</v>
          </cell>
          <cell r="S1024">
            <v>-17850</v>
          </cell>
          <cell r="T1024">
            <v>-17850</v>
          </cell>
          <cell r="U1024">
            <v>0</v>
          </cell>
          <cell r="V1024">
            <v>0</v>
          </cell>
          <cell r="W1024">
            <v>0</v>
          </cell>
          <cell r="X1024">
            <v>0</v>
          </cell>
          <cell r="Y1024">
            <v>0</v>
          </cell>
        </row>
        <row r="1025">
          <cell r="A1025">
            <v>200201</v>
          </cell>
          <cell r="B1025" t="str">
            <v>eac28</v>
          </cell>
          <cell r="C1025" t="str">
            <v>eac</v>
          </cell>
          <cell r="D1025">
            <v>37276</v>
          </cell>
          <cell r="E1025">
            <v>37274</v>
          </cell>
          <cell r="F1025">
            <v>37276</v>
          </cell>
          <cell r="G1025">
            <v>37274</v>
          </cell>
          <cell r="H1025">
            <v>309</v>
          </cell>
          <cell r="I1025">
            <v>309</v>
          </cell>
          <cell r="J1025" t="str">
            <v>Амзя</v>
          </cell>
          <cell r="K1025" t="str">
            <v>КГОК</v>
          </cell>
          <cell r="L1025" t="str">
            <v>GMF</v>
          </cell>
          <cell r="M1025" t="str">
            <v>Vinmar</v>
          </cell>
          <cell r="N1025">
            <v>405</v>
          </cell>
          <cell r="O1025">
            <v>125145</v>
          </cell>
          <cell r="P1025">
            <v>125145</v>
          </cell>
          <cell r="Q1025">
            <v>0</v>
          </cell>
          <cell r="R1025">
            <v>-368.84</v>
          </cell>
          <cell r="S1025">
            <v>-113971.56</v>
          </cell>
          <cell r="T1025">
            <v>-113971.56</v>
          </cell>
          <cell r="U1025">
            <v>0</v>
          </cell>
          <cell r="V1025">
            <v>-48.695700000000002</v>
          </cell>
          <cell r="W1025">
            <v>-15046.98</v>
          </cell>
          <cell r="X1025">
            <v>-15046.98</v>
          </cell>
          <cell r="Y1025">
            <v>0</v>
          </cell>
        </row>
        <row r="1026">
          <cell r="A1026">
            <v>200201</v>
          </cell>
          <cell r="B1026" t="str">
            <v>eac29</v>
          </cell>
          <cell r="C1026" t="str">
            <v>eac</v>
          </cell>
          <cell r="D1026">
            <v>37287</v>
          </cell>
          <cell r="E1026">
            <v>37278</v>
          </cell>
          <cell r="F1026">
            <v>37287</v>
          </cell>
          <cell r="G1026">
            <v>37278</v>
          </cell>
          <cell r="H1026">
            <v>313.3</v>
          </cell>
          <cell r="I1026">
            <v>313.3</v>
          </cell>
          <cell r="J1026" t="str">
            <v>Амзя</v>
          </cell>
          <cell r="K1026" t="str">
            <v>КГОК</v>
          </cell>
          <cell r="L1026" t="str">
            <v>GMF</v>
          </cell>
          <cell r="M1026" t="str">
            <v>Vinmar</v>
          </cell>
          <cell r="N1026">
            <v>380</v>
          </cell>
          <cell r="O1026">
            <v>119054</v>
          </cell>
          <cell r="P1026">
            <v>119054</v>
          </cell>
          <cell r="Q1026">
            <v>0</v>
          </cell>
          <cell r="R1026">
            <v>-368.84</v>
          </cell>
          <cell r="S1026">
            <v>-115557.57</v>
          </cell>
          <cell r="T1026">
            <v>-115557.57</v>
          </cell>
          <cell r="U1026">
            <v>0</v>
          </cell>
          <cell r="V1026">
            <v>-48.695700000000002</v>
          </cell>
          <cell r="W1026">
            <v>-15256.37</v>
          </cell>
          <cell r="X1026">
            <v>-15256.37</v>
          </cell>
          <cell r="Y1026">
            <v>0</v>
          </cell>
        </row>
        <row r="1027">
          <cell r="A1027">
            <v>200112</v>
          </cell>
          <cell r="B1027" t="str">
            <v>eac30</v>
          </cell>
          <cell r="C1027" t="str">
            <v>eac</v>
          </cell>
          <cell r="D1027">
            <v>37241</v>
          </cell>
          <cell r="E1027">
            <v>37254</v>
          </cell>
          <cell r="F1027">
            <v>37241</v>
          </cell>
          <cell r="G1027">
            <v>37254</v>
          </cell>
          <cell r="H1027">
            <v>199.94</v>
          </cell>
          <cell r="I1027">
            <v>199.94</v>
          </cell>
          <cell r="J1027" t="str">
            <v>Карбохим</v>
          </cell>
          <cell r="K1027" t="str">
            <v>КГОК</v>
          </cell>
          <cell r="L1027" t="str">
            <v>GMF</v>
          </cell>
          <cell r="M1027" t="str">
            <v>Vopak</v>
          </cell>
          <cell r="N1027">
            <v>405</v>
          </cell>
          <cell r="O1027">
            <v>80975.7</v>
          </cell>
          <cell r="P1027">
            <v>80975.7</v>
          </cell>
          <cell r="Q1027">
            <v>0</v>
          </cell>
          <cell r="R1027">
            <v>-368.84</v>
          </cell>
          <cell r="S1027">
            <v>-73745.87</v>
          </cell>
          <cell r="T1027">
            <v>-73745.87</v>
          </cell>
          <cell r="U1027">
            <v>0</v>
          </cell>
          <cell r="V1027">
            <v>-42.388199999999998</v>
          </cell>
          <cell r="W1027">
            <v>-8475.09</v>
          </cell>
          <cell r="X1027">
            <v>-8475.09</v>
          </cell>
          <cell r="Y1027">
            <v>0</v>
          </cell>
        </row>
        <row r="1028">
          <cell r="A1028">
            <v>200201</v>
          </cell>
          <cell r="B1028" t="str">
            <v>eac31</v>
          </cell>
          <cell r="C1028" t="str">
            <v>eac</v>
          </cell>
          <cell r="D1028">
            <v>37271</v>
          </cell>
          <cell r="E1028">
            <v>37287</v>
          </cell>
          <cell r="F1028">
            <v>37271</v>
          </cell>
          <cell r="G1028">
            <v>37287</v>
          </cell>
          <cell r="H1028">
            <v>228.155</v>
          </cell>
          <cell r="I1028">
            <v>228.155</v>
          </cell>
          <cell r="J1028" t="str">
            <v>Карбохим</v>
          </cell>
          <cell r="K1028" t="str">
            <v>КГОК</v>
          </cell>
          <cell r="L1028" t="str">
            <v>GMF</v>
          </cell>
          <cell r="M1028" t="str">
            <v>Vopak</v>
          </cell>
          <cell r="N1028">
            <v>375</v>
          </cell>
          <cell r="O1028">
            <v>85558.13</v>
          </cell>
          <cell r="P1028">
            <v>85558.13</v>
          </cell>
          <cell r="Q1028">
            <v>0</v>
          </cell>
          <cell r="R1028">
            <v>-370.4</v>
          </cell>
          <cell r="S1028">
            <v>-84508.61</v>
          </cell>
          <cell r="T1028">
            <v>-84508.61</v>
          </cell>
          <cell r="U1028">
            <v>0</v>
          </cell>
          <cell r="V1028">
            <v>-44.624000000000002</v>
          </cell>
          <cell r="W1028">
            <v>-10181.19</v>
          </cell>
          <cell r="X1028">
            <v>-10181.19</v>
          </cell>
          <cell r="Y1028">
            <v>0</v>
          </cell>
        </row>
        <row r="1029">
          <cell r="A1029">
            <v>200201</v>
          </cell>
          <cell r="B1029" t="str">
            <v>eac32</v>
          </cell>
          <cell r="C1029" t="str">
            <v>eac</v>
          </cell>
          <cell r="D1029">
            <v>37276</v>
          </cell>
          <cell r="E1029">
            <v>37285</v>
          </cell>
          <cell r="F1029">
            <v>37276</v>
          </cell>
          <cell r="G1029">
            <v>37285</v>
          </cell>
          <cell r="H1029">
            <v>664.72900000000004</v>
          </cell>
          <cell r="I1029">
            <v>664.72900000000004</v>
          </cell>
          <cell r="J1029" t="str">
            <v>Карбохим</v>
          </cell>
          <cell r="K1029" t="str">
            <v>КГОК</v>
          </cell>
          <cell r="L1029" t="str">
            <v>GMF</v>
          </cell>
          <cell r="M1029" t="str">
            <v>SVL</v>
          </cell>
          <cell r="N1029">
            <v>297.12</v>
          </cell>
          <cell r="O1029">
            <v>197504.28</v>
          </cell>
          <cell r="P1029">
            <v>219360.58</v>
          </cell>
          <cell r="Q1029">
            <v>-21856.3</v>
          </cell>
          <cell r="R1029">
            <v>-370.4</v>
          </cell>
          <cell r="S1029">
            <v>-246215.62</v>
          </cell>
          <cell r="T1029">
            <v>-246215.62</v>
          </cell>
          <cell r="U1029">
            <v>0</v>
          </cell>
          <cell r="V1029">
            <v>0</v>
          </cell>
          <cell r="W1029">
            <v>0</v>
          </cell>
          <cell r="X1029">
            <v>0</v>
          </cell>
          <cell r="Y1029">
            <v>0</v>
          </cell>
        </row>
        <row r="1030">
          <cell r="A1030">
            <v>200201</v>
          </cell>
          <cell r="B1030" t="str">
            <v>eac33</v>
          </cell>
          <cell r="C1030" t="str">
            <v>eac</v>
          </cell>
          <cell r="D1030">
            <v>37287</v>
          </cell>
          <cell r="E1030">
            <v>37287</v>
          </cell>
          <cell r="F1030">
            <v>37287</v>
          </cell>
          <cell r="G1030">
            <v>37287</v>
          </cell>
          <cell r="H1030">
            <v>480.5</v>
          </cell>
          <cell r="I1030">
            <v>480.5</v>
          </cell>
          <cell r="J1030" t="str">
            <v>Молома</v>
          </cell>
          <cell r="K1030" t="str">
            <v>КГОК</v>
          </cell>
          <cell r="L1030" t="str">
            <v>GMF</v>
          </cell>
          <cell r="M1030" t="str">
            <v>Vinmar</v>
          </cell>
          <cell r="N1030">
            <v>380</v>
          </cell>
          <cell r="O1030">
            <v>182590</v>
          </cell>
          <cell r="P1030">
            <v>182590</v>
          </cell>
          <cell r="Q1030">
            <v>0</v>
          </cell>
          <cell r="R1030">
            <v>-370.4</v>
          </cell>
          <cell r="S1030">
            <v>-177977.2</v>
          </cell>
          <cell r="T1030">
            <v>-177977.2</v>
          </cell>
          <cell r="U1030">
            <v>0</v>
          </cell>
          <cell r="V1030">
            <v>-43.324399999999997</v>
          </cell>
          <cell r="W1030">
            <v>-20817.36</v>
          </cell>
          <cell r="X1030">
            <v>-20817.36</v>
          </cell>
          <cell r="Y1030">
            <v>0</v>
          </cell>
        </row>
        <row r="1031">
          <cell r="A1031">
            <v>200201</v>
          </cell>
          <cell r="B1031" t="str">
            <v>eac34</v>
          </cell>
          <cell r="C1031" t="str">
            <v>eac</v>
          </cell>
          <cell r="D1031">
            <v>37287</v>
          </cell>
          <cell r="E1031">
            <v>37285</v>
          </cell>
          <cell r="F1031">
            <v>37287</v>
          </cell>
          <cell r="G1031">
            <v>37285</v>
          </cell>
          <cell r="H1031">
            <v>395.75</v>
          </cell>
          <cell r="I1031">
            <v>395.75</v>
          </cell>
          <cell r="J1031" t="str">
            <v>Амзя</v>
          </cell>
          <cell r="K1031" t="str">
            <v>КГОК</v>
          </cell>
          <cell r="L1031" t="str">
            <v>GMF</v>
          </cell>
          <cell r="M1031" t="str">
            <v>Vinmar</v>
          </cell>
          <cell r="N1031">
            <v>380</v>
          </cell>
          <cell r="O1031">
            <v>150385</v>
          </cell>
          <cell r="P1031">
            <v>150385</v>
          </cell>
          <cell r="Q1031">
            <v>0</v>
          </cell>
          <cell r="R1031">
            <v>-370.4</v>
          </cell>
          <cell r="S1031">
            <v>-146585.79999999999</v>
          </cell>
          <cell r="T1031">
            <v>-146585.79999999999</v>
          </cell>
          <cell r="U1031">
            <v>0</v>
          </cell>
          <cell r="V1031">
            <v>-48.695700000000002</v>
          </cell>
          <cell r="W1031">
            <v>-19271.32</v>
          </cell>
          <cell r="X1031">
            <v>-19271.32</v>
          </cell>
          <cell r="Y1031">
            <v>0</v>
          </cell>
        </row>
        <row r="1032">
          <cell r="A1032">
            <v>200202</v>
          </cell>
          <cell r="B1032" t="str">
            <v>eac35</v>
          </cell>
          <cell r="C1032" t="str">
            <v>eac</v>
          </cell>
          <cell r="D1032">
            <v>37315</v>
          </cell>
          <cell r="E1032">
            <v>37309</v>
          </cell>
          <cell r="F1032">
            <v>37315</v>
          </cell>
          <cell r="G1032">
            <v>37309</v>
          </cell>
          <cell r="H1032">
            <v>479.25</v>
          </cell>
          <cell r="I1032">
            <v>479.25</v>
          </cell>
          <cell r="J1032" t="str">
            <v>Карбохим</v>
          </cell>
          <cell r="K1032" t="str">
            <v>НевАзот</v>
          </cell>
          <cell r="L1032" t="str">
            <v>GMF</v>
          </cell>
          <cell r="M1032" t="str">
            <v>SVL</v>
          </cell>
          <cell r="N1032">
            <v>276.36</v>
          </cell>
          <cell r="O1032">
            <v>132445.53</v>
          </cell>
          <cell r="P1032">
            <v>170133.75</v>
          </cell>
          <cell r="Q1032">
            <v>-37688.22</v>
          </cell>
          <cell r="R1032">
            <v>-377</v>
          </cell>
          <cell r="S1032">
            <v>-180677.25</v>
          </cell>
          <cell r="T1032">
            <v>-180677.25</v>
          </cell>
          <cell r="U1032">
            <v>0</v>
          </cell>
          <cell r="V1032">
            <v>0</v>
          </cell>
          <cell r="W1032">
            <v>0</v>
          </cell>
          <cell r="X1032">
            <v>0</v>
          </cell>
          <cell r="Y1032">
            <v>0</v>
          </cell>
        </row>
        <row r="1033">
          <cell r="A1033">
            <v>200203</v>
          </cell>
          <cell r="B1033" t="str">
            <v>eac37</v>
          </cell>
          <cell r="C1033" t="str">
            <v>eac</v>
          </cell>
          <cell r="D1033">
            <v>37330</v>
          </cell>
          <cell r="E1033">
            <v>37335</v>
          </cell>
          <cell r="F1033">
            <v>37330</v>
          </cell>
          <cell r="G1033">
            <v>37335</v>
          </cell>
          <cell r="H1033">
            <v>454.7</v>
          </cell>
          <cell r="I1033">
            <v>454.7</v>
          </cell>
          <cell r="J1033" t="str">
            <v>Молома</v>
          </cell>
          <cell r="K1033" t="str">
            <v>КГОК</v>
          </cell>
          <cell r="L1033" t="str">
            <v>GMF</v>
          </cell>
          <cell r="M1033" t="str">
            <v>Vinmar</v>
          </cell>
          <cell r="N1033">
            <v>380</v>
          </cell>
          <cell r="O1033">
            <v>172786</v>
          </cell>
          <cell r="P1033">
            <v>172786</v>
          </cell>
          <cell r="Q1033">
            <v>0</v>
          </cell>
          <cell r="R1033">
            <v>-370.4</v>
          </cell>
          <cell r="S1033">
            <v>-168420.88</v>
          </cell>
          <cell r="T1033">
            <v>-168420.88</v>
          </cell>
          <cell r="U1033">
            <v>0</v>
          </cell>
          <cell r="V1033">
            <v>-43.759500000000003</v>
          </cell>
          <cell r="W1033">
            <v>-19897.439999999999</v>
          </cell>
          <cell r="X1033">
            <v>-19897.439999999999</v>
          </cell>
          <cell r="Y1033">
            <v>0</v>
          </cell>
        </row>
        <row r="1034">
          <cell r="A1034">
            <v>200203</v>
          </cell>
          <cell r="B1034" t="str">
            <v>eac38</v>
          </cell>
          <cell r="C1034" t="str">
            <v>eac</v>
          </cell>
          <cell r="D1034">
            <v>37330</v>
          </cell>
          <cell r="E1034">
            <v>37335</v>
          </cell>
          <cell r="F1034">
            <v>37330</v>
          </cell>
          <cell r="G1034">
            <v>37335</v>
          </cell>
          <cell r="H1034">
            <v>585.5</v>
          </cell>
          <cell r="I1034">
            <v>585.5</v>
          </cell>
          <cell r="J1034" t="str">
            <v>Амзя</v>
          </cell>
          <cell r="K1034" t="str">
            <v>КГОК</v>
          </cell>
          <cell r="L1034" t="str">
            <v>GMF</v>
          </cell>
          <cell r="M1034" t="str">
            <v>Vinmar</v>
          </cell>
          <cell r="N1034">
            <v>380</v>
          </cell>
          <cell r="O1034">
            <v>222490</v>
          </cell>
          <cell r="P1034">
            <v>222490</v>
          </cell>
          <cell r="Q1034">
            <v>0</v>
          </cell>
          <cell r="R1034">
            <v>-352.8</v>
          </cell>
          <cell r="S1034">
            <v>-206564.4</v>
          </cell>
          <cell r="T1034">
            <v>-206564.4</v>
          </cell>
          <cell r="U1034">
            <v>0</v>
          </cell>
          <cell r="V1034">
            <v>-48.874400000000001</v>
          </cell>
          <cell r="W1034">
            <v>-28615.97</v>
          </cell>
          <cell r="X1034">
            <v>-28615.97</v>
          </cell>
          <cell r="Y1034">
            <v>0</v>
          </cell>
        </row>
        <row r="1035">
          <cell r="A1035">
            <v>200202</v>
          </cell>
          <cell r="B1035" t="str">
            <v>eac39</v>
          </cell>
          <cell r="C1035" t="str">
            <v>eac</v>
          </cell>
          <cell r="D1035">
            <v>37315</v>
          </cell>
          <cell r="E1035">
            <v>37315</v>
          </cell>
          <cell r="F1035">
            <v>37315</v>
          </cell>
          <cell r="G1035">
            <v>37315</v>
          </cell>
          <cell r="H1035">
            <v>307.46899999999999</v>
          </cell>
          <cell r="I1035">
            <v>307.46899999999999</v>
          </cell>
          <cell r="J1035" t="str">
            <v>Карбохим</v>
          </cell>
          <cell r="K1035" t="str">
            <v>НевАзот</v>
          </cell>
          <cell r="L1035" t="str">
            <v>GMF</v>
          </cell>
          <cell r="M1035" t="str">
            <v>SVL</v>
          </cell>
          <cell r="N1035">
            <v>276.36</v>
          </cell>
          <cell r="O1035">
            <v>84972.13</v>
          </cell>
          <cell r="P1035">
            <v>109151.5</v>
          </cell>
          <cell r="Q1035">
            <v>-24179.37</v>
          </cell>
          <cell r="R1035">
            <v>-377</v>
          </cell>
          <cell r="S1035">
            <v>-115915.82</v>
          </cell>
          <cell r="T1035">
            <v>-115915.82</v>
          </cell>
          <cell r="U1035">
            <v>0</v>
          </cell>
          <cell r="V1035">
            <v>0</v>
          </cell>
          <cell r="W1035">
            <v>0</v>
          </cell>
          <cell r="X1035">
            <v>0</v>
          </cell>
          <cell r="Y1035">
            <v>0</v>
          </cell>
        </row>
        <row r="1036">
          <cell r="A1036">
            <v>200112</v>
          </cell>
          <cell r="B1036" t="str">
            <v>eac40</v>
          </cell>
          <cell r="C1036" t="str">
            <v>eac</v>
          </cell>
          <cell r="D1036">
            <v>37241</v>
          </cell>
          <cell r="E1036">
            <v>37247</v>
          </cell>
          <cell r="F1036">
            <v>37241</v>
          </cell>
          <cell r="G1036">
            <v>37247</v>
          </cell>
          <cell r="H1036">
            <v>34.488</v>
          </cell>
          <cell r="I1036">
            <v>34.488</v>
          </cell>
          <cell r="J1036" t="str">
            <v>Карбохим</v>
          </cell>
          <cell r="K1036" t="str">
            <v>КГОК</v>
          </cell>
          <cell r="L1036" t="str">
            <v>GMF</v>
          </cell>
          <cell r="M1036" t="str">
            <v>Vopak</v>
          </cell>
          <cell r="N1036">
            <v>275</v>
          </cell>
          <cell r="O1036">
            <v>9484.2000000000007</v>
          </cell>
          <cell r="P1036">
            <v>9484.2000000000007</v>
          </cell>
          <cell r="Q1036">
            <v>0</v>
          </cell>
          <cell r="R1036">
            <v>-368.8399</v>
          </cell>
          <cell r="S1036">
            <v>-12720.55</v>
          </cell>
          <cell r="T1036">
            <v>-12720.55</v>
          </cell>
          <cell r="U1036">
            <v>0</v>
          </cell>
          <cell r="V1036">
            <v>-42.353000000000002</v>
          </cell>
          <cell r="W1036">
            <v>-1460.67</v>
          </cell>
          <cell r="X1036">
            <v>-1460.67</v>
          </cell>
          <cell r="Y1036">
            <v>0</v>
          </cell>
        </row>
        <row r="1037">
          <cell r="A1037">
            <v>200201</v>
          </cell>
          <cell r="B1037" t="str">
            <v>eac41</v>
          </cell>
          <cell r="C1037" t="str">
            <v>eac</v>
          </cell>
          <cell r="D1037">
            <v>37276</v>
          </cell>
          <cell r="E1037">
            <v>37274</v>
          </cell>
          <cell r="F1037">
            <v>37276</v>
          </cell>
          <cell r="G1037">
            <v>37274</v>
          </cell>
          <cell r="H1037">
            <v>222.9</v>
          </cell>
          <cell r="I1037">
            <v>222.9</v>
          </cell>
          <cell r="J1037" t="str">
            <v>Амзя</v>
          </cell>
          <cell r="K1037" t="str">
            <v>НевАзот</v>
          </cell>
          <cell r="L1037" t="str">
            <v>GMF</v>
          </cell>
          <cell r="M1037" t="str">
            <v>Vinmar</v>
          </cell>
          <cell r="N1037">
            <v>405</v>
          </cell>
          <cell r="O1037">
            <v>90274.5</v>
          </cell>
          <cell r="P1037">
            <v>90274.5</v>
          </cell>
          <cell r="Q1037">
            <v>0</v>
          </cell>
          <cell r="R1037">
            <v>-300</v>
          </cell>
          <cell r="S1037">
            <v>-66870</v>
          </cell>
          <cell r="T1037">
            <v>-66870</v>
          </cell>
          <cell r="U1037">
            <v>0</v>
          </cell>
          <cell r="V1037">
            <v>-48.695700000000002</v>
          </cell>
          <cell r="W1037">
            <v>-10854.27</v>
          </cell>
          <cell r="X1037">
            <v>-10854.27</v>
          </cell>
          <cell r="Y1037">
            <v>0</v>
          </cell>
        </row>
        <row r="1038">
          <cell r="A1038">
            <v>200201</v>
          </cell>
          <cell r="B1038" t="str">
            <v>eac42</v>
          </cell>
          <cell r="C1038" t="str">
            <v>eac</v>
          </cell>
          <cell r="D1038">
            <v>37287</v>
          </cell>
          <cell r="E1038">
            <v>37287</v>
          </cell>
          <cell r="F1038">
            <v>37287</v>
          </cell>
          <cell r="G1038">
            <v>37287</v>
          </cell>
          <cell r="H1038">
            <v>194.5</v>
          </cell>
          <cell r="I1038">
            <v>194.5</v>
          </cell>
          <cell r="J1038" t="str">
            <v>Амзя</v>
          </cell>
          <cell r="K1038" t="str">
            <v>КГОК</v>
          </cell>
          <cell r="L1038" t="str">
            <v>GMF</v>
          </cell>
          <cell r="M1038" t="str">
            <v>Vinmar</v>
          </cell>
          <cell r="N1038">
            <v>380</v>
          </cell>
          <cell r="O1038">
            <v>73910</v>
          </cell>
          <cell r="P1038">
            <v>69395.87</v>
          </cell>
          <cell r="Q1038">
            <v>4514.13</v>
          </cell>
          <cell r="R1038">
            <v>-370.4</v>
          </cell>
          <cell r="S1038">
            <v>-72042.8</v>
          </cell>
          <cell r="T1038">
            <v>-72042.8</v>
          </cell>
          <cell r="U1038">
            <v>0</v>
          </cell>
          <cell r="V1038">
            <v>-48.695700000000002</v>
          </cell>
          <cell r="W1038">
            <v>-9471.32</v>
          </cell>
          <cell r="X1038">
            <v>-9471.32</v>
          </cell>
          <cell r="Y1038">
            <v>0</v>
          </cell>
        </row>
        <row r="1039">
          <cell r="A1039">
            <v>200203</v>
          </cell>
          <cell r="B1039" t="str">
            <v>eac43</v>
          </cell>
          <cell r="C1039" t="str">
            <v>eac</v>
          </cell>
          <cell r="D1039">
            <v>37335</v>
          </cell>
          <cell r="E1039">
            <v>37330</v>
          </cell>
          <cell r="F1039">
            <v>37335</v>
          </cell>
          <cell r="G1039">
            <v>37330</v>
          </cell>
          <cell r="H1039">
            <v>553.65499999999997</v>
          </cell>
          <cell r="I1039">
            <v>553.65499999999997</v>
          </cell>
          <cell r="J1039" t="str">
            <v>Карбохим</v>
          </cell>
          <cell r="K1039" t="str">
            <v>НевАзот</v>
          </cell>
          <cell r="L1039" t="str">
            <v>GMF</v>
          </cell>
          <cell r="M1039" t="str">
            <v>SVL</v>
          </cell>
          <cell r="N1039">
            <v>298.85000000000002</v>
          </cell>
          <cell r="O1039">
            <v>165459.79999999999</v>
          </cell>
          <cell r="P1039">
            <v>196547.53</v>
          </cell>
          <cell r="Q1039">
            <v>-31087.73</v>
          </cell>
          <cell r="R1039">
            <v>-380</v>
          </cell>
          <cell r="S1039">
            <v>-210388.9</v>
          </cell>
          <cell r="T1039">
            <v>-210388.9</v>
          </cell>
          <cell r="U1039">
            <v>0</v>
          </cell>
          <cell r="V1039">
            <v>0</v>
          </cell>
          <cell r="W1039">
            <v>0</v>
          </cell>
          <cell r="X1039">
            <v>0</v>
          </cell>
          <cell r="Y1039">
            <v>0</v>
          </cell>
        </row>
        <row r="1040">
          <cell r="A1040">
            <v>200203</v>
          </cell>
          <cell r="B1040" t="str">
            <v>eac44</v>
          </cell>
          <cell r="C1040" t="str">
            <v>eac</v>
          </cell>
          <cell r="D1040">
            <v>37335</v>
          </cell>
          <cell r="E1040">
            <v>37333</v>
          </cell>
          <cell r="F1040">
            <v>37335</v>
          </cell>
          <cell r="G1040">
            <v>37333</v>
          </cell>
          <cell r="H1040">
            <v>256.33100000000002</v>
          </cell>
          <cell r="I1040">
            <v>256.33100000000002</v>
          </cell>
          <cell r="J1040" t="str">
            <v>Карбохим</v>
          </cell>
          <cell r="K1040" t="str">
            <v>НевАзот</v>
          </cell>
          <cell r="L1040" t="str">
            <v>GMF</v>
          </cell>
          <cell r="M1040" t="str">
            <v>SVL</v>
          </cell>
          <cell r="N1040">
            <v>298.85000000000002</v>
          </cell>
          <cell r="O1040">
            <v>76604.52</v>
          </cell>
          <cell r="P1040">
            <v>90997.519199999995</v>
          </cell>
          <cell r="Q1040">
            <v>-14392.9992</v>
          </cell>
          <cell r="R1040">
            <v>-380</v>
          </cell>
          <cell r="S1040">
            <v>-97405.78</v>
          </cell>
          <cell r="T1040">
            <v>-97405.78</v>
          </cell>
          <cell r="U1040">
            <v>0</v>
          </cell>
          <cell r="V1040">
            <v>0</v>
          </cell>
          <cell r="W1040">
            <v>0</v>
          </cell>
          <cell r="X1040">
            <v>0</v>
          </cell>
          <cell r="Y1040">
            <v>0</v>
          </cell>
        </row>
        <row r="1041">
          <cell r="A1041">
            <v>200203</v>
          </cell>
          <cell r="B1041" t="str">
            <v>eac45</v>
          </cell>
          <cell r="C1041" t="str">
            <v>eac</v>
          </cell>
          <cell r="D1041">
            <v>37344</v>
          </cell>
          <cell r="E1041">
            <v>37336</v>
          </cell>
          <cell r="F1041">
            <v>37344</v>
          </cell>
          <cell r="G1041">
            <v>37336</v>
          </cell>
          <cell r="H1041">
            <v>436.15</v>
          </cell>
          <cell r="I1041">
            <v>436.15</v>
          </cell>
          <cell r="J1041" t="str">
            <v>Амзя</v>
          </cell>
          <cell r="K1041" t="str">
            <v>КГОК</v>
          </cell>
          <cell r="L1041" t="str">
            <v>GMF</v>
          </cell>
          <cell r="M1041" t="str">
            <v>Vinmar</v>
          </cell>
          <cell r="N1041">
            <v>380</v>
          </cell>
          <cell r="O1041">
            <v>165737</v>
          </cell>
          <cell r="P1041">
            <v>165737</v>
          </cell>
          <cell r="Q1041">
            <v>0</v>
          </cell>
          <cell r="R1041">
            <v>-352.8</v>
          </cell>
          <cell r="S1041">
            <v>-153873.72</v>
          </cell>
          <cell r="T1041">
            <v>-153873.72</v>
          </cell>
          <cell r="U1041">
            <v>0</v>
          </cell>
          <cell r="V1041">
            <v>-48.874400000000001</v>
          </cell>
          <cell r="W1041">
            <v>-21316.57</v>
          </cell>
          <cell r="X1041">
            <v>-21316.57</v>
          </cell>
          <cell r="Y1041">
            <v>0</v>
          </cell>
        </row>
        <row r="1042">
          <cell r="A1042">
            <v>200203</v>
          </cell>
          <cell r="B1042" t="str">
            <v>eac46</v>
          </cell>
          <cell r="C1042" t="str">
            <v>eac</v>
          </cell>
          <cell r="D1042">
            <v>37344</v>
          </cell>
          <cell r="E1042">
            <v>37344</v>
          </cell>
          <cell r="F1042">
            <v>37344</v>
          </cell>
          <cell r="G1042">
            <v>37344</v>
          </cell>
          <cell r="H1042">
            <v>243.9</v>
          </cell>
          <cell r="I1042">
            <v>243.9</v>
          </cell>
          <cell r="J1042" t="str">
            <v>Амзя</v>
          </cell>
          <cell r="K1042" t="str">
            <v>КГОК</v>
          </cell>
          <cell r="L1042" t="str">
            <v>GMF</v>
          </cell>
          <cell r="M1042" t="str">
            <v>Vinmar</v>
          </cell>
          <cell r="N1042">
            <v>380</v>
          </cell>
          <cell r="O1042">
            <v>92682</v>
          </cell>
          <cell r="P1042">
            <v>92682</v>
          </cell>
          <cell r="Q1042">
            <v>0</v>
          </cell>
          <cell r="R1042">
            <v>-352.8</v>
          </cell>
          <cell r="S1042">
            <v>-86047.92</v>
          </cell>
          <cell r="T1042">
            <v>-86047.92</v>
          </cell>
          <cell r="U1042">
            <v>0</v>
          </cell>
          <cell r="V1042">
            <v>-48.784300000000002</v>
          </cell>
          <cell r="W1042">
            <v>-11898.48</v>
          </cell>
          <cell r="X1042">
            <v>-11898.48</v>
          </cell>
          <cell r="Y1042">
            <v>0</v>
          </cell>
        </row>
        <row r="1043">
          <cell r="A1043">
            <v>200203</v>
          </cell>
          <cell r="B1043" t="str">
            <v>eac47</v>
          </cell>
          <cell r="C1043" t="str">
            <v>eac</v>
          </cell>
          <cell r="D1043">
            <v>37335</v>
          </cell>
          <cell r="E1043">
            <v>37338</v>
          </cell>
          <cell r="F1043">
            <v>37335</v>
          </cell>
          <cell r="G1043">
            <v>37338</v>
          </cell>
          <cell r="H1043">
            <v>187.119</v>
          </cell>
          <cell r="I1043">
            <v>187.119</v>
          </cell>
          <cell r="J1043" t="str">
            <v>Карбохим</v>
          </cell>
          <cell r="K1043" t="str">
            <v>КГОК</v>
          </cell>
          <cell r="L1043" t="str">
            <v>GMF</v>
          </cell>
          <cell r="M1043" t="str">
            <v>Vinmar</v>
          </cell>
          <cell r="N1043">
            <v>380</v>
          </cell>
          <cell r="O1043">
            <v>71105.22</v>
          </cell>
          <cell r="P1043">
            <v>71105.22</v>
          </cell>
          <cell r="Q1043">
            <v>0</v>
          </cell>
          <cell r="R1043">
            <v>-370.4</v>
          </cell>
          <cell r="S1043">
            <v>-69308.88</v>
          </cell>
          <cell r="T1043">
            <v>-69308.88</v>
          </cell>
          <cell r="U1043">
            <v>0</v>
          </cell>
          <cell r="V1043">
            <v>-43.580599999999997</v>
          </cell>
          <cell r="W1043">
            <v>-8154.76</v>
          </cell>
          <cell r="X1043">
            <v>-8154.76</v>
          </cell>
          <cell r="Y1043">
            <v>0</v>
          </cell>
        </row>
        <row r="1044">
          <cell r="A1044">
            <v>200204</v>
          </cell>
          <cell r="B1044" t="str">
            <v>eac48</v>
          </cell>
          <cell r="C1044" t="str">
            <v>eac</v>
          </cell>
          <cell r="D1044">
            <v>37365</v>
          </cell>
          <cell r="E1044">
            <v>37370</v>
          </cell>
          <cell r="F1044">
            <v>37365</v>
          </cell>
          <cell r="G1044">
            <v>37370</v>
          </cell>
          <cell r="H1044">
            <v>236.27099999999999</v>
          </cell>
          <cell r="I1044">
            <v>236.27099999999999</v>
          </cell>
          <cell r="J1044" t="str">
            <v>Карбохим</v>
          </cell>
          <cell r="K1044" t="str">
            <v>НевАзот</v>
          </cell>
          <cell r="L1044" t="str">
            <v>GMF</v>
          </cell>
          <cell r="M1044" t="str">
            <v>Vinmar</v>
          </cell>
          <cell r="N1044">
            <v>410</v>
          </cell>
          <cell r="O1044">
            <v>96871.11</v>
          </cell>
          <cell r="P1044">
            <v>96871.11</v>
          </cell>
          <cell r="Q1044">
            <v>0</v>
          </cell>
          <cell r="R1044">
            <v>-367.7</v>
          </cell>
          <cell r="S1044">
            <v>-86876.84</v>
          </cell>
          <cell r="T1044">
            <v>-86876.84</v>
          </cell>
          <cell r="U1044">
            <v>0</v>
          </cell>
          <cell r="V1044">
            <v>-44.028100000000002</v>
          </cell>
          <cell r="W1044">
            <v>-10402.57</v>
          </cell>
          <cell r="X1044">
            <v>-10402.57</v>
          </cell>
          <cell r="Y1044">
            <v>0</v>
          </cell>
        </row>
        <row r="1045">
          <cell r="A1045">
            <v>200204</v>
          </cell>
          <cell r="B1045" t="str">
            <v>eac49</v>
          </cell>
          <cell r="C1045" t="str">
            <v>eac</v>
          </cell>
          <cell r="D1045">
            <v>37375</v>
          </cell>
          <cell r="E1045">
            <v>37373</v>
          </cell>
          <cell r="F1045">
            <v>37375</v>
          </cell>
          <cell r="G1045">
            <v>37373</v>
          </cell>
          <cell r="H1045">
            <v>258.05099999999999</v>
          </cell>
          <cell r="I1045">
            <v>258.05099999999999</v>
          </cell>
          <cell r="J1045" t="str">
            <v>Карбохим</v>
          </cell>
          <cell r="K1045" t="str">
            <v>НевАзот</v>
          </cell>
          <cell r="L1045" t="str">
            <v>GMF</v>
          </cell>
          <cell r="M1045" t="str">
            <v>Vinmar</v>
          </cell>
          <cell r="N1045">
            <v>410</v>
          </cell>
          <cell r="O1045">
            <v>105800.91</v>
          </cell>
          <cell r="P1045">
            <v>105800.91</v>
          </cell>
          <cell r="Q1045">
            <v>0</v>
          </cell>
          <cell r="R1045">
            <v>-367.7</v>
          </cell>
          <cell r="S1045">
            <v>-94885.36</v>
          </cell>
          <cell r="T1045">
            <v>-94885.36</v>
          </cell>
          <cell r="U1045">
            <v>0</v>
          </cell>
          <cell r="V1045">
            <v>-44.028100000000002</v>
          </cell>
          <cell r="W1045">
            <v>-11361.5</v>
          </cell>
          <cell r="X1045">
            <v>-11361.5</v>
          </cell>
          <cell r="Y1045">
            <v>0</v>
          </cell>
        </row>
        <row r="1046">
          <cell r="A1046">
            <v>200204</v>
          </cell>
          <cell r="B1046" t="str">
            <v>eac50</v>
          </cell>
          <cell r="C1046" t="str">
            <v>eac</v>
          </cell>
          <cell r="D1046">
            <v>37358</v>
          </cell>
          <cell r="E1046">
            <v>37365</v>
          </cell>
          <cell r="F1046">
            <v>37358</v>
          </cell>
          <cell r="G1046">
            <v>37365</v>
          </cell>
          <cell r="H1046">
            <v>304.60000000000002</v>
          </cell>
          <cell r="I1046">
            <v>304.60000000000002</v>
          </cell>
          <cell r="J1046" t="str">
            <v>Молома</v>
          </cell>
          <cell r="K1046" t="str">
            <v>НевАзот</v>
          </cell>
          <cell r="L1046" t="str">
            <v>GMF</v>
          </cell>
          <cell r="M1046" t="str">
            <v>Vinmar</v>
          </cell>
          <cell r="N1046">
            <v>410</v>
          </cell>
          <cell r="O1046">
            <v>124886</v>
          </cell>
          <cell r="P1046">
            <v>124886</v>
          </cell>
          <cell r="Q1046">
            <v>0</v>
          </cell>
          <cell r="R1046">
            <v>-367.7</v>
          </cell>
          <cell r="S1046">
            <v>-112001.42</v>
          </cell>
          <cell r="T1046">
            <v>-112001.42</v>
          </cell>
          <cell r="U1046">
            <v>0</v>
          </cell>
          <cell r="V1046">
            <v>-44.214100000000002</v>
          </cell>
          <cell r="W1046">
            <v>-13467.6</v>
          </cell>
          <cell r="X1046">
            <v>-13467.6</v>
          </cell>
          <cell r="Y1046">
            <v>0</v>
          </cell>
        </row>
        <row r="1047">
          <cell r="A1047">
            <v>200204</v>
          </cell>
          <cell r="B1047" t="str">
            <v>eac51</v>
          </cell>
          <cell r="C1047" t="str">
            <v>eac</v>
          </cell>
          <cell r="D1047">
            <v>37372</v>
          </cell>
          <cell r="E1047">
            <v>37372</v>
          </cell>
          <cell r="F1047">
            <v>37372</v>
          </cell>
          <cell r="G1047">
            <v>37372</v>
          </cell>
          <cell r="H1047">
            <v>178.8</v>
          </cell>
          <cell r="I1047">
            <v>178.8</v>
          </cell>
          <cell r="J1047" t="str">
            <v>Молома</v>
          </cell>
          <cell r="K1047" t="str">
            <v>НевАзот</v>
          </cell>
          <cell r="L1047" t="str">
            <v>GMF</v>
          </cell>
          <cell r="M1047" t="str">
            <v>Vinmar</v>
          </cell>
          <cell r="N1047">
            <v>410</v>
          </cell>
          <cell r="O1047">
            <v>73308</v>
          </cell>
          <cell r="P1047">
            <v>73308</v>
          </cell>
          <cell r="Q1047">
            <v>0</v>
          </cell>
          <cell r="R1047">
            <v>-367.7</v>
          </cell>
          <cell r="S1047">
            <v>-65744.759999999995</v>
          </cell>
          <cell r="T1047">
            <v>-65744.759999999995</v>
          </cell>
          <cell r="U1047">
            <v>0</v>
          </cell>
          <cell r="V1047">
            <v>-44.537199999999999</v>
          </cell>
          <cell r="W1047">
            <v>-7963.26</v>
          </cell>
          <cell r="X1047">
            <v>-7963.26</v>
          </cell>
          <cell r="Y1047">
            <v>0</v>
          </cell>
        </row>
        <row r="1048">
          <cell r="A1048">
            <v>200204</v>
          </cell>
          <cell r="B1048" t="str">
            <v>eac52</v>
          </cell>
          <cell r="C1048" t="str">
            <v>eac</v>
          </cell>
          <cell r="D1048">
            <v>37366</v>
          </cell>
          <cell r="E1048">
            <v>37364</v>
          </cell>
          <cell r="F1048">
            <v>37366</v>
          </cell>
          <cell r="G1048">
            <v>37364</v>
          </cell>
          <cell r="H1048">
            <v>233.35</v>
          </cell>
          <cell r="I1048">
            <v>233.35</v>
          </cell>
          <cell r="J1048" t="str">
            <v>Амзя</v>
          </cell>
          <cell r="K1048" t="str">
            <v>КГОК</v>
          </cell>
          <cell r="L1048" t="str">
            <v>GMF</v>
          </cell>
          <cell r="M1048" t="str">
            <v>Vopak</v>
          </cell>
          <cell r="N1048">
            <v>420</v>
          </cell>
          <cell r="O1048">
            <v>98007</v>
          </cell>
          <cell r="P1048">
            <v>98007</v>
          </cell>
          <cell r="Q1048">
            <v>0</v>
          </cell>
          <cell r="R1048">
            <v>-378.25</v>
          </cell>
          <cell r="S1048">
            <v>-88264.639999999999</v>
          </cell>
          <cell r="T1048">
            <v>-88264.639999999999</v>
          </cell>
          <cell r="U1048">
            <v>0</v>
          </cell>
          <cell r="V1048">
            <v>-50.0914</v>
          </cell>
          <cell r="W1048">
            <v>-11688.82</v>
          </cell>
          <cell r="X1048">
            <v>-11688.82</v>
          </cell>
          <cell r="Y1048">
            <v>0</v>
          </cell>
        </row>
        <row r="1049">
          <cell r="A1049">
            <v>200204</v>
          </cell>
          <cell r="B1049" t="str">
            <v>eac53</v>
          </cell>
          <cell r="C1049" t="str">
            <v>eac</v>
          </cell>
          <cell r="D1049">
            <v>37359</v>
          </cell>
          <cell r="E1049">
            <v>37358</v>
          </cell>
          <cell r="F1049">
            <v>37359</v>
          </cell>
          <cell r="G1049">
            <v>37358</v>
          </cell>
          <cell r="H1049">
            <v>345.14400000000001</v>
          </cell>
          <cell r="I1049">
            <v>345.14400000000001</v>
          </cell>
          <cell r="J1049" t="str">
            <v>Карбохим</v>
          </cell>
          <cell r="K1049" t="str">
            <v>НевАзот</v>
          </cell>
          <cell r="L1049" t="str">
            <v>GMF</v>
          </cell>
          <cell r="M1049" t="str">
            <v>SVL</v>
          </cell>
          <cell r="N1049">
            <v>323.45999999999998</v>
          </cell>
          <cell r="O1049">
            <v>111640.28</v>
          </cell>
          <cell r="P1049">
            <v>112624.5888</v>
          </cell>
          <cell r="Q1049">
            <v>-984.30880000000002</v>
          </cell>
          <cell r="R1049">
            <v>-367.7</v>
          </cell>
          <cell r="S1049">
            <v>-126909.45</v>
          </cell>
          <cell r="T1049">
            <v>-126909.45</v>
          </cell>
          <cell r="U1049">
            <v>0</v>
          </cell>
          <cell r="V1049">
            <v>0</v>
          </cell>
          <cell r="W1049">
            <v>0</v>
          </cell>
          <cell r="X1049">
            <v>0</v>
          </cell>
          <cell r="Y1049">
            <v>0</v>
          </cell>
        </row>
        <row r="1050">
          <cell r="A1050">
            <v>200204</v>
          </cell>
          <cell r="B1050" t="str">
            <v>eac54</v>
          </cell>
          <cell r="C1050" t="str">
            <v>eac</v>
          </cell>
          <cell r="D1050">
            <v>37358</v>
          </cell>
          <cell r="E1050">
            <v>37357</v>
          </cell>
          <cell r="F1050">
            <v>37358</v>
          </cell>
          <cell r="G1050">
            <v>37357</v>
          </cell>
          <cell r="H1050">
            <v>295.41000000000003</v>
          </cell>
          <cell r="I1050">
            <v>295.41000000000003</v>
          </cell>
          <cell r="J1050" t="str">
            <v>Амзя</v>
          </cell>
          <cell r="K1050" t="str">
            <v>КГОК</v>
          </cell>
          <cell r="L1050" t="str">
            <v>GMF</v>
          </cell>
          <cell r="M1050" t="str">
            <v>Vinmar</v>
          </cell>
          <cell r="N1050">
            <v>410</v>
          </cell>
          <cell r="O1050">
            <v>121118.1</v>
          </cell>
          <cell r="P1050">
            <v>121118.1</v>
          </cell>
          <cell r="Q1050">
            <v>0</v>
          </cell>
          <cell r="R1050">
            <v>-378.25</v>
          </cell>
          <cell r="S1050">
            <v>-111738.83</v>
          </cell>
          <cell r="T1050">
            <v>-111738.83</v>
          </cell>
          <cell r="U1050">
            <v>0</v>
          </cell>
          <cell r="V1050">
            <v>-50.0914</v>
          </cell>
          <cell r="W1050">
            <v>-14797.5</v>
          </cell>
          <cell r="X1050">
            <v>-14797.5</v>
          </cell>
          <cell r="Y1050">
            <v>0</v>
          </cell>
        </row>
        <row r="1051">
          <cell r="A1051">
            <v>200204</v>
          </cell>
          <cell r="B1051" t="str">
            <v>eac55</v>
          </cell>
          <cell r="C1051" t="str">
            <v>eac</v>
          </cell>
          <cell r="D1051">
            <v>37366</v>
          </cell>
          <cell r="E1051">
            <v>37368</v>
          </cell>
          <cell r="F1051">
            <v>37366</v>
          </cell>
          <cell r="G1051">
            <v>37368</v>
          </cell>
          <cell r="H1051">
            <v>110</v>
          </cell>
          <cell r="I1051">
            <v>110</v>
          </cell>
          <cell r="J1051" t="str">
            <v>Амзя</v>
          </cell>
          <cell r="K1051" t="str">
            <v>КГОК</v>
          </cell>
          <cell r="L1051" t="str">
            <v>GMF</v>
          </cell>
          <cell r="M1051" t="str">
            <v>Vopak</v>
          </cell>
          <cell r="N1051">
            <v>420</v>
          </cell>
          <cell r="O1051">
            <v>46200</v>
          </cell>
          <cell r="P1051">
            <v>46200</v>
          </cell>
          <cell r="Q1051">
            <v>0</v>
          </cell>
          <cell r="R1051">
            <v>-378.25</v>
          </cell>
          <cell r="S1051">
            <v>-41607.5</v>
          </cell>
          <cell r="T1051">
            <v>-41607.5</v>
          </cell>
          <cell r="U1051">
            <v>0</v>
          </cell>
          <cell r="V1051">
            <v>-50.842799999999997</v>
          </cell>
          <cell r="W1051">
            <v>-5592.71</v>
          </cell>
          <cell r="X1051">
            <v>-5592.71</v>
          </cell>
          <cell r="Y1051">
            <v>0</v>
          </cell>
        </row>
        <row r="1052">
          <cell r="A1052">
            <v>200203</v>
          </cell>
          <cell r="B1052" t="str">
            <v>eac56</v>
          </cell>
          <cell r="C1052" t="str">
            <v>eac</v>
          </cell>
          <cell r="D1052">
            <v>37344</v>
          </cell>
          <cell r="E1052">
            <v>37343</v>
          </cell>
          <cell r="F1052">
            <v>37344</v>
          </cell>
          <cell r="G1052">
            <v>37343</v>
          </cell>
          <cell r="H1052">
            <v>301.43799999999999</v>
          </cell>
          <cell r="I1052">
            <v>301.43799999999999</v>
          </cell>
          <cell r="J1052" t="str">
            <v>Карбохим</v>
          </cell>
          <cell r="K1052" t="str">
            <v>КГОК</v>
          </cell>
          <cell r="L1052" t="str">
            <v>GMF</v>
          </cell>
          <cell r="M1052" t="str">
            <v>Vopak</v>
          </cell>
          <cell r="N1052">
            <v>380</v>
          </cell>
          <cell r="O1052">
            <v>114546.44</v>
          </cell>
          <cell r="P1052">
            <v>114546.44</v>
          </cell>
          <cell r="Q1052">
            <v>0</v>
          </cell>
          <cell r="R1052">
            <v>-370.4</v>
          </cell>
          <cell r="S1052">
            <v>-111652.64</v>
          </cell>
          <cell r="T1052">
            <v>-111652.64</v>
          </cell>
          <cell r="U1052">
            <v>0</v>
          </cell>
          <cell r="V1052">
            <v>-42.65</v>
          </cell>
          <cell r="W1052">
            <v>-12856.32</v>
          </cell>
          <cell r="X1052">
            <v>-12856.32</v>
          </cell>
          <cell r="Y1052">
            <v>0</v>
          </cell>
        </row>
        <row r="1053">
          <cell r="A1053">
            <v>200203</v>
          </cell>
          <cell r="B1053" t="str">
            <v>eac57</v>
          </cell>
          <cell r="C1053" t="str">
            <v>eac</v>
          </cell>
          <cell r="D1053">
            <v>37344</v>
          </cell>
          <cell r="E1053">
            <v>37345</v>
          </cell>
          <cell r="F1053">
            <v>37344</v>
          </cell>
          <cell r="G1053">
            <v>37345</v>
          </cell>
          <cell r="H1053">
            <v>177.72900000000001</v>
          </cell>
          <cell r="I1053">
            <v>177.72900000000001</v>
          </cell>
          <cell r="J1053" t="str">
            <v>Карбохим</v>
          </cell>
          <cell r="K1053" t="str">
            <v>КГОК</v>
          </cell>
          <cell r="L1053" t="str">
            <v>GMF</v>
          </cell>
          <cell r="M1053" t="str">
            <v>Vopak</v>
          </cell>
          <cell r="N1053">
            <v>380</v>
          </cell>
          <cell r="O1053">
            <v>67537.02</v>
          </cell>
          <cell r="P1053">
            <v>67537.02</v>
          </cell>
          <cell r="Q1053">
            <v>0</v>
          </cell>
          <cell r="R1053">
            <v>-370.4</v>
          </cell>
          <cell r="S1053">
            <v>-65830.820000000007</v>
          </cell>
          <cell r="T1053">
            <v>-65830.820000000007</v>
          </cell>
          <cell r="U1053">
            <v>0</v>
          </cell>
          <cell r="V1053">
            <v>-42.649900000000002</v>
          </cell>
          <cell r="W1053">
            <v>-7580.13</v>
          </cell>
          <cell r="X1053">
            <v>-7580.13</v>
          </cell>
          <cell r="Y1053">
            <v>0</v>
          </cell>
        </row>
        <row r="1054">
          <cell r="A1054">
            <v>200204</v>
          </cell>
          <cell r="B1054" t="str">
            <v>eac58</v>
          </cell>
          <cell r="C1054" t="str">
            <v>eac</v>
          </cell>
          <cell r="D1054">
            <v>37361</v>
          </cell>
          <cell r="E1054">
            <v>37371</v>
          </cell>
          <cell r="F1054">
            <v>37361</v>
          </cell>
          <cell r="G1054">
            <v>37371</v>
          </cell>
          <cell r="H1054">
            <v>192.8</v>
          </cell>
          <cell r="I1054">
            <v>192.8</v>
          </cell>
          <cell r="J1054" t="str">
            <v>Амзя</v>
          </cell>
          <cell r="K1054" t="str">
            <v>НевАзот</v>
          </cell>
          <cell r="L1054" t="str">
            <v>GMF</v>
          </cell>
          <cell r="M1054" t="str">
            <v>Vinmar</v>
          </cell>
          <cell r="N1054">
            <v>410</v>
          </cell>
          <cell r="O1054">
            <v>79048</v>
          </cell>
          <cell r="P1054">
            <v>79048</v>
          </cell>
          <cell r="Q1054">
            <v>0</v>
          </cell>
          <cell r="R1054">
            <v>-367.7</v>
          </cell>
          <cell r="S1054">
            <v>-70892.56</v>
          </cell>
          <cell r="T1054">
            <v>-70892.56</v>
          </cell>
          <cell r="U1054">
            <v>0</v>
          </cell>
          <cell r="V1054">
            <v>-49.569099999999999</v>
          </cell>
          <cell r="W1054">
            <v>-9556.92</v>
          </cell>
          <cell r="X1054">
            <v>-9556.92</v>
          </cell>
          <cell r="Y1054">
            <v>0</v>
          </cell>
        </row>
        <row r="1055">
          <cell r="A1055">
            <v>200204</v>
          </cell>
          <cell r="B1055" t="str">
            <v>eac59</v>
          </cell>
          <cell r="C1055" t="str">
            <v>eac</v>
          </cell>
          <cell r="D1055">
            <v>37359</v>
          </cell>
          <cell r="E1055">
            <v>37362</v>
          </cell>
          <cell r="F1055">
            <v>37359</v>
          </cell>
          <cell r="G1055">
            <v>37362</v>
          </cell>
          <cell r="H1055">
            <v>223.30600000000001</v>
          </cell>
          <cell r="I1055">
            <v>223.30600000000001</v>
          </cell>
          <cell r="J1055" t="str">
            <v>Карбохим</v>
          </cell>
          <cell r="K1055" t="str">
            <v>НевАзот</v>
          </cell>
          <cell r="L1055" t="str">
            <v>GMF</v>
          </cell>
          <cell r="M1055" t="str">
            <v>SVL</v>
          </cell>
          <cell r="N1055">
            <v>323.45999999999998</v>
          </cell>
          <cell r="O1055">
            <v>72230.559999999998</v>
          </cell>
          <cell r="P1055">
            <v>89175.147599999997</v>
          </cell>
          <cell r="Q1055">
            <v>-16944.587599999999</v>
          </cell>
          <cell r="R1055">
            <v>-367.7</v>
          </cell>
          <cell r="S1055">
            <v>-82109.62</v>
          </cell>
          <cell r="T1055">
            <v>-82109.62</v>
          </cell>
          <cell r="U1055">
            <v>0</v>
          </cell>
          <cell r="V1055">
            <v>0</v>
          </cell>
          <cell r="W1055">
            <v>0</v>
          </cell>
          <cell r="X1055">
            <v>0</v>
          </cell>
          <cell r="Y1055">
            <v>0</v>
          </cell>
        </row>
        <row r="1056">
          <cell r="A1056">
            <v>200204</v>
          </cell>
          <cell r="B1056" t="str">
            <v>eac60</v>
          </cell>
          <cell r="C1056" t="str">
            <v>eac</v>
          </cell>
          <cell r="D1056">
            <v>37359</v>
          </cell>
          <cell r="E1056">
            <v>37363</v>
          </cell>
          <cell r="F1056">
            <v>37359</v>
          </cell>
          <cell r="G1056">
            <v>37363</v>
          </cell>
          <cell r="H1056">
            <v>196.52500000000001</v>
          </cell>
          <cell r="I1056">
            <v>196.52500000000001</v>
          </cell>
          <cell r="J1056" t="str">
            <v>Карбохим</v>
          </cell>
          <cell r="K1056" t="str">
            <v>НевАзот</v>
          </cell>
          <cell r="L1056" t="str">
            <v>GMF</v>
          </cell>
          <cell r="M1056" t="str">
            <v>SVL</v>
          </cell>
          <cell r="N1056">
            <v>323.45999999999998</v>
          </cell>
          <cell r="O1056">
            <v>63567.98</v>
          </cell>
          <cell r="P1056">
            <v>69766.380799999999</v>
          </cell>
          <cell r="Q1056">
            <v>-6198.4008000000003</v>
          </cell>
          <cell r="R1056">
            <v>-367.7</v>
          </cell>
          <cell r="S1056">
            <v>-72262.25</v>
          </cell>
          <cell r="T1056">
            <v>-72262.25</v>
          </cell>
          <cell r="U1056">
            <v>0</v>
          </cell>
          <cell r="V1056">
            <v>0</v>
          </cell>
          <cell r="W1056">
            <v>0</v>
          </cell>
          <cell r="X1056">
            <v>0</v>
          </cell>
          <cell r="Y1056">
            <v>0</v>
          </cell>
        </row>
        <row r="1057">
          <cell r="A1057">
            <v>200204</v>
          </cell>
          <cell r="B1057" t="str">
            <v>eac61</v>
          </cell>
          <cell r="C1057" t="str">
            <v>eac</v>
          </cell>
          <cell r="D1057">
            <v>37359</v>
          </cell>
          <cell r="E1057">
            <v>37363</v>
          </cell>
          <cell r="F1057">
            <v>37359</v>
          </cell>
          <cell r="G1057">
            <v>37363</v>
          </cell>
          <cell r="H1057">
            <v>33.709000000000003</v>
          </cell>
          <cell r="I1057">
            <v>33.709000000000003</v>
          </cell>
          <cell r="J1057" t="str">
            <v>Карбохим</v>
          </cell>
          <cell r="K1057" t="str">
            <v>НевАзот</v>
          </cell>
          <cell r="L1057" t="str">
            <v>GMF</v>
          </cell>
          <cell r="M1057" t="str">
            <v>SVL</v>
          </cell>
          <cell r="N1057">
            <v>323.4599</v>
          </cell>
          <cell r="O1057">
            <v>10903.51</v>
          </cell>
          <cell r="P1057">
            <v>11966.649600000001</v>
          </cell>
          <cell r="Q1057">
            <v>-1063.1396</v>
          </cell>
          <cell r="R1057">
            <v>-367.7</v>
          </cell>
          <cell r="S1057">
            <v>-12394.8</v>
          </cell>
          <cell r="T1057">
            <v>-12394.8</v>
          </cell>
          <cell r="U1057">
            <v>0</v>
          </cell>
          <cell r="V1057">
            <v>0</v>
          </cell>
          <cell r="W1057">
            <v>0</v>
          </cell>
          <cell r="X1057">
            <v>0</v>
          </cell>
          <cell r="Y1057">
            <v>0</v>
          </cell>
        </row>
        <row r="1058">
          <cell r="A1058">
            <v>200204</v>
          </cell>
          <cell r="B1058" t="str">
            <v>eac62</v>
          </cell>
          <cell r="C1058" t="str">
            <v>eac</v>
          </cell>
          <cell r="D1058">
            <v>37366</v>
          </cell>
          <cell r="E1058">
            <v>37371</v>
          </cell>
          <cell r="F1058">
            <v>37366</v>
          </cell>
          <cell r="G1058">
            <v>37371</v>
          </cell>
          <cell r="H1058">
            <v>134.55000000000001</v>
          </cell>
          <cell r="I1058">
            <v>134.55000000000001</v>
          </cell>
          <cell r="J1058" t="str">
            <v>Амзя</v>
          </cell>
          <cell r="K1058" t="str">
            <v>НевАзот</v>
          </cell>
          <cell r="L1058" t="str">
            <v>GMF</v>
          </cell>
          <cell r="M1058" t="str">
            <v>Vopak</v>
          </cell>
          <cell r="N1058">
            <v>420</v>
          </cell>
          <cell r="O1058">
            <v>56511</v>
          </cell>
          <cell r="P1058">
            <v>56511</v>
          </cell>
          <cell r="Q1058">
            <v>0</v>
          </cell>
          <cell r="R1058">
            <v>-367.7</v>
          </cell>
          <cell r="S1058">
            <v>-49474.04</v>
          </cell>
          <cell r="T1058">
            <v>-49474.04</v>
          </cell>
          <cell r="U1058">
            <v>0</v>
          </cell>
          <cell r="V1058">
            <v>-49.569000000000003</v>
          </cell>
          <cell r="W1058">
            <v>-6669.51</v>
          </cell>
          <cell r="X1058">
            <v>-6669.51</v>
          </cell>
          <cell r="Y1058">
            <v>0</v>
          </cell>
        </row>
        <row r="1059">
          <cell r="A1059">
            <v>200205</v>
          </cell>
          <cell r="B1059" t="str">
            <v>eac63</v>
          </cell>
          <cell r="C1059" t="str">
            <v>eac</v>
          </cell>
          <cell r="D1059">
            <v>37396</v>
          </cell>
          <cell r="E1059">
            <v>37407</v>
          </cell>
          <cell r="F1059">
            <v>37396</v>
          </cell>
          <cell r="G1059">
            <v>37407</v>
          </cell>
          <cell r="H1059">
            <v>54.41</v>
          </cell>
          <cell r="I1059">
            <v>54.41</v>
          </cell>
          <cell r="J1059" t="str">
            <v>Карбохим</v>
          </cell>
          <cell r="K1059" t="str">
            <v>НевАзот</v>
          </cell>
          <cell r="L1059" t="str">
            <v>GMF</v>
          </cell>
          <cell r="M1059" t="str">
            <v>Konimpex</v>
          </cell>
          <cell r="N1059">
            <v>450</v>
          </cell>
          <cell r="O1059">
            <v>24484.5</v>
          </cell>
          <cell r="P1059">
            <v>24039.5</v>
          </cell>
          <cell r="Q1059">
            <v>445</v>
          </cell>
          <cell r="R1059">
            <v>-370.2</v>
          </cell>
          <cell r="S1059">
            <v>-20142.580000000002</v>
          </cell>
          <cell r="T1059">
            <v>-20142.580000000002</v>
          </cell>
          <cell r="U1059">
            <v>0</v>
          </cell>
          <cell r="V1059">
            <v>-60.761299999999999</v>
          </cell>
          <cell r="W1059">
            <v>-3306.02</v>
          </cell>
          <cell r="X1059">
            <v>-3306.02</v>
          </cell>
          <cell r="Y1059">
            <v>0</v>
          </cell>
        </row>
        <row r="1060">
          <cell r="A1060">
            <v>200205</v>
          </cell>
          <cell r="B1060" t="str">
            <v>eac64</v>
          </cell>
          <cell r="C1060" t="str">
            <v>eac</v>
          </cell>
          <cell r="D1060">
            <v>37393</v>
          </cell>
          <cell r="E1060">
            <v>37384</v>
          </cell>
          <cell r="F1060">
            <v>37393</v>
          </cell>
          <cell r="G1060">
            <v>37384</v>
          </cell>
          <cell r="H1060">
            <v>409.7</v>
          </cell>
          <cell r="I1060">
            <v>409.7</v>
          </cell>
          <cell r="J1060" t="str">
            <v>Амзя</v>
          </cell>
          <cell r="K1060" t="str">
            <v>НевАзот</v>
          </cell>
          <cell r="L1060" t="str">
            <v>GMF</v>
          </cell>
          <cell r="M1060" t="str">
            <v>Vinmar</v>
          </cell>
          <cell r="N1060">
            <v>415</v>
          </cell>
          <cell r="O1060">
            <v>170025.5</v>
          </cell>
          <cell r="P1060">
            <v>170025.55</v>
          </cell>
          <cell r="Q1060">
            <v>-0.05</v>
          </cell>
          <cell r="R1060">
            <v>-370.2</v>
          </cell>
          <cell r="S1060">
            <v>-151670.94</v>
          </cell>
          <cell r="T1060">
            <v>-151670.94</v>
          </cell>
          <cell r="U1060">
            <v>0</v>
          </cell>
          <cell r="V1060">
            <v>-50.152799999999999</v>
          </cell>
          <cell r="W1060">
            <v>-20547.61</v>
          </cell>
          <cell r="X1060">
            <v>-20547.61</v>
          </cell>
          <cell r="Y1060">
            <v>0</v>
          </cell>
        </row>
        <row r="1061">
          <cell r="A1061">
            <v>200205</v>
          </cell>
          <cell r="B1061" t="str">
            <v>eac65</v>
          </cell>
          <cell r="C1061" t="str">
            <v>eac</v>
          </cell>
          <cell r="D1061">
            <v>37400</v>
          </cell>
          <cell r="E1061">
            <v>37392</v>
          </cell>
          <cell r="F1061">
            <v>37400</v>
          </cell>
          <cell r="G1061">
            <v>37392</v>
          </cell>
          <cell r="H1061">
            <v>293.7</v>
          </cell>
          <cell r="I1061">
            <v>293.7</v>
          </cell>
          <cell r="J1061" t="str">
            <v>Амзя</v>
          </cell>
          <cell r="K1061" t="str">
            <v>НевАзот</v>
          </cell>
          <cell r="L1061" t="str">
            <v>GMF</v>
          </cell>
          <cell r="M1061" t="str">
            <v>Vinmar</v>
          </cell>
          <cell r="N1061">
            <v>415</v>
          </cell>
          <cell r="O1061">
            <v>121885.5</v>
          </cell>
          <cell r="P1061">
            <v>121885.5</v>
          </cell>
          <cell r="Q1061">
            <v>0</v>
          </cell>
          <cell r="R1061">
            <v>-370.2</v>
          </cell>
          <cell r="S1061">
            <v>-108727.74</v>
          </cell>
          <cell r="T1061">
            <v>-108727.74</v>
          </cell>
          <cell r="U1061">
            <v>0</v>
          </cell>
          <cell r="V1061">
            <v>-50.182699999999997</v>
          </cell>
          <cell r="W1061">
            <v>-14738.65</v>
          </cell>
          <cell r="X1061">
            <v>-14738.65</v>
          </cell>
          <cell r="Y1061">
            <v>0</v>
          </cell>
        </row>
        <row r="1062">
          <cell r="A1062">
            <v>200205</v>
          </cell>
          <cell r="B1062" t="str">
            <v>eac66</v>
          </cell>
          <cell r="C1062" t="str">
            <v>eac</v>
          </cell>
          <cell r="D1062">
            <v>37407</v>
          </cell>
          <cell r="E1062">
            <v>37397</v>
          </cell>
          <cell r="F1062">
            <v>37407</v>
          </cell>
          <cell r="G1062">
            <v>37397</v>
          </cell>
          <cell r="H1062">
            <v>118</v>
          </cell>
          <cell r="I1062">
            <v>118</v>
          </cell>
          <cell r="J1062" t="str">
            <v>Амзя</v>
          </cell>
          <cell r="K1062" t="str">
            <v>НевАзот</v>
          </cell>
          <cell r="L1062" t="str">
            <v>GMF</v>
          </cell>
          <cell r="M1062" t="str">
            <v>Vinmar</v>
          </cell>
          <cell r="N1062">
            <v>415</v>
          </cell>
          <cell r="O1062">
            <v>48970</v>
          </cell>
          <cell r="P1062">
            <v>48970</v>
          </cell>
          <cell r="Q1062">
            <v>0</v>
          </cell>
          <cell r="R1062">
            <v>-370.2</v>
          </cell>
          <cell r="S1062">
            <v>-43683.6</v>
          </cell>
          <cell r="T1062">
            <v>-43683.6</v>
          </cell>
          <cell r="U1062">
            <v>0</v>
          </cell>
          <cell r="V1062">
            <v>-49.961500000000001</v>
          </cell>
          <cell r="W1062">
            <v>-5895.46</v>
          </cell>
          <cell r="X1062">
            <v>-5895.46</v>
          </cell>
          <cell r="Y1062">
            <v>0</v>
          </cell>
        </row>
        <row r="1063">
          <cell r="A1063">
            <v>200205</v>
          </cell>
          <cell r="B1063" t="str">
            <v>eac67</v>
          </cell>
          <cell r="C1063" t="str">
            <v>eac</v>
          </cell>
          <cell r="D1063">
            <v>37407</v>
          </cell>
          <cell r="E1063">
            <v>37399</v>
          </cell>
          <cell r="F1063">
            <v>37407</v>
          </cell>
          <cell r="G1063">
            <v>37399</v>
          </cell>
          <cell r="H1063">
            <v>303.01900000000001</v>
          </cell>
          <cell r="I1063">
            <v>303.01900000000001</v>
          </cell>
          <cell r="J1063" t="str">
            <v>Карбохим</v>
          </cell>
          <cell r="K1063" t="str">
            <v>НевАзот</v>
          </cell>
          <cell r="L1063" t="str">
            <v>GMF</v>
          </cell>
          <cell r="M1063" t="str">
            <v>Vinmar</v>
          </cell>
          <cell r="N1063">
            <v>415</v>
          </cell>
          <cell r="O1063">
            <v>125752.89</v>
          </cell>
          <cell r="P1063">
            <v>125752.89</v>
          </cell>
          <cell r="Q1063">
            <v>0</v>
          </cell>
          <cell r="R1063">
            <v>-370.2</v>
          </cell>
          <cell r="S1063">
            <v>-112177.63</v>
          </cell>
          <cell r="T1063">
            <v>-112177.63</v>
          </cell>
          <cell r="U1063">
            <v>0</v>
          </cell>
          <cell r="V1063">
            <v>-44.903500000000001</v>
          </cell>
          <cell r="W1063">
            <v>-13606.62</v>
          </cell>
          <cell r="X1063">
            <v>-13606.62</v>
          </cell>
          <cell r="Y1063">
            <v>0</v>
          </cell>
        </row>
        <row r="1064">
          <cell r="A1064">
            <v>200205</v>
          </cell>
          <cell r="B1064" t="str">
            <v>eac68</v>
          </cell>
          <cell r="C1064" t="str">
            <v>eac</v>
          </cell>
          <cell r="D1064">
            <v>37400</v>
          </cell>
          <cell r="E1064">
            <v>37406</v>
          </cell>
          <cell r="F1064">
            <v>37400</v>
          </cell>
          <cell r="G1064">
            <v>37406</v>
          </cell>
          <cell r="H1064">
            <v>120</v>
          </cell>
          <cell r="I1064">
            <v>120</v>
          </cell>
          <cell r="J1064" t="str">
            <v>Амзя</v>
          </cell>
          <cell r="K1064" t="str">
            <v>НевАзот</v>
          </cell>
          <cell r="L1064" t="str">
            <v>GMF</v>
          </cell>
          <cell r="M1064" t="str">
            <v>Crudex2</v>
          </cell>
          <cell r="N1064">
            <v>475</v>
          </cell>
          <cell r="O1064">
            <v>57000</v>
          </cell>
          <cell r="P1064">
            <v>57000</v>
          </cell>
          <cell r="Q1064">
            <v>0</v>
          </cell>
          <cell r="R1064">
            <v>-370.2</v>
          </cell>
          <cell r="S1064">
            <v>-44424</v>
          </cell>
          <cell r="T1064">
            <v>-44424</v>
          </cell>
          <cell r="U1064">
            <v>0</v>
          </cell>
          <cell r="V1064">
            <v>-54.914299999999997</v>
          </cell>
          <cell r="W1064">
            <v>-6589.72</v>
          </cell>
          <cell r="X1064">
            <v>-6589.72</v>
          </cell>
          <cell r="Y1064">
            <v>0</v>
          </cell>
        </row>
        <row r="1065">
          <cell r="A1065">
            <v>200205</v>
          </cell>
          <cell r="B1065" t="str">
            <v>eac69</v>
          </cell>
          <cell r="C1065" t="str">
            <v>eac</v>
          </cell>
          <cell r="D1065">
            <v>37393</v>
          </cell>
          <cell r="E1065">
            <v>37399</v>
          </cell>
          <cell r="F1065">
            <v>37393</v>
          </cell>
          <cell r="G1065">
            <v>37399</v>
          </cell>
          <cell r="H1065">
            <v>292.3</v>
          </cell>
          <cell r="I1065">
            <v>292.3</v>
          </cell>
          <cell r="J1065" t="str">
            <v>Молома</v>
          </cell>
          <cell r="K1065" t="str">
            <v>НевАзот</v>
          </cell>
          <cell r="L1065" t="str">
            <v>GMF</v>
          </cell>
          <cell r="M1065" t="str">
            <v>Vopak</v>
          </cell>
          <cell r="N1065">
            <v>430</v>
          </cell>
          <cell r="O1065">
            <v>125689</v>
          </cell>
          <cell r="P1065">
            <v>125689</v>
          </cell>
          <cell r="Q1065">
            <v>0</v>
          </cell>
          <cell r="R1065">
            <v>-370.2</v>
          </cell>
          <cell r="S1065">
            <v>-108209.46</v>
          </cell>
          <cell r="T1065">
            <v>-108209.46</v>
          </cell>
          <cell r="U1065">
            <v>0</v>
          </cell>
          <cell r="V1065">
            <v>-44.476599999999998</v>
          </cell>
          <cell r="W1065">
            <v>-13000.5</v>
          </cell>
          <cell r="X1065">
            <v>-13000.5</v>
          </cell>
          <cell r="Y1065">
            <v>0</v>
          </cell>
        </row>
        <row r="1066">
          <cell r="A1066">
            <v>200205</v>
          </cell>
          <cell r="B1066" t="str">
            <v>eac70</v>
          </cell>
          <cell r="C1066" t="str">
            <v>eac</v>
          </cell>
          <cell r="D1066">
            <v>37386</v>
          </cell>
          <cell r="E1066">
            <v>37390</v>
          </cell>
          <cell r="F1066">
            <v>37386</v>
          </cell>
          <cell r="G1066">
            <v>37390</v>
          </cell>
          <cell r="H1066">
            <v>393.755</v>
          </cell>
          <cell r="I1066">
            <v>393.755</v>
          </cell>
          <cell r="J1066" t="str">
            <v>Карбохим</v>
          </cell>
          <cell r="K1066" t="str">
            <v>НевАзот</v>
          </cell>
          <cell r="L1066" t="str">
            <v>GMF</v>
          </cell>
          <cell r="M1066" t="str">
            <v>SVL</v>
          </cell>
          <cell r="N1066">
            <v>423.47</v>
          </cell>
          <cell r="O1066">
            <v>166743.43</v>
          </cell>
          <cell r="P1066">
            <v>166743.43280000001</v>
          </cell>
          <cell r="Q1066">
            <v>-2.8E-3</v>
          </cell>
          <cell r="R1066">
            <v>-370.2</v>
          </cell>
          <cell r="S1066">
            <v>-145768.1</v>
          </cell>
          <cell r="T1066">
            <v>-145768.1</v>
          </cell>
          <cell r="U1066">
            <v>0</v>
          </cell>
          <cell r="V1066">
            <v>0</v>
          </cell>
          <cell r="W1066">
            <v>0</v>
          </cell>
          <cell r="X1066">
            <v>0</v>
          </cell>
          <cell r="Y1066">
            <v>0</v>
          </cell>
        </row>
        <row r="1067">
          <cell r="A1067">
            <v>200205</v>
          </cell>
          <cell r="B1067" t="str">
            <v>eac71</v>
          </cell>
          <cell r="C1067" t="str">
            <v>eac</v>
          </cell>
          <cell r="D1067">
            <v>37393</v>
          </cell>
          <cell r="E1067">
            <v>37392</v>
          </cell>
          <cell r="F1067">
            <v>37393</v>
          </cell>
          <cell r="G1067">
            <v>37392</v>
          </cell>
          <cell r="H1067">
            <v>187.36</v>
          </cell>
          <cell r="I1067">
            <v>187.36</v>
          </cell>
          <cell r="J1067" t="str">
            <v>Карбохим</v>
          </cell>
          <cell r="K1067" t="str">
            <v>НевАзот</v>
          </cell>
          <cell r="L1067" t="str">
            <v>GMF</v>
          </cell>
          <cell r="M1067" t="str">
            <v>SVL</v>
          </cell>
          <cell r="N1067">
            <v>423.47</v>
          </cell>
          <cell r="O1067">
            <v>79341.34</v>
          </cell>
          <cell r="P1067">
            <v>79341.3364</v>
          </cell>
          <cell r="Q1067">
            <v>3.5999999999999999E-3</v>
          </cell>
          <cell r="R1067">
            <v>-370.2</v>
          </cell>
          <cell r="S1067">
            <v>-69360.67</v>
          </cell>
          <cell r="T1067">
            <v>-69360.67</v>
          </cell>
          <cell r="U1067">
            <v>0</v>
          </cell>
          <cell r="V1067">
            <v>0</v>
          </cell>
          <cell r="W1067">
            <v>0</v>
          </cell>
          <cell r="X1067">
            <v>0</v>
          </cell>
          <cell r="Y1067">
            <v>0</v>
          </cell>
        </row>
        <row r="1068">
          <cell r="A1068">
            <v>200205</v>
          </cell>
          <cell r="B1068" t="str">
            <v>eac72</v>
          </cell>
          <cell r="C1068" t="str">
            <v>eac</v>
          </cell>
          <cell r="D1068">
            <v>37407</v>
          </cell>
          <cell r="E1068">
            <v>37407</v>
          </cell>
          <cell r="F1068">
            <v>37407</v>
          </cell>
          <cell r="G1068">
            <v>37407</v>
          </cell>
          <cell r="H1068">
            <v>397.74</v>
          </cell>
          <cell r="I1068">
            <v>397.74</v>
          </cell>
          <cell r="J1068" t="str">
            <v>Карбохим</v>
          </cell>
          <cell r="K1068" t="str">
            <v>НевАзот</v>
          </cell>
          <cell r="L1068" t="str">
            <v>GMF</v>
          </cell>
          <cell r="M1068" t="str">
            <v>Vopak</v>
          </cell>
          <cell r="N1068">
            <v>440</v>
          </cell>
          <cell r="O1068">
            <v>175005.6</v>
          </cell>
          <cell r="P1068">
            <v>175005.6</v>
          </cell>
          <cell r="Q1068">
            <v>0</v>
          </cell>
          <cell r="R1068">
            <v>-370.2</v>
          </cell>
          <cell r="S1068">
            <v>-147243.35999999999</v>
          </cell>
          <cell r="T1068">
            <v>-147243.35999999999</v>
          </cell>
          <cell r="U1068">
            <v>0</v>
          </cell>
          <cell r="V1068">
            <v>-44.762900000000002</v>
          </cell>
          <cell r="W1068">
            <v>-17803.98</v>
          </cell>
          <cell r="X1068">
            <v>-17803.98</v>
          </cell>
          <cell r="Y1068">
            <v>0</v>
          </cell>
        </row>
        <row r="1069">
          <cell r="A1069">
            <v>200204</v>
          </cell>
          <cell r="B1069" t="str">
            <v>eac73</v>
          </cell>
          <cell r="C1069" t="str">
            <v>eac</v>
          </cell>
          <cell r="D1069">
            <v>37361</v>
          </cell>
          <cell r="E1069">
            <v>37376</v>
          </cell>
          <cell r="F1069">
            <v>37361</v>
          </cell>
          <cell r="G1069">
            <v>37376</v>
          </cell>
          <cell r="H1069">
            <v>244.5</v>
          </cell>
          <cell r="I1069">
            <v>244.5</v>
          </cell>
          <cell r="J1069" t="str">
            <v>Амзя</v>
          </cell>
          <cell r="K1069" t="str">
            <v>НевАзот</v>
          </cell>
          <cell r="L1069" t="str">
            <v>GMF</v>
          </cell>
          <cell r="M1069" t="str">
            <v>Vinmar</v>
          </cell>
          <cell r="N1069">
            <v>410</v>
          </cell>
          <cell r="O1069">
            <v>100245</v>
          </cell>
          <cell r="P1069">
            <v>100245</v>
          </cell>
          <cell r="Q1069">
            <v>0</v>
          </cell>
          <cell r="R1069">
            <v>-367.7</v>
          </cell>
          <cell r="S1069">
            <v>-89902.65</v>
          </cell>
          <cell r="T1069">
            <v>-89902.65</v>
          </cell>
          <cell r="U1069">
            <v>0</v>
          </cell>
          <cell r="V1069">
            <v>-49.569099999999999</v>
          </cell>
          <cell r="W1069">
            <v>-12119.64</v>
          </cell>
          <cell r="X1069">
            <v>-12119.64</v>
          </cell>
          <cell r="Y1069">
            <v>0</v>
          </cell>
        </row>
        <row r="1070">
          <cell r="A1070">
            <v>200204</v>
          </cell>
          <cell r="B1070" t="str">
            <v>eac74</v>
          </cell>
          <cell r="C1070" t="str">
            <v>eac</v>
          </cell>
          <cell r="D1070">
            <v>37361</v>
          </cell>
          <cell r="E1070">
            <v>37376</v>
          </cell>
          <cell r="F1070">
            <v>37361</v>
          </cell>
          <cell r="G1070">
            <v>37376</v>
          </cell>
          <cell r="H1070">
            <v>250.488</v>
          </cell>
          <cell r="I1070">
            <v>250.488</v>
          </cell>
          <cell r="J1070" t="str">
            <v>Карбохим</v>
          </cell>
          <cell r="K1070" t="str">
            <v>НевАзот</v>
          </cell>
          <cell r="L1070" t="str">
            <v>GMF</v>
          </cell>
          <cell r="M1070" t="str">
            <v>Vinmar</v>
          </cell>
          <cell r="N1070">
            <v>410</v>
          </cell>
          <cell r="O1070">
            <v>102700.08</v>
          </cell>
          <cell r="P1070">
            <v>102700.08</v>
          </cell>
          <cell r="Q1070">
            <v>0</v>
          </cell>
          <cell r="R1070">
            <v>-367.7</v>
          </cell>
          <cell r="S1070">
            <v>-92104.44</v>
          </cell>
          <cell r="T1070">
            <v>-92104.44</v>
          </cell>
          <cell r="U1070">
            <v>0</v>
          </cell>
          <cell r="V1070">
            <v>-44.028100000000002</v>
          </cell>
          <cell r="W1070">
            <v>-11028.51</v>
          </cell>
          <cell r="X1070">
            <v>-11028.51</v>
          </cell>
          <cell r="Y1070">
            <v>0</v>
          </cell>
        </row>
        <row r="1071">
          <cell r="A1071">
            <v>200205</v>
          </cell>
          <cell r="B1071" t="str">
            <v>eac75</v>
          </cell>
          <cell r="C1071" t="str">
            <v>eac</v>
          </cell>
          <cell r="D1071">
            <v>37393</v>
          </cell>
          <cell r="E1071">
            <v>37393</v>
          </cell>
          <cell r="F1071">
            <v>37393</v>
          </cell>
          <cell r="G1071">
            <v>37393</v>
          </cell>
          <cell r="H1071">
            <v>222.15899999999999</v>
          </cell>
          <cell r="I1071">
            <v>222.15899999999999</v>
          </cell>
          <cell r="J1071" t="str">
            <v>Карбохим</v>
          </cell>
          <cell r="K1071" t="str">
            <v>НевАзот</v>
          </cell>
          <cell r="L1071" t="str">
            <v>GMF</v>
          </cell>
          <cell r="M1071" t="str">
            <v>SVL</v>
          </cell>
          <cell r="N1071">
            <v>423.47</v>
          </cell>
          <cell r="O1071">
            <v>94077.67</v>
          </cell>
          <cell r="P1071">
            <v>94077.673200000005</v>
          </cell>
          <cell r="Q1071">
            <v>-3.2000000000000002E-3</v>
          </cell>
          <cell r="R1071">
            <v>-370.2</v>
          </cell>
          <cell r="S1071">
            <v>-82243.259999999995</v>
          </cell>
          <cell r="T1071">
            <v>-82243.259999999995</v>
          </cell>
          <cell r="U1071">
            <v>0</v>
          </cell>
          <cell r="V1071">
            <v>0</v>
          </cell>
          <cell r="W1071">
            <v>0</v>
          </cell>
          <cell r="X1071">
            <v>0</v>
          </cell>
          <cell r="Y1071">
            <v>0</v>
          </cell>
        </row>
        <row r="1072">
          <cell r="A1072">
            <v>200205</v>
          </cell>
          <cell r="B1072" t="str">
            <v>eac76</v>
          </cell>
          <cell r="C1072" t="str">
            <v>eac</v>
          </cell>
          <cell r="D1072">
            <v>37407</v>
          </cell>
          <cell r="E1072">
            <v>37398</v>
          </cell>
          <cell r="F1072">
            <v>37407</v>
          </cell>
          <cell r="G1072">
            <v>37398</v>
          </cell>
          <cell r="H1072">
            <v>58.5</v>
          </cell>
          <cell r="I1072">
            <v>58.5</v>
          </cell>
          <cell r="J1072" t="str">
            <v>Амзя</v>
          </cell>
          <cell r="K1072" t="str">
            <v>НевАзот</v>
          </cell>
          <cell r="L1072" t="str">
            <v>GMF</v>
          </cell>
          <cell r="M1072" t="str">
            <v>Vinmar</v>
          </cell>
          <cell r="N1072">
            <v>415</v>
          </cell>
          <cell r="O1072">
            <v>24277.5</v>
          </cell>
          <cell r="P1072">
            <v>24277.5</v>
          </cell>
          <cell r="Q1072">
            <v>0</v>
          </cell>
          <cell r="R1072">
            <v>-370.2</v>
          </cell>
          <cell r="S1072">
            <v>-21656.7</v>
          </cell>
          <cell r="T1072">
            <v>-21656.7</v>
          </cell>
          <cell r="U1072">
            <v>0</v>
          </cell>
          <cell r="V1072">
            <v>-50.388500000000001</v>
          </cell>
          <cell r="W1072">
            <v>-2947.73</v>
          </cell>
          <cell r="X1072">
            <v>-2947.73</v>
          </cell>
          <cell r="Y1072">
            <v>0</v>
          </cell>
        </row>
        <row r="1073">
          <cell r="A1073">
            <v>200205</v>
          </cell>
          <cell r="B1073" t="str">
            <v>eac78</v>
          </cell>
          <cell r="C1073" t="str">
            <v>eac</v>
          </cell>
          <cell r="D1073">
            <v>37393</v>
          </cell>
          <cell r="E1073">
            <v>37400</v>
          </cell>
          <cell r="F1073">
            <v>37393</v>
          </cell>
          <cell r="G1073">
            <v>37400</v>
          </cell>
          <cell r="H1073">
            <v>216.7</v>
          </cell>
          <cell r="I1073">
            <v>216.7</v>
          </cell>
          <cell r="J1073" t="str">
            <v>Молома</v>
          </cell>
          <cell r="K1073" t="str">
            <v>НевАзот</v>
          </cell>
          <cell r="L1073" t="str">
            <v>GMF</v>
          </cell>
          <cell r="M1073" t="str">
            <v>Vopak</v>
          </cell>
          <cell r="N1073">
            <v>430</v>
          </cell>
          <cell r="O1073">
            <v>93181</v>
          </cell>
          <cell r="P1073">
            <v>93181</v>
          </cell>
          <cell r="Q1073">
            <v>0</v>
          </cell>
          <cell r="R1073">
            <v>-370.2</v>
          </cell>
          <cell r="S1073">
            <v>-80222.34</v>
          </cell>
          <cell r="T1073">
            <v>-80222.34</v>
          </cell>
          <cell r="U1073">
            <v>0</v>
          </cell>
          <cell r="V1073">
            <v>-44.476599999999998</v>
          </cell>
          <cell r="W1073">
            <v>-9638.08</v>
          </cell>
          <cell r="X1073">
            <v>-9638.08</v>
          </cell>
          <cell r="Y1073">
            <v>0</v>
          </cell>
        </row>
        <row r="1074">
          <cell r="A1074">
            <v>200206</v>
          </cell>
          <cell r="B1074" t="str">
            <v>eac79</v>
          </cell>
          <cell r="C1074" t="str">
            <v>eac</v>
          </cell>
          <cell r="D1074">
            <v>37414</v>
          </cell>
          <cell r="E1074">
            <v>37414</v>
          </cell>
          <cell r="F1074">
            <v>37414</v>
          </cell>
          <cell r="G1074">
            <v>37414</v>
          </cell>
          <cell r="H1074">
            <v>176.8</v>
          </cell>
          <cell r="I1074">
            <v>176.8</v>
          </cell>
          <cell r="J1074" t="str">
            <v>Амзя</v>
          </cell>
          <cell r="K1074" t="str">
            <v>НевАзот</v>
          </cell>
          <cell r="L1074" t="str">
            <v>GMF</v>
          </cell>
          <cell r="M1074" t="str">
            <v>Vinmar</v>
          </cell>
          <cell r="N1074">
            <v>415</v>
          </cell>
          <cell r="O1074">
            <v>73372</v>
          </cell>
          <cell r="P1074">
            <v>73372</v>
          </cell>
          <cell r="Q1074">
            <v>0</v>
          </cell>
          <cell r="R1074">
            <v>-370.2</v>
          </cell>
          <cell r="S1074">
            <v>-65451.360000000001</v>
          </cell>
          <cell r="T1074">
            <v>-65451.360000000001</v>
          </cell>
          <cell r="U1074">
            <v>0</v>
          </cell>
          <cell r="V1074">
            <v>-49.9754</v>
          </cell>
          <cell r="W1074">
            <v>-8835.65</v>
          </cell>
          <cell r="X1074">
            <v>-8835.65</v>
          </cell>
          <cell r="Y1074">
            <v>0</v>
          </cell>
        </row>
        <row r="1075">
          <cell r="A1075">
            <v>200206</v>
          </cell>
          <cell r="B1075" t="str">
            <v>eac80</v>
          </cell>
          <cell r="C1075" t="str">
            <v>eac</v>
          </cell>
          <cell r="D1075">
            <v>37421</v>
          </cell>
          <cell r="E1075">
            <v>37414</v>
          </cell>
          <cell r="F1075">
            <v>37421</v>
          </cell>
          <cell r="G1075">
            <v>37414</v>
          </cell>
          <cell r="H1075">
            <v>60</v>
          </cell>
          <cell r="I1075">
            <v>60</v>
          </cell>
          <cell r="J1075" t="str">
            <v>Амзя</v>
          </cell>
          <cell r="K1075" t="str">
            <v>НевАзот</v>
          </cell>
          <cell r="L1075" t="str">
            <v>GMF</v>
          </cell>
          <cell r="M1075" t="str">
            <v>Vinmar</v>
          </cell>
          <cell r="N1075">
            <v>450</v>
          </cell>
          <cell r="O1075">
            <v>27000</v>
          </cell>
          <cell r="P1075">
            <v>27000</v>
          </cell>
          <cell r="Q1075">
            <v>0</v>
          </cell>
          <cell r="R1075">
            <v>-370.2</v>
          </cell>
          <cell r="S1075">
            <v>-22212</v>
          </cell>
          <cell r="T1075">
            <v>-22212</v>
          </cell>
          <cell r="U1075">
            <v>0</v>
          </cell>
          <cell r="V1075">
            <v>-49.975299999999997</v>
          </cell>
          <cell r="W1075">
            <v>-2998.52</v>
          </cell>
          <cell r="X1075">
            <v>-2998.52</v>
          </cell>
          <cell r="Y1075">
            <v>0</v>
          </cell>
        </row>
        <row r="1076">
          <cell r="A1076">
            <v>200206</v>
          </cell>
          <cell r="B1076" t="str">
            <v>eac81</v>
          </cell>
          <cell r="C1076" t="str">
            <v>eac</v>
          </cell>
          <cell r="D1076">
            <v>37428</v>
          </cell>
          <cell r="E1076">
            <v>37418</v>
          </cell>
          <cell r="F1076">
            <v>37428</v>
          </cell>
          <cell r="G1076">
            <v>37418</v>
          </cell>
          <cell r="H1076">
            <v>235.55</v>
          </cell>
          <cell r="I1076">
            <v>235.55</v>
          </cell>
          <cell r="J1076" t="str">
            <v>Амзя</v>
          </cell>
          <cell r="K1076" t="str">
            <v>НевАзот</v>
          </cell>
          <cell r="L1076" t="str">
            <v>GMF</v>
          </cell>
          <cell r="M1076" t="str">
            <v>Vinmar</v>
          </cell>
          <cell r="N1076">
            <v>450</v>
          </cell>
          <cell r="O1076">
            <v>105997.5</v>
          </cell>
          <cell r="P1076">
            <v>105997.5</v>
          </cell>
          <cell r="Q1076">
            <v>0</v>
          </cell>
          <cell r="R1076">
            <v>-370.2</v>
          </cell>
          <cell r="S1076">
            <v>-87200.61</v>
          </cell>
          <cell r="T1076">
            <v>-87200.61</v>
          </cell>
          <cell r="U1076">
            <v>0</v>
          </cell>
          <cell r="V1076">
            <v>-49.873399999999997</v>
          </cell>
          <cell r="W1076">
            <v>-11747.67</v>
          </cell>
          <cell r="X1076">
            <v>-11747.67</v>
          </cell>
          <cell r="Y1076">
            <v>0</v>
          </cell>
        </row>
        <row r="1077">
          <cell r="A1077">
            <v>200206</v>
          </cell>
          <cell r="B1077" t="str">
            <v>eac82</v>
          </cell>
          <cell r="C1077" t="str">
            <v>eac</v>
          </cell>
          <cell r="D1077">
            <v>37414</v>
          </cell>
          <cell r="E1077">
            <v>37418</v>
          </cell>
          <cell r="F1077">
            <v>37414</v>
          </cell>
          <cell r="G1077">
            <v>37418</v>
          </cell>
          <cell r="H1077">
            <v>106.9</v>
          </cell>
          <cell r="I1077">
            <v>106.9</v>
          </cell>
          <cell r="J1077" t="str">
            <v>Молома</v>
          </cell>
          <cell r="K1077" t="str">
            <v>НевАзот</v>
          </cell>
          <cell r="L1077" t="str">
            <v>GMF</v>
          </cell>
          <cell r="M1077" t="str">
            <v>Vopak</v>
          </cell>
          <cell r="N1077">
            <v>450</v>
          </cell>
          <cell r="O1077">
            <v>48105</v>
          </cell>
          <cell r="P1077">
            <v>48105</v>
          </cell>
          <cell r="Q1077">
            <v>0</v>
          </cell>
          <cell r="R1077">
            <v>-370.2</v>
          </cell>
          <cell r="S1077">
            <v>-39574.379999999997</v>
          </cell>
          <cell r="T1077">
            <v>-39574.379999999997</v>
          </cell>
          <cell r="U1077">
            <v>0</v>
          </cell>
          <cell r="V1077">
            <v>-44.906799999999997</v>
          </cell>
          <cell r="W1077">
            <v>-4800.54</v>
          </cell>
          <cell r="X1077">
            <v>-4800.54</v>
          </cell>
          <cell r="Y1077">
            <v>0</v>
          </cell>
        </row>
        <row r="1078">
          <cell r="A1078">
            <v>200206</v>
          </cell>
          <cell r="B1078" t="str">
            <v>eac83</v>
          </cell>
          <cell r="C1078" t="str">
            <v>eac</v>
          </cell>
          <cell r="D1078">
            <v>37414</v>
          </cell>
          <cell r="E1078">
            <v>37414</v>
          </cell>
          <cell r="F1078">
            <v>37414</v>
          </cell>
          <cell r="G1078">
            <v>37414</v>
          </cell>
          <cell r="H1078">
            <v>435.21899999999999</v>
          </cell>
          <cell r="I1078">
            <v>435.21899999999999</v>
          </cell>
          <cell r="J1078" t="str">
            <v>Карбохим</v>
          </cell>
          <cell r="K1078" t="str">
            <v>НевАзот</v>
          </cell>
          <cell r="L1078" t="str">
            <v>GMF</v>
          </cell>
          <cell r="M1078" t="str">
            <v>SVL</v>
          </cell>
          <cell r="N1078">
            <v>609.79999999999995</v>
          </cell>
          <cell r="O1078">
            <v>265396.55</v>
          </cell>
          <cell r="P1078">
            <v>203209.48800000001</v>
          </cell>
          <cell r="Q1078">
            <v>62187.061999999998</v>
          </cell>
          <cell r="R1078">
            <v>-370.2</v>
          </cell>
          <cell r="S1078">
            <v>-161118.07999999999</v>
          </cell>
          <cell r="T1078">
            <v>-161118.07999999999</v>
          </cell>
          <cell r="U1078">
            <v>0</v>
          </cell>
          <cell r="V1078">
            <v>0</v>
          </cell>
          <cell r="W1078">
            <v>0</v>
          </cell>
          <cell r="X1078">
            <v>0</v>
          </cell>
          <cell r="Y1078">
            <v>0</v>
          </cell>
        </row>
        <row r="1079">
          <cell r="A1079">
            <v>200206</v>
          </cell>
          <cell r="B1079" t="str">
            <v>eac84</v>
          </cell>
          <cell r="C1079" t="str">
            <v>eac</v>
          </cell>
          <cell r="D1079">
            <v>37421</v>
          </cell>
          <cell r="E1079">
            <v>37424</v>
          </cell>
          <cell r="F1079">
            <v>37421</v>
          </cell>
          <cell r="G1079">
            <v>37424</v>
          </cell>
          <cell r="H1079">
            <v>361.88400000000001</v>
          </cell>
          <cell r="I1079">
            <v>361.88400000000001</v>
          </cell>
          <cell r="J1079" t="str">
            <v>Карбохим</v>
          </cell>
          <cell r="K1079" t="str">
            <v>НевАзот</v>
          </cell>
          <cell r="L1079" t="str">
            <v>GMF</v>
          </cell>
          <cell r="M1079" t="str">
            <v>SVL</v>
          </cell>
          <cell r="N1079">
            <v>609.79999999999995</v>
          </cell>
          <cell r="O1079">
            <v>220676.86</v>
          </cell>
          <cell r="P1079">
            <v>128468.8156</v>
          </cell>
          <cell r="Q1079">
            <v>92208.044399999999</v>
          </cell>
          <cell r="R1079">
            <v>-370.2</v>
          </cell>
          <cell r="S1079">
            <v>-133969.47</v>
          </cell>
          <cell r="T1079">
            <v>-133969.47</v>
          </cell>
          <cell r="U1079">
            <v>0</v>
          </cell>
          <cell r="V1079">
            <v>0</v>
          </cell>
          <cell r="W1079">
            <v>0</v>
          </cell>
          <cell r="X1079">
            <v>0</v>
          </cell>
          <cell r="Y1079">
            <v>0</v>
          </cell>
        </row>
        <row r="1080">
          <cell r="A1080">
            <v>200206</v>
          </cell>
          <cell r="B1080" t="str">
            <v>eac85</v>
          </cell>
          <cell r="C1080" t="str">
            <v>eac</v>
          </cell>
          <cell r="D1080">
            <v>37429</v>
          </cell>
          <cell r="E1080">
            <v>37428</v>
          </cell>
          <cell r="F1080">
            <v>37429</v>
          </cell>
          <cell r="G1080">
            <v>37428</v>
          </cell>
          <cell r="H1080">
            <v>228.8</v>
          </cell>
          <cell r="I1080">
            <v>228.8</v>
          </cell>
          <cell r="J1080" t="str">
            <v>Карбохим</v>
          </cell>
          <cell r="K1080" t="str">
            <v>НевАзот</v>
          </cell>
          <cell r="L1080" t="str">
            <v>GMF</v>
          </cell>
          <cell r="M1080" t="str">
            <v>SVL</v>
          </cell>
          <cell r="N1080">
            <v>460</v>
          </cell>
          <cell r="O1080">
            <v>105248</v>
          </cell>
          <cell r="P1080">
            <v>105248</v>
          </cell>
          <cell r="Q1080">
            <v>0</v>
          </cell>
          <cell r="R1080">
            <v>-370.2</v>
          </cell>
          <cell r="S1080">
            <v>-84701.759999999995</v>
          </cell>
          <cell r="T1080">
            <v>-84701.759999999995</v>
          </cell>
          <cell r="U1080">
            <v>0</v>
          </cell>
          <cell r="V1080">
            <v>-43.4163</v>
          </cell>
          <cell r="W1080">
            <v>-9933.66</v>
          </cell>
          <cell r="X1080">
            <v>-9933.66</v>
          </cell>
          <cell r="Y1080">
            <v>0</v>
          </cell>
        </row>
        <row r="1081">
          <cell r="A1081">
            <v>200206</v>
          </cell>
          <cell r="B1081" t="str">
            <v>eac86</v>
          </cell>
          <cell r="C1081" t="str">
            <v>eac</v>
          </cell>
          <cell r="D1081">
            <v>37435</v>
          </cell>
          <cell r="E1081">
            <v>37421</v>
          </cell>
          <cell r="F1081">
            <v>37435</v>
          </cell>
          <cell r="G1081">
            <v>37421</v>
          </cell>
          <cell r="H1081">
            <v>60</v>
          </cell>
          <cell r="I1081">
            <v>60</v>
          </cell>
          <cell r="J1081" t="str">
            <v>Амзя</v>
          </cell>
          <cell r="K1081" t="str">
            <v>НевАзот</v>
          </cell>
          <cell r="L1081" t="str">
            <v>GMF</v>
          </cell>
          <cell r="M1081" t="str">
            <v>Latvijas</v>
          </cell>
          <cell r="N1081">
            <v>485</v>
          </cell>
          <cell r="O1081">
            <v>29100</v>
          </cell>
          <cell r="P1081">
            <v>29100</v>
          </cell>
          <cell r="Q1081">
            <v>0</v>
          </cell>
          <cell r="R1081">
            <v>-370.2</v>
          </cell>
          <cell r="S1081">
            <v>-22212</v>
          </cell>
          <cell r="T1081">
            <v>-22212</v>
          </cell>
          <cell r="U1081">
            <v>0</v>
          </cell>
          <cell r="V1081">
            <v>-49.849699999999999</v>
          </cell>
          <cell r="W1081">
            <v>-2990.98</v>
          </cell>
          <cell r="X1081">
            <v>-2990.98</v>
          </cell>
          <cell r="Y1081">
            <v>0</v>
          </cell>
        </row>
        <row r="1082">
          <cell r="A1082">
            <v>200206</v>
          </cell>
          <cell r="B1082" t="str">
            <v>eac87</v>
          </cell>
          <cell r="C1082" t="str">
            <v>eac</v>
          </cell>
          <cell r="D1082">
            <v>37435</v>
          </cell>
          <cell r="E1082">
            <v>37434</v>
          </cell>
          <cell r="F1082">
            <v>37435</v>
          </cell>
          <cell r="G1082">
            <v>37434</v>
          </cell>
          <cell r="H1082">
            <v>129.4</v>
          </cell>
          <cell r="I1082">
            <v>129.4</v>
          </cell>
          <cell r="J1082" t="str">
            <v>Молома</v>
          </cell>
          <cell r="K1082" t="str">
            <v>НевАзот</v>
          </cell>
          <cell r="L1082" t="str">
            <v>GMF</v>
          </cell>
          <cell r="M1082" t="str">
            <v>Coxon</v>
          </cell>
          <cell r="N1082">
            <v>535</v>
          </cell>
          <cell r="O1082">
            <v>69229</v>
          </cell>
          <cell r="P1082">
            <v>69229</v>
          </cell>
          <cell r="Q1082">
            <v>0</v>
          </cell>
          <cell r="R1082">
            <v>-370.2</v>
          </cell>
          <cell r="S1082">
            <v>-47903.88</v>
          </cell>
          <cell r="T1082">
            <v>-47903.88</v>
          </cell>
          <cell r="U1082">
            <v>0</v>
          </cell>
          <cell r="V1082">
            <v>-44.602899999999998</v>
          </cell>
          <cell r="W1082">
            <v>-5771.62</v>
          </cell>
          <cell r="X1082">
            <v>-5771.62</v>
          </cell>
          <cell r="Y1082">
            <v>0</v>
          </cell>
        </row>
        <row r="1083">
          <cell r="A1083">
            <v>200206</v>
          </cell>
          <cell r="B1083" t="str">
            <v>eac88</v>
          </cell>
          <cell r="C1083" t="str">
            <v>eac</v>
          </cell>
          <cell r="D1083">
            <v>37428</v>
          </cell>
          <cell r="E1083">
            <v>37436</v>
          </cell>
          <cell r="F1083">
            <v>37428</v>
          </cell>
          <cell r="G1083">
            <v>37436</v>
          </cell>
          <cell r="H1083">
            <v>198.20699999999999</v>
          </cell>
          <cell r="I1083">
            <v>198.20699999999999</v>
          </cell>
          <cell r="J1083" t="str">
            <v>Карбохим</v>
          </cell>
          <cell r="K1083" t="str">
            <v>НевАзот</v>
          </cell>
          <cell r="L1083" t="str">
            <v>GMF</v>
          </cell>
          <cell r="M1083" t="str">
            <v>Vinmar</v>
          </cell>
          <cell r="N1083">
            <v>450</v>
          </cell>
          <cell r="O1083">
            <v>89193.15</v>
          </cell>
          <cell r="P1083">
            <v>89193.15</v>
          </cell>
          <cell r="Q1083">
            <v>0</v>
          </cell>
          <cell r="R1083">
            <v>-370.2</v>
          </cell>
          <cell r="S1083">
            <v>-73376.23</v>
          </cell>
          <cell r="T1083">
            <v>-73376.23</v>
          </cell>
          <cell r="U1083">
            <v>0</v>
          </cell>
          <cell r="V1083">
            <v>-43.8887</v>
          </cell>
          <cell r="W1083">
            <v>-8699.0400000000009</v>
          </cell>
          <cell r="X1083">
            <v>-8699.0400000000009</v>
          </cell>
          <cell r="Y1083">
            <v>0</v>
          </cell>
        </row>
        <row r="1084">
          <cell r="A1084">
            <v>200206</v>
          </cell>
          <cell r="B1084" t="str">
            <v>eac89</v>
          </cell>
          <cell r="C1084" t="str">
            <v>eac</v>
          </cell>
          <cell r="D1084">
            <v>37435</v>
          </cell>
          <cell r="E1084">
            <v>37432</v>
          </cell>
          <cell r="F1084">
            <v>37435</v>
          </cell>
          <cell r="G1084">
            <v>37432</v>
          </cell>
          <cell r="H1084">
            <v>270.33</v>
          </cell>
          <cell r="I1084">
            <v>270.33</v>
          </cell>
          <cell r="J1084" t="str">
            <v>Карбохим</v>
          </cell>
          <cell r="K1084" t="str">
            <v>НевАзот</v>
          </cell>
          <cell r="L1084" t="str">
            <v>GMF</v>
          </cell>
          <cell r="M1084" t="str">
            <v>SVL</v>
          </cell>
          <cell r="N1084">
            <v>460</v>
          </cell>
          <cell r="O1084">
            <v>124351.8</v>
          </cell>
          <cell r="P1084">
            <v>124350.728</v>
          </cell>
          <cell r="Q1084">
            <v>1.0720000000000001</v>
          </cell>
          <cell r="R1084">
            <v>-370.2</v>
          </cell>
          <cell r="S1084">
            <v>-100076.17</v>
          </cell>
          <cell r="T1084">
            <v>-100076.17</v>
          </cell>
          <cell r="U1084">
            <v>0</v>
          </cell>
          <cell r="V1084">
            <v>-44.738900000000001</v>
          </cell>
          <cell r="W1084">
            <v>-12094.26</v>
          </cell>
          <cell r="X1084">
            <v>-12094.26</v>
          </cell>
          <cell r="Y1084">
            <v>0</v>
          </cell>
        </row>
        <row r="1085">
          <cell r="A1085">
            <v>200206</v>
          </cell>
          <cell r="B1085" t="str">
            <v>eac90</v>
          </cell>
          <cell r="C1085" t="str">
            <v>eac</v>
          </cell>
          <cell r="D1085">
            <v>37414</v>
          </cell>
          <cell r="E1085">
            <v>37422</v>
          </cell>
          <cell r="F1085">
            <v>37414</v>
          </cell>
          <cell r="G1085">
            <v>37422</v>
          </cell>
          <cell r="H1085">
            <v>234.8</v>
          </cell>
          <cell r="I1085">
            <v>234.8</v>
          </cell>
          <cell r="J1085" t="str">
            <v>Молома</v>
          </cell>
          <cell r="K1085" t="str">
            <v>НевАзот</v>
          </cell>
          <cell r="L1085" t="str">
            <v>GMF</v>
          </cell>
          <cell r="M1085" t="str">
            <v>Vopak</v>
          </cell>
          <cell r="N1085">
            <v>450</v>
          </cell>
          <cell r="O1085">
            <v>105660</v>
          </cell>
          <cell r="P1085">
            <v>105660</v>
          </cell>
          <cell r="Q1085">
            <v>0</v>
          </cell>
          <cell r="R1085">
            <v>-370.2</v>
          </cell>
          <cell r="S1085">
            <v>-86922.96</v>
          </cell>
          <cell r="T1085">
            <v>-86922.96</v>
          </cell>
          <cell r="U1085">
            <v>0</v>
          </cell>
          <cell r="V1085">
            <v>-44.220999999999997</v>
          </cell>
          <cell r="W1085">
            <v>-10383.08</v>
          </cell>
          <cell r="X1085">
            <v>-10383.08</v>
          </cell>
          <cell r="Y1085">
            <v>0</v>
          </cell>
        </row>
        <row r="1086">
          <cell r="A1086">
            <v>200206</v>
          </cell>
          <cell r="B1086" t="str">
            <v>eac91</v>
          </cell>
          <cell r="C1086" t="str">
            <v>eac</v>
          </cell>
          <cell r="D1086">
            <v>37428</v>
          </cell>
          <cell r="E1086">
            <v>37425</v>
          </cell>
          <cell r="F1086">
            <v>37428</v>
          </cell>
          <cell r="G1086">
            <v>37425</v>
          </cell>
          <cell r="H1086">
            <v>176.55</v>
          </cell>
          <cell r="I1086">
            <v>176.55</v>
          </cell>
          <cell r="J1086" t="str">
            <v>Амзя</v>
          </cell>
          <cell r="K1086" t="str">
            <v>НевАзот</v>
          </cell>
          <cell r="L1086" t="str">
            <v>GMF</v>
          </cell>
          <cell r="M1086" t="str">
            <v>Vinmar</v>
          </cell>
          <cell r="N1086">
            <v>450</v>
          </cell>
          <cell r="O1086">
            <v>79447.5</v>
          </cell>
          <cell r="P1086">
            <v>79447.5</v>
          </cell>
          <cell r="Q1086">
            <v>0</v>
          </cell>
          <cell r="R1086">
            <v>-370.2</v>
          </cell>
          <cell r="S1086">
            <v>-65358.81</v>
          </cell>
          <cell r="T1086">
            <v>-65358.81</v>
          </cell>
          <cell r="U1086">
            <v>0</v>
          </cell>
          <cell r="V1086">
            <v>-49.843899999999998</v>
          </cell>
          <cell r="W1086">
            <v>-8799.94</v>
          </cell>
          <cell r="X1086">
            <v>-8799.94</v>
          </cell>
          <cell r="Y1086">
            <v>0</v>
          </cell>
        </row>
        <row r="1087">
          <cell r="A1087">
            <v>200206</v>
          </cell>
          <cell r="B1087" t="str">
            <v>eac92</v>
          </cell>
          <cell r="C1087" t="str">
            <v>eac</v>
          </cell>
          <cell r="D1087">
            <v>37414</v>
          </cell>
          <cell r="E1087">
            <v>37434</v>
          </cell>
          <cell r="F1087">
            <v>37414</v>
          </cell>
          <cell r="G1087">
            <v>37434</v>
          </cell>
          <cell r="H1087">
            <v>160.9</v>
          </cell>
          <cell r="I1087">
            <v>160.9</v>
          </cell>
          <cell r="J1087" t="str">
            <v>Молома</v>
          </cell>
          <cell r="K1087" t="str">
            <v>НевАзот</v>
          </cell>
          <cell r="L1087" t="str">
            <v>GMF</v>
          </cell>
          <cell r="M1087" t="str">
            <v>Vopak</v>
          </cell>
          <cell r="N1087">
            <v>450</v>
          </cell>
          <cell r="O1087">
            <v>72405</v>
          </cell>
          <cell r="P1087">
            <v>72405</v>
          </cell>
          <cell r="Q1087">
            <v>0</v>
          </cell>
          <cell r="R1087">
            <v>-370.2</v>
          </cell>
          <cell r="S1087">
            <v>-59565.18</v>
          </cell>
          <cell r="T1087">
            <v>-59565.18</v>
          </cell>
          <cell r="U1087">
            <v>0</v>
          </cell>
          <cell r="V1087">
            <v>-44.602899999999998</v>
          </cell>
          <cell r="W1087">
            <v>-7176.61</v>
          </cell>
          <cell r="X1087">
            <v>-7176.61</v>
          </cell>
          <cell r="Y1087">
            <v>0</v>
          </cell>
        </row>
        <row r="1088">
          <cell r="A1088">
            <v>200206</v>
          </cell>
          <cell r="B1088" t="str">
            <v>eac93</v>
          </cell>
          <cell r="C1088" t="str">
            <v>eac</v>
          </cell>
          <cell r="D1088">
            <v>37428</v>
          </cell>
          <cell r="E1088">
            <v>37433</v>
          </cell>
          <cell r="F1088">
            <v>37428</v>
          </cell>
          <cell r="G1088">
            <v>37433</v>
          </cell>
          <cell r="H1088">
            <v>234.7</v>
          </cell>
          <cell r="I1088">
            <v>234.7</v>
          </cell>
          <cell r="J1088" t="str">
            <v>Амзя</v>
          </cell>
          <cell r="K1088" t="str">
            <v>НевАзот</v>
          </cell>
          <cell r="L1088" t="str">
            <v>GMF</v>
          </cell>
          <cell r="M1088" t="str">
            <v>Vinmar</v>
          </cell>
          <cell r="N1088">
            <v>450</v>
          </cell>
          <cell r="O1088">
            <v>105615</v>
          </cell>
          <cell r="P1088">
            <v>105615</v>
          </cell>
          <cell r="Q1088">
            <v>0</v>
          </cell>
          <cell r="R1088">
            <v>-370.2</v>
          </cell>
          <cell r="S1088">
            <v>-86885.94</v>
          </cell>
          <cell r="T1088">
            <v>-86885.94</v>
          </cell>
          <cell r="U1088">
            <v>0</v>
          </cell>
          <cell r="V1088">
            <v>-50.054000000000002</v>
          </cell>
          <cell r="W1088">
            <v>-11747.67</v>
          </cell>
          <cell r="X1088">
            <v>-11747.67</v>
          </cell>
          <cell r="Y1088">
            <v>0</v>
          </cell>
        </row>
        <row r="1089">
          <cell r="A1089">
            <v>200207</v>
          </cell>
          <cell r="B1089" t="str">
            <v>eac94</v>
          </cell>
          <cell r="C1089" t="str">
            <v>eac</v>
          </cell>
          <cell r="D1089">
            <v>37442</v>
          </cell>
          <cell r="E1089">
            <v>37456</v>
          </cell>
          <cell r="F1089">
            <v>37466</v>
          </cell>
          <cell r="G1089">
            <v>37456</v>
          </cell>
          <cell r="H1089">
            <v>176.95</v>
          </cell>
          <cell r="I1089">
            <v>176.95</v>
          </cell>
          <cell r="J1089" t="str">
            <v>Амзя</v>
          </cell>
          <cell r="K1089" t="str">
            <v>НевАзот</v>
          </cell>
          <cell r="L1089" t="str">
            <v>GMF</v>
          </cell>
          <cell r="M1089" t="str">
            <v>Vinmar</v>
          </cell>
          <cell r="N1089">
            <v>600</v>
          </cell>
          <cell r="O1089">
            <v>106170</v>
          </cell>
          <cell r="P1089">
            <v>106170</v>
          </cell>
          <cell r="Q1089">
            <v>0</v>
          </cell>
          <cell r="R1089">
            <v>-370.2</v>
          </cell>
          <cell r="S1089">
            <v>-65506.89</v>
          </cell>
          <cell r="T1089">
            <v>-65506.89</v>
          </cell>
          <cell r="U1089">
            <v>0</v>
          </cell>
          <cell r="V1089">
            <v>-49.9756</v>
          </cell>
          <cell r="W1089">
            <v>-8843.19</v>
          </cell>
          <cell r="X1089">
            <v>-8843.19</v>
          </cell>
          <cell r="Y1089">
            <v>0</v>
          </cell>
        </row>
        <row r="1090">
          <cell r="A1090">
            <v>200207</v>
          </cell>
          <cell r="B1090" t="str">
            <v>eac95</v>
          </cell>
          <cell r="C1090" t="str">
            <v>eac</v>
          </cell>
          <cell r="D1090">
            <v>37449</v>
          </cell>
          <cell r="E1090">
            <v>37461</v>
          </cell>
          <cell r="F1090">
            <v>37471</v>
          </cell>
          <cell r="G1090">
            <v>37461</v>
          </cell>
          <cell r="H1090">
            <v>175.9</v>
          </cell>
          <cell r="I1090">
            <v>175.9</v>
          </cell>
          <cell r="J1090" t="str">
            <v>Амзя</v>
          </cell>
          <cell r="K1090" t="str">
            <v>НевАзот</v>
          </cell>
          <cell r="L1090" t="str">
            <v>GMF</v>
          </cell>
          <cell r="M1090" t="str">
            <v>Vinmar</v>
          </cell>
          <cell r="N1090">
            <v>600</v>
          </cell>
          <cell r="O1090">
            <v>105540</v>
          </cell>
          <cell r="P1090">
            <v>105540</v>
          </cell>
          <cell r="Q1090">
            <v>0</v>
          </cell>
          <cell r="R1090">
            <v>-370.2</v>
          </cell>
          <cell r="S1090">
            <v>-65118.18</v>
          </cell>
          <cell r="T1090">
            <v>-65118.18</v>
          </cell>
          <cell r="U1090">
            <v>0</v>
          </cell>
          <cell r="V1090">
            <v>-50.028100000000002</v>
          </cell>
          <cell r="W1090">
            <v>-8799.94</v>
          </cell>
          <cell r="X1090">
            <v>-8799.94</v>
          </cell>
          <cell r="Y1090">
            <v>0</v>
          </cell>
        </row>
        <row r="1091">
          <cell r="A1091">
            <v>200207</v>
          </cell>
          <cell r="B1091" t="str">
            <v>eac96</v>
          </cell>
          <cell r="C1091" t="str">
            <v>eac</v>
          </cell>
          <cell r="D1091">
            <v>37456</v>
          </cell>
          <cell r="E1091">
            <v>37464</v>
          </cell>
          <cell r="F1091">
            <v>37466</v>
          </cell>
          <cell r="G1091">
            <v>37464</v>
          </cell>
          <cell r="H1091">
            <v>177</v>
          </cell>
          <cell r="I1091">
            <v>177</v>
          </cell>
          <cell r="J1091" t="str">
            <v>Амзя</v>
          </cell>
          <cell r="K1091" t="str">
            <v>НевАзот</v>
          </cell>
          <cell r="L1091" t="str">
            <v>GMF</v>
          </cell>
          <cell r="M1091" t="str">
            <v>Vinmar</v>
          </cell>
          <cell r="N1091">
            <v>600</v>
          </cell>
          <cell r="O1091">
            <v>106200</v>
          </cell>
          <cell r="P1091">
            <v>106200</v>
          </cell>
          <cell r="Q1091">
            <v>0</v>
          </cell>
          <cell r="R1091">
            <v>-370.2</v>
          </cell>
          <cell r="S1091">
            <v>-65525.4</v>
          </cell>
          <cell r="T1091">
            <v>-65525.4</v>
          </cell>
          <cell r="U1091">
            <v>0</v>
          </cell>
          <cell r="V1091">
            <v>-49.961500000000001</v>
          </cell>
          <cell r="W1091">
            <v>-8843.19</v>
          </cell>
          <cell r="X1091">
            <v>-8843.19</v>
          </cell>
          <cell r="Y1091">
            <v>0</v>
          </cell>
        </row>
        <row r="1092">
          <cell r="A1092">
            <v>200207</v>
          </cell>
          <cell r="B1092" t="str">
            <v>eac97</v>
          </cell>
          <cell r="C1092" t="str">
            <v>eac</v>
          </cell>
          <cell r="D1092">
            <v>37463</v>
          </cell>
          <cell r="E1092">
            <v>37468</v>
          </cell>
          <cell r="F1092">
            <v>37468</v>
          </cell>
          <cell r="G1092">
            <v>37468</v>
          </cell>
          <cell r="H1092">
            <v>183.6</v>
          </cell>
          <cell r="I1092">
            <v>183.6</v>
          </cell>
          <cell r="J1092" t="str">
            <v>Амзя</v>
          </cell>
          <cell r="K1092" t="str">
            <v>НевАзот</v>
          </cell>
          <cell r="L1092" t="str">
            <v>GMF</v>
          </cell>
          <cell r="M1092" t="str">
            <v>Vinmar</v>
          </cell>
          <cell r="N1092">
            <v>600</v>
          </cell>
          <cell r="O1092">
            <v>110160</v>
          </cell>
          <cell r="P1092">
            <v>110160</v>
          </cell>
          <cell r="Q1092">
            <v>0</v>
          </cell>
          <cell r="R1092">
            <v>-370.2</v>
          </cell>
          <cell r="S1092">
            <v>-67968.72</v>
          </cell>
          <cell r="T1092">
            <v>-67968.72</v>
          </cell>
          <cell r="U1092">
            <v>0</v>
          </cell>
          <cell r="V1092">
            <v>-49.814500000000002</v>
          </cell>
          <cell r="W1092">
            <v>-9145.94</v>
          </cell>
          <cell r="X1092">
            <v>-9145.94</v>
          </cell>
          <cell r="Y1092">
            <v>0</v>
          </cell>
        </row>
        <row r="1093">
          <cell r="A1093">
            <v>200207</v>
          </cell>
          <cell r="B1093" t="str">
            <v>eac99</v>
          </cell>
          <cell r="C1093" t="str">
            <v>eac</v>
          </cell>
          <cell r="D1093">
            <v>37463</v>
          </cell>
          <cell r="E1093">
            <v>37463</v>
          </cell>
          <cell r="F1093">
            <v>37468</v>
          </cell>
          <cell r="G1093">
            <v>37463</v>
          </cell>
          <cell r="H1093">
            <v>205.523</v>
          </cell>
          <cell r="I1093">
            <v>205.523</v>
          </cell>
          <cell r="J1093" t="str">
            <v>Карбохим</v>
          </cell>
          <cell r="K1093" t="str">
            <v>НевАзот</v>
          </cell>
          <cell r="L1093" t="str">
            <v>GMF</v>
          </cell>
          <cell r="M1093" t="str">
            <v>Vinmar</v>
          </cell>
          <cell r="N1093">
            <v>600</v>
          </cell>
          <cell r="O1093">
            <v>123313.8</v>
          </cell>
          <cell r="P1093">
            <v>123313.8</v>
          </cell>
          <cell r="Q1093">
            <v>0</v>
          </cell>
          <cell r="R1093">
            <v>-370.2</v>
          </cell>
          <cell r="S1093">
            <v>-76084.62</v>
          </cell>
          <cell r="T1093">
            <v>-76084.62</v>
          </cell>
          <cell r="U1093">
            <v>0</v>
          </cell>
          <cell r="V1093">
            <v>-43.622</v>
          </cell>
          <cell r="W1093">
            <v>-8965.32</v>
          </cell>
          <cell r="X1093">
            <v>-8965.32</v>
          </cell>
          <cell r="Y1093">
            <v>0</v>
          </cell>
        </row>
        <row r="1094">
          <cell r="A1094">
            <v>200104</v>
          </cell>
          <cell r="B1094" t="str">
            <v>foc01</v>
          </cell>
          <cell r="C1094" t="str">
            <v>foc</v>
          </cell>
          <cell r="D1094">
            <v>36991</v>
          </cell>
          <cell r="E1094">
            <v>36991</v>
          </cell>
          <cell r="F1094">
            <v>36991</v>
          </cell>
          <cell r="G1094">
            <v>36991</v>
          </cell>
          <cell r="H1094">
            <v>3883.63</v>
          </cell>
          <cell r="I1094">
            <v>3883.63</v>
          </cell>
          <cell r="J1094" t="str">
            <v>КГОК</v>
          </cell>
          <cell r="K1094" t="str">
            <v>КГОК</v>
          </cell>
          <cell r="L1094" t="str">
            <v>Mirintex</v>
          </cell>
          <cell r="M1094" t="str">
            <v>Seko Slovakia</v>
          </cell>
          <cell r="N1094">
            <v>28.592400000000001</v>
          </cell>
          <cell r="O1094">
            <v>111042.23</v>
          </cell>
          <cell r="P1094">
            <v>111042.23</v>
          </cell>
          <cell r="Q1094">
            <v>0</v>
          </cell>
          <cell r="R1094">
            <v>-11.34</v>
          </cell>
          <cell r="S1094">
            <v>-44040.36</v>
          </cell>
          <cell r="T1094">
            <v>-44040.36</v>
          </cell>
          <cell r="U1094">
            <v>0</v>
          </cell>
          <cell r="V1094">
            <v>-17.1524</v>
          </cell>
          <cell r="W1094">
            <v>-66613.5</v>
          </cell>
          <cell r="X1094">
            <v>-66613.5</v>
          </cell>
          <cell r="Y1094">
            <v>0</v>
          </cell>
        </row>
        <row r="1095">
          <cell r="A1095">
            <v>200104</v>
          </cell>
          <cell r="B1095" t="str">
            <v>foc02</v>
          </cell>
          <cell r="C1095" t="str">
            <v>foc</v>
          </cell>
          <cell r="D1095">
            <v>36992</v>
          </cell>
          <cell r="E1095">
            <v>36992</v>
          </cell>
          <cell r="F1095">
            <v>36992</v>
          </cell>
          <cell r="G1095">
            <v>36992</v>
          </cell>
          <cell r="H1095">
            <v>3909.3</v>
          </cell>
          <cell r="I1095">
            <v>3909.3</v>
          </cell>
          <cell r="J1095" t="str">
            <v>КГОК</v>
          </cell>
          <cell r="K1095" t="str">
            <v>КГОК</v>
          </cell>
          <cell r="L1095" t="str">
            <v>Mirintex</v>
          </cell>
          <cell r="M1095" t="str">
            <v>Seko Slovakia</v>
          </cell>
          <cell r="N1095">
            <v>28.587199999999999</v>
          </cell>
          <cell r="O1095">
            <v>111755.82</v>
          </cell>
          <cell r="P1095">
            <v>111755.82</v>
          </cell>
          <cell r="Q1095">
            <v>0</v>
          </cell>
          <cell r="R1095">
            <v>-11.3</v>
          </cell>
          <cell r="S1095">
            <v>-44175.09</v>
          </cell>
          <cell r="T1095">
            <v>-44175.09</v>
          </cell>
          <cell r="U1095">
            <v>0</v>
          </cell>
          <cell r="V1095">
            <v>-17.187200000000001</v>
          </cell>
          <cell r="W1095">
            <v>-67189.8</v>
          </cell>
          <cell r="X1095">
            <v>-67189.8</v>
          </cell>
          <cell r="Y1095">
            <v>0</v>
          </cell>
        </row>
        <row r="1096">
          <cell r="A1096">
            <v>200104</v>
          </cell>
          <cell r="B1096" t="str">
            <v>foc03</v>
          </cell>
          <cell r="C1096" t="str">
            <v>foc</v>
          </cell>
          <cell r="D1096">
            <v>36994</v>
          </cell>
          <cell r="E1096">
            <v>36994</v>
          </cell>
          <cell r="F1096">
            <v>36994</v>
          </cell>
          <cell r="G1096">
            <v>36994</v>
          </cell>
          <cell r="H1096">
            <v>3921.53</v>
          </cell>
          <cell r="I1096">
            <v>3921.53</v>
          </cell>
          <cell r="J1096" t="str">
            <v>КГОК</v>
          </cell>
          <cell r="K1096" t="str">
            <v>КГОК</v>
          </cell>
          <cell r="L1096" t="str">
            <v>Mirintex</v>
          </cell>
          <cell r="M1096" t="str">
            <v>Seko Slovakia</v>
          </cell>
          <cell r="N1096">
            <v>28.5654</v>
          </cell>
          <cell r="O1096">
            <v>112020.21</v>
          </cell>
          <cell r="P1096">
            <v>112020.21</v>
          </cell>
          <cell r="Q1096">
            <v>0</v>
          </cell>
          <cell r="R1096">
            <v>-11.28</v>
          </cell>
          <cell r="S1096">
            <v>-44234.86</v>
          </cell>
          <cell r="T1096">
            <v>-44234.86</v>
          </cell>
          <cell r="U1096">
            <v>0</v>
          </cell>
          <cell r="V1096">
            <v>-17.185400000000001</v>
          </cell>
          <cell r="W1096">
            <v>-67393.2</v>
          </cell>
          <cell r="X1096">
            <v>-67393.2</v>
          </cell>
          <cell r="Y1096">
            <v>0</v>
          </cell>
        </row>
        <row r="1097">
          <cell r="A1097">
            <v>200104</v>
          </cell>
          <cell r="B1097" t="str">
            <v>foc04</v>
          </cell>
          <cell r="C1097" t="str">
            <v>foc</v>
          </cell>
          <cell r="D1097">
            <v>36995</v>
          </cell>
          <cell r="E1097">
            <v>36995</v>
          </cell>
          <cell r="F1097">
            <v>36995</v>
          </cell>
          <cell r="G1097">
            <v>36995</v>
          </cell>
          <cell r="H1097">
            <v>3858.55</v>
          </cell>
          <cell r="I1097">
            <v>3858.55</v>
          </cell>
          <cell r="J1097" t="str">
            <v>КГОК</v>
          </cell>
          <cell r="K1097" t="str">
            <v>КГОК</v>
          </cell>
          <cell r="L1097" t="str">
            <v>Mirintex</v>
          </cell>
          <cell r="M1097" t="str">
            <v>Seko Slovakia</v>
          </cell>
          <cell r="N1097">
            <v>28.5228</v>
          </cell>
          <cell r="O1097">
            <v>110056.78</v>
          </cell>
          <cell r="P1097">
            <v>110056.78</v>
          </cell>
          <cell r="Q1097">
            <v>0</v>
          </cell>
          <cell r="R1097">
            <v>-11.26</v>
          </cell>
          <cell r="S1097">
            <v>-43447.27</v>
          </cell>
          <cell r="T1097">
            <v>-43447.27</v>
          </cell>
          <cell r="U1097">
            <v>0</v>
          </cell>
          <cell r="V1097">
            <v>-17.162800000000001</v>
          </cell>
          <cell r="W1097">
            <v>-66223.649999999994</v>
          </cell>
          <cell r="X1097">
            <v>-66223.649999999994</v>
          </cell>
          <cell r="Y1097">
            <v>0</v>
          </cell>
        </row>
        <row r="1098">
          <cell r="A1098">
            <v>200104</v>
          </cell>
          <cell r="B1098" t="str">
            <v>foc05</v>
          </cell>
          <cell r="C1098" t="str">
            <v>foc</v>
          </cell>
          <cell r="D1098">
            <v>36997</v>
          </cell>
          <cell r="E1098">
            <v>36997</v>
          </cell>
          <cell r="F1098">
            <v>36997</v>
          </cell>
          <cell r="G1098">
            <v>36997</v>
          </cell>
          <cell r="H1098">
            <v>3903.98</v>
          </cell>
          <cell r="I1098">
            <v>3903.98</v>
          </cell>
          <cell r="J1098" t="str">
            <v>КГОК</v>
          </cell>
          <cell r="K1098" t="str">
            <v>КГОК</v>
          </cell>
          <cell r="L1098" t="str">
            <v>Mirintex</v>
          </cell>
          <cell r="M1098" t="str">
            <v>Seko Slovakia</v>
          </cell>
          <cell r="N1098">
            <v>28.540199999999999</v>
          </cell>
          <cell r="O1098">
            <v>111420.36</v>
          </cell>
          <cell r="P1098">
            <v>111420.36</v>
          </cell>
          <cell r="Q1098">
            <v>0</v>
          </cell>
          <cell r="R1098">
            <v>-11.26</v>
          </cell>
          <cell r="S1098">
            <v>-43958.81</v>
          </cell>
          <cell r="T1098">
            <v>-43958.81</v>
          </cell>
          <cell r="U1098">
            <v>0</v>
          </cell>
          <cell r="V1098">
            <v>-17.180199999999999</v>
          </cell>
          <cell r="W1098">
            <v>-67071.149999999994</v>
          </cell>
          <cell r="X1098">
            <v>-67071.149999999994</v>
          </cell>
          <cell r="Y1098">
            <v>0</v>
          </cell>
        </row>
        <row r="1099">
          <cell r="A1099">
            <v>200104</v>
          </cell>
          <cell r="B1099" t="str">
            <v>foc06</v>
          </cell>
          <cell r="C1099" t="str">
            <v>foc</v>
          </cell>
          <cell r="D1099">
            <v>36998</v>
          </cell>
          <cell r="E1099">
            <v>36998</v>
          </cell>
          <cell r="F1099">
            <v>36998</v>
          </cell>
          <cell r="G1099">
            <v>36998</v>
          </cell>
          <cell r="H1099">
            <v>3851.48</v>
          </cell>
          <cell r="I1099">
            <v>3851.48</v>
          </cell>
          <cell r="J1099" t="str">
            <v>КГОК</v>
          </cell>
          <cell r="K1099" t="str">
            <v>КГОК</v>
          </cell>
          <cell r="L1099" t="str">
            <v>Mirintex</v>
          </cell>
          <cell r="M1099" t="str">
            <v>Seko Slovakia</v>
          </cell>
          <cell r="N1099">
            <v>28.556699999999999</v>
          </cell>
          <cell r="O1099">
            <v>109985.69</v>
          </cell>
          <cell r="P1099">
            <v>109985.69</v>
          </cell>
          <cell r="Q1099">
            <v>0</v>
          </cell>
          <cell r="R1099">
            <v>-11.28</v>
          </cell>
          <cell r="S1099">
            <v>-43444.69</v>
          </cell>
          <cell r="T1099">
            <v>-43444.69</v>
          </cell>
          <cell r="U1099">
            <v>0</v>
          </cell>
          <cell r="V1099">
            <v>-17.1767</v>
          </cell>
          <cell r="W1099">
            <v>-66155.850000000006</v>
          </cell>
          <cell r="X1099">
            <v>-66155.850000000006</v>
          </cell>
          <cell r="Y1099">
            <v>0</v>
          </cell>
        </row>
        <row r="1100">
          <cell r="A1100">
            <v>200104</v>
          </cell>
          <cell r="B1100" t="str">
            <v>foc07</v>
          </cell>
          <cell r="C1100" t="str">
            <v>foc</v>
          </cell>
          <cell r="D1100">
            <v>36999</v>
          </cell>
          <cell r="E1100">
            <v>36999</v>
          </cell>
          <cell r="F1100">
            <v>36999</v>
          </cell>
          <cell r="G1100">
            <v>36999</v>
          </cell>
          <cell r="H1100">
            <v>3861.31</v>
          </cell>
          <cell r="I1100">
            <v>3861.31</v>
          </cell>
          <cell r="J1100" t="str">
            <v>КГОК</v>
          </cell>
          <cell r="K1100" t="str">
            <v>КГОК</v>
          </cell>
          <cell r="L1100" t="str">
            <v>Mirintex</v>
          </cell>
          <cell r="M1100" t="str">
            <v>Seko Slovakia</v>
          </cell>
          <cell r="N1100">
            <v>28.5793</v>
          </cell>
          <cell r="O1100">
            <v>110353.71</v>
          </cell>
          <cell r="P1100">
            <v>110353.71</v>
          </cell>
          <cell r="Q1100">
            <v>0</v>
          </cell>
          <cell r="R1100">
            <v>-11.32</v>
          </cell>
          <cell r="S1100">
            <v>-43710.03</v>
          </cell>
          <cell r="T1100">
            <v>-43710.03</v>
          </cell>
          <cell r="U1100">
            <v>0</v>
          </cell>
          <cell r="V1100">
            <v>-17.159300000000002</v>
          </cell>
          <cell r="W1100">
            <v>-66257.55</v>
          </cell>
          <cell r="X1100">
            <v>-66257.55</v>
          </cell>
          <cell r="Y1100">
            <v>0</v>
          </cell>
        </row>
        <row r="1101">
          <cell r="A1101">
            <v>200105</v>
          </cell>
          <cell r="B1101" t="str">
            <v>foc08</v>
          </cell>
          <cell r="C1101" t="str">
            <v>foc</v>
          </cell>
          <cell r="D1101">
            <v>37014</v>
          </cell>
          <cell r="E1101">
            <v>37014</v>
          </cell>
          <cell r="F1101">
            <v>37014</v>
          </cell>
          <cell r="G1101">
            <v>37014</v>
          </cell>
          <cell r="H1101">
            <v>3747.79</v>
          </cell>
          <cell r="I1101">
            <v>3747.79</v>
          </cell>
          <cell r="J1101" t="str">
            <v>КГОК</v>
          </cell>
          <cell r="K1101" t="str">
            <v>КГОК</v>
          </cell>
          <cell r="L1101" t="str">
            <v>Mirintex</v>
          </cell>
          <cell r="M1101" t="str">
            <v>Seko Slovakia</v>
          </cell>
          <cell r="N1101">
            <v>29.150300000000001</v>
          </cell>
          <cell r="O1101">
            <v>109249.04</v>
          </cell>
          <cell r="P1101">
            <v>109249.04</v>
          </cell>
          <cell r="Q1101">
            <v>0</v>
          </cell>
          <cell r="R1101">
            <v>-11.24</v>
          </cell>
          <cell r="S1101">
            <v>-42125.16</v>
          </cell>
          <cell r="T1101">
            <v>-42125.16</v>
          </cell>
          <cell r="U1101">
            <v>0</v>
          </cell>
          <cell r="V1101">
            <v>-17.810300000000002</v>
          </cell>
          <cell r="W1101">
            <v>-66749.100000000006</v>
          </cell>
          <cell r="X1101">
            <v>-66749.100000000006</v>
          </cell>
          <cell r="Y1101">
            <v>0</v>
          </cell>
        </row>
        <row r="1102">
          <cell r="A1102">
            <v>200105</v>
          </cell>
          <cell r="B1102" t="str">
            <v>foc09</v>
          </cell>
          <cell r="C1102" t="str">
            <v>foc</v>
          </cell>
          <cell r="D1102">
            <v>37018</v>
          </cell>
          <cell r="E1102">
            <v>37018</v>
          </cell>
          <cell r="F1102">
            <v>37018</v>
          </cell>
          <cell r="G1102">
            <v>37018</v>
          </cell>
          <cell r="H1102">
            <v>3774.09</v>
          </cell>
          <cell r="I1102">
            <v>3774.09</v>
          </cell>
          <cell r="J1102" t="str">
            <v>КГОК</v>
          </cell>
          <cell r="K1102" t="str">
            <v>КГОК</v>
          </cell>
          <cell r="L1102" t="str">
            <v>Mirintex</v>
          </cell>
          <cell r="M1102" t="str">
            <v>Seko Slovakia</v>
          </cell>
          <cell r="N1102">
            <v>29.097999999999999</v>
          </cell>
          <cell r="O1102">
            <v>109818.48</v>
          </cell>
          <cell r="P1102">
            <v>109818.48</v>
          </cell>
          <cell r="Q1102">
            <v>0</v>
          </cell>
          <cell r="R1102">
            <v>-11.24</v>
          </cell>
          <cell r="S1102">
            <v>-42420.77</v>
          </cell>
          <cell r="T1102">
            <v>-42420.77</v>
          </cell>
          <cell r="U1102">
            <v>0</v>
          </cell>
          <cell r="V1102">
            <v>-17.757999999999999</v>
          </cell>
          <cell r="W1102">
            <v>-67020.3</v>
          </cell>
          <cell r="X1102">
            <v>-67020.3</v>
          </cell>
          <cell r="Y1102">
            <v>0</v>
          </cell>
        </row>
        <row r="1103">
          <cell r="A1103">
            <v>200105</v>
          </cell>
          <cell r="B1103" t="str">
            <v>foc10</v>
          </cell>
          <cell r="C1103" t="str">
            <v>foc</v>
          </cell>
          <cell r="D1103">
            <v>37021</v>
          </cell>
          <cell r="E1103">
            <v>37021</v>
          </cell>
          <cell r="F1103">
            <v>37021</v>
          </cell>
          <cell r="G1103">
            <v>37021</v>
          </cell>
          <cell r="H1103">
            <v>3757.94</v>
          </cell>
          <cell r="I1103">
            <v>3757.94</v>
          </cell>
          <cell r="J1103" t="str">
            <v>КГОК</v>
          </cell>
          <cell r="K1103" t="str">
            <v>КГОК</v>
          </cell>
          <cell r="L1103" t="str">
            <v>Mirintex</v>
          </cell>
          <cell r="M1103" t="str">
            <v>Seko Slovakia</v>
          </cell>
          <cell r="N1103">
            <v>29.242699999999999</v>
          </cell>
          <cell r="O1103">
            <v>109892.48</v>
          </cell>
          <cell r="P1103">
            <v>109892.48</v>
          </cell>
          <cell r="Q1103">
            <v>0</v>
          </cell>
          <cell r="R1103">
            <v>-11.34</v>
          </cell>
          <cell r="S1103">
            <v>-42615.040000000001</v>
          </cell>
          <cell r="T1103">
            <v>-42615.040000000001</v>
          </cell>
          <cell r="U1103">
            <v>0</v>
          </cell>
          <cell r="V1103">
            <v>-17.802700000000002</v>
          </cell>
          <cell r="W1103">
            <v>-66901.649999999994</v>
          </cell>
          <cell r="X1103">
            <v>-66901.649999999994</v>
          </cell>
          <cell r="Y1103">
            <v>0</v>
          </cell>
        </row>
        <row r="1104">
          <cell r="A1104">
            <v>200204</v>
          </cell>
          <cell r="B1104" t="str">
            <v>foc100</v>
          </cell>
          <cell r="C1104" t="str">
            <v>foc</v>
          </cell>
          <cell r="D1104">
            <v>37365</v>
          </cell>
          <cell r="E1104">
            <v>37370</v>
          </cell>
          <cell r="F1104">
            <v>37371</v>
          </cell>
          <cell r="G1104">
            <v>37371</v>
          </cell>
          <cell r="H1104">
            <v>3749.57</v>
          </cell>
          <cell r="I1104">
            <v>3749.57</v>
          </cell>
          <cell r="J1104" t="str">
            <v>КГОК</v>
          </cell>
          <cell r="K1104" t="str">
            <v>КГОК</v>
          </cell>
          <cell r="L1104" t="str">
            <v>GMF</v>
          </cell>
          <cell r="M1104" t="str">
            <v>Shiran</v>
          </cell>
          <cell r="N1104">
            <v>25.9832</v>
          </cell>
          <cell r="O1104">
            <v>97425.83</v>
          </cell>
          <cell r="P1104">
            <v>97425.83</v>
          </cell>
          <cell r="Q1104">
            <v>0</v>
          </cell>
          <cell r="R1104">
            <v>-11.34</v>
          </cell>
          <cell r="S1104">
            <v>-42520.13</v>
          </cell>
          <cell r="T1104">
            <v>-42520.13</v>
          </cell>
          <cell r="U1104">
            <v>0</v>
          </cell>
          <cell r="V1104">
            <v>-12.5326</v>
          </cell>
          <cell r="W1104">
            <v>-46992</v>
          </cell>
          <cell r="X1104">
            <v>-46992</v>
          </cell>
          <cell r="Y1104">
            <v>0</v>
          </cell>
        </row>
        <row r="1105">
          <cell r="A1105">
            <v>200204</v>
          </cell>
          <cell r="B1105" t="str">
            <v>foc101</v>
          </cell>
          <cell r="C1105" t="str">
            <v>foc</v>
          </cell>
          <cell r="D1105">
            <v>37368</v>
          </cell>
          <cell r="E1105">
            <v>37372</v>
          </cell>
          <cell r="F1105">
            <v>37375</v>
          </cell>
          <cell r="G1105">
            <v>37375</v>
          </cell>
          <cell r="H1105">
            <v>3864.29</v>
          </cell>
          <cell r="I1105">
            <v>3864.29</v>
          </cell>
          <cell r="J1105" t="str">
            <v>КГОК</v>
          </cell>
          <cell r="K1105" t="str">
            <v>КГОК</v>
          </cell>
          <cell r="L1105" t="str">
            <v>GMF</v>
          </cell>
          <cell r="M1105" t="str">
            <v>Shiran</v>
          </cell>
          <cell r="N1105">
            <v>25.942799999999998</v>
          </cell>
          <cell r="O1105">
            <v>100250.5</v>
          </cell>
          <cell r="P1105">
            <v>100250.5</v>
          </cell>
          <cell r="Q1105">
            <v>0</v>
          </cell>
          <cell r="R1105">
            <v>-11.32</v>
          </cell>
          <cell r="S1105">
            <v>-43743.77</v>
          </cell>
          <cell r="T1105">
            <v>-43743.77</v>
          </cell>
          <cell r="U1105">
            <v>0</v>
          </cell>
          <cell r="V1105">
            <v>-12.2662</v>
          </cell>
          <cell r="W1105">
            <v>-47400</v>
          </cell>
          <cell r="X1105">
            <v>-47400</v>
          </cell>
          <cell r="Y1105">
            <v>0</v>
          </cell>
        </row>
        <row r="1106">
          <cell r="A1106">
            <v>200205</v>
          </cell>
          <cell r="B1106" t="str">
            <v>foc102</v>
          </cell>
          <cell r="C1106" t="str">
            <v>foc</v>
          </cell>
          <cell r="D1106">
            <v>37380</v>
          </cell>
          <cell r="E1106">
            <v>37379</v>
          </cell>
          <cell r="F1106">
            <v>37380</v>
          </cell>
          <cell r="G1106">
            <v>37380</v>
          </cell>
          <cell r="H1106">
            <v>3777.32</v>
          </cell>
          <cell r="I1106">
            <v>3777.32</v>
          </cell>
          <cell r="J1106" t="str">
            <v>КГОК</v>
          </cell>
          <cell r="K1106" t="str">
            <v>КГОК</v>
          </cell>
          <cell r="L1106" t="str">
            <v>GMF</v>
          </cell>
          <cell r="M1106" t="str">
            <v>Shiran</v>
          </cell>
          <cell r="N1106">
            <v>25.862100000000002</v>
          </cell>
          <cell r="O1106">
            <v>97689.42</v>
          </cell>
          <cell r="P1106">
            <v>97689.42</v>
          </cell>
          <cell r="Q1106">
            <v>0</v>
          </cell>
          <cell r="R1106">
            <v>-11.28</v>
          </cell>
          <cell r="S1106">
            <v>-42608.17</v>
          </cell>
          <cell r="T1106">
            <v>-42608.17</v>
          </cell>
          <cell r="U1106">
            <v>0</v>
          </cell>
          <cell r="V1106">
            <v>-12.5549</v>
          </cell>
          <cell r="W1106">
            <v>-47424</v>
          </cell>
          <cell r="X1106">
            <v>-47424</v>
          </cell>
          <cell r="Y1106">
            <v>0</v>
          </cell>
        </row>
        <row r="1107">
          <cell r="A1107">
            <v>200205</v>
          </cell>
          <cell r="B1107" t="str">
            <v>foc103</v>
          </cell>
          <cell r="C1107" t="str">
            <v>foc</v>
          </cell>
          <cell r="D1107">
            <v>37382</v>
          </cell>
          <cell r="E1107">
            <v>37380</v>
          </cell>
          <cell r="F1107">
            <v>37382</v>
          </cell>
          <cell r="G1107">
            <v>37382</v>
          </cell>
          <cell r="H1107">
            <v>3778.34</v>
          </cell>
          <cell r="I1107">
            <v>3778.34</v>
          </cell>
          <cell r="J1107" t="str">
            <v>КГОК</v>
          </cell>
          <cell r="K1107" t="str">
            <v>КГОК</v>
          </cell>
          <cell r="L1107" t="str">
            <v>GMF</v>
          </cell>
          <cell r="M1107" t="str">
            <v>Shiran</v>
          </cell>
          <cell r="N1107">
            <v>25.942799999999998</v>
          </cell>
          <cell r="O1107">
            <v>98020.72</v>
          </cell>
          <cell r="P1107">
            <v>98020.72</v>
          </cell>
          <cell r="Q1107">
            <v>0</v>
          </cell>
          <cell r="R1107">
            <v>-11.32</v>
          </cell>
          <cell r="S1107">
            <v>-42770.81</v>
          </cell>
          <cell r="T1107">
            <v>-42770.81</v>
          </cell>
          <cell r="U1107">
            <v>0</v>
          </cell>
          <cell r="V1107">
            <v>-12.5039</v>
          </cell>
          <cell r="W1107">
            <v>-47244</v>
          </cell>
          <cell r="X1107">
            <v>-47244</v>
          </cell>
          <cell r="Y1107">
            <v>0</v>
          </cell>
        </row>
        <row r="1108">
          <cell r="A1108">
            <v>200205</v>
          </cell>
          <cell r="B1108" t="str">
            <v>foc104</v>
          </cell>
          <cell r="C1108" t="str">
            <v>foc</v>
          </cell>
          <cell r="D1108">
            <v>37384</v>
          </cell>
          <cell r="E1108">
            <v>37382</v>
          </cell>
          <cell r="F1108">
            <v>37383</v>
          </cell>
          <cell r="G1108">
            <v>37383</v>
          </cell>
          <cell r="H1108">
            <v>3729.58</v>
          </cell>
          <cell r="I1108">
            <v>3729.58</v>
          </cell>
          <cell r="J1108" t="str">
            <v>КГОК</v>
          </cell>
          <cell r="K1108" t="str">
            <v>КГОК</v>
          </cell>
          <cell r="L1108" t="str">
            <v>GMF</v>
          </cell>
          <cell r="M1108" t="str">
            <v>Shiran</v>
          </cell>
          <cell r="N1108">
            <v>25.862100000000002</v>
          </cell>
          <cell r="O1108">
            <v>96454.77</v>
          </cell>
          <cell r="P1108">
            <v>96454.77</v>
          </cell>
          <cell r="Q1108">
            <v>0</v>
          </cell>
          <cell r="R1108">
            <v>-11.28</v>
          </cell>
          <cell r="S1108">
            <v>-42069.66</v>
          </cell>
          <cell r="T1108">
            <v>-42069.66</v>
          </cell>
          <cell r="U1108">
            <v>0</v>
          </cell>
          <cell r="V1108">
            <v>-12.506500000000001</v>
          </cell>
          <cell r="W1108">
            <v>-46644</v>
          </cell>
          <cell r="X1108">
            <v>-46644</v>
          </cell>
          <cell r="Y1108">
            <v>0</v>
          </cell>
        </row>
        <row r="1109">
          <cell r="A1109">
            <v>200205</v>
          </cell>
          <cell r="B1109" t="str">
            <v>foc105</v>
          </cell>
          <cell r="C1109" t="str">
            <v>foc</v>
          </cell>
          <cell r="D1109">
            <v>37386</v>
          </cell>
          <cell r="E1109">
            <v>37389</v>
          </cell>
          <cell r="F1109">
            <v>37390</v>
          </cell>
          <cell r="G1109">
            <v>37390</v>
          </cell>
          <cell r="H1109">
            <v>3768.05</v>
          </cell>
          <cell r="I1109">
            <v>3768.05</v>
          </cell>
          <cell r="J1109" t="str">
            <v>КГОК</v>
          </cell>
          <cell r="K1109" t="str">
            <v>КГОК</v>
          </cell>
          <cell r="L1109" t="str">
            <v>GMF</v>
          </cell>
          <cell r="M1109" t="str">
            <v>Shiran</v>
          </cell>
          <cell r="N1109">
            <v>25.8218</v>
          </cell>
          <cell r="O1109">
            <v>97297.84</v>
          </cell>
          <cell r="P1109">
            <v>97297.84</v>
          </cell>
          <cell r="Q1109">
            <v>0</v>
          </cell>
          <cell r="R1109">
            <v>-11.26</v>
          </cell>
          <cell r="S1109">
            <v>-42428.24</v>
          </cell>
          <cell r="T1109">
            <v>-42428.24</v>
          </cell>
          <cell r="U1109">
            <v>0</v>
          </cell>
          <cell r="V1109">
            <v>-12.5444</v>
          </cell>
          <cell r="W1109">
            <v>-47268</v>
          </cell>
          <cell r="X1109">
            <v>-47268</v>
          </cell>
          <cell r="Y1109">
            <v>0</v>
          </cell>
        </row>
        <row r="1110">
          <cell r="A1110">
            <v>200205</v>
          </cell>
          <cell r="B1110" t="str">
            <v>foc106</v>
          </cell>
          <cell r="C1110" t="str">
            <v>foc</v>
          </cell>
          <cell r="D1110">
            <v>37389</v>
          </cell>
          <cell r="E1110">
            <v>37390</v>
          </cell>
          <cell r="F1110">
            <v>37391</v>
          </cell>
          <cell r="G1110">
            <v>37391</v>
          </cell>
          <cell r="H1110">
            <v>3764.77</v>
          </cell>
          <cell r="I1110">
            <v>3764.77</v>
          </cell>
          <cell r="J1110" t="str">
            <v>КГОК</v>
          </cell>
          <cell r="K1110" t="str">
            <v>КГОК</v>
          </cell>
          <cell r="L1110" t="str">
            <v>GMF</v>
          </cell>
          <cell r="M1110" t="str">
            <v>Shiran</v>
          </cell>
          <cell r="N1110">
            <v>25.862100000000002</v>
          </cell>
          <cell r="O1110">
            <v>97364.86</v>
          </cell>
          <cell r="P1110">
            <v>97364.86</v>
          </cell>
          <cell r="Q1110">
            <v>0</v>
          </cell>
          <cell r="R1110">
            <v>-11.28</v>
          </cell>
          <cell r="S1110">
            <v>-42466.61</v>
          </cell>
          <cell r="T1110">
            <v>-42466.61</v>
          </cell>
          <cell r="U1110">
            <v>0</v>
          </cell>
          <cell r="V1110">
            <v>-12.4948</v>
          </cell>
          <cell r="W1110">
            <v>-47040</v>
          </cell>
          <cell r="X1110">
            <v>-47040</v>
          </cell>
          <cell r="Y1110">
            <v>0</v>
          </cell>
        </row>
        <row r="1111">
          <cell r="A1111">
            <v>200205</v>
          </cell>
          <cell r="B1111" t="str">
            <v>foc107</v>
          </cell>
          <cell r="C1111" t="str">
            <v>foc</v>
          </cell>
          <cell r="D1111">
            <v>37391</v>
          </cell>
          <cell r="E1111">
            <v>37391</v>
          </cell>
          <cell r="F1111">
            <v>37392</v>
          </cell>
          <cell r="G1111">
            <v>37392</v>
          </cell>
          <cell r="H1111">
            <v>3747.84</v>
          </cell>
          <cell r="I1111">
            <v>3747.84</v>
          </cell>
          <cell r="J1111" t="str">
            <v>КГОК</v>
          </cell>
          <cell r="K1111" t="str">
            <v>КГОК</v>
          </cell>
          <cell r="L1111" t="str">
            <v>GMF</v>
          </cell>
          <cell r="M1111" t="str">
            <v>Shiran</v>
          </cell>
          <cell r="N1111">
            <v>25.862100000000002</v>
          </cell>
          <cell r="O1111">
            <v>96927.01</v>
          </cell>
          <cell r="P1111">
            <v>96927.01</v>
          </cell>
          <cell r="Q1111">
            <v>0</v>
          </cell>
          <cell r="R1111">
            <v>-11.28</v>
          </cell>
          <cell r="S1111">
            <v>-42275.64</v>
          </cell>
          <cell r="T1111">
            <v>-42275.64</v>
          </cell>
          <cell r="U1111">
            <v>0</v>
          </cell>
          <cell r="V1111">
            <v>-12.5</v>
          </cell>
          <cell r="W1111">
            <v>-46848</v>
          </cell>
          <cell r="X1111">
            <v>-46848</v>
          </cell>
          <cell r="Y1111">
            <v>0</v>
          </cell>
        </row>
        <row r="1112">
          <cell r="A1112">
            <v>200205</v>
          </cell>
          <cell r="B1112" t="str">
            <v>foc108</v>
          </cell>
          <cell r="C1112" t="str">
            <v>foc</v>
          </cell>
          <cell r="D1112">
            <v>37393</v>
          </cell>
          <cell r="E1112">
            <v>37392</v>
          </cell>
          <cell r="F1112">
            <v>37393</v>
          </cell>
          <cell r="G1112">
            <v>37393</v>
          </cell>
          <cell r="H1112">
            <v>3775.03</v>
          </cell>
          <cell r="I1112">
            <v>3775.03</v>
          </cell>
          <cell r="J1112" t="str">
            <v>КГОК</v>
          </cell>
          <cell r="K1112" t="str">
            <v>КГОК</v>
          </cell>
          <cell r="L1112" t="str">
            <v>GMF</v>
          </cell>
          <cell r="M1112" t="str">
            <v>Shiran</v>
          </cell>
          <cell r="N1112">
            <v>25.862100000000002</v>
          </cell>
          <cell r="O1112">
            <v>97630.21</v>
          </cell>
          <cell r="P1112">
            <v>97630.21</v>
          </cell>
          <cell r="Q1112">
            <v>0</v>
          </cell>
          <cell r="R1112">
            <v>-11.28</v>
          </cell>
          <cell r="S1112">
            <v>-42582.34</v>
          </cell>
          <cell r="T1112">
            <v>-42582.34</v>
          </cell>
          <cell r="U1112">
            <v>0</v>
          </cell>
          <cell r="V1112">
            <v>-12.533899999999999</v>
          </cell>
          <cell r="W1112">
            <v>-47316</v>
          </cell>
          <cell r="X1112">
            <v>-47316</v>
          </cell>
          <cell r="Y1112">
            <v>0</v>
          </cell>
        </row>
        <row r="1113">
          <cell r="A1113">
            <v>200205</v>
          </cell>
          <cell r="B1113" t="str">
            <v>foc109</v>
          </cell>
          <cell r="C1113" t="str">
            <v>foc</v>
          </cell>
          <cell r="D1113">
            <v>37396</v>
          </cell>
          <cell r="E1113">
            <v>37393</v>
          </cell>
          <cell r="F1113">
            <v>37396</v>
          </cell>
          <cell r="G1113">
            <v>37396</v>
          </cell>
          <cell r="H1113">
            <v>3745.95</v>
          </cell>
          <cell r="I1113">
            <v>3745.95</v>
          </cell>
          <cell r="J1113" t="str">
            <v>КГОК</v>
          </cell>
          <cell r="K1113" t="str">
            <v>КГОК</v>
          </cell>
          <cell r="L1113" t="str">
            <v>GMF</v>
          </cell>
          <cell r="M1113" t="str">
            <v>Shiran</v>
          </cell>
          <cell r="N1113">
            <v>25.862100000000002</v>
          </cell>
          <cell r="O1113">
            <v>96878.14</v>
          </cell>
          <cell r="P1113">
            <v>96878.14</v>
          </cell>
          <cell r="Q1113">
            <v>0</v>
          </cell>
          <cell r="R1113">
            <v>-11.28</v>
          </cell>
          <cell r="S1113">
            <v>-42254.32</v>
          </cell>
          <cell r="T1113">
            <v>-42254.32</v>
          </cell>
          <cell r="U1113">
            <v>0</v>
          </cell>
          <cell r="V1113">
            <v>-12.557600000000001</v>
          </cell>
          <cell r="W1113">
            <v>-47040</v>
          </cell>
          <cell r="X1113">
            <v>-47040</v>
          </cell>
          <cell r="Y1113">
            <v>0</v>
          </cell>
        </row>
        <row r="1114">
          <cell r="A1114">
            <v>200105</v>
          </cell>
          <cell r="B1114" t="str">
            <v>foc11</v>
          </cell>
          <cell r="C1114" t="str">
            <v>foc</v>
          </cell>
          <cell r="D1114">
            <v>37025</v>
          </cell>
          <cell r="E1114">
            <v>37025</v>
          </cell>
          <cell r="F1114">
            <v>37025</v>
          </cell>
          <cell r="G1114">
            <v>37025</v>
          </cell>
          <cell r="H1114">
            <v>3725.85</v>
          </cell>
          <cell r="I1114">
            <v>3725.85</v>
          </cell>
          <cell r="J1114" t="str">
            <v>КГОК</v>
          </cell>
          <cell r="K1114" t="str">
            <v>КГОК</v>
          </cell>
          <cell r="L1114" t="str">
            <v>Mirintex</v>
          </cell>
          <cell r="M1114" t="str">
            <v>Seko Slovakia</v>
          </cell>
          <cell r="N1114">
            <v>29.2196</v>
          </cell>
          <cell r="O1114">
            <v>108867.84</v>
          </cell>
          <cell r="P1114">
            <v>108867.84</v>
          </cell>
          <cell r="Q1114">
            <v>0</v>
          </cell>
          <cell r="R1114">
            <v>-11.3</v>
          </cell>
          <cell r="S1114">
            <v>-42102.1</v>
          </cell>
          <cell r="T1114">
            <v>-42102.1</v>
          </cell>
          <cell r="U1114">
            <v>0</v>
          </cell>
          <cell r="V1114">
            <v>-17.819600000000001</v>
          </cell>
          <cell r="W1114">
            <v>-66393.149999999994</v>
          </cell>
          <cell r="X1114">
            <v>-66393.149999999994</v>
          </cell>
          <cell r="Y1114">
            <v>0</v>
          </cell>
        </row>
        <row r="1115">
          <cell r="A1115">
            <v>200205</v>
          </cell>
          <cell r="B1115" t="str">
            <v>foc110</v>
          </cell>
          <cell r="C1115" t="str">
            <v>foc</v>
          </cell>
          <cell r="D1115">
            <v>37398</v>
          </cell>
          <cell r="E1115">
            <v>37396</v>
          </cell>
          <cell r="F1115">
            <v>37397</v>
          </cell>
          <cell r="G1115">
            <v>37397</v>
          </cell>
          <cell r="H1115">
            <v>3755</v>
          </cell>
          <cell r="I1115">
            <v>3755</v>
          </cell>
          <cell r="J1115" t="str">
            <v>КГОК</v>
          </cell>
          <cell r="K1115" t="str">
            <v>КГОК</v>
          </cell>
          <cell r="L1115" t="str">
            <v>GMF</v>
          </cell>
          <cell r="M1115" t="str">
            <v>Shiran</v>
          </cell>
          <cell r="N1115">
            <v>25.9832</v>
          </cell>
          <cell r="O1115">
            <v>97566.92</v>
          </cell>
          <cell r="P1115">
            <v>97566.92</v>
          </cell>
          <cell r="Q1115">
            <v>0</v>
          </cell>
          <cell r="R1115">
            <v>-11.34</v>
          </cell>
          <cell r="S1115">
            <v>-42581.7</v>
          </cell>
          <cell r="T1115">
            <v>-42581.7</v>
          </cell>
          <cell r="U1115">
            <v>0</v>
          </cell>
          <cell r="V1115">
            <v>-12.5497</v>
          </cell>
          <cell r="W1115">
            <v>-47124</v>
          </cell>
          <cell r="X1115">
            <v>-47124</v>
          </cell>
          <cell r="Y1115">
            <v>0</v>
          </cell>
        </row>
        <row r="1116">
          <cell r="A1116">
            <v>200206</v>
          </cell>
          <cell r="B1116" t="str">
            <v>foc111</v>
          </cell>
          <cell r="C1116" t="str">
            <v>foc</v>
          </cell>
          <cell r="D1116">
            <v>37410</v>
          </cell>
          <cell r="E1116">
            <v>37411</v>
          </cell>
          <cell r="F1116">
            <v>37412</v>
          </cell>
          <cell r="G1116">
            <v>37412</v>
          </cell>
          <cell r="H1116">
            <v>3768.61</v>
          </cell>
          <cell r="I1116">
            <v>3768.61</v>
          </cell>
          <cell r="J1116" t="str">
            <v>КГОК</v>
          </cell>
          <cell r="K1116" t="str">
            <v>КГОК</v>
          </cell>
          <cell r="L1116" t="str">
            <v>GMF</v>
          </cell>
          <cell r="M1116" t="str">
            <v>Shiran</v>
          </cell>
          <cell r="N1116">
            <v>25.862100000000002</v>
          </cell>
          <cell r="O1116">
            <v>97464.17</v>
          </cell>
          <cell r="P1116">
            <v>97464.27</v>
          </cell>
          <cell r="Q1116">
            <v>-0.1</v>
          </cell>
          <cell r="R1116">
            <v>-11.28</v>
          </cell>
          <cell r="S1116">
            <v>-42509.919999999998</v>
          </cell>
          <cell r="T1116">
            <v>-42509.919999999998</v>
          </cell>
          <cell r="U1116">
            <v>0</v>
          </cell>
          <cell r="V1116">
            <v>-12.4948</v>
          </cell>
          <cell r="W1116">
            <v>-47088</v>
          </cell>
          <cell r="X1116">
            <v>-47088</v>
          </cell>
          <cell r="Y1116">
            <v>0</v>
          </cell>
        </row>
        <row r="1117">
          <cell r="A1117">
            <v>200206</v>
          </cell>
          <cell r="B1117" t="str">
            <v>foc112</v>
          </cell>
          <cell r="C1117" t="str">
            <v>foc</v>
          </cell>
          <cell r="D1117">
            <v>37412</v>
          </cell>
          <cell r="E1117">
            <v>37412</v>
          </cell>
          <cell r="F1117">
            <v>37413</v>
          </cell>
          <cell r="G1117">
            <v>37413</v>
          </cell>
          <cell r="H1117">
            <v>3760.41</v>
          </cell>
          <cell r="I1117">
            <v>3760.41</v>
          </cell>
          <cell r="J1117" t="str">
            <v>КГОК</v>
          </cell>
          <cell r="K1117" t="str">
            <v>КГОК</v>
          </cell>
          <cell r="L1117" t="str">
            <v>GMF</v>
          </cell>
          <cell r="M1117" t="str">
            <v>Shiran</v>
          </cell>
          <cell r="N1117">
            <v>25.8218</v>
          </cell>
          <cell r="O1117">
            <v>97100.55</v>
          </cell>
          <cell r="P1117">
            <v>97100.55</v>
          </cell>
          <cell r="Q1117">
            <v>0</v>
          </cell>
          <cell r="R1117">
            <v>-11.26</v>
          </cell>
          <cell r="S1117">
            <v>-42342.22</v>
          </cell>
          <cell r="T1117">
            <v>-42342.22</v>
          </cell>
          <cell r="U1117">
            <v>0</v>
          </cell>
          <cell r="V1117">
            <v>-12.515700000000001</v>
          </cell>
          <cell r="W1117">
            <v>-47064</v>
          </cell>
          <cell r="X1117">
            <v>-47064</v>
          </cell>
          <cell r="Y1117">
            <v>0</v>
          </cell>
        </row>
        <row r="1118">
          <cell r="A1118">
            <v>200206</v>
          </cell>
          <cell r="B1118" t="str">
            <v>foc113</v>
          </cell>
          <cell r="C1118" t="str">
            <v>foc</v>
          </cell>
          <cell r="D1118">
            <v>37414</v>
          </cell>
          <cell r="E1118">
            <v>37425</v>
          </cell>
          <cell r="F1118">
            <v>37426</v>
          </cell>
          <cell r="G1118">
            <v>37426</v>
          </cell>
          <cell r="H1118">
            <v>3746.61</v>
          </cell>
          <cell r="I1118">
            <v>3746.61</v>
          </cell>
          <cell r="J1118" t="str">
            <v>КГОК</v>
          </cell>
          <cell r="K1118" t="str">
            <v>КГОК</v>
          </cell>
          <cell r="L1118" t="str">
            <v>GMF</v>
          </cell>
          <cell r="M1118" t="str">
            <v>Shiran</v>
          </cell>
          <cell r="N1118">
            <v>25.9025</v>
          </cell>
          <cell r="O1118">
            <v>97046.57</v>
          </cell>
          <cell r="P1118">
            <v>97046.57</v>
          </cell>
          <cell r="Q1118">
            <v>0</v>
          </cell>
          <cell r="R1118">
            <v>-11.3</v>
          </cell>
          <cell r="S1118">
            <v>-42336.69</v>
          </cell>
          <cell r="T1118">
            <v>-42336.69</v>
          </cell>
          <cell r="U1118">
            <v>0</v>
          </cell>
          <cell r="V1118">
            <v>-12.5457</v>
          </cell>
          <cell r="W1118">
            <v>-47004</v>
          </cell>
          <cell r="X1118">
            <v>-47004</v>
          </cell>
          <cell r="Y1118">
            <v>0</v>
          </cell>
        </row>
        <row r="1119">
          <cell r="A1119">
            <v>200206</v>
          </cell>
          <cell r="B1119" t="str">
            <v>foc114</v>
          </cell>
          <cell r="C1119" t="str">
            <v>foc</v>
          </cell>
          <cell r="D1119">
            <v>37417</v>
          </cell>
          <cell r="E1119">
            <v>37426</v>
          </cell>
          <cell r="F1119">
            <v>37427</v>
          </cell>
          <cell r="G1119">
            <v>37427</v>
          </cell>
          <cell r="H1119">
            <v>3766.58</v>
          </cell>
          <cell r="I1119">
            <v>3766.58</v>
          </cell>
          <cell r="J1119" t="str">
            <v>КГОК</v>
          </cell>
          <cell r="K1119" t="str">
            <v>КГОК</v>
          </cell>
          <cell r="L1119" t="str">
            <v>GMF</v>
          </cell>
          <cell r="M1119" t="str">
            <v>Shiran</v>
          </cell>
          <cell r="N1119">
            <v>25.8218</v>
          </cell>
          <cell r="O1119">
            <v>97259.87</v>
          </cell>
          <cell r="P1119">
            <v>97259.87</v>
          </cell>
          <cell r="Q1119">
            <v>0</v>
          </cell>
          <cell r="R1119">
            <v>-11.26</v>
          </cell>
          <cell r="S1119">
            <v>-42411.69</v>
          </cell>
          <cell r="T1119">
            <v>-42411.69</v>
          </cell>
          <cell r="U1119">
            <v>0</v>
          </cell>
          <cell r="V1119">
            <v>-12.5366</v>
          </cell>
          <cell r="W1119">
            <v>-47220</v>
          </cell>
          <cell r="X1119">
            <v>-47220</v>
          </cell>
          <cell r="Y1119">
            <v>0</v>
          </cell>
        </row>
        <row r="1120">
          <cell r="A1120">
            <v>200206</v>
          </cell>
          <cell r="B1120" t="str">
            <v>foc115</v>
          </cell>
          <cell r="C1120" t="str">
            <v>foc</v>
          </cell>
          <cell r="D1120">
            <v>37419</v>
          </cell>
          <cell r="E1120">
            <v>37427</v>
          </cell>
          <cell r="F1120">
            <v>37428</v>
          </cell>
          <cell r="G1120">
            <v>37428</v>
          </cell>
          <cell r="H1120">
            <v>3760.56</v>
          </cell>
          <cell r="I1120">
            <v>3760.56</v>
          </cell>
          <cell r="J1120" t="str">
            <v>КГОК</v>
          </cell>
          <cell r="K1120" t="str">
            <v>КГОК</v>
          </cell>
          <cell r="L1120" t="str">
            <v>GMF</v>
          </cell>
          <cell r="M1120" t="str">
            <v>Shiran</v>
          </cell>
          <cell r="N1120">
            <v>25.9025</v>
          </cell>
          <cell r="O1120">
            <v>97407.9</v>
          </cell>
          <cell r="P1120">
            <v>97407.9</v>
          </cell>
          <cell r="Q1120">
            <v>0</v>
          </cell>
          <cell r="R1120">
            <v>-11.3</v>
          </cell>
          <cell r="S1120">
            <v>-42494.33</v>
          </cell>
          <cell r="T1120">
            <v>-42494.33</v>
          </cell>
          <cell r="U1120">
            <v>0</v>
          </cell>
          <cell r="V1120">
            <v>-12.5471</v>
          </cell>
          <cell r="W1120">
            <v>-47184</v>
          </cell>
          <cell r="X1120">
            <v>-47184</v>
          </cell>
          <cell r="Y1120">
            <v>0</v>
          </cell>
        </row>
        <row r="1121">
          <cell r="A1121">
            <v>200206</v>
          </cell>
          <cell r="B1121" t="str">
            <v>foc116</v>
          </cell>
          <cell r="C1121" t="str">
            <v>foc</v>
          </cell>
          <cell r="D1121">
            <v>37421</v>
          </cell>
          <cell r="E1121">
            <v>37428</v>
          </cell>
          <cell r="F1121">
            <v>37431</v>
          </cell>
          <cell r="G1121">
            <v>37431</v>
          </cell>
          <cell r="H1121">
            <v>3721.03</v>
          </cell>
          <cell r="I1121">
            <v>3721.03</v>
          </cell>
          <cell r="J1121" t="str">
            <v>КГОК</v>
          </cell>
          <cell r="K1121" t="str">
            <v>КГОК</v>
          </cell>
          <cell r="L1121" t="str">
            <v>GMF</v>
          </cell>
          <cell r="M1121" t="str">
            <v>Shiran</v>
          </cell>
          <cell r="N1121">
            <v>25.9025</v>
          </cell>
          <cell r="O1121">
            <v>96383.98</v>
          </cell>
          <cell r="P1121">
            <v>96383.98</v>
          </cell>
          <cell r="Q1121">
            <v>0</v>
          </cell>
          <cell r="R1121">
            <v>-11.3</v>
          </cell>
          <cell r="S1121">
            <v>-42047.64</v>
          </cell>
          <cell r="T1121">
            <v>-42047.64</v>
          </cell>
          <cell r="U1121">
            <v>0</v>
          </cell>
          <cell r="V1121">
            <v>-12.5707</v>
          </cell>
          <cell r="W1121">
            <v>-46776</v>
          </cell>
          <cell r="X1121">
            <v>-46776</v>
          </cell>
          <cell r="Y1121">
            <v>0</v>
          </cell>
        </row>
        <row r="1122">
          <cell r="A1122">
            <v>200206</v>
          </cell>
          <cell r="B1122" t="str">
            <v>foc117</v>
          </cell>
          <cell r="C1122" t="str">
            <v>foc</v>
          </cell>
          <cell r="D1122">
            <v>37424</v>
          </cell>
          <cell r="E1122">
            <v>37431</v>
          </cell>
          <cell r="F1122">
            <v>37432</v>
          </cell>
          <cell r="G1122">
            <v>37432</v>
          </cell>
          <cell r="H1122">
            <v>3773.11</v>
          </cell>
          <cell r="I1122">
            <v>3773.11</v>
          </cell>
          <cell r="J1122" t="str">
            <v>КГОК</v>
          </cell>
          <cell r="K1122" t="str">
            <v>КГОК</v>
          </cell>
          <cell r="L1122" t="str">
            <v>GMF</v>
          </cell>
          <cell r="M1122" t="str">
            <v>Shiran</v>
          </cell>
          <cell r="N1122">
            <v>25.862100000000002</v>
          </cell>
          <cell r="O1122">
            <v>97580.55</v>
          </cell>
          <cell r="P1122">
            <v>97580.55</v>
          </cell>
          <cell r="Q1122">
            <v>0</v>
          </cell>
          <cell r="R1122">
            <v>-11.28</v>
          </cell>
          <cell r="S1122">
            <v>-42560.68</v>
          </cell>
          <cell r="T1122">
            <v>-42560.68</v>
          </cell>
          <cell r="U1122">
            <v>0</v>
          </cell>
          <cell r="V1122">
            <v>-12.534000000000001</v>
          </cell>
          <cell r="W1122">
            <v>-47292</v>
          </cell>
          <cell r="X1122">
            <v>-47292</v>
          </cell>
          <cell r="Y1122">
            <v>0</v>
          </cell>
        </row>
        <row r="1123">
          <cell r="A1123">
            <v>200206</v>
          </cell>
          <cell r="B1123" t="str">
            <v>foc118</v>
          </cell>
          <cell r="C1123" t="str">
            <v>foc</v>
          </cell>
          <cell r="D1123">
            <v>37426</v>
          </cell>
          <cell r="E1123">
            <v>37432</v>
          </cell>
          <cell r="F1123">
            <v>37434</v>
          </cell>
          <cell r="G1123">
            <v>37434</v>
          </cell>
          <cell r="H1123">
            <v>3760.39</v>
          </cell>
          <cell r="I1123">
            <v>3760.39</v>
          </cell>
          <cell r="J1123" t="str">
            <v>КГОК</v>
          </cell>
          <cell r="K1123" t="str">
            <v>КГОК</v>
          </cell>
          <cell r="L1123" t="str">
            <v>GMF</v>
          </cell>
          <cell r="M1123" t="str">
            <v>Shiran</v>
          </cell>
          <cell r="N1123">
            <v>25.8218</v>
          </cell>
          <cell r="O1123">
            <v>97100.04</v>
          </cell>
          <cell r="P1123">
            <v>97100.04</v>
          </cell>
          <cell r="Q1123">
            <v>0</v>
          </cell>
          <cell r="R1123">
            <v>-11.26</v>
          </cell>
          <cell r="S1123">
            <v>-42341.99</v>
          </cell>
          <cell r="T1123">
            <v>-42341.99</v>
          </cell>
          <cell r="U1123">
            <v>0</v>
          </cell>
          <cell r="V1123">
            <v>-12.5444</v>
          </cell>
          <cell r="W1123">
            <v>-47172</v>
          </cell>
          <cell r="X1123">
            <v>-47172</v>
          </cell>
          <cell r="Y1123">
            <v>0</v>
          </cell>
        </row>
        <row r="1124">
          <cell r="A1124">
            <v>200206</v>
          </cell>
          <cell r="B1124" t="str">
            <v>foc119</v>
          </cell>
          <cell r="C1124" t="str">
            <v>foc</v>
          </cell>
          <cell r="D1124">
            <v>37428</v>
          </cell>
          <cell r="E1124">
            <v>37433</v>
          </cell>
          <cell r="F1124">
            <v>37434</v>
          </cell>
          <cell r="G1124">
            <v>37434</v>
          </cell>
          <cell r="H1124">
            <v>3743.13</v>
          </cell>
          <cell r="I1124">
            <v>3743.13</v>
          </cell>
          <cell r="J1124" t="str">
            <v>КГОК</v>
          </cell>
          <cell r="K1124" t="str">
            <v>КГОК</v>
          </cell>
          <cell r="L1124" t="str">
            <v>GMF</v>
          </cell>
          <cell r="M1124" t="str">
            <v>Shiran</v>
          </cell>
          <cell r="N1124">
            <v>25.781400000000001</v>
          </cell>
          <cell r="O1124">
            <v>96503.13</v>
          </cell>
          <cell r="P1124">
            <v>96503.13</v>
          </cell>
          <cell r="Q1124">
            <v>0</v>
          </cell>
          <cell r="R1124">
            <v>-11.24</v>
          </cell>
          <cell r="S1124">
            <v>-42072.78</v>
          </cell>
          <cell r="T1124">
            <v>-42072.78</v>
          </cell>
          <cell r="U1124">
            <v>0</v>
          </cell>
          <cell r="V1124">
            <v>-12.551</v>
          </cell>
          <cell r="W1124">
            <v>-46980</v>
          </cell>
          <cell r="X1124">
            <v>-46980</v>
          </cell>
          <cell r="Y1124">
            <v>0</v>
          </cell>
        </row>
        <row r="1125">
          <cell r="A1125">
            <v>200105</v>
          </cell>
          <cell r="B1125" t="str">
            <v>foc12</v>
          </cell>
          <cell r="C1125" t="str">
            <v>foc</v>
          </cell>
          <cell r="D1125">
            <v>37027</v>
          </cell>
          <cell r="E1125">
            <v>37027</v>
          </cell>
          <cell r="F1125">
            <v>37027</v>
          </cell>
          <cell r="G1125">
            <v>37027</v>
          </cell>
          <cell r="H1125">
            <v>3728.93</v>
          </cell>
          <cell r="I1125">
            <v>3728.93</v>
          </cell>
          <cell r="J1125" t="str">
            <v>КГОК</v>
          </cell>
          <cell r="K1125" t="str">
            <v>КГОК</v>
          </cell>
          <cell r="L1125" t="str">
            <v>Mirintex</v>
          </cell>
          <cell r="M1125" t="str">
            <v>Seko Slovakia</v>
          </cell>
          <cell r="N1125">
            <v>29.234000000000002</v>
          </cell>
          <cell r="O1125">
            <v>109011.43</v>
          </cell>
          <cell r="P1125">
            <v>109011.43</v>
          </cell>
          <cell r="Q1125">
            <v>0</v>
          </cell>
          <cell r="R1125">
            <v>-11.32</v>
          </cell>
          <cell r="S1125">
            <v>-42211.49</v>
          </cell>
          <cell r="T1125">
            <v>-42211.49</v>
          </cell>
          <cell r="U1125">
            <v>0</v>
          </cell>
          <cell r="V1125">
            <v>-17.814</v>
          </cell>
          <cell r="W1125">
            <v>-66427.05</v>
          </cell>
          <cell r="X1125">
            <v>-66427.05</v>
          </cell>
          <cell r="Y1125">
            <v>0</v>
          </cell>
        </row>
        <row r="1126">
          <cell r="A1126">
            <v>200207</v>
          </cell>
          <cell r="B1126" t="str">
            <v>foc120</v>
          </cell>
          <cell r="C1126" t="str">
            <v>foc</v>
          </cell>
          <cell r="D1126">
            <v>37440</v>
          </cell>
          <cell r="E1126">
            <v>37442</v>
          </cell>
          <cell r="F1126">
            <v>37445</v>
          </cell>
          <cell r="G1126">
            <v>37445</v>
          </cell>
          <cell r="H1126">
            <v>3744.04</v>
          </cell>
          <cell r="I1126">
            <v>3744.04</v>
          </cell>
          <cell r="J1126" t="str">
            <v>КГОК</v>
          </cell>
          <cell r="K1126" t="str">
            <v>КГОК</v>
          </cell>
          <cell r="L1126" t="str">
            <v>GMF</v>
          </cell>
          <cell r="M1126" t="str">
            <v>Shiran</v>
          </cell>
          <cell r="N1126">
            <v>25.862100000000002</v>
          </cell>
          <cell r="O1126">
            <v>96828.74</v>
          </cell>
          <cell r="P1126">
            <v>96828.74</v>
          </cell>
          <cell r="Q1126">
            <v>0</v>
          </cell>
          <cell r="R1126">
            <v>-11.28</v>
          </cell>
          <cell r="S1126">
            <v>-42232.77</v>
          </cell>
          <cell r="T1126">
            <v>-42232.77</v>
          </cell>
          <cell r="U1126">
            <v>0</v>
          </cell>
          <cell r="V1126">
            <v>-12.557600000000001</v>
          </cell>
          <cell r="W1126">
            <v>-47016</v>
          </cell>
          <cell r="X1126">
            <v>-47016</v>
          </cell>
          <cell r="Y1126">
            <v>0</v>
          </cell>
        </row>
        <row r="1127">
          <cell r="A1127">
            <v>200207</v>
          </cell>
          <cell r="B1127" t="str">
            <v>foc121</v>
          </cell>
          <cell r="C1127" t="str">
            <v>foc</v>
          </cell>
          <cell r="D1127">
            <v>37442</v>
          </cell>
          <cell r="E1127">
            <v>37446</v>
          </cell>
          <cell r="F1127">
            <v>37447</v>
          </cell>
          <cell r="G1127">
            <v>37447</v>
          </cell>
          <cell r="H1127">
            <v>3735.79</v>
          </cell>
          <cell r="I1127">
            <v>3735.79</v>
          </cell>
          <cell r="J1127" t="str">
            <v>КГОК</v>
          </cell>
          <cell r="K1127" t="str">
            <v>КГОК</v>
          </cell>
          <cell r="L1127" t="str">
            <v>GMF</v>
          </cell>
          <cell r="M1127" t="str">
            <v>Shiran</v>
          </cell>
          <cell r="N1127">
            <v>25.741099999999999</v>
          </cell>
          <cell r="O1127">
            <v>96163.35</v>
          </cell>
          <cell r="P1127">
            <v>96163.35</v>
          </cell>
          <cell r="Q1127">
            <v>0</v>
          </cell>
          <cell r="R1127">
            <v>-11.22</v>
          </cell>
          <cell r="S1127">
            <v>-41915.57</v>
          </cell>
          <cell r="T1127">
            <v>-41915.57</v>
          </cell>
          <cell r="U1127">
            <v>0</v>
          </cell>
          <cell r="V1127">
            <v>-12.562799999999999</v>
          </cell>
          <cell r="W1127">
            <v>-46932</v>
          </cell>
          <cell r="X1127">
            <v>-46932</v>
          </cell>
          <cell r="Y1127">
            <v>0</v>
          </cell>
        </row>
        <row r="1128">
          <cell r="A1128">
            <v>200207</v>
          </cell>
          <cell r="B1128" t="str">
            <v>foc122</v>
          </cell>
          <cell r="C1128" t="str">
            <v>foc</v>
          </cell>
          <cell r="D1128">
            <v>37459</v>
          </cell>
          <cell r="E1128">
            <v>37447</v>
          </cell>
          <cell r="F1128">
            <v>37464</v>
          </cell>
          <cell r="G1128">
            <v>37448</v>
          </cell>
          <cell r="H1128">
            <v>3745.83</v>
          </cell>
          <cell r="I1128">
            <v>3745.83</v>
          </cell>
          <cell r="J1128" t="str">
            <v>КГОК</v>
          </cell>
          <cell r="K1128" t="str">
            <v>КГОК</v>
          </cell>
          <cell r="L1128" t="str">
            <v>GMF</v>
          </cell>
          <cell r="M1128" t="str">
            <v>Shiran</v>
          </cell>
          <cell r="N1128">
            <v>25.8218</v>
          </cell>
          <cell r="O1128">
            <v>96724.07</v>
          </cell>
          <cell r="P1128">
            <v>96724.07</v>
          </cell>
          <cell r="Q1128">
            <v>0</v>
          </cell>
          <cell r="R1128">
            <v>-11.26</v>
          </cell>
          <cell r="S1128">
            <v>-42178.05</v>
          </cell>
          <cell r="T1128">
            <v>-42178.05</v>
          </cell>
          <cell r="U1128">
            <v>0</v>
          </cell>
          <cell r="V1128">
            <v>-12.548400000000001</v>
          </cell>
          <cell r="W1128">
            <v>-47004</v>
          </cell>
          <cell r="X1128">
            <v>-47004</v>
          </cell>
          <cell r="Y1128">
            <v>0</v>
          </cell>
        </row>
        <row r="1129">
          <cell r="A1129">
            <v>200207</v>
          </cell>
          <cell r="B1129" t="str">
            <v>foc123</v>
          </cell>
          <cell r="C1129" t="str">
            <v>foc</v>
          </cell>
          <cell r="D1129">
            <v>37462</v>
          </cell>
          <cell r="E1129">
            <v>37449</v>
          </cell>
          <cell r="F1129">
            <v>37467</v>
          </cell>
          <cell r="G1129">
            <v>37452</v>
          </cell>
          <cell r="H1129">
            <v>3709.7</v>
          </cell>
          <cell r="I1129">
            <v>3709.7</v>
          </cell>
          <cell r="J1129" t="str">
            <v>КГОК</v>
          </cell>
          <cell r="K1129" t="str">
            <v>КГОК</v>
          </cell>
          <cell r="L1129" t="str">
            <v>GMF</v>
          </cell>
          <cell r="M1129" t="str">
            <v>Shiran</v>
          </cell>
          <cell r="N1129">
            <v>25.8218</v>
          </cell>
          <cell r="O1129">
            <v>95791.12</v>
          </cell>
          <cell r="P1129">
            <v>95791.12</v>
          </cell>
          <cell r="Q1129">
            <v>0</v>
          </cell>
          <cell r="R1129">
            <v>-11.26</v>
          </cell>
          <cell r="S1129">
            <v>-41771.22</v>
          </cell>
          <cell r="T1129">
            <v>-41771.22</v>
          </cell>
          <cell r="U1129">
            <v>0</v>
          </cell>
          <cell r="V1129">
            <v>-12.638199999999999</v>
          </cell>
          <cell r="W1129">
            <v>-46884</v>
          </cell>
          <cell r="X1129">
            <v>-46884</v>
          </cell>
          <cell r="Y1129">
            <v>0</v>
          </cell>
        </row>
        <row r="1130">
          <cell r="A1130">
            <v>200208</v>
          </cell>
          <cell r="B1130" t="str">
            <v>foc127</v>
          </cell>
          <cell r="C1130" t="str">
            <v>foc</v>
          </cell>
          <cell r="D1130">
            <v>37470</v>
          </cell>
          <cell r="E1130">
            <v>37473</v>
          </cell>
          <cell r="F1130">
            <v>37470</v>
          </cell>
          <cell r="G1130">
            <v>37474</v>
          </cell>
          <cell r="H1130">
            <v>3801.46</v>
          </cell>
          <cell r="I1130">
            <v>3801.46</v>
          </cell>
          <cell r="J1130" t="str">
            <v>КГОК</v>
          </cell>
          <cell r="K1130" t="str">
            <v>КГОК</v>
          </cell>
          <cell r="L1130" t="str">
            <v>GMF</v>
          </cell>
          <cell r="M1130" t="str">
            <v>Shiran</v>
          </cell>
          <cell r="N1130">
            <v>25.781400000000001</v>
          </cell>
          <cell r="O1130">
            <v>98006.96</v>
          </cell>
          <cell r="P1130">
            <v>98006.96</v>
          </cell>
          <cell r="Q1130">
            <v>0</v>
          </cell>
          <cell r="R1130">
            <v>-11.24</v>
          </cell>
          <cell r="S1130">
            <v>-42728.41</v>
          </cell>
          <cell r="T1130">
            <v>-42728.41</v>
          </cell>
          <cell r="U1130">
            <v>0</v>
          </cell>
          <cell r="V1130">
            <v>-12.412100000000001</v>
          </cell>
          <cell r="W1130">
            <v>-47184</v>
          </cell>
          <cell r="X1130">
            <v>-47184</v>
          </cell>
          <cell r="Y1130">
            <v>0</v>
          </cell>
        </row>
        <row r="1131">
          <cell r="A1131">
            <v>200208</v>
          </cell>
          <cell r="B1131" t="str">
            <v>foc128</v>
          </cell>
          <cell r="C1131" t="str">
            <v>foc</v>
          </cell>
          <cell r="D1131">
            <v>37473</v>
          </cell>
          <cell r="E1131">
            <v>37474</v>
          </cell>
          <cell r="F1131">
            <v>37473</v>
          </cell>
          <cell r="G1131">
            <v>37476</v>
          </cell>
          <cell r="H1131">
            <v>3725.49</v>
          </cell>
          <cell r="I1131">
            <v>3725.49</v>
          </cell>
          <cell r="J1131" t="str">
            <v>КГОК</v>
          </cell>
          <cell r="K1131" t="str">
            <v>КГОК</v>
          </cell>
          <cell r="L1131" t="str">
            <v>GMF</v>
          </cell>
          <cell r="M1131" t="str">
            <v>Shiran</v>
          </cell>
          <cell r="N1131">
            <v>25.8218</v>
          </cell>
          <cell r="O1131">
            <v>96198.85</v>
          </cell>
          <cell r="P1131">
            <v>96198.85</v>
          </cell>
          <cell r="Q1131">
            <v>0</v>
          </cell>
          <cell r="R1131">
            <v>-11.26</v>
          </cell>
          <cell r="S1131">
            <v>-41949.02</v>
          </cell>
          <cell r="T1131">
            <v>-41949.02</v>
          </cell>
          <cell r="U1131">
            <v>0</v>
          </cell>
          <cell r="V1131">
            <v>-12.5589</v>
          </cell>
          <cell r="W1131">
            <v>-46788</v>
          </cell>
          <cell r="X1131">
            <v>-46788</v>
          </cell>
          <cell r="Y1131">
            <v>0</v>
          </cell>
        </row>
        <row r="1132">
          <cell r="A1132">
            <v>200208</v>
          </cell>
          <cell r="B1132" t="str">
            <v>foc129</v>
          </cell>
          <cell r="C1132" t="str">
            <v>foc</v>
          </cell>
          <cell r="D1132">
            <v>37475</v>
          </cell>
          <cell r="E1132">
            <v>37475</v>
          </cell>
          <cell r="F1132">
            <v>37475</v>
          </cell>
          <cell r="G1132">
            <v>37476</v>
          </cell>
          <cell r="H1132">
            <v>3740.22</v>
          </cell>
          <cell r="I1132">
            <v>3740.22</v>
          </cell>
          <cell r="J1132" t="str">
            <v>КГОК</v>
          </cell>
          <cell r="K1132" t="str">
            <v>КГОК</v>
          </cell>
          <cell r="L1132" t="str">
            <v>GMF</v>
          </cell>
          <cell r="M1132" t="str">
            <v>Shiran</v>
          </cell>
          <cell r="N1132">
            <v>25.8218</v>
          </cell>
          <cell r="O1132">
            <v>96579.21</v>
          </cell>
          <cell r="P1132">
            <v>96579.21</v>
          </cell>
          <cell r="Q1132">
            <v>0</v>
          </cell>
          <cell r="R1132">
            <v>-11.26</v>
          </cell>
          <cell r="S1132">
            <v>-42114.879999999997</v>
          </cell>
          <cell r="T1132">
            <v>-42114.879999999997</v>
          </cell>
          <cell r="U1132">
            <v>0</v>
          </cell>
          <cell r="V1132">
            <v>-12.557600000000001</v>
          </cell>
          <cell r="W1132">
            <v>-46968</v>
          </cell>
          <cell r="X1132">
            <v>-46968</v>
          </cell>
          <cell r="Y1132">
            <v>0</v>
          </cell>
        </row>
        <row r="1133">
          <cell r="A1133">
            <v>200106</v>
          </cell>
          <cell r="B1133" t="str">
            <v>foc13</v>
          </cell>
          <cell r="C1133" t="str">
            <v>foc</v>
          </cell>
          <cell r="D1133">
            <v>37046</v>
          </cell>
          <cell r="E1133">
            <v>37046</v>
          </cell>
          <cell r="F1133">
            <v>37046</v>
          </cell>
          <cell r="G1133">
            <v>37046</v>
          </cell>
          <cell r="H1133">
            <v>3721.77</v>
          </cell>
          <cell r="I1133">
            <v>3721.77</v>
          </cell>
          <cell r="J1133" t="str">
            <v>КГОК</v>
          </cell>
          <cell r="K1133" t="str">
            <v>КГОК</v>
          </cell>
          <cell r="L1133" t="str">
            <v>Mirintex</v>
          </cell>
          <cell r="M1133" t="str">
            <v>Seko Slovakia</v>
          </cell>
          <cell r="N1133">
            <v>29.214600000000001</v>
          </cell>
          <cell r="O1133">
            <v>108729.94</v>
          </cell>
          <cell r="P1133">
            <v>108729.94</v>
          </cell>
          <cell r="Q1133">
            <v>0</v>
          </cell>
          <cell r="R1133">
            <v>-11.28</v>
          </cell>
          <cell r="S1133">
            <v>-41981.57</v>
          </cell>
          <cell r="T1133">
            <v>-41981.57</v>
          </cell>
          <cell r="U1133">
            <v>0</v>
          </cell>
          <cell r="V1133">
            <v>-17.834599999999998</v>
          </cell>
          <cell r="W1133">
            <v>-66376.2</v>
          </cell>
          <cell r="X1133">
            <v>-66376.2</v>
          </cell>
          <cell r="Y1133">
            <v>0</v>
          </cell>
        </row>
        <row r="1134">
          <cell r="A1134">
            <v>200208</v>
          </cell>
          <cell r="B1134" t="str">
            <v>foc130</v>
          </cell>
          <cell r="C1134" t="str">
            <v>foc</v>
          </cell>
          <cell r="D1134">
            <v>37477</v>
          </cell>
          <cell r="E1134">
            <v>37476</v>
          </cell>
          <cell r="F1134">
            <v>37477</v>
          </cell>
          <cell r="G1134">
            <v>37480</v>
          </cell>
          <cell r="H1134">
            <v>3776.03</v>
          </cell>
          <cell r="I1134">
            <v>3776.03</v>
          </cell>
          <cell r="J1134" t="str">
            <v>КГОК</v>
          </cell>
          <cell r="K1134" t="str">
            <v>КГОК</v>
          </cell>
          <cell r="L1134" t="str">
            <v>GMF</v>
          </cell>
          <cell r="M1134" t="str">
            <v>Shiran</v>
          </cell>
          <cell r="N1134">
            <v>25.8218</v>
          </cell>
          <cell r="O1134">
            <v>97503.9</v>
          </cell>
          <cell r="P1134">
            <v>97503.9</v>
          </cell>
          <cell r="Q1134">
            <v>0</v>
          </cell>
          <cell r="R1134">
            <v>-11.26</v>
          </cell>
          <cell r="S1134">
            <v>-42518.1</v>
          </cell>
          <cell r="T1134">
            <v>-42518.1</v>
          </cell>
          <cell r="U1134">
            <v>0</v>
          </cell>
          <cell r="V1134">
            <v>-12.5497</v>
          </cell>
          <cell r="W1134">
            <v>-47388</v>
          </cell>
          <cell r="X1134">
            <v>-47388</v>
          </cell>
          <cell r="Y1134">
            <v>0</v>
          </cell>
        </row>
        <row r="1135">
          <cell r="A1135">
            <v>200208</v>
          </cell>
          <cell r="B1135" t="str">
            <v>foc131</v>
          </cell>
          <cell r="C1135" t="str">
            <v>foc</v>
          </cell>
          <cell r="D1135">
            <v>37480</v>
          </cell>
          <cell r="E1135">
            <v>37477</v>
          </cell>
          <cell r="F1135">
            <v>37480</v>
          </cell>
          <cell r="G1135">
            <v>37480</v>
          </cell>
          <cell r="H1135">
            <v>3734.04</v>
          </cell>
          <cell r="I1135">
            <v>3734.04</v>
          </cell>
          <cell r="J1135" t="str">
            <v>КГОК</v>
          </cell>
          <cell r="K1135" t="str">
            <v>КГОК</v>
          </cell>
          <cell r="L1135" t="str">
            <v>GMF</v>
          </cell>
          <cell r="M1135" t="str">
            <v>Shiran</v>
          </cell>
          <cell r="N1135">
            <v>25.8218</v>
          </cell>
          <cell r="O1135">
            <v>96419.63</v>
          </cell>
          <cell r="P1135">
            <v>96419.63</v>
          </cell>
          <cell r="Q1135">
            <v>0</v>
          </cell>
          <cell r="R1135">
            <v>-11.26</v>
          </cell>
          <cell r="S1135">
            <v>-42045.29</v>
          </cell>
          <cell r="T1135">
            <v>-42045.29</v>
          </cell>
          <cell r="U1135">
            <v>0</v>
          </cell>
          <cell r="V1135">
            <v>-12.5366</v>
          </cell>
          <cell r="W1135">
            <v>-46812</v>
          </cell>
          <cell r="X1135">
            <v>-46812</v>
          </cell>
          <cell r="Y1135">
            <v>0</v>
          </cell>
        </row>
        <row r="1136">
          <cell r="A1136">
            <v>200208</v>
          </cell>
          <cell r="B1136" t="str">
            <v>foc132</v>
          </cell>
          <cell r="C1136" t="str">
            <v>foc</v>
          </cell>
          <cell r="D1136">
            <v>37482</v>
          </cell>
          <cell r="E1136">
            <v>37481</v>
          </cell>
          <cell r="F1136">
            <v>37482</v>
          </cell>
          <cell r="G1136">
            <v>37482</v>
          </cell>
          <cell r="H1136">
            <v>3732.18</v>
          </cell>
          <cell r="I1136">
            <v>3732.18</v>
          </cell>
          <cell r="J1136" t="str">
            <v>КГОК</v>
          </cell>
          <cell r="K1136" t="str">
            <v>КГОК</v>
          </cell>
          <cell r="L1136" t="str">
            <v>GMF</v>
          </cell>
          <cell r="M1136" t="str">
            <v>Shiran</v>
          </cell>
          <cell r="N1136">
            <v>25.9025</v>
          </cell>
          <cell r="O1136">
            <v>96672.8</v>
          </cell>
          <cell r="P1136">
            <v>96672.8</v>
          </cell>
          <cell r="Q1136">
            <v>0</v>
          </cell>
          <cell r="R1136">
            <v>-11.3</v>
          </cell>
          <cell r="S1136">
            <v>-42173.64</v>
          </cell>
          <cell r="T1136">
            <v>-42173.64</v>
          </cell>
          <cell r="U1136">
            <v>0</v>
          </cell>
          <cell r="V1136">
            <v>-12.5589</v>
          </cell>
          <cell r="W1136">
            <v>-46872</v>
          </cell>
          <cell r="X1136">
            <v>-46872</v>
          </cell>
          <cell r="Y1136">
            <v>0</v>
          </cell>
        </row>
        <row r="1137">
          <cell r="A1137">
            <v>200209</v>
          </cell>
          <cell r="B1137" t="str">
            <v>foc133</v>
          </cell>
          <cell r="C1137" t="str">
            <v>foc</v>
          </cell>
          <cell r="D1137">
            <v>37501</v>
          </cell>
          <cell r="E1137">
            <v>37504</v>
          </cell>
          <cell r="F1137">
            <v>37501</v>
          </cell>
          <cell r="G1137">
            <v>37505</v>
          </cell>
          <cell r="H1137">
            <v>3731.09</v>
          </cell>
          <cell r="I1137">
            <v>3731.09</v>
          </cell>
          <cell r="J1137" t="str">
            <v>КГОК</v>
          </cell>
          <cell r="K1137" t="str">
            <v>КГОК</v>
          </cell>
          <cell r="L1137" t="str">
            <v>GMF</v>
          </cell>
          <cell r="M1137" t="str">
            <v>Shiran</v>
          </cell>
          <cell r="N1137">
            <v>25.9025</v>
          </cell>
          <cell r="O1137">
            <v>96644.56</v>
          </cell>
          <cell r="P1137">
            <v>96644.56</v>
          </cell>
          <cell r="Q1137">
            <v>0</v>
          </cell>
          <cell r="R1137">
            <v>-11.3</v>
          </cell>
          <cell r="S1137">
            <v>-42161.31</v>
          </cell>
          <cell r="T1137">
            <v>-42161.31</v>
          </cell>
          <cell r="U1137">
            <v>0</v>
          </cell>
          <cell r="V1137">
            <v>-12.5497</v>
          </cell>
          <cell r="W1137">
            <v>-46824</v>
          </cell>
          <cell r="X1137">
            <v>-46824</v>
          </cell>
          <cell r="Y1137">
            <v>0</v>
          </cell>
        </row>
        <row r="1138">
          <cell r="A1138">
            <v>200209</v>
          </cell>
          <cell r="B1138" t="str">
            <v>foc134</v>
          </cell>
          <cell r="C1138" t="str">
            <v>foc</v>
          </cell>
          <cell r="D1138">
            <v>37503</v>
          </cell>
          <cell r="E1138">
            <v>37505</v>
          </cell>
          <cell r="F1138">
            <v>37503</v>
          </cell>
          <cell r="G1138">
            <v>37509</v>
          </cell>
          <cell r="H1138">
            <v>3733.86</v>
          </cell>
          <cell r="I1138">
            <v>3733.86</v>
          </cell>
          <cell r="J1138" t="str">
            <v>КГОК</v>
          </cell>
          <cell r="K1138" t="str">
            <v>КГОК</v>
          </cell>
          <cell r="L1138" t="str">
            <v>GMF</v>
          </cell>
          <cell r="M1138" t="str">
            <v>Shiran</v>
          </cell>
          <cell r="N1138">
            <v>25.8218</v>
          </cell>
          <cell r="O1138">
            <v>96414.98</v>
          </cell>
          <cell r="P1138">
            <v>96414.98</v>
          </cell>
          <cell r="Q1138">
            <v>0</v>
          </cell>
          <cell r="R1138">
            <v>-11.26</v>
          </cell>
          <cell r="S1138">
            <v>-42043.26</v>
          </cell>
          <cell r="T1138">
            <v>-42043.26</v>
          </cell>
          <cell r="U1138">
            <v>0</v>
          </cell>
          <cell r="V1138">
            <v>-12.533899999999999</v>
          </cell>
          <cell r="W1138">
            <v>-46800</v>
          </cell>
          <cell r="X1138">
            <v>-46800</v>
          </cell>
          <cell r="Y1138">
            <v>0</v>
          </cell>
        </row>
        <row r="1139">
          <cell r="A1139">
            <v>200209</v>
          </cell>
          <cell r="B1139" t="str">
            <v>foc135</v>
          </cell>
          <cell r="C1139" t="str">
            <v>foc</v>
          </cell>
          <cell r="D1139">
            <v>37505</v>
          </cell>
          <cell r="E1139">
            <v>37509</v>
          </cell>
          <cell r="F1139">
            <v>37505</v>
          </cell>
          <cell r="G1139">
            <v>37510</v>
          </cell>
          <cell r="H1139">
            <v>3765.74</v>
          </cell>
          <cell r="I1139">
            <v>3765.74</v>
          </cell>
          <cell r="J1139" t="str">
            <v>КГОК</v>
          </cell>
          <cell r="K1139" t="str">
            <v>КГОК</v>
          </cell>
          <cell r="L1139" t="str">
            <v>GMF</v>
          </cell>
          <cell r="M1139" t="str">
            <v>Shiran</v>
          </cell>
          <cell r="N1139">
            <v>25.8218</v>
          </cell>
          <cell r="O1139">
            <v>97238.19</v>
          </cell>
          <cell r="P1139">
            <v>97238.19</v>
          </cell>
          <cell r="Q1139">
            <v>0</v>
          </cell>
          <cell r="R1139">
            <v>-11.26</v>
          </cell>
          <cell r="S1139">
            <v>-42402.23</v>
          </cell>
          <cell r="T1139">
            <v>-42402.23</v>
          </cell>
          <cell r="U1139">
            <v>0</v>
          </cell>
          <cell r="V1139">
            <v>-12.5457</v>
          </cell>
          <cell r="W1139">
            <v>-47244</v>
          </cell>
          <cell r="X1139">
            <v>-47244</v>
          </cell>
          <cell r="Y1139">
            <v>0</v>
          </cell>
        </row>
        <row r="1140">
          <cell r="A1140">
            <v>200209</v>
          </cell>
          <cell r="B1140" t="str">
            <v>foc136</v>
          </cell>
          <cell r="C1140" t="str">
            <v>foc</v>
          </cell>
          <cell r="D1140">
            <v>37508</v>
          </cell>
          <cell r="E1140">
            <v>37510</v>
          </cell>
          <cell r="F1140">
            <v>37508</v>
          </cell>
          <cell r="G1140">
            <v>37511</v>
          </cell>
          <cell r="H1140">
            <v>3739.6</v>
          </cell>
          <cell r="I1140">
            <v>3739.6</v>
          </cell>
          <cell r="J1140" t="str">
            <v>КГОК</v>
          </cell>
          <cell r="K1140" t="str">
            <v>КГОК</v>
          </cell>
          <cell r="L1140" t="str">
            <v>GMF</v>
          </cell>
          <cell r="M1140" t="str">
            <v>Shiran</v>
          </cell>
          <cell r="N1140">
            <v>25.862100000000002</v>
          </cell>
          <cell r="O1140">
            <v>96713.91</v>
          </cell>
          <cell r="P1140">
            <v>96713.91</v>
          </cell>
          <cell r="Q1140">
            <v>0</v>
          </cell>
          <cell r="R1140">
            <v>-11.28</v>
          </cell>
          <cell r="S1140">
            <v>-42182.69</v>
          </cell>
          <cell r="T1140">
            <v>-42182.69</v>
          </cell>
          <cell r="U1140">
            <v>0</v>
          </cell>
          <cell r="V1140">
            <v>-12.534000000000001</v>
          </cell>
          <cell r="W1140">
            <v>-46872</v>
          </cell>
          <cell r="X1140">
            <v>-46872</v>
          </cell>
          <cell r="Y1140">
            <v>0</v>
          </cell>
        </row>
        <row r="1141">
          <cell r="A1141">
            <v>200209</v>
          </cell>
          <cell r="B1141" t="str">
            <v>foc137</v>
          </cell>
          <cell r="C1141" t="str">
            <v>foc</v>
          </cell>
          <cell r="D1141">
            <v>37510</v>
          </cell>
          <cell r="E1141">
            <v>37515</v>
          </cell>
          <cell r="F1141">
            <v>37510</v>
          </cell>
          <cell r="G1141">
            <v>37516</v>
          </cell>
          <cell r="H1141">
            <v>3721.35</v>
          </cell>
          <cell r="I1141">
            <v>3721.35</v>
          </cell>
          <cell r="J1141" t="str">
            <v>КГОК</v>
          </cell>
          <cell r="K1141" t="str">
            <v>КГОК</v>
          </cell>
          <cell r="L1141" t="str">
            <v>GMF</v>
          </cell>
          <cell r="M1141" t="str">
            <v>Shiran</v>
          </cell>
          <cell r="N1141">
            <v>25.862100000000002</v>
          </cell>
          <cell r="O1141">
            <v>96241.93</v>
          </cell>
          <cell r="P1141">
            <v>96241.93</v>
          </cell>
          <cell r="Q1141">
            <v>0</v>
          </cell>
          <cell r="R1141">
            <v>-11.28</v>
          </cell>
          <cell r="S1141">
            <v>-41976.83</v>
          </cell>
          <cell r="T1141">
            <v>-41976.83</v>
          </cell>
          <cell r="U1141">
            <v>0</v>
          </cell>
          <cell r="V1141">
            <v>-12.5471</v>
          </cell>
          <cell r="W1141">
            <v>-46692</v>
          </cell>
          <cell r="X1141">
            <v>-46692</v>
          </cell>
          <cell r="Y1141">
            <v>0</v>
          </cell>
        </row>
        <row r="1142">
          <cell r="A1142">
            <v>200209</v>
          </cell>
          <cell r="B1142" t="str">
            <v>foc138</v>
          </cell>
          <cell r="C1142" t="str">
            <v>foc</v>
          </cell>
          <cell r="D1142">
            <v>37512</v>
          </cell>
          <cell r="E1142">
            <v>37516</v>
          </cell>
          <cell r="F1142">
            <v>37512</v>
          </cell>
          <cell r="G1142">
            <v>37517</v>
          </cell>
          <cell r="H1142">
            <v>3734.21</v>
          </cell>
          <cell r="I1142">
            <v>3734.21</v>
          </cell>
          <cell r="J1142" t="str">
            <v>КГОК</v>
          </cell>
          <cell r="K1142" t="str">
            <v>КГОК</v>
          </cell>
          <cell r="L1142" t="str">
            <v>GMF</v>
          </cell>
          <cell r="M1142" t="str">
            <v>Shiran</v>
          </cell>
          <cell r="N1142">
            <v>25.9025</v>
          </cell>
          <cell r="O1142">
            <v>96725.37</v>
          </cell>
          <cell r="P1142">
            <v>96725.37</v>
          </cell>
          <cell r="Q1142">
            <v>0</v>
          </cell>
          <cell r="R1142">
            <v>-11.3</v>
          </cell>
          <cell r="S1142">
            <v>-42196.57</v>
          </cell>
          <cell r="T1142">
            <v>-42196.57</v>
          </cell>
          <cell r="U1142">
            <v>0</v>
          </cell>
          <cell r="V1142">
            <v>-12.539199999999999</v>
          </cell>
          <cell r="W1142">
            <v>-46824</v>
          </cell>
          <cell r="X1142">
            <v>-46824</v>
          </cell>
          <cell r="Y1142">
            <v>0</v>
          </cell>
        </row>
        <row r="1143">
          <cell r="A1143">
            <v>200209</v>
          </cell>
          <cell r="B1143" t="str">
            <v>foc139</v>
          </cell>
          <cell r="C1143" t="str">
            <v>foc</v>
          </cell>
          <cell r="D1143">
            <v>37515</v>
          </cell>
          <cell r="E1143">
            <v>37524</v>
          </cell>
          <cell r="F1143">
            <v>37515</v>
          </cell>
          <cell r="G1143">
            <v>37525</v>
          </cell>
          <cell r="H1143">
            <v>3734.85</v>
          </cell>
          <cell r="I1143">
            <v>3734.85</v>
          </cell>
          <cell r="J1143" t="str">
            <v>КГОК</v>
          </cell>
          <cell r="K1143" t="str">
            <v>КГОК</v>
          </cell>
          <cell r="L1143" t="str">
            <v>GMF</v>
          </cell>
          <cell r="M1143" t="str">
            <v>Shiran</v>
          </cell>
          <cell r="N1143">
            <v>25.862100000000002</v>
          </cell>
          <cell r="O1143">
            <v>96591.07</v>
          </cell>
          <cell r="P1143">
            <v>96591.07</v>
          </cell>
          <cell r="Q1143">
            <v>0</v>
          </cell>
          <cell r="R1143">
            <v>-11.28</v>
          </cell>
          <cell r="S1143">
            <v>-42129.11</v>
          </cell>
          <cell r="T1143">
            <v>-42129.11</v>
          </cell>
          <cell r="U1143">
            <v>0</v>
          </cell>
          <cell r="V1143">
            <v>-12.5274</v>
          </cell>
          <cell r="W1143">
            <v>-46788</v>
          </cell>
          <cell r="X1143">
            <v>-46788</v>
          </cell>
          <cell r="Y1143">
            <v>0</v>
          </cell>
        </row>
        <row r="1144">
          <cell r="A1144">
            <v>200106</v>
          </cell>
          <cell r="B1144" t="str">
            <v>foc14</v>
          </cell>
          <cell r="C1144" t="str">
            <v>foc</v>
          </cell>
          <cell r="D1144">
            <v>37050</v>
          </cell>
          <cell r="E1144">
            <v>37050</v>
          </cell>
          <cell r="F1144">
            <v>37050</v>
          </cell>
          <cell r="G1144">
            <v>37050</v>
          </cell>
          <cell r="H1144">
            <v>3713.89</v>
          </cell>
          <cell r="I1144">
            <v>3713.89</v>
          </cell>
          <cell r="J1144" t="str">
            <v>КГОК</v>
          </cell>
          <cell r="K1144" t="str">
            <v>КГОК</v>
          </cell>
          <cell r="L1144" t="str">
            <v>Mirintex</v>
          </cell>
          <cell r="M1144" t="str">
            <v>Seko Slovakia</v>
          </cell>
          <cell r="N1144">
            <v>29.249600000000001</v>
          </cell>
          <cell r="O1144">
            <v>108629.8</v>
          </cell>
          <cell r="P1144">
            <v>108629.8</v>
          </cell>
          <cell r="Q1144">
            <v>0</v>
          </cell>
          <cell r="R1144">
            <v>-11.3</v>
          </cell>
          <cell r="S1144">
            <v>-41966.96</v>
          </cell>
          <cell r="T1144">
            <v>-41966.96</v>
          </cell>
          <cell r="U1144">
            <v>0</v>
          </cell>
          <cell r="V1144">
            <v>-17.849599999999999</v>
          </cell>
          <cell r="W1144">
            <v>-66291.45</v>
          </cell>
          <cell r="X1144">
            <v>-66291.45</v>
          </cell>
          <cell r="Y1144">
            <v>0</v>
          </cell>
        </row>
        <row r="1145">
          <cell r="A1145">
            <v>200209</v>
          </cell>
          <cell r="B1145" t="str">
            <v>foc140</v>
          </cell>
          <cell r="C1145" t="str">
            <v>foc</v>
          </cell>
          <cell r="D1145">
            <v>37517</v>
          </cell>
          <cell r="E1145">
            <v>37525</v>
          </cell>
          <cell r="F1145">
            <v>37517</v>
          </cell>
          <cell r="G1145">
            <v>37526</v>
          </cell>
          <cell r="H1145">
            <v>3755.73</v>
          </cell>
          <cell r="I1145">
            <v>3755.73</v>
          </cell>
          <cell r="J1145" t="str">
            <v>КГОК</v>
          </cell>
          <cell r="K1145" t="str">
            <v>КГОК</v>
          </cell>
          <cell r="L1145" t="str">
            <v>GMF</v>
          </cell>
          <cell r="M1145" t="str">
            <v>Shiran</v>
          </cell>
          <cell r="N1145">
            <v>25.862100000000002</v>
          </cell>
          <cell r="O1145">
            <v>97131.06</v>
          </cell>
          <cell r="P1145">
            <v>97131.07</v>
          </cell>
          <cell r="Q1145">
            <v>-0.01</v>
          </cell>
          <cell r="R1145">
            <v>-11.28</v>
          </cell>
          <cell r="S1145">
            <v>-42364.63</v>
          </cell>
          <cell r="T1145">
            <v>-42364.63</v>
          </cell>
          <cell r="U1145">
            <v>0</v>
          </cell>
          <cell r="V1145">
            <v>-12.553599999999999</v>
          </cell>
          <cell r="W1145">
            <v>-47148</v>
          </cell>
          <cell r="X1145">
            <v>-47148</v>
          </cell>
          <cell r="Y1145">
            <v>0</v>
          </cell>
        </row>
        <row r="1146">
          <cell r="A1146">
            <v>200210</v>
          </cell>
          <cell r="B1146" t="str">
            <v>foc143</v>
          </cell>
          <cell r="C1146" t="str">
            <v>foc</v>
          </cell>
          <cell r="D1146">
            <v>37531</v>
          </cell>
          <cell r="E1146">
            <v>37531</v>
          </cell>
          <cell r="F1146">
            <v>37531</v>
          </cell>
          <cell r="G1146">
            <v>37532</v>
          </cell>
          <cell r="H1146">
            <v>3735.7</v>
          </cell>
          <cell r="I1146">
            <v>3735.7</v>
          </cell>
          <cell r="J1146" t="str">
            <v>КГОК</v>
          </cell>
          <cell r="K1146" t="str">
            <v>КГОК</v>
          </cell>
          <cell r="L1146" t="str">
            <v>GMF</v>
          </cell>
          <cell r="M1146" t="str">
            <v>Shiran</v>
          </cell>
          <cell r="N1146">
            <v>25.862100000000002</v>
          </cell>
          <cell r="O1146">
            <v>96613.05</v>
          </cell>
          <cell r="P1146">
            <v>48204</v>
          </cell>
          <cell r="Q1146">
            <v>48409.05</v>
          </cell>
          <cell r="R1146">
            <v>-11.28</v>
          </cell>
          <cell r="S1146">
            <v>-42138.69</v>
          </cell>
          <cell r="T1146">
            <v>-42138.69</v>
          </cell>
          <cell r="U1146">
            <v>0</v>
          </cell>
          <cell r="V1146">
            <v>-12.547000000000001</v>
          </cell>
          <cell r="W1146">
            <v>-46872</v>
          </cell>
          <cell r="X1146">
            <v>-46872</v>
          </cell>
          <cell r="Y1146">
            <v>0</v>
          </cell>
        </row>
        <row r="1147">
          <cell r="A1147">
            <v>200210</v>
          </cell>
          <cell r="B1147" t="str">
            <v>foc144</v>
          </cell>
          <cell r="C1147" t="str">
            <v>foc</v>
          </cell>
          <cell r="D1147">
            <v>37533</v>
          </cell>
          <cell r="E1147">
            <v>37536</v>
          </cell>
          <cell r="F1147">
            <v>37533</v>
          </cell>
          <cell r="G1147">
            <v>37536</v>
          </cell>
          <cell r="H1147">
            <v>3738.87</v>
          </cell>
          <cell r="I1147">
            <v>3738.87</v>
          </cell>
          <cell r="J1147" t="str">
            <v>КГОК</v>
          </cell>
          <cell r="K1147" t="str">
            <v>КГОК</v>
          </cell>
          <cell r="L1147" t="str">
            <v>GMF</v>
          </cell>
          <cell r="M1147" t="str">
            <v>Shiran</v>
          </cell>
          <cell r="N1147">
            <v>25.8218</v>
          </cell>
          <cell r="O1147">
            <v>96544.35</v>
          </cell>
          <cell r="P1147">
            <v>48204</v>
          </cell>
          <cell r="Q1147">
            <v>48340.35</v>
          </cell>
          <cell r="R1147">
            <v>-11.26</v>
          </cell>
          <cell r="S1147">
            <v>-42099.68</v>
          </cell>
          <cell r="T1147">
            <v>-42099.68</v>
          </cell>
          <cell r="U1147">
            <v>0</v>
          </cell>
          <cell r="V1147">
            <v>-12.5589</v>
          </cell>
          <cell r="W1147">
            <v>-46956</v>
          </cell>
          <cell r="X1147">
            <v>-46956</v>
          </cell>
          <cell r="Y1147">
            <v>0</v>
          </cell>
        </row>
        <row r="1148">
          <cell r="A1148">
            <v>200210</v>
          </cell>
          <cell r="B1148" t="str">
            <v>foc145</v>
          </cell>
          <cell r="C1148" t="str">
            <v>foc</v>
          </cell>
          <cell r="D1148">
            <v>37536</v>
          </cell>
          <cell r="E1148">
            <v>37536</v>
          </cell>
          <cell r="F1148">
            <v>37536</v>
          </cell>
          <cell r="G1148">
            <v>37537</v>
          </cell>
          <cell r="H1148">
            <v>3753.18</v>
          </cell>
          <cell r="I1148">
            <v>3753.18</v>
          </cell>
          <cell r="J1148" t="str">
            <v>КГОК</v>
          </cell>
          <cell r="K1148" t="str">
            <v>КГОК</v>
          </cell>
          <cell r="L1148" t="str">
            <v>GMF</v>
          </cell>
          <cell r="M1148" t="str">
            <v>Shiran</v>
          </cell>
          <cell r="N1148">
            <v>25.862100000000002</v>
          </cell>
          <cell r="O1148">
            <v>97065.12</v>
          </cell>
          <cell r="P1148">
            <v>48204</v>
          </cell>
          <cell r="Q1148">
            <v>48861.120000000003</v>
          </cell>
          <cell r="R1148">
            <v>-11.28</v>
          </cell>
          <cell r="S1148">
            <v>-42335.87</v>
          </cell>
          <cell r="T1148">
            <v>-42335.87</v>
          </cell>
          <cell r="U1148">
            <v>0</v>
          </cell>
          <cell r="V1148">
            <v>-12.5366</v>
          </cell>
          <cell r="W1148">
            <v>-47052</v>
          </cell>
          <cell r="X1148">
            <v>-47052</v>
          </cell>
          <cell r="Y1148">
            <v>0</v>
          </cell>
        </row>
        <row r="1149">
          <cell r="A1149">
            <v>200210</v>
          </cell>
          <cell r="B1149" t="str">
            <v>foc146</v>
          </cell>
          <cell r="C1149" t="str">
            <v>foc</v>
          </cell>
          <cell r="D1149">
            <v>37538</v>
          </cell>
          <cell r="E1149">
            <v>37539</v>
          </cell>
          <cell r="F1149">
            <v>37538</v>
          </cell>
          <cell r="G1149">
            <v>37540</v>
          </cell>
          <cell r="H1149">
            <v>3756.58</v>
          </cell>
          <cell r="I1149">
            <v>3756.58</v>
          </cell>
          <cell r="J1149" t="str">
            <v>КГОК</v>
          </cell>
          <cell r="K1149" t="str">
            <v>КГОК</v>
          </cell>
          <cell r="L1149" t="str">
            <v>GMF</v>
          </cell>
          <cell r="M1149" t="str">
            <v>Shiran</v>
          </cell>
          <cell r="N1149">
            <v>25.8218</v>
          </cell>
          <cell r="O1149">
            <v>97001.65</v>
          </cell>
          <cell r="P1149">
            <v>48204</v>
          </cell>
          <cell r="Q1149">
            <v>48797.65</v>
          </cell>
          <cell r="R1149">
            <v>-11.26</v>
          </cell>
          <cell r="S1149">
            <v>-42299.09</v>
          </cell>
          <cell r="T1149">
            <v>-42299.09</v>
          </cell>
          <cell r="U1149">
            <v>0</v>
          </cell>
          <cell r="V1149">
            <v>-12.515599999999999</v>
          </cell>
          <cell r="W1149">
            <v>-47016</v>
          </cell>
          <cell r="X1149">
            <v>-47016</v>
          </cell>
          <cell r="Y1149">
            <v>0</v>
          </cell>
        </row>
        <row r="1150">
          <cell r="A1150">
            <v>200210</v>
          </cell>
          <cell r="B1150" t="str">
            <v>foc147</v>
          </cell>
          <cell r="C1150" t="str">
            <v>foc</v>
          </cell>
          <cell r="D1150">
            <v>37540</v>
          </cell>
          <cell r="E1150">
            <v>37540</v>
          </cell>
          <cell r="F1150">
            <v>37540</v>
          </cell>
          <cell r="G1150">
            <v>37543</v>
          </cell>
          <cell r="H1150">
            <v>3761.41</v>
          </cell>
          <cell r="I1150">
            <v>3761.41</v>
          </cell>
          <cell r="J1150" t="str">
            <v>КГОК</v>
          </cell>
          <cell r="K1150" t="str">
            <v>КГОК</v>
          </cell>
          <cell r="L1150" t="str">
            <v>GMF</v>
          </cell>
          <cell r="M1150" t="str">
            <v>Shiran</v>
          </cell>
          <cell r="N1150">
            <v>25.8218</v>
          </cell>
          <cell r="O1150">
            <v>97126.38</v>
          </cell>
          <cell r="P1150">
            <v>48204</v>
          </cell>
          <cell r="Q1150">
            <v>48922.38</v>
          </cell>
          <cell r="R1150">
            <v>-11.26</v>
          </cell>
          <cell r="S1150">
            <v>-42353.48</v>
          </cell>
          <cell r="T1150">
            <v>-42353.48</v>
          </cell>
          <cell r="U1150">
            <v>0</v>
          </cell>
          <cell r="V1150">
            <v>-12.5602</v>
          </cell>
          <cell r="W1150">
            <v>-47244</v>
          </cell>
          <cell r="X1150">
            <v>-47244</v>
          </cell>
          <cell r="Y1150">
            <v>0</v>
          </cell>
        </row>
        <row r="1151">
          <cell r="A1151">
            <v>200210</v>
          </cell>
          <cell r="B1151" t="str">
            <v>foc148</v>
          </cell>
          <cell r="C1151" t="str">
            <v>foc</v>
          </cell>
          <cell r="D1151">
            <v>37543</v>
          </cell>
          <cell r="E1151">
            <v>37545</v>
          </cell>
          <cell r="F1151">
            <v>37543</v>
          </cell>
          <cell r="G1151">
            <v>37546</v>
          </cell>
          <cell r="H1151">
            <v>3846.55</v>
          </cell>
          <cell r="I1151">
            <v>3846.55</v>
          </cell>
          <cell r="J1151" t="str">
            <v>КГОК</v>
          </cell>
          <cell r="K1151" t="str">
            <v>КГОК</v>
          </cell>
          <cell r="L1151" t="str">
            <v>GMF</v>
          </cell>
          <cell r="M1151" t="str">
            <v>Shiran</v>
          </cell>
          <cell r="N1151">
            <v>25.4589</v>
          </cell>
          <cell r="O1151">
            <v>97928.93</v>
          </cell>
          <cell r="P1151">
            <v>48204</v>
          </cell>
          <cell r="Q1151">
            <v>49724.93</v>
          </cell>
          <cell r="R1151">
            <v>-11.26</v>
          </cell>
          <cell r="S1151">
            <v>-43312.15</v>
          </cell>
          <cell r="T1151">
            <v>-43312.15</v>
          </cell>
          <cell r="U1151">
            <v>0</v>
          </cell>
          <cell r="V1151">
            <v>-12.160500000000001</v>
          </cell>
          <cell r="W1151">
            <v>-46776</v>
          </cell>
          <cell r="X1151">
            <v>-46776</v>
          </cell>
          <cell r="Y1151">
            <v>0</v>
          </cell>
        </row>
        <row r="1152">
          <cell r="A1152">
            <v>200210</v>
          </cell>
          <cell r="B1152" t="str">
            <v>foc149</v>
          </cell>
          <cell r="C1152" t="str">
            <v>foc</v>
          </cell>
          <cell r="D1152">
            <v>37545</v>
          </cell>
          <cell r="E1152">
            <v>37546</v>
          </cell>
          <cell r="F1152">
            <v>37545</v>
          </cell>
          <cell r="G1152">
            <v>37547</v>
          </cell>
          <cell r="H1152">
            <v>3896.67</v>
          </cell>
          <cell r="I1152">
            <v>3896.67</v>
          </cell>
          <cell r="J1152" t="str">
            <v>КГОК</v>
          </cell>
          <cell r="K1152" t="str">
            <v>КГОК</v>
          </cell>
          <cell r="L1152" t="str">
            <v>GMF</v>
          </cell>
          <cell r="M1152" t="str">
            <v>Shiran</v>
          </cell>
          <cell r="N1152">
            <v>25.4191</v>
          </cell>
          <cell r="O1152">
            <v>99049.84</v>
          </cell>
          <cell r="P1152">
            <v>48204</v>
          </cell>
          <cell r="Q1152">
            <v>50845.84</v>
          </cell>
          <cell r="R1152">
            <v>-11.24</v>
          </cell>
          <cell r="S1152">
            <v>-43798.57</v>
          </cell>
          <cell r="T1152">
            <v>-20035.28</v>
          </cell>
          <cell r="U1152">
            <v>-23763.29</v>
          </cell>
          <cell r="V1152">
            <v>-12.1396</v>
          </cell>
          <cell r="W1152">
            <v>-47304</v>
          </cell>
          <cell r="X1152">
            <v>-47304</v>
          </cell>
          <cell r="Y1152">
            <v>0</v>
          </cell>
        </row>
        <row r="1153">
          <cell r="A1153">
            <v>200106</v>
          </cell>
          <cell r="B1153" t="str">
            <v>foc15</v>
          </cell>
          <cell r="C1153" t="str">
            <v>foc</v>
          </cell>
          <cell r="D1153">
            <v>37055</v>
          </cell>
          <cell r="E1153">
            <v>37055</v>
          </cell>
          <cell r="F1153">
            <v>37055</v>
          </cell>
          <cell r="G1153">
            <v>37055</v>
          </cell>
          <cell r="H1153">
            <v>3764.13</v>
          </cell>
          <cell r="I1153">
            <v>3764.13</v>
          </cell>
          <cell r="J1153" t="str">
            <v>КГОК</v>
          </cell>
          <cell r="K1153" t="str">
            <v>КГОК</v>
          </cell>
          <cell r="L1153" t="str">
            <v>Mirintex</v>
          </cell>
          <cell r="M1153" t="str">
            <v>Seko Slovakia</v>
          </cell>
          <cell r="N1153">
            <v>29.173999999999999</v>
          </cell>
          <cell r="O1153">
            <v>109814.72</v>
          </cell>
          <cell r="P1153">
            <v>109814.72</v>
          </cell>
          <cell r="Q1153">
            <v>0</v>
          </cell>
          <cell r="R1153">
            <v>-11.26</v>
          </cell>
          <cell r="S1153">
            <v>-42384.1</v>
          </cell>
          <cell r="T1153">
            <v>-42384.1</v>
          </cell>
          <cell r="U1153">
            <v>0</v>
          </cell>
          <cell r="V1153">
            <v>-17.814</v>
          </cell>
          <cell r="W1153">
            <v>-67054.2</v>
          </cell>
          <cell r="X1153">
            <v>-67054.2</v>
          </cell>
          <cell r="Y1153">
            <v>0</v>
          </cell>
        </row>
        <row r="1154">
          <cell r="A1154">
            <v>200210</v>
          </cell>
          <cell r="B1154" t="str">
            <v>foc150</v>
          </cell>
          <cell r="C1154" t="str">
            <v>foc</v>
          </cell>
          <cell r="D1154">
            <v>37547</v>
          </cell>
          <cell r="E1154">
            <v>37550</v>
          </cell>
          <cell r="F1154">
            <v>37547</v>
          </cell>
          <cell r="G1154">
            <v>37551</v>
          </cell>
          <cell r="H1154">
            <v>3863.29</v>
          </cell>
          <cell r="I1154">
            <v>3863.29</v>
          </cell>
          <cell r="J1154" t="str">
            <v>КГОК</v>
          </cell>
          <cell r="K1154" t="str">
            <v>КГОК</v>
          </cell>
          <cell r="L1154" t="str">
            <v>GMF</v>
          </cell>
          <cell r="M1154" t="str">
            <v>Shiran</v>
          </cell>
          <cell r="N1154">
            <v>25.4191</v>
          </cell>
          <cell r="O1154">
            <v>98201.35</v>
          </cell>
          <cell r="P1154">
            <v>48204</v>
          </cell>
          <cell r="Q1154">
            <v>49997.35</v>
          </cell>
          <cell r="R1154">
            <v>-11.24</v>
          </cell>
          <cell r="S1154">
            <v>-43423.38</v>
          </cell>
          <cell r="T1154">
            <v>0</v>
          </cell>
          <cell r="U1154">
            <v>-43423.38</v>
          </cell>
          <cell r="V1154">
            <v>-12.148199999999999</v>
          </cell>
          <cell r="W1154">
            <v>-46932</v>
          </cell>
          <cell r="X1154">
            <v>-46932</v>
          </cell>
          <cell r="Y1154">
            <v>0</v>
          </cell>
        </row>
        <row r="1155">
          <cell r="A1155">
            <v>200210</v>
          </cell>
          <cell r="B1155" t="str">
            <v>foc151</v>
          </cell>
          <cell r="C1155" t="str">
            <v>foc</v>
          </cell>
          <cell r="D1155">
            <v>37549</v>
          </cell>
          <cell r="E1155">
            <v>37552</v>
          </cell>
          <cell r="F1155">
            <v>37549</v>
          </cell>
          <cell r="G1155">
            <v>37553</v>
          </cell>
          <cell r="H1155">
            <v>3863.73</v>
          </cell>
          <cell r="I1155">
            <v>3863.73</v>
          </cell>
          <cell r="J1155" t="str">
            <v>КГОК</v>
          </cell>
          <cell r="K1155" t="str">
            <v>КГОК</v>
          </cell>
          <cell r="L1155" t="str">
            <v>GMF</v>
          </cell>
          <cell r="M1155" t="str">
            <v>Shiran</v>
          </cell>
          <cell r="N1155">
            <v>25.498699999999999</v>
          </cell>
          <cell r="O1155">
            <v>98520.09</v>
          </cell>
          <cell r="P1155">
            <v>48204</v>
          </cell>
          <cell r="Q1155">
            <v>50316.09</v>
          </cell>
          <cell r="R1155">
            <v>-11.28</v>
          </cell>
          <cell r="S1155">
            <v>-43582.87</v>
          </cell>
          <cell r="T1155">
            <v>0</v>
          </cell>
          <cell r="U1155">
            <v>-43582.87</v>
          </cell>
          <cell r="V1155">
            <v>-12.1654</v>
          </cell>
          <cell r="W1155">
            <v>-47004</v>
          </cell>
          <cell r="X1155">
            <v>-47004</v>
          </cell>
          <cell r="Y1155">
            <v>0</v>
          </cell>
        </row>
        <row r="1156">
          <cell r="A1156">
            <v>200210</v>
          </cell>
          <cell r="B1156" t="str">
            <v>foc152</v>
          </cell>
          <cell r="C1156" t="str">
            <v>foc</v>
          </cell>
          <cell r="D1156">
            <v>37551</v>
          </cell>
          <cell r="E1156">
            <v>37558</v>
          </cell>
          <cell r="F1156">
            <v>37551</v>
          </cell>
          <cell r="G1156">
            <v>37560</v>
          </cell>
          <cell r="H1156">
            <v>3909.51</v>
          </cell>
          <cell r="I1156">
            <v>3909.51</v>
          </cell>
          <cell r="J1156" t="str">
            <v>КГОК</v>
          </cell>
          <cell r="K1156" t="str">
            <v>КГОК</v>
          </cell>
          <cell r="L1156" t="str">
            <v>GMF</v>
          </cell>
          <cell r="M1156" t="str">
            <v>Shiran</v>
          </cell>
          <cell r="N1156">
            <v>25.538499999999999</v>
          </cell>
          <cell r="O1156">
            <v>99843.02</v>
          </cell>
          <cell r="P1156">
            <v>48204</v>
          </cell>
          <cell r="Q1156">
            <v>51639.02</v>
          </cell>
          <cell r="R1156">
            <v>-11.3</v>
          </cell>
          <cell r="S1156">
            <v>-44177.46</v>
          </cell>
          <cell r="T1156">
            <v>0</v>
          </cell>
          <cell r="U1156">
            <v>-44177.46</v>
          </cell>
          <cell r="V1156">
            <v>-12.151899999999999</v>
          </cell>
          <cell r="W1156">
            <v>-47508</v>
          </cell>
          <cell r="X1156">
            <v>-47508</v>
          </cell>
          <cell r="Y1156">
            <v>0</v>
          </cell>
        </row>
        <row r="1157">
          <cell r="A1157">
            <v>200211</v>
          </cell>
          <cell r="B1157" t="str">
            <v>foc157</v>
          </cell>
          <cell r="C1157" t="str">
            <v>foc</v>
          </cell>
          <cell r="D1157">
            <v>37561</v>
          </cell>
          <cell r="E1157">
            <v>37564</v>
          </cell>
          <cell r="F1157">
            <v>37561</v>
          </cell>
          <cell r="G1157">
            <v>37565</v>
          </cell>
          <cell r="H1157">
            <v>3862.72</v>
          </cell>
          <cell r="I1157">
            <v>3862.72</v>
          </cell>
          <cell r="J1157" t="str">
            <v>КГОК</v>
          </cell>
          <cell r="K1157" t="str">
            <v>КГОК</v>
          </cell>
          <cell r="L1157" t="str">
            <v>GMF</v>
          </cell>
          <cell r="M1157" t="str">
            <v>Shiran</v>
          </cell>
          <cell r="N1157">
            <v>25.408200000000001</v>
          </cell>
          <cell r="O1157">
            <v>98144.77</v>
          </cell>
          <cell r="P1157">
            <v>47502</v>
          </cell>
          <cell r="Q1157">
            <v>50642.77</v>
          </cell>
          <cell r="R1157">
            <v>-11.32</v>
          </cell>
          <cell r="S1157">
            <v>-43725.99</v>
          </cell>
          <cell r="T1157">
            <v>0</v>
          </cell>
          <cell r="U1157">
            <v>-43725.99</v>
          </cell>
          <cell r="V1157">
            <v>-11.9932</v>
          </cell>
          <cell r="W1157">
            <v>-46326.28</v>
          </cell>
          <cell r="X1157">
            <v>-46800</v>
          </cell>
          <cell r="Y1157">
            <v>473.72</v>
          </cell>
        </row>
        <row r="1158">
          <cell r="A1158">
            <v>200211</v>
          </cell>
          <cell r="B1158" t="str">
            <v>foc158</v>
          </cell>
          <cell r="C1158" t="str">
            <v>foc</v>
          </cell>
          <cell r="D1158">
            <v>37564</v>
          </cell>
          <cell r="E1158">
            <v>37565</v>
          </cell>
          <cell r="F1158">
            <v>37564</v>
          </cell>
          <cell r="G1158">
            <v>37566</v>
          </cell>
          <cell r="H1158">
            <v>3870.81</v>
          </cell>
          <cell r="I1158">
            <v>3870.81</v>
          </cell>
          <cell r="J1158" t="str">
            <v>КГОК</v>
          </cell>
          <cell r="K1158" t="str">
            <v>КГОК</v>
          </cell>
          <cell r="L1158" t="str">
            <v>GMF</v>
          </cell>
          <cell r="M1158" t="str">
            <v>Shiran</v>
          </cell>
          <cell r="N1158">
            <v>25.408200000000001</v>
          </cell>
          <cell r="O1158">
            <v>98350.32</v>
          </cell>
          <cell r="P1158">
            <v>47502</v>
          </cell>
          <cell r="Q1158">
            <v>50848.32</v>
          </cell>
          <cell r="R1158">
            <v>-11.32</v>
          </cell>
          <cell r="S1158">
            <v>-43817.57</v>
          </cell>
          <cell r="T1158">
            <v>0</v>
          </cell>
          <cell r="U1158">
            <v>-43817.57</v>
          </cell>
          <cell r="V1158">
            <v>-11.9834</v>
          </cell>
          <cell r="W1158">
            <v>-46385.43</v>
          </cell>
          <cell r="X1158">
            <v>-46800</v>
          </cell>
          <cell r="Y1158">
            <v>414.57</v>
          </cell>
        </row>
        <row r="1159">
          <cell r="A1159">
            <v>200211</v>
          </cell>
          <cell r="B1159" t="str">
            <v>foc159</v>
          </cell>
          <cell r="C1159" t="str">
            <v>foc</v>
          </cell>
          <cell r="D1159">
            <v>37566</v>
          </cell>
          <cell r="E1159">
            <v>37566</v>
          </cell>
          <cell r="F1159">
            <v>37566</v>
          </cell>
          <cell r="G1159">
            <v>37570</v>
          </cell>
          <cell r="H1159">
            <v>3846.73</v>
          </cell>
          <cell r="I1159">
            <v>3846.73</v>
          </cell>
          <cell r="J1159" t="str">
            <v>КГОК</v>
          </cell>
          <cell r="K1159" t="str">
            <v>КГОК</v>
          </cell>
          <cell r="L1159" t="str">
            <v>GMF</v>
          </cell>
          <cell r="M1159" t="str">
            <v>Shiran</v>
          </cell>
          <cell r="N1159">
            <v>25.288900000000002</v>
          </cell>
          <cell r="O1159">
            <v>97279.57</v>
          </cell>
          <cell r="P1159">
            <v>47502</v>
          </cell>
          <cell r="Q1159">
            <v>49777.57</v>
          </cell>
          <cell r="R1159">
            <v>-11.26</v>
          </cell>
          <cell r="S1159">
            <v>-43314.18</v>
          </cell>
          <cell r="T1159">
            <v>0</v>
          </cell>
          <cell r="U1159">
            <v>-43314.18</v>
          </cell>
          <cell r="V1159">
            <v>-11.9846</v>
          </cell>
          <cell r="W1159">
            <v>-46101.51</v>
          </cell>
          <cell r="X1159">
            <v>-46800</v>
          </cell>
          <cell r="Y1159">
            <v>698.49</v>
          </cell>
        </row>
        <row r="1160">
          <cell r="A1160">
            <v>200106</v>
          </cell>
          <cell r="B1160" t="str">
            <v>foc16</v>
          </cell>
          <cell r="C1160" t="str">
            <v>foc</v>
          </cell>
          <cell r="D1160">
            <v>37062</v>
          </cell>
          <cell r="E1160">
            <v>37062</v>
          </cell>
          <cell r="F1160">
            <v>37062</v>
          </cell>
          <cell r="G1160">
            <v>37062</v>
          </cell>
          <cell r="H1160">
            <v>3760.02</v>
          </cell>
          <cell r="I1160">
            <v>3760.02</v>
          </cell>
          <cell r="J1160" t="str">
            <v>КГОК</v>
          </cell>
          <cell r="K1160" t="str">
            <v>КГОК</v>
          </cell>
          <cell r="L1160" t="str">
            <v>Mirintex</v>
          </cell>
          <cell r="M1160" t="str">
            <v>Seko Slovakia</v>
          </cell>
          <cell r="N1160">
            <v>29.189</v>
          </cell>
          <cell r="O1160">
            <v>109751.08</v>
          </cell>
          <cell r="P1160">
            <v>109751.08</v>
          </cell>
          <cell r="Q1160">
            <v>0</v>
          </cell>
          <cell r="R1160">
            <v>-11.26</v>
          </cell>
          <cell r="S1160">
            <v>-42337.83</v>
          </cell>
          <cell r="T1160">
            <v>-42337.83</v>
          </cell>
          <cell r="U1160">
            <v>0</v>
          </cell>
          <cell r="V1160">
            <v>-17.829000000000001</v>
          </cell>
          <cell r="W1160">
            <v>-67037.25</v>
          </cell>
          <cell r="X1160">
            <v>-67037.25</v>
          </cell>
          <cell r="Y1160">
            <v>0</v>
          </cell>
        </row>
        <row r="1161">
          <cell r="A1161">
            <v>200211</v>
          </cell>
          <cell r="B1161" t="str">
            <v>foc160</v>
          </cell>
          <cell r="C1161" t="str">
            <v>foc</v>
          </cell>
          <cell r="D1161">
            <v>37568</v>
          </cell>
          <cell r="E1161">
            <v>37570</v>
          </cell>
          <cell r="F1161">
            <v>37568</v>
          </cell>
          <cell r="G1161">
            <v>37571</v>
          </cell>
          <cell r="H1161">
            <v>3883.04</v>
          </cell>
          <cell r="I1161">
            <v>3883.04</v>
          </cell>
          <cell r="J1161" t="str">
            <v>КГОК</v>
          </cell>
          <cell r="K1161" t="str">
            <v>КГОК</v>
          </cell>
          <cell r="L1161" t="str">
            <v>GMF</v>
          </cell>
          <cell r="M1161" t="str">
            <v>Shiran</v>
          </cell>
          <cell r="N1161">
            <v>25.368500000000001</v>
          </cell>
          <cell r="O1161">
            <v>98506.9</v>
          </cell>
          <cell r="P1161">
            <v>47502</v>
          </cell>
          <cell r="Q1161">
            <v>51004.9</v>
          </cell>
          <cell r="R1161">
            <v>-11.3</v>
          </cell>
          <cell r="S1161">
            <v>-43878.35</v>
          </cell>
          <cell r="T1161">
            <v>0</v>
          </cell>
          <cell r="U1161">
            <v>-43878.35</v>
          </cell>
          <cell r="V1161">
            <v>-11.976100000000001</v>
          </cell>
          <cell r="W1161">
            <v>-46503.73</v>
          </cell>
          <cell r="X1161">
            <v>-46800</v>
          </cell>
          <cell r="Y1161">
            <v>296.27</v>
          </cell>
        </row>
        <row r="1162">
          <cell r="A1162">
            <v>200211</v>
          </cell>
          <cell r="B1162" t="str">
            <v>foc161</v>
          </cell>
          <cell r="C1162" t="str">
            <v>foc</v>
          </cell>
          <cell r="D1162">
            <v>37571</v>
          </cell>
          <cell r="E1162">
            <v>37571</v>
          </cell>
          <cell r="F1162">
            <v>37571</v>
          </cell>
          <cell r="G1162">
            <v>37572</v>
          </cell>
          <cell r="H1162">
            <v>3901.79</v>
          </cell>
          <cell r="I1162">
            <v>3901.79</v>
          </cell>
          <cell r="J1162" t="str">
            <v>КГОК</v>
          </cell>
          <cell r="K1162" t="str">
            <v>КГОК</v>
          </cell>
          <cell r="L1162" t="str">
            <v>GMF</v>
          </cell>
          <cell r="M1162" t="str">
            <v>Shiran</v>
          </cell>
          <cell r="N1162">
            <v>25.408200000000001</v>
          </cell>
          <cell r="O1162">
            <v>99137.46</v>
          </cell>
          <cell r="P1162">
            <v>47502</v>
          </cell>
          <cell r="Q1162">
            <v>51635.46</v>
          </cell>
          <cell r="R1162">
            <v>-11.32</v>
          </cell>
          <cell r="S1162">
            <v>-44168.27</v>
          </cell>
          <cell r="T1162">
            <v>0</v>
          </cell>
          <cell r="U1162">
            <v>-44168.27</v>
          </cell>
          <cell r="V1162">
            <v>-11.9519</v>
          </cell>
          <cell r="W1162">
            <v>-46633.86</v>
          </cell>
          <cell r="X1162">
            <v>-46800</v>
          </cell>
          <cell r="Y1162">
            <v>166.14</v>
          </cell>
        </row>
        <row r="1163">
          <cell r="A1163">
            <v>200211</v>
          </cell>
          <cell r="B1163" t="str">
            <v>foc162</v>
          </cell>
          <cell r="C1163" t="str">
            <v>foc</v>
          </cell>
          <cell r="D1163">
            <v>37573</v>
          </cell>
          <cell r="E1163">
            <v>37572</v>
          </cell>
          <cell r="F1163">
            <v>37573</v>
          </cell>
          <cell r="G1163">
            <v>37574</v>
          </cell>
          <cell r="H1163">
            <v>3890.14</v>
          </cell>
          <cell r="I1163">
            <v>3890.14</v>
          </cell>
          <cell r="J1163" t="str">
            <v>КГОК</v>
          </cell>
          <cell r="K1163" t="str">
            <v>КГОК</v>
          </cell>
          <cell r="L1163" t="str">
            <v>GMF</v>
          </cell>
          <cell r="M1163" t="str">
            <v>Shiran</v>
          </cell>
          <cell r="N1163">
            <v>25.408200000000001</v>
          </cell>
          <cell r="O1163">
            <v>98841.45</v>
          </cell>
          <cell r="P1163">
            <v>47502</v>
          </cell>
          <cell r="Q1163">
            <v>51339.45</v>
          </cell>
          <cell r="R1163">
            <v>-11.32</v>
          </cell>
          <cell r="S1163">
            <v>-44036.39</v>
          </cell>
          <cell r="T1163">
            <v>0</v>
          </cell>
          <cell r="U1163">
            <v>-44036.39</v>
          </cell>
          <cell r="V1163">
            <v>-11.9664</v>
          </cell>
          <cell r="W1163">
            <v>-46551.05</v>
          </cell>
          <cell r="X1163">
            <v>-46800</v>
          </cell>
          <cell r="Y1163">
            <v>248.95</v>
          </cell>
        </row>
        <row r="1164">
          <cell r="A1164">
            <v>200211</v>
          </cell>
          <cell r="B1164" t="str">
            <v>foc163</v>
          </cell>
          <cell r="C1164" t="str">
            <v>foc</v>
          </cell>
          <cell r="D1164">
            <v>37575</v>
          </cell>
          <cell r="E1164">
            <v>37573</v>
          </cell>
          <cell r="F1164">
            <v>37575</v>
          </cell>
          <cell r="G1164">
            <v>37574</v>
          </cell>
          <cell r="H1164">
            <v>3885.02</v>
          </cell>
          <cell r="I1164">
            <v>3885.02</v>
          </cell>
          <cell r="J1164" t="str">
            <v>КГОК</v>
          </cell>
          <cell r="K1164" t="str">
            <v>КГОК</v>
          </cell>
          <cell r="L1164" t="str">
            <v>GMF</v>
          </cell>
          <cell r="M1164" t="str">
            <v>Shiran</v>
          </cell>
          <cell r="N1164">
            <v>25.368500000000001</v>
          </cell>
          <cell r="O1164">
            <v>98557.13</v>
          </cell>
          <cell r="P1164">
            <v>47502</v>
          </cell>
          <cell r="Q1164">
            <v>51055.13</v>
          </cell>
          <cell r="R1164">
            <v>-11.3</v>
          </cell>
          <cell r="S1164">
            <v>-43900.73</v>
          </cell>
          <cell r="T1164">
            <v>0</v>
          </cell>
          <cell r="U1164">
            <v>-43900.73</v>
          </cell>
          <cell r="V1164">
            <v>-11.976100000000001</v>
          </cell>
          <cell r="W1164">
            <v>-46527.39</v>
          </cell>
          <cell r="X1164">
            <v>-46800</v>
          </cell>
          <cell r="Y1164">
            <v>272.61</v>
          </cell>
        </row>
        <row r="1165">
          <cell r="A1165">
            <v>200211</v>
          </cell>
          <cell r="B1165" t="str">
            <v>foc164</v>
          </cell>
          <cell r="C1165" t="str">
            <v>foc</v>
          </cell>
          <cell r="D1165">
            <v>37578</v>
          </cell>
          <cell r="E1165">
            <v>37576</v>
          </cell>
          <cell r="F1165">
            <v>37578</v>
          </cell>
          <cell r="G1165">
            <v>37565</v>
          </cell>
          <cell r="H1165">
            <v>3865</v>
          </cell>
          <cell r="I1165">
            <v>3865</v>
          </cell>
          <cell r="J1165" t="str">
            <v>КГОК</v>
          </cell>
          <cell r="K1165" t="str">
            <v>КГОК</v>
          </cell>
          <cell r="L1165" t="str">
            <v>GMF</v>
          </cell>
          <cell r="M1165" t="str">
            <v>Shiran</v>
          </cell>
          <cell r="N1165">
            <v>25.288900000000002</v>
          </cell>
          <cell r="O1165">
            <v>97741.6</v>
          </cell>
          <cell r="P1165">
            <v>47502</v>
          </cell>
          <cell r="Q1165">
            <v>50239.6</v>
          </cell>
          <cell r="R1165">
            <v>-11.26</v>
          </cell>
          <cell r="S1165">
            <v>-43519.9</v>
          </cell>
          <cell r="T1165">
            <v>0</v>
          </cell>
          <cell r="U1165">
            <v>-43519.9</v>
          </cell>
          <cell r="V1165">
            <v>-11.918799999999999</v>
          </cell>
          <cell r="W1165">
            <v>-46066.02</v>
          </cell>
          <cell r="X1165">
            <v>-46800</v>
          </cell>
          <cell r="Y1165">
            <v>733.98</v>
          </cell>
        </row>
        <row r="1166">
          <cell r="A1166">
            <v>200211</v>
          </cell>
          <cell r="B1166" t="str">
            <v>foc165</v>
          </cell>
          <cell r="C1166" t="str">
            <v>foc</v>
          </cell>
          <cell r="D1166">
            <v>37580</v>
          </cell>
          <cell r="E1166">
            <v>37578</v>
          </cell>
          <cell r="F1166">
            <v>37580</v>
          </cell>
          <cell r="G1166">
            <v>37566</v>
          </cell>
          <cell r="H1166">
            <v>3865</v>
          </cell>
          <cell r="I1166">
            <v>3865</v>
          </cell>
          <cell r="J1166" t="str">
            <v>КГОК</v>
          </cell>
          <cell r="K1166" t="str">
            <v>КГОК</v>
          </cell>
          <cell r="L1166" t="str">
            <v>GMF</v>
          </cell>
          <cell r="M1166" t="str">
            <v>Shiran</v>
          </cell>
          <cell r="N1166">
            <v>25.288900000000002</v>
          </cell>
          <cell r="O1166">
            <v>97741.6</v>
          </cell>
          <cell r="P1166">
            <v>47502</v>
          </cell>
          <cell r="Q1166">
            <v>50239.6</v>
          </cell>
          <cell r="R1166">
            <v>-11.26</v>
          </cell>
          <cell r="S1166">
            <v>-43519.9</v>
          </cell>
          <cell r="T1166">
            <v>0</v>
          </cell>
          <cell r="U1166">
            <v>-43519.9</v>
          </cell>
          <cell r="V1166">
            <v>-11.983000000000001</v>
          </cell>
          <cell r="W1166">
            <v>-46314.45</v>
          </cell>
          <cell r="X1166">
            <v>-46800</v>
          </cell>
          <cell r="Y1166">
            <v>485.55</v>
          </cell>
        </row>
        <row r="1167">
          <cell r="A1167">
            <v>200211</v>
          </cell>
          <cell r="B1167" t="str">
            <v>foc166</v>
          </cell>
          <cell r="C1167" t="str">
            <v>foc</v>
          </cell>
          <cell r="D1167">
            <v>37582</v>
          </cell>
          <cell r="E1167">
            <v>37566</v>
          </cell>
          <cell r="F1167">
            <v>37582</v>
          </cell>
          <cell r="G1167">
            <v>37570</v>
          </cell>
          <cell r="H1167">
            <v>3865</v>
          </cell>
          <cell r="I1167">
            <v>3865</v>
          </cell>
          <cell r="J1167" t="str">
            <v>КГОК</v>
          </cell>
          <cell r="K1167" t="str">
            <v>КГОК</v>
          </cell>
          <cell r="L1167" t="str">
            <v>GMF</v>
          </cell>
          <cell r="M1167" t="str">
            <v>Shiran</v>
          </cell>
          <cell r="N1167">
            <v>25.288900000000002</v>
          </cell>
          <cell r="O1167">
            <v>97741.6</v>
          </cell>
          <cell r="P1167">
            <v>47502</v>
          </cell>
          <cell r="Q1167">
            <v>50239.6</v>
          </cell>
          <cell r="R1167">
            <v>-11.26</v>
          </cell>
          <cell r="S1167">
            <v>-43519.9</v>
          </cell>
          <cell r="T1167">
            <v>0</v>
          </cell>
          <cell r="U1167">
            <v>-43519.9</v>
          </cell>
          <cell r="V1167">
            <v>-11.983000000000001</v>
          </cell>
          <cell r="W1167">
            <v>-46314.45</v>
          </cell>
          <cell r="X1167">
            <v>-46800</v>
          </cell>
          <cell r="Y1167">
            <v>485.55</v>
          </cell>
        </row>
        <row r="1168">
          <cell r="A1168">
            <v>200211</v>
          </cell>
          <cell r="B1168" t="str">
            <v>foc167</v>
          </cell>
          <cell r="C1168" t="str">
            <v>foc</v>
          </cell>
          <cell r="D1168">
            <v>37585</v>
          </cell>
          <cell r="E1168">
            <v>37062</v>
          </cell>
          <cell r="F1168">
            <v>37585</v>
          </cell>
          <cell r="G1168">
            <v>37062</v>
          </cell>
          <cell r="H1168">
            <v>3865</v>
          </cell>
          <cell r="I1168">
            <v>3865</v>
          </cell>
          <cell r="J1168" t="str">
            <v>КГОК</v>
          </cell>
          <cell r="K1168" t="str">
            <v>КГОК</v>
          </cell>
          <cell r="L1168" t="str">
            <v>GMF</v>
          </cell>
          <cell r="M1168" t="str">
            <v>Shiran</v>
          </cell>
          <cell r="N1168">
            <v>25.288900000000002</v>
          </cell>
          <cell r="O1168">
            <v>97741.6</v>
          </cell>
          <cell r="P1168">
            <v>47502</v>
          </cell>
          <cell r="Q1168">
            <v>50239.6</v>
          </cell>
          <cell r="R1168">
            <v>-11.26</v>
          </cell>
          <cell r="S1168">
            <v>-43519.9</v>
          </cell>
          <cell r="T1168">
            <v>0</v>
          </cell>
          <cell r="U1168">
            <v>-43519.9</v>
          </cell>
          <cell r="V1168">
            <v>-11.983000000000001</v>
          </cell>
          <cell r="W1168">
            <v>-46314.45</v>
          </cell>
          <cell r="X1168">
            <v>-46800</v>
          </cell>
          <cell r="Y1168">
            <v>485.55</v>
          </cell>
        </row>
        <row r="1169">
          <cell r="A1169">
            <v>200211</v>
          </cell>
          <cell r="B1169" t="str">
            <v>foc168</v>
          </cell>
          <cell r="C1169" t="str">
            <v>foc</v>
          </cell>
          <cell r="D1169">
            <v>37587</v>
          </cell>
          <cell r="E1169">
            <v>37570</v>
          </cell>
          <cell r="F1169">
            <v>37587</v>
          </cell>
          <cell r="G1169">
            <v>37571</v>
          </cell>
          <cell r="H1169">
            <v>3865</v>
          </cell>
          <cell r="I1169">
            <v>3865</v>
          </cell>
          <cell r="J1169" t="str">
            <v>КГОК</v>
          </cell>
          <cell r="K1169" t="str">
            <v>КГОК</v>
          </cell>
          <cell r="L1169" t="str">
            <v>GMF</v>
          </cell>
          <cell r="M1169" t="str">
            <v>Shiran</v>
          </cell>
          <cell r="N1169">
            <v>25.288900000000002</v>
          </cell>
          <cell r="O1169">
            <v>97741.6</v>
          </cell>
          <cell r="P1169">
            <v>47502</v>
          </cell>
          <cell r="Q1169">
            <v>50239.6</v>
          </cell>
          <cell r="R1169">
            <v>-11.26</v>
          </cell>
          <cell r="S1169">
            <v>-43519.9</v>
          </cell>
          <cell r="T1169">
            <v>0</v>
          </cell>
          <cell r="U1169">
            <v>-43519.9</v>
          </cell>
          <cell r="V1169">
            <v>-11.983000000000001</v>
          </cell>
          <cell r="W1169">
            <v>-46314.45</v>
          </cell>
          <cell r="X1169">
            <v>-46800</v>
          </cell>
          <cell r="Y1169">
            <v>485.55</v>
          </cell>
        </row>
        <row r="1170">
          <cell r="A1170">
            <v>200211</v>
          </cell>
          <cell r="B1170" t="str">
            <v>foc169</v>
          </cell>
          <cell r="C1170" t="str">
            <v>foc</v>
          </cell>
          <cell r="D1170">
            <v>37589</v>
          </cell>
          <cell r="E1170">
            <v>37571</v>
          </cell>
          <cell r="F1170">
            <v>37589</v>
          </cell>
          <cell r="G1170">
            <v>37572</v>
          </cell>
          <cell r="H1170">
            <v>3865</v>
          </cell>
          <cell r="I1170">
            <v>3865</v>
          </cell>
          <cell r="J1170" t="str">
            <v>КГОК</v>
          </cell>
          <cell r="K1170" t="str">
            <v>КГОК</v>
          </cell>
          <cell r="L1170" t="str">
            <v>GMF</v>
          </cell>
          <cell r="M1170" t="str">
            <v>Shiran</v>
          </cell>
          <cell r="N1170">
            <v>25.288900000000002</v>
          </cell>
          <cell r="O1170">
            <v>97741.6</v>
          </cell>
          <cell r="P1170">
            <v>47502</v>
          </cell>
          <cell r="Q1170">
            <v>50239.6</v>
          </cell>
          <cell r="R1170">
            <v>-11.26</v>
          </cell>
          <cell r="S1170">
            <v>-43519.9</v>
          </cell>
          <cell r="T1170">
            <v>0</v>
          </cell>
          <cell r="U1170">
            <v>-43519.9</v>
          </cell>
          <cell r="V1170">
            <v>-11.983000000000001</v>
          </cell>
          <cell r="W1170">
            <v>-46314.45</v>
          </cell>
          <cell r="X1170">
            <v>-46800</v>
          </cell>
          <cell r="Y1170">
            <v>485.55</v>
          </cell>
        </row>
        <row r="1171">
          <cell r="A1171">
            <v>200106</v>
          </cell>
          <cell r="B1171" t="str">
            <v>foc17</v>
          </cell>
          <cell r="C1171" t="str">
            <v>foc</v>
          </cell>
          <cell r="D1171">
            <v>37063</v>
          </cell>
          <cell r="E1171">
            <v>37063</v>
          </cell>
          <cell r="F1171">
            <v>37063</v>
          </cell>
          <cell r="G1171">
            <v>37063</v>
          </cell>
          <cell r="H1171">
            <v>3715.5</v>
          </cell>
          <cell r="I1171">
            <v>3715.5</v>
          </cell>
          <cell r="J1171" t="str">
            <v>КГОК</v>
          </cell>
          <cell r="K1171" t="str">
            <v>КГОК</v>
          </cell>
          <cell r="L1171" t="str">
            <v>Mirintex</v>
          </cell>
          <cell r="M1171" t="str">
            <v>Seko Slovakia</v>
          </cell>
          <cell r="N1171">
            <v>29.192699999999999</v>
          </cell>
          <cell r="O1171">
            <v>108465.63</v>
          </cell>
          <cell r="P1171">
            <v>108465.63</v>
          </cell>
          <cell r="Q1171">
            <v>0</v>
          </cell>
          <cell r="R1171">
            <v>-11.26</v>
          </cell>
          <cell r="S1171">
            <v>-41836.53</v>
          </cell>
          <cell r="T1171">
            <v>-41836.53</v>
          </cell>
          <cell r="U1171">
            <v>0</v>
          </cell>
          <cell r="V1171">
            <v>-17.832699999999999</v>
          </cell>
          <cell r="W1171">
            <v>-66257.55</v>
          </cell>
          <cell r="X1171">
            <v>-66257.55</v>
          </cell>
          <cell r="Y1171">
            <v>0</v>
          </cell>
        </row>
        <row r="1172">
          <cell r="A1172">
            <v>200106</v>
          </cell>
          <cell r="B1172" t="str">
            <v>foc18</v>
          </cell>
          <cell r="C1172" t="str">
            <v>foc</v>
          </cell>
          <cell r="D1172">
            <v>37064</v>
          </cell>
          <cell r="E1172">
            <v>37064</v>
          </cell>
          <cell r="F1172">
            <v>37064</v>
          </cell>
          <cell r="G1172">
            <v>37064</v>
          </cell>
          <cell r="H1172">
            <v>3768.5</v>
          </cell>
          <cell r="I1172">
            <v>3768.5</v>
          </cell>
          <cell r="J1172" t="str">
            <v>КГОК</v>
          </cell>
          <cell r="K1172" t="str">
            <v>КГОК</v>
          </cell>
          <cell r="L1172" t="str">
            <v>Mirintex</v>
          </cell>
          <cell r="M1172" t="str">
            <v>Seko Slovakia</v>
          </cell>
          <cell r="N1172">
            <v>29.175799999999999</v>
          </cell>
          <cell r="O1172">
            <v>109949.11</v>
          </cell>
          <cell r="P1172">
            <v>109949.11</v>
          </cell>
          <cell r="Q1172">
            <v>0</v>
          </cell>
          <cell r="R1172">
            <v>-11.26</v>
          </cell>
          <cell r="S1172">
            <v>-42433.31</v>
          </cell>
          <cell r="T1172">
            <v>-42433.31</v>
          </cell>
          <cell r="U1172">
            <v>0</v>
          </cell>
          <cell r="V1172">
            <v>-17.815799999999999</v>
          </cell>
          <cell r="W1172">
            <v>-67138.95</v>
          </cell>
          <cell r="X1172">
            <v>-67138.95</v>
          </cell>
          <cell r="Y1172">
            <v>0</v>
          </cell>
        </row>
        <row r="1173">
          <cell r="A1173">
            <v>200106</v>
          </cell>
          <cell r="B1173" t="str">
            <v>foc19</v>
          </cell>
          <cell r="C1173" t="str">
            <v>foc</v>
          </cell>
          <cell r="D1173">
            <v>37067</v>
          </cell>
          <cell r="E1173">
            <v>37067</v>
          </cell>
          <cell r="F1173">
            <v>37067</v>
          </cell>
          <cell r="G1173">
            <v>37067</v>
          </cell>
          <cell r="H1173">
            <v>3722.82</v>
          </cell>
          <cell r="I1173">
            <v>3722.82</v>
          </cell>
          <cell r="J1173" t="str">
            <v>КГОК</v>
          </cell>
          <cell r="K1173" t="str">
            <v>КГОК</v>
          </cell>
          <cell r="L1173" t="str">
            <v>Mirintex</v>
          </cell>
          <cell r="M1173" t="str">
            <v>Seko Slovakia</v>
          </cell>
          <cell r="N1173">
            <v>29.2624</v>
          </cell>
          <cell r="O1173">
            <v>108938.64</v>
          </cell>
          <cell r="P1173">
            <v>108938.64</v>
          </cell>
          <cell r="Q1173">
            <v>0</v>
          </cell>
          <cell r="R1173">
            <v>-11.26</v>
          </cell>
          <cell r="S1173">
            <v>-41918.949999999997</v>
          </cell>
          <cell r="T1173">
            <v>-41918.949999999997</v>
          </cell>
          <cell r="U1173">
            <v>0</v>
          </cell>
          <cell r="V1173">
            <v>-17.9024</v>
          </cell>
          <cell r="W1173">
            <v>-66647.399999999994</v>
          </cell>
          <cell r="X1173">
            <v>-66647.399999999994</v>
          </cell>
          <cell r="Y1173">
            <v>0</v>
          </cell>
        </row>
        <row r="1174">
          <cell r="A1174">
            <v>200106</v>
          </cell>
          <cell r="B1174" t="str">
            <v>foc20</v>
          </cell>
          <cell r="C1174" t="str">
            <v>foc</v>
          </cell>
          <cell r="D1174">
            <v>37068</v>
          </cell>
          <cell r="E1174">
            <v>37068</v>
          </cell>
          <cell r="F1174">
            <v>37068</v>
          </cell>
          <cell r="G1174">
            <v>37068</v>
          </cell>
          <cell r="H1174">
            <v>3716.1</v>
          </cell>
          <cell r="I1174">
            <v>3716.1</v>
          </cell>
          <cell r="J1174" t="str">
            <v>КГОК</v>
          </cell>
          <cell r="K1174" t="str">
            <v>КГОК</v>
          </cell>
          <cell r="L1174" t="str">
            <v>Mirintex</v>
          </cell>
          <cell r="M1174" t="str">
            <v>Seko Slovakia</v>
          </cell>
          <cell r="N1174">
            <v>29.249199999999998</v>
          </cell>
          <cell r="O1174">
            <v>108692.8</v>
          </cell>
          <cell r="P1174">
            <v>108692.8</v>
          </cell>
          <cell r="Q1174">
            <v>0</v>
          </cell>
          <cell r="R1174">
            <v>-11.26</v>
          </cell>
          <cell r="S1174">
            <v>-41843.29</v>
          </cell>
          <cell r="T1174">
            <v>-41843.29</v>
          </cell>
          <cell r="U1174">
            <v>0</v>
          </cell>
          <cell r="V1174">
            <v>-17.889199999999999</v>
          </cell>
          <cell r="W1174">
            <v>-66477.899999999994</v>
          </cell>
          <cell r="X1174">
            <v>-66477.899999999994</v>
          </cell>
          <cell r="Y1174">
            <v>0</v>
          </cell>
        </row>
        <row r="1175">
          <cell r="A1175">
            <v>200107</v>
          </cell>
          <cell r="B1175" t="str">
            <v>foc21</v>
          </cell>
          <cell r="C1175" t="str">
            <v>foc</v>
          </cell>
          <cell r="D1175">
            <v>37078</v>
          </cell>
          <cell r="E1175">
            <v>37078</v>
          </cell>
          <cell r="F1175">
            <v>37078</v>
          </cell>
          <cell r="G1175">
            <v>37078</v>
          </cell>
          <cell r="H1175">
            <v>3763.65</v>
          </cell>
          <cell r="I1175">
            <v>3763.65</v>
          </cell>
          <cell r="J1175" t="str">
            <v>КГОК</v>
          </cell>
          <cell r="K1175" t="str">
            <v>КГОК</v>
          </cell>
          <cell r="L1175" t="str">
            <v>Mirintex</v>
          </cell>
          <cell r="M1175" t="str">
            <v>Seko Slovakia</v>
          </cell>
          <cell r="N1175">
            <v>29.270299999999999</v>
          </cell>
          <cell r="O1175">
            <v>110163.21</v>
          </cell>
          <cell r="P1175">
            <v>110163.21</v>
          </cell>
          <cell r="Q1175">
            <v>0</v>
          </cell>
          <cell r="R1175">
            <v>-11.3</v>
          </cell>
          <cell r="S1175">
            <v>-42529.25</v>
          </cell>
          <cell r="T1175">
            <v>-42529.25</v>
          </cell>
          <cell r="U1175">
            <v>0</v>
          </cell>
          <cell r="V1175">
            <v>-17.8703</v>
          </cell>
          <cell r="W1175">
            <v>-67257.600000000006</v>
          </cell>
          <cell r="X1175">
            <v>-67257.600000000006</v>
          </cell>
          <cell r="Y1175">
            <v>0</v>
          </cell>
        </row>
        <row r="1176">
          <cell r="A1176">
            <v>200107</v>
          </cell>
          <cell r="B1176" t="str">
            <v>foc22</v>
          </cell>
          <cell r="C1176" t="str">
            <v>foc</v>
          </cell>
          <cell r="D1176">
            <v>37078</v>
          </cell>
          <cell r="E1176">
            <v>37078</v>
          </cell>
          <cell r="F1176">
            <v>37078</v>
          </cell>
          <cell r="G1176">
            <v>37078</v>
          </cell>
          <cell r="H1176">
            <v>3726.45</v>
          </cell>
          <cell r="I1176">
            <v>3726.45</v>
          </cell>
          <cell r="J1176" t="str">
            <v>КГОК</v>
          </cell>
          <cell r="K1176" t="str">
            <v>КГОК</v>
          </cell>
          <cell r="L1176" t="str">
            <v>Mirintex</v>
          </cell>
          <cell r="M1176" t="str">
            <v>Seko Slovakia</v>
          </cell>
          <cell r="N1176">
            <v>29.278600000000001</v>
          </cell>
          <cell r="O1176">
            <v>109105.25</v>
          </cell>
          <cell r="P1176">
            <v>109105.25</v>
          </cell>
          <cell r="Q1176">
            <v>0</v>
          </cell>
          <cell r="R1176">
            <v>-11.28</v>
          </cell>
          <cell r="S1176">
            <v>-42034.36</v>
          </cell>
          <cell r="T1176">
            <v>-42034.36</v>
          </cell>
          <cell r="U1176">
            <v>0</v>
          </cell>
          <cell r="V1176">
            <v>-17.898599999999998</v>
          </cell>
          <cell r="W1176">
            <v>-66698.25</v>
          </cell>
          <cell r="X1176">
            <v>-66698.25</v>
          </cell>
          <cell r="Y1176">
            <v>0</v>
          </cell>
        </row>
        <row r="1177">
          <cell r="A1177">
            <v>200107</v>
          </cell>
          <cell r="B1177" t="str">
            <v>foc23</v>
          </cell>
          <cell r="C1177" t="str">
            <v>foc</v>
          </cell>
          <cell r="D1177">
            <v>37082</v>
          </cell>
          <cell r="E1177">
            <v>37082</v>
          </cell>
          <cell r="F1177">
            <v>37082</v>
          </cell>
          <cell r="G1177">
            <v>37082</v>
          </cell>
          <cell r="H1177">
            <v>3764.81</v>
          </cell>
          <cell r="I1177">
            <v>3764.81</v>
          </cell>
          <cell r="J1177" t="str">
            <v>КГОК</v>
          </cell>
          <cell r="K1177" t="str">
            <v>КГОК</v>
          </cell>
          <cell r="L1177" t="str">
            <v>Mirintex</v>
          </cell>
          <cell r="M1177" t="str">
            <v>Seko Slovakia</v>
          </cell>
          <cell r="N1177">
            <v>29.287299999999998</v>
          </cell>
          <cell r="O1177">
            <v>110261.18</v>
          </cell>
          <cell r="P1177">
            <v>110261.18</v>
          </cell>
          <cell r="Q1177">
            <v>0</v>
          </cell>
          <cell r="R1177">
            <v>-11.3</v>
          </cell>
          <cell r="S1177">
            <v>-42542.35</v>
          </cell>
          <cell r="T1177">
            <v>-42542.35</v>
          </cell>
          <cell r="U1177">
            <v>0</v>
          </cell>
          <cell r="V1177">
            <v>-17.8873</v>
          </cell>
          <cell r="W1177">
            <v>-67342.350000000006</v>
          </cell>
          <cell r="X1177">
            <v>-67342.350000000006</v>
          </cell>
          <cell r="Y1177">
            <v>0</v>
          </cell>
        </row>
        <row r="1178">
          <cell r="A1178">
            <v>200107</v>
          </cell>
          <cell r="B1178" t="str">
            <v>foc24</v>
          </cell>
          <cell r="C1178" t="str">
            <v>foc</v>
          </cell>
          <cell r="D1178">
            <v>37083</v>
          </cell>
          <cell r="E1178">
            <v>37083</v>
          </cell>
          <cell r="F1178">
            <v>37083</v>
          </cell>
          <cell r="G1178">
            <v>37083</v>
          </cell>
          <cell r="H1178">
            <v>3738.84</v>
          </cell>
          <cell r="I1178">
            <v>3738.84</v>
          </cell>
          <cell r="J1178" t="str">
            <v>КГОК</v>
          </cell>
          <cell r="K1178" t="str">
            <v>КГОК</v>
          </cell>
          <cell r="L1178" t="str">
            <v>Mirintex</v>
          </cell>
          <cell r="M1178" t="str">
            <v>Seko Slovakia</v>
          </cell>
          <cell r="N1178">
            <v>29.269200000000001</v>
          </cell>
          <cell r="O1178">
            <v>109432.7</v>
          </cell>
          <cell r="P1178">
            <v>109432.7</v>
          </cell>
          <cell r="Q1178">
            <v>0</v>
          </cell>
          <cell r="R1178">
            <v>-11.28</v>
          </cell>
          <cell r="S1178">
            <v>-42174.12</v>
          </cell>
          <cell r="T1178">
            <v>-42174.12</v>
          </cell>
          <cell r="U1178">
            <v>0</v>
          </cell>
          <cell r="V1178">
            <v>-17.889199999999999</v>
          </cell>
          <cell r="W1178">
            <v>-66884.7</v>
          </cell>
          <cell r="X1178">
            <v>-66884.7</v>
          </cell>
          <cell r="Y1178">
            <v>0</v>
          </cell>
        </row>
        <row r="1179">
          <cell r="A1179">
            <v>200107</v>
          </cell>
          <cell r="B1179" t="str">
            <v>foc25</v>
          </cell>
          <cell r="C1179" t="str">
            <v>foc</v>
          </cell>
          <cell r="D1179">
            <v>37084</v>
          </cell>
          <cell r="E1179">
            <v>37084</v>
          </cell>
          <cell r="F1179">
            <v>37084</v>
          </cell>
          <cell r="G1179">
            <v>37084</v>
          </cell>
          <cell r="H1179">
            <v>3728.57</v>
          </cell>
          <cell r="I1179">
            <v>3728.57</v>
          </cell>
          <cell r="J1179" t="str">
            <v>КГОК</v>
          </cell>
          <cell r="K1179" t="str">
            <v>КГОК</v>
          </cell>
          <cell r="L1179" t="str">
            <v>Mirintex</v>
          </cell>
          <cell r="M1179" t="str">
            <v>Seko Slovakia</v>
          </cell>
          <cell r="N1179">
            <v>29.273</v>
          </cell>
          <cell r="O1179">
            <v>109146.33</v>
          </cell>
          <cell r="P1179">
            <v>109146.33</v>
          </cell>
          <cell r="Q1179">
            <v>0</v>
          </cell>
          <cell r="R1179">
            <v>-11.28</v>
          </cell>
          <cell r="S1179">
            <v>-42058.27</v>
          </cell>
          <cell r="T1179">
            <v>-42058.27</v>
          </cell>
          <cell r="U1179">
            <v>0</v>
          </cell>
          <cell r="V1179">
            <v>-17.893000000000001</v>
          </cell>
          <cell r="W1179">
            <v>-66715.199999999997</v>
          </cell>
          <cell r="X1179">
            <v>-66715.199999999997</v>
          </cell>
          <cell r="Y1179">
            <v>0</v>
          </cell>
        </row>
        <row r="1180">
          <cell r="A1180">
            <v>200107</v>
          </cell>
          <cell r="B1180" t="str">
            <v>foc26</v>
          </cell>
          <cell r="C1180" t="str">
            <v>foc</v>
          </cell>
          <cell r="D1180">
            <v>37089</v>
          </cell>
          <cell r="E1180">
            <v>37089</v>
          </cell>
          <cell r="F1180">
            <v>37089</v>
          </cell>
          <cell r="G1180">
            <v>37089</v>
          </cell>
          <cell r="H1180">
            <v>3737.49</v>
          </cell>
          <cell r="I1180">
            <v>3737.49</v>
          </cell>
          <cell r="J1180" t="str">
            <v>КГОК</v>
          </cell>
          <cell r="K1180" t="str">
            <v>КГОК</v>
          </cell>
          <cell r="L1180" t="str">
            <v>Mirintex</v>
          </cell>
          <cell r="M1180" t="str">
            <v>Seko Slovakia</v>
          </cell>
          <cell r="N1180">
            <v>29.2911</v>
          </cell>
          <cell r="O1180">
            <v>109475.14</v>
          </cell>
          <cell r="P1180">
            <v>109475.14</v>
          </cell>
          <cell r="Q1180">
            <v>0</v>
          </cell>
          <cell r="R1180">
            <v>-11.3</v>
          </cell>
          <cell r="S1180">
            <v>-42233.64</v>
          </cell>
          <cell r="T1180">
            <v>-42233.64</v>
          </cell>
          <cell r="U1180">
            <v>0</v>
          </cell>
          <cell r="V1180">
            <v>-17.891100000000002</v>
          </cell>
          <cell r="W1180">
            <v>-66867.75</v>
          </cell>
          <cell r="X1180">
            <v>-66867.75</v>
          </cell>
          <cell r="Y1180">
            <v>0</v>
          </cell>
        </row>
        <row r="1181">
          <cell r="A1181">
            <v>200107</v>
          </cell>
          <cell r="B1181" t="str">
            <v>foc27</v>
          </cell>
          <cell r="C1181" t="str">
            <v>foc</v>
          </cell>
          <cell r="D1181">
            <v>37096</v>
          </cell>
          <cell r="E1181">
            <v>37096</v>
          </cell>
          <cell r="F1181">
            <v>37096</v>
          </cell>
          <cell r="G1181">
            <v>37096</v>
          </cell>
          <cell r="H1181">
            <v>3724.09</v>
          </cell>
          <cell r="I1181">
            <v>3724.09</v>
          </cell>
          <cell r="J1181" t="str">
            <v>КГОК</v>
          </cell>
          <cell r="K1181" t="str">
            <v>КГОК</v>
          </cell>
          <cell r="L1181" t="str">
            <v>Mirintex</v>
          </cell>
          <cell r="M1181" t="str">
            <v>Seko Slovakia</v>
          </cell>
          <cell r="N1181">
            <v>29.3127</v>
          </cell>
          <cell r="O1181">
            <v>109163.14</v>
          </cell>
          <cell r="P1181">
            <v>109163.14</v>
          </cell>
          <cell r="Q1181">
            <v>0</v>
          </cell>
          <cell r="R1181">
            <v>-11.28</v>
          </cell>
          <cell r="S1181">
            <v>-42007.74</v>
          </cell>
          <cell r="T1181">
            <v>-42007.74</v>
          </cell>
          <cell r="U1181">
            <v>0</v>
          </cell>
          <cell r="V1181">
            <v>-17.932700000000001</v>
          </cell>
          <cell r="W1181">
            <v>-66783</v>
          </cell>
          <cell r="X1181">
            <v>-66783</v>
          </cell>
          <cell r="Y1181">
            <v>0</v>
          </cell>
        </row>
        <row r="1182">
          <cell r="A1182">
            <v>200108</v>
          </cell>
          <cell r="B1182" t="str">
            <v>foc28</v>
          </cell>
          <cell r="C1182" t="str">
            <v>foc</v>
          </cell>
          <cell r="D1182">
            <v>37110</v>
          </cell>
          <cell r="E1182">
            <v>37110</v>
          </cell>
          <cell r="F1182">
            <v>37110</v>
          </cell>
          <cell r="G1182">
            <v>37110</v>
          </cell>
          <cell r="H1182">
            <v>3743.48</v>
          </cell>
          <cell r="I1182">
            <v>3743.48</v>
          </cell>
          <cell r="J1182" t="str">
            <v>КГОК</v>
          </cell>
          <cell r="K1182" t="str">
            <v>КГОК</v>
          </cell>
          <cell r="L1182" t="str">
            <v>Mirintex</v>
          </cell>
          <cell r="M1182" t="str">
            <v>Seko Slovakia</v>
          </cell>
          <cell r="N1182">
            <v>29.301300000000001</v>
          </cell>
          <cell r="O1182">
            <v>109688.9</v>
          </cell>
          <cell r="P1182">
            <v>109688.9</v>
          </cell>
          <cell r="Q1182">
            <v>0</v>
          </cell>
          <cell r="R1182">
            <v>-11.28</v>
          </cell>
          <cell r="S1182">
            <v>-42226.45</v>
          </cell>
          <cell r="T1182">
            <v>-42226.45</v>
          </cell>
          <cell r="U1182">
            <v>0</v>
          </cell>
          <cell r="V1182">
            <v>-17.921299999999999</v>
          </cell>
          <cell r="W1182">
            <v>-67088.100000000006</v>
          </cell>
          <cell r="X1182">
            <v>-67088.100000000006</v>
          </cell>
          <cell r="Y1182">
            <v>0</v>
          </cell>
        </row>
        <row r="1183">
          <cell r="A1183">
            <v>200108</v>
          </cell>
          <cell r="B1183" t="str">
            <v>foc29</v>
          </cell>
          <cell r="C1183" t="str">
            <v>foc</v>
          </cell>
          <cell r="D1183">
            <v>37109</v>
          </cell>
          <cell r="E1183">
            <v>37113</v>
          </cell>
          <cell r="F1183">
            <v>37109</v>
          </cell>
          <cell r="G1183">
            <v>37113</v>
          </cell>
          <cell r="H1183">
            <v>3746.77</v>
          </cell>
          <cell r="I1183">
            <v>3746.77</v>
          </cell>
          <cell r="J1183" t="str">
            <v>КГОК</v>
          </cell>
          <cell r="K1183" t="str">
            <v>КГОК</v>
          </cell>
          <cell r="L1183" t="str">
            <v>Mirintex</v>
          </cell>
          <cell r="M1183" t="str">
            <v>Seko Slovakia</v>
          </cell>
          <cell r="N1183">
            <v>29.332699999999999</v>
          </cell>
          <cell r="O1183">
            <v>109902.98</v>
          </cell>
          <cell r="P1183">
            <v>109902.98</v>
          </cell>
          <cell r="Q1183">
            <v>0</v>
          </cell>
          <cell r="R1183">
            <v>-11.3</v>
          </cell>
          <cell r="S1183">
            <v>-42338.5</v>
          </cell>
          <cell r="T1183">
            <v>-42338.5</v>
          </cell>
          <cell r="U1183">
            <v>0</v>
          </cell>
          <cell r="V1183">
            <v>-17.932700000000001</v>
          </cell>
          <cell r="W1183">
            <v>-67189.8</v>
          </cell>
          <cell r="X1183">
            <v>-67189.8</v>
          </cell>
          <cell r="Y1183">
            <v>0</v>
          </cell>
        </row>
        <row r="1184">
          <cell r="A1184">
            <v>200108</v>
          </cell>
          <cell r="B1184" t="str">
            <v>foc30</v>
          </cell>
          <cell r="C1184" t="str">
            <v>foc</v>
          </cell>
          <cell r="D1184">
            <v>37112</v>
          </cell>
          <cell r="E1184">
            <v>37120</v>
          </cell>
          <cell r="F1184">
            <v>37112</v>
          </cell>
          <cell r="G1184">
            <v>37120</v>
          </cell>
          <cell r="H1184">
            <v>3719.36</v>
          </cell>
          <cell r="I1184">
            <v>3719.36</v>
          </cell>
          <cell r="J1184" t="str">
            <v>КГОК</v>
          </cell>
          <cell r="K1184" t="str">
            <v>КГОК</v>
          </cell>
          <cell r="L1184" t="str">
            <v>Mirintex</v>
          </cell>
          <cell r="M1184" t="str">
            <v>Seko Slovakia</v>
          </cell>
          <cell r="N1184">
            <v>29.332699999999999</v>
          </cell>
          <cell r="O1184">
            <v>109098.95</v>
          </cell>
          <cell r="P1184">
            <v>109098.95</v>
          </cell>
          <cell r="Q1184">
            <v>0</v>
          </cell>
          <cell r="R1184">
            <v>-11.3</v>
          </cell>
          <cell r="S1184">
            <v>-42028.77</v>
          </cell>
          <cell r="T1184">
            <v>-42028.77</v>
          </cell>
          <cell r="U1184">
            <v>0</v>
          </cell>
          <cell r="V1184">
            <v>-17.932700000000001</v>
          </cell>
          <cell r="W1184">
            <v>-66698.25</v>
          </cell>
          <cell r="X1184">
            <v>-66698.25</v>
          </cell>
          <cell r="Y1184">
            <v>0</v>
          </cell>
        </row>
        <row r="1185">
          <cell r="A1185">
            <v>200108</v>
          </cell>
          <cell r="B1185" t="str">
            <v>foc31</v>
          </cell>
          <cell r="C1185" t="str">
            <v>foc</v>
          </cell>
          <cell r="D1185">
            <v>37116</v>
          </cell>
          <cell r="E1185">
            <v>37123</v>
          </cell>
          <cell r="F1185">
            <v>37116</v>
          </cell>
          <cell r="G1185">
            <v>37123</v>
          </cell>
          <cell r="H1185">
            <v>3772.89</v>
          </cell>
          <cell r="I1185">
            <v>3772.89</v>
          </cell>
          <cell r="J1185" t="str">
            <v>КГОК</v>
          </cell>
          <cell r="K1185" t="str">
            <v>КГОК</v>
          </cell>
          <cell r="L1185" t="str">
            <v>Mirintex</v>
          </cell>
          <cell r="M1185" t="str">
            <v>Seko Slovakia</v>
          </cell>
          <cell r="N1185">
            <v>29.315999999999999</v>
          </cell>
          <cell r="O1185">
            <v>110605.91</v>
          </cell>
          <cell r="P1185">
            <v>110605.91</v>
          </cell>
          <cell r="Q1185">
            <v>0</v>
          </cell>
          <cell r="R1185">
            <v>-11.34</v>
          </cell>
          <cell r="S1185">
            <v>-42784.57</v>
          </cell>
          <cell r="T1185">
            <v>-42784.57</v>
          </cell>
          <cell r="U1185">
            <v>0</v>
          </cell>
          <cell r="V1185">
            <v>-17.876000000000001</v>
          </cell>
          <cell r="W1185">
            <v>-67444.05</v>
          </cell>
          <cell r="X1185">
            <v>-67444.05</v>
          </cell>
          <cell r="Y1185">
            <v>0</v>
          </cell>
        </row>
        <row r="1186">
          <cell r="A1186">
            <v>200108</v>
          </cell>
          <cell r="B1186" t="str">
            <v>foc32</v>
          </cell>
          <cell r="C1186" t="str">
            <v>foc</v>
          </cell>
          <cell r="D1186">
            <v>37119</v>
          </cell>
          <cell r="E1186">
            <v>37127</v>
          </cell>
          <cell r="F1186">
            <v>37119</v>
          </cell>
          <cell r="G1186">
            <v>37127</v>
          </cell>
          <cell r="H1186">
            <v>3712.98</v>
          </cell>
          <cell r="I1186">
            <v>3712.98</v>
          </cell>
          <cell r="J1186" t="str">
            <v>КГОК</v>
          </cell>
          <cell r="K1186" t="str">
            <v>КГОК</v>
          </cell>
          <cell r="L1186" t="str">
            <v>Mirintex</v>
          </cell>
          <cell r="M1186" t="str">
            <v>Seko Slovakia</v>
          </cell>
          <cell r="N1186">
            <v>29.306999999999999</v>
          </cell>
          <cell r="O1186">
            <v>108816.36</v>
          </cell>
          <cell r="P1186">
            <v>108816.36</v>
          </cell>
          <cell r="Q1186">
            <v>0</v>
          </cell>
          <cell r="R1186">
            <v>-11.28</v>
          </cell>
          <cell r="S1186">
            <v>-41882.410000000003</v>
          </cell>
          <cell r="T1186">
            <v>-41882.410000000003</v>
          </cell>
          <cell r="U1186">
            <v>0</v>
          </cell>
          <cell r="V1186">
            <v>-17.927</v>
          </cell>
          <cell r="W1186">
            <v>-66562.649999999994</v>
          </cell>
          <cell r="X1186">
            <v>-66562.649999999994</v>
          </cell>
          <cell r="Y1186">
            <v>0</v>
          </cell>
        </row>
        <row r="1187">
          <cell r="A1187">
            <v>200109</v>
          </cell>
          <cell r="B1187" t="str">
            <v>foc33</v>
          </cell>
          <cell r="C1187" t="str">
            <v>foc</v>
          </cell>
          <cell r="D1187">
            <v>37147</v>
          </cell>
          <cell r="E1187">
            <v>37147</v>
          </cell>
          <cell r="F1187">
            <v>37151</v>
          </cell>
          <cell r="G1187">
            <v>37151</v>
          </cell>
          <cell r="H1187">
            <v>3732.99</v>
          </cell>
          <cell r="I1187">
            <v>3732.99</v>
          </cell>
          <cell r="J1187" t="str">
            <v>КГОК</v>
          </cell>
          <cell r="K1187" t="str">
            <v>КГОК</v>
          </cell>
          <cell r="L1187" t="str">
            <v>GMF</v>
          </cell>
          <cell r="M1187" t="str">
            <v>Shiran</v>
          </cell>
          <cell r="N1187">
            <v>25.840599999999998</v>
          </cell>
          <cell r="O1187">
            <v>96462.7</v>
          </cell>
          <cell r="P1187">
            <v>96462.7</v>
          </cell>
          <cell r="Q1187">
            <v>0</v>
          </cell>
          <cell r="R1187">
            <v>-11.36</v>
          </cell>
          <cell r="S1187">
            <v>-42406.77</v>
          </cell>
          <cell r="T1187">
            <v>-42406.77</v>
          </cell>
          <cell r="U1187">
            <v>0</v>
          </cell>
          <cell r="V1187">
            <v>-12.5145</v>
          </cell>
          <cell r="W1187">
            <v>-46716.67</v>
          </cell>
          <cell r="X1187">
            <v>-46716.67</v>
          </cell>
          <cell r="Y1187">
            <v>0</v>
          </cell>
        </row>
        <row r="1188">
          <cell r="A1188">
            <v>200109</v>
          </cell>
          <cell r="B1188" t="str">
            <v>foc34</v>
          </cell>
          <cell r="C1188" t="str">
            <v>foc</v>
          </cell>
          <cell r="D1188">
            <v>37137</v>
          </cell>
          <cell r="E1188">
            <v>37148</v>
          </cell>
          <cell r="F1188">
            <v>37151</v>
          </cell>
          <cell r="G1188">
            <v>37151</v>
          </cell>
          <cell r="H1188">
            <v>3852.14</v>
          </cell>
          <cell r="I1188">
            <v>3852.14</v>
          </cell>
          <cell r="J1188" t="str">
            <v>КГОК</v>
          </cell>
          <cell r="K1188" t="str">
            <v>КГОК</v>
          </cell>
          <cell r="L1188" t="str">
            <v>GMF</v>
          </cell>
          <cell r="M1188" t="str">
            <v>Shiran</v>
          </cell>
          <cell r="N1188">
            <v>25.7605</v>
          </cell>
          <cell r="O1188">
            <v>99233.05</v>
          </cell>
          <cell r="P1188">
            <v>99233.05</v>
          </cell>
          <cell r="Q1188">
            <v>0</v>
          </cell>
          <cell r="R1188">
            <v>-11.32</v>
          </cell>
          <cell r="S1188">
            <v>-43606.22</v>
          </cell>
          <cell r="T1188">
            <v>-43606.22</v>
          </cell>
          <cell r="U1188">
            <v>0</v>
          </cell>
          <cell r="V1188">
            <v>-12.151999999999999</v>
          </cell>
          <cell r="W1188">
            <v>-46811.31</v>
          </cell>
          <cell r="X1188">
            <v>-46811.31</v>
          </cell>
          <cell r="Y1188">
            <v>0</v>
          </cell>
        </row>
        <row r="1189">
          <cell r="A1189">
            <v>200109</v>
          </cell>
          <cell r="B1189" t="str">
            <v>foc35</v>
          </cell>
          <cell r="C1189" t="str">
            <v>foc</v>
          </cell>
          <cell r="D1189">
            <v>37139</v>
          </cell>
          <cell r="E1189">
            <v>37153</v>
          </cell>
          <cell r="F1189">
            <v>37155</v>
          </cell>
          <cell r="G1189">
            <v>37155</v>
          </cell>
          <cell r="H1189">
            <v>3806.22</v>
          </cell>
          <cell r="I1189">
            <v>3806.22</v>
          </cell>
          <cell r="J1189" t="str">
            <v>КГОК</v>
          </cell>
          <cell r="K1189" t="str">
            <v>КГОК</v>
          </cell>
          <cell r="L1189" t="str">
            <v>GMF</v>
          </cell>
          <cell r="M1189" t="str">
            <v>Shiran</v>
          </cell>
          <cell r="N1189">
            <v>25.6403</v>
          </cell>
          <cell r="O1189">
            <v>97592.62</v>
          </cell>
          <cell r="P1189">
            <v>97592.62</v>
          </cell>
          <cell r="Q1189">
            <v>0</v>
          </cell>
          <cell r="R1189">
            <v>-11.26</v>
          </cell>
          <cell r="S1189">
            <v>-42858.04</v>
          </cell>
          <cell r="T1189">
            <v>-42858.04</v>
          </cell>
          <cell r="U1189">
            <v>0</v>
          </cell>
          <cell r="V1189">
            <v>-12.276899999999999</v>
          </cell>
          <cell r="W1189">
            <v>-46728.5</v>
          </cell>
          <cell r="X1189">
            <v>-46728.5</v>
          </cell>
          <cell r="Y1189">
            <v>0</v>
          </cell>
        </row>
        <row r="1190">
          <cell r="A1190">
            <v>200109</v>
          </cell>
          <cell r="B1190" t="str">
            <v>foc36</v>
          </cell>
          <cell r="C1190" t="str">
            <v>foc</v>
          </cell>
          <cell r="D1190">
            <v>37144</v>
          </cell>
          <cell r="E1190">
            <v>37155</v>
          </cell>
          <cell r="F1190">
            <v>37160</v>
          </cell>
          <cell r="G1190">
            <v>37160</v>
          </cell>
          <cell r="H1190">
            <v>3641.37</v>
          </cell>
          <cell r="I1190">
            <v>3641.37</v>
          </cell>
          <cell r="J1190" t="str">
            <v>КГОК</v>
          </cell>
          <cell r="K1190" t="str">
            <v>КГОК</v>
          </cell>
          <cell r="L1190" t="str">
            <v>GMF</v>
          </cell>
          <cell r="M1190" t="str">
            <v>Shiran</v>
          </cell>
          <cell r="N1190">
            <v>25.9207</v>
          </cell>
          <cell r="O1190">
            <v>94386.86</v>
          </cell>
          <cell r="P1190">
            <v>94386.86</v>
          </cell>
          <cell r="Q1190">
            <v>0</v>
          </cell>
          <cell r="R1190">
            <v>-11.4</v>
          </cell>
          <cell r="S1190">
            <v>-41511.620000000003</v>
          </cell>
          <cell r="T1190">
            <v>-41511.620000000003</v>
          </cell>
          <cell r="U1190">
            <v>0</v>
          </cell>
          <cell r="V1190">
            <v>-12.819699999999999</v>
          </cell>
          <cell r="W1190">
            <v>-46681.18</v>
          </cell>
          <cell r="X1190">
            <v>-46681.18</v>
          </cell>
          <cell r="Y1190">
            <v>0</v>
          </cell>
        </row>
        <row r="1191">
          <cell r="A1191">
            <v>200109</v>
          </cell>
          <cell r="B1191" t="str">
            <v>foc37</v>
          </cell>
          <cell r="C1191" t="str">
            <v>foc</v>
          </cell>
          <cell r="D1191">
            <v>37147</v>
          </cell>
          <cell r="E1191">
            <v>37158</v>
          </cell>
          <cell r="F1191">
            <v>37160</v>
          </cell>
          <cell r="G1191">
            <v>37160</v>
          </cell>
          <cell r="H1191">
            <v>3608.82</v>
          </cell>
          <cell r="I1191">
            <v>3608.82</v>
          </cell>
          <cell r="J1191" t="str">
            <v>КГОК</v>
          </cell>
          <cell r="K1191" t="str">
            <v>КГОК</v>
          </cell>
          <cell r="L1191" t="str">
            <v>GMF</v>
          </cell>
          <cell r="M1191" t="str">
            <v>Shiran</v>
          </cell>
          <cell r="N1191">
            <v>25.680399999999999</v>
          </cell>
          <cell r="O1191">
            <v>92675.95</v>
          </cell>
          <cell r="P1191">
            <v>92675.95</v>
          </cell>
          <cell r="Q1191">
            <v>0</v>
          </cell>
          <cell r="R1191">
            <v>-11.28</v>
          </cell>
          <cell r="S1191">
            <v>-40707.49</v>
          </cell>
          <cell r="T1191">
            <v>-40707.49</v>
          </cell>
          <cell r="U1191">
            <v>0</v>
          </cell>
          <cell r="V1191">
            <v>-12.8238</v>
          </cell>
          <cell r="W1191">
            <v>-46278.96</v>
          </cell>
          <cell r="X1191">
            <v>-46278.96</v>
          </cell>
          <cell r="Y1191">
            <v>0</v>
          </cell>
        </row>
        <row r="1192">
          <cell r="A1192">
            <v>200110</v>
          </cell>
          <cell r="B1192" t="str">
            <v>foc38</v>
          </cell>
          <cell r="C1192" t="str">
            <v>foc</v>
          </cell>
          <cell r="D1192">
            <v>37161</v>
          </cell>
          <cell r="E1192">
            <v>37161</v>
          </cell>
          <cell r="F1192">
            <v>37165</v>
          </cell>
          <cell r="G1192">
            <v>37165</v>
          </cell>
          <cell r="H1192">
            <v>3648.62</v>
          </cell>
          <cell r="I1192">
            <v>3648.62</v>
          </cell>
          <cell r="J1192" t="str">
            <v>КГОК</v>
          </cell>
          <cell r="K1192" t="str">
            <v>КГОК</v>
          </cell>
          <cell r="L1192" t="str">
            <v>GMF</v>
          </cell>
          <cell r="M1192" t="str">
            <v>Shiran</v>
          </cell>
          <cell r="N1192">
            <v>25.880700000000001</v>
          </cell>
          <cell r="O1192">
            <v>94428.84</v>
          </cell>
          <cell r="P1192">
            <v>94428.84</v>
          </cell>
          <cell r="Q1192">
            <v>0</v>
          </cell>
          <cell r="R1192">
            <v>-11.38</v>
          </cell>
          <cell r="S1192">
            <v>-41521.300000000003</v>
          </cell>
          <cell r="T1192">
            <v>-41521.300000000003</v>
          </cell>
          <cell r="U1192">
            <v>0</v>
          </cell>
          <cell r="V1192">
            <v>-12.8169</v>
          </cell>
          <cell r="W1192">
            <v>-46763.99</v>
          </cell>
          <cell r="X1192">
            <v>-46763.99</v>
          </cell>
          <cell r="Y1192">
            <v>0</v>
          </cell>
        </row>
        <row r="1193">
          <cell r="A1193">
            <v>200110</v>
          </cell>
          <cell r="B1193" t="str">
            <v>foc39</v>
          </cell>
          <cell r="C1193" t="str">
            <v>foc</v>
          </cell>
          <cell r="D1193">
            <v>37162</v>
          </cell>
          <cell r="E1193">
            <v>37162</v>
          </cell>
          <cell r="F1193">
            <v>37165</v>
          </cell>
          <cell r="G1193">
            <v>37165</v>
          </cell>
          <cell r="H1193">
            <v>3633.68</v>
          </cell>
          <cell r="I1193">
            <v>3633.68</v>
          </cell>
          <cell r="J1193" t="str">
            <v>КГОК</v>
          </cell>
          <cell r="K1193" t="str">
            <v>КГОК</v>
          </cell>
          <cell r="L1193" t="str">
            <v>GMF</v>
          </cell>
          <cell r="M1193" t="str">
            <v>Shiran</v>
          </cell>
          <cell r="N1193">
            <v>25.7605</v>
          </cell>
          <cell r="O1193">
            <v>93605.41</v>
          </cell>
          <cell r="P1193">
            <v>93605.41</v>
          </cell>
          <cell r="Q1193">
            <v>0</v>
          </cell>
          <cell r="R1193">
            <v>-11.32</v>
          </cell>
          <cell r="S1193">
            <v>-41133.26</v>
          </cell>
          <cell r="T1193">
            <v>-41133.26</v>
          </cell>
          <cell r="U1193">
            <v>0</v>
          </cell>
          <cell r="V1193">
            <v>-12.794700000000001</v>
          </cell>
          <cell r="W1193">
            <v>-46491.9</v>
          </cell>
          <cell r="X1193">
            <v>-46491.9</v>
          </cell>
          <cell r="Y1193">
            <v>0</v>
          </cell>
        </row>
        <row r="1194">
          <cell r="A1194">
            <v>200110</v>
          </cell>
          <cell r="B1194" t="str">
            <v>foc40</v>
          </cell>
          <cell r="C1194" t="str">
            <v>foc</v>
          </cell>
          <cell r="D1194">
            <v>37166</v>
          </cell>
          <cell r="E1194">
            <v>37167</v>
          </cell>
          <cell r="F1194">
            <v>37168</v>
          </cell>
          <cell r="G1194">
            <v>37168</v>
          </cell>
          <cell r="H1194">
            <v>3660.01</v>
          </cell>
          <cell r="I1194">
            <v>3660.01</v>
          </cell>
          <cell r="J1194" t="str">
            <v>КГОК</v>
          </cell>
          <cell r="K1194" t="str">
            <v>КГОК</v>
          </cell>
          <cell r="L1194" t="str">
            <v>GMF</v>
          </cell>
          <cell r="M1194" t="str">
            <v>Shiran</v>
          </cell>
          <cell r="N1194">
            <v>25.680399999999999</v>
          </cell>
          <cell r="O1194">
            <v>93990.52</v>
          </cell>
          <cell r="P1194">
            <v>93990.52</v>
          </cell>
          <cell r="Q1194">
            <v>0</v>
          </cell>
          <cell r="R1194">
            <v>-11.28</v>
          </cell>
          <cell r="S1194">
            <v>-41284.910000000003</v>
          </cell>
          <cell r="T1194">
            <v>-41284.910000000003</v>
          </cell>
          <cell r="U1194">
            <v>0</v>
          </cell>
          <cell r="V1194">
            <v>-12.6768</v>
          </cell>
          <cell r="W1194">
            <v>-46397.26</v>
          </cell>
          <cell r="X1194">
            <v>-46397.26</v>
          </cell>
          <cell r="Y1194">
            <v>0</v>
          </cell>
        </row>
        <row r="1195">
          <cell r="A1195">
            <v>200110</v>
          </cell>
          <cell r="B1195" t="str">
            <v>foc41</v>
          </cell>
          <cell r="C1195" t="str">
            <v>foc</v>
          </cell>
          <cell r="D1195">
            <v>37168</v>
          </cell>
          <cell r="E1195">
            <v>37169</v>
          </cell>
          <cell r="F1195">
            <v>37172</v>
          </cell>
          <cell r="G1195">
            <v>37172</v>
          </cell>
          <cell r="H1195">
            <v>3683.11</v>
          </cell>
          <cell r="I1195">
            <v>3683.11</v>
          </cell>
          <cell r="J1195" t="str">
            <v>КГОК</v>
          </cell>
          <cell r="K1195" t="str">
            <v>КГОК</v>
          </cell>
          <cell r="L1195" t="str">
            <v>GMF</v>
          </cell>
          <cell r="M1195" t="str">
            <v>Shiran</v>
          </cell>
          <cell r="N1195">
            <v>25.720400000000001</v>
          </cell>
          <cell r="O1195">
            <v>94731.06</v>
          </cell>
          <cell r="P1195">
            <v>94731.06</v>
          </cell>
          <cell r="Q1195">
            <v>0</v>
          </cell>
          <cell r="R1195">
            <v>-11.3</v>
          </cell>
          <cell r="S1195">
            <v>-41619.14</v>
          </cell>
          <cell r="T1195">
            <v>-41619.14</v>
          </cell>
          <cell r="U1195">
            <v>0</v>
          </cell>
          <cell r="V1195">
            <v>-12.655099999999999</v>
          </cell>
          <cell r="W1195">
            <v>-46610.2</v>
          </cell>
          <cell r="X1195">
            <v>-46610.2</v>
          </cell>
          <cell r="Y1195">
            <v>0</v>
          </cell>
        </row>
        <row r="1196">
          <cell r="A1196">
            <v>200110</v>
          </cell>
          <cell r="B1196" t="str">
            <v>foc42</v>
          </cell>
          <cell r="C1196" t="str">
            <v>foc</v>
          </cell>
          <cell r="D1196">
            <v>37172</v>
          </cell>
          <cell r="E1196">
            <v>37172</v>
          </cell>
          <cell r="F1196">
            <v>37173</v>
          </cell>
          <cell r="G1196">
            <v>37173</v>
          </cell>
          <cell r="H1196">
            <v>3645.7</v>
          </cell>
          <cell r="I1196">
            <v>3645.7</v>
          </cell>
          <cell r="J1196" t="str">
            <v>КГОК</v>
          </cell>
          <cell r="K1196" t="str">
            <v>КГОК</v>
          </cell>
          <cell r="L1196" t="str">
            <v>GMF</v>
          </cell>
          <cell r="M1196" t="str">
            <v>Shiran</v>
          </cell>
          <cell r="N1196">
            <v>25.720400000000001</v>
          </cell>
          <cell r="O1196">
            <v>93768.86</v>
          </cell>
          <cell r="P1196">
            <v>93768.86</v>
          </cell>
          <cell r="Q1196">
            <v>0</v>
          </cell>
          <cell r="R1196">
            <v>-11.3</v>
          </cell>
          <cell r="S1196">
            <v>-41196.410000000003</v>
          </cell>
          <cell r="T1196">
            <v>-41196.410000000003</v>
          </cell>
          <cell r="U1196">
            <v>0</v>
          </cell>
          <cell r="V1196">
            <v>-12.7136</v>
          </cell>
          <cell r="W1196">
            <v>-46349.94</v>
          </cell>
          <cell r="X1196">
            <v>-46349.94</v>
          </cell>
          <cell r="Y1196">
            <v>0</v>
          </cell>
        </row>
        <row r="1197">
          <cell r="A1197">
            <v>200110</v>
          </cell>
          <cell r="B1197" t="str">
            <v>foc43</v>
          </cell>
          <cell r="C1197" t="str">
            <v>foc</v>
          </cell>
          <cell r="D1197">
            <v>37175</v>
          </cell>
          <cell r="E1197">
            <v>37176</v>
          </cell>
          <cell r="F1197">
            <v>37179</v>
          </cell>
          <cell r="G1197">
            <v>37179</v>
          </cell>
          <cell r="H1197">
            <v>3763.86</v>
          </cell>
          <cell r="I1197">
            <v>3763.86</v>
          </cell>
          <cell r="J1197" t="str">
            <v>КГОК</v>
          </cell>
          <cell r="K1197" t="str">
            <v>КГОК</v>
          </cell>
          <cell r="L1197" t="str">
            <v>GMF</v>
          </cell>
          <cell r="M1197" t="str">
            <v>Shiran</v>
          </cell>
          <cell r="N1197">
            <v>25.7605</v>
          </cell>
          <cell r="O1197">
            <v>96958.92</v>
          </cell>
          <cell r="P1197">
            <v>96958.92</v>
          </cell>
          <cell r="Q1197">
            <v>0</v>
          </cell>
          <cell r="R1197">
            <v>-11.32</v>
          </cell>
          <cell r="S1197">
            <v>-42606.89</v>
          </cell>
          <cell r="T1197">
            <v>-42606.89</v>
          </cell>
          <cell r="U1197">
            <v>0</v>
          </cell>
          <cell r="V1197">
            <v>-12.339600000000001</v>
          </cell>
          <cell r="W1197">
            <v>-46444.58</v>
          </cell>
          <cell r="X1197">
            <v>-46444.58</v>
          </cell>
          <cell r="Y1197">
            <v>0</v>
          </cell>
        </row>
        <row r="1198">
          <cell r="A1198">
            <v>200110</v>
          </cell>
          <cell r="B1198" t="str">
            <v>foc44</v>
          </cell>
          <cell r="C1198" t="str">
            <v>foc</v>
          </cell>
          <cell r="D1198">
            <v>37179</v>
          </cell>
          <cell r="E1198">
            <v>37180</v>
          </cell>
          <cell r="F1198">
            <v>37183</v>
          </cell>
          <cell r="G1198">
            <v>37183</v>
          </cell>
          <cell r="H1198">
            <v>3876.96</v>
          </cell>
          <cell r="I1198">
            <v>3876.96</v>
          </cell>
          <cell r="J1198" t="str">
            <v>КГОК</v>
          </cell>
          <cell r="K1198" t="str">
            <v>КГОК</v>
          </cell>
          <cell r="L1198" t="str">
            <v>GMF</v>
          </cell>
          <cell r="M1198" t="str">
            <v>Shiran</v>
          </cell>
          <cell r="N1198">
            <v>25.287600000000001</v>
          </cell>
          <cell r="O1198">
            <v>98039.01</v>
          </cell>
          <cell r="P1198">
            <v>98039.01</v>
          </cell>
          <cell r="Q1198">
            <v>0</v>
          </cell>
          <cell r="R1198">
            <v>-11.26</v>
          </cell>
          <cell r="S1198">
            <v>-43654.57</v>
          </cell>
          <cell r="T1198">
            <v>-43654.57</v>
          </cell>
          <cell r="U1198">
            <v>0</v>
          </cell>
          <cell r="V1198">
            <v>-12.010199999999999</v>
          </cell>
          <cell r="W1198">
            <v>-46562.879999999997</v>
          </cell>
          <cell r="X1198">
            <v>-46562.879999999997</v>
          </cell>
          <cell r="Y1198">
            <v>0</v>
          </cell>
        </row>
        <row r="1199">
          <cell r="A1199">
            <v>200110</v>
          </cell>
          <cell r="B1199" t="str">
            <v>foc45</v>
          </cell>
          <cell r="C1199" t="str">
            <v>foc</v>
          </cell>
          <cell r="D1199">
            <v>37181</v>
          </cell>
          <cell r="E1199">
            <v>37182</v>
          </cell>
          <cell r="F1199">
            <v>37186</v>
          </cell>
          <cell r="G1199">
            <v>37186</v>
          </cell>
          <cell r="H1199">
            <v>3891.94</v>
          </cell>
          <cell r="I1199">
            <v>3891.94</v>
          </cell>
          <cell r="J1199" t="str">
            <v>КГОК</v>
          </cell>
          <cell r="K1199" t="str">
            <v>КГОК</v>
          </cell>
          <cell r="L1199" t="str">
            <v>GMF</v>
          </cell>
          <cell r="M1199" t="str">
            <v>Shiran</v>
          </cell>
          <cell r="N1199">
            <v>25.287600000000001</v>
          </cell>
          <cell r="O1199">
            <v>98417.82</v>
          </cell>
          <cell r="P1199">
            <v>98417.82</v>
          </cell>
          <cell r="Q1199">
            <v>0</v>
          </cell>
          <cell r="R1199">
            <v>-11.26</v>
          </cell>
          <cell r="S1199">
            <v>-43823.24</v>
          </cell>
          <cell r="T1199">
            <v>-43823.24</v>
          </cell>
          <cell r="U1199">
            <v>0</v>
          </cell>
          <cell r="V1199">
            <v>-12.000400000000001</v>
          </cell>
          <cell r="W1199">
            <v>-46704.84</v>
          </cell>
          <cell r="X1199">
            <v>-46704.84</v>
          </cell>
          <cell r="Y1199">
            <v>0</v>
          </cell>
        </row>
        <row r="1200">
          <cell r="A1200">
            <v>200110</v>
          </cell>
          <cell r="B1200" t="str">
            <v>foc46</v>
          </cell>
          <cell r="C1200" t="str">
            <v>foc</v>
          </cell>
          <cell r="D1200">
            <v>37186</v>
          </cell>
          <cell r="E1200">
            <v>37186</v>
          </cell>
          <cell r="F1200">
            <v>37188</v>
          </cell>
          <cell r="G1200">
            <v>37188</v>
          </cell>
          <cell r="H1200">
            <v>3894.9</v>
          </cell>
          <cell r="I1200">
            <v>3894.9</v>
          </cell>
          <cell r="J1200" t="str">
            <v>КГОК</v>
          </cell>
          <cell r="K1200" t="str">
            <v>КГОК</v>
          </cell>
          <cell r="L1200" t="str">
            <v>GMF</v>
          </cell>
          <cell r="M1200" t="str">
            <v>Shiran</v>
          </cell>
          <cell r="N1200">
            <v>25.327100000000002</v>
          </cell>
          <cell r="O1200">
            <v>98646.52</v>
          </cell>
          <cell r="P1200">
            <v>98646.52</v>
          </cell>
          <cell r="Q1200">
            <v>0</v>
          </cell>
          <cell r="R1200">
            <v>-11.28</v>
          </cell>
          <cell r="S1200">
            <v>-43934.47</v>
          </cell>
          <cell r="T1200">
            <v>-43934.47</v>
          </cell>
          <cell r="U1200">
            <v>0</v>
          </cell>
          <cell r="V1200">
            <v>-11.994300000000001</v>
          </cell>
          <cell r="W1200">
            <v>-46716.67</v>
          </cell>
          <cell r="X1200">
            <v>-46716.67</v>
          </cell>
          <cell r="Y1200">
            <v>0</v>
          </cell>
        </row>
        <row r="1201">
          <cell r="A1201">
            <v>200110</v>
          </cell>
          <cell r="B1201" t="str">
            <v>foc47</v>
          </cell>
          <cell r="C1201" t="str">
            <v>foc</v>
          </cell>
          <cell r="D1201">
            <v>37189</v>
          </cell>
          <cell r="E1201">
            <v>37189</v>
          </cell>
          <cell r="F1201">
            <v>37190</v>
          </cell>
          <cell r="G1201">
            <v>37190</v>
          </cell>
          <cell r="H1201">
            <v>3863.71</v>
          </cell>
          <cell r="I1201">
            <v>3863.71</v>
          </cell>
          <cell r="J1201" t="str">
            <v>КГОК</v>
          </cell>
          <cell r="K1201" t="str">
            <v>КГОК</v>
          </cell>
          <cell r="L1201" t="str">
            <v>GMF</v>
          </cell>
          <cell r="M1201" t="str">
            <v>Shiran</v>
          </cell>
          <cell r="N1201">
            <v>25.327100000000002</v>
          </cell>
          <cell r="O1201">
            <v>97856.57</v>
          </cell>
          <cell r="P1201">
            <v>97856.57</v>
          </cell>
          <cell r="Q1201">
            <v>0</v>
          </cell>
          <cell r="R1201">
            <v>-11.28</v>
          </cell>
          <cell r="S1201">
            <v>-43582.65</v>
          </cell>
          <cell r="T1201">
            <v>-43582.65</v>
          </cell>
          <cell r="U1201">
            <v>0</v>
          </cell>
          <cell r="V1201">
            <v>-11.987</v>
          </cell>
          <cell r="W1201">
            <v>-46314.45</v>
          </cell>
          <cell r="X1201">
            <v>-46314.45</v>
          </cell>
          <cell r="Y1201">
            <v>0</v>
          </cell>
        </row>
        <row r="1202">
          <cell r="A1202">
            <v>200110</v>
          </cell>
          <cell r="B1202" t="str">
            <v>foc48</v>
          </cell>
          <cell r="C1202" t="str">
            <v>foc</v>
          </cell>
          <cell r="D1202">
            <v>37193</v>
          </cell>
          <cell r="E1202">
            <v>37190</v>
          </cell>
          <cell r="F1202">
            <v>37194</v>
          </cell>
          <cell r="G1202">
            <v>37194</v>
          </cell>
          <cell r="H1202">
            <v>3930.2</v>
          </cell>
          <cell r="I1202">
            <v>3930.2</v>
          </cell>
          <cell r="J1202" t="str">
            <v>КГОК</v>
          </cell>
          <cell r="K1202" t="str">
            <v>КГОК</v>
          </cell>
          <cell r="L1202" t="str">
            <v>GMF</v>
          </cell>
          <cell r="M1202" t="str">
            <v>Shiran</v>
          </cell>
          <cell r="N1202">
            <v>25.287600000000001</v>
          </cell>
          <cell r="O1202">
            <v>99385.32</v>
          </cell>
          <cell r="P1202">
            <v>99385.32</v>
          </cell>
          <cell r="Q1202">
            <v>0</v>
          </cell>
          <cell r="R1202">
            <v>-11.26</v>
          </cell>
          <cell r="S1202">
            <v>-44254.05</v>
          </cell>
          <cell r="T1202">
            <v>-44254.05</v>
          </cell>
          <cell r="U1202">
            <v>0</v>
          </cell>
          <cell r="V1202">
            <v>-11.997999999999999</v>
          </cell>
          <cell r="W1202">
            <v>-47154.38</v>
          </cell>
          <cell r="X1202">
            <v>-47154.38</v>
          </cell>
          <cell r="Y1202">
            <v>0</v>
          </cell>
        </row>
        <row r="1203">
          <cell r="A1203">
            <v>200111</v>
          </cell>
          <cell r="B1203" t="str">
            <v>foc49</v>
          </cell>
          <cell r="C1203" t="str">
            <v>foc</v>
          </cell>
          <cell r="D1203">
            <v>37196</v>
          </cell>
          <cell r="E1203">
            <v>37200</v>
          </cell>
          <cell r="F1203">
            <v>37203</v>
          </cell>
          <cell r="G1203">
            <v>37203</v>
          </cell>
          <cell r="H1203">
            <v>3897.07</v>
          </cell>
          <cell r="I1203">
            <v>3897.07</v>
          </cell>
          <cell r="J1203" t="str">
            <v>КГОК</v>
          </cell>
          <cell r="K1203" t="str">
            <v>КГОК</v>
          </cell>
          <cell r="L1203" t="str">
            <v>GMF</v>
          </cell>
          <cell r="M1203" t="str">
            <v>Shiran</v>
          </cell>
          <cell r="N1203">
            <v>25.327100000000002</v>
          </cell>
          <cell r="O1203">
            <v>98701.48</v>
          </cell>
          <cell r="P1203">
            <v>98701.48</v>
          </cell>
          <cell r="Q1203">
            <v>0</v>
          </cell>
          <cell r="R1203">
            <v>-11.28</v>
          </cell>
          <cell r="S1203">
            <v>-43958.95</v>
          </cell>
          <cell r="T1203">
            <v>-43958.95</v>
          </cell>
          <cell r="U1203">
            <v>0</v>
          </cell>
          <cell r="V1203">
            <v>-11.9785</v>
          </cell>
          <cell r="W1203">
            <v>-46681.18</v>
          </cell>
          <cell r="X1203">
            <v>-46681.18</v>
          </cell>
          <cell r="Y1203">
            <v>0</v>
          </cell>
        </row>
        <row r="1204">
          <cell r="A1204">
            <v>200111</v>
          </cell>
          <cell r="B1204" t="str">
            <v>foc50</v>
          </cell>
          <cell r="C1204" t="str">
            <v>foc</v>
          </cell>
          <cell r="D1204">
            <v>37197</v>
          </cell>
          <cell r="E1204">
            <v>37201</v>
          </cell>
          <cell r="F1204">
            <v>37203</v>
          </cell>
          <cell r="G1204">
            <v>37203</v>
          </cell>
          <cell r="H1204">
            <v>3893.91</v>
          </cell>
          <cell r="I1204">
            <v>3893.91</v>
          </cell>
          <cell r="J1204" t="str">
            <v>КГОК</v>
          </cell>
          <cell r="K1204" t="str">
            <v>КГОК</v>
          </cell>
          <cell r="L1204" t="str">
            <v>GMF</v>
          </cell>
          <cell r="M1204" t="str">
            <v>Shiran</v>
          </cell>
          <cell r="N1204">
            <v>25.287600000000001</v>
          </cell>
          <cell r="O1204">
            <v>98467.64</v>
          </cell>
          <cell r="P1204">
            <v>98467.64</v>
          </cell>
          <cell r="Q1204">
            <v>0</v>
          </cell>
          <cell r="R1204">
            <v>-11.26</v>
          </cell>
          <cell r="S1204">
            <v>-43845.43</v>
          </cell>
          <cell r="T1204">
            <v>-43845.43</v>
          </cell>
          <cell r="U1204">
            <v>0</v>
          </cell>
          <cell r="V1204">
            <v>-11.982200000000001</v>
          </cell>
          <cell r="W1204">
            <v>-46657.52</v>
          </cell>
          <cell r="X1204">
            <v>-46657.52</v>
          </cell>
          <cell r="Y1204">
            <v>0</v>
          </cell>
        </row>
        <row r="1205">
          <cell r="A1205">
            <v>200111</v>
          </cell>
          <cell r="B1205" t="str">
            <v>foc51</v>
          </cell>
          <cell r="C1205" t="str">
            <v>foc</v>
          </cell>
          <cell r="D1205">
            <v>37198</v>
          </cell>
          <cell r="E1205">
            <v>37203</v>
          </cell>
          <cell r="F1205">
            <v>37204</v>
          </cell>
          <cell r="G1205">
            <v>37204</v>
          </cell>
          <cell r="H1205">
            <v>3938.01</v>
          </cell>
          <cell r="I1205">
            <v>3938.01</v>
          </cell>
          <cell r="J1205" t="str">
            <v>КГОК</v>
          </cell>
          <cell r="K1205" t="str">
            <v>КГОК</v>
          </cell>
          <cell r="L1205" t="str">
            <v>GMF</v>
          </cell>
          <cell r="M1205" t="str">
            <v>Shiran</v>
          </cell>
          <cell r="N1205">
            <v>25.287600000000001</v>
          </cell>
          <cell r="O1205">
            <v>99582.82</v>
          </cell>
          <cell r="P1205">
            <v>99582.82</v>
          </cell>
          <cell r="Q1205">
            <v>0</v>
          </cell>
          <cell r="R1205">
            <v>-11.26</v>
          </cell>
          <cell r="S1205">
            <v>-44341.99</v>
          </cell>
          <cell r="T1205">
            <v>-44341.99</v>
          </cell>
          <cell r="U1205">
            <v>0</v>
          </cell>
          <cell r="V1205">
            <v>-11.959099999999999</v>
          </cell>
          <cell r="W1205">
            <v>-47095.23</v>
          </cell>
          <cell r="X1205">
            <v>-47095.23</v>
          </cell>
          <cell r="Y1205">
            <v>0</v>
          </cell>
        </row>
        <row r="1206">
          <cell r="A1206">
            <v>200111</v>
          </cell>
          <cell r="B1206" t="str">
            <v>foc52</v>
          </cell>
          <cell r="C1206" t="str">
            <v>foc</v>
          </cell>
          <cell r="D1206">
            <v>37199</v>
          </cell>
          <cell r="E1206">
            <v>37204</v>
          </cell>
          <cell r="F1206">
            <v>37207</v>
          </cell>
          <cell r="G1206">
            <v>37207</v>
          </cell>
          <cell r="H1206">
            <v>3880.28</v>
          </cell>
          <cell r="I1206">
            <v>3880.28</v>
          </cell>
          <cell r="J1206" t="str">
            <v>КГОК</v>
          </cell>
          <cell r="K1206" t="str">
            <v>КГОК</v>
          </cell>
          <cell r="L1206" t="str">
            <v>GMF</v>
          </cell>
          <cell r="M1206" t="str">
            <v>Shiran</v>
          </cell>
          <cell r="N1206">
            <v>25.406099999999999</v>
          </cell>
          <cell r="O1206">
            <v>98582.78</v>
          </cell>
          <cell r="P1206">
            <v>98582.78</v>
          </cell>
          <cell r="Q1206">
            <v>0</v>
          </cell>
          <cell r="R1206">
            <v>-11.32</v>
          </cell>
          <cell r="S1206">
            <v>-43924.77</v>
          </cell>
          <cell r="T1206">
            <v>-43924.77</v>
          </cell>
          <cell r="U1206">
            <v>0</v>
          </cell>
          <cell r="V1206">
            <v>-11.9785</v>
          </cell>
          <cell r="W1206">
            <v>-46480.07</v>
          </cell>
          <cell r="X1206">
            <v>-46480.07</v>
          </cell>
          <cell r="Y1206">
            <v>0</v>
          </cell>
        </row>
        <row r="1207">
          <cell r="A1207">
            <v>200111</v>
          </cell>
          <cell r="B1207" t="str">
            <v>foc53</v>
          </cell>
          <cell r="C1207" t="str">
            <v>foc</v>
          </cell>
          <cell r="D1207">
            <v>37200</v>
          </cell>
          <cell r="E1207">
            <v>37209</v>
          </cell>
          <cell r="F1207">
            <v>37210</v>
          </cell>
          <cell r="G1207">
            <v>37210</v>
          </cell>
          <cell r="H1207">
            <v>3834.19</v>
          </cell>
          <cell r="I1207">
            <v>3834.19</v>
          </cell>
          <cell r="J1207" t="str">
            <v>КГОК</v>
          </cell>
          <cell r="K1207" t="str">
            <v>КГОК</v>
          </cell>
          <cell r="L1207" t="str">
            <v>GMF</v>
          </cell>
          <cell r="M1207" t="str">
            <v>Shiran</v>
          </cell>
          <cell r="N1207">
            <v>25.485099999999999</v>
          </cell>
          <cell r="O1207">
            <v>97714.71</v>
          </cell>
          <cell r="P1207">
            <v>97714.71</v>
          </cell>
          <cell r="Q1207">
            <v>0</v>
          </cell>
          <cell r="R1207">
            <v>-11.36</v>
          </cell>
          <cell r="S1207">
            <v>-43556.4</v>
          </cell>
          <cell r="T1207">
            <v>-43556.4</v>
          </cell>
          <cell r="U1207">
            <v>0</v>
          </cell>
          <cell r="V1207">
            <v>-12.0053</v>
          </cell>
          <cell r="W1207">
            <v>-46030.53</v>
          </cell>
          <cell r="X1207">
            <v>-46030.53</v>
          </cell>
          <cell r="Y1207">
            <v>0</v>
          </cell>
        </row>
        <row r="1208">
          <cell r="A1208">
            <v>200111</v>
          </cell>
          <cell r="B1208" t="str">
            <v>foc54</v>
          </cell>
          <cell r="C1208" t="str">
            <v>foc</v>
          </cell>
          <cell r="D1208">
            <v>37201</v>
          </cell>
          <cell r="E1208">
            <v>37210</v>
          </cell>
          <cell r="F1208">
            <v>37211</v>
          </cell>
          <cell r="G1208">
            <v>37211</v>
          </cell>
          <cell r="H1208">
            <v>3911.26</v>
          </cell>
          <cell r="I1208">
            <v>3911.26</v>
          </cell>
          <cell r="J1208" t="str">
            <v>КГОК</v>
          </cell>
          <cell r="K1208" t="str">
            <v>КГОК</v>
          </cell>
          <cell r="L1208" t="str">
            <v>GMF</v>
          </cell>
          <cell r="M1208" t="str">
            <v>Shiran</v>
          </cell>
          <cell r="N1208">
            <v>25.406099999999999</v>
          </cell>
          <cell r="O1208">
            <v>99369.86</v>
          </cell>
          <cell r="P1208">
            <v>99369.86</v>
          </cell>
          <cell r="Q1208">
            <v>0</v>
          </cell>
          <cell r="R1208">
            <v>-11.32</v>
          </cell>
          <cell r="S1208">
            <v>-44275.46</v>
          </cell>
          <cell r="T1208">
            <v>-44275.46</v>
          </cell>
          <cell r="U1208">
            <v>0</v>
          </cell>
          <cell r="V1208">
            <v>-12.0016</v>
          </cell>
          <cell r="W1208">
            <v>-46941.440000000002</v>
          </cell>
          <cell r="X1208">
            <v>-46941.440000000002</v>
          </cell>
          <cell r="Y1208">
            <v>0</v>
          </cell>
        </row>
        <row r="1209">
          <cell r="A1209">
            <v>200111</v>
          </cell>
          <cell r="B1209" t="str">
            <v>foc55</v>
          </cell>
          <cell r="C1209" t="str">
            <v>foc</v>
          </cell>
          <cell r="D1209">
            <v>37202</v>
          </cell>
          <cell r="E1209">
            <v>37215</v>
          </cell>
          <cell r="F1209">
            <v>37216</v>
          </cell>
          <cell r="G1209">
            <v>37216</v>
          </cell>
          <cell r="H1209">
            <v>3870.65</v>
          </cell>
          <cell r="I1209">
            <v>3870.65</v>
          </cell>
          <cell r="J1209" t="str">
            <v>КГОК</v>
          </cell>
          <cell r="K1209" t="str">
            <v>КГОК</v>
          </cell>
          <cell r="L1209" t="str">
            <v>GMF</v>
          </cell>
          <cell r="M1209" t="str">
            <v>Shiran</v>
          </cell>
          <cell r="N1209">
            <v>25.366599999999998</v>
          </cell>
          <cell r="O1209">
            <v>98185.23</v>
          </cell>
          <cell r="P1209">
            <v>98185.23</v>
          </cell>
          <cell r="Q1209">
            <v>0</v>
          </cell>
          <cell r="R1209">
            <v>-11.3</v>
          </cell>
          <cell r="S1209">
            <v>-43738.35</v>
          </cell>
          <cell r="T1209">
            <v>-43738.35</v>
          </cell>
          <cell r="U1209">
            <v>0</v>
          </cell>
          <cell r="V1209">
            <v>-12.0053</v>
          </cell>
          <cell r="W1209">
            <v>-46468.24</v>
          </cell>
          <cell r="X1209">
            <v>-46468.24</v>
          </cell>
          <cell r="Y1209">
            <v>0</v>
          </cell>
        </row>
        <row r="1210">
          <cell r="A1210">
            <v>200111</v>
          </cell>
          <cell r="B1210" t="str">
            <v>foc56</v>
          </cell>
          <cell r="C1210" t="str">
            <v>foc</v>
          </cell>
          <cell r="D1210">
            <v>37203</v>
          </cell>
          <cell r="E1210">
            <v>37218</v>
          </cell>
          <cell r="F1210">
            <v>37221</v>
          </cell>
          <cell r="G1210">
            <v>37221</v>
          </cell>
          <cell r="H1210">
            <v>3841.58</v>
          </cell>
          <cell r="I1210">
            <v>3841.58</v>
          </cell>
          <cell r="J1210" t="str">
            <v>КГОК</v>
          </cell>
          <cell r="K1210" t="str">
            <v>КГОК</v>
          </cell>
          <cell r="L1210" t="str">
            <v>GMF</v>
          </cell>
          <cell r="M1210" t="str">
            <v>Shiran</v>
          </cell>
          <cell r="N1210">
            <v>25.366599999999998</v>
          </cell>
          <cell r="O1210">
            <v>97447.83</v>
          </cell>
          <cell r="P1210">
            <v>97447.83</v>
          </cell>
          <cell r="Q1210">
            <v>0</v>
          </cell>
          <cell r="R1210">
            <v>-11.3</v>
          </cell>
          <cell r="S1210">
            <v>-43409.85</v>
          </cell>
          <cell r="T1210">
            <v>-43409.85</v>
          </cell>
          <cell r="U1210">
            <v>0</v>
          </cell>
          <cell r="V1210">
            <v>-11.982200000000001</v>
          </cell>
          <cell r="W1210">
            <v>-46030.53</v>
          </cell>
          <cell r="X1210">
            <v>-46030.53</v>
          </cell>
          <cell r="Y1210">
            <v>0</v>
          </cell>
        </row>
        <row r="1211">
          <cell r="A1211">
            <v>200111</v>
          </cell>
          <cell r="B1211" t="str">
            <v>foc57</v>
          </cell>
          <cell r="C1211" t="str">
            <v>foc</v>
          </cell>
          <cell r="D1211">
            <v>37204</v>
          </cell>
          <cell r="E1211">
            <v>37218</v>
          </cell>
          <cell r="F1211">
            <v>37221</v>
          </cell>
          <cell r="G1211">
            <v>37221</v>
          </cell>
          <cell r="H1211">
            <v>3921.76</v>
          </cell>
          <cell r="I1211">
            <v>3921.76</v>
          </cell>
          <cell r="J1211" t="str">
            <v>КГОК</v>
          </cell>
          <cell r="K1211" t="str">
            <v>КГОК</v>
          </cell>
          <cell r="L1211" t="str">
            <v>GMF</v>
          </cell>
          <cell r="M1211" t="str">
            <v>Shiran</v>
          </cell>
          <cell r="N1211">
            <v>25.327100000000002</v>
          </cell>
          <cell r="O1211">
            <v>99326.81</v>
          </cell>
          <cell r="P1211">
            <v>99326.81</v>
          </cell>
          <cell r="Q1211">
            <v>0</v>
          </cell>
          <cell r="R1211">
            <v>-11.28</v>
          </cell>
          <cell r="S1211">
            <v>-44237.45</v>
          </cell>
          <cell r="T1211">
            <v>-44237.45</v>
          </cell>
          <cell r="U1211">
            <v>0</v>
          </cell>
          <cell r="V1211">
            <v>-11.9785</v>
          </cell>
          <cell r="W1211">
            <v>-46976.93</v>
          </cell>
          <cell r="X1211">
            <v>-46976.93</v>
          </cell>
          <cell r="Y1211">
            <v>0</v>
          </cell>
        </row>
        <row r="1212">
          <cell r="A1212">
            <v>200111</v>
          </cell>
          <cell r="B1212" t="str">
            <v>foc58</v>
          </cell>
          <cell r="C1212" t="str">
            <v>foc</v>
          </cell>
          <cell r="D1212">
            <v>37205</v>
          </cell>
          <cell r="E1212">
            <v>37224</v>
          </cell>
          <cell r="F1212">
            <v>37225</v>
          </cell>
          <cell r="G1212">
            <v>37225</v>
          </cell>
          <cell r="H1212">
            <v>3886.22</v>
          </cell>
          <cell r="I1212">
            <v>3886.22</v>
          </cell>
          <cell r="J1212" t="str">
            <v>КГОК</v>
          </cell>
          <cell r="K1212" t="str">
            <v>КГОК</v>
          </cell>
          <cell r="L1212" t="str">
            <v>GMF</v>
          </cell>
          <cell r="M1212" t="str">
            <v>Shiran</v>
          </cell>
          <cell r="N1212">
            <v>25.287600000000001</v>
          </cell>
          <cell r="O1212">
            <v>98273.17</v>
          </cell>
          <cell r="P1212">
            <v>98273.17</v>
          </cell>
          <cell r="Q1212">
            <v>0</v>
          </cell>
          <cell r="R1212">
            <v>-11.26</v>
          </cell>
          <cell r="S1212">
            <v>-43758.84</v>
          </cell>
          <cell r="T1212">
            <v>-43758.84</v>
          </cell>
          <cell r="U1212">
            <v>0</v>
          </cell>
          <cell r="V1212">
            <v>-11.9907</v>
          </cell>
          <cell r="W1212">
            <v>-46598.37</v>
          </cell>
          <cell r="X1212">
            <v>-46598.37</v>
          </cell>
          <cell r="Y1212">
            <v>0</v>
          </cell>
        </row>
        <row r="1213">
          <cell r="A1213">
            <v>200112</v>
          </cell>
          <cell r="B1213" t="str">
            <v>foc59</v>
          </cell>
          <cell r="C1213" t="str">
            <v>foc</v>
          </cell>
          <cell r="D1213">
            <v>37206</v>
          </cell>
          <cell r="E1213">
            <v>37225</v>
          </cell>
          <cell r="F1213">
            <v>37228</v>
          </cell>
          <cell r="G1213">
            <v>37228</v>
          </cell>
          <cell r="H1213">
            <v>3916.21</v>
          </cell>
          <cell r="I1213">
            <v>3916.21</v>
          </cell>
          <cell r="J1213" t="str">
            <v>КГОК</v>
          </cell>
          <cell r="K1213" t="str">
            <v>КГОК</v>
          </cell>
          <cell r="L1213" t="str">
            <v>GMF</v>
          </cell>
          <cell r="M1213" t="str">
            <v>Shiran</v>
          </cell>
          <cell r="N1213">
            <v>25.366599999999998</v>
          </cell>
          <cell r="O1213">
            <v>99340.93</v>
          </cell>
          <cell r="P1213">
            <v>99340.93</v>
          </cell>
          <cell r="Q1213">
            <v>0</v>
          </cell>
          <cell r="R1213">
            <v>-11.3</v>
          </cell>
          <cell r="S1213">
            <v>-44253.17</v>
          </cell>
          <cell r="T1213">
            <v>-44253.17</v>
          </cell>
          <cell r="U1213">
            <v>0</v>
          </cell>
          <cell r="V1213">
            <v>-11.9895</v>
          </cell>
          <cell r="W1213">
            <v>-46953.27</v>
          </cell>
          <cell r="X1213">
            <v>-46953.27</v>
          </cell>
          <cell r="Y1213">
            <v>0</v>
          </cell>
        </row>
        <row r="1214">
          <cell r="A1214">
            <v>200110</v>
          </cell>
          <cell r="B1214" t="str">
            <v>foc60</v>
          </cell>
          <cell r="C1214" t="str">
            <v>foc</v>
          </cell>
          <cell r="D1214">
            <v>37184</v>
          </cell>
          <cell r="E1214">
            <v>37184</v>
          </cell>
          <cell r="F1214">
            <v>37186</v>
          </cell>
          <cell r="G1214">
            <v>37186</v>
          </cell>
          <cell r="H1214">
            <v>420.5</v>
          </cell>
          <cell r="I1214">
            <v>465.43200000000002</v>
          </cell>
          <cell r="J1214" t="str">
            <v>КГОК</v>
          </cell>
          <cell r="K1214" t="str">
            <v>КГОК</v>
          </cell>
          <cell r="L1214" t="str">
            <v>GMF</v>
          </cell>
          <cell r="M1214" t="str">
            <v>Coferal</v>
          </cell>
          <cell r="N1214">
            <v>27</v>
          </cell>
          <cell r="O1214">
            <v>12566.66</v>
          </cell>
          <cell r="P1214">
            <v>12566.66</v>
          </cell>
          <cell r="Q1214">
            <v>0</v>
          </cell>
          <cell r="R1214">
            <v>-11.36</v>
          </cell>
          <cell r="S1214">
            <v>-4776.88</v>
          </cell>
          <cell r="T1214">
            <v>-4776.88</v>
          </cell>
          <cell r="U1214">
            <v>0</v>
          </cell>
          <cell r="V1214">
            <v>-12.093500000000001</v>
          </cell>
          <cell r="W1214">
            <v>-5628.7</v>
          </cell>
          <cell r="X1214">
            <v>-5628.7</v>
          </cell>
          <cell r="Y1214">
            <v>0</v>
          </cell>
        </row>
        <row r="1215">
          <cell r="A1215">
            <v>200112</v>
          </cell>
          <cell r="B1215" t="str">
            <v>foc61</v>
          </cell>
          <cell r="C1215" t="str">
            <v>foc</v>
          </cell>
          <cell r="D1215">
            <v>37228</v>
          </cell>
          <cell r="E1215">
            <v>37229</v>
          </cell>
          <cell r="F1215">
            <v>37230</v>
          </cell>
          <cell r="G1215">
            <v>37230</v>
          </cell>
          <cell r="H1215">
            <v>3885.81</v>
          </cell>
          <cell r="I1215">
            <v>3885.81</v>
          </cell>
          <cell r="J1215" t="str">
            <v>КГОК</v>
          </cell>
          <cell r="K1215" t="str">
            <v>КГОК</v>
          </cell>
          <cell r="L1215" t="str">
            <v>GMF</v>
          </cell>
          <cell r="M1215" t="str">
            <v>Shiran</v>
          </cell>
          <cell r="N1215">
            <v>25.327100000000002</v>
          </cell>
          <cell r="O1215">
            <v>98416.3</v>
          </cell>
          <cell r="P1215">
            <v>98416.3</v>
          </cell>
          <cell r="Q1215">
            <v>0</v>
          </cell>
          <cell r="R1215">
            <v>-11.28</v>
          </cell>
          <cell r="S1215">
            <v>-43831.94</v>
          </cell>
          <cell r="T1215">
            <v>-43831.94</v>
          </cell>
          <cell r="U1215">
            <v>0</v>
          </cell>
          <cell r="V1215">
            <v>-11.979799999999999</v>
          </cell>
          <cell r="W1215">
            <v>-46551.05</v>
          </cell>
          <cell r="X1215">
            <v>-46551.05</v>
          </cell>
          <cell r="Y1215">
            <v>0</v>
          </cell>
        </row>
        <row r="1216">
          <cell r="A1216">
            <v>200112</v>
          </cell>
          <cell r="B1216" t="str">
            <v>foc62</v>
          </cell>
          <cell r="C1216" t="str">
            <v>foc</v>
          </cell>
          <cell r="D1216">
            <v>37229</v>
          </cell>
          <cell r="E1216">
            <v>37233</v>
          </cell>
          <cell r="F1216">
            <v>37235</v>
          </cell>
          <cell r="G1216">
            <v>37235</v>
          </cell>
          <cell r="H1216">
            <v>3893.32</v>
          </cell>
          <cell r="I1216">
            <v>3893.32</v>
          </cell>
          <cell r="J1216" t="str">
            <v>КГОК</v>
          </cell>
          <cell r="K1216" t="str">
            <v>КГОК</v>
          </cell>
          <cell r="L1216" t="str">
            <v>GMF</v>
          </cell>
          <cell r="M1216" t="str">
            <v>Shiran</v>
          </cell>
          <cell r="N1216">
            <v>25.287600000000001</v>
          </cell>
          <cell r="O1216">
            <v>98452.72</v>
          </cell>
          <cell r="P1216">
            <v>98452.72</v>
          </cell>
          <cell r="Q1216">
            <v>0</v>
          </cell>
          <cell r="R1216">
            <v>-11.26</v>
          </cell>
          <cell r="S1216">
            <v>-43838.78</v>
          </cell>
          <cell r="T1216">
            <v>-43838.78</v>
          </cell>
          <cell r="U1216">
            <v>0</v>
          </cell>
          <cell r="V1216">
            <v>-11.9931</v>
          </cell>
          <cell r="W1216">
            <v>-46693.01</v>
          </cell>
          <cell r="X1216">
            <v>-46693.01</v>
          </cell>
          <cell r="Y1216">
            <v>0</v>
          </cell>
        </row>
        <row r="1217">
          <cell r="A1217">
            <v>200112</v>
          </cell>
          <cell r="B1217" t="str">
            <v>foc63</v>
          </cell>
          <cell r="C1217" t="str">
            <v>foc</v>
          </cell>
          <cell r="D1217">
            <v>37231</v>
          </cell>
          <cell r="E1217">
            <v>37235</v>
          </cell>
          <cell r="F1217">
            <v>37236</v>
          </cell>
          <cell r="G1217">
            <v>37236</v>
          </cell>
          <cell r="H1217">
            <v>3898.26</v>
          </cell>
          <cell r="I1217">
            <v>3898.26</v>
          </cell>
          <cell r="J1217" t="str">
            <v>КГОК</v>
          </cell>
          <cell r="K1217" t="str">
            <v>КГОК</v>
          </cell>
          <cell r="L1217" t="str">
            <v>GMF</v>
          </cell>
          <cell r="M1217" t="str">
            <v>Shiran</v>
          </cell>
          <cell r="N1217">
            <v>25.366599999999998</v>
          </cell>
          <cell r="O1217">
            <v>98885.6</v>
          </cell>
          <cell r="P1217">
            <v>98885.6</v>
          </cell>
          <cell r="Q1217">
            <v>0</v>
          </cell>
          <cell r="R1217">
            <v>-11.3</v>
          </cell>
          <cell r="S1217">
            <v>-44050.34</v>
          </cell>
          <cell r="T1217">
            <v>-44050.34</v>
          </cell>
          <cell r="U1217">
            <v>0</v>
          </cell>
          <cell r="V1217">
            <v>-11.9809</v>
          </cell>
          <cell r="W1217">
            <v>-46704.84</v>
          </cell>
          <cell r="X1217">
            <v>-46704.84</v>
          </cell>
          <cell r="Y1217">
            <v>0</v>
          </cell>
        </row>
        <row r="1218">
          <cell r="A1218">
            <v>200112</v>
          </cell>
          <cell r="B1218" t="str">
            <v>foc64</v>
          </cell>
          <cell r="C1218" t="str">
            <v>foc</v>
          </cell>
          <cell r="D1218">
            <v>37232</v>
          </cell>
          <cell r="E1218">
            <v>37236</v>
          </cell>
          <cell r="F1218">
            <v>37238</v>
          </cell>
          <cell r="G1218">
            <v>37238</v>
          </cell>
          <cell r="H1218">
            <v>3869.45</v>
          </cell>
          <cell r="I1218">
            <v>3869.45</v>
          </cell>
          <cell r="J1218" t="str">
            <v>КГОК</v>
          </cell>
          <cell r="K1218" t="str">
            <v>КГОК</v>
          </cell>
          <cell r="L1218" t="str">
            <v>GMF</v>
          </cell>
          <cell r="M1218" t="str">
            <v>Shiran</v>
          </cell>
          <cell r="N1218">
            <v>25.287600000000001</v>
          </cell>
          <cell r="O1218">
            <v>97849.1</v>
          </cell>
          <cell r="P1218">
            <v>97849.1</v>
          </cell>
          <cell r="Q1218">
            <v>0</v>
          </cell>
          <cell r="R1218">
            <v>-11.26</v>
          </cell>
          <cell r="S1218">
            <v>-43570.01</v>
          </cell>
          <cell r="T1218">
            <v>-43570.01</v>
          </cell>
          <cell r="U1218">
            <v>0</v>
          </cell>
          <cell r="V1218">
            <v>-11.9907</v>
          </cell>
          <cell r="W1218">
            <v>-46397.26</v>
          </cell>
          <cell r="X1218">
            <v>-46397.26</v>
          </cell>
          <cell r="Y1218">
            <v>0</v>
          </cell>
        </row>
        <row r="1219">
          <cell r="A1219">
            <v>200112</v>
          </cell>
          <cell r="B1219" t="str">
            <v>foc65</v>
          </cell>
          <cell r="C1219" t="str">
            <v>foc</v>
          </cell>
          <cell r="D1219">
            <v>37235</v>
          </cell>
          <cell r="E1219">
            <v>37237</v>
          </cell>
          <cell r="F1219">
            <v>37238</v>
          </cell>
          <cell r="G1219">
            <v>37238</v>
          </cell>
          <cell r="H1219">
            <v>3892.52</v>
          </cell>
          <cell r="I1219">
            <v>3892.52</v>
          </cell>
          <cell r="J1219" t="str">
            <v>КГОК</v>
          </cell>
          <cell r="K1219" t="str">
            <v>КГОК</v>
          </cell>
          <cell r="L1219" t="str">
            <v>GMF</v>
          </cell>
          <cell r="M1219" t="str">
            <v>Shiran</v>
          </cell>
          <cell r="N1219">
            <v>25.287600000000001</v>
          </cell>
          <cell r="O1219">
            <v>98432.49</v>
          </cell>
          <cell r="P1219">
            <v>98432.49</v>
          </cell>
          <cell r="Q1219">
            <v>0</v>
          </cell>
          <cell r="R1219">
            <v>-11.26</v>
          </cell>
          <cell r="S1219">
            <v>-43829.78</v>
          </cell>
          <cell r="T1219">
            <v>-43829.78</v>
          </cell>
          <cell r="U1219">
            <v>0</v>
          </cell>
          <cell r="V1219">
            <v>-11.971299999999999</v>
          </cell>
          <cell r="W1219">
            <v>-46598.37</v>
          </cell>
          <cell r="X1219">
            <v>-46598.37</v>
          </cell>
          <cell r="Y1219">
            <v>0</v>
          </cell>
        </row>
        <row r="1220">
          <cell r="A1220">
            <v>200112</v>
          </cell>
          <cell r="B1220" t="str">
            <v>foc66</v>
          </cell>
          <cell r="C1220" t="str">
            <v>foc</v>
          </cell>
          <cell r="D1220">
            <v>37239</v>
          </cell>
          <cell r="E1220">
            <v>37244</v>
          </cell>
          <cell r="F1220">
            <v>37245</v>
          </cell>
          <cell r="G1220">
            <v>37245</v>
          </cell>
          <cell r="H1220">
            <v>3871.83</v>
          </cell>
          <cell r="I1220">
            <v>3871.83</v>
          </cell>
          <cell r="J1220" t="str">
            <v>КГОК</v>
          </cell>
          <cell r="K1220" t="str">
            <v>КГОК</v>
          </cell>
          <cell r="L1220" t="str">
            <v>GMF</v>
          </cell>
          <cell r="M1220" t="str">
            <v>Shiran</v>
          </cell>
          <cell r="N1220">
            <v>25.406099999999999</v>
          </cell>
          <cell r="O1220">
            <v>98368.1</v>
          </cell>
          <cell r="P1220">
            <v>98368.1</v>
          </cell>
          <cell r="Q1220">
            <v>0</v>
          </cell>
          <cell r="R1220">
            <v>-11.32</v>
          </cell>
          <cell r="S1220">
            <v>-43829.120000000003</v>
          </cell>
          <cell r="T1220">
            <v>-43829.120000000003</v>
          </cell>
          <cell r="U1220">
            <v>0</v>
          </cell>
          <cell r="V1220">
            <v>-12.0016</v>
          </cell>
          <cell r="W1220">
            <v>-46468.24</v>
          </cell>
          <cell r="X1220">
            <v>-46468.24</v>
          </cell>
          <cell r="Y1220">
            <v>0</v>
          </cell>
        </row>
        <row r="1221">
          <cell r="A1221">
            <v>200201</v>
          </cell>
          <cell r="B1221" t="str">
            <v>foc67</v>
          </cell>
          <cell r="C1221" t="str">
            <v>foc</v>
          </cell>
          <cell r="D1221">
            <v>37259</v>
          </cell>
          <cell r="E1221">
            <v>37274</v>
          </cell>
          <cell r="F1221">
            <v>37277</v>
          </cell>
          <cell r="G1221">
            <v>37277</v>
          </cell>
          <cell r="H1221">
            <v>3844.37</v>
          </cell>
          <cell r="I1221">
            <v>3844.37</v>
          </cell>
          <cell r="J1221" t="str">
            <v>КГОК</v>
          </cell>
          <cell r="K1221" t="str">
            <v>КГОК</v>
          </cell>
          <cell r="L1221" t="str">
            <v>GMF</v>
          </cell>
          <cell r="M1221" t="str">
            <v>Shiran</v>
          </cell>
          <cell r="N1221">
            <v>25.538499999999999</v>
          </cell>
          <cell r="O1221">
            <v>98179.45</v>
          </cell>
          <cell r="P1221">
            <v>98179.45</v>
          </cell>
          <cell r="Q1221">
            <v>0</v>
          </cell>
          <cell r="R1221">
            <v>-11.3</v>
          </cell>
          <cell r="S1221">
            <v>-43441.38</v>
          </cell>
          <cell r="T1221">
            <v>-43441.38</v>
          </cell>
          <cell r="U1221">
            <v>0</v>
          </cell>
          <cell r="V1221">
            <v>-12.157999999999999</v>
          </cell>
          <cell r="W1221">
            <v>-46740</v>
          </cell>
          <cell r="X1221">
            <v>-46740</v>
          </cell>
          <cell r="Y1221">
            <v>0</v>
          </cell>
        </row>
        <row r="1222">
          <cell r="A1222">
            <v>200201</v>
          </cell>
          <cell r="B1222" t="str">
            <v>foc68</v>
          </cell>
          <cell r="C1222" t="str">
            <v>foc</v>
          </cell>
          <cell r="D1222">
            <v>37263</v>
          </cell>
          <cell r="E1222">
            <v>37274</v>
          </cell>
          <cell r="F1222">
            <v>37277</v>
          </cell>
          <cell r="G1222">
            <v>37277</v>
          </cell>
          <cell r="H1222">
            <v>3835.45</v>
          </cell>
          <cell r="I1222">
            <v>3835.45</v>
          </cell>
          <cell r="J1222" t="str">
            <v>КГОК</v>
          </cell>
          <cell r="K1222" t="str">
            <v>КГОК</v>
          </cell>
          <cell r="L1222" t="str">
            <v>GMF</v>
          </cell>
          <cell r="M1222" t="str">
            <v>Shiran</v>
          </cell>
          <cell r="N1222">
            <v>25.4589</v>
          </cell>
          <cell r="O1222">
            <v>97646.34</v>
          </cell>
          <cell r="P1222">
            <v>97646.34</v>
          </cell>
          <cell r="Q1222">
            <v>0</v>
          </cell>
          <cell r="R1222">
            <v>-11.26</v>
          </cell>
          <cell r="S1222">
            <v>-43187.17</v>
          </cell>
          <cell r="T1222">
            <v>-43187.17</v>
          </cell>
          <cell r="U1222">
            <v>0</v>
          </cell>
          <cell r="V1222">
            <v>-12.151899999999999</v>
          </cell>
          <cell r="W1222">
            <v>-46608</v>
          </cell>
          <cell r="X1222">
            <v>-46608</v>
          </cell>
          <cell r="Y1222">
            <v>0</v>
          </cell>
        </row>
        <row r="1223">
          <cell r="A1223">
            <v>200201</v>
          </cell>
          <cell r="B1223" t="str">
            <v>foc69</v>
          </cell>
          <cell r="C1223" t="str">
            <v>foc</v>
          </cell>
          <cell r="D1223">
            <v>37265</v>
          </cell>
          <cell r="E1223">
            <v>37275</v>
          </cell>
          <cell r="F1223">
            <v>37277</v>
          </cell>
          <cell r="G1223">
            <v>37277</v>
          </cell>
          <cell r="H1223">
            <v>3834.32</v>
          </cell>
          <cell r="I1223">
            <v>3834.32</v>
          </cell>
          <cell r="J1223" t="str">
            <v>КГОК</v>
          </cell>
          <cell r="K1223" t="str">
            <v>КГОК</v>
          </cell>
          <cell r="L1223" t="str">
            <v>GMF</v>
          </cell>
          <cell r="M1223" t="str">
            <v>Shiran</v>
          </cell>
          <cell r="N1223">
            <v>25.4589</v>
          </cell>
          <cell r="O1223">
            <v>97617.57</v>
          </cell>
          <cell r="P1223">
            <v>97617.57</v>
          </cell>
          <cell r="Q1223">
            <v>0</v>
          </cell>
          <cell r="R1223">
            <v>-11.26</v>
          </cell>
          <cell r="S1223">
            <v>-43174.44</v>
          </cell>
          <cell r="T1223">
            <v>-43174.44</v>
          </cell>
          <cell r="U1223">
            <v>0</v>
          </cell>
          <cell r="V1223">
            <v>-12.1617</v>
          </cell>
          <cell r="W1223">
            <v>-46632</v>
          </cell>
          <cell r="X1223">
            <v>-46632</v>
          </cell>
          <cell r="Y1223">
            <v>0</v>
          </cell>
        </row>
        <row r="1224">
          <cell r="A1224">
            <v>200201</v>
          </cell>
          <cell r="B1224" t="str">
            <v>foc70</v>
          </cell>
          <cell r="C1224" t="str">
            <v>foc</v>
          </cell>
          <cell r="D1224">
            <v>37267</v>
          </cell>
          <cell r="E1224">
            <v>37277</v>
          </cell>
          <cell r="F1224">
            <v>37278</v>
          </cell>
          <cell r="G1224">
            <v>37278</v>
          </cell>
          <cell r="H1224">
            <v>3862.34</v>
          </cell>
          <cell r="I1224">
            <v>3862.34</v>
          </cell>
          <cell r="J1224" t="str">
            <v>КГОК</v>
          </cell>
          <cell r="K1224" t="str">
            <v>КГОК</v>
          </cell>
          <cell r="L1224" t="str">
            <v>GMF</v>
          </cell>
          <cell r="M1224" t="str">
            <v>Shiran</v>
          </cell>
          <cell r="N1224">
            <v>25.498699999999999</v>
          </cell>
          <cell r="O1224">
            <v>98484.65</v>
          </cell>
          <cell r="P1224">
            <v>98484.65</v>
          </cell>
          <cell r="Q1224">
            <v>0</v>
          </cell>
          <cell r="R1224">
            <v>-11.28</v>
          </cell>
          <cell r="S1224">
            <v>-43567.199999999997</v>
          </cell>
          <cell r="T1224">
            <v>-43567.199999999997</v>
          </cell>
          <cell r="U1224">
            <v>0</v>
          </cell>
          <cell r="V1224">
            <v>-12.160500000000001</v>
          </cell>
          <cell r="W1224">
            <v>-46968</v>
          </cell>
          <cell r="X1224">
            <v>-46968</v>
          </cell>
          <cell r="Y1224">
            <v>0</v>
          </cell>
        </row>
        <row r="1225">
          <cell r="A1225">
            <v>200201</v>
          </cell>
          <cell r="B1225" t="str">
            <v>foc71</v>
          </cell>
          <cell r="C1225" t="str">
            <v>foc</v>
          </cell>
          <cell r="D1225">
            <v>37270</v>
          </cell>
          <cell r="E1225">
            <v>37279</v>
          </cell>
          <cell r="F1225">
            <v>37280</v>
          </cell>
          <cell r="G1225">
            <v>37280</v>
          </cell>
          <cell r="H1225">
            <v>3822.96</v>
          </cell>
          <cell r="I1225">
            <v>3822.96</v>
          </cell>
          <cell r="J1225" t="str">
            <v>КГОК</v>
          </cell>
          <cell r="K1225" t="str">
            <v>КГОК</v>
          </cell>
          <cell r="L1225" t="str">
            <v>GMF</v>
          </cell>
          <cell r="M1225" t="str">
            <v>Shiran</v>
          </cell>
          <cell r="N1225">
            <v>25.578199999999999</v>
          </cell>
          <cell r="O1225">
            <v>97784.43</v>
          </cell>
          <cell r="P1225">
            <v>97784.43</v>
          </cell>
          <cell r="Q1225">
            <v>0</v>
          </cell>
          <cell r="R1225">
            <v>-11.32</v>
          </cell>
          <cell r="S1225">
            <v>-43275.91</v>
          </cell>
          <cell r="T1225">
            <v>-43275.91</v>
          </cell>
          <cell r="U1225">
            <v>0</v>
          </cell>
          <cell r="V1225">
            <v>-12.179</v>
          </cell>
          <cell r="W1225">
            <v>-46560</v>
          </cell>
          <cell r="X1225">
            <v>-46560</v>
          </cell>
          <cell r="Y1225">
            <v>0</v>
          </cell>
        </row>
        <row r="1226">
          <cell r="A1226">
            <v>200201</v>
          </cell>
          <cell r="B1226" t="str">
            <v>foc72</v>
          </cell>
          <cell r="C1226" t="str">
            <v>foc</v>
          </cell>
          <cell r="D1226">
            <v>37272</v>
          </cell>
          <cell r="E1226">
            <v>37281</v>
          </cell>
          <cell r="F1226">
            <v>37284</v>
          </cell>
          <cell r="G1226">
            <v>37284</v>
          </cell>
          <cell r="H1226">
            <v>3839.92</v>
          </cell>
          <cell r="I1226">
            <v>3839.92</v>
          </cell>
          <cell r="J1226" t="str">
            <v>КГОК</v>
          </cell>
          <cell r="K1226" t="str">
            <v>КГОК</v>
          </cell>
          <cell r="L1226" t="str">
            <v>GMF</v>
          </cell>
          <cell r="M1226" t="str">
            <v>Shiran</v>
          </cell>
          <cell r="N1226">
            <v>25.578199999999999</v>
          </cell>
          <cell r="O1226">
            <v>98218.25</v>
          </cell>
          <cell r="P1226">
            <v>98218.25</v>
          </cell>
          <cell r="Q1226">
            <v>0</v>
          </cell>
          <cell r="R1226">
            <v>-11.32</v>
          </cell>
          <cell r="S1226">
            <v>-43467.9</v>
          </cell>
          <cell r="T1226">
            <v>-43467.9</v>
          </cell>
          <cell r="U1226">
            <v>0</v>
          </cell>
          <cell r="V1226">
            <v>-12.1815</v>
          </cell>
          <cell r="W1226">
            <v>-46776</v>
          </cell>
          <cell r="X1226">
            <v>-46776</v>
          </cell>
          <cell r="Y1226">
            <v>0</v>
          </cell>
        </row>
        <row r="1227">
          <cell r="A1227">
            <v>200201</v>
          </cell>
          <cell r="B1227" t="str">
            <v>foc73</v>
          </cell>
          <cell r="C1227" t="str">
            <v>foc</v>
          </cell>
          <cell r="D1227">
            <v>37274</v>
          </cell>
          <cell r="E1227">
            <v>37283</v>
          </cell>
          <cell r="F1227">
            <v>37284</v>
          </cell>
          <cell r="G1227">
            <v>37284</v>
          </cell>
          <cell r="H1227">
            <v>3836.68</v>
          </cell>
          <cell r="I1227">
            <v>3836.68</v>
          </cell>
          <cell r="J1227" t="str">
            <v>КГОК</v>
          </cell>
          <cell r="K1227" t="str">
            <v>КГОК</v>
          </cell>
          <cell r="L1227" t="str">
            <v>GMF</v>
          </cell>
          <cell r="M1227" t="str">
            <v>Shiran</v>
          </cell>
          <cell r="N1227">
            <v>25.578199999999999</v>
          </cell>
          <cell r="O1227">
            <v>98135.37</v>
          </cell>
          <cell r="P1227">
            <v>98135.37</v>
          </cell>
          <cell r="Q1227">
            <v>0</v>
          </cell>
          <cell r="R1227">
            <v>-11.32</v>
          </cell>
          <cell r="S1227">
            <v>-43431.22</v>
          </cell>
          <cell r="T1227">
            <v>-43431.22</v>
          </cell>
          <cell r="U1227">
            <v>0</v>
          </cell>
          <cell r="V1227">
            <v>-12.160500000000001</v>
          </cell>
          <cell r="W1227">
            <v>-46656</v>
          </cell>
          <cell r="X1227">
            <v>-46656</v>
          </cell>
          <cell r="Y1227">
            <v>0</v>
          </cell>
        </row>
        <row r="1228">
          <cell r="A1228">
            <v>200201</v>
          </cell>
          <cell r="B1228" t="str">
            <v>foc74</v>
          </cell>
          <cell r="C1228" t="str">
            <v>foc</v>
          </cell>
          <cell r="D1228">
            <v>37277</v>
          </cell>
          <cell r="E1228">
            <v>37284</v>
          </cell>
          <cell r="F1228">
            <v>37286</v>
          </cell>
          <cell r="G1228">
            <v>37286</v>
          </cell>
          <cell r="H1228">
            <v>3847.03</v>
          </cell>
          <cell r="I1228">
            <v>3847.03</v>
          </cell>
          <cell r="J1228" t="str">
            <v>КГОК</v>
          </cell>
          <cell r="K1228" t="str">
            <v>КГОК</v>
          </cell>
          <cell r="L1228" t="str">
            <v>GMF</v>
          </cell>
          <cell r="M1228" t="str">
            <v>Shiran</v>
          </cell>
          <cell r="N1228">
            <v>25.578199999999999</v>
          </cell>
          <cell r="O1228">
            <v>98400.11</v>
          </cell>
          <cell r="P1228">
            <v>98400.11</v>
          </cell>
          <cell r="Q1228">
            <v>0</v>
          </cell>
          <cell r="R1228">
            <v>-11.32</v>
          </cell>
          <cell r="S1228">
            <v>-43548.38</v>
          </cell>
          <cell r="T1228">
            <v>-43548.38</v>
          </cell>
          <cell r="U1228">
            <v>0</v>
          </cell>
          <cell r="V1228">
            <v>-12.1372</v>
          </cell>
          <cell r="W1228">
            <v>-46692</v>
          </cell>
          <cell r="X1228">
            <v>-46692</v>
          </cell>
          <cell r="Y1228">
            <v>0</v>
          </cell>
        </row>
        <row r="1229">
          <cell r="A1229">
            <v>200201</v>
          </cell>
          <cell r="B1229" t="str">
            <v>foc75</v>
          </cell>
          <cell r="C1229" t="str">
            <v>foc</v>
          </cell>
          <cell r="D1229">
            <v>37280</v>
          </cell>
          <cell r="E1229">
            <v>37285</v>
          </cell>
          <cell r="F1229">
            <v>37286</v>
          </cell>
          <cell r="G1229">
            <v>37286</v>
          </cell>
          <cell r="H1229">
            <v>3861.63</v>
          </cell>
          <cell r="I1229">
            <v>3861.63</v>
          </cell>
          <cell r="J1229" t="str">
            <v>КГОК</v>
          </cell>
          <cell r="K1229" t="str">
            <v>КГОК</v>
          </cell>
          <cell r="L1229" t="str">
            <v>GMF</v>
          </cell>
          <cell r="M1229" t="str">
            <v>Shiran</v>
          </cell>
          <cell r="N1229">
            <v>25.617999999999999</v>
          </cell>
          <cell r="O1229">
            <v>98927.23</v>
          </cell>
          <cell r="P1229">
            <v>98927.23</v>
          </cell>
          <cell r="Q1229">
            <v>0</v>
          </cell>
          <cell r="R1229">
            <v>-11.34</v>
          </cell>
          <cell r="S1229">
            <v>-43790.879999999997</v>
          </cell>
          <cell r="T1229">
            <v>-43790.879999999997</v>
          </cell>
          <cell r="U1229">
            <v>0</v>
          </cell>
          <cell r="V1229">
            <v>-12.1286</v>
          </cell>
          <cell r="W1229">
            <v>-46836</v>
          </cell>
          <cell r="X1229">
            <v>-46836</v>
          </cell>
          <cell r="Y1229">
            <v>0</v>
          </cell>
        </row>
        <row r="1230">
          <cell r="A1230">
            <v>200201</v>
          </cell>
          <cell r="B1230" t="str">
            <v>foc76</v>
          </cell>
          <cell r="C1230" t="str">
            <v>foc</v>
          </cell>
          <cell r="D1230">
            <v>37284</v>
          </cell>
          <cell r="E1230">
            <v>37286</v>
          </cell>
          <cell r="F1230">
            <v>37287</v>
          </cell>
          <cell r="G1230">
            <v>37287</v>
          </cell>
          <cell r="H1230">
            <v>3846.8</v>
          </cell>
          <cell r="I1230">
            <v>3846.8</v>
          </cell>
          <cell r="J1230" t="str">
            <v>КГОК</v>
          </cell>
          <cell r="K1230" t="str">
            <v>КГОК</v>
          </cell>
          <cell r="L1230" t="str">
            <v>GMF</v>
          </cell>
          <cell r="M1230" t="str">
            <v>Shiran</v>
          </cell>
          <cell r="N1230">
            <v>25.538499999999999</v>
          </cell>
          <cell r="O1230">
            <v>98241.5</v>
          </cell>
          <cell r="P1230">
            <v>98241.5</v>
          </cell>
          <cell r="Q1230">
            <v>0</v>
          </cell>
          <cell r="R1230">
            <v>-11.3</v>
          </cell>
          <cell r="S1230">
            <v>-43468.84</v>
          </cell>
          <cell r="T1230">
            <v>-43468.84</v>
          </cell>
          <cell r="U1230">
            <v>0</v>
          </cell>
          <cell r="V1230">
            <v>-12.1753</v>
          </cell>
          <cell r="W1230">
            <v>-46836</v>
          </cell>
          <cell r="X1230">
            <v>-46836</v>
          </cell>
          <cell r="Y1230">
            <v>0</v>
          </cell>
        </row>
        <row r="1231">
          <cell r="A1231">
            <v>200202</v>
          </cell>
          <cell r="B1231" t="str">
            <v>foc77</v>
          </cell>
          <cell r="C1231" t="str">
            <v>foc</v>
          </cell>
          <cell r="D1231">
            <v>37291</v>
          </cell>
          <cell r="E1231">
            <v>37293</v>
          </cell>
          <cell r="F1231">
            <v>37295</v>
          </cell>
          <cell r="G1231">
            <v>37295</v>
          </cell>
          <cell r="H1231">
            <v>3859.78</v>
          </cell>
          <cell r="I1231">
            <v>3859.78</v>
          </cell>
          <cell r="J1231" t="str">
            <v>КГОК</v>
          </cell>
          <cell r="K1231" t="str">
            <v>КГОК</v>
          </cell>
          <cell r="L1231" t="str">
            <v>GMF</v>
          </cell>
          <cell r="M1231" t="str">
            <v>Shiran</v>
          </cell>
          <cell r="N1231">
            <v>25.538499999999999</v>
          </cell>
          <cell r="O1231">
            <v>98572.99</v>
          </cell>
          <cell r="P1231">
            <v>98572.99</v>
          </cell>
          <cell r="Q1231">
            <v>0</v>
          </cell>
          <cell r="R1231">
            <v>-11.3</v>
          </cell>
          <cell r="S1231">
            <v>-43615.51</v>
          </cell>
          <cell r="T1231">
            <v>-43615.51</v>
          </cell>
          <cell r="U1231">
            <v>0</v>
          </cell>
          <cell r="V1231">
            <v>-12.1655</v>
          </cell>
          <cell r="W1231">
            <v>-46956</v>
          </cell>
          <cell r="X1231">
            <v>-46956</v>
          </cell>
          <cell r="Y1231">
            <v>0</v>
          </cell>
        </row>
        <row r="1232">
          <cell r="A1232">
            <v>200202</v>
          </cell>
          <cell r="B1232" t="str">
            <v>foc78</v>
          </cell>
          <cell r="C1232" t="str">
            <v>foc</v>
          </cell>
          <cell r="D1232">
            <v>37294</v>
          </cell>
          <cell r="E1232">
            <v>37295</v>
          </cell>
          <cell r="F1232">
            <v>37298</v>
          </cell>
          <cell r="G1232">
            <v>37298</v>
          </cell>
          <cell r="H1232">
            <v>3866.25</v>
          </cell>
          <cell r="I1232">
            <v>3866.25</v>
          </cell>
          <cell r="J1232" t="str">
            <v>КГОК</v>
          </cell>
          <cell r="K1232" t="str">
            <v>КГОК</v>
          </cell>
          <cell r="L1232" t="str">
            <v>GMF</v>
          </cell>
          <cell r="M1232" t="str">
            <v>Shiran</v>
          </cell>
          <cell r="N1232">
            <v>25.4589</v>
          </cell>
          <cell r="O1232">
            <v>98430.48</v>
          </cell>
          <cell r="P1232">
            <v>98430.48</v>
          </cell>
          <cell r="Q1232">
            <v>0</v>
          </cell>
          <cell r="R1232">
            <v>-11.26</v>
          </cell>
          <cell r="S1232">
            <v>-43533.98</v>
          </cell>
          <cell r="T1232">
            <v>-43533.98</v>
          </cell>
          <cell r="U1232">
            <v>0</v>
          </cell>
          <cell r="V1232">
            <v>-12.148199999999999</v>
          </cell>
          <cell r="W1232">
            <v>-46968</v>
          </cell>
          <cell r="X1232">
            <v>-46968</v>
          </cell>
          <cell r="Y1232">
            <v>0</v>
          </cell>
        </row>
        <row r="1233">
          <cell r="A1233">
            <v>200202</v>
          </cell>
          <cell r="B1233" t="str">
            <v>foc79</v>
          </cell>
          <cell r="C1233" t="str">
            <v>foc</v>
          </cell>
          <cell r="D1233">
            <v>37298</v>
          </cell>
          <cell r="E1233">
            <v>37298</v>
          </cell>
          <cell r="F1233">
            <v>37300</v>
          </cell>
          <cell r="G1233">
            <v>37300</v>
          </cell>
          <cell r="H1233">
            <v>3874.76</v>
          </cell>
          <cell r="I1233">
            <v>3874.76</v>
          </cell>
          <cell r="J1233" t="str">
            <v>КГОК</v>
          </cell>
          <cell r="K1233" t="str">
            <v>КГОК</v>
          </cell>
          <cell r="L1233" t="str">
            <v>GMF</v>
          </cell>
          <cell r="M1233" t="str">
            <v>Shiran</v>
          </cell>
          <cell r="N1233">
            <v>25.538499999999999</v>
          </cell>
          <cell r="O1233">
            <v>98955.56</v>
          </cell>
          <cell r="P1233">
            <v>98955.56</v>
          </cell>
          <cell r="Q1233">
            <v>0</v>
          </cell>
          <cell r="R1233">
            <v>-11.3</v>
          </cell>
          <cell r="S1233">
            <v>-43784.79</v>
          </cell>
          <cell r="T1233">
            <v>-43784.79</v>
          </cell>
          <cell r="U1233">
            <v>0</v>
          </cell>
          <cell r="V1233">
            <v>-12.1556</v>
          </cell>
          <cell r="W1233">
            <v>-47100</v>
          </cell>
          <cell r="X1233">
            <v>-47100</v>
          </cell>
          <cell r="Y1233">
            <v>0</v>
          </cell>
        </row>
        <row r="1234">
          <cell r="A1234">
            <v>200202</v>
          </cell>
          <cell r="B1234" t="str">
            <v>foc80</v>
          </cell>
          <cell r="C1234" t="str">
            <v>foc</v>
          </cell>
          <cell r="D1234">
            <v>37301</v>
          </cell>
          <cell r="E1234">
            <v>37300</v>
          </cell>
          <cell r="F1234">
            <v>37301</v>
          </cell>
          <cell r="G1234">
            <v>37301</v>
          </cell>
          <cell r="H1234">
            <v>3853.77</v>
          </cell>
          <cell r="I1234">
            <v>3853.77</v>
          </cell>
          <cell r="J1234" t="str">
            <v>КГОК</v>
          </cell>
          <cell r="K1234" t="str">
            <v>КГОК</v>
          </cell>
          <cell r="L1234" t="str">
            <v>GMF</v>
          </cell>
          <cell r="M1234" t="str">
            <v>Shiran</v>
          </cell>
          <cell r="N1234">
            <v>25.4589</v>
          </cell>
          <cell r="O1234">
            <v>98112.75</v>
          </cell>
          <cell r="P1234">
            <v>98112.75</v>
          </cell>
          <cell r="Q1234">
            <v>0</v>
          </cell>
          <cell r="R1234">
            <v>-11.26</v>
          </cell>
          <cell r="S1234">
            <v>-43393.45</v>
          </cell>
          <cell r="T1234">
            <v>-43393.45</v>
          </cell>
          <cell r="U1234">
            <v>0</v>
          </cell>
          <cell r="V1234">
            <v>-12.1408</v>
          </cell>
          <cell r="W1234">
            <v>-46788</v>
          </cell>
          <cell r="X1234">
            <v>-46788</v>
          </cell>
          <cell r="Y1234">
            <v>0</v>
          </cell>
        </row>
        <row r="1235">
          <cell r="A1235">
            <v>200202</v>
          </cell>
          <cell r="B1235" t="str">
            <v>foc81</v>
          </cell>
          <cell r="C1235" t="str">
            <v>foc</v>
          </cell>
          <cell r="D1235">
            <v>37305</v>
          </cell>
          <cell r="E1235">
            <v>37302</v>
          </cell>
          <cell r="F1235">
            <v>37305</v>
          </cell>
          <cell r="G1235">
            <v>37305</v>
          </cell>
          <cell r="H1235">
            <v>3896.47</v>
          </cell>
          <cell r="I1235">
            <v>3896.47</v>
          </cell>
          <cell r="J1235" t="str">
            <v>КГОК</v>
          </cell>
          <cell r="K1235" t="str">
            <v>КГОК</v>
          </cell>
          <cell r="L1235" t="str">
            <v>GMF</v>
          </cell>
          <cell r="M1235" t="str">
            <v>Shiran</v>
          </cell>
          <cell r="N1235">
            <v>25.4589</v>
          </cell>
          <cell r="O1235">
            <v>99199.84</v>
          </cell>
          <cell r="P1235">
            <v>99199.84</v>
          </cell>
          <cell r="Q1235">
            <v>0</v>
          </cell>
          <cell r="R1235">
            <v>-11.26</v>
          </cell>
          <cell r="S1235">
            <v>-43874.25</v>
          </cell>
          <cell r="T1235">
            <v>-43874.25</v>
          </cell>
          <cell r="U1235">
            <v>0</v>
          </cell>
          <cell r="V1235">
            <v>-12.1433</v>
          </cell>
          <cell r="W1235">
            <v>-47316</v>
          </cell>
          <cell r="X1235">
            <v>-47316</v>
          </cell>
          <cell r="Y1235">
            <v>0</v>
          </cell>
        </row>
        <row r="1236">
          <cell r="A1236">
            <v>200203</v>
          </cell>
          <cell r="B1236" t="str">
            <v>foc82</v>
          </cell>
          <cell r="C1236" t="str">
            <v>foc</v>
          </cell>
          <cell r="D1236">
            <v>37319</v>
          </cell>
          <cell r="E1236">
            <v>37316</v>
          </cell>
          <cell r="F1236">
            <v>37319</v>
          </cell>
          <cell r="G1236">
            <v>37319</v>
          </cell>
          <cell r="H1236">
            <v>3891.54</v>
          </cell>
          <cell r="I1236">
            <v>3891.54</v>
          </cell>
          <cell r="J1236" t="str">
            <v>КГОК</v>
          </cell>
          <cell r="K1236" t="str">
            <v>КГОК</v>
          </cell>
          <cell r="L1236" t="str">
            <v>GMF</v>
          </cell>
          <cell r="M1236" t="str">
            <v>Shiran</v>
          </cell>
          <cell r="N1236">
            <v>25.498699999999999</v>
          </cell>
          <cell r="O1236">
            <v>99229.21</v>
          </cell>
          <cell r="P1236">
            <v>99229.21</v>
          </cell>
          <cell r="Q1236">
            <v>0</v>
          </cell>
          <cell r="R1236">
            <v>-11.28</v>
          </cell>
          <cell r="S1236">
            <v>-43896.57</v>
          </cell>
          <cell r="T1236">
            <v>-43896.57</v>
          </cell>
          <cell r="U1236">
            <v>0</v>
          </cell>
          <cell r="V1236">
            <v>-12.1556</v>
          </cell>
          <cell r="W1236">
            <v>-47304</v>
          </cell>
          <cell r="X1236">
            <v>-47304</v>
          </cell>
          <cell r="Y1236">
            <v>0</v>
          </cell>
        </row>
        <row r="1237">
          <cell r="A1237">
            <v>200203</v>
          </cell>
          <cell r="B1237" t="str">
            <v>foc83</v>
          </cell>
          <cell r="C1237" t="str">
            <v>foc</v>
          </cell>
          <cell r="D1237">
            <v>37321</v>
          </cell>
          <cell r="E1237">
            <v>37322</v>
          </cell>
          <cell r="F1237">
            <v>37326</v>
          </cell>
          <cell r="G1237">
            <v>37326</v>
          </cell>
          <cell r="H1237">
            <v>3856.58</v>
          </cell>
          <cell r="I1237">
            <v>3856.58</v>
          </cell>
          <cell r="J1237" t="str">
            <v>КГОК</v>
          </cell>
          <cell r="K1237" t="str">
            <v>КГОК</v>
          </cell>
          <cell r="L1237" t="str">
            <v>GMF</v>
          </cell>
          <cell r="M1237" t="str">
            <v>Shiran</v>
          </cell>
          <cell r="N1237">
            <v>25.4191</v>
          </cell>
          <cell r="O1237">
            <v>98030.79</v>
          </cell>
          <cell r="P1237">
            <v>98030.79</v>
          </cell>
          <cell r="Q1237">
            <v>0</v>
          </cell>
          <cell r="R1237">
            <v>-11.24</v>
          </cell>
          <cell r="S1237">
            <v>-43347.96</v>
          </cell>
          <cell r="T1237">
            <v>-43347.96</v>
          </cell>
          <cell r="U1237">
            <v>0</v>
          </cell>
          <cell r="V1237">
            <v>-12.150700000000001</v>
          </cell>
          <cell r="W1237">
            <v>-46860</v>
          </cell>
          <cell r="X1237">
            <v>-46860</v>
          </cell>
          <cell r="Y1237">
            <v>0</v>
          </cell>
        </row>
        <row r="1238">
          <cell r="A1238">
            <v>200203</v>
          </cell>
          <cell r="B1238" t="str">
            <v>foc84</v>
          </cell>
          <cell r="C1238" t="str">
            <v>foc</v>
          </cell>
          <cell r="D1238">
            <v>37323</v>
          </cell>
          <cell r="E1238">
            <v>37326</v>
          </cell>
          <cell r="F1238">
            <v>37327</v>
          </cell>
          <cell r="G1238">
            <v>37327</v>
          </cell>
          <cell r="H1238">
            <v>3888.97</v>
          </cell>
          <cell r="I1238">
            <v>3888.97</v>
          </cell>
          <cell r="J1238" t="str">
            <v>КГОК</v>
          </cell>
          <cell r="K1238" t="str">
            <v>КГОК</v>
          </cell>
          <cell r="L1238" t="str">
            <v>GMF</v>
          </cell>
          <cell r="M1238" t="str">
            <v>Shiran</v>
          </cell>
          <cell r="N1238">
            <v>25.538499999999999</v>
          </cell>
          <cell r="O1238">
            <v>99318.46</v>
          </cell>
          <cell r="P1238">
            <v>99318.46</v>
          </cell>
          <cell r="Q1238">
            <v>0</v>
          </cell>
          <cell r="R1238">
            <v>-11.3</v>
          </cell>
          <cell r="S1238">
            <v>-43945.36</v>
          </cell>
          <cell r="T1238">
            <v>-43945.36</v>
          </cell>
          <cell r="U1238">
            <v>0</v>
          </cell>
          <cell r="V1238">
            <v>-12.148199999999999</v>
          </cell>
          <cell r="W1238">
            <v>-47244</v>
          </cell>
          <cell r="X1238">
            <v>-47244</v>
          </cell>
          <cell r="Y1238">
            <v>0</v>
          </cell>
        </row>
        <row r="1239">
          <cell r="A1239">
            <v>200203</v>
          </cell>
          <cell r="B1239" t="str">
            <v>foc85</v>
          </cell>
          <cell r="C1239" t="str">
            <v>foc</v>
          </cell>
          <cell r="D1239">
            <v>37326</v>
          </cell>
          <cell r="E1239">
            <v>37328</v>
          </cell>
          <cell r="F1239">
            <v>37329</v>
          </cell>
          <cell r="G1239">
            <v>37329</v>
          </cell>
          <cell r="H1239">
            <v>3862.54</v>
          </cell>
          <cell r="I1239">
            <v>3862.54</v>
          </cell>
          <cell r="J1239" t="str">
            <v>КГОК</v>
          </cell>
          <cell r="K1239" t="str">
            <v>КГОК</v>
          </cell>
          <cell r="L1239" t="str">
            <v>GMF</v>
          </cell>
          <cell r="M1239" t="str">
            <v>Shiran</v>
          </cell>
          <cell r="N1239">
            <v>25.4589</v>
          </cell>
          <cell r="O1239">
            <v>98336.02</v>
          </cell>
          <cell r="P1239">
            <v>98336.02</v>
          </cell>
          <cell r="Q1239">
            <v>0</v>
          </cell>
          <cell r="R1239">
            <v>-11.26</v>
          </cell>
          <cell r="S1239">
            <v>-43492.2</v>
          </cell>
          <cell r="T1239">
            <v>-43492.2</v>
          </cell>
          <cell r="U1239">
            <v>0</v>
          </cell>
          <cell r="V1239">
            <v>-12.163</v>
          </cell>
          <cell r="W1239">
            <v>-46980</v>
          </cell>
          <cell r="X1239">
            <v>-46980</v>
          </cell>
          <cell r="Y1239">
            <v>0</v>
          </cell>
        </row>
        <row r="1240">
          <cell r="A1240">
            <v>200203</v>
          </cell>
          <cell r="B1240" t="str">
            <v>foc86</v>
          </cell>
          <cell r="C1240" t="str">
            <v>foc</v>
          </cell>
          <cell r="D1240">
            <v>37328</v>
          </cell>
          <cell r="E1240">
            <v>37329</v>
          </cell>
          <cell r="F1240">
            <v>37330</v>
          </cell>
          <cell r="G1240">
            <v>37330</v>
          </cell>
          <cell r="H1240">
            <v>3888.39</v>
          </cell>
          <cell r="I1240">
            <v>3888.39</v>
          </cell>
          <cell r="J1240" t="str">
            <v>КГОК</v>
          </cell>
          <cell r="K1240" t="str">
            <v>КГОК</v>
          </cell>
          <cell r="L1240" t="str">
            <v>GMF</v>
          </cell>
          <cell r="M1240" t="str">
            <v>Shiran</v>
          </cell>
          <cell r="N1240">
            <v>25.498699999999999</v>
          </cell>
          <cell r="O1240">
            <v>99148.89</v>
          </cell>
          <cell r="P1240">
            <v>99148.89</v>
          </cell>
          <cell r="Q1240">
            <v>0</v>
          </cell>
          <cell r="R1240">
            <v>-11.28</v>
          </cell>
          <cell r="S1240">
            <v>-43861.04</v>
          </cell>
          <cell r="T1240">
            <v>-43861.04</v>
          </cell>
          <cell r="U1240">
            <v>0</v>
          </cell>
          <cell r="V1240">
            <v>-12.1654</v>
          </cell>
          <cell r="W1240">
            <v>-47304</v>
          </cell>
          <cell r="X1240">
            <v>-47304</v>
          </cell>
          <cell r="Y1240">
            <v>0</v>
          </cell>
        </row>
        <row r="1241">
          <cell r="A1241">
            <v>200203</v>
          </cell>
          <cell r="B1241" t="str">
            <v>foc87</v>
          </cell>
          <cell r="C1241" t="str">
            <v>foc</v>
          </cell>
          <cell r="D1241">
            <v>37330</v>
          </cell>
          <cell r="E1241">
            <v>37331</v>
          </cell>
          <cell r="F1241">
            <v>37333</v>
          </cell>
          <cell r="G1241">
            <v>37333</v>
          </cell>
          <cell r="H1241">
            <v>3837.28</v>
          </cell>
          <cell r="I1241">
            <v>3837.28</v>
          </cell>
          <cell r="J1241" t="str">
            <v>КГОК</v>
          </cell>
          <cell r="K1241" t="str">
            <v>КГОК</v>
          </cell>
          <cell r="L1241" t="str">
            <v>GMF</v>
          </cell>
          <cell r="M1241" t="str">
            <v>Shiran</v>
          </cell>
          <cell r="N1241">
            <v>25.617999999999999</v>
          </cell>
          <cell r="O1241">
            <v>98303.44</v>
          </cell>
          <cell r="P1241">
            <v>98303.44</v>
          </cell>
          <cell r="Q1241">
            <v>0</v>
          </cell>
          <cell r="R1241">
            <v>-11.34</v>
          </cell>
          <cell r="S1241">
            <v>-43514.75</v>
          </cell>
          <cell r="T1241">
            <v>-43514.75</v>
          </cell>
          <cell r="U1241">
            <v>0</v>
          </cell>
          <cell r="V1241">
            <v>-12.1617</v>
          </cell>
          <cell r="W1241">
            <v>-46668</v>
          </cell>
          <cell r="X1241">
            <v>-46668</v>
          </cell>
          <cell r="Y1241">
            <v>0</v>
          </cell>
        </row>
        <row r="1242">
          <cell r="A1242">
            <v>200203</v>
          </cell>
          <cell r="B1242" t="str">
            <v>foc88</v>
          </cell>
          <cell r="C1242" t="str">
            <v>foc</v>
          </cell>
          <cell r="D1242">
            <v>37333</v>
          </cell>
          <cell r="E1242">
            <v>37335</v>
          </cell>
          <cell r="F1242">
            <v>37336</v>
          </cell>
          <cell r="G1242">
            <v>37336</v>
          </cell>
          <cell r="H1242">
            <v>3803.97</v>
          </cell>
          <cell r="I1242">
            <v>3803.97</v>
          </cell>
          <cell r="J1242" t="str">
            <v>КГОК</v>
          </cell>
          <cell r="K1242" t="str">
            <v>КГОК</v>
          </cell>
          <cell r="L1242" t="str">
            <v>GMF</v>
          </cell>
          <cell r="M1242" t="str">
            <v>Shiran</v>
          </cell>
          <cell r="N1242">
            <v>25.4589</v>
          </cell>
          <cell r="O1242">
            <v>96844.89</v>
          </cell>
          <cell r="P1242">
            <v>96844.89</v>
          </cell>
          <cell r="Q1242">
            <v>0</v>
          </cell>
          <cell r="R1242">
            <v>-11.26</v>
          </cell>
          <cell r="S1242">
            <v>-42832.7</v>
          </cell>
          <cell r="T1242">
            <v>-42832.7</v>
          </cell>
          <cell r="U1242">
            <v>0</v>
          </cell>
          <cell r="V1242">
            <v>-12.142099999999999</v>
          </cell>
          <cell r="W1242">
            <v>-46188</v>
          </cell>
          <cell r="X1242">
            <v>-46188</v>
          </cell>
          <cell r="Y1242">
            <v>0</v>
          </cell>
        </row>
        <row r="1243">
          <cell r="A1243">
            <v>200203</v>
          </cell>
          <cell r="B1243" t="str">
            <v>foc89</v>
          </cell>
          <cell r="C1243" t="str">
            <v>foc</v>
          </cell>
          <cell r="D1243">
            <v>37336</v>
          </cell>
          <cell r="E1243">
            <v>37334</v>
          </cell>
          <cell r="F1243">
            <v>37336</v>
          </cell>
          <cell r="G1243">
            <v>37336</v>
          </cell>
          <cell r="H1243">
            <v>3852.18</v>
          </cell>
          <cell r="I1243">
            <v>3852.18</v>
          </cell>
          <cell r="J1243" t="str">
            <v>КГОК</v>
          </cell>
          <cell r="K1243" t="str">
            <v>КГОК</v>
          </cell>
          <cell r="L1243" t="str">
            <v>GMF</v>
          </cell>
          <cell r="M1243" t="str">
            <v>Shiran</v>
          </cell>
          <cell r="N1243">
            <v>25.4589</v>
          </cell>
          <cell r="O1243">
            <v>98072.26</v>
          </cell>
          <cell r="P1243">
            <v>98072.26</v>
          </cell>
          <cell r="Q1243">
            <v>0</v>
          </cell>
          <cell r="R1243">
            <v>-11.26</v>
          </cell>
          <cell r="S1243">
            <v>-43375.55</v>
          </cell>
          <cell r="T1243">
            <v>-43375.55</v>
          </cell>
          <cell r="U1243">
            <v>0</v>
          </cell>
          <cell r="V1243">
            <v>-12.1396</v>
          </cell>
          <cell r="W1243">
            <v>-46764</v>
          </cell>
          <cell r="X1243">
            <v>-46764</v>
          </cell>
          <cell r="Y1243">
            <v>0</v>
          </cell>
        </row>
        <row r="1244">
          <cell r="A1244">
            <v>200203</v>
          </cell>
          <cell r="B1244" t="str">
            <v>foc90</v>
          </cell>
          <cell r="C1244" t="str">
            <v>foc</v>
          </cell>
          <cell r="D1244">
            <v>37340</v>
          </cell>
          <cell r="E1244">
            <v>37338</v>
          </cell>
          <cell r="F1244">
            <v>37340</v>
          </cell>
          <cell r="G1244">
            <v>37340</v>
          </cell>
          <cell r="H1244">
            <v>3909.52</v>
          </cell>
          <cell r="I1244">
            <v>3909.52</v>
          </cell>
          <cell r="J1244" t="str">
            <v>КГОК</v>
          </cell>
          <cell r="K1244" t="str">
            <v>КГОК</v>
          </cell>
          <cell r="L1244" t="str">
            <v>GMF</v>
          </cell>
          <cell r="M1244" t="str">
            <v>Shiran</v>
          </cell>
          <cell r="N1244">
            <v>25.578199999999999</v>
          </cell>
          <cell r="O1244">
            <v>99998.49</v>
          </cell>
          <cell r="P1244">
            <v>99998.49</v>
          </cell>
          <cell r="Q1244">
            <v>0</v>
          </cell>
          <cell r="R1244">
            <v>-11.32</v>
          </cell>
          <cell r="S1244">
            <v>-44255.77</v>
          </cell>
          <cell r="T1244">
            <v>-44255.77</v>
          </cell>
          <cell r="U1244">
            <v>0</v>
          </cell>
          <cell r="V1244">
            <v>-12.1396</v>
          </cell>
          <cell r="W1244">
            <v>-47460</v>
          </cell>
          <cell r="X1244">
            <v>-47460</v>
          </cell>
          <cell r="Y1244">
            <v>0</v>
          </cell>
        </row>
        <row r="1245">
          <cell r="A1245">
            <v>200203</v>
          </cell>
          <cell r="B1245" t="str">
            <v>foc91</v>
          </cell>
          <cell r="C1245" t="str">
            <v>foc</v>
          </cell>
          <cell r="D1245">
            <v>37343</v>
          </cell>
          <cell r="E1245">
            <v>37341</v>
          </cell>
          <cell r="F1245">
            <v>37342</v>
          </cell>
          <cell r="G1245">
            <v>37342</v>
          </cell>
          <cell r="H1245">
            <v>3851.41</v>
          </cell>
          <cell r="I1245">
            <v>3851.41</v>
          </cell>
          <cell r="J1245" t="str">
            <v>КГОК</v>
          </cell>
          <cell r="K1245" t="str">
            <v>КГОК</v>
          </cell>
          <cell r="L1245" t="str">
            <v>GMF</v>
          </cell>
          <cell r="M1245" t="str">
            <v>Shiran</v>
          </cell>
          <cell r="N1245">
            <v>25.498699999999999</v>
          </cell>
          <cell r="O1245">
            <v>98205.95</v>
          </cell>
          <cell r="P1245">
            <v>98205.95</v>
          </cell>
          <cell r="Q1245">
            <v>0</v>
          </cell>
          <cell r="R1245">
            <v>-11.28</v>
          </cell>
          <cell r="S1245">
            <v>-43443.91</v>
          </cell>
          <cell r="T1245">
            <v>-43443.91</v>
          </cell>
          <cell r="U1245">
            <v>0</v>
          </cell>
          <cell r="V1245">
            <v>-12.141999999999999</v>
          </cell>
          <cell r="W1245">
            <v>-46764</v>
          </cell>
          <cell r="X1245">
            <v>-46764</v>
          </cell>
          <cell r="Y1245">
            <v>0</v>
          </cell>
        </row>
        <row r="1246">
          <cell r="A1246">
            <v>200204</v>
          </cell>
          <cell r="B1246" t="str">
            <v>foc92</v>
          </cell>
          <cell r="C1246" t="str">
            <v>foc</v>
          </cell>
          <cell r="D1246">
            <v>37347</v>
          </cell>
          <cell r="E1246">
            <v>37349</v>
          </cell>
          <cell r="F1246">
            <v>37350</v>
          </cell>
          <cell r="G1246">
            <v>37350</v>
          </cell>
          <cell r="H1246">
            <v>3851.1</v>
          </cell>
          <cell r="I1246">
            <v>3851.1</v>
          </cell>
          <cell r="J1246" t="str">
            <v>КГОК</v>
          </cell>
          <cell r="K1246" t="str">
            <v>КГОК</v>
          </cell>
          <cell r="L1246" t="str">
            <v>GMF</v>
          </cell>
          <cell r="M1246" t="str">
            <v>Shiran</v>
          </cell>
          <cell r="N1246">
            <v>25.578199999999999</v>
          </cell>
          <cell r="O1246">
            <v>98504.21</v>
          </cell>
          <cell r="P1246">
            <v>98504.21</v>
          </cell>
          <cell r="Q1246">
            <v>0</v>
          </cell>
          <cell r="R1246">
            <v>-11.32</v>
          </cell>
          <cell r="S1246">
            <v>-43594.46</v>
          </cell>
          <cell r="T1246">
            <v>-43594.46</v>
          </cell>
          <cell r="U1246">
            <v>0</v>
          </cell>
          <cell r="V1246">
            <v>-12.1212</v>
          </cell>
          <cell r="W1246">
            <v>-46680</v>
          </cell>
          <cell r="X1246">
            <v>-46680</v>
          </cell>
          <cell r="Y1246">
            <v>0</v>
          </cell>
        </row>
        <row r="1247">
          <cell r="A1247">
            <v>200204</v>
          </cell>
          <cell r="B1247" t="str">
            <v>foc93</v>
          </cell>
          <cell r="C1247" t="str">
            <v>foc</v>
          </cell>
          <cell r="D1247">
            <v>37349</v>
          </cell>
          <cell r="E1247">
            <v>37349</v>
          </cell>
          <cell r="F1247">
            <v>37350</v>
          </cell>
          <cell r="G1247">
            <v>37350</v>
          </cell>
          <cell r="H1247">
            <v>3833.78</v>
          </cell>
          <cell r="I1247">
            <v>3833.78</v>
          </cell>
          <cell r="J1247" t="str">
            <v>КГОК</v>
          </cell>
          <cell r="K1247" t="str">
            <v>КГОК</v>
          </cell>
          <cell r="L1247" t="str">
            <v>GMF</v>
          </cell>
          <cell r="M1247" t="str">
            <v>Shiran</v>
          </cell>
          <cell r="N1247">
            <v>25.498699999999999</v>
          </cell>
          <cell r="O1247">
            <v>97756.41</v>
          </cell>
          <cell r="P1247">
            <v>97756.41</v>
          </cell>
          <cell r="Q1247">
            <v>0</v>
          </cell>
          <cell r="R1247">
            <v>-11.28</v>
          </cell>
          <cell r="S1247">
            <v>-43245.04</v>
          </cell>
          <cell r="T1247">
            <v>-43245.04</v>
          </cell>
          <cell r="U1247">
            <v>0</v>
          </cell>
          <cell r="V1247">
            <v>-12.172800000000001</v>
          </cell>
          <cell r="W1247">
            <v>-46668</v>
          </cell>
          <cell r="X1247">
            <v>-46668</v>
          </cell>
          <cell r="Y1247">
            <v>0</v>
          </cell>
        </row>
        <row r="1248">
          <cell r="A1248">
            <v>200204</v>
          </cell>
          <cell r="B1248" t="str">
            <v>foc94</v>
          </cell>
          <cell r="C1248" t="str">
            <v>foc</v>
          </cell>
          <cell r="D1248">
            <v>37351</v>
          </cell>
          <cell r="E1248">
            <v>37351</v>
          </cell>
          <cell r="F1248">
            <v>37354</v>
          </cell>
          <cell r="G1248">
            <v>37354</v>
          </cell>
          <cell r="H1248">
            <v>3895.69</v>
          </cell>
          <cell r="I1248">
            <v>3895.69</v>
          </cell>
          <cell r="J1248" t="str">
            <v>КГОК</v>
          </cell>
          <cell r="K1248" t="str">
            <v>КГОК</v>
          </cell>
          <cell r="L1248" t="str">
            <v>GMF</v>
          </cell>
          <cell r="M1248" t="str">
            <v>Shiran</v>
          </cell>
          <cell r="N1248">
            <v>25.498699999999999</v>
          </cell>
          <cell r="O1248">
            <v>99335.03</v>
          </cell>
          <cell r="P1248">
            <v>99335.03</v>
          </cell>
          <cell r="Q1248">
            <v>0</v>
          </cell>
          <cell r="R1248">
            <v>-11.28</v>
          </cell>
          <cell r="S1248">
            <v>-43943.38</v>
          </cell>
          <cell r="T1248">
            <v>-43943.38</v>
          </cell>
          <cell r="U1248">
            <v>0</v>
          </cell>
          <cell r="V1248">
            <v>-12.158099999999999</v>
          </cell>
          <cell r="W1248">
            <v>-47364</v>
          </cell>
          <cell r="X1248">
            <v>-47364</v>
          </cell>
          <cell r="Y1248">
            <v>0</v>
          </cell>
        </row>
        <row r="1249">
          <cell r="A1249">
            <v>200204</v>
          </cell>
          <cell r="B1249" t="str">
            <v>foc95</v>
          </cell>
          <cell r="C1249" t="str">
            <v>foc</v>
          </cell>
          <cell r="D1249">
            <v>37354</v>
          </cell>
          <cell r="E1249">
            <v>37354</v>
          </cell>
          <cell r="F1249">
            <v>37355</v>
          </cell>
          <cell r="G1249">
            <v>37355</v>
          </cell>
          <cell r="H1249">
            <v>3860.12</v>
          </cell>
          <cell r="I1249">
            <v>3860.12</v>
          </cell>
          <cell r="J1249" t="str">
            <v>КГОК</v>
          </cell>
          <cell r="K1249" t="str">
            <v>КГОК</v>
          </cell>
          <cell r="L1249" t="str">
            <v>GMF</v>
          </cell>
          <cell r="M1249" t="str">
            <v>Shiran</v>
          </cell>
          <cell r="N1249">
            <v>25.538499999999999</v>
          </cell>
          <cell r="O1249">
            <v>98581.67</v>
          </cell>
          <cell r="P1249">
            <v>98581.67</v>
          </cell>
          <cell r="Q1249">
            <v>0</v>
          </cell>
          <cell r="R1249">
            <v>-11.3</v>
          </cell>
          <cell r="S1249">
            <v>-43619.35</v>
          </cell>
          <cell r="T1249">
            <v>-43619.35</v>
          </cell>
          <cell r="U1249">
            <v>0</v>
          </cell>
          <cell r="V1249">
            <v>-12.1457</v>
          </cell>
          <cell r="W1249">
            <v>-46884</v>
          </cell>
          <cell r="X1249">
            <v>-46884</v>
          </cell>
          <cell r="Y1249">
            <v>0</v>
          </cell>
        </row>
        <row r="1250">
          <cell r="A1250">
            <v>200204</v>
          </cell>
          <cell r="B1250" t="str">
            <v>foc96</v>
          </cell>
          <cell r="C1250" t="str">
            <v>foc</v>
          </cell>
          <cell r="D1250">
            <v>37356</v>
          </cell>
          <cell r="E1250">
            <v>37354</v>
          </cell>
          <cell r="F1250">
            <v>37355</v>
          </cell>
          <cell r="G1250">
            <v>37355</v>
          </cell>
          <cell r="H1250">
            <v>3879.09</v>
          </cell>
          <cell r="I1250">
            <v>3879.09</v>
          </cell>
          <cell r="J1250" t="str">
            <v>КГОК</v>
          </cell>
          <cell r="K1250" t="str">
            <v>КГОК</v>
          </cell>
          <cell r="L1250" t="str">
            <v>GMF</v>
          </cell>
          <cell r="M1250" t="str">
            <v>Shiran</v>
          </cell>
          <cell r="N1250">
            <v>25.578199999999999</v>
          </cell>
          <cell r="O1250">
            <v>99220.14</v>
          </cell>
          <cell r="P1250">
            <v>99220.14</v>
          </cell>
          <cell r="Q1250">
            <v>0</v>
          </cell>
          <cell r="R1250">
            <v>-11.32</v>
          </cell>
          <cell r="S1250">
            <v>-43911.3</v>
          </cell>
          <cell r="T1250">
            <v>-43911.3</v>
          </cell>
          <cell r="U1250">
            <v>0</v>
          </cell>
          <cell r="V1250">
            <v>-12.148199999999999</v>
          </cell>
          <cell r="W1250">
            <v>-47124</v>
          </cell>
          <cell r="X1250">
            <v>-47124</v>
          </cell>
          <cell r="Y1250">
            <v>0</v>
          </cell>
        </row>
        <row r="1251">
          <cell r="A1251">
            <v>200204</v>
          </cell>
          <cell r="B1251" t="str">
            <v>foc97</v>
          </cell>
          <cell r="C1251" t="str">
            <v>foc</v>
          </cell>
          <cell r="D1251">
            <v>37358</v>
          </cell>
          <cell r="E1251">
            <v>37355</v>
          </cell>
          <cell r="F1251">
            <v>37356</v>
          </cell>
          <cell r="G1251">
            <v>37356</v>
          </cell>
          <cell r="H1251">
            <v>3862.85</v>
          </cell>
          <cell r="I1251">
            <v>3862.85</v>
          </cell>
          <cell r="J1251" t="str">
            <v>КГОК</v>
          </cell>
          <cell r="K1251" t="str">
            <v>КГОК</v>
          </cell>
          <cell r="L1251" t="str">
            <v>GMF</v>
          </cell>
          <cell r="M1251" t="str">
            <v>Shiran</v>
          </cell>
          <cell r="N1251">
            <v>25.657800000000002</v>
          </cell>
          <cell r="O1251">
            <v>99112.23</v>
          </cell>
          <cell r="P1251">
            <v>99112.23</v>
          </cell>
          <cell r="Q1251">
            <v>0</v>
          </cell>
          <cell r="R1251">
            <v>-11.36</v>
          </cell>
          <cell r="S1251">
            <v>-43881.98</v>
          </cell>
          <cell r="T1251">
            <v>-43881.98</v>
          </cell>
          <cell r="U1251">
            <v>0</v>
          </cell>
          <cell r="V1251">
            <v>-12.1372</v>
          </cell>
          <cell r="W1251">
            <v>-46884</v>
          </cell>
          <cell r="X1251">
            <v>-46884</v>
          </cell>
          <cell r="Y1251">
            <v>0</v>
          </cell>
        </row>
        <row r="1252">
          <cell r="A1252">
            <v>200204</v>
          </cell>
          <cell r="B1252" t="str">
            <v>foc98</v>
          </cell>
          <cell r="C1252" t="str">
            <v>foc</v>
          </cell>
          <cell r="D1252">
            <v>37361</v>
          </cell>
          <cell r="E1252">
            <v>37362</v>
          </cell>
          <cell r="F1252">
            <v>37362</v>
          </cell>
          <cell r="G1252">
            <v>37362</v>
          </cell>
          <cell r="H1252">
            <v>3718.42</v>
          </cell>
          <cell r="I1252">
            <v>3718.42</v>
          </cell>
          <cell r="J1252" t="str">
            <v>КГОК</v>
          </cell>
          <cell r="K1252" t="str">
            <v>КГОК</v>
          </cell>
          <cell r="L1252" t="str">
            <v>GMF</v>
          </cell>
          <cell r="M1252" t="str">
            <v>Shiran</v>
          </cell>
          <cell r="N1252">
            <v>25.9832</v>
          </cell>
          <cell r="O1252">
            <v>96616.45</v>
          </cell>
          <cell r="P1252">
            <v>96616.45</v>
          </cell>
          <cell r="Q1252">
            <v>0</v>
          </cell>
          <cell r="R1252">
            <v>-11.34</v>
          </cell>
          <cell r="S1252">
            <v>-42166.879999999997</v>
          </cell>
          <cell r="T1252">
            <v>-42166.879999999997</v>
          </cell>
          <cell r="U1252">
            <v>0</v>
          </cell>
          <cell r="V1252">
            <v>-12.5602</v>
          </cell>
          <cell r="W1252">
            <v>-46704</v>
          </cell>
          <cell r="X1252">
            <v>-46704</v>
          </cell>
          <cell r="Y1252">
            <v>0</v>
          </cell>
        </row>
        <row r="1253">
          <cell r="A1253">
            <v>200204</v>
          </cell>
          <cell r="B1253" t="str">
            <v>foc99</v>
          </cell>
          <cell r="C1253" t="str">
            <v>foc</v>
          </cell>
          <cell r="D1253">
            <v>37363</v>
          </cell>
          <cell r="E1253">
            <v>37365</v>
          </cell>
          <cell r="F1253">
            <v>37368</v>
          </cell>
          <cell r="G1253">
            <v>37368</v>
          </cell>
          <cell r="H1253">
            <v>3748.26</v>
          </cell>
          <cell r="I1253">
            <v>3748.26</v>
          </cell>
          <cell r="J1253" t="str">
            <v>КГОК</v>
          </cell>
          <cell r="K1253" t="str">
            <v>КГОК</v>
          </cell>
          <cell r="L1253" t="str">
            <v>GMF</v>
          </cell>
          <cell r="M1253" t="str">
            <v>Shiran</v>
          </cell>
          <cell r="N1253">
            <v>25.942799999999998</v>
          </cell>
          <cell r="O1253">
            <v>97240.36</v>
          </cell>
          <cell r="P1253">
            <v>97240.36</v>
          </cell>
          <cell r="Q1253">
            <v>0</v>
          </cell>
          <cell r="R1253">
            <v>-11.32</v>
          </cell>
          <cell r="S1253">
            <v>-42430.31</v>
          </cell>
          <cell r="T1253">
            <v>-42430.31</v>
          </cell>
          <cell r="U1253">
            <v>0</v>
          </cell>
          <cell r="V1253">
            <v>-12.5274</v>
          </cell>
          <cell r="W1253">
            <v>-46956</v>
          </cell>
          <cell r="X1253">
            <v>-46956</v>
          </cell>
          <cell r="Y1253">
            <v>0</v>
          </cell>
        </row>
        <row r="1254">
          <cell r="A1254">
            <v>200211</v>
          </cell>
          <cell r="B1254" t="str">
            <v>ks002</v>
          </cell>
          <cell r="C1254" t="str">
            <v>ks</v>
          </cell>
          <cell r="D1254">
            <v>37571</v>
          </cell>
          <cell r="E1254">
            <v>37568</v>
          </cell>
          <cell r="F1254">
            <v>37578</v>
          </cell>
          <cell r="G1254">
            <v>37568</v>
          </cell>
          <cell r="H1254">
            <v>55.106999999999999</v>
          </cell>
          <cell r="I1254">
            <v>55.106999999999999</v>
          </cell>
          <cell r="J1254" t="str">
            <v>НовомосАзот</v>
          </cell>
          <cell r="K1254" t="str">
            <v>НовомосАзот</v>
          </cell>
          <cell r="L1254" t="str">
            <v>GMF</v>
          </cell>
          <cell r="M1254" t="str">
            <v>Achema</v>
          </cell>
          <cell r="N1254">
            <v>160</v>
          </cell>
          <cell r="O1254">
            <v>8817.1200000000008</v>
          </cell>
          <cell r="P1254">
            <v>0</v>
          </cell>
          <cell r="Q1254">
            <v>8817.1200000000008</v>
          </cell>
          <cell r="R1254">
            <v>-114</v>
          </cell>
          <cell r="S1254">
            <v>-6282.2</v>
          </cell>
          <cell r="T1254">
            <v>0</v>
          </cell>
          <cell r="U1254">
            <v>-6282.2</v>
          </cell>
          <cell r="V1254">
            <v>-41.999899999999997</v>
          </cell>
          <cell r="W1254">
            <v>-2314.4899999999998</v>
          </cell>
          <cell r="X1254">
            <v>0</v>
          </cell>
          <cell r="Y1254">
            <v>-2314.4899999999998</v>
          </cell>
        </row>
        <row r="1255">
          <cell r="A1255">
            <v>200211</v>
          </cell>
          <cell r="B1255" t="str">
            <v>ks003</v>
          </cell>
          <cell r="C1255" t="str">
            <v>ks</v>
          </cell>
          <cell r="D1255">
            <v>37571</v>
          </cell>
          <cell r="E1255">
            <v>37568</v>
          </cell>
          <cell r="F1255">
            <v>37578</v>
          </cell>
          <cell r="G1255">
            <v>37568</v>
          </cell>
          <cell r="H1255">
            <v>64.893000000000001</v>
          </cell>
          <cell r="I1255">
            <v>64.893000000000001</v>
          </cell>
          <cell r="J1255" t="str">
            <v>НовомосАзот</v>
          </cell>
          <cell r="K1255" t="str">
            <v>НовомосАзот</v>
          </cell>
          <cell r="L1255" t="str">
            <v>GMF</v>
          </cell>
          <cell r="M1255" t="str">
            <v>Achema</v>
          </cell>
          <cell r="N1255">
            <v>160</v>
          </cell>
          <cell r="O1255">
            <v>10382.879999999999</v>
          </cell>
          <cell r="P1255">
            <v>0</v>
          </cell>
          <cell r="Q1255">
            <v>10382.879999999999</v>
          </cell>
          <cell r="R1255">
            <v>-114</v>
          </cell>
          <cell r="S1255">
            <v>-7397.8</v>
          </cell>
          <cell r="T1255">
            <v>0</v>
          </cell>
          <cell r="U1255">
            <v>-7397.8</v>
          </cell>
          <cell r="V1255">
            <v>-42.000100000000003</v>
          </cell>
          <cell r="W1255">
            <v>-2725.51</v>
          </cell>
          <cell r="X1255">
            <v>0</v>
          </cell>
          <cell r="Y1255">
            <v>-2725.51</v>
          </cell>
        </row>
        <row r="1256">
          <cell r="A1256">
            <v>200211</v>
          </cell>
          <cell r="B1256" t="str">
            <v>ls001</v>
          </cell>
          <cell r="C1256" t="str">
            <v>ls</v>
          </cell>
          <cell r="D1256">
            <v>37570</v>
          </cell>
          <cell r="E1256">
            <v>37351</v>
          </cell>
          <cell r="F1256">
            <v>37570</v>
          </cell>
          <cell r="G1256">
            <v>37354</v>
          </cell>
          <cell r="H1256">
            <v>2000</v>
          </cell>
          <cell r="I1256">
            <v>2000</v>
          </cell>
          <cell r="J1256" t="str">
            <v>Астраханьгазпром</v>
          </cell>
          <cell r="K1256" t="str">
            <v>Melopsys</v>
          </cell>
          <cell r="L1256" t="str">
            <v>GMF</v>
          </cell>
          <cell r="M1256" t="str">
            <v>Lifosa</v>
          </cell>
          <cell r="N1256">
            <v>31</v>
          </cell>
          <cell r="O1256">
            <v>62000</v>
          </cell>
          <cell r="P1256">
            <v>0</v>
          </cell>
          <cell r="Q1256">
            <v>62000</v>
          </cell>
          <cell r="R1256">
            <v>-29.75</v>
          </cell>
          <cell r="S1256">
            <v>-59500</v>
          </cell>
          <cell r="T1256">
            <v>0</v>
          </cell>
          <cell r="U1256">
            <v>-59500</v>
          </cell>
          <cell r="V1256">
            <v>0</v>
          </cell>
          <cell r="W1256">
            <v>0</v>
          </cell>
          <cell r="X1256">
            <v>0</v>
          </cell>
          <cell r="Y1256">
            <v>0</v>
          </cell>
        </row>
        <row r="1257">
          <cell r="A1257">
            <v>200211</v>
          </cell>
          <cell r="B1257" t="str">
            <v>ls002</v>
          </cell>
          <cell r="C1257" t="str">
            <v>ls</v>
          </cell>
          <cell r="D1257">
            <v>37572</v>
          </cell>
          <cell r="E1257">
            <v>37354</v>
          </cell>
          <cell r="F1257">
            <v>37572</v>
          </cell>
          <cell r="G1257">
            <v>37355</v>
          </cell>
          <cell r="H1257">
            <v>2000</v>
          </cell>
          <cell r="I1257">
            <v>2000</v>
          </cell>
          <cell r="J1257" t="str">
            <v>Астраханьгазпром</v>
          </cell>
          <cell r="K1257" t="str">
            <v>Melopsys</v>
          </cell>
          <cell r="L1257" t="str">
            <v>GMF</v>
          </cell>
          <cell r="M1257" t="str">
            <v>Lifosa</v>
          </cell>
          <cell r="N1257">
            <v>31</v>
          </cell>
          <cell r="O1257">
            <v>62000</v>
          </cell>
          <cell r="P1257">
            <v>0</v>
          </cell>
          <cell r="Q1257">
            <v>62000</v>
          </cell>
          <cell r="R1257">
            <v>-29.75</v>
          </cell>
          <cell r="S1257">
            <v>-59500</v>
          </cell>
          <cell r="T1257">
            <v>0</v>
          </cell>
          <cell r="U1257">
            <v>-59500</v>
          </cell>
          <cell r="V1257">
            <v>0</v>
          </cell>
          <cell r="W1257">
            <v>0</v>
          </cell>
          <cell r="X1257">
            <v>0</v>
          </cell>
          <cell r="Y1257">
            <v>0</v>
          </cell>
        </row>
        <row r="1258">
          <cell r="A1258">
            <v>200211</v>
          </cell>
          <cell r="B1258" t="str">
            <v>ls003</v>
          </cell>
          <cell r="C1258" t="str">
            <v>ls</v>
          </cell>
          <cell r="D1258">
            <v>37576</v>
          </cell>
          <cell r="E1258">
            <v>37354</v>
          </cell>
          <cell r="F1258">
            <v>37576</v>
          </cell>
          <cell r="G1258">
            <v>37355</v>
          </cell>
          <cell r="H1258">
            <v>2000</v>
          </cell>
          <cell r="I1258">
            <v>2000</v>
          </cell>
          <cell r="J1258" t="str">
            <v>Астраханьгазпром</v>
          </cell>
          <cell r="K1258" t="str">
            <v>Melopsys</v>
          </cell>
          <cell r="L1258" t="str">
            <v>GMF</v>
          </cell>
          <cell r="M1258" t="str">
            <v>Lifosa</v>
          </cell>
          <cell r="N1258">
            <v>31</v>
          </cell>
          <cell r="O1258">
            <v>62000</v>
          </cell>
          <cell r="P1258">
            <v>0</v>
          </cell>
          <cell r="Q1258">
            <v>62000</v>
          </cell>
          <cell r="R1258">
            <v>-29.75</v>
          </cell>
          <cell r="S1258">
            <v>-59500</v>
          </cell>
          <cell r="T1258">
            <v>0</v>
          </cell>
          <cell r="U1258">
            <v>-59500</v>
          </cell>
          <cell r="V1258">
            <v>0</v>
          </cell>
          <cell r="W1258">
            <v>0</v>
          </cell>
          <cell r="X1258">
            <v>0</v>
          </cell>
          <cell r="Y1258">
            <v>0</v>
          </cell>
        </row>
        <row r="1259">
          <cell r="A1259">
            <v>200211</v>
          </cell>
          <cell r="B1259" t="str">
            <v>ls004</v>
          </cell>
          <cell r="C1259" t="str">
            <v>ls</v>
          </cell>
          <cell r="D1259">
            <v>37580</v>
          </cell>
          <cell r="E1259">
            <v>37355</v>
          </cell>
          <cell r="F1259">
            <v>37580</v>
          </cell>
          <cell r="G1259">
            <v>37356</v>
          </cell>
          <cell r="H1259">
            <v>2000</v>
          </cell>
          <cell r="I1259">
            <v>2000</v>
          </cell>
          <cell r="J1259" t="str">
            <v>Астраханьгазпром</v>
          </cell>
          <cell r="K1259" t="str">
            <v>Melopsys</v>
          </cell>
          <cell r="L1259" t="str">
            <v>GMF</v>
          </cell>
          <cell r="M1259" t="str">
            <v>Lifosa</v>
          </cell>
          <cell r="N1259">
            <v>31</v>
          </cell>
          <cell r="O1259">
            <v>62000</v>
          </cell>
          <cell r="P1259">
            <v>0</v>
          </cell>
          <cell r="Q1259">
            <v>62000</v>
          </cell>
          <cell r="R1259">
            <v>-29.75</v>
          </cell>
          <cell r="S1259">
            <v>-59500</v>
          </cell>
          <cell r="T1259">
            <v>0</v>
          </cell>
          <cell r="U1259">
            <v>-59500</v>
          </cell>
          <cell r="V1259">
            <v>0</v>
          </cell>
          <cell r="W1259">
            <v>0</v>
          </cell>
          <cell r="X1259">
            <v>0</v>
          </cell>
          <cell r="Y1259">
            <v>0</v>
          </cell>
        </row>
        <row r="1260">
          <cell r="A1260">
            <v>200211</v>
          </cell>
          <cell r="B1260" t="str">
            <v>ls005</v>
          </cell>
          <cell r="C1260" t="str">
            <v>ls</v>
          </cell>
          <cell r="D1260">
            <v>37583</v>
          </cell>
          <cell r="E1260">
            <v>37362</v>
          </cell>
          <cell r="F1260">
            <v>37583</v>
          </cell>
          <cell r="G1260">
            <v>37362</v>
          </cell>
          <cell r="H1260">
            <v>2000</v>
          </cell>
          <cell r="I1260">
            <v>2000</v>
          </cell>
          <cell r="J1260" t="str">
            <v>Астраханьгазпром</v>
          </cell>
          <cell r="K1260" t="str">
            <v>Melopsys</v>
          </cell>
          <cell r="L1260" t="str">
            <v>GMF</v>
          </cell>
          <cell r="M1260" t="str">
            <v>Lifosa</v>
          </cell>
          <cell r="N1260">
            <v>31</v>
          </cell>
          <cell r="O1260">
            <v>62000</v>
          </cell>
          <cell r="P1260">
            <v>0</v>
          </cell>
          <cell r="Q1260">
            <v>62000</v>
          </cell>
          <cell r="R1260">
            <v>-29.75</v>
          </cell>
          <cell r="S1260">
            <v>-59500</v>
          </cell>
          <cell r="T1260">
            <v>0</v>
          </cell>
          <cell r="U1260">
            <v>-59500</v>
          </cell>
          <cell r="V1260">
            <v>0</v>
          </cell>
          <cell r="W1260">
            <v>0</v>
          </cell>
          <cell r="X1260">
            <v>0</v>
          </cell>
          <cell r="Y1260">
            <v>0</v>
          </cell>
        </row>
        <row r="1261">
          <cell r="A1261">
            <v>200211</v>
          </cell>
          <cell r="B1261" t="str">
            <v>ls006</v>
          </cell>
          <cell r="C1261" t="str">
            <v>ls</v>
          </cell>
          <cell r="D1261">
            <v>37586</v>
          </cell>
          <cell r="E1261">
            <v>37365</v>
          </cell>
          <cell r="F1261">
            <v>37586</v>
          </cell>
          <cell r="G1261">
            <v>37368</v>
          </cell>
          <cell r="H1261">
            <v>1000</v>
          </cell>
          <cell r="I1261">
            <v>1000</v>
          </cell>
          <cell r="J1261" t="str">
            <v>Астраханьгазпром</v>
          </cell>
          <cell r="K1261" t="str">
            <v>Melopsys</v>
          </cell>
          <cell r="L1261" t="str">
            <v>GMF</v>
          </cell>
          <cell r="M1261" t="str">
            <v>Lifosa</v>
          </cell>
          <cell r="N1261">
            <v>31</v>
          </cell>
          <cell r="O1261">
            <v>31000</v>
          </cell>
          <cell r="P1261">
            <v>0</v>
          </cell>
          <cell r="Q1261">
            <v>31000</v>
          </cell>
          <cell r="R1261">
            <v>-29.75</v>
          </cell>
          <cell r="S1261">
            <v>-29750</v>
          </cell>
          <cell r="T1261">
            <v>0</v>
          </cell>
          <cell r="U1261">
            <v>-29750</v>
          </cell>
          <cell r="V1261">
            <v>0</v>
          </cell>
          <cell r="W1261">
            <v>0</v>
          </cell>
          <cell r="X1261">
            <v>0</v>
          </cell>
          <cell r="Y1261">
            <v>0</v>
          </cell>
        </row>
        <row r="1262">
          <cell r="A1262">
            <v>200211</v>
          </cell>
          <cell r="B1262" t="str">
            <v>ls007</v>
          </cell>
          <cell r="C1262" t="str">
            <v>ls</v>
          </cell>
          <cell r="D1262">
            <v>37589</v>
          </cell>
          <cell r="E1262">
            <v>37568</v>
          </cell>
          <cell r="F1262">
            <v>37589</v>
          </cell>
          <cell r="G1262">
            <v>37568</v>
          </cell>
          <cell r="H1262">
            <v>1500</v>
          </cell>
          <cell r="I1262">
            <v>1500</v>
          </cell>
          <cell r="J1262" t="str">
            <v>Астраханьгазпром</v>
          </cell>
          <cell r="K1262" t="str">
            <v>Melopsys</v>
          </cell>
          <cell r="L1262" t="str">
            <v>GMF</v>
          </cell>
          <cell r="M1262" t="str">
            <v>Lifosa</v>
          </cell>
          <cell r="N1262">
            <v>31</v>
          </cell>
          <cell r="O1262">
            <v>46500</v>
          </cell>
          <cell r="P1262">
            <v>0</v>
          </cell>
          <cell r="Q1262">
            <v>46500</v>
          </cell>
          <cell r="R1262">
            <v>-29.75</v>
          </cell>
          <cell r="S1262">
            <v>-44625</v>
          </cell>
          <cell r="T1262">
            <v>0</v>
          </cell>
          <cell r="U1262">
            <v>-44625</v>
          </cell>
          <cell r="V1262">
            <v>0</v>
          </cell>
          <cell r="W1262">
            <v>0</v>
          </cell>
          <cell r="X1262">
            <v>0</v>
          </cell>
          <cell r="Y1262">
            <v>0</v>
          </cell>
        </row>
        <row r="1263">
          <cell r="A1263">
            <v>200107</v>
          </cell>
          <cell r="B1263" t="str">
            <v>map01</v>
          </cell>
          <cell r="C1263" t="str">
            <v>map</v>
          </cell>
          <cell r="D1263">
            <v>37100</v>
          </cell>
          <cell r="E1263">
            <v>37100</v>
          </cell>
          <cell r="F1263">
            <v>37578</v>
          </cell>
          <cell r="G1263">
            <v>37100</v>
          </cell>
          <cell r="H1263">
            <v>1380</v>
          </cell>
          <cell r="I1263">
            <v>1380</v>
          </cell>
          <cell r="J1263" t="str">
            <v>Белореченск</v>
          </cell>
          <cell r="K1263" t="str">
            <v>КГОК</v>
          </cell>
          <cell r="L1263" t="str">
            <v>GMF</v>
          </cell>
          <cell r="M1263" t="str">
            <v>Agrofert</v>
          </cell>
          <cell r="N1263">
            <v>159.5</v>
          </cell>
          <cell r="O1263">
            <v>220110</v>
          </cell>
          <cell r="P1263">
            <v>220110</v>
          </cell>
          <cell r="Q1263">
            <v>0</v>
          </cell>
          <cell r="R1263">
            <v>-109.5</v>
          </cell>
          <cell r="S1263">
            <v>-151110</v>
          </cell>
          <cell r="T1263">
            <v>-151110</v>
          </cell>
          <cell r="U1263">
            <v>0</v>
          </cell>
          <cell r="V1263">
            <v>-23.84</v>
          </cell>
          <cell r="W1263">
            <v>-32899.199999999997</v>
          </cell>
          <cell r="X1263">
            <v>-32899.199999999997</v>
          </cell>
          <cell r="Y1263">
            <v>0</v>
          </cell>
        </row>
        <row r="1264">
          <cell r="A1264">
            <v>200107</v>
          </cell>
          <cell r="B1264" t="str">
            <v>map02</v>
          </cell>
          <cell r="C1264" t="str">
            <v>map</v>
          </cell>
          <cell r="D1264">
            <v>37103</v>
          </cell>
          <cell r="E1264">
            <v>37103</v>
          </cell>
          <cell r="F1264">
            <v>37570</v>
          </cell>
          <cell r="G1264">
            <v>37103</v>
          </cell>
          <cell r="H1264">
            <v>720</v>
          </cell>
          <cell r="I1264">
            <v>720</v>
          </cell>
          <cell r="J1264" t="str">
            <v>Белореченск</v>
          </cell>
          <cell r="K1264" t="str">
            <v>КГОК</v>
          </cell>
          <cell r="L1264" t="str">
            <v>GMF</v>
          </cell>
          <cell r="M1264" t="str">
            <v>Agrofert</v>
          </cell>
          <cell r="N1264">
            <v>159.5</v>
          </cell>
          <cell r="O1264">
            <v>114840</v>
          </cell>
          <cell r="P1264">
            <v>114840</v>
          </cell>
          <cell r="Q1264">
            <v>0</v>
          </cell>
          <cell r="R1264">
            <v>-109.5</v>
          </cell>
          <cell r="S1264">
            <v>-78840</v>
          </cell>
          <cell r="T1264">
            <v>-78840</v>
          </cell>
          <cell r="U1264">
            <v>0</v>
          </cell>
          <cell r="V1264">
            <v>-23.84</v>
          </cell>
          <cell r="W1264">
            <v>-17164.8</v>
          </cell>
          <cell r="X1264">
            <v>-17164.8</v>
          </cell>
          <cell r="Y1264">
            <v>0</v>
          </cell>
        </row>
        <row r="1265">
          <cell r="A1265">
            <v>200108</v>
          </cell>
          <cell r="B1265" t="str">
            <v>map03</v>
          </cell>
          <cell r="C1265" t="str">
            <v>map</v>
          </cell>
          <cell r="D1265">
            <v>37118</v>
          </cell>
          <cell r="E1265">
            <v>37120</v>
          </cell>
          <cell r="F1265">
            <v>37572</v>
          </cell>
          <cell r="G1265">
            <v>37120</v>
          </cell>
          <cell r="H1265">
            <v>2100</v>
          </cell>
          <cell r="I1265">
            <v>2100</v>
          </cell>
          <cell r="J1265" t="str">
            <v>Белореченск</v>
          </cell>
          <cell r="K1265" t="str">
            <v>КГОК</v>
          </cell>
          <cell r="L1265" t="str">
            <v>GMF</v>
          </cell>
          <cell r="M1265" t="str">
            <v>Agrofert</v>
          </cell>
          <cell r="N1265">
            <v>159.5</v>
          </cell>
          <cell r="O1265">
            <v>334950</v>
          </cell>
          <cell r="P1265">
            <v>334950</v>
          </cell>
          <cell r="Q1265">
            <v>0</v>
          </cell>
          <cell r="R1265">
            <v>-109.5</v>
          </cell>
          <cell r="S1265">
            <v>-229950</v>
          </cell>
          <cell r="T1265">
            <v>-229950</v>
          </cell>
          <cell r="U1265">
            <v>0</v>
          </cell>
          <cell r="V1265">
            <v>-23.84</v>
          </cell>
          <cell r="W1265">
            <v>-50064</v>
          </cell>
          <cell r="X1265">
            <v>-50064</v>
          </cell>
          <cell r="Y1265">
            <v>0</v>
          </cell>
        </row>
        <row r="1266">
          <cell r="A1266">
            <v>200107</v>
          </cell>
          <cell r="B1266" t="str">
            <v>map04</v>
          </cell>
          <cell r="C1266" t="str">
            <v>map</v>
          </cell>
          <cell r="D1266">
            <v>37102</v>
          </cell>
          <cell r="E1266">
            <v>37102</v>
          </cell>
          <cell r="F1266">
            <v>37576</v>
          </cell>
          <cell r="G1266">
            <v>37102</v>
          </cell>
          <cell r="H1266">
            <v>209.6</v>
          </cell>
          <cell r="I1266">
            <v>209.6</v>
          </cell>
          <cell r="J1266" t="str">
            <v>Фосфорит</v>
          </cell>
          <cell r="K1266" t="str">
            <v>Фосфорит</v>
          </cell>
          <cell r="L1266" t="str">
            <v>GMF</v>
          </cell>
          <cell r="M1266" t="str">
            <v>Carvel</v>
          </cell>
          <cell r="N1266">
            <v>141.6</v>
          </cell>
          <cell r="O1266">
            <v>29679.360000000001</v>
          </cell>
          <cell r="P1266">
            <v>29679.360000000001</v>
          </cell>
          <cell r="Q1266">
            <v>0</v>
          </cell>
          <cell r="R1266">
            <v>-128</v>
          </cell>
          <cell r="S1266">
            <v>-26828.799999999999</v>
          </cell>
          <cell r="T1266">
            <v>-26828.799999999999</v>
          </cell>
          <cell r="U1266">
            <v>0</v>
          </cell>
          <cell r="V1266">
            <v>0</v>
          </cell>
          <cell r="W1266">
            <v>0</v>
          </cell>
          <cell r="X1266">
            <v>0</v>
          </cell>
          <cell r="Y1266">
            <v>0</v>
          </cell>
        </row>
        <row r="1267">
          <cell r="A1267">
            <v>200107</v>
          </cell>
          <cell r="B1267" t="str">
            <v>map05</v>
          </cell>
          <cell r="C1267" t="str">
            <v>map</v>
          </cell>
          <cell r="D1267">
            <v>37103</v>
          </cell>
          <cell r="E1267">
            <v>37103</v>
          </cell>
          <cell r="F1267">
            <v>37580</v>
          </cell>
          <cell r="G1267">
            <v>37103</v>
          </cell>
          <cell r="H1267">
            <v>636.70000000000005</v>
          </cell>
          <cell r="I1267">
            <v>636.70000000000005</v>
          </cell>
          <cell r="J1267" t="str">
            <v>Фосфорит</v>
          </cell>
          <cell r="K1267" t="str">
            <v>Фосфорит</v>
          </cell>
          <cell r="L1267" t="str">
            <v>GMF</v>
          </cell>
          <cell r="M1267" t="str">
            <v>Express Eng</v>
          </cell>
          <cell r="N1267">
            <v>144</v>
          </cell>
          <cell r="O1267">
            <v>91684.800000000003</v>
          </cell>
          <cell r="P1267">
            <v>91684.800000000003</v>
          </cell>
          <cell r="Q1267">
            <v>0</v>
          </cell>
          <cell r="R1267">
            <v>-142</v>
          </cell>
          <cell r="S1267">
            <v>-90411.4</v>
          </cell>
          <cell r="T1267">
            <v>-90411.4</v>
          </cell>
          <cell r="U1267">
            <v>0</v>
          </cell>
          <cell r="V1267">
            <v>0</v>
          </cell>
          <cell r="W1267">
            <v>0</v>
          </cell>
          <cell r="X1267">
            <v>0</v>
          </cell>
          <cell r="Y1267">
            <v>0</v>
          </cell>
        </row>
        <row r="1268">
          <cell r="A1268">
            <v>200108</v>
          </cell>
          <cell r="B1268" t="str">
            <v>map06</v>
          </cell>
          <cell r="C1268" t="str">
            <v>map</v>
          </cell>
          <cell r="D1268">
            <v>37105</v>
          </cell>
          <cell r="E1268">
            <v>37105</v>
          </cell>
          <cell r="F1268">
            <v>37583</v>
          </cell>
          <cell r="G1268">
            <v>37105</v>
          </cell>
          <cell r="H1268">
            <v>638.79999999999995</v>
          </cell>
          <cell r="I1268">
            <v>638.79999999999995</v>
          </cell>
          <cell r="J1268" t="str">
            <v>Фосфорит</v>
          </cell>
          <cell r="K1268" t="str">
            <v>Фосфорит</v>
          </cell>
          <cell r="L1268" t="str">
            <v>GMF</v>
          </cell>
          <cell r="M1268" t="str">
            <v>Express Eng</v>
          </cell>
          <cell r="N1268">
            <v>139</v>
          </cell>
          <cell r="O1268">
            <v>88793.2</v>
          </cell>
          <cell r="P1268">
            <v>88793.2</v>
          </cell>
          <cell r="Q1268">
            <v>0</v>
          </cell>
          <cell r="R1268">
            <v>-128</v>
          </cell>
          <cell r="S1268">
            <v>-81766.399999999994</v>
          </cell>
          <cell r="T1268">
            <v>-81766.399999999994</v>
          </cell>
          <cell r="U1268">
            <v>0</v>
          </cell>
          <cell r="V1268">
            <v>0</v>
          </cell>
          <cell r="W1268">
            <v>0</v>
          </cell>
          <cell r="X1268">
            <v>0</v>
          </cell>
          <cell r="Y1268">
            <v>0</v>
          </cell>
        </row>
        <row r="1269">
          <cell r="A1269">
            <v>200108</v>
          </cell>
          <cell r="B1269" t="str">
            <v>map07</v>
          </cell>
          <cell r="C1269" t="str">
            <v>map</v>
          </cell>
          <cell r="D1269">
            <v>37104</v>
          </cell>
          <cell r="E1269">
            <v>37104</v>
          </cell>
          <cell r="F1269">
            <v>37106</v>
          </cell>
          <cell r="G1269">
            <v>37106</v>
          </cell>
          <cell r="H1269">
            <v>2497.8000000000002</v>
          </cell>
          <cell r="I1269">
            <v>2473.11</v>
          </cell>
          <cell r="J1269" t="str">
            <v>Фосфорит</v>
          </cell>
          <cell r="K1269" t="str">
            <v>Фосфорит</v>
          </cell>
          <cell r="L1269" t="str">
            <v>GMF</v>
          </cell>
          <cell r="M1269" t="str">
            <v>Unifert</v>
          </cell>
          <cell r="N1269">
            <v>138</v>
          </cell>
          <cell r="O1269">
            <v>341289.18</v>
          </cell>
          <cell r="P1269">
            <v>341289.18</v>
          </cell>
          <cell r="Q1269">
            <v>0</v>
          </cell>
          <cell r="R1269">
            <v>-128</v>
          </cell>
          <cell r="S1269">
            <v>-319718.40000000002</v>
          </cell>
          <cell r="T1269">
            <v>-319718.40000000002</v>
          </cell>
          <cell r="U1269">
            <v>0</v>
          </cell>
          <cell r="V1269">
            <v>-6.9688999999999997</v>
          </cell>
          <cell r="W1269">
            <v>-17234.82</v>
          </cell>
          <cell r="X1269">
            <v>-17234.82</v>
          </cell>
          <cell r="Y1269">
            <v>0</v>
          </cell>
        </row>
        <row r="1270">
          <cell r="A1270">
            <v>200108</v>
          </cell>
          <cell r="B1270" t="str">
            <v>map08</v>
          </cell>
          <cell r="C1270" t="str">
            <v>map</v>
          </cell>
          <cell r="D1270">
            <v>37104</v>
          </cell>
          <cell r="E1270">
            <v>37113</v>
          </cell>
          <cell r="F1270">
            <v>37589</v>
          </cell>
          <cell r="G1270">
            <v>37113</v>
          </cell>
          <cell r="H1270">
            <v>469</v>
          </cell>
          <cell r="I1270">
            <v>469</v>
          </cell>
          <cell r="J1270" t="str">
            <v>Фосфорит</v>
          </cell>
          <cell r="K1270" t="str">
            <v>Фосфорит</v>
          </cell>
          <cell r="L1270" t="str">
            <v>GMF</v>
          </cell>
          <cell r="M1270" t="str">
            <v>PromEnergyChem</v>
          </cell>
          <cell r="N1270">
            <v>143.5</v>
          </cell>
          <cell r="O1270">
            <v>67301.5</v>
          </cell>
          <cell r="P1270">
            <v>67301.5</v>
          </cell>
          <cell r="Q1270">
            <v>0</v>
          </cell>
          <cell r="R1270">
            <v>-142</v>
          </cell>
          <cell r="S1270">
            <v>-66598</v>
          </cell>
          <cell r="T1270">
            <v>-66598</v>
          </cell>
          <cell r="U1270">
            <v>0</v>
          </cell>
          <cell r="V1270">
            <v>0</v>
          </cell>
          <cell r="W1270">
            <v>0</v>
          </cell>
          <cell r="X1270">
            <v>0</v>
          </cell>
          <cell r="Y1270">
            <v>0</v>
          </cell>
        </row>
        <row r="1271">
          <cell r="A1271">
            <v>200108</v>
          </cell>
          <cell r="B1271" t="str">
            <v>map09</v>
          </cell>
          <cell r="C1271" t="str">
            <v>map</v>
          </cell>
          <cell r="D1271">
            <v>37118</v>
          </cell>
          <cell r="E1271">
            <v>37118</v>
          </cell>
          <cell r="F1271">
            <v>37505</v>
          </cell>
          <cell r="G1271">
            <v>37118</v>
          </cell>
          <cell r="H1271">
            <v>700.8</v>
          </cell>
          <cell r="I1271">
            <v>700.8</v>
          </cell>
          <cell r="J1271" t="str">
            <v>Фосфорит</v>
          </cell>
          <cell r="K1271" t="str">
            <v>Фосфорит</v>
          </cell>
          <cell r="L1271" t="str">
            <v>GMF</v>
          </cell>
          <cell r="M1271" t="str">
            <v>PromEnergyChem</v>
          </cell>
          <cell r="N1271">
            <v>143.5</v>
          </cell>
          <cell r="O1271">
            <v>100564.8</v>
          </cell>
          <cell r="P1271">
            <v>100564.8</v>
          </cell>
          <cell r="Q1271">
            <v>0</v>
          </cell>
          <cell r="R1271">
            <v>-142</v>
          </cell>
          <cell r="S1271">
            <v>-99513.600000000006</v>
          </cell>
          <cell r="T1271">
            <v>-99513.600000000006</v>
          </cell>
          <cell r="U1271">
            <v>0</v>
          </cell>
          <cell r="V1271">
            <v>0</v>
          </cell>
          <cell r="W1271">
            <v>0</v>
          </cell>
          <cell r="X1271">
            <v>0</v>
          </cell>
          <cell r="Y1271">
            <v>0</v>
          </cell>
        </row>
        <row r="1272">
          <cell r="A1272">
            <v>200108</v>
          </cell>
          <cell r="B1272" t="str">
            <v>map10</v>
          </cell>
          <cell r="C1272" t="str">
            <v>map</v>
          </cell>
          <cell r="D1272">
            <v>37112</v>
          </cell>
          <cell r="E1272">
            <v>37118</v>
          </cell>
          <cell r="F1272">
            <v>37511</v>
          </cell>
          <cell r="G1272">
            <v>37118</v>
          </cell>
          <cell r="H1272">
            <v>199</v>
          </cell>
          <cell r="I1272">
            <v>199</v>
          </cell>
          <cell r="J1272" t="str">
            <v>Фосфорит</v>
          </cell>
          <cell r="K1272" t="str">
            <v>Фосфорит</v>
          </cell>
          <cell r="L1272" t="str">
            <v>GMF</v>
          </cell>
          <cell r="M1272" t="str">
            <v>Carvel</v>
          </cell>
          <cell r="N1272">
            <v>141.6</v>
          </cell>
          <cell r="O1272">
            <v>28178.400000000001</v>
          </cell>
          <cell r="P1272">
            <v>28178.400000000001</v>
          </cell>
          <cell r="Q1272">
            <v>0</v>
          </cell>
          <cell r="R1272">
            <v>-128</v>
          </cell>
          <cell r="S1272">
            <v>-25472</v>
          </cell>
          <cell r="T1272">
            <v>-25472</v>
          </cell>
          <cell r="U1272">
            <v>0</v>
          </cell>
          <cell r="V1272">
            <v>0</v>
          </cell>
          <cell r="W1272">
            <v>0</v>
          </cell>
          <cell r="X1272">
            <v>0</v>
          </cell>
          <cell r="Y1272">
            <v>0</v>
          </cell>
        </row>
        <row r="1273">
          <cell r="A1273">
            <v>200206</v>
          </cell>
          <cell r="B1273" t="str">
            <v>map101</v>
          </cell>
          <cell r="C1273" t="str">
            <v>map</v>
          </cell>
          <cell r="D1273">
            <v>37396</v>
          </cell>
          <cell r="E1273">
            <v>37407</v>
          </cell>
          <cell r="F1273">
            <v>37401</v>
          </cell>
          <cell r="G1273">
            <v>37409</v>
          </cell>
          <cell r="H1273">
            <v>10020</v>
          </cell>
          <cell r="I1273">
            <v>9933.4050000000007</v>
          </cell>
          <cell r="J1273" t="str">
            <v>Белореченск</v>
          </cell>
          <cell r="K1273" t="str">
            <v>КГОК</v>
          </cell>
          <cell r="L1273" t="str">
            <v>GMF</v>
          </cell>
          <cell r="M1273" t="str">
            <v>Transammonia</v>
          </cell>
          <cell r="N1273">
            <v>141</v>
          </cell>
          <cell r="O1273">
            <v>1400610.11</v>
          </cell>
          <cell r="P1273">
            <v>1400610.11</v>
          </cell>
          <cell r="Q1273">
            <v>0</v>
          </cell>
          <cell r="R1273">
            <v>-117.5</v>
          </cell>
          <cell r="S1273">
            <v>-1177350</v>
          </cell>
          <cell r="T1273">
            <v>-1177350</v>
          </cell>
          <cell r="U1273">
            <v>0</v>
          </cell>
          <cell r="V1273">
            <v>-13.693</v>
          </cell>
          <cell r="W1273">
            <v>-136017.68</v>
          </cell>
          <cell r="X1273">
            <v>-136017.68</v>
          </cell>
          <cell r="Y1273">
            <v>0</v>
          </cell>
        </row>
        <row r="1274">
          <cell r="A1274">
            <v>200206</v>
          </cell>
          <cell r="B1274" t="str">
            <v>map102</v>
          </cell>
          <cell r="C1274" t="str">
            <v>map</v>
          </cell>
          <cell r="D1274">
            <v>37412</v>
          </cell>
          <cell r="E1274">
            <v>37412</v>
          </cell>
          <cell r="F1274">
            <v>37417</v>
          </cell>
          <cell r="G1274">
            <v>37415</v>
          </cell>
          <cell r="H1274">
            <v>3013.7</v>
          </cell>
          <cell r="I1274">
            <v>3066.9250000000002</v>
          </cell>
          <cell r="J1274" t="str">
            <v>Фосфорит2</v>
          </cell>
          <cell r="K1274" t="str">
            <v>Фосфорит2</v>
          </cell>
          <cell r="L1274" t="str">
            <v>GMF</v>
          </cell>
          <cell r="M1274" t="str">
            <v>Unifert</v>
          </cell>
          <cell r="N1274">
            <v>141</v>
          </cell>
          <cell r="O1274">
            <v>432436.43</v>
          </cell>
          <cell r="P1274">
            <v>432436.43</v>
          </cell>
          <cell r="Q1274">
            <v>0</v>
          </cell>
          <cell r="R1274">
            <v>-122</v>
          </cell>
          <cell r="S1274">
            <v>-367671.4</v>
          </cell>
          <cell r="T1274">
            <v>-367671.4</v>
          </cell>
          <cell r="U1274">
            <v>0</v>
          </cell>
          <cell r="V1274">
            <v>-7.6154999999999999</v>
          </cell>
          <cell r="W1274">
            <v>-23356.29</v>
          </cell>
          <cell r="X1274">
            <v>-23356.29</v>
          </cell>
          <cell r="Y1274">
            <v>0</v>
          </cell>
        </row>
        <row r="1275">
          <cell r="A1275">
            <v>200205</v>
          </cell>
          <cell r="B1275" t="str">
            <v>map104</v>
          </cell>
          <cell r="C1275" t="str">
            <v>map</v>
          </cell>
          <cell r="D1275">
            <v>37398</v>
          </cell>
          <cell r="E1275">
            <v>37398</v>
          </cell>
          <cell r="F1275">
            <v>37407</v>
          </cell>
          <cell r="G1275">
            <v>37407</v>
          </cell>
          <cell r="H1275">
            <v>5240.3999999999996</v>
          </cell>
          <cell r="I1275">
            <v>5240</v>
          </cell>
          <cell r="J1275" t="str">
            <v>Фосфорит2</v>
          </cell>
          <cell r="K1275" t="str">
            <v>Фосфорит2</v>
          </cell>
          <cell r="L1275" t="str">
            <v>GMF</v>
          </cell>
          <cell r="M1275" t="str">
            <v>Mekatrade</v>
          </cell>
          <cell r="N1275">
            <v>141</v>
          </cell>
          <cell r="O1275">
            <v>738840</v>
          </cell>
          <cell r="P1275">
            <v>738840</v>
          </cell>
          <cell r="Q1275">
            <v>0</v>
          </cell>
          <cell r="R1275">
            <v>-122</v>
          </cell>
          <cell r="S1275">
            <v>-639328.80000000005</v>
          </cell>
          <cell r="T1275">
            <v>-639328.80000000005</v>
          </cell>
          <cell r="U1275">
            <v>0</v>
          </cell>
          <cell r="V1275">
            <v>-10.3428</v>
          </cell>
          <cell r="W1275">
            <v>-54196.39</v>
          </cell>
          <cell r="X1275">
            <v>-54196.39</v>
          </cell>
          <cell r="Y1275">
            <v>0</v>
          </cell>
        </row>
        <row r="1276">
          <cell r="A1276">
            <v>200206</v>
          </cell>
          <cell r="B1276" t="str">
            <v>map105</v>
          </cell>
          <cell r="C1276" t="str">
            <v>map</v>
          </cell>
          <cell r="D1276">
            <v>37417</v>
          </cell>
          <cell r="E1276">
            <v>37426</v>
          </cell>
          <cell r="F1276">
            <v>37437</v>
          </cell>
          <cell r="G1276">
            <v>37432</v>
          </cell>
          <cell r="H1276">
            <v>6462</v>
          </cell>
          <cell r="I1276">
            <v>6598.9080000000004</v>
          </cell>
          <cell r="J1276" t="str">
            <v>Белореченск</v>
          </cell>
          <cell r="K1276" t="str">
            <v>КГОК</v>
          </cell>
          <cell r="L1276" t="str">
            <v>GMF</v>
          </cell>
          <cell r="M1276" t="str">
            <v>Transammonia</v>
          </cell>
          <cell r="N1276">
            <v>142</v>
          </cell>
          <cell r="O1276">
            <v>937044.94</v>
          </cell>
          <cell r="P1276">
            <v>937044.94</v>
          </cell>
          <cell r="Q1276">
            <v>0</v>
          </cell>
          <cell r="R1276">
            <v>-117.5</v>
          </cell>
          <cell r="S1276">
            <v>-759285</v>
          </cell>
          <cell r="T1276">
            <v>-759285</v>
          </cell>
          <cell r="U1276">
            <v>0</v>
          </cell>
          <cell r="V1276">
            <v>-13.8675</v>
          </cell>
          <cell r="W1276">
            <v>-91510.080000000002</v>
          </cell>
          <cell r="X1276">
            <v>-93901.89</v>
          </cell>
          <cell r="Y1276">
            <v>2391.81</v>
          </cell>
        </row>
        <row r="1277">
          <cell r="A1277">
            <v>200205</v>
          </cell>
          <cell r="B1277" t="str">
            <v>map106</v>
          </cell>
          <cell r="C1277" t="str">
            <v>map</v>
          </cell>
          <cell r="D1277">
            <v>37391</v>
          </cell>
          <cell r="E1277">
            <v>37394</v>
          </cell>
          <cell r="F1277">
            <v>37398</v>
          </cell>
          <cell r="G1277">
            <v>37404</v>
          </cell>
          <cell r="H1277">
            <v>5100</v>
          </cell>
          <cell r="I1277">
            <v>5090.3729999999996</v>
          </cell>
          <cell r="J1277" t="str">
            <v>Белореченск</v>
          </cell>
          <cell r="K1277" t="str">
            <v>КГОК</v>
          </cell>
          <cell r="L1277" t="str">
            <v>GMF</v>
          </cell>
          <cell r="M1277" t="str">
            <v>Indagro</v>
          </cell>
          <cell r="N1277">
            <v>142</v>
          </cell>
          <cell r="O1277">
            <v>722832.97</v>
          </cell>
          <cell r="P1277">
            <v>722832.97</v>
          </cell>
          <cell r="Q1277">
            <v>0</v>
          </cell>
          <cell r="R1277">
            <v>-117.5</v>
          </cell>
          <cell r="S1277">
            <v>-599250</v>
          </cell>
          <cell r="T1277">
            <v>-599250</v>
          </cell>
          <cell r="U1277">
            <v>0</v>
          </cell>
          <cell r="V1277">
            <v>-13.8935</v>
          </cell>
          <cell r="W1277">
            <v>-70723.039999999994</v>
          </cell>
          <cell r="X1277">
            <v>-70723.039999999994</v>
          </cell>
          <cell r="Y1277">
            <v>0</v>
          </cell>
        </row>
        <row r="1278">
          <cell r="A1278">
            <v>200205</v>
          </cell>
          <cell r="B1278" t="str">
            <v>map107</v>
          </cell>
          <cell r="C1278" t="str">
            <v>map</v>
          </cell>
          <cell r="D1278">
            <v>37396</v>
          </cell>
          <cell r="E1278">
            <v>37395</v>
          </cell>
          <cell r="F1278">
            <v>37400</v>
          </cell>
          <cell r="G1278">
            <v>37398</v>
          </cell>
          <cell r="H1278">
            <v>2690.7</v>
          </cell>
          <cell r="I1278">
            <v>2705.57</v>
          </cell>
          <cell r="J1278" t="str">
            <v>Фосфорит2</v>
          </cell>
          <cell r="K1278" t="str">
            <v>Фосфорит2</v>
          </cell>
          <cell r="L1278" t="str">
            <v>GMF</v>
          </cell>
          <cell r="M1278" t="str">
            <v>Helm</v>
          </cell>
          <cell r="N1278">
            <v>140.5</v>
          </cell>
          <cell r="O1278">
            <v>380132.59</v>
          </cell>
          <cell r="P1278">
            <v>380132.59</v>
          </cell>
          <cell r="Q1278">
            <v>0</v>
          </cell>
          <cell r="R1278">
            <v>-122</v>
          </cell>
          <cell r="S1278">
            <v>-328265.40000000002</v>
          </cell>
          <cell r="T1278">
            <v>-328265.40000000002</v>
          </cell>
          <cell r="U1278">
            <v>0</v>
          </cell>
          <cell r="V1278">
            <v>-9.0793999999999997</v>
          </cell>
          <cell r="W1278">
            <v>-24565.01</v>
          </cell>
          <cell r="X1278">
            <v>-24565.01</v>
          </cell>
          <cell r="Y1278">
            <v>0</v>
          </cell>
        </row>
        <row r="1279">
          <cell r="A1279">
            <v>200206</v>
          </cell>
          <cell r="B1279" t="str">
            <v>map108</v>
          </cell>
          <cell r="C1279" t="str">
            <v>map</v>
          </cell>
          <cell r="D1279">
            <v>37427</v>
          </cell>
          <cell r="E1279">
            <v>37428</v>
          </cell>
          <cell r="F1279">
            <v>37427</v>
          </cell>
          <cell r="G1279">
            <v>37428</v>
          </cell>
          <cell r="H1279">
            <v>522.29999999999995</v>
          </cell>
          <cell r="I1279">
            <v>522.29999999999995</v>
          </cell>
          <cell r="J1279" t="str">
            <v>Фосфорит2</v>
          </cell>
          <cell r="K1279" t="str">
            <v>Фосфорит2</v>
          </cell>
          <cell r="L1279" t="str">
            <v>GMF</v>
          </cell>
          <cell r="M1279" t="str">
            <v>Eurochem</v>
          </cell>
          <cell r="N1279">
            <v>165</v>
          </cell>
          <cell r="O1279">
            <v>86179.5</v>
          </cell>
          <cell r="P1279">
            <v>86179.5</v>
          </cell>
          <cell r="Q1279">
            <v>0</v>
          </cell>
          <cell r="R1279">
            <v>-122</v>
          </cell>
          <cell r="S1279">
            <v>-63720.6</v>
          </cell>
          <cell r="T1279">
            <v>-63720.6</v>
          </cell>
          <cell r="U1279">
            <v>0</v>
          </cell>
          <cell r="V1279">
            <v>-21.8048</v>
          </cell>
          <cell r="W1279">
            <v>-11388.64</v>
          </cell>
          <cell r="X1279">
            <v>-11388.64</v>
          </cell>
          <cell r="Y1279">
            <v>0</v>
          </cell>
        </row>
        <row r="1280">
          <cell r="A1280">
            <v>200108</v>
          </cell>
          <cell r="B1280" t="str">
            <v>map11</v>
          </cell>
          <cell r="C1280" t="str">
            <v>map</v>
          </cell>
          <cell r="D1280">
            <v>37123</v>
          </cell>
          <cell r="E1280">
            <v>37134</v>
          </cell>
          <cell r="F1280">
            <v>37513</v>
          </cell>
          <cell r="G1280">
            <v>37134</v>
          </cell>
          <cell r="H1280">
            <v>198</v>
          </cell>
          <cell r="I1280">
            <v>198</v>
          </cell>
          <cell r="J1280" t="str">
            <v>Фосфорит</v>
          </cell>
          <cell r="K1280" t="str">
            <v>Фосфорит</v>
          </cell>
          <cell r="L1280" t="str">
            <v>GMF</v>
          </cell>
          <cell r="M1280" t="str">
            <v>Carvel</v>
          </cell>
          <cell r="N1280">
            <v>144.6</v>
          </cell>
          <cell r="O1280">
            <v>28630.799999999999</v>
          </cell>
          <cell r="P1280">
            <v>28630.799999999999</v>
          </cell>
          <cell r="Q1280">
            <v>0</v>
          </cell>
          <cell r="R1280">
            <v>-142</v>
          </cell>
          <cell r="S1280">
            <v>-28116</v>
          </cell>
          <cell r="T1280">
            <v>-28116</v>
          </cell>
          <cell r="U1280">
            <v>0</v>
          </cell>
          <cell r="V1280">
            <v>0</v>
          </cell>
          <cell r="W1280">
            <v>0</v>
          </cell>
          <cell r="X1280">
            <v>0</v>
          </cell>
          <cell r="Y1280">
            <v>0</v>
          </cell>
        </row>
        <row r="1281">
          <cell r="A1281">
            <v>200207</v>
          </cell>
          <cell r="B1281" t="str">
            <v>map111</v>
          </cell>
          <cell r="C1281" t="str">
            <v>map</v>
          </cell>
          <cell r="D1281">
            <v>37423</v>
          </cell>
          <cell r="E1281">
            <v>37428</v>
          </cell>
          <cell r="F1281">
            <v>37432</v>
          </cell>
          <cell r="G1281">
            <v>37438</v>
          </cell>
          <cell r="H1281">
            <v>5100</v>
          </cell>
          <cell r="I1281">
            <v>5089.6959999999999</v>
          </cell>
          <cell r="J1281" t="str">
            <v>Белореченск</v>
          </cell>
          <cell r="K1281" t="str">
            <v>КГОК</v>
          </cell>
          <cell r="L1281" t="str">
            <v>GMF</v>
          </cell>
          <cell r="M1281" t="str">
            <v>Indagro</v>
          </cell>
          <cell r="N1281">
            <v>142</v>
          </cell>
          <cell r="O1281">
            <v>722736.83</v>
          </cell>
          <cell r="P1281">
            <v>722736.83</v>
          </cell>
          <cell r="Q1281">
            <v>0</v>
          </cell>
          <cell r="R1281">
            <v>-117.5</v>
          </cell>
          <cell r="S1281">
            <v>-599250</v>
          </cell>
          <cell r="T1281">
            <v>-599250</v>
          </cell>
          <cell r="U1281">
            <v>0</v>
          </cell>
          <cell r="V1281">
            <v>-13.036199999999999</v>
          </cell>
          <cell r="W1281">
            <v>-66350.28</v>
          </cell>
          <cell r="X1281">
            <v>-68195.070000000007</v>
          </cell>
          <cell r="Y1281">
            <v>1844.79</v>
          </cell>
        </row>
        <row r="1282">
          <cell r="A1282">
            <v>200206</v>
          </cell>
          <cell r="B1282" t="str">
            <v>map112</v>
          </cell>
          <cell r="C1282" t="str">
            <v>map</v>
          </cell>
          <cell r="D1282">
            <v>37417</v>
          </cell>
          <cell r="E1282">
            <v>37426</v>
          </cell>
          <cell r="F1282">
            <v>37427</v>
          </cell>
          <cell r="G1282">
            <v>37433</v>
          </cell>
          <cell r="H1282">
            <v>5220.1000000000004</v>
          </cell>
          <cell r="I1282">
            <v>5250</v>
          </cell>
          <cell r="J1282" t="str">
            <v>Фосфорит2</v>
          </cell>
          <cell r="K1282" t="str">
            <v>Фосфорит2</v>
          </cell>
          <cell r="L1282" t="str">
            <v>GMF</v>
          </cell>
          <cell r="M1282" t="str">
            <v>Mekatrade</v>
          </cell>
          <cell r="N1282">
            <v>145</v>
          </cell>
          <cell r="O1282">
            <v>761250</v>
          </cell>
          <cell r="P1282">
            <v>761250</v>
          </cell>
          <cell r="Q1282">
            <v>0</v>
          </cell>
          <cell r="R1282">
            <v>-122</v>
          </cell>
          <cell r="S1282">
            <v>-636852.19999999995</v>
          </cell>
          <cell r="T1282">
            <v>-636852.19999999995</v>
          </cell>
          <cell r="U1282">
            <v>0</v>
          </cell>
          <cell r="V1282">
            <v>-10.108499999999999</v>
          </cell>
          <cell r="W1282">
            <v>-53069.57</v>
          </cell>
          <cell r="X1282">
            <v>-53069.57</v>
          </cell>
          <cell r="Y1282">
            <v>0</v>
          </cell>
        </row>
        <row r="1283">
          <cell r="A1283">
            <v>200206</v>
          </cell>
          <cell r="B1283" t="str">
            <v>map113</v>
          </cell>
          <cell r="C1283" t="str">
            <v>map</v>
          </cell>
          <cell r="D1283">
            <v>37432</v>
          </cell>
          <cell r="E1283">
            <v>37435</v>
          </cell>
          <cell r="F1283">
            <v>37432</v>
          </cell>
          <cell r="G1283">
            <v>37435</v>
          </cell>
          <cell r="H1283">
            <v>464.4</v>
          </cell>
          <cell r="I1283">
            <v>464.4</v>
          </cell>
          <cell r="J1283" t="str">
            <v>Фосфорит2</v>
          </cell>
          <cell r="K1283" t="str">
            <v>Фосфорит2</v>
          </cell>
          <cell r="L1283" t="str">
            <v>GMF</v>
          </cell>
          <cell r="M1283" t="str">
            <v>Eurochem</v>
          </cell>
          <cell r="N1283">
            <v>165</v>
          </cell>
          <cell r="O1283">
            <v>76626</v>
          </cell>
          <cell r="P1283">
            <v>76626</v>
          </cell>
          <cell r="Q1283">
            <v>0</v>
          </cell>
          <cell r="R1283">
            <v>-122</v>
          </cell>
          <cell r="S1283">
            <v>-56656.800000000003</v>
          </cell>
          <cell r="T1283">
            <v>-56656.800000000003</v>
          </cell>
          <cell r="U1283">
            <v>0</v>
          </cell>
          <cell r="V1283">
            <v>-21.8048</v>
          </cell>
          <cell r="W1283">
            <v>-10126.14</v>
          </cell>
          <cell r="X1283">
            <v>-10126.14</v>
          </cell>
          <cell r="Y1283">
            <v>0</v>
          </cell>
        </row>
        <row r="1284">
          <cell r="A1284">
            <v>200206</v>
          </cell>
          <cell r="B1284" t="str">
            <v>map114</v>
          </cell>
          <cell r="C1284" t="str">
            <v>map</v>
          </cell>
          <cell r="D1284">
            <v>37437</v>
          </cell>
          <cell r="E1284">
            <v>37435</v>
          </cell>
          <cell r="F1284">
            <v>37437</v>
          </cell>
          <cell r="G1284">
            <v>37435</v>
          </cell>
          <cell r="H1284">
            <v>521.5</v>
          </cell>
          <cell r="I1284">
            <v>521.5</v>
          </cell>
          <cell r="J1284" t="str">
            <v>Фосфорит2</v>
          </cell>
          <cell r="K1284" t="str">
            <v>Фосфорит2</v>
          </cell>
          <cell r="L1284" t="str">
            <v>GMF</v>
          </cell>
          <cell r="M1284" t="str">
            <v>Eurochem</v>
          </cell>
          <cell r="N1284">
            <v>165</v>
          </cell>
          <cell r="O1284">
            <v>86047.5</v>
          </cell>
          <cell r="P1284">
            <v>86047.5</v>
          </cell>
          <cell r="Q1284">
            <v>0</v>
          </cell>
          <cell r="R1284">
            <v>-122</v>
          </cell>
          <cell r="S1284">
            <v>-63623</v>
          </cell>
          <cell r="T1284">
            <v>-63623</v>
          </cell>
          <cell r="U1284">
            <v>0</v>
          </cell>
          <cell r="V1284">
            <v>-21.8048</v>
          </cell>
          <cell r="W1284">
            <v>-11371.19</v>
          </cell>
          <cell r="X1284">
            <v>-11371.19</v>
          </cell>
          <cell r="Y1284">
            <v>0</v>
          </cell>
        </row>
        <row r="1285">
          <cell r="A1285">
            <v>200208</v>
          </cell>
          <cell r="B1285" t="str">
            <v>map115</v>
          </cell>
          <cell r="C1285" t="str">
            <v>map</v>
          </cell>
          <cell r="D1285">
            <v>37462</v>
          </cell>
          <cell r="E1285">
            <v>37441</v>
          </cell>
          <cell r="F1285">
            <v>37467</v>
          </cell>
          <cell r="G1285">
            <v>37470</v>
          </cell>
          <cell r="H1285">
            <v>22000.400000000001</v>
          </cell>
          <cell r="I1285">
            <v>22000</v>
          </cell>
          <cell r="J1285" t="str">
            <v>Фосфорит2</v>
          </cell>
          <cell r="K1285" t="str">
            <v>Фосфорит2</v>
          </cell>
          <cell r="L1285" t="str">
            <v>GMF</v>
          </cell>
          <cell r="M1285" t="str">
            <v>Mekatrade</v>
          </cell>
          <cell r="N1285">
            <v>157</v>
          </cell>
          <cell r="O1285">
            <v>3454000</v>
          </cell>
          <cell r="P1285">
            <v>3454000</v>
          </cell>
          <cell r="Q1285">
            <v>0</v>
          </cell>
          <cell r="R1285">
            <v>-128</v>
          </cell>
          <cell r="S1285">
            <v>-2816051.2000000002</v>
          </cell>
          <cell r="T1285">
            <v>-2816051.2000000002</v>
          </cell>
          <cell r="U1285">
            <v>0</v>
          </cell>
          <cell r="V1285">
            <v>-10.236000000000001</v>
          </cell>
          <cell r="W1285">
            <v>-225192.85</v>
          </cell>
          <cell r="X1285">
            <v>-225192.85</v>
          </cell>
          <cell r="Y1285">
            <v>0</v>
          </cell>
        </row>
        <row r="1286">
          <cell r="A1286">
            <v>200207</v>
          </cell>
          <cell r="B1286" t="str">
            <v>map116</v>
          </cell>
          <cell r="C1286" t="str">
            <v>map</v>
          </cell>
          <cell r="D1286">
            <v>37457</v>
          </cell>
          <cell r="E1286">
            <v>37455</v>
          </cell>
          <cell r="F1286">
            <v>37457</v>
          </cell>
          <cell r="G1286">
            <v>37455</v>
          </cell>
          <cell r="H1286">
            <v>600</v>
          </cell>
          <cell r="I1286">
            <v>600</v>
          </cell>
          <cell r="J1286" t="str">
            <v>Белореченск</v>
          </cell>
          <cell r="K1286" t="str">
            <v>КГОК</v>
          </cell>
          <cell r="L1286" t="str">
            <v>GMF</v>
          </cell>
          <cell r="M1286" t="str">
            <v>IET</v>
          </cell>
          <cell r="N1286">
            <v>148.5</v>
          </cell>
          <cell r="O1286">
            <v>89100</v>
          </cell>
          <cell r="P1286">
            <v>89100</v>
          </cell>
          <cell r="Q1286">
            <v>0</v>
          </cell>
          <cell r="R1286">
            <v>-117.5</v>
          </cell>
          <cell r="S1286">
            <v>-70500</v>
          </cell>
          <cell r="T1286">
            <v>-70500</v>
          </cell>
          <cell r="U1286">
            <v>0</v>
          </cell>
          <cell r="V1286">
            <v>-10.62</v>
          </cell>
          <cell r="W1286">
            <v>-6372</v>
          </cell>
          <cell r="X1286">
            <v>-6372</v>
          </cell>
          <cell r="Y1286">
            <v>0</v>
          </cell>
        </row>
        <row r="1287">
          <cell r="A1287">
            <v>200207</v>
          </cell>
          <cell r="B1287" t="str">
            <v>map117</v>
          </cell>
          <cell r="C1287" t="str">
            <v>map</v>
          </cell>
          <cell r="D1287">
            <v>37467</v>
          </cell>
          <cell r="E1287">
            <v>37468</v>
          </cell>
          <cell r="F1287">
            <v>37467</v>
          </cell>
          <cell r="G1287">
            <v>37468</v>
          </cell>
          <cell r="H1287">
            <v>1500</v>
          </cell>
          <cell r="I1287">
            <v>1500</v>
          </cell>
          <cell r="J1287" t="str">
            <v>Белореченск</v>
          </cell>
          <cell r="K1287" t="str">
            <v>КГОК</v>
          </cell>
          <cell r="L1287" t="str">
            <v>GMF</v>
          </cell>
          <cell r="M1287" t="str">
            <v>IET</v>
          </cell>
          <cell r="N1287">
            <v>148.5</v>
          </cell>
          <cell r="O1287">
            <v>222750</v>
          </cell>
          <cell r="P1287">
            <v>222750</v>
          </cell>
          <cell r="Q1287">
            <v>0</v>
          </cell>
          <cell r="R1287">
            <v>-117.5</v>
          </cell>
          <cell r="S1287">
            <v>-176250</v>
          </cell>
          <cell r="T1287">
            <v>-176250</v>
          </cell>
          <cell r="U1287">
            <v>0</v>
          </cell>
          <cell r="V1287">
            <v>-10.62</v>
          </cell>
          <cell r="W1287">
            <v>-15930</v>
          </cell>
          <cell r="X1287">
            <v>-15930</v>
          </cell>
          <cell r="Y1287">
            <v>0</v>
          </cell>
        </row>
        <row r="1288">
          <cell r="A1288">
            <v>200207</v>
          </cell>
          <cell r="B1288" t="str">
            <v>map118</v>
          </cell>
          <cell r="C1288" t="str">
            <v>map</v>
          </cell>
          <cell r="D1288">
            <v>37457</v>
          </cell>
          <cell r="E1288">
            <v>37456</v>
          </cell>
          <cell r="F1288">
            <v>37457</v>
          </cell>
          <cell r="G1288">
            <v>37456</v>
          </cell>
          <cell r="H1288">
            <v>520</v>
          </cell>
          <cell r="I1288">
            <v>520</v>
          </cell>
          <cell r="J1288" t="str">
            <v>Белореченск</v>
          </cell>
          <cell r="K1288" t="str">
            <v>КГОК</v>
          </cell>
          <cell r="L1288" t="str">
            <v>GMF</v>
          </cell>
          <cell r="M1288" t="str">
            <v>IET</v>
          </cell>
          <cell r="N1288">
            <v>148.5</v>
          </cell>
          <cell r="O1288">
            <v>77220</v>
          </cell>
          <cell r="P1288">
            <v>77220</v>
          </cell>
          <cell r="Q1288">
            <v>0</v>
          </cell>
          <cell r="R1288">
            <v>-117.5</v>
          </cell>
          <cell r="S1288">
            <v>-61100</v>
          </cell>
          <cell r="T1288">
            <v>-61100</v>
          </cell>
          <cell r="U1288">
            <v>0</v>
          </cell>
          <cell r="V1288">
            <v>-10.62</v>
          </cell>
          <cell r="W1288">
            <v>-5522.4</v>
          </cell>
          <cell r="X1288">
            <v>-5522.4</v>
          </cell>
          <cell r="Y1288">
            <v>0</v>
          </cell>
        </row>
        <row r="1289">
          <cell r="A1289">
            <v>200207</v>
          </cell>
          <cell r="B1289" t="str">
            <v>map119</v>
          </cell>
          <cell r="C1289" t="str">
            <v>map</v>
          </cell>
          <cell r="D1289">
            <v>37467</v>
          </cell>
          <cell r="E1289">
            <v>37462</v>
          </cell>
          <cell r="F1289">
            <v>37467</v>
          </cell>
          <cell r="G1289">
            <v>37462</v>
          </cell>
          <cell r="H1289">
            <v>520</v>
          </cell>
          <cell r="I1289">
            <v>520</v>
          </cell>
          <cell r="J1289" t="str">
            <v>Белореченск</v>
          </cell>
          <cell r="K1289" t="str">
            <v>КГОК</v>
          </cell>
          <cell r="L1289" t="str">
            <v>GMF</v>
          </cell>
          <cell r="M1289" t="str">
            <v>IET</v>
          </cell>
          <cell r="N1289">
            <v>148.5</v>
          </cell>
          <cell r="O1289">
            <v>77220</v>
          </cell>
          <cell r="P1289">
            <v>77220</v>
          </cell>
          <cell r="Q1289">
            <v>0</v>
          </cell>
          <cell r="R1289">
            <v>-117.5</v>
          </cell>
          <cell r="S1289">
            <v>-61100</v>
          </cell>
          <cell r="T1289">
            <v>-61100</v>
          </cell>
          <cell r="U1289">
            <v>0</v>
          </cell>
          <cell r="V1289">
            <v>-10.62</v>
          </cell>
          <cell r="W1289">
            <v>-5522.4</v>
          </cell>
          <cell r="X1289">
            <v>-5522.4</v>
          </cell>
          <cell r="Y1289">
            <v>0</v>
          </cell>
        </row>
        <row r="1290">
          <cell r="A1290">
            <v>200207</v>
          </cell>
          <cell r="B1290" t="str">
            <v>map120</v>
          </cell>
          <cell r="C1290" t="str">
            <v>map</v>
          </cell>
          <cell r="D1290">
            <v>37457</v>
          </cell>
          <cell r="E1290">
            <v>37464</v>
          </cell>
          <cell r="F1290">
            <v>37457</v>
          </cell>
          <cell r="G1290">
            <v>37464</v>
          </cell>
          <cell r="H1290">
            <v>300</v>
          </cell>
          <cell r="I1290">
            <v>300</v>
          </cell>
          <cell r="J1290" t="str">
            <v>Белореченск</v>
          </cell>
          <cell r="K1290" t="str">
            <v>КГОК</v>
          </cell>
          <cell r="L1290" t="str">
            <v>GMF</v>
          </cell>
          <cell r="M1290" t="str">
            <v>IET</v>
          </cell>
          <cell r="N1290">
            <v>148.5</v>
          </cell>
          <cell r="O1290">
            <v>44550</v>
          </cell>
          <cell r="P1290">
            <v>44550</v>
          </cell>
          <cell r="Q1290">
            <v>0</v>
          </cell>
          <cell r="R1290">
            <v>-117.5</v>
          </cell>
          <cell r="S1290">
            <v>-35250</v>
          </cell>
          <cell r="T1290">
            <v>-35250</v>
          </cell>
          <cell r="U1290">
            <v>0</v>
          </cell>
          <cell r="V1290">
            <v>-10.62</v>
          </cell>
          <cell r="W1290">
            <v>-3186</v>
          </cell>
          <cell r="X1290">
            <v>-3186</v>
          </cell>
          <cell r="Y1290">
            <v>0</v>
          </cell>
        </row>
        <row r="1291">
          <cell r="A1291">
            <v>200207</v>
          </cell>
          <cell r="B1291" t="str">
            <v>map121</v>
          </cell>
          <cell r="C1291" t="str">
            <v>map</v>
          </cell>
          <cell r="D1291">
            <v>37467</v>
          </cell>
          <cell r="E1291">
            <v>37457</v>
          </cell>
          <cell r="F1291">
            <v>37467</v>
          </cell>
          <cell r="G1291">
            <v>37457</v>
          </cell>
          <cell r="H1291">
            <v>240</v>
          </cell>
          <cell r="I1291">
            <v>240</v>
          </cell>
          <cell r="J1291" t="str">
            <v>Белореченск</v>
          </cell>
          <cell r="K1291" t="str">
            <v>КГОК</v>
          </cell>
          <cell r="L1291" t="str">
            <v>GMF</v>
          </cell>
          <cell r="M1291" t="str">
            <v>IET</v>
          </cell>
          <cell r="N1291">
            <v>148.5</v>
          </cell>
          <cell r="O1291">
            <v>35640</v>
          </cell>
          <cell r="P1291">
            <v>35640</v>
          </cell>
          <cell r="Q1291">
            <v>0</v>
          </cell>
          <cell r="R1291">
            <v>-117.5</v>
          </cell>
          <cell r="S1291">
            <v>-28200</v>
          </cell>
          <cell r="T1291">
            <v>-28200</v>
          </cell>
          <cell r="U1291">
            <v>0</v>
          </cell>
          <cell r="V1291">
            <v>-10.62</v>
          </cell>
          <cell r="W1291">
            <v>-2548.8000000000002</v>
          </cell>
          <cell r="X1291">
            <v>-2548.8000000000002</v>
          </cell>
          <cell r="Y1291">
            <v>0</v>
          </cell>
        </row>
        <row r="1292">
          <cell r="A1292">
            <v>200208</v>
          </cell>
          <cell r="B1292" t="str">
            <v>map123</v>
          </cell>
          <cell r="C1292" t="str">
            <v>map</v>
          </cell>
          <cell r="D1292">
            <v>37462</v>
          </cell>
          <cell r="E1292">
            <v>37469</v>
          </cell>
          <cell r="F1292">
            <v>37471</v>
          </cell>
          <cell r="G1292">
            <v>37483</v>
          </cell>
          <cell r="H1292">
            <v>6300</v>
          </cell>
          <cell r="I1292">
            <v>6299.8670000000002</v>
          </cell>
          <cell r="J1292" t="str">
            <v>Белореченск</v>
          </cell>
          <cell r="K1292" t="str">
            <v>КГОК</v>
          </cell>
          <cell r="L1292" t="str">
            <v>GMF</v>
          </cell>
          <cell r="M1292" t="str">
            <v>Transammonia</v>
          </cell>
          <cell r="N1292">
            <v>158</v>
          </cell>
          <cell r="O1292">
            <v>995378.99</v>
          </cell>
          <cell r="P1292">
            <v>995378.99</v>
          </cell>
          <cell r="Q1292">
            <v>0</v>
          </cell>
          <cell r="R1292">
            <v>-117.5</v>
          </cell>
          <cell r="S1292">
            <v>-740250</v>
          </cell>
          <cell r="T1292">
            <v>-740250</v>
          </cell>
          <cell r="U1292">
            <v>0</v>
          </cell>
          <cell r="V1292">
            <v>-14</v>
          </cell>
          <cell r="W1292">
            <v>-88198.14</v>
          </cell>
          <cell r="X1292">
            <v>-96821.27</v>
          </cell>
          <cell r="Y1292">
            <v>8623.1299999999992</v>
          </cell>
        </row>
        <row r="1293">
          <cell r="A1293">
            <v>200208</v>
          </cell>
          <cell r="B1293" t="str">
            <v>map124</v>
          </cell>
          <cell r="C1293" t="str">
            <v>map</v>
          </cell>
          <cell r="D1293">
            <v>37473</v>
          </cell>
          <cell r="E1293">
            <v>37491</v>
          </cell>
          <cell r="F1293">
            <v>37473</v>
          </cell>
          <cell r="G1293">
            <v>37491</v>
          </cell>
          <cell r="H1293">
            <v>529</v>
          </cell>
          <cell r="I1293">
            <v>529</v>
          </cell>
          <cell r="J1293" t="str">
            <v>Фосфорит2</v>
          </cell>
          <cell r="K1293" t="str">
            <v>Фосфорит2</v>
          </cell>
          <cell r="L1293" t="str">
            <v>GMF</v>
          </cell>
          <cell r="M1293" t="str">
            <v>IET</v>
          </cell>
          <cell r="N1293">
            <v>147.6</v>
          </cell>
          <cell r="O1293">
            <v>78080.399999999994</v>
          </cell>
          <cell r="P1293">
            <v>78080.399999999994</v>
          </cell>
          <cell r="Q1293">
            <v>0</v>
          </cell>
          <cell r="R1293">
            <v>-128</v>
          </cell>
          <cell r="S1293">
            <v>-67712</v>
          </cell>
          <cell r="T1293">
            <v>-67712</v>
          </cell>
          <cell r="U1293">
            <v>0</v>
          </cell>
          <cell r="V1293">
            <v>-0.66</v>
          </cell>
          <cell r="W1293">
            <v>-349.14</v>
          </cell>
          <cell r="X1293">
            <v>-349.14</v>
          </cell>
          <cell r="Y1293">
            <v>0</v>
          </cell>
        </row>
        <row r="1294">
          <cell r="A1294">
            <v>200208</v>
          </cell>
          <cell r="B1294" t="str">
            <v>map125</v>
          </cell>
          <cell r="C1294" t="str">
            <v>map</v>
          </cell>
          <cell r="D1294">
            <v>37470</v>
          </cell>
          <cell r="E1294">
            <v>37476</v>
          </cell>
          <cell r="F1294">
            <v>37470</v>
          </cell>
          <cell r="G1294">
            <v>37476</v>
          </cell>
          <cell r="H1294">
            <v>130</v>
          </cell>
          <cell r="I1294">
            <v>130</v>
          </cell>
          <cell r="J1294" t="str">
            <v>Фосфорит2</v>
          </cell>
          <cell r="K1294" t="str">
            <v>Фосфорит2</v>
          </cell>
          <cell r="L1294" t="str">
            <v>GMF</v>
          </cell>
          <cell r="M1294" t="str">
            <v>IET</v>
          </cell>
          <cell r="N1294">
            <v>147.6</v>
          </cell>
          <cell r="O1294">
            <v>19188</v>
          </cell>
          <cell r="P1294">
            <v>19188</v>
          </cell>
          <cell r="Q1294">
            <v>0</v>
          </cell>
          <cell r="R1294">
            <v>-128</v>
          </cell>
          <cell r="S1294">
            <v>-16640</v>
          </cell>
          <cell r="T1294">
            <v>-16640</v>
          </cell>
          <cell r="U1294">
            <v>0</v>
          </cell>
          <cell r="V1294">
            <v>-0.66</v>
          </cell>
          <cell r="W1294">
            <v>-85.8</v>
          </cell>
          <cell r="X1294">
            <v>-85.8</v>
          </cell>
          <cell r="Y1294">
            <v>0</v>
          </cell>
        </row>
        <row r="1295">
          <cell r="A1295">
            <v>200208</v>
          </cell>
          <cell r="B1295" t="str">
            <v>map126</v>
          </cell>
          <cell r="C1295" t="str">
            <v>map</v>
          </cell>
          <cell r="D1295">
            <v>37477</v>
          </cell>
          <cell r="E1295">
            <v>37483</v>
          </cell>
          <cell r="F1295">
            <v>37477</v>
          </cell>
          <cell r="G1295">
            <v>37483</v>
          </cell>
          <cell r="H1295">
            <v>345</v>
          </cell>
          <cell r="I1295">
            <v>345</v>
          </cell>
          <cell r="J1295" t="str">
            <v>Фосфорит2</v>
          </cell>
          <cell r="K1295" t="str">
            <v>Фосфорит2</v>
          </cell>
          <cell r="L1295" t="str">
            <v>GMF</v>
          </cell>
          <cell r="M1295" t="str">
            <v>IET</v>
          </cell>
          <cell r="N1295">
            <v>147.6</v>
          </cell>
          <cell r="O1295">
            <v>50922</v>
          </cell>
          <cell r="P1295">
            <v>50922</v>
          </cell>
          <cell r="Q1295">
            <v>0</v>
          </cell>
          <cell r="R1295">
            <v>-128</v>
          </cell>
          <cell r="S1295">
            <v>-44160</v>
          </cell>
          <cell r="T1295">
            <v>-44160</v>
          </cell>
          <cell r="U1295">
            <v>0</v>
          </cell>
          <cell r="V1295">
            <v>-0.66</v>
          </cell>
          <cell r="W1295">
            <v>-227.7</v>
          </cell>
          <cell r="X1295">
            <v>-227.7</v>
          </cell>
          <cell r="Y1295">
            <v>0</v>
          </cell>
        </row>
        <row r="1296">
          <cell r="A1296">
            <v>200208</v>
          </cell>
          <cell r="B1296" t="str">
            <v>map127</v>
          </cell>
          <cell r="C1296" t="str">
            <v>map</v>
          </cell>
          <cell r="D1296">
            <v>37484</v>
          </cell>
          <cell r="E1296">
            <v>37489</v>
          </cell>
          <cell r="F1296">
            <v>37484</v>
          </cell>
          <cell r="G1296">
            <v>37489</v>
          </cell>
          <cell r="H1296">
            <v>200</v>
          </cell>
          <cell r="I1296">
            <v>200</v>
          </cell>
          <cell r="J1296" t="str">
            <v>Фосфорит2</v>
          </cell>
          <cell r="K1296" t="str">
            <v>Фосфорит2</v>
          </cell>
          <cell r="L1296" t="str">
            <v>GMF</v>
          </cell>
          <cell r="M1296" t="str">
            <v>IET</v>
          </cell>
          <cell r="N1296">
            <v>147.6</v>
          </cell>
          <cell r="O1296">
            <v>29520</v>
          </cell>
          <cell r="P1296">
            <v>29520</v>
          </cell>
          <cell r="Q1296">
            <v>0</v>
          </cell>
          <cell r="R1296">
            <v>-128</v>
          </cell>
          <cell r="S1296">
            <v>-25600</v>
          </cell>
          <cell r="T1296">
            <v>-25600</v>
          </cell>
          <cell r="U1296">
            <v>0</v>
          </cell>
          <cell r="V1296">
            <v>-0.66</v>
          </cell>
          <cell r="W1296">
            <v>-132</v>
          </cell>
          <cell r="X1296">
            <v>-132</v>
          </cell>
          <cell r="Y1296">
            <v>0</v>
          </cell>
        </row>
        <row r="1297">
          <cell r="A1297">
            <v>200208</v>
          </cell>
          <cell r="B1297" t="str">
            <v>map128</v>
          </cell>
          <cell r="C1297" t="str">
            <v>map</v>
          </cell>
          <cell r="D1297">
            <v>37479</v>
          </cell>
          <cell r="E1297">
            <v>37487</v>
          </cell>
          <cell r="F1297">
            <v>37479</v>
          </cell>
          <cell r="G1297">
            <v>37487</v>
          </cell>
          <cell r="H1297">
            <v>575.6</v>
          </cell>
          <cell r="I1297">
            <v>575.6</v>
          </cell>
          <cell r="J1297" t="str">
            <v>Фосфорит2</v>
          </cell>
          <cell r="K1297" t="str">
            <v>Фосфорит2</v>
          </cell>
          <cell r="L1297" t="str">
            <v>GMF</v>
          </cell>
          <cell r="M1297" t="str">
            <v>IET</v>
          </cell>
          <cell r="N1297">
            <v>147</v>
          </cell>
          <cell r="O1297">
            <v>84613.2</v>
          </cell>
          <cell r="P1297">
            <v>84613.2</v>
          </cell>
          <cell r="Q1297">
            <v>0</v>
          </cell>
          <cell r="R1297">
            <v>-128</v>
          </cell>
          <cell r="S1297">
            <v>-73676.800000000003</v>
          </cell>
          <cell r="T1297">
            <v>-73676.800000000003</v>
          </cell>
          <cell r="U1297">
            <v>0</v>
          </cell>
          <cell r="V1297">
            <v>0</v>
          </cell>
          <cell r="W1297">
            <v>0</v>
          </cell>
          <cell r="X1297">
            <v>0</v>
          </cell>
          <cell r="Y1297">
            <v>0</v>
          </cell>
        </row>
        <row r="1298">
          <cell r="A1298">
            <v>200208</v>
          </cell>
          <cell r="B1298" t="str">
            <v>map129</v>
          </cell>
          <cell r="C1298" t="str">
            <v>map</v>
          </cell>
          <cell r="D1298">
            <v>37478</v>
          </cell>
          <cell r="E1298">
            <v>37475</v>
          </cell>
          <cell r="F1298">
            <v>37480</v>
          </cell>
          <cell r="G1298">
            <v>37477</v>
          </cell>
          <cell r="H1298">
            <v>2337.5</v>
          </cell>
          <cell r="I1298">
            <v>2352.6860000000001</v>
          </cell>
          <cell r="J1298" t="str">
            <v>Фосфорит2</v>
          </cell>
          <cell r="K1298" t="str">
            <v>Фосфорит2</v>
          </cell>
          <cell r="L1298" t="str">
            <v>GMF</v>
          </cell>
          <cell r="M1298" t="str">
            <v>Unifert</v>
          </cell>
          <cell r="N1298">
            <v>158</v>
          </cell>
          <cell r="O1298">
            <v>371724.39</v>
          </cell>
          <cell r="P1298">
            <v>371724.39</v>
          </cell>
          <cell r="Q1298">
            <v>0</v>
          </cell>
          <cell r="R1298">
            <v>-128</v>
          </cell>
          <cell r="S1298">
            <v>-299200</v>
          </cell>
          <cell r="T1298">
            <v>-299200</v>
          </cell>
          <cell r="U1298">
            <v>0</v>
          </cell>
          <cell r="V1298">
            <v>-7.7911999999999999</v>
          </cell>
          <cell r="W1298">
            <v>-18330.27</v>
          </cell>
          <cell r="X1298">
            <v>-18330.27</v>
          </cell>
          <cell r="Y1298">
            <v>0</v>
          </cell>
        </row>
        <row r="1299">
          <cell r="A1299">
            <v>200208</v>
          </cell>
          <cell r="B1299" t="str">
            <v>map130</v>
          </cell>
          <cell r="C1299" t="str">
            <v>map</v>
          </cell>
          <cell r="D1299">
            <v>37483</v>
          </cell>
          <cell r="E1299">
            <v>37480</v>
          </cell>
          <cell r="F1299">
            <v>37487</v>
          </cell>
          <cell r="G1299">
            <v>37486</v>
          </cell>
          <cell r="H1299">
            <v>2169.6</v>
          </cell>
          <cell r="I1299">
            <v>2170.8969999999999</v>
          </cell>
          <cell r="J1299" t="str">
            <v>Фосфорит2</v>
          </cell>
          <cell r="K1299" t="str">
            <v>Фосфорит2</v>
          </cell>
          <cell r="L1299" t="str">
            <v>GMF</v>
          </cell>
          <cell r="M1299" t="str">
            <v>Unifert</v>
          </cell>
          <cell r="N1299">
            <v>158</v>
          </cell>
          <cell r="O1299">
            <v>343001.73</v>
          </cell>
          <cell r="P1299">
            <v>343001.73</v>
          </cell>
          <cell r="Q1299">
            <v>0</v>
          </cell>
          <cell r="R1299">
            <v>-128</v>
          </cell>
          <cell r="S1299">
            <v>-277708.79999999999</v>
          </cell>
          <cell r="T1299">
            <v>-277708.79999999999</v>
          </cell>
          <cell r="U1299">
            <v>0</v>
          </cell>
          <cell r="V1299">
            <v>-7.7343000000000002</v>
          </cell>
          <cell r="W1299">
            <v>-16790.37</v>
          </cell>
          <cell r="X1299">
            <v>-16790.37</v>
          </cell>
          <cell r="Y1299">
            <v>0</v>
          </cell>
        </row>
        <row r="1300">
          <cell r="A1300">
            <v>200208</v>
          </cell>
          <cell r="B1300" t="str">
            <v>map131</v>
          </cell>
          <cell r="C1300" t="str">
            <v>map</v>
          </cell>
          <cell r="D1300">
            <v>37488</v>
          </cell>
          <cell r="E1300">
            <v>37492</v>
          </cell>
          <cell r="F1300">
            <v>37495</v>
          </cell>
          <cell r="G1300">
            <v>37493</v>
          </cell>
          <cell r="H1300">
            <v>2533.6</v>
          </cell>
          <cell r="I1300">
            <v>2537.0300000000002</v>
          </cell>
          <cell r="J1300" t="str">
            <v>Фосфорит2</v>
          </cell>
          <cell r="K1300" t="str">
            <v>Фосфорит2</v>
          </cell>
          <cell r="L1300" t="str">
            <v>GMF</v>
          </cell>
          <cell r="M1300" t="str">
            <v>Helm</v>
          </cell>
          <cell r="N1300">
            <v>158</v>
          </cell>
          <cell r="O1300">
            <v>400850.74</v>
          </cell>
          <cell r="P1300">
            <v>400850.74</v>
          </cell>
          <cell r="Q1300">
            <v>0</v>
          </cell>
          <cell r="R1300">
            <v>-128</v>
          </cell>
          <cell r="S1300">
            <v>-324300.79999999999</v>
          </cell>
          <cell r="T1300">
            <v>-324300.79999999999</v>
          </cell>
          <cell r="U1300">
            <v>0</v>
          </cell>
          <cell r="V1300">
            <v>-7.7175000000000002</v>
          </cell>
          <cell r="W1300">
            <v>-19579.560000000001</v>
          </cell>
          <cell r="X1300">
            <v>-19579.560000000001</v>
          </cell>
          <cell r="Y1300">
            <v>0</v>
          </cell>
        </row>
        <row r="1301">
          <cell r="A1301">
            <v>200209</v>
          </cell>
          <cell r="B1301" t="str">
            <v>map132</v>
          </cell>
          <cell r="C1301" t="str">
            <v>map</v>
          </cell>
          <cell r="D1301">
            <v>37493</v>
          </cell>
          <cell r="E1301">
            <v>37500</v>
          </cell>
          <cell r="F1301">
            <v>37514</v>
          </cell>
          <cell r="G1301">
            <v>37519</v>
          </cell>
          <cell r="H1301">
            <v>9289.4</v>
          </cell>
          <cell r="I1301">
            <v>9320.7900000000009</v>
          </cell>
          <cell r="J1301" t="str">
            <v>Фосфорит2</v>
          </cell>
          <cell r="K1301" t="str">
            <v>Фосфорит2</v>
          </cell>
          <cell r="L1301" t="str">
            <v>GMF</v>
          </cell>
          <cell r="M1301" t="str">
            <v>Mekatrade</v>
          </cell>
          <cell r="N1301">
            <v>162</v>
          </cell>
          <cell r="O1301">
            <v>1509967.98</v>
          </cell>
          <cell r="P1301">
            <v>1509967.98</v>
          </cell>
          <cell r="Q1301">
            <v>0</v>
          </cell>
          <cell r="R1301">
            <v>-128</v>
          </cell>
          <cell r="S1301">
            <v>-1189043.2</v>
          </cell>
          <cell r="T1301">
            <v>-1189043.2</v>
          </cell>
          <cell r="U1301">
            <v>0</v>
          </cell>
          <cell r="V1301">
            <v>-10.5</v>
          </cell>
          <cell r="W1301">
            <v>-97868.3</v>
          </cell>
          <cell r="X1301">
            <v>-90346.15</v>
          </cell>
          <cell r="Y1301">
            <v>-7522.15</v>
          </cell>
        </row>
        <row r="1302">
          <cell r="A1302">
            <v>200208</v>
          </cell>
          <cell r="B1302" t="str">
            <v>map133</v>
          </cell>
          <cell r="C1302" t="str">
            <v>map</v>
          </cell>
          <cell r="D1302">
            <v>37473</v>
          </cell>
          <cell r="E1302">
            <v>37490</v>
          </cell>
          <cell r="F1302">
            <v>37473</v>
          </cell>
          <cell r="G1302">
            <v>37490</v>
          </cell>
          <cell r="H1302">
            <v>1040</v>
          </cell>
          <cell r="I1302">
            <v>1040</v>
          </cell>
          <cell r="J1302" t="str">
            <v>Белореченск</v>
          </cell>
          <cell r="K1302" t="str">
            <v>Белореченск</v>
          </cell>
          <cell r="L1302" t="str">
            <v>GMF</v>
          </cell>
          <cell r="M1302" t="str">
            <v>IET</v>
          </cell>
          <cell r="N1302">
            <v>148.5</v>
          </cell>
          <cell r="O1302">
            <v>154440</v>
          </cell>
          <cell r="P1302">
            <v>154440</v>
          </cell>
          <cell r="Q1302">
            <v>0</v>
          </cell>
          <cell r="R1302">
            <v>-137</v>
          </cell>
          <cell r="S1302">
            <v>-142480</v>
          </cell>
          <cell r="T1302">
            <v>-142480</v>
          </cell>
          <cell r="U1302">
            <v>0</v>
          </cell>
          <cell r="V1302">
            <v>-10.62</v>
          </cell>
          <cell r="W1302">
            <v>-11044.8</v>
          </cell>
          <cell r="X1302">
            <v>-11044.8</v>
          </cell>
          <cell r="Y1302">
            <v>0</v>
          </cell>
        </row>
        <row r="1303">
          <cell r="A1303">
            <v>200208</v>
          </cell>
          <cell r="B1303" t="str">
            <v>map134</v>
          </cell>
          <cell r="C1303" t="str">
            <v>map</v>
          </cell>
          <cell r="D1303">
            <v>37478</v>
          </cell>
          <cell r="E1303">
            <v>37494</v>
          </cell>
          <cell r="F1303">
            <v>37478</v>
          </cell>
          <cell r="G1303">
            <v>37494</v>
          </cell>
          <cell r="H1303">
            <v>720</v>
          </cell>
          <cell r="I1303">
            <v>720</v>
          </cell>
          <cell r="J1303" t="str">
            <v>Белореченск</v>
          </cell>
          <cell r="K1303" t="str">
            <v>Белореченск</v>
          </cell>
          <cell r="L1303" t="str">
            <v>GMF</v>
          </cell>
          <cell r="M1303" t="str">
            <v>IET</v>
          </cell>
          <cell r="N1303">
            <v>148.5</v>
          </cell>
          <cell r="O1303">
            <v>106920</v>
          </cell>
          <cell r="P1303">
            <v>106920</v>
          </cell>
          <cell r="Q1303">
            <v>0</v>
          </cell>
          <cell r="R1303">
            <v>-137</v>
          </cell>
          <cell r="S1303">
            <v>-98640</v>
          </cell>
          <cell r="T1303">
            <v>-98640</v>
          </cell>
          <cell r="U1303">
            <v>0</v>
          </cell>
          <cell r="V1303">
            <v>-10.62</v>
          </cell>
          <cell r="W1303">
            <v>-7646.4</v>
          </cell>
          <cell r="X1303">
            <v>-7646.4</v>
          </cell>
          <cell r="Y1303">
            <v>0</v>
          </cell>
        </row>
        <row r="1304">
          <cell r="A1304">
            <v>200208</v>
          </cell>
          <cell r="B1304" t="str">
            <v>map135</v>
          </cell>
          <cell r="C1304" t="str">
            <v>map</v>
          </cell>
          <cell r="D1304">
            <v>37483</v>
          </cell>
          <cell r="E1304">
            <v>37498</v>
          </cell>
          <cell r="F1304">
            <v>37483</v>
          </cell>
          <cell r="G1304">
            <v>37498</v>
          </cell>
          <cell r="H1304">
            <v>1200</v>
          </cell>
          <cell r="I1304">
            <v>1200</v>
          </cell>
          <cell r="J1304" t="str">
            <v>Белореченск</v>
          </cell>
          <cell r="K1304" t="str">
            <v>Белореченск</v>
          </cell>
          <cell r="L1304" t="str">
            <v>GMF</v>
          </cell>
          <cell r="M1304" t="str">
            <v>IET</v>
          </cell>
          <cell r="N1304">
            <v>148.5</v>
          </cell>
          <cell r="O1304">
            <v>178200</v>
          </cell>
          <cell r="P1304">
            <v>178200</v>
          </cell>
          <cell r="Q1304">
            <v>0</v>
          </cell>
          <cell r="R1304">
            <v>-137</v>
          </cell>
          <cell r="S1304">
            <v>-164400</v>
          </cell>
          <cell r="T1304">
            <v>-164400</v>
          </cell>
          <cell r="U1304">
            <v>0</v>
          </cell>
          <cell r="V1304">
            <v>-10.62</v>
          </cell>
          <cell r="W1304">
            <v>-12744</v>
          </cell>
          <cell r="X1304">
            <v>-12744</v>
          </cell>
          <cell r="Y1304">
            <v>0</v>
          </cell>
        </row>
        <row r="1305">
          <cell r="A1305">
            <v>200208</v>
          </cell>
          <cell r="B1305" t="str">
            <v>map136</v>
          </cell>
          <cell r="C1305" t="str">
            <v>map</v>
          </cell>
          <cell r="D1305">
            <v>37486</v>
          </cell>
          <cell r="E1305">
            <v>37497</v>
          </cell>
          <cell r="F1305">
            <v>37486</v>
          </cell>
          <cell r="G1305">
            <v>37497</v>
          </cell>
          <cell r="H1305">
            <v>320</v>
          </cell>
          <cell r="I1305">
            <v>320</v>
          </cell>
          <cell r="J1305" t="str">
            <v>Белореченск</v>
          </cell>
          <cell r="K1305" t="str">
            <v>Белореченск</v>
          </cell>
          <cell r="L1305" t="str">
            <v>GMF</v>
          </cell>
          <cell r="M1305" t="str">
            <v>IET</v>
          </cell>
          <cell r="N1305">
            <v>148.5</v>
          </cell>
          <cell r="O1305">
            <v>47520</v>
          </cell>
          <cell r="P1305">
            <v>47520</v>
          </cell>
          <cell r="Q1305">
            <v>0</v>
          </cell>
          <cell r="R1305">
            <v>-137</v>
          </cell>
          <cell r="S1305">
            <v>-43840</v>
          </cell>
          <cell r="T1305">
            <v>-43840</v>
          </cell>
          <cell r="U1305">
            <v>0</v>
          </cell>
          <cell r="V1305">
            <v>-10.62</v>
          </cell>
          <cell r="W1305">
            <v>-3398.4</v>
          </cell>
          <cell r="X1305">
            <v>-3398.4</v>
          </cell>
          <cell r="Y1305">
            <v>0</v>
          </cell>
        </row>
        <row r="1306">
          <cell r="A1306">
            <v>200209</v>
          </cell>
          <cell r="B1306" t="str">
            <v>map137</v>
          </cell>
          <cell r="C1306" t="str">
            <v>map</v>
          </cell>
          <cell r="D1306">
            <v>37517</v>
          </cell>
          <cell r="E1306">
            <v>37518</v>
          </cell>
          <cell r="F1306">
            <v>37517</v>
          </cell>
          <cell r="G1306">
            <v>37518</v>
          </cell>
          <cell r="H1306">
            <v>2050</v>
          </cell>
          <cell r="I1306">
            <v>2050</v>
          </cell>
          <cell r="J1306" t="str">
            <v>Белореченск</v>
          </cell>
          <cell r="K1306" t="str">
            <v>Белореченск</v>
          </cell>
          <cell r="L1306" t="str">
            <v>GMF</v>
          </cell>
          <cell r="M1306" t="str">
            <v>IET</v>
          </cell>
          <cell r="N1306">
            <v>148.5</v>
          </cell>
          <cell r="O1306">
            <v>304425</v>
          </cell>
          <cell r="P1306">
            <v>304425</v>
          </cell>
          <cell r="Q1306">
            <v>0</v>
          </cell>
          <cell r="R1306">
            <v>-137</v>
          </cell>
          <cell r="S1306">
            <v>-280850</v>
          </cell>
          <cell r="T1306">
            <v>-280850</v>
          </cell>
          <cell r="U1306">
            <v>0</v>
          </cell>
          <cell r="V1306">
            <v>-10.62</v>
          </cell>
          <cell r="W1306">
            <v>-21771</v>
          </cell>
          <cell r="X1306">
            <v>-21771</v>
          </cell>
          <cell r="Y1306">
            <v>0</v>
          </cell>
        </row>
        <row r="1307">
          <cell r="A1307">
            <v>200208</v>
          </cell>
          <cell r="B1307" t="str">
            <v>map138</v>
          </cell>
          <cell r="C1307" t="str">
            <v>map</v>
          </cell>
          <cell r="D1307">
            <v>37498</v>
          </cell>
          <cell r="E1307">
            <v>37496</v>
          </cell>
          <cell r="F1307">
            <v>37498</v>
          </cell>
          <cell r="G1307">
            <v>37496</v>
          </cell>
          <cell r="H1307">
            <v>960</v>
          </cell>
          <cell r="I1307">
            <v>960</v>
          </cell>
          <cell r="J1307" t="str">
            <v>Белореченск</v>
          </cell>
          <cell r="K1307" t="str">
            <v>Белореченск</v>
          </cell>
          <cell r="L1307" t="str">
            <v>GMF</v>
          </cell>
          <cell r="M1307" t="str">
            <v>IET</v>
          </cell>
          <cell r="N1307">
            <v>148.5</v>
          </cell>
          <cell r="O1307">
            <v>142560</v>
          </cell>
          <cell r="P1307">
            <v>142560</v>
          </cell>
          <cell r="Q1307">
            <v>0</v>
          </cell>
          <cell r="R1307">
            <v>-137</v>
          </cell>
          <cell r="S1307">
            <v>-131520</v>
          </cell>
          <cell r="T1307">
            <v>-131520</v>
          </cell>
          <cell r="U1307">
            <v>0</v>
          </cell>
          <cell r="V1307">
            <v>-10.62</v>
          </cell>
          <cell r="W1307">
            <v>-10195.200000000001</v>
          </cell>
          <cell r="X1307">
            <v>-10195.200000000001</v>
          </cell>
          <cell r="Y1307">
            <v>0</v>
          </cell>
        </row>
        <row r="1308">
          <cell r="A1308">
            <v>200208</v>
          </cell>
          <cell r="B1308" t="str">
            <v>map139</v>
          </cell>
          <cell r="C1308" t="str">
            <v>map</v>
          </cell>
          <cell r="D1308">
            <v>37488</v>
          </cell>
          <cell r="E1308">
            <v>37488</v>
          </cell>
          <cell r="F1308">
            <v>37493</v>
          </cell>
          <cell r="G1308">
            <v>37498</v>
          </cell>
          <cell r="H1308">
            <v>1200</v>
          </cell>
          <cell r="I1308">
            <v>1200</v>
          </cell>
          <cell r="J1308" t="str">
            <v>Белореченск</v>
          </cell>
          <cell r="K1308" t="str">
            <v>КГОК</v>
          </cell>
          <cell r="L1308" t="str">
            <v>GMF</v>
          </cell>
          <cell r="M1308" t="str">
            <v>Indutech</v>
          </cell>
          <cell r="N1308">
            <v>163</v>
          </cell>
          <cell r="O1308">
            <v>195600</v>
          </cell>
          <cell r="P1308">
            <v>195600</v>
          </cell>
          <cell r="Q1308">
            <v>0</v>
          </cell>
          <cell r="R1308">
            <v>-117.5</v>
          </cell>
          <cell r="S1308">
            <v>-141000</v>
          </cell>
          <cell r="T1308">
            <v>-141000</v>
          </cell>
          <cell r="U1308">
            <v>0</v>
          </cell>
          <cell r="V1308">
            <v>-14</v>
          </cell>
          <cell r="W1308">
            <v>-16800</v>
          </cell>
          <cell r="X1308">
            <v>-16642.82</v>
          </cell>
          <cell r="Y1308">
            <v>-157.18</v>
          </cell>
        </row>
        <row r="1309">
          <cell r="A1309">
            <v>200208</v>
          </cell>
          <cell r="B1309" t="str">
            <v>map140</v>
          </cell>
          <cell r="C1309" t="str">
            <v>map</v>
          </cell>
          <cell r="D1309">
            <v>37484</v>
          </cell>
          <cell r="E1309">
            <v>37499</v>
          </cell>
          <cell r="F1309">
            <v>37484</v>
          </cell>
          <cell r="G1309">
            <v>37499</v>
          </cell>
          <cell r="H1309">
            <v>60</v>
          </cell>
          <cell r="I1309">
            <v>60</v>
          </cell>
          <cell r="J1309" t="str">
            <v>Фосфорит2</v>
          </cell>
          <cell r="K1309" t="str">
            <v>Фосфорит2</v>
          </cell>
          <cell r="L1309" t="str">
            <v>GMF</v>
          </cell>
          <cell r="M1309" t="str">
            <v>IET</v>
          </cell>
          <cell r="N1309">
            <v>147.6</v>
          </cell>
          <cell r="O1309">
            <v>8856</v>
          </cell>
          <cell r="P1309">
            <v>8856</v>
          </cell>
          <cell r="Q1309">
            <v>0</v>
          </cell>
          <cell r="R1309">
            <v>-128</v>
          </cell>
          <cell r="S1309">
            <v>-7680</v>
          </cell>
          <cell r="T1309">
            <v>-7680</v>
          </cell>
          <cell r="U1309">
            <v>0</v>
          </cell>
          <cell r="V1309">
            <v>-0.66</v>
          </cell>
          <cell r="W1309">
            <v>-39.6</v>
          </cell>
          <cell r="X1309">
            <v>-39.6</v>
          </cell>
          <cell r="Y1309">
            <v>0</v>
          </cell>
        </row>
        <row r="1310">
          <cell r="A1310">
            <v>200209</v>
          </cell>
          <cell r="B1310" t="str">
            <v>map141</v>
          </cell>
          <cell r="C1310" t="str">
            <v>map</v>
          </cell>
          <cell r="D1310">
            <v>37509</v>
          </cell>
          <cell r="E1310">
            <v>37516</v>
          </cell>
          <cell r="F1310">
            <v>37509</v>
          </cell>
          <cell r="G1310">
            <v>37516</v>
          </cell>
          <cell r="H1310">
            <v>178.4</v>
          </cell>
          <cell r="I1310">
            <v>178.4</v>
          </cell>
          <cell r="J1310" t="str">
            <v>Фосфорит2</v>
          </cell>
          <cell r="K1310" t="str">
            <v>Фосфорит2</v>
          </cell>
          <cell r="L1310" t="str">
            <v>GMF</v>
          </cell>
          <cell r="M1310" t="str">
            <v>IET</v>
          </cell>
          <cell r="N1310">
            <v>147.6</v>
          </cell>
          <cell r="O1310">
            <v>26331.84</v>
          </cell>
          <cell r="P1310">
            <v>26331.84</v>
          </cell>
          <cell r="Q1310">
            <v>0</v>
          </cell>
          <cell r="R1310">
            <v>-128</v>
          </cell>
          <cell r="S1310">
            <v>-22835.200000000001</v>
          </cell>
          <cell r="T1310">
            <v>-22835.200000000001</v>
          </cell>
          <cell r="U1310">
            <v>0</v>
          </cell>
          <cell r="V1310">
            <v>-0.7</v>
          </cell>
          <cell r="W1310">
            <v>-124.88</v>
          </cell>
          <cell r="X1310">
            <v>0</v>
          </cell>
          <cell r="Y1310">
            <v>-124.88</v>
          </cell>
        </row>
        <row r="1311">
          <cell r="A1311">
            <v>200210</v>
          </cell>
          <cell r="B1311" t="str">
            <v>map143</v>
          </cell>
          <cell r="C1311" t="str">
            <v>map</v>
          </cell>
          <cell r="D1311">
            <v>37536</v>
          </cell>
          <cell r="E1311">
            <v>37538</v>
          </cell>
          <cell r="F1311">
            <v>37539</v>
          </cell>
          <cell r="G1311">
            <v>37541</v>
          </cell>
          <cell r="H1311">
            <v>2195.8000000000002</v>
          </cell>
          <cell r="I1311">
            <v>2202.2959999999998</v>
          </cell>
          <cell r="J1311" t="str">
            <v>Фосфорит2</v>
          </cell>
          <cell r="K1311" t="str">
            <v>Фосфорит2</v>
          </cell>
          <cell r="L1311" t="str">
            <v>GMF</v>
          </cell>
          <cell r="M1311" t="str">
            <v>Unifert</v>
          </cell>
          <cell r="N1311">
            <v>161</v>
          </cell>
          <cell r="O1311">
            <v>354569.66</v>
          </cell>
          <cell r="P1311">
            <v>354569.66</v>
          </cell>
          <cell r="Q1311">
            <v>0</v>
          </cell>
          <cell r="R1311">
            <v>-128</v>
          </cell>
          <cell r="S1311">
            <v>-281062.40000000002</v>
          </cell>
          <cell r="T1311">
            <v>-281062.40000000002</v>
          </cell>
          <cell r="U1311">
            <v>0</v>
          </cell>
          <cell r="V1311">
            <v>-10.5</v>
          </cell>
          <cell r="W1311">
            <v>-23124.11</v>
          </cell>
          <cell r="X1311">
            <v>-15412.53</v>
          </cell>
          <cell r="Y1311">
            <v>-7711.58</v>
          </cell>
        </row>
        <row r="1312">
          <cell r="A1312">
            <v>200209</v>
          </cell>
          <cell r="B1312" t="str">
            <v>map144</v>
          </cell>
          <cell r="C1312" t="str">
            <v>map</v>
          </cell>
          <cell r="D1312">
            <v>37521</v>
          </cell>
          <cell r="E1312">
            <v>37521</v>
          </cell>
          <cell r="F1312">
            <v>37521</v>
          </cell>
          <cell r="G1312">
            <v>37521</v>
          </cell>
          <cell r="H1312">
            <v>348.5</v>
          </cell>
          <cell r="I1312">
            <v>348.5</v>
          </cell>
          <cell r="J1312" t="str">
            <v>Фосфорит2</v>
          </cell>
          <cell r="K1312" t="str">
            <v>Фосфорит2</v>
          </cell>
          <cell r="L1312" t="str">
            <v>GMF</v>
          </cell>
          <cell r="M1312" t="str">
            <v>IET</v>
          </cell>
          <cell r="N1312">
            <v>147.6</v>
          </cell>
          <cell r="O1312">
            <v>51438.6</v>
          </cell>
          <cell r="P1312">
            <v>51438.6</v>
          </cell>
          <cell r="Q1312">
            <v>0</v>
          </cell>
          <cell r="R1312">
            <v>-128</v>
          </cell>
          <cell r="S1312">
            <v>-44608</v>
          </cell>
          <cell r="T1312">
            <v>-44608</v>
          </cell>
          <cell r="U1312">
            <v>0</v>
          </cell>
          <cell r="V1312">
            <v>-0.7</v>
          </cell>
          <cell r="W1312">
            <v>-243.95</v>
          </cell>
          <cell r="X1312">
            <v>0</v>
          </cell>
          <cell r="Y1312">
            <v>-243.95</v>
          </cell>
        </row>
        <row r="1313">
          <cell r="A1313">
            <v>200209</v>
          </cell>
          <cell r="B1313" t="str">
            <v>map145</v>
          </cell>
          <cell r="C1313" t="str">
            <v>map</v>
          </cell>
          <cell r="D1313">
            <v>37523</v>
          </cell>
          <cell r="E1313">
            <v>37524</v>
          </cell>
          <cell r="F1313">
            <v>37523</v>
          </cell>
          <cell r="G1313">
            <v>37524</v>
          </cell>
          <cell r="H1313">
            <v>140</v>
          </cell>
          <cell r="I1313">
            <v>140</v>
          </cell>
          <cell r="J1313" t="str">
            <v>Фосфорит2</v>
          </cell>
          <cell r="K1313" t="str">
            <v>Фосфорит2</v>
          </cell>
          <cell r="L1313" t="str">
            <v>GMF</v>
          </cell>
          <cell r="M1313" t="str">
            <v>IET</v>
          </cell>
          <cell r="N1313">
            <v>147.6</v>
          </cell>
          <cell r="O1313">
            <v>20664</v>
          </cell>
          <cell r="P1313">
            <v>20664</v>
          </cell>
          <cell r="Q1313">
            <v>0</v>
          </cell>
          <cell r="R1313">
            <v>-128</v>
          </cell>
          <cell r="S1313">
            <v>-17920</v>
          </cell>
          <cell r="T1313">
            <v>-17920</v>
          </cell>
          <cell r="U1313">
            <v>0</v>
          </cell>
          <cell r="V1313">
            <v>-0.7</v>
          </cell>
          <cell r="W1313">
            <v>-98</v>
          </cell>
          <cell r="X1313">
            <v>0</v>
          </cell>
          <cell r="Y1313">
            <v>-98</v>
          </cell>
        </row>
        <row r="1314">
          <cell r="A1314">
            <v>200209</v>
          </cell>
          <cell r="B1314" t="str">
            <v>map146</v>
          </cell>
          <cell r="C1314" t="str">
            <v>map</v>
          </cell>
          <cell r="D1314">
            <v>37514</v>
          </cell>
          <cell r="E1314">
            <v>37520</v>
          </cell>
          <cell r="F1314">
            <v>37514</v>
          </cell>
          <cell r="G1314">
            <v>37520</v>
          </cell>
          <cell r="H1314">
            <v>512</v>
          </cell>
          <cell r="I1314">
            <v>512</v>
          </cell>
          <cell r="J1314" t="str">
            <v>Белореченск</v>
          </cell>
          <cell r="K1314" t="str">
            <v>Белореченск</v>
          </cell>
          <cell r="L1314" t="str">
            <v>GMF</v>
          </cell>
          <cell r="M1314" t="str">
            <v>IET</v>
          </cell>
          <cell r="N1314">
            <v>148.5</v>
          </cell>
          <cell r="O1314">
            <v>76032</v>
          </cell>
          <cell r="P1314">
            <v>76032</v>
          </cell>
          <cell r="Q1314">
            <v>0</v>
          </cell>
          <cell r="R1314">
            <v>-137</v>
          </cell>
          <cell r="S1314">
            <v>-70144</v>
          </cell>
          <cell r="T1314">
            <v>-70144</v>
          </cell>
          <cell r="U1314">
            <v>0</v>
          </cell>
          <cell r="V1314">
            <v>-10.62</v>
          </cell>
          <cell r="W1314">
            <v>-5437.44</v>
          </cell>
          <cell r="X1314">
            <v>-5437.44</v>
          </cell>
          <cell r="Y1314">
            <v>0</v>
          </cell>
        </row>
        <row r="1315">
          <cell r="A1315">
            <v>200209</v>
          </cell>
          <cell r="B1315" t="str">
            <v>map147</v>
          </cell>
          <cell r="C1315" t="str">
            <v>map</v>
          </cell>
          <cell r="D1315">
            <v>37514</v>
          </cell>
          <cell r="E1315">
            <v>37525</v>
          </cell>
          <cell r="F1315">
            <v>37514</v>
          </cell>
          <cell r="G1315">
            <v>37525</v>
          </cell>
          <cell r="H1315">
            <v>1024</v>
          </cell>
          <cell r="I1315">
            <v>1024</v>
          </cell>
          <cell r="J1315" t="str">
            <v>Белореченск</v>
          </cell>
          <cell r="K1315" t="str">
            <v>Белореченск</v>
          </cell>
          <cell r="L1315" t="str">
            <v>GMF</v>
          </cell>
          <cell r="M1315" t="str">
            <v>IET</v>
          </cell>
          <cell r="N1315">
            <v>148.5</v>
          </cell>
          <cell r="O1315">
            <v>152064</v>
          </cell>
          <cell r="P1315">
            <v>152064</v>
          </cell>
          <cell r="Q1315">
            <v>0</v>
          </cell>
          <cell r="R1315">
            <v>-137</v>
          </cell>
          <cell r="S1315">
            <v>-140288</v>
          </cell>
          <cell r="T1315">
            <v>0</v>
          </cell>
          <cell r="U1315">
            <v>-140288</v>
          </cell>
          <cell r="V1315">
            <v>-10.62</v>
          </cell>
          <cell r="W1315">
            <v>-10874.88</v>
          </cell>
          <cell r="X1315">
            <v>-10874.88</v>
          </cell>
          <cell r="Y1315">
            <v>0</v>
          </cell>
        </row>
        <row r="1316">
          <cell r="A1316">
            <v>200209</v>
          </cell>
          <cell r="B1316" t="str">
            <v>map148</v>
          </cell>
          <cell r="C1316" t="str">
            <v>map</v>
          </cell>
          <cell r="D1316">
            <v>37521</v>
          </cell>
          <cell r="E1316">
            <v>37527</v>
          </cell>
          <cell r="F1316">
            <v>37521</v>
          </cell>
          <cell r="G1316">
            <v>37527</v>
          </cell>
          <cell r="H1316">
            <v>1024</v>
          </cell>
          <cell r="I1316">
            <v>1024</v>
          </cell>
          <cell r="J1316" t="str">
            <v>Белореченск</v>
          </cell>
          <cell r="K1316" t="str">
            <v>Белореченск</v>
          </cell>
          <cell r="L1316" t="str">
            <v>GMF</v>
          </cell>
          <cell r="M1316" t="str">
            <v>IET</v>
          </cell>
          <cell r="N1316">
            <v>148.5</v>
          </cell>
          <cell r="O1316">
            <v>152064</v>
          </cell>
          <cell r="P1316">
            <v>152064</v>
          </cell>
          <cell r="Q1316">
            <v>0</v>
          </cell>
          <cell r="R1316">
            <v>-137</v>
          </cell>
          <cell r="S1316">
            <v>-140288</v>
          </cell>
          <cell r="T1316">
            <v>-140288</v>
          </cell>
          <cell r="U1316">
            <v>0</v>
          </cell>
          <cell r="V1316">
            <v>-10.62</v>
          </cell>
          <cell r="W1316">
            <v>-10874.88</v>
          </cell>
          <cell r="X1316">
            <v>-10874.88</v>
          </cell>
          <cell r="Y1316">
            <v>0</v>
          </cell>
        </row>
        <row r="1317">
          <cell r="A1317">
            <v>200108</v>
          </cell>
          <cell r="B1317" t="str">
            <v>map15</v>
          </cell>
          <cell r="C1317" t="str">
            <v>map</v>
          </cell>
          <cell r="D1317">
            <v>37120</v>
          </cell>
          <cell r="E1317">
            <v>37122</v>
          </cell>
          <cell r="F1317">
            <v>37484</v>
          </cell>
          <cell r="G1317">
            <v>37122</v>
          </cell>
          <cell r="H1317">
            <v>387.6</v>
          </cell>
          <cell r="I1317">
            <v>387.6</v>
          </cell>
          <cell r="J1317" t="str">
            <v>Фосфорит</v>
          </cell>
          <cell r="K1317" t="str">
            <v>Фосфорит</v>
          </cell>
          <cell r="L1317" t="str">
            <v>GMF</v>
          </cell>
          <cell r="M1317" t="str">
            <v>Express Eng</v>
          </cell>
          <cell r="N1317">
            <v>144</v>
          </cell>
          <cell r="O1317">
            <v>55814.400000000001</v>
          </cell>
          <cell r="P1317">
            <v>55814.400000000001</v>
          </cell>
          <cell r="Q1317">
            <v>0</v>
          </cell>
          <cell r="R1317">
            <v>-142</v>
          </cell>
          <cell r="S1317">
            <v>-55039.199999999997</v>
          </cell>
          <cell r="T1317">
            <v>-55039.199999999997</v>
          </cell>
          <cell r="U1317">
            <v>0</v>
          </cell>
          <cell r="V1317">
            <v>0</v>
          </cell>
          <cell r="W1317">
            <v>0</v>
          </cell>
          <cell r="X1317">
            <v>0</v>
          </cell>
          <cell r="Y1317">
            <v>0</v>
          </cell>
        </row>
        <row r="1318">
          <cell r="A1318">
            <v>200208</v>
          </cell>
          <cell r="B1318" t="str">
            <v>map151</v>
          </cell>
          <cell r="C1318" t="str">
            <v>map</v>
          </cell>
          <cell r="D1318">
            <v>37488</v>
          </cell>
          <cell r="E1318">
            <v>37488</v>
          </cell>
          <cell r="F1318">
            <v>37493</v>
          </cell>
          <cell r="G1318">
            <v>37498</v>
          </cell>
          <cell r="H1318">
            <v>960</v>
          </cell>
          <cell r="I1318">
            <v>957.86199999999997</v>
          </cell>
          <cell r="J1318" t="str">
            <v>Белореченск</v>
          </cell>
          <cell r="K1318" t="str">
            <v>Белореченск</v>
          </cell>
          <cell r="L1318" t="str">
            <v>GMF</v>
          </cell>
          <cell r="M1318" t="str">
            <v>Indutech</v>
          </cell>
          <cell r="N1318">
            <v>163</v>
          </cell>
          <cell r="O1318">
            <v>156131.51</v>
          </cell>
          <cell r="P1318">
            <v>156131.51</v>
          </cell>
          <cell r="Q1318">
            <v>0</v>
          </cell>
          <cell r="R1318">
            <v>-137</v>
          </cell>
          <cell r="S1318">
            <v>-131520</v>
          </cell>
          <cell r="T1318">
            <v>-131520</v>
          </cell>
          <cell r="U1318">
            <v>0</v>
          </cell>
          <cell r="V1318">
            <v>-14</v>
          </cell>
          <cell r="W1318">
            <v>-13410.07</v>
          </cell>
          <cell r="X1318">
            <v>-41832.93</v>
          </cell>
          <cell r="Y1318">
            <v>28422.86</v>
          </cell>
        </row>
        <row r="1319">
          <cell r="A1319">
            <v>200209</v>
          </cell>
          <cell r="B1319" t="str">
            <v>map152</v>
          </cell>
          <cell r="C1319" t="str">
            <v>map</v>
          </cell>
          <cell r="D1319">
            <v>37519</v>
          </cell>
          <cell r="E1319">
            <v>37516</v>
          </cell>
          <cell r="F1319">
            <v>37519</v>
          </cell>
          <cell r="G1319">
            <v>37516</v>
          </cell>
          <cell r="H1319">
            <v>480</v>
          </cell>
          <cell r="I1319">
            <v>480</v>
          </cell>
          <cell r="J1319" t="str">
            <v>Белореченск</v>
          </cell>
          <cell r="K1319" t="str">
            <v>Белореченск</v>
          </cell>
          <cell r="L1319" t="str">
            <v>GMF</v>
          </cell>
          <cell r="M1319" t="str">
            <v>S-Plus Trade</v>
          </cell>
          <cell r="N1319">
            <v>172</v>
          </cell>
          <cell r="O1319">
            <v>82560</v>
          </cell>
          <cell r="P1319">
            <v>82560</v>
          </cell>
          <cell r="Q1319">
            <v>0</v>
          </cell>
          <cell r="R1319">
            <v>-137</v>
          </cell>
          <cell r="S1319">
            <v>-65760</v>
          </cell>
          <cell r="T1319">
            <v>-65760</v>
          </cell>
          <cell r="U1319">
            <v>0</v>
          </cell>
          <cell r="V1319">
            <v>-24.38</v>
          </cell>
          <cell r="W1319">
            <v>-11702.4</v>
          </cell>
          <cell r="X1319">
            <v>-11702.4</v>
          </cell>
          <cell r="Y1319">
            <v>0</v>
          </cell>
        </row>
        <row r="1320">
          <cell r="A1320">
            <v>200210</v>
          </cell>
          <cell r="B1320" t="str">
            <v>map154</v>
          </cell>
          <cell r="C1320" t="str">
            <v>map</v>
          </cell>
          <cell r="D1320">
            <v>37544</v>
          </cell>
          <cell r="E1320">
            <v>37547</v>
          </cell>
          <cell r="F1320">
            <v>37544</v>
          </cell>
          <cell r="G1320">
            <v>37547</v>
          </cell>
          <cell r="H1320">
            <v>345</v>
          </cell>
          <cell r="I1320">
            <v>345</v>
          </cell>
          <cell r="J1320" t="str">
            <v>Фосфорит2</v>
          </cell>
          <cell r="K1320" t="str">
            <v>Фосфорит2</v>
          </cell>
          <cell r="L1320" t="str">
            <v>GMF</v>
          </cell>
          <cell r="M1320" t="str">
            <v>IET</v>
          </cell>
          <cell r="N1320">
            <v>147.6</v>
          </cell>
          <cell r="O1320">
            <v>50922</v>
          </cell>
          <cell r="P1320">
            <v>50922</v>
          </cell>
          <cell r="Q1320">
            <v>0</v>
          </cell>
          <cell r="R1320">
            <v>-128</v>
          </cell>
          <cell r="S1320">
            <v>-44160</v>
          </cell>
          <cell r="T1320">
            <v>-44160</v>
          </cell>
          <cell r="U1320">
            <v>0</v>
          </cell>
          <cell r="V1320">
            <v>-0.7</v>
          </cell>
          <cell r="W1320">
            <v>-241.5</v>
          </cell>
          <cell r="X1320">
            <v>0</v>
          </cell>
          <cell r="Y1320">
            <v>-241.5</v>
          </cell>
        </row>
        <row r="1321">
          <cell r="A1321">
            <v>200210</v>
          </cell>
          <cell r="B1321" t="str">
            <v>map155</v>
          </cell>
          <cell r="C1321" t="str">
            <v>map</v>
          </cell>
          <cell r="D1321">
            <v>37554</v>
          </cell>
          <cell r="E1321">
            <v>37538</v>
          </cell>
          <cell r="F1321">
            <v>37554</v>
          </cell>
          <cell r="G1321">
            <v>37538</v>
          </cell>
          <cell r="H1321">
            <v>414</v>
          </cell>
          <cell r="I1321">
            <v>414</v>
          </cell>
          <cell r="J1321" t="str">
            <v>Фосфорит2</v>
          </cell>
          <cell r="K1321" t="str">
            <v>Фосфорит2</v>
          </cell>
          <cell r="L1321" t="str">
            <v>GMF</v>
          </cell>
          <cell r="M1321" t="str">
            <v>IET</v>
          </cell>
          <cell r="N1321">
            <v>147.6</v>
          </cell>
          <cell r="O1321">
            <v>61106.400000000001</v>
          </cell>
          <cell r="P1321">
            <v>61106.400000000001</v>
          </cell>
          <cell r="Q1321">
            <v>0</v>
          </cell>
          <cell r="R1321">
            <v>-128</v>
          </cell>
          <cell r="S1321">
            <v>-52992</v>
          </cell>
          <cell r="T1321">
            <v>-52992</v>
          </cell>
          <cell r="U1321">
            <v>0</v>
          </cell>
          <cell r="V1321">
            <v>-0.7</v>
          </cell>
          <cell r="W1321">
            <v>-289.8</v>
          </cell>
          <cell r="X1321">
            <v>0</v>
          </cell>
          <cell r="Y1321">
            <v>-289.8</v>
          </cell>
        </row>
        <row r="1322">
          <cell r="A1322">
            <v>200210</v>
          </cell>
          <cell r="B1322" t="str">
            <v>map157</v>
          </cell>
          <cell r="C1322" t="str">
            <v>map</v>
          </cell>
          <cell r="D1322">
            <v>37553</v>
          </cell>
          <cell r="E1322">
            <v>37554</v>
          </cell>
          <cell r="F1322">
            <v>37557</v>
          </cell>
          <cell r="G1322">
            <v>37558</v>
          </cell>
          <cell r="H1322">
            <v>3100</v>
          </cell>
          <cell r="I1322">
            <v>3114.0569999999998</v>
          </cell>
          <cell r="J1322" t="str">
            <v>Фосфорит2</v>
          </cell>
          <cell r="K1322" t="str">
            <v>Фосфорит2</v>
          </cell>
          <cell r="L1322" t="str">
            <v>GMF</v>
          </cell>
          <cell r="M1322" t="str">
            <v>Unifert</v>
          </cell>
          <cell r="N1322">
            <v>144</v>
          </cell>
          <cell r="O1322">
            <v>448424.21</v>
          </cell>
          <cell r="P1322">
            <v>448424.21</v>
          </cell>
          <cell r="Q1322">
            <v>0</v>
          </cell>
          <cell r="R1322">
            <v>-128</v>
          </cell>
          <cell r="S1322">
            <v>-396800</v>
          </cell>
          <cell r="T1322">
            <v>-1470923.94</v>
          </cell>
          <cell r="U1322">
            <v>1074123.94</v>
          </cell>
          <cell r="V1322">
            <v>-10.5</v>
          </cell>
          <cell r="W1322">
            <v>-32697.599999999999</v>
          </cell>
          <cell r="X1322">
            <v>-34889.019999999997</v>
          </cell>
          <cell r="Y1322">
            <v>2191.42</v>
          </cell>
        </row>
        <row r="1323">
          <cell r="A1323">
            <v>200211</v>
          </cell>
          <cell r="B1323" t="str">
            <v>map158</v>
          </cell>
          <cell r="C1323" t="str">
            <v>map</v>
          </cell>
          <cell r="D1323">
            <v>37549</v>
          </cell>
          <cell r="E1323">
            <v>37561</v>
          </cell>
          <cell r="F1323">
            <v>37575</v>
          </cell>
          <cell r="G1323">
            <v>37567</v>
          </cell>
          <cell r="H1323">
            <v>5000</v>
          </cell>
          <cell r="I1323">
            <v>5506.01</v>
          </cell>
          <cell r="J1323" t="str">
            <v>Фосфорит2</v>
          </cell>
          <cell r="K1323" t="str">
            <v>Фосфорит2</v>
          </cell>
          <cell r="L1323" t="str">
            <v>GMF</v>
          </cell>
          <cell r="M1323" t="str">
            <v>Mekatrade</v>
          </cell>
          <cell r="N1323">
            <v>140</v>
          </cell>
          <cell r="O1323">
            <v>770841.4</v>
          </cell>
          <cell r="P1323">
            <v>770841.4</v>
          </cell>
          <cell r="Q1323">
            <v>0</v>
          </cell>
          <cell r="R1323">
            <v>-128</v>
          </cell>
          <cell r="S1323">
            <v>-640000</v>
          </cell>
          <cell r="T1323">
            <v>0</v>
          </cell>
          <cell r="U1323">
            <v>-640000</v>
          </cell>
          <cell r="V1323">
            <v>-12</v>
          </cell>
          <cell r="W1323">
            <v>-66072.12</v>
          </cell>
          <cell r="X1323">
            <v>0</v>
          </cell>
          <cell r="Y1323">
            <v>-66072.12</v>
          </cell>
        </row>
        <row r="1324">
          <cell r="A1324">
            <v>200210</v>
          </cell>
          <cell r="B1324" t="str">
            <v>map159</v>
          </cell>
          <cell r="C1324" t="str">
            <v>map</v>
          </cell>
          <cell r="D1324">
            <v>37535</v>
          </cell>
          <cell r="E1324">
            <v>37539</v>
          </cell>
          <cell r="F1324">
            <v>37535</v>
          </cell>
          <cell r="G1324">
            <v>37539</v>
          </cell>
          <cell r="H1324">
            <v>512</v>
          </cell>
          <cell r="I1324">
            <v>512</v>
          </cell>
          <cell r="J1324" t="str">
            <v>Белореченск</v>
          </cell>
          <cell r="K1324" t="str">
            <v>Белореченск</v>
          </cell>
          <cell r="L1324" t="str">
            <v>GMF</v>
          </cell>
          <cell r="M1324" t="str">
            <v>IET</v>
          </cell>
          <cell r="N1324">
            <v>148.5</v>
          </cell>
          <cell r="O1324">
            <v>76032</v>
          </cell>
          <cell r="P1324">
            <v>76032</v>
          </cell>
          <cell r="Q1324">
            <v>0</v>
          </cell>
          <cell r="R1324">
            <v>-137</v>
          </cell>
          <cell r="S1324">
            <v>-70144</v>
          </cell>
          <cell r="T1324">
            <v>-70144</v>
          </cell>
          <cell r="U1324">
            <v>0</v>
          </cell>
          <cell r="V1324">
            <v>-10.62</v>
          </cell>
          <cell r="W1324">
            <v>-5437.44</v>
          </cell>
          <cell r="X1324">
            <v>-5437.44</v>
          </cell>
          <cell r="Y1324">
            <v>0</v>
          </cell>
        </row>
        <row r="1325">
          <cell r="A1325">
            <v>200108</v>
          </cell>
          <cell r="B1325" t="str">
            <v>map16</v>
          </cell>
          <cell r="C1325" t="str">
            <v>map</v>
          </cell>
          <cell r="D1325">
            <v>37125</v>
          </cell>
          <cell r="E1325">
            <v>37134</v>
          </cell>
          <cell r="F1325">
            <v>37527</v>
          </cell>
          <cell r="G1325">
            <v>37134</v>
          </cell>
          <cell r="H1325">
            <v>1534.5</v>
          </cell>
          <cell r="I1325">
            <v>1534.5</v>
          </cell>
          <cell r="J1325" t="str">
            <v>Фосфорит</v>
          </cell>
          <cell r="K1325" t="str">
            <v>Фосфорит</v>
          </cell>
          <cell r="L1325" t="str">
            <v>GMF</v>
          </cell>
          <cell r="M1325" t="str">
            <v>Express Eng</v>
          </cell>
          <cell r="N1325">
            <v>139</v>
          </cell>
          <cell r="O1325">
            <v>213295.5</v>
          </cell>
          <cell r="P1325">
            <v>213295.5</v>
          </cell>
          <cell r="Q1325">
            <v>0</v>
          </cell>
          <cell r="R1325">
            <v>-138.5</v>
          </cell>
          <cell r="S1325">
            <v>-212528.25</v>
          </cell>
          <cell r="T1325">
            <v>-212528.25</v>
          </cell>
          <cell r="U1325">
            <v>0</v>
          </cell>
          <cell r="V1325">
            <v>0</v>
          </cell>
          <cell r="W1325">
            <v>0</v>
          </cell>
          <cell r="X1325">
            <v>0</v>
          </cell>
          <cell r="Y1325">
            <v>0</v>
          </cell>
        </row>
        <row r="1326">
          <cell r="A1326">
            <v>200210</v>
          </cell>
          <cell r="B1326" t="str">
            <v>map160</v>
          </cell>
          <cell r="C1326" t="str">
            <v>map</v>
          </cell>
          <cell r="D1326">
            <v>37542</v>
          </cell>
          <cell r="E1326">
            <v>37543</v>
          </cell>
          <cell r="F1326">
            <v>37542</v>
          </cell>
          <cell r="G1326">
            <v>37543</v>
          </cell>
          <cell r="H1326">
            <v>1024</v>
          </cell>
          <cell r="I1326">
            <v>1024</v>
          </cell>
          <cell r="J1326" t="str">
            <v>Белореченск</v>
          </cell>
          <cell r="K1326" t="str">
            <v>Белореченск</v>
          </cell>
          <cell r="L1326" t="str">
            <v>GMF</v>
          </cell>
          <cell r="M1326" t="str">
            <v>IET</v>
          </cell>
          <cell r="N1326">
            <v>148.5</v>
          </cell>
          <cell r="O1326">
            <v>152064</v>
          </cell>
          <cell r="P1326">
            <v>152064</v>
          </cell>
          <cell r="Q1326">
            <v>0</v>
          </cell>
          <cell r="R1326">
            <v>-137</v>
          </cell>
          <cell r="S1326">
            <v>-140288</v>
          </cell>
          <cell r="T1326">
            <v>-140288</v>
          </cell>
          <cell r="U1326">
            <v>0</v>
          </cell>
          <cell r="V1326">
            <v>-10.62</v>
          </cell>
          <cell r="W1326">
            <v>-10874.88</v>
          </cell>
          <cell r="X1326">
            <v>-10874.88</v>
          </cell>
          <cell r="Y1326">
            <v>0</v>
          </cell>
        </row>
        <row r="1327">
          <cell r="A1327">
            <v>200210</v>
          </cell>
          <cell r="B1327" t="str">
            <v>map161</v>
          </cell>
          <cell r="C1327" t="str">
            <v>map</v>
          </cell>
          <cell r="D1327">
            <v>37549</v>
          </cell>
          <cell r="E1327">
            <v>37547</v>
          </cell>
          <cell r="F1327">
            <v>37549</v>
          </cell>
          <cell r="G1327">
            <v>37547</v>
          </cell>
          <cell r="H1327">
            <v>512</v>
          </cell>
          <cell r="I1327">
            <v>512</v>
          </cell>
          <cell r="J1327" t="str">
            <v>Белореченск</v>
          </cell>
          <cell r="K1327" t="str">
            <v>Белореченск</v>
          </cell>
          <cell r="L1327" t="str">
            <v>GMF</v>
          </cell>
          <cell r="M1327" t="str">
            <v>IET</v>
          </cell>
          <cell r="N1327">
            <v>148.5</v>
          </cell>
          <cell r="O1327">
            <v>76032</v>
          </cell>
          <cell r="P1327">
            <v>76032</v>
          </cell>
          <cell r="Q1327">
            <v>0</v>
          </cell>
          <cell r="R1327">
            <v>-137</v>
          </cell>
          <cell r="S1327">
            <v>-70144</v>
          </cell>
          <cell r="T1327">
            <v>-70144</v>
          </cell>
          <cell r="U1327">
            <v>0</v>
          </cell>
          <cell r="V1327">
            <v>-10.62</v>
          </cell>
          <cell r="W1327">
            <v>-5437.44</v>
          </cell>
          <cell r="X1327">
            <v>-5437.44</v>
          </cell>
          <cell r="Y1327">
            <v>0</v>
          </cell>
        </row>
        <row r="1328">
          <cell r="A1328">
            <v>200210</v>
          </cell>
          <cell r="B1328" t="str">
            <v>map162</v>
          </cell>
          <cell r="C1328" t="str">
            <v>map</v>
          </cell>
          <cell r="D1328">
            <v>37556</v>
          </cell>
          <cell r="E1328">
            <v>37550</v>
          </cell>
          <cell r="F1328">
            <v>37556</v>
          </cell>
          <cell r="G1328">
            <v>37550</v>
          </cell>
          <cell r="H1328">
            <v>512</v>
          </cell>
          <cell r="I1328">
            <v>512</v>
          </cell>
          <cell r="J1328" t="str">
            <v>Белореченск</v>
          </cell>
          <cell r="K1328" t="str">
            <v>Белореченск</v>
          </cell>
          <cell r="L1328" t="str">
            <v>GMF</v>
          </cell>
          <cell r="M1328" t="str">
            <v>IET</v>
          </cell>
          <cell r="N1328">
            <v>148.5</v>
          </cell>
          <cell r="O1328">
            <v>76032</v>
          </cell>
          <cell r="P1328">
            <v>76032</v>
          </cell>
          <cell r="Q1328">
            <v>0</v>
          </cell>
          <cell r="R1328">
            <v>-137</v>
          </cell>
          <cell r="S1328">
            <v>-70144</v>
          </cell>
          <cell r="T1328">
            <v>-70144</v>
          </cell>
          <cell r="U1328">
            <v>0</v>
          </cell>
          <cell r="V1328">
            <v>-10.62</v>
          </cell>
          <cell r="W1328">
            <v>-5437.44</v>
          </cell>
          <cell r="X1328">
            <v>-5437.44</v>
          </cell>
          <cell r="Y1328">
            <v>0</v>
          </cell>
        </row>
        <row r="1329">
          <cell r="A1329">
            <v>200210</v>
          </cell>
          <cell r="B1329" t="str">
            <v>map163</v>
          </cell>
          <cell r="C1329" t="str">
            <v>map</v>
          </cell>
          <cell r="D1329">
            <v>37548</v>
          </cell>
          <cell r="E1329">
            <v>37538</v>
          </cell>
          <cell r="F1329">
            <v>37548</v>
          </cell>
          <cell r="G1329">
            <v>37538</v>
          </cell>
          <cell r="H1329">
            <v>1800</v>
          </cell>
          <cell r="I1329">
            <v>1800</v>
          </cell>
          <cell r="J1329" t="str">
            <v>Белореченск</v>
          </cell>
          <cell r="K1329" t="str">
            <v>Белореченск</v>
          </cell>
          <cell r="L1329" t="str">
            <v>GMF</v>
          </cell>
          <cell r="M1329" t="str">
            <v>Helm</v>
          </cell>
          <cell r="N1329">
            <v>159</v>
          </cell>
          <cell r="O1329">
            <v>286200</v>
          </cell>
          <cell r="P1329">
            <v>200340</v>
          </cell>
          <cell r="Q1329">
            <v>85860</v>
          </cell>
          <cell r="R1329">
            <v>-137</v>
          </cell>
          <cell r="S1329">
            <v>-246600</v>
          </cell>
          <cell r="T1329">
            <v>0</v>
          </cell>
          <cell r="U1329">
            <v>-246600</v>
          </cell>
          <cell r="V1329">
            <v>-14.5</v>
          </cell>
          <cell r="W1329">
            <v>-26100</v>
          </cell>
          <cell r="X1329">
            <v>0</v>
          </cell>
          <cell r="Y1329">
            <v>-26100</v>
          </cell>
        </row>
        <row r="1330">
          <cell r="A1330">
            <v>200210</v>
          </cell>
          <cell r="B1330" t="str">
            <v>map164</v>
          </cell>
          <cell r="C1330" t="str">
            <v>map</v>
          </cell>
          <cell r="D1330">
            <v>37558</v>
          </cell>
          <cell r="E1330">
            <v>37554</v>
          </cell>
          <cell r="F1330">
            <v>37558</v>
          </cell>
          <cell r="G1330">
            <v>37558</v>
          </cell>
          <cell r="H1330">
            <v>10000</v>
          </cell>
          <cell r="I1330">
            <v>10000</v>
          </cell>
          <cell r="J1330" t="str">
            <v>Белореченск</v>
          </cell>
          <cell r="K1330" t="str">
            <v>Белореченск</v>
          </cell>
          <cell r="L1330" t="str">
            <v>GMF</v>
          </cell>
          <cell r="M1330" t="str">
            <v>Transammonia</v>
          </cell>
          <cell r="N1330">
            <v>156</v>
          </cell>
          <cell r="O1330">
            <v>1560000</v>
          </cell>
          <cell r="P1330">
            <v>0</v>
          </cell>
          <cell r="Q1330">
            <v>1560000</v>
          </cell>
          <cell r="R1330">
            <v>-137</v>
          </cell>
          <cell r="S1330">
            <v>-1370000</v>
          </cell>
          <cell r="T1330">
            <v>0</v>
          </cell>
          <cell r="U1330">
            <v>-1370000</v>
          </cell>
          <cell r="V1330">
            <v>-14.5</v>
          </cell>
          <cell r="W1330">
            <v>-145000</v>
          </cell>
          <cell r="X1330">
            <v>-70059.25</v>
          </cell>
          <cell r="Y1330">
            <v>-74940.75</v>
          </cell>
        </row>
        <row r="1331">
          <cell r="A1331">
            <v>200211</v>
          </cell>
          <cell r="B1331" t="str">
            <v>map165</v>
          </cell>
          <cell r="C1331" t="str">
            <v>map</v>
          </cell>
          <cell r="D1331">
            <v>37548</v>
          </cell>
          <cell r="E1331">
            <v>37561</v>
          </cell>
          <cell r="F1331">
            <v>37548</v>
          </cell>
          <cell r="G1331">
            <v>37565</v>
          </cell>
          <cell r="H1331">
            <v>3000</v>
          </cell>
          <cell r="I1331">
            <v>3000</v>
          </cell>
          <cell r="J1331" t="str">
            <v>Белореченск</v>
          </cell>
          <cell r="K1331" t="str">
            <v>Белореченск</v>
          </cell>
          <cell r="L1331" t="str">
            <v>GMF</v>
          </cell>
          <cell r="M1331" t="str">
            <v>Indutech</v>
          </cell>
          <cell r="N1331">
            <v>156</v>
          </cell>
          <cell r="O1331">
            <v>468000</v>
          </cell>
          <cell r="P1331">
            <v>327600</v>
          </cell>
          <cell r="Q1331">
            <v>140400</v>
          </cell>
          <cell r="R1331">
            <v>-137</v>
          </cell>
          <cell r="S1331">
            <v>-411000</v>
          </cell>
          <cell r="T1331">
            <v>-228838</v>
          </cell>
          <cell r="U1331">
            <v>-182162</v>
          </cell>
          <cell r="V1331">
            <v>-14</v>
          </cell>
          <cell r="W1331">
            <v>-42000</v>
          </cell>
          <cell r="X1331">
            <v>-40025.65</v>
          </cell>
          <cell r="Y1331">
            <v>-1974.35</v>
          </cell>
        </row>
        <row r="1332">
          <cell r="A1332">
            <v>200211</v>
          </cell>
          <cell r="B1332" t="str">
            <v>map166</v>
          </cell>
          <cell r="C1332" t="str">
            <v>map</v>
          </cell>
          <cell r="D1332">
            <v>37570</v>
          </cell>
          <cell r="E1332">
            <v>37539</v>
          </cell>
          <cell r="F1332">
            <v>37586</v>
          </cell>
          <cell r="G1332">
            <v>37539</v>
          </cell>
          <cell r="H1332">
            <v>20000</v>
          </cell>
          <cell r="I1332">
            <v>20000</v>
          </cell>
          <cell r="J1332" t="str">
            <v>Фосфорит2</v>
          </cell>
          <cell r="K1332" t="str">
            <v>Фосфорит2</v>
          </cell>
          <cell r="L1332" t="str">
            <v>GMF</v>
          </cell>
          <cell r="M1332" t="str">
            <v>Agrosin</v>
          </cell>
          <cell r="N1332">
            <v>140</v>
          </cell>
          <cell r="O1332">
            <v>2800000</v>
          </cell>
          <cell r="P1332">
            <v>0</v>
          </cell>
          <cell r="Q1332">
            <v>2800000</v>
          </cell>
          <cell r="R1332">
            <v>-128</v>
          </cell>
          <cell r="S1332">
            <v>-2560000</v>
          </cell>
          <cell r="T1332">
            <v>0</v>
          </cell>
          <cell r="U1332">
            <v>-2560000</v>
          </cell>
          <cell r="V1332">
            <v>-0.7</v>
          </cell>
          <cell r="W1332">
            <v>-14000</v>
          </cell>
          <cell r="X1332">
            <v>0</v>
          </cell>
          <cell r="Y1332">
            <v>-14000</v>
          </cell>
        </row>
        <row r="1333">
          <cell r="A1333">
            <v>200211</v>
          </cell>
          <cell r="B1333" t="str">
            <v>map167</v>
          </cell>
          <cell r="C1333" t="str">
            <v>map</v>
          </cell>
          <cell r="D1333">
            <v>37585</v>
          </cell>
          <cell r="E1333">
            <v>37134</v>
          </cell>
          <cell r="F1333">
            <v>37590</v>
          </cell>
          <cell r="G1333">
            <v>37134</v>
          </cell>
          <cell r="H1333">
            <v>3000</v>
          </cell>
          <cell r="I1333">
            <v>3000</v>
          </cell>
          <cell r="J1333" t="str">
            <v>Фосфорит2</v>
          </cell>
          <cell r="K1333" t="str">
            <v>Фосфорит2</v>
          </cell>
          <cell r="L1333" t="str">
            <v>GMF</v>
          </cell>
          <cell r="M1333" t="str">
            <v>Unifert</v>
          </cell>
          <cell r="N1333">
            <v>140</v>
          </cell>
          <cell r="O1333">
            <v>420000</v>
          </cell>
          <cell r="P1333">
            <v>0</v>
          </cell>
          <cell r="Q1333">
            <v>420000</v>
          </cell>
          <cell r="R1333">
            <v>-128</v>
          </cell>
          <cell r="S1333">
            <v>-384000</v>
          </cell>
          <cell r="T1333">
            <v>0</v>
          </cell>
          <cell r="U1333">
            <v>-384000</v>
          </cell>
          <cell r="V1333">
            <v>-10.5</v>
          </cell>
          <cell r="W1333">
            <v>-31500</v>
          </cell>
          <cell r="X1333">
            <v>0</v>
          </cell>
          <cell r="Y1333">
            <v>-31500</v>
          </cell>
        </row>
        <row r="1334">
          <cell r="A1334">
            <v>200211</v>
          </cell>
          <cell r="B1334" t="str">
            <v>map168</v>
          </cell>
          <cell r="C1334" t="str">
            <v>map</v>
          </cell>
          <cell r="D1334">
            <v>37570</v>
          </cell>
          <cell r="E1334">
            <v>37543</v>
          </cell>
          <cell r="F1334">
            <v>37570</v>
          </cell>
          <cell r="G1334">
            <v>37543</v>
          </cell>
          <cell r="H1334">
            <v>500</v>
          </cell>
          <cell r="I1334">
            <v>500</v>
          </cell>
          <cell r="J1334" t="str">
            <v>Фосфорит2</v>
          </cell>
          <cell r="K1334" t="str">
            <v>Фосфорит2</v>
          </cell>
          <cell r="L1334" t="str">
            <v>GMF</v>
          </cell>
          <cell r="M1334" t="str">
            <v>IET</v>
          </cell>
          <cell r="N1334">
            <v>147.6</v>
          </cell>
          <cell r="O1334">
            <v>73800</v>
          </cell>
          <cell r="P1334">
            <v>0</v>
          </cell>
          <cell r="Q1334">
            <v>73800</v>
          </cell>
          <cell r="R1334">
            <v>-128</v>
          </cell>
          <cell r="S1334">
            <v>-64000</v>
          </cell>
          <cell r="T1334">
            <v>0</v>
          </cell>
          <cell r="U1334">
            <v>-64000</v>
          </cell>
          <cell r="V1334">
            <v>-0.7</v>
          </cell>
          <cell r="W1334">
            <v>-350</v>
          </cell>
          <cell r="X1334">
            <v>0</v>
          </cell>
          <cell r="Y1334">
            <v>-350</v>
          </cell>
        </row>
        <row r="1335">
          <cell r="A1335">
            <v>200210</v>
          </cell>
          <cell r="B1335" t="str">
            <v>map169</v>
          </cell>
          <cell r="C1335" t="str">
            <v>map</v>
          </cell>
          <cell r="D1335">
            <v>37556</v>
          </cell>
          <cell r="E1335">
            <v>37558</v>
          </cell>
          <cell r="F1335">
            <v>37556</v>
          </cell>
          <cell r="G1335">
            <v>37558</v>
          </cell>
          <cell r="H1335">
            <v>512</v>
          </cell>
          <cell r="I1335">
            <v>512</v>
          </cell>
          <cell r="J1335" t="str">
            <v>Белореченск</v>
          </cell>
          <cell r="K1335" t="str">
            <v>Белореченск</v>
          </cell>
          <cell r="L1335" t="str">
            <v>GMF</v>
          </cell>
          <cell r="M1335" t="str">
            <v>IET</v>
          </cell>
          <cell r="N1335">
            <v>148.5</v>
          </cell>
          <cell r="O1335">
            <v>76032</v>
          </cell>
          <cell r="P1335">
            <v>76032</v>
          </cell>
          <cell r="Q1335">
            <v>0</v>
          </cell>
          <cell r="R1335">
            <v>-137</v>
          </cell>
          <cell r="S1335">
            <v>-70144</v>
          </cell>
          <cell r="T1335">
            <v>0</v>
          </cell>
          <cell r="U1335">
            <v>-70144</v>
          </cell>
          <cell r="V1335">
            <v>-10.62</v>
          </cell>
          <cell r="W1335">
            <v>-5437.44</v>
          </cell>
          <cell r="X1335">
            <v>0</v>
          </cell>
          <cell r="Y1335">
            <v>-5437.44</v>
          </cell>
        </row>
        <row r="1336">
          <cell r="A1336">
            <v>200108</v>
          </cell>
          <cell r="B1336" t="str">
            <v>map17</v>
          </cell>
          <cell r="C1336" t="str">
            <v>map</v>
          </cell>
          <cell r="D1336">
            <v>37120</v>
          </cell>
          <cell r="E1336">
            <v>37134</v>
          </cell>
          <cell r="F1336">
            <v>37556</v>
          </cell>
          <cell r="G1336">
            <v>37134</v>
          </cell>
          <cell r="H1336">
            <v>1160</v>
          </cell>
          <cell r="I1336">
            <v>1160</v>
          </cell>
          <cell r="J1336" t="str">
            <v>Фосфорит</v>
          </cell>
          <cell r="K1336" t="str">
            <v>Фосфорит</v>
          </cell>
          <cell r="L1336" t="str">
            <v>GMF</v>
          </cell>
          <cell r="M1336" t="str">
            <v>Express Eng</v>
          </cell>
          <cell r="N1336">
            <v>144</v>
          </cell>
          <cell r="O1336">
            <v>167040</v>
          </cell>
          <cell r="P1336">
            <v>167040</v>
          </cell>
          <cell r="Q1336">
            <v>0</v>
          </cell>
          <cell r="R1336">
            <v>-142</v>
          </cell>
          <cell r="S1336">
            <v>-164720</v>
          </cell>
          <cell r="T1336">
            <v>-164720</v>
          </cell>
          <cell r="U1336">
            <v>0</v>
          </cell>
          <cell r="V1336">
            <v>0</v>
          </cell>
          <cell r="W1336">
            <v>0</v>
          </cell>
          <cell r="X1336">
            <v>0</v>
          </cell>
          <cell r="Y1336">
            <v>0</v>
          </cell>
        </row>
        <row r="1337">
          <cell r="A1337">
            <v>200211</v>
          </cell>
          <cell r="B1337" t="str">
            <v>map170</v>
          </cell>
          <cell r="C1337" t="str">
            <v>map</v>
          </cell>
          <cell r="D1337">
            <v>37570</v>
          </cell>
          <cell r="E1337">
            <v>37520</v>
          </cell>
          <cell r="F1337">
            <v>37570</v>
          </cell>
          <cell r="G1337">
            <v>37520</v>
          </cell>
          <cell r="H1337">
            <v>1000</v>
          </cell>
          <cell r="I1337">
            <v>1000</v>
          </cell>
          <cell r="J1337" t="str">
            <v>Белореченск</v>
          </cell>
          <cell r="K1337" t="str">
            <v>Белореченск</v>
          </cell>
          <cell r="L1337" t="str">
            <v>GMF</v>
          </cell>
          <cell r="M1337" t="str">
            <v>J&amp;S Energy</v>
          </cell>
          <cell r="N1337">
            <v>170</v>
          </cell>
          <cell r="O1337">
            <v>170000</v>
          </cell>
          <cell r="P1337">
            <v>0</v>
          </cell>
          <cell r="Q1337">
            <v>170000</v>
          </cell>
          <cell r="R1337">
            <v>-137</v>
          </cell>
          <cell r="S1337">
            <v>-137000</v>
          </cell>
          <cell r="T1337">
            <v>0</v>
          </cell>
          <cell r="U1337">
            <v>-137000</v>
          </cell>
          <cell r="V1337">
            <v>-24.38</v>
          </cell>
          <cell r="W1337">
            <v>-24380</v>
          </cell>
          <cell r="X1337">
            <v>0</v>
          </cell>
          <cell r="Y1337">
            <v>-24380</v>
          </cell>
        </row>
        <row r="1338">
          <cell r="A1338">
            <v>200211</v>
          </cell>
          <cell r="B1338" t="str">
            <v>map171</v>
          </cell>
          <cell r="C1338" t="str">
            <v>map</v>
          </cell>
          <cell r="D1338">
            <v>37577</v>
          </cell>
          <cell r="E1338">
            <v>37520</v>
          </cell>
          <cell r="F1338">
            <v>37577</v>
          </cell>
          <cell r="G1338">
            <v>37565</v>
          </cell>
          <cell r="H1338">
            <v>750</v>
          </cell>
          <cell r="I1338">
            <v>750</v>
          </cell>
          <cell r="J1338" t="str">
            <v>Белореченск</v>
          </cell>
          <cell r="K1338" t="str">
            <v>Белореченск</v>
          </cell>
          <cell r="L1338" t="str">
            <v>GMF</v>
          </cell>
          <cell r="M1338" t="str">
            <v>J&amp;S Energy</v>
          </cell>
          <cell r="N1338">
            <v>170</v>
          </cell>
          <cell r="O1338">
            <v>127500</v>
          </cell>
          <cell r="P1338">
            <v>0</v>
          </cell>
          <cell r="Q1338">
            <v>127500</v>
          </cell>
          <cell r="R1338">
            <v>-137</v>
          </cell>
          <cell r="S1338">
            <v>-102750</v>
          </cell>
          <cell r="T1338">
            <v>0</v>
          </cell>
          <cell r="U1338">
            <v>-102750</v>
          </cell>
          <cell r="V1338">
            <v>-24.38</v>
          </cell>
          <cell r="W1338">
            <v>-18285</v>
          </cell>
          <cell r="X1338">
            <v>0</v>
          </cell>
          <cell r="Y1338">
            <v>-18285</v>
          </cell>
        </row>
        <row r="1339">
          <cell r="A1339">
            <v>200211</v>
          </cell>
          <cell r="B1339" t="str">
            <v>map172</v>
          </cell>
          <cell r="C1339" t="str">
            <v>map</v>
          </cell>
          <cell r="D1339">
            <v>37575</v>
          </cell>
          <cell r="E1339">
            <v>37520</v>
          </cell>
          <cell r="F1339">
            <v>37575</v>
          </cell>
          <cell r="G1339">
            <v>37520</v>
          </cell>
          <cell r="H1339">
            <v>3000</v>
          </cell>
          <cell r="I1339">
            <v>3000</v>
          </cell>
          <cell r="J1339" t="str">
            <v>Белореченск</v>
          </cell>
          <cell r="K1339" t="str">
            <v>Белореченск</v>
          </cell>
          <cell r="L1339" t="str">
            <v>GMF</v>
          </cell>
          <cell r="M1339" t="str">
            <v>Helm</v>
          </cell>
          <cell r="N1339">
            <v>146.5</v>
          </cell>
          <cell r="O1339">
            <v>439500</v>
          </cell>
          <cell r="P1339">
            <v>0</v>
          </cell>
          <cell r="Q1339">
            <v>439500</v>
          </cell>
          <cell r="R1339">
            <v>-137</v>
          </cell>
          <cell r="S1339">
            <v>-411000</v>
          </cell>
          <cell r="T1339">
            <v>0</v>
          </cell>
          <cell r="U1339">
            <v>-411000</v>
          </cell>
          <cell r="V1339">
            <v>-14</v>
          </cell>
          <cell r="W1339">
            <v>-42000</v>
          </cell>
          <cell r="X1339">
            <v>0</v>
          </cell>
          <cell r="Y1339">
            <v>-42000</v>
          </cell>
        </row>
        <row r="1340">
          <cell r="A1340">
            <v>200211</v>
          </cell>
          <cell r="B1340" t="str">
            <v>map173</v>
          </cell>
          <cell r="C1340" t="str">
            <v>map</v>
          </cell>
          <cell r="D1340">
            <v>37584</v>
          </cell>
          <cell r="E1340">
            <v>37520</v>
          </cell>
          <cell r="F1340">
            <v>37584</v>
          </cell>
          <cell r="G1340">
            <v>37520</v>
          </cell>
          <cell r="H1340">
            <v>5000</v>
          </cell>
          <cell r="I1340">
            <v>5000</v>
          </cell>
          <cell r="J1340" t="str">
            <v>Белореченск</v>
          </cell>
          <cell r="K1340" t="str">
            <v>Белореченск</v>
          </cell>
          <cell r="L1340" t="str">
            <v>GMF</v>
          </cell>
          <cell r="M1340" t="str">
            <v>Balderton</v>
          </cell>
          <cell r="N1340">
            <v>145</v>
          </cell>
          <cell r="O1340">
            <v>725000</v>
          </cell>
          <cell r="P1340">
            <v>0</v>
          </cell>
          <cell r="Q1340">
            <v>725000</v>
          </cell>
          <cell r="R1340">
            <v>-137</v>
          </cell>
          <cell r="S1340">
            <v>-685000</v>
          </cell>
          <cell r="T1340">
            <v>0</v>
          </cell>
          <cell r="U1340">
            <v>-685000</v>
          </cell>
          <cell r="V1340">
            <v>-14</v>
          </cell>
          <cell r="W1340">
            <v>-70000</v>
          </cell>
          <cell r="X1340">
            <v>0</v>
          </cell>
          <cell r="Y1340">
            <v>-70000</v>
          </cell>
        </row>
        <row r="1341">
          <cell r="A1341">
            <v>200211</v>
          </cell>
          <cell r="B1341" t="str">
            <v>map174</v>
          </cell>
          <cell r="C1341" t="str">
            <v>map</v>
          </cell>
          <cell r="D1341">
            <v>37590</v>
          </cell>
          <cell r="E1341">
            <v>37521</v>
          </cell>
          <cell r="F1341">
            <v>37590</v>
          </cell>
          <cell r="G1341">
            <v>37521</v>
          </cell>
          <cell r="H1341">
            <v>10000</v>
          </cell>
          <cell r="I1341">
            <v>10000</v>
          </cell>
          <cell r="J1341" t="str">
            <v>Белореченск</v>
          </cell>
          <cell r="K1341" t="str">
            <v>Белореченск</v>
          </cell>
          <cell r="L1341" t="str">
            <v>GMF</v>
          </cell>
          <cell r="M1341" t="str">
            <v>Transammonia</v>
          </cell>
          <cell r="N1341">
            <v>145</v>
          </cell>
          <cell r="O1341">
            <v>1450000</v>
          </cell>
          <cell r="P1341">
            <v>0</v>
          </cell>
          <cell r="Q1341">
            <v>1450000</v>
          </cell>
          <cell r="R1341">
            <v>-137</v>
          </cell>
          <cell r="S1341">
            <v>-1370000</v>
          </cell>
          <cell r="T1341">
            <v>0</v>
          </cell>
          <cell r="U1341">
            <v>-1370000</v>
          </cell>
          <cell r="V1341">
            <v>-14</v>
          </cell>
          <cell r="W1341">
            <v>-140000</v>
          </cell>
          <cell r="X1341">
            <v>0</v>
          </cell>
          <cell r="Y1341">
            <v>-140000</v>
          </cell>
        </row>
        <row r="1342">
          <cell r="A1342">
            <v>200211</v>
          </cell>
          <cell r="B1342" t="str">
            <v>map175</v>
          </cell>
          <cell r="C1342" t="str">
            <v>map</v>
          </cell>
          <cell r="D1342">
            <v>37577</v>
          </cell>
          <cell r="E1342">
            <v>37558</v>
          </cell>
          <cell r="F1342">
            <v>37577</v>
          </cell>
          <cell r="G1342">
            <v>37558</v>
          </cell>
          <cell r="H1342">
            <v>5000</v>
          </cell>
          <cell r="I1342">
            <v>5000</v>
          </cell>
          <cell r="J1342" t="str">
            <v>Белореченск</v>
          </cell>
          <cell r="K1342" t="str">
            <v>Белореченск</v>
          </cell>
          <cell r="L1342" t="str">
            <v>GMF</v>
          </cell>
          <cell r="M1342" t="str">
            <v>Indutech</v>
          </cell>
          <cell r="N1342">
            <v>145</v>
          </cell>
          <cell r="O1342">
            <v>725000</v>
          </cell>
          <cell r="P1342">
            <v>0</v>
          </cell>
          <cell r="Q1342">
            <v>725000</v>
          </cell>
          <cell r="R1342">
            <v>-137</v>
          </cell>
          <cell r="S1342">
            <v>-685000</v>
          </cell>
          <cell r="T1342">
            <v>0</v>
          </cell>
          <cell r="U1342">
            <v>-685000</v>
          </cell>
          <cell r="V1342">
            <v>-14</v>
          </cell>
          <cell r="W1342">
            <v>-70000</v>
          </cell>
          <cell r="X1342">
            <v>0</v>
          </cell>
          <cell r="Y1342">
            <v>-70000</v>
          </cell>
        </row>
        <row r="1343">
          <cell r="A1343">
            <v>200211</v>
          </cell>
          <cell r="B1343" t="str">
            <v>map176</v>
          </cell>
          <cell r="C1343" t="str">
            <v>map</v>
          </cell>
          <cell r="D1343">
            <v>37575</v>
          </cell>
          <cell r="E1343">
            <v>37134</v>
          </cell>
          <cell r="F1343">
            <v>37575</v>
          </cell>
          <cell r="G1343">
            <v>37134</v>
          </cell>
          <cell r="H1343">
            <v>500</v>
          </cell>
          <cell r="I1343">
            <v>500</v>
          </cell>
          <cell r="J1343" t="str">
            <v>Белореченск</v>
          </cell>
          <cell r="K1343" t="str">
            <v>Белореченск</v>
          </cell>
          <cell r="L1343" t="str">
            <v>GMF</v>
          </cell>
          <cell r="M1343" t="str">
            <v>Chemical Products</v>
          </cell>
          <cell r="N1343">
            <v>168</v>
          </cell>
          <cell r="O1343">
            <v>84000</v>
          </cell>
          <cell r="P1343">
            <v>0</v>
          </cell>
          <cell r="Q1343">
            <v>84000</v>
          </cell>
          <cell r="R1343">
            <v>-137</v>
          </cell>
          <cell r="S1343">
            <v>-68500</v>
          </cell>
          <cell r="T1343">
            <v>0</v>
          </cell>
          <cell r="U1343">
            <v>-68500</v>
          </cell>
          <cell r="V1343">
            <v>-24.38</v>
          </cell>
          <cell r="W1343">
            <v>-12190</v>
          </cell>
          <cell r="X1343">
            <v>0</v>
          </cell>
          <cell r="Y1343">
            <v>-12190</v>
          </cell>
        </row>
        <row r="1344">
          <cell r="A1344">
            <v>200108</v>
          </cell>
          <cell r="B1344" t="str">
            <v>map19</v>
          </cell>
          <cell r="C1344" t="str">
            <v>map</v>
          </cell>
          <cell r="D1344">
            <v>37126</v>
          </cell>
          <cell r="E1344">
            <v>37134</v>
          </cell>
          <cell r="F1344">
            <v>37570</v>
          </cell>
          <cell r="G1344">
            <v>37134</v>
          </cell>
          <cell r="H1344">
            <v>1488.3</v>
          </cell>
          <cell r="I1344">
            <v>1488.3</v>
          </cell>
          <cell r="J1344" t="str">
            <v>Фосфорит</v>
          </cell>
          <cell r="K1344" t="str">
            <v>Фосфорит</v>
          </cell>
          <cell r="L1344" t="str">
            <v>GMF</v>
          </cell>
          <cell r="M1344" t="str">
            <v>Alpha Maima</v>
          </cell>
          <cell r="N1344">
            <v>141</v>
          </cell>
          <cell r="O1344">
            <v>209850.3</v>
          </cell>
          <cell r="P1344">
            <v>211500</v>
          </cell>
          <cell r="Q1344">
            <v>-1649.7</v>
          </cell>
          <cell r="R1344">
            <v>-138.5</v>
          </cell>
          <cell r="S1344">
            <v>-206129.55</v>
          </cell>
          <cell r="T1344">
            <v>-206129.55</v>
          </cell>
          <cell r="U1344">
            <v>0</v>
          </cell>
          <cell r="V1344">
            <v>0</v>
          </cell>
          <cell r="W1344">
            <v>0</v>
          </cell>
          <cell r="X1344">
            <v>0</v>
          </cell>
          <cell r="Y1344">
            <v>0</v>
          </cell>
        </row>
        <row r="1345">
          <cell r="A1345">
            <v>200108</v>
          </cell>
          <cell r="B1345" t="str">
            <v>map22</v>
          </cell>
          <cell r="C1345" t="str">
            <v>map</v>
          </cell>
          <cell r="D1345">
            <v>37134</v>
          </cell>
          <cell r="E1345">
            <v>37134</v>
          </cell>
          <cell r="F1345">
            <v>37577</v>
          </cell>
          <cell r="G1345">
            <v>37134</v>
          </cell>
          <cell r="H1345">
            <v>662</v>
          </cell>
          <cell r="I1345">
            <v>662</v>
          </cell>
          <cell r="J1345" t="str">
            <v>Фосфорит</v>
          </cell>
          <cell r="K1345" t="str">
            <v>Фосфорит</v>
          </cell>
          <cell r="L1345" t="str">
            <v>GMF</v>
          </cell>
          <cell r="M1345" t="str">
            <v>Express Eng</v>
          </cell>
          <cell r="N1345">
            <v>139</v>
          </cell>
          <cell r="O1345">
            <v>92018</v>
          </cell>
          <cell r="P1345">
            <v>92018</v>
          </cell>
          <cell r="Q1345">
            <v>0</v>
          </cell>
          <cell r="R1345">
            <v>-138.5</v>
          </cell>
          <cell r="S1345">
            <v>-91687</v>
          </cell>
          <cell r="T1345">
            <v>-91687</v>
          </cell>
          <cell r="U1345">
            <v>0</v>
          </cell>
          <cell r="V1345">
            <v>0</v>
          </cell>
          <cell r="W1345">
            <v>0</v>
          </cell>
          <cell r="X1345">
            <v>0</v>
          </cell>
          <cell r="Y1345">
            <v>0</v>
          </cell>
        </row>
        <row r="1346">
          <cell r="A1346">
            <v>200108</v>
          </cell>
          <cell r="B1346" t="str">
            <v>map23</v>
          </cell>
          <cell r="C1346" t="str">
            <v>map</v>
          </cell>
          <cell r="D1346">
            <v>37133</v>
          </cell>
          <cell r="E1346">
            <v>37130</v>
          </cell>
          <cell r="F1346">
            <v>37133</v>
          </cell>
          <cell r="G1346">
            <v>37132</v>
          </cell>
          <cell r="H1346">
            <v>3095.1</v>
          </cell>
          <cell r="I1346">
            <v>3044.4850000000001</v>
          </cell>
          <cell r="J1346" t="str">
            <v>Фосфорит</v>
          </cell>
          <cell r="K1346" t="str">
            <v>Фосфорит</v>
          </cell>
          <cell r="L1346" t="str">
            <v>GMF</v>
          </cell>
          <cell r="M1346" t="str">
            <v>Unifert</v>
          </cell>
          <cell r="N1346">
            <v>145</v>
          </cell>
          <cell r="O1346">
            <v>441450.33</v>
          </cell>
          <cell r="P1346">
            <v>441450.33</v>
          </cell>
          <cell r="Q1346">
            <v>0</v>
          </cell>
          <cell r="R1346">
            <v>-131.5</v>
          </cell>
          <cell r="S1346">
            <v>-407005.65</v>
          </cell>
          <cell r="T1346">
            <v>-407005.65</v>
          </cell>
          <cell r="U1346">
            <v>0</v>
          </cell>
          <cell r="V1346">
            <v>-6.9668000000000001</v>
          </cell>
          <cell r="W1346">
            <v>-21210.39</v>
          </cell>
          <cell r="X1346">
            <v>-21210.39</v>
          </cell>
          <cell r="Y1346">
            <v>0</v>
          </cell>
        </row>
        <row r="1347">
          <cell r="A1347">
            <v>200108</v>
          </cell>
          <cell r="B1347" t="str">
            <v>map24</v>
          </cell>
          <cell r="C1347" t="str">
            <v>map</v>
          </cell>
          <cell r="D1347">
            <v>37132</v>
          </cell>
          <cell r="E1347">
            <v>37134</v>
          </cell>
          <cell r="F1347">
            <v>37584</v>
          </cell>
          <cell r="G1347">
            <v>37134</v>
          </cell>
          <cell r="H1347">
            <v>598.1</v>
          </cell>
          <cell r="I1347">
            <v>598.1</v>
          </cell>
          <cell r="J1347" t="str">
            <v>Фосфорит</v>
          </cell>
          <cell r="K1347" t="str">
            <v>Northrop</v>
          </cell>
          <cell r="L1347" t="str">
            <v>GMF</v>
          </cell>
          <cell r="M1347" t="str">
            <v>Bilston</v>
          </cell>
          <cell r="N1347">
            <v>134</v>
          </cell>
          <cell r="O1347">
            <v>80145.399999999994</v>
          </cell>
          <cell r="P1347">
            <v>80145.399999999994</v>
          </cell>
          <cell r="Q1347">
            <v>0</v>
          </cell>
          <cell r="R1347">
            <v>-127</v>
          </cell>
          <cell r="S1347">
            <v>-75958.7</v>
          </cell>
          <cell r="T1347">
            <v>-75958.7</v>
          </cell>
          <cell r="U1347">
            <v>0</v>
          </cell>
          <cell r="V1347">
            <v>0</v>
          </cell>
          <cell r="W1347">
            <v>0</v>
          </cell>
          <cell r="X1347">
            <v>0</v>
          </cell>
          <cell r="Y1347">
            <v>0</v>
          </cell>
        </row>
        <row r="1348">
          <cell r="A1348">
            <v>200109</v>
          </cell>
          <cell r="B1348" t="str">
            <v>map25</v>
          </cell>
          <cell r="C1348" t="str">
            <v>map</v>
          </cell>
          <cell r="D1348">
            <v>37149</v>
          </cell>
          <cell r="E1348">
            <v>37154</v>
          </cell>
          <cell r="F1348">
            <v>37590</v>
          </cell>
          <cell r="G1348">
            <v>37154</v>
          </cell>
          <cell r="H1348">
            <v>695</v>
          </cell>
          <cell r="I1348">
            <v>695</v>
          </cell>
          <cell r="J1348" t="str">
            <v>Фосфорит</v>
          </cell>
          <cell r="K1348" t="str">
            <v>Фосфорит</v>
          </cell>
          <cell r="L1348" t="str">
            <v>GMF</v>
          </cell>
          <cell r="M1348" t="str">
            <v>Bilston</v>
          </cell>
          <cell r="N1348">
            <v>144</v>
          </cell>
          <cell r="O1348">
            <v>100080</v>
          </cell>
          <cell r="P1348">
            <v>100080</v>
          </cell>
          <cell r="Q1348">
            <v>0</v>
          </cell>
          <cell r="R1348">
            <v>-142</v>
          </cell>
          <cell r="S1348">
            <v>-98690</v>
          </cell>
          <cell r="T1348">
            <v>-98690</v>
          </cell>
          <cell r="U1348">
            <v>0</v>
          </cell>
          <cell r="V1348">
            <v>0</v>
          </cell>
          <cell r="W1348">
            <v>0</v>
          </cell>
          <cell r="X1348">
            <v>0</v>
          </cell>
          <cell r="Y1348">
            <v>0</v>
          </cell>
        </row>
        <row r="1349">
          <cell r="A1349">
            <v>200109</v>
          </cell>
          <cell r="B1349" t="str">
            <v>map26</v>
          </cell>
          <cell r="C1349" t="str">
            <v>map</v>
          </cell>
          <cell r="D1349">
            <v>37149</v>
          </cell>
          <cell r="E1349">
            <v>37156</v>
          </cell>
          <cell r="F1349">
            <v>37577</v>
          </cell>
          <cell r="G1349">
            <v>37156</v>
          </cell>
          <cell r="H1349">
            <v>752.4</v>
          </cell>
          <cell r="I1349">
            <v>752.4</v>
          </cell>
          <cell r="J1349" t="str">
            <v>Фосфорит</v>
          </cell>
          <cell r="K1349" t="str">
            <v>Фосфорит</v>
          </cell>
          <cell r="L1349" t="str">
            <v>GMF</v>
          </cell>
          <cell r="M1349" t="str">
            <v>Bilston</v>
          </cell>
          <cell r="N1349">
            <v>144</v>
          </cell>
          <cell r="O1349">
            <v>108345.60000000001</v>
          </cell>
          <cell r="P1349">
            <v>108345.60000000001</v>
          </cell>
          <cell r="Q1349">
            <v>0</v>
          </cell>
          <cell r="R1349">
            <v>-142</v>
          </cell>
          <cell r="S1349">
            <v>-106840.8</v>
          </cell>
          <cell r="T1349">
            <v>-106840.8</v>
          </cell>
          <cell r="U1349">
            <v>0</v>
          </cell>
          <cell r="V1349">
            <v>0</v>
          </cell>
          <cell r="W1349">
            <v>0</v>
          </cell>
          <cell r="X1349">
            <v>0</v>
          </cell>
          <cell r="Y1349">
            <v>0</v>
          </cell>
        </row>
        <row r="1350">
          <cell r="A1350">
            <v>200109</v>
          </cell>
          <cell r="B1350" t="str">
            <v>map28</v>
          </cell>
          <cell r="C1350" t="str">
            <v>map</v>
          </cell>
          <cell r="D1350">
            <v>37149</v>
          </cell>
          <cell r="E1350">
            <v>37142</v>
          </cell>
          <cell r="F1350">
            <v>37575</v>
          </cell>
          <cell r="G1350">
            <v>37142</v>
          </cell>
          <cell r="H1350">
            <v>339</v>
          </cell>
          <cell r="I1350">
            <v>339</v>
          </cell>
          <cell r="J1350" t="str">
            <v>Фосфорит</v>
          </cell>
          <cell r="K1350" t="str">
            <v>Фосфорит</v>
          </cell>
          <cell r="L1350" t="str">
            <v>GMF</v>
          </cell>
          <cell r="M1350" t="str">
            <v>Express Eng</v>
          </cell>
          <cell r="N1350">
            <v>144.5</v>
          </cell>
          <cell r="O1350">
            <v>48985.5</v>
          </cell>
          <cell r="P1350">
            <v>48985.5</v>
          </cell>
          <cell r="Q1350">
            <v>0</v>
          </cell>
          <cell r="R1350">
            <v>-142</v>
          </cell>
          <cell r="S1350">
            <v>-48138</v>
          </cell>
          <cell r="T1350">
            <v>-48138</v>
          </cell>
          <cell r="U1350">
            <v>0</v>
          </cell>
          <cell r="V1350">
            <v>0</v>
          </cell>
          <cell r="W1350">
            <v>0</v>
          </cell>
          <cell r="X1350">
            <v>0</v>
          </cell>
          <cell r="Y1350">
            <v>0</v>
          </cell>
        </row>
        <row r="1351">
          <cell r="A1351">
            <v>200109</v>
          </cell>
          <cell r="B1351" t="str">
            <v>map29</v>
          </cell>
          <cell r="C1351" t="str">
            <v>map</v>
          </cell>
          <cell r="D1351">
            <v>37154</v>
          </cell>
          <cell r="E1351">
            <v>37148</v>
          </cell>
          <cell r="F1351">
            <v>37154</v>
          </cell>
          <cell r="G1351">
            <v>37151</v>
          </cell>
          <cell r="H1351">
            <v>3100.9</v>
          </cell>
          <cell r="I1351">
            <v>3104.8209999999999</v>
          </cell>
          <cell r="J1351" t="str">
            <v>Фосфорит</v>
          </cell>
          <cell r="K1351" t="str">
            <v>Фосфорит</v>
          </cell>
          <cell r="L1351" t="str">
            <v>GMF</v>
          </cell>
          <cell r="M1351" t="str">
            <v>Unifert</v>
          </cell>
          <cell r="N1351">
            <v>147</v>
          </cell>
          <cell r="O1351">
            <v>456408.69</v>
          </cell>
          <cell r="P1351">
            <v>456408.69</v>
          </cell>
          <cell r="Q1351">
            <v>0</v>
          </cell>
          <cell r="R1351">
            <v>-129</v>
          </cell>
          <cell r="S1351">
            <v>-400016.1</v>
          </cell>
          <cell r="T1351">
            <v>-400016.1</v>
          </cell>
          <cell r="U1351">
            <v>0</v>
          </cell>
          <cell r="V1351">
            <v>-9.6385000000000005</v>
          </cell>
          <cell r="W1351">
            <v>-29925.8</v>
          </cell>
          <cell r="X1351">
            <v>-29925.8</v>
          </cell>
          <cell r="Y1351">
            <v>0</v>
          </cell>
        </row>
        <row r="1352">
          <cell r="A1352">
            <v>200109</v>
          </cell>
          <cell r="B1352" t="str">
            <v>map31</v>
          </cell>
          <cell r="C1352" t="str">
            <v>map</v>
          </cell>
          <cell r="D1352">
            <v>37156</v>
          </cell>
          <cell r="E1352">
            <v>37156</v>
          </cell>
          <cell r="F1352">
            <v>37519</v>
          </cell>
          <cell r="G1352">
            <v>37156</v>
          </cell>
          <cell r="H1352">
            <v>63.6</v>
          </cell>
          <cell r="I1352">
            <v>63.6</v>
          </cell>
          <cell r="J1352" t="str">
            <v>Фосфорит</v>
          </cell>
          <cell r="K1352" t="str">
            <v>Фосфорит</v>
          </cell>
          <cell r="L1352" t="str">
            <v>GMF</v>
          </cell>
          <cell r="M1352" t="str">
            <v>Express Eng</v>
          </cell>
          <cell r="N1352">
            <v>144.5</v>
          </cell>
          <cell r="O1352">
            <v>9190.2000000000007</v>
          </cell>
          <cell r="P1352">
            <v>9190.2000000000007</v>
          </cell>
          <cell r="Q1352">
            <v>0</v>
          </cell>
          <cell r="R1352">
            <v>-142.5</v>
          </cell>
          <cell r="S1352">
            <v>-9063</v>
          </cell>
          <cell r="T1352">
            <v>-9063</v>
          </cell>
          <cell r="U1352">
            <v>0</v>
          </cell>
          <cell r="V1352">
            <v>0</v>
          </cell>
          <cell r="W1352">
            <v>0</v>
          </cell>
          <cell r="X1352">
            <v>0</v>
          </cell>
          <cell r="Y1352">
            <v>0</v>
          </cell>
        </row>
        <row r="1353">
          <cell r="A1353">
            <v>200109</v>
          </cell>
          <cell r="B1353" t="str">
            <v>map32</v>
          </cell>
          <cell r="C1353" t="str">
            <v>map</v>
          </cell>
          <cell r="D1353">
            <v>37160</v>
          </cell>
          <cell r="E1353">
            <v>37161</v>
          </cell>
          <cell r="F1353">
            <v>37133</v>
          </cell>
          <cell r="G1353">
            <v>37161</v>
          </cell>
          <cell r="H1353">
            <v>571</v>
          </cell>
          <cell r="I1353">
            <v>571</v>
          </cell>
          <cell r="J1353" t="str">
            <v>Фосфорит</v>
          </cell>
          <cell r="K1353" t="str">
            <v>Фосфорит</v>
          </cell>
          <cell r="L1353" t="str">
            <v>GMF</v>
          </cell>
          <cell r="M1353" t="str">
            <v>Bilston</v>
          </cell>
          <cell r="N1353">
            <v>144</v>
          </cell>
          <cell r="O1353">
            <v>82224</v>
          </cell>
          <cell r="P1353">
            <v>82224</v>
          </cell>
          <cell r="Q1353">
            <v>0</v>
          </cell>
          <cell r="R1353">
            <v>-142</v>
          </cell>
          <cell r="S1353">
            <v>-81082</v>
          </cell>
          <cell r="T1353">
            <v>-81082</v>
          </cell>
          <cell r="U1353">
            <v>0</v>
          </cell>
          <cell r="V1353">
            <v>0</v>
          </cell>
          <cell r="W1353">
            <v>0</v>
          </cell>
          <cell r="X1353">
            <v>0</v>
          </cell>
          <cell r="Y1353">
            <v>0</v>
          </cell>
        </row>
        <row r="1354">
          <cell r="A1354">
            <v>200110</v>
          </cell>
          <cell r="B1354" t="str">
            <v>map34</v>
          </cell>
          <cell r="C1354" t="str">
            <v>map</v>
          </cell>
          <cell r="D1354">
            <v>37189</v>
          </cell>
          <cell r="E1354">
            <v>37189</v>
          </cell>
          <cell r="F1354">
            <v>37529</v>
          </cell>
          <cell r="G1354">
            <v>37189</v>
          </cell>
          <cell r="H1354">
            <v>411.9</v>
          </cell>
          <cell r="I1354">
            <v>411.9</v>
          </cell>
          <cell r="J1354" t="str">
            <v>Фосфорит</v>
          </cell>
          <cell r="K1354" t="str">
            <v>Фосфорит</v>
          </cell>
          <cell r="L1354" t="str">
            <v>GMF</v>
          </cell>
          <cell r="M1354" t="str">
            <v>Express Eng</v>
          </cell>
          <cell r="N1354">
            <v>142.5</v>
          </cell>
          <cell r="O1354">
            <v>58695.75</v>
          </cell>
          <cell r="P1354">
            <v>58695.75</v>
          </cell>
          <cell r="Q1354">
            <v>0</v>
          </cell>
          <cell r="R1354">
            <v>-142.5</v>
          </cell>
          <cell r="S1354">
            <v>-58695.75</v>
          </cell>
          <cell r="T1354">
            <v>-58695.75</v>
          </cell>
          <cell r="U1354">
            <v>0</v>
          </cell>
          <cell r="V1354">
            <v>0</v>
          </cell>
          <cell r="W1354">
            <v>0</v>
          </cell>
          <cell r="X1354">
            <v>0</v>
          </cell>
          <cell r="Y1354">
            <v>0</v>
          </cell>
        </row>
        <row r="1355">
          <cell r="A1355">
            <v>200110</v>
          </cell>
          <cell r="B1355" t="str">
            <v>map35</v>
          </cell>
          <cell r="C1355" t="str">
            <v>map</v>
          </cell>
          <cell r="D1355">
            <v>37194</v>
          </cell>
          <cell r="E1355">
            <v>37195</v>
          </cell>
          <cell r="F1355">
            <v>37527</v>
          </cell>
          <cell r="G1355">
            <v>37195</v>
          </cell>
          <cell r="H1355">
            <v>1499.7</v>
          </cell>
          <cell r="I1355">
            <v>1499.7</v>
          </cell>
          <cell r="J1355" t="str">
            <v>Фосфорит</v>
          </cell>
          <cell r="K1355" t="str">
            <v>Фосфорит</v>
          </cell>
          <cell r="L1355" t="str">
            <v>GMF</v>
          </cell>
          <cell r="M1355" t="str">
            <v>Express Eng</v>
          </cell>
          <cell r="N1355">
            <v>139.5</v>
          </cell>
          <cell r="O1355">
            <v>209208.15</v>
          </cell>
          <cell r="P1355">
            <v>209208.15</v>
          </cell>
          <cell r="Q1355">
            <v>0</v>
          </cell>
          <cell r="R1355">
            <v>-129</v>
          </cell>
          <cell r="S1355">
            <v>-193461.3</v>
          </cell>
          <cell r="T1355">
            <v>-193461.3</v>
          </cell>
          <cell r="U1355">
            <v>0</v>
          </cell>
          <cell r="V1355">
            <v>0</v>
          </cell>
          <cell r="W1355">
            <v>0</v>
          </cell>
          <cell r="X1355">
            <v>0</v>
          </cell>
          <cell r="Y1355">
            <v>0</v>
          </cell>
        </row>
        <row r="1356">
          <cell r="A1356">
            <v>200112</v>
          </cell>
          <cell r="B1356" t="str">
            <v>map37</v>
          </cell>
          <cell r="C1356" t="str">
            <v>map</v>
          </cell>
          <cell r="D1356">
            <v>37210</v>
          </cell>
          <cell r="E1356">
            <v>37205</v>
          </cell>
          <cell r="F1356">
            <v>37225</v>
          </cell>
          <cell r="G1356">
            <v>37226</v>
          </cell>
          <cell r="H1356">
            <v>1992.9570000000001</v>
          </cell>
          <cell r="I1356">
            <v>2005.405</v>
          </cell>
          <cell r="J1356" t="str">
            <v>Фосфорит</v>
          </cell>
          <cell r="K1356" t="str">
            <v>Фосфорит</v>
          </cell>
          <cell r="L1356" t="str">
            <v>GMF</v>
          </cell>
          <cell r="M1356" t="str">
            <v>Unifert</v>
          </cell>
          <cell r="N1356">
            <v>136</v>
          </cell>
          <cell r="O1356">
            <v>272735.08</v>
          </cell>
          <cell r="P1356">
            <v>272735.08</v>
          </cell>
          <cell r="Q1356">
            <v>0</v>
          </cell>
          <cell r="R1356">
            <v>-129</v>
          </cell>
          <cell r="S1356">
            <v>-257091.45</v>
          </cell>
          <cell r="T1356">
            <v>-257091.45</v>
          </cell>
          <cell r="U1356">
            <v>0</v>
          </cell>
          <cell r="V1356">
            <v>-12.041700000000001</v>
          </cell>
          <cell r="W1356">
            <v>-24148.42</v>
          </cell>
          <cell r="X1356">
            <v>-24148.42</v>
          </cell>
          <cell r="Y1356">
            <v>0</v>
          </cell>
        </row>
        <row r="1357">
          <cell r="A1357">
            <v>200201</v>
          </cell>
          <cell r="B1357" t="str">
            <v>map38</v>
          </cell>
          <cell r="C1357" t="str">
            <v>map</v>
          </cell>
          <cell r="D1357">
            <v>37255</v>
          </cell>
          <cell r="E1357">
            <v>37259</v>
          </cell>
          <cell r="F1357">
            <v>37523</v>
          </cell>
          <cell r="G1357">
            <v>37259</v>
          </cell>
          <cell r="H1357">
            <v>135</v>
          </cell>
          <cell r="I1357">
            <v>135</v>
          </cell>
          <cell r="J1357" t="str">
            <v>Фосфорит2</v>
          </cell>
          <cell r="K1357" t="str">
            <v>Фосфорит2</v>
          </cell>
          <cell r="L1357" t="str">
            <v>GMF</v>
          </cell>
          <cell r="M1357" t="str">
            <v>Express Eng</v>
          </cell>
          <cell r="N1357">
            <v>139.5</v>
          </cell>
          <cell r="O1357">
            <v>18832.5</v>
          </cell>
          <cell r="P1357">
            <v>18832.5</v>
          </cell>
          <cell r="Q1357">
            <v>0</v>
          </cell>
          <cell r="R1357">
            <v>-121.25</v>
          </cell>
          <cell r="S1357">
            <v>-16368.75</v>
          </cell>
          <cell r="T1357">
            <v>-16368.75</v>
          </cell>
          <cell r="U1357">
            <v>0</v>
          </cell>
          <cell r="V1357">
            <v>0</v>
          </cell>
          <cell r="W1357">
            <v>0</v>
          </cell>
          <cell r="X1357">
            <v>0</v>
          </cell>
          <cell r="Y1357">
            <v>0</v>
          </cell>
        </row>
        <row r="1358">
          <cell r="A1358">
            <v>200111</v>
          </cell>
          <cell r="B1358" t="str">
            <v>map42</v>
          </cell>
          <cell r="C1358" t="str">
            <v>map</v>
          </cell>
          <cell r="D1358">
            <v>37221</v>
          </cell>
          <cell r="E1358">
            <v>37224</v>
          </cell>
          <cell r="F1358">
            <v>37154</v>
          </cell>
          <cell r="G1358">
            <v>37224</v>
          </cell>
          <cell r="H1358">
            <v>331.4</v>
          </cell>
          <cell r="I1358">
            <v>331.4</v>
          </cell>
          <cell r="J1358" t="str">
            <v>Фосфорит2</v>
          </cell>
          <cell r="K1358" t="str">
            <v>Фосфорит2</v>
          </cell>
          <cell r="L1358" t="str">
            <v>GMF</v>
          </cell>
          <cell r="M1358" t="str">
            <v>Express Eng</v>
          </cell>
          <cell r="N1358">
            <v>139.5</v>
          </cell>
          <cell r="O1358">
            <v>46230.3</v>
          </cell>
          <cell r="P1358">
            <v>46230.3</v>
          </cell>
          <cell r="Q1358">
            <v>0</v>
          </cell>
          <cell r="R1358">
            <v>-121.25</v>
          </cell>
          <cell r="S1358">
            <v>-40182.25</v>
          </cell>
          <cell r="T1358">
            <v>-40182.25</v>
          </cell>
          <cell r="U1358">
            <v>0</v>
          </cell>
          <cell r="V1358">
            <v>0</v>
          </cell>
          <cell r="W1358">
            <v>0</v>
          </cell>
          <cell r="X1358">
            <v>0</v>
          </cell>
          <cell r="Y1358">
            <v>0</v>
          </cell>
        </row>
        <row r="1359">
          <cell r="A1359">
            <v>200202</v>
          </cell>
          <cell r="B1359" t="str">
            <v>map43</v>
          </cell>
          <cell r="C1359" t="str">
            <v>map</v>
          </cell>
          <cell r="D1359">
            <v>37281</v>
          </cell>
          <cell r="E1359">
            <v>37288</v>
          </cell>
          <cell r="F1359">
            <v>37286</v>
          </cell>
          <cell r="G1359">
            <v>37290</v>
          </cell>
          <cell r="H1359">
            <v>5880</v>
          </cell>
          <cell r="I1359">
            <v>5880</v>
          </cell>
          <cell r="J1359" t="str">
            <v>Белореченск</v>
          </cell>
          <cell r="K1359" t="str">
            <v>КГОК</v>
          </cell>
          <cell r="L1359" t="str">
            <v>GMF</v>
          </cell>
          <cell r="M1359" t="str">
            <v>Fedcom</v>
          </cell>
          <cell r="N1359">
            <v>135</v>
          </cell>
          <cell r="O1359">
            <v>793800</v>
          </cell>
          <cell r="P1359">
            <v>793800</v>
          </cell>
          <cell r="Q1359">
            <v>0</v>
          </cell>
          <cell r="R1359">
            <v>-117.5</v>
          </cell>
          <cell r="S1359">
            <v>-690900</v>
          </cell>
          <cell r="T1359">
            <v>-690900</v>
          </cell>
          <cell r="U1359">
            <v>0</v>
          </cell>
          <cell r="V1359">
            <v>-12.239000000000001</v>
          </cell>
          <cell r="W1359">
            <v>-71965.070000000007</v>
          </cell>
          <cell r="X1359">
            <v>-71965.070000000007</v>
          </cell>
          <cell r="Y1359">
            <v>0</v>
          </cell>
        </row>
        <row r="1360">
          <cell r="A1360">
            <v>200202</v>
          </cell>
          <cell r="B1360" t="str">
            <v>map44</v>
          </cell>
          <cell r="C1360" t="str">
            <v>map</v>
          </cell>
          <cell r="D1360">
            <v>37305</v>
          </cell>
          <cell r="E1360">
            <v>37306</v>
          </cell>
          <cell r="F1360">
            <v>37306</v>
          </cell>
          <cell r="G1360">
            <v>37306</v>
          </cell>
          <cell r="H1360">
            <v>6300</v>
          </cell>
          <cell r="I1360">
            <v>6300</v>
          </cell>
          <cell r="J1360" t="str">
            <v>Белореченск</v>
          </cell>
          <cell r="K1360" t="str">
            <v>КГОК</v>
          </cell>
          <cell r="L1360" t="str">
            <v>GMF</v>
          </cell>
          <cell r="M1360" t="str">
            <v>Fedcom</v>
          </cell>
          <cell r="N1360">
            <v>135</v>
          </cell>
          <cell r="O1360">
            <v>850500</v>
          </cell>
          <cell r="P1360">
            <v>729000</v>
          </cell>
          <cell r="Q1360">
            <v>121500</v>
          </cell>
          <cell r="R1360">
            <v>-117.5</v>
          </cell>
          <cell r="S1360">
            <v>-740250</v>
          </cell>
          <cell r="T1360">
            <v>-740250</v>
          </cell>
          <cell r="U1360">
            <v>0</v>
          </cell>
          <cell r="V1360">
            <v>-12.264200000000001</v>
          </cell>
          <cell r="W1360">
            <v>-77264.25</v>
          </cell>
          <cell r="X1360">
            <v>-77264.25</v>
          </cell>
          <cell r="Y1360">
            <v>0</v>
          </cell>
        </row>
        <row r="1361">
          <cell r="A1361">
            <v>200111</v>
          </cell>
          <cell r="B1361" t="str">
            <v>map47</v>
          </cell>
          <cell r="C1361" t="str">
            <v>map</v>
          </cell>
          <cell r="D1361">
            <v>37219</v>
          </cell>
          <cell r="E1361">
            <v>37218</v>
          </cell>
          <cell r="F1361">
            <v>37221</v>
          </cell>
          <cell r="G1361">
            <v>37221</v>
          </cell>
          <cell r="H1361">
            <v>6317</v>
          </cell>
          <cell r="I1361">
            <v>6317</v>
          </cell>
          <cell r="J1361" t="str">
            <v>Белореченск</v>
          </cell>
          <cell r="K1361" t="str">
            <v>КГОК</v>
          </cell>
          <cell r="L1361" t="str">
            <v>GMF</v>
          </cell>
          <cell r="M1361" t="str">
            <v>SCPA</v>
          </cell>
          <cell r="N1361">
            <v>137</v>
          </cell>
          <cell r="O1361">
            <v>865429</v>
          </cell>
          <cell r="P1361">
            <v>865429</v>
          </cell>
          <cell r="Q1361">
            <v>0</v>
          </cell>
          <cell r="R1361">
            <v>-117.5</v>
          </cell>
          <cell r="S1361">
            <v>-742247.5</v>
          </cell>
          <cell r="T1361">
            <v>-742247.5</v>
          </cell>
          <cell r="U1361">
            <v>0</v>
          </cell>
          <cell r="V1361">
            <v>-10.894299999999999</v>
          </cell>
          <cell r="W1361">
            <v>-68819.14</v>
          </cell>
          <cell r="X1361">
            <v>-68819.14</v>
          </cell>
          <cell r="Y1361">
            <v>0</v>
          </cell>
        </row>
        <row r="1362">
          <cell r="A1362">
            <v>200112</v>
          </cell>
          <cell r="B1362" t="str">
            <v>map49</v>
          </cell>
          <cell r="C1362" t="str">
            <v>map</v>
          </cell>
          <cell r="D1362">
            <v>37225</v>
          </cell>
          <cell r="E1362">
            <v>37225</v>
          </cell>
          <cell r="F1362">
            <v>37256</v>
          </cell>
          <cell r="G1362">
            <v>37256</v>
          </cell>
          <cell r="H1362">
            <v>3000</v>
          </cell>
          <cell r="I1362">
            <v>3000</v>
          </cell>
          <cell r="J1362" t="str">
            <v>Белореченск</v>
          </cell>
          <cell r="K1362" t="str">
            <v>КГОК</v>
          </cell>
          <cell r="L1362" t="str">
            <v>GMF</v>
          </cell>
          <cell r="M1362" t="str">
            <v>Helm</v>
          </cell>
          <cell r="N1362">
            <v>138</v>
          </cell>
          <cell r="O1362">
            <v>414000</v>
          </cell>
          <cell r="P1362">
            <v>414000</v>
          </cell>
          <cell r="Q1362">
            <v>0</v>
          </cell>
          <cell r="R1362">
            <v>-117.5</v>
          </cell>
          <cell r="S1362">
            <v>-352500</v>
          </cell>
          <cell r="T1362">
            <v>-352500</v>
          </cell>
          <cell r="U1362">
            <v>0</v>
          </cell>
          <cell r="V1362">
            <v>-11.4962</v>
          </cell>
          <cell r="W1362">
            <v>-34488.639999999999</v>
          </cell>
          <cell r="X1362">
            <v>-34488.639999999999</v>
          </cell>
          <cell r="Y1362">
            <v>0</v>
          </cell>
        </row>
        <row r="1363">
          <cell r="A1363">
            <v>200201</v>
          </cell>
          <cell r="B1363" t="str">
            <v>map51</v>
          </cell>
          <cell r="C1363" t="str">
            <v>map</v>
          </cell>
          <cell r="D1363">
            <v>37238</v>
          </cell>
          <cell r="E1363">
            <v>37244</v>
          </cell>
          <cell r="F1363">
            <v>37275</v>
          </cell>
          <cell r="G1363">
            <v>37276</v>
          </cell>
          <cell r="H1363">
            <v>32997.599999999999</v>
          </cell>
          <cell r="I1363">
            <v>33014.44</v>
          </cell>
          <cell r="J1363" t="str">
            <v>Фосфорит2</v>
          </cell>
          <cell r="K1363" t="str">
            <v>Фосфорит2</v>
          </cell>
          <cell r="L1363" t="str">
            <v>GMF</v>
          </cell>
          <cell r="M1363" t="str">
            <v>Agrosin</v>
          </cell>
          <cell r="N1363">
            <v>134</v>
          </cell>
          <cell r="O1363">
            <v>4423934.96</v>
          </cell>
          <cell r="P1363">
            <v>4423934.96</v>
          </cell>
          <cell r="Q1363">
            <v>0</v>
          </cell>
          <cell r="R1363">
            <v>-121.65519999999999</v>
          </cell>
          <cell r="S1363">
            <v>-4014330.23</v>
          </cell>
          <cell r="T1363">
            <v>-4014330.23</v>
          </cell>
          <cell r="U1363">
            <v>0</v>
          </cell>
          <cell r="V1363">
            <v>-8.7998999999999992</v>
          </cell>
          <cell r="W1363">
            <v>-290524.46000000002</v>
          </cell>
          <cell r="X1363">
            <v>-290524.46000000002</v>
          </cell>
          <cell r="Y1363">
            <v>0</v>
          </cell>
        </row>
        <row r="1364">
          <cell r="A1364">
            <v>200203</v>
          </cell>
          <cell r="B1364" t="str">
            <v>map53</v>
          </cell>
          <cell r="C1364" t="str">
            <v>map</v>
          </cell>
          <cell r="D1364">
            <v>37325</v>
          </cell>
          <cell r="E1364">
            <v>37325</v>
          </cell>
          <cell r="F1364">
            <v>37335</v>
          </cell>
          <cell r="G1364">
            <v>37334</v>
          </cell>
          <cell r="H1364">
            <v>4900.93</v>
          </cell>
          <cell r="I1364">
            <v>4900.93</v>
          </cell>
          <cell r="J1364" t="str">
            <v>Фосфорит2</v>
          </cell>
          <cell r="K1364" t="str">
            <v>Фосфорит2</v>
          </cell>
          <cell r="L1364" t="str">
            <v>GMF</v>
          </cell>
          <cell r="M1364" t="str">
            <v>ConAgra</v>
          </cell>
          <cell r="N1364">
            <v>140</v>
          </cell>
          <cell r="O1364">
            <v>686130.2</v>
          </cell>
          <cell r="P1364">
            <v>686130.2</v>
          </cell>
          <cell r="Q1364">
            <v>0</v>
          </cell>
          <cell r="R1364">
            <v>-122</v>
          </cell>
          <cell r="S1364">
            <v>-597913.46</v>
          </cell>
          <cell r="T1364">
            <v>-597913.46</v>
          </cell>
          <cell r="U1364">
            <v>0</v>
          </cell>
          <cell r="V1364">
            <v>-9.7650000000000006</v>
          </cell>
          <cell r="W1364">
            <v>-47857.65</v>
          </cell>
          <cell r="X1364">
            <v>-47857.65</v>
          </cell>
          <cell r="Y1364">
            <v>0</v>
          </cell>
        </row>
        <row r="1365">
          <cell r="A1365">
            <v>200201</v>
          </cell>
          <cell r="B1365" t="str">
            <v>map54</v>
          </cell>
          <cell r="C1365" t="str">
            <v>map</v>
          </cell>
          <cell r="D1365">
            <v>37274</v>
          </cell>
          <cell r="E1365">
            <v>37274</v>
          </cell>
          <cell r="F1365">
            <v>37285</v>
          </cell>
          <cell r="G1365">
            <v>37286</v>
          </cell>
          <cell r="H1365">
            <v>4980</v>
          </cell>
          <cell r="I1365">
            <v>4955.0619999999999</v>
          </cell>
          <cell r="J1365" t="str">
            <v>Белореченск</v>
          </cell>
          <cell r="K1365" t="str">
            <v>КГОК</v>
          </cell>
          <cell r="L1365" t="str">
            <v>GMF</v>
          </cell>
          <cell r="M1365" t="str">
            <v>Transammonia</v>
          </cell>
          <cell r="N1365">
            <v>136</v>
          </cell>
          <cell r="O1365">
            <v>673888.43</v>
          </cell>
          <cell r="P1365">
            <v>673888.43</v>
          </cell>
          <cell r="Q1365">
            <v>0</v>
          </cell>
          <cell r="R1365">
            <v>-117.5</v>
          </cell>
          <cell r="S1365">
            <v>-585150</v>
          </cell>
          <cell r="T1365">
            <v>-585150</v>
          </cell>
          <cell r="U1365">
            <v>0</v>
          </cell>
          <cell r="V1365">
            <v>-12.233700000000001</v>
          </cell>
          <cell r="W1365">
            <v>-60618.67</v>
          </cell>
          <cell r="X1365">
            <v>-60618.67</v>
          </cell>
          <cell r="Y1365">
            <v>0</v>
          </cell>
        </row>
        <row r="1366">
          <cell r="A1366">
            <v>200201</v>
          </cell>
          <cell r="B1366" t="str">
            <v>map57</v>
          </cell>
          <cell r="C1366" t="str">
            <v>map</v>
          </cell>
          <cell r="D1366">
            <v>37278</v>
          </cell>
          <cell r="E1366">
            <v>37286</v>
          </cell>
          <cell r="F1366">
            <v>37286</v>
          </cell>
          <cell r="G1366">
            <v>37286</v>
          </cell>
          <cell r="H1366">
            <v>280</v>
          </cell>
          <cell r="I1366">
            <v>280</v>
          </cell>
          <cell r="J1366" t="str">
            <v>Фосфорит2</v>
          </cell>
          <cell r="K1366" t="str">
            <v>Фосфорит2</v>
          </cell>
          <cell r="L1366" t="str">
            <v>GMF</v>
          </cell>
          <cell r="M1366" t="str">
            <v>IET</v>
          </cell>
          <cell r="N1366">
            <v>143.6</v>
          </cell>
          <cell r="O1366">
            <v>40208</v>
          </cell>
          <cell r="P1366">
            <v>40208</v>
          </cell>
          <cell r="Q1366">
            <v>0</v>
          </cell>
          <cell r="R1366">
            <v>-122</v>
          </cell>
          <cell r="S1366">
            <v>-34160</v>
          </cell>
          <cell r="T1366">
            <v>-34160</v>
          </cell>
          <cell r="U1366">
            <v>0</v>
          </cell>
          <cell r="V1366">
            <v>-0.66</v>
          </cell>
          <cell r="W1366">
            <v>-184.8</v>
          </cell>
          <cell r="X1366">
            <v>-184.8</v>
          </cell>
          <cell r="Y1366">
            <v>0</v>
          </cell>
        </row>
        <row r="1367">
          <cell r="A1367">
            <v>200112</v>
          </cell>
          <cell r="B1367" t="str">
            <v>map58</v>
          </cell>
          <cell r="C1367" t="str">
            <v>map</v>
          </cell>
          <cell r="D1367">
            <v>37251</v>
          </cell>
          <cell r="E1367">
            <v>37252</v>
          </cell>
          <cell r="F1367">
            <v>37306</v>
          </cell>
          <cell r="G1367">
            <v>37252</v>
          </cell>
          <cell r="H1367">
            <v>320</v>
          </cell>
          <cell r="I1367">
            <v>320</v>
          </cell>
          <cell r="J1367" t="str">
            <v>Фосфорит2</v>
          </cell>
          <cell r="K1367" t="str">
            <v>Фосфорит2</v>
          </cell>
          <cell r="L1367" t="str">
            <v>GMF</v>
          </cell>
          <cell r="M1367" t="str">
            <v>SCPA</v>
          </cell>
          <cell r="N1367">
            <v>142</v>
          </cell>
          <cell r="O1367">
            <v>45440</v>
          </cell>
          <cell r="P1367">
            <v>45440</v>
          </cell>
          <cell r="Q1367">
            <v>0</v>
          </cell>
          <cell r="R1367">
            <v>-121.25</v>
          </cell>
          <cell r="S1367">
            <v>-38800</v>
          </cell>
          <cell r="T1367">
            <v>-38800</v>
          </cell>
          <cell r="U1367">
            <v>0</v>
          </cell>
          <cell r="V1367">
            <v>0</v>
          </cell>
          <cell r="W1367">
            <v>0</v>
          </cell>
          <cell r="X1367">
            <v>0</v>
          </cell>
          <cell r="Y1367">
            <v>0</v>
          </cell>
        </row>
        <row r="1368">
          <cell r="A1368">
            <v>200201</v>
          </cell>
          <cell r="B1368" t="str">
            <v>map59</v>
          </cell>
          <cell r="C1368" t="str">
            <v>map</v>
          </cell>
          <cell r="D1368">
            <v>37245</v>
          </cell>
          <cell r="E1368">
            <v>37257</v>
          </cell>
          <cell r="F1368">
            <v>37262</v>
          </cell>
          <cell r="G1368">
            <v>37262</v>
          </cell>
          <cell r="H1368">
            <v>6012.5429999999997</v>
          </cell>
          <cell r="I1368">
            <v>6053.57</v>
          </cell>
          <cell r="J1368" t="str">
            <v>Фосфорит</v>
          </cell>
          <cell r="K1368" t="str">
            <v>Фосфорит</v>
          </cell>
          <cell r="L1368" t="str">
            <v>GMF</v>
          </cell>
          <cell r="M1368" t="str">
            <v>Indagro</v>
          </cell>
          <cell r="N1368">
            <v>135</v>
          </cell>
          <cell r="O1368">
            <v>817231.95</v>
          </cell>
          <cell r="P1368">
            <v>817231.95</v>
          </cell>
          <cell r="Q1368">
            <v>0</v>
          </cell>
          <cell r="R1368">
            <v>-121.79770000000001</v>
          </cell>
          <cell r="S1368">
            <v>-732314.16</v>
          </cell>
          <cell r="T1368">
            <v>-732314.16</v>
          </cell>
          <cell r="U1368">
            <v>0</v>
          </cell>
          <cell r="V1368">
            <v>-12.135899999999999</v>
          </cell>
          <cell r="W1368">
            <v>-73465.440000000002</v>
          </cell>
          <cell r="X1368">
            <v>-73465.440000000002</v>
          </cell>
          <cell r="Y1368">
            <v>0</v>
          </cell>
        </row>
        <row r="1369">
          <cell r="A1369">
            <v>200201</v>
          </cell>
          <cell r="B1369" t="str">
            <v>map59a</v>
          </cell>
          <cell r="C1369" t="str">
            <v>map</v>
          </cell>
          <cell r="D1369">
            <v>37245</v>
          </cell>
          <cell r="E1369">
            <v>37257</v>
          </cell>
          <cell r="F1369">
            <v>37262</v>
          </cell>
          <cell r="G1369">
            <v>37262</v>
          </cell>
          <cell r="H1369">
            <v>556</v>
          </cell>
          <cell r="I1369">
            <v>556</v>
          </cell>
          <cell r="J1369" t="str">
            <v>Фосфорит2</v>
          </cell>
          <cell r="K1369" t="str">
            <v>Фосфорит2</v>
          </cell>
          <cell r="L1369" t="str">
            <v>GMF</v>
          </cell>
          <cell r="M1369" t="str">
            <v>Indagro</v>
          </cell>
          <cell r="N1369">
            <v>135</v>
          </cell>
          <cell r="O1369">
            <v>75060</v>
          </cell>
          <cell r="P1369">
            <v>75060</v>
          </cell>
          <cell r="Q1369">
            <v>0</v>
          </cell>
          <cell r="R1369">
            <v>-121.25</v>
          </cell>
          <cell r="S1369">
            <v>-67415</v>
          </cell>
          <cell r="T1369">
            <v>-67415</v>
          </cell>
          <cell r="U1369">
            <v>0</v>
          </cell>
          <cell r="V1369">
            <v>-12.135899999999999</v>
          </cell>
          <cell r="W1369">
            <v>-6747.55</v>
          </cell>
          <cell r="X1369">
            <v>-6747.55</v>
          </cell>
          <cell r="Y1369">
            <v>0</v>
          </cell>
        </row>
        <row r="1370">
          <cell r="A1370">
            <v>200202</v>
          </cell>
          <cell r="B1370" t="str">
            <v>map60</v>
          </cell>
          <cell r="C1370" t="str">
            <v>map</v>
          </cell>
          <cell r="D1370">
            <v>37312</v>
          </cell>
          <cell r="E1370">
            <v>37315</v>
          </cell>
          <cell r="F1370">
            <v>37275</v>
          </cell>
          <cell r="G1370">
            <v>37315</v>
          </cell>
          <cell r="H1370">
            <v>336</v>
          </cell>
          <cell r="I1370">
            <v>336</v>
          </cell>
          <cell r="J1370" t="str">
            <v>Фосфорит2</v>
          </cell>
          <cell r="K1370" t="str">
            <v>Фосфорит2</v>
          </cell>
          <cell r="L1370" t="str">
            <v>GMF</v>
          </cell>
          <cell r="M1370" t="str">
            <v>IET</v>
          </cell>
          <cell r="N1370">
            <v>143.6</v>
          </cell>
          <cell r="O1370">
            <v>48249.599999999999</v>
          </cell>
          <cell r="P1370">
            <v>48249.599999999999</v>
          </cell>
          <cell r="Q1370">
            <v>0</v>
          </cell>
          <cell r="R1370">
            <v>-122</v>
          </cell>
          <cell r="S1370">
            <v>-40992</v>
          </cell>
          <cell r="T1370">
            <v>-40992</v>
          </cell>
          <cell r="U1370">
            <v>0</v>
          </cell>
          <cell r="V1370">
            <v>-0.66</v>
          </cell>
          <cell r="W1370">
            <v>-221.76</v>
          </cell>
          <cell r="X1370">
            <v>-221.76</v>
          </cell>
          <cell r="Y1370">
            <v>0</v>
          </cell>
        </row>
        <row r="1371">
          <cell r="A1371">
            <v>200201</v>
          </cell>
          <cell r="B1371" t="str">
            <v>map65</v>
          </cell>
          <cell r="C1371" t="str">
            <v>map</v>
          </cell>
          <cell r="D1371">
            <v>37278</v>
          </cell>
          <cell r="E1371">
            <v>37282</v>
          </cell>
          <cell r="F1371">
            <v>37282</v>
          </cell>
          <cell r="G1371">
            <v>37287</v>
          </cell>
          <cell r="H1371">
            <v>1993.6</v>
          </cell>
          <cell r="I1371">
            <v>2001.2639999999999</v>
          </cell>
          <cell r="J1371" t="str">
            <v>Фосфорит2</v>
          </cell>
          <cell r="K1371" t="str">
            <v>Фосфорит2</v>
          </cell>
          <cell r="L1371" t="str">
            <v>GMF</v>
          </cell>
          <cell r="M1371" t="str">
            <v>Unifert</v>
          </cell>
          <cell r="N1371">
            <v>136</v>
          </cell>
          <cell r="O1371">
            <v>272171.90000000002</v>
          </cell>
          <cell r="P1371">
            <v>272171.90000000002</v>
          </cell>
          <cell r="Q1371">
            <v>0</v>
          </cell>
          <cell r="R1371">
            <v>-122</v>
          </cell>
          <cell r="S1371">
            <v>-243219.20000000001</v>
          </cell>
          <cell r="T1371">
            <v>-243219.20000000001</v>
          </cell>
          <cell r="U1371">
            <v>0</v>
          </cell>
          <cell r="V1371">
            <v>-8.0591000000000008</v>
          </cell>
          <cell r="W1371">
            <v>-16128.34</v>
          </cell>
          <cell r="X1371">
            <v>-16128.34</v>
          </cell>
          <cell r="Y1371">
            <v>0</v>
          </cell>
        </row>
        <row r="1372">
          <cell r="A1372">
            <v>200202</v>
          </cell>
          <cell r="B1372" t="str">
            <v>map66</v>
          </cell>
          <cell r="C1372" t="str">
            <v>map</v>
          </cell>
          <cell r="D1372">
            <v>37307</v>
          </cell>
          <cell r="E1372">
            <v>37307</v>
          </cell>
          <cell r="F1372">
            <v>37285</v>
          </cell>
          <cell r="G1372">
            <v>37307</v>
          </cell>
          <cell r="H1372">
            <v>473</v>
          </cell>
          <cell r="I1372">
            <v>473</v>
          </cell>
          <cell r="J1372" t="str">
            <v>Фосфорит2</v>
          </cell>
          <cell r="K1372" t="str">
            <v>Фосфорит2</v>
          </cell>
          <cell r="L1372" t="str">
            <v>GMF</v>
          </cell>
          <cell r="M1372" t="str">
            <v>IET</v>
          </cell>
          <cell r="N1372">
            <v>143.6</v>
          </cell>
          <cell r="O1372">
            <v>67922.8</v>
          </cell>
          <cell r="P1372">
            <v>67922.8</v>
          </cell>
          <cell r="Q1372">
            <v>0</v>
          </cell>
          <cell r="R1372">
            <v>-122</v>
          </cell>
          <cell r="S1372">
            <v>-57706</v>
          </cell>
          <cell r="T1372">
            <v>-57706</v>
          </cell>
          <cell r="U1372">
            <v>0</v>
          </cell>
          <cell r="V1372">
            <v>-0.66</v>
          </cell>
          <cell r="W1372">
            <v>-312.18</v>
          </cell>
          <cell r="X1372">
            <v>-312.18</v>
          </cell>
          <cell r="Y1372">
            <v>0</v>
          </cell>
        </row>
        <row r="1373">
          <cell r="A1373">
            <v>200203</v>
          </cell>
          <cell r="B1373" t="str">
            <v>map67</v>
          </cell>
          <cell r="C1373" t="str">
            <v>map</v>
          </cell>
          <cell r="D1373">
            <v>37331</v>
          </cell>
          <cell r="E1373">
            <v>37321</v>
          </cell>
          <cell r="F1373">
            <v>37343</v>
          </cell>
          <cell r="G1373">
            <v>37345</v>
          </cell>
          <cell r="H1373">
            <v>6000</v>
          </cell>
          <cell r="I1373">
            <v>6000</v>
          </cell>
          <cell r="J1373" t="str">
            <v>Белореченск</v>
          </cell>
          <cell r="K1373" t="str">
            <v>КГОК</v>
          </cell>
          <cell r="L1373" t="str">
            <v>GMF</v>
          </cell>
          <cell r="M1373" t="str">
            <v>SCPA</v>
          </cell>
          <cell r="N1373">
            <v>140</v>
          </cell>
          <cell r="O1373">
            <v>840000</v>
          </cell>
          <cell r="P1373">
            <v>840000</v>
          </cell>
          <cell r="Q1373">
            <v>0</v>
          </cell>
          <cell r="R1373">
            <v>-117.5</v>
          </cell>
          <cell r="S1373">
            <v>-705000</v>
          </cell>
          <cell r="T1373">
            <v>-705000</v>
          </cell>
          <cell r="U1373">
            <v>0</v>
          </cell>
          <cell r="V1373">
            <v>-15.0661</v>
          </cell>
          <cell r="W1373">
            <v>-90396.72</v>
          </cell>
          <cell r="X1373">
            <v>-90396.72</v>
          </cell>
          <cell r="Y1373">
            <v>0</v>
          </cell>
        </row>
        <row r="1374">
          <cell r="A1374">
            <v>200202</v>
          </cell>
          <cell r="B1374" t="str">
            <v>map68</v>
          </cell>
          <cell r="C1374" t="str">
            <v>map</v>
          </cell>
          <cell r="D1374">
            <v>37309</v>
          </cell>
          <cell r="E1374">
            <v>37315</v>
          </cell>
          <cell r="F1374">
            <v>37514</v>
          </cell>
          <cell r="G1374">
            <v>37315</v>
          </cell>
          <cell r="H1374">
            <v>1500</v>
          </cell>
          <cell r="I1374">
            <v>1500</v>
          </cell>
          <cell r="J1374" t="str">
            <v>Белореченск</v>
          </cell>
          <cell r="K1374" t="str">
            <v>КГОК</v>
          </cell>
          <cell r="L1374" t="str">
            <v>GMF</v>
          </cell>
          <cell r="M1374" t="str">
            <v>IET</v>
          </cell>
          <cell r="N1374">
            <v>141</v>
          </cell>
          <cell r="O1374">
            <v>211500</v>
          </cell>
          <cell r="P1374">
            <v>211500</v>
          </cell>
          <cell r="Q1374">
            <v>0</v>
          </cell>
          <cell r="R1374">
            <v>-117.5</v>
          </cell>
          <cell r="S1374">
            <v>-176250</v>
          </cell>
          <cell r="T1374">
            <v>-176250</v>
          </cell>
          <cell r="U1374">
            <v>0</v>
          </cell>
          <cell r="V1374">
            <v>-10.61</v>
          </cell>
          <cell r="W1374">
            <v>-15915</v>
          </cell>
          <cell r="X1374">
            <v>-15915</v>
          </cell>
          <cell r="Y1374">
            <v>0</v>
          </cell>
        </row>
        <row r="1375">
          <cell r="A1375">
            <v>200203</v>
          </cell>
          <cell r="B1375" t="str">
            <v>map70</v>
          </cell>
          <cell r="C1375" t="str">
            <v>map</v>
          </cell>
          <cell r="D1375">
            <v>37312</v>
          </cell>
          <cell r="E1375">
            <v>37316</v>
          </cell>
          <cell r="F1375">
            <v>37315</v>
          </cell>
          <cell r="G1375">
            <v>37320</v>
          </cell>
          <cell r="H1375">
            <v>2367.86</v>
          </cell>
          <cell r="I1375">
            <v>2344.8620000000001</v>
          </cell>
          <cell r="J1375" t="str">
            <v>Фосфорит2</v>
          </cell>
          <cell r="K1375" t="str">
            <v>Фосфорит2</v>
          </cell>
          <cell r="L1375" t="str">
            <v>GMF</v>
          </cell>
          <cell r="M1375" t="str">
            <v>Unifert</v>
          </cell>
          <cell r="N1375">
            <v>137</v>
          </cell>
          <cell r="O1375">
            <v>321246.09000000003</v>
          </cell>
          <cell r="P1375">
            <v>321246.09000000003</v>
          </cell>
          <cell r="Q1375">
            <v>0</v>
          </cell>
          <cell r="R1375">
            <v>-122</v>
          </cell>
          <cell r="S1375">
            <v>-288878.92</v>
          </cell>
          <cell r="T1375">
            <v>-288878.92</v>
          </cell>
          <cell r="U1375">
            <v>0</v>
          </cell>
          <cell r="V1375">
            <v>-8.6205999999999996</v>
          </cell>
          <cell r="W1375">
            <v>-20214.14</v>
          </cell>
          <cell r="X1375">
            <v>-20214.14</v>
          </cell>
          <cell r="Y1375">
            <v>0</v>
          </cell>
        </row>
        <row r="1376">
          <cell r="A1376">
            <v>200203</v>
          </cell>
          <cell r="B1376" t="str">
            <v>map71</v>
          </cell>
          <cell r="C1376" t="str">
            <v>map</v>
          </cell>
          <cell r="D1376">
            <v>37320</v>
          </cell>
          <cell r="E1376">
            <v>37320</v>
          </cell>
          <cell r="F1376">
            <v>37262</v>
          </cell>
          <cell r="G1376">
            <v>37320</v>
          </cell>
          <cell r="H1376">
            <v>210</v>
          </cell>
          <cell r="I1376">
            <v>210</v>
          </cell>
          <cell r="J1376" t="str">
            <v>Фосфорит2</v>
          </cell>
          <cell r="K1376" t="str">
            <v>Фосфорит2</v>
          </cell>
          <cell r="L1376" t="str">
            <v>GMF</v>
          </cell>
          <cell r="M1376" t="str">
            <v>Fertile Invest</v>
          </cell>
          <cell r="N1376">
            <v>144.6</v>
          </cell>
          <cell r="O1376">
            <v>30366</v>
          </cell>
          <cell r="P1376">
            <v>30366</v>
          </cell>
          <cell r="Q1376">
            <v>0</v>
          </cell>
          <cell r="R1376">
            <v>-122</v>
          </cell>
          <cell r="S1376">
            <v>-25620</v>
          </cell>
          <cell r="T1376">
            <v>-25620</v>
          </cell>
          <cell r="U1376">
            <v>0</v>
          </cell>
          <cell r="V1376">
            <v>-0.66</v>
          </cell>
          <cell r="W1376">
            <v>-138.6</v>
          </cell>
          <cell r="X1376">
            <v>-138.6</v>
          </cell>
          <cell r="Y1376">
            <v>0</v>
          </cell>
        </row>
        <row r="1377">
          <cell r="A1377">
            <v>200202</v>
          </cell>
          <cell r="B1377" t="str">
            <v>map72</v>
          </cell>
          <cell r="C1377" t="str">
            <v>map</v>
          </cell>
          <cell r="D1377">
            <v>37315</v>
          </cell>
          <cell r="E1377">
            <v>37315</v>
          </cell>
          <cell r="F1377">
            <v>37536</v>
          </cell>
          <cell r="G1377">
            <v>37315</v>
          </cell>
          <cell r="H1377">
            <v>196</v>
          </cell>
          <cell r="I1377">
            <v>196</v>
          </cell>
          <cell r="J1377" t="str">
            <v>Фосфорит2</v>
          </cell>
          <cell r="K1377" t="str">
            <v>Фосфорит2</v>
          </cell>
          <cell r="L1377" t="str">
            <v>GMF</v>
          </cell>
          <cell r="M1377" t="str">
            <v>IET</v>
          </cell>
          <cell r="N1377">
            <v>143.6</v>
          </cell>
          <cell r="O1377">
            <v>28145.599999999999</v>
          </cell>
          <cell r="P1377">
            <v>28145.599999999999</v>
          </cell>
          <cell r="Q1377">
            <v>0</v>
          </cell>
          <cell r="R1377">
            <v>-122</v>
          </cell>
          <cell r="S1377">
            <v>-23912</v>
          </cell>
          <cell r="T1377">
            <v>-23912</v>
          </cell>
          <cell r="U1377">
            <v>0</v>
          </cell>
          <cell r="V1377">
            <v>-0.66</v>
          </cell>
          <cell r="W1377">
            <v>-129.36000000000001</v>
          </cell>
          <cell r="X1377">
            <v>-129.36000000000001</v>
          </cell>
          <cell r="Y1377">
            <v>0</v>
          </cell>
        </row>
        <row r="1378">
          <cell r="A1378">
            <v>200203</v>
          </cell>
          <cell r="B1378" t="str">
            <v>map73</v>
          </cell>
          <cell r="C1378" t="str">
            <v>map</v>
          </cell>
          <cell r="D1378">
            <v>37330</v>
          </cell>
          <cell r="E1378">
            <v>37336</v>
          </cell>
          <cell r="F1378">
            <v>37282</v>
          </cell>
          <cell r="G1378">
            <v>37336</v>
          </cell>
          <cell r="H1378">
            <v>195</v>
          </cell>
          <cell r="I1378">
            <v>195</v>
          </cell>
          <cell r="J1378" t="str">
            <v>Фосфорит2</v>
          </cell>
          <cell r="K1378" t="str">
            <v>Фосфорит2</v>
          </cell>
          <cell r="L1378" t="str">
            <v>GMF</v>
          </cell>
          <cell r="M1378" t="str">
            <v>IET</v>
          </cell>
          <cell r="N1378">
            <v>143.6</v>
          </cell>
          <cell r="O1378">
            <v>28002</v>
          </cell>
          <cell r="P1378">
            <v>28002</v>
          </cell>
          <cell r="Q1378">
            <v>0</v>
          </cell>
          <cell r="R1378">
            <v>-122</v>
          </cell>
          <cell r="S1378">
            <v>-23790</v>
          </cell>
          <cell r="T1378">
            <v>-23790</v>
          </cell>
          <cell r="U1378">
            <v>0</v>
          </cell>
          <cell r="V1378">
            <v>-0.66</v>
          </cell>
          <cell r="W1378">
            <v>-128.69999999999999</v>
          </cell>
          <cell r="X1378">
            <v>-128.69999999999999</v>
          </cell>
          <cell r="Y1378">
            <v>0</v>
          </cell>
        </row>
        <row r="1379">
          <cell r="A1379">
            <v>200203</v>
          </cell>
          <cell r="B1379" t="str">
            <v>map74</v>
          </cell>
          <cell r="C1379" t="str">
            <v>map</v>
          </cell>
          <cell r="D1379">
            <v>37320</v>
          </cell>
          <cell r="E1379">
            <v>37320</v>
          </cell>
          <cell r="F1379">
            <v>37324</v>
          </cell>
          <cell r="G1379">
            <v>37327</v>
          </cell>
          <cell r="H1379">
            <v>2127.14</v>
          </cell>
          <cell r="I1379">
            <v>2106.4720000000002</v>
          </cell>
          <cell r="J1379" t="str">
            <v>Фосфорит2</v>
          </cell>
          <cell r="K1379" t="str">
            <v>Фосфорит2</v>
          </cell>
          <cell r="L1379" t="str">
            <v>GMF</v>
          </cell>
          <cell r="M1379" t="str">
            <v>Unifert</v>
          </cell>
          <cell r="N1379">
            <v>137</v>
          </cell>
          <cell r="O1379">
            <v>288586.65999999997</v>
          </cell>
          <cell r="P1379">
            <v>288586.65999999997</v>
          </cell>
          <cell r="Q1379">
            <v>0</v>
          </cell>
          <cell r="R1379">
            <v>-122</v>
          </cell>
          <cell r="S1379">
            <v>-259511.08</v>
          </cell>
          <cell r="T1379">
            <v>-259511.08</v>
          </cell>
          <cell r="U1379">
            <v>0</v>
          </cell>
          <cell r="V1379">
            <v>-10.0573</v>
          </cell>
          <cell r="W1379">
            <v>-21185.32</v>
          </cell>
          <cell r="X1379">
            <v>-21185.32</v>
          </cell>
          <cell r="Y1379">
            <v>0</v>
          </cell>
        </row>
        <row r="1380">
          <cell r="A1380">
            <v>200203</v>
          </cell>
          <cell r="B1380" t="str">
            <v>map75</v>
          </cell>
          <cell r="C1380" t="str">
            <v>map</v>
          </cell>
          <cell r="D1380">
            <v>37325</v>
          </cell>
          <cell r="E1380">
            <v>37323</v>
          </cell>
          <cell r="F1380">
            <v>37330</v>
          </cell>
          <cell r="G1380">
            <v>37326</v>
          </cell>
          <cell r="H1380">
            <v>3012.3</v>
          </cell>
          <cell r="I1380">
            <v>3012.42</v>
          </cell>
          <cell r="J1380" t="str">
            <v>Фосфорит2</v>
          </cell>
          <cell r="K1380" t="str">
            <v>Фосфорит2</v>
          </cell>
          <cell r="L1380" t="str">
            <v>GMF</v>
          </cell>
          <cell r="M1380" t="str">
            <v>Unifert</v>
          </cell>
          <cell r="N1380">
            <v>137</v>
          </cell>
          <cell r="O1380">
            <v>412701.54</v>
          </cell>
          <cell r="P1380">
            <v>412701.54</v>
          </cell>
          <cell r="Q1380">
            <v>0</v>
          </cell>
          <cell r="R1380">
            <v>-122</v>
          </cell>
          <cell r="S1380">
            <v>-367500.6</v>
          </cell>
          <cell r="T1380">
            <v>-367500.6</v>
          </cell>
          <cell r="U1380">
            <v>0</v>
          </cell>
          <cell r="V1380">
            <v>-7.6142000000000003</v>
          </cell>
          <cell r="W1380">
            <v>-22937.26</v>
          </cell>
          <cell r="X1380">
            <v>-22937.26</v>
          </cell>
          <cell r="Y1380">
            <v>0</v>
          </cell>
        </row>
        <row r="1381">
          <cell r="A1381">
            <v>200203</v>
          </cell>
          <cell r="B1381" t="str">
            <v>map76</v>
          </cell>
          <cell r="C1381" t="str">
            <v>map</v>
          </cell>
          <cell r="D1381">
            <v>37330</v>
          </cell>
          <cell r="E1381">
            <v>37330</v>
          </cell>
          <cell r="F1381">
            <v>37343</v>
          </cell>
          <cell r="G1381">
            <v>37343</v>
          </cell>
          <cell r="H1381">
            <v>1981.8</v>
          </cell>
          <cell r="I1381">
            <v>1984.569</v>
          </cell>
          <cell r="J1381" t="str">
            <v>Фосфорит2</v>
          </cell>
          <cell r="K1381" t="str">
            <v>Фосфорит2</v>
          </cell>
          <cell r="L1381" t="str">
            <v>GMF</v>
          </cell>
          <cell r="M1381" t="str">
            <v>Unifert</v>
          </cell>
          <cell r="N1381">
            <v>137</v>
          </cell>
          <cell r="O1381">
            <v>271885.95</v>
          </cell>
          <cell r="P1381">
            <v>271885.95</v>
          </cell>
          <cell r="Q1381">
            <v>0</v>
          </cell>
          <cell r="R1381">
            <v>-122</v>
          </cell>
          <cell r="S1381">
            <v>-241779.6</v>
          </cell>
          <cell r="T1381">
            <v>-241779.6</v>
          </cell>
          <cell r="U1381">
            <v>0</v>
          </cell>
          <cell r="V1381">
            <v>-7.6390000000000002</v>
          </cell>
          <cell r="W1381">
            <v>-15160.18</v>
          </cell>
          <cell r="X1381">
            <v>-15160.18</v>
          </cell>
          <cell r="Y1381">
            <v>0</v>
          </cell>
        </row>
        <row r="1382">
          <cell r="A1382">
            <v>200204</v>
          </cell>
          <cell r="B1382" t="str">
            <v>map78</v>
          </cell>
          <cell r="C1382" t="str">
            <v>map</v>
          </cell>
          <cell r="D1382">
            <v>37346</v>
          </cell>
          <cell r="E1382">
            <v>37354</v>
          </cell>
          <cell r="F1382">
            <v>37346</v>
          </cell>
          <cell r="G1382">
            <v>37354</v>
          </cell>
          <cell r="H1382">
            <v>1020</v>
          </cell>
          <cell r="I1382">
            <v>1020</v>
          </cell>
          <cell r="J1382" t="str">
            <v>Белореченск</v>
          </cell>
          <cell r="K1382" t="str">
            <v>КГОК</v>
          </cell>
          <cell r="L1382" t="str">
            <v>GMF</v>
          </cell>
          <cell r="M1382" t="str">
            <v>Agrofert</v>
          </cell>
          <cell r="N1382">
            <v>163</v>
          </cell>
          <cell r="O1382">
            <v>166260</v>
          </cell>
          <cell r="P1382">
            <v>166260</v>
          </cell>
          <cell r="Q1382">
            <v>0</v>
          </cell>
          <cell r="R1382">
            <v>-117.5</v>
          </cell>
          <cell r="S1382">
            <v>-119850</v>
          </cell>
          <cell r="T1382">
            <v>-119850</v>
          </cell>
          <cell r="U1382">
            <v>0</v>
          </cell>
          <cell r="V1382">
            <v>-24.38</v>
          </cell>
          <cell r="W1382">
            <v>-24867.599999999999</v>
          </cell>
          <cell r="X1382">
            <v>-24867.599999999999</v>
          </cell>
          <cell r="Y1382">
            <v>0</v>
          </cell>
        </row>
        <row r="1383">
          <cell r="A1383">
            <v>200204</v>
          </cell>
          <cell r="B1383" t="str">
            <v>map80</v>
          </cell>
          <cell r="C1383" t="str">
            <v>map</v>
          </cell>
          <cell r="D1383">
            <v>37340</v>
          </cell>
          <cell r="E1383">
            <v>37347</v>
          </cell>
          <cell r="F1383">
            <v>37350</v>
          </cell>
          <cell r="G1383">
            <v>37353</v>
          </cell>
          <cell r="H1383">
            <v>15750.27</v>
          </cell>
          <cell r="I1383">
            <v>15749.7</v>
          </cell>
          <cell r="J1383" t="str">
            <v>Фосфорит2</v>
          </cell>
          <cell r="K1383" t="str">
            <v>Фосфорит2</v>
          </cell>
          <cell r="L1383" t="str">
            <v>GMF</v>
          </cell>
          <cell r="M1383" t="str">
            <v>ConAgra</v>
          </cell>
          <cell r="N1383">
            <v>140</v>
          </cell>
          <cell r="O1383">
            <v>2204958</v>
          </cell>
          <cell r="P1383">
            <v>2204958</v>
          </cell>
          <cell r="Q1383">
            <v>0</v>
          </cell>
          <cell r="R1383">
            <v>-122</v>
          </cell>
          <cell r="S1383">
            <v>-1921532.94</v>
          </cell>
          <cell r="T1383">
            <v>-1921532.94</v>
          </cell>
          <cell r="U1383">
            <v>0</v>
          </cell>
          <cell r="V1383">
            <v>-9.0699000000000005</v>
          </cell>
          <cell r="W1383">
            <v>-142848.48000000001</v>
          </cell>
          <cell r="X1383">
            <v>-142848.48000000001</v>
          </cell>
          <cell r="Y1383">
            <v>0</v>
          </cell>
        </row>
        <row r="1384">
          <cell r="A1384">
            <v>200203</v>
          </cell>
          <cell r="B1384" t="str">
            <v>map81</v>
          </cell>
          <cell r="C1384" t="str">
            <v>map</v>
          </cell>
          <cell r="D1384">
            <v>37325</v>
          </cell>
          <cell r="E1384">
            <v>37325</v>
          </cell>
          <cell r="F1384">
            <v>37335</v>
          </cell>
          <cell r="G1384">
            <v>37334</v>
          </cell>
          <cell r="H1384">
            <v>8400</v>
          </cell>
          <cell r="I1384">
            <v>8400</v>
          </cell>
          <cell r="J1384" t="str">
            <v>Фосфорит2</v>
          </cell>
          <cell r="K1384" t="str">
            <v>Фосфорит2</v>
          </cell>
          <cell r="L1384" t="str">
            <v>GMF</v>
          </cell>
          <cell r="M1384" t="str">
            <v>ConAgra</v>
          </cell>
          <cell r="N1384">
            <v>138</v>
          </cell>
          <cell r="O1384">
            <v>1159200</v>
          </cell>
          <cell r="P1384">
            <v>1159200</v>
          </cell>
          <cell r="Q1384">
            <v>0</v>
          </cell>
          <cell r="R1384">
            <v>-122</v>
          </cell>
          <cell r="S1384">
            <v>-1024800</v>
          </cell>
          <cell r="T1384">
            <v>-1024800</v>
          </cell>
          <cell r="U1384">
            <v>0</v>
          </cell>
          <cell r="V1384">
            <v>-9.7650000000000006</v>
          </cell>
          <cell r="W1384">
            <v>-82026.13</v>
          </cell>
          <cell r="X1384">
            <v>-82026.13</v>
          </cell>
          <cell r="Y1384">
            <v>0</v>
          </cell>
        </row>
        <row r="1385">
          <cell r="A1385">
            <v>200202</v>
          </cell>
          <cell r="B1385" t="str">
            <v>map82</v>
          </cell>
          <cell r="C1385" t="str">
            <v>map</v>
          </cell>
          <cell r="D1385">
            <v>37312</v>
          </cell>
          <cell r="E1385">
            <v>37311</v>
          </cell>
          <cell r="F1385">
            <v>37517</v>
          </cell>
          <cell r="G1385">
            <v>37311</v>
          </cell>
          <cell r="H1385">
            <v>132.5</v>
          </cell>
          <cell r="I1385">
            <v>132.5</v>
          </cell>
          <cell r="J1385" t="str">
            <v>Фосфорит2</v>
          </cell>
          <cell r="K1385" t="str">
            <v>Фосфорит2</v>
          </cell>
          <cell r="L1385" t="str">
            <v>GMF</v>
          </cell>
          <cell r="M1385" t="str">
            <v>IET</v>
          </cell>
          <cell r="N1385">
            <v>143.6</v>
          </cell>
          <cell r="O1385">
            <v>19027</v>
          </cell>
          <cell r="P1385">
            <v>19027</v>
          </cell>
          <cell r="Q1385">
            <v>0</v>
          </cell>
          <cell r="R1385">
            <v>-122</v>
          </cell>
          <cell r="S1385">
            <v>-16165</v>
          </cell>
          <cell r="T1385">
            <v>-16165</v>
          </cell>
          <cell r="U1385">
            <v>0</v>
          </cell>
          <cell r="V1385">
            <v>-0.66</v>
          </cell>
          <cell r="W1385">
            <v>-87.45</v>
          </cell>
          <cell r="X1385">
            <v>-87.45</v>
          </cell>
          <cell r="Y1385">
            <v>0</v>
          </cell>
        </row>
        <row r="1386">
          <cell r="A1386">
            <v>200202</v>
          </cell>
          <cell r="B1386" t="str">
            <v>map83</v>
          </cell>
          <cell r="C1386" t="str">
            <v>map</v>
          </cell>
          <cell r="D1386">
            <v>37312</v>
          </cell>
          <cell r="E1386">
            <v>37315</v>
          </cell>
          <cell r="F1386">
            <v>37324</v>
          </cell>
          <cell r="G1386">
            <v>37315</v>
          </cell>
          <cell r="H1386">
            <v>534.20000000000005</v>
          </cell>
          <cell r="I1386">
            <v>534.20000000000005</v>
          </cell>
          <cell r="J1386" t="str">
            <v>Фосфорит2</v>
          </cell>
          <cell r="K1386" t="str">
            <v>Фосфорит2</v>
          </cell>
          <cell r="L1386" t="str">
            <v>GMF</v>
          </cell>
          <cell r="M1386" t="str">
            <v>IET</v>
          </cell>
          <cell r="N1386">
            <v>143.6</v>
          </cell>
          <cell r="O1386">
            <v>76711.12</v>
          </cell>
          <cell r="P1386">
            <v>76711.12</v>
          </cell>
          <cell r="Q1386">
            <v>0</v>
          </cell>
          <cell r="R1386">
            <v>-122</v>
          </cell>
          <cell r="S1386">
            <v>-65172.4</v>
          </cell>
          <cell r="T1386">
            <v>-65172.4</v>
          </cell>
          <cell r="U1386">
            <v>0</v>
          </cell>
          <cell r="V1386">
            <v>-0.66</v>
          </cell>
          <cell r="W1386">
            <v>-352.57</v>
          </cell>
          <cell r="X1386">
            <v>-352.57</v>
          </cell>
          <cell r="Y1386">
            <v>0</v>
          </cell>
        </row>
        <row r="1387">
          <cell r="A1387">
            <v>200203</v>
          </cell>
          <cell r="B1387" t="str">
            <v>map86</v>
          </cell>
          <cell r="C1387" t="str">
            <v>map</v>
          </cell>
          <cell r="D1387">
            <v>37330</v>
          </cell>
          <cell r="E1387">
            <v>37340</v>
          </cell>
          <cell r="F1387">
            <v>37330</v>
          </cell>
          <cell r="G1387">
            <v>37340</v>
          </cell>
          <cell r="H1387">
            <v>752</v>
          </cell>
          <cell r="I1387">
            <v>752</v>
          </cell>
          <cell r="J1387" t="str">
            <v>Фосфорит2</v>
          </cell>
          <cell r="K1387" t="str">
            <v>Фосфорит2</v>
          </cell>
          <cell r="L1387" t="str">
            <v>GMF</v>
          </cell>
          <cell r="M1387" t="str">
            <v>IET</v>
          </cell>
          <cell r="N1387">
            <v>143.6</v>
          </cell>
          <cell r="O1387">
            <v>107987.2</v>
          </cell>
          <cell r="P1387">
            <v>107987.2</v>
          </cell>
          <cell r="Q1387">
            <v>0</v>
          </cell>
          <cell r="R1387">
            <v>-122</v>
          </cell>
          <cell r="S1387">
            <v>-91744</v>
          </cell>
          <cell r="T1387">
            <v>-91744</v>
          </cell>
          <cell r="U1387">
            <v>0</v>
          </cell>
          <cell r="V1387">
            <v>-0.66</v>
          </cell>
          <cell r="W1387">
            <v>-496.32</v>
          </cell>
          <cell r="X1387">
            <v>-496.32</v>
          </cell>
          <cell r="Y1387">
            <v>0</v>
          </cell>
        </row>
        <row r="1388">
          <cell r="A1388">
            <v>200203</v>
          </cell>
          <cell r="B1388" t="str">
            <v>map87</v>
          </cell>
          <cell r="C1388" t="str">
            <v>map</v>
          </cell>
          <cell r="D1388">
            <v>37342</v>
          </cell>
          <cell r="E1388">
            <v>37343</v>
          </cell>
          <cell r="F1388">
            <v>37343</v>
          </cell>
          <cell r="G1388">
            <v>37343</v>
          </cell>
          <cell r="H1388">
            <v>475</v>
          </cell>
          <cell r="I1388">
            <v>475</v>
          </cell>
          <cell r="J1388" t="str">
            <v>Фосфорит2</v>
          </cell>
          <cell r="K1388" t="str">
            <v>Фосфорит2</v>
          </cell>
          <cell r="L1388" t="str">
            <v>GMF</v>
          </cell>
          <cell r="M1388" t="str">
            <v>IET</v>
          </cell>
          <cell r="N1388">
            <v>143.6</v>
          </cell>
          <cell r="O1388">
            <v>68210</v>
          </cell>
          <cell r="P1388">
            <v>68210</v>
          </cell>
          <cell r="Q1388">
            <v>0</v>
          </cell>
          <cell r="R1388">
            <v>-122</v>
          </cell>
          <cell r="S1388">
            <v>-57950</v>
          </cell>
          <cell r="T1388">
            <v>-57950</v>
          </cell>
          <cell r="U1388">
            <v>0</v>
          </cell>
          <cell r="V1388">
            <v>-0.66</v>
          </cell>
          <cell r="W1388">
            <v>-313.5</v>
          </cell>
          <cell r="X1388">
            <v>-313.5</v>
          </cell>
          <cell r="Y1388">
            <v>0</v>
          </cell>
        </row>
        <row r="1389">
          <cell r="A1389">
            <v>200204</v>
          </cell>
          <cell r="B1389" t="str">
            <v>map88</v>
          </cell>
          <cell r="C1389" t="str">
            <v>map</v>
          </cell>
          <cell r="D1389">
            <v>37356</v>
          </cell>
          <cell r="E1389">
            <v>37371</v>
          </cell>
          <cell r="F1389">
            <v>37371</v>
          </cell>
          <cell r="G1389">
            <v>37373</v>
          </cell>
          <cell r="H1389">
            <v>3174.7</v>
          </cell>
          <cell r="I1389">
            <v>3184.922</v>
          </cell>
          <cell r="J1389" t="str">
            <v>Фосфорит2</v>
          </cell>
          <cell r="K1389" t="str">
            <v>Фосфорит2</v>
          </cell>
          <cell r="L1389" t="str">
            <v>GMF</v>
          </cell>
          <cell r="M1389" t="str">
            <v>Unifert</v>
          </cell>
          <cell r="N1389">
            <v>142</v>
          </cell>
          <cell r="O1389">
            <v>452258.92</v>
          </cell>
          <cell r="P1389">
            <v>452258.92</v>
          </cell>
          <cell r="Q1389">
            <v>0</v>
          </cell>
          <cell r="R1389">
            <v>-122</v>
          </cell>
          <cell r="S1389">
            <v>-387313.4</v>
          </cell>
          <cell r="T1389">
            <v>-387313.4</v>
          </cell>
          <cell r="U1389">
            <v>0</v>
          </cell>
          <cell r="V1389">
            <v>-7.67</v>
          </cell>
          <cell r="W1389">
            <v>-24428.5</v>
          </cell>
          <cell r="X1389">
            <v>-24428.5</v>
          </cell>
          <cell r="Y1389">
            <v>0</v>
          </cell>
        </row>
        <row r="1390">
          <cell r="A1390">
            <v>200205</v>
          </cell>
          <cell r="B1390" t="str">
            <v>map89</v>
          </cell>
          <cell r="C1390" t="str">
            <v>map</v>
          </cell>
          <cell r="D1390">
            <v>37366</v>
          </cell>
          <cell r="E1390">
            <v>37365</v>
          </cell>
          <cell r="F1390">
            <v>37376</v>
          </cell>
          <cell r="G1390">
            <v>37385</v>
          </cell>
          <cell r="H1390">
            <v>20972.3</v>
          </cell>
          <cell r="I1390">
            <v>21020.218000000001</v>
          </cell>
          <cell r="J1390" t="str">
            <v>Фосфорит2</v>
          </cell>
          <cell r="K1390" t="str">
            <v>Фосфорит2</v>
          </cell>
          <cell r="L1390" t="str">
            <v>GMF</v>
          </cell>
          <cell r="M1390" t="str">
            <v>Transammonia</v>
          </cell>
          <cell r="N1390">
            <v>140</v>
          </cell>
          <cell r="O1390">
            <v>2942830.52</v>
          </cell>
          <cell r="P1390">
            <v>2942830.52</v>
          </cell>
          <cell r="Q1390">
            <v>0</v>
          </cell>
          <cell r="R1390">
            <v>-122</v>
          </cell>
          <cell r="S1390">
            <v>-2558620.6</v>
          </cell>
          <cell r="T1390">
            <v>-2558620.6</v>
          </cell>
          <cell r="U1390">
            <v>0</v>
          </cell>
          <cell r="V1390">
            <v>-9.4322999999999997</v>
          </cell>
          <cell r="W1390">
            <v>-198269.3</v>
          </cell>
          <cell r="X1390">
            <v>-198269.3</v>
          </cell>
          <cell r="Y1390">
            <v>0</v>
          </cell>
        </row>
        <row r="1391">
          <cell r="A1391">
            <v>200204</v>
          </cell>
          <cell r="B1391" t="str">
            <v>map90</v>
          </cell>
          <cell r="C1391" t="str">
            <v>map</v>
          </cell>
          <cell r="D1391">
            <v>37356</v>
          </cell>
          <cell r="E1391">
            <v>37363</v>
          </cell>
          <cell r="F1391">
            <v>37362</v>
          </cell>
          <cell r="G1391">
            <v>37368</v>
          </cell>
          <cell r="H1391">
            <v>1980</v>
          </cell>
          <cell r="I1391">
            <v>2010</v>
          </cell>
          <cell r="J1391" t="str">
            <v>Белореченск</v>
          </cell>
          <cell r="K1391" t="str">
            <v>КГОК</v>
          </cell>
          <cell r="L1391" t="str">
            <v>GMF</v>
          </cell>
          <cell r="M1391" t="str">
            <v>Helm</v>
          </cell>
          <cell r="N1391">
            <v>142</v>
          </cell>
          <cell r="O1391">
            <v>285420</v>
          </cell>
          <cell r="P1391">
            <v>285420</v>
          </cell>
          <cell r="Q1391">
            <v>0</v>
          </cell>
          <cell r="R1391">
            <v>-117.5</v>
          </cell>
          <cell r="S1391">
            <v>-232650</v>
          </cell>
          <cell r="T1391">
            <v>-232650</v>
          </cell>
          <cell r="U1391">
            <v>0</v>
          </cell>
          <cell r="V1391">
            <v>-12.9015</v>
          </cell>
          <cell r="W1391">
            <v>-25932.11</v>
          </cell>
          <cell r="X1391">
            <v>-25932.11</v>
          </cell>
          <cell r="Y1391">
            <v>0</v>
          </cell>
        </row>
        <row r="1392">
          <cell r="A1392">
            <v>200204</v>
          </cell>
          <cell r="B1392" t="str">
            <v>map91</v>
          </cell>
          <cell r="C1392" t="str">
            <v>map</v>
          </cell>
          <cell r="D1392">
            <v>37366</v>
          </cell>
          <cell r="E1392">
            <v>37366</v>
          </cell>
          <cell r="F1392">
            <v>37366</v>
          </cell>
          <cell r="G1392">
            <v>37366</v>
          </cell>
          <cell r="H1392">
            <v>270</v>
          </cell>
          <cell r="I1392">
            <v>270</v>
          </cell>
          <cell r="J1392" t="str">
            <v>Фосфорит2</v>
          </cell>
          <cell r="K1392" t="str">
            <v>Фосфорит2</v>
          </cell>
          <cell r="L1392" t="str">
            <v>GMF</v>
          </cell>
          <cell r="M1392" t="str">
            <v>IET</v>
          </cell>
          <cell r="N1392">
            <v>143.6</v>
          </cell>
          <cell r="O1392">
            <v>38772</v>
          </cell>
          <cell r="P1392">
            <v>38772</v>
          </cell>
          <cell r="Q1392">
            <v>0</v>
          </cell>
          <cell r="R1392">
            <v>-122</v>
          </cell>
          <cell r="S1392">
            <v>-32940</v>
          </cell>
          <cell r="T1392">
            <v>-32940</v>
          </cell>
          <cell r="U1392">
            <v>0</v>
          </cell>
          <cell r="V1392">
            <v>-0.66</v>
          </cell>
          <cell r="W1392">
            <v>-178.2</v>
          </cell>
          <cell r="X1392">
            <v>-178.2</v>
          </cell>
          <cell r="Y1392">
            <v>0</v>
          </cell>
        </row>
        <row r="1393">
          <cell r="A1393">
            <v>200204</v>
          </cell>
          <cell r="B1393" t="str">
            <v>map92</v>
          </cell>
          <cell r="C1393" t="str">
            <v>map</v>
          </cell>
          <cell r="D1393">
            <v>37376</v>
          </cell>
          <cell r="E1393">
            <v>37375</v>
          </cell>
          <cell r="F1393">
            <v>37376</v>
          </cell>
          <cell r="G1393">
            <v>37375</v>
          </cell>
          <cell r="H1393">
            <v>480</v>
          </cell>
          <cell r="I1393">
            <v>480</v>
          </cell>
          <cell r="J1393" t="str">
            <v>Белореченск</v>
          </cell>
          <cell r="K1393" t="str">
            <v>КГОК</v>
          </cell>
          <cell r="L1393" t="str">
            <v>GMF</v>
          </cell>
          <cell r="M1393" t="str">
            <v>IET</v>
          </cell>
          <cell r="N1393">
            <v>141</v>
          </cell>
          <cell r="O1393">
            <v>67680</v>
          </cell>
          <cell r="P1393">
            <v>67680</v>
          </cell>
          <cell r="Q1393">
            <v>0</v>
          </cell>
          <cell r="R1393">
            <v>-117.5</v>
          </cell>
          <cell r="S1393">
            <v>-56400</v>
          </cell>
          <cell r="T1393">
            <v>-56400</v>
          </cell>
          <cell r="U1393">
            <v>0</v>
          </cell>
          <cell r="V1393">
            <v>-10.62</v>
          </cell>
          <cell r="W1393">
            <v>-5097.6000000000004</v>
          </cell>
          <cell r="X1393">
            <v>-5097.6000000000004</v>
          </cell>
          <cell r="Y1393">
            <v>0</v>
          </cell>
        </row>
        <row r="1394">
          <cell r="A1394">
            <v>200204</v>
          </cell>
          <cell r="B1394" t="str">
            <v>map93</v>
          </cell>
          <cell r="C1394" t="str">
            <v>map</v>
          </cell>
          <cell r="D1394">
            <v>37371</v>
          </cell>
          <cell r="E1394">
            <v>37368</v>
          </cell>
          <cell r="F1394">
            <v>37371</v>
          </cell>
          <cell r="G1394">
            <v>37368</v>
          </cell>
          <cell r="H1394">
            <v>960</v>
          </cell>
          <cell r="I1394">
            <v>960</v>
          </cell>
          <cell r="J1394" t="str">
            <v>Белореченск</v>
          </cell>
          <cell r="K1394" t="str">
            <v>КГОК</v>
          </cell>
          <cell r="L1394" t="str">
            <v>GMF</v>
          </cell>
          <cell r="M1394" t="str">
            <v>Agrofert</v>
          </cell>
          <cell r="N1394">
            <v>163</v>
          </cell>
          <cell r="O1394">
            <v>156480</v>
          </cell>
          <cell r="P1394">
            <v>156458</v>
          </cell>
          <cell r="Q1394">
            <v>22</v>
          </cell>
          <cell r="R1394">
            <v>-117.5</v>
          </cell>
          <cell r="S1394">
            <v>-112800</v>
          </cell>
          <cell r="T1394">
            <v>-112800</v>
          </cell>
          <cell r="U1394">
            <v>0</v>
          </cell>
          <cell r="V1394">
            <v>-24.38</v>
          </cell>
          <cell r="W1394">
            <v>-23404.799999999999</v>
          </cell>
          <cell r="X1394">
            <v>-23404.799999999999</v>
          </cell>
          <cell r="Y1394">
            <v>0</v>
          </cell>
        </row>
        <row r="1395">
          <cell r="A1395">
            <v>200204</v>
          </cell>
          <cell r="B1395" t="str">
            <v>map94</v>
          </cell>
          <cell r="C1395" t="str">
            <v>map</v>
          </cell>
          <cell r="D1395">
            <v>37371</v>
          </cell>
          <cell r="E1395">
            <v>37376</v>
          </cell>
          <cell r="F1395">
            <v>37371</v>
          </cell>
          <cell r="G1395">
            <v>37376</v>
          </cell>
          <cell r="H1395">
            <v>420</v>
          </cell>
          <cell r="I1395">
            <v>420</v>
          </cell>
          <cell r="J1395" t="str">
            <v>Фосфорит2</v>
          </cell>
          <cell r="K1395" t="str">
            <v>Фосфорит2</v>
          </cell>
          <cell r="L1395" t="str">
            <v>GMF</v>
          </cell>
          <cell r="M1395" t="str">
            <v>IET</v>
          </cell>
          <cell r="N1395">
            <v>143.6</v>
          </cell>
          <cell r="O1395">
            <v>60312</v>
          </cell>
          <cell r="P1395">
            <v>60312</v>
          </cell>
          <cell r="Q1395">
            <v>0</v>
          </cell>
          <cell r="R1395">
            <v>-122</v>
          </cell>
          <cell r="S1395">
            <v>-51240</v>
          </cell>
          <cell r="T1395">
            <v>-51240</v>
          </cell>
          <cell r="U1395">
            <v>0</v>
          </cell>
          <cell r="V1395">
            <v>-0.66</v>
          </cell>
          <cell r="W1395">
            <v>-277.2</v>
          </cell>
          <cell r="X1395">
            <v>-277.2</v>
          </cell>
          <cell r="Y1395">
            <v>0</v>
          </cell>
        </row>
        <row r="1396">
          <cell r="A1396">
            <v>200204</v>
          </cell>
          <cell r="B1396" t="str">
            <v>map95</v>
          </cell>
          <cell r="C1396" t="str">
            <v>map</v>
          </cell>
          <cell r="D1396">
            <v>37376</v>
          </cell>
          <cell r="E1396">
            <v>37376</v>
          </cell>
          <cell r="F1396">
            <v>37376</v>
          </cell>
          <cell r="G1396">
            <v>37376</v>
          </cell>
          <cell r="H1396">
            <v>555</v>
          </cell>
          <cell r="I1396">
            <v>555</v>
          </cell>
          <cell r="J1396" t="str">
            <v>Фосфорит2</v>
          </cell>
          <cell r="K1396" t="str">
            <v>Фосфорит2</v>
          </cell>
          <cell r="L1396" t="str">
            <v>GMF</v>
          </cell>
          <cell r="M1396" t="str">
            <v>IET</v>
          </cell>
          <cell r="N1396">
            <v>143.6</v>
          </cell>
          <cell r="O1396">
            <v>79698</v>
          </cell>
          <cell r="P1396">
            <v>79698</v>
          </cell>
          <cell r="Q1396">
            <v>0</v>
          </cell>
          <cell r="R1396">
            <v>-122</v>
          </cell>
          <cell r="S1396">
            <v>-67710</v>
          </cell>
          <cell r="T1396">
            <v>-67710</v>
          </cell>
          <cell r="U1396">
            <v>0</v>
          </cell>
          <cell r="V1396">
            <v>-0.66</v>
          </cell>
          <cell r="W1396">
            <v>-366.3</v>
          </cell>
          <cell r="X1396">
            <v>-366.3</v>
          </cell>
          <cell r="Y1396">
            <v>0</v>
          </cell>
        </row>
        <row r="1397">
          <cell r="A1397">
            <v>200204</v>
          </cell>
          <cell r="B1397" t="str">
            <v>map96</v>
          </cell>
          <cell r="C1397" t="str">
            <v>map</v>
          </cell>
          <cell r="D1397">
            <v>37366</v>
          </cell>
          <cell r="E1397">
            <v>37364</v>
          </cell>
          <cell r="F1397">
            <v>37366</v>
          </cell>
          <cell r="G1397">
            <v>37364</v>
          </cell>
          <cell r="H1397">
            <v>200</v>
          </cell>
          <cell r="I1397">
            <v>200</v>
          </cell>
          <cell r="J1397" t="str">
            <v>Фосфорит2</v>
          </cell>
          <cell r="K1397" t="str">
            <v>Фосфорит2</v>
          </cell>
          <cell r="L1397" t="str">
            <v>GMF</v>
          </cell>
          <cell r="M1397" t="str">
            <v>IET</v>
          </cell>
          <cell r="N1397">
            <v>143.6</v>
          </cell>
          <cell r="O1397">
            <v>28720</v>
          </cell>
          <cell r="P1397">
            <v>28720</v>
          </cell>
          <cell r="Q1397">
            <v>0</v>
          </cell>
          <cell r="R1397">
            <v>-122</v>
          </cell>
          <cell r="S1397">
            <v>-24400</v>
          </cell>
          <cell r="T1397">
            <v>-24400</v>
          </cell>
          <cell r="U1397">
            <v>0</v>
          </cell>
          <cell r="V1397">
            <v>-0.66</v>
          </cell>
          <cell r="W1397">
            <v>-132</v>
          </cell>
          <cell r="X1397">
            <v>-132</v>
          </cell>
          <cell r="Y1397">
            <v>0</v>
          </cell>
        </row>
        <row r="1398">
          <cell r="A1398">
            <v>200205</v>
          </cell>
          <cell r="B1398" t="str">
            <v>map97</v>
          </cell>
          <cell r="C1398" t="str">
            <v>map</v>
          </cell>
          <cell r="D1398">
            <v>37386</v>
          </cell>
          <cell r="E1398">
            <v>37395</v>
          </cell>
          <cell r="F1398">
            <v>37386</v>
          </cell>
          <cell r="G1398">
            <v>37395</v>
          </cell>
          <cell r="H1398">
            <v>522</v>
          </cell>
          <cell r="I1398">
            <v>522</v>
          </cell>
          <cell r="J1398" t="str">
            <v>Фосфорит2</v>
          </cell>
          <cell r="K1398" t="str">
            <v>Фосфорит2</v>
          </cell>
          <cell r="L1398" t="str">
            <v>GMF</v>
          </cell>
          <cell r="M1398" t="str">
            <v>Eurochem</v>
          </cell>
          <cell r="N1398">
            <v>164</v>
          </cell>
          <cell r="O1398">
            <v>85608</v>
          </cell>
          <cell r="P1398">
            <v>85608</v>
          </cell>
          <cell r="Q1398">
            <v>0</v>
          </cell>
          <cell r="R1398">
            <v>-122</v>
          </cell>
          <cell r="S1398">
            <v>-63684</v>
          </cell>
          <cell r="T1398">
            <v>-63684</v>
          </cell>
          <cell r="U1398">
            <v>0</v>
          </cell>
          <cell r="V1398">
            <v>-21.07</v>
          </cell>
          <cell r="W1398">
            <v>-10998.54</v>
          </cell>
          <cell r="X1398">
            <v>-10998.54</v>
          </cell>
          <cell r="Y1398">
            <v>0</v>
          </cell>
        </row>
        <row r="1399">
          <cell r="A1399">
            <v>200206</v>
          </cell>
          <cell r="B1399" t="str">
            <v>map98</v>
          </cell>
          <cell r="C1399" t="str">
            <v>map</v>
          </cell>
          <cell r="D1399">
            <v>37417</v>
          </cell>
          <cell r="E1399">
            <v>37420</v>
          </cell>
          <cell r="F1399">
            <v>37417</v>
          </cell>
          <cell r="G1399">
            <v>37420</v>
          </cell>
          <cell r="H1399">
            <v>522</v>
          </cell>
          <cell r="I1399">
            <v>522</v>
          </cell>
          <cell r="J1399" t="str">
            <v>Фосфорит2</v>
          </cell>
          <cell r="K1399" t="str">
            <v>Фосфорит2</v>
          </cell>
          <cell r="L1399" t="str">
            <v>GMF</v>
          </cell>
          <cell r="M1399" t="str">
            <v>Eurochem</v>
          </cell>
          <cell r="N1399">
            <v>165</v>
          </cell>
          <cell r="O1399">
            <v>86130</v>
          </cell>
          <cell r="P1399">
            <v>86130</v>
          </cell>
          <cell r="Q1399">
            <v>0</v>
          </cell>
          <cell r="R1399">
            <v>-122</v>
          </cell>
          <cell r="S1399">
            <v>-63684</v>
          </cell>
          <cell r="T1399">
            <v>-63684</v>
          </cell>
          <cell r="U1399">
            <v>0</v>
          </cell>
          <cell r="V1399">
            <v>-21.8048</v>
          </cell>
          <cell r="W1399">
            <v>-11382.1</v>
          </cell>
          <cell r="X1399">
            <v>-11382.1</v>
          </cell>
          <cell r="Y1399">
            <v>0</v>
          </cell>
        </row>
        <row r="1400">
          <cell r="A1400">
            <v>200205</v>
          </cell>
          <cell r="B1400" t="str">
            <v>map99</v>
          </cell>
          <cell r="C1400" t="str">
            <v>map</v>
          </cell>
          <cell r="D1400">
            <v>37391</v>
          </cell>
          <cell r="E1400">
            <v>37396</v>
          </cell>
          <cell r="F1400">
            <v>37396</v>
          </cell>
          <cell r="G1400">
            <v>37398</v>
          </cell>
          <cell r="H1400">
            <v>2360.6</v>
          </cell>
          <cell r="I1400">
            <v>2319.0329999999999</v>
          </cell>
          <cell r="J1400" t="str">
            <v>Фосфорит2</v>
          </cell>
          <cell r="K1400" t="str">
            <v>Фосфорит2</v>
          </cell>
          <cell r="L1400" t="str">
            <v>GMF</v>
          </cell>
          <cell r="M1400" t="str">
            <v>Unifert</v>
          </cell>
          <cell r="N1400">
            <v>141</v>
          </cell>
          <cell r="O1400">
            <v>326983.65000000002</v>
          </cell>
          <cell r="P1400">
            <v>326983.65000000002</v>
          </cell>
          <cell r="Q1400">
            <v>0</v>
          </cell>
          <cell r="R1400">
            <v>-122</v>
          </cell>
          <cell r="S1400">
            <v>-287993.2</v>
          </cell>
          <cell r="T1400">
            <v>-287993.2</v>
          </cell>
          <cell r="U1400">
            <v>0</v>
          </cell>
          <cell r="V1400">
            <v>-7.8432000000000004</v>
          </cell>
          <cell r="W1400">
            <v>-18188.580000000002</v>
          </cell>
          <cell r="X1400">
            <v>-18188.580000000002</v>
          </cell>
          <cell r="Y1400">
            <v>0</v>
          </cell>
        </row>
        <row r="1401">
          <cell r="A1401">
            <v>200201</v>
          </cell>
          <cell r="B1401" t="str">
            <v>misc01</v>
          </cell>
          <cell r="C1401" t="str">
            <v>misc</v>
          </cell>
          <cell r="D1401">
            <v>37264</v>
          </cell>
          <cell r="E1401">
            <v>37264</v>
          </cell>
          <cell r="F1401">
            <v>37264</v>
          </cell>
          <cell r="G1401">
            <v>37264</v>
          </cell>
          <cell r="H1401">
            <v>3.3</v>
          </cell>
          <cell r="I1401">
            <v>3.3</v>
          </cell>
          <cell r="J1401" t="str">
            <v>Novochem</v>
          </cell>
          <cell r="K1401" t="str">
            <v>Astya</v>
          </cell>
          <cell r="L1401" t="str">
            <v>Mirintex</v>
          </cell>
          <cell r="M1401" t="str">
            <v>НВТИ</v>
          </cell>
          <cell r="N1401">
            <v>1700</v>
          </cell>
          <cell r="O1401">
            <v>5610</v>
          </cell>
          <cell r="P1401">
            <v>5610</v>
          </cell>
          <cell r="Q1401">
            <v>0</v>
          </cell>
          <cell r="R1401">
            <v>-6500</v>
          </cell>
          <cell r="S1401">
            <v>-21450</v>
          </cell>
          <cell r="T1401">
            <v>-21450</v>
          </cell>
          <cell r="U1401">
            <v>0</v>
          </cell>
          <cell r="V1401">
            <v>0</v>
          </cell>
          <cell r="W1401">
            <v>0</v>
          </cell>
          <cell r="X1401">
            <v>0</v>
          </cell>
          <cell r="Y1401">
            <v>0</v>
          </cell>
        </row>
        <row r="1402">
          <cell r="A1402">
            <v>200201</v>
          </cell>
          <cell r="B1402" t="str">
            <v>misc02</v>
          </cell>
          <cell r="C1402" t="str">
            <v>misc</v>
          </cell>
          <cell r="D1402">
            <v>37264</v>
          </cell>
          <cell r="E1402">
            <v>37264</v>
          </cell>
          <cell r="F1402">
            <v>37264</v>
          </cell>
          <cell r="G1402">
            <v>37264</v>
          </cell>
          <cell r="H1402">
            <v>15.84</v>
          </cell>
          <cell r="I1402">
            <v>15.84</v>
          </cell>
          <cell r="J1402" t="str">
            <v>Novochem</v>
          </cell>
          <cell r="K1402" t="str">
            <v>Astya</v>
          </cell>
          <cell r="L1402" t="str">
            <v>Mirintex</v>
          </cell>
          <cell r="M1402" t="str">
            <v>НВТИ</v>
          </cell>
          <cell r="N1402">
            <v>1550</v>
          </cell>
          <cell r="O1402">
            <v>24552</v>
          </cell>
          <cell r="P1402">
            <v>24552</v>
          </cell>
          <cell r="Q1402">
            <v>0</v>
          </cell>
          <cell r="R1402">
            <v>-1520</v>
          </cell>
          <cell r="S1402">
            <v>-24076.799999999999</v>
          </cell>
          <cell r="T1402">
            <v>-24076.799999999999</v>
          </cell>
          <cell r="U1402">
            <v>0</v>
          </cell>
          <cell r="V1402">
            <v>0</v>
          </cell>
          <cell r="W1402">
            <v>0</v>
          </cell>
          <cell r="X1402">
            <v>0</v>
          </cell>
          <cell r="Y1402">
            <v>0</v>
          </cell>
        </row>
        <row r="1403">
          <cell r="A1403">
            <v>200210</v>
          </cell>
          <cell r="B1403" t="str">
            <v>mt001</v>
          </cell>
          <cell r="C1403" t="str">
            <v>mt</v>
          </cell>
          <cell r="D1403">
            <v>37533</v>
          </cell>
          <cell r="E1403">
            <v>37536</v>
          </cell>
          <cell r="F1403">
            <v>37540</v>
          </cell>
          <cell r="G1403">
            <v>37543</v>
          </cell>
          <cell r="H1403">
            <v>386.9</v>
          </cell>
          <cell r="I1403">
            <v>386.9</v>
          </cell>
          <cell r="J1403" t="str">
            <v>НовомосАзот</v>
          </cell>
          <cell r="K1403" t="str">
            <v>НовомосАзот</v>
          </cell>
          <cell r="L1403" t="str">
            <v>GMF</v>
          </cell>
          <cell r="M1403" t="str">
            <v>J&amp;S Energy</v>
          </cell>
          <cell r="N1403">
            <v>180</v>
          </cell>
          <cell r="O1403">
            <v>69642</v>
          </cell>
          <cell r="P1403">
            <v>69642</v>
          </cell>
          <cell r="Q1403">
            <v>0</v>
          </cell>
          <cell r="R1403">
            <v>-104</v>
          </cell>
          <cell r="S1403">
            <v>-40237.599999999999</v>
          </cell>
          <cell r="T1403">
            <v>-40237.599999999999</v>
          </cell>
          <cell r="U1403">
            <v>0</v>
          </cell>
          <cell r="V1403">
            <v>-48.036900000000003</v>
          </cell>
          <cell r="W1403">
            <v>-18585.46</v>
          </cell>
          <cell r="X1403">
            <v>-18585.46</v>
          </cell>
          <cell r="Y1403">
            <v>0</v>
          </cell>
        </row>
        <row r="1404">
          <cell r="A1404">
            <v>200210</v>
          </cell>
          <cell r="B1404" t="str">
            <v>mt002</v>
          </cell>
          <cell r="C1404" t="str">
            <v>mt</v>
          </cell>
          <cell r="D1404">
            <v>37540</v>
          </cell>
          <cell r="E1404">
            <v>37538</v>
          </cell>
          <cell r="F1404">
            <v>37547</v>
          </cell>
          <cell r="G1404">
            <v>37545</v>
          </cell>
          <cell r="H1404">
            <v>608.4</v>
          </cell>
          <cell r="I1404">
            <v>608.4</v>
          </cell>
          <cell r="J1404" t="str">
            <v>НовомосАзот</v>
          </cell>
          <cell r="K1404" t="str">
            <v>НовомосАзот</v>
          </cell>
          <cell r="L1404" t="str">
            <v>GMF</v>
          </cell>
          <cell r="M1404" t="str">
            <v>J&amp;S Energy</v>
          </cell>
          <cell r="N1404">
            <v>180</v>
          </cell>
          <cell r="O1404">
            <v>109512</v>
          </cell>
          <cell r="P1404">
            <v>109512</v>
          </cell>
          <cell r="Q1404">
            <v>0</v>
          </cell>
          <cell r="R1404">
            <v>-104</v>
          </cell>
          <cell r="S1404">
            <v>-63273.599999999999</v>
          </cell>
          <cell r="T1404">
            <v>-63273.599999999999</v>
          </cell>
          <cell r="U1404">
            <v>0</v>
          </cell>
          <cell r="V1404">
            <v>-48.036900000000003</v>
          </cell>
          <cell r="W1404">
            <v>-29225.63</v>
          </cell>
          <cell r="X1404">
            <v>-29225.63</v>
          </cell>
          <cell r="Y1404">
            <v>0</v>
          </cell>
        </row>
        <row r="1405">
          <cell r="A1405">
            <v>200210</v>
          </cell>
          <cell r="B1405" t="str">
            <v>mt003</v>
          </cell>
          <cell r="C1405" t="str">
            <v>mt</v>
          </cell>
          <cell r="D1405">
            <v>37547</v>
          </cell>
          <cell r="E1405">
            <v>37555</v>
          </cell>
          <cell r="F1405">
            <v>37554</v>
          </cell>
          <cell r="G1405">
            <v>37555</v>
          </cell>
          <cell r="H1405">
            <v>968.9</v>
          </cell>
          <cell r="I1405">
            <v>968.9</v>
          </cell>
          <cell r="J1405" t="str">
            <v>НовомосАзот</v>
          </cell>
          <cell r="K1405" t="str">
            <v>НовомосАзот</v>
          </cell>
          <cell r="L1405" t="str">
            <v>GMF</v>
          </cell>
          <cell r="M1405" t="str">
            <v>Ameropa</v>
          </cell>
          <cell r="N1405">
            <v>188</v>
          </cell>
          <cell r="O1405">
            <v>182153.2</v>
          </cell>
          <cell r="P1405">
            <v>182153.2</v>
          </cell>
          <cell r="Q1405">
            <v>0</v>
          </cell>
          <cell r="R1405">
            <v>-104</v>
          </cell>
          <cell r="S1405">
            <v>-100765.6</v>
          </cell>
          <cell r="T1405">
            <v>-100765.6</v>
          </cell>
          <cell r="U1405">
            <v>0</v>
          </cell>
          <cell r="V1405">
            <v>-48.036900000000003</v>
          </cell>
          <cell r="W1405">
            <v>-46542.91</v>
          </cell>
          <cell r="X1405">
            <v>-46542.91</v>
          </cell>
          <cell r="Y1405">
            <v>0</v>
          </cell>
        </row>
        <row r="1406">
          <cell r="A1406">
            <v>200209</v>
          </cell>
          <cell r="B1406" t="str">
            <v>mt004</v>
          </cell>
          <cell r="C1406" t="str">
            <v>mt</v>
          </cell>
          <cell r="D1406">
            <v>37520</v>
          </cell>
          <cell r="E1406">
            <v>37527</v>
          </cell>
          <cell r="F1406">
            <v>37537</v>
          </cell>
          <cell r="G1406">
            <v>37527</v>
          </cell>
          <cell r="H1406">
            <v>1601</v>
          </cell>
          <cell r="I1406">
            <v>1601</v>
          </cell>
          <cell r="J1406" t="str">
            <v>НовомосАзот</v>
          </cell>
          <cell r="K1406" t="str">
            <v>НовомосАзот</v>
          </cell>
          <cell r="L1406" t="str">
            <v>GMF</v>
          </cell>
          <cell r="M1406" t="str">
            <v>J&amp;S Energy</v>
          </cell>
          <cell r="N1406">
            <v>180</v>
          </cell>
          <cell r="O1406">
            <v>288180</v>
          </cell>
          <cell r="P1406">
            <v>288180</v>
          </cell>
          <cell r="Q1406">
            <v>0</v>
          </cell>
          <cell r="R1406">
            <v>-104</v>
          </cell>
          <cell r="S1406">
            <v>-166504</v>
          </cell>
          <cell r="T1406">
            <v>-166504</v>
          </cell>
          <cell r="U1406">
            <v>0</v>
          </cell>
          <cell r="V1406">
            <v>-48.174500000000002</v>
          </cell>
          <cell r="W1406">
            <v>-77127.399999999994</v>
          </cell>
          <cell r="X1406">
            <v>-77127.399999999994</v>
          </cell>
          <cell r="Y1406">
            <v>0</v>
          </cell>
        </row>
        <row r="1407">
          <cell r="A1407">
            <v>200210</v>
          </cell>
          <cell r="B1407" t="str">
            <v>mt005</v>
          </cell>
          <cell r="C1407" t="str">
            <v>mt</v>
          </cell>
          <cell r="D1407">
            <v>37554</v>
          </cell>
          <cell r="E1407">
            <v>37546</v>
          </cell>
          <cell r="F1407">
            <v>37561</v>
          </cell>
          <cell r="G1407">
            <v>37546</v>
          </cell>
          <cell r="H1407">
            <v>993.7</v>
          </cell>
          <cell r="I1407">
            <v>993.7</v>
          </cell>
          <cell r="J1407" t="str">
            <v>НовомосАзот</v>
          </cell>
          <cell r="K1407" t="str">
            <v>НовомосАзот</v>
          </cell>
          <cell r="L1407" t="str">
            <v>GMF</v>
          </cell>
          <cell r="M1407" t="str">
            <v>PCC</v>
          </cell>
          <cell r="N1407">
            <v>180</v>
          </cell>
          <cell r="O1407">
            <v>178866</v>
          </cell>
          <cell r="P1407">
            <v>178866</v>
          </cell>
          <cell r="Q1407">
            <v>0</v>
          </cell>
          <cell r="R1407">
            <v>-104</v>
          </cell>
          <cell r="S1407">
            <v>-103344.8</v>
          </cell>
          <cell r="T1407">
            <v>-103344.8</v>
          </cell>
          <cell r="U1407">
            <v>0</v>
          </cell>
          <cell r="V1407">
            <v>-48.036900000000003</v>
          </cell>
          <cell r="W1407">
            <v>-47734.23</v>
          </cell>
          <cell r="X1407">
            <v>-47734.23</v>
          </cell>
          <cell r="Y1407">
            <v>0</v>
          </cell>
        </row>
        <row r="1408">
          <cell r="A1408">
            <v>200210</v>
          </cell>
          <cell r="B1408" t="str">
            <v>mt006</v>
          </cell>
          <cell r="C1408" t="str">
            <v>mt</v>
          </cell>
          <cell r="D1408">
            <v>37560</v>
          </cell>
          <cell r="E1408">
            <v>37544</v>
          </cell>
          <cell r="F1408">
            <v>37567</v>
          </cell>
          <cell r="G1408">
            <v>37544</v>
          </cell>
          <cell r="H1408">
            <v>882.9</v>
          </cell>
          <cell r="I1408">
            <v>882.9</v>
          </cell>
          <cell r="J1408" t="str">
            <v>НовомосАзот</v>
          </cell>
          <cell r="K1408" t="str">
            <v>НовомосАзот</v>
          </cell>
          <cell r="L1408" t="str">
            <v>GMF</v>
          </cell>
          <cell r="M1408" t="str">
            <v>J&amp;S Energy</v>
          </cell>
          <cell r="N1408">
            <v>164</v>
          </cell>
          <cell r="O1408">
            <v>144795.6</v>
          </cell>
          <cell r="P1408">
            <v>144795.6</v>
          </cell>
          <cell r="Q1408">
            <v>0</v>
          </cell>
          <cell r="R1408">
            <v>-104</v>
          </cell>
          <cell r="S1408">
            <v>-91821.6</v>
          </cell>
          <cell r="T1408">
            <v>-91821.6</v>
          </cell>
          <cell r="U1408">
            <v>0</v>
          </cell>
          <cell r="V1408">
            <v>-48.036900000000003</v>
          </cell>
          <cell r="W1408">
            <v>-42411.74</v>
          </cell>
          <cell r="X1408">
            <v>-42411.74</v>
          </cell>
          <cell r="Y1408">
            <v>0</v>
          </cell>
        </row>
        <row r="1409">
          <cell r="A1409">
            <v>200209</v>
          </cell>
          <cell r="B1409" t="str">
            <v>mt007</v>
          </cell>
          <cell r="C1409" t="str">
            <v>mt</v>
          </cell>
          <cell r="D1409">
            <v>37520</v>
          </cell>
          <cell r="E1409">
            <v>37529</v>
          </cell>
          <cell r="F1409">
            <v>37539</v>
          </cell>
          <cell r="G1409">
            <v>37529</v>
          </cell>
          <cell r="H1409">
            <v>1520</v>
          </cell>
          <cell r="I1409">
            <v>1520</v>
          </cell>
          <cell r="J1409" t="str">
            <v>НовомосАзот</v>
          </cell>
          <cell r="K1409" t="str">
            <v>НовомосАзот</v>
          </cell>
          <cell r="L1409" t="str">
            <v>GMF</v>
          </cell>
          <cell r="M1409" t="str">
            <v>J&amp;S Energy</v>
          </cell>
          <cell r="N1409">
            <v>180</v>
          </cell>
          <cell r="O1409">
            <v>273600</v>
          </cell>
          <cell r="P1409">
            <v>273600</v>
          </cell>
          <cell r="Q1409">
            <v>0</v>
          </cell>
          <cell r="R1409">
            <v>-104</v>
          </cell>
          <cell r="S1409">
            <v>-158080</v>
          </cell>
          <cell r="T1409">
            <v>-158080</v>
          </cell>
          <cell r="U1409">
            <v>0</v>
          </cell>
          <cell r="V1409">
            <v>-48.174500000000002</v>
          </cell>
          <cell r="W1409">
            <v>-73225.27</v>
          </cell>
          <cell r="X1409">
            <v>-73225.27</v>
          </cell>
          <cell r="Y1409">
            <v>0</v>
          </cell>
        </row>
        <row r="1410">
          <cell r="A1410">
            <v>200210</v>
          </cell>
          <cell r="B1410" t="str">
            <v>mt008</v>
          </cell>
          <cell r="C1410" t="str">
            <v>mt</v>
          </cell>
          <cell r="D1410">
            <v>37560</v>
          </cell>
          <cell r="E1410">
            <v>37555</v>
          </cell>
          <cell r="F1410">
            <v>37567</v>
          </cell>
          <cell r="G1410">
            <v>37555</v>
          </cell>
          <cell r="H1410">
            <v>985.9</v>
          </cell>
          <cell r="I1410">
            <v>985.9</v>
          </cell>
          <cell r="J1410" t="str">
            <v>НовомосАзот</v>
          </cell>
          <cell r="K1410" t="str">
            <v>НовомосАзот</v>
          </cell>
          <cell r="L1410" t="str">
            <v>GMF</v>
          </cell>
          <cell r="M1410" t="str">
            <v>J&amp;S Energy</v>
          </cell>
          <cell r="N1410">
            <v>190</v>
          </cell>
          <cell r="O1410">
            <v>187321</v>
          </cell>
          <cell r="P1410">
            <v>187321</v>
          </cell>
          <cell r="Q1410">
            <v>0</v>
          </cell>
          <cell r="R1410">
            <v>-104</v>
          </cell>
          <cell r="S1410">
            <v>-102533.6</v>
          </cell>
          <cell r="T1410">
            <v>-102533.6</v>
          </cell>
          <cell r="U1410">
            <v>0</v>
          </cell>
          <cell r="V1410">
            <v>-48.036900000000003</v>
          </cell>
          <cell r="W1410">
            <v>-47359.54</v>
          </cell>
          <cell r="X1410">
            <v>-47359.54</v>
          </cell>
          <cell r="Y1410">
            <v>0</v>
          </cell>
        </row>
        <row r="1411">
          <cell r="A1411">
            <v>200210</v>
          </cell>
          <cell r="B1411" t="str">
            <v>mt009</v>
          </cell>
          <cell r="C1411" t="str">
            <v>mt</v>
          </cell>
          <cell r="D1411">
            <v>37554</v>
          </cell>
          <cell r="E1411">
            <v>37555</v>
          </cell>
          <cell r="F1411">
            <v>37561</v>
          </cell>
          <cell r="G1411">
            <v>37555</v>
          </cell>
          <cell r="H1411">
            <v>1010.6</v>
          </cell>
          <cell r="I1411">
            <v>1010.6</v>
          </cell>
          <cell r="J1411" t="str">
            <v>НовомосАзот</v>
          </cell>
          <cell r="K1411" t="str">
            <v>НовомосАзот</v>
          </cell>
          <cell r="L1411" t="str">
            <v>GMF</v>
          </cell>
          <cell r="M1411" t="str">
            <v>Petrus</v>
          </cell>
          <cell r="N1411">
            <v>190</v>
          </cell>
          <cell r="O1411">
            <v>192014</v>
          </cell>
          <cell r="P1411">
            <v>192014</v>
          </cell>
          <cell r="Q1411">
            <v>0</v>
          </cell>
          <cell r="R1411">
            <v>-104</v>
          </cell>
          <cell r="S1411">
            <v>-105102.39999999999</v>
          </cell>
          <cell r="T1411">
            <v>-105102.39999999999</v>
          </cell>
          <cell r="U1411">
            <v>0</v>
          </cell>
          <cell r="V1411">
            <v>-48.036900000000003</v>
          </cell>
          <cell r="W1411">
            <v>-48546.06</v>
          </cell>
          <cell r="X1411">
            <v>-48546.06</v>
          </cell>
          <cell r="Y1411">
            <v>0</v>
          </cell>
        </row>
        <row r="1412">
          <cell r="A1412">
            <v>200211</v>
          </cell>
          <cell r="B1412" t="str">
            <v>mt012</v>
          </cell>
          <cell r="C1412" t="str">
            <v>mt</v>
          </cell>
          <cell r="D1412">
            <v>37561</v>
          </cell>
          <cell r="E1412">
            <v>37555</v>
          </cell>
          <cell r="F1412">
            <v>37568</v>
          </cell>
          <cell r="G1412">
            <v>37555</v>
          </cell>
          <cell r="H1412">
            <v>1000</v>
          </cell>
          <cell r="I1412">
            <v>1000</v>
          </cell>
          <cell r="J1412" t="str">
            <v>НовомосАзот</v>
          </cell>
          <cell r="K1412" t="str">
            <v>НовомосАзот</v>
          </cell>
          <cell r="L1412" t="str">
            <v>GMF</v>
          </cell>
          <cell r="M1412" t="str">
            <v>J&amp;S Energy</v>
          </cell>
          <cell r="N1412">
            <v>192</v>
          </cell>
          <cell r="O1412">
            <v>192000</v>
          </cell>
          <cell r="P1412">
            <v>14270.4</v>
          </cell>
          <cell r="Q1412">
            <v>177729.6</v>
          </cell>
          <cell r="R1412">
            <v>-104</v>
          </cell>
          <cell r="S1412">
            <v>-104000</v>
          </cell>
          <cell r="T1412">
            <v>0</v>
          </cell>
          <cell r="U1412">
            <v>-104000</v>
          </cell>
          <cell r="V1412">
            <v>-48</v>
          </cell>
          <cell r="W1412">
            <v>-48000</v>
          </cell>
          <cell r="X1412">
            <v>0</v>
          </cell>
          <cell r="Y1412">
            <v>-48000</v>
          </cell>
        </row>
        <row r="1413">
          <cell r="A1413">
            <v>200211</v>
          </cell>
          <cell r="B1413" t="str">
            <v>mt013</v>
          </cell>
          <cell r="C1413" t="str">
            <v>mt</v>
          </cell>
          <cell r="D1413">
            <v>37564</v>
          </cell>
          <cell r="E1413">
            <v>37527</v>
          </cell>
          <cell r="F1413">
            <v>37571</v>
          </cell>
          <cell r="G1413">
            <v>37527</v>
          </cell>
          <cell r="H1413">
            <v>2000</v>
          </cell>
          <cell r="I1413">
            <v>2000</v>
          </cell>
          <cell r="J1413" t="str">
            <v>НовомосАзот</v>
          </cell>
          <cell r="K1413" t="str">
            <v>НовомосАзот</v>
          </cell>
          <cell r="L1413" t="str">
            <v>GMF</v>
          </cell>
          <cell r="M1413" t="str">
            <v>J&amp;S Energy</v>
          </cell>
          <cell r="N1413">
            <v>192</v>
          </cell>
          <cell r="O1413">
            <v>384000</v>
          </cell>
          <cell r="P1413">
            <v>0</v>
          </cell>
          <cell r="Q1413">
            <v>384000</v>
          </cell>
          <cell r="R1413">
            <v>-104</v>
          </cell>
          <cell r="S1413">
            <v>-208000</v>
          </cell>
          <cell r="T1413">
            <v>0</v>
          </cell>
          <cell r="U1413">
            <v>-208000</v>
          </cell>
          <cell r="V1413">
            <v>-48</v>
          </cell>
          <cell r="W1413">
            <v>-96000</v>
          </cell>
          <cell r="X1413">
            <v>0</v>
          </cell>
          <cell r="Y1413">
            <v>-96000</v>
          </cell>
        </row>
        <row r="1414">
          <cell r="A1414">
            <v>200211</v>
          </cell>
          <cell r="B1414" t="str">
            <v>mt014</v>
          </cell>
          <cell r="C1414" t="str">
            <v>mt</v>
          </cell>
          <cell r="D1414">
            <v>37564</v>
          </cell>
          <cell r="E1414">
            <v>37546</v>
          </cell>
          <cell r="F1414">
            <v>37571</v>
          </cell>
          <cell r="G1414">
            <v>37546</v>
          </cell>
          <cell r="H1414">
            <v>2000</v>
          </cell>
          <cell r="I1414">
            <v>2000</v>
          </cell>
          <cell r="J1414" t="str">
            <v>НовомосАзот</v>
          </cell>
          <cell r="K1414" t="str">
            <v>НовомосАзот</v>
          </cell>
          <cell r="L1414" t="str">
            <v>GMF</v>
          </cell>
          <cell r="M1414" t="str">
            <v>Ameropa</v>
          </cell>
          <cell r="N1414">
            <v>188</v>
          </cell>
          <cell r="O1414">
            <v>376000</v>
          </cell>
          <cell r="P1414">
            <v>0</v>
          </cell>
          <cell r="Q1414">
            <v>376000</v>
          </cell>
          <cell r="R1414">
            <v>-104</v>
          </cell>
          <cell r="S1414">
            <v>-208000</v>
          </cell>
          <cell r="T1414">
            <v>0</v>
          </cell>
          <cell r="U1414">
            <v>-208000</v>
          </cell>
          <cell r="V1414">
            <v>-48</v>
          </cell>
          <cell r="W1414">
            <v>-96000</v>
          </cell>
          <cell r="X1414">
            <v>0</v>
          </cell>
          <cell r="Y1414">
            <v>-96000</v>
          </cell>
        </row>
        <row r="1415">
          <cell r="A1415">
            <v>200211</v>
          </cell>
          <cell r="B1415" t="str">
            <v>mt015</v>
          </cell>
          <cell r="C1415" t="str">
            <v>mt</v>
          </cell>
          <cell r="D1415">
            <v>37578</v>
          </cell>
          <cell r="E1415">
            <v>37544</v>
          </cell>
          <cell r="F1415">
            <v>37585</v>
          </cell>
          <cell r="G1415">
            <v>37544</v>
          </cell>
          <cell r="H1415">
            <v>500</v>
          </cell>
          <cell r="I1415">
            <v>500</v>
          </cell>
          <cell r="J1415" t="str">
            <v>НовомосАзот</v>
          </cell>
          <cell r="K1415" t="str">
            <v>НовомосАзот</v>
          </cell>
          <cell r="L1415" t="str">
            <v>GMF</v>
          </cell>
          <cell r="M1415" t="str">
            <v>PCC</v>
          </cell>
          <cell r="N1415">
            <v>192</v>
          </cell>
          <cell r="O1415">
            <v>96000</v>
          </cell>
          <cell r="P1415">
            <v>0</v>
          </cell>
          <cell r="Q1415">
            <v>96000</v>
          </cell>
          <cell r="R1415">
            <v>-104</v>
          </cell>
          <cell r="S1415">
            <v>-52000</v>
          </cell>
          <cell r="T1415">
            <v>0</v>
          </cell>
          <cell r="U1415">
            <v>-52000</v>
          </cell>
          <cell r="V1415">
            <v>-48</v>
          </cell>
          <cell r="W1415">
            <v>-24000</v>
          </cell>
          <cell r="X1415">
            <v>0</v>
          </cell>
          <cell r="Y1415">
            <v>-24000</v>
          </cell>
        </row>
        <row r="1416">
          <cell r="A1416">
            <v>200211</v>
          </cell>
          <cell r="B1416" t="str">
            <v>mt016</v>
          </cell>
          <cell r="C1416" t="str">
            <v>mt</v>
          </cell>
          <cell r="D1416">
            <v>37571</v>
          </cell>
          <cell r="E1416">
            <v>37567</v>
          </cell>
          <cell r="F1416">
            <v>37578</v>
          </cell>
          <cell r="G1416">
            <v>37567</v>
          </cell>
          <cell r="H1416">
            <v>1469.3</v>
          </cell>
          <cell r="I1416">
            <v>1469.3</v>
          </cell>
          <cell r="J1416" t="str">
            <v>НовомосАзот</v>
          </cell>
          <cell r="K1416" t="str">
            <v>НовомосАзот</v>
          </cell>
          <cell r="L1416" t="str">
            <v>GMF</v>
          </cell>
          <cell r="M1416" t="str">
            <v>PetrusS</v>
          </cell>
          <cell r="N1416">
            <v>192</v>
          </cell>
          <cell r="O1416">
            <v>282105.59999999998</v>
          </cell>
          <cell r="P1416">
            <v>282105.59999999998</v>
          </cell>
          <cell r="Q1416">
            <v>0</v>
          </cell>
          <cell r="R1416">
            <v>-104</v>
          </cell>
          <cell r="S1416">
            <v>-152807.20000000001</v>
          </cell>
          <cell r="T1416">
            <v>0</v>
          </cell>
          <cell r="U1416">
            <v>-152807.20000000001</v>
          </cell>
          <cell r="V1416">
            <v>-48</v>
          </cell>
          <cell r="W1416">
            <v>-70526.399999999994</v>
          </cell>
          <cell r="X1416">
            <v>-343464.43</v>
          </cell>
          <cell r="Y1416">
            <v>272938.03000000003</v>
          </cell>
        </row>
        <row r="1417">
          <cell r="A1417">
            <v>200211</v>
          </cell>
          <cell r="B1417" t="str">
            <v>mt017</v>
          </cell>
          <cell r="C1417" t="str">
            <v>mt</v>
          </cell>
          <cell r="D1417">
            <v>37585</v>
          </cell>
          <cell r="E1417">
            <v>37555</v>
          </cell>
          <cell r="F1417">
            <v>37590</v>
          </cell>
          <cell r="G1417">
            <v>37555</v>
          </cell>
          <cell r="H1417">
            <v>4600</v>
          </cell>
          <cell r="I1417">
            <v>4600</v>
          </cell>
          <cell r="J1417" t="str">
            <v>НовомосАзот</v>
          </cell>
          <cell r="K1417" t="str">
            <v>НовомосАзот</v>
          </cell>
          <cell r="L1417" t="str">
            <v>GMF</v>
          </cell>
          <cell r="M1417" t="str">
            <v>Viva</v>
          </cell>
          <cell r="N1417">
            <v>115</v>
          </cell>
          <cell r="O1417">
            <v>529000</v>
          </cell>
          <cell r="P1417">
            <v>0</v>
          </cell>
          <cell r="Q1417">
            <v>529000</v>
          </cell>
          <cell r="R1417">
            <v>-104</v>
          </cell>
          <cell r="S1417">
            <v>-478400</v>
          </cell>
          <cell r="T1417">
            <v>0</v>
          </cell>
          <cell r="U1417">
            <v>-478400</v>
          </cell>
          <cell r="V1417">
            <v>0</v>
          </cell>
          <cell r="W1417">
            <v>0</v>
          </cell>
          <cell r="X1417">
            <v>0</v>
          </cell>
          <cell r="Y1417">
            <v>0</v>
          </cell>
        </row>
        <row r="1418">
          <cell r="A1418">
            <v>200210</v>
          </cell>
          <cell r="B1418" t="str">
            <v>mt018</v>
          </cell>
          <cell r="C1418" t="str">
            <v>mt</v>
          </cell>
          <cell r="D1418">
            <v>37560</v>
          </cell>
          <cell r="E1418">
            <v>37560</v>
          </cell>
          <cell r="F1418">
            <v>37567</v>
          </cell>
          <cell r="G1418">
            <v>37560</v>
          </cell>
          <cell r="H1418">
            <v>469.8</v>
          </cell>
          <cell r="I1418">
            <v>469.8</v>
          </cell>
          <cell r="J1418" t="str">
            <v>НовомосАзот</v>
          </cell>
          <cell r="K1418" t="str">
            <v>НовомосАзот</v>
          </cell>
          <cell r="L1418" t="str">
            <v>GMF</v>
          </cell>
          <cell r="M1418" t="str">
            <v>Kelenisso</v>
          </cell>
          <cell r="N1418">
            <v>194</v>
          </cell>
          <cell r="O1418">
            <v>91141.2</v>
          </cell>
          <cell r="P1418">
            <v>91141.2</v>
          </cell>
          <cell r="Q1418">
            <v>0</v>
          </cell>
          <cell r="R1418">
            <v>-104</v>
          </cell>
          <cell r="S1418">
            <v>-48859.199999999997</v>
          </cell>
          <cell r="T1418">
            <v>0</v>
          </cell>
          <cell r="U1418">
            <v>-48859.199999999997</v>
          </cell>
          <cell r="V1418">
            <v>-57.704599999999999</v>
          </cell>
          <cell r="W1418">
            <v>-27109.599999999999</v>
          </cell>
          <cell r="X1418">
            <v>-27109.599999999999</v>
          </cell>
          <cell r="Y1418">
            <v>0</v>
          </cell>
        </row>
        <row r="1419">
          <cell r="A1419">
            <v>200211</v>
          </cell>
          <cell r="B1419" t="str">
            <v>mt019</v>
          </cell>
          <cell r="C1419" t="str">
            <v>mt</v>
          </cell>
          <cell r="D1419">
            <v>37585</v>
          </cell>
          <cell r="E1419">
            <v>37576</v>
          </cell>
          <cell r="F1419">
            <v>37590</v>
          </cell>
          <cell r="G1419">
            <v>37576</v>
          </cell>
          <cell r="H1419">
            <v>500</v>
          </cell>
          <cell r="I1419">
            <v>500</v>
          </cell>
          <cell r="J1419" t="str">
            <v>НовомосАзот</v>
          </cell>
          <cell r="K1419" t="str">
            <v>НовомосАзот</v>
          </cell>
          <cell r="L1419" t="str">
            <v>GMF</v>
          </cell>
          <cell r="M1419" t="str">
            <v>APV</v>
          </cell>
          <cell r="N1419">
            <v>192</v>
          </cell>
          <cell r="O1419">
            <v>96000</v>
          </cell>
          <cell r="P1419">
            <v>96000</v>
          </cell>
          <cell r="Q1419">
            <v>0</v>
          </cell>
          <cell r="R1419">
            <v>-104</v>
          </cell>
          <cell r="S1419">
            <v>-52000</v>
          </cell>
          <cell r="T1419">
            <v>0</v>
          </cell>
          <cell r="U1419">
            <v>-52000</v>
          </cell>
          <cell r="V1419">
            <v>-48</v>
          </cell>
          <cell r="W1419">
            <v>-24000</v>
          </cell>
          <cell r="X1419">
            <v>0</v>
          </cell>
          <cell r="Y1419">
            <v>-24000</v>
          </cell>
        </row>
        <row r="1420">
          <cell r="A1420">
            <v>200211</v>
          </cell>
          <cell r="B1420" t="str">
            <v>mt020</v>
          </cell>
          <cell r="C1420" t="str">
            <v>mt</v>
          </cell>
          <cell r="D1420">
            <v>37578</v>
          </cell>
          <cell r="E1420">
            <v>37531</v>
          </cell>
          <cell r="F1420">
            <v>37585</v>
          </cell>
          <cell r="G1420">
            <v>37531</v>
          </cell>
          <cell r="H1420">
            <v>1500</v>
          </cell>
          <cell r="I1420">
            <v>1500</v>
          </cell>
          <cell r="J1420" t="str">
            <v>НовомосАзот</v>
          </cell>
          <cell r="K1420" t="str">
            <v>НовомосАзот</v>
          </cell>
          <cell r="L1420" t="str">
            <v>GMF</v>
          </cell>
          <cell r="M1420" t="str">
            <v>Petrus</v>
          </cell>
          <cell r="N1420">
            <v>192</v>
          </cell>
          <cell r="O1420">
            <v>288000</v>
          </cell>
          <cell r="P1420">
            <v>134400</v>
          </cell>
          <cell r="Q1420">
            <v>153600</v>
          </cell>
          <cell r="R1420">
            <v>-104</v>
          </cell>
          <cell r="S1420">
            <v>-156000</v>
          </cell>
          <cell r="T1420">
            <v>0</v>
          </cell>
          <cell r="U1420">
            <v>-156000</v>
          </cell>
          <cell r="V1420">
            <v>-48</v>
          </cell>
          <cell r="W1420">
            <v>-72000</v>
          </cell>
          <cell r="X1420">
            <v>0</v>
          </cell>
          <cell r="Y1420">
            <v>-72000</v>
          </cell>
        </row>
        <row r="1421">
          <cell r="A1421">
            <v>200211</v>
          </cell>
          <cell r="B1421" t="str">
            <v>mt021</v>
          </cell>
          <cell r="C1421" t="str">
            <v>mt</v>
          </cell>
          <cell r="D1421">
            <v>37585</v>
          </cell>
          <cell r="E1421">
            <v>37528</v>
          </cell>
          <cell r="F1421">
            <v>37590</v>
          </cell>
          <cell r="G1421">
            <v>37531</v>
          </cell>
          <cell r="H1421">
            <v>400</v>
          </cell>
          <cell r="I1421">
            <v>400</v>
          </cell>
          <cell r="J1421" t="str">
            <v>НовомосАзот</v>
          </cell>
          <cell r="K1421" t="str">
            <v>НовомосАзот</v>
          </cell>
          <cell r="L1421" t="str">
            <v>GMF</v>
          </cell>
          <cell r="M1421" t="str">
            <v>APV</v>
          </cell>
          <cell r="N1421">
            <v>192</v>
          </cell>
          <cell r="O1421">
            <v>76800</v>
          </cell>
          <cell r="P1421">
            <v>0</v>
          </cell>
          <cell r="Q1421">
            <v>76800</v>
          </cell>
          <cell r="R1421">
            <v>-104</v>
          </cell>
          <cell r="S1421">
            <v>-41600</v>
          </cell>
          <cell r="T1421">
            <v>0</v>
          </cell>
          <cell r="U1421">
            <v>-41600</v>
          </cell>
          <cell r="V1421">
            <v>-48</v>
          </cell>
          <cell r="W1421">
            <v>-19200</v>
          </cell>
          <cell r="X1421">
            <v>0</v>
          </cell>
          <cell r="Y1421">
            <v>-19200</v>
          </cell>
        </row>
        <row r="1422">
          <cell r="A1422">
            <v>200210</v>
          </cell>
          <cell r="B1422" t="str">
            <v>nk001</v>
          </cell>
          <cell r="C1422" t="str">
            <v>nk</v>
          </cell>
          <cell r="D1422">
            <v>37558</v>
          </cell>
          <cell r="E1422">
            <v>37567</v>
          </cell>
          <cell r="F1422">
            <v>37558</v>
          </cell>
          <cell r="G1422">
            <v>37567</v>
          </cell>
          <cell r="H1422">
            <v>15000</v>
          </cell>
          <cell r="I1422">
            <v>15000</v>
          </cell>
          <cell r="J1422" t="str">
            <v>НВТИ</v>
          </cell>
          <cell r="K1422" t="str">
            <v>НВТИ</v>
          </cell>
          <cell r="L1422" t="str">
            <v>GMF</v>
          </cell>
          <cell r="M1422" t="str">
            <v>Transammonia</v>
          </cell>
          <cell r="N1422">
            <v>80</v>
          </cell>
          <cell r="O1422">
            <v>1200000</v>
          </cell>
          <cell r="P1422">
            <v>0</v>
          </cell>
          <cell r="Q1422">
            <v>1200000</v>
          </cell>
          <cell r="R1422">
            <v>-67</v>
          </cell>
          <cell r="S1422">
            <v>-1005000</v>
          </cell>
          <cell r="T1422">
            <v>0</v>
          </cell>
          <cell r="U1422">
            <v>-1005000</v>
          </cell>
          <cell r="V1422">
            <v>-12.65</v>
          </cell>
          <cell r="W1422">
            <v>-189750</v>
          </cell>
          <cell r="X1422">
            <v>0</v>
          </cell>
          <cell r="Y1422">
            <v>-189750</v>
          </cell>
        </row>
        <row r="1423">
          <cell r="A1423">
            <v>200210</v>
          </cell>
          <cell r="B1423" t="str">
            <v>nk002</v>
          </cell>
          <cell r="C1423" t="str">
            <v>nk</v>
          </cell>
          <cell r="D1423">
            <v>37558</v>
          </cell>
          <cell r="E1423">
            <v>37532</v>
          </cell>
          <cell r="F1423">
            <v>37558</v>
          </cell>
          <cell r="G1423">
            <v>37532</v>
          </cell>
          <cell r="H1423">
            <v>5000</v>
          </cell>
          <cell r="I1423">
            <v>5000</v>
          </cell>
          <cell r="J1423" t="str">
            <v>НВТИ</v>
          </cell>
          <cell r="K1423" t="str">
            <v>НВТИ</v>
          </cell>
          <cell r="L1423" t="str">
            <v>GMF</v>
          </cell>
          <cell r="M1423" t="str">
            <v>Transammonia</v>
          </cell>
          <cell r="N1423">
            <v>80</v>
          </cell>
          <cell r="O1423">
            <v>400000</v>
          </cell>
          <cell r="P1423">
            <v>0</v>
          </cell>
          <cell r="Q1423">
            <v>400000</v>
          </cell>
          <cell r="R1423">
            <v>-67</v>
          </cell>
          <cell r="S1423">
            <v>-335000</v>
          </cell>
          <cell r="T1423">
            <v>0</v>
          </cell>
          <cell r="U1423">
            <v>-335000</v>
          </cell>
          <cell r="V1423">
            <v>-12.65</v>
          </cell>
          <cell r="W1423">
            <v>-63250</v>
          </cell>
          <cell r="X1423">
            <v>0</v>
          </cell>
          <cell r="Y1423">
            <v>-63250</v>
          </cell>
        </row>
        <row r="1424">
          <cell r="A1424">
            <v>200210</v>
          </cell>
          <cell r="B1424" t="str">
            <v>nk003</v>
          </cell>
          <cell r="C1424" t="str">
            <v>nk</v>
          </cell>
          <cell r="D1424">
            <v>37555</v>
          </cell>
          <cell r="E1424">
            <v>37560</v>
          </cell>
          <cell r="F1424">
            <v>37555</v>
          </cell>
          <cell r="G1424">
            <v>37560</v>
          </cell>
          <cell r="H1424">
            <v>10000</v>
          </cell>
          <cell r="I1424">
            <v>10000</v>
          </cell>
          <cell r="J1424" t="str">
            <v>НВТИ</v>
          </cell>
          <cell r="K1424" t="str">
            <v>НВТИ</v>
          </cell>
          <cell r="L1424" t="str">
            <v>GMF</v>
          </cell>
          <cell r="M1424" t="str">
            <v>Indutech</v>
          </cell>
          <cell r="N1424">
            <v>80</v>
          </cell>
          <cell r="O1424">
            <v>800000</v>
          </cell>
          <cell r="P1424">
            <v>0</v>
          </cell>
          <cell r="Q1424">
            <v>800000</v>
          </cell>
          <cell r="R1424">
            <v>-67</v>
          </cell>
          <cell r="S1424">
            <v>-670000</v>
          </cell>
          <cell r="T1424">
            <v>0</v>
          </cell>
          <cell r="U1424">
            <v>-670000</v>
          </cell>
          <cell r="V1424">
            <v>-12.65</v>
          </cell>
          <cell r="W1424">
            <v>-126500</v>
          </cell>
          <cell r="X1424">
            <v>0</v>
          </cell>
          <cell r="Y1424">
            <v>-126500</v>
          </cell>
        </row>
        <row r="1425">
          <cell r="A1425">
            <v>200107</v>
          </cell>
          <cell r="B1425" t="str">
            <v>np01</v>
          </cell>
          <cell r="C1425" t="str">
            <v>np</v>
          </cell>
          <cell r="D1425">
            <v>37099</v>
          </cell>
          <cell r="E1425">
            <v>37099</v>
          </cell>
          <cell r="F1425">
            <v>37590</v>
          </cell>
          <cell r="G1425">
            <v>37099</v>
          </cell>
          <cell r="H1425">
            <v>986.5</v>
          </cell>
          <cell r="I1425">
            <v>986.5</v>
          </cell>
          <cell r="J1425" t="str">
            <v>Фосфорит</v>
          </cell>
          <cell r="K1425" t="str">
            <v>Фосфорит</v>
          </cell>
          <cell r="L1425" t="str">
            <v>GMF</v>
          </cell>
          <cell r="M1425" t="str">
            <v>Express Eng</v>
          </cell>
          <cell r="N1425">
            <v>102</v>
          </cell>
          <cell r="O1425">
            <v>100623</v>
          </cell>
          <cell r="P1425">
            <v>100623</v>
          </cell>
          <cell r="Q1425">
            <v>0</v>
          </cell>
          <cell r="R1425">
            <v>-95</v>
          </cell>
          <cell r="S1425">
            <v>-93717.5</v>
          </cell>
          <cell r="T1425">
            <v>-93717.5</v>
          </cell>
          <cell r="U1425">
            <v>0</v>
          </cell>
          <cell r="V1425">
            <v>0</v>
          </cell>
          <cell r="W1425">
            <v>0</v>
          </cell>
          <cell r="X1425">
            <v>0</v>
          </cell>
          <cell r="Y1425">
            <v>0</v>
          </cell>
        </row>
        <row r="1426">
          <cell r="A1426">
            <v>200107</v>
          </cell>
          <cell r="B1426" t="str">
            <v>np02</v>
          </cell>
          <cell r="C1426" t="str">
            <v>np</v>
          </cell>
          <cell r="D1426">
            <v>37103</v>
          </cell>
          <cell r="E1426">
            <v>37103</v>
          </cell>
          <cell r="F1426">
            <v>37585</v>
          </cell>
          <cell r="G1426">
            <v>37103</v>
          </cell>
          <cell r="H1426">
            <v>1487.4</v>
          </cell>
          <cell r="I1426">
            <v>1487.4</v>
          </cell>
          <cell r="J1426" t="str">
            <v>Фосфорит</v>
          </cell>
          <cell r="K1426" t="str">
            <v>Фосфорит</v>
          </cell>
          <cell r="L1426" t="str">
            <v>GMF</v>
          </cell>
          <cell r="M1426" t="str">
            <v>Express Eng</v>
          </cell>
          <cell r="N1426">
            <v>102</v>
          </cell>
          <cell r="O1426">
            <v>151714.79999999999</v>
          </cell>
          <cell r="P1426">
            <v>151714.79999999999</v>
          </cell>
          <cell r="Q1426">
            <v>0</v>
          </cell>
          <cell r="R1426">
            <v>-95</v>
          </cell>
          <cell r="S1426">
            <v>-141303</v>
          </cell>
          <cell r="T1426">
            <v>-141303</v>
          </cell>
          <cell r="U1426">
            <v>0</v>
          </cell>
          <cell r="V1426">
            <v>0</v>
          </cell>
          <cell r="W1426">
            <v>0</v>
          </cell>
          <cell r="X1426">
            <v>0</v>
          </cell>
          <cell r="Y1426">
            <v>0</v>
          </cell>
        </row>
        <row r="1427">
          <cell r="A1427">
            <v>200108</v>
          </cell>
          <cell r="B1427" t="str">
            <v>np03</v>
          </cell>
          <cell r="C1427" t="str">
            <v>np</v>
          </cell>
          <cell r="D1427">
            <v>37113</v>
          </cell>
          <cell r="E1427">
            <v>37113</v>
          </cell>
          <cell r="F1427">
            <v>37116</v>
          </cell>
          <cell r="G1427">
            <v>37116</v>
          </cell>
          <cell r="H1427">
            <v>14655</v>
          </cell>
          <cell r="I1427">
            <v>14602.5</v>
          </cell>
          <cell r="J1427" t="str">
            <v>Фосфорит</v>
          </cell>
          <cell r="K1427" t="str">
            <v>Фосфорит</v>
          </cell>
          <cell r="L1427" t="str">
            <v>GMF</v>
          </cell>
          <cell r="M1427" t="str">
            <v>Helm</v>
          </cell>
          <cell r="N1427">
            <v>106</v>
          </cell>
          <cell r="O1427">
            <v>1547865</v>
          </cell>
          <cell r="P1427">
            <v>1547865</v>
          </cell>
          <cell r="Q1427">
            <v>0</v>
          </cell>
          <cell r="R1427">
            <v>-95</v>
          </cell>
          <cell r="S1427">
            <v>-1392225</v>
          </cell>
          <cell r="T1427">
            <v>-1392225</v>
          </cell>
          <cell r="U1427">
            <v>0</v>
          </cell>
          <cell r="V1427">
            <v>-8.2204999999999995</v>
          </cell>
          <cell r="W1427">
            <v>-120039.13</v>
          </cell>
          <cell r="X1427">
            <v>-120039.13</v>
          </cell>
          <cell r="Y1427">
            <v>0</v>
          </cell>
        </row>
        <row r="1428">
          <cell r="A1428">
            <v>200109</v>
          </cell>
          <cell r="B1428" t="str">
            <v>np05</v>
          </cell>
          <cell r="C1428" t="str">
            <v>np</v>
          </cell>
          <cell r="D1428">
            <v>37144</v>
          </cell>
          <cell r="E1428">
            <v>37145</v>
          </cell>
          <cell r="F1428">
            <v>37149</v>
          </cell>
          <cell r="G1428">
            <v>37147</v>
          </cell>
          <cell r="H1428">
            <v>19543.8</v>
          </cell>
          <cell r="I1428">
            <v>19517.284</v>
          </cell>
          <cell r="J1428" t="str">
            <v>Фосфорит</v>
          </cell>
          <cell r="K1428" t="str">
            <v>Фосфорит</v>
          </cell>
          <cell r="L1428" t="str">
            <v>GMF</v>
          </cell>
          <cell r="M1428" t="str">
            <v>Wittraco</v>
          </cell>
          <cell r="N1428">
            <v>110</v>
          </cell>
          <cell r="O1428">
            <v>2146901.2400000002</v>
          </cell>
          <cell r="P1428">
            <v>2146901.2400000002</v>
          </cell>
          <cell r="Q1428">
            <v>0</v>
          </cell>
          <cell r="R1428">
            <v>-95.099900000000005</v>
          </cell>
          <cell r="S1428">
            <v>-1858612.6</v>
          </cell>
          <cell r="T1428">
            <v>-1858612.6</v>
          </cell>
          <cell r="U1428">
            <v>0</v>
          </cell>
          <cell r="V1428">
            <v>-8.1402999999999999</v>
          </cell>
          <cell r="W1428">
            <v>-158876.94</v>
          </cell>
          <cell r="X1428">
            <v>-158876.94</v>
          </cell>
          <cell r="Y1428">
            <v>0</v>
          </cell>
        </row>
        <row r="1429">
          <cell r="A1429">
            <v>200109</v>
          </cell>
          <cell r="B1429" t="str">
            <v>np06</v>
          </cell>
          <cell r="C1429" t="str">
            <v>np</v>
          </cell>
          <cell r="D1429">
            <v>37142</v>
          </cell>
          <cell r="E1429">
            <v>37151</v>
          </cell>
          <cell r="F1429">
            <v>37144</v>
          </cell>
          <cell r="G1429">
            <v>37156</v>
          </cell>
          <cell r="H1429">
            <v>15054</v>
          </cell>
          <cell r="I1429">
            <v>15054</v>
          </cell>
          <cell r="J1429" t="str">
            <v>Белореченск</v>
          </cell>
          <cell r="K1429" t="str">
            <v>КГОК</v>
          </cell>
          <cell r="L1429" t="str">
            <v>GMF</v>
          </cell>
          <cell r="M1429" t="str">
            <v>Helm</v>
          </cell>
          <cell r="N1429">
            <v>109</v>
          </cell>
          <cell r="O1429">
            <v>1640886</v>
          </cell>
          <cell r="P1429">
            <v>1640886</v>
          </cell>
          <cell r="Q1429">
            <v>0</v>
          </cell>
          <cell r="R1429">
            <v>-90</v>
          </cell>
          <cell r="S1429">
            <v>-1354860</v>
          </cell>
          <cell r="T1429">
            <v>-1354860</v>
          </cell>
          <cell r="U1429">
            <v>0</v>
          </cell>
          <cell r="V1429">
            <v>-12.4413</v>
          </cell>
          <cell r="W1429">
            <v>-187291.51</v>
          </cell>
          <cell r="X1429">
            <v>-192020.53</v>
          </cell>
          <cell r="Y1429">
            <v>4729.0200000000004</v>
          </cell>
        </row>
        <row r="1430">
          <cell r="A1430">
            <v>200108</v>
          </cell>
          <cell r="B1430" t="str">
            <v>np07</v>
          </cell>
          <cell r="C1430" t="str">
            <v>np</v>
          </cell>
          <cell r="D1430">
            <v>37558</v>
          </cell>
          <cell r="E1430">
            <v>37120</v>
          </cell>
          <cell r="F1430">
            <v>37120</v>
          </cell>
          <cell r="G1430">
            <v>37120</v>
          </cell>
          <cell r="H1430">
            <v>1391.7</v>
          </cell>
          <cell r="I1430">
            <v>1391.7</v>
          </cell>
          <cell r="J1430" t="str">
            <v>Lifosa</v>
          </cell>
          <cell r="K1430" t="str">
            <v>Lifosa</v>
          </cell>
          <cell r="L1430" t="str">
            <v>GMF</v>
          </cell>
          <cell r="M1430" t="str">
            <v>Kemira Agro</v>
          </cell>
          <cell r="N1430">
            <v>142.5</v>
          </cell>
          <cell r="O1430">
            <v>198317.25</v>
          </cell>
          <cell r="P1430">
            <v>198317.25</v>
          </cell>
          <cell r="Q1430">
            <v>0</v>
          </cell>
          <cell r="R1430">
            <v>-141</v>
          </cell>
          <cell r="S1430">
            <v>-196229.7</v>
          </cell>
          <cell r="T1430">
            <v>-196229.7</v>
          </cell>
          <cell r="U1430">
            <v>0</v>
          </cell>
          <cell r="V1430">
            <v>0</v>
          </cell>
          <cell r="W1430">
            <v>0</v>
          </cell>
          <cell r="X1430">
            <v>0</v>
          </cell>
          <cell r="Y1430">
            <v>0</v>
          </cell>
        </row>
        <row r="1431">
          <cell r="A1431">
            <v>200108</v>
          </cell>
          <cell r="B1431" t="str">
            <v>np08</v>
          </cell>
          <cell r="C1431" t="str">
            <v>np</v>
          </cell>
          <cell r="D1431">
            <v>37555</v>
          </cell>
          <cell r="E1431">
            <v>37122</v>
          </cell>
          <cell r="F1431">
            <v>37121</v>
          </cell>
          <cell r="G1431">
            <v>37122</v>
          </cell>
          <cell r="H1431">
            <v>7050</v>
          </cell>
          <cell r="I1431">
            <v>7050</v>
          </cell>
          <cell r="J1431" t="str">
            <v>Lifosa</v>
          </cell>
          <cell r="K1431" t="str">
            <v>Lifosa</v>
          </cell>
          <cell r="L1431" t="str">
            <v>GMF</v>
          </cell>
          <cell r="M1431" t="str">
            <v>Kemira Agro</v>
          </cell>
          <cell r="N1431">
            <v>142.5</v>
          </cell>
          <cell r="O1431">
            <v>1004625</v>
          </cell>
          <cell r="P1431">
            <v>1004625</v>
          </cell>
          <cell r="Q1431">
            <v>0</v>
          </cell>
          <cell r="R1431">
            <v>-141</v>
          </cell>
          <cell r="S1431">
            <v>-994050</v>
          </cell>
          <cell r="T1431">
            <v>-994050</v>
          </cell>
          <cell r="U1431">
            <v>0</v>
          </cell>
          <cell r="V1431">
            <v>0</v>
          </cell>
          <cell r="W1431">
            <v>0</v>
          </cell>
          <cell r="X1431">
            <v>0</v>
          </cell>
          <cell r="Y1431">
            <v>0</v>
          </cell>
        </row>
        <row r="1432">
          <cell r="A1432">
            <v>200112</v>
          </cell>
          <cell r="B1432" t="str">
            <v>np10</v>
          </cell>
          <cell r="C1432" t="str">
            <v>np</v>
          </cell>
          <cell r="D1432">
            <v>37208</v>
          </cell>
          <cell r="E1432">
            <v>37210</v>
          </cell>
          <cell r="F1432">
            <v>37226</v>
          </cell>
          <cell r="G1432">
            <v>37226</v>
          </cell>
          <cell r="H1432">
            <v>9892.6</v>
          </cell>
          <cell r="I1432">
            <v>9950.6710000000003</v>
          </cell>
          <cell r="J1432" t="str">
            <v>Фосфорит</v>
          </cell>
          <cell r="K1432" t="str">
            <v>Фосфорит</v>
          </cell>
          <cell r="L1432" t="str">
            <v>GMF</v>
          </cell>
          <cell r="M1432" t="str">
            <v>Agrosin</v>
          </cell>
          <cell r="N1432">
            <v>102</v>
          </cell>
          <cell r="O1432">
            <v>1014968.44</v>
          </cell>
          <cell r="P1432">
            <v>1014968.44</v>
          </cell>
          <cell r="Q1432">
            <v>0</v>
          </cell>
          <cell r="R1432">
            <v>-95.5</v>
          </cell>
          <cell r="S1432">
            <v>-944743.3</v>
          </cell>
          <cell r="T1432">
            <v>-944743.3</v>
          </cell>
          <cell r="U1432">
            <v>0</v>
          </cell>
          <cell r="V1432">
            <v>-9.5023999999999997</v>
          </cell>
          <cell r="W1432">
            <v>-94555.36</v>
          </cell>
          <cell r="X1432">
            <v>-94555.36</v>
          </cell>
          <cell r="Y1432">
            <v>0</v>
          </cell>
        </row>
        <row r="1433">
          <cell r="A1433">
            <v>200112</v>
          </cell>
          <cell r="B1433" t="str">
            <v>np10a</v>
          </cell>
          <cell r="C1433" t="str">
            <v>np</v>
          </cell>
          <cell r="D1433">
            <v>37208</v>
          </cell>
          <cell r="E1433">
            <v>37210</v>
          </cell>
          <cell r="F1433">
            <v>37226</v>
          </cell>
          <cell r="G1433">
            <v>37226</v>
          </cell>
          <cell r="H1433">
            <v>549.279</v>
          </cell>
          <cell r="I1433">
            <v>549.279</v>
          </cell>
          <cell r="J1433" t="str">
            <v>Фосфорит2</v>
          </cell>
          <cell r="K1433" t="str">
            <v>Фосфорит2</v>
          </cell>
          <cell r="L1433" t="str">
            <v>GMF</v>
          </cell>
          <cell r="M1433" t="str">
            <v>Agrosin</v>
          </cell>
          <cell r="N1433">
            <v>102</v>
          </cell>
          <cell r="O1433">
            <v>56026.46</v>
          </cell>
          <cell r="P1433">
            <v>56026.46</v>
          </cell>
          <cell r="Q1433">
            <v>0</v>
          </cell>
          <cell r="R1433">
            <v>-89.4</v>
          </cell>
          <cell r="S1433">
            <v>-49105.54</v>
          </cell>
          <cell r="T1433">
            <v>-49105.54</v>
          </cell>
          <cell r="U1433">
            <v>0</v>
          </cell>
          <cell r="V1433">
            <v>-9.5023999999999997</v>
          </cell>
          <cell r="W1433">
            <v>-5219.47</v>
          </cell>
          <cell r="X1433">
            <v>-5219.47</v>
          </cell>
          <cell r="Y1433">
            <v>0</v>
          </cell>
        </row>
        <row r="1434">
          <cell r="A1434">
            <v>200108</v>
          </cell>
          <cell r="B1434" t="str">
            <v>np11</v>
          </cell>
          <cell r="C1434" t="str">
            <v>np</v>
          </cell>
          <cell r="D1434">
            <v>37113</v>
          </cell>
          <cell r="E1434">
            <v>37127</v>
          </cell>
          <cell r="F1434">
            <v>37127</v>
          </cell>
          <cell r="G1434">
            <v>37127</v>
          </cell>
          <cell r="H1434">
            <v>3012.28</v>
          </cell>
          <cell r="I1434">
            <v>3012.28</v>
          </cell>
          <cell r="J1434" t="str">
            <v>Lifosa</v>
          </cell>
          <cell r="K1434" t="str">
            <v>Lifosa</v>
          </cell>
          <cell r="L1434" t="str">
            <v>GMF</v>
          </cell>
          <cell r="M1434" t="str">
            <v>Kemira Agro</v>
          </cell>
          <cell r="N1434">
            <v>142.5</v>
          </cell>
          <cell r="O1434">
            <v>429249.9</v>
          </cell>
          <cell r="P1434">
            <v>429249.9</v>
          </cell>
          <cell r="Q1434">
            <v>0</v>
          </cell>
          <cell r="R1434">
            <v>-141</v>
          </cell>
          <cell r="S1434">
            <v>-424731.48</v>
          </cell>
          <cell r="T1434">
            <v>-424731.48</v>
          </cell>
          <cell r="U1434">
            <v>0</v>
          </cell>
          <cell r="V1434">
            <v>0</v>
          </cell>
          <cell r="W1434">
            <v>0</v>
          </cell>
          <cell r="X1434">
            <v>0</v>
          </cell>
          <cell r="Y1434">
            <v>0</v>
          </cell>
        </row>
        <row r="1435">
          <cell r="A1435">
            <v>200108</v>
          </cell>
          <cell r="B1435" t="str">
            <v>np12</v>
          </cell>
          <cell r="C1435" t="str">
            <v>np</v>
          </cell>
          <cell r="D1435">
            <v>37144</v>
          </cell>
          <cell r="E1435">
            <v>37128</v>
          </cell>
          <cell r="F1435">
            <v>37128</v>
          </cell>
          <cell r="G1435">
            <v>37128</v>
          </cell>
          <cell r="H1435">
            <v>4090.7</v>
          </cell>
          <cell r="I1435">
            <v>4090.7</v>
          </cell>
          <cell r="J1435" t="str">
            <v>Lifosa</v>
          </cell>
          <cell r="K1435" t="str">
            <v>Lifosa</v>
          </cell>
          <cell r="L1435" t="str">
            <v>GMF</v>
          </cell>
          <cell r="M1435" t="str">
            <v>Kemira Agro</v>
          </cell>
          <cell r="N1435">
            <v>142.5</v>
          </cell>
          <cell r="O1435">
            <v>582924.75</v>
          </cell>
          <cell r="P1435">
            <v>582924.75</v>
          </cell>
          <cell r="Q1435">
            <v>0</v>
          </cell>
          <cell r="R1435">
            <v>-141</v>
          </cell>
          <cell r="S1435">
            <v>-576788.69999999995</v>
          </cell>
          <cell r="T1435">
            <v>-576788.69999999995</v>
          </cell>
          <cell r="U1435">
            <v>0</v>
          </cell>
          <cell r="V1435">
            <v>0</v>
          </cell>
          <cell r="W1435">
            <v>0</v>
          </cell>
          <cell r="X1435">
            <v>0</v>
          </cell>
          <cell r="Y1435">
            <v>0</v>
          </cell>
        </row>
        <row r="1436">
          <cell r="A1436">
            <v>200109</v>
          </cell>
          <cell r="B1436" t="str">
            <v>np13</v>
          </cell>
          <cell r="C1436" t="str">
            <v>np</v>
          </cell>
          <cell r="D1436">
            <v>37142</v>
          </cell>
          <cell r="E1436">
            <v>37163</v>
          </cell>
          <cell r="F1436">
            <v>37163</v>
          </cell>
          <cell r="G1436">
            <v>37163</v>
          </cell>
          <cell r="H1436">
            <v>5930.46</v>
          </cell>
          <cell r="I1436">
            <v>5930.46</v>
          </cell>
          <cell r="J1436" t="str">
            <v>Lifosa</v>
          </cell>
          <cell r="K1436" t="str">
            <v>Lifosa</v>
          </cell>
          <cell r="L1436" t="str">
            <v>GMF</v>
          </cell>
          <cell r="M1436" t="str">
            <v>Kemira Agro</v>
          </cell>
          <cell r="N1436">
            <v>142.5</v>
          </cell>
          <cell r="O1436">
            <v>845090.55</v>
          </cell>
          <cell r="P1436">
            <v>845090.55</v>
          </cell>
          <cell r="Q1436">
            <v>0</v>
          </cell>
          <cell r="R1436">
            <v>-141</v>
          </cell>
          <cell r="S1436">
            <v>-836194.86</v>
          </cell>
          <cell r="T1436">
            <v>-836194.86</v>
          </cell>
          <cell r="U1436">
            <v>0</v>
          </cell>
          <cell r="V1436">
            <v>0</v>
          </cell>
          <cell r="W1436">
            <v>0</v>
          </cell>
          <cell r="X1436">
            <v>0</v>
          </cell>
          <cell r="Y1436">
            <v>0</v>
          </cell>
        </row>
        <row r="1437">
          <cell r="A1437">
            <v>200109</v>
          </cell>
          <cell r="B1437" t="str">
            <v>np14</v>
          </cell>
          <cell r="C1437" t="str">
            <v>np</v>
          </cell>
          <cell r="D1437">
            <v>37151</v>
          </cell>
          <cell r="E1437">
            <v>37156</v>
          </cell>
          <cell r="F1437">
            <v>37120</v>
          </cell>
          <cell r="G1437">
            <v>37156</v>
          </cell>
          <cell r="H1437">
            <v>65</v>
          </cell>
          <cell r="I1437">
            <v>65</v>
          </cell>
          <cell r="J1437" t="str">
            <v>Фосфорит</v>
          </cell>
          <cell r="K1437" t="str">
            <v>Фосфорит</v>
          </cell>
          <cell r="L1437" t="str">
            <v>GMF</v>
          </cell>
          <cell r="M1437" t="str">
            <v>Express Eng</v>
          </cell>
          <cell r="N1437">
            <v>104.5</v>
          </cell>
          <cell r="O1437">
            <v>6792.5</v>
          </cell>
          <cell r="P1437">
            <v>6792.5</v>
          </cell>
          <cell r="Q1437">
            <v>0</v>
          </cell>
          <cell r="R1437">
            <v>-100</v>
          </cell>
          <cell r="S1437">
            <v>-6500</v>
          </cell>
          <cell r="T1437">
            <v>-6500</v>
          </cell>
          <cell r="U1437">
            <v>0</v>
          </cell>
          <cell r="V1437">
            <v>0</v>
          </cell>
          <cell r="W1437">
            <v>0</v>
          </cell>
          <cell r="X1437">
            <v>0</v>
          </cell>
          <cell r="Y1437">
            <v>0</v>
          </cell>
        </row>
        <row r="1438">
          <cell r="A1438">
            <v>200111</v>
          </cell>
          <cell r="B1438" t="str">
            <v>np15</v>
          </cell>
          <cell r="C1438" t="str">
            <v>np</v>
          </cell>
          <cell r="D1438">
            <v>37220</v>
          </cell>
          <cell r="E1438">
            <v>37218</v>
          </cell>
          <cell r="F1438">
            <v>37121</v>
          </cell>
          <cell r="G1438">
            <v>37218</v>
          </cell>
          <cell r="H1438">
            <v>832.1</v>
          </cell>
          <cell r="I1438">
            <v>832.1</v>
          </cell>
          <cell r="J1438" t="str">
            <v>Фосфорит</v>
          </cell>
          <cell r="K1438" t="str">
            <v>Фосфорит</v>
          </cell>
          <cell r="L1438" t="str">
            <v>GMF</v>
          </cell>
          <cell r="M1438" t="str">
            <v>SCPA</v>
          </cell>
          <cell r="N1438">
            <v>106.6</v>
          </cell>
          <cell r="O1438">
            <v>88701.86</v>
          </cell>
          <cell r="P1438">
            <v>88701.86</v>
          </cell>
          <cell r="Q1438">
            <v>0</v>
          </cell>
          <cell r="R1438">
            <v>-89.4</v>
          </cell>
          <cell r="S1438">
            <v>-74389.740000000005</v>
          </cell>
          <cell r="T1438">
            <v>-74389.740000000005</v>
          </cell>
          <cell r="U1438">
            <v>0</v>
          </cell>
          <cell r="V1438">
            <v>0</v>
          </cell>
          <cell r="W1438">
            <v>0</v>
          </cell>
          <cell r="X1438">
            <v>0</v>
          </cell>
          <cell r="Y1438">
            <v>0</v>
          </cell>
        </row>
        <row r="1439">
          <cell r="A1439">
            <v>200109</v>
          </cell>
          <cell r="B1439" t="str">
            <v>np16</v>
          </cell>
          <cell r="C1439" t="str">
            <v>np</v>
          </cell>
          <cell r="D1439">
            <v>37208</v>
          </cell>
          <cell r="E1439">
            <v>37164</v>
          </cell>
          <cell r="F1439">
            <v>37164</v>
          </cell>
          <cell r="G1439">
            <v>37164</v>
          </cell>
          <cell r="H1439">
            <v>6027.58</v>
          </cell>
          <cell r="I1439">
            <v>6027.58</v>
          </cell>
          <cell r="J1439" t="str">
            <v>Lifosa</v>
          </cell>
          <cell r="K1439" t="str">
            <v>Lifosa</v>
          </cell>
          <cell r="L1439" t="str">
            <v>GMF</v>
          </cell>
          <cell r="M1439" t="str">
            <v>Kemira Agro</v>
          </cell>
          <cell r="N1439">
            <v>142.5</v>
          </cell>
          <cell r="O1439">
            <v>858930.15</v>
          </cell>
          <cell r="P1439">
            <v>858930.15</v>
          </cell>
          <cell r="Q1439">
            <v>0</v>
          </cell>
          <cell r="R1439">
            <v>-141</v>
          </cell>
          <cell r="S1439">
            <v>-849888.78</v>
          </cell>
          <cell r="T1439">
            <v>-849888.78</v>
          </cell>
          <cell r="U1439">
            <v>0</v>
          </cell>
          <cell r="V1439">
            <v>0</v>
          </cell>
          <cell r="W1439">
            <v>0</v>
          </cell>
          <cell r="X1439">
            <v>0</v>
          </cell>
          <cell r="Y1439">
            <v>0</v>
          </cell>
        </row>
        <row r="1440">
          <cell r="A1440">
            <v>200110</v>
          </cell>
          <cell r="B1440" t="str">
            <v>np17</v>
          </cell>
          <cell r="C1440" t="str">
            <v>np</v>
          </cell>
          <cell r="D1440">
            <v>37208</v>
          </cell>
          <cell r="E1440">
            <v>37191</v>
          </cell>
          <cell r="F1440">
            <v>37191</v>
          </cell>
          <cell r="G1440">
            <v>37191</v>
          </cell>
          <cell r="H1440">
            <v>5928.29</v>
          </cell>
          <cell r="I1440">
            <v>5928.29</v>
          </cell>
          <cell r="J1440" t="str">
            <v>Lifosa</v>
          </cell>
          <cell r="K1440" t="str">
            <v>Lifosa</v>
          </cell>
          <cell r="L1440" t="str">
            <v>GMF</v>
          </cell>
          <cell r="M1440" t="str">
            <v>Kemira Agro</v>
          </cell>
          <cell r="N1440">
            <v>142.5</v>
          </cell>
          <cell r="O1440">
            <v>844781.33</v>
          </cell>
          <cell r="P1440">
            <v>844781.33</v>
          </cell>
          <cell r="Q1440">
            <v>0</v>
          </cell>
          <cell r="R1440">
            <v>-141</v>
          </cell>
          <cell r="S1440">
            <v>-835888.89</v>
          </cell>
          <cell r="T1440">
            <v>-835888.89</v>
          </cell>
          <cell r="U1440">
            <v>0</v>
          </cell>
          <cell r="V1440">
            <v>0</v>
          </cell>
          <cell r="W1440">
            <v>0</v>
          </cell>
          <cell r="X1440">
            <v>0</v>
          </cell>
          <cell r="Y1440">
            <v>0</v>
          </cell>
        </row>
        <row r="1441">
          <cell r="A1441">
            <v>200112</v>
          </cell>
          <cell r="B1441" t="str">
            <v>np22</v>
          </cell>
          <cell r="C1441" t="str">
            <v>np</v>
          </cell>
          <cell r="D1441">
            <v>37210</v>
          </cell>
          <cell r="E1441">
            <v>37200</v>
          </cell>
          <cell r="F1441">
            <v>37235</v>
          </cell>
          <cell r="G1441">
            <v>37233</v>
          </cell>
          <cell r="H1441">
            <v>19015.400000000001</v>
          </cell>
          <cell r="I1441">
            <v>18892.099999999999</v>
          </cell>
          <cell r="J1441" t="str">
            <v>Фосфорит</v>
          </cell>
          <cell r="K1441" t="str">
            <v>Фосфорит</v>
          </cell>
          <cell r="L1441" t="str">
            <v>GMF</v>
          </cell>
          <cell r="M1441" t="str">
            <v>Agrosin</v>
          </cell>
          <cell r="N1441">
            <v>92</v>
          </cell>
          <cell r="O1441">
            <v>1738073.2</v>
          </cell>
          <cell r="P1441">
            <v>1738073.2</v>
          </cell>
          <cell r="Q1441">
            <v>0</v>
          </cell>
          <cell r="R1441">
            <v>-80.5</v>
          </cell>
          <cell r="S1441">
            <v>-1530739.7</v>
          </cell>
          <cell r="T1441">
            <v>-1530739.7</v>
          </cell>
          <cell r="U1441">
            <v>0</v>
          </cell>
          <cell r="V1441">
            <v>-10.134399999999999</v>
          </cell>
          <cell r="W1441">
            <v>-191459.79</v>
          </cell>
          <cell r="X1441">
            <v>-191459.79</v>
          </cell>
          <cell r="Y1441">
            <v>0</v>
          </cell>
        </row>
        <row r="1442">
          <cell r="A1442">
            <v>200112</v>
          </cell>
          <cell r="B1442" t="str">
            <v>np22a</v>
          </cell>
          <cell r="C1442" t="str">
            <v>np</v>
          </cell>
          <cell r="D1442">
            <v>37210</v>
          </cell>
          <cell r="E1442">
            <v>37200</v>
          </cell>
          <cell r="F1442">
            <v>37235</v>
          </cell>
          <cell r="G1442">
            <v>37233</v>
          </cell>
          <cell r="H1442">
            <v>1957.5</v>
          </cell>
          <cell r="I1442">
            <v>1957.5</v>
          </cell>
          <cell r="J1442" t="str">
            <v>Фосфорит2</v>
          </cell>
          <cell r="K1442" t="str">
            <v>Фосфорит2</v>
          </cell>
          <cell r="L1442" t="str">
            <v>GMF</v>
          </cell>
          <cell r="M1442" t="str">
            <v>Agrosin</v>
          </cell>
          <cell r="N1442">
            <v>92</v>
          </cell>
          <cell r="O1442">
            <v>180090</v>
          </cell>
          <cell r="P1442">
            <v>180090</v>
          </cell>
          <cell r="Q1442">
            <v>0</v>
          </cell>
          <cell r="R1442">
            <v>-80.5</v>
          </cell>
          <cell r="S1442">
            <v>-157578.75</v>
          </cell>
          <cell r="T1442">
            <v>-157578.75</v>
          </cell>
          <cell r="U1442">
            <v>0</v>
          </cell>
          <cell r="V1442">
            <v>-10.134399999999999</v>
          </cell>
          <cell r="W1442">
            <v>-19838.060000000001</v>
          </cell>
          <cell r="X1442">
            <v>-19838.060000000001</v>
          </cell>
          <cell r="Y1442">
            <v>0</v>
          </cell>
        </row>
        <row r="1443">
          <cell r="A1443">
            <v>200110</v>
          </cell>
          <cell r="B1443" t="str">
            <v>np24</v>
          </cell>
          <cell r="C1443" t="str">
            <v>np</v>
          </cell>
          <cell r="D1443">
            <v>37535</v>
          </cell>
          <cell r="E1443">
            <v>37194</v>
          </cell>
          <cell r="F1443">
            <v>37194</v>
          </cell>
          <cell r="G1443">
            <v>37194</v>
          </cell>
          <cell r="H1443">
            <v>5709.32</v>
          </cell>
          <cell r="I1443">
            <v>5709.32</v>
          </cell>
          <cell r="J1443" t="str">
            <v>Lifosa</v>
          </cell>
          <cell r="K1443" t="str">
            <v>Lifosa</v>
          </cell>
          <cell r="L1443" t="str">
            <v>GMF</v>
          </cell>
          <cell r="M1443" t="str">
            <v>Kemira Agro</v>
          </cell>
          <cell r="N1443">
            <v>142.5</v>
          </cell>
          <cell r="O1443">
            <v>813578.1</v>
          </cell>
          <cell r="P1443">
            <v>813578.1</v>
          </cell>
          <cell r="Q1443">
            <v>0</v>
          </cell>
          <cell r="R1443">
            <v>-141</v>
          </cell>
          <cell r="S1443">
            <v>-805014.12</v>
          </cell>
          <cell r="T1443">
            <v>-805014.12</v>
          </cell>
          <cell r="U1443">
            <v>0</v>
          </cell>
          <cell r="V1443">
            <v>0</v>
          </cell>
          <cell r="W1443">
            <v>0</v>
          </cell>
          <cell r="X1443">
            <v>0</v>
          </cell>
          <cell r="Y1443">
            <v>0</v>
          </cell>
        </row>
        <row r="1444">
          <cell r="A1444">
            <v>200112</v>
          </cell>
          <cell r="B1444" t="str">
            <v>np25</v>
          </cell>
          <cell r="C1444" t="str">
            <v>np</v>
          </cell>
          <cell r="D1444">
            <v>37225</v>
          </cell>
          <cell r="E1444">
            <v>37224</v>
          </cell>
          <cell r="F1444">
            <v>37235</v>
          </cell>
          <cell r="G1444">
            <v>37240</v>
          </cell>
          <cell r="H1444">
            <v>20947.920999999998</v>
          </cell>
          <cell r="I1444">
            <v>21064.42</v>
          </cell>
          <cell r="J1444" t="str">
            <v>Фосфорит2</v>
          </cell>
          <cell r="K1444" t="str">
            <v>Фосфорит2</v>
          </cell>
          <cell r="L1444" t="str">
            <v>GMF</v>
          </cell>
          <cell r="M1444" t="str">
            <v>Mekatrade</v>
          </cell>
          <cell r="N1444">
            <v>102</v>
          </cell>
          <cell r="O1444">
            <v>2148570.84</v>
          </cell>
          <cell r="P1444">
            <v>2148570.84</v>
          </cell>
          <cell r="Q1444">
            <v>0</v>
          </cell>
          <cell r="R1444">
            <v>-89.4</v>
          </cell>
          <cell r="S1444">
            <v>-1872744.14</v>
          </cell>
          <cell r="T1444">
            <v>-1872744.14</v>
          </cell>
          <cell r="U1444">
            <v>0</v>
          </cell>
          <cell r="V1444">
            <v>-8.2081999999999997</v>
          </cell>
          <cell r="W1444">
            <v>-172900.89</v>
          </cell>
          <cell r="X1444">
            <v>-172900.89</v>
          </cell>
          <cell r="Y1444">
            <v>0</v>
          </cell>
        </row>
        <row r="1445">
          <cell r="A1445">
            <v>200111</v>
          </cell>
          <cell r="B1445" t="str">
            <v>np26</v>
          </cell>
          <cell r="C1445" t="str">
            <v>np</v>
          </cell>
          <cell r="D1445">
            <v>37220</v>
          </cell>
          <cell r="E1445">
            <v>37215</v>
          </cell>
          <cell r="F1445">
            <v>37213</v>
          </cell>
          <cell r="G1445">
            <v>37215</v>
          </cell>
          <cell r="H1445">
            <v>1415.83</v>
          </cell>
          <cell r="I1445">
            <v>1415.83</v>
          </cell>
          <cell r="J1445" t="str">
            <v>Lifosa</v>
          </cell>
          <cell r="K1445" t="str">
            <v>Lifosa</v>
          </cell>
          <cell r="L1445" t="str">
            <v>GMF</v>
          </cell>
          <cell r="M1445" t="str">
            <v>Kemira Agro</v>
          </cell>
          <cell r="N1445">
            <v>142.5</v>
          </cell>
          <cell r="O1445">
            <v>201755.78</v>
          </cell>
          <cell r="P1445">
            <v>201755.78</v>
          </cell>
          <cell r="Q1445">
            <v>0</v>
          </cell>
          <cell r="R1445">
            <v>-141</v>
          </cell>
          <cell r="S1445">
            <v>-199632.03</v>
          </cell>
          <cell r="T1445">
            <v>-199632.03</v>
          </cell>
          <cell r="U1445">
            <v>0</v>
          </cell>
          <cell r="V1445">
            <v>0</v>
          </cell>
          <cell r="W1445">
            <v>0</v>
          </cell>
          <cell r="X1445">
            <v>0</v>
          </cell>
          <cell r="Y1445">
            <v>0</v>
          </cell>
        </row>
        <row r="1446">
          <cell r="A1446">
            <v>200203</v>
          </cell>
          <cell r="B1446" t="str">
            <v>np27</v>
          </cell>
          <cell r="C1446" t="str">
            <v>np</v>
          </cell>
          <cell r="D1446">
            <v>37279</v>
          </cell>
          <cell r="E1446">
            <v>37279</v>
          </cell>
          <cell r="F1446">
            <v>37312</v>
          </cell>
          <cell r="G1446">
            <v>37319</v>
          </cell>
          <cell r="H1446">
            <v>25994.3</v>
          </cell>
          <cell r="I1446">
            <v>25892.959999999999</v>
          </cell>
          <cell r="J1446" t="str">
            <v>Фосфорит2</v>
          </cell>
          <cell r="K1446" t="str">
            <v>Фосфорит2</v>
          </cell>
          <cell r="L1446" t="str">
            <v>GMF</v>
          </cell>
          <cell r="M1446" t="str">
            <v>Mekatrade</v>
          </cell>
          <cell r="N1446">
            <v>105</v>
          </cell>
          <cell r="O1446">
            <v>2718760.8</v>
          </cell>
          <cell r="P1446">
            <v>2718760.8</v>
          </cell>
          <cell r="Q1446">
            <v>0</v>
          </cell>
          <cell r="R1446">
            <v>-90.3</v>
          </cell>
          <cell r="S1446">
            <v>-2347285.29</v>
          </cell>
          <cell r="T1446">
            <v>-2347285.29</v>
          </cell>
          <cell r="U1446">
            <v>0</v>
          </cell>
          <cell r="V1446">
            <v>-9.8640000000000008</v>
          </cell>
          <cell r="W1446">
            <v>-255408.66</v>
          </cell>
          <cell r="X1446">
            <v>-255408.66</v>
          </cell>
          <cell r="Y1446">
            <v>0</v>
          </cell>
        </row>
        <row r="1447">
          <cell r="A1447">
            <v>200112</v>
          </cell>
          <cell r="B1447" t="str">
            <v>np29</v>
          </cell>
          <cell r="C1447" t="str">
            <v>np</v>
          </cell>
          <cell r="D1447">
            <v>37245</v>
          </cell>
          <cell r="E1447">
            <v>37247</v>
          </cell>
          <cell r="F1447">
            <v>37191</v>
          </cell>
          <cell r="G1447">
            <v>37247</v>
          </cell>
          <cell r="H1447">
            <v>1234</v>
          </cell>
          <cell r="I1447">
            <v>1234</v>
          </cell>
          <cell r="J1447" t="str">
            <v>Фосфорит2</v>
          </cell>
          <cell r="K1447" t="str">
            <v>Фосфорит2</v>
          </cell>
          <cell r="L1447" t="str">
            <v>GMF</v>
          </cell>
          <cell r="M1447" t="str">
            <v>Express Eng</v>
          </cell>
          <cell r="N1447">
            <v>104.5</v>
          </cell>
          <cell r="O1447">
            <v>128953</v>
          </cell>
          <cell r="P1447">
            <v>128953</v>
          </cell>
          <cell r="Q1447">
            <v>0</v>
          </cell>
          <cell r="R1447">
            <v>-89.4</v>
          </cell>
          <cell r="S1447">
            <v>-110319.6</v>
          </cell>
          <cell r="T1447">
            <v>-110319.6</v>
          </cell>
          <cell r="U1447">
            <v>0</v>
          </cell>
          <cell r="V1447">
            <v>0</v>
          </cell>
          <cell r="W1447">
            <v>0</v>
          </cell>
          <cell r="X1447">
            <v>0</v>
          </cell>
          <cell r="Y1447">
            <v>0</v>
          </cell>
        </row>
        <row r="1448">
          <cell r="A1448">
            <v>200201</v>
          </cell>
          <cell r="B1448" t="str">
            <v>np30</v>
          </cell>
          <cell r="C1448" t="str">
            <v>np</v>
          </cell>
          <cell r="D1448">
            <v>37281</v>
          </cell>
          <cell r="E1448">
            <v>37284</v>
          </cell>
          <cell r="F1448">
            <v>37235</v>
          </cell>
          <cell r="G1448">
            <v>37284</v>
          </cell>
          <cell r="H1448">
            <v>268</v>
          </cell>
          <cell r="I1448">
            <v>268</v>
          </cell>
          <cell r="J1448" t="str">
            <v>Фосфорит2</v>
          </cell>
          <cell r="K1448" t="str">
            <v>Фосфорит2</v>
          </cell>
          <cell r="L1448" t="str">
            <v>GMF</v>
          </cell>
          <cell r="M1448" t="str">
            <v>IET</v>
          </cell>
          <cell r="N1448">
            <v>103.6</v>
          </cell>
          <cell r="O1448">
            <v>27764.799999999999</v>
          </cell>
          <cell r="P1448">
            <v>27764.799999999999</v>
          </cell>
          <cell r="Q1448">
            <v>0</v>
          </cell>
          <cell r="R1448">
            <v>-90.3</v>
          </cell>
          <cell r="S1448">
            <v>-24200.400000000001</v>
          </cell>
          <cell r="T1448">
            <v>-24200.400000000001</v>
          </cell>
          <cell r="U1448">
            <v>0</v>
          </cell>
          <cell r="V1448">
            <v>-0.66</v>
          </cell>
          <cell r="W1448">
            <v>-176.88</v>
          </cell>
          <cell r="X1448">
            <v>-176.88</v>
          </cell>
          <cell r="Y1448">
            <v>0</v>
          </cell>
        </row>
        <row r="1449">
          <cell r="A1449">
            <v>200202</v>
          </cell>
          <cell r="B1449" t="str">
            <v>np33</v>
          </cell>
          <cell r="C1449" t="str">
            <v>np</v>
          </cell>
          <cell r="D1449">
            <v>37302</v>
          </cell>
          <cell r="E1449">
            <v>37296</v>
          </cell>
          <cell r="F1449">
            <v>37307</v>
          </cell>
          <cell r="G1449">
            <v>37308</v>
          </cell>
          <cell r="H1449">
            <v>2738</v>
          </cell>
          <cell r="I1449">
            <v>2707.07</v>
          </cell>
          <cell r="J1449" t="str">
            <v>Фосфорит2</v>
          </cell>
          <cell r="K1449" t="str">
            <v>Фосфорит2</v>
          </cell>
          <cell r="L1449" t="str">
            <v>GMF</v>
          </cell>
          <cell r="M1449" t="str">
            <v>Helm</v>
          </cell>
          <cell r="N1449">
            <v>104</v>
          </cell>
          <cell r="O1449">
            <v>281535.28000000003</v>
          </cell>
          <cell r="P1449">
            <v>281535.28000000003</v>
          </cell>
          <cell r="Q1449">
            <v>0</v>
          </cell>
          <cell r="R1449">
            <v>-90.3</v>
          </cell>
          <cell r="S1449">
            <v>-247241.4</v>
          </cell>
          <cell r="T1449">
            <v>-247241.4</v>
          </cell>
          <cell r="U1449">
            <v>0</v>
          </cell>
          <cell r="V1449">
            <v>-12.876300000000001</v>
          </cell>
          <cell r="W1449">
            <v>-34857.120000000003</v>
          </cell>
          <cell r="X1449">
            <v>-34857.120000000003</v>
          </cell>
          <cell r="Y1449">
            <v>0</v>
          </cell>
        </row>
        <row r="1450">
          <cell r="A1450">
            <v>200201</v>
          </cell>
          <cell r="B1450" t="str">
            <v>np34</v>
          </cell>
          <cell r="C1450" t="str">
            <v>np</v>
          </cell>
          <cell r="D1450">
            <v>37278</v>
          </cell>
          <cell r="E1450">
            <v>37282</v>
          </cell>
          <cell r="F1450">
            <v>37284</v>
          </cell>
          <cell r="G1450">
            <v>37287</v>
          </cell>
          <cell r="H1450">
            <v>1020.8</v>
          </cell>
          <cell r="I1450">
            <v>1012.875</v>
          </cell>
          <cell r="J1450" t="str">
            <v>Фосфорит2</v>
          </cell>
          <cell r="K1450" t="str">
            <v>Фосфорит2</v>
          </cell>
          <cell r="L1450" t="str">
            <v>GMF</v>
          </cell>
          <cell r="M1450" t="str">
            <v>Unifert</v>
          </cell>
          <cell r="N1450">
            <v>105</v>
          </cell>
          <cell r="O1450">
            <v>106351.88</v>
          </cell>
          <cell r="P1450">
            <v>106351.88</v>
          </cell>
          <cell r="Q1450">
            <v>0</v>
          </cell>
          <cell r="R1450">
            <v>-90.3</v>
          </cell>
          <cell r="S1450">
            <v>-92178.240000000005</v>
          </cell>
          <cell r="T1450">
            <v>-92178.240000000005</v>
          </cell>
          <cell r="U1450">
            <v>0</v>
          </cell>
          <cell r="V1450">
            <v>-8.0687999999999995</v>
          </cell>
          <cell r="W1450">
            <v>-8172.64</v>
          </cell>
          <cell r="X1450">
            <v>-8172.64</v>
          </cell>
          <cell r="Y1450">
            <v>0</v>
          </cell>
        </row>
        <row r="1451">
          <cell r="A1451">
            <v>200202</v>
          </cell>
          <cell r="B1451" t="str">
            <v>np35</v>
          </cell>
          <cell r="C1451" t="str">
            <v>np</v>
          </cell>
          <cell r="D1451">
            <v>37308</v>
          </cell>
          <cell r="E1451">
            <v>37307</v>
          </cell>
          <cell r="F1451">
            <v>37235</v>
          </cell>
          <cell r="G1451">
            <v>37307</v>
          </cell>
          <cell r="H1451">
            <v>884</v>
          </cell>
          <cell r="I1451">
            <v>884</v>
          </cell>
          <cell r="J1451" t="str">
            <v>Фосфорит2</v>
          </cell>
          <cell r="K1451" t="str">
            <v>Фосфорит2</v>
          </cell>
          <cell r="L1451" t="str">
            <v>GMF</v>
          </cell>
          <cell r="M1451" t="str">
            <v>Express Eng</v>
          </cell>
          <cell r="N1451">
            <v>91.5</v>
          </cell>
          <cell r="O1451">
            <v>80886</v>
          </cell>
          <cell r="P1451">
            <v>80886</v>
          </cell>
          <cell r="Q1451">
            <v>0</v>
          </cell>
          <cell r="R1451">
            <v>-80.400000000000006</v>
          </cell>
          <cell r="S1451">
            <v>-71073.600000000006</v>
          </cell>
          <cell r="T1451">
            <v>-71073.600000000006</v>
          </cell>
          <cell r="U1451">
            <v>0</v>
          </cell>
          <cell r="V1451">
            <v>-0.66</v>
          </cell>
          <cell r="W1451">
            <v>-583.44000000000005</v>
          </cell>
          <cell r="X1451">
            <v>-583.44000000000005</v>
          </cell>
          <cell r="Y1451">
            <v>0</v>
          </cell>
        </row>
        <row r="1452">
          <cell r="A1452">
            <v>200201</v>
          </cell>
          <cell r="B1452" t="str">
            <v>np36</v>
          </cell>
          <cell r="C1452" t="str">
            <v>np</v>
          </cell>
          <cell r="D1452">
            <v>37286</v>
          </cell>
          <cell r="E1452">
            <v>37284</v>
          </cell>
          <cell r="F1452">
            <v>37213</v>
          </cell>
          <cell r="G1452">
            <v>37284</v>
          </cell>
          <cell r="H1452">
            <v>537.70000000000005</v>
          </cell>
          <cell r="I1452">
            <v>537.70000000000005</v>
          </cell>
          <cell r="J1452" t="str">
            <v>Фосфорит2</v>
          </cell>
          <cell r="K1452" t="str">
            <v>Фосфорит2</v>
          </cell>
          <cell r="L1452" t="str">
            <v>GMF</v>
          </cell>
          <cell r="M1452" t="str">
            <v>IET</v>
          </cell>
          <cell r="N1452">
            <v>103.6</v>
          </cell>
          <cell r="O1452">
            <v>55705.72</v>
          </cell>
          <cell r="P1452">
            <v>55705.72</v>
          </cell>
          <cell r="Q1452">
            <v>0</v>
          </cell>
          <cell r="R1452">
            <v>-90.3</v>
          </cell>
          <cell r="S1452">
            <v>-48554.31</v>
          </cell>
          <cell r="T1452">
            <v>-48554.31</v>
          </cell>
          <cell r="U1452">
            <v>0</v>
          </cell>
          <cell r="V1452">
            <v>-0.66</v>
          </cell>
          <cell r="W1452">
            <v>-354.88</v>
          </cell>
          <cell r="X1452">
            <v>-354.88</v>
          </cell>
          <cell r="Y1452">
            <v>0</v>
          </cell>
        </row>
        <row r="1453">
          <cell r="A1453">
            <v>200202</v>
          </cell>
          <cell r="B1453" t="str">
            <v>np37</v>
          </cell>
          <cell r="C1453" t="str">
            <v>np</v>
          </cell>
          <cell r="D1453">
            <v>37315</v>
          </cell>
          <cell r="E1453">
            <v>37315</v>
          </cell>
          <cell r="F1453">
            <v>37312</v>
          </cell>
          <cell r="G1453">
            <v>37315</v>
          </cell>
          <cell r="H1453">
            <v>2340</v>
          </cell>
          <cell r="I1453">
            <v>2340</v>
          </cell>
          <cell r="J1453" t="str">
            <v>Фосфорит2</v>
          </cell>
          <cell r="K1453" t="str">
            <v>Фосфорит2</v>
          </cell>
          <cell r="L1453" t="str">
            <v>GMF</v>
          </cell>
          <cell r="M1453" t="str">
            <v>IET</v>
          </cell>
          <cell r="N1453">
            <v>103.6</v>
          </cell>
          <cell r="O1453">
            <v>242424</v>
          </cell>
          <cell r="P1453">
            <v>242424</v>
          </cell>
          <cell r="Q1453">
            <v>0</v>
          </cell>
          <cell r="R1453">
            <v>-90.3</v>
          </cell>
          <cell r="S1453">
            <v>-211302</v>
          </cell>
          <cell r="T1453">
            <v>-211302</v>
          </cell>
          <cell r="U1453">
            <v>0</v>
          </cell>
          <cell r="V1453">
            <v>-0.66</v>
          </cell>
          <cell r="W1453">
            <v>-1544.4</v>
          </cell>
          <cell r="X1453">
            <v>-1544.4</v>
          </cell>
          <cell r="Y1453">
            <v>0</v>
          </cell>
        </row>
        <row r="1454">
          <cell r="A1454">
            <v>200201</v>
          </cell>
          <cell r="B1454" t="str">
            <v>np39</v>
          </cell>
          <cell r="C1454" t="str">
            <v>np</v>
          </cell>
          <cell r="D1454">
            <v>37286</v>
          </cell>
          <cell r="E1454">
            <v>37286</v>
          </cell>
          <cell r="F1454">
            <v>37531</v>
          </cell>
          <cell r="G1454">
            <v>37286</v>
          </cell>
          <cell r="H1454">
            <v>484.9</v>
          </cell>
          <cell r="I1454">
            <v>484.9</v>
          </cell>
          <cell r="J1454" t="str">
            <v>Фосфорит2</v>
          </cell>
          <cell r="K1454" t="str">
            <v>Фосфорит2</v>
          </cell>
          <cell r="L1454" t="str">
            <v>GMF</v>
          </cell>
          <cell r="M1454" t="str">
            <v>IET</v>
          </cell>
          <cell r="N1454">
            <v>103.6</v>
          </cell>
          <cell r="O1454">
            <v>50235.64</v>
          </cell>
          <cell r="P1454">
            <v>50235.64</v>
          </cell>
          <cell r="Q1454">
            <v>0</v>
          </cell>
          <cell r="R1454">
            <v>-90.3</v>
          </cell>
          <cell r="S1454">
            <v>-43786.47</v>
          </cell>
          <cell r="T1454">
            <v>-43786.47</v>
          </cell>
          <cell r="U1454">
            <v>0</v>
          </cell>
          <cell r="V1454">
            <v>-0.66</v>
          </cell>
          <cell r="W1454">
            <v>-320.02999999999997</v>
          </cell>
          <cell r="X1454">
            <v>-320.02999999999997</v>
          </cell>
          <cell r="Y1454">
            <v>0</v>
          </cell>
        </row>
        <row r="1455">
          <cell r="A1455">
            <v>200203</v>
          </cell>
          <cell r="B1455" t="str">
            <v>np40</v>
          </cell>
          <cell r="C1455" t="str">
            <v>np</v>
          </cell>
          <cell r="D1455">
            <v>37297</v>
          </cell>
          <cell r="E1455">
            <v>37297</v>
          </cell>
          <cell r="F1455">
            <v>37312</v>
          </cell>
          <cell r="G1455">
            <v>37319</v>
          </cell>
          <cell r="H1455">
            <v>5299</v>
          </cell>
          <cell r="I1455">
            <v>5320.57</v>
          </cell>
          <cell r="J1455" t="str">
            <v>Фосфорит2</v>
          </cell>
          <cell r="K1455" t="str">
            <v>Фосфорит2</v>
          </cell>
          <cell r="L1455" t="str">
            <v>GMF</v>
          </cell>
          <cell r="M1455" t="str">
            <v>Mekatrade</v>
          </cell>
          <cell r="N1455">
            <v>95</v>
          </cell>
          <cell r="O1455">
            <v>505454.15</v>
          </cell>
          <cell r="P1455">
            <v>505454.15</v>
          </cell>
          <cell r="Q1455">
            <v>0</v>
          </cell>
          <cell r="R1455">
            <v>-80.400000000000006</v>
          </cell>
          <cell r="S1455">
            <v>-426039.6</v>
          </cell>
          <cell r="T1455">
            <v>-426039.6</v>
          </cell>
          <cell r="U1455">
            <v>0</v>
          </cell>
          <cell r="V1455">
            <v>-9.2969000000000008</v>
          </cell>
          <cell r="W1455">
            <v>-49464.92</v>
          </cell>
          <cell r="X1455">
            <v>-49464.92</v>
          </cell>
          <cell r="Y1455">
            <v>0</v>
          </cell>
        </row>
        <row r="1456">
          <cell r="A1456">
            <v>200202</v>
          </cell>
          <cell r="B1456" t="str">
            <v>np41</v>
          </cell>
          <cell r="C1456" t="str">
            <v>np</v>
          </cell>
          <cell r="D1456">
            <v>37299</v>
          </cell>
          <cell r="E1456">
            <v>37296</v>
          </cell>
          <cell r="F1456">
            <v>37303</v>
          </cell>
          <cell r="G1456">
            <v>37303</v>
          </cell>
          <cell r="H1456">
            <v>1316</v>
          </cell>
          <cell r="I1456">
            <v>1300.04</v>
          </cell>
          <cell r="J1456" t="str">
            <v>Фосфорит2</v>
          </cell>
          <cell r="K1456" t="str">
            <v>Фосфорит2</v>
          </cell>
          <cell r="L1456" t="str">
            <v>GMF</v>
          </cell>
          <cell r="M1456" t="str">
            <v>Kelenisso</v>
          </cell>
          <cell r="N1456">
            <v>96</v>
          </cell>
          <cell r="O1456">
            <v>124803.84</v>
          </cell>
          <cell r="P1456">
            <v>124803.84</v>
          </cell>
          <cell r="Q1456">
            <v>0</v>
          </cell>
          <cell r="R1456">
            <v>-80.400000000000006</v>
          </cell>
          <cell r="S1456">
            <v>-105806.39999999999</v>
          </cell>
          <cell r="T1456">
            <v>-105806.39999999999</v>
          </cell>
          <cell r="U1456">
            <v>0</v>
          </cell>
          <cell r="V1456">
            <v>-13.095000000000001</v>
          </cell>
          <cell r="W1456">
            <v>-17024.04</v>
          </cell>
          <cell r="X1456">
            <v>-17024.04</v>
          </cell>
          <cell r="Y1456">
            <v>0</v>
          </cell>
        </row>
        <row r="1457">
          <cell r="A1457">
            <v>200203</v>
          </cell>
          <cell r="B1457" t="str">
            <v>np42</v>
          </cell>
          <cell r="C1457" t="str">
            <v>np</v>
          </cell>
          <cell r="D1457">
            <v>37312</v>
          </cell>
          <cell r="E1457">
            <v>37316</v>
          </cell>
          <cell r="F1457">
            <v>37315</v>
          </cell>
          <cell r="G1457">
            <v>37320</v>
          </cell>
          <cell r="H1457">
            <v>669.5</v>
          </cell>
          <cell r="I1457">
            <v>657.27499999999998</v>
          </cell>
          <cell r="J1457" t="str">
            <v>Фосфорит2</v>
          </cell>
          <cell r="K1457" t="str">
            <v>Фосфорит2</v>
          </cell>
          <cell r="L1457" t="str">
            <v>GMF</v>
          </cell>
          <cell r="M1457" t="str">
            <v>Unifert</v>
          </cell>
          <cell r="N1457">
            <v>95</v>
          </cell>
          <cell r="O1457">
            <v>62441.13</v>
          </cell>
          <cell r="P1457">
            <v>62441.13</v>
          </cell>
          <cell r="Q1457">
            <v>0</v>
          </cell>
          <cell r="R1457">
            <v>-80.400000000000006</v>
          </cell>
          <cell r="S1457">
            <v>-53827.8</v>
          </cell>
          <cell r="T1457">
            <v>-53827.8</v>
          </cell>
          <cell r="U1457">
            <v>0</v>
          </cell>
          <cell r="V1457">
            <v>-8.4099000000000004</v>
          </cell>
          <cell r="W1457">
            <v>-5527.63</v>
          </cell>
          <cell r="X1457">
            <v>-5527.63</v>
          </cell>
          <cell r="Y1457">
            <v>0</v>
          </cell>
        </row>
        <row r="1458">
          <cell r="A1458">
            <v>200203</v>
          </cell>
          <cell r="B1458" t="str">
            <v>np43</v>
          </cell>
          <cell r="C1458" t="str">
            <v>np</v>
          </cell>
          <cell r="D1458">
            <v>37330</v>
          </cell>
          <cell r="E1458">
            <v>37332</v>
          </cell>
          <cell r="F1458">
            <v>37538</v>
          </cell>
          <cell r="G1458">
            <v>37332</v>
          </cell>
          <cell r="H1458">
            <v>2478.5</v>
          </cell>
          <cell r="I1458">
            <v>2478.5</v>
          </cell>
          <cell r="J1458" t="str">
            <v>Фосфорит2</v>
          </cell>
          <cell r="K1458" t="str">
            <v>Фосфорит2</v>
          </cell>
          <cell r="L1458" t="str">
            <v>GMF</v>
          </cell>
          <cell r="M1458" t="str">
            <v>IET</v>
          </cell>
          <cell r="N1458">
            <v>103.6</v>
          </cell>
          <cell r="O1458">
            <v>256772.6</v>
          </cell>
          <cell r="P1458">
            <v>256772.6</v>
          </cell>
          <cell r="Q1458">
            <v>0</v>
          </cell>
          <cell r="R1458">
            <v>-90.3</v>
          </cell>
          <cell r="S1458">
            <v>-223808.55</v>
          </cell>
          <cell r="T1458">
            <v>-223808.55</v>
          </cell>
          <cell r="U1458">
            <v>0</v>
          </cell>
          <cell r="V1458">
            <v>-0.66</v>
          </cell>
          <cell r="W1458">
            <v>-1635.81</v>
          </cell>
          <cell r="X1458">
            <v>-1635.81</v>
          </cell>
          <cell r="Y1458">
            <v>0</v>
          </cell>
        </row>
        <row r="1459">
          <cell r="A1459">
            <v>200203</v>
          </cell>
          <cell r="B1459" t="str">
            <v>np44</v>
          </cell>
          <cell r="C1459" t="str">
            <v>np</v>
          </cell>
          <cell r="D1459">
            <v>37320</v>
          </cell>
          <cell r="E1459">
            <v>37320</v>
          </cell>
          <cell r="F1459">
            <v>37506</v>
          </cell>
          <cell r="G1459">
            <v>37320</v>
          </cell>
          <cell r="H1459">
            <v>203</v>
          </cell>
          <cell r="I1459">
            <v>203</v>
          </cell>
          <cell r="J1459" t="str">
            <v>Фосфорит2</v>
          </cell>
          <cell r="K1459" t="str">
            <v>Фосфорит2</v>
          </cell>
          <cell r="L1459" t="str">
            <v>GMF</v>
          </cell>
          <cell r="M1459" t="str">
            <v>Fertile Invest</v>
          </cell>
          <cell r="N1459">
            <v>93.6</v>
          </cell>
          <cell r="O1459">
            <v>19000.8</v>
          </cell>
          <cell r="P1459">
            <v>19000.8</v>
          </cell>
          <cell r="Q1459">
            <v>0</v>
          </cell>
          <cell r="R1459">
            <v>-80.400000000000006</v>
          </cell>
          <cell r="S1459">
            <v>-16321.2</v>
          </cell>
          <cell r="T1459">
            <v>-16321.2</v>
          </cell>
          <cell r="U1459">
            <v>0</v>
          </cell>
          <cell r="V1459">
            <v>-0.66</v>
          </cell>
          <cell r="W1459">
            <v>-133.97999999999999</v>
          </cell>
          <cell r="X1459">
            <v>-133.97999999999999</v>
          </cell>
          <cell r="Y1459">
            <v>0</v>
          </cell>
        </row>
        <row r="1460">
          <cell r="A1460">
            <v>200203</v>
          </cell>
          <cell r="B1460" t="str">
            <v>np45</v>
          </cell>
          <cell r="C1460" t="str">
            <v>np</v>
          </cell>
          <cell r="D1460">
            <v>37330</v>
          </cell>
          <cell r="E1460">
            <v>37337</v>
          </cell>
          <cell r="F1460">
            <v>37343</v>
          </cell>
          <cell r="G1460">
            <v>37343</v>
          </cell>
          <cell r="H1460">
            <v>1059</v>
          </cell>
          <cell r="I1460">
            <v>1068.5139999999999</v>
          </cell>
          <cell r="J1460" t="str">
            <v>Фосфорит2</v>
          </cell>
          <cell r="K1460" t="str">
            <v>Фосфорит2</v>
          </cell>
          <cell r="L1460" t="str">
            <v>GMF</v>
          </cell>
          <cell r="M1460" t="str">
            <v>Unifert</v>
          </cell>
          <cell r="N1460">
            <v>105</v>
          </cell>
          <cell r="O1460">
            <v>112193.97</v>
          </cell>
          <cell r="P1460">
            <v>112193.97</v>
          </cell>
          <cell r="Q1460">
            <v>0</v>
          </cell>
          <cell r="R1460">
            <v>-90.3</v>
          </cell>
          <cell r="S1460">
            <v>-95627.7</v>
          </cell>
          <cell r="T1460">
            <v>-95627.7</v>
          </cell>
          <cell r="U1460">
            <v>0</v>
          </cell>
          <cell r="V1460">
            <v>-7.7093999999999996</v>
          </cell>
          <cell r="W1460">
            <v>-8237.64</v>
          </cell>
          <cell r="X1460">
            <v>-8237.64</v>
          </cell>
          <cell r="Y1460">
            <v>0</v>
          </cell>
        </row>
        <row r="1461">
          <cell r="A1461">
            <v>200203</v>
          </cell>
          <cell r="B1461" t="str">
            <v>np46</v>
          </cell>
          <cell r="C1461" t="str">
            <v>np</v>
          </cell>
          <cell r="D1461">
            <v>37333</v>
          </cell>
          <cell r="E1461">
            <v>37333</v>
          </cell>
          <cell r="F1461">
            <v>37547</v>
          </cell>
          <cell r="G1461">
            <v>37333</v>
          </cell>
          <cell r="H1461">
            <v>894</v>
          </cell>
          <cell r="I1461">
            <v>894</v>
          </cell>
          <cell r="J1461" t="str">
            <v>Фосфорит2</v>
          </cell>
          <cell r="K1461" t="str">
            <v>Фосфорит2</v>
          </cell>
          <cell r="L1461" t="str">
            <v>GMF</v>
          </cell>
          <cell r="M1461" t="str">
            <v>Kelenisso</v>
          </cell>
          <cell r="N1461">
            <v>107</v>
          </cell>
          <cell r="O1461">
            <v>95658</v>
          </cell>
          <cell r="P1461">
            <v>95658</v>
          </cell>
          <cell r="Q1461">
            <v>0</v>
          </cell>
          <cell r="R1461">
            <v>-90.3</v>
          </cell>
          <cell r="S1461">
            <v>-80728.2</v>
          </cell>
          <cell r="T1461">
            <v>-80728.2</v>
          </cell>
          <cell r="U1461">
            <v>0</v>
          </cell>
          <cell r="V1461">
            <v>-0.66</v>
          </cell>
          <cell r="W1461">
            <v>-590.04</v>
          </cell>
          <cell r="X1461">
            <v>-590.04</v>
          </cell>
          <cell r="Y1461">
            <v>0</v>
          </cell>
        </row>
        <row r="1462">
          <cell r="A1462">
            <v>200203</v>
          </cell>
          <cell r="B1462" t="str">
            <v>np47</v>
          </cell>
          <cell r="C1462" t="str">
            <v>np</v>
          </cell>
          <cell r="D1462">
            <v>37333</v>
          </cell>
          <cell r="E1462">
            <v>37330</v>
          </cell>
          <cell r="F1462">
            <v>37312</v>
          </cell>
          <cell r="G1462">
            <v>37330</v>
          </cell>
          <cell r="H1462">
            <v>530</v>
          </cell>
          <cell r="I1462">
            <v>530</v>
          </cell>
          <cell r="J1462" t="str">
            <v>Фосфорит2</v>
          </cell>
          <cell r="K1462" t="str">
            <v>Фосфорит2</v>
          </cell>
          <cell r="L1462" t="str">
            <v>GMF</v>
          </cell>
          <cell r="M1462" t="str">
            <v>IET</v>
          </cell>
          <cell r="N1462">
            <v>103.6</v>
          </cell>
          <cell r="O1462">
            <v>54908</v>
          </cell>
          <cell r="P1462">
            <v>54908</v>
          </cell>
          <cell r="Q1462">
            <v>0</v>
          </cell>
          <cell r="R1462">
            <v>-90.3</v>
          </cell>
          <cell r="S1462">
            <v>-47859</v>
          </cell>
          <cell r="T1462">
            <v>-47859</v>
          </cell>
          <cell r="U1462">
            <v>0</v>
          </cell>
          <cell r="V1462">
            <v>-0.66</v>
          </cell>
          <cell r="W1462">
            <v>-349.8</v>
          </cell>
          <cell r="X1462">
            <v>-349.8</v>
          </cell>
          <cell r="Y1462">
            <v>0</v>
          </cell>
        </row>
        <row r="1463">
          <cell r="A1463">
            <v>200203</v>
          </cell>
          <cell r="B1463" t="str">
            <v>np48</v>
          </cell>
          <cell r="C1463" t="str">
            <v>np</v>
          </cell>
          <cell r="D1463">
            <v>37333</v>
          </cell>
          <cell r="E1463">
            <v>37330</v>
          </cell>
          <cell r="F1463">
            <v>37303</v>
          </cell>
          <cell r="G1463">
            <v>37330</v>
          </cell>
          <cell r="H1463">
            <v>262</v>
          </cell>
          <cell r="I1463">
            <v>262</v>
          </cell>
          <cell r="J1463" t="str">
            <v>Фосфорит2</v>
          </cell>
          <cell r="K1463" t="str">
            <v>Фосфорит2</v>
          </cell>
          <cell r="L1463" t="str">
            <v>GMF</v>
          </cell>
          <cell r="M1463" t="str">
            <v>IET</v>
          </cell>
          <cell r="N1463">
            <v>103.6</v>
          </cell>
          <cell r="O1463">
            <v>27143.200000000001</v>
          </cell>
          <cell r="P1463">
            <v>27143.200000000001</v>
          </cell>
          <cell r="Q1463">
            <v>0</v>
          </cell>
          <cell r="R1463">
            <v>-90.3</v>
          </cell>
          <cell r="S1463">
            <v>-23658.6</v>
          </cell>
          <cell r="T1463">
            <v>-23658.6</v>
          </cell>
          <cell r="U1463">
            <v>0</v>
          </cell>
          <cell r="V1463">
            <v>-0.66</v>
          </cell>
          <cell r="W1463">
            <v>-172.92</v>
          </cell>
          <cell r="X1463">
            <v>-172.92</v>
          </cell>
          <cell r="Y1463">
            <v>0</v>
          </cell>
        </row>
        <row r="1464">
          <cell r="A1464">
            <v>200204</v>
          </cell>
          <cell r="B1464" t="str">
            <v>np49</v>
          </cell>
          <cell r="C1464" t="str">
            <v>np</v>
          </cell>
          <cell r="D1464">
            <v>37356</v>
          </cell>
          <cell r="E1464">
            <v>37356</v>
          </cell>
          <cell r="F1464">
            <v>37371</v>
          </cell>
          <cell r="G1464">
            <v>37366</v>
          </cell>
          <cell r="H1464">
            <v>25042.7</v>
          </cell>
          <cell r="I1464">
            <v>25099.24</v>
          </cell>
          <cell r="J1464" t="str">
            <v>Фосфорит2</v>
          </cell>
          <cell r="K1464" t="str">
            <v>Фосфорит2</v>
          </cell>
          <cell r="L1464" t="str">
            <v>GMF</v>
          </cell>
          <cell r="M1464" t="str">
            <v>Mekatrade</v>
          </cell>
          <cell r="N1464">
            <v>108</v>
          </cell>
          <cell r="O1464">
            <v>2710717.92</v>
          </cell>
          <cell r="P1464">
            <v>2710717.92</v>
          </cell>
          <cell r="Q1464">
            <v>0</v>
          </cell>
          <cell r="R1464">
            <v>-90.3</v>
          </cell>
          <cell r="S1464">
            <v>-2261355.81</v>
          </cell>
          <cell r="T1464">
            <v>-2261355.81</v>
          </cell>
          <cell r="U1464">
            <v>0</v>
          </cell>
          <cell r="V1464">
            <v>-9.1287000000000003</v>
          </cell>
          <cell r="W1464">
            <v>-229123.21</v>
          </cell>
          <cell r="X1464">
            <v>-229123.21</v>
          </cell>
          <cell r="Y1464">
            <v>0</v>
          </cell>
        </row>
        <row r="1465">
          <cell r="A1465">
            <v>200203</v>
          </cell>
          <cell r="B1465" t="str">
            <v>np50</v>
          </cell>
          <cell r="C1465" t="str">
            <v>np</v>
          </cell>
          <cell r="D1465">
            <v>37337</v>
          </cell>
          <cell r="E1465">
            <v>37337</v>
          </cell>
          <cell r="F1465">
            <v>37539</v>
          </cell>
          <cell r="G1465">
            <v>37337</v>
          </cell>
          <cell r="H1465">
            <v>130</v>
          </cell>
          <cell r="I1465">
            <v>130</v>
          </cell>
          <cell r="J1465" t="str">
            <v>Фосфорит2</v>
          </cell>
          <cell r="K1465" t="str">
            <v>Фосфорит2</v>
          </cell>
          <cell r="L1465" t="str">
            <v>GMF</v>
          </cell>
          <cell r="M1465" t="str">
            <v>IET</v>
          </cell>
          <cell r="N1465">
            <v>103.6</v>
          </cell>
          <cell r="O1465">
            <v>13468</v>
          </cell>
          <cell r="P1465">
            <v>13468</v>
          </cell>
          <cell r="Q1465">
            <v>0</v>
          </cell>
          <cell r="R1465">
            <v>-90.3</v>
          </cell>
          <cell r="S1465">
            <v>-11739</v>
          </cell>
          <cell r="T1465">
            <v>-11739</v>
          </cell>
          <cell r="U1465">
            <v>0</v>
          </cell>
          <cell r="V1465">
            <v>-0.66</v>
          </cell>
          <cell r="W1465">
            <v>-85.8</v>
          </cell>
          <cell r="X1465">
            <v>-85.8</v>
          </cell>
          <cell r="Y1465">
            <v>0</v>
          </cell>
        </row>
        <row r="1466">
          <cell r="A1466">
            <v>200204</v>
          </cell>
          <cell r="B1466" t="str">
            <v>np51</v>
          </cell>
          <cell r="C1466" t="str">
            <v>np</v>
          </cell>
          <cell r="D1466">
            <v>37337</v>
          </cell>
          <cell r="E1466">
            <v>37366</v>
          </cell>
          <cell r="F1466">
            <v>37337</v>
          </cell>
          <cell r="G1466">
            <v>37366</v>
          </cell>
          <cell r="H1466">
            <v>137</v>
          </cell>
          <cell r="I1466">
            <v>137</v>
          </cell>
          <cell r="J1466" t="str">
            <v>Фосфорит2</v>
          </cell>
          <cell r="K1466" t="str">
            <v>Фосфорит2</v>
          </cell>
          <cell r="L1466" t="str">
            <v>GMF</v>
          </cell>
          <cell r="M1466" t="str">
            <v>IET</v>
          </cell>
          <cell r="N1466">
            <v>103.6</v>
          </cell>
          <cell r="O1466">
            <v>14193.2</v>
          </cell>
          <cell r="P1466">
            <v>14193.2</v>
          </cell>
          <cell r="Q1466">
            <v>0</v>
          </cell>
          <cell r="R1466">
            <v>-90.3</v>
          </cell>
          <cell r="S1466">
            <v>-12371.1</v>
          </cell>
          <cell r="T1466">
            <v>-12371.1</v>
          </cell>
          <cell r="U1466">
            <v>0</v>
          </cell>
          <cell r="V1466">
            <v>-0.66</v>
          </cell>
          <cell r="W1466">
            <v>-90.42</v>
          </cell>
          <cell r="X1466">
            <v>-90.42</v>
          </cell>
          <cell r="Y1466">
            <v>0</v>
          </cell>
        </row>
        <row r="1467">
          <cell r="A1467">
            <v>200205</v>
          </cell>
          <cell r="B1467" t="str">
            <v>np52</v>
          </cell>
          <cell r="C1467" t="str">
            <v>np</v>
          </cell>
          <cell r="D1467">
            <v>37398</v>
          </cell>
          <cell r="E1467">
            <v>37402</v>
          </cell>
          <cell r="F1467">
            <v>37398</v>
          </cell>
          <cell r="G1467">
            <v>37402</v>
          </cell>
          <cell r="H1467">
            <v>1485.4</v>
          </cell>
          <cell r="I1467">
            <v>1485.4</v>
          </cell>
          <cell r="J1467" t="str">
            <v>Фосфорит2</v>
          </cell>
          <cell r="K1467" t="str">
            <v>Фосфорит2</v>
          </cell>
          <cell r="L1467" t="str">
            <v>GMF</v>
          </cell>
          <cell r="M1467" t="str">
            <v>IET</v>
          </cell>
          <cell r="N1467">
            <v>103.6</v>
          </cell>
          <cell r="O1467">
            <v>153887.44</v>
          </cell>
          <cell r="P1467">
            <v>153887.44</v>
          </cell>
          <cell r="Q1467">
            <v>0</v>
          </cell>
          <cell r="R1467">
            <v>-90.3</v>
          </cell>
          <cell r="S1467">
            <v>-134131.62</v>
          </cell>
          <cell r="T1467">
            <v>-134131.62</v>
          </cell>
          <cell r="U1467">
            <v>0</v>
          </cell>
          <cell r="V1467">
            <v>-0.66</v>
          </cell>
          <cell r="W1467">
            <v>-980.36</v>
          </cell>
          <cell r="X1467">
            <v>-980.36</v>
          </cell>
          <cell r="Y1467">
            <v>0</v>
          </cell>
        </row>
        <row r="1468">
          <cell r="A1468">
            <v>200205</v>
          </cell>
          <cell r="B1468" t="str">
            <v>np53</v>
          </cell>
          <cell r="C1468" t="str">
            <v>np</v>
          </cell>
          <cell r="D1468">
            <v>37401</v>
          </cell>
          <cell r="E1468">
            <v>37402</v>
          </cell>
          <cell r="F1468">
            <v>37401</v>
          </cell>
          <cell r="G1468">
            <v>37402</v>
          </cell>
          <cell r="H1468">
            <v>1486.8</v>
          </cell>
          <cell r="I1468">
            <v>1486.8</v>
          </cell>
          <cell r="J1468" t="str">
            <v>Фосфорит2</v>
          </cell>
          <cell r="K1468" t="str">
            <v>Фосфорит2</v>
          </cell>
          <cell r="L1468" t="str">
            <v>GMF</v>
          </cell>
          <cell r="M1468" t="str">
            <v>IET</v>
          </cell>
          <cell r="N1468">
            <v>103.6</v>
          </cell>
          <cell r="O1468">
            <v>154032.48000000001</v>
          </cell>
          <cell r="P1468">
            <v>154032.48000000001</v>
          </cell>
          <cell r="Q1468">
            <v>0</v>
          </cell>
          <cell r="R1468">
            <v>-90.3</v>
          </cell>
          <cell r="S1468">
            <v>-134258.04</v>
          </cell>
          <cell r="T1468">
            <v>-134258.04</v>
          </cell>
          <cell r="U1468">
            <v>0</v>
          </cell>
          <cell r="V1468">
            <v>-0.66</v>
          </cell>
          <cell r="W1468">
            <v>-981.29</v>
          </cell>
          <cell r="X1468">
            <v>-981.29</v>
          </cell>
          <cell r="Y1468">
            <v>0</v>
          </cell>
        </row>
        <row r="1469">
          <cell r="A1469">
            <v>200205</v>
          </cell>
          <cell r="B1469" t="str">
            <v>np55</v>
          </cell>
          <cell r="C1469" t="str">
            <v>np</v>
          </cell>
          <cell r="D1469">
            <v>37403</v>
          </cell>
          <cell r="E1469">
            <v>37404</v>
          </cell>
          <cell r="F1469">
            <v>37403</v>
          </cell>
          <cell r="G1469">
            <v>37404</v>
          </cell>
          <cell r="H1469">
            <v>760</v>
          </cell>
          <cell r="I1469">
            <v>760</v>
          </cell>
          <cell r="J1469" t="str">
            <v>Фосфорит2</v>
          </cell>
          <cell r="K1469" t="str">
            <v>Фосфорит2</v>
          </cell>
          <cell r="L1469" t="str">
            <v>GMF</v>
          </cell>
          <cell r="M1469" t="str">
            <v>IET</v>
          </cell>
          <cell r="N1469">
            <v>103.6</v>
          </cell>
          <cell r="O1469">
            <v>78736</v>
          </cell>
          <cell r="P1469">
            <v>78736</v>
          </cell>
          <cell r="Q1469">
            <v>0</v>
          </cell>
          <cell r="R1469">
            <v>-90.3</v>
          </cell>
          <cell r="S1469">
            <v>-68628</v>
          </cell>
          <cell r="T1469">
            <v>-68628</v>
          </cell>
          <cell r="U1469">
            <v>0</v>
          </cell>
          <cell r="V1469">
            <v>-0.66</v>
          </cell>
          <cell r="W1469">
            <v>-501.6</v>
          </cell>
          <cell r="X1469">
            <v>-501.6</v>
          </cell>
          <cell r="Y1469">
            <v>0</v>
          </cell>
        </row>
        <row r="1470">
          <cell r="A1470">
            <v>200205</v>
          </cell>
          <cell r="B1470" t="str">
            <v>np56</v>
          </cell>
          <cell r="C1470" t="str">
            <v>np</v>
          </cell>
          <cell r="D1470">
            <v>37398</v>
          </cell>
          <cell r="E1470">
            <v>37398</v>
          </cell>
          <cell r="F1470">
            <v>37407</v>
          </cell>
          <cell r="G1470">
            <v>37407</v>
          </cell>
          <cell r="H1470">
            <v>15713.2</v>
          </cell>
          <cell r="I1470">
            <v>15734.9</v>
          </cell>
          <cell r="J1470" t="str">
            <v>Фосфорит2</v>
          </cell>
          <cell r="K1470" t="str">
            <v>Фосфорит2</v>
          </cell>
          <cell r="L1470" t="str">
            <v>GMF</v>
          </cell>
          <cell r="M1470" t="str">
            <v>Mekatrade</v>
          </cell>
          <cell r="N1470">
            <v>106</v>
          </cell>
          <cell r="O1470">
            <v>1667899.4</v>
          </cell>
          <cell r="P1470">
            <v>1667899.4</v>
          </cell>
          <cell r="Q1470">
            <v>0</v>
          </cell>
          <cell r="R1470">
            <v>-90.3</v>
          </cell>
          <cell r="S1470">
            <v>-1418901.96</v>
          </cell>
          <cell r="T1470">
            <v>-1418901.96</v>
          </cell>
          <cell r="U1470">
            <v>0</v>
          </cell>
          <cell r="V1470">
            <v>-10.3309</v>
          </cell>
          <cell r="W1470">
            <v>-162555.72</v>
          </cell>
          <cell r="X1470">
            <v>-162555.72</v>
          </cell>
          <cell r="Y1470">
            <v>0</v>
          </cell>
        </row>
        <row r="1471">
          <cell r="A1471">
            <v>200206</v>
          </cell>
          <cell r="B1471" t="str">
            <v>np57</v>
          </cell>
          <cell r="C1471" t="str">
            <v>np</v>
          </cell>
          <cell r="D1471">
            <v>37417</v>
          </cell>
          <cell r="E1471">
            <v>37408</v>
          </cell>
          <cell r="F1471">
            <v>37427</v>
          </cell>
          <cell r="G1471">
            <v>37433</v>
          </cell>
          <cell r="H1471">
            <v>5015</v>
          </cell>
          <cell r="I1471">
            <v>5000</v>
          </cell>
          <cell r="J1471" t="str">
            <v>Фосфорит2</v>
          </cell>
          <cell r="K1471" t="str">
            <v>Фосфорит2</v>
          </cell>
          <cell r="L1471" t="str">
            <v>GMF</v>
          </cell>
          <cell r="M1471" t="str">
            <v>Mekatrade</v>
          </cell>
          <cell r="N1471">
            <v>94</v>
          </cell>
          <cell r="O1471">
            <v>470000</v>
          </cell>
          <cell r="P1471">
            <v>470000</v>
          </cell>
          <cell r="Q1471">
            <v>0</v>
          </cell>
          <cell r="R1471">
            <v>-80.400000000000006</v>
          </cell>
          <cell r="S1471">
            <v>-403206</v>
          </cell>
          <cell r="T1471">
            <v>-403206</v>
          </cell>
          <cell r="U1471">
            <v>0</v>
          </cell>
          <cell r="V1471">
            <v>-10.1142</v>
          </cell>
          <cell r="W1471">
            <v>-50571.14</v>
          </cell>
          <cell r="X1471">
            <v>-50571.14</v>
          </cell>
          <cell r="Y1471">
            <v>0</v>
          </cell>
        </row>
        <row r="1472">
          <cell r="A1472">
            <v>200206</v>
          </cell>
          <cell r="B1472" t="str">
            <v>np58</v>
          </cell>
          <cell r="C1472" t="str">
            <v>np</v>
          </cell>
          <cell r="D1472">
            <v>37417</v>
          </cell>
          <cell r="E1472">
            <v>37406</v>
          </cell>
          <cell r="F1472">
            <v>37427</v>
          </cell>
          <cell r="G1472">
            <v>37437</v>
          </cell>
          <cell r="H1472">
            <v>5250</v>
          </cell>
          <cell r="I1472">
            <v>5250</v>
          </cell>
          <cell r="J1472" t="str">
            <v>Фосфорит2</v>
          </cell>
          <cell r="K1472" t="str">
            <v>Фосфорит2</v>
          </cell>
          <cell r="L1472" t="str">
            <v>GMF</v>
          </cell>
          <cell r="M1472" t="str">
            <v>Mekatrade</v>
          </cell>
          <cell r="N1472">
            <v>106</v>
          </cell>
          <cell r="O1472">
            <v>556500</v>
          </cell>
          <cell r="P1472">
            <v>556500</v>
          </cell>
          <cell r="Q1472">
            <v>0</v>
          </cell>
          <cell r="R1472">
            <v>-90.3</v>
          </cell>
          <cell r="S1472">
            <v>-474075</v>
          </cell>
          <cell r="T1472">
            <v>-474075</v>
          </cell>
          <cell r="U1472">
            <v>0</v>
          </cell>
          <cell r="V1472">
            <v>-10.053000000000001</v>
          </cell>
          <cell r="W1472">
            <v>-52778.3</v>
          </cell>
          <cell r="X1472">
            <v>-52778.3</v>
          </cell>
          <cell r="Y1472">
            <v>0</v>
          </cell>
        </row>
        <row r="1473">
          <cell r="A1473">
            <v>200206</v>
          </cell>
          <cell r="B1473" t="str">
            <v>np60</v>
          </cell>
          <cell r="C1473" t="str">
            <v>np</v>
          </cell>
          <cell r="D1473">
            <v>37431</v>
          </cell>
          <cell r="E1473">
            <v>37431</v>
          </cell>
          <cell r="F1473">
            <v>37431</v>
          </cell>
          <cell r="G1473">
            <v>37431</v>
          </cell>
          <cell r="H1473">
            <v>752</v>
          </cell>
          <cell r="I1473">
            <v>752</v>
          </cell>
          <cell r="J1473" t="str">
            <v>Фосфорит2</v>
          </cell>
          <cell r="K1473" t="str">
            <v>Фосфорит2</v>
          </cell>
          <cell r="L1473" t="str">
            <v>GMF</v>
          </cell>
          <cell r="M1473" t="str">
            <v>IET</v>
          </cell>
          <cell r="N1473">
            <v>103.6</v>
          </cell>
          <cell r="O1473">
            <v>77907.199999999997</v>
          </cell>
          <cell r="P1473">
            <v>77907.199999999997</v>
          </cell>
          <cell r="Q1473">
            <v>0</v>
          </cell>
          <cell r="R1473">
            <v>-90.3</v>
          </cell>
          <cell r="S1473">
            <v>-67905.600000000006</v>
          </cell>
          <cell r="T1473">
            <v>-67905.600000000006</v>
          </cell>
          <cell r="U1473">
            <v>0</v>
          </cell>
          <cell r="V1473">
            <v>-0.66</v>
          </cell>
          <cell r="W1473">
            <v>-496.32</v>
          </cell>
          <cell r="X1473">
            <v>-496.32</v>
          </cell>
          <cell r="Y1473">
            <v>0</v>
          </cell>
        </row>
        <row r="1474">
          <cell r="A1474">
            <v>200206</v>
          </cell>
          <cell r="B1474" t="str">
            <v>np61</v>
          </cell>
          <cell r="C1474" t="str">
            <v>np</v>
          </cell>
          <cell r="D1474">
            <v>37417</v>
          </cell>
          <cell r="E1474">
            <v>37406</v>
          </cell>
          <cell r="F1474">
            <v>37427</v>
          </cell>
          <cell r="G1474">
            <v>37437</v>
          </cell>
          <cell r="H1474">
            <v>21262.7</v>
          </cell>
          <cell r="I1474">
            <v>21276.46</v>
          </cell>
          <cell r="J1474" t="str">
            <v>Фосфорит2</v>
          </cell>
          <cell r="K1474" t="str">
            <v>Фосфорит2</v>
          </cell>
          <cell r="L1474" t="str">
            <v>GMF</v>
          </cell>
          <cell r="M1474" t="str">
            <v>Mekatrade</v>
          </cell>
          <cell r="N1474">
            <v>107</v>
          </cell>
          <cell r="O1474">
            <v>2276581.2200000002</v>
          </cell>
          <cell r="P1474">
            <v>2276581.2200000002</v>
          </cell>
          <cell r="Q1474">
            <v>0</v>
          </cell>
          <cell r="R1474">
            <v>-90.3</v>
          </cell>
          <cell r="S1474">
            <v>-1920021.81</v>
          </cell>
          <cell r="T1474">
            <v>-1920021.81</v>
          </cell>
          <cell r="U1474">
            <v>0</v>
          </cell>
          <cell r="V1474">
            <v>-10.166499999999999</v>
          </cell>
          <cell r="W1474">
            <v>-216306.54</v>
          </cell>
          <cell r="X1474">
            <v>-216306.54</v>
          </cell>
          <cell r="Y1474">
            <v>0</v>
          </cell>
        </row>
        <row r="1475">
          <cell r="A1475">
            <v>200207</v>
          </cell>
          <cell r="B1475" t="str">
            <v>np62</v>
          </cell>
          <cell r="C1475" t="str">
            <v>np</v>
          </cell>
          <cell r="D1475">
            <v>37449</v>
          </cell>
          <cell r="E1475">
            <v>37452</v>
          </cell>
          <cell r="F1475">
            <v>37449</v>
          </cell>
          <cell r="G1475">
            <v>37452</v>
          </cell>
          <cell r="H1475">
            <v>525</v>
          </cell>
          <cell r="I1475">
            <v>525</v>
          </cell>
          <cell r="J1475" t="str">
            <v>Фосфорит2</v>
          </cell>
          <cell r="K1475" t="str">
            <v>Фосфорит2</v>
          </cell>
          <cell r="L1475" t="str">
            <v>GMF</v>
          </cell>
          <cell r="M1475" t="str">
            <v>IET</v>
          </cell>
          <cell r="N1475">
            <v>103.6</v>
          </cell>
          <cell r="O1475">
            <v>54390</v>
          </cell>
          <cell r="P1475">
            <v>54390</v>
          </cell>
          <cell r="Q1475">
            <v>0</v>
          </cell>
          <cell r="R1475">
            <v>-93</v>
          </cell>
          <cell r="S1475">
            <v>-48825</v>
          </cell>
          <cell r="T1475">
            <v>-48825</v>
          </cell>
          <cell r="U1475">
            <v>0</v>
          </cell>
          <cell r="V1475">
            <v>-0.66</v>
          </cell>
          <cell r="W1475">
            <v>-346.5</v>
          </cell>
          <cell r="X1475">
            <v>-346.5</v>
          </cell>
          <cell r="Y1475">
            <v>0</v>
          </cell>
        </row>
        <row r="1476">
          <cell r="A1476">
            <v>200207</v>
          </cell>
          <cell r="B1476" t="str">
            <v>np63</v>
          </cell>
          <cell r="C1476" t="str">
            <v>np</v>
          </cell>
          <cell r="D1476">
            <v>37457</v>
          </cell>
          <cell r="E1476">
            <v>37467</v>
          </cell>
          <cell r="F1476">
            <v>37457</v>
          </cell>
          <cell r="G1476">
            <v>37467</v>
          </cell>
          <cell r="H1476">
            <v>457</v>
          </cell>
          <cell r="I1476">
            <v>457</v>
          </cell>
          <cell r="J1476" t="str">
            <v>Фосфорит2</v>
          </cell>
          <cell r="K1476" t="str">
            <v>Фосфорит2</v>
          </cell>
          <cell r="L1476" t="str">
            <v>GMF</v>
          </cell>
          <cell r="M1476" t="str">
            <v>IET</v>
          </cell>
          <cell r="N1476">
            <v>103</v>
          </cell>
          <cell r="O1476">
            <v>47071</v>
          </cell>
          <cell r="P1476">
            <v>47071</v>
          </cell>
          <cell r="Q1476">
            <v>0</v>
          </cell>
          <cell r="R1476">
            <v>-93</v>
          </cell>
          <cell r="S1476">
            <v>-42501</v>
          </cell>
          <cell r="T1476">
            <v>-42501</v>
          </cell>
          <cell r="U1476">
            <v>0</v>
          </cell>
          <cell r="V1476">
            <v>0</v>
          </cell>
          <cell r="W1476">
            <v>0</v>
          </cell>
          <cell r="X1476">
            <v>0</v>
          </cell>
          <cell r="Y1476">
            <v>0</v>
          </cell>
        </row>
        <row r="1477">
          <cell r="A1477">
            <v>200208</v>
          </cell>
          <cell r="B1477" t="str">
            <v>np64</v>
          </cell>
          <cell r="C1477" t="str">
            <v>np</v>
          </cell>
          <cell r="D1477">
            <v>37462</v>
          </cell>
          <cell r="E1477">
            <v>37462</v>
          </cell>
          <cell r="F1477">
            <v>37467</v>
          </cell>
          <cell r="G1477">
            <v>37473</v>
          </cell>
          <cell r="H1477">
            <v>16503.3</v>
          </cell>
          <cell r="I1477">
            <v>16500.009999999998</v>
          </cell>
          <cell r="J1477" t="str">
            <v>Фосфорит2</v>
          </cell>
          <cell r="K1477" t="str">
            <v>Фосфорит2</v>
          </cell>
          <cell r="L1477" t="str">
            <v>GMF</v>
          </cell>
          <cell r="M1477" t="str">
            <v>Mekatrade</v>
          </cell>
          <cell r="N1477">
            <v>112</v>
          </cell>
          <cell r="O1477">
            <v>1848001.12</v>
          </cell>
          <cell r="P1477">
            <v>1848001.12</v>
          </cell>
          <cell r="Q1477">
            <v>0</v>
          </cell>
          <cell r="R1477">
            <v>-93</v>
          </cell>
          <cell r="S1477">
            <v>-1534806.9</v>
          </cell>
          <cell r="T1477">
            <v>-1534806.9</v>
          </cell>
          <cell r="U1477">
            <v>0</v>
          </cell>
          <cell r="V1477">
            <v>-10.195499999999999</v>
          </cell>
          <cell r="W1477">
            <v>-168226.49</v>
          </cell>
          <cell r="X1477">
            <v>-168226.49</v>
          </cell>
          <cell r="Y1477">
            <v>0</v>
          </cell>
        </row>
        <row r="1478">
          <cell r="A1478">
            <v>200207</v>
          </cell>
          <cell r="B1478" t="str">
            <v>np65</v>
          </cell>
          <cell r="C1478" t="str">
            <v>np</v>
          </cell>
          <cell r="D1478">
            <v>37450</v>
          </cell>
          <cell r="E1478">
            <v>37449</v>
          </cell>
          <cell r="F1478">
            <v>37450</v>
          </cell>
          <cell r="G1478">
            <v>37449</v>
          </cell>
          <cell r="H1478">
            <v>345</v>
          </cell>
          <cell r="I1478">
            <v>345</v>
          </cell>
          <cell r="J1478" t="str">
            <v>Фосфорит2</v>
          </cell>
          <cell r="K1478" t="str">
            <v>Фосфорит2</v>
          </cell>
          <cell r="L1478" t="str">
            <v>GMF</v>
          </cell>
          <cell r="M1478" t="str">
            <v>Carvel</v>
          </cell>
          <cell r="N1478">
            <v>113.6</v>
          </cell>
          <cell r="O1478">
            <v>39192</v>
          </cell>
          <cell r="P1478">
            <v>39192</v>
          </cell>
          <cell r="Q1478">
            <v>0</v>
          </cell>
          <cell r="R1478">
            <v>-93</v>
          </cell>
          <cell r="S1478">
            <v>-32085</v>
          </cell>
          <cell r="T1478">
            <v>-32085</v>
          </cell>
          <cell r="U1478">
            <v>0</v>
          </cell>
          <cell r="V1478">
            <v>-0.66</v>
          </cell>
          <cell r="W1478">
            <v>-227.7</v>
          </cell>
          <cell r="X1478">
            <v>-227.7</v>
          </cell>
          <cell r="Y1478">
            <v>0</v>
          </cell>
        </row>
        <row r="1479">
          <cell r="A1479">
            <v>200207</v>
          </cell>
          <cell r="B1479" t="str">
            <v>np66</v>
          </cell>
          <cell r="C1479" t="str">
            <v>np</v>
          </cell>
          <cell r="D1479">
            <v>37463</v>
          </cell>
          <cell r="E1479">
            <v>37467</v>
          </cell>
          <cell r="F1479">
            <v>37463</v>
          </cell>
          <cell r="G1479">
            <v>37467</v>
          </cell>
          <cell r="H1479">
            <v>401</v>
          </cell>
          <cell r="I1479">
            <v>401</v>
          </cell>
          <cell r="J1479" t="str">
            <v>Фосфорит2</v>
          </cell>
          <cell r="K1479" t="str">
            <v>Фосфорит2</v>
          </cell>
          <cell r="L1479" t="str">
            <v>GMF</v>
          </cell>
          <cell r="M1479" t="str">
            <v>IET</v>
          </cell>
          <cell r="N1479">
            <v>105.6</v>
          </cell>
          <cell r="O1479">
            <v>42345.599999999999</v>
          </cell>
          <cell r="P1479">
            <v>42345.599999999999</v>
          </cell>
          <cell r="Q1479">
            <v>0</v>
          </cell>
          <cell r="R1479">
            <v>-93</v>
          </cell>
          <cell r="S1479">
            <v>-37293</v>
          </cell>
          <cell r="T1479">
            <v>-37293</v>
          </cell>
          <cell r="U1479">
            <v>0</v>
          </cell>
          <cell r="V1479">
            <v>-0.66</v>
          </cell>
          <cell r="W1479">
            <v>-264.66000000000003</v>
          </cell>
          <cell r="X1479">
            <v>-264.66000000000003</v>
          </cell>
          <cell r="Y1479">
            <v>0</v>
          </cell>
        </row>
        <row r="1480">
          <cell r="A1480">
            <v>200208</v>
          </cell>
          <cell r="B1480" t="str">
            <v>np67</v>
          </cell>
          <cell r="C1480" t="str">
            <v>np</v>
          </cell>
          <cell r="D1480">
            <v>37478</v>
          </cell>
          <cell r="E1480">
            <v>37474</v>
          </cell>
          <cell r="F1480">
            <v>37480</v>
          </cell>
          <cell r="G1480">
            <v>37477</v>
          </cell>
          <cell r="H1480">
            <v>672.2</v>
          </cell>
          <cell r="I1480">
            <v>648.63099999999997</v>
          </cell>
          <cell r="J1480" t="str">
            <v>Фосфорит2</v>
          </cell>
          <cell r="K1480" t="str">
            <v>Фосфорит2</v>
          </cell>
          <cell r="L1480" t="str">
            <v>GMF</v>
          </cell>
          <cell r="M1480" t="str">
            <v>Unifert</v>
          </cell>
          <cell r="N1480">
            <v>114</v>
          </cell>
          <cell r="O1480">
            <v>73943.929999999993</v>
          </cell>
          <cell r="P1480">
            <v>73943.929999999993</v>
          </cell>
          <cell r="Q1480">
            <v>0</v>
          </cell>
          <cell r="R1480">
            <v>-93</v>
          </cell>
          <cell r="S1480">
            <v>-62514.6</v>
          </cell>
          <cell r="T1480">
            <v>-62514.6</v>
          </cell>
          <cell r="U1480">
            <v>0</v>
          </cell>
          <cell r="V1480">
            <v>-7.8334000000000001</v>
          </cell>
          <cell r="W1480">
            <v>-5080.9799999999996</v>
          </cell>
          <cell r="X1480">
            <v>-5080.9799999999996</v>
          </cell>
          <cell r="Y1480">
            <v>0</v>
          </cell>
        </row>
        <row r="1481">
          <cell r="A1481">
            <v>200209</v>
          </cell>
          <cell r="B1481" t="str">
            <v>np68</v>
          </cell>
          <cell r="C1481" t="str">
            <v>np</v>
          </cell>
          <cell r="D1481">
            <v>37493</v>
          </cell>
          <cell r="E1481">
            <v>37500</v>
          </cell>
          <cell r="F1481">
            <v>37514</v>
          </cell>
          <cell r="G1481">
            <v>37517</v>
          </cell>
          <cell r="H1481">
            <v>21056.799999999999</v>
          </cell>
          <cell r="I1481">
            <v>20700</v>
          </cell>
          <cell r="J1481" t="str">
            <v>Фосфорит2</v>
          </cell>
          <cell r="K1481" t="str">
            <v>Фосфорит2</v>
          </cell>
          <cell r="L1481" t="str">
            <v>GMF</v>
          </cell>
          <cell r="M1481" t="str">
            <v>Mekatrade</v>
          </cell>
          <cell r="N1481">
            <v>116</v>
          </cell>
          <cell r="O1481">
            <v>2401200</v>
          </cell>
          <cell r="P1481">
            <v>2401200</v>
          </cell>
          <cell r="Q1481">
            <v>0</v>
          </cell>
          <cell r="R1481">
            <v>-93</v>
          </cell>
          <cell r="S1481">
            <v>-1958282.4</v>
          </cell>
          <cell r="T1481">
            <v>-1958282.4</v>
          </cell>
          <cell r="U1481">
            <v>0</v>
          </cell>
          <cell r="V1481">
            <v>-10.5</v>
          </cell>
          <cell r="W1481">
            <v>-217350</v>
          </cell>
          <cell r="X1481">
            <v>-205290.23999999999</v>
          </cell>
          <cell r="Y1481">
            <v>-12059.76</v>
          </cell>
        </row>
        <row r="1482">
          <cell r="A1482">
            <v>200211</v>
          </cell>
          <cell r="B1482" t="str">
            <v>np75</v>
          </cell>
          <cell r="C1482" t="str">
            <v>np</v>
          </cell>
          <cell r="D1482">
            <v>37530</v>
          </cell>
          <cell r="E1482">
            <v>37530</v>
          </cell>
          <cell r="F1482">
            <v>37575</v>
          </cell>
          <cell r="G1482">
            <v>37575</v>
          </cell>
          <cell r="H1482">
            <v>20000</v>
          </cell>
          <cell r="I1482">
            <v>21971.21</v>
          </cell>
          <cell r="J1482" t="str">
            <v>Фосфорит2</v>
          </cell>
          <cell r="K1482" t="str">
            <v>Фосфорит2</v>
          </cell>
          <cell r="L1482" t="str">
            <v>GMF</v>
          </cell>
          <cell r="M1482" t="str">
            <v>Mekatrade</v>
          </cell>
          <cell r="N1482">
            <v>100</v>
          </cell>
          <cell r="O1482">
            <v>2197121</v>
          </cell>
          <cell r="P1482">
            <v>1400000</v>
          </cell>
          <cell r="Q1482">
            <v>797121</v>
          </cell>
          <cell r="R1482">
            <v>-93</v>
          </cell>
          <cell r="S1482">
            <v>-1860000</v>
          </cell>
          <cell r="T1482">
            <v>-2072226</v>
          </cell>
          <cell r="U1482">
            <v>212226</v>
          </cell>
          <cell r="V1482">
            <v>-10.5</v>
          </cell>
          <cell r="W1482">
            <v>-230697.71</v>
          </cell>
          <cell r="X1482">
            <v>0</v>
          </cell>
          <cell r="Y1482">
            <v>-230697.71</v>
          </cell>
        </row>
        <row r="1483">
          <cell r="A1483">
            <v>200211</v>
          </cell>
          <cell r="B1483" t="str">
            <v>np76</v>
          </cell>
          <cell r="C1483" t="str">
            <v>np</v>
          </cell>
          <cell r="D1483">
            <v>37561</v>
          </cell>
          <cell r="E1483">
            <v>37467</v>
          </cell>
          <cell r="F1483">
            <v>37585</v>
          </cell>
          <cell r="G1483">
            <v>37467</v>
          </cell>
          <cell r="H1483">
            <v>10000</v>
          </cell>
          <cell r="I1483">
            <v>10000</v>
          </cell>
          <cell r="J1483" t="str">
            <v>Фосфорит2</v>
          </cell>
          <cell r="K1483" t="str">
            <v>Фосфорит2</v>
          </cell>
          <cell r="L1483" t="str">
            <v>GMF</v>
          </cell>
          <cell r="M1483" t="str">
            <v>Agrosin</v>
          </cell>
          <cell r="N1483">
            <v>100</v>
          </cell>
          <cell r="O1483">
            <v>1000000</v>
          </cell>
          <cell r="P1483">
            <v>0</v>
          </cell>
          <cell r="Q1483">
            <v>1000000</v>
          </cell>
          <cell r="R1483">
            <v>-93</v>
          </cell>
          <cell r="S1483">
            <v>-930000</v>
          </cell>
          <cell r="T1483">
            <v>0</v>
          </cell>
          <cell r="U1483">
            <v>-930000</v>
          </cell>
          <cell r="V1483">
            <v>-10.5</v>
          </cell>
          <cell r="W1483">
            <v>-105000</v>
          </cell>
          <cell r="X1483">
            <v>0</v>
          </cell>
          <cell r="Y1483">
            <v>-105000</v>
          </cell>
        </row>
        <row r="1484">
          <cell r="A1484">
            <v>200211</v>
          </cell>
          <cell r="B1484" t="str">
            <v>np77</v>
          </cell>
          <cell r="C1484" t="str">
            <v>np</v>
          </cell>
          <cell r="D1484">
            <v>37585</v>
          </cell>
          <cell r="E1484">
            <v>37583</v>
          </cell>
          <cell r="F1484">
            <v>37590</v>
          </cell>
          <cell r="G1484">
            <v>37587</v>
          </cell>
          <cell r="H1484">
            <v>2500</v>
          </cell>
          <cell r="I1484">
            <v>2500</v>
          </cell>
          <cell r="J1484" t="str">
            <v>Фосфорит2</v>
          </cell>
          <cell r="K1484" t="str">
            <v>Фосфорит2</v>
          </cell>
          <cell r="L1484" t="str">
            <v>GMF</v>
          </cell>
          <cell r="M1484" t="str">
            <v>Helm</v>
          </cell>
          <cell r="N1484">
            <v>108</v>
          </cell>
          <cell r="O1484">
            <v>270000</v>
          </cell>
          <cell r="P1484">
            <v>0</v>
          </cell>
          <cell r="Q1484">
            <v>270000</v>
          </cell>
          <cell r="R1484">
            <v>-93</v>
          </cell>
          <cell r="S1484">
            <v>-232500</v>
          </cell>
          <cell r="T1484">
            <v>0</v>
          </cell>
          <cell r="U1484">
            <v>-232500</v>
          </cell>
          <cell r="V1484">
            <v>-10.5</v>
          </cell>
          <cell r="W1484">
            <v>-26250</v>
          </cell>
          <cell r="X1484">
            <v>0</v>
          </cell>
          <cell r="Y1484">
            <v>-26250</v>
          </cell>
        </row>
        <row r="1485">
          <cell r="A1485">
            <v>200211</v>
          </cell>
          <cell r="B1485" t="str">
            <v>np78</v>
          </cell>
          <cell r="C1485" t="str">
            <v>np</v>
          </cell>
          <cell r="D1485">
            <v>37570</v>
          </cell>
          <cell r="E1485">
            <v>37449</v>
          </cell>
          <cell r="F1485">
            <v>37587</v>
          </cell>
          <cell r="G1485">
            <v>37449</v>
          </cell>
          <cell r="H1485">
            <v>20000</v>
          </cell>
          <cell r="I1485">
            <v>20000</v>
          </cell>
          <cell r="J1485" t="str">
            <v>Фосфорит2</v>
          </cell>
          <cell r="K1485" t="str">
            <v>Фосфорит2</v>
          </cell>
          <cell r="L1485" t="str">
            <v>GMF</v>
          </cell>
          <cell r="M1485" t="str">
            <v>Agrosin</v>
          </cell>
          <cell r="N1485">
            <v>82</v>
          </cell>
          <cell r="O1485">
            <v>1640000</v>
          </cell>
          <cell r="P1485">
            <v>0</v>
          </cell>
          <cell r="Q1485">
            <v>1640000</v>
          </cell>
          <cell r="R1485">
            <v>-80.400000000000006</v>
          </cell>
          <cell r="S1485">
            <v>-1608000</v>
          </cell>
          <cell r="T1485">
            <v>0</v>
          </cell>
          <cell r="U1485">
            <v>-1608000</v>
          </cell>
          <cell r="V1485">
            <v>-10.5</v>
          </cell>
          <cell r="W1485">
            <v>-210000</v>
          </cell>
          <cell r="X1485">
            <v>0</v>
          </cell>
          <cell r="Y1485">
            <v>-210000</v>
          </cell>
        </row>
        <row r="1486">
          <cell r="A1486">
            <v>200108</v>
          </cell>
          <cell r="B1486" t="str">
            <v>npk01</v>
          </cell>
          <cell r="C1486" t="str">
            <v>npk</v>
          </cell>
          <cell r="D1486">
            <v>37118</v>
          </cell>
          <cell r="E1486">
            <v>37118</v>
          </cell>
          <cell r="F1486">
            <v>37120</v>
          </cell>
          <cell r="G1486">
            <v>37127</v>
          </cell>
          <cell r="H1486">
            <v>4388</v>
          </cell>
          <cell r="I1486">
            <v>4385.24</v>
          </cell>
          <cell r="J1486" t="str">
            <v>НВТИ</v>
          </cell>
          <cell r="K1486" t="str">
            <v>НВТИ</v>
          </cell>
          <cell r="L1486" t="str">
            <v>GMF</v>
          </cell>
          <cell r="M1486" t="str">
            <v>Transammonia</v>
          </cell>
          <cell r="N1486">
            <v>140</v>
          </cell>
          <cell r="O1486">
            <v>613933.6</v>
          </cell>
          <cell r="P1486">
            <v>613933.6</v>
          </cell>
          <cell r="Q1486">
            <v>0</v>
          </cell>
          <cell r="R1486">
            <v>-125.5</v>
          </cell>
          <cell r="S1486">
            <v>-550694</v>
          </cell>
          <cell r="T1486">
            <v>-550694</v>
          </cell>
          <cell r="U1486">
            <v>0</v>
          </cell>
          <cell r="V1486">
            <v>-11.986599999999999</v>
          </cell>
          <cell r="W1486">
            <v>-52564.160000000003</v>
          </cell>
          <cell r="X1486">
            <v>-52564.160000000003</v>
          </cell>
          <cell r="Y1486">
            <v>0</v>
          </cell>
        </row>
        <row r="1487">
          <cell r="A1487">
            <v>200108</v>
          </cell>
          <cell r="B1487" t="str">
            <v>npk02</v>
          </cell>
          <cell r="C1487" t="str">
            <v>npk</v>
          </cell>
          <cell r="D1487">
            <v>37118</v>
          </cell>
          <cell r="E1487">
            <v>37118</v>
          </cell>
          <cell r="F1487">
            <v>37120</v>
          </cell>
          <cell r="G1487">
            <v>37127</v>
          </cell>
          <cell r="H1487">
            <v>5502</v>
          </cell>
          <cell r="I1487">
            <v>5499.7240000000002</v>
          </cell>
          <cell r="J1487" t="str">
            <v>НВТИ</v>
          </cell>
          <cell r="K1487" t="str">
            <v>НВТИ</v>
          </cell>
          <cell r="L1487" t="str">
            <v>GMF</v>
          </cell>
          <cell r="M1487" t="str">
            <v>Transammonia</v>
          </cell>
          <cell r="N1487">
            <v>116</v>
          </cell>
          <cell r="O1487">
            <v>637967.98</v>
          </cell>
          <cell r="P1487">
            <v>637967.98</v>
          </cell>
          <cell r="Q1487">
            <v>0</v>
          </cell>
          <cell r="R1487">
            <v>-99</v>
          </cell>
          <cell r="S1487">
            <v>-544698</v>
          </cell>
          <cell r="T1487">
            <v>-544698</v>
          </cell>
          <cell r="U1487">
            <v>0</v>
          </cell>
          <cell r="V1487">
            <v>-11.9894</v>
          </cell>
          <cell r="W1487">
            <v>-65938.52</v>
          </cell>
          <cell r="X1487">
            <v>-65938.52</v>
          </cell>
          <cell r="Y1487">
            <v>0</v>
          </cell>
        </row>
        <row r="1488">
          <cell r="A1488">
            <v>200111</v>
          </cell>
          <cell r="B1488" t="str">
            <v>npk03</v>
          </cell>
          <cell r="C1488" t="str">
            <v>npk</v>
          </cell>
          <cell r="D1488">
            <v>37210</v>
          </cell>
          <cell r="E1488">
            <v>37204</v>
          </cell>
          <cell r="F1488">
            <v>37204</v>
          </cell>
          <cell r="G1488">
            <v>37212</v>
          </cell>
          <cell r="H1488">
            <v>8758</v>
          </cell>
          <cell r="I1488">
            <v>8763.35</v>
          </cell>
          <cell r="J1488" t="str">
            <v>НВТИ</v>
          </cell>
          <cell r="K1488" t="str">
            <v>НВТИ</v>
          </cell>
          <cell r="L1488" t="str">
            <v>GMF</v>
          </cell>
          <cell r="M1488" t="str">
            <v>Transammonia</v>
          </cell>
          <cell r="N1488">
            <v>118</v>
          </cell>
          <cell r="O1488">
            <v>1034075.3</v>
          </cell>
          <cell r="P1488">
            <v>983658.63</v>
          </cell>
          <cell r="Q1488">
            <v>50416.67</v>
          </cell>
          <cell r="R1488">
            <v>-106.2</v>
          </cell>
          <cell r="S1488">
            <v>-930099.6</v>
          </cell>
          <cell r="T1488">
            <v>-930099.6</v>
          </cell>
          <cell r="U1488">
            <v>0</v>
          </cell>
          <cell r="V1488">
            <v>-11.6778</v>
          </cell>
          <cell r="W1488">
            <v>-102336.95</v>
          </cell>
          <cell r="X1488">
            <v>-102336.95</v>
          </cell>
          <cell r="Y1488">
            <v>0</v>
          </cell>
        </row>
        <row r="1489">
          <cell r="A1489">
            <v>200201</v>
          </cell>
          <cell r="B1489" t="str">
            <v>npk04</v>
          </cell>
          <cell r="C1489" t="str">
            <v>npk</v>
          </cell>
          <cell r="D1489">
            <v>37230</v>
          </cell>
          <cell r="E1489">
            <v>37255</v>
          </cell>
          <cell r="F1489">
            <v>37274</v>
          </cell>
          <cell r="G1489">
            <v>37273</v>
          </cell>
          <cell r="H1489">
            <v>2727.6</v>
          </cell>
          <cell r="I1489">
            <v>2473.5</v>
          </cell>
          <cell r="J1489" t="str">
            <v>НВТИ</v>
          </cell>
          <cell r="K1489" t="str">
            <v>НВТИ</v>
          </cell>
          <cell r="L1489" t="str">
            <v>GMF</v>
          </cell>
          <cell r="M1489" t="str">
            <v>Mekatrade</v>
          </cell>
          <cell r="N1489">
            <v>156.03</v>
          </cell>
          <cell r="O1489">
            <v>385940.21</v>
          </cell>
          <cell r="P1489">
            <v>385940.21</v>
          </cell>
          <cell r="Q1489">
            <v>0</v>
          </cell>
          <cell r="R1489">
            <v>-114</v>
          </cell>
          <cell r="S1489">
            <v>-310946.40000000002</v>
          </cell>
          <cell r="T1489">
            <v>-310946.40000000002</v>
          </cell>
          <cell r="U1489">
            <v>0</v>
          </cell>
          <cell r="V1489">
            <v>-37.846200000000003</v>
          </cell>
          <cell r="W1489">
            <v>-93612.46</v>
          </cell>
          <cell r="X1489">
            <v>-93612.46</v>
          </cell>
          <cell r="Y1489">
            <v>0</v>
          </cell>
        </row>
        <row r="1490">
          <cell r="A1490">
            <v>200202</v>
          </cell>
          <cell r="B1490" t="str">
            <v>npk05</v>
          </cell>
          <cell r="C1490" t="str">
            <v>npk</v>
          </cell>
          <cell r="D1490">
            <v>37278</v>
          </cell>
          <cell r="E1490">
            <v>37288</v>
          </cell>
          <cell r="F1490">
            <v>37301</v>
          </cell>
          <cell r="G1490">
            <v>37307</v>
          </cell>
          <cell r="H1490">
            <v>4000</v>
          </cell>
          <cell r="I1490">
            <v>3984.89</v>
          </cell>
          <cell r="J1490" t="str">
            <v>НВТИ</v>
          </cell>
          <cell r="K1490" t="str">
            <v>НВТИ</v>
          </cell>
          <cell r="L1490" t="str">
            <v>GMF</v>
          </cell>
          <cell r="M1490" t="str">
            <v>Transammonia</v>
          </cell>
          <cell r="N1490">
            <v>142</v>
          </cell>
          <cell r="O1490">
            <v>565854.38</v>
          </cell>
          <cell r="P1490">
            <v>510906.31</v>
          </cell>
          <cell r="Q1490">
            <v>54948.07</v>
          </cell>
          <cell r="R1490">
            <v>-126</v>
          </cell>
          <cell r="S1490">
            <v>-504000</v>
          </cell>
          <cell r="T1490">
            <v>-504000</v>
          </cell>
          <cell r="U1490">
            <v>0</v>
          </cell>
          <cell r="V1490">
            <v>-15.0169</v>
          </cell>
          <cell r="W1490">
            <v>-59840.57</v>
          </cell>
          <cell r="X1490">
            <v>-59840.57</v>
          </cell>
          <cell r="Y1490">
            <v>0</v>
          </cell>
        </row>
        <row r="1491">
          <cell r="A1491">
            <v>200202</v>
          </cell>
          <cell r="B1491" t="str">
            <v>npk06</v>
          </cell>
          <cell r="C1491" t="str">
            <v>npk</v>
          </cell>
          <cell r="D1491">
            <v>37278</v>
          </cell>
          <cell r="E1491">
            <v>37288</v>
          </cell>
          <cell r="F1491">
            <v>37301</v>
          </cell>
          <cell r="G1491">
            <v>37307</v>
          </cell>
          <cell r="H1491">
            <v>8708</v>
          </cell>
          <cell r="I1491">
            <v>8212.6650000000009</v>
          </cell>
          <cell r="J1491" t="str">
            <v>НВТИ</v>
          </cell>
          <cell r="K1491" t="str">
            <v>НВТИ</v>
          </cell>
          <cell r="L1491" t="str">
            <v>GMF</v>
          </cell>
          <cell r="M1491" t="str">
            <v>Transammonia</v>
          </cell>
          <cell r="N1491">
            <v>116</v>
          </cell>
          <cell r="O1491">
            <v>952669.14</v>
          </cell>
          <cell r="P1491">
            <v>860158.88</v>
          </cell>
          <cell r="Q1491">
            <v>92510.26</v>
          </cell>
          <cell r="R1491">
            <v>-100</v>
          </cell>
          <cell r="S1491">
            <v>-870800</v>
          </cell>
          <cell r="T1491">
            <v>-870800</v>
          </cell>
          <cell r="U1491">
            <v>0</v>
          </cell>
          <cell r="V1491">
            <v>-12.162699999999999</v>
          </cell>
          <cell r="W1491">
            <v>-99888.11</v>
          </cell>
          <cell r="X1491">
            <v>-99888.11</v>
          </cell>
          <cell r="Y1491">
            <v>0</v>
          </cell>
        </row>
        <row r="1492">
          <cell r="A1492">
            <v>200202</v>
          </cell>
          <cell r="B1492" t="str">
            <v>npk09</v>
          </cell>
          <cell r="C1492" t="str">
            <v>npk</v>
          </cell>
          <cell r="D1492">
            <v>37315</v>
          </cell>
          <cell r="E1492">
            <v>37315</v>
          </cell>
          <cell r="F1492">
            <v>37315</v>
          </cell>
          <cell r="G1492">
            <v>37315</v>
          </cell>
          <cell r="H1492">
            <v>324.95999999999998</v>
          </cell>
          <cell r="I1492">
            <v>324.95999999999998</v>
          </cell>
          <cell r="J1492" t="str">
            <v>Фосфорит2</v>
          </cell>
          <cell r="K1492" t="str">
            <v>Фосфорит2</v>
          </cell>
          <cell r="L1492" t="str">
            <v>GMF</v>
          </cell>
          <cell r="M1492" t="str">
            <v>IET</v>
          </cell>
          <cell r="N1492">
            <v>123.6</v>
          </cell>
          <cell r="O1492">
            <v>40165.06</v>
          </cell>
          <cell r="P1492">
            <v>40165.06</v>
          </cell>
          <cell r="Q1492">
            <v>0</v>
          </cell>
          <cell r="R1492">
            <v>-120</v>
          </cell>
          <cell r="S1492">
            <v>-38995.199999999997</v>
          </cell>
          <cell r="T1492">
            <v>-38995.199999999997</v>
          </cell>
          <cell r="U1492">
            <v>0</v>
          </cell>
          <cell r="V1492">
            <v>0</v>
          </cell>
          <cell r="W1492">
            <v>0</v>
          </cell>
          <cell r="X1492">
            <v>0</v>
          </cell>
          <cell r="Y1492">
            <v>0</v>
          </cell>
        </row>
        <row r="1493">
          <cell r="A1493">
            <v>200203</v>
          </cell>
          <cell r="B1493" t="str">
            <v>npk10</v>
          </cell>
          <cell r="C1493" t="str">
            <v>npk</v>
          </cell>
          <cell r="D1493">
            <v>37335</v>
          </cell>
          <cell r="E1493">
            <v>37346</v>
          </cell>
          <cell r="F1493">
            <v>37335</v>
          </cell>
          <cell r="G1493">
            <v>37346</v>
          </cell>
          <cell r="H1493">
            <v>750</v>
          </cell>
          <cell r="I1493">
            <v>750</v>
          </cell>
          <cell r="J1493" t="str">
            <v>Фосфорит2</v>
          </cell>
          <cell r="K1493" t="str">
            <v>Фосфорит2</v>
          </cell>
          <cell r="L1493" t="str">
            <v>GMF</v>
          </cell>
          <cell r="M1493" t="str">
            <v>IET</v>
          </cell>
          <cell r="N1493">
            <v>118.6</v>
          </cell>
          <cell r="O1493">
            <v>88950</v>
          </cell>
          <cell r="P1493">
            <v>88950</v>
          </cell>
          <cell r="Q1493">
            <v>0</v>
          </cell>
          <cell r="R1493">
            <v>-120</v>
          </cell>
          <cell r="S1493">
            <v>-90000</v>
          </cell>
          <cell r="T1493">
            <v>-90000</v>
          </cell>
          <cell r="U1493">
            <v>0</v>
          </cell>
          <cell r="V1493">
            <v>0</v>
          </cell>
          <cell r="W1493">
            <v>0</v>
          </cell>
          <cell r="X1493">
            <v>0</v>
          </cell>
          <cell r="Y1493">
            <v>0</v>
          </cell>
        </row>
        <row r="1494">
          <cell r="A1494">
            <v>200204</v>
          </cell>
          <cell r="B1494" t="str">
            <v>npk11</v>
          </cell>
          <cell r="C1494" t="str">
            <v>npk</v>
          </cell>
          <cell r="D1494">
            <v>37361</v>
          </cell>
          <cell r="E1494">
            <v>37368</v>
          </cell>
          <cell r="F1494">
            <v>37361</v>
          </cell>
          <cell r="G1494">
            <v>37368</v>
          </cell>
          <cell r="H1494">
            <v>204</v>
          </cell>
          <cell r="I1494">
            <v>204</v>
          </cell>
          <cell r="J1494" t="str">
            <v>Фосфорит2</v>
          </cell>
          <cell r="K1494" t="str">
            <v>Фосфорит2</v>
          </cell>
          <cell r="L1494" t="str">
            <v>GMF</v>
          </cell>
          <cell r="M1494" t="str">
            <v>IET</v>
          </cell>
          <cell r="N1494">
            <v>118.6</v>
          </cell>
          <cell r="O1494">
            <v>24194.400000000001</v>
          </cell>
          <cell r="P1494">
            <v>24194.400000000001</v>
          </cell>
          <cell r="Q1494">
            <v>0</v>
          </cell>
          <cell r="R1494">
            <v>-115</v>
          </cell>
          <cell r="S1494">
            <v>-23460</v>
          </cell>
          <cell r="T1494">
            <v>-23460</v>
          </cell>
          <cell r="U1494">
            <v>0</v>
          </cell>
          <cell r="V1494">
            <v>0</v>
          </cell>
          <cell r="W1494">
            <v>0</v>
          </cell>
          <cell r="X1494">
            <v>0</v>
          </cell>
          <cell r="Y1494">
            <v>0</v>
          </cell>
        </row>
        <row r="1495">
          <cell r="A1495">
            <v>200207</v>
          </cell>
          <cell r="B1495" t="str">
            <v>npk12</v>
          </cell>
          <cell r="C1495" t="str">
            <v>npk</v>
          </cell>
          <cell r="D1495">
            <v>37437</v>
          </cell>
          <cell r="E1495">
            <v>37440</v>
          </cell>
          <cell r="F1495">
            <v>37447</v>
          </cell>
          <cell r="G1495">
            <v>37449</v>
          </cell>
          <cell r="H1495">
            <v>6960</v>
          </cell>
          <cell r="I1495">
            <v>6977.15</v>
          </cell>
          <cell r="J1495" t="str">
            <v>НВТИ</v>
          </cell>
          <cell r="K1495" t="str">
            <v>НВТИ</v>
          </cell>
          <cell r="L1495" t="str">
            <v>GMF</v>
          </cell>
          <cell r="M1495" t="str">
            <v>Transammonia</v>
          </cell>
          <cell r="N1495">
            <v>118</v>
          </cell>
          <cell r="O1495">
            <v>823303.7</v>
          </cell>
          <cell r="P1495">
            <v>823303.7</v>
          </cell>
          <cell r="Q1495">
            <v>0</v>
          </cell>
          <cell r="R1495">
            <v>-104.5</v>
          </cell>
          <cell r="S1495">
            <v>-727320</v>
          </cell>
          <cell r="T1495">
            <v>-727320</v>
          </cell>
          <cell r="U1495">
            <v>0</v>
          </cell>
          <cell r="V1495">
            <v>-13.428800000000001</v>
          </cell>
          <cell r="W1495">
            <v>-93694.66</v>
          </cell>
          <cell r="X1495">
            <v>-100828.82</v>
          </cell>
          <cell r="Y1495">
            <v>7134.16</v>
          </cell>
        </row>
        <row r="1496">
          <cell r="A1496">
            <v>200207</v>
          </cell>
          <cell r="B1496" t="str">
            <v>npk13</v>
          </cell>
          <cell r="C1496" t="str">
            <v>npk</v>
          </cell>
          <cell r="D1496">
            <v>37437</v>
          </cell>
          <cell r="E1496">
            <v>37446</v>
          </cell>
          <cell r="F1496">
            <v>37447</v>
          </cell>
          <cell r="G1496">
            <v>37449</v>
          </cell>
          <cell r="H1496">
            <v>2378</v>
          </cell>
          <cell r="I1496">
            <v>2320</v>
          </cell>
          <cell r="J1496" t="str">
            <v>НВТИ</v>
          </cell>
          <cell r="K1496" t="str">
            <v>НВТИ</v>
          </cell>
          <cell r="L1496" t="str">
            <v>GMF</v>
          </cell>
          <cell r="M1496" t="str">
            <v>Transammonia</v>
          </cell>
          <cell r="N1496">
            <v>107</v>
          </cell>
          <cell r="O1496">
            <v>248240</v>
          </cell>
          <cell r="P1496">
            <v>248240</v>
          </cell>
          <cell r="Q1496">
            <v>0</v>
          </cell>
          <cell r="R1496">
            <v>-93</v>
          </cell>
          <cell r="S1496">
            <v>-221154</v>
          </cell>
          <cell r="T1496">
            <v>-221154</v>
          </cell>
          <cell r="U1496">
            <v>0</v>
          </cell>
          <cell r="V1496">
            <v>-11.4185</v>
          </cell>
          <cell r="W1496">
            <v>-26490.98</v>
          </cell>
          <cell r="X1496">
            <v>-33526.99</v>
          </cell>
          <cell r="Y1496">
            <v>7036.01</v>
          </cell>
        </row>
        <row r="1497">
          <cell r="A1497">
            <v>200210</v>
          </cell>
          <cell r="B1497" t="str">
            <v>npk17</v>
          </cell>
          <cell r="C1497" t="str">
            <v>npk</v>
          </cell>
          <cell r="D1497">
            <v>37498</v>
          </cell>
          <cell r="E1497">
            <v>37499</v>
          </cell>
          <cell r="F1497">
            <v>37506</v>
          </cell>
          <cell r="G1497">
            <v>37540</v>
          </cell>
          <cell r="H1497">
            <v>9908</v>
          </cell>
          <cell r="I1497">
            <v>9849.973</v>
          </cell>
          <cell r="J1497" t="str">
            <v>НВТИ</v>
          </cell>
          <cell r="K1497" t="str">
            <v>НВТИ</v>
          </cell>
          <cell r="L1497" t="str">
            <v>GMF</v>
          </cell>
          <cell r="M1497" t="str">
            <v>Transammonia</v>
          </cell>
          <cell r="N1497">
            <v>115</v>
          </cell>
          <cell r="O1497">
            <v>1132746.8999999999</v>
          </cell>
          <cell r="P1497">
            <v>1132746.8999999999</v>
          </cell>
          <cell r="Q1497">
            <v>0</v>
          </cell>
          <cell r="R1497">
            <v>-100</v>
          </cell>
          <cell r="S1497">
            <v>-990800</v>
          </cell>
          <cell r="T1497">
            <v>-938000</v>
          </cell>
          <cell r="U1497">
            <v>-52800</v>
          </cell>
          <cell r="V1497">
            <v>-12.65</v>
          </cell>
          <cell r="W1497">
            <v>-124602.16</v>
          </cell>
          <cell r="X1497">
            <v>-985</v>
          </cell>
          <cell r="Y1497">
            <v>-123617.16</v>
          </cell>
        </row>
        <row r="1498">
          <cell r="A1498">
            <v>200209</v>
          </cell>
          <cell r="B1498" t="str">
            <v>npk18</v>
          </cell>
          <cell r="C1498" t="str">
            <v>npk</v>
          </cell>
          <cell r="D1498">
            <v>37508</v>
          </cell>
          <cell r="E1498">
            <v>37513</v>
          </cell>
          <cell r="F1498">
            <v>37510</v>
          </cell>
          <cell r="G1498">
            <v>37526</v>
          </cell>
          <cell r="H1498">
            <v>5220</v>
          </cell>
          <cell r="I1498">
            <v>5328.3289999999997</v>
          </cell>
          <cell r="J1498" t="str">
            <v>НВТИ</v>
          </cell>
          <cell r="K1498" t="str">
            <v>НВТИ</v>
          </cell>
          <cell r="L1498" t="str">
            <v>GMF</v>
          </cell>
          <cell r="M1498" t="str">
            <v>Transammonia</v>
          </cell>
          <cell r="N1498">
            <v>118</v>
          </cell>
          <cell r="O1498">
            <v>628742.81999999995</v>
          </cell>
          <cell r="P1498">
            <v>628742.81999999995</v>
          </cell>
          <cell r="Q1498">
            <v>0</v>
          </cell>
          <cell r="R1498">
            <v>-103.5</v>
          </cell>
          <cell r="S1498">
            <v>-540270</v>
          </cell>
          <cell r="T1498">
            <v>-540270</v>
          </cell>
          <cell r="U1498">
            <v>0</v>
          </cell>
          <cell r="V1498">
            <v>-17.238700000000001</v>
          </cell>
          <cell r="W1498">
            <v>-91853.34</v>
          </cell>
          <cell r="X1498">
            <v>-387240.24</v>
          </cell>
          <cell r="Y1498">
            <v>295386.90000000002</v>
          </cell>
        </row>
        <row r="1499">
          <cell r="A1499">
            <v>200210</v>
          </cell>
          <cell r="B1499" t="str">
            <v>npk19</v>
          </cell>
          <cell r="C1499" t="str">
            <v>npk</v>
          </cell>
          <cell r="D1499">
            <v>37542</v>
          </cell>
          <cell r="E1499">
            <v>37547</v>
          </cell>
          <cell r="F1499">
            <v>37549</v>
          </cell>
          <cell r="G1499">
            <v>37554</v>
          </cell>
          <cell r="H1499">
            <v>9454</v>
          </cell>
          <cell r="I1499">
            <v>9504.6039999999994</v>
          </cell>
          <cell r="J1499" t="str">
            <v>НВТИ</v>
          </cell>
          <cell r="K1499" t="str">
            <v>НВТИ</v>
          </cell>
          <cell r="L1499" t="str">
            <v>GMF</v>
          </cell>
          <cell r="M1499" t="str">
            <v>Promophos</v>
          </cell>
          <cell r="N1499">
            <v>112.35</v>
          </cell>
          <cell r="O1499">
            <v>1067842.26</v>
          </cell>
          <cell r="P1499">
            <v>1050081.3799999999</v>
          </cell>
          <cell r="Q1499">
            <v>17760.88</v>
          </cell>
          <cell r="R1499">
            <v>-103</v>
          </cell>
          <cell r="S1499">
            <v>-973762</v>
          </cell>
          <cell r="T1499">
            <v>0</v>
          </cell>
          <cell r="U1499">
            <v>-973762</v>
          </cell>
          <cell r="V1499">
            <v>-13.5</v>
          </cell>
          <cell r="W1499">
            <v>-128312.15</v>
          </cell>
          <cell r="X1499">
            <v>-950.46</v>
          </cell>
          <cell r="Y1499">
            <v>-127361.69</v>
          </cell>
        </row>
        <row r="1500">
          <cell r="A1500">
            <v>200210</v>
          </cell>
          <cell r="B1500" t="str">
            <v>npk20</v>
          </cell>
          <cell r="C1500" t="str">
            <v>npk</v>
          </cell>
          <cell r="D1500">
            <v>37547</v>
          </cell>
          <cell r="E1500">
            <v>37346</v>
          </cell>
          <cell r="F1500">
            <v>37547</v>
          </cell>
          <cell r="G1500">
            <v>37346</v>
          </cell>
          <cell r="H1500">
            <v>3000</v>
          </cell>
          <cell r="I1500">
            <v>3000</v>
          </cell>
          <cell r="J1500" t="str">
            <v>НВТИ</v>
          </cell>
          <cell r="K1500" t="str">
            <v>НВТИ</v>
          </cell>
          <cell r="L1500" t="str">
            <v>GMF</v>
          </cell>
          <cell r="M1500" t="str">
            <v>IET</v>
          </cell>
          <cell r="N1500">
            <v>122</v>
          </cell>
          <cell r="O1500">
            <v>366000</v>
          </cell>
          <cell r="P1500">
            <v>0</v>
          </cell>
          <cell r="Q1500">
            <v>366000</v>
          </cell>
          <cell r="R1500">
            <v>-103</v>
          </cell>
          <cell r="S1500">
            <v>-309000</v>
          </cell>
          <cell r="T1500">
            <v>0</v>
          </cell>
          <cell r="U1500">
            <v>-309000</v>
          </cell>
          <cell r="V1500">
            <v>-10.6</v>
          </cell>
          <cell r="W1500">
            <v>-31800</v>
          </cell>
          <cell r="X1500">
            <v>0</v>
          </cell>
          <cell r="Y1500">
            <v>-31800</v>
          </cell>
        </row>
        <row r="1501">
          <cell r="A1501">
            <v>200210</v>
          </cell>
          <cell r="B1501" t="str">
            <v>npk21</v>
          </cell>
          <cell r="C1501" t="str">
            <v>npk</v>
          </cell>
          <cell r="D1501">
            <v>37560</v>
          </cell>
          <cell r="E1501">
            <v>37368</v>
          </cell>
          <cell r="F1501">
            <v>37560</v>
          </cell>
          <cell r="G1501">
            <v>37368</v>
          </cell>
          <cell r="H1501">
            <v>2000</v>
          </cell>
          <cell r="I1501">
            <v>2000</v>
          </cell>
          <cell r="J1501" t="str">
            <v>НВТИ</v>
          </cell>
          <cell r="K1501" t="str">
            <v>НВТИ</v>
          </cell>
          <cell r="L1501" t="str">
            <v>GMF</v>
          </cell>
          <cell r="M1501" t="str">
            <v>IET</v>
          </cell>
          <cell r="N1501">
            <v>128</v>
          </cell>
          <cell r="O1501">
            <v>256000</v>
          </cell>
          <cell r="P1501">
            <v>0</v>
          </cell>
          <cell r="Q1501">
            <v>256000</v>
          </cell>
          <cell r="R1501">
            <v>-103</v>
          </cell>
          <cell r="S1501">
            <v>-206000</v>
          </cell>
          <cell r="T1501">
            <v>0</v>
          </cell>
          <cell r="U1501">
            <v>-206000</v>
          </cell>
          <cell r="V1501">
            <v>-17</v>
          </cell>
          <cell r="W1501">
            <v>-34000</v>
          </cell>
          <cell r="X1501">
            <v>0</v>
          </cell>
          <cell r="Y1501">
            <v>-34000</v>
          </cell>
        </row>
        <row r="1502">
          <cell r="A1502">
            <v>200210</v>
          </cell>
          <cell r="B1502" t="str">
            <v>npk22</v>
          </cell>
          <cell r="C1502" t="str">
            <v>npk</v>
          </cell>
          <cell r="D1502">
            <v>37543</v>
          </cell>
          <cell r="E1502">
            <v>37539</v>
          </cell>
          <cell r="F1502">
            <v>37554</v>
          </cell>
          <cell r="G1502">
            <v>37550</v>
          </cell>
          <cell r="H1502">
            <v>4400</v>
          </cell>
          <cell r="I1502">
            <v>4399.96</v>
          </cell>
          <cell r="J1502" t="str">
            <v>НВТИ</v>
          </cell>
          <cell r="K1502" t="str">
            <v>НВТИ</v>
          </cell>
          <cell r="L1502" t="str">
            <v>GMF</v>
          </cell>
          <cell r="M1502" t="str">
            <v>Transammonia</v>
          </cell>
          <cell r="N1502">
            <v>118</v>
          </cell>
          <cell r="O1502">
            <v>519195.28</v>
          </cell>
          <cell r="P1502">
            <v>519195.28</v>
          </cell>
          <cell r="Q1502">
            <v>0</v>
          </cell>
          <cell r="R1502">
            <v>-103</v>
          </cell>
          <cell r="S1502">
            <v>-453200</v>
          </cell>
          <cell r="T1502">
            <v>-100000</v>
          </cell>
          <cell r="U1502">
            <v>-353200</v>
          </cell>
          <cell r="V1502">
            <v>-13.5</v>
          </cell>
          <cell r="W1502">
            <v>-59399.46</v>
          </cell>
          <cell r="X1502">
            <v>-440</v>
          </cell>
          <cell r="Y1502">
            <v>-58959.46</v>
          </cell>
        </row>
        <row r="1503">
          <cell r="A1503">
            <v>200211</v>
          </cell>
          <cell r="B1503" t="str">
            <v>npk23</v>
          </cell>
          <cell r="C1503" t="str">
            <v>npk</v>
          </cell>
          <cell r="D1503">
            <v>37577</v>
          </cell>
          <cell r="E1503">
            <v>37446</v>
          </cell>
          <cell r="F1503">
            <v>37580</v>
          </cell>
          <cell r="G1503">
            <v>37449</v>
          </cell>
          <cell r="H1503">
            <v>5000</v>
          </cell>
          <cell r="I1503">
            <v>5000</v>
          </cell>
          <cell r="J1503" t="str">
            <v>НВТИ</v>
          </cell>
          <cell r="K1503" t="str">
            <v>НВТИ</v>
          </cell>
          <cell r="L1503" t="str">
            <v>GMF</v>
          </cell>
          <cell r="M1503" t="str">
            <v>Indutech</v>
          </cell>
          <cell r="N1503">
            <v>115</v>
          </cell>
          <cell r="O1503">
            <v>575000</v>
          </cell>
          <cell r="P1503">
            <v>0</v>
          </cell>
          <cell r="Q1503">
            <v>575000</v>
          </cell>
          <cell r="R1503">
            <v>-103</v>
          </cell>
          <cell r="S1503">
            <v>-515000</v>
          </cell>
          <cell r="T1503">
            <v>0</v>
          </cell>
          <cell r="U1503">
            <v>-515000</v>
          </cell>
          <cell r="V1503">
            <v>-14</v>
          </cell>
          <cell r="W1503">
            <v>-70000</v>
          </cell>
          <cell r="X1503">
            <v>0</v>
          </cell>
          <cell r="Y1503">
            <v>-70000</v>
          </cell>
        </row>
        <row r="1504">
          <cell r="A1504">
            <v>200211</v>
          </cell>
          <cell r="B1504" t="str">
            <v>npk24</v>
          </cell>
          <cell r="C1504" t="str">
            <v>npk</v>
          </cell>
          <cell r="D1504">
            <v>37584</v>
          </cell>
          <cell r="E1504">
            <v>37499</v>
          </cell>
          <cell r="F1504">
            <v>37590</v>
          </cell>
          <cell r="G1504">
            <v>37540</v>
          </cell>
          <cell r="H1504">
            <v>5000</v>
          </cell>
          <cell r="I1504">
            <v>5000</v>
          </cell>
          <cell r="J1504" t="str">
            <v>НВТИ</v>
          </cell>
          <cell r="K1504" t="str">
            <v>НВТИ</v>
          </cell>
          <cell r="L1504" t="str">
            <v>GMF</v>
          </cell>
          <cell r="M1504" t="str">
            <v>Indutech</v>
          </cell>
          <cell r="N1504">
            <v>115</v>
          </cell>
          <cell r="O1504">
            <v>575000</v>
          </cell>
          <cell r="P1504">
            <v>0</v>
          </cell>
          <cell r="Q1504">
            <v>575000</v>
          </cell>
          <cell r="R1504">
            <v>-103</v>
          </cell>
          <cell r="S1504">
            <v>-515000</v>
          </cell>
          <cell r="T1504">
            <v>0</v>
          </cell>
          <cell r="U1504">
            <v>-515000</v>
          </cell>
          <cell r="V1504">
            <v>-14</v>
          </cell>
          <cell r="W1504">
            <v>-70000</v>
          </cell>
          <cell r="X1504">
            <v>0</v>
          </cell>
          <cell r="Y1504">
            <v>-70000</v>
          </cell>
        </row>
        <row r="1505">
          <cell r="A1505">
            <v>200211</v>
          </cell>
          <cell r="B1505" t="str">
            <v>npk25</v>
          </cell>
          <cell r="C1505" t="str">
            <v>npk</v>
          </cell>
          <cell r="D1505">
            <v>37590</v>
          </cell>
          <cell r="E1505">
            <v>37513</v>
          </cell>
          <cell r="F1505">
            <v>37570</v>
          </cell>
          <cell r="G1505">
            <v>37526</v>
          </cell>
          <cell r="H1505">
            <v>10000</v>
          </cell>
          <cell r="I1505">
            <v>10000</v>
          </cell>
          <cell r="J1505" t="str">
            <v>НВТИ</v>
          </cell>
          <cell r="K1505" t="str">
            <v>НВТИ</v>
          </cell>
          <cell r="L1505" t="str">
            <v>GMF</v>
          </cell>
          <cell r="M1505" t="str">
            <v>Transammonia</v>
          </cell>
          <cell r="N1505">
            <v>115</v>
          </cell>
          <cell r="O1505">
            <v>1150000</v>
          </cell>
          <cell r="P1505">
            <v>0</v>
          </cell>
          <cell r="Q1505">
            <v>1150000</v>
          </cell>
          <cell r="R1505">
            <v>-103</v>
          </cell>
          <cell r="S1505">
            <v>-1030000</v>
          </cell>
          <cell r="T1505">
            <v>0</v>
          </cell>
          <cell r="U1505">
            <v>-1030000</v>
          </cell>
          <cell r="V1505">
            <v>-14</v>
          </cell>
          <cell r="W1505">
            <v>-140000</v>
          </cell>
          <cell r="X1505">
            <v>0</v>
          </cell>
          <cell r="Y1505">
            <v>-140000</v>
          </cell>
        </row>
        <row r="1506">
          <cell r="A1506">
            <v>200211</v>
          </cell>
          <cell r="B1506" t="str">
            <v>npk26</v>
          </cell>
          <cell r="C1506" t="str">
            <v>npk</v>
          </cell>
          <cell r="D1506">
            <v>37590</v>
          </cell>
          <cell r="E1506">
            <v>37547</v>
          </cell>
          <cell r="F1506">
            <v>37570</v>
          </cell>
          <cell r="G1506">
            <v>37554</v>
          </cell>
          <cell r="H1506">
            <v>7000</v>
          </cell>
          <cell r="I1506">
            <v>7000</v>
          </cell>
          <cell r="J1506" t="str">
            <v>НВТИ</v>
          </cell>
          <cell r="K1506" t="str">
            <v>НВТИ</v>
          </cell>
          <cell r="L1506" t="str">
            <v>GMF</v>
          </cell>
          <cell r="M1506" t="str">
            <v>Transammonia</v>
          </cell>
          <cell r="N1506">
            <v>105</v>
          </cell>
          <cell r="O1506">
            <v>735000</v>
          </cell>
          <cell r="P1506">
            <v>0</v>
          </cell>
          <cell r="Q1506">
            <v>735000</v>
          </cell>
          <cell r="R1506">
            <v>-87</v>
          </cell>
          <cell r="S1506">
            <v>-609000</v>
          </cell>
          <cell r="T1506">
            <v>0</v>
          </cell>
          <cell r="U1506">
            <v>-609000</v>
          </cell>
          <cell r="V1506">
            <v>-14</v>
          </cell>
          <cell r="W1506">
            <v>-98000</v>
          </cell>
          <cell r="X1506">
            <v>-338141.6</v>
          </cell>
          <cell r="Y1506">
            <v>240141.6</v>
          </cell>
        </row>
        <row r="1507">
          <cell r="A1507">
            <v>200208</v>
          </cell>
          <cell r="B1507" t="str">
            <v>pxe001</v>
          </cell>
          <cell r="C1507" t="str">
            <v>pxe</v>
          </cell>
          <cell r="D1507">
            <v>37498</v>
          </cell>
          <cell r="E1507">
            <v>37498</v>
          </cell>
          <cell r="F1507">
            <v>37498</v>
          </cell>
          <cell r="G1507">
            <v>37498</v>
          </cell>
          <cell r="H1507">
            <v>135</v>
          </cell>
          <cell r="I1507">
            <v>135</v>
          </cell>
          <cell r="J1507" t="str">
            <v>НовомосАзот</v>
          </cell>
          <cell r="K1507" t="str">
            <v>НовомосАзот</v>
          </cell>
          <cell r="L1507" t="str">
            <v>GMF</v>
          </cell>
          <cell r="M1507" t="str">
            <v>Vinmar</v>
          </cell>
          <cell r="N1507">
            <v>490</v>
          </cell>
          <cell r="O1507">
            <v>66150</v>
          </cell>
          <cell r="P1507">
            <v>66150</v>
          </cell>
          <cell r="Q1507">
            <v>0</v>
          </cell>
          <cell r="R1507">
            <v>-463</v>
          </cell>
          <cell r="S1507">
            <v>-62505</v>
          </cell>
          <cell r="T1507">
            <v>-62505</v>
          </cell>
          <cell r="U1507">
            <v>0</v>
          </cell>
          <cell r="V1507">
            <v>0</v>
          </cell>
          <cell r="W1507">
            <v>0</v>
          </cell>
          <cell r="X1507">
            <v>0</v>
          </cell>
          <cell r="Y1507">
            <v>0</v>
          </cell>
        </row>
        <row r="1508">
          <cell r="A1508">
            <v>200209</v>
          </cell>
          <cell r="B1508" t="str">
            <v>pxe002</v>
          </cell>
          <cell r="C1508" t="str">
            <v>pxe</v>
          </cell>
          <cell r="D1508">
            <v>37513</v>
          </cell>
          <cell r="E1508">
            <v>37512</v>
          </cell>
          <cell r="F1508">
            <v>37513</v>
          </cell>
          <cell r="G1508">
            <v>37512</v>
          </cell>
          <cell r="H1508">
            <v>90</v>
          </cell>
          <cell r="I1508">
            <v>90</v>
          </cell>
          <cell r="J1508" t="str">
            <v>НовомосАзот</v>
          </cell>
          <cell r="K1508" t="str">
            <v>НовомосАзот</v>
          </cell>
          <cell r="L1508" t="str">
            <v>GMF</v>
          </cell>
          <cell r="M1508" t="str">
            <v>Vinmar</v>
          </cell>
          <cell r="N1508">
            <v>490</v>
          </cell>
          <cell r="O1508">
            <v>44100</v>
          </cell>
          <cell r="P1508">
            <v>44100</v>
          </cell>
          <cell r="Q1508">
            <v>0</v>
          </cell>
          <cell r="R1508">
            <v>-463</v>
          </cell>
          <cell r="S1508">
            <v>-41670</v>
          </cell>
          <cell r="T1508">
            <v>-41670</v>
          </cell>
          <cell r="U1508">
            <v>0</v>
          </cell>
          <cell r="V1508">
            <v>0</v>
          </cell>
          <cell r="W1508">
            <v>0</v>
          </cell>
          <cell r="X1508">
            <v>0</v>
          </cell>
          <cell r="Y1508">
            <v>0</v>
          </cell>
        </row>
        <row r="1509">
          <cell r="A1509">
            <v>200209</v>
          </cell>
          <cell r="B1509" t="str">
            <v>pxe003</v>
          </cell>
          <cell r="C1509" t="str">
            <v>pxe</v>
          </cell>
          <cell r="D1509">
            <v>37520</v>
          </cell>
          <cell r="E1509">
            <v>37515</v>
          </cell>
          <cell r="F1509">
            <v>37520</v>
          </cell>
          <cell r="G1509">
            <v>37515</v>
          </cell>
          <cell r="H1509">
            <v>45</v>
          </cell>
          <cell r="I1509">
            <v>45</v>
          </cell>
          <cell r="J1509" t="str">
            <v>НовомосАзот</v>
          </cell>
          <cell r="K1509" t="str">
            <v>НовомосАзот</v>
          </cell>
          <cell r="L1509" t="str">
            <v>GMF</v>
          </cell>
          <cell r="M1509" t="str">
            <v>Vinmar</v>
          </cell>
          <cell r="N1509">
            <v>490</v>
          </cell>
          <cell r="O1509">
            <v>22050</v>
          </cell>
          <cell r="P1509">
            <v>22050</v>
          </cell>
          <cell r="Q1509">
            <v>0</v>
          </cell>
          <cell r="R1509">
            <v>-463</v>
          </cell>
          <cell r="S1509">
            <v>-20835</v>
          </cell>
          <cell r="T1509">
            <v>-20835</v>
          </cell>
          <cell r="U1509">
            <v>0</v>
          </cell>
          <cell r="V1509">
            <v>0</v>
          </cell>
          <cell r="W1509">
            <v>0</v>
          </cell>
          <cell r="X1509">
            <v>0</v>
          </cell>
          <cell r="Y1509">
            <v>0</v>
          </cell>
        </row>
        <row r="1510">
          <cell r="A1510">
            <v>200209</v>
          </cell>
          <cell r="B1510" t="str">
            <v>pxe004</v>
          </cell>
          <cell r="C1510" t="str">
            <v>pxe</v>
          </cell>
          <cell r="D1510">
            <v>37527</v>
          </cell>
          <cell r="E1510">
            <v>37516</v>
          </cell>
          <cell r="F1510">
            <v>37527</v>
          </cell>
          <cell r="G1510">
            <v>37516</v>
          </cell>
          <cell r="H1510">
            <v>180</v>
          </cell>
          <cell r="I1510">
            <v>180</v>
          </cell>
          <cell r="J1510" t="str">
            <v>НовомосАзот</v>
          </cell>
          <cell r="K1510" t="str">
            <v>НовомосАзот</v>
          </cell>
          <cell r="L1510" t="str">
            <v>GMF</v>
          </cell>
          <cell r="M1510" t="str">
            <v>Vinmar</v>
          </cell>
          <cell r="N1510">
            <v>490</v>
          </cell>
          <cell r="O1510">
            <v>88200</v>
          </cell>
          <cell r="P1510">
            <v>88200</v>
          </cell>
          <cell r="Q1510">
            <v>0</v>
          </cell>
          <cell r="R1510">
            <v>-463</v>
          </cell>
          <cell r="S1510">
            <v>-83340</v>
          </cell>
          <cell r="T1510">
            <v>-83340</v>
          </cell>
          <cell r="U1510">
            <v>0</v>
          </cell>
          <cell r="V1510">
            <v>0</v>
          </cell>
          <cell r="W1510">
            <v>0</v>
          </cell>
          <cell r="X1510">
            <v>0</v>
          </cell>
          <cell r="Y1510">
            <v>0</v>
          </cell>
        </row>
        <row r="1511">
          <cell r="A1511">
            <v>200208</v>
          </cell>
          <cell r="B1511" t="str">
            <v>pxe005</v>
          </cell>
          <cell r="C1511" t="str">
            <v>pxe</v>
          </cell>
          <cell r="D1511">
            <v>37498</v>
          </cell>
          <cell r="E1511">
            <v>37499</v>
          </cell>
          <cell r="F1511">
            <v>37498</v>
          </cell>
          <cell r="G1511">
            <v>37499</v>
          </cell>
          <cell r="H1511">
            <v>270</v>
          </cell>
          <cell r="I1511">
            <v>270</v>
          </cell>
          <cell r="J1511" t="str">
            <v>НовомосАзот</v>
          </cell>
          <cell r="K1511" t="str">
            <v>НовомосАзот</v>
          </cell>
          <cell r="L1511" t="str">
            <v>GMF</v>
          </cell>
          <cell r="M1511" t="str">
            <v>Vinmar</v>
          </cell>
          <cell r="N1511">
            <v>490</v>
          </cell>
          <cell r="O1511">
            <v>132300</v>
          </cell>
          <cell r="P1511">
            <v>132300</v>
          </cell>
          <cell r="Q1511">
            <v>0</v>
          </cell>
          <cell r="R1511">
            <v>-463</v>
          </cell>
          <cell r="S1511">
            <v>-125010</v>
          </cell>
          <cell r="T1511">
            <v>-125010</v>
          </cell>
          <cell r="U1511">
            <v>0</v>
          </cell>
          <cell r="V1511">
            <v>0</v>
          </cell>
          <cell r="W1511">
            <v>0</v>
          </cell>
          <cell r="X1511">
            <v>0</v>
          </cell>
          <cell r="Y1511">
            <v>0</v>
          </cell>
        </row>
        <row r="1512">
          <cell r="A1512">
            <v>200209</v>
          </cell>
          <cell r="B1512" t="str">
            <v>pxe006</v>
          </cell>
          <cell r="C1512" t="str">
            <v>pxe</v>
          </cell>
          <cell r="D1512">
            <v>37527</v>
          </cell>
          <cell r="E1512">
            <v>37517</v>
          </cell>
          <cell r="F1512">
            <v>37527</v>
          </cell>
          <cell r="G1512">
            <v>37517</v>
          </cell>
          <cell r="H1512">
            <v>45</v>
          </cell>
          <cell r="I1512">
            <v>45</v>
          </cell>
          <cell r="J1512" t="str">
            <v>НовомосАзот</v>
          </cell>
          <cell r="K1512" t="str">
            <v>НовомосАзот</v>
          </cell>
          <cell r="L1512" t="str">
            <v>GMF</v>
          </cell>
          <cell r="M1512" t="str">
            <v>Vinmar</v>
          </cell>
          <cell r="N1512">
            <v>490</v>
          </cell>
          <cell r="O1512">
            <v>22050</v>
          </cell>
          <cell r="P1512">
            <v>22050</v>
          </cell>
          <cell r="Q1512">
            <v>0</v>
          </cell>
          <cell r="R1512">
            <v>-463</v>
          </cell>
          <cell r="S1512">
            <v>-20835</v>
          </cell>
          <cell r="T1512">
            <v>-20835</v>
          </cell>
          <cell r="U1512">
            <v>0</v>
          </cell>
          <cell r="V1512">
            <v>0</v>
          </cell>
          <cell r="W1512">
            <v>0</v>
          </cell>
          <cell r="X1512">
            <v>0</v>
          </cell>
          <cell r="Y1512">
            <v>0</v>
          </cell>
        </row>
        <row r="1513">
          <cell r="A1513">
            <v>200209</v>
          </cell>
          <cell r="B1513" t="str">
            <v>pxe007</v>
          </cell>
          <cell r="C1513" t="str">
            <v>pxe</v>
          </cell>
          <cell r="D1513">
            <v>37527</v>
          </cell>
          <cell r="E1513">
            <v>37522</v>
          </cell>
          <cell r="F1513">
            <v>37527</v>
          </cell>
          <cell r="G1513">
            <v>37522</v>
          </cell>
          <cell r="H1513">
            <v>90</v>
          </cell>
          <cell r="I1513">
            <v>90</v>
          </cell>
          <cell r="J1513" t="str">
            <v>НовомосАзот</v>
          </cell>
          <cell r="K1513" t="str">
            <v>НовомосАзот</v>
          </cell>
          <cell r="L1513" t="str">
            <v>GMF</v>
          </cell>
          <cell r="M1513" t="str">
            <v>Vinmar</v>
          </cell>
          <cell r="N1513">
            <v>490</v>
          </cell>
          <cell r="O1513">
            <v>44100</v>
          </cell>
          <cell r="P1513">
            <v>44100</v>
          </cell>
          <cell r="Q1513">
            <v>0</v>
          </cell>
          <cell r="R1513">
            <v>-463</v>
          </cell>
          <cell r="S1513">
            <v>-41670</v>
          </cell>
          <cell r="T1513">
            <v>-41670</v>
          </cell>
          <cell r="U1513">
            <v>0</v>
          </cell>
          <cell r="V1513">
            <v>0</v>
          </cell>
          <cell r="W1513">
            <v>0</v>
          </cell>
          <cell r="X1513">
            <v>0</v>
          </cell>
          <cell r="Y1513">
            <v>0</v>
          </cell>
        </row>
        <row r="1514">
          <cell r="A1514">
            <v>200209</v>
          </cell>
          <cell r="B1514" t="str">
            <v>pxe008</v>
          </cell>
          <cell r="C1514" t="str">
            <v>pxe</v>
          </cell>
          <cell r="D1514">
            <v>37527</v>
          </cell>
          <cell r="E1514">
            <v>37524</v>
          </cell>
          <cell r="F1514">
            <v>37527</v>
          </cell>
          <cell r="G1514">
            <v>37524</v>
          </cell>
          <cell r="H1514">
            <v>180</v>
          </cell>
          <cell r="I1514">
            <v>180</v>
          </cell>
          <cell r="J1514" t="str">
            <v>НовомосАзот</v>
          </cell>
          <cell r="K1514" t="str">
            <v>НовомосАзот</v>
          </cell>
          <cell r="L1514" t="str">
            <v>GMF</v>
          </cell>
          <cell r="M1514" t="str">
            <v>Vinmar</v>
          </cell>
          <cell r="N1514">
            <v>490</v>
          </cell>
          <cell r="O1514">
            <v>88200</v>
          </cell>
          <cell r="P1514">
            <v>88200</v>
          </cell>
          <cell r="Q1514">
            <v>0</v>
          </cell>
          <cell r="R1514">
            <v>-463</v>
          </cell>
          <cell r="S1514">
            <v>-83340</v>
          </cell>
          <cell r="T1514">
            <v>-83340</v>
          </cell>
          <cell r="U1514">
            <v>0</v>
          </cell>
          <cell r="V1514">
            <v>0</v>
          </cell>
          <cell r="W1514">
            <v>0</v>
          </cell>
          <cell r="X1514">
            <v>0</v>
          </cell>
          <cell r="Y1514">
            <v>0</v>
          </cell>
        </row>
        <row r="1515">
          <cell r="A1515">
            <v>200209</v>
          </cell>
          <cell r="B1515" t="str">
            <v>pxe009</v>
          </cell>
          <cell r="C1515" t="str">
            <v>pxe</v>
          </cell>
          <cell r="D1515">
            <v>37527</v>
          </cell>
          <cell r="E1515">
            <v>37518</v>
          </cell>
          <cell r="F1515">
            <v>37527</v>
          </cell>
          <cell r="G1515">
            <v>37518</v>
          </cell>
          <cell r="H1515">
            <v>45</v>
          </cell>
          <cell r="I1515">
            <v>45</v>
          </cell>
          <cell r="J1515" t="str">
            <v>НовомосАзот</v>
          </cell>
          <cell r="K1515" t="str">
            <v>НовомосАзот</v>
          </cell>
          <cell r="L1515" t="str">
            <v>GMF</v>
          </cell>
          <cell r="M1515" t="str">
            <v>Vinmar</v>
          </cell>
          <cell r="N1515">
            <v>490</v>
          </cell>
          <cell r="O1515">
            <v>22050</v>
          </cell>
          <cell r="P1515">
            <v>22050</v>
          </cell>
          <cell r="Q1515">
            <v>0</v>
          </cell>
          <cell r="R1515">
            <v>-463</v>
          </cell>
          <cell r="S1515">
            <v>-20835</v>
          </cell>
          <cell r="T1515">
            <v>-20835</v>
          </cell>
          <cell r="U1515">
            <v>0</v>
          </cell>
          <cell r="V1515">
            <v>0</v>
          </cell>
          <cell r="W1515">
            <v>0</v>
          </cell>
          <cell r="X1515">
            <v>0</v>
          </cell>
          <cell r="Y1515">
            <v>0</v>
          </cell>
        </row>
        <row r="1516">
          <cell r="A1516">
            <v>200210</v>
          </cell>
          <cell r="B1516" t="str">
            <v>pxe010</v>
          </cell>
          <cell r="C1516" t="str">
            <v>pxe</v>
          </cell>
          <cell r="D1516">
            <v>37540</v>
          </cell>
          <cell r="E1516">
            <v>37544</v>
          </cell>
          <cell r="F1516">
            <v>37540</v>
          </cell>
          <cell r="G1516">
            <v>37544</v>
          </cell>
          <cell r="H1516">
            <v>225</v>
          </cell>
          <cell r="I1516">
            <v>225</v>
          </cell>
          <cell r="J1516" t="str">
            <v>НовомосАзот</v>
          </cell>
          <cell r="K1516" t="str">
            <v>НовомосАзот</v>
          </cell>
          <cell r="L1516" t="str">
            <v>GMF</v>
          </cell>
          <cell r="M1516" t="str">
            <v>Vinmar</v>
          </cell>
          <cell r="N1516">
            <v>480</v>
          </cell>
          <cell r="O1516">
            <v>108000</v>
          </cell>
          <cell r="P1516">
            <v>108000</v>
          </cell>
          <cell r="Q1516">
            <v>0</v>
          </cell>
          <cell r="R1516">
            <v>-463</v>
          </cell>
          <cell r="S1516">
            <v>-104175</v>
          </cell>
          <cell r="T1516">
            <v>0</v>
          </cell>
          <cell r="U1516">
            <v>-104175</v>
          </cell>
          <cell r="V1516">
            <v>0</v>
          </cell>
          <cell r="W1516">
            <v>0</v>
          </cell>
          <cell r="X1516">
            <v>0</v>
          </cell>
          <cell r="Y1516">
            <v>0</v>
          </cell>
        </row>
        <row r="1517">
          <cell r="A1517">
            <v>200210</v>
          </cell>
          <cell r="B1517" t="str">
            <v>pxe011</v>
          </cell>
          <cell r="C1517" t="str">
            <v>pxe</v>
          </cell>
          <cell r="D1517">
            <v>37547</v>
          </cell>
          <cell r="E1517">
            <v>37550</v>
          </cell>
          <cell r="F1517">
            <v>37547</v>
          </cell>
          <cell r="G1517">
            <v>37550</v>
          </cell>
          <cell r="H1517">
            <v>45</v>
          </cell>
          <cell r="I1517">
            <v>45</v>
          </cell>
          <cell r="J1517" t="str">
            <v>НовомосАзот</v>
          </cell>
          <cell r="K1517" t="str">
            <v>НовомосАзот</v>
          </cell>
          <cell r="L1517" t="str">
            <v>GMF</v>
          </cell>
          <cell r="M1517" t="str">
            <v>Vinmar</v>
          </cell>
          <cell r="N1517">
            <v>480</v>
          </cell>
          <cell r="O1517">
            <v>21600</v>
          </cell>
          <cell r="P1517">
            <v>21600</v>
          </cell>
          <cell r="Q1517">
            <v>0</v>
          </cell>
          <cell r="R1517">
            <v>-463</v>
          </cell>
          <cell r="S1517">
            <v>-20835</v>
          </cell>
          <cell r="T1517">
            <v>0</v>
          </cell>
          <cell r="U1517">
            <v>-20835</v>
          </cell>
          <cell r="V1517">
            <v>0</v>
          </cell>
          <cell r="W1517">
            <v>0</v>
          </cell>
          <cell r="X1517">
            <v>0</v>
          </cell>
          <cell r="Y1517">
            <v>0</v>
          </cell>
        </row>
        <row r="1518">
          <cell r="A1518">
            <v>200210</v>
          </cell>
          <cell r="B1518" t="str">
            <v>pxe012</v>
          </cell>
          <cell r="C1518" t="str">
            <v>pxe</v>
          </cell>
          <cell r="D1518">
            <v>37554</v>
          </cell>
          <cell r="E1518">
            <v>37553</v>
          </cell>
          <cell r="F1518">
            <v>37554</v>
          </cell>
          <cell r="G1518">
            <v>37553</v>
          </cell>
          <cell r="H1518">
            <v>45</v>
          </cell>
          <cell r="I1518">
            <v>45</v>
          </cell>
          <cell r="J1518" t="str">
            <v>НовомосАзот</v>
          </cell>
          <cell r="K1518" t="str">
            <v>НовомосАзот</v>
          </cell>
          <cell r="L1518" t="str">
            <v>GMF</v>
          </cell>
          <cell r="M1518" t="str">
            <v>Vinmar</v>
          </cell>
          <cell r="N1518">
            <v>480</v>
          </cell>
          <cell r="O1518">
            <v>21600</v>
          </cell>
          <cell r="P1518">
            <v>21600</v>
          </cell>
          <cell r="Q1518">
            <v>0</v>
          </cell>
          <cell r="R1518">
            <v>-463</v>
          </cell>
          <cell r="S1518">
            <v>-20835</v>
          </cell>
          <cell r="T1518">
            <v>0</v>
          </cell>
          <cell r="U1518">
            <v>-20835</v>
          </cell>
          <cell r="V1518">
            <v>0</v>
          </cell>
          <cell r="W1518">
            <v>0</v>
          </cell>
          <cell r="X1518">
            <v>0</v>
          </cell>
          <cell r="Y1518">
            <v>0</v>
          </cell>
        </row>
        <row r="1519">
          <cell r="A1519">
            <v>200210</v>
          </cell>
          <cell r="B1519" t="str">
            <v>pxe013</v>
          </cell>
          <cell r="C1519" t="str">
            <v>pxe</v>
          </cell>
          <cell r="D1519">
            <v>37560</v>
          </cell>
          <cell r="E1519">
            <v>37554</v>
          </cell>
          <cell r="F1519">
            <v>37560</v>
          </cell>
          <cell r="G1519">
            <v>37554</v>
          </cell>
          <cell r="H1519">
            <v>45</v>
          </cell>
          <cell r="I1519">
            <v>45</v>
          </cell>
          <cell r="J1519" t="str">
            <v>НовомосАзот</v>
          </cell>
          <cell r="K1519" t="str">
            <v>НовомосАзот</v>
          </cell>
          <cell r="L1519" t="str">
            <v>GMF</v>
          </cell>
          <cell r="M1519" t="str">
            <v>Vinmar</v>
          </cell>
          <cell r="N1519">
            <v>480</v>
          </cell>
          <cell r="O1519">
            <v>21600</v>
          </cell>
          <cell r="P1519">
            <v>21600</v>
          </cell>
          <cell r="Q1519">
            <v>0</v>
          </cell>
          <cell r="R1519">
            <v>-463</v>
          </cell>
          <cell r="S1519">
            <v>-20835</v>
          </cell>
          <cell r="T1519">
            <v>-81132.3</v>
          </cell>
          <cell r="U1519">
            <v>60297.3</v>
          </cell>
          <cell r="V1519">
            <v>0</v>
          </cell>
          <cell r="W1519">
            <v>0</v>
          </cell>
          <cell r="X1519">
            <v>0</v>
          </cell>
          <cell r="Y1519">
            <v>0</v>
          </cell>
        </row>
        <row r="1520">
          <cell r="A1520">
            <v>200209</v>
          </cell>
          <cell r="B1520" t="str">
            <v>pxe014</v>
          </cell>
          <cell r="C1520" t="str">
            <v>pxe</v>
          </cell>
          <cell r="D1520">
            <v>37527</v>
          </cell>
          <cell r="E1520">
            <v>37524</v>
          </cell>
          <cell r="F1520">
            <v>37527</v>
          </cell>
          <cell r="G1520">
            <v>37524</v>
          </cell>
          <cell r="H1520">
            <v>90</v>
          </cell>
          <cell r="I1520">
            <v>90</v>
          </cell>
          <cell r="J1520" t="str">
            <v>НовомосАзот</v>
          </cell>
          <cell r="K1520" t="str">
            <v>НовомосАзот</v>
          </cell>
          <cell r="L1520" t="str">
            <v>GMF</v>
          </cell>
          <cell r="M1520" t="str">
            <v>Vinmar</v>
          </cell>
          <cell r="N1520">
            <v>490</v>
          </cell>
          <cell r="O1520">
            <v>44100</v>
          </cell>
          <cell r="P1520">
            <v>44100</v>
          </cell>
          <cell r="Q1520">
            <v>0</v>
          </cell>
          <cell r="R1520">
            <v>-463</v>
          </cell>
          <cell r="S1520">
            <v>-41670</v>
          </cell>
          <cell r="T1520">
            <v>-41670</v>
          </cell>
          <cell r="U1520">
            <v>0</v>
          </cell>
          <cell r="V1520">
            <v>0</v>
          </cell>
          <cell r="W1520">
            <v>0</v>
          </cell>
          <cell r="X1520">
            <v>0</v>
          </cell>
          <cell r="Y1520">
            <v>0</v>
          </cell>
        </row>
        <row r="1521">
          <cell r="A1521">
            <v>200209</v>
          </cell>
          <cell r="B1521" t="str">
            <v>pxe015</v>
          </cell>
          <cell r="C1521" t="str">
            <v>pxe</v>
          </cell>
          <cell r="D1521">
            <v>37527</v>
          </cell>
          <cell r="E1521">
            <v>37529</v>
          </cell>
          <cell r="F1521">
            <v>37527</v>
          </cell>
          <cell r="G1521">
            <v>37529</v>
          </cell>
          <cell r="H1521">
            <v>225</v>
          </cell>
          <cell r="I1521">
            <v>225</v>
          </cell>
          <cell r="J1521" t="str">
            <v>НовомосАзот</v>
          </cell>
          <cell r="K1521" t="str">
            <v>НовомосАзот</v>
          </cell>
          <cell r="L1521" t="str">
            <v>GMF</v>
          </cell>
          <cell r="M1521" t="str">
            <v>Vinmar</v>
          </cell>
          <cell r="N1521">
            <v>490</v>
          </cell>
          <cell r="O1521">
            <v>110250</v>
          </cell>
          <cell r="P1521">
            <v>110250</v>
          </cell>
          <cell r="Q1521">
            <v>0</v>
          </cell>
          <cell r="R1521">
            <v>-463</v>
          </cell>
          <cell r="S1521">
            <v>-104175</v>
          </cell>
          <cell r="T1521">
            <v>-104175</v>
          </cell>
          <cell r="U1521">
            <v>0</v>
          </cell>
          <cell r="V1521">
            <v>0</v>
          </cell>
          <cell r="W1521">
            <v>0</v>
          </cell>
          <cell r="X1521">
            <v>0</v>
          </cell>
          <cell r="Y1521">
            <v>0</v>
          </cell>
        </row>
        <row r="1522">
          <cell r="A1522">
            <v>200210</v>
          </cell>
          <cell r="B1522" t="str">
            <v>pxe016</v>
          </cell>
          <cell r="C1522" t="str">
            <v>pxe</v>
          </cell>
          <cell r="D1522">
            <v>37547</v>
          </cell>
          <cell r="E1522">
            <v>37552</v>
          </cell>
          <cell r="F1522">
            <v>37547</v>
          </cell>
          <cell r="G1522">
            <v>37552</v>
          </cell>
          <cell r="H1522">
            <v>45</v>
          </cell>
          <cell r="I1522">
            <v>45</v>
          </cell>
          <cell r="J1522" t="str">
            <v>НовомосАзот</v>
          </cell>
          <cell r="K1522" t="str">
            <v>НовомосАзот</v>
          </cell>
          <cell r="L1522" t="str">
            <v>GMF</v>
          </cell>
          <cell r="M1522" t="str">
            <v>Vinmar</v>
          </cell>
          <cell r="N1522">
            <v>480</v>
          </cell>
          <cell r="O1522">
            <v>21600</v>
          </cell>
          <cell r="P1522">
            <v>21600</v>
          </cell>
          <cell r="Q1522">
            <v>0</v>
          </cell>
          <cell r="R1522">
            <v>-463</v>
          </cell>
          <cell r="S1522">
            <v>-20835</v>
          </cell>
          <cell r="T1522">
            <v>0</v>
          </cell>
          <cell r="U1522">
            <v>-20835</v>
          </cell>
          <cell r="V1522">
            <v>0</v>
          </cell>
          <cell r="W1522">
            <v>0</v>
          </cell>
          <cell r="X1522">
            <v>0</v>
          </cell>
          <cell r="Y1522">
            <v>0</v>
          </cell>
        </row>
        <row r="1523">
          <cell r="A1523">
            <v>200210</v>
          </cell>
          <cell r="B1523" t="str">
            <v>pxe017</v>
          </cell>
          <cell r="C1523" t="str">
            <v>pxe</v>
          </cell>
          <cell r="D1523">
            <v>37547</v>
          </cell>
          <cell r="E1523">
            <v>37556</v>
          </cell>
          <cell r="F1523">
            <v>37547</v>
          </cell>
          <cell r="G1523">
            <v>37556</v>
          </cell>
          <cell r="H1523">
            <v>90</v>
          </cell>
          <cell r="I1523">
            <v>90</v>
          </cell>
          <cell r="J1523" t="str">
            <v>НовомосАзот</v>
          </cell>
          <cell r="K1523" t="str">
            <v>НовомосАзот</v>
          </cell>
          <cell r="L1523" t="str">
            <v>GMF</v>
          </cell>
          <cell r="M1523" t="str">
            <v>Vinmar</v>
          </cell>
          <cell r="N1523">
            <v>480</v>
          </cell>
          <cell r="O1523">
            <v>43200</v>
          </cell>
          <cell r="P1523">
            <v>43200</v>
          </cell>
          <cell r="Q1523">
            <v>0</v>
          </cell>
          <cell r="R1523">
            <v>-463</v>
          </cell>
          <cell r="S1523">
            <v>-41670</v>
          </cell>
          <cell r="T1523">
            <v>0</v>
          </cell>
          <cell r="U1523">
            <v>-41670</v>
          </cell>
          <cell r="V1523">
            <v>0</v>
          </cell>
          <cell r="W1523">
            <v>0</v>
          </cell>
          <cell r="X1523">
            <v>0</v>
          </cell>
          <cell r="Y1523">
            <v>0</v>
          </cell>
        </row>
        <row r="1524">
          <cell r="A1524">
            <v>200210</v>
          </cell>
          <cell r="B1524" t="str">
            <v>pxe018</v>
          </cell>
          <cell r="C1524" t="str">
            <v>pxe</v>
          </cell>
          <cell r="D1524">
            <v>37547</v>
          </cell>
          <cell r="E1524">
            <v>37558</v>
          </cell>
          <cell r="F1524">
            <v>37547</v>
          </cell>
          <cell r="G1524">
            <v>37558</v>
          </cell>
          <cell r="H1524">
            <v>45</v>
          </cell>
          <cell r="I1524">
            <v>45</v>
          </cell>
          <cell r="J1524" t="str">
            <v>НовомосАзот</v>
          </cell>
          <cell r="K1524" t="str">
            <v>НовомосАзот</v>
          </cell>
          <cell r="L1524" t="str">
            <v>GMF</v>
          </cell>
          <cell r="M1524" t="str">
            <v>Vinmar</v>
          </cell>
          <cell r="N1524">
            <v>480</v>
          </cell>
          <cell r="O1524">
            <v>21600</v>
          </cell>
          <cell r="P1524">
            <v>21600</v>
          </cell>
          <cell r="Q1524">
            <v>0</v>
          </cell>
          <cell r="R1524">
            <v>-463</v>
          </cell>
          <cell r="S1524">
            <v>-20835</v>
          </cell>
          <cell r="T1524">
            <v>0</v>
          </cell>
          <cell r="U1524">
            <v>-20835</v>
          </cell>
          <cell r="V1524">
            <v>0</v>
          </cell>
          <cell r="W1524">
            <v>0</v>
          </cell>
          <cell r="X1524">
            <v>0</v>
          </cell>
          <cell r="Y1524">
            <v>0</v>
          </cell>
        </row>
        <row r="1525">
          <cell r="A1525">
            <v>200211</v>
          </cell>
          <cell r="B1525" t="str">
            <v>pxe019</v>
          </cell>
          <cell r="C1525" t="str">
            <v>pxe</v>
          </cell>
          <cell r="D1525">
            <v>37571</v>
          </cell>
          <cell r="E1525">
            <v>37550</v>
          </cell>
          <cell r="F1525">
            <v>37571</v>
          </cell>
          <cell r="G1525">
            <v>37550</v>
          </cell>
          <cell r="H1525">
            <v>225</v>
          </cell>
          <cell r="I1525">
            <v>225</v>
          </cell>
          <cell r="J1525" t="str">
            <v>НовомосАзот</v>
          </cell>
          <cell r="K1525" t="str">
            <v>НовомосАзот</v>
          </cell>
          <cell r="L1525" t="str">
            <v>GMF</v>
          </cell>
          <cell r="M1525" t="str">
            <v>Vinmar</v>
          </cell>
          <cell r="N1525">
            <v>480</v>
          </cell>
          <cell r="O1525">
            <v>108000</v>
          </cell>
          <cell r="P1525">
            <v>0</v>
          </cell>
          <cell r="Q1525">
            <v>108000</v>
          </cell>
          <cell r="R1525">
            <v>-463</v>
          </cell>
          <cell r="S1525">
            <v>-104175</v>
          </cell>
          <cell r="T1525">
            <v>0</v>
          </cell>
          <cell r="U1525">
            <v>-104175</v>
          </cell>
          <cell r="V1525">
            <v>0</v>
          </cell>
          <cell r="W1525">
            <v>0</v>
          </cell>
          <cell r="X1525">
            <v>0</v>
          </cell>
          <cell r="Y1525">
            <v>0</v>
          </cell>
        </row>
        <row r="1526">
          <cell r="A1526">
            <v>200210</v>
          </cell>
          <cell r="B1526" t="str">
            <v>pxe020</v>
          </cell>
          <cell r="C1526" t="str">
            <v>pxe</v>
          </cell>
          <cell r="D1526">
            <v>37547</v>
          </cell>
          <cell r="E1526">
            <v>37559</v>
          </cell>
          <cell r="F1526">
            <v>37547</v>
          </cell>
          <cell r="G1526">
            <v>37559</v>
          </cell>
          <cell r="H1526">
            <v>90</v>
          </cell>
          <cell r="I1526">
            <v>90</v>
          </cell>
          <cell r="J1526" t="str">
            <v>НовомосАзот</v>
          </cell>
          <cell r="K1526" t="str">
            <v>НовомосАзот</v>
          </cell>
          <cell r="L1526" t="str">
            <v>GMF</v>
          </cell>
          <cell r="M1526" t="str">
            <v>Vinmar</v>
          </cell>
          <cell r="N1526">
            <v>480</v>
          </cell>
          <cell r="O1526">
            <v>43200</v>
          </cell>
          <cell r="P1526">
            <v>43200</v>
          </cell>
          <cell r="Q1526">
            <v>0</v>
          </cell>
          <cell r="R1526">
            <v>-463</v>
          </cell>
          <cell r="S1526">
            <v>-41670</v>
          </cell>
          <cell r="T1526">
            <v>0</v>
          </cell>
          <cell r="U1526">
            <v>-41670</v>
          </cell>
          <cell r="V1526">
            <v>0</v>
          </cell>
          <cell r="W1526">
            <v>0</v>
          </cell>
          <cell r="X1526">
            <v>0</v>
          </cell>
          <cell r="Y1526">
            <v>0</v>
          </cell>
        </row>
        <row r="1527">
          <cell r="A1527">
            <v>200210</v>
          </cell>
          <cell r="B1527" t="str">
            <v>pxe021</v>
          </cell>
          <cell r="C1527" t="str">
            <v>pxe</v>
          </cell>
          <cell r="D1527">
            <v>37547</v>
          </cell>
          <cell r="E1527">
            <v>37557</v>
          </cell>
          <cell r="F1527">
            <v>37547</v>
          </cell>
          <cell r="G1527">
            <v>37557</v>
          </cell>
          <cell r="H1527">
            <v>45</v>
          </cell>
          <cell r="I1527">
            <v>45</v>
          </cell>
          <cell r="J1527" t="str">
            <v>НовомосАзот</v>
          </cell>
          <cell r="K1527" t="str">
            <v>НовомосАзот</v>
          </cell>
          <cell r="L1527" t="str">
            <v>GMF</v>
          </cell>
          <cell r="M1527" t="str">
            <v>Vinmar</v>
          </cell>
          <cell r="N1527">
            <v>480</v>
          </cell>
          <cell r="O1527">
            <v>21600</v>
          </cell>
          <cell r="P1527">
            <v>21600</v>
          </cell>
          <cell r="Q1527">
            <v>0</v>
          </cell>
          <cell r="R1527">
            <v>-463</v>
          </cell>
          <cell r="S1527">
            <v>-20835</v>
          </cell>
          <cell r="T1527">
            <v>0</v>
          </cell>
          <cell r="U1527">
            <v>-20835</v>
          </cell>
          <cell r="V1527">
            <v>0</v>
          </cell>
          <cell r="W1527">
            <v>0</v>
          </cell>
          <cell r="X1527">
            <v>0</v>
          </cell>
          <cell r="Y1527">
            <v>0</v>
          </cell>
        </row>
        <row r="1528">
          <cell r="A1528">
            <v>200208</v>
          </cell>
          <cell r="B1528" t="str">
            <v>pxs001</v>
          </cell>
          <cell r="C1528" t="str">
            <v>pxs</v>
          </cell>
          <cell r="D1528">
            <v>37498</v>
          </cell>
          <cell r="E1528">
            <v>37497</v>
          </cell>
          <cell r="F1528">
            <v>37498</v>
          </cell>
          <cell r="G1528">
            <v>37497</v>
          </cell>
          <cell r="H1528">
            <v>130.19999999999999</v>
          </cell>
          <cell r="I1528">
            <v>130.19999999999999</v>
          </cell>
          <cell r="J1528" t="str">
            <v>НовомосАзот</v>
          </cell>
          <cell r="K1528" t="str">
            <v>НовомосАзот</v>
          </cell>
          <cell r="L1528" t="str">
            <v>GMF</v>
          </cell>
          <cell r="M1528" t="str">
            <v>Vinmar</v>
          </cell>
          <cell r="N1528">
            <v>470</v>
          </cell>
          <cell r="O1528">
            <v>61194</v>
          </cell>
          <cell r="P1528">
            <v>61194</v>
          </cell>
          <cell r="Q1528">
            <v>0</v>
          </cell>
          <cell r="R1528">
            <v>-463</v>
          </cell>
          <cell r="S1528">
            <v>-60282.6</v>
          </cell>
          <cell r="T1528">
            <v>-60282.6</v>
          </cell>
          <cell r="U1528">
            <v>0</v>
          </cell>
          <cell r="V1528">
            <v>0</v>
          </cell>
          <cell r="W1528">
            <v>0</v>
          </cell>
          <cell r="X1528">
            <v>0</v>
          </cell>
          <cell r="Y1528">
            <v>0</v>
          </cell>
        </row>
        <row r="1529">
          <cell r="A1529">
            <v>200209</v>
          </cell>
          <cell r="B1529" t="str">
            <v>pxs002</v>
          </cell>
          <cell r="C1529" t="str">
            <v>pxs</v>
          </cell>
          <cell r="D1529">
            <v>37513</v>
          </cell>
          <cell r="E1529">
            <v>37521</v>
          </cell>
          <cell r="F1529">
            <v>37513</v>
          </cell>
          <cell r="G1529">
            <v>37521</v>
          </cell>
          <cell r="H1529">
            <v>86.8</v>
          </cell>
          <cell r="I1529">
            <v>86.8</v>
          </cell>
          <cell r="J1529" t="str">
            <v>НовомосАзот</v>
          </cell>
          <cell r="K1529" t="str">
            <v>НовомосАзот</v>
          </cell>
          <cell r="L1529" t="str">
            <v>GMF</v>
          </cell>
          <cell r="M1529" t="str">
            <v>Vinmar</v>
          </cell>
          <cell r="N1529">
            <v>470</v>
          </cell>
          <cell r="O1529">
            <v>40796</v>
          </cell>
          <cell r="P1529">
            <v>40796</v>
          </cell>
          <cell r="Q1529">
            <v>0</v>
          </cell>
          <cell r="R1529">
            <v>-463</v>
          </cell>
          <cell r="S1529">
            <v>-40188.400000000001</v>
          </cell>
          <cell r="T1529">
            <v>-40188.400000000001</v>
          </cell>
          <cell r="U1529">
            <v>0</v>
          </cell>
          <cell r="V1529">
            <v>0</v>
          </cell>
          <cell r="W1529">
            <v>0</v>
          </cell>
          <cell r="X1529">
            <v>0</v>
          </cell>
          <cell r="Y1529">
            <v>0</v>
          </cell>
        </row>
        <row r="1530">
          <cell r="A1530">
            <v>200209</v>
          </cell>
          <cell r="B1530" t="str">
            <v>pxs003</v>
          </cell>
          <cell r="C1530" t="str">
            <v>pxs</v>
          </cell>
          <cell r="D1530">
            <v>37520</v>
          </cell>
          <cell r="E1530">
            <v>37522</v>
          </cell>
          <cell r="F1530">
            <v>37520</v>
          </cell>
          <cell r="G1530">
            <v>37522</v>
          </cell>
          <cell r="H1530">
            <v>86.8</v>
          </cell>
          <cell r="I1530">
            <v>86.8</v>
          </cell>
          <cell r="J1530" t="str">
            <v>НовомосАзот</v>
          </cell>
          <cell r="K1530" t="str">
            <v>НовомосАзот</v>
          </cell>
          <cell r="L1530" t="str">
            <v>GMF</v>
          </cell>
          <cell r="M1530" t="str">
            <v>Vinmar</v>
          </cell>
          <cell r="N1530">
            <v>470</v>
          </cell>
          <cell r="O1530">
            <v>40796</v>
          </cell>
          <cell r="P1530">
            <v>40796</v>
          </cell>
          <cell r="Q1530">
            <v>0</v>
          </cell>
          <cell r="R1530">
            <v>-463</v>
          </cell>
          <cell r="S1530">
            <v>-40188.400000000001</v>
          </cell>
          <cell r="T1530">
            <v>0</v>
          </cell>
          <cell r="U1530">
            <v>-40188.400000000001</v>
          </cell>
          <cell r="V1530">
            <v>0</v>
          </cell>
          <cell r="W1530">
            <v>0</v>
          </cell>
          <cell r="X1530">
            <v>0</v>
          </cell>
          <cell r="Y1530">
            <v>0</v>
          </cell>
        </row>
        <row r="1531">
          <cell r="A1531">
            <v>200209</v>
          </cell>
          <cell r="B1531" t="str">
            <v>pxs004</v>
          </cell>
          <cell r="C1531" t="str">
            <v>pxs</v>
          </cell>
          <cell r="D1531">
            <v>37527</v>
          </cell>
          <cell r="E1531">
            <v>37523</v>
          </cell>
          <cell r="F1531">
            <v>37527</v>
          </cell>
          <cell r="G1531">
            <v>37523</v>
          </cell>
          <cell r="H1531">
            <v>86.8</v>
          </cell>
          <cell r="I1531">
            <v>86.8</v>
          </cell>
          <cell r="J1531" t="str">
            <v>НовомосАзот</v>
          </cell>
          <cell r="K1531" t="str">
            <v>НовомосАзот</v>
          </cell>
          <cell r="L1531" t="str">
            <v>GMF</v>
          </cell>
          <cell r="M1531" t="str">
            <v>Vinmar</v>
          </cell>
          <cell r="N1531">
            <v>470</v>
          </cell>
          <cell r="O1531">
            <v>40796</v>
          </cell>
          <cell r="P1531">
            <v>40796</v>
          </cell>
          <cell r="Q1531">
            <v>0</v>
          </cell>
          <cell r="R1531">
            <v>-463</v>
          </cell>
          <cell r="S1531">
            <v>-40188.400000000001</v>
          </cell>
          <cell r="T1531">
            <v>0</v>
          </cell>
          <cell r="U1531">
            <v>-40188.400000000001</v>
          </cell>
          <cell r="V1531">
            <v>0</v>
          </cell>
          <cell r="W1531">
            <v>0</v>
          </cell>
          <cell r="X1531">
            <v>0</v>
          </cell>
          <cell r="Y1531">
            <v>0</v>
          </cell>
        </row>
        <row r="1532">
          <cell r="A1532">
            <v>200209</v>
          </cell>
          <cell r="B1532" t="str">
            <v>pxs005</v>
          </cell>
          <cell r="C1532" t="str">
            <v>pxs</v>
          </cell>
          <cell r="D1532">
            <v>37527</v>
          </cell>
          <cell r="E1532">
            <v>37525</v>
          </cell>
          <cell r="F1532">
            <v>37527</v>
          </cell>
          <cell r="G1532">
            <v>37525</v>
          </cell>
          <cell r="H1532">
            <v>43.4</v>
          </cell>
          <cell r="I1532">
            <v>43.4</v>
          </cell>
          <cell r="J1532" t="str">
            <v>НовомосАзот</v>
          </cell>
          <cell r="K1532" t="str">
            <v>НовомосАзот</v>
          </cell>
          <cell r="L1532" t="str">
            <v>GMF</v>
          </cell>
          <cell r="M1532" t="str">
            <v>Konimpex</v>
          </cell>
          <cell r="N1532">
            <v>500</v>
          </cell>
          <cell r="O1532">
            <v>21700</v>
          </cell>
          <cell r="P1532">
            <v>21700</v>
          </cell>
          <cell r="Q1532">
            <v>0</v>
          </cell>
          <cell r="R1532">
            <v>-463</v>
          </cell>
          <cell r="S1532">
            <v>-20094.2</v>
          </cell>
          <cell r="T1532">
            <v>0</v>
          </cell>
          <cell r="U1532">
            <v>-20094.2</v>
          </cell>
          <cell r="V1532">
            <v>0</v>
          </cell>
          <cell r="W1532">
            <v>0</v>
          </cell>
          <cell r="X1532">
            <v>0</v>
          </cell>
          <cell r="Y1532">
            <v>0</v>
          </cell>
        </row>
        <row r="1533">
          <cell r="A1533">
            <v>200208</v>
          </cell>
          <cell r="B1533" t="str">
            <v>pxs006</v>
          </cell>
          <cell r="C1533" t="str">
            <v>pxs</v>
          </cell>
          <cell r="D1533">
            <v>37498</v>
          </cell>
          <cell r="E1533">
            <v>37498</v>
          </cell>
          <cell r="F1533">
            <v>37498</v>
          </cell>
          <cell r="G1533">
            <v>37498</v>
          </cell>
          <cell r="H1533">
            <v>86.8</v>
          </cell>
          <cell r="I1533">
            <v>86.8</v>
          </cell>
          <cell r="J1533" t="str">
            <v>НовомосАзот</v>
          </cell>
          <cell r="K1533" t="str">
            <v>НовомосАзот</v>
          </cell>
          <cell r="L1533" t="str">
            <v>GMF</v>
          </cell>
          <cell r="M1533" t="str">
            <v>Vinmar</v>
          </cell>
          <cell r="N1533">
            <v>470</v>
          </cell>
          <cell r="O1533">
            <v>40796</v>
          </cell>
          <cell r="P1533">
            <v>40796</v>
          </cell>
          <cell r="Q1533">
            <v>0</v>
          </cell>
          <cell r="R1533">
            <v>-463</v>
          </cell>
          <cell r="S1533">
            <v>-40188.400000000001</v>
          </cell>
          <cell r="T1533">
            <v>-40188.400000000001</v>
          </cell>
          <cell r="U1533">
            <v>0</v>
          </cell>
          <cell r="V1533">
            <v>0</v>
          </cell>
          <cell r="W1533">
            <v>0</v>
          </cell>
          <cell r="X1533">
            <v>0</v>
          </cell>
          <cell r="Y1533">
            <v>0</v>
          </cell>
        </row>
        <row r="1534">
          <cell r="A1534">
            <v>200209</v>
          </cell>
          <cell r="B1534" t="str">
            <v>pxs007</v>
          </cell>
          <cell r="C1534" t="str">
            <v>pxs</v>
          </cell>
          <cell r="D1534">
            <v>37527</v>
          </cell>
          <cell r="E1534">
            <v>37524</v>
          </cell>
          <cell r="F1534">
            <v>37527</v>
          </cell>
          <cell r="G1534">
            <v>37524</v>
          </cell>
          <cell r="H1534">
            <v>43.4</v>
          </cell>
          <cell r="I1534">
            <v>43.4</v>
          </cell>
          <cell r="J1534" t="str">
            <v>НовомосАзот</v>
          </cell>
          <cell r="K1534" t="str">
            <v>НовомосАзот</v>
          </cell>
          <cell r="L1534" t="str">
            <v>GMF</v>
          </cell>
          <cell r="M1534" t="str">
            <v>Konimpex</v>
          </cell>
          <cell r="N1534">
            <v>470</v>
          </cell>
          <cell r="O1534">
            <v>20398</v>
          </cell>
          <cell r="P1534">
            <v>20398</v>
          </cell>
          <cell r="Q1534">
            <v>0</v>
          </cell>
          <cell r="R1534">
            <v>-463</v>
          </cell>
          <cell r="S1534">
            <v>-20094.2</v>
          </cell>
          <cell r="T1534">
            <v>-20094.2</v>
          </cell>
          <cell r="U1534">
            <v>0</v>
          </cell>
          <cell r="V1534">
            <v>0</v>
          </cell>
          <cell r="W1534">
            <v>0</v>
          </cell>
          <cell r="X1534">
            <v>0</v>
          </cell>
          <cell r="Y1534">
            <v>0</v>
          </cell>
        </row>
        <row r="1535">
          <cell r="A1535">
            <v>200211</v>
          </cell>
          <cell r="B1535" t="str">
            <v>pxs008</v>
          </cell>
          <cell r="C1535" t="str">
            <v>pxs</v>
          </cell>
          <cell r="D1535">
            <v>37571</v>
          </cell>
          <cell r="E1535">
            <v>37557</v>
          </cell>
          <cell r="F1535">
            <v>37571</v>
          </cell>
          <cell r="G1535">
            <v>37557</v>
          </cell>
          <cell r="H1535">
            <v>90</v>
          </cell>
          <cell r="I1535">
            <v>90</v>
          </cell>
          <cell r="J1535" t="str">
            <v>НовомосАзот</v>
          </cell>
          <cell r="K1535" t="str">
            <v>НовомосАзот</v>
          </cell>
          <cell r="L1535" t="str">
            <v>GMF</v>
          </cell>
          <cell r="M1535" t="str">
            <v>Vinmar</v>
          </cell>
          <cell r="N1535">
            <v>463</v>
          </cell>
          <cell r="O1535">
            <v>41670</v>
          </cell>
          <cell r="P1535">
            <v>0</v>
          </cell>
          <cell r="Q1535">
            <v>41670</v>
          </cell>
          <cell r="R1535">
            <v>-463</v>
          </cell>
          <cell r="S1535">
            <v>-41670</v>
          </cell>
          <cell r="T1535">
            <v>0</v>
          </cell>
          <cell r="U1535">
            <v>-41670</v>
          </cell>
          <cell r="V1535">
            <v>0</v>
          </cell>
          <cell r="W1535">
            <v>0</v>
          </cell>
          <cell r="X1535">
            <v>0</v>
          </cell>
          <cell r="Y1535">
            <v>0</v>
          </cell>
        </row>
        <row r="1536">
          <cell r="A1536">
            <v>200211</v>
          </cell>
          <cell r="B1536" t="str">
            <v>pxs009</v>
          </cell>
          <cell r="C1536" t="str">
            <v>pxs</v>
          </cell>
          <cell r="D1536">
            <v>37578</v>
          </cell>
          <cell r="E1536">
            <v>37497</v>
          </cell>
          <cell r="F1536">
            <v>37578</v>
          </cell>
          <cell r="G1536">
            <v>37497</v>
          </cell>
          <cell r="H1536">
            <v>90</v>
          </cell>
          <cell r="I1536">
            <v>90</v>
          </cell>
          <cell r="J1536" t="str">
            <v>НовомосАзот</v>
          </cell>
          <cell r="K1536" t="str">
            <v>НовомосАзот</v>
          </cell>
          <cell r="L1536" t="str">
            <v>GMF</v>
          </cell>
          <cell r="M1536" t="str">
            <v>Vinmar</v>
          </cell>
          <cell r="N1536">
            <v>463</v>
          </cell>
          <cell r="O1536">
            <v>41670</v>
          </cell>
          <cell r="P1536">
            <v>0</v>
          </cell>
          <cell r="Q1536">
            <v>41670</v>
          </cell>
          <cell r="R1536">
            <v>-463</v>
          </cell>
          <cell r="S1536">
            <v>-41670</v>
          </cell>
          <cell r="T1536">
            <v>0</v>
          </cell>
          <cell r="U1536">
            <v>-41670</v>
          </cell>
          <cell r="V1536">
            <v>0</v>
          </cell>
          <cell r="W1536">
            <v>0</v>
          </cell>
          <cell r="X1536">
            <v>0</v>
          </cell>
          <cell r="Y1536">
            <v>0</v>
          </cell>
        </row>
        <row r="1537">
          <cell r="A1537">
            <v>200211</v>
          </cell>
          <cell r="B1537" t="str">
            <v>pxs010</v>
          </cell>
          <cell r="C1537" t="str">
            <v>pxs</v>
          </cell>
          <cell r="D1537">
            <v>37585</v>
          </cell>
          <cell r="E1537">
            <v>37521</v>
          </cell>
          <cell r="F1537">
            <v>37585</v>
          </cell>
          <cell r="G1537">
            <v>37521</v>
          </cell>
          <cell r="H1537">
            <v>130</v>
          </cell>
          <cell r="I1537">
            <v>130</v>
          </cell>
          <cell r="J1537" t="str">
            <v>НовомосАзот</v>
          </cell>
          <cell r="K1537" t="str">
            <v>НовомосАзот</v>
          </cell>
          <cell r="L1537" t="str">
            <v>GMF</v>
          </cell>
          <cell r="M1537" t="str">
            <v>Vinmar</v>
          </cell>
          <cell r="N1537">
            <v>463</v>
          </cell>
          <cell r="O1537">
            <v>60190</v>
          </cell>
          <cell r="P1537">
            <v>0</v>
          </cell>
          <cell r="Q1537">
            <v>60190</v>
          </cell>
          <cell r="R1537">
            <v>-463</v>
          </cell>
          <cell r="S1537">
            <v>-60190</v>
          </cell>
          <cell r="T1537">
            <v>0</v>
          </cell>
          <cell r="U1537">
            <v>-60190</v>
          </cell>
          <cell r="V1537">
            <v>0</v>
          </cell>
          <cell r="W1537">
            <v>0</v>
          </cell>
          <cell r="X1537">
            <v>0</v>
          </cell>
          <cell r="Y1537">
            <v>0</v>
          </cell>
        </row>
        <row r="1538">
          <cell r="A1538">
            <v>200211</v>
          </cell>
          <cell r="B1538" t="str">
            <v>pxs011</v>
          </cell>
          <cell r="C1538" t="str">
            <v>pxs</v>
          </cell>
          <cell r="D1538">
            <v>37575</v>
          </cell>
          <cell r="E1538">
            <v>37522</v>
          </cell>
          <cell r="F1538">
            <v>37575</v>
          </cell>
          <cell r="G1538">
            <v>37522</v>
          </cell>
          <cell r="H1538">
            <v>20</v>
          </cell>
          <cell r="I1538">
            <v>20</v>
          </cell>
          <cell r="J1538" t="str">
            <v>НовомосАзот</v>
          </cell>
          <cell r="K1538" t="str">
            <v>НовомосАзот</v>
          </cell>
          <cell r="L1538" t="str">
            <v>GMF</v>
          </cell>
          <cell r="M1538" t="str">
            <v>Konimpex</v>
          </cell>
          <cell r="N1538">
            <v>483</v>
          </cell>
          <cell r="O1538">
            <v>9660</v>
          </cell>
          <cell r="P1538">
            <v>0</v>
          </cell>
          <cell r="Q1538">
            <v>9660</v>
          </cell>
          <cell r="R1538">
            <v>-463</v>
          </cell>
          <cell r="S1538">
            <v>-9260</v>
          </cell>
          <cell r="T1538">
            <v>0</v>
          </cell>
          <cell r="U1538">
            <v>-9260</v>
          </cell>
          <cell r="V1538">
            <v>0</v>
          </cell>
          <cell r="W1538">
            <v>0</v>
          </cell>
          <cell r="X1538">
            <v>0</v>
          </cell>
          <cell r="Y1538">
            <v>0</v>
          </cell>
        </row>
        <row r="1539">
          <cell r="A1539">
            <v>200210</v>
          </cell>
          <cell r="B1539" t="str">
            <v>pxs012</v>
          </cell>
          <cell r="C1539" t="str">
            <v>pxs</v>
          </cell>
          <cell r="D1539">
            <v>37533</v>
          </cell>
          <cell r="E1539">
            <v>37540</v>
          </cell>
          <cell r="F1539">
            <v>37533</v>
          </cell>
          <cell r="G1539">
            <v>37540</v>
          </cell>
          <cell r="H1539">
            <v>43.4</v>
          </cell>
          <cell r="I1539">
            <v>43.4</v>
          </cell>
          <cell r="J1539" t="str">
            <v>НовомосАзот</v>
          </cell>
          <cell r="K1539" t="str">
            <v>НовомосАзот</v>
          </cell>
          <cell r="L1539" t="str">
            <v>GMF</v>
          </cell>
          <cell r="M1539" t="str">
            <v>Konimpex</v>
          </cell>
          <cell r="N1539">
            <v>500</v>
          </cell>
          <cell r="O1539">
            <v>21700</v>
          </cell>
          <cell r="P1539">
            <v>21700</v>
          </cell>
          <cell r="Q1539">
            <v>0</v>
          </cell>
          <cell r="R1539">
            <v>-463</v>
          </cell>
          <cell r="S1539">
            <v>-20094.2</v>
          </cell>
          <cell r="T1539">
            <v>0</v>
          </cell>
          <cell r="U1539">
            <v>-20094.2</v>
          </cell>
          <cell r="V1539">
            <v>0</v>
          </cell>
          <cell r="W1539">
            <v>0</v>
          </cell>
          <cell r="X1539">
            <v>0</v>
          </cell>
          <cell r="Y1539">
            <v>0</v>
          </cell>
        </row>
        <row r="1540">
          <cell r="A1540">
            <v>200210</v>
          </cell>
          <cell r="B1540" t="str">
            <v>pxs013</v>
          </cell>
          <cell r="C1540" t="str">
            <v>pxs</v>
          </cell>
          <cell r="D1540">
            <v>37554</v>
          </cell>
          <cell r="E1540">
            <v>37552</v>
          </cell>
          <cell r="F1540">
            <v>37554</v>
          </cell>
          <cell r="G1540">
            <v>37552</v>
          </cell>
          <cell r="H1540">
            <v>86.8</v>
          </cell>
          <cell r="I1540">
            <v>86.8</v>
          </cell>
          <cell r="J1540" t="str">
            <v>НовомосАзот</v>
          </cell>
          <cell r="K1540" t="str">
            <v>НовомосАзот</v>
          </cell>
          <cell r="L1540" t="str">
            <v>GMF</v>
          </cell>
          <cell r="M1540" t="str">
            <v>Konimpex</v>
          </cell>
          <cell r="N1540">
            <v>500</v>
          </cell>
          <cell r="O1540">
            <v>43400</v>
          </cell>
          <cell r="P1540">
            <v>43400</v>
          </cell>
          <cell r="Q1540">
            <v>0</v>
          </cell>
          <cell r="R1540">
            <v>-463</v>
          </cell>
          <cell r="S1540">
            <v>-40188.400000000001</v>
          </cell>
          <cell r="T1540">
            <v>0</v>
          </cell>
          <cell r="U1540">
            <v>-40188.400000000001</v>
          </cell>
          <cell r="V1540">
            <v>0</v>
          </cell>
          <cell r="W1540">
            <v>0</v>
          </cell>
          <cell r="X1540">
            <v>0</v>
          </cell>
          <cell r="Y1540">
            <v>0</v>
          </cell>
        </row>
        <row r="1541">
          <cell r="A1541">
            <v>200209</v>
          </cell>
          <cell r="B1541" t="str">
            <v>pxs014</v>
          </cell>
          <cell r="C1541" t="str">
            <v>pxs</v>
          </cell>
          <cell r="D1541">
            <v>37527</v>
          </cell>
          <cell r="E1541">
            <v>37526</v>
          </cell>
          <cell r="F1541">
            <v>37527</v>
          </cell>
          <cell r="G1541">
            <v>37526</v>
          </cell>
          <cell r="H1541">
            <v>43.4</v>
          </cell>
          <cell r="I1541">
            <v>43.4</v>
          </cell>
          <cell r="J1541" t="str">
            <v>НовомосАзот</v>
          </cell>
          <cell r="K1541" t="str">
            <v>НовомосАзот</v>
          </cell>
          <cell r="L1541" t="str">
            <v>GMF</v>
          </cell>
          <cell r="M1541" t="str">
            <v>Konimpex</v>
          </cell>
          <cell r="N1541">
            <v>500</v>
          </cell>
          <cell r="O1541">
            <v>21700</v>
          </cell>
          <cell r="P1541">
            <v>21700</v>
          </cell>
          <cell r="Q1541">
            <v>0</v>
          </cell>
          <cell r="R1541">
            <v>-463</v>
          </cell>
          <cell r="S1541">
            <v>-20094.2</v>
          </cell>
          <cell r="T1541">
            <v>-160753.60000000001</v>
          </cell>
          <cell r="U1541">
            <v>140659.4</v>
          </cell>
          <cell r="V1541">
            <v>0</v>
          </cell>
          <cell r="W1541">
            <v>0</v>
          </cell>
          <cell r="X1541">
            <v>0</v>
          </cell>
          <cell r="Y1541">
            <v>0</v>
          </cell>
        </row>
        <row r="1542">
          <cell r="A1542">
            <v>200210</v>
          </cell>
          <cell r="B1542" t="str">
            <v>pxs015</v>
          </cell>
          <cell r="C1542" t="str">
            <v>pxs</v>
          </cell>
          <cell r="D1542">
            <v>37533</v>
          </cell>
          <cell r="E1542">
            <v>37542</v>
          </cell>
          <cell r="F1542">
            <v>37533</v>
          </cell>
          <cell r="G1542">
            <v>37542</v>
          </cell>
          <cell r="H1542">
            <v>43.4</v>
          </cell>
          <cell r="I1542">
            <v>43.4</v>
          </cell>
          <cell r="J1542" t="str">
            <v>НовомосАзот</v>
          </cell>
          <cell r="K1542" t="str">
            <v>НовомосАзот</v>
          </cell>
          <cell r="L1542" t="str">
            <v>GMF</v>
          </cell>
          <cell r="M1542" t="str">
            <v>Konimpex</v>
          </cell>
          <cell r="N1542">
            <v>500</v>
          </cell>
          <cell r="O1542">
            <v>21700</v>
          </cell>
          <cell r="P1542">
            <v>21700</v>
          </cell>
          <cell r="Q1542">
            <v>0</v>
          </cell>
          <cell r="R1542">
            <v>-463</v>
          </cell>
          <cell r="S1542">
            <v>-20094.2</v>
          </cell>
          <cell r="T1542">
            <v>0</v>
          </cell>
          <cell r="U1542">
            <v>-20094.2</v>
          </cell>
          <cell r="V1542">
            <v>0</v>
          </cell>
          <cell r="W1542">
            <v>0</v>
          </cell>
          <cell r="X1542">
            <v>0</v>
          </cell>
          <cell r="Y1542">
            <v>0</v>
          </cell>
        </row>
        <row r="1543">
          <cell r="A1543">
            <v>200211</v>
          </cell>
          <cell r="B1543" t="str">
            <v>pxs016</v>
          </cell>
          <cell r="C1543" t="str">
            <v>pxs</v>
          </cell>
          <cell r="D1543">
            <v>37578</v>
          </cell>
          <cell r="E1543">
            <v>37555</v>
          </cell>
          <cell r="F1543">
            <v>37578</v>
          </cell>
          <cell r="G1543">
            <v>37555</v>
          </cell>
          <cell r="H1543">
            <v>160</v>
          </cell>
          <cell r="I1543">
            <v>160</v>
          </cell>
          <cell r="J1543" t="str">
            <v>НовомосАзот</v>
          </cell>
          <cell r="K1543" t="str">
            <v>НовомосАзот</v>
          </cell>
          <cell r="L1543" t="str">
            <v>GMF</v>
          </cell>
          <cell r="M1543" t="str">
            <v>Konimpex</v>
          </cell>
          <cell r="N1543">
            <v>485</v>
          </cell>
          <cell r="O1543">
            <v>77600</v>
          </cell>
          <cell r="P1543">
            <v>0</v>
          </cell>
          <cell r="Q1543">
            <v>77600</v>
          </cell>
          <cell r="R1543">
            <v>-463</v>
          </cell>
          <cell r="S1543">
            <v>-74080</v>
          </cell>
          <cell r="T1543">
            <v>0</v>
          </cell>
          <cell r="U1543">
            <v>-74080</v>
          </cell>
          <cell r="V1543">
            <v>0</v>
          </cell>
          <cell r="W1543">
            <v>0</v>
          </cell>
          <cell r="X1543">
            <v>0</v>
          </cell>
          <cell r="Y1543">
            <v>0</v>
          </cell>
        </row>
        <row r="1544">
          <cell r="A1544">
            <v>200201</v>
          </cell>
          <cell r="B1544" t="str">
            <v>serv001</v>
          </cell>
          <cell r="C1544" t="str">
            <v>serv</v>
          </cell>
          <cell r="D1544">
            <v>37287</v>
          </cell>
          <cell r="E1544">
            <v>37287</v>
          </cell>
          <cell r="F1544">
            <v>37287</v>
          </cell>
          <cell r="G1544">
            <v>37287</v>
          </cell>
          <cell r="H1544">
            <v>1</v>
          </cell>
          <cell r="I1544">
            <v>1</v>
          </cell>
          <cell r="J1544" t="str">
            <v>-</v>
          </cell>
          <cell r="K1544" t="str">
            <v>-</v>
          </cell>
          <cell r="L1544" t="str">
            <v>-</v>
          </cell>
          <cell r="M1544" t="str">
            <v>-</v>
          </cell>
          <cell r="N1544">
            <v>0</v>
          </cell>
          <cell r="O1544">
            <v>0</v>
          </cell>
          <cell r="P1544">
            <v>0</v>
          </cell>
          <cell r="Q1544">
            <v>0</v>
          </cell>
          <cell r="R1544">
            <v>0</v>
          </cell>
          <cell r="S1544">
            <v>0</v>
          </cell>
          <cell r="T1544">
            <v>0</v>
          </cell>
          <cell r="U1544">
            <v>0</v>
          </cell>
          <cell r="V1544">
            <v>0</v>
          </cell>
          <cell r="W1544">
            <v>0</v>
          </cell>
          <cell r="X1544">
            <v>0</v>
          </cell>
          <cell r="Y1544">
            <v>0</v>
          </cell>
        </row>
        <row r="1545">
          <cell r="A1545">
            <v>200202</v>
          </cell>
          <cell r="B1545" t="str">
            <v>serv002</v>
          </cell>
          <cell r="C1545" t="str">
            <v>serv</v>
          </cell>
          <cell r="D1545">
            <v>37315</v>
          </cell>
          <cell r="E1545">
            <v>37315</v>
          </cell>
          <cell r="F1545">
            <v>37315</v>
          </cell>
          <cell r="G1545">
            <v>37315</v>
          </cell>
          <cell r="H1545">
            <v>1</v>
          </cell>
          <cell r="I1545">
            <v>1</v>
          </cell>
          <cell r="J1545" t="str">
            <v>-</v>
          </cell>
          <cell r="K1545" t="str">
            <v>-</v>
          </cell>
          <cell r="L1545" t="str">
            <v>-</v>
          </cell>
          <cell r="M1545" t="str">
            <v>-</v>
          </cell>
          <cell r="N1545">
            <v>0</v>
          </cell>
          <cell r="O1545">
            <v>0</v>
          </cell>
          <cell r="P1545">
            <v>0</v>
          </cell>
          <cell r="Q1545">
            <v>0</v>
          </cell>
          <cell r="R1545">
            <v>0</v>
          </cell>
          <cell r="S1545">
            <v>0</v>
          </cell>
          <cell r="T1545">
            <v>0</v>
          </cell>
          <cell r="U1545">
            <v>0</v>
          </cell>
          <cell r="V1545">
            <v>0</v>
          </cell>
          <cell r="W1545">
            <v>0</v>
          </cell>
          <cell r="X1545">
            <v>0</v>
          </cell>
          <cell r="Y1545">
            <v>0</v>
          </cell>
        </row>
        <row r="1546">
          <cell r="A1546">
            <v>200203</v>
          </cell>
          <cell r="B1546" t="str">
            <v>serv003</v>
          </cell>
          <cell r="C1546" t="str">
            <v>serv</v>
          </cell>
          <cell r="D1546">
            <v>37346</v>
          </cell>
          <cell r="E1546">
            <v>37346</v>
          </cell>
          <cell r="F1546">
            <v>37346</v>
          </cell>
          <cell r="G1546">
            <v>37346</v>
          </cell>
          <cell r="H1546">
            <v>1</v>
          </cell>
          <cell r="I1546">
            <v>1</v>
          </cell>
          <cell r="J1546" t="str">
            <v>-</v>
          </cell>
          <cell r="K1546" t="str">
            <v>-</v>
          </cell>
          <cell r="L1546" t="str">
            <v>-</v>
          </cell>
          <cell r="M1546" t="str">
            <v>-</v>
          </cell>
          <cell r="N1546">
            <v>0</v>
          </cell>
          <cell r="O1546">
            <v>0</v>
          </cell>
          <cell r="P1546">
            <v>0</v>
          </cell>
          <cell r="Q1546">
            <v>0</v>
          </cell>
          <cell r="R1546">
            <v>0</v>
          </cell>
          <cell r="S1546">
            <v>0</v>
          </cell>
          <cell r="T1546">
            <v>0</v>
          </cell>
          <cell r="U1546">
            <v>0</v>
          </cell>
          <cell r="V1546">
            <v>0</v>
          </cell>
          <cell r="W1546">
            <v>0</v>
          </cell>
          <cell r="X1546">
            <v>0</v>
          </cell>
          <cell r="Y1546">
            <v>0</v>
          </cell>
        </row>
        <row r="1547">
          <cell r="A1547">
            <v>200204</v>
          </cell>
          <cell r="B1547" t="str">
            <v>serv004</v>
          </cell>
          <cell r="C1547" t="str">
            <v>serv</v>
          </cell>
          <cell r="D1547">
            <v>37376</v>
          </cell>
          <cell r="E1547">
            <v>37376</v>
          </cell>
          <cell r="F1547">
            <v>37376</v>
          </cell>
          <cell r="G1547">
            <v>37376</v>
          </cell>
          <cell r="H1547">
            <v>1</v>
          </cell>
          <cell r="I1547">
            <v>1</v>
          </cell>
          <cell r="J1547" t="str">
            <v>-</v>
          </cell>
          <cell r="K1547" t="str">
            <v>-</v>
          </cell>
          <cell r="L1547" t="str">
            <v>-</v>
          </cell>
          <cell r="M1547" t="str">
            <v>-</v>
          </cell>
          <cell r="N1547">
            <v>0</v>
          </cell>
          <cell r="O1547">
            <v>0</v>
          </cell>
          <cell r="P1547">
            <v>0</v>
          </cell>
          <cell r="Q1547">
            <v>0</v>
          </cell>
          <cell r="R1547">
            <v>0</v>
          </cell>
          <cell r="S1547">
            <v>0</v>
          </cell>
          <cell r="T1547">
            <v>0</v>
          </cell>
          <cell r="U1547">
            <v>0</v>
          </cell>
          <cell r="V1547">
            <v>0</v>
          </cell>
          <cell r="W1547">
            <v>0</v>
          </cell>
          <cell r="X1547">
            <v>0</v>
          </cell>
          <cell r="Y1547">
            <v>0</v>
          </cell>
        </row>
        <row r="1548">
          <cell r="A1548">
            <v>200205</v>
          </cell>
          <cell r="B1548" t="str">
            <v>serv005</v>
          </cell>
          <cell r="C1548" t="str">
            <v>serv</v>
          </cell>
          <cell r="D1548">
            <v>37407</v>
          </cell>
          <cell r="E1548">
            <v>37407</v>
          </cell>
          <cell r="F1548">
            <v>37407</v>
          </cell>
          <cell r="G1548">
            <v>37407</v>
          </cell>
          <cell r="H1548">
            <v>1</v>
          </cell>
          <cell r="I1548">
            <v>1</v>
          </cell>
          <cell r="J1548" t="str">
            <v>-</v>
          </cell>
          <cell r="K1548" t="str">
            <v>-</v>
          </cell>
          <cell r="L1548" t="str">
            <v>-</v>
          </cell>
          <cell r="M1548" t="str">
            <v>-</v>
          </cell>
          <cell r="N1548">
            <v>0</v>
          </cell>
          <cell r="O1548">
            <v>0</v>
          </cell>
          <cell r="P1548">
            <v>0</v>
          </cell>
          <cell r="Q1548">
            <v>0</v>
          </cell>
          <cell r="R1548">
            <v>0</v>
          </cell>
          <cell r="S1548">
            <v>0</v>
          </cell>
          <cell r="T1548">
            <v>0</v>
          </cell>
          <cell r="U1548">
            <v>0</v>
          </cell>
          <cell r="V1548">
            <v>0</v>
          </cell>
          <cell r="W1548">
            <v>0</v>
          </cell>
          <cell r="X1548">
            <v>0</v>
          </cell>
          <cell r="Y1548">
            <v>0</v>
          </cell>
        </row>
        <row r="1549">
          <cell r="A1549">
            <v>200206</v>
          </cell>
          <cell r="B1549" t="str">
            <v>serv006</v>
          </cell>
          <cell r="C1549" t="str">
            <v>serv</v>
          </cell>
          <cell r="D1549">
            <v>37437</v>
          </cell>
          <cell r="E1549">
            <v>37437</v>
          </cell>
          <cell r="F1549">
            <v>37437</v>
          </cell>
          <cell r="G1549">
            <v>37437</v>
          </cell>
          <cell r="H1549">
            <v>1</v>
          </cell>
          <cell r="I1549">
            <v>1</v>
          </cell>
          <cell r="J1549" t="str">
            <v>-</v>
          </cell>
          <cell r="K1549" t="str">
            <v>-</v>
          </cell>
          <cell r="L1549" t="str">
            <v>-</v>
          </cell>
          <cell r="M1549" t="str">
            <v>-</v>
          </cell>
          <cell r="N1549">
            <v>0</v>
          </cell>
          <cell r="O1549">
            <v>0</v>
          </cell>
          <cell r="P1549">
            <v>0</v>
          </cell>
          <cell r="Q1549">
            <v>0</v>
          </cell>
          <cell r="R1549">
            <v>0</v>
          </cell>
          <cell r="S1549">
            <v>0</v>
          </cell>
          <cell r="T1549">
            <v>0</v>
          </cell>
          <cell r="U1549">
            <v>0</v>
          </cell>
          <cell r="V1549">
            <v>0</v>
          </cell>
          <cell r="W1549">
            <v>0</v>
          </cell>
          <cell r="X1549">
            <v>0</v>
          </cell>
          <cell r="Y1549">
            <v>0</v>
          </cell>
        </row>
        <row r="1550">
          <cell r="A1550">
            <v>200207</v>
          </cell>
          <cell r="B1550" t="str">
            <v>serv007</v>
          </cell>
          <cell r="C1550" t="str">
            <v>serv</v>
          </cell>
          <cell r="D1550">
            <v>37468</v>
          </cell>
          <cell r="E1550">
            <v>37468</v>
          </cell>
          <cell r="F1550">
            <v>37468</v>
          </cell>
          <cell r="G1550">
            <v>37468</v>
          </cell>
          <cell r="H1550">
            <v>1</v>
          </cell>
          <cell r="I1550">
            <v>1</v>
          </cell>
          <cell r="J1550" t="str">
            <v>-</v>
          </cell>
          <cell r="K1550" t="str">
            <v>-</v>
          </cell>
          <cell r="L1550" t="str">
            <v>-</v>
          </cell>
          <cell r="M1550" t="str">
            <v>-</v>
          </cell>
          <cell r="N1550">
            <v>0</v>
          </cell>
          <cell r="O1550">
            <v>0</v>
          </cell>
          <cell r="P1550">
            <v>0</v>
          </cell>
          <cell r="Q1550">
            <v>0</v>
          </cell>
          <cell r="R1550">
            <v>0</v>
          </cell>
          <cell r="S1550">
            <v>0</v>
          </cell>
          <cell r="T1550">
            <v>0</v>
          </cell>
          <cell r="U1550">
            <v>0</v>
          </cell>
          <cell r="V1550">
            <v>0</v>
          </cell>
          <cell r="W1550">
            <v>0</v>
          </cell>
          <cell r="X1550">
            <v>0</v>
          </cell>
          <cell r="Y1550">
            <v>0</v>
          </cell>
        </row>
        <row r="1551">
          <cell r="A1551">
            <v>200208</v>
          </cell>
          <cell r="B1551" t="str">
            <v>serv008</v>
          </cell>
          <cell r="C1551" t="str">
            <v>serv</v>
          </cell>
          <cell r="D1551">
            <v>37499</v>
          </cell>
          <cell r="E1551">
            <v>37499</v>
          </cell>
          <cell r="F1551">
            <v>37499</v>
          </cell>
          <cell r="G1551">
            <v>37499</v>
          </cell>
          <cell r="H1551">
            <v>1</v>
          </cell>
          <cell r="I1551">
            <v>1</v>
          </cell>
          <cell r="J1551" t="str">
            <v>-</v>
          </cell>
          <cell r="K1551" t="str">
            <v>-</v>
          </cell>
          <cell r="L1551" t="str">
            <v>-</v>
          </cell>
          <cell r="M1551" t="str">
            <v>-</v>
          </cell>
          <cell r="N1551">
            <v>0</v>
          </cell>
          <cell r="O1551">
            <v>0</v>
          </cell>
          <cell r="P1551">
            <v>0</v>
          </cell>
          <cell r="Q1551">
            <v>0</v>
          </cell>
          <cell r="R1551">
            <v>0</v>
          </cell>
          <cell r="S1551">
            <v>0</v>
          </cell>
          <cell r="T1551">
            <v>0</v>
          </cell>
          <cell r="U1551">
            <v>0</v>
          </cell>
          <cell r="V1551">
            <v>0</v>
          </cell>
          <cell r="W1551">
            <v>0</v>
          </cell>
          <cell r="X1551">
            <v>0</v>
          </cell>
          <cell r="Y1551">
            <v>0</v>
          </cell>
        </row>
        <row r="1552">
          <cell r="A1552">
            <v>200209</v>
          </cell>
          <cell r="B1552" t="str">
            <v>serv009</v>
          </cell>
          <cell r="C1552" t="str">
            <v>serv</v>
          </cell>
          <cell r="D1552">
            <v>37529</v>
          </cell>
          <cell r="E1552">
            <v>37529</v>
          </cell>
          <cell r="F1552">
            <v>37529</v>
          </cell>
          <cell r="G1552">
            <v>37529</v>
          </cell>
          <cell r="H1552">
            <v>1</v>
          </cell>
          <cell r="I1552">
            <v>1</v>
          </cell>
          <cell r="J1552" t="str">
            <v>-</v>
          </cell>
          <cell r="K1552" t="str">
            <v>-</v>
          </cell>
          <cell r="L1552" t="str">
            <v>-</v>
          </cell>
          <cell r="M1552" t="str">
            <v>-</v>
          </cell>
          <cell r="N1552">
            <v>0</v>
          </cell>
          <cell r="O1552">
            <v>0</v>
          </cell>
          <cell r="P1552">
            <v>0</v>
          </cell>
          <cell r="Q1552">
            <v>0</v>
          </cell>
          <cell r="R1552">
            <v>0</v>
          </cell>
          <cell r="S1552">
            <v>0</v>
          </cell>
          <cell r="T1552">
            <v>0</v>
          </cell>
          <cell r="U1552">
            <v>0</v>
          </cell>
          <cell r="V1552">
            <v>0</v>
          </cell>
          <cell r="W1552">
            <v>0</v>
          </cell>
          <cell r="X1552">
            <v>0</v>
          </cell>
          <cell r="Y1552">
            <v>0</v>
          </cell>
        </row>
        <row r="1553">
          <cell r="A1553">
            <v>200204</v>
          </cell>
          <cell r="B1553" t="str">
            <v>serv010</v>
          </cell>
          <cell r="C1553" t="str">
            <v>serv</v>
          </cell>
          <cell r="D1553">
            <v>37376</v>
          </cell>
          <cell r="E1553">
            <v>37376</v>
          </cell>
          <cell r="F1553">
            <v>37376</v>
          </cell>
          <cell r="G1553">
            <v>37376</v>
          </cell>
          <cell r="H1553">
            <v>1</v>
          </cell>
          <cell r="I1553">
            <v>1</v>
          </cell>
          <cell r="J1553" t="str">
            <v>-</v>
          </cell>
          <cell r="K1553" t="str">
            <v>-</v>
          </cell>
          <cell r="L1553" t="str">
            <v>-</v>
          </cell>
          <cell r="M1553" t="str">
            <v>-</v>
          </cell>
          <cell r="N1553">
            <v>0</v>
          </cell>
          <cell r="O1553">
            <v>0</v>
          </cell>
          <cell r="P1553">
            <v>0</v>
          </cell>
          <cell r="Q1553">
            <v>0</v>
          </cell>
          <cell r="R1553">
            <v>0</v>
          </cell>
          <cell r="S1553">
            <v>0</v>
          </cell>
          <cell r="T1553">
            <v>0</v>
          </cell>
          <cell r="U1553">
            <v>0</v>
          </cell>
          <cell r="V1553">
            <v>0</v>
          </cell>
          <cell r="W1553">
            <v>0</v>
          </cell>
          <cell r="X1553">
            <v>0</v>
          </cell>
          <cell r="Y1553">
            <v>0</v>
          </cell>
        </row>
        <row r="1554">
          <cell r="A1554">
            <v>200206</v>
          </cell>
          <cell r="B1554" t="str">
            <v>serv011</v>
          </cell>
          <cell r="C1554" t="str">
            <v>serv</v>
          </cell>
          <cell r="D1554">
            <v>37437</v>
          </cell>
          <cell r="E1554">
            <v>37437</v>
          </cell>
          <cell r="F1554">
            <v>37437</v>
          </cell>
          <cell r="G1554">
            <v>37437</v>
          </cell>
          <cell r="H1554">
            <v>1</v>
          </cell>
          <cell r="I1554">
            <v>1</v>
          </cell>
          <cell r="J1554" t="str">
            <v>-</v>
          </cell>
          <cell r="K1554" t="str">
            <v>-</v>
          </cell>
          <cell r="L1554" t="str">
            <v>-</v>
          </cell>
          <cell r="M1554" t="str">
            <v>-</v>
          </cell>
          <cell r="N1554">
            <v>0</v>
          </cell>
          <cell r="O1554">
            <v>0</v>
          </cell>
          <cell r="P1554">
            <v>0</v>
          </cell>
          <cell r="Q1554">
            <v>0</v>
          </cell>
          <cell r="R1554">
            <v>0</v>
          </cell>
          <cell r="S1554">
            <v>0</v>
          </cell>
          <cell r="T1554">
            <v>0</v>
          </cell>
          <cell r="U1554">
            <v>0</v>
          </cell>
          <cell r="V1554">
            <v>0</v>
          </cell>
          <cell r="W1554">
            <v>0</v>
          </cell>
          <cell r="X1554">
            <v>0</v>
          </cell>
          <cell r="Y1554">
            <v>0</v>
          </cell>
        </row>
        <row r="1555">
          <cell r="A1555">
            <v>200201</v>
          </cell>
          <cell r="B1555" t="str">
            <v>serv012</v>
          </cell>
          <cell r="C1555" t="str">
            <v>serv</v>
          </cell>
          <cell r="D1555">
            <v>37287</v>
          </cell>
          <cell r="E1555">
            <v>37287</v>
          </cell>
          <cell r="F1555">
            <v>37287</v>
          </cell>
          <cell r="G1555">
            <v>37287</v>
          </cell>
          <cell r="H1555">
            <v>1</v>
          </cell>
          <cell r="I1555">
            <v>1</v>
          </cell>
          <cell r="J1555" t="str">
            <v>-</v>
          </cell>
          <cell r="K1555" t="str">
            <v>-</v>
          </cell>
          <cell r="L1555" t="str">
            <v>-</v>
          </cell>
          <cell r="M1555" t="str">
            <v>-</v>
          </cell>
          <cell r="N1555">
            <v>0</v>
          </cell>
          <cell r="O1555">
            <v>0</v>
          </cell>
          <cell r="P1555">
            <v>0</v>
          </cell>
          <cell r="Q1555">
            <v>0</v>
          </cell>
          <cell r="R1555">
            <v>0</v>
          </cell>
          <cell r="S1555">
            <v>0</v>
          </cell>
          <cell r="T1555">
            <v>0</v>
          </cell>
          <cell r="U1555">
            <v>0</v>
          </cell>
          <cell r="V1555">
            <v>0</v>
          </cell>
          <cell r="W1555">
            <v>0</v>
          </cell>
          <cell r="X1555">
            <v>0</v>
          </cell>
          <cell r="Y1555">
            <v>0</v>
          </cell>
        </row>
        <row r="1556">
          <cell r="A1556">
            <v>200202</v>
          </cell>
          <cell r="B1556" t="str">
            <v>serv013</v>
          </cell>
          <cell r="C1556" t="str">
            <v>serv</v>
          </cell>
          <cell r="D1556">
            <v>37315</v>
          </cell>
          <cell r="E1556">
            <v>37315</v>
          </cell>
          <cell r="F1556">
            <v>37315</v>
          </cell>
          <cell r="G1556">
            <v>37315</v>
          </cell>
          <cell r="H1556">
            <v>1</v>
          </cell>
          <cell r="I1556">
            <v>1</v>
          </cell>
          <cell r="J1556" t="str">
            <v>-</v>
          </cell>
          <cell r="K1556" t="str">
            <v>-</v>
          </cell>
          <cell r="L1556" t="str">
            <v>-</v>
          </cell>
          <cell r="M1556" t="str">
            <v>-</v>
          </cell>
          <cell r="N1556">
            <v>0</v>
          </cell>
          <cell r="O1556">
            <v>0</v>
          </cell>
          <cell r="P1556">
            <v>0</v>
          </cell>
          <cell r="Q1556">
            <v>0</v>
          </cell>
          <cell r="R1556">
            <v>0</v>
          </cell>
          <cell r="S1556">
            <v>0</v>
          </cell>
          <cell r="T1556">
            <v>0</v>
          </cell>
          <cell r="U1556">
            <v>0</v>
          </cell>
          <cell r="V1556">
            <v>0</v>
          </cell>
          <cell r="W1556">
            <v>0</v>
          </cell>
          <cell r="X1556">
            <v>0</v>
          </cell>
          <cell r="Y1556">
            <v>0</v>
          </cell>
        </row>
        <row r="1557">
          <cell r="A1557">
            <v>200203</v>
          </cell>
          <cell r="B1557" t="str">
            <v>serv014</v>
          </cell>
          <cell r="C1557" t="str">
            <v>serv</v>
          </cell>
          <cell r="D1557">
            <v>37346</v>
          </cell>
          <cell r="E1557">
            <v>37346</v>
          </cell>
          <cell r="F1557">
            <v>37346</v>
          </cell>
          <cell r="G1557">
            <v>37346</v>
          </cell>
          <cell r="H1557">
            <v>1</v>
          </cell>
          <cell r="I1557">
            <v>1</v>
          </cell>
          <cell r="J1557" t="str">
            <v>-</v>
          </cell>
          <cell r="K1557" t="str">
            <v>-</v>
          </cell>
          <cell r="L1557" t="str">
            <v>-</v>
          </cell>
          <cell r="M1557" t="str">
            <v>-</v>
          </cell>
          <cell r="N1557">
            <v>0</v>
          </cell>
          <cell r="O1557">
            <v>0</v>
          </cell>
          <cell r="P1557">
            <v>0</v>
          </cell>
          <cell r="Q1557">
            <v>0</v>
          </cell>
          <cell r="R1557">
            <v>0</v>
          </cell>
          <cell r="S1557">
            <v>0</v>
          </cell>
          <cell r="T1557">
            <v>0</v>
          </cell>
          <cell r="U1557">
            <v>0</v>
          </cell>
          <cell r="V1557">
            <v>0</v>
          </cell>
          <cell r="W1557">
            <v>0</v>
          </cell>
          <cell r="X1557">
            <v>0</v>
          </cell>
          <cell r="Y1557">
            <v>0</v>
          </cell>
        </row>
        <row r="1558">
          <cell r="A1558">
            <v>200204</v>
          </cell>
          <cell r="B1558" t="str">
            <v>serv015</v>
          </cell>
          <cell r="C1558" t="str">
            <v>serv</v>
          </cell>
          <cell r="D1558">
            <v>37376</v>
          </cell>
          <cell r="E1558">
            <v>37376</v>
          </cell>
          <cell r="F1558">
            <v>37376</v>
          </cell>
          <cell r="G1558">
            <v>37376</v>
          </cell>
          <cell r="H1558">
            <v>1</v>
          </cell>
          <cell r="I1558">
            <v>1</v>
          </cell>
          <cell r="J1558" t="str">
            <v>-</v>
          </cell>
          <cell r="K1558" t="str">
            <v>-</v>
          </cell>
          <cell r="L1558" t="str">
            <v>-</v>
          </cell>
          <cell r="M1558" t="str">
            <v>-</v>
          </cell>
          <cell r="N1558">
            <v>0</v>
          </cell>
          <cell r="O1558">
            <v>0</v>
          </cell>
          <cell r="P1558">
            <v>0</v>
          </cell>
          <cell r="Q1558">
            <v>0</v>
          </cell>
          <cell r="R1558">
            <v>0</v>
          </cell>
          <cell r="S1558">
            <v>0</v>
          </cell>
          <cell r="T1558">
            <v>0</v>
          </cell>
          <cell r="U1558">
            <v>0</v>
          </cell>
          <cell r="V1558">
            <v>0</v>
          </cell>
          <cell r="W1558">
            <v>0</v>
          </cell>
          <cell r="X1558">
            <v>0</v>
          </cell>
          <cell r="Y1558">
            <v>0</v>
          </cell>
        </row>
        <row r="1559">
          <cell r="A1559">
            <v>200205</v>
          </cell>
          <cell r="B1559" t="str">
            <v>serv016</v>
          </cell>
          <cell r="C1559" t="str">
            <v>serv</v>
          </cell>
          <cell r="D1559">
            <v>37407</v>
          </cell>
          <cell r="E1559">
            <v>37407</v>
          </cell>
          <cell r="F1559">
            <v>37407</v>
          </cell>
          <cell r="G1559">
            <v>37407</v>
          </cell>
          <cell r="H1559">
            <v>1</v>
          </cell>
          <cell r="I1559">
            <v>1</v>
          </cell>
          <cell r="J1559" t="str">
            <v>-</v>
          </cell>
          <cell r="K1559" t="str">
            <v>-</v>
          </cell>
          <cell r="L1559" t="str">
            <v>-</v>
          </cell>
          <cell r="M1559" t="str">
            <v>-</v>
          </cell>
          <cell r="N1559">
            <v>0</v>
          </cell>
          <cell r="O1559">
            <v>0</v>
          </cell>
          <cell r="P1559">
            <v>0</v>
          </cell>
          <cell r="Q1559">
            <v>0</v>
          </cell>
          <cell r="R1559">
            <v>0</v>
          </cell>
          <cell r="S1559">
            <v>0</v>
          </cell>
          <cell r="T1559">
            <v>0</v>
          </cell>
          <cell r="U1559">
            <v>0</v>
          </cell>
          <cell r="V1559">
            <v>0</v>
          </cell>
          <cell r="W1559">
            <v>0</v>
          </cell>
          <cell r="X1559">
            <v>0</v>
          </cell>
          <cell r="Y1559">
            <v>0</v>
          </cell>
        </row>
        <row r="1560">
          <cell r="A1560">
            <v>200101</v>
          </cell>
          <cell r="B1560" t="str">
            <v>serv017</v>
          </cell>
          <cell r="C1560" t="str">
            <v>serv</v>
          </cell>
          <cell r="D1560">
            <v>36921</v>
          </cell>
          <cell r="E1560">
            <v>36921</v>
          </cell>
          <cell r="F1560">
            <v>36921</v>
          </cell>
          <cell r="G1560">
            <v>36921</v>
          </cell>
          <cell r="H1560">
            <v>1</v>
          </cell>
          <cell r="I1560">
            <v>1</v>
          </cell>
          <cell r="J1560" t="str">
            <v>-</v>
          </cell>
          <cell r="K1560" t="str">
            <v>-</v>
          </cell>
          <cell r="L1560" t="str">
            <v>-</v>
          </cell>
          <cell r="M1560" t="str">
            <v>-</v>
          </cell>
          <cell r="N1560">
            <v>0</v>
          </cell>
          <cell r="O1560">
            <v>0</v>
          </cell>
          <cell r="P1560">
            <v>0</v>
          </cell>
          <cell r="Q1560">
            <v>0</v>
          </cell>
          <cell r="R1560">
            <v>0</v>
          </cell>
          <cell r="S1560">
            <v>0</v>
          </cell>
          <cell r="T1560">
            <v>0</v>
          </cell>
          <cell r="U1560">
            <v>0</v>
          </cell>
          <cell r="V1560">
            <v>0</v>
          </cell>
          <cell r="W1560">
            <v>0</v>
          </cell>
          <cell r="X1560">
            <v>0</v>
          </cell>
          <cell r="Y1560">
            <v>0</v>
          </cell>
        </row>
        <row r="1561">
          <cell r="A1561">
            <v>200210</v>
          </cell>
          <cell r="B1561" t="str">
            <v>serv018</v>
          </cell>
          <cell r="C1561" t="str">
            <v>serv</v>
          </cell>
          <cell r="D1561">
            <v>37560</v>
          </cell>
          <cell r="E1561">
            <v>37560</v>
          </cell>
          <cell r="F1561">
            <v>37560</v>
          </cell>
          <cell r="G1561">
            <v>37560</v>
          </cell>
          <cell r="H1561">
            <v>1</v>
          </cell>
          <cell r="I1561">
            <v>1</v>
          </cell>
          <cell r="J1561" t="str">
            <v>-</v>
          </cell>
          <cell r="K1561" t="str">
            <v>-</v>
          </cell>
          <cell r="L1561" t="str">
            <v>-</v>
          </cell>
          <cell r="M1561" t="str">
            <v>-</v>
          </cell>
          <cell r="N1561">
            <v>0</v>
          </cell>
          <cell r="O1561">
            <v>0</v>
          </cell>
          <cell r="P1561">
            <v>0</v>
          </cell>
          <cell r="Q1561">
            <v>0</v>
          </cell>
          <cell r="R1561">
            <v>0</v>
          </cell>
          <cell r="S1561">
            <v>0</v>
          </cell>
          <cell r="T1561">
            <v>0</v>
          </cell>
          <cell r="U1561">
            <v>0</v>
          </cell>
          <cell r="V1561">
            <v>0</v>
          </cell>
          <cell r="W1561">
            <v>0</v>
          </cell>
          <cell r="X1561">
            <v>0</v>
          </cell>
          <cell r="Y1561">
            <v>0</v>
          </cell>
        </row>
        <row r="1562">
          <cell r="A1562">
            <v>200212</v>
          </cell>
          <cell r="B1562" t="str">
            <v>serv019</v>
          </cell>
          <cell r="C1562" t="str">
            <v>serv</v>
          </cell>
          <cell r="D1562">
            <v>37621</v>
          </cell>
          <cell r="E1562">
            <v>37621</v>
          </cell>
          <cell r="F1562">
            <v>37621</v>
          </cell>
          <cell r="G1562">
            <v>37621</v>
          </cell>
          <cell r="H1562">
            <v>1</v>
          </cell>
          <cell r="I1562">
            <v>1</v>
          </cell>
          <cell r="J1562" t="str">
            <v>-</v>
          </cell>
          <cell r="K1562" t="str">
            <v>-</v>
          </cell>
          <cell r="L1562" t="str">
            <v>-</v>
          </cell>
          <cell r="M1562" t="str">
            <v>Lifosa</v>
          </cell>
          <cell r="N1562">
            <v>0</v>
          </cell>
          <cell r="O1562">
            <v>0</v>
          </cell>
          <cell r="P1562">
            <v>0</v>
          </cell>
          <cell r="Q1562">
            <v>0</v>
          </cell>
          <cell r="R1562">
            <v>0</v>
          </cell>
          <cell r="S1562">
            <v>0</v>
          </cell>
          <cell r="T1562">
            <v>0</v>
          </cell>
          <cell r="U1562">
            <v>0</v>
          </cell>
          <cell r="V1562">
            <v>0</v>
          </cell>
          <cell r="W1562">
            <v>0</v>
          </cell>
          <cell r="X1562">
            <v>0</v>
          </cell>
          <cell r="Y1562">
            <v>0</v>
          </cell>
        </row>
        <row r="1563">
          <cell r="A1563">
            <v>200210</v>
          </cell>
          <cell r="B1563" t="str">
            <v>serv020</v>
          </cell>
          <cell r="C1563" t="str">
            <v>serv</v>
          </cell>
          <cell r="D1563">
            <v>37544</v>
          </cell>
          <cell r="E1563">
            <v>37544</v>
          </cell>
          <cell r="F1563">
            <v>37544</v>
          </cell>
          <cell r="G1563">
            <v>37544</v>
          </cell>
          <cell r="H1563">
            <v>1</v>
          </cell>
          <cell r="I1563">
            <v>1</v>
          </cell>
          <cell r="J1563" t="str">
            <v>-</v>
          </cell>
          <cell r="K1563" t="str">
            <v>Transammonia</v>
          </cell>
          <cell r="L1563" t="str">
            <v>-</v>
          </cell>
          <cell r="M1563" t="str">
            <v>-</v>
          </cell>
          <cell r="N1563">
            <v>0</v>
          </cell>
          <cell r="O1563">
            <v>0</v>
          </cell>
          <cell r="P1563">
            <v>0</v>
          </cell>
          <cell r="Q1563">
            <v>0</v>
          </cell>
          <cell r="R1563">
            <v>0</v>
          </cell>
          <cell r="S1563">
            <v>0</v>
          </cell>
          <cell r="T1563">
            <v>0</v>
          </cell>
          <cell r="U1563">
            <v>0</v>
          </cell>
          <cell r="V1563">
            <v>0</v>
          </cell>
          <cell r="W1563">
            <v>0</v>
          </cell>
          <cell r="X1563">
            <v>0</v>
          </cell>
          <cell r="Y1563">
            <v>0</v>
          </cell>
        </row>
        <row r="1564">
          <cell r="A1564">
            <v>200203</v>
          </cell>
          <cell r="B1564" t="str">
            <v>serv021</v>
          </cell>
          <cell r="C1564" t="str">
            <v>serv</v>
          </cell>
          <cell r="D1564">
            <v>37316</v>
          </cell>
          <cell r="E1564">
            <v>37316</v>
          </cell>
          <cell r="F1564">
            <v>37316</v>
          </cell>
          <cell r="G1564">
            <v>37316</v>
          </cell>
          <cell r="H1564">
            <v>1</v>
          </cell>
          <cell r="I1564">
            <v>1</v>
          </cell>
          <cell r="J1564" t="str">
            <v>НевАзот</v>
          </cell>
          <cell r="K1564" t="str">
            <v>НевАзот</v>
          </cell>
          <cell r="L1564" t="str">
            <v>НевАзот</v>
          </cell>
          <cell r="M1564" t="str">
            <v>Transammonia</v>
          </cell>
          <cell r="N1564">
            <v>0</v>
          </cell>
          <cell r="O1564">
            <v>0</v>
          </cell>
          <cell r="P1564">
            <v>0</v>
          </cell>
          <cell r="Q1564">
            <v>0</v>
          </cell>
          <cell r="R1564">
            <v>0</v>
          </cell>
          <cell r="S1564">
            <v>0</v>
          </cell>
          <cell r="T1564">
            <v>0</v>
          </cell>
          <cell r="U1564">
            <v>0</v>
          </cell>
          <cell r="V1564">
            <v>0</v>
          </cell>
          <cell r="W1564">
            <v>0</v>
          </cell>
          <cell r="X1564">
            <v>0</v>
          </cell>
          <cell r="Y1564">
            <v>0</v>
          </cell>
        </row>
        <row r="1565">
          <cell r="A1565">
            <v>200211</v>
          </cell>
          <cell r="B1565" t="str">
            <v>serv022</v>
          </cell>
          <cell r="C1565" t="str">
            <v>serv</v>
          </cell>
          <cell r="D1565">
            <v>37590</v>
          </cell>
          <cell r="E1565">
            <v>37590</v>
          </cell>
          <cell r="F1565">
            <v>37590</v>
          </cell>
          <cell r="G1565">
            <v>37590</v>
          </cell>
          <cell r="H1565">
            <v>1</v>
          </cell>
          <cell r="I1565">
            <v>1</v>
          </cell>
          <cell r="J1565" t="str">
            <v>-</v>
          </cell>
          <cell r="K1565" t="str">
            <v>-</v>
          </cell>
          <cell r="L1565" t="str">
            <v>-</v>
          </cell>
          <cell r="M1565" t="str">
            <v>-</v>
          </cell>
          <cell r="N1565">
            <v>0</v>
          </cell>
          <cell r="O1565">
            <v>0</v>
          </cell>
          <cell r="P1565">
            <v>0</v>
          </cell>
          <cell r="Q1565">
            <v>0</v>
          </cell>
          <cell r="R1565">
            <v>0</v>
          </cell>
          <cell r="S1565">
            <v>0</v>
          </cell>
          <cell r="T1565">
            <v>0</v>
          </cell>
          <cell r="U1565">
            <v>0</v>
          </cell>
          <cell r="V1565">
            <v>0</v>
          </cell>
          <cell r="W1565">
            <v>0</v>
          </cell>
          <cell r="X1565">
            <v>0</v>
          </cell>
          <cell r="Y1565">
            <v>0</v>
          </cell>
        </row>
        <row r="1566">
          <cell r="A1566">
            <v>200108</v>
          </cell>
          <cell r="B1566" t="str">
            <v>ssp01</v>
          </cell>
          <cell r="C1566" t="str">
            <v>ssp</v>
          </cell>
          <cell r="D1566">
            <v>37118</v>
          </cell>
          <cell r="E1566">
            <v>37127</v>
          </cell>
          <cell r="F1566">
            <v>37118</v>
          </cell>
          <cell r="G1566">
            <v>37127</v>
          </cell>
          <cell r="H1566">
            <v>585.67999999999995</v>
          </cell>
          <cell r="I1566">
            <v>585.67999999999995</v>
          </cell>
          <cell r="J1566" t="str">
            <v>Фосфорит</v>
          </cell>
          <cell r="K1566" t="str">
            <v>Фосфорит</v>
          </cell>
          <cell r="L1566" t="str">
            <v>GMF</v>
          </cell>
          <cell r="M1566" t="str">
            <v>Express Eng</v>
          </cell>
          <cell r="N1566">
            <v>87</v>
          </cell>
          <cell r="O1566">
            <v>50954.16</v>
          </cell>
          <cell r="P1566">
            <v>50954.16</v>
          </cell>
          <cell r="Q1566">
            <v>0</v>
          </cell>
          <cell r="R1566">
            <v>-86</v>
          </cell>
          <cell r="S1566">
            <v>-50368.480000000003</v>
          </cell>
          <cell r="T1566">
            <v>-50368.480000000003</v>
          </cell>
          <cell r="U1566">
            <v>0</v>
          </cell>
          <cell r="V1566">
            <v>0</v>
          </cell>
          <cell r="W1566">
            <v>0</v>
          </cell>
          <cell r="X1566">
            <v>0</v>
          </cell>
          <cell r="Y1566">
            <v>0</v>
          </cell>
        </row>
        <row r="1567">
          <cell r="A1567">
            <v>200201</v>
          </cell>
          <cell r="B1567" t="str">
            <v>uan01</v>
          </cell>
          <cell r="C1567" t="str">
            <v>uan</v>
          </cell>
          <cell r="D1567">
            <v>37270</v>
          </cell>
          <cell r="E1567">
            <v>37270</v>
          </cell>
          <cell r="F1567">
            <v>37276</v>
          </cell>
          <cell r="G1567">
            <v>37276</v>
          </cell>
          <cell r="H1567">
            <v>18763.085999999999</v>
          </cell>
          <cell r="I1567">
            <v>18763.085999999999</v>
          </cell>
          <cell r="J1567" t="str">
            <v>НевАзот</v>
          </cell>
          <cell r="K1567" t="str">
            <v>НевАзот</v>
          </cell>
          <cell r="L1567" t="str">
            <v>GMF</v>
          </cell>
          <cell r="M1567" t="str">
            <v>Transammonia</v>
          </cell>
          <cell r="N1567">
            <v>48.885599999999997</v>
          </cell>
          <cell r="O1567">
            <v>917244.01</v>
          </cell>
          <cell r="P1567">
            <v>917244.01</v>
          </cell>
          <cell r="Q1567">
            <v>0</v>
          </cell>
          <cell r="R1567">
            <v>-34.200000000000003</v>
          </cell>
          <cell r="S1567">
            <v>-641697.54</v>
          </cell>
          <cell r="T1567">
            <v>-641697.54</v>
          </cell>
          <cell r="U1567">
            <v>0</v>
          </cell>
          <cell r="V1567">
            <v>-12.298500000000001</v>
          </cell>
          <cell r="W1567">
            <v>-230757.07</v>
          </cell>
          <cell r="X1567">
            <v>-230757.07</v>
          </cell>
          <cell r="Y1567">
            <v>0</v>
          </cell>
        </row>
        <row r="1568">
          <cell r="A1568">
            <v>200201</v>
          </cell>
          <cell r="B1568" t="str">
            <v>uan02</v>
          </cell>
          <cell r="C1568" t="str">
            <v>uan</v>
          </cell>
          <cell r="D1568">
            <v>37282</v>
          </cell>
          <cell r="E1568">
            <v>37282</v>
          </cell>
          <cell r="F1568">
            <v>37284</v>
          </cell>
          <cell r="G1568">
            <v>37284</v>
          </cell>
          <cell r="H1568">
            <v>21570.126</v>
          </cell>
          <cell r="I1568">
            <v>21570.126</v>
          </cell>
          <cell r="J1568" t="str">
            <v>НевАзот</v>
          </cell>
          <cell r="K1568" t="str">
            <v>НевАзот</v>
          </cell>
          <cell r="L1568" t="str">
            <v>GMF</v>
          </cell>
          <cell r="M1568" t="str">
            <v>Transammonia</v>
          </cell>
          <cell r="N1568">
            <v>52.326599999999999</v>
          </cell>
          <cell r="O1568">
            <v>1128692.3799999999</v>
          </cell>
          <cell r="P1568">
            <v>1128692.3799999999</v>
          </cell>
          <cell r="Q1568">
            <v>0</v>
          </cell>
          <cell r="R1568">
            <v>-34.200000000000003</v>
          </cell>
          <cell r="S1568">
            <v>-737698.31</v>
          </cell>
          <cell r="T1568">
            <v>-737698.31</v>
          </cell>
          <cell r="U1568">
            <v>0</v>
          </cell>
          <cell r="V1568">
            <v>-12.298500000000001</v>
          </cell>
          <cell r="W1568">
            <v>-265279.34000000003</v>
          </cell>
          <cell r="X1568">
            <v>-265279.34000000003</v>
          </cell>
          <cell r="Y1568">
            <v>0</v>
          </cell>
        </row>
        <row r="1569">
          <cell r="A1569">
            <v>200202</v>
          </cell>
          <cell r="B1569" t="str">
            <v>uan03</v>
          </cell>
          <cell r="C1569" t="str">
            <v>uan</v>
          </cell>
          <cell r="D1569">
            <v>37294</v>
          </cell>
          <cell r="E1569">
            <v>37294</v>
          </cell>
          <cell r="F1569">
            <v>37295</v>
          </cell>
          <cell r="G1569">
            <v>37296</v>
          </cell>
          <cell r="H1569">
            <v>16527.503000000001</v>
          </cell>
          <cell r="I1569">
            <v>16527.503000000001</v>
          </cell>
          <cell r="J1569" t="str">
            <v>НевАзот</v>
          </cell>
          <cell r="K1569" t="str">
            <v>НевАзот</v>
          </cell>
          <cell r="L1569" t="str">
            <v>GMF</v>
          </cell>
          <cell r="M1569" t="str">
            <v>Transammonia</v>
          </cell>
          <cell r="N1569">
            <v>50.82</v>
          </cell>
          <cell r="O1569">
            <v>839927.48</v>
          </cell>
          <cell r="P1569">
            <v>839927.48</v>
          </cell>
          <cell r="Q1569">
            <v>0</v>
          </cell>
          <cell r="R1569">
            <v>-34.200000000000003</v>
          </cell>
          <cell r="S1569">
            <v>-565240.6</v>
          </cell>
          <cell r="T1569">
            <v>-565240.6</v>
          </cell>
          <cell r="U1569">
            <v>0</v>
          </cell>
          <cell r="V1569">
            <v>-12.4413</v>
          </cell>
          <cell r="W1569">
            <v>-205623.21</v>
          </cell>
          <cell r="X1569">
            <v>-205623.21</v>
          </cell>
          <cell r="Y1569">
            <v>0</v>
          </cell>
        </row>
        <row r="1570">
          <cell r="A1570">
            <v>200202</v>
          </cell>
          <cell r="B1570" t="str">
            <v>uan04</v>
          </cell>
          <cell r="C1570" t="str">
            <v>uan</v>
          </cell>
          <cell r="D1570">
            <v>37307</v>
          </cell>
          <cell r="E1570">
            <v>37310</v>
          </cell>
          <cell r="F1570">
            <v>37309</v>
          </cell>
          <cell r="G1570">
            <v>37310</v>
          </cell>
          <cell r="H1570">
            <v>20990.752</v>
          </cell>
          <cell r="I1570">
            <v>20990.752</v>
          </cell>
          <cell r="J1570" t="str">
            <v>НевАзот</v>
          </cell>
          <cell r="K1570" t="str">
            <v>НевАзот</v>
          </cell>
          <cell r="L1570" t="str">
            <v>GMF</v>
          </cell>
          <cell r="M1570" t="str">
            <v>Transammonia</v>
          </cell>
          <cell r="N1570">
            <v>50.389099999999999</v>
          </cell>
          <cell r="O1570">
            <v>1057705.97</v>
          </cell>
          <cell r="P1570">
            <v>1057705.97</v>
          </cell>
          <cell r="Q1570">
            <v>0</v>
          </cell>
          <cell r="R1570">
            <v>-34.200000000000003</v>
          </cell>
          <cell r="S1570">
            <v>-717883.72</v>
          </cell>
          <cell r="T1570">
            <v>-717883.72</v>
          </cell>
          <cell r="U1570">
            <v>0</v>
          </cell>
          <cell r="V1570">
            <v>-12.4413</v>
          </cell>
          <cell r="W1570">
            <v>-261151.73</v>
          </cell>
          <cell r="X1570">
            <v>-261151.73</v>
          </cell>
          <cell r="Y1570">
            <v>0</v>
          </cell>
        </row>
        <row r="1571">
          <cell r="A1571">
            <v>200203</v>
          </cell>
          <cell r="B1571" t="str">
            <v>uan05</v>
          </cell>
          <cell r="C1571" t="str">
            <v>uan</v>
          </cell>
          <cell r="D1571">
            <v>37320</v>
          </cell>
          <cell r="E1571">
            <v>37325</v>
          </cell>
          <cell r="F1571">
            <v>37323</v>
          </cell>
          <cell r="G1571">
            <v>37325</v>
          </cell>
          <cell r="H1571">
            <v>23369.595000000001</v>
          </cell>
          <cell r="I1571">
            <v>23369.595000000001</v>
          </cell>
          <cell r="J1571" t="str">
            <v>НевАзот</v>
          </cell>
          <cell r="K1571" t="str">
            <v>НевАзот</v>
          </cell>
          <cell r="L1571" t="str">
            <v>GMF</v>
          </cell>
          <cell r="M1571" t="str">
            <v>Transammonia</v>
          </cell>
          <cell r="N1571">
            <v>49.747300000000003</v>
          </cell>
          <cell r="O1571">
            <v>1162573.6299999999</v>
          </cell>
          <cell r="P1571">
            <v>1162573.6299999999</v>
          </cell>
          <cell r="Q1571">
            <v>0</v>
          </cell>
          <cell r="R1571">
            <v>-34.200000000000003</v>
          </cell>
          <cell r="S1571">
            <v>-799240.15</v>
          </cell>
          <cell r="T1571">
            <v>-799240.15</v>
          </cell>
          <cell r="U1571">
            <v>0</v>
          </cell>
          <cell r="V1571">
            <v>-12.97</v>
          </cell>
          <cell r="W1571">
            <v>-303103.65000000002</v>
          </cell>
          <cell r="X1571">
            <v>-303103.65000000002</v>
          </cell>
          <cell r="Y1571">
            <v>0</v>
          </cell>
        </row>
        <row r="1572">
          <cell r="A1572">
            <v>200203</v>
          </cell>
          <cell r="B1572" t="str">
            <v>uan06</v>
          </cell>
          <cell r="C1572" t="str">
            <v>uan</v>
          </cell>
          <cell r="D1572">
            <v>37340</v>
          </cell>
          <cell r="E1572">
            <v>37338</v>
          </cell>
          <cell r="F1572">
            <v>37341</v>
          </cell>
          <cell r="G1572">
            <v>37338</v>
          </cell>
          <cell r="H1572">
            <v>22454.453000000001</v>
          </cell>
          <cell r="I1572">
            <v>22454.453000000001</v>
          </cell>
          <cell r="J1572" t="str">
            <v>НевАзот</v>
          </cell>
          <cell r="K1572" t="str">
            <v>НевАзот</v>
          </cell>
          <cell r="L1572" t="str">
            <v>GMF</v>
          </cell>
          <cell r="M1572" t="str">
            <v>Transammonia</v>
          </cell>
          <cell r="N1572">
            <v>50.8322</v>
          </cell>
          <cell r="O1572">
            <v>1141408.67</v>
          </cell>
          <cell r="P1572">
            <v>1141408.67</v>
          </cell>
          <cell r="Q1572">
            <v>0</v>
          </cell>
          <cell r="R1572">
            <v>-34.200000000000003</v>
          </cell>
          <cell r="S1572">
            <v>-767942.29</v>
          </cell>
          <cell r="T1572">
            <v>-767942.29</v>
          </cell>
          <cell r="U1572">
            <v>0</v>
          </cell>
          <cell r="V1572">
            <v>-12.97</v>
          </cell>
          <cell r="W1572">
            <v>-291234.25</v>
          </cell>
          <cell r="X1572">
            <v>-291234.25</v>
          </cell>
          <cell r="Y1572">
            <v>0</v>
          </cell>
        </row>
        <row r="1573">
          <cell r="A1573">
            <v>200204</v>
          </cell>
          <cell r="B1573" t="str">
            <v>uan07</v>
          </cell>
          <cell r="C1573" t="str">
            <v>uan</v>
          </cell>
          <cell r="D1573">
            <v>37361</v>
          </cell>
          <cell r="E1573">
            <v>37359</v>
          </cell>
          <cell r="F1573">
            <v>37361</v>
          </cell>
          <cell r="G1573">
            <v>37359</v>
          </cell>
          <cell r="H1573">
            <v>24278.55</v>
          </cell>
          <cell r="I1573">
            <v>24278.55</v>
          </cell>
          <cell r="J1573" t="str">
            <v>НевАзот</v>
          </cell>
          <cell r="K1573" t="str">
            <v>НевАзот</v>
          </cell>
          <cell r="L1573" t="str">
            <v>GMF</v>
          </cell>
          <cell r="M1573" t="str">
            <v>Transammonia</v>
          </cell>
          <cell r="N1573">
            <v>52.574800000000003</v>
          </cell>
          <cell r="O1573">
            <v>1276439.1000000001</v>
          </cell>
          <cell r="P1573">
            <v>1276439.1000000001</v>
          </cell>
          <cell r="Q1573">
            <v>0</v>
          </cell>
          <cell r="R1573">
            <v>-34.200000000000003</v>
          </cell>
          <cell r="S1573">
            <v>-830326.41</v>
          </cell>
          <cell r="T1573">
            <v>-830326.41</v>
          </cell>
          <cell r="U1573">
            <v>0</v>
          </cell>
          <cell r="V1573">
            <v>-12.97</v>
          </cell>
          <cell r="W1573">
            <v>-314892.78999999998</v>
          </cell>
          <cell r="X1573">
            <v>-314892.78999999998</v>
          </cell>
          <cell r="Y1573">
            <v>0</v>
          </cell>
        </row>
        <row r="1574">
          <cell r="A1574">
            <v>200204</v>
          </cell>
          <cell r="B1574" t="str">
            <v>uan08</v>
          </cell>
          <cell r="C1574" t="str">
            <v>uan</v>
          </cell>
          <cell r="D1574">
            <v>37369</v>
          </cell>
          <cell r="E1574">
            <v>37372</v>
          </cell>
          <cell r="F1574">
            <v>37369</v>
          </cell>
          <cell r="G1574">
            <v>37372</v>
          </cell>
          <cell r="H1574">
            <v>21046.084999999999</v>
          </cell>
          <cell r="I1574">
            <v>21046.084999999999</v>
          </cell>
          <cell r="J1574" t="str">
            <v>НевАзот</v>
          </cell>
          <cell r="K1574" t="str">
            <v>НевАзот</v>
          </cell>
          <cell r="L1574" t="str">
            <v>GMF</v>
          </cell>
          <cell r="M1574" t="str">
            <v>Transammonia</v>
          </cell>
          <cell r="N1574">
            <v>51.944000000000003</v>
          </cell>
          <cell r="O1574">
            <v>1093217.3700000001</v>
          </cell>
          <cell r="P1574">
            <v>1093217.3700000001</v>
          </cell>
          <cell r="Q1574">
            <v>0</v>
          </cell>
          <cell r="R1574">
            <v>-34.200000000000003</v>
          </cell>
          <cell r="S1574">
            <v>-719776.11</v>
          </cell>
          <cell r="T1574">
            <v>-719776.11</v>
          </cell>
          <cell r="U1574">
            <v>0</v>
          </cell>
          <cell r="V1574">
            <v>-12.97</v>
          </cell>
          <cell r="W1574">
            <v>-272967.73</v>
          </cell>
          <cell r="X1574">
            <v>-272967.73</v>
          </cell>
          <cell r="Y1574">
            <v>0</v>
          </cell>
        </row>
        <row r="1575">
          <cell r="A1575">
            <v>200205</v>
          </cell>
          <cell r="B1575" t="str">
            <v>uan09</v>
          </cell>
          <cell r="C1575" t="str">
            <v>uan</v>
          </cell>
          <cell r="D1575">
            <v>37393</v>
          </cell>
          <cell r="E1575">
            <v>37394</v>
          </cell>
          <cell r="F1575">
            <v>37394</v>
          </cell>
          <cell r="G1575">
            <v>37394</v>
          </cell>
          <cell r="H1575">
            <v>21770.823</v>
          </cell>
          <cell r="I1575">
            <v>21770.823</v>
          </cell>
          <cell r="J1575" t="str">
            <v>НевАзот</v>
          </cell>
          <cell r="K1575" t="str">
            <v>НевАзот</v>
          </cell>
          <cell r="L1575" t="str">
            <v>GMF</v>
          </cell>
          <cell r="M1575" t="str">
            <v>Transammonia</v>
          </cell>
          <cell r="N1575">
            <v>48.246200000000002</v>
          </cell>
          <cell r="O1575">
            <v>1050358.48</v>
          </cell>
          <cell r="P1575">
            <v>1050358.48</v>
          </cell>
          <cell r="Q1575">
            <v>0</v>
          </cell>
          <cell r="R1575">
            <v>-34.200000000000003</v>
          </cell>
          <cell r="S1575">
            <v>-744562.15</v>
          </cell>
          <cell r="T1575">
            <v>-744562.15</v>
          </cell>
          <cell r="U1575">
            <v>0</v>
          </cell>
          <cell r="V1575">
            <v>-13.08</v>
          </cell>
          <cell r="W1575">
            <v>-284762.36</v>
          </cell>
          <cell r="X1575">
            <v>-284762.36</v>
          </cell>
          <cell r="Y1575">
            <v>0</v>
          </cell>
        </row>
        <row r="1576">
          <cell r="A1576">
            <v>200206</v>
          </cell>
          <cell r="B1576" t="str">
            <v>uan10</v>
          </cell>
          <cell r="C1576" t="str">
            <v>uan</v>
          </cell>
          <cell r="D1576">
            <v>37419</v>
          </cell>
          <cell r="E1576">
            <v>37419</v>
          </cell>
          <cell r="F1576">
            <v>37419</v>
          </cell>
          <cell r="G1576">
            <v>37419</v>
          </cell>
          <cell r="H1576">
            <v>3599.373</v>
          </cell>
          <cell r="I1576">
            <v>3599.373</v>
          </cell>
          <cell r="J1576" t="str">
            <v>НевАзот</v>
          </cell>
          <cell r="K1576" t="str">
            <v>НевАзот</v>
          </cell>
          <cell r="L1576" t="str">
            <v>GMF</v>
          </cell>
          <cell r="M1576" t="str">
            <v>Transammonia</v>
          </cell>
          <cell r="N1576">
            <v>45.993200000000002</v>
          </cell>
          <cell r="O1576">
            <v>165546.76999999999</v>
          </cell>
          <cell r="P1576">
            <v>165546.76999999999</v>
          </cell>
          <cell r="Q1576">
            <v>0</v>
          </cell>
          <cell r="R1576">
            <v>-28</v>
          </cell>
          <cell r="S1576">
            <v>-100782.44</v>
          </cell>
          <cell r="T1576">
            <v>-100782.44</v>
          </cell>
          <cell r="U1576">
            <v>0</v>
          </cell>
          <cell r="V1576">
            <v>-13.23</v>
          </cell>
          <cell r="W1576">
            <v>-47619.7</v>
          </cell>
          <cell r="X1576">
            <v>-47619.7</v>
          </cell>
          <cell r="Y1576">
            <v>0</v>
          </cell>
        </row>
        <row r="1577">
          <cell r="A1577">
            <v>200206</v>
          </cell>
          <cell r="B1577" t="str">
            <v>uan11</v>
          </cell>
          <cell r="C1577" t="str">
            <v>uan</v>
          </cell>
          <cell r="D1577">
            <v>37424</v>
          </cell>
          <cell r="E1577">
            <v>37423</v>
          </cell>
          <cell r="F1577">
            <v>37424</v>
          </cell>
          <cell r="G1577">
            <v>37423</v>
          </cell>
          <cell r="H1577">
            <v>15723.487999999999</v>
          </cell>
          <cell r="I1577">
            <v>15723.487999999999</v>
          </cell>
          <cell r="J1577" t="str">
            <v>НевАзот</v>
          </cell>
          <cell r="K1577" t="str">
            <v>НевАзот</v>
          </cell>
          <cell r="L1577" t="str">
            <v>GMF</v>
          </cell>
          <cell r="M1577" t="str">
            <v>Transammonia</v>
          </cell>
          <cell r="N1577">
            <v>50</v>
          </cell>
          <cell r="O1577">
            <v>786174.4</v>
          </cell>
          <cell r="P1577">
            <v>786174.4</v>
          </cell>
          <cell r="Q1577">
            <v>0</v>
          </cell>
          <cell r="R1577">
            <v>-34.200000000000003</v>
          </cell>
          <cell r="S1577">
            <v>-537743.29</v>
          </cell>
          <cell r="T1577">
            <v>-537743.29</v>
          </cell>
          <cell r="U1577">
            <v>0</v>
          </cell>
          <cell r="V1577">
            <v>-13.23</v>
          </cell>
          <cell r="W1577">
            <v>-208021.74</v>
          </cell>
          <cell r="X1577">
            <v>-208021.74</v>
          </cell>
          <cell r="Y1577">
            <v>0</v>
          </cell>
        </row>
        <row r="1578">
          <cell r="A1578">
            <v>200207</v>
          </cell>
          <cell r="B1578" t="str">
            <v>uan12</v>
          </cell>
          <cell r="C1578" t="str">
            <v>uan</v>
          </cell>
          <cell r="D1578">
            <v>37452</v>
          </cell>
          <cell r="E1578">
            <v>37455</v>
          </cell>
          <cell r="F1578">
            <v>37452</v>
          </cell>
          <cell r="G1578">
            <v>37455</v>
          </cell>
          <cell r="H1578">
            <v>21007.073</v>
          </cell>
          <cell r="I1578">
            <v>21007.073</v>
          </cell>
          <cell r="J1578" t="str">
            <v>НевАзот</v>
          </cell>
          <cell r="K1578" t="str">
            <v>НевАзот</v>
          </cell>
          <cell r="L1578" t="str">
            <v>GMF</v>
          </cell>
          <cell r="M1578" t="str">
            <v>Transammonia</v>
          </cell>
          <cell r="N1578">
            <v>54.252899999999997</v>
          </cell>
          <cell r="O1578">
            <v>1139693.67</v>
          </cell>
          <cell r="P1578">
            <v>1139693.67</v>
          </cell>
          <cell r="Q1578">
            <v>0</v>
          </cell>
          <cell r="R1578">
            <v>-34.200000000000003</v>
          </cell>
          <cell r="S1578">
            <v>-718441.9</v>
          </cell>
          <cell r="T1578">
            <v>-718441.9</v>
          </cell>
          <cell r="U1578">
            <v>0</v>
          </cell>
          <cell r="V1578">
            <v>-13.92</v>
          </cell>
          <cell r="W1578">
            <v>-292418.46000000002</v>
          </cell>
          <cell r="X1578">
            <v>-292418.46000000002</v>
          </cell>
          <cell r="Y1578">
            <v>0</v>
          </cell>
        </row>
        <row r="1579">
          <cell r="A1579">
            <v>200208</v>
          </cell>
          <cell r="B1579" t="str">
            <v>uan13</v>
          </cell>
          <cell r="C1579" t="str">
            <v>uan</v>
          </cell>
          <cell r="D1579">
            <v>37475</v>
          </cell>
          <cell r="E1579">
            <v>37472</v>
          </cell>
          <cell r="F1579">
            <v>37475</v>
          </cell>
          <cell r="G1579">
            <v>37472</v>
          </cell>
          <cell r="H1579">
            <v>24288.39</v>
          </cell>
          <cell r="I1579">
            <v>24288.39</v>
          </cell>
          <cell r="J1579" t="str">
            <v>НевАзот</v>
          </cell>
          <cell r="K1579" t="str">
            <v>НевАзот</v>
          </cell>
          <cell r="L1579" t="str">
            <v>GMF</v>
          </cell>
          <cell r="M1579" t="str">
            <v>Transammonia</v>
          </cell>
          <cell r="N1579">
            <v>56.12</v>
          </cell>
          <cell r="O1579">
            <v>1363065.23</v>
          </cell>
          <cell r="P1579">
            <v>1363065.23</v>
          </cell>
          <cell r="Q1579">
            <v>0</v>
          </cell>
          <cell r="R1579">
            <v>-34.200000000000003</v>
          </cell>
          <cell r="S1579">
            <v>-830662.94</v>
          </cell>
          <cell r="T1579">
            <v>-830662.94</v>
          </cell>
          <cell r="U1579">
            <v>0</v>
          </cell>
          <cell r="V1579">
            <v>-14.38</v>
          </cell>
          <cell r="W1579">
            <v>-349267.05</v>
          </cell>
          <cell r="X1579">
            <v>-349267.05</v>
          </cell>
          <cell r="Y1579">
            <v>0</v>
          </cell>
        </row>
        <row r="1580">
          <cell r="A1580">
            <v>200208</v>
          </cell>
          <cell r="B1580" t="str">
            <v>uan14</v>
          </cell>
          <cell r="C1580" t="str">
            <v>uan</v>
          </cell>
          <cell r="D1580">
            <v>37450</v>
          </cell>
          <cell r="E1580">
            <v>37485</v>
          </cell>
          <cell r="F1580">
            <v>37452</v>
          </cell>
          <cell r="G1580">
            <v>37485</v>
          </cell>
          <cell r="H1580">
            <v>18921.552</v>
          </cell>
          <cell r="I1580">
            <v>18921.552</v>
          </cell>
          <cell r="J1580" t="str">
            <v>НевАзот</v>
          </cell>
          <cell r="K1580" t="str">
            <v>НевАзот</v>
          </cell>
          <cell r="L1580" t="str">
            <v>GMF</v>
          </cell>
          <cell r="M1580" t="str">
            <v>Transammonia</v>
          </cell>
          <cell r="N1580">
            <v>52.540100000000002</v>
          </cell>
          <cell r="O1580">
            <v>994139.81</v>
          </cell>
          <cell r="P1580">
            <v>994139.81</v>
          </cell>
          <cell r="Q1580">
            <v>0</v>
          </cell>
          <cell r="R1580">
            <v>-34.200000000000003</v>
          </cell>
          <cell r="S1580">
            <v>-647117.07999999996</v>
          </cell>
          <cell r="T1580">
            <v>-647117.07999999996</v>
          </cell>
          <cell r="U1580">
            <v>0</v>
          </cell>
          <cell r="V1580">
            <v>-14.38</v>
          </cell>
          <cell r="W1580">
            <v>-272091.92</v>
          </cell>
          <cell r="X1580">
            <v>-272091.92</v>
          </cell>
          <cell r="Y1580">
            <v>0</v>
          </cell>
        </row>
        <row r="1581">
          <cell r="A1581">
            <v>200209</v>
          </cell>
          <cell r="B1581" t="str">
            <v>uan15</v>
          </cell>
          <cell r="C1581" t="str">
            <v>uan</v>
          </cell>
          <cell r="D1581">
            <v>37497</v>
          </cell>
          <cell r="E1581">
            <v>37503</v>
          </cell>
          <cell r="F1581">
            <v>37499</v>
          </cell>
          <cell r="G1581">
            <v>37503</v>
          </cell>
          <cell r="H1581">
            <v>19377.678</v>
          </cell>
          <cell r="I1581">
            <v>19377.678</v>
          </cell>
          <cell r="J1581" t="str">
            <v>НевАзот</v>
          </cell>
          <cell r="K1581" t="str">
            <v>НевАзот</v>
          </cell>
          <cell r="L1581" t="str">
            <v>GMF</v>
          </cell>
          <cell r="M1581" t="str">
            <v>Transammonia</v>
          </cell>
          <cell r="N1581">
            <v>48.564799999999998</v>
          </cell>
          <cell r="O1581">
            <v>941073.47</v>
          </cell>
          <cell r="P1581">
            <v>941073.47</v>
          </cell>
          <cell r="Q1581">
            <v>0</v>
          </cell>
          <cell r="R1581">
            <v>-34.200000000000003</v>
          </cell>
          <cell r="S1581">
            <v>-662716.59</v>
          </cell>
          <cell r="T1581">
            <v>-662716.59</v>
          </cell>
          <cell r="U1581">
            <v>0</v>
          </cell>
          <cell r="V1581">
            <v>-14.38</v>
          </cell>
          <cell r="W1581">
            <v>-278651.01</v>
          </cell>
          <cell r="X1581">
            <v>-278651.01</v>
          </cell>
          <cell r="Y1581">
            <v>0</v>
          </cell>
        </row>
        <row r="1582">
          <cell r="A1582">
            <v>200209</v>
          </cell>
          <cell r="B1582" t="str">
            <v>uan16</v>
          </cell>
          <cell r="C1582" t="str">
            <v>uan</v>
          </cell>
          <cell r="D1582">
            <v>37511</v>
          </cell>
          <cell r="E1582">
            <v>37510</v>
          </cell>
          <cell r="F1582">
            <v>37511</v>
          </cell>
          <cell r="G1582">
            <v>37510</v>
          </cell>
          <cell r="H1582">
            <v>16518.897000000001</v>
          </cell>
          <cell r="I1582">
            <v>16518.897000000001</v>
          </cell>
          <cell r="J1582" t="str">
            <v>НевАзот</v>
          </cell>
          <cell r="K1582" t="str">
            <v>НевАзот</v>
          </cell>
          <cell r="L1582" t="str">
            <v>GMF</v>
          </cell>
          <cell r="M1582" t="str">
            <v>Transammonia</v>
          </cell>
          <cell r="N1582">
            <v>54.688499999999998</v>
          </cell>
          <cell r="O1582">
            <v>903394.36</v>
          </cell>
          <cell r="P1582">
            <v>903394.36</v>
          </cell>
          <cell r="Q1582">
            <v>0</v>
          </cell>
          <cell r="R1582">
            <v>-34.200000000000003</v>
          </cell>
          <cell r="S1582">
            <v>-564946.28</v>
          </cell>
          <cell r="T1582">
            <v>-564946.28</v>
          </cell>
          <cell r="U1582">
            <v>0</v>
          </cell>
          <cell r="V1582">
            <v>-14.38</v>
          </cell>
          <cell r="W1582">
            <v>-237541.74</v>
          </cell>
          <cell r="X1582">
            <v>-237541.74</v>
          </cell>
          <cell r="Y1582">
            <v>0</v>
          </cell>
        </row>
        <row r="1583">
          <cell r="A1583">
            <v>200209</v>
          </cell>
          <cell r="B1583" t="str">
            <v>uan17</v>
          </cell>
          <cell r="C1583" t="str">
            <v>uan</v>
          </cell>
          <cell r="D1583">
            <v>37523</v>
          </cell>
          <cell r="E1583">
            <v>37522</v>
          </cell>
          <cell r="F1583">
            <v>37523</v>
          </cell>
          <cell r="G1583">
            <v>37522</v>
          </cell>
          <cell r="H1583">
            <v>16557.981</v>
          </cell>
          <cell r="I1583">
            <v>16557.981</v>
          </cell>
          <cell r="J1583" t="str">
            <v>НевАзот</v>
          </cell>
          <cell r="K1583" t="str">
            <v>НевАзот</v>
          </cell>
          <cell r="L1583" t="str">
            <v>GMF</v>
          </cell>
          <cell r="M1583" t="str">
            <v>Transammonia</v>
          </cell>
          <cell r="N1583">
            <v>54.7849</v>
          </cell>
          <cell r="O1583">
            <v>907126.66</v>
          </cell>
          <cell r="P1583">
            <v>907126.66</v>
          </cell>
          <cell r="Q1583">
            <v>0</v>
          </cell>
          <cell r="R1583">
            <v>-34.200000000000003</v>
          </cell>
          <cell r="S1583">
            <v>-566282.94999999995</v>
          </cell>
          <cell r="T1583">
            <v>-566282.94999999995</v>
          </cell>
          <cell r="U1583">
            <v>0</v>
          </cell>
          <cell r="V1583">
            <v>-14.38</v>
          </cell>
          <cell r="W1583">
            <v>-238103.76</v>
          </cell>
          <cell r="X1583">
            <v>-238103.76</v>
          </cell>
          <cell r="Y1583">
            <v>0</v>
          </cell>
        </row>
        <row r="1584">
          <cell r="A1584">
            <v>200210</v>
          </cell>
          <cell r="B1584" t="str">
            <v>uan18</v>
          </cell>
          <cell r="C1584" t="str">
            <v>uan</v>
          </cell>
          <cell r="D1584">
            <v>37537</v>
          </cell>
          <cell r="E1584">
            <v>37538</v>
          </cell>
          <cell r="F1584">
            <v>37537</v>
          </cell>
          <cell r="G1584">
            <v>37538</v>
          </cell>
          <cell r="H1584">
            <v>22476.627</v>
          </cell>
          <cell r="I1584">
            <v>22476.627</v>
          </cell>
          <cell r="J1584" t="str">
            <v>НевАзот</v>
          </cell>
          <cell r="K1584" t="str">
            <v>НевАзот</v>
          </cell>
          <cell r="L1584" t="str">
            <v>GMF</v>
          </cell>
          <cell r="M1584" t="str">
            <v>Transammonia</v>
          </cell>
          <cell r="N1584">
            <v>58.109099999999998</v>
          </cell>
          <cell r="O1584">
            <v>1306096.08</v>
          </cell>
          <cell r="P1584">
            <v>1306096.08</v>
          </cell>
          <cell r="Q1584">
            <v>0</v>
          </cell>
          <cell r="R1584">
            <v>-34.200000000000003</v>
          </cell>
          <cell r="S1584">
            <v>-768700.64</v>
          </cell>
          <cell r="T1584">
            <v>-768700.64</v>
          </cell>
          <cell r="U1584">
            <v>0</v>
          </cell>
          <cell r="V1584">
            <v>-13.62</v>
          </cell>
          <cell r="W1584">
            <v>-306131.65999999997</v>
          </cell>
          <cell r="X1584">
            <v>-299549.61</v>
          </cell>
          <cell r="Y1584">
            <v>-6582.05</v>
          </cell>
        </row>
        <row r="1585">
          <cell r="A1585">
            <v>200210</v>
          </cell>
          <cell r="B1585" t="str">
            <v>uan19</v>
          </cell>
          <cell r="C1585" t="str">
            <v>uan</v>
          </cell>
          <cell r="D1585">
            <v>37557</v>
          </cell>
          <cell r="E1585">
            <v>37557</v>
          </cell>
          <cell r="F1585">
            <v>37557</v>
          </cell>
          <cell r="G1585">
            <v>37557</v>
          </cell>
          <cell r="H1585">
            <v>24983.667000000001</v>
          </cell>
          <cell r="I1585">
            <v>24983.667000000001</v>
          </cell>
          <cell r="J1585" t="str">
            <v>НевАзот</v>
          </cell>
          <cell r="K1585" t="str">
            <v>НевАзот</v>
          </cell>
          <cell r="L1585" t="str">
            <v>GMF</v>
          </cell>
          <cell r="M1585" t="str">
            <v>Transammonia</v>
          </cell>
          <cell r="N1585">
            <v>57.573999999999998</v>
          </cell>
          <cell r="O1585">
            <v>1438410.22</v>
          </cell>
          <cell r="P1585">
            <v>1438410.22</v>
          </cell>
          <cell r="Q1585">
            <v>0</v>
          </cell>
          <cell r="R1585">
            <v>-34.200000000000003</v>
          </cell>
          <cell r="S1585">
            <v>-854441.41</v>
          </cell>
          <cell r="T1585">
            <v>-854441.41</v>
          </cell>
          <cell r="U1585">
            <v>0</v>
          </cell>
          <cell r="V1585">
            <v>-13.62</v>
          </cell>
          <cell r="W1585">
            <v>-340277.55</v>
          </cell>
          <cell r="X1585">
            <v>-457773.42</v>
          </cell>
          <cell r="Y1585">
            <v>117495.87</v>
          </cell>
        </row>
        <row r="1586">
          <cell r="A1586">
            <v>200211</v>
          </cell>
          <cell r="B1586" t="str">
            <v>uan20</v>
          </cell>
          <cell r="C1586" t="str">
            <v>uan</v>
          </cell>
          <cell r="D1586">
            <v>37570</v>
          </cell>
          <cell r="E1586">
            <v>37574</v>
          </cell>
          <cell r="F1586">
            <v>37570</v>
          </cell>
          <cell r="G1586">
            <v>37574</v>
          </cell>
          <cell r="H1586">
            <v>21994.696</v>
          </cell>
          <cell r="I1586">
            <v>21994.696</v>
          </cell>
          <cell r="J1586" t="str">
            <v>НевАзот</v>
          </cell>
          <cell r="K1586" t="str">
            <v>НевАзот</v>
          </cell>
          <cell r="L1586" t="str">
            <v>GMF</v>
          </cell>
          <cell r="M1586" t="str">
            <v>Transammonia</v>
          </cell>
          <cell r="N1586">
            <v>48</v>
          </cell>
          <cell r="O1586">
            <v>1055745.4099999999</v>
          </cell>
          <cell r="P1586">
            <v>1055745.4099999999</v>
          </cell>
          <cell r="Q1586">
            <v>0</v>
          </cell>
          <cell r="R1586">
            <v>-34.200000000000003</v>
          </cell>
          <cell r="S1586">
            <v>-752218.6</v>
          </cell>
          <cell r="T1586">
            <v>0</v>
          </cell>
          <cell r="U1586">
            <v>-752218.6</v>
          </cell>
          <cell r="V1586">
            <v>-13.62</v>
          </cell>
          <cell r="W1586">
            <v>-299567.76</v>
          </cell>
          <cell r="X1586">
            <v>-88050</v>
          </cell>
          <cell r="Y1586">
            <v>-211517.76</v>
          </cell>
        </row>
        <row r="1587">
          <cell r="A1587">
            <v>200211</v>
          </cell>
          <cell r="B1587" t="str">
            <v>uan21</v>
          </cell>
          <cell r="C1587" t="str">
            <v>uan</v>
          </cell>
          <cell r="D1587">
            <v>37587</v>
          </cell>
          <cell r="E1587">
            <v>37455</v>
          </cell>
          <cell r="F1587">
            <v>37587</v>
          </cell>
          <cell r="G1587">
            <v>37455</v>
          </cell>
          <cell r="H1587">
            <v>22000</v>
          </cell>
          <cell r="I1587">
            <v>22000</v>
          </cell>
          <cell r="J1587" t="str">
            <v>НевАзот</v>
          </cell>
          <cell r="K1587" t="str">
            <v>НевАзот</v>
          </cell>
          <cell r="L1587" t="str">
            <v>GMF</v>
          </cell>
          <cell r="M1587" t="str">
            <v>Transammonia</v>
          </cell>
          <cell r="N1587">
            <v>48</v>
          </cell>
          <cell r="O1587">
            <v>1056000</v>
          </cell>
          <cell r="P1587">
            <v>0</v>
          </cell>
          <cell r="Q1587">
            <v>1056000</v>
          </cell>
          <cell r="R1587">
            <v>-34.200000000000003</v>
          </cell>
          <cell r="S1587">
            <v>-752400</v>
          </cell>
          <cell r="T1587">
            <v>-2106967.39</v>
          </cell>
          <cell r="U1587">
            <v>1354567.39</v>
          </cell>
          <cell r="V1587">
            <v>-13.62</v>
          </cell>
          <cell r="W1587">
            <v>-299640</v>
          </cell>
          <cell r="X1587">
            <v>-88050</v>
          </cell>
          <cell r="Y1587">
            <v>-211590</v>
          </cell>
        </row>
        <row r="1588">
          <cell r="A1588">
            <v>200110</v>
          </cell>
          <cell r="B1588" t="str">
            <v>ur01</v>
          </cell>
          <cell r="C1588" t="str">
            <v>ur</v>
          </cell>
          <cell r="D1588">
            <v>37137</v>
          </cell>
          <cell r="E1588">
            <v>37142</v>
          </cell>
          <cell r="F1588">
            <v>37149</v>
          </cell>
          <cell r="G1588">
            <v>37186</v>
          </cell>
          <cell r="H1588">
            <v>2997</v>
          </cell>
          <cell r="I1588">
            <v>2997</v>
          </cell>
          <cell r="J1588" t="str">
            <v>НВТИ</v>
          </cell>
          <cell r="K1588" t="str">
            <v>НВТИ</v>
          </cell>
          <cell r="L1588" t="str">
            <v>GMF</v>
          </cell>
          <cell r="M1588" t="str">
            <v>Helm</v>
          </cell>
          <cell r="N1588">
            <v>88</v>
          </cell>
          <cell r="O1588">
            <v>263736</v>
          </cell>
          <cell r="P1588">
            <v>263736</v>
          </cell>
          <cell r="Q1588">
            <v>0</v>
          </cell>
          <cell r="R1588">
            <v>-70</v>
          </cell>
          <cell r="S1588">
            <v>-209790</v>
          </cell>
          <cell r="T1588">
            <v>-209790</v>
          </cell>
          <cell r="U1588">
            <v>0</v>
          </cell>
          <cell r="V1588">
            <v>-11.103300000000001</v>
          </cell>
          <cell r="W1588">
            <v>-33276.49</v>
          </cell>
          <cell r="X1588">
            <v>-33276.49</v>
          </cell>
          <cell r="Y1588">
            <v>0</v>
          </cell>
        </row>
        <row r="1589">
          <cell r="A1589">
            <v>200203</v>
          </cell>
          <cell r="B1589" t="str">
            <v>ur02</v>
          </cell>
          <cell r="C1589" t="str">
            <v>ur</v>
          </cell>
          <cell r="D1589">
            <v>37281</v>
          </cell>
          <cell r="E1589">
            <v>37275</v>
          </cell>
          <cell r="F1589">
            <v>37314</v>
          </cell>
          <cell r="G1589">
            <v>37324</v>
          </cell>
          <cell r="H1589">
            <v>1983.9680000000001</v>
          </cell>
          <cell r="I1589">
            <v>1983.9680000000001</v>
          </cell>
          <cell r="J1589" t="str">
            <v>НевАзот</v>
          </cell>
          <cell r="K1589" t="str">
            <v>НевАзот</v>
          </cell>
          <cell r="L1589" t="str">
            <v>GMF</v>
          </cell>
          <cell r="M1589" t="str">
            <v>NPK Trading</v>
          </cell>
          <cell r="N1589">
            <v>132</v>
          </cell>
          <cell r="O1589">
            <v>261883.78</v>
          </cell>
          <cell r="P1589">
            <v>261883.78</v>
          </cell>
          <cell r="Q1589">
            <v>0</v>
          </cell>
          <cell r="R1589">
            <v>-62</v>
          </cell>
          <cell r="S1589">
            <v>-123006.02</v>
          </cell>
          <cell r="T1589">
            <v>-123006.02</v>
          </cell>
          <cell r="U1589">
            <v>0</v>
          </cell>
          <cell r="V1589">
            <v>-45.825000000000003</v>
          </cell>
          <cell r="W1589">
            <v>-90915.38</v>
          </cell>
          <cell r="X1589">
            <v>-90915.38</v>
          </cell>
          <cell r="Y1589">
            <v>0</v>
          </cell>
        </row>
        <row r="1590">
          <cell r="A1590">
            <v>200202</v>
          </cell>
          <cell r="B1590" t="str">
            <v>ur03</v>
          </cell>
          <cell r="C1590" t="str">
            <v>ur</v>
          </cell>
          <cell r="D1590">
            <v>37300</v>
          </cell>
          <cell r="E1590">
            <v>37300</v>
          </cell>
          <cell r="F1590">
            <v>37302</v>
          </cell>
          <cell r="G1590">
            <v>37301</v>
          </cell>
          <cell r="H1590">
            <v>10000</v>
          </cell>
          <cell r="I1590">
            <v>10000</v>
          </cell>
          <cell r="J1590" t="str">
            <v>НевАзот</v>
          </cell>
          <cell r="K1590" t="str">
            <v>НевАзот</v>
          </cell>
          <cell r="L1590" t="str">
            <v>GMF</v>
          </cell>
          <cell r="M1590" t="str">
            <v>Transammonia</v>
          </cell>
          <cell r="N1590">
            <v>102</v>
          </cell>
          <cell r="O1590">
            <v>1020000</v>
          </cell>
          <cell r="P1590">
            <v>1020000</v>
          </cell>
          <cell r="Q1590">
            <v>0</v>
          </cell>
          <cell r="R1590">
            <v>-56</v>
          </cell>
          <cell r="S1590">
            <v>-560000</v>
          </cell>
          <cell r="T1590">
            <v>-560000</v>
          </cell>
          <cell r="U1590">
            <v>0</v>
          </cell>
          <cell r="V1590">
            <v>0</v>
          </cell>
          <cell r="W1590">
            <v>0</v>
          </cell>
          <cell r="X1590">
            <v>0</v>
          </cell>
          <cell r="Y1590">
            <v>0</v>
          </cell>
        </row>
        <row r="1591">
          <cell r="A1591">
            <v>200202</v>
          </cell>
          <cell r="B1591" t="str">
            <v>ur04</v>
          </cell>
          <cell r="C1591" t="str">
            <v>ur</v>
          </cell>
          <cell r="D1591">
            <v>37300</v>
          </cell>
          <cell r="E1591">
            <v>37300</v>
          </cell>
          <cell r="F1591">
            <v>37302</v>
          </cell>
          <cell r="G1591">
            <v>37301</v>
          </cell>
          <cell r="H1591">
            <v>4207.3180000000002</v>
          </cell>
          <cell r="I1591">
            <v>4207.3180000000002</v>
          </cell>
          <cell r="J1591" t="str">
            <v>НевАзот</v>
          </cell>
          <cell r="K1591" t="str">
            <v>НевАзот</v>
          </cell>
          <cell r="L1591" t="str">
            <v>GMF</v>
          </cell>
          <cell r="M1591" t="str">
            <v>Transammonia</v>
          </cell>
          <cell r="N1591">
            <v>98.94</v>
          </cell>
          <cell r="O1591">
            <v>416272.04</v>
          </cell>
          <cell r="P1591">
            <v>416272.04</v>
          </cell>
          <cell r="Q1591">
            <v>0</v>
          </cell>
          <cell r="R1591">
            <v>-56</v>
          </cell>
          <cell r="S1591">
            <v>-235609.81</v>
          </cell>
          <cell r="T1591">
            <v>-235609.81</v>
          </cell>
          <cell r="U1591">
            <v>0</v>
          </cell>
          <cell r="V1591">
            <v>0</v>
          </cell>
          <cell r="W1591">
            <v>0</v>
          </cell>
          <cell r="X1591">
            <v>0</v>
          </cell>
          <cell r="Y1591">
            <v>0</v>
          </cell>
        </row>
        <row r="1592">
          <cell r="A1592">
            <v>200202</v>
          </cell>
          <cell r="B1592" t="str">
            <v>ur05</v>
          </cell>
          <cell r="C1592" t="str">
            <v>ur</v>
          </cell>
          <cell r="D1592">
            <v>37306</v>
          </cell>
          <cell r="E1592">
            <v>37311</v>
          </cell>
          <cell r="F1592">
            <v>37311</v>
          </cell>
          <cell r="G1592">
            <v>37311</v>
          </cell>
          <cell r="H1592">
            <v>4271.7349999999997</v>
          </cell>
          <cell r="I1592">
            <v>4271.7349999999997</v>
          </cell>
          <cell r="J1592" t="str">
            <v>НевАзот</v>
          </cell>
          <cell r="K1592" t="str">
            <v>НевАзот</v>
          </cell>
          <cell r="L1592" t="str">
            <v>GMF</v>
          </cell>
          <cell r="M1592" t="str">
            <v>Transammonia</v>
          </cell>
          <cell r="N1592">
            <v>85.403899999999993</v>
          </cell>
          <cell r="O1592">
            <v>364822.83</v>
          </cell>
          <cell r="P1592">
            <v>364887.94</v>
          </cell>
          <cell r="Q1592">
            <v>-65.11</v>
          </cell>
          <cell r="R1592">
            <v>-56</v>
          </cell>
          <cell r="S1592">
            <v>-239217.16</v>
          </cell>
          <cell r="T1592">
            <v>-239217.16</v>
          </cell>
          <cell r="U1592">
            <v>0</v>
          </cell>
          <cell r="V1592">
            <v>0</v>
          </cell>
          <cell r="W1592">
            <v>0</v>
          </cell>
          <cell r="X1592">
            <v>0</v>
          </cell>
          <cell r="Y1592">
            <v>0</v>
          </cell>
        </row>
        <row r="1593">
          <cell r="A1593">
            <v>200203</v>
          </cell>
          <cell r="B1593" t="str">
            <v>ur06</v>
          </cell>
          <cell r="C1593" t="str">
            <v>ur</v>
          </cell>
          <cell r="D1593">
            <v>37322</v>
          </cell>
          <cell r="E1593">
            <v>37325</v>
          </cell>
          <cell r="F1593">
            <v>37323</v>
          </cell>
          <cell r="G1593">
            <v>37325</v>
          </cell>
          <cell r="H1593">
            <v>6600</v>
          </cell>
          <cell r="I1593">
            <v>6600</v>
          </cell>
          <cell r="J1593" t="str">
            <v>НевАзот</v>
          </cell>
          <cell r="K1593" t="str">
            <v>НевАзот</v>
          </cell>
          <cell r="L1593" t="str">
            <v>GMF</v>
          </cell>
          <cell r="M1593" t="str">
            <v>Transammonia</v>
          </cell>
          <cell r="N1593">
            <v>86.560699999999997</v>
          </cell>
          <cell r="O1593">
            <v>571300.35</v>
          </cell>
          <cell r="P1593">
            <v>571300.35</v>
          </cell>
          <cell r="Q1593">
            <v>0</v>
          </cell>
          <cell r="R1593">
            <v>-56</v>
          </cell>
          <cell r="S1593">
            <v>-369600</v>
          </cell>
          <cell r="T1593">
            <v>-369600</v>
          </cell>
          <cell r="U1593">
            <v>0</v>
          </cell>
          <cell r="V1593">
            <v>0</v>
          </cell>
          <cell r="W1593">
            <v>0</v>
          </cell>
          <cell r="X1593">
            <v>0</v>
          </cell>
          <cell r="Y1593">
            <v>0</v>
          </cell>
        </row>
        <row r="1594">
          <cell r="A1594">
            <v>200203</v>
          </cell>
          <cell r="B1594" t="str">
            <v>ur08</v>
          </cell>
          <cell r="C1594" t="str">
            <v>ur</v>
          </cell>
          <cell r="D1594">
            <v>37309</v>
          </cell>
          <cell r="E1594">
            <v>37317</v>
          </cell>
          <cell r="F1594">
            <v>37314</v>
          </cell>
          <cell r="G1594">
            <v>37317</v>
          </cell>
          <cell r="H1594">
            <v>5143.3580000000002</v>
          </cell>
          <cell r="I1594">
            <v>5143.3580000000002</v>
          </cell>
          <cell r="J1594" t="str">
            <v>НевАзот</v>
          </cell>
          <cell r="K1594" t="str">
            <v>НевАзот</v>
          </cell>
          <cell r="L1594" t="str">
            <v>GMF</v>
          </cell>
          <cell r="M1594" t="str">
            <v>Transammonia</v>
          </cell>
          <cell r="N1594">
            <v>94.707700000000003</v>
          </cell>
          <cell r="O1594">
            <v>487115.51</v>
          </cell>
          <cell r="P1594">
            <v>487115.51</v>
          </cell>
          <cell r="Q1594">
            <v>0</v>
          </cell>
          <cell r="R1594">
            <v>-56</v>
          </cell>
          <cell r="S1594">
            <v>-288028.05</v>
          </cell>
          <cell r="T1594">
            <v>-288028.05</v>
          </cell>
          <cell r="U1594">
            <v>0</v>
          </cell>
          <cell r="V1594">
            <v>0</v>
          </cell>
          <cell r="W1594">
            <v>0</v>
          </cell>
          <cell r="X1594">
            <v>0</v>
          </cell>
          <cell r="Y1594">
            <v>0</v>
          </cell>
        </row>
        <row r="1595">
          <cell r="A1595">
            <v>200203</v>
          </cell>
          <cell r="B1595" t="str">
            <v>ur09</v>
          </cell>
          <cell r="C1595" t="str">
            <v>ur</v>
          </cell>
          <cell r="D1595">
            <v>37321</v>
          </cell>
          <cell r="E1595">
            <v>37327</v>
          </cell>
          <cell r="F1595">
            <v>37321</v>
          </cell>
          <cell r="G1595">
            <v>37327</v>
          </cell>
          <cell r="H1595">
            <v>6000</v>
          </cell>
          <cell r="I1595">
            <v>6000</v>
          </cell>
          <cell r="J1595" t="str">
            <v>НевАзот</v>
          </cell>
          <cell r="K1595" t="str">
            <v>НевАзот</v>
          </cell>
          <cell r="L1595" t="str">
            <v>GMF</v>
          </cell>
          <cell r="M1595" t="str">
            <v>Transammonia</v>
          </cell>
          <cell r="N1595">
            <v>88.369900000000001</v>
          </cell>
          <cell r="O1595">
            <v>530219.47</v>
          </cell>
          <cell r="P1595">
            <v>530219.47</v>
          </cell>
          <cell r="Q1595">
            <v>0</v>
          </cell>
          <cell r="R1595">
            <v>-56</v>
          </cell>
          <cell r="S1595">
            <v>-336000</v>
          </cell>
          <cell r="T1595">
            <v>-336000</v>
          </cell>
          <cell r="U1595">
            <v>0</v>
          </cell>
          <cell r="V1595">
            <v>0</v>
          </cell>
          <cell r="W1595">
            <v>0</v>
          </cell>
          <cell r="X1595">
            <v>0</v>
          </cell>
          <cell r="Y1595">
            <v>0</v>
          </cell>
        </row>
        <row r="1596">
          <cell r="A1596">
            <v>200203</v>
          </cell>
          <cell r="B1596" t="str">
            <v>ur10</v>
          </cell>
          <cell r="C1596" t="str">
            <v>ur</v>
          </cell>
          <cell r="D1596">
            <v>37329</v>
          </cell>
          <cell r="E1596">
            <v>37331</v>
          </cell>
          <cell r="F1596">
            <v>37329</v>
          </cell>
          <cell r="G1596">
            <v>37331</v>
          </cell>
          <cell r="H1596">
            <v>6071.0609999999997</v>
          </cell>
          <cell r="I1596">
            <v>6071.0609999999997</v>
          </cell>
          <cell r="J1596" t="str">
            <v>НевАзот</v>
          </cell>
          <cell r="K1596" t="str">
            <v>НевАзот</v>
          </cell>
          <cell r="L1596" t="str">
            <v>GMF</v>
          </cell>
          <cell r="M1596" t="str">
            <v>Transammonia</v>
          </cell>
          <cell r="N1596">
            <v>85.149000000000001</v>
          </cell>
          <cell r="O1596">
            <v>516944.48</v>
          </cell>
          <cell r="P1596">
            <v>516944.48</v>
          </cell>
          <cell r="Q1596">
            <v>0</v>
          </cell>
          <cell r="R1596">
            <v>-56</v>
          </cell>
          <cell r="S1596">
            <v>-339979.42</v>
          </cell>
          <cell r="T1596">
            <v>-339979.42</v>
          </cell>
          <cell r="U1596">
            <v>0</v>
          </cell>
          <cell r="V1596">
            <v>0</v>
          </cell>
          <cell r="W1596">
            <v>0</v>
          </cell>
          <cell r="X1596">
            <v>0</v>
          </cell>
          <cell r="Y1596">
            <v>0</v>
          </cell>
        </row>
        <row r="1597">
          <cell r="A1597">
            <v>200210</v>
          </cell>
          <cell r="B1597" t="str">
            <v>ur100</v>
          </cell>
          <cell r="C1597" t="str">
            <v>ur</v>
          </cell>
          <cell r="D1597">
            <v>37558</v>
          </cell>
          <cell r="E1597">
            <v>37558</v>
          </cell>
          <cell r="F1597">
            <v>37558</v>
          </cell>
          <cell r="G1597">
            <v>37558</v>
          </cell>
          <cell r="H1597">
            <v>12099.994000000001</v>
          </cell>
          <cell r="I1597">
            <v>12099.994000000001</v>
          </cell>
          <cell r="J1597" t="str">
            <v>НевАзот</v>
          </cell>
          <cell r="K1597" t="str">
            <v>НевАзот</v>
          </cell>
          <cell r="L1597" t="str">
            <v>GMF</v>
          </cell>
          <cell r="M1597" t="str">
            <v>Transammonia</v>
          </cell>
          <cell r="N1597">
            <v>87</v>
          </cell>
          <cell r="O1597">
            <v>1052699.48</v>
          </cell>
          <cell r="P1597">
            <v>1052699.48</v>
          </cell>
          <cell r="Q1597">
            <v>0</v>
          </cell>
          <cell r="R1597">
            <v>-56</v>
          </cell>
          <cell r="S1597">
            <v>-677599.66</v>
          </cell>
          <cell r="T1597">
            <v>0</v>
          </cell>
          <cell r="U1597">
            <v>-677599.66</v>
          </cell>
          <cell r="V1597">
            <v>0</v>
          </cell>
          <cell r="W1597">
            <v>0</v>
          </cell>
          <cell r="X1597">
            <v>0</v>
          </cell>
          <cell r="Y1597">
            <v>0</v>
          </cell>
        </row>
        <row r="1598">
          <cell r="A1598">
            <v>200211</v>
          </cell>
          <cell r="B1598" t="str">
            <v>ur101</v>
          </cell>
          <cell r="C1598" t="str">
            <v>ur</v>
          </cell>
          <cell r="D1598">
            <v>37551</v>
          </cell>
          <cell r="E1598">
            <v>37566</v>
          </cell>
          <cell r="F1598">
            <v>37563</v>
          </cell>
          <cell r="G1598">
            <v>37566</v>
          </cell>
          <cell r="H1598">
            <v>2749.4169999999999</v>
          </cell>
          <cell r="I1598">
            <v>2749.4169999999999</v>
          </cell>
          <cell r="J1598" t="str">
            <v>НовомосАзот</v>
          </cell>
          <cell r="K1598" t="str">
            <v>НовомосАзот</v>
          </cell>
          <cell r="L1598" t="str">
            <v>GMF</v>
          </cell>
          <cell r="M1598" t="str">
            <v>Helm</v>
          </cell>
          <cell r="N1598">
            <v>90</v>
          </cell>
          <cell r="O1598">
            <v>247447.53</v>
          </cell>
          <cell r="P1598">
            <v>247447.53</v>
          </cell>
          <cell r="Q1598">
            <v>0</v>
          </cell>
          <cell r="R1598">
            <v>-56</v>
          </cell>
          <cell r="S1598">
            <v>-153967.35</v>
          </cell>
          <cell r="T1598">
            <v>0</v>
          </cell>
          <cell r="U1598">
            <v>-153967.35</v>
          </cell>
          <cell r="V1598">
            <v>-25.13</v>
          </cell>
          <cell r="W1598">
            <v>-69092.850000000006</v>
          </cell>
          <cell r="X1598">
            <v>0</v>
          </cell>
          <cell r="Y1598">
            <v>-69092.850000000006</v>
          </cell>
        </row>
        <row r="1599">
          <cell r="A1599">
            <v>200210</v>
          </cell>
          <cell r="B1599" t="str">
            <v>ur102</v>
          </cell>
          <cell r="C1599" t="str">
            <v>ur</v>
          </cell>
          <cell r="D1599">
            <v>37536</v>
          </cell>
          <cell r="E1599">
            <v>37558</v>
          </cell>
          <cell r="F1599">
            <v>37558</v>
          </cell>
          <cell r="G1599">
            <v>37558</v>
          </cell>
          <cell r="H1599">
            <v>6257.9610000000002</v>
          </cell>
          <cell r="I1599">
            <v>6257.9610000000002</v>
          </cell>
          <cell r="J1599" t="str">
            <v>НовомосАзот</v>
          </cell>
          <cell r="K1599" t="str">
            <v>НовомосАзот</v>
          </cell>
          <cell r="L1599" t="str">
            <v>GMF</v>
          </cell>
          <cell r="M1599" t="str">
            <v>Keytrade</v>
          </cell>
          <cell r="N1599">
            <v>87</v>
          </cell>
          <cell r="O1599">
            <v>544442.61</v>
          </cell>
          <cell r="P1599">
            <v>544442.61</v>
          </cell>
          <cell r="Q1599">
            <v>0</v>
          </cell>
          <cell r="R1599">
            <v>-57</v>
          </cell>
          <cell r="S1599">
            <v>-356703.78</v>
          </cell>
          <cell r="T1599">
            <v>0</v>
          </cell>
          <cell r="U1599">
            <v>-356703.78</v>
          </cell>
          <cell r="V1599">
            <v>-25.13</v>
          </cell>
          <cell r="W1599">
            <v>-157262.56</v>
          </cell>
          <cell r="X1599">
            <v>-40882.43</v>
          </cell>
          <cell r="Y1599">
            <v>-116380.13</v>
          </cell>
        </row>
        <row r="1600">
          <cell r="A1600">
            <v>200211</v>
          </cell>
          <cell r="B1600" t="str">
            <v>ur103</v>
          </cell>
          <cell r="C1600" t="str">
            <v>ur</v>
          </cell>
          <cell r="D1600">
            <v>37563</v>
          </cell>
          <cell r="E1600">
            <v>37563</v>
          </cell>
          <cell r="F1600">
            <v>37563</v>
          </cell>
          <cell r="G1600">
            <v>37563</v>
          </cell>
          <cell r="H1600">
            <v>3008.3</v>
          </cell>
          <cell r="I1600">
            <v>3008.3</v>
          </cell>
          <cell r="J1600" t="str">
            <v>НовомосАзот</v>
          </cell>
          <cell r="K1600" t="str">
            <v>НовомосАзот</v>
          </cell>
          <cell r="L1600" t="str">
            <v>GMF</v>
          </cell>
          <cell r="M1600" t="str">
            <v>Alpha Maima</v>
          </cell>
          <cell r="N1600">
            <v>64.5</v>
          </cell>
          <cell r="O1600">
            <v>194035.35</v>
          </cell>
          <cell r="P1600">
            <v>190275</v>
          </cell>
          <cell r="Q1600">
            <v>3760.35</v>
          </cell>
          <cell r="R1600">
            <v>-57</v>
          </cell>
          <cell r="S1600">
            <v>-171473.1</v>
          </cell>
          <cell r="T1600">
            <v>0</v>
          </cell>
          <cell r="U1600">
            <v>-171473.1</v>
          </cell>
          <cell r="V1600">
            <v>0</v>
          </cell>
          <cell r="W1600">
            <v>0</v>
          </cell>
          <cell r="X1600">
            <v>0</v>
          </cell>
          <cell r="Y1600">
            <v>0</v>
          </cell>
        </row>
        <row r="1601">
          <cell r="A1601">
            <v>200211</v>
          </cell>
          <cell r="B1601" t="str">
            <v>ur104</v>
          </cell>
          <cell r="C1601" t="str">
            <v>ur</v>
          </cell>
          <cell r="D1601">
            <v>37567</v>
          </cell>
          <cell r="E1601">
            <v>37567</v>
          </cell>
          <cell r="F1601">
            <v>37567</v>
          </cell>
          <cell r="G1601">
            <v>37567</v>
          </cell>
          <cell r="H1601">
            <v>2948.3</v>
          </cell>
          <cell r="I1601">
            <v>2948.3</v>
          </cell>
          <cell r="J1601" t="str">
            <v>НовомосАзот</v>
          </cell>
          <cell r="K1601" t="str">
            <v>НовомосАзот</v>
          </cell>
          <cell r="L1601" t="str">
            <v>GMF</v>
          </cell>
          <cell r="M1601" t="str">
            <v>Alpha Maima</v>
          </cell>
          <cell r="N1601">
            <v>64.5</v>
          </cell>
          <cell r="O1601">
            <v>190165.35</v>
          </cell>
          <cell r="P1601">
            <v>190275</v>
          </cell>
          <cell r="Q1601">
            <v>-109.65</v>
          </cell>
          <cell r="R1601">
            <v>-57</v>
          </cell>
          <cell r="S1601">
            <v>-168053.1</v>
          </cell>
          <cell r="T1601">
            <v>0</v>
          </cell>
          <cell r="U1601">
            <v>-168053.1</v>
          </cell>
          <cell r="V1601">
            <v>0</v>
          </cell>
          <cell r="W1601">
            <v>0</v>
          </cell>
          <cell r="X1601">
            <v>0</v>
          </cell>
          <cell r="Y1601">
            <v>0</v>
          </cell>
        </row>
        <row r="1602">
          <cell r="A1602">
            <v>200211</v>
          </cell>
          <cell r="B1602" t="str">
            <v>ur105</v>
          </cell>
          <cell r="C1602" t="str">
            <v>ur</v>
          </cell>
          <cell r="D1602">
            <v>37571</v>
          </cell>
          <cell r="E1602">
            <v>37325</v>
          </cell>
          <cell r="F1602">
            <v>37571</v>
          </cell>
          <cell r="G1602">
            <v>37325</v>
          </cell>
          <cell r="H1602">
            <v>2950</v>
          </cell>
          <cell r="I1602">
            <v>2950</v>
          </cell>
          <cell r="J1602" t="str">
            <v>НовомосАзот</v>
          </cell>
          <cell r="K1602" t="str">
            <v>НовомосАзот</v>
          </cell>
          <cell r="L1602" t="str">
            <v>GMF</v>
          </cell>
          <cell r="M1602" t="str">
            <v>Alpha Maima</v>
          </cell>
          <cell r="N1602">
            <v>64.5</v>
          </cell>
          <cell r="O1602">
            <v>190275</v>
          </cell>
          <cell r="P1602">
            <v>190275</v>
          </cell>
          <cell r="Q1602">
            <v>0</v>
          </cell>
          <cell r="R1602">
            <v>-57</v>
          </cell>
          <cell r="S1602">
            <v>-168150</v>
          </cell>
          <cell r="T1602">
            <v>0</v>
          </cell>
          <cell r="U1602">
            <v>-168150</v>
          </cell>
          <cell r="V1602">
            <v>0</v>
          </cell>
          <cell r="W1602">
            <v>0</v>
          </cell>
          <cell r="X1602">
            <v>0</v>
          </cell>
          <cell r="Y1602">
            <v>0</v>
          </cell>
        </row>
        <row r="1603">
          <cell r="A1603">
            <v>200211</v>
          </cell>
          <cell r="B1603" t="str">
            <v>ur106</v>
          </cell>
          <cell r="C1603" t="str">
            <v>ur</v>
          </cell>
          <cell r="D1603">
            <v>37575</v>
          </cell>
          <cell r="E1603">
            <v>37317</v>
          </cell>
          <cell r="F1603">
            <v>37575</v>
          </cell>
          <cell r="G1603">
            <v>37317</v>
          </cell>
          <cell r="H1603">
            <v>2950</v>
          </cell>
          <cell r="I1603">
            <v>2950</v>
          </cell>
          <cell r="J1603" t="str">
            <v>НовомосАзот</v>
          </cell>
          <cell r="K1603" t="str">
            <v>НовомосАзот</v>
          </cell>
          <cell r="L1603" t="str">
            <v>GMF</v>
          </cell>
          <cell r="M1603" t="str">
            <v>Alpha Maima</v>
          </cell>
          <cell r="N1603">
            <v>64.5</v>
          </cell>
          <cell r="O1603">
            <v>190275</v>
          </cell>
          <cell r="P1603">
            <v>190275</v>
          </cell>
          <cell r="Q1603">
            <v>0</v>
          </cell>
          <cell r="R1603">
            <v>-57</v>
          </cell>
          <cell r="S1603">
            <v>-168150</v>
          </cell>
          <cell r="T1603">
            <v>0</v>
          </cell>
          <cell r="U1603">
            <v>-168150</v>
          </cell>
          <cell r="V1603">
            <v>0</v>
          </cell>
          <cell r="W1603">
            <v>0</v>
          </cell>
          <cell r="X1603">
            <v>0</v>
          </cell>
          <cell r="Y1603">
            <v>0</v>
          </cell>
        </row>
        <row r="1604">
          <cell r="A1604">
            <v>200212</v>
          </cell>
          <cell r="B1604" t="str">
            <v>ur108</v>
          </cell>
          <cell r="C1604" t="str">
            <v>ur</v>
          </cell>
          <cell r="D1604">
            <v>37595</v>
          </cell>
          <cell r="E1604">
            <v>37327</v>
          </cell>
          <cell r="F1604">
            <v>37595</v>
          </cell>
          <cell r="G1604">
            <v>37327</v>
          </cell>
          <cell r="H1604">
            <v>10000</v>
          </cell>
          <cell r="I1604">
            <v>10000</v>
          </cell>
          <cell r="J1604" t="str">
            <v>НевАзот</v>
          </cell>
          <cell r="K1604" t="str">
            <v>НевАзот</v>
          </cell>
          <cell r="L1604" t="str">
            <v>GMF</v>
          </cell>
          <cell r="M1604" t="str">
            <v>Transammonia</v>
          </cell>
          <cell r="N1604">
            <v>90</v>
          </cell>
          <cell r="O1604">
            <v>900000</v>
          </cell>
          <cell r="P1604">
            <v>0</v>
          </cell>
          <cell r="Q1604">
            <v>900000</v>
          </cell>
          <cell r="R1604">
            <v>-67</v>
          </cell>
          <cell r="S1604">
            <v>-670000</v>
          </cell>
          <cell r="T1604">
            <v>-3543900.35</v>
          </cell>
          <cell r="U1604">
            <v>2873900.35</v>
          </cell>
          <cell r="V1604">
            <v>0</v>
          </cell>
          <cell r="W1604">
            <v>0</v>
          </cell>
          <cell r="X1604">
            <v>0</v>
          </cell>
          <cell r="Y1604">
            <v>0</v>
          </cell>
        </row>
        <row r="1605">
          <cell r="A1605">
            <v>200211</v>
          </cell>
          <cell r="B1605" t="str">
            <v>ur109</v>
          </cell>
          <cell r="C1605" t="str">
            <v>ur</v>
          </cell>
          <cell r="D1605">
            <v>37590</v>
          </cell>
          <cell r="E1605">
            <v>37331</v>
          </cell>
          <cell r="F1605">
            <v>37590</v>
          </cell>
          <cell r="G1605">
            <v>37331</v>
          </cell>
          <cell r="H1605">
            <v>20000</v>
          </cell>
          <cell r="I1605">
            <v>20000</v>
          </cell>
          <cell r="J1605" t="str">
            <v>НевАзот</v>
          </cell>
          <cell r="K1605" t="str">
            <v>НевАзот</v>
          </cell>
          <cell r="L1605" t="str">
            <v>GMF</v>
          </cell>
          <cell r="M1605" t="str">
            <v>Transammonia</v>
          </cell>
          <cell r="N1605">
            <v>90</v>
          </cell>
          <cell r="O1605">
            <v>1800000</v>
          </cell>
          <cell r="P1605">
            <v>0</v>
          </cell>
          <cell r="Q1605">
            <v>1800000</v>
          </cell>
          <cell r="R1605">
            <v>-67</v>
          </cell>
          <cell r="S1605">
            <v>-1340000</v>
          </cell>
          <cell r="T1605">
            <v>0</v>
          </cell>
          <cell r="U1605">
            <v>-1340000</v>
          </cell>
          <cell r="V1605">
            <v>0</v>
          </cell>
          <cell r="W1605">
            <v>0</v>
          </cell>
          <cell r="X1605">
            <v>0</v>
          </cell>
          <cell r="Y1605">
            <v>0</v>
          </cell>
        </row>
        <row r="1606">
          <cell r="A1606">
            <v>200203</v>
          </cell>
          <cell r="B1606" t="str">
            <v>ur11</v>
          </cell>
          <cell r="C1606" t="str">
            <v>ur</v>
          </cell>
          <cell r="D1606">
            <v>37324</v>
          </cell>
          <cell r="E1606">
            <v>37334</v>
          </cell>
          <cell r="F1606">
            <v>37324</v>
          </cell>
          <cell r="G1606">
            <v>37334</v>
          </cell>
          <cell r="H1606">
            <v>3794.12</v>
          </cell>
          <cell r="I1606">
            <v>3794.12</v>
          </cell>
          <cell r="J1606" t="str">
            <v>НевАзот</v>
          </cell>
          <cell r="K1606" t="str">
            <v>НевАзот</v>
          </cell>
          <cell r="L1606" t="str">
            <v>GMF</v>
          </cell>
          <cell r="M1606" t="str">
            <v>Transammonia</v>
          </cell>
          <cell r="N1606">
            <v>85.058300000000003</v>
          </cell>
          <cell r="O1606">
            <v>322721.38</v>
          </cell>
          <cell r="P1606">
            <v>322721.38</v>
          </cell>
          <cell r="Q1606">
            <v>0</v>
          </cell>
          <cell r="R1606">
            <v>-56</v>
          </cell>
          <cell r="S1606">
            <v>-212470.72</v>
          </cell>
          <cell r="T1606">
            <v>-212470.72</v>
          </cell>
          <cell r="U1606">
            <v>0</v>
          </cell>
          <cell r="V1606">
            <v>0</v>
          </cell>
          <cell r="W1606">
            <v>0</v>
          </cell>
          <cell r="X1606">
            <v>0</v>
          </cell>
          <cell r="Y1606">
            <v>0</v>
          </cell>
        </row>
        <row r="1607">
          <cell r="A1607">
            <v>200211</v>
          </cell>
          <cell r="B1607" t="str">
            <v>ur110</v>
          </cell>
          <cell r="C1607" t="str">
            <v>ur</v>
          </cell>
          <cell r="D1607">
            <v>37578</v>
          </cell>
          <cell r="E1607">
            <v>37566</v>
          </cell>
          <cell r="F1607">
            <v>37578</v>
          </cell>
          <cell r="G1607">
            <v>37566</v>
          </cell>
          <cell r="H1607">
            <v>3000</v>
          </cell>
          <cell r="I1607">
            <v>3000</v>
          </cell>
          <cell r="J1607" t="str">
            <v>НовомосАзот</v>
          </cell>
          <cell r="K1607" t="str">
            <v>НовомосАзот</v>
          </cell>
          <cell r="L1607" t="str">
            <v>GMF</v>
          </cell>
          <cell r="M1607" t="str">
            <v>Alpha Maima</v>
          </cell>
          <cell r="N1607">
            <v>64.5</v>
          </cell>
          <cell r="O1607">
            <v>193500</v>
          </cell>
          <cell r="P1607">
            <v>193500</v>
          </cell>
          <cell r="Q1607">
            <v>0</v>
          </cell>
          <cell r="R1607">
            <v>-57</v>
          </cell>
          <cell r="S1607">
            <v>-171000</v>
          </cell>
          <cell r="T1607">
            <v>0</v>
          </cell>
          <cell r="U1607">
            <v>-171000</v>
          </cell>
          <cell r="V1607">
            <v>0</v>
          </cell>
          <cell r="W1607">
            <v>0</v>
          </cell>
          <cell r="X1607">
            <v>0</v>
          </cell>
          <cell r="Y1607">
            <v>0</v>
          </cell>
        </row>
        <row r="1608">
          <cell r="A1608">
            <v>200211</v>
          </cell>
          <cell r="B1608" t="str">
            <v>ur111</v>
          </cell>
          <cell r="C1608" t="str">
            <v>ur</v>
          </cell>
          <cell r="D1608">
            <v>37584</v>
          </cell>
          <cell r="E1608">
            <v>37558</v>
          </cell>
          <cell r="F1608">
            <v>37584</v>
          </cell>
          <cell r="G1608">
            <v>37558</v>
          </cell>
          <cell r="H1608">
            <v>3000</v>
          </cell>
          <cell r="I1608">
            <v>3000</v>
          </cell>
          <cell r="J1608" t="str">
            <v>НовомосАзот</v>
          </cell>
          <cell r="K1608" t="str">
            <v>НовомосАзот</v>
          </cell>
          <cell r="L1608" t="str">
            <v>GMF</v>
          </cell>
          <cell r="M1608" t="str">
            <v>Alpha Maima</v>
          </cell>
          <cell r="N1608">
            <v>64.5</v>
          </cell>
          <cell r="O1608">
            <v>193500</v>
          </cell>
          <cell r="P1608">
            <v>193500</v>
          </cell>
          <cell r="Q1608">
            <v>0</v>
          </cell>
          <cell r="R1608">
            <v>-57</v>
          </cell>
          <cell r="S1608">
            <v>-171000</v>
          </cell>
          <cell r="T1608">
            <v>0</v>
          </cell>
          <cell r="U1608">
            <v>-171000</v>
          </cell>
          <cell r="V1608">
            <v>0</v>
          </cell>
          <cell r="W1608">
            <v>0</v>
          </cell>
          <cell r="X1608">
            <v>0</v>
          </cell>
          <cell r="Y1608">
            <v>0</v>
          </cell>
        </row>
        <row r="1609">
          <cell r="A1609">
            <v>200211</v>
          </cell>
          <cell r="B1609" t="str">
            <v>ur112</v>
          </cell>
          <cell r="C1609" t="str">
            <v>ur</v>
          </cell>
          <cell r="D1609">
            <v>37590</v>
          </cell>
          <cell r="E1609">
            <v>37563</v>
          </cell>
          <cell r="F1609">
            <v>37590</v>
          </cell>
          <cell r="G1609">
            <v>37563</v>
          </cell>
          <cell r="H1609">
            <v>3000</v>
          </cell>
          <cell r="I1609">
            <v>3000</v>
          </cell>
          <cell r="J1609" t="str">
            <v>НовомосАзот</v>
          </cell>
          <cell r="K1609" t="str">
            <v>НовомосАзот</v>
          </cell>
          <cell r="L1609" t="str">
            <v>GMF</v>
          </cell>
          <cell r="M1609" t="str">
            <v>Alpha Maima</v>
          </cell>
          <cell r="N1609">
            <v>64.5</v>
          </cell>
          <cell r="O1609">
            <v>193500</v>
          </cell>
          <cell r="P1609">
            <v>193500</v>
          </cell>
          <cell r="Q1609">
            <v>0</v>
          </cell>
          <cell r="R1609">
            <v>-57</v>
          </cell>
          <cell r="S1609">
            <v>-171000</v>
          </cell>
          <cell r="T1609">
            <v>0</v>
          </cell>
          <cell r="U1609">
            <v>-171000</v>
          </cell>
          <cell r="V1609">
            <v>0</v>
          </cell>
          <cell r="W1609">
            <v>0</v>
          </cell>
          <cell r="X1609">
            <v>0</v>
          </cell>
          <cell r="Y1609">
            <v>0</v>
          </cell>
        </row>
        <row r="1610">
          <cell r="A1610">
            <v>200211</v>
          </cell>
          <cell r="B1610" t="str">
            <v>ur113</v>
          </cell>
          <cell r="C1610" t="str">
            <v>ur</v>
          </cell>
          <cell r="D1610">
            <v>37564</v>
          </cell>
          <cell r="E1610">
            <v>37568</v>
          </cell>
          <cell r="F1610">
            <v>37568</v>
          </cell>
          <cell r="G1610">
            <v>37568</v>
          </cell>
          <cell r="H1610">
            <v>4028.6190000000001</v>
          </cell>
          <cell r="I1610">
            <v>4028.6190000000001</v>
          </cell>
          <cell r="J1610" t="str">
            <v>НовомосАзот</v>
          </cell>
          <cell r="K1610" t="str">
            <v>НовомосАзот</v>
          </cell>
          <cell r="L1610" t="str">
            <v>GMF</v>
          </cell>
          <cell r="M1610" t="str">
            <v>Trade Inn</v>
          </cell>
          <cell r="N1610">
            <v>90</v>
          </cell>
          <cell r="O1610">
            <v>362575.71</v>
          </cell>
          <cell r="P1610">
            <v>362575.71</v>
          </cell>
          <cell r="Q1610">
            <v>0</v>
          </cell>
          <cell r="R1610">
            <v>-57</v>
          </cell>
          <cell r="S1610">
            <v>-229631.28</v>
          </cell>
          <cell r="T1610">
            <v>0</v>
          </cell>
          <cell r="U1610">
            <v>-229631.28</v>
          </cell>
          <cell r="V1610">
            <v>-25.13</v>
          </cell>
          <cell r="W1610">
            <v>-101239.2</v>
          </cell>
          <cell r="X1610">
            <v>0</v>
          </cell>
          <cell r="Y1610">
            <v>-101239.2</v>
          </cell>
        </row>
        <row r="1611">
          <cell r="A1611">
            <v>200211</v>
          </cell>
          <cell r="B1611" t="str">
            <v>ur115</v>
          </cell>
          <cell r="C1611" t="str">
            <v>ur</v>
          </cell>
          <cell r="D1611">
            <v>37568</v>
          </cell>
          <cell r="E1611">
            <v>37576</v>
          </cell>
          <cell r="F1611">
            <v>37568</v>
          </cell>
          <cell r="G1611">
            <v>37576</v>
          </cell>
          <cell r="H1611">
            <v>800</v>
          </cell>
          <cell r="I1611">
            <v>800</v>
          </cell>
          <cell r="J1611" t="str">
            <v>НовомосАзот</v>
          </cell>
          <cell r="K1611" t="str">
            <v>НовомосАзот</v>
          </cell>
          <cell r="L1611" t="str">
            <v>GMF</v>
          </cell>
          <cell r="M1611" t="str">
            <v>Produktiva</v>
          </cell>
          <cell r="N1611">
            <v>122</v>
          </cell>
          <cell r="O1611">
            <v>97600</v>
          </cell>
          <cell r="P1611">
            <v>97600</v>
          </cell>
          <cell r="Q1611">
            <v>0</v>
          </cell>
          <cell r="R1611">
            <v>-61</v>
          </cell>
          <cell r="S1611">
            <v>-48800</v>
          </cell>
          <cell r="T1611">
            <v>0</v>
          </cell>
          <cell r="U1611">
            <v>-48800</v>
          </cell>
          <cell r="V1611">
            <v>-46</v>
          </cell>
          <cell r="W1611">
            <v>-36800</v>
          </cell>
          <cell r="X1611">
            <v>0</v>
          </cell>
          <cell r="Y1611">
            <v>-36800</v>
          </cell>
        </row>
        <row r="1612">
          <cell r="A1612">
            <v>200211</v>
          </cell>
          <cell r="B1612" t="str">
            <v>ur116</v>
          </cell>
          <cell r="C1612" t="str">
            <v>ur</v>
          </cell>
          <cell r="D1612">
            <v>37575</v>
          </cell>
          <cell r="E1612">
            <v>37581</v>
          </cell>
          <cell r="F1612">
            <v>37575</v>
          </cell>
          <cell r="G1612">
            <v>37581</v>
          </cell>
          <cell r="H1612">
            <v>800</v>
          </cell>
          <cell r="I1612">
            <v>800</v>
          </cell>
          <cell r="J1612" t="str">
            <v>НовомосАзот</v>
          </cell>
          <cell r="K1612" t="str">
            <v>НовомосАзот</v>
          </cell>
          <cell r="L1612" t="str">
            <v>GMF</v>
          </cell>
          <cell r="M1612" t="str">
            <v>Produktiva</v>
          </cell>
          <cell r="N1612">
            <v>122</v>
          </cell>
          <cell r="O1612">
            <v>97600</v>
          </cell>
          <cell r="P1612">
            <v>97590</v>
          </cell>
          <cell r="Q1612">
            <v>10</v>
          </cell>
          <cell r="R1612">
            <v>-61</v>
          </cell>
          <cell r="S1612">
            <v>-48800</v>
          </cell>
          <cell r="T1612">
            <v>0</v>
          </cell>
          <cell r="U1612">
            <v>-48800</v>
          </cell>
          <cell r="V1612">
            <v>-46</v>
          </cell>
          <cell r="W1612">
            <v>-36800</v>
          </cell>
          <cell r="X1612">
            <v>0</v>
          </cell>
          <cell r="Y1612">
            <v>-36800</v>
          </cell>
        </row>
        <row r="1613">
          <cell r="A1613">
            <v>200211</v>
          </cell>
          <cell r="B1613" t="str">
            <v>ur117</v>
          </cell>
          <cell r="C1613" t="str">
            <v>ur</v>
          </cell>
          <cell r="D1613">
            <v>37568</v>
          </cell>
          <cell r="E1613">
            <v>37568</v>
          </cell>
          <cell r="F1613">
            <v>37568</v>
          </cell>
          <cell r="G1613">
            <v>37568</v>
          </cell>
          <cell r="H1613">
            <v>500</v>
          </cell>
          <cell r="I1613">
            <v>500</v>
          </cell>
          <cell r="J1613" t="str">
            <v>НовомосАзот</v>
          </cell>
          <cell r="K1613" t="str">
            <v>НовомосАзот</v>
          </cell>
          <cell r="L1613" t="str">
            <v>GMF</v>
          </cell>
          <cell r="M1613" t="str">
            <v>J&amp;S Energy</v>
          </cell>
          <cell r="N1613">
            <v>101</v>
          </cell>
          <cell r="O1613">
            <v>50500</v>
          </cell>
          <cell r="P1613">
            <v>0</v>
          </cell>
          <cell r="Q1613">
            <v>50500</v>
          </cell>
          <cell r="R1613">
            <v>-61</v>
          </cell>
          <cell r="S1613">
            <v>-30500</v>
          </cell>
          <cell r="T1613">
            <v>0</v>
          </cell>
          <cell r="U1613">
            <v>-30500</v>
          </cell>
          <cell r="V1613">
            <v>-21.66</v>
          </cell>
          <cell r="W1613">
            <v>-10830</v>
          </cell>
          <cell r="X1613">
            <v>0</v>
          </cell>
          <cell r="Y1613">
            <v>-10830</v>
          </cell>
        </row>
        <row r="1614">
          <cell r="A1614">
            <v>200211</v>
          </cell>
          <cell r="B1614" t="str">
            <v>ur118</v>
          </cell>
          <cell r="C1614" t="str">
            <v>ur</v>
          </cell>
          <cell r="D1614">
            <v>37575</v>
          </cell>
          <cell r="E1614">
            <v>37568</v>
          </cell>
          <cell r="F1614">
            <v>37575</v>
          </cell>
          <cell r="G1614">
            <v>37568</v>
          </cell>
          <cell r="H1614">
            <v>500</v>
          </cell>
          <cell r="I1614">
            <v>500</v>
          </cell>
          <cell r="J1614" t="str">
            <v>НовомосАзот</v>
          </cell>
          <cell r="K1614" t="str">
            <v>НовомосАзот</v>
          </cell>
          <cell r="L1614" t="str">
            <v>GMF</v>
          </cell>
          <cell r="M1614" t="str">
            <v>J&amp;S Energy</v>
          </cell>
          <cell r="N1614">
            <v>101</v>
          </cell>
          <cell r="O1614">
            <v>50500</v>
          </cell>
          <cell r="P1614">
            <v>0</v>
          </cell>
          <cell r="Q1614">
            <v>50500</v>
          </cell>
          <cell r="R1614">
            <v>-61</v>
          </cell>
          <cell r="S1614">
            <v>-30500</v>
          </cell>
          <cell r="T1614">
            <v>0</v>
          </cell>
          <cell r="U1614">
            <v>-30500</v>
          </cell>
          <cell r="V1614">
            <v>-21.66</v>
          </cell>
          <cell r="W1614">
            <v>-10830</v>
          </cell>
          <cell r="X1614">
            <v>0</v>
          </cell>
          <cell r="Y1614">
            <v>-10830</v>
          </cell>
        </row>
        <row r="1615">
          <cell r="A1615">
            <v>200211</v>
          </cell>
          <cell r="B1615" t="str">
            <v>ur119</v>
          </cell>
          <cell r="C1615" t="str">
            <v>ur</v>
          </cell>
          <cell r="D1615">
            <v>37581</v>
          </cell>
          <cell r="E1615">
            <v>37334</v>
          </cell>
          <cell r="F1615">
            <v>37581</v>
          </cell>
          <cell r="G1615">
            <v>37334</v>
          </cell>
          <cell r="H1615">
            <v>500</v>
          </cell>
          <cell r="I1615">
            <v>500</v>
          </cell>
          <cell r="J1615" t="str">
            <v>НовомосАзот</v>
          </cell>
          <cell r="K1615" t="str">
            <v>НовомосАзот</v>
          </cell>
          <cell r="L1615" t="str">
            <v>GMF</v>
          </cell>
          <cell r="M1615" t="str">
            <v>J&amp;S Energy</v>
          </cell>
          <cell r="N1615">
            <v>101</v>
          </cell>
          <cell r="O1615">
            <v>50500</v>
          </cell>
          <cell r="P1615">
            <v>0</v>
          </cell>
          <cell r="Q1615">
            <v>50500</v>
          </cell>
          <cell r="R1615">
            <v>-61</v>
          </cell>
          <cell r="S1615">
            <v>-30500</v>
          </cell>
          <cell r="T1615">
            <v>0</v>
          </cell>
          <cell r="U1615">
            <v>-30500</v>
          </cell>
          <cell r="V1615">
            <v>-21.66</v>
          </cell>
          <cell r="W1615">
            <v>-10830</v>
          </cell>
          <cell r="X1615">
            <v>0</v>
          </cell>
          <cell r="Y1615">
            <v>-10830</v>
          </cell>
        </row>
        <row r="1616">
          <cell r="A1616">
            <v>200203</v>
          </cell>
          <cell r="B1616" t="str">
            <v>ur12</v>
          </cell>
          <cell r="C1616" t="str">
            <v>ur</v>
          </cell>
          <cell r="D1616">
            <v>37342</v>
          </cell>
          <cell r="E1616">
            <v>37345</v>
          </cell>
          <cell r="F1616">
            <v>37342</v>
          </cell>
          <cell r="G1616">
            <v>37345</v>
          </cell>
          <cell r="H1616">
            <v>5610.7759999999998</v>
          </cell>
          <cell r="I1616">
            <v>5610.7759999999998</v>
          </cell>
          <cell r="J1616" t="str">
            <v>НевАзот</v>
          </cell>
          <cell r="K1616" t="str">
            <v>НевАзот</v>
          </cell>
          <cell r="L1616" t="str">
            <v>GMF</v>
          </cell>
          <cell r="M1616" t="str">
            <v>Transammonia</v>
          </cell>
          <cell r="N1616">
            <v>83.568899999999999</v>
          </cell>
          <cell r="O1616">
            <v>468886.27</v>
          </cell>
          <cell r="P1616">
            <v>468886.27</v>
          </cell>
          <cell r="Q1616">
            <v>0</v>
          </cell>
          <cell r="R1616">
            <v>-56</v>
          </cell>
          <cell r="S1616">
            <v>-314203.46000000002</v>
          </cell>
          <cell r="T1616">
            <v>-314203.46000000002</v>
          </cell>
          <cell r="U1616">
            <v>0</v>
          </cell>
          <cell r="V1616">
            <v>0</v>
          </cell>
          <cell r="W1616">
            <v>0</v>
          </cell>
          <cell r="X1616">
            <v>0</v>
          </cell>
          <cell r="Y1616">
            <v>0</v>
          </cell>
        </row>
        <row r="1617">
          <cell r="A1617">
            <v>200211</v>
          </cell>
          <cell r="B1617" t="str">
            <v>ur120</v>
          </cell>
          <cell r="C1617" t="str">
            <v>ur</v>
          </cell>
          <cell r="D1617">
            <v>37590</v>
          </cell>
          <cell r="E1617">
            <v>37570</v>
          </cell>
          <cell r="F1617">
            <v>37590</v>
          </cell>
          <cell r="G1617">
            <v>37570</v>
          </cell>
          <cell r="H1617">
            <v>500</v>
          </cell>
          <cell r="I1617">
            <v>500</v>
          </cell>
          <cell r="J1617" t="str">
            <v>НовомосАзот</v>
          </cell>
          <cell r="K1617" t="str">
            <v>НовомосАзот</v>
          </cell>
          <cell r="L1617" t="str">
            <v>GMF</v>
          </cell>
          <cell r="M1617" t="str">
            <v>J&amp;S Energy</v>
          </cell>
          <cell r="N1617">
            <v>101</v>
          </cell>
          <cell r="O1617">
            <v>50500</v>
          </cell>
          <cell r="P1617">
            <v>0</v>
          </cell>
          <cell r="Q1617">
            <v>50500</v>
          </cell>
          <cell r="R1617">
            <v>-61</v>
          </cell>
          <cell r="S1617">
            <v>-30500</v>
          </cell>
          <cell r="T1617">
            <v>0</v>
          </cell>
          <cell r="U1617">
            <v>-30500</v>
          </cell>
          <cell r="V1617">
            <v>-21.66</v>
          </cell>
          <cell r="W1617">
            <v>-10830</v>
          </cell>
          <cell r="X1617">
            <v>0</v>
          </cell>
          <cell r="Y1617">
            <v>-10830</v>
          </cell>
        </row>
        <row r="1618">
          <cell r="A1618">
            <v>200211</v>
          </cell>
          <cell r="B1618" t="str">
            <v>ur121</v>
          </cell>
          <cell r="C1618" t="str">
            <v>ur</v>
          </cell>
          <cell r="D1618">
            <v>37565</v>
          </cell>
          <cell r="E1618">
            <v>37570</v>
          </cell>
          <cell r="F1618">
            <v>37579</v>
          </cell>
          <cell r="G1618">
            <v>37570</v>
          </cell>
          <cell r="H1618">
            <v>2500</v>
          </cell>
          <cell r="I1618">
            <v>2500</v>
          </cell>
          <cell r="J1618" t="str">
            <v>НовомосАзот</v>
          </cell>
          <cell r="K1618" t="str">
            <v>НовомосАзот</v>
          </cell>
          <cell r="L1618" t="str">
            <v>GMF</v>
          </cell>
          <cell r="M1618" t="str">
            <v>Helm</v>
          </cell>
          <cell r="N1618">
            <v>90</v>
          </cell>
          <cell r="O1618">
            <v>225000</v>
          </cell>
          <cell r="P1618">
            <v>225000</v>
          </cell>
          <cell r="Q1618">
            <v>0</v>
          </cell>
          <cell r="R1618">
            <v>-56</v>
          </cell>
          <cell r="S1618">
            <v>-140000</v>
          </cell>
          <cell r="T1618">
            <v>0</v>
          </cell>
          <cell r="U1618">
            <v>-140000</v>
          </cell>
          <cell r="V1618">
            <v>-25.13</v>
          </cell>
          <cell r="W1618">
            <v>-62825</v>
          </cell>
          <cell r="X1618">
            <v>0</v>
          </cell>
          <cell r="Y1618">
            <v>-62825</v>
          </cell>
        </row>
        <row r="1619">
          <cell r="A1619">
            <v>200211</v>
          </cell>
          <cell r="B1619" t="str">
            <v>ur122</v>
          </cell>
          <cell r="C1619" t="str">
            <v>ur</v>
          </cell>
          <cell r="D1619">
            <v>37570</v>
          </cell>
          <cell r="E1619">
            <v>37568</v>
          </cell>
          <cell r="F1619">
            <v>37581</v>
          </cell>
          <cell r="G1619">
            <v>37568</v>
          </cell>
          <cell r="H1619">
            <v>4000</v>
          </cell>
          <cell r="I1619">
            <v>4000</v>
          </cell>
          <cell r="J1619" t="str">
            <v>НовомосАзот</v>
          </cell>
          <cell r="K1619" t="str">
            <v>НовомосАзот</v>
          </cell>
          <cell r="L1619" t="str">
            <v>GMF</v>
          </cell>
          <cell r="M1619" t="str">
            <v>Norsk Hydro</v>
          </cell>
          <cell r="N1619">
            <v>90</v>
          </cell>
          <cell r="O1619">
            <v>360000</v>
          </cell>
          <cell r="P1619">
            <v>0</v>
          </cell>
          <cell r="Q1619">
            <v>360000</v>
          </cell>
          <cell r="R1619">
            <v>-56</v>
          </cell>
          <cell r="S1619">
            <v>-224000</v>
          </cell>
          <cell r="T1619">
            <v>0</v>
          </cell>
          <cell r="U1619">
            <v>-224000</v>
          </cell>
          <cell r="V1619">
            <v>-25.13</v>
          </cell>
          <cell r="W1619">
            <v>-100520</v>
          </cell>
          <cell r="X1619">
            <v>0</v>
          </cell>
          <cell r="Y1619">
            <v>-100520</v>
          </cell>
        </row>
        <row r="1620">
          <cell r="A1620">
            <v>200211</v>
          </cell>
          <cell r="B1620" t="str">
            <v>ur123</v>
          </cell>
          <cell r="C1620" t="str">
            <v>ur</v>
          </cell>
          <cell r="D1620">
            <v>37584</v>
          </cell>
          <cell r="E1620">
            <v>37570</v>
          </cell>
          <cell r="F1620">
            <v>37584</v>
          </cell>
          <cell r="G1620">
            <v>37570</v>
          </cell>
          <cell r="H1620">
            <v>3000</v>
          </cell>
          <cell r="I1620">
            <v>3000</v>
          </cell>
          <cell r="J1620" t="str">
            <v>НовомосАзот</v>
          </cell>
          <cell r="K1620" t="str">
            <v>НовомосАзот</v>
          </cell>
          <cell r="L1620" t="str">
            <v>GMF</v>
          </cell>
          <cell r="M1620" t="str">
            <v>Fertiline</v>
          </cell>
          <cell r="N1620">
            <v>60</v>
          </cell>
          <cell r="O1620">
            <v>180000</v>
          </cell>
          <cell r="P1620">
            <v>0</v>
          </cell>
          <cell r="Q1620">
            <v>180000</v>
          </cell>
          <cell r="R1620">
            <v>-56</v>
          </cell>
          <cell r="S1620">
            <v>-168000</v>
          </cell>
          <cell r="T1620">
            <v>0</v>
          </cell>
          <cell r="U1620">
            <v>-168000</v>
          </cell>
          <cell r="V1620">
            <v>0</v>
          </cell>
          <cell r="W1620">
            <v>0</v>
          </cell>
          <cell r="X1620">
            <v>0</v>
          </cell>
          <cell r="Y1620">
            <v>0</v>
          </cell>
        </row>
        <row r="1621">
          <cell r="A1621">
            <v>200211</v>
          </cell>
          <cell r="B1621" t="str">
            <v>ur124</v>
          </cell>
          <cell r="C1621" t="str">
            <v>ur</v>
          </cell>
          <cell r="D1621">
            <v>37570</v>
          </cell>
          <cell r="E1621">
            <v>37574</v>
          </cell>
          <cell r="F1621">
            <v>37575</v>
          </cell>
          <cell r="G1621">
            <v>37574</v>
          </cell>
          <cell r="H1621">
            <v>2217.377</v>
          </cell>
          <cell r="I1621">
            <v>2217.377</v>
          </cell>
          <cell r="J1621" t="str">
            <v>НовомосАзот</v>
          </cell>
          <cell r="K1621" t="str">
            <v>НовомосАзот</v>
          </cell>
          <cell r="L1621" t="str">
            <v>GMF</v>
          </cell>
          <cell r="M1621" t="str">
            <v>Conagra</v>
          </cell>
          <cell r="N1621">
            <v>90</v>
          </cell>
          <cell r="O1621">
            <v>199563.93</v>
          </cell>
          <cell r="P1621">
            <v>199563.93</v>
          </cell>
          <cell r="Q1621">
            <v>0</v>
          </cell>
          <cell r="R1621">
            <v>-56</v>
          </cell>
          <cell r="S1621">
            <v>-124173.11</v>
          </cell>
          <cell r="T1621">
            <v>0</v>
          </cell>
          <cell r="U1621">
            <v>-124173.11</v>
          </cell>
          <cell r="V1621">
            <v>-25.13</v>
          </cell>
          <cell r="W1621">
            <v>-55722.68</v>
          </cell>
          <cell r="X1621">
            <v>0</v>
          </cell>
          <cell r="Y1621">
            <v>-55722.68</v>
          </cell>
        </row>
        <row r="1622">
          <cell r="A1622">
            <v>200211</v>
          </cell>
          <cell r="B1622" t="str">
            <v>ur125</v>
          </cell>
          <cell r="C1622" t="str">
            <v>ur</v>
          </cell>
          <cell r="D1622">
            <v>37573</v>
          </cell>
          <cell r="E1622">
            <v>37566</v>
          </cell>
          <cell r="F1622">
            <v>37573</v>
          </cell>
          <cell r="G1622">
            <v>37570</v>
          </cell>
          <cell r="H1622">
            <v>4000</v>
          </cell>
          <cell r="I1622">
            <v>4000</v>
          </cell>
          <cell r="J1622" t="str">
            <v>НВТИ</v>
          </cell>
          <cell r="K1622" t="str">
            <v>НВТИ</v>
          </cell>
          <cell r="L1622" t="str">
            <v>GMF</v>
          </cell>
          <cell r="M1622" t="str">
            <v>CMF</v>
          </cell>
          <cell r="N1622">
            <v>92</v>
          </cell>
          <cell r="O1622">
            <v>368000</v>
          </cell>
          <cell r="P1622">
            <v>257600</v>
          </cell>
          <cell r="Q1622">
            <v>110400</v>
          </cell>
          <cell r="R1622">
            <v>-53</v>
          </cell>
          <cell r="S1622">
            <v>-212000</v>
          </cell>
          <cell r="T1622">
            <v>0</v>
          </cell>
          <cell r="U1622">
            <v>-212000</v>
          </cell>
          <cell r="V1622">
            <v>0</v>
          </cell>
          <cell r="W1622">
            <v>0</v>
          </cell>
          <cell r="X1622">
            <v>0</v>
          </cell>
          <cell r="Y1622">
            <v>0</v>
          </cell>
        </row>
        <row r="1623">
          <cell r="A1623">
            <v>200211</v>
          </cell>
          <cell r="B1623" t="str">
            <v>ur126</v>
          </cell>
          <cell r="C1623" t="str">
            <v>ur</v>
          </cell>
          <cell r="D1623">
            <v>37580</v>
          </cell>
          <cell r="E1623">
            <v>37571</v>
          </cell>
          <cell r="F1623">
            <v>37580</v>
          </cell>
          <cell r="G1623">
            <v>37571</v>
          </cell>
          <cell r="H1623">
            <v>15000</v>
          </cell>
          <cell r="I1623">
            <v>15000</v>
          </cell>
          <cell r="J1623" t="str">
            <v>НВТИ</v>
          </cell>
          <cell r="K1623" t="str">
            <v>НВТИ</v>
          </cell>
          <cell r="L1623" t="str">
            <v>GMF</v>
          </cell>
          <cell r="M1623" t="str">
            <v>Transammonia</v>
          </cell>
          <cell r="N1623">
            <v>89</v>
          </cell>
          <cell r="O1623">
            <v>1335000</v>
          </cell>
          <cell r="P1623">
            <v>0</v>
          </cell>
          <cell r="Q1623">
            <v>1335000</v>
          </cell>
          <cell r="R1623">
            <v>-53</v>
          </cell>
          <cell r="S1623">
            <v>-795000</v>
          </cell>
          <cell r="T1623">
            <v>0</v>
          </cell>
          <cell r="U1623">
            <v>-795000</v>
          </cell>
          <cell r="V1623">
            <v>0</v>
          </cell>
          <cell r="W1623">
            <v>0</v>
          </cell>
          <cell r="X1623">
            <v>0</v>
          </cell>
          <cell r="Y1623">
            <v>0</v>
          </cell>
        </row>
        <row r="1624">
          <cell r="A1624">
            <v>200211</v>
          </cell>
          <cell r="B1624" t="str">
            <v>ur127</v>
          </cell>
          <cell r="C1624" t="str">
            <v>ur</v>
          </cell>
          <cell r="D1624">
            <v>37585</v>
          </cell>
          <cell r="E1624">
            <v>37545</v>
          </cell>
          <cell r="F1624">
            <v>37585</v>
          </cell>
          <cell r="G1624">
            <v>37571</v>
          </cell>
          <cell r="H1624">
            <v>15000</v>
          </cell>
          <cell r="I1624">
            <v>15000</v>
          </cell>
          <cell r="J1624" t="str">
            <v>НВТИ</v>
          </cell>
          <cell r="K1624" t="str">
            <v>НВТИ</v>
          </cell>
          <cell r="L1624" t="str">
            <v>GMF</v>
          </cell>
          <cell r="M1624" t="str">
            <v>Transammonia</v>
          </cell>
          <cell r="N1624">
            <v>85</v>
          </cell>
          <cell r="O1624">
            <v>1275000</v>
          </cell>
          <cell r="P1624">
            <v>0</v>
          </cell>
          <cell r="Q1624">
            <v>1275000</v>
          </cell>
          <cell r="R1624">
            <v>-53</v>
          </cell>
          <cell r="S1624">
            <v>-795000</v>
          </cell>
          <cell r="T1624">
            <v>0</v>
          </cell>
          <cell r="U1624">
            <v>-795000</v>
          </cell>
          <cell r="V1624">
            <v>0</v>
          </cell>
          <cell r="W1624">
            <v>0</v>
          </cell>
          <cell r="X1624">
            <v>0</v>
          </cell>
          <cell r="Y1624">
            <v>0</v>
          </cell>
        </row>
        <row r="1625">
          <cell r="A1625">
            <v>200211</v>
          </cell>
          <cell r="B1625" t="str">
            <v>ur128</v>
          </cell>
          <cell r="C1625" t="str">
            <v>ur</v>
          </cell>
          <cell r="D1625">
            <v>37590</v>
          </cell>
          <cell r="E1625">
            <v>37345</v>
          </cell>
          <cell r="F1625">
            <v>37590</v>
          </cell>
          <cell r="G1625">
            <v>37345</v>
          </cell>
          <cell r="H1625">
            <v>1000</v>
          </cell>
          <cell r="I1625">
            <v>1000</v>
          </cell>
          <cell r="J1625" t="str">
            <v>НовомосАзот</v>
          </cell>
          <cell r="K1625" t="str">
            <v>НовомосАзот</v>
          </cell>
          <cell r="L1625" t="str">
            <v>GMF</v>
          </cell>
          <cell r="M1625" t="str">
            <v>Chemical Products</v>
          </cell>
          <cell r="N1625">
            <v>72</v>
          </cell>
          <cell r="O1625">
            <v>72000</v>
          </cell>
          <cell r="P1625">
            <v>0</v>
          </cell>
          <cell r="Q1625">
            <v>72000</v>
          </cell>
          <cell r="R1625">
            <v>-56</v>
          </cell>
          <cell r="S1625">
            <v>-56000</v>
          </cell>
          <cell r="T1625">
            <v>0</v>
          </cell>
          <cell r="U1625">
            <v>-56000</v>
          </cell>
          <cell r="V1625">
            <v>0</v>
          </cell>
          <cell r="W1625">
            <v>0</v>
          </cell>
          <cell r="X1625">
            <v>0</v>
          </cell>
          <cell r="Y1625">
            <v>0</v>
          </cell>
        </row>
        <row r="1626">
          <cell r="A1626">
            <v>200211</v>
          </cell>
          <cell r="B1626" t="str">
            <v>ur129</v>
          </cell>
          <cell r="C1626" t="str">
            <v>ur</v>
          </cell>
          <cell r="D1626">
            <v>37590</v>
          </cell>
          <cell r="E1626">
            <v>37545</v>
          </cell>
          <cell r="F1626">
            <v>37590</v>
          </cell>
          <cell r="G1626">
            <v>37571</v>
          </cell>
          <cell r="H1626">
            <v>1000</v>
          </cell>
          <cell r="I1626">
            <v>1000</v>
          </cell>
          <cell r="J1626" t="str">
            <v>НовомосАзот</v>
          </cell>
          <cell r="K1626" t="str">
            <v>НовомосАзот</v>
          </cell>
          <cell r="L1626" t="str">
            <v>GMF</v>
          </cell>
          <cell r="M1626" t="str">
            <v>Chemical Products</v>
          </cell>
          <cell r="N1626">
            <v>76</v>
          </cell>
          <cell r="O1626">
            <v>76000</v>
          </cell>
          <cell r="P1626">
            <v>0</v>
          </cell>
          <cell r="Q1626">
            <v>76000</v>
          </cell>
          <cell r="R1626">
            <v>-61</v>
          </cell>
          <cell r="S1626">
            <v>-61000</v>
          </cell>
          <cell r="T1626">
            <v>0</v>
          </cell>
          <cell r="U1626">
            <v>-61000</v>
          </cell>
          <cell r="V1626">
            <v>0</v>
          </cell>
          <cell r="W1626">
            <v>0</v>
          </cell>
          <cell r="X1626">
            <v>0</v>
          </cell>
          <cell r="Y1626">
            <v>0</v>
          </cell>
        </row>
        <row r="1627">
          <cell r="A1627">
            <v>200204</v>
          </cell>
          <cell r="B1627" t="str">
            <v>ur13</v>
          </cell>
          <cell r="C1627" t="str">
            <v>ur</v>
          </cell>
          <cell r="D1627">
            <v>37356</v>
          </cell>
          <cell r="E1627">
            <v>37358</v>
          </cell>
          <cell r="F1627">
            <v>37356</v>
          </cell>
          <cell r="G1627">
            <v>37358</v>
          </cell>
          <cell r="H1627">
            <v>10075.857</v>
          </cell>
          <cell r="I1627">
            <v>10075.857</v>
          </cell>
          <cell r="J1627" t="str">
            <v>НевАзот</v>
          </cell>
          <cell r="K1627" t="str">
            <v>НевАзот</v>
          </cell>
          <cell r="L1627" t="str">
            <v>GMF</v>
          </cell>
          <cell r="M1627" t="str">
            <v>Indutech</v>
          </cell>
          <cell r="N1627">
            <v>87</v>
          </cell>
          <cell r="O1627">
            <v>876599.56</v>
          </cell>
          <cell r="P1627">
            <v>876599.56</v>
          </cell>
          <cell r="Q1627">
            <v>0</v>
          </cell>
          <cell r="R1627">
            <v>-56</v>
          </cell>
          <cell r="S1627">
            <v>-564247.99</v>
          </cell>
          <cell r="T1627">
            <v>-564247.99</v>
          </cell>
          <cell r="U1627">
            <v>0</v>
          </cell>
          <cell r="V1627">
            <v>0</v>
          </cell>
          <cell r="W1627">
            <v>0</v>
          </cell>
          <cell r="X1627">
            <v>0</v>
          </cell>
          <cell r="Y1627">
            <v>0</v>
          </cell>
        </row>
        <row r="1628">
          <cell r="A1628">
            <v>200211</v>
          </cell>
          <cell r="B1628" t="str">
            <v>ur130</v>
          </cell>
          <cell r="C1628" t="str">
            <v>ur</v>
          </cell>
          <cell r="D1628">
            <v>37572</v>
          </cell>
          <cell r="E1628">
            <v>37582</v>
          </cell>
          <cell r="F1628">
            <v>37587</v>
          </cell>
          <cell r="G1628">
            <v>37582</v>
          </cell>
          <cell r="H1628">
            <v>20000</v>
          </cell>
          <cell r="I1628">
            <v>20000</v>
          </cell>
          <cell r="J1628" t="str">
            <v>НовомосАзот</v>
          </cell>
          <cell r="K1628" t="str">
            <v>НовомосАзот</v>
          </cell>
          <cell r="L1628" t="str">
            <v>GMF</v>
          </cell>
          <cell r="M1628" t="str">
            <v>Indagro</v>
          </cell>
          <cell r="N1628">
            <v>88</v>
          </cell>
          <cell r="O1628">
            <v>1760000</v>
          </cell>
          <cell r="P1628">
            <v>1496000</v>
          </cell>
          <cell r="Q1628">
            <v>264000</v>
          </cell>
          <cell r="R1628">
            <v>-56</v>
          </cell>
          <cell r="S1628">
            <v>-1120000</v>
          </cell>
          <cell r="T1628">
            <v>0</v>
          </cell>
          <cell r="U1628">
            <v>-1120000</v>
          </cell>
          <cell r="V1628">
            <v>-25.13</v>
          </cell>
          <cell r="W1628">
            <v>-502600</v>
          </cell>
          <cell r="X1628">
            <v>-1560276.41</v>
          </cell>
          <cell r="Y1628">
            <v>1057676.4099999999</v>
          </cell>
        </row>
        <row r="1629">
          <cell r="A1629">
            <v>200204</v>
          </cell>
          <cell r="B1629" t="str">
            <v>ur14</v>
          </cell>
          <cell r="C1629" t="str">
            <v>ur</v>
          </cell>
          <cell r="D1629">
            <v>37341</v>
          </cell>
          <cell r="E1629">
            <v>37348</v>
          </cell>
          <cell r="F1629">
            <v>37341</v>
          </cell>
          <cell r="G1629">
            <v>37348</v>
          </cell>
          <cell r="H1629">
            <v>11997.62</v>
          </cell>
          <cell r="I1629">
            <v>11997.62</v>
          </cell>
          <cell r="J1629" t="str">
            <v>НевАзот</v>
          </cell>
          <cell r="K1629" t="str">
            <v>НевАзот</v>
          </cell>
          <cell r="L1629" t="str">
            <v>GMF</v>
          </cell>
          <cell r="M1629" t="str">
            <v>Transammonia</v>
          </cell>
          <cell r="N1629">
            <v>85.004800000000003</v>
          </cell>
          <cell r="O1629">
            <v>1019855.38</v>
          </cell>
          <cell r="P1629">
            <v>1019855.38</v>
          </cell>
          <cell r="Q1629">
            <v>0</v>
          </cell>
          <cell r="R1629">
            <v>-56</v>
          </cell>
          <cell r="S1629">
            <v>-671866.72</v>
          </cell>
          <cell r="T1629">
            <v>-671866.72</v>
          </cell>
          <cell r="U1629">
            <v>0</v>
          </cell>
          <cell r="V1629">
            <v>0</v>
          </cell>
          <cell r="W1629">
            <v>0</v>
          </cell>
          <cell r="X1629">
            <v>0</v>
          </cell>
          <cell r="Y1629">
            <v>0</v>
          </cell>
        </row>
        <row r="1630">
          <cell r="A1630">
            <v>200204</v>
          </cell>
          <cell r="B1630" t="str">
            <v>ur16</v>
          </cell>
          <cell r="C1630" t="str">
            <v>ur</v>
          </cell>
          <cell r="D1630">
            <v>37375</v>
          </cell>
          <cell r="E1630">
            <v>37370</v>
          </cell>
          <cell r="F1630">
            <v>37375</v>
          </cell>
          <cell r="G1630">
            <v>37370</v>
          </cell>
          <cell r="H1630">
            <v>5299.29</v>
          </cell>
          <cell r="I1630">
            <v>5299.29</v>
          </cell>
          <cell r="J1630" t="str">
            <v>НевАзот</v>
          </cell>
          <cell r="K1630" t="str">
            <v>НевАзот</v>
          </cell>
          <cell r="L1630" t="str">
            <v>GMF</v>
          </cell>
          <cell r="M1630" t="str">
            <v>Transammonia</v>
          </cell>
          <cell r="N1630">
            <v>82.302599999999998</v>
          </cell>
          <cell r="O1630">
            <v>436145.36</v>
          </cell>
          <cell r="P1630">
            <v>436145.36</v>
          </cell>
          <cell r="Q1630">
            <v>0</v>
          </cell>
          <cell r="R1630">
            <v>-56</v>
          </cell>
          <cell r="S1630">
            <v>-296760.24</v>
          </cell>
          <cell r="T1630">
            <v>-296760.24</v>
          </cell>
          <cell r="U1630">
            <v>0</v>
          </cell>
          <cell r="V1630">
            <v>0</v>
          </cell>
          <cell r="W1630">
            <v>0</v>
          </cell>
          <cell r="X1630">
            <v>0</v>
          </cell>
          <cell r="Y1630">
            <v>0</v>
          </cell>
        </row>
        <row r="1631">
          <cell r="A1631">
            <v>200206</v>
          </cell>
          <cell r="B1631" t="str">
            <v>ur17</v>
          </cell>
          <cell r="C1631" t="str">
            <v>ur</v>
          </cell>
          <cell r="D1631">
            <v>37412</v>
          </cell>
          <cell r="E1631">
            <v>37414</v>
          </cell>
          <cell r="F1631">
            <v>37412</v>
          </cell>
          <cell r="G1631">
            <v>37414</v>
          </cell>
          <cell r="H1631">
            <v>10000</v>
          </cell>
          <cell r="I1631">
            <v>10000</v>
          </cell>
          <cell r="J1631" t="str">
            <v>НевАзот</v>
          </cell>
          <cell r="K1631" t="str">
            <v>НевАзот</v>
          </cell>
          <cell r="L1631" t="str">
            <v>GMF</v>
          </cell>
          <cell r="M1631" t="str">
            <v>Transammonia</v>
          </cell>
          <cell r="N1631">
            <v>87</v>
          </cell>
          <cell r="O1631">
            <v>870000</v>
          </cell>
          <cell r="P1631">
            <v>870000</v>
          </cell>
          <cell r="Q1631">
            <v>0</v>
          </cell>
          <cell r="R1631">
            <v>-56</v>
          </cell>
          <cell r="S1631">
            <v>-560000</v>
          </cell>
          <cell r="T1631">
            <v>-560000</v>
          </cell>
          <cell r="U1631">
            <v>0</v>
          </cell>
          <cell r="V1631">
            <v>0</v>
          </cell>
          <cell r="W1631">
            <v>0</v>
          </cell>
          <cell r="X1631">
            <v>0</v>
          </cell>
          <cell r="Y1631">
            <v>0</v>
          </cell>
        </row>
        <row r="1632">
          <cell r="A1632">
            <v>200205</v>
          </cell>
          <cell r="B1632" t="str">
            <v>ur18</v>
          </cell>
          <cell r="C1632" t="str">
            <v>ur</v>
          </cell>
          <cell r="D1632">
            <v>37401</v>
          </cell>
          <cell r="E1632">
            <v>37400</v>
          </cell>
          <cell r="F1632">
            <v>37401</v>
          </cell>
          <cell r="G1632">
            <v>37400</v>
          </cell>
          <cell r="H1632">
            <v>4956.4589999999998</v>
          </cell>
          <cell r="I1632">
            <v>4956.4589999999998</v>
          </cell>
          <cell r="J1632" t="str">
            <v>НевАзот</v>
          </cell>
          <cell r="K1632" t="str">
            <v>НевАзот</v>
          </cell>
          <cell r="L1632" t="str">
            <v>GMF</v>
          </cell>
          <cell r="M1632" t="str">
            <v>Transammonia</v>
          </cell>
          <cell r="N1632">
            <v>86.413300000000007</v>
          </cell>
          <cell r="O1632">
            <v>428303.74</v>
          </cell>
          <cell r="P1632">
            <v>428303.74</v>
          </cell>
          <cell r="Q1632">
            <v>0</v>
          </cell>
          <cell r="R1632">
            <v>-56</v>
          </cell>
          <cell r="S1632">
            <v>-277561.7</v>
          </cell>
          <cell r="T1632">
            <v>-277561.7</v>
          </cell>
          <cell r="U1632">
            <v>0</v>
          </cell>
          <cell r="V1632">
            <v>0</v>
          </cell>
          <cell r="W1632">
            <v>0</v>
          </cell>
          <cell r="X1632">
            <v>0</v>
          </cell>
          <cell r="Y1632">
            <v>0</v>
          </cell>
        </row>
        <row r="1633">
          <cell r="A1633">
            <v>200206</v>
          </cell>
          <cell r="B1633" t="str">
            <v>ur19</v>
          </cell>
          <cell r="C1633" t="str">
            <v>ur</v>
          </cell>
          <cell r="D1633">
            <v>37412</v>
          </cell>
          <cell r="E1633">
            <v>37414</v>
          </cell>
          <cell r="F1633">
            <v>37412</v>
          </cell>
          <cell r="G1633">
            <v>37414</v>
          </cell>
          <cell r="H1633">
            <v>4999.1760000000004</v>
          </cell>
          <cell r="I1633">
            <v>4999.1760000000004</v>
          </cell>
          <cell r="J1633" t="str">
            <v>НевАзот</v>
          </cell>
          <cell r="K1633" t="str">
            <v>НевАзот</v>
          </cell>
          <cell r="L1633" t="str">
            <v>GMF</v>
          </cell>
          <cell r="M1633" t="str">
            <v>Transammonia</v>
          </cell>
          <cell r="N1633">
            <v>84.404300000000006</v>
          </cell>
          <cell r="O1633">
            <v>421951.86</v>
          </cell>
          <cell r="P1633">
            <v>421649.52</v>
          </cell>
          <cell r="Q1633">
            <v>302.33999999999997</v>
          </cell>
          <cell r="R1633">
            <v>-56</v>
          </cell>
          <cell r="S1633">
            <v>-279953.86</v>
          </cell>
          <cell r="T1633">
            <v>-279953.86</v>
          </cell>
          <cell r="U1633">
            <v>0</v>
          </cell>
          <cell r="V1633">
            <v>0</v>
          </cell>
          <cell r="W1633">
            <v>0</v>
          </cell>
          <cell r="X1633">
            <v>0</v>
          </cell>
          <cell r="Y1633">
            <v>0</v>
          </cell>
        </row>
        <row r="1634">
          <cell r="A1634">
            <v>200206</v>
          </cell>
          <cell r="B1634" t="str">
            <v>ur20</v>
          </cell>
          <cell r="C1634" t="str">
            <v>ur</v>
          </cell>
          <cell r="D1634">
            <v>37434</v>
          </cell>
          <cell r="E1634">
            <v>37437</v>
          </cell>
          <cell r="F1634">
            <v>37434</v>
          </cell>
          <cell r="G1634">
            <v>37437</v>
          </cell>
          <cell r="H1634">
            <v>9928.4809999999998</v>
          </cell>
          <cell r="I1634">
            <v>9928.4809999999998</v>
          </cell>
          <cell r="J1634" t="str">
            <v>НевАзот</v>
          </cell>
          <cell r="K1634" t="str">
            <v>НевАзот</v>
          </cell>
          <cell r="L1634" t="str">
            <v>GMF</v>
          </cell>
          <cell r="M1634" t="str">
            <v>Transammonia</v>
          </cell>
          <cell r="N1634">
            <v>82.547799999999995</v>
          </cell>
          <cell r="O1634">
            <v>819574.68</v>
          </cell>
          <cell r="P1634">
            <v>819574.68</v>
          </cell>
          <cell r="Q1634">
            <v>0</v>
          </cell>
          <cell r="R1634">
            <v>-56</v>
          </cell>
          <cell r="S1634">
            <v>-555994.93999999994</v>
          </cell>
          <cell r="T1634">
            <v>-555994.93999999994</v>
          </cell>
          <cell r="U1634">
            <v>0</v>
          </cell>
          <cell r="V1634">
            <v>0</v>
          </cell>
          <cell r="W1634">
            <v>0</v>
          </cell>
          <cell r="X1634">
            <v>0</v>
          </cell>
          <cell r="Y1634">
            <v>0</v>
          </cell>
        </row>
        <row r="1635">
          <cell r="A1635">
            <v>200206</v>
          </cell>
          <cell r="B1635" t="str">
            <v>ur21</v>
          </cell>
          <cell r="C1635" t="str">
            <v>ur</v>
          </cell>
          <cell r="D1635">
            <v>37437</v>
          </cell>
          <cell r="E1635">
            <v>37431</v>
          </cell>
          <cell r="F1635">
            <v>37437</v>
          </cell>
          <cell r="G1635">
            <v>37431</v>
          </cell>
          <cell r="H1635">
            <v>3080</v>
          </cell>
          <cell r="I1635">
            <v>3080</v>
          </cell>
          <cell r="J1635" t="str">
            <v>НевАзот</v>
          </cell>
          <cell r="K1635" t="str">
            <v>НевАзот</v>
          </cell>
          <cell r="L1635" t="str">
            <v>GMF</v>
          </cell>
          <cell r="M1635" t="str">
            <v>Transammonia</v>
          </cell>
          <cell r="N1635">
            <v>92</v>
          </cell>
          <cell r="O1635">
            <v>283360</v>
          </cell>
          <cell r="P1635">
            <v>283360</v>
          </cell>
          <cell r="Q1635">
            <v>0</v>
          </cell>
          <cell r="R1635">
            <v>-56</v>
          </cell>
          <cell r="S1635">
            <v>-172480</v>
          </cell>
          <cell r="T1635">
            <v>-172480</v>
          </cell>
          <cell r="U1635">
            <v>0</v>
          </cell>
          <cell r="V1635">
            <v>0</v>
          </cell>
          <cell r="W1635">
            <v>0</v>
          </cell>
          <cell r="X1635">
            <v>0</v>
          </cell>
          <cell r="Y1635">
            <v>0</v>
          </cell>
        </row>
        <row r="1636">
          <cell r="A1636">
            <v>200207</v>
          </cell>
          <cell r="B1636" t="str">
            <v>ur22</v>
          </cell>
          <cell r="C1636" t="str">
            <v>ur</v>
          </cell>
          <cell r="D1636">
            <v>37438</v>
          </cell>
          <cell r="E1636">
            <v>37444</v>
          </cell>
          <cell r="F1636">
            <v>37438</v>
          </cell>
          <cell r="G1636">
            <v>37444</v>
          </cell>
          <cell r="H1636">
            <v>1100</v>
          </cell>
          <cell r="I1636">
            <v>1100</v>
          </cell>
          <cell r="J1636" t="str">
            <v>НевАзот</v>
          </cell>
          <cell r="K1636" t="str">
            <v>НевАзот</v>
          </cell>
          <cell r="L1636" t="str">
            <v>GMF</v>
          </cell>
          <cell r="M1636" t="str">
            <v>Transammonia</v>
          </cell>
          <cell r="N1636">
            <v>85.207400000000007</v>
          </cell>
          <cell r="O1636">
            <v>93728.09</v>
          </cell>
          <cell r="P1636">
            <v>93769.74</v>
          </cell>
          <cell r="Q1636">
            <v>-41.65</v>
          </cell>
          <cell r="R1636">
            <v>-56</v>
          </cell>
          <cell r="S1636">
            <v>-61600</v>
          </cell>
          <cell r="T1636">
            <v>-61600</v>
          </cell>
          <cell r="U1636">
            <v>0</v>
          </cell>
          <cell r="V1636">
            <v>0</v>
          </cell>
          <cell r="W1636">
            <v>0</v>
          </cell>
          <cell r="X1636">
            <v>0</v>
          </cell>
          <cell r="Y1636">
            <v>0</v>
          </cell>
        </row>
        <row r="1637">
          <cell r="A1637">
            <v>200207</v>
          </cell>
          <cell r="B1637" t="str">
            <v>ur23</v>
          </cell>
          <cell r="C1637" t="str">
            <v>ur</v>
          </cell>
          <cell r="D1637">
            <v>37444</v>
          </cell>
          <cell r="E1637">
            <v>37446</v>
          </cell>
          <cell r="F1637">
            <v>37444</v>
          </cell>
          <cell r="G1637">
            <v>37446</v>
          </cell>
          <cell r="H1637">
            <v>5324.4319999999998</v>
          </cell>
          <cell r="I1637">
            <v>5324.4319999999998</v>
          </cell>
          <cell r="J1637" t="str">
            <v>НевАзот</v>
          </cell>
          <cell r="K1637" t="str">
            <v>НевАзот</v>
          </cell>
          <cell r="L1637" t="str">
            <v>GMF</v>
          </cell>
          <cell r="M1637" t="str">
            <v>Transammonia</v>
          </cell>
          <cell r="N1637">
            <v>85.118700000000004</v>
          </cell>
          <cell r="O1637">
            <v>453208.52</v>
          </cell>
          <cell r="P1637">
            <v>453208.52</v>
          </cell>
          <cell r="Q1637">
            <v>0</v>
          </cell>
          <cell r="R1637">
            <v>-56</v>
          </cell>
          <cell r="S1637">
            <v>-298168.19</v>
          </cell>
          <cell r="T1637">
            <v>-298168.19</v>
          </cell>
          <cell r="U1637">
            <v>0</v>
          </cell>
          <cell r="V1637">
            <v>0</v>
          </cell>
          <cell r="W1637">
            <v>0</v>
          </cell>
          <cell r="X1637">
            <v>0</v>
          </cell>
          <cell r="Y1637">
            <v>0</v>
          </cell>
        </row>
        <row r="1638">
          <cell r="A1638">
            <v>200208</v>
          </cell>
          <cell r="B1638" t="str">
            <v>ur24</v>
          </cell>
          <cell r="C1638" t="str">
            <v>ur</v>
          </cell>
          <cell r="D1638">
            <v>37474</v>
          </cell>
          <cell r="E1638">
            <v>37484</v>
          </cell>
          <cell r="F1638">
            <v>37477</v>
          </cell>
          <cell r="G1638">
            <v>37484</v>
          </cell>
          <cell r="H1638">
            <v>8799.4959999999992</v>
          </cell>
          <cell r="I1638">
            <v>8799.4959999999992</v>
          </cell>
          <cell r="J1638" t="str">
            <v>НевАзот</v>
          </cell>
          <cell r="K1638" t="str">
            <v>НевАзот</v>
          </cell>
          <cell r="L1638" t="str">
            <v>GMF</v>
          </cell>
          <cell r="M1638" t="str">
            <v>Transammonia</v>
          </cell>
          <cell r="N1638">
            <v>97.862899999999996</v>
          </cell>
          <cell r="O1638">
            <v>861143.84</v>
          </cell>
          <cell r="P1638">
            <v>860612.76</v>
          </cell>
          <cell r="Q1638">
            <v>531.08000000000004</v>
          </cell>
          <cell r="R1638">
            <v>-56</v>
          </cell>
          <cell r="S1638">
            <v>-492771.78</v>
          </cell>
          <cell r="T1638">
            <v>-492771.78</v>
          </cell>
          <cell r="U1638">
            <v>0</v>
          </cell>
          <cell r="V1638">
            <v>0</v>
          </cell>
          <cell r="W1638">
            <v>0</v>
          </cell>
          <cell r="X1638">
            <v>0</v>
          </cell>
          <cell r="Y1638">
            <v>0</v>
          </cell>
        </row>
        <row r="1639">
          <cell r="A1639">
            <v>200207</v>
          </cell>
          <cell r="B1639" t="str">
            <v>ur26</v>
          </cell>
          <cell r="C1639" t="str">
            <v>ur</v>
          </cell>
          <cell r="D1639">
            <v>37438</v>
          </cell>
          <cell r="E1639">
            <v>37444</v>
          </cell>
          <cell r="F1639">
            <v>37438</v>
          </cell>
          <cell r="G1639">
            <v>37444</v>
          </cell>
          <cell r="H1639">
            <v>2046.7739999999999</v>
          </cell>
          <cell r="I1639">
            <v>2046.7739999999999</v>
          </cell>
          <cell r="J1639" t="str">
            <v>НевАзот</v>
          </cell>
          <cell r="K1639" t="str">
            <v>НевАзот</v>
          </cell>
          <cell r="L1639" t="str">
            <v>GMF</v>
          </cell>
          <cell r="M1639" t="str">
            <v>Transammonia</v>
          </cell>
          <cell r="N1639">
            <v>92</v>
          </cell>
          <cell r="O1639">
            <v>188303.21</v>
          </cell>
          <cell r="P1639">
            <v>188303.21</v>
          </cell>
          <cell r="Q1639">
            <v>0</v>
          </cell>
          <cell r="R1639">
            <v>-56</v>
          </cell>
          <cell r="S1639">
            <v>-114619.34</v>
          </cell>
          <cell r="T1639">
            <v>-114619.34</v>
          </cell>
          <cell r="U1639">
            <v>0</v>
          </cell>
          <cell r="V1639">
            <v>0</v>
          </cell>
          <cell r="W1639">
            <v>0</v>
          </cell>
          <cell r="X1639">
            <v>0</v>
          </cell>
          <cell r="Y1639">
            <v>0</v>
          </cell>
        </row>
        <row r="1640">
          <cell r="A1640">
            <v>200207</v>
          </cell>
          <cell r="B1640" t="str">
            <v>ur27</v>
          </cell>
          <cell r="C1640" t="str">
            <v>ur</v>
          </cell>
          <cell r="D1640">
            <v>37453</v>
          </cell>
          <cell r="E1640">
            <v>37456</v>
          </cell>
          <cell r="F1640">
            <v>37453</v>
          </cell>
          <cell r="G1640">
            <v>37456</v>
          </cell>
          <cell r="H1640">
            <v>2937.8</v>
          </cell>
          <cell r="I1640">
            <v>2937.8</v>
          </cell>
          <cell r="J1640" t="str">
            <v>НовомосАзот</v>
          </cell>
          <cell r="K1640" t="str">
            <v>НовомосАзот</v>
          </cell>
          <cell r="L1640" t="str">
            <v>GMF</v>
          </cell>
          <cell r="M1640" t="str">
            <v>TTT</v>
          </cell>
          <cell r="N1640">
            <v>70</v>
          </cell>
          <cell r="O1640">
            <v>205646</v>
          </cell>
          <cell r="P1640">
            <v>205646</v>
          </cell>
          <cell r="Q1640">
            <v>0</v>
          </cell>
          <cell r="R1640">
            <v>-56</v>
          </cell>
          <cell r="S1640">
            <v>-164516.79999999999</v>
          </cell>
          <cell r="T1640">
            <v>-164516.79999999999</v>
          </cell>
          <cell r="U1640">
            <v>0</v>
          </cell>
          <cell r="V1640">
            <v>0</v>
          </cell>
          <cell r="W1640">
            <v>0</v>
          </cell>
          <cell r="X1640">
            <v>0</v>
          </cell>
          <cell r="Y1640">
            <v>0</v>
          </cell>
        </row>
        <row r="1641">
          <cell r="A1641">
            <v>200207</v>
          </cell>
          <cell r="B1641" t="str">
            <v>ur28</v>
          </cell>
          <cell r="C1641" t="str">
            <v>ur</v>
          </cell>
          <cell r="D1641">
            <v>37459</v>
          </cell>
          <cell r="E1641">
            <v>37461</v>
          </cell>
          <cell r="F1641">
            <v>37459</v>
          </cell>
          <cell r="G1641">
            <v>37461</v>
          </cell>
          <cell r="H1641">
            <v>2964.3</v>
          </cell>
          <cell r="I1641">
            <v>2964.3</v>
          </cell>
          <cell r="J1641" t="str">
            <v>НовомосАзот</v>
          </cell>
          <cell r="K1641" t="str">
            <v>НовомосАзот</v>
          </cell>
          <cell r="L1641" t="str">
            <v>GMF</v>
          </cell>
          <cell r="M1641" t="str">
            <v>SVL</v>
          </cell>
          <cell r="N1641">
            <v>73</v>
          </cell>
          <cell r="O1641">
            <v>216393.9</v>
          </cell>
          <cell r="P1641">
            <v>216393.9</v>
          </cell>
          <cell r="Q1641">
            <v>0</v>
          </cell>
          <cell r="R1641">
            <v>-56</v>
          </cell>
          <cell r="S1641">
            <v>-166000.79999999999</v>
          </cell>
          <cell r="T1641">
            <v>-166000.79999999999</v>
          </cell>
          <cell r="U1641">
            <v>0</v>
          </cell>
          <cell r="V1641">
            <v>0</v>
          </cell>
          <cell r="W1641">
            <v>0</v>
          </cell>
          <cell r="X1641">
            <v>0</v>
          </cell>
          <cell r="Y1641">
            <v>0</v>
          </cell>
        </row>
        <row r="1642">
          <cell r="A1642">
            <v>200209</v>
          </cell>
          <cell r="B1642" t="str">
            <v>ur29</v>
          </cell>
          <cell r="C1642" t="str">
            <v>ur</v>
          </cell>
          <cell r="D1642">
            <v>37499</v>
          </cell>
          <cell r="E1642">
            <v>37502</v>
          </cell>
          <cell r="F1642">
            <v>37499</v>
          </cell>
          <cell r="G1642">
            <v>37502</v>
          </cell>
          <cell r="H1642">
            <v>4750</v>
          </cell>
          <cell r="I1642">
            <v>4750</v>
          </cell>
          <cell r="J1642" t="str">
            <v>НевАзот</v>
          </cell>
          <cell r="K1642" t="str">
            <v>НевАзот</v>
          </cell>
          <cell r="L1642" t="str">
            <v>GMF</v>
          </cell>
          <cell r="M1642" t="str">
            <v>Transammonia</v>
          </cell>
          <cell r="N1642">
            <v>100</v>
          </cell>
          <cell r="O1642">
            <v>475000</v>
          </cell>
          <cell r="P1642">
            <v>475000</v>
          </cell>
          <cell r="Q1642">
            <v>0</v>
          </cell>
          <cell r="R1642">
            <v>-56</v>
          </cell>
          <cell r="S1642">
            <v>-266000</v>
          </cell>
          <cell r="T1642">
            <v>-266000</v>
          </cell>
          <cell r="U1642">
            <v>0</v>
          </cell>
          <cell r="V1642">
            <v>0</v>
          </cell>
          <cell r="W1642">
            <v>0</v>
          </cell>
          <cell r="X1642">
            <v>0</v>
          </cell>
          <cell r="Y1642">
            <v>0</v>
          </cell>
        </row>
        <row r="1643">
          <cell r="A1643">
            <v>200209</v>
          </cell>
          <cell r="B1643" t="str">
            <v>ur30</v>
          </cell>
          <cell r="C1643" t="str">
            <v>ur</v>
          </cell>
          <cell r="D1643">
            <v>37511</v>
          </cell>
          <cell r="E1643">
            <v>37510</v>
          </cell>
          <cell r="F1643">
            <v>37511</v>
          </cell>
          <cell r="G1643">
            <v>37510</v>
          </cell>
          <cell r="H1643">
            <v>7645.634</v>
          </cell>
          <cell r="I1643">
            <v>7645.634</v>
          </cell>
          <cell r="J1643" t="str">
            <v>НевАзот</v>
          </cell>
          <cell r="K1643" t="str">
            <v>НевАзот</v>
          </cell>
          <cell r="L1643" t="str">
            <v>GMF</v>
          </cell>
          <cell r="M1643" t="str">
            <v>Transammonia</v>
          </cell>
          <cell r="N1643">
            <v>84.1233</v>
          </cell>
          <cell r="O1643">
            <v>643175.94999999995</v>
          </cell>
          <cell r="P1643">
            <v>643174.43000000005</v>
          </cell>
          <cell r="Q1643">
            <v>1.52</v>
          </cell>
          <cell r="R1643">
            <v>-56</v>
          </cell>
          <cell r="S1643">
            <v>-428155.5</v>
          </cell>
          <cell r="T1643">
            <v>-428155.5</v>
          </cell>
          <cell r="U1643">
            <v>0</v>
          </cell>
          <cell r="V1643">
            <v>0</v>
          </cell>
          <cell r="W1643">
            <v>0</v>
          </cell>
          <cell r="X1643">
            <v>0</v>
          </cell>
          <cell r="Y1643">
            <v>0</v>
          </cell>
        </row>
        <row r="1644">
          <cell r="A1644">
            <v>200207</v>
          </cell>
          <cell r="B1644" t="str">
            <v>ur31</v>
          </cell>
          <cell r="C1644" t="str">
            <v>ur</v>
          </cell>
          <cell r="D1644">
            <v>37462</v>
          </cell>
          <cell r="E1644">
            <v>37461</v>
          </cell>
          <cell r="F1644">
            <v>37462</v>
          </cell>
          <cell r="G1644">
            <v>37461</v>
          </cell>
          <cell r="H1644">
            <v>377.9</v>
          </cell>
          <cell r="I1644">
            <v>377.9</v>
          </cell>
          <cell r="J1644" t="str">
            <v>НовомосАзот</v>
          </cell>
          <cell r="K1644" t="str">
            <v>НовомосАзот</v>
          </cell>
          <cell r="L1644" t="str">
            <v>GMF</v>
          </cell>
          <cell r="M1644" t="str">
            <v>Lifosa</v>
          </cell>
          <cell r="N1644">
            <v>88</v>
          </cell>
          <cell r="O1644">
            <v>33255.199999999997</v>
          </cell>
          <cell r="P1644">
            <v>33255.199999999997</v>
          </cell>
          <cell r="Q1644">
            <v>0</v>
          </cell>
          <cell r="R1644">
            <v>-56</v>
          </cell>
          <cell r="S1644">
            <v>-21162.400000000001</v>
          </cell>
          <cell r="T1644">
            <v>-21162.400000000001</v>
          </cell>
          <cell r="U1644">
            <v>0</v>
          </cell>
          <cell r="V1644">
            <v>-15.5541</v>
          </cell>
          <cell r="W1644">
            <v>-5877.9</v>
          </cell>
          <cell r="X1644">
            <v>-5877.9</v>
          </cell>
          <cell r="Y1644">
            <v>0</v>
          </cell>
        </row>
        <row r="1645">
          <cell r="A1645">
            <v>200207</v>
          </cell>
          <cell r="B1645" t="str">
            <v>ur33</v>
          </cell>
          <cell r="C1645" t="str">
            <v>ur</v>
          </cell>
          <cell r="D1645">
            <v>37468</v>
          </cell>
          <cell r="E1645">
            <v>37466</v>
          </cell>
          <cell r="F1645">
            <v>37468</v>
          </cell>
          <cell r="G1645">
            <v>37466</v>
          </cell>
          <cell r="H1645">
            <v>2957.3</v>
          </cell>
          <cell r="I1645">
            <v>2957.3</v>
          </cell>
          <cell r="J1645" t="str">
            <v>НовомосАзот</v>
          </cell>
          <cell r="K1645" t="str">
            <v>НовомосАзот</v>
          </cell>
          <cell r="L1645" t="str">
            <v>GMF</v>
          </cell>
          <cell r="M1645" t="str">
            <v>TTT</v>
          </cell>
          <cell r="N1645">
            <v>77</v>
          </cell>
          <cell r="O1645">
            <v>227712.1</v>
          </cell>
          <cell r="P1645">
            <v>227712.1</v>
          </cell>
          <cell r="Q1645">
            <v>0</v>
          </cell>
          <cell r="R1645">
            <v>-56</v>
          </cell>
          <cell r="S1645">
            <v>-165608.79999999999</v>
          </cell>
          <cell r="T1645">
            <v>-165608.79999999999</v>
          </cell>
          <cell r="U1645">
            <v>0</v>
          </cell>
          <cell r="V1645">
            <v>0</v>
          </cell>
          <cell r="W1645">
            <v>0</v>
          </cell>
          <cell r="X1645">
            <v>0</v>
          </cell>
          <cell r="Y1645">
            <v>0</v>
          </cell>
        </row>
        <row r="1646">
          <cell r="A1646">
            <v>200209</v>
          </cell>
          <cell r="B1646" t="str">
            <v>ur34</v>
          </cell>
          <cell r="C1646" t="str">
            <v>ur</v>
          </cell>
          <cell r="D1646">
            <v>37480</v>
          </cell>
          <cell r="E1646">
            <v>37489</v>
          </cell>
          <cell r="F1646">
            <v>37512</v>
          </cell>
          <cell r="G1646">
            <v>37516</v>
          </cell>
          <cell r="H1646">
            <v>9545.5630000000001</v>
          </cell>
          <cell r="I1646">
            <v>9545.5630000000001</v>
          </cell>
          <cell r="J1646" t="str">
            <v>НовомосАзот</v>
          </cell>
          <cell r="K1646" t="str">
            <v>НовомосАзот</v>
          </cell>
          <cell r="L1646" t="str">
            <v>GMF</v>
          </cell>
          <cell r="M1646" t="str">
            <v>Indagro</v>
          </cell>
          <cell r="N1646">
            <v>90</v>
          </cell>
          <cell r="O1646">
            <v>859100.67</v>
          </cell>
          <cell r="P1646">
            <v>859100.67</v>
          </cell>
          <cell r="Q1646">
            <v>0</v>
          </cell>
          <cell r="R1646">
            <v>-56</v>
          </cell>
          <cell r="S1646">
            <v>-534551.53</v>
          </cell>
          <cell r="T1646">
            <v>0</v>
          </cell>
          <cell r="U1646">
            <v>-534551.53</v>
          </cell>
          <cell r="V1646">
            <v>-24.5</v>
          </cell>
          <cell r="W1646">
            <v>-233866.29</v>
          </cell>
          <cell r="X1646">
            <v>-74279.48</v>
          </cell>
          <cell r="Y1646">
            <v>-159586.81</v>
          </cell>
        </row>
        <row r="1647">
          <cell r="A1647">
            <v>200208</v>
          </cell>
          <cell r="B1647" t="str">
            <v>ur35</v>
          </cell>
          <cell r="C1647" t="str">
            <v>ur</v>
          </cell>
          <cell r="D1647">
            <v>37473</v>
          </cell>
          <cell r="E1647">
            <v>37485</v>
          </cell>
          <cell r="F1647">
            <v>37473</v>
          </cell>
          <cell r="G1647">
            <v>37485</v>
          </cell>
          <cell r="H1647">
            <v>1360.7</v>
          </cell>
          <cell r="I1647">
            <v>1360.7</v>
          </cell>
          <cell r="J1647" t="str">
            <v>НовомосАзот</v>
          </cell>
          <cell r="K1647" t="str">
            <v>НовомосАзот</v>
          </cell>
          <cell r="L1647" t="str">
            <v>GMF</v>
          </cell>
          <cell r="M1647" t="str">
            <v>Lifosa</v>
          </cell>
          <cell r="N1647">
            <v>88</v>
          </cell>
          <cell r="O1647">
            <v>119741.6</v>
          </cell>
          <cell r="P1647">
            <v>0</v>
          </cell>
          <cell r="Q1647">
            <v>119741.6</v>
          </cell>
          <cell r="R1647">
            <v>-58</v>
          </cell>
          <cell r="S1647">
            <v>-78920.600000000006</v>
          </cell>
          <cell r="T1647">
            <v>0</v>
          </cell>
          <cell r="U1647">
            <v>-78920.600000000006</v>
          </cell>
          <cell r="V1647">
            <v>-18.334700000000002</v>
          </cell>
          <cell r="W1647">
            <v>-24948</v>
          </cell>
          <cell r="X1647">
            <v>-24948</v>
          </cell>
          <cell r="Y1647">
            <v>0</v>
          </cell>
        </row>
        <row r="1648">
          <cell r="A1648">
            <v>200208</v>
          </cell>
          <cell r="B1648" t="str">
            <v>ur38</v>
          </cell>
          <cell r="C1648" t="str">
            <v>ur</v>
          </cell>
          <cell r="D1648">
            <v>37488</v>
          </cell>
          <cell r="E1648">
            <v>37496</v>
          </cell>
          <cell r="F1648">
            <v>37488</v>
          </cell>
          <cell r="G1648">
            <v>37496</v>
          </cell>
          <cell r="H1648">
            <v>5904.9</v>
          </cell>
          <cell r="I1648">
            <v>5904.9</v>
          </cell>
          <cell r="J1648" t="str">
            <v>НовомосАзот</v>
          </cell>
          <cell r="K1648" t="str">
            <v>НовомосАзот</v>
          </cell>
          <cell r="L1648" t="str">
            <v>GMF</v>
          </cell>
          <cell r="M1648" t="str">
            <v>Alpha Maima</v>
          </cell>
          <cell r="N1648">
            <v>76</v>
          </cell>
          <cell r="O1648">
            <v>448772.4</v>
          </cell>
          <cell r="P1648">
            <v>448772.4</v>
          </cell>
          <cell r="Q1648">
            <v>0</v>
          </cell>
          <cell r="R1648">
            <v>-58</v>
          </cell>
          <cell r="S1648">
            <v>-342484.2</v>
          </cell>
          <cell r="T1648">
            <v>0</v>
          </cell>
          <cell r="U1648">
            <v>-342484.2</v>
          </cell>
          <cell r="V1648">
            <v>0</v>
          </cell>
          <cell r="W1648">
            <v>0</v>
          </cell>
          <cell r="X1648">
            <v>0</v>
          </cell>
          <cell r="Y1648">
            <v>0</v>
          </cell>
        </row>
        <row r="1649">
          <cell r="A1649">
            <v>200208</v>
          </cell>
          <cell r="B1649" t="str">
            <v>ur42</v>
          </cell>
          <cell r="C1649" t="str">
            <v>ur</v>
          </cell>
          <cell r="D1649">
            <v>37480</v>
          </cell>
          <cell r="E1649">
            <v>37485</v>
          </cell>
          <cell r="F1649">
            <v>37504</v>
          </cell>
          <cell r="G1649">
            <v>37485</v>
          </cell>
          <cell r="H1649">
            <v>5480.7</v>
          </cell>
          <cell r="I1649">
            <v>5480.7</v>
          </cell>
          <cell r="J1649" t="str">
            <v>НовомосАзот</v>
          </cell>
          <cell r="K1649" t="str">
            <v>НовомосАзот</v>
          </cell>
          <cell r="L1649" t="str">
            <v>GMF</v>
          </cell>
          <cell r="M1649" t="str">
            <v>Transammonia</v>
          </cell>
          <cell r="N1649">
            <v>90.53</v>
          </cell>
          <cell r="O1649">
            <v>496167.77</v>
          </cell>
          <cell r="P1649">
            <v>496167.77</v>
          </cell>
          <cell r="Q1649">
            <v>0</v>
          </cell>
          <cell r="R1649">
            <v>-58</v>
          </cell>
          <cell r="S1649">
            <v>-317880.59999999998</v>
          </cell>
          <cell r="T1649">
            <v>0</v>
          </cell>
          <cell r="U1649">
            <v>-317880.59999999998</v>
          </cell>
          <cell r="V1649">
            <v>-8.67</v>
          </cell>
          <cell r="W1649">
            <v>-47517.67</v>
          </cell>
          <cell r="X1649">
            <v>-47517.67</v>
          </cell>
          <cell r="Y1649">
            <v>0</v>
          </cell>
        </row>
        <row r="1650">
          <cell r="A1650">
            <v>200209</v>
          </cell>
          <cell r="B1650" t="str">
            <v>ur43</v>
          </cell>
          <cell r="C1650" t="str">
            <v>ur</v>
          </cell>
          <cell r="D1650">
            <v>37499</v>
          </cell>
          <cell r="E1650">
            <v>37502</v>
          </cell>
          <cell r="F1650">
            <v>37499</v>
          </cell>
          <cell r="G1650">
            <v>37502</v>
          </cell>
          <cell r="H1650">
            <v>3243.5369999999998</v>
          </cell>
          <cell r="I1650">
            <v>3243.5369999999998</v>
          </cell>
          <cell r="J1650" t="str">
            <v>НевАзот</v>
          </cell>
          <cell r="K1650" t="str">
            <v>НевАзот</v>
          </cell>
          <cell r="L1650" t="str">
            <v>GMF</v>
          </cell>
          <cell r="M1650" t="str">
            <v>Transammonia</v>
          </cell>
          <cell r="N1650">
            <v>90.766199999999998</v>
          </cell>
          <cell r="O1650">
            <v>294403.37</v>
          </cell>
          <cell r="P1650">
            <v>294403.37</v>
          </cell>
          <cell r="Q1650">
            <v>0</v>
          </cell>
          <cell r="R1650">
            <v>-56</v>
          </cell>
          <cell r="S1650">
            <v>-181638.07</v>
          </cell>
          <cell r="T1650">
            <v>-181638.07</v>
          </cell>
          <cell r="U1650">
            <v>0</v>
          </cell>
          <cell r="V1650">
            <v>0</v>
          </cell>
          <cell r="W1650">
            <v>0</v>
          </cell>
          <cell r="X1650">
            <v>0</v>
          </cell>
          <cell r="Y1650">
            <v>0</v>
          </cell>
        </row>
        <row r="1651">
          <cell r="A1651">
            <v>200209</v>
          </cell>
          <cell r="B1651" t="str">
            <v>ur44</v>
          </cell>
          <cell r="C1651" t="str">
            <v>ur</v>
          </cell>
          <cell r="D1651">
            <v>37524</v>
          </cell>
          <cell r="E1651">
            <v>37527</v>
          </cell>
          <cell r="F1651">
            <v>37524</v>
          </cell>
          <cell r="G1651">
            <v>37527</v>
          </cell>
          <cell r="H1651">
            <v>8737.3739999999998</v>
          </cell>
          <cell r="I1651">
            <v>8737.3739999999998</v>
          </cell>
          <cell r="J1651" t="str">
            <v>НевАзот</v>
          </cell>
          <cell r="K1651" t="str">
            <v>НевАзот</v>
          </cell>
          <cell r="L1651" t="str">
            <v>GMF</v>
          </cell>
          <cell r="M1651" t="str">
            <v>Transammonia</v>
          </cell>
          <cell r="N1651">
            <v>89.25</v>
          </cell>
          <cell r="O1651">
            <v>779810.63</v>
          </cell>
          <cell r="P1651">
            <v>779810.63</v>
          </cell>
          <cell r="Q1651">
            <v>0</v>
          </cell>
          <cell r="R1651">
            <v>-56</v>
          </cell>
          <cell r="S1651">
            <v>-489292.94</v>
          </cell>
          <cell r="T1651">
            <v>-489292.94</v>
          </cell>
          <cell r="U1651">
            <v>0</v>
          </cell>
          <cell r="V1651">
            <v>0</v>
          </cell>
          <cell r="W1651">
            <v>0</v>
          </cell>
          <cell r="X1651">
            <v>0</v>
          </cell>
          <cell r="Y1651">
            <v>0</v>
          </cell>
        </row>
        <row r="1652">
          <cell r="A1652">
            <v>200209</v>
          </cell>
          <cell r="B1652" t="str">
            <v>ur45</v>
          </cell>
          <cell r="C1652" t="str">
            <v>ur</v>
          </cell>
          <cell r="D1652">
            <v>37511</v>
          </cell>
          <cell r="E1652">
            <v>37506</v>
          </cell>
          <cell r="F1652">
            <v>37511</v>
          </cell>
          <cell r="G1652">
            <v>37510</v>
          </cell>
          <cell r="H1652">
            <v>9078.2000000000007</v>
          </cell>
          <cell r="I1652">
            <v>8854.2000000000007</v>
          </cell>
          <cell r="J1652" t="str">
            <v>НВТИ</v>
          </cell>
          <cell r="K1652" t="str">
            <v>НВТИ</v>
          </cell>
          <cell r="L1652" t="str">
            <v>GMF</v>
          </cell>
          <cell r="M1652" t="str">
            <v>Transammonia</v>
          </cell>
          <cell r="N1652">
            <v>85.83</v>
          </cell>
          <cell r="O1652">
            <v>759955.99</v>
          </cell>
          <cell r="P1652">
            <v>759955.99</v>
          </cell>
          <cell r="Q1652">
            <v>0</v>
          </cell>
          <cell r="R1652">
            <v>-72</v>
          </cell>
          <cell r="S1652">
            <v>-653630.4</v>
          </cell>
          <cell r="T1652">
            <v>-653630.4</v>
          </cell>
          <cell r="U1652">
            <v>0</v>
          </cell>
          <cell r="V1652">
            <v>-15.5</v>
          </cell>
          <cell r="W1652">
            <v>-137240.1</v>
          </cell>
          <cell r="X1652">
            <v>0</v>
          </cell>
          <cell r="Y1652">
            <v>-137240.1</v>
          </cell>
        </row>
        <row r="1653">
          <cell r="A1653">
            <v>200209</v>
          </cell>
          <cell r="B1653" t="str">
            <v>ur46</v>
          </cell>
          <cell r="C1653" t="str">
            <v>ur</v>
          </cell>
          <cell r="D1653">
            <v>37522</v>
          </cell>
          <cell r="E1653">
            <v>37526</v>
          </cell>
          <cell r="F1653">
            <v>37524</v>
          </cell>
          <cell r="G1653">
            <v>37526</v>
          </cell>
          <cell r="H1653">
            <v>7900</v>
          </cell>
          <cell r="I1653">
            <v>8014.2209999999995</v>
          </cell>
          <cell r="J1653" t="str">
            <v>НВТИ</v>
          </cell>
          <cell r="K1653" t="str">
            <v>НВТИ</v>
          </cell>
          <cell r="L1653" t="str">
            <v>GMF</v>
          </cell>
          <cell r="M1653" t="str">
            <v>Transammonia</v>
          </cell>
          <cell r="N1653">
            <v>89.25</v>
          </cell>
          <cell r="O1653">
            <v>715269.22</v>
          </cell>
          <cell r="P1653">
            <v>715269.22</v>
          </cell>
          <cell r="Q1653">
            <v>0</v>
          </cell>
          <cell r="R1653">
            <v>-72</v>
          </cell>
          <cell r="S1653">
            <v>-568800</v>
          </cell>
          <cell r="T1653">
            <v>-886369.6</v>
          </cell>
          <cell r="U1653">
            <v>317569.59999999998</v>
          </cell>
          <cell r="V1653">
            <v>-15.5</v>
          </cell>
          <cell r="W1653">
            <v>-124220.43</v>
          </cell>
          <cell r="X1653">
            <v>-400.71</v>
          </cell>
          <cell r="Y1653">
            <v>-123819.72</v>
          </cell>
        </row>
        <row r="1654">
          <cell r="A1654">
            <v>200209</v>
          </cell>
          <cell r="B1654" t="str">
            <v>ur52</v>
          </cell>
          <cell r="C1654" t="str">
            <v>ur</v>
          </cell>
          <cell r="D1654">
            <v>37522</v>
          </cell>
          <cell r="E1654">
            <v>37522</v>
          </cell>
          <cell r="F1654">
            <v>37522</v>
          </cell>
          <cell r="G1654">
            <v>37522</v>
          </cell>
          <cell r="H1654">
            <v>347.9</v>
          </cell>
          <cell r="I1654">
            <v>347.9</v>
          </cell>
          <cell r="J1654" t="str">
            <v>НовомосАзот</v>
          </cell>
          <cell r="K1654" t="str">
            <v>НовомосАзот</v>
          </cell>
          <cell r="L1654" t="str">
            <v>GMF</v>
          </cell>
          <cell r="M1654" t="str">
            <v>Agrochema</v>
          </cell>
          <cell r="N1654">
            <v>88</v>
          </cell>
          <cell r="O1654">
            <v>30615.200000000001</v>
          </cell>
          <cell r="P1654">
            <v>30615.200000000001</v>
          </cell>
          <cell r="Q1654">
            <v>0</v>
          </cell>
          <cell r="R1654">
            <v>-58</v>
          </cell>
          <cell r="S1654">
            <v>-20178.2</v>
          </cell>
          <cell r="T1654">
            <v>0</v>
          </cell>
          <cell r="U1654">
            <v>-20178.2</v>
          </cell>
          <cell r="V1654">
            <v>-15.55</v>
          </cell>
          <cell r="W1654">
            <v>-5409.85</v>
          </cell>
          <cell r="X1654">
            <v>-56200.81</v>
          </cell>
          <cell r="Y1654">
            <v>50790.96</v>
          </cell>
        </row>
        <row r="1655">
          <cell r="A1655">
            <v>200209</v>
          </cell>
          <cell r="B1655" t="str">
            <v>ur53</v>
          </cell>
          <cell r="C1655" t="str">
            <v>ur</v>
          </cell>
          <cell r="D1655">
            <v>37480</v>
          </cell>
          <cell r="E1655">
            <v>37499</v>
          </cell>
          <cell r="F1655">
            <v>37514</v>
          </cell>
          <cell r="G1655">
            <v>37515</v>
          </cell>
          <cell r="H1655">
            <v>12324.191999999999</v>
          </cell>
          <cell r="I1655">
            <v>12324.191999999999</v>
          </cell>
          <cell r="J1655" t="str">
            <v>НовомосАзот</v>
          </cell>
          <cell r="K1655" t="str">
            <v>НовомосАзот</v>
          </cell>
          <cell r="L1655" t="str">
            <v>GMF</v>
          </cell>
          <cell r="M1655" t="str">
            <v>Evertrade</v>
          </cell>
          <cell r="N1655">
            <v>95</v>
          </cell>
          <cell r="O1655">
            <v>1170798.24</v>
          </cell>
          <cell r="P1655">
            <v>1170798.24</v>
          </cell>
          <cell r="Q1655">
            <v>0</v>
          </cell>
          <cell r="R1655">
            <v>-58</v>
          </cell>
          <cell r="S1655">
            <v>-714803.14</v>
          </cell>
          <cell r="T1655">
            <v>0</v>
          </cell>
          <cell r="U1655">
            <v>-714803.14</v>
          </cell>
          <cell r="V1655">
            <v>-24.5</v>
          </cell>
          <cell r="W1655">
            <v>-301942.7</v>
          </cell>
          <cell r="X1655">
            <v>-80244.28</v>
          </cell>
          <cell r="Y1655">
            <v>-221698.42</v>
          </cell>
        </row>
        <row r="1656">
          <cell r="A1656">
            <v>200209</v>
          </cell>
          <cell r="B1656" t="str">
            <v>ur55</v>
          </cell>
          <cell r="C1656" t="str">
            <v>ur</v>
          </cell>
          <cell r="D1656">
            <v>37522</v>
          </cell>
          <cell r="E1656">
            <v>37527</v>
          </cell>
          <cell r="F1656">
            <v>37529</v>
          </cell>
          <cell r="G1656">
            <v>37527</v>
          </cell>
          <cell r="H1656">
            <v>3994.5210000000002</v>
          </cell>
          <cell r="I1656">
            <v>3994.5210000000002</v>
          </cell>
          <cell r="J1656" t="str">
            <v>НовомосАзот</v>
          </cell>
          <cell r="K1656" t="str">
            <v>НовомосАзот</v>
          </cell>
          <cell r="L1656" t="str">
            <v>GMF</v>
          </cell>
          <cell r="M1656" t="str">
            <v>Transammonia</v>
          </cell>
          <cell r="N1656">
            <v>89.25</v>
          </cell>
          <cell r="O1656">
            <v>356511</v>
          </cell>
          <cell r="P1656">
            <v>356511</v>
          </cell>
          <cell r="Q1656">
            <v>0</v>
          </cell>
          <cell r="R1656">
            <v>-58</v>
          </cell>
          <cell r="S1656">
            <v>-231682.22</v>
          </cell>
          <cell r="T1656">
            <v>0</v>
          </cell>
          <cell r="U1656">
            <v>-231682.22</v>
          </cell>
          <cell r="V1656">
            <v>-20.02</v>
          </cell>
          <cell r="W1656">
            <v>-79970.31</v>
          </cell>
          <cell r="X1656">
            <v>-199.73</v>
          </cell>
          <cell r="Y1656">
            <v>-79770.58</v>
          </cell>
        </row>
        <row r="1657">
          <cell r="A1657">
            <v>200209</v>
          </cell>
          <cell r="B1657" t="str">
            <v>ur56</v>
          </cell>
          <cell r="C1657" t="str">
            <v>ur</v>
          </cell>
          <cell r="D1657">
            <v>37523</v>
          </cell>
          <cell r="E1657">
            <v>37524</v>
          </cell>
          <cell r="F1657">
            <v>37523</v>
          </cell>
          <cell r="G1657">
            <v>37524</v>
          </cell>
          <cell r="H1657">
            <v>3982.9760000000001</v>
          </cell>
          <cell r="I1657">
            <v>3982.9760000000001</v>
          </cell>
          <cell r="J1657" t="str">
            <v>НовомосАзот</v>
          </cell>
          <cell r="K1657" t="str">
            <v>НовомосАзот</v>
          </cell>
          <cell r="L1657" t="str">
            <v>GMF</v>
          </cell>
          <cell r="M1657" t="str">
            <v>Trade Inn</v>
          </cell>
          <cell r="N1657">
            <v>93</v>
          </cell>
          <cell r="O1657">
            <v>370416.77</v>
          </cell>
          <cell r="P1657">
            <v>370416.77</v>
          </cell>
          <cell r="Q1657">
            <v>0</v>
          </cell>
          <cell r="R1657">
            <v>-58</v>
          </cell>
          <cell r="S1657">
            <v>-231012.61</v>
          </cell>
          <cell r="T1657">
            <v>0</v>
          </cell>
          <cell r="U1657">
            <v>-231012.61</v>
          </cell>
          <cell r="V1657">
            <v>-25.13</v>
          </cell>
          <cell r="W1657">
            <v>-100092.19</v>
          </cell>
          <cell r="X1657">
            <v>-26048.02</v>
          </cell>
          <cell r="Y1657">
            <v>-74044.17</v>
          </cell>
        </row>
        <row r="1658">
          <cell r="A1658">
            <v>200209</v>
          </cell>
          <cell r="B1658" t="str">
            <v>ur57</v>
          </cell>
          <cell r="C1658" t="str">
            <v>ur</v>
          </cell>
          <cell r="D1658">
            <v>37511</v>
          </cell>
          <cell r="E1658">
            <v>37513</v>
          </cell>
          <cell r="F1658">
            <v>37511</v>
          </cell>
          <cell r="G1658">
            <v>37513</v>
          </cell>
          <cell r="H1658">
            <v>2854.8</v>
          </cell>
          <cell r="I1658">
            <v>2854.8</v>
          </cell>
          <cell r="J1658" t="str">
            <v>НовомосАзот</v>
          </cell>
          <cell r="K1658" t="str">
            <v>НовомосАзот</v>
          </cell>
          <cell r="L1658" t="str">
            <v>GMF</v>
          </cell>
          <cell r="M1658" t="str">
            <v>Alpha Maima</v>
          </cell>
          <cell r="N1658">
            <v>67</v>
          </cell>
          <cell r="O1658">
            <v>191271.6</v>
          </cell>
          <cell r="P1658">
            <v>191271.6</v>
          </cell>
          <cell r="Q1658">
            <v>0</v>
          </cell>
          <cell r="R1658">
            <v>-58</v>
          </cell>
          <cell r="S1658">
            <v>-165578.4</v>
          </cell>
          <cell r="T1658">
            <v>0</v>
          </cell>
          <cell r="U1658">
            <v>-165578.4</v>
          </cell>
          <cell r="V1658">
            <v>0</v>
          </cell>
          <cell r="W1658">
            <v>0</v>
          </cell>
          <cell r="X1658">
            <v>0</v>
          </cell>
          <cell r="Y1658">
            <v>0</v>
          </cell>
        </row>
        <row r="1659">
          <cell r="A1659">
            <v>200209</v>
          </cell>
          <cell r="B1659" t="str">
            <v>ur58</v>
          </cell>
          <cell r="C1659" t="str">
            <v>ur</v>
          </cell>
          <cell r="D1659">
            <v>37513</v>
          </cell>
          <cell r="E1659">
            <v>37517</v>
          </cell>
          <cell r="F1659">
            <v>37513</v>
          </cell>
          <cell r="G1659">
            <v>37517</v>
          </cell>
          <cell r="H1659">
            <v>2986.3</v>
          </cell>
          <cell r="I1659">
            <v>2986.3</v>
          </cell>
          <cell r="J1659" t="str">
            <v>НовомосАзот</v>
          </cell>
          <cell r="K1659" t="str">
            <v>НовомосАзот</v>
          </cell>
          <cell r="L1659" t="str">
            <v>GMF</v>
          </cell>
          <cell r="M1659" t="str">
            <v>Alpha Maima</v>
          </cell>
          <cell r="N1659">
            <v>67</v>
          </cell>
          <cell r="O1659">
            <v>200082.1</v>
          </cell>
          <cell r="P1659">
            <v>200082.1</v>
          </cell>
          <cell r="Q1659">
            <v>0</v>
          </cell>
          <cell r="R1659">
            <v>-58</v>
          </cell>
          <cell r="S1659">
            <v>-173205.4</v>
          </cell>
          <cell r="T1659">
            <v>-173205.4</v>
          </cell>
          <cell r="U1659">
            <v>0</v>
          </cell>
          <cell r="V1659">
            <v>0</v>
          </cell>
          <cell r="W1659">
            <v>0</v>
          </cell>
          <cell r="X1659">
            <v>0</v>
          </cell>
          <cell r="Y1659">
            <v>0</v>
          </cell>
        </row>
        <row r="1660">
          <cell r="A1660">
            <v>200209</v>
          </cell>
          <cell r="B1660" t="str">
            <v>ur59</v>
          </cell>
          <cell r="C1660" t="str">
            <v>ur</v>
          </cell>
          <cell r="D1660">
            <v>37515</v>
          </cell>
          <cell r="E1660">
            <v>37519</v>
          </cell>
          <cell r="F1660">
            <v>37515</v>
          </cell>
          <cell r="G1660">
            <v>37519</v>
          </cell>
          <cell r="H1660">
            <v>2984.9</v>
          </cell>
          <cell r="I1660">
            <v>2984.9</v>
          </cell>
          <cell r="J1660" t="str">
            <v>НовомосАзот</v>
          </cell>
          <cell r="K1660" t="str">
            <v>НовомосАзот</v>
          </cell>
          <cell r="L1660" t="str">
            <v>GMF</v>
          </cell>
          <cell r="M1660" t="str">
            <v>Alpha Maima</v>
          </cell>
          <cell r="N1660">
            <v>67</v>
          </cell>
          <cell r="O1660">
            <v>199988.3</v>
          </cell>
          <cell r="P1660">
            <v>199988.3</v>
          </cell>
          <cell r="Q1660">
            <v>0</v>
          </cell>
          <cell r="R1660">
            <v>-58</v>
          </cell>
          <cell r="S1660">
            <v>-173124.2</v>
          </cell>
          <cell r="T1660">
            <v>-173124.2</v>
          </cell>
          <cell r="U1660">
            <v>0</v>
          </cell>
          <cell r="V1660">
            <v>0</v>
          </cell>
          <cell r="W1660">
            <v>0</v>
          </cell>
          <cell r="X1660">
            <v>0</v>
          </cell>
          <cell r="Y1660">
            <v>0</v>
          </cell>
        </row>
        <row r="1661">
          <cell r="A1661">
            <v>200209</v>
          </cell>
          <cell r="B1661" t="str">
            <v>ur60</v>
          </cell>
          <cell r="C1661" t="str">
            <v>ur</v>
          </cell>
          <cell r="D1661">
            <v>37517</v>
          </cell>
          <cell r="E1661">
            <v>37526</v>
          </cell>
          <cell r="F1661">
            <v>37517</v>
          </cell>
          <cell r="G1661">
            <v>37526</v>
          </cell>
          <cell r="H1661">
            <v>2948</v>
          </cell>
          <cell r="I1661">
            <v>2948</v>
          </cell>
          <cell r="J1661" t="str">
            <v>НовомосАзот</v>
          </cell>
          <cell r="K1661" t="str">
            <v>НовомосАзот</v>
          </cell>
          <cell r="L1661" t="str">
            <v>GMF</v>
          </cell>
          <cell r="M1661" t="str">
            <v>Alpha Maima</v>
          </cell>
          <cell r="N1661">
            <v>67</v>
          </cell>
          <cell r="O1661">
            <v>197516</v>
          </cell>
          <cell r="P1661">
            <v>197516</v>
          </cell>
          <cell r="Q1661">
            <v>0</v>
          </cell>
          <cell r="R1661">
            <v>-58</v>
          </cell>
          <cell r="S1661">
            <v>-170984</v>
          </cell>
          <cell r="T1661">
            <v>0</v>
          </cell>
          <cell r="U1661">
            <v>-170984</v>
          </cell>
          <cell r="V1661">
            <v>0</v>
          </cell>
          <cell r="W1661">
            <v>0</v>
          </cell>
          <cell r="X1661">
            <v>0</v>
          </cell>
          <cell r="Y1661">
            <v>0</v>
          </cell>
        </row>
        <row r="1662">
          <cell r="A1662">
            <v>200209</v>
          </cell>
          <cell r="B1662" t="str">
            <v>ur61</v>
          </cell>
          <cell r="C1662" t="str">
            <v>ur</v>
          </cell>
          <cell r="D1662">
            <v>37480</v>
          </cell>
          <cell r="E1662">
            <v>37499</v>
          </cell>
          <cell r="F1662">
            <v>37517</v>
          </cell>
          <cell r="G1662">
            <v>37519</v>
          </cell>
          <cell r="H1662">
            <v>2821.6010000000001</v>
          </cell>
          <cell r="I1662">
            <v>2821.6010000000001</v>
          </cell>
          <cell r="J1662" t="str">
            <v>НовомосАзот</v>
          </cell>
          <cell r="K1662" t="str">
            <v>НовомосАзот</v>
          </cell>
          <cell r="L1662" t="str">
            <v>GMF</v>
          </cell>
          <cell r="M1662" t="str">
            <v>Evertrade</v>
          </cell>
          <cell r="N1662">
            <v>96</v>
          </cell>
          <cell r="O1662">
            <v>270873.7</v>
          </cell>
          <cell r="P1662">
            <v>270873.7</v>
          </cell>
          <cell r="Q1662">
            <v>0</v>
          </cell>
          <cell r="R1662">
            <v>-58</v>
          </cell>
          <cell r="S1662">
            <v>-163652.85999999999</v>
          </cell>
          <cell r="T1662">
            <v>0</v>
          </cell>
          <cell r="U1662">
            <v>-163652.85999999999</v>
          </cell>
          <cell r="V1662">
            <v>-24.5</v>
          </cell>
          <cell r="W1662">
            <v>-69129.22</v>
          </cell>
          <cell r="X1662">
            <v>-21112.05</v>
          </cell>
          <cell r="Y1662">
            <v>-48017.17</v>
          </cell>
        </row>
        <row r="1663">
          <cell r="A1663">
            <v>200209</v>
          </cell>
          <cell r="B1663" t="str">
            <v>ur62</v>
          </cell>
          <cell r="C1663" t="str">
            <v>ur</v>
          </cell>
          <cell r="D1663">
            <v>37519</v>
          </cell>
          <cell r="E1663">
            <v>37523</v>
          </cell>
          <cell r="F1663">
            <v>37519</v>
          </cell>
          <cell r="G1663">
            <v>37523</v>
          </cell>
          <cell r="H1663">
            <v>7499.7910000000002</v>
          </cell>
          <cell r="I1663">
            <v>7499.7910000000002</v>
          </cell>
          <cell r="J1663" t="str">
            <v>НевАзот</v>
          </cell>
          <cell r="K1663" t="str">
            <v>НевАзот</v>
          </cell>
          <cell r="L1663" t="str">
            <v>GMF</v>
          </cell>
          <cell r="M1663" t="str">
            <v>Transammonia</v>
          </cell>
          <cell r="N1663">
            <v>85.772800000000004</v>
          </cell>
          <cell r="O1663">
            <v>643278.43999999994</v>
          </cell>
          <cell r="P1663">
            <v>645443.55000000005</v>
          </cell>
          <cell r="Q1663">
            <v>-2165.11</v>
          </cell>
          <cell r="R1663">
            <v>-56</v>
          </cell>
          <cell r="S1663">
            <v>-419988.3</v>
          </cell>
          <cell r="T1663">
            <v>-419988.3</v>
          </cell>
          <cell r="U1663">
            <v>0</v>
          </cell>
          <cell r="V1663">
            <v>0</v>
          </cell>
          <cell r="W1663">
            <v>0</v>
          </cell>
          <cell r="X1663">
            <v>0</v>
          </cell>
          <cell r="Y1663">
            <v>0</v>
          </cell>
        </row>
        <row r="1664">
          <cell r="A1664">
            <v>200209</v>
          </cell>
          <cell r="B1664" t="str">
            <v>ur63</v>
          </cell>
          <cell r="C1664" t="str">
            <v>ur</v>
          </cell>
          <cell r="D1664">
            <v>37527</v>
          </cell>
          <cell r="E1664">
            <v>37527</v>
          </cell>
          <cell r="F1664">
            <v>37527</v>
          </cell>
          <cell r="G1664">
            <v>37527</v>
          </cell>
          <cell r="H1664">
            <v>4199.5810000000001</v>
          </cell>
          <cell r="I1664">
            <v>4199.5810000000001</v>
          </cell>
          <cell r="J1664" t="str">
            <v>НевАзот</v>
          </cell>
          <cell r="K1664" t="str">
            <v>НевАзот</v>
          </cell>
          <cell r="L1664" t="str">
            <v>GMF</v>
          </cell>
          <cell r="M1664" t="str">
            <v>Transammonia</v>
          </cell>
          <cell r="N1664">
            <v>84.593000000000004</v>
          </cell>
          <cell r="O1664">
            <v>355255.05</v>
          </cell>
          <cell r="P1664">
            <v>355278.55</v>
          </cell>
          <cell r="Q1664">
            <v>-23.5</v>
          </cell>
          <cell r="R1664">
            <v>-56</v>
          </cell>
          <cell r="S1664">
            <v>-235176.54</v>
          </cell>
          <cell r="T1664">
            <v>-235176.54</v>
          </cell>
          <cell r="U1664">
            <v>0</v>
          </cell>
          <cell r="V1664">
            <v>0</v>
          </cell>
          <cell r="W1664">
            <v>0</v>
          </cell>
          <cell r="X1664">
            <v>0</v>
          </cell>
          <cell r="Y1664">
            <v>0</v>
          </cell>
        </row>
        <row r="1665">
          <cell r="A1665">
            <v>200209</v>
          </cell>
          <cell r="B1665" t="str">
            <v>ur65</v>
          </cell>
          <cell r="C1665" t="str">
            <v>ur</v>
          </cell>
          <cell r="D1665">
            <v>37522</v>
          </cell>
          <cell r="E1665">
            <v>37529</v>
          </cell>
          <cell r="F1665">
            <v>37522</v>
          </cell>
          <cell r="G1665">
            <v>37529</v>
          </cell>
          <cell r="H1665">
            <v>2931</v>
          </cell>
          <cell r="I1665">
            <v>2931</v>
          </cell>
          <cell r="J1665" t="str">
            <v>НовомосАзот</v>
          </cell>
          <cell r="K1665" t="str">
            <v>НовомосАзот</v>
          </cell>
          <cell r="L1665" t="str">
            <v>GMF</v>
          </cell>
          <cell r="M1665" t="str">
            <v>Alpha Maima</v>
          </cell>
          <cell r="N1665">
            <v>65</v>
          </cell>
          <cell r="O1665">
            <v>190515</v>
          </cell>
          <cell r="P1665">
            <v>190515</v>
          </cell>
          <cell r="Q1665">
            <v>0</v>
          </cell>
          <cell r="R1665">
            <v>-58</v>
          </cell>
          <cell r="S1665">
            <v>-169998</v>
          </cell>
          <cell r="T1665">
            <v>0</v>
          </cell>
          <cell r="U1665">
            <v>-169998</v>
          </cell>
          <cell r="V1665">
            <v>0</v>
          </cell>
          <cell r="W1665">
            <v>0</v>
          </cell>
          <cell r="X1665">
            <v>0</v>
          </cell>
          <cell r="Y1665">
            <v>0</v>
          </cell>
        </row>
        <row r="1666">
          <cell r="A1666">
            <v>200210</v>
          </cell>
          <cell r="B1666" t="str">
            <v>ur66</v>
          </cell>
          <cell r="C1666" t="str">
            <v>ur</v>
          </cell>
          <cell r="D1666">
            <v>37529</v>
          </cell>
          <cell r="E1666">
            <v>37534</v>
          </cell>
          <cell r="F1666">
            <v>37529</v>
          </cell>
          <cell r="G1666">
            <v>37534</v>
          </cell>
          <cell r="H1666">
            <v>2947.3</v>
          </cell>
          <cell r="I1666">
            <v>2947.3</v>
          </cell>
          <cell r="J1666" t="str">
            <v>НовомосАзот</v>
          </cell>
          <cell r="K1666" t="str">
            <v>НовомосАзот</v>
          </cell>
          <cell r="L1666" t="str">
            <v>GMF</v>
          </cell>
          <cell r="M1666" t="str">
            <v>Alpha Maima</v>
          </cell>
          <cell r="N1666">
            <v>65</v>
          </cell>
          <cell r="O1666">
            <v>191574.5</v>
          </cell>
          <cell r="P1666">
            <v>191574.5</v>
          </cell>
          <cell r="Q1666">
            <v>0</v>
          </cell>
          <cell r="R1666">
            <v>-58</v>
          </cell>
          <cell r="S1666">
            <v>-170943.4</v>
          </cell>
          <cell r="T1666">
            <v>0</v>
          </cell>
          <cell r="U1666">
            <v>-170943.4</v>
          </cell>
          <cell r="V1666">
            <v>0</v>
          </cell>
          <cell r="W1666">
            <v>0</v>
          </cell>
          <cell r="X1666">
            <v>0</v>
          </cell>
          <cell r="Y1666">
            <v>0</v>
          </cell>
        </row>
        <row r="1667">
          <cell r="A1667">
            <v>200210</v>
          </cell>
          <cell r="B1667" t="str">
            <v>ur70</v>
          </cell>
          <cell r="C1667" t="str">
            <v>ur</v>
          </cell>
          <cell r="D1667">
            <v>37532</v>
          </cell>
          <cell r="E1667">
            <v>37538</v>
          </cell>
          <cell r="F1667">
            <v>37532</v>
          </cell>
          <cell r="G1667">
            <v>37538</v>
          </cell>
          <cell r="H1667">
            <v>3002.3</v>
          </cell>
          <cell r="I1667">
            <v>3002.3</v>
          </cell>
          <cell r="J1667" t="str">
            <v>НовомосАзот</v>
          </cell>
          <cell r="K1667" t="str">
            <v>НовомосАзот</v>
          </cell>
          <cell r="L1667" t="str">
            <v>GMF</v>
          </cell>
          <cell r="M1667" t="str">
            <v>Alpha Maima</v>
          </cell>
          <cell r="N1667">
            <v>64</v>
          </cell>
          <cell r="O1667">
            <v>192147.20000000001</v>
          </cell>
          <cell r="P1667">
            <v>192147.20000000001</v>
          </cell>
          <cell r="Q1667">
            <v>0</v>
          </cell>
          <cell r="R1667">
            <v>-56</v>
          </cell>
          <cell r="S1667">
            <v>-168128.8</v>
          </cell>
          <cell r="T1667">
            <v>0</v>
          </cell>
          <cell r="U1667">
            <v>-168128.8</v>
          </cell>
          <cell r="V1667">
            <v>0</v>
          </cell>
          <cell r="W1667">
            <v>0</v>
          </cell>
          <cell r="X1667">
            <v>0</v>
          </cell>
          <cell r="Y1667">
            <v>0</v>
          </cell>
        </row>
        <row r="1668">
          <cell r="A1668">
            <v>200210</v>
          </cell>
          <cell r="B1668" t="str">
            <v>ur71</v>
          </cell>
          <cell r="C1668" t="str">
            <v>ur</v>
          </cell>
          <cell r="D1668">
            <v>37536</v>
          </cell>
          <cell r="E1668">
            <v>37541</v>
          </cell>
          <cell r="F1668">
            <v>37536</v>
          </cell>
          <cell r="G1668">
            <v>37541</v>
          </cell>
          <cell r="H1668">
            <v>2983.5</v>
          </cell>
          <cell r="I1668">
            <v>2983.5</v>
          </cell>
          <cell r="J1668" t="str">
            <v>НовомосАзот</v>
          </cell>
          <cell r="K1668" t="str">
            <v>НовомосАзот</v>
          </cell>
          <cell r="L1668" t="str">
            <v>GMF</v>
          </cell>
          <cell r="M1668" t="str">
            <v>Alpha Maima</v>
          </cell>
          <cell r="N1668">
            <v>64</v>
          </cell>
          <cell r="O1668">
            <v>190944</v>
          </cell>
          <cell r="P1668">
            <v>190944</v>
          </cell>
          <cell r="Q1668">
            <v>0</v>
          </cell>
          <cell r="R1668">
            <v>-56</v>
          </cell>
          <cell r="S1668">
            <v>-167076</v>
          </cell>
          <cell r="T1668">
            <v>0</v>
          </cell>
          <cell r="U1668">
            <v>-167076</v>
          </cell>
          <cell r="V1668">
            <v>0</v>
          </cell>
          <cell r="W1668">
            <v>0</v>
          </cell>
          <cell r="X1668">
            <v>0</v>
          </cell>
          <cell r="Y1668">
            <v>0</v>
          </cell>
        </row>
        <row r="1669">
          <cell r="A1669">
            <v>200210</v>
          </cell>
          <cell r="B1669" t="str">
            <v>ur72</v>
          </cell>
          <cell r="C1669" t="str">
            <v>ur</v>
          </cell>
          <cell r="D1669">
            <v>37540</v>
          </cell>
          <cell r="E1669">
            <v>37544</v>
          </cell>
          <cell r="F1669">
            <v>37540</v>
          </cell>
          <cell r="G1669">
            <v>37544</v>
          </cell>
          <cell r="H1669">
            <v>2856.1</v>
          </cell>
          <cell r="I1669">
            <v>2856.1</v>
          </cell>
          <cell r="J1669" t="str">
            <v>НовомосАзот</v>
          </cell>
          <cell r="K1669" t="str">
            <v>НовомосАзот</v>
          </cell>
          <cell r="L1669" t="str">
            <v>GMF</v>
          </cell>
          <cell r="M1669" t="str">
            <v>Alpha Maima</v>
          </cell>
          <cell r="N1669">
            <v>64</v>
          </cell>
          <cell r="O1669">
            <v>182790.39999999999</v>
          </cell>
          <cell r="P1669">
            <v>182790.39999999999</v>
          </cell>
          <cell r="Q1669">
            <v>0</v>
          </cell>
          <cell r="R1669">
            <v>-56</v>
          </cell>
          <cell r="S1669">
            <v>-159941.6</v>
          </cell>
          <cell r="T1669">
            <v>0</v>
          </cell>
          <cell r="U1669">
            <v>-159941.6</v>
          </cell>
          <cell r="V1669">
            <v>0</v>
          </cell>
          <cell r="W1669">
            <v>0</v>
          </cell>
          <cell r="X1669">
            <v>0</v>
          </cell>
          <cell r="Y1669">
            <v>0</v>
          </cell>
        </row>
        <row r="1670">
          <cell r="A1670">
            <v>200210</v>
          </cell>
          <cell r="B1670" t="str">
            <v>ur73</v>
          </cell>
          <cell r="C1670" t="str">
            <v>ur</v>
          </cell>
          <cell r="D1670">
            <v>37544</v>
          </cell>
          <cell r="E1670">
            <v>37549</v>
          </cell>
          <cell r="F1670">
            <v>37544</v>
          </cell>
          <cell r="G1670">
            <v>37549</v>
          </cell>
          <cell r="H1670">
            <v>2947.5</v>
          </cell>
          <cell r="I1670">
            <v>2947.5</v>
          </cell>
          <cell r="J1670" t="str">
            <v>НовомосАзот</v>
          </cell>
          <cell r="K1670" t="str">
            <v>НовомосАзот</v>
          </cell>
          <cell r="L1670" t="str">
            <v>GMF</v>
          </cell>
          <cell r="M1670" t="str">
            <v>Alpha Maima</v>
          </cell>
          <cell r="N1670">
            <v>64</v>
          </cell>
          <cell r="O1670">
            <v>188640</v>
          </cell>
          <cell r="P1670">
            <v>188640</v>
          </cell>
          <cell r="Q1670">
            <v>0</v>
          </cell>
          <cell r="R1670">
            <v>-56</v>
          </cell>
          <cell r="S1670">
            <v>-165060</v>
          </cell>
          <cell r="T1670">
            <v>0</v>
          </cell>
          <cell r="U1670">
            <v>-165060</v>
          </cell>
          <cell r="V1670">
            <v>0</v>
          </cell>
          <cell r="W1670">
            <v>0</v>
          </cell>
          <cell r="X1670">
            <v>0</v>
          </cell>
          <cell r="Y1670">
            <v>0</v>
          </cell>
        </row>
        <row r="1671">
          <cell r="A1671">
            <v>200210</v>
          </cell>
          <cell r="B1671" t="str">
            <v>ur74</v>
          </cell>
          <cell r="C1671" t="str">
            <v>ur</v>
          </cell>
          <cell r="D1671">
            <v>37537</v>
          </cell>
          <cell r="E1671">
            <v>37547</v>
          </cell>
          <cell r="F1671">
            <v>37539</v>
          </cell>
          <cell r="G1671">
            <v>37547</v>
          </cell>
          <cell r="H1671">
            <v>7475.08</v>
          </cell>
          <cell r="I1671">
            <v>7475.08</v>
          </cell>
          <cell r="J1671" t="str">
            <v>НВТИ</v>
          </cell>
          <cell r="K1671" t="str">
            <v>НВТИ</v>
          </cell>
          <cell r="L1671" t="str">
            <v>GMF</v>
          </cell>
          <cell r="M1671" t="str">
            <v>Indutech</v>
          </cell>
          <cell r="N1671">
            <v>89</v>
          </cell>
          <cell r="O1671">
            <v>665282.12</v>
          </cell>
          <cell r="P1671">
            <v>665282.12</v>
          </cell>
          <cell r="Q1671">
            <v>0</v>
          </cell>
          <cell r="R1671">
            <v>-68</v>
          </cell>
          <cell r="S1671">
            <v>-508305.44</v>
          </cell>
          <cell r="T1671">
            <v>0</v>
          </cell>
          <cell r="U1671">
            <v>-508305.44</v>
          </cell>
          <cell r="V1671">
            <v>-15.5</v>
          </cell>
          <cell r="W1671">
            <v>-115863.74</v>
          </cell>
          <cell r="X1671">
            <v>-166634.51</v>
          </cell>
          <cell r="Y1671">
            <v>50770.77</v>
          </cell>
        </row>
        <row r="1672">
          <cell r="A1672">
            <v>200210</v>
          </cell>
          <cell r="B1672" t="str">
            <v>ur75</v>
          </cell>
          <cell r="C1672" t="str">
            <v>ur</v>
          </cell>
          <cell r="D1672">
            <v>37532</v>
          </cell>
          <cell r="E1672">
            <v>37547</v>
          </cell>
          <cell r="F1672">
            <v>37536</v>
          </cell>
          <cell r="G1672">
            <v>37547</v>
          </cell>
          <cell r="H1672">
            <v>1851.9670000000001</v>
          </cell>
          <cell r="I1672">
            <v>1851.9670000000001</v>
          </cell>
          <cell r="J1672" t="str">
            <v>НВТИ</v>
          </cell>
          <cell r="K1672" t="str">
            <v>НВТИ</v>
          </cell>
          <cell r="L1672" t="str">
            <v>GMF</v>
          </cell>
          <cell r="M1672" t="str">
            <v>CMF</v>
          </cell>
          <cell r="N1672">
            <v>94</v>
          </cell>
          <cell r="O1672">
            <v>174084.9</v>
          </cell>
          <cell r="P1672">
            <v>174084.9</v>
          </cell>
          <cell r="Q1672">
            <v>0</v>
          </cell>
          <cell r="R1672">
            <v>-68</v>
          </cell>
          <cell r="S1672">
            <v>-125933.75999999999</v>
          </cell>
          <cell r="T1672">
            <v>0</v>
          </cell>
          <cell r="U1672">
            <v>-125933.75999999999</v>
          </cell>
          <cell r="V1672">
            <v>-15.5</v>
          </cell>
          <cell r="W1672">
            <v>-28705.49</v>
          </cell>
          <cell r="X1672">
            <v>0</v>
          </cell>
          <cell r="Y1672">
            <v>-28705.49</v>
          </cell>
        </row>
        <row r="1673">
          <cell r="A1673">
            <v>200211</v>
          </cell>
          <cell r="B1673" t="str">
            <v>ur76</v>
          </cell>
          <cell r="C1673" t="str">
            <v>ur</v>
          </cell>
          <cell r="D1673">
            <v>37572</v>
          </cell>
          <cell r="E1673">
            <v>37523</v>
          </cell>
          <cell r="F1673">
            <v>37572</v>
          </cell>
          <cell r="G1673">
            <v>37523</v>
          </cell>
          <cell r="H1673">
            <v>15000</v>
          </cell>
          <cell r="I1673">
            <v>15000</v>
          </cell>
          <cell r="J1673" t="str">
            <v>НВТИ</v>
          </cell>
          <cell r="K1673" t="str">
            <v>НВТИ</v>
          </cell>
          <cell r="L1673" t="str">
            <v>GMF</v>
          </cell>
          <cell r="M1673" t="str">
            <v>Transammonia</v>
          </cell>
          <cell r="N1673">
            <v>85</v>
          </cell>
          <cell r="O1673">
            <v>1275000</v>
          </cell>
          <cell r="P1673">
            <v>0</v>
          </cell>
          <cell r="Q1673">
            <v>1275000</v>
          </cell>
          <cell r="R1673">
            <v>-68</v>
          </cell>
          <cell r="S1673">
            <v>-1020000</v>
          </cell>
          <cell r="T1673">
            <v>0</v>
          </cell>
          <cell r="U1673">
            <v>-1020000</v>
          </cell>
          <cell r="V1673">
            <v>-15.5</v>
          </cell>
          <cell r="W1673">
            <v>-232500</v>
          </cell>
          <cell r="X1673">
            <v>-667203.76</v>
          </cell>
          <cell r="Y1673">
            <v>434703.76</v>
          </cell>
        </row>
        <row r="1674">
          <cell r="A1674">
            <v>200210</v>
          </cell>
          <cell r="B1674" t="str">
            <v>ur77</v>
          </cell>
          <cell r="C1674" t="str">
            <v>ur</v>
          </cell>
          <cell r="D1674">
            <v>37553</v>
          </cell>
          <cell r="E1674">
            <v>37527</v>
          </cell>
          <cell r="F1674">
            <v>37553</v>
          </cell>
          <cell r="G1674">
            <v>37527</v>
          </cell>
          <cell r="H1674">
            <v>5000</v>
          </cell>
          <cell r="I1674">
            <v>4611.3999999999996</v>
          </cell>
          <cell r="J1674" t="str">
            <v>НВТИ</v>
          </cell>
          <cell r="K1674" t="str">
            <v>НВТИ</v>
          </cell>
          <cell r="L1674" t="str">
            <v>GMF</v>
          </cell>
          <cell r="M1674" t="str">
            <v>Indutech</v>
          </cell>
          <cell r="N1674">
            <v>89</v>
          </cell>
          <cell r="O1674">
            <v>410414.6</v>
          </cell>
          <cell r="P1674">
            <v>311500</v>
          </cell>
          <cell r="Q1674">
            <v>98914.6</v>
          </cell>
          <cell r="R1674">
            <v>-68</v>
          </cell>
          <cell r="S1674">
            <v>-340000</v>
          </cell>
          <cell r="T1674">
            <v>0</v>
          </cell>
          <cell r="U1674">
            <v>-340000</v>
          </cell>
          <cell r="V1674">
            <v>-15.5</v>
          </cell>
          <cell r="W1674">
            <v>-71476.7</v>
          </cell>
          <cell r="X1674">
            <v>0</v>
          </cell>
          <cell r="Y1674">
            <v>-71476.7</v>
          </cell>
        </row>
        <row r="1675">
          <cell r="A1675">
            <v>200211</v>
          </cell>
          <cell r="B1675" t="str">
            <v>ur78</v>
          </cell>
          <cell r="C1675" t="str">
            <v>ur</v>
          </cell>
          <cell r="D1675">
            <v>37572</v>
          </cell>
          <cell r="E1675">
            <v>37529</v>
          </cell>
          <cell r="F1675">
            <v>37572</v>
          </cell>
          <cell r="G1675">
            <v>37529</v>
          </cell>
          <cell r="H1675">
            <v>15000</v>
          </cell>
          <cell r="I1675">
            <v>15000</v>
          </cell>
          <cell r="J1675" t="str">
            <v>НевАзот</v>
          </cell>
          <cell r="K1675" t="str">
            <v>НевАзот</v>
          </cell>
          <cell r="L1675" t="str">
            <v>GMF</v>
          </cell>
          <cell r="M1675" t="str">
            <v>Transammonia</v>
          </cell>
          <cell r="N1675">
            <v>85</v>
          </cell>
          <cell r="O1675">
            <v>1275000</v>
          </cell>
          <cell r="P1675">
            <v>0</v>
          </cell>
          <cell r="Q1675">
            <v>1275000</v>
          </cell>
          <cell r="R1675">
            <v>-56</v>
          </cell>
          <cell r="S1675">
            <v>-840000</v>
          </cell>
          <cell r="T1675">
            <v>0</v>
          </cell>
          <cell r="U1675">
            <v>-840000</v>
          </cell>
          <cell r="V1675">
            <v>0</v>
          </cell>
          <cell r="W1675">
            <v>0</v>
          </cell>
          <cell r="X1675">
            <v>0</v>
          </cell>
          <cell r="Y1675">
            <v>0</v>
          </cell>
        </row>
        <row r="1676">
          <cell r="A1676">
            <v>200210</v>
          </cell>
          <cell r="B1676" t="str">
            <v>ur79</v>
          </cell>
          <cell r="C1676" t="str">
            <v>ur</v>
          </cell>
          <cell r="D1676">
            <v>37547</v>
          </cell>
          <cell r="E1676">
            <v>37550</v>
          </cell>
          <cell r="F1676">
            <v>37547</v>
          </cell>
          <cell r="G1676">
            <v>37550</v>
          </cell>
          <cell r="H1676">
            <v>7200</v>
          </cell>
          <cell r="I1676">
            <v>7200</v>
          </cell>
          <cell r="J1676" t="str">
            <v>НевАзот</v>
          </cell>
          <cell r="K1676" t="str">
            <v>НевАзот</v>
          </cell>
          <cell r="L1676" t="str">
            <v>GMF</v>
          </cell>
          <cell r="M1676" t="str">
            <v>Transammonia</v>
          </cell>
          <cell r="N1676">
            <v>87</v>
          </cell>
          <cell r="O1676">
            <v>626400</v>
          </cell>
          <cell r="P1676">
            <v>626400</v>
          </cell>
          <cell r="Q1676">
            <v>0</v>
          </cell>
          <cell r="R1676">
            <v>-56</v>
          </cell>
          <cell r="S1676">
            <v>-403200</v>
          </cell>
          <cell r="T1676">
            <v>-403200</v>
          </cell>
          <cell r="U1676">
            <v>0</v>
          </cell>
          <cell r="V1676">
            <v>0</v>
          </cell>
          <cell r="W1676">
            <v>0</v>
          </cell>
          <cell r="X1676">
            <v>0</v>
          </cell>
          <cell r="Y1676">
            <v>0</v>
          </cell>
        </row>
        <row r="1677">
          <cell r="A1677">
            <v>200210</v>
          </cell>
          <cell r="B1677" t="str">
            <v>ur80</v>
          </cell>
          <cell r="C1677" t="str">
            <v>ur</v>
          </cell>
          <cell r="D1677">
            <v>37547</v>
          </cell>
          <cell r="E1677">
            <v>37550</v>
          </cell>
          <cell r="F1677">
            <v>37547</v>
          </cell>
          <cell r="G1677">
            <v>37550</v>
          </cell>
          <cell r="H1677">
            <v>1000</v>
          </cell>
          <cell r="I1677">
            <v>1000</v>
          </cell>
          <cell r="J1677" t="str">
            <v>НВТИ</v>
          </cell>
          <cell r="K1677" t="str">
            <v>НВТИ</v>
          </cell>
          <cell r="L1677" t="str">
            <v>GMF</v>
          </cell>
          <cell r="M1677" t="str">
            <v>Transammonia</v>
          </cell>
          <cell r="N1677">
            <v>88</v>
          </cell>
          <cell r="O1677">
            <v>88000</v>
          </cell>
          <cell r="P1677">
            <v>88000</v>
          </cell>
          <cell r="Q1677">
            <v>0</v>
          </cell>
          <cell r="R1677">
            <v>-68</v>
          </cell>
          <cell r="S1677">
            <v>-68000</v>
          </cell>
          <cell r="T1677">
            <v>0</v>
          </cell>
          <cell r="U1677">
            <v>-68000</v>
          </cell>
          <cell r="V1677">
            <v>-15.5</v>
          </cell>
          <cell r="W1677">
            <v>-15500</v>
          </cell>
          <cell r="X1677">
            <v>-50</v>
          </cell>
          <cell r="Y1677">
            <v>-15450</v>
          </cell>
        </row>
        <row r="1678">
          <cell r="A1678">
            <v>200210</v>
          </cell>
          <cell r="B1678" t="str">
            <v>ur81</v>
          </cell>
          <cell r="C1678" t="str">
            <v>ur</v>
          </cell>
          <cell r="D1678">
            <v>37551</v>
          </cell>
          <cell r="E1678">
            <v>37541</v>
          </cell>
          <cell r="F1678">
            <v>37551</v>
          </cell>
          <cell r="G1678">
            <v>37541</v>
          </cell>
          <cell r="H1678">
            <v>20000</v>
          </cell>
          <cell r="I1678">
            <v>20000</v>
          </cell>
          <cell r="J1678" t="str">
            <v>НовомосАзот</v>
          </cell>
          <cell r="K1678" t="str">
            <v>НовомосАзот</v>
          </cell>
          <cell r="L1678" t="str">
            <v>GMF</v>
          </cell>
          <cell r="M1678" t="str">
            <v>Transammonia</v>
          </cell>
          <cell r="N1678">
            <v>85</v>
          </cell>
          <cell r="O1678">
            <v>1700000</v>
          </cell>
          <cell r="P1678">
            <v>0</v>
          </cell>
          <cell r="Q1678">
            <v>1700000</v>
          </cell>
          <cell r="R1678">
            <v>-56</v>
          </cell>
          <cell r="S1678">
            <v>-1120000</v>
          </cell>
          <cell r="T1678">
            <v>0</v>
          </cell>
          <cell r="U1678">
            <v>-1120000</v>
          </cell>
          <cell r="V1678">
            <v>-25.13</v>
          </cell>
          <cell r="W1678">
            <v>-502600</v>
          </cell>
          <cell r="X1678">
            <v>0</v>
          </cell>
          <cell r="Y1678">
            <v>-502600</v>
          </cell>
        </row>
        <row r="1679">
          <cell r="A1679">
            <v>200211</v>
          </cell>
          <cell r="B1679" t="str">
            <v>ur82</v>
          </cell>
          <cell r="C1679" t="str">
            <v>ur</v>
          </cell>
          <cell r="D1679">
            <v>37560</v>
          </cell>
          <cell r="E1679">
            <v>37544</v>
          </cell>
          <cell r="F1679">
            <v>37572</v>
          </cell>
          <cell r="G1679">
            <v>37544</v>
          </cell>
          <cell r="H1679">
            <v>15000</v>
          </cell>
          <cell r="I1679">
            <v>15000</v>
          </cell>
          <cell r="J1679" t="str">
            <v>НовомосАзот</v>
          </cell>
          <cell r="K1679" t="str">
            <v>НовомосАзот</v>
          </cell>
          <cell r="L1679" t="str">
            <v>GMF</v>
          </cell>
          <cell r="M1679" t="str">
            <v>Transammonia</v>
          </cell>
          <cell r="N1679">
            <v>80</v>
          </cell>
          <cell r="O1679">
            <v>1200000</v>
          </cell>
          <cell r="P1679">
            <v>0</v>
          </cell>
          <cell r="Q1679">
            <v>1200000</v>
          </cell>
          <cell r="R1679">
            <v>-56</v>
          </cell>
          <cell r="S1679">
            <v>-840000</v>
          </cell>
          <cell r="T1679">
            <v>0</v>
          </cell>
          <cell r="U1679">
            <v>-840000</v>
          </cell>
          <cell r="V1679">
            <v>-20</v>
          </cell>
          <cell r="W1679">
            <v>-300000</v>
          </cell>
          <cell r="X1679">
            <v>-673477.92</v>
          </cell>
          <cell r="Y1679">
            <v>373477.92</v>
          </cell>
        </row>
        <row r="1680">
          <cell r="A1680">
            <v>200210</v>
          </cell>
          <cell r="B1680" t="str">
            <v>ur83</v>
          </cell>
          <cell r="C1680" t="str">
            <v>ur</v>
          </cell>
          <cell r="D1680">
            <v>37552</v>
          </cell>
          <cell r="E1680">
            <v>37549</v>
          </cell>
          <cell r="F1680">
            <v>37552</v>
          </cell>
          <cell r="G1680">
            <v>37549</v>
          </cell>
          <cell r="H1680">
            <v>4000</v>
          </cell>
          <cell r="I1680">
            <v>4000</v>
          </cell>
          <cell r="J1680" t="str">
            <v>НовомосАзот</v>
          </cell>
          <cell r="K1680" t="str">
            <v>НовомосАзот</v>
          </cell>
          <cell r="L1680" t="str">
            <v>GMF</v>
          </cell>
          <cell r="M1680" t="str">
            <v>IET</v>
          </cell>
          <cell r="N1680">
            <v>90</v>
          </cell>
          <cell r="O1680">
            <v>360000</v>
          </cell>
          <cell r="P1680">
            <v>0</v>
          </cell>
          <cell r="Q1680">
            <v>360000</v>
          </cell>
          <cell r="R1680">
            <v>-56</v>
          </cell>
          <cell r="S1680">
            <v>-224000</v>
          </cell>
          <cell r="T1680">
            <v>0</v>
          </cell>
          <cell r="U1680">
            <v>-224000</v>
          </cell>
          <cell r="V1680">
            <v>-18</v>
          </cell>
          <cell r="W1680">
            <v>-72000</v>
          </cell>
          <cell r="X1680">
            <v>0</v>
          </cell>
          <cell r="Y1680">
            <v>-72000</v>
          </cell>
        </row>
        <row r="1681">
          <cell r="A1681">
            <v>200210</v>
          </cell>
          <cell r="B1681" t="str">
            <v>ur84</v>
          </cell>
          <cell r="C1681" t="str">
            <v>ur</v>
          </cell>
          <cell r="D1681">
            <v>37532</v>
          </cell>
          <cell r="E1681">
            <v>37545</v>
          </cell>
          <cell r="F1681">
            <v>37532</v>
          </cell>
          <cell r="G1681">
            <v>37545</v>
          </cell>
          <cell r="H1681">
            <v>1195</v>
          </cell>
          <cell r="I1681">
            <v>1195</v>
          </cell>
          <cell r="J1681" t="str">
            <v>НовомосАзот</v>
          </cell>
          <cell r="K1681" t="str">
            <v>НовомосАзот</v>
          </cell>
          <cell r="L1681" t="str">
            <v>GMF</v>
          </cell>
          <cell r="M1681" t="str">
            <v>IET</v>
          </cell>
          <cell r="N1681">
            <v>77.5</v>
          </cell>
          <cell r="O1681">
            <v>92612.5</v>
          </cell>
          <cell r="P1681">
            <v>92612.5</v>
          </cell>
          <cell r="Q1681">
            <v>0</v>
          </cell>
          <cell r="R1681">
            <v>-61</v>
          </cell>
          <cell r="S1681">
            <v>-72895</v>
          </cell>
          <cell r="T1681">
            <v>0</v>
          </cell>
          <cell r="U1681">
            <v>-72895</v>
          </cell>
          <cell r="V1681">
            <v>0</v>
          </cell>
          <cell r="W1681">
            <v>0</v>
          </cell>
          <cell r="X1681">
            <v>0</v>
          </cell>
          <cell r="Y1681">
            <v>0</v>
          </cell>
        </row>
        <row r="1682">
          <cell r="A1682">
            <v>200210</v>
          </cell>
          <cell r="B1682" t="str">
            <v>ur85</v>
          </cell>
          <cell r="C1682" t="str">
            <v>ur</v>
          </cell>
          <cell r="D1682">
            <v>37552</v>
          </cell>
          <cell r="E1682">
            <v>37550</v>
          </cell>
          <cell r="F1682">
            <v>37552</v>
          </cell>
          <cell r="G1682">
            <v>37550</v>
          </cell>
          <cell r="H1682">
            <v>2998.9</v>
          </cell>
          <cell r="I1682">
            <v>2998.9</v>
          </cell>
          <cell r="J1682" t="str">
            <v>НовомосАзот</v>
          </cell>
          <cell r="K1682" t="str">
            <v>НовомосАзот</v>
          </cell>
          <cell r="L1682" t="str">
            <v>GMF</v>
          </cell>
          <cell r="M1682" t="str">
            <v>Alpha Maima</v>
          </cell>
          <cell r="N1682">
            <v>64</v>
          </cell>
          <cell r="O1682">
            <v>191929.60000000001</v>
          </cell>
          <cell r="P1682">
            <v>191929.60000000001</v>
          </cell>
          <cell r="Q1682">
            <v>0</v>
          </cell>
          <cell r="R1682">
            <v>-56</v>
          </cell>
          <cell r="S1682">
            <v>-167938.4</v>
          </cell>
          <cell r="T1682">
            <v>0</v>
          </cell>
          <cell r="U1682">
            <v>-167938.4</v>
          </cell>
          <cell r="V1682">
            <v>0</v>
          </cell>
          <cell r="W1682">
            <v>0</v>
          </cell>
          <cell r="X1682">
            <v>0</v>
          </cell>
          <cell r="Y1682">
            <v>0</v>
          </cell>
        </row>
        <row r="1683">
          <cell r="A1683">
            <v>200210</v>
          </cell>
          <cell r="B1683" t="str">
            <v>ur86</v>
          </cell>
          <cell r="C1683" t="str">
            <v>ur</v>
          </cell>
          <cell r="D1683">
            <v>37557</v>
          </cell>
          <cell r="E1683">
            <v>37555</v>
          </cell>
          <cell r="F1683">
            <v>37557</v>
          </cell>
          <cell r="G1683">
            <v>37555</v>
          </cell>
          <cell r="H1683">
            <v>3012.1</v>
          </cell>
          <cell r="I1683">
            <v>3012.1</v>
          </cell>
          <cell r="J1683" t="str">
            <v>НовомосАзот</v>
          </cell>
          <cell r="K1683" t="str">
            <v>НовомосАзот</v>
          </cell>
          <cell r="L1683" t="str">
            <v>GMF</v>
          </cell>
          <cell r="M1683" t="str">
            <v>Alpha Maima</v>
          </cell>
          <cell r="N1683">
            <v>64</v>
          </cell>
          <cell r="O1683">
            <v>192774.39999999999</v>
          </cell>
          <cell r="P1683">
            <v>192774.39999999999</v>
          </cell>
          <cell r="Q1683">
            <v>0</v>
          </cell>
          <cell r="R1683">
            <v>-56</v>
          </cell>
          <cell r="S1683">
            <v>-168677.6</v>
          </cell>
          <cell r="T1683">
            <v>0</v>
          </cell>
          <cell r="U1683">
            <v>-168677.6</v>
          </cell>
          <cell r="V1683">
            <v>0</v>
          </cell>
          <cell r="W1683">
            <v>0</v>
          </cell>
          <cell r="X1683">
            <v>0</v>
          </cell>
          <cell r="Y1683">
            <v>0</v>
          </cell>
        </row>
        <row r="1684">
          <cell r="A1684">
            <v>200210</v>
          </cell>
          <cell r="B1684" t="str">
            <v>ur87</v>
          </cell>
          <cell r="C1684" t="str">
            <v>ur</v>
          </cell>
          <cell r="D1684">
            <v>37546</v>
          </cell>
          <cell r="E1684">
            <v>37554</v>
          </cell>
          <cell r="F1684">
            <v>37546</v>
          </cell>
          <cell r="G1684">
            <v>37554</v>
          </cell>
          <cell r="H1684">
            <v>685.85</v>
          </cell>
          <cell r="I1684">
            <v>685.85</v>
          </cell>
          <cell r="J1684" t="str">
            <v>НовомосАзот</v>
          </cell>
          <cell r="K1684" t="str">
            <v>НовомосАзот</v>
          </cell>
          <cell r="L1684" t="str">
            <v>GMF</v>
          </cell>
          <cell r="M1684" t="str">
            <v>IET</v>
          </cell>
          <cell r="N1684">
            <v>77.5</v>
          </cell>
          <cell r="O1684">
            <v>53153.38</v>
          </cell>
          <cell r="P1684">
            <v>53075.88</v>
          </cell>
          <cell r="Q1684">
            <v>77.5</v>
          </cell>
          <cell r="R1684">
            <v>-61</v>
          </cell>
          <cell r="S1684">
            <v>-41836.85</v>
          </cell>
          <cell r="T1684">
            <v>0</v>
          </cell>
          <cell r="U1684">
            <v>-41836.85</v>
          </cell>
          <cell r="V1684">
            <v>0</v>
          </cell>
          <cell r="W1684">
            <v>0</v>
          </cell>
          <cell r="X1684">
            <v>0</v>
          </cell>
          <cell r="Y1684">
            <v>0</v>
          </cell>
        </row>
        <row r="1685">
          <cell r="A1685">
            <v>200210</v>
          </cell>
          <cell r="B1685" t="str">
            <v>ur88</v>
          </cell>
          <cell r="C1685" t="str">
            <v>ur</v>
          </cell>
          <cell r="D1685">
            <v>37533</v>
          </cell>
          <cell r="E1685">
            <v>37534</v>
          </cell>
          <cell r="F1685">
            <v>37537</v>
          </cell>
          <cell r="G1685">
            <v>37538</v>
          </cell>
          <cell r="H1685">
            <v>4089.0940000000001</v>
          </cell>
          <cell r="I1685">
            <v>4089.0940000000001</v>
          </cell>
          <cell r="J1685" t="str">
            <v>НовомосАзот</v>
          </cell>
          <cell r="K1685" t="str">
            <v>НовомосАзот</v>
          </cell>
          <cell r="L1685" t="str">
            <v>GMF</v>
          </cell>
          <cell r="M1685" t="str">
            <v>Trade Inn</v>
          </cell>
          <cell r="N1685">
            <v>86</v>
          </cell>
          <cell r="O1685">
            <v>351662.08000000002</v>
          </cell>
          <cell r="P1685">
            <v>351662.08000000002</v>
          </cell>
          <cell r="Q1685">
            <v>0</v>
          </cell>
          <cell r="R1685">
            <v>-56</v>
          </cell>
          <cell r="S1685">
            <v>-228989.26</v>
          </cell>
          <cell r="T1685">
            <v>0</v>
          </cell>
          <cell r="U1685">
            <v>-228989.26</v>
          </cell>
          <cell r="V1685">
            <v>-25.13</v>
          </cell>
          <cell r="W1685">
            <v>-102758.93</v>
          </cell>
          <cell r="X1685">
            <v>-27129.18</v>
          </cell>
          <cell r="Y1685">
            <v>-75629.75</v>
          </cell>
        </row>
        <row r="1686">
          <cell r="A1686">
            <v>200210</v>
          </cell>
          <cell r="B1686" t="str">
            <v>ur89</v>
          </cell>
          <cell r="C1686" t="str">
            <v>ur</v>
          </cell>
          <cell r="D1686">
            <v>37536</v>
          </cell>
          <cell r="E1686">
            <v>37542</v>
          </cell>
          <cell r="F1686">
            <v>37544</v>
          </cell>
          <cell r="G1686">
            <v>37542</v>
          </cell>
          <cell r="H1686">
            <v>6255.3620000000001</v>
          </cell>
          <cell r="I1686">
            <v>6255.3620000000001</v>
          </cell>
          <cell r="J1686" t="str">
            <v>НовомосАзот</v>
          </cell>
          <cell r="K1686" t="str">
            <v>НовомосАзот</v>
          </cell>
          <cell r="L1686" t="str">
            <v>GMF</v>
          </cell>
          <cell r="M1686" t="str">
            <v>Keytrade</v>
          </cell>
          <cell r="N1686">
            <v>87</v>
          </cell>
          <cell r="O1686">
            <v>544216.49</v>
          </cell>
          <cell r="P1686">
            <v>544216.49</v>
          </cell>
          <cell r="Q1686">
            <v>0</v>
          </cell>
          <cell r="R1686">
            <v>-56</v>
          </cell>
          <cell r="S1686">
            <v>-350300.27</v>
          </cell>
          <cell r="T1686">
            <v>0</v>
          </cell>
          <cell r="U1686">
            <v>-350300.27</v>
          </cell>
          <cell r="V1686">
            <v>-25.13</v>
          </cell>
          <cell r="W1686">
            <v>-157197.25</v>
          </cell>
          <cell r="X1686">
            <v>-40930.43</v>
          </cell>
          <cell r="Y1686">
            <v>-116266.82</v>
          </cell>
        </row>
        <row r="1687">
          <cell r="A1687">
            <v>200210</v>
          </cell>
          <cell r="B1687" t="str">
            <v>ur90</v>
          </cell>
          <cell r="C1687" t="str">
            <v>ur</v>
          </cell>
          <cell r="D1687">
            <v>37547</v>
          </cell>
          <cell r="E1687">
            <v>37560</v>
          </cell>
          <cell r="F1687">
            <v>37554</v>
          </cell>
          <cell r="G1687">
            <v>37560</v>
          </cell>
          <cell r="H1687">
            <v>6602.5259999999998</v>
          </cell>
          <cell r="I1687">
            <v>6602.5259999999998</v>
          </cell>
          <cell r="J1687" t="str">
            <v>НовомосАзот</v>
          </cell>
          <cell r="K1687" t="str">
            <v>НовомосАзот</v>
          </cell>
          <cell r="L1687" t="str">
            <v>GMF</v>
          </cell>
          <cell r="M1687" t="str">
            <v>Keytrade</v>
          </cell>
          <cell r="N1687">
            <v>87</v>
          </cell>
          <cell r="O1687">
            <v>574419.76</v>
          </cell>
          <cell r="P1687">
            <v>574419.76</v>
          </cell>
          <cell r="Q1687">
            <v>0</v>
          </cell>
          <cell r="R1687">
            <v>-56</v>
          </cell>
          <cell r="S1687">
            <v>-369741.46</v>
          </cell>
          <cell r="T1687">
            <v>0</v>
          </cell>
          <cell r="U1687">
            <v>-369741.46</v>
          </cell>
          <cell r="V1687">
            <v>-25.13</v>
          </cell>
          <cell r="W1687">
            <v>-165921.48000000001</v>
          </cell>
          <cell r="X1687">
            <v>-42968.32</v>
          </cell>
          <cell r="Y1687">
            <v>-122953.16</v>
          </cell>
        </row>
        <row r="1688">
          <cell r="A1688">
            <v>200210</v>
          </cell>
          <cell r="B1688" t="str">
            <v>ur91</v>
          </cell>
          <cell r="C1688" t="str">
            <v>ur</v>
          </cell>
          <cell r="D1688">
            <v>37538</v>
          </cell>
          <cell r="E1688">
            <v>37547</v>
          </cell>
          <cell r="F1688">
            <v>37549</v>
          </cell>
          <cell r="G1688">
            <v>37547</v>
          </cell>
          <cell r="H1688">
            <v>7926.0469999999996</v>
          </cell>
          <cell r="I1688">
            <v>7926.0469999999996</v>
          </cell>
          <cell r="J1688" t="str">
            <v>НовомосАзот</v>
          </cell>
          <cell r="K1688" t="str">
            <v>НовомосАзот</v>
          </cell>
          <cell r="L1688" t="str">
            <v>GMF</v>
          </cell>
          <cell r="M1688" t="str">
            <v>Evertrade</v>
          </cell>
          <cell r="N1688">
            <v>88</v>
          </cell>
          <cell r="O1688">
            <v>697492.14</v>
          </cell>
          <cell r="P1688">
            <v>697492.14</v>
          </cell>
          <cell r="Q1688">
            <v>0</v>
          </cell>
          <cell r="R1688">
            <v>-56</v>
          </cell>
          <cell r="S1688">
            <v>-443858.63</v>
          </cell>
          <cell r="T1688">
            <v>0</v>
          </cell>
          <cell r="U1688">
            <v>-443858.63</v>
          </cell>
          <cell r="V1688">
            <v>-25.13</v>
          </cell>
          <cell r="W1688">
            <v>-199181.56</v>
          </cell>
          <cell r="X1688">
            <v>-51474.91</v>
          </cell>
          <cell r="Y1688">
            <v>-147706.65</v>
          </cell>
        </row>
        <row r="1689">
          <cell r="A1689">
            <v>200209</v>
          </cell>
          <cell r="B1689" t="str">
            <v>ur93</v>
          </cell>
          <cell r="C1689" t="str">
            <v>ur</v>
          </cell>
          <cell r="D1689">
            <v>37529</v>
          </cell>
          <cell r="E1689">
            <v>37529</v>
          </cell>
          <cell r="F1689">
            <v>37529</v>
          </cell>
          <cell r="G1689">
            <v>37529</v>
          </cell>
          <cell r="H1689">
            <v>385.8</v>
          </cell>
          <cell r="I1689">
            <v>385.8</v>
          </cell>
          <cell r="J1689" t="str">
            <v>НовомосАзот</v>
          </cell>
          <cell r="K1689" t="str">
            <v>НовомосАзот</v>
          </cell>
          <cell r="L1689" t="str">
            <v>GMF</v>
          </cell>
          <cell r="M1689" t="str">
            <v>Agrochema</v>
          </cell>
          <cell r="N1689">
            <v>88</v>
          </cell>
          <cell r="O1689">
            <v>33950.400000000001</v>
          </cell>
          <cell r="P1689">
            <v>33950.400000000001</v>
          </cell>
          <cell r="Q1689">
            <v>0</v>
          </cell>
          <cell r="R1689">
            <v>-58</v>
          </cell>
          <cell r="S1689">
            <v>-22376.400000000001</v>
          </cell>
          <cell r="T1689">
            <v>0</v>
          </cell>
          <cell r="U1689">
            <v>-22376.400000000001</v>
          </cell>
          <cell r="V1689">
            <v>-15.55</v>
          </cell>
          <cell r="W1689">
            <v>-5999.19</v>
          </cell>
          <cell r="X1689">
            <v>-5999.19</v>
          </cell>
          <cell r="Y1689">
            <v>0</v>
          </cell>
        </row>
        <row r="1690">
          <cell r="A1690">
            <v>200209</v>
          </cell>
          <cell r="B1690" t="str">
            <v>ur94</v>
          </cell>
          <cell r="C1690" t="str">
            <v>ur</v>
          </cell>
          <cell r="D1690">
            <v>37523</v>
          </cell>
          <cell r="E1690">
            <v>37523</v>
          </cell>
          <cell r="F1690">
            <v>37523</v>
          </cell>
          <cell r="G1690">
            <v>37523</v>
          </cell>
          <cell r="H1690">
            <v>498.6</v>
          </cell>
          <cell r="I1690">
            <v>498.6</v>
          </cell>
          <cell r="J1690" t="str">
            <v>НовомосАзот</v>
          </cell>
          <cell r="K1690" t="str">
            <v>НовомосАзот</v>
          </cell>
          <cell r="L1690" t="str">
            <v>GMF</v>
          </cell>
          <cell r="M1690" t="str">
            <v>IET</v>
          </cell>
          <cell r="N1690">
            <v>77.5</v>
          </cell>
          <cell r="O1690">
            <v>38641.5</v>
          </cell>
          <cell r="P1690">
            <v>38641.5</v>
          </cell>
          <cell r="Q1690">
            <v>0</v>
          </cell>
          <cell r="R1690">
            <v>-61</v>
          </cell>
          <cell r="S1690">
            <v>-30414.6</v>
          </cell>
          <cell r="T1690">
            <v>-6980255.1500000004</v>
          </cell>
          <cell r="U1690">
            <v>6949840.5499999998</v>
          </cell>
          <cell r="V1690">
            <v>0</v>
          </cell>
          <cell r="W1690">
            <v>0</v>
          </cell>
          <cell r="X1690">
            <v>0</v>
          </cell>
          <cell r="Y1690">
            <v>0</v>
          </cell>
        </row>
        <row r="1691">
          <cell r="A1691">
            <v>200210</v>
          </cell>
          <cell r="B1691" t="str">
            <v>ur95</v>
          </cell>
          <cell r="C1691" t="str">
            <v>ur</v>
          </cell>
          <cell r="D1691">
            <v>37559</v>
          </cell>
          <cell r="E1691">
            <v>37560</v>
          </cell>
          <cell r="F1691">
            <v>37559</v>
          </cell>
          <cell r="G1691">
            <v>37560</v>
          </cell>
          <cell r="H1691">
            <v>2929</v>
          </cell>
          <cell r="I1691">
            <v>2929</v>
          </cell>
          <cell r="J1691" t="str">
            <v>НовомосАзот</v>
          </cell>
          <cell r="K1691" t="str">
            <v>НовомосАзот</v>
          </cell>
          <cell r="L1691" t="str">
            <v>GMF</v>
          </cell>
          <cell r="M1691" t="str">
            <v>Alpha Maima</v>
          </cell>
          <cell r="N1691">
            <v>64</v>
          </cell>
          <cell r="O1691">
            <v>187456</v>
          </cell>
          <cell r="P1691">
            <v>187456</v>
          </cell>
          <cell r="Q1691">
            <v>0</v>
          </cell>
          <cell r="R1691">
            <v>-56</v>
          </cell>
          <cell r="S1691">
            <v>-164024</v>
          </cell>
          <cell r="T1691">
            <v>0</v>
          </cell>
          <cell r="U1691">
            <v>-164024</v>
          </cell>
          <cell r="V1691">
            <v>0</v>
          </cell>
          <cell r="W1691">
            <v>0</v>
          </cell>
          <cell r="X1691">
            <v>0</v>
          </cell>
          <cell r="Y1691">
            <v>0</v>
          </cell>
        </row>
        <row r="1692">
          <cell r="A1692">
            <v>200210</v>
          </cell>
          <cell r="B1692" t="str">
            <v>ur96</v>
          </cell>
          <cell r="C1692" t="str">
            <v>ur</v>
          </cell>
          <cell r="D1692">
            <v>37538</v>
          </cell>
          <cell r="E1692">
            <v>37546</v>
          </cell>
          <cell r="F1692">
            <v>37538</v>
          </cell>
          <cell r="G1692">
            <v>37546</v>
          </cell>
          <cell r="H1692">
            <v>5628.67</v>
          </cell>
          <cell r="I1692">
            <v>5628.67</v>
          </cell>
          <cell r="J1692" t="str">
            <v>НовомосАзот</v>
          </cell>
          <cell r="K1692" t="str">
            <v>НовомосАзот</v>
          </cell>
          <cell r="L1692" t="str">
            <v>GMF</v>
          </cell>
          <cell r="M1692" t="str">
            <v>CMF</v>
          </cell>
          <cell r="N1692">
            <v>94</v>
          </cell>
          <cell r="O1692">
            <v>529094.98</v>
          </cell>
          <cell r="P1692">
            <v>529094.98</v>
          </cell>
          <cell r="Q1692">
            <v>0</v>
          </cell>
          <cell r="R1692">
            <v>-56</v>
          </cell>
          <cell r="S1692">
            <v>-315205.52</v>
          </cell>
          <cell r="T1692">
            <v>0</v>
          </cell>
          <cell r="U1692">
            <v>-315205.52</v>
          </cell>
          <cell r="V1692">
            <v>-20.02</v>
          </cell>
          <cell r="W1692">
            <v>-112685.97</v>
          </cell>
          <cell r="X1692">
            <v>-374.03</v>
          </cell>
          <cell r="Y1692">
            <v>-112311.94</v>
          </cell>
        </row>
        <row r="1693">
          <cell r="A1693">
            <v>200210</v>
          </cell>
          <cell r="B1693" t="str">
            <v>ur97</v>
          </cell>
          <cell r="C1693" t="str">
            <v>ur</v>
          </cell>
          <cell r="D1693">
            <v>37537</v>
          </cell>
          <cell r="E1693">
            <v>37552</v>
          </cell>
          <cell r="F1693">
            <v>37549</v>
          </cell>
          <cell r="G1693">
            <v>37552</v>
          </cell>
          <cell r="H1693">
            <v>2576.3020000000001</v>
          </cell>
          <cell r="I1693">
            <v>2576.3020000000001</v>
          </cell>
          <cell r="J1693" t="str">
            <v>НовомосАзот</v>
          </cell>
          <cell r="K1693" t="str">
            <v>НовомосАзот</v>
          </cell>
          <cell r="L1693" t="str">
            <v>GMF</v>
          </cell>
          <cell r="M1693" t="str">
            <v>Helm</v>
          </cell>
          <cell r="N1693">
            <v>90</v>
          </cell>
          <cell r="O1693">
            <v>231867.18</v>
          </cell>
          <cell r="P1693">
            <v>231867.18</v>
          </cell>
          <cell r="Q1693">
            <v>0</v>
          </cell>
          <cell r="R1693">
            <v>-56</v>
          </cell>
          <cell r="S1693">
            <v>-144272.91</v>
          </cell>
          <cell r="T1693">
            <v>0</v>
          </cell>
          <cell r="U1693">
            <v>-144272.91</v>
          </cell>
          <cell r="V1693">
            <v>-25.13</v>
          </cell>
          <cell r="W1693">
            <v>-64742.47</v>
          </cell>
          <cell r="X1693">
            <v>-16851.669999999998</v>
          </cell>
          <cell r="Y1693">
            <v>-47890.8</v>
          </cell>
        </row>
        <row r="1694">
          <cell r="A1694">
            <v>200210</v>
          </cell>
          <cell r="B1694" t="str">
            <v>ur98</v>
          </cell>
          <cell r="C1694" t="str">
            <v>ur</v>
          </cell>
          <cell r="D1694">
            <v>37547</v>
          </cell>
          <cell r="E1694">
            <v>37550</v>
          </cell>
          <cell r="F1694">
            <v>37547</v>
          </cell>
          <cell r="G1694">
            <v>37550</v>
          </cell>
          <cell r="H1694">
            <v>6350.8810000000003</v>
          </cell>
          <cell r="I1694">
            <v>6350.8810000000003</v>
          </cell>
          <cell r="J1694" t="str">
            <v>НевАзот</v>
          </cell>
          <cell r="K1694" t="str">
            <v>НевАзот</v>
          </cell>
          <cell r="L1694" t="str">
            <v>GMF</v>
          </cell>
          <cell r="M1694" t="str">
            <v>Transammonia</v>
          </cell>
          <cell r="N1694">
            <v>88</v>
          </cell>
          <cell r="O1694">
            <v>558877.53</v>
          </cell>
          <cell r="P1694">
            <v>558877.53</v>
          </cell>
          <cell r="Q1694">
            <v>0</v>
          </cell>
          <cell r="R1694">
            <v>-56</v>
          </cell>
          <cell r="S1694">
            <v>-355649.34</v>
          </cell>
          <cell r="T1694">
            <v>-355649.34</v>
          </cell>
          <cell r="U1694">
            <v>0</v>
          </cell>
          <cell r="V1694">
            <v>0</v>
          </cell>
          <cell r="W1694">
            <v>0</v>
          </cell>
          <cell r="X1694">
            <v>0</v>
          </cell>
          <cell r="Y1694">
            <v>0</v>
          </cell>
        </row>
        <row r="1695">
          <cell r="A1695">
            <v>200210</v>
          </cell>
          <cell r="B1695" t="str">
            <v>ur99</v>
          </cell>
          <cell r="C1695" t="str">
            <v>ur</v>
          </cell>
          <cell r="D1695">
            <v>37547</v>
          </cell>
          <cell r="E1695">
            <v>37550</v>
          </cell>
          <cell r="F1695">
            <v>37547</v>
          </cell>
          <cell r="G1695">
            <v>37550</v>
          </cell>
          <cell r="H1695">
            <v>5492</v>
          </cell>
          <cell r="I1695">
            <v>5491.9309999999996</v>
          </cell>
          <cell r="J1695" t="str">
            <v>НВТИ</v>
          </cell>
          <cell r="K1695" t="str">
            <v>НВТИ</v>
          </cell>
          <cell r="L1695" t="str">
            <v>GMF</v>
          </cell>
          <cell r="M1695" t="str">
            <v>Transammonia</v>
          </cell>
          <cell r="N1695">
            <v>87</v>
          </cell>
          <cell r="O1695">
            <v>477798</v>
          </cell>
          <cell r="P1695">
            <v>477798</v>
          </cell>
          <cell r="Q1695">
            <v>0</v>
          </cell>
          <cell r="R1695">
            <v>-68</v>
          </cell>
          <cell r="S1695">
            <v>-373456</v>
          </cell>
          <cell r="T1695">
            <v>0</v>
          </cell>
          <cell r="U1695">
            <v>-373456</v>
          </cell>
          <cell r="V1695">
            <v>-15.5</v>
          </cell>
          <cell r="W1695">
            <v>-85124.93</v>
          </cell>
          <cell r="X1695">
            <v>-274.60000000000002</v>
          </cell>
          <cell r="Y1695">
            <v>-84850.33</v>
          </cell>
        </row>
        <row r="1696">
          <cell r="A1696">
            <v>200203</v>
          </cell>
          <cell r="B1696" t="str">
            <v>urc001</v>
          </cell>
          <cell r="C1696" t="str">
            <v>urc</v>
          </cell>
          <cell r="D1696">
            <v>37335</v>
          </cell>
          <cell r="E1696">
            <v>37335</v>
          </cell>
          <cell r="F1696">
            <v>37335</v>
          </cell>
          <cell r="G1696">
            <v>37335</v>
          </cell>
          <cell r="H1696">
            <v>18</v>
          </cell>
          <cell r="I1696">
            <v>18</v>
          </cell>
          <cell r="J1696" t="str">
            <v>НевАзот</v>
          </cell>
          <cell r="K1696" t="str">
            <v>НевАзот</v>
          </cell>
          <cell r="L1696" t="str">
            <v>GMF</v>
          </cell>
          <cell r="M1696" t="str">
            <v>Dandy</v>
          </cell>
          <cell r="N1696">
            <v>628</v>
          </cell>
          <cell r="O1696">
            <v>11304</v>
          </cell>
          <cell r="P1696">
            <v>11304</v>
          </cell>
          <cell r="Q1696">
            <v>0</v>
          </cell>
          <cell r="R1696">
            <v>-550</v>
          </cell>
          <cell r="S1696">
            <v>-9900</v>
          </cell>
          <cell r="T1696">
            <v>-9900</v>
          </cell>
          <cell r="U1696">
            <v>0</v>
          </cell>
          <cell r="V1696">
            <v>0</v>
          </cell>
          <cell r="W1696">
            <v>0</v>
          </cell>
          <cell r="X1696">
            <v>0</v>
          </cell>
          <cell r="Y1696">
            <v>0</v>
          </cell>
        </row>
        <row r="1697">
          <cell r="A1697">
            <v>200205</v>
          </cell>
          <cell r="B1697" t="str">
            <v>urc002</v>
          </cell>
          <cell r="C1697" t="str">
            <v>urc</v>
          </cell>
          <cell r="D1697">
            <v>37396</v>
          </cell>
          <cell r="E1697">
            <v>37397</v>
          </cell>
          <cell r="F1697">
            <v>37396</v>
          </cell>
          <cell r="G1697">
            <v>37397</v>
          </cell>
          <cell r="H1697">
            <v>18</v>
          </cell>
          <cell r="I1697">
            <v>18</v>
          </cell>
          <cell r="J1697" t="str">
            <v>НевАзот</v>
          </cell>
          <cell r="K1697" t="str">
            <v>НевАзот</v>
          </cell>
          <cell r="L1697" t="str">
            <v>GMF</v>
          </cell>
          <cell r="M1697" t="str">
            <v>Dandy</v>
          </cell>
          <cell r="N1697">
            <v>628</v>
          </cell>
          <cell r="O1697">
            <v>11304</v>
          </cell>
          <cell r="P1697">
            <v>11304</v>
          </cell>
          <cell r="Q1697">
            <v>0</v>
          </cell>
          <cell r="R1697">
            <v>-550</v>
          </cell>
          <cell r="S1697">
            <v>-9900</v>
          </cell>
          <cell r="T1697">
            <v>-9900</v>
          </cell>
          <cell r="U1697">
            <v>0</v>
          </cell>
          <cell r="V1697">
            <v>0</v>
          </cell>
          <cell r="W1697">
            <v>0</v>
          </cell>
          <cell r="X1697">
            <v>0</v>
          </cell>
          <cell r="Y1697">
            <v>0</v>
          </cell>
        </row>
        <row r="1698">
          <cell r="A1698">
            <v>200208</v>
          </cell>
          <cell r="B1698" t="str">
            <v>urc003</v>
          </cell>
          <cell r="C1698" t="str">
            <v>urc</v>
          </cell>
          <cell r="D1698">
            <v>37473</v>
          </cell>
          <cell r="E1698">
            <v>37487</v>
          </cell>
          <cell r="F1698">
            <v>37473</v>
          </cell>
          <cell r="G1698">
            <v>37487</v>
          </cell>
          <cell r="H1698">
            <v>18</v>
          </cell>
          <cell r="I1698">
            <v>18</v>
          </cell>
          <cell r="J1698" t="str">
            <v>НевАзот</v>
          </cell>
          <cell r="K1698" t="str">
            <v>НевАзот</v>
          </cell>
          <cell r="L1698" t="str">
            <v>GMF</v>
          </cell>
          <cell r="M1698" t="str">
            <v>Dandy</v>
          </cell>
          <cell r="N1698">
            <v>628</v>
          </cell>
          <cell r="O1698">
            <v>11304</v>
          </cell>
          <cell r="P1698">
            <v>11304</v>
          </cell>
          <cell r="Q1698">
            <v>0</v>
          </cell>
          <cell r="R1698">
            <v>-550</v>
          </cell>
          <cell r="S1698">
            <v>-9900</v>
          </cell>
          <cell r="T1698">
            <v>-9900</v>
          </cell>
          <cell r="U1698">
            <v>0</v>
          </cell>
          <cell r="V1698">
            <v>0</v>
          </cell>
          <cell r="W1698">
            <v>0</v>
          </cell>
          <cell r="X1698">
            <v>0</v>
          </cell>
          <cell r="Y1698">
            <v>0</v>
          </cell>
        </row>
        <row r="1699">
          <cell r="A1699">
            <v>200211</v>
          </cell>
          <cell r="B1699" t="str">
            <v>urc004</v>
          </cell>
          <cell r="C1699" t="str">
            <v>urc</v>
          </cell>
          <cell r="D1699">
            <v>37589</v>
          </cell>
          <cell r="E1699">
            <v>37560</v>
          </cell>
          <cell r="F1699">
            <v>37589</v>
          </cell>
          <cell r="G1699">
            <v>37560</v>
          </cell>
          <cell r="H1699">
            <v>18</v>
          </cell>
          <cell r="I1699">
            <v>18</v>
          </cell>
          <cell r="J1699" t="str">
            <v>НевАзот</v>
          </cell>
          <cell r="K1699" t="str">
            <v>НевАзот</v>
          </cell>
          <cell r="L1699" t="str">
            <v>GMF</v>
          </cell>
          <cell r="M1699" t="str">
            <v>Dandy</v>
          </cell>
          <cell r="N1699">
            <v>628</v>
          </cell>
          <cell r="O1699">
            <v>11304</v>
          </cell>
          <cell r="P1699">
            <v>0</v>
          </cell>
          <cell r="Q1699">
            <v>11304</v>
          </cell>
          <cell r="R1699">
            <v>-550</v>
          </cell>
          <cell r="S1699">
            <v>-9900</v>
          </cell>
          <cell r="T1699">
            <v>0</v>
          </cell>
          <cell r="U1699">
            <v>-9900</v>
          </cell>
          <cell r="V1699">
            <v>0</v>
          </cell>
          <cell r="W1699">
            <v>0</v>
          </cell>
          <cell r="X1699">
            <v>0</v>
          </cell>
          <cell r="Y1699">
            <v>0</v>
          </cell>
        </row>
        <row r="1700">
          <cell r="A1700">
            <v>200203</v>
          </cell>
          <cell r="B1700" t="str">
            <v>vam03</v>
          </cell>
          <cell r="C1700" t="str">
            <v>vam</v>
          </cell>
          <cell r="D1700">
            <v>37330</v>
          </cell>
          <cell r="E1700">
            <v>37334</v>
          </cell>
          <cell r="F1700">
            <v>37330</v>
          </cell>
          <cell r="G1700">
            <v>37334</v>
          </cell>
          <cell r="H1700">
            <v>294.3</v>
          </cell>
          <cell r="I1700">
            <v>294.3</v>
          </cell>
          <cell r="J1700" t="str">
            <v>НевАзот</v>
          </cell>
          <cell r="K1700" t="str">
            <v>НевАзот</v>
          </cell>
          <cell r="L1700" t="str">
            <v>GMF</v>
          </cell>
          <cell r="M1700" t="str">
            <v>Chemindustrial</v>
          </cell>
          <cell r="N1700">
            <v>390</v>
          </cell>
          <cell r="O1700">
            <v>114777</v>
          </cell>
          <cell r="P1700">
            <v>114777</v>
          </cell>
          <cell r="Q1700">
            <v>0</v>
          </cell>
          <cell r="R1700">
            <v>-310</v>
          </cell>
          <cell r="S1700">
            <v>-91233</v>
          </cell>
          <cell r="T1700">
            <v>-91233</v>
          </cell>
          <cell r="U1700">
            <v>0</v>
          </cell>
          <cell r="V1700">
            <v>-59.656700000000001</v>
          </cell>
          <cell r="W1700">
            <v>-17556.98</v>
          </cell>
          <cell r="X1700">
            <v>-17556.98</v>
          </cell>
          <cell r="Y1700">
            <v>0</v>
          </cell>
        </row>
        <row r="1701">
          <cell r="A1701">
            <v>200203</v>
          </cell>
          <cell r="B1701" t="str">
            <v>vam04</v>
          </cell>
          <cell r="C1701" t="str">
            <v>vam</v>
          </cell>
          <cell r="D1701">
            <v>37330</v>
          </cell>
          <cell r="E1701">
            <v>37343</v>
          </cell>
          <cell r="F1701">
            <v>37330</v>
          </cell>
          <cell r="G1701">
            <v>37343</v>
          </cell>
          <cell r="H1701">
            <v>72.900000000000006</v>
          </cell>
          <cell r="I1701">
            <v>72.900000000000006</v>
          </cell>
          <cell r="J1701" t="str">
            <v>НевАзот</v>
          </cell>
          <cell r="K1701" t="str">
            <v>НевАзот</v>
          </cell>
          <cell r="L1701" t="str">
            <v>GMF</v>
          </cell>
          <cell r="M1701" t="str">
            <v>Convent</v>
          </cell>
          <cell r="N1701">
            <v>410</v>
          </cell>
          <cell r="O1701">
            <v>29889</v>
          </cell>
          <cell r="P1701">
            <v>29889</v>
          </cell>
          <cell r="Q1701">
            <v>0</v>
          </cell>
          <cell r="R1701">
            <v>-310</v>
          </cell>
          <cell r="S1701">
            <v>-22599</v>
          </cell>
          <cell r="T1701">
            <v>-22599</v>
          </cell>
          <cell r="U1701">
            <v>0</v>
          </cell>
          <cell r="V1701">
            <v>-59.138300000000001</v>
          </cell>
          <cell r="W1701">
            <v>-4311.18</v>
          </cell>
          <cell r="X1701">
            <v>-4311.18</v>
          </cell>
          <cell r="Y1701">
            <v>0</v>
          </cell>
        </row>
        <row r="1702">
          <cell r="A1702">
            <v>200203</v>
          </cell>
          <cell r="B1702" t="str">
            <v>vam05</v>
          </cell>
          <cell r="C1702" t="str">
            <v>vam</v>
          </cell>
          <cell r="D1702">
            <v>37344</v>
          </cell>
          <cell r="E1702">
            <v>37344</v>
          </cell>
          <cell r="F1702">
            <v>37344</v>
          </cell>
          <cell r="G1702">
            <v>37344</v>
          </cell>
          <cell r="H1702">
            <v>35.5</v>
          </cell>
          <cell r="I1702">
            <v>35.5</v>
          </cell>
          <cell r="J1702" t="str">
            <v>НевАзот</v>
          </cell>
          <cell r="K1702" t="str">
            <v>НевАзот</v>
          </cell>
          <cell r="L1702" t="str">
            <v>GMF</v>
          </cell>
          <cell r="M1702" t="str">
            <v>Convent</v>
          </cell>
          <cell r="N1702">
            <v>410</v>
          </cell>
          <cell r="O1702">
            <v>14555</v>
          </cell>
          <cell r="P1702">
            <v>14555</v>
          </cell>
          <cell r="Q1702">
            <v>0</v>
          </cell>
          <cell r="R1702">
            <v>-310</v>
          </cell>
          <cell r="S1702">
            <v>-11005</v>
          </cell>
          <cell r="T1702">
            <v>-11005</v>
          </cell>
          <cell r="U1702">
            <v>0</v>
          </cell>
          <cell r="V1702">
            <v>-59.138300000000001</v>
          </cell>
          <cell r="W1702">
            <v>-2099.41</v>
          </cell>
          <cell r="X1702">
            <v>-2099.41</v>
          </cell>
          <cell r="Y1702">
            <v>0</v>
          </cell>
        </row>
        <row r="1703">
          <cell r="A1703">
            <v>200204</v>
          </cell>
          <cell r="B1703" t="str">
            <v>vam06</v>
          </cell>
          <cell r="C1703" t="str">
            <v>vam</v>
          </cell>
          <cell r="D1703">
            <v>37365</v>
          </cell>
          <cell r="E1703">
            <v>37361</v>
          </cell>
          <cell r="F1703">
            <v>37365</v>
          </cell>
          <cell r="G1703">
            <v>37361</v>
          </cell>
          <cell r="H1703">
            <v>165.6</v>
          </cell>
          <cell r="I1703">
            <v>165.6</v>
          </cell>
          <cell r="J1703" t="str">
            <v>НевАзот</v>
          </cell>
          <cell r="K1703" t="str">
            <v>НевАзот</v>
          </cell>
          <cell r="L1703" t="str">
            <v>GMF</v>
          </cell>
          <cell r="M1703" t="str">
            <v>Agrofert</v>
          </cell>
          <cell r="N1703">
            <v>430</v>
          </cell>
          <cell r="O1703">
            <v>71208</v>
          </cell>
          <cell r="P1703">
            <v>71208</v>
          </cell>
          <cell r="Q1703">
            <v>0</v>
          </cell>
          <cell r="R1703">
            <v>-310</v>
          </cell>
          <cell r="S1703">
            <v>-51336</v>
          </cell>
          <cell r="T1703">
            <v>-51336</v>
          </cell>
          <cell r="U1703">
            <v>0</v>
          </cell>
          <cell r="V1703">
            <v>-71.351500000000001</v>
          </cell>
          <cell r="W1703">
            <v>-11815.81</v>
          </cell>
          <cell r="X1703">
            <v>-11815.81</v>
          </cell>
          <cell r="Y1703">
            <v>0</v>
          </cell>
        </row>
        <row r="1704">
          <cell r="A1704">
            <v>200204</v>
          </cell>
          <cell r="B1704" t="str">
            <v>vam07</v>
          </cell>
          <cell r="C1704" t="str">
            <v>vam</v>
          </cell>
          <cell r="D1704">
            <v>37376</v>
          </cell>
          <cell r="E1704">
            <v>37375</v>
          </cell>
          <cell r="F1704">
            <v>37376</v>
          </cell>
          <cell r="G1704">
            <v>37375</v>
          </cell>
          <cell r="H1704">
            <v>78</v>
          </cell>
          <cell r="I1704">
            <v>78</v>
          </cell>
          <cell r="J1704" t="str">
            <v>НевАзот</v>
          </cell>
          <cell r="K1704" t="str">
            <v>НевАзот</v>
          </cell>
          <cell r="L1704" t="str">
            <v>GMF</v>
          </cell>
          <cell r="M1704" t="str">
            <v>Convent</v>
          </cell>
          <cell r="N1704">
            <v>410</v>
          </cell>
          <cell r="O1704">
            <v>31980</v>
          </cell>
          <cell r="P1704">
            <v>31980</v>
          </cell>
          <cell r="Q1704">
            <v>0</v>
          </cell>
          <cell r="R1704">
            <v>-310</v>
          </cell>
          <cell r="S1704">
            <v>-24180</v>
          </cell>
          <cell r="T1704">
            <v>-24180</v>
          </cell>
          <cell r="U1704">
            <v>0</v>
          </cell>
          <cell r="V1704">
            <v>-59.424599999999998</v>
          </cell>
          <cell r="W1704">
            <v>-4635.12</v>
          </cell>
          <cell r="X1704">
            <v>-4635.12</v>
          </cell>
          <cell r="Y1704">
            <v>0</v>
          </cell>
        </row>
        <row r="1705">
          <cell r="A1705">
            <v>200204</v>
          </cell>
          <cell r="B1705" t="str">
            <v>vam08</v>
          </cell>
          <cell r="C1705" t="str">
            <v>vam</v>
          </cell>
          <cell r="D1705">
            <v>37351</v>
          </cell>
          <cell r="E1705">
            <v>37354</v>
          </cell>
          <cell r="F1705">
            <v>37351</v>
          </cell>
          <cell r="G1705">
            <v>37354</v>
          </cell>
          <cell r="H1705">
            <v>35.4</v>
          </cell>
          <cell r="I1705">
            <v>35.4</v>
          </cell>
          <cell r="J1705" t="str">
            <v>НевАзот</v>
          </cell>
          <cell r="K1705" t="str">
            <v>НевАзот</v>
          </cell>
          <cell r="L1705" t="str">
            <v>GMF</v>
          </cell>
          <cell r="M1705" t="str">
            <v>Convent</v>
          </cell>
          <cell r="N1705">
            <v>410</v>
          </cell>
          <cell r="O1705">
            <v>14514</v>
          </cell>
          <cell r="P1705">
            <v>14514</v>
          </cell>
          <cell r="Q1705">
            <v>0</v>
          </cell>
          <cell r="R1705">
            <v>-310</v>
          </cell>
          <cell r="S1705">
            <v>-10974</v>
          </cell>
          <cell r="T1705">
            <v>-10974</v>
          </cell>
          <cell r="U1705">
            <v>0</v>
          </cell>
          <cell r="V1705">
            <v>-59.791200000000003</v>
          </cell>
          <cell r="W1705">
            <v>-2116.61</v>
          </cell>
          <cell r="X1705">
            <v>-2116.61</v>
          </cell>
          <cell r="Y1705">
            <v>0</v>
          </cell>
        </row>
        <row r="1706">
          <cell r="A1706">
            <v>200204</v>
          </cell>
          <cell r="B1706" t="str">
            <v>vam09</v>
          </cell>
          <cell r="C1706" t="str">
            <v>vam</v>
          </cell>
          <cell r="D1706">
            <v>37376</v>
          </cell>
          <cell r="E1706">
            <v>37370</v>
          </cell>
          <cell r="F1706">
            <v>37376</v>
          </cell>
          <cell r="G1706">
            <v>37370</v>
          </cell>
          <cell r="H1706">
            <v>97.9</v>
          </cell>
          <cell r="I1706">
            <v>97.9</v>
          </cell>
          <cell r="J1706" t="str">
            <v>НевАзот</v>
          </cell>
          <cell r="K1706" t="str">
            <v>НевАзот</v>
          </cell>
          <cell r="L1706" t="str">
            <v>GMF</v>
          </cell>
          <cell r="M1706" t="str">
            <v>Vinmar</v>
          </cell>
          <cell r="N1706">
            <v>445</v>
          </cell>
          <cell r="O1706">
            <v>43565.5</v>
          </cell>
          <cell r="P1706">
            <v>43565.5</v>
          </cell>
          <cell r="Q1706">
            <v>0</v>
          </cell>
          <cell r="R1706">
            <v>-310</v>
          </cell>
          <cell r="S1706">
            <v>-30349</v>
          </cell>
          <cell r="T1706">
            <v>-30349</v>
          </cell>
          <cell r="U1706">
            <v>0</v>
          </cell>
          <cell r="V1706">
            <v>-59.080100000000002</v>
          </cell>
          <cell r="W1706">
            <v>-5783.94</v>
          </cell>
          <cell r="X1706">
            <v>-5783.94</v>
          </cell>
          <cell r="Y1706">
            <v>0</v>
          </cell>
        </row>
        <row r="1707">
          <cell r="A1707">
            <v>200204</v>
          </cell>
          <cell r="B1707" t="str">
            <v>vam10</v>
          </cell>
          <cell r="C1707" t="str">
            <v>vam</v>
          </cell>
          <cell r="D1707">
            <v>37365</v>
          </cell>
          <cell r="E1707">
            <v>37368</v>
          </cell>
          <cell r="F1707">
            <v>37365</v>
          </cell>
          <cell r="G1707">
            <v>37368</v>
          </cell>
          <cell r="H1707">
            <v>33.799999999999997</v>
          </cell>
          <cell r="I1707">
            <v>33.799999999999997</v>
          </cell>
          <cell r="J1707" t="str">
            <v>НевАзот</v>
          </cell>
          <cell r="K1707" t="str">
            <v>НевАзот</v>
          </cell>
          <cell r="L1707" t="str">
            <v>GMF</v>
          </cell>
          <cell r="M1707" t="str">
            <v>Agrofert</v>
          </cell>
          <cell r="N1707">
            <v>430</v>
          </cell>
          <cell r="O1707">
            <v>14534</v>
          </cell>
          <cell r="P1707">
            <v>14534</v>
          </cell>
          <cell r="Q1707">
            <v>0</v>
          </cell>
          <cell r="R1707">
            <v>-310</v>
          </cell>
          <cell r="S1707">
            <v>-10478</v>
          </cell>
          <cell r="T1707">
            <v>-10478</v>
          </cell>
          <cell r="U1707">
            <v>0</v>
          </cell>
          <cell r="V1707">
            <v>-67.868600000000001</v>
          </cell>
          <cell r="W1707">
            <v>-2293.96</v>
          </cell>
          <cell r="X1707">
            <v>-2293.96</v>
          </cell>
          <cell r="Y1707">
            <v>0</v>
          </cell>
        </row>
        <row r="1708">
          <cell r="A1708">
            <v>200204</v>
          </cell>
          <cell r="B1708" t="str">
            <v>vam11</v>
          </cell>
          <cell r="C1708" t="str">
            <v>vam</v>
          </cell>
          <cell r="D1708">
            <v>37386</v>
          </cell>
          <cell r="E1708">
            <v>37371</v>
          </cell>
          <cell r="F1708">
            <v>37386</v>
          </cell>
          <cell r="G1708">
            <v>37371</v>
          </cell>
          <cell r="H1708">
            <v>35.6</v>
          </cell>
          <cell r="I1708">
            <v>35.6</v>
          </cell>
          <cell r="J1708" t="str">
            <v>НевАзот</v>
          </cell>
          <cell r="K1708" t="str">
            <v>НевАзот</v>
          </cell>
          <cell r="L1708" t="str">
            <v>GMF</v>
          </cell>
          <cell r="M1708" t="str">
            <v>Vinmar</v>
          </cell>
          <cell r="N1708">
            <v>445</v>
          </cell>
          <cell r="O1708">
            <v>15842</v>
          </cell>
          <cell r="P1708">
            <v>15842</v>
          </cell>
          <cell r="Q1708">
            <v>0</v>
          </cell>
          <cell r="R1708">
            <v>-310</v>
          </cell>
          <cell r="S1708">
            <v>-11036</v>
          </cell>
          <cell r="T1708">
            <v>-11036</v>
          </cell>
          <cell r="U1708">
            <v>0</v>
          </cell>
          <cell r="V1708">
            <v>-63.977800000000002</v>
          </cell>
          <cell r="W1708">
            <v>-2277.61</v>
          </cell>
          <cell r="X1708">
            <v>-2277.61</v>
          </cell>
          <cell r="Y1708">
            <v>0</v>
          </cell>
        </row>
        <row r="1709">
          <cell r="A1709">
            <v>200204</v>
          </cell>
          <cell r="B1709" t="str">
            <v>vam12</v>
          </cell>
          <cell r="C1709" t="str">
            <v>vam</v>
          </cell>
          <cell r="D1709">
            <v>37393</v>
          </cell>
          <cell r="E1709">
            <v>37372</v>
          </cell>
          <cell r="F1709">
            <v>37393</v>
          </cell>
          <cell r="G1709">
            <v>37372</v>
          </cell>
          <cell r="H1709">
            <v>32.6</v>
          </cell>
          <cell r="I1709">
            <v>32.6</v>
          </cell>
          <cell r="J1709" t="str">
            <v>НевАзот</v>
          </cell>
          <cell r="K1709" t="str">
            <v>НевАзот</v>
          </cell>
          <cell r="L1709" t="str">
            <v>GMF</v>
          </cell>
          <cell r="M1709" t="str">
            <v>Vinmar</v>
          </cell>
          <cell r="N1709">
            <v>445</v>
          </cell>
          <cell r="O1709">
            <v>14507</v>
          </cell>
          <cell r="P1709">
            <v>14507</v>
          </cell>
          <cell r="Q1709">
            <v>0</v>
          </cell>
          <cell r="R1709">
            <v>-310</v>
          </cell>
          <cell r="S1709">
            <v>-10106</v>
          </cell>
          <cell r="T1709">
            <v>-10106</v>
          </cell>
          <cell r="U1709">
            <v>0</v>
          </cell>
          <cell r="V1709">
            <v>-63.977899999999998</v>
          </cell>
          <cell r="W1709">
            <v>-2085.6799999999998</v>
          </cell>
          <cell r="X1709">
            <v>-2085.6799999999998</v>
          </cell>
          <cell r="Y1709">
            <v>0</v>
          </cell>
        </row>
        <row r="1710">
          <cell r="A1710">
            <v>200204</v>
          </cell>
          <cell r="B1710" t="str">
            <v>vam13</v>
          </cell>
          <cell r="C1710" t="str">
            <v>vam</v>
          </cell>
          <cell r="D1710">
            <v>37400</v>
          </cell>
          <cell r="E1710">
            <v>37375</v>
          </cell>
          <cell r="F1710">
            <v>37400</v>
          </cell>
          <cell r="G1710">
            <v>37375</v>
          </cell>
          <cell r="H1710">
            <v>32.4</v>
          </cell>
          <cell r="I1710">
            <v>32.4</v>
          </cell>
          <cell r="J1710" t="str">
            <v>НевАзот</v>
          </cell>
          <cell r="K1710" t="str">
            <v>НевАзот</v>
          </cell>
          <cell r="L1710" t="str">
            <v>GMF</v>
          </cell>
          <cell r="M1710" t="str">
            <v>Vinmar</v>
          </cell>
          <cell r="N1710">
            <v>445</v>
          </cell>
          <cell r="O1710">
            <v>14418</v>
          </cell>
          <cell r="P1710">
            <v>14418</v>
          </cell>
          <cell r="Q1710">
            <v>0</v>
          </cell>
          <cell r="R1710">
            <v>-310</v>
          </cell>
          <cell r="S1710">
            <v>-10044</v>
          </cell>
          <cell r="T1710">
            <v>-10044</v>
          </cell>
          <cell r="U1710">
            <v>0</v>
          </cell>
          <cell r="V1710">
            <v>-63.977800000000002</v>
          </cell>
          <cell r="W1710">
            <v>-2072.88</v>
          </cell>
          <cell r="X1710">
            <v>-2072.88</v>
          </cell>
          <cell r="Y1710">
            <v>0</v>
          </cell>
        </row>
        <row r="1711">
          <cell r="A1711">
            <v>200205</v>
          </cell>
          <cell r="B1711" t="str">
            <v>vam14</v>
          </cell>
          <cell r="C1711" t="str">
            <v>vam</v>
          </cell>
          <cell r="D1711">
            <v>37407</v>
          </cell>
          <cell r="E1711">
            <v>37400</v>
          </cell>
          <cell r="F1711">
            <v>37407</v>
          </cell>
          <cell r="G1711">
            <v>37400</v>
          </cell>
          <cell r="H1711">
            <v>92</v>
          </cell>
          <cell r="I1711">
            <v>92</v>
          </cell>
          <cell r="J1711" t="str">
            <v>НевАзот</v>
          </cell>
          <cell r="K1711" t="str">
            <v>НевАзот</v>
          </cell>
          <cell r="L1711" t="str">
            <v>GMF</v>
          </cell>
          <cell r="M1711" t="str">
            <v>Agrofert</v>
          </cell>
          <cell r="N1711">
            <v>440</v>
          </cell>
          <cell r="O1711">
            <v>40480</v>
          </cell>
          <cell r="P1711">
            <v>40480</v>
          </cell>
          <cell r="Q1711">
            <v>0</v>
          </cell>
          <cell r="R1711">
            <v>-310</v>
          </cell>
          <cell r="S1711">
            <v>-28520</v>
          </cell>
          <cell r="T1711">
            <v>-28520</v>
          </cell>
          <cell r="U1711">
            <v>0</v>
          </cell>
          <cell r="V1711">
            <v>-73.435299999999998</v>
          </cell>
          <cell r="W1711">
            <v>-6756.05</v>
          </cell>
          <cell r="X1711">
            <v>-6756.05</v>
          </cell>
          <cell r="Y1711">
            <v>0</v>
          </cell>
        </row>
        <row r="1712">
          <cell r="A1712">
            <v>200204</v>
          </cell>
          <cell r="B1712" t="str">
            <v>vam15</v>
          </cell>
          <cell r="C1712" t="str">
            <v>vam</v>
          </cell>
          <cell r="D1712">
            <v>37376</v>
          </cell>
          <cell r="E1712">
            <v>37376</v>
          </cell>
          <cell r="F1712">
            <v>37376</v>
          </cell>
          <cell r="G1712">
            <v>37376</v>
          </cell>
          <cell r="H1712">
            <v>35.200000000000003</v>
          </cell>
          <cell r="I1712">
            <v>35.200000000000003</v>
          </cell>
          <cell r="J1712" t="str">
            <v>НевАзот</v>
          </cell>
          <cell r="K1712" t="str">
            <v>НевАзот</v>
          </cell>
          <cell r="L1712" t="str">
            <v>GMF</v>
          </cell>
          <cell r="M1712" t="str">
            <v>Convent</v>
          </cell>
          <cell r="N1712">
            <v>410</v>
          </cell>
          <cell r="O1712">
            <v>14432</v>
          </cell>
          <cell r="P1712">
            <v>14432</v>
          </cell>
          <cell r="Q1712">
            <v>0</v>
          </cell>
          <cell r="R1712">
            <v>-310</v>
          </cell>
          <cell r="S1712">
            <v>-10912</v>
          </cell>
          <cell r="T1712">
            <v>-10912</v>
          </cell>
          <cell r="U1712">
            <v>0</v>
          </cell>
          <cell r="V1712">
            <v>-59.424700000000001</v>
          </cell>
          <cell r="W1712">
            <v>-2091.75</v>
          </cell>
          <cell r="X1712">
            <v>-2091.75</v>
          </cell>
          <cell r="Y1712">
            <v>0</v>
          </cell>
        </row>
        <row r="1713">
          <cell r="A1713">
            <v>200205</v>
          </cell>
          <cell r="B1713" t="str">
            <v>vam16</v>
          </cell>
          <cell r="C1713" t="str">
            <v>vam</v>
          </cell>
          <cell r="D1713">
            <v>37389</v>
          </cell>
          <cell r="E1713">
            <v>37384</v>
          </cell>
          <cell r="F1713">
            <v>37389</v>
          </cell>
          <cell r="G1713">
            <v>37384</v>
          </cell>
          <cell r="H1713">
            <v>70.7</v>
          </cell>
          <cell r="I1713">
            <v>70.7</v>
          </cell>
          <cell r="J1713" t="str">
            <v>НевАзот</v>
          </cell>
          <cell r="K1713" t="str">
            <v>НевАзот</v>
          </cell>
          <cell r="L1713" t="str">
            <v>GMF</v>
          </cell>
          <cell r="M1713" t="str">
            <v>Convent</v>
          </cell>
          <cell r="N1713">
            <v>410</v>
          </cell>
          <cell r="O1713">
            <v>28987</v>
          </cell>
          <cell r="P1713">
            <v>28987</v>
          </cell>
          <cell r="Q1713">
            <v>0</v>
          </cell>
          <cell r="R1713">
            <v>-310</v>
          </cell>
          <cell r="S1713">
            <v>-21917</v>
          </cell>
          <cell r="T1713">
            <v>-21917</v>
          </cell>
          <cell r="U1713">
            <v>0</v>
          </cell>
          <cell r="V1713">
            <v>-60.542400000000001</v>
          </cell>
          <cell r="W1713">
            <v>-4280.3500000000004</v>
          </cell>
          <cell r="X1713">
            <v>-4280.3500000000004</v>
          </cell>
          <cell r="Y1713">
            <v>0</v>
          </cell>
        </row>
        <row r="1714">
          <cell r="A1714">
            <v>200205</v>
          </cell>
          <cell r="B1714" t="str">
            <v>vam17</v>
          </cell>
          <cell r="C1714" t="str">
            <v>vam</v>
          </cell>
          <cell r="D1714">
            <v>37400</v>
          </cell>
          <cell r="E1714">
            <v>37390</v>
          </cell>
          <cell r="F1714">
            <v>37400</v>
          </cell>
          <cell r="G1714">
            <v>37390</v>
          </cell>
          <cell r="H1714">
            <v>142.80000000000001</v>
          </cell>
          <cell r="I1714">
            <v>142.80000000000001</v>
          </cell>
          <cell r="J1714" t="str">
            <v>НевАзот</v>
          </cell>
          <cell r="K1714" t="str">
            <v>НевАзот</v>
          </cell>
          <cell r="L1714" t="str">
            <v>GMF</v>
          </cell>
          <cell r="M1714" t="str">
            <v>Vinmar</v>
          </cell>
          <cell r="N1714">
            <v>445</v>
          </cell>
          <cell r="O1714">
            <v>63546</v>
          </cell>
          <cell r="P1714">
            <v>63546</v>
          </cell>
          <cell r="Q1714">
            <v>0</v>
          </cell>
          <cell r="R1714">
            <v>-310</v>
          </cell>
          <cell r="S1714">
            <v>-44268</v>
          </cell>
          <cell r="T1714">
            <v>-44268</v>
          </cell>
          <cell r="U1714">
            <v>0</v>
          </cell>
          <cell r="V1714">
            <v>-62.595399999999998</v>
          </cell>
          <cell r="W1714">
            <v>-8938.6200000000008</v>
          </cell>
          <cell r="X1714">
            <v>-8938.6200000000008</v>
          </cell>
          <cell r="Y1714">
            <v>0</v>
          </cell>
        </row>
        <row r="1715">
          <cell r="A1715">
            <v>200205</v>
          </cell>
          <cell r="B1715" t="str">
            <v>vam18</v>
          </cell>
          <cell r="C1715" t="str">
            <v>vam</v>
          </cell>
          <cell r="D1715">
            <v>37400</v>
          </cell>
          <cell r="E1715">
            <v>37391</v>
          </cell>
          <cell r="F1715">
            <v>37400</v>
          </cell>
          <cell r="G1715">
            <v>37391</v>
          </cell>
          <cell r="H1715">
            <v>35.1</v>
          </cell>
          <cell r="I1715">
            <v>35.1</v>
          </cell>
          <cell r="J1715" t="str">
            <v>НевАзот</v>
          </cell>
          <cell r="K1715" t="str">
            <v>НевАзот</v>
          </cell>
          <cell r="L1715" t="str">
            <v>GMF</v>
          </cell>
          <cell r="M1715" t="str">
            <v>Vinmar</v>
          </cell>
          <cell r="N1715">
            <v>445</v>
          </cell>
          <cell r="O1715">
            <v>15619.5</v>
          </cell>
          <cell r="P1715">
            <v>15619.5</v>
          </cell>
          <cell r="Q1715">
            <v>0</v>
          </cell>
          <cell r="R1715">
            <v>-310</v>
          </cell>
          <cell r="S1715">
            <v>-10881</v>
          </cell>
          <cell r="T1715">
            <v>-10881</v>
          </cell>
          <cell r="U1715">
            <v>0</v>
          </cell>
          <cell r="V1715">
            <v>-62.971800000000002</v>
          </cell>
          <cell r="W1715">
            <v>-2210.31</v>
          </cell>
          <cell r="X1715">
            <v>-2210.31</v>
          </cell>
          <cell r="Y1715">
            <v>0</v>
          </cell>
        </row>
        <row r="1716">
          <cell r="A1716">
            <v>200205</v>
          </cell>
          <cell r="B1716" t="str">
            <v>vam19</v>
          </cell>
          <cell r="C1716" t="str">
            <v>vam</v>
          </cell>
          <cell r="D1716">
            <v>37400</v>
          </cell>
          <cell r="E1716">
            <v>37400</v>
          </cell>
          <cell r="F1716">
            <v>37400</v>
          </cell>
          <cell r="G1716">
            <v>37400</v>
          </cell>
          <cell r="H1716">
            <v>42.3</v>
          </cell>
          <cell r="I1716">
            <v>42.3</v>
          </cell>
          <cell r="J1716" t="str">
            <v>НевАзот</v>
          </cell>
          <cell r="K1716" t="str">
            <v>НевАзот</v>
          </cell>
          <cell r="L1716" t="str">
            <v>GMF</v>
          </cell>
          <cell r="M1716" t="str">
            <v>Vinmar</v>
          </cell>
          <cell r="N1716">
            <v>445</v>
          </cell>
          <cell r="O1716">
            <v>18823.5</v>
          </cell>
          <cell r="P1716">
            <v>18823.5</v>
          </cell>
          <cell r="Q1716">
            <v>0</v>
          </cell>
          <cell r="R1716">
            <v>-310</v>
          </cell>
          <cell r="S1716">
            <v>-13113</v>
          </cell>
          <cell r="T1716">
            <v>-13113</v>
          </cell>
          <cell r="U1716">
            <v>0</v>
          </cell>
          <cell r="V1716">
            <v>-60.310600000000001</v>
          </cell>
          <cell r="W1716">
            <v>-2551.14</v>
          </cell>
          <cell r="X1716">
            <v>-2551.14</v>
          </cell>
          <cell r="Y1716">
            <v>0</v>
          </cell>
        </row>
        <row r="1717">
          <cell r="A1717">
            <v>200205</v>
          </cell>
          <cell r="B1717" t="str">
            <v>vam20</v>
          </cell>
          <cell r="C1717" t="str">
            <v>vam</v>
          </cell>
          <cell r="D1717">
            <v>37407</v>
          </cell>
          <cell r="E1717">
            <v>37403</v>
          </cell>
          <cell r="F1717">
            <v>37407</v>
          </cell>
          <cell r="G1717">
            <v>37403</v>
          </cell>
          <cell r="H1717">
            <v>86.9</v>
          </cell>
          <cell r="I1717">
            <v>86.9</v>
          </cell>
          <cell r="J1717" t="str">
            <v>НевАзот</v>
          </cell>
          <cell r="K1717" t="str">
            <v>НевАзот</v>
          </cell>
          <cell r="L1717" t="str">
            <v>GMF</v>
          </cell>
          <cell r="M1717" t="str">
            <v>Agrofert</v>
          </cell>
          <cell r="N1717">
            <v>440</v>
          </cell>
          <cell r="O1717">
            <v>38236</v>
          </cell>
          <cell r="P1717">
            <v>38236</v>
          </cell>
          <cell r="Q1717">
            <v>0</v>
          </cell>
          <cell r="R1717">
            <v>-310</v>
          </cell>
          <cell r="S1717">
            <v>-26939</v>
          </cell>
          <cell r="T1717">
            <v>-26939</v>
          </cell>
          <cell r="U1717">
            <v>0</v>
          </cell>
          <cell r="V1717">
            <v>-64.565200000000004</v>
          </cell>
          <cell r="W1717">
            <v>-5610.72</v>
          </cell>
          <cell r="X1717">
            <v>-5610.72</v>
          </cell>
          <cell r="Y1717">
            <v>0</v>
          </cell>
        </row>
        <row r="1718">
          <cell r="A1718">
            <v>200205</v>
          </cell>
          <cell r="B1718" t="str">
            <v>vam21</v>
          </cell>
          <cell r="C1718" t="str">
            <v>vam</v>
          </cell>
          <cell r="D1718">
            <v>37400</v>
          </cell>
          <cell r="E1718">
            <v>37404</v>
          </cell>
          <cell r="F1718">
            <v>37400</v>
          </cell>
          <cell r="G1718">
            <v>37404</v>
          </cell>
          <cell r="H1718">
            <v>35.200000000000003</v>
          </cell>
          <cell r="I1718">
            <v>35.200000000000003</v>
          </cell>
          <cell r="J1718" t="str">
            <v>НевАзот</v>
          </cell>
          <cell r="K1718" t="str">
            <v>НевАзот</v>
          </cell>
          <cell r="L1718" t="str">
            <v>GMF</v>
          </cell>
          <cell r="M1718" t="str">
            <v>Vinmar</v>
          </cell>
          <cell r="N1718">
            <v>445</v>
          </cell>
          <cell r="O1718">
            <v>15664</v>
          </cell>
          <cell r="P1718">
            <v>15664</v>
          </cell>
          <cell r="Q1718">
            <v>0</v>
          </cell>
          <cell r="R1718">
            <v>-310</v>
          </cell>
          <cell r="S1718">
            <v>-10912</v>
          </cell>
          <cell r="T1718">
            <v>-10912</v>
          </cell>
          <cell r="U1718">
            <v>0</v>
          </cell>
          <cell r="V1718">
            <v>-62.792900000000003</v>
          </cell>
          <cell r="W1718">
            <v>-2210.31</v>
          </cell>
          <cell r="X1718">
            <v>-2210.31</v>
          </cell>
          <cell r="Y1718">
            <v>0</v>
          </cell>
        </row>
        <row r="1719">
          <cell r="A1719">
            <v>200206</v>
          </cell>
          <cell r="B1719" t="str">
            <v>vam22</v>
          </cell>
          <cell r="C1719" t="str">
            <v>vam</v>
          </cell>
          <cell r="D1719">
            <v>37437</v>
          </cell>
          <cell r="E1719">
            <v>37426</v>
          </cell>
          <cell r="F1719">
            <v>37437</v>
          </cell>
          <cell r="G1719">
            <v>37426</v>
          </cell>
          <cell r="H1719">
            <v>337.8</v>
          </cell>
          <cell r="I1719">
            <v>337.8</v>
          </cell>
          <cell r="J1719" t="str">
            <v>НевАзот</v>
          </cell>
          <cell r="K1719" t="str">
            <v>НевАзот</v>
          </cell>
          <cell r="L1719" t="str">
            <v>GMF</v>
          </cell>
          <cell r="M1719" t="str">
            <v>MP</v>
          </cell>
          <cell r="N1719">
            <v>443</v>
          </cell>
          <cell r="O1719">
            <v>149645.4</v>
          </cell>
          <cell r="P1719">
            <v>149645.4</v>
          </cell>
          <cell r="Q1719">
            <v>0</v>
          </cell>
          <cell r="R1719">
            <v>-310</v>
          </cell>
          <cell r="S1719">
            <v>-104718</v>
          </cell>
          <cell r="T1719">
            <v>-104718</v>
          </cell>
          <cell r="U1719">
            <v>0</v>
          </cell>
          <cell r="V1719">
            <v>-60.561900000000001</v>
          </cell>
          <cell r="W1719">
            <v>-20457.810000000001</v>
          </cell>
          <cell r="X1719">
            <v>-20457.810000000001</v>
          </cell>
          <cell r="Y1719">
            <v>0</v>
          </cell>
        </row>
        <row r="1720">
          <cell r="A1720">
            <v>200206</v>
          </cell>
          <cell r="B1720" t="str">
            <v>vam23</v>
          </cell>
          <cell r="C1720" t="str">
            <v>vam</v>
          </cell>
          <cell r="D1720">
            <v>37435</v>
          </cell>
          <cell r="E1720">
            <v>37433</v>
          </cell>
          <cell r="F1720">
            <v>37435</v>
          </cell>
          <cell r="G1720">
            <v>37433</v>
          </cell>
          <cell r="H1720">
            <v>107.4</v>
          </cell>
          <cell r="I1720">
            <v>107.4</v>
          </cell>
          <cell r="J1720" t="str">
            <v>НевАзот</v>
          </cell>
          <cell r="K1720" t="str">
            <v>НевАзот</v>
          </cell>
          <cell r="L1720" t="str">
            <v>GMF</v>
          </cell>
          <cell r="M1720" t="str">
            <v>MP</v>
          </cell>
          <cell r="N1720">
            <v>443</v>
          </cell>
          <cell r="O1720">
            <v>47578.2</v>
          </cell>
          <cell r="P1720">
            <v>47578.2</v>
          </cell>
          <cell r="Q1720">
            <v>0</v>
          </cell>
          <cell r="R1720">
            <v>-310</v>
          </cell>
          <cell r="S1720">
            <v>-33294</v>
          </cell>
          <cell r="T1720">
            <v>-33294</v>
          </cell>
          <cell r="U1720">
            <v>0</v>
          </cell>
          <cell r="V1720">
            <v>-62.647199999999998</v>
          </cell>
          <cell r="W1720">
            <v>-6728.31</v>
          </cell>
          <cell r="X1720">
            <v>-6728.31</v>
          </cell>
          <cell r="Y1720">
            <v>0</v>
          </cell>
        </row>
        <row r="1721">
          <cell r="A1721">
            <v>200207</v>
          </cell>
          <cell r="B1721" t="str">
            <v>vam24</v>
          </cell>
          <cell r="C1721" t="str">
            <v>vam</v>
          </cell>
          <cell r="D1721">
            <v>37456</v>
          </cell>
          <cell r="E1721">
            <v>37446</v>
          </cell>
          <cell r="F1721">
            <v>37454</v>
          </cell>
          <cell r="G1721">
            <v>37446</v>
          </cell>
          <cell r="H1721">
            <v>78.599999999999994</v>
          </cell>
          <cell r="I1721">
            <v>78.599999999999994</v>
          </cell>
          <cell r="J1721" t="str">
            <v>НевАзот</v>
          </cell>
          <cell r="K1721" t="str">
            <v>НевАзот</v>
          </cell>
          <cell r="L1721" t="str">
            <v>GMF</v>
          </cell>
          <cell r="M1721" t="str">
            <v>MP</v>
          </cell>
          <cell r="N1721">
            <v>443</v>
          </cell>
          <cell r="O1721">
            <v>34819.800000000003</v>
          </cell>
          <cell r="P1721">
            <v>34819.800000000003</v>
          </cell>
          <cell r="Q1721">
            <v>0</v>
          </cell>
          <cell r="R1721">
            <v>-310</v>
          </cell>
          <cell r="S1721">
            <v>-24366</v>
          </cell>
          <cell r="T1721">
            <v>-24366</v>
          </cell>
          <cell r="U1721">
            <v>0</v>
          </cell>
          <cell r="V1721">
            <v>-61.959000000000003</v>
          </cell>
          <cell r="W1721">
            <v>-4869.9799999999996</v>
          </cell>
          <cell r="X1721">
            <v>-4869.9799999999996</v>
          </cell>
          <cell r="Y1721">
            <v>0</v>
          </cell>
        </row>
        <row r="1722">
          <cell r="A1722">
            <v>200207</v>
          </cell>
          <cell r="B1722" t="str">
            <v>vam25</v>
          </cell>
          <cell r="C1722" t="str">
            <v>vam</v>
          </cell>
          <cell r="D1722">
            <v>37466</v>
          </cell>
          <cell r="E1722">
            <v>37452</v>
          </cell>
          <cell r="F1722">
            <v>37454</v>
          </cell>
          <cell r="G1722">
            <v>37452</v>
          </cell>
          <cell r="H1722">
            <v>34.4</v>
          </cell>
          <cell r="I1722">
            <v>34.4</v>
          </cell>
          <cell r="J1722" t="str">
            <v>НевАзот</v>
          </cell>
          <cell r="K1722" t="str">
            <v>НевАзот</v>
          </cell>
          <cell r="L1722" t="str">
            <v>GMF</v>
          </cell>
          <cell r="M1722" t="str">
            <v>MP</v>
          </cell>
          <cell r="N1722">
            <v>443</v>
          </cell>
          <cell r="O1722">
            <v>15239.2</v>
          </cell>
          <cell r="P1722">
            <v>15239.2</v>
          </cell>
          <cell r="Q1722">
            <v>0</v>
          </cell>
          <cell r="R1722">
            <v>-310</v>
          </cell>
          <cell r="S1722">
            <v>-10664</v>
          </cell>
          <cell r="T1722">
            <v>-10664</v>
          </cell>
          <cell r="U1722">
            <v>0</v>
          </cell>
          <cell r="V1722">
            <v>-63.429400000000001</v>
          </cell>
          <cell r="W1722">
            <v>-2181.9699999999998</v>
          </cell>
          <cell r="X1722">
            <v>-2181.9699999999998</v>
          </cell>
          <cell r="Y1722">
            <v>0</v>
          </cell>
        </row>
        <row r="1723">
          <cell r="A1723">
            <v>200207</v>
          </cell>
          <cell r="B1723" t="str">
            <v>vam26</v>
          </cell>
          <cell r="C1723" t="str">
            <v>vam</v>
          </cell>
          <cell r="D1723">
            <v>37449</v>
          </cell>
          <cell r="E1723">
            <v>37445</v>
          </cell>
          <cell r="F1723">
            <v>37453</v>
          </cell>
          <cell r="G1723">
            <v>37445</v>
          </cell>
          <cell r="H1723">
            <v>198.6</v>
          </cell>
          <cell r="I1723">
            <v>198.6</v>
          </cell>
          <cell r="J1723" t="str">
            <v>НевАзот</v>
          </cell>
          <cell r="K1723" t="str">
            <v>НевАзот</v>
          </cell>
          <cell r="L1723" t="str">
            <v>GMF</v>
          </cell>
          <cell r="M1723" t="str">
            <v>Agrofert</v>
          </cell>
          <cell r="N1723">
            <v>445</v>
          </cell>
          <cell r="O1723">
            <v>88377</v>
          </cell>
          <cell r="P1723">
            <v>88377</v>
          </cell>
          <cell r="Q1723">
            <v>0</v>
          </cell>
          <cell r="R1723">
            <v>-310</v>
          </cell>
          <cell r="S1723">
            <v>-61566</v>
          </cell>
          <cell r="T1723">
            <v>-61566</v>
          </cell>
          <cell r="U1723">
            <v>0</v>
          </cell>
          <cell r="V1723">
            <v>-70.575199999999995</v>
          </cell>
          <cell r="W1723">
            <v>-14016.24</v>
          </cell>
          <cell r="X1723">
            <v>-14016.24</v>
          </cell>
          <cell r="Y1723">
            <v>0</v>
          </cell>
        </row>
        <row r="1724">
          <cell r="A1724">
            <v>200207</v>
          </cell>
          <cell r="B1724" t="str">
            <v>vam27</v>
          </cell>
          <cell r="C1724" t="str">
            <v>vam</v>
          </cell>
          <cell r="D1724">
            <v>37463</v>
          </cell>
          <cell r="E1724">
            <v>37449</v>
          </cell>
          <cell r="F1724">
            <v>37454</v>
          </cell>
          <cell r="G1724">
            <v>37449</v>
          </cell>
          <cell r="H1724">
            <v>35.1</v>
          </cell>
          <cell r="I1724">
            <v>35.1</v>
          </cell>
          <cell r="J1724" t="str">
            <v>НевАзот</v>
          </cell>
          <cell r="K1724" t="str">
            <v>НевАзот</v>
          </cell>
          <cell r="L1724" t="str">
            <v>GMF</v>
          </cell>
          <cell r="M1724" t="str">
            <v>Agrofert</v>
          </cell>
          <cell r="N1724">
            <v>445</v>
          </cell>
          <cell r="O1724">
            <v>15619.5</v>
          </cell>
          <cell r="P1724">
            <v>15619.5</v>
          </cell>
          <cell r="Q1724">
            <v>0</v>
          </cell>
          <cell r="R1724">
            <v>-310</v>
          </cell>
          <cell r="S1724">
            <v>-10881</v>
          </cell>
          <cell r="T1724">
            <v>-10881</v>
          </cell>
          <cell r="U1724">
            <v>0</v>
          </cell>
          <cell r="V1724">
            <v>-74.242699999999999</v>
          </cell>
          <cell r="W1724">
            <v>-2605.92</v>
          </cell>
          <cell r="X1724">
            <v>-2605.92</v>
          </cell>
          <cell r="Y1724">
            <v>0</v>
          </cell>
        </row>
        <row r="1725">
          <cell r="A1725">
            <v>200207</v>
          </cell>
          <cell r="B1725" t="str">
            <v>vam28</v>
          </cell>
          <cell r="C1725" t="str">
            <v>vam</v>
          </cell>
          <cell r="D1725">
            <v>37463</v>
          </cell>
          <cell r="E1725">
            <v>37459</v>
          </cell>
          <cell r="F1725">
            <v>37464</v>
          </cell>
          <cell r="G1725">
            <v>37459</v>
          </cell>
          <cell r="H1725">
            <v>44.6</v>
          </cell>
          <cell r="I1725">
            <v>44.6</v>
          </cell>
          <cell r="J1725" t="str">
            <v>НевАзот</v>
          </cell>
          <cell r="K1725" t="str">
            <v>НевАзот</v>
          </cell>
          <cell r="L1725" t="str">
            <v>GMF</v>
          </cell>
          <cell r="M1725" t="str">
            <v>Agrofert</v>
          </cell>
          <cell r="N1725">
            <v>445</v>
          </cell>
          <cell r="O1725">
            <v>19847</v>
          </cell>
          <cell r="P1725">
            <v>19847</v>
          </cell>
          <cell r="Q1725">
            <v>0</v>
          </cell>
          <cell r="R1725">
            <v>-310</v>
          </cell>
          <cell r="S1725">
            <v>-13826</v>
          </cell>
          <cell r="T1725">
            <v>-13826</v>
          </cell>
          <cell r="U1725">
            <v>0</v>
          </cell>
          <cell r="V1725">
            <v>-70.812299999999993</v>
          </cell>
          <cell r="W1725">
            <v>-3158.23</v>
          </cell>
          <cell r="X1725">
            <v>-3158.23</v>
          </cell>
          <cell r="Y1725">
            <v>0</v>
          </cell>
        </row>
        <row r="1726">
          <cell r="A1726">
            <v>200207</v>
          </cell>
          <cell r="B1726" t="str">
            <v>vam29</v>
          </cell>
          <cell r="C1726" t="str">
            <v>vam</v>
          </cell>
          <cell r="D1726">
            <v>37466</v>
          </cell>
          <cell r="E1726">
            <v>37454</v>
          </cell>
          <cell r="F1726">
            <v>37456</v>
          </cell>
          <cell r="G1726">
            <v>37454</v>
          </cell>
          <cell r="H1726">
            <v>35.4</v>
          </cell>
          <cell r="I1726">
            <v>35.4</v>
          </cell>
          <cell r="J1726" t="str">
            <v>НевАзот</v>
          </cell>
          <cell r="K1726" t="str">
            <v>НевАзот</v>
          </cell>
          <cell r="L1726" t="str">
            <v>GMF</v>
          </cell>
          <cell r="M1726" t="str">
            <v>MP</v>
          </cell>
          <cell r="N1726">
            <v>443</v>
          </cell>
          <cell r="O1726">
            <v>15682.2</v>
          </cell>
          <cell r="P1726">
            <v>15682.2</v>
          </cell>
          <cell r="Q1726">
            <v>0</v>
          </cell>
          <cell r="R1726">
            <v>-310</v>
          </cell>
          <cell r="S1726">
            <v>-10974</v>
          </cell>
          <cell r="T1726">
            <v>-10974</v>
          </cell>
          <cell r="U1726">
            <v>0</v>
          </cell>
          <cell r="V1726">
            <v>-63.429099999999998</v>
          </cell>
          <cell r="W1726">
            <v>-2245.39</v>
          </cell>
          <cell r="X1726">
            <v>-2245.39</v>
          </cell>
          <cell r="Y1726">
            <v>0</v>
          </cell>
        </row>
        <row r="1727">
          <cell r="A1727">
            <v>200207</v>
          </cell>
          <cell r="B1727" t="str">
            <v>vam30</v>
          </cell>
          <cell r="C1727" t="str">
            <v>vam</v>
          </cell>
          <cell r="D1727">
            <v>37466</v>
          </cell>
          <cell r="E1727">
            <v>37459</v>
          </cell>
          <cell r="F1727">
            <v>37461</v>
          </cell>
          <cell r="G1727">
            <v>37459</v>
          </cell>
          <cell r="H1727">
            <v>79.2</v>
          </cell>
          <cell r="I1727">
            <v>79.2</v>
          </cell>
          <cell r="J1727" t="str">
            <v>НевАзот</v>
          </cell>
          <cell r="K1727" t="str">
            <v>НевАзот</v>
          </cell>
          <cell r="L1727" t="str">
            <v>GMF</v>
          </cell>
          <cell r="M1727" t="str">
            <v>MP</v>
          </cell>
          <cell r="N1727">
            <v>443</v>
          </cell>
          <cell r="O1727">
            <v>35085.599999999999</v>
          </cell>
          <cell r="P1727">
            <v>35085.599999999999</v>
          </cell>
          <cell r="Q1727">
            <v>0</v>
          </cell>
          <cell r="R1727">
            <v>-310</v>
          </cell>
          <cell r="S1727">
            <v>-24552</v>
          </cell>
          <cell r="T1727">
            <v>-24552</v>
          </cell>
          <cell r="U1727">
            <v>0</v>
          </cell>
          <cell r="V1727">
            <v>-62.110599999999998</v>
          </cell>
          <cell r="W1727">
            <v>-4919.16</v>
          </cell>
          <cell r="X1727">
            <v>-4919.16</v>
          </cell>
          <cell r="Y1727">
            <v>0</v>
          </cell>
        </row>
        <row r="1728">
          <cell r="A1728">
            <v>200207</v>
          </cell>
          <cell r="B1728" t="str">
            <v>vam31</v>
          </cell>
          <cell r="C1728" t="str">
            <v>vam</v>
          </cell>
          <cell r="D1728">
            <v>37466</v>
          </cell>
          <cell r="E1728">
            <v>37460</v>
          </cell>
          <cell r="F1728">
            <v>37462</v>
          </cell>
          <cell r="G1728">
            <v>37460</v>
          </cell>
          <cell r="H1728">
            <v>35.299999999999997</v>
          </cell>
          <cell r="I1728">
            <v>35.299999999999997</v>
          </cell>
          <cell r="J1728" t="str">
            <v>НевАзот</v>
          </cell>
          <cell r="K1728" t="str">
            <v>НевАзот</v>
          </cell>
          <cell r="L1728" t="str">
            <v>GMF</v>
          </cell>
          <cell r="M1728" t="str">
            <v>MP</v>
          </cell>
          <cell r="N1728">
            <v>443</v>
          </cell>
          <cell r="O1728">
            <v>15637.9</v>
          </cell>
          <cell r="P1728">
            <v>15637.9</v>
          </cell>
          <cell r="Q1728">
            <v>0</v>
          </cell>
          <cell r="R1728">
            <v>-310</v>
          </cell>
          <cell r="S1728">
            <v>-10943</v>
          </cell>
          <cell r="T1728">
            <v>-10943</v>
          </cell>
          <cell r="U1728">
            <v>0</v>
          </cell>
          <cell r="V1728">
            <v>-63.4071</v>
          </cell>
          <cell r="W1728">
            <v>-2238.27</v>
          </cell>
          <cell r="X1728">
            <v>-2238.27</v>
          </cell>
          <cell r="Y1728">
            <v>0</v>
          </cell>
        </row>
        <row r="1729">
          <cell r="A1729">
            <v>200208</v>
          </cell>
          <cell r="B1729" t="str">
            <v>vam32</v>
          </cell>
          <cell r="C1729" t="str">
            <v>vam</v>
          </cell>
          <cell r="D1729">
            <v>37491</v>
          </cell>
          <cell r="E1729">
            <v>37494</v>
          </cell>
          <cell r="F1729">
            <v>37493</v>
          </cell>
          <cell r="G1729">
            <v>37494</v>
          </cell>
          <cell r="H1729">
            <v>47.6</v>
          </cell>
          <cell r="I1729">
            <v>47.6</v>
          </cell>
          <cell r="J1729" t="str">
            <v>НевАзот</v>
          </cell>
          <cell r="K1729" t="str">
            <v>НевАзот</v>
          </cell>
          <cell r="L1729" t="str">
            <v>GMF</v>
          </cell>
          <cell r="M1729" t="str">
            <v>MP</v>
          </cell>
          <cell r="N1729">
            <v>470</v>
          </cell>
          <cell r="O1729">
            <v>22372</v>
          </cell>
          <cell r="P1729">
            <v>22372</v>
          </cell>
          <cell r="Q1729">
            <v>0</v>
          </cell>
          <cell r="R1729">
            <v>-310</v>
          </cell>
          <cell r="S1729">
            <v>-14756</v>
          </cell>
          <cell r="T1729">
            <v>-14756</v>
          </cell>
          <cell r="U1729">
            <v>0</v>
          </cell>
          <cell r="V1729">
            <v>-60.454000000000001</v>
          </cell>
          <cell r="W1729">
            <v>-2877.61</v>
          </cell>
          <cell r="X1729">
            <v>-2877.61</v>
          </cell>
          <cell r="Y1729">
            <v>0</v>
          </cell>
        </row>
        <row r="1730">
          <cell r="A1730">
            <v>200208</v>
          </cell>
          <cell r="B1730" t="str">
            <v>vam33</v>
          </cell>
          <cell r="C1730" t="str">
            <v>vam</v>
          </cell>
          <cell r="D1730">
            <v>37494</v>
          </cell>
          <cell r="E1730">
            <v>37496</v>
          </cell>
          <cell r="F1730">
            <v>37496</v>
          </cell>
          <cell r="G1730">
            <v>37496</v>
          </cell>
          <cell r="H1730">
            <v>113.82</v>
          </cell>
          <cell r="I1730">
            <v>113.82</v>
          </cell>
          <cell r="J1730" t="str">
            <v>НевАзот</v>
          </cell>
          <cell r="K1730" t="str">
            <v>НевАзот</v>
          </cell>
          <cell r="L1730" t="str">
            <v>GMF</v>
          </cell>
          <cell r="M1730" t="str">
            <v>MP</v>
          </cell>
          <cell r="N1730">
            <v>470</v>
          </cell>
          <cell r="O1730">
            <v>53495.4</v>
          </cell>
          <cell r="P1730">
            <v>53495.4</v>
          </cell>
          <cell r="Q1730">
            <v>0</v>
          </cell>
          <cell r="R1730">
            <v>-310</v>
          </cell>
          <cell r="S1730">
            <v>-35284.199999999997</v>
          </cell>
          <cell r="T1730">
            <v>-35284.199999999997</v>
          </cell>
          <cell r="U1730">
            <v>0</v>
          </cell>
          <cell r="V1730">
            <v>-63.049900000000001</v>
          </cell>
          <cell r="W1730">
            <v>-7176.34</v>
          </cell>
          <cell r="X1730">
            <v>-7176.34</v>
          </cell>
          <cell r="Y1730">
            <v>0</v>
          </cell>
        </row>
        <row r="1731">
          <cell r="A1731">
            <v>200208</v>
          </cell>
          <cell r="B1731" t="str">
            <v>vam34</v>
          </cell>
          <cell r="C1731" t="str">
            <v>vam</v>
          </cell>
          <cell r="D1731">
            <v>37478</v>
          </cell>
          <cell r="E1731">
            <v>37477</v>
          </cell>
          <cell r="F1731">
            <v>37483</v>
          </cell>
          <cell r="G1731">
            <v>37477</v>
          </cell>
          <cell r="H1731">
            <v>106.54</v>
          </cell>
          <cell r="I1731">
            <v>106.54</v>
          </cell>
          <cell r="J1731" t="str">
            <v>НевАзот</v>
          </cell>
          <cell r="K1731" t="str">
            <v>НевАзот</v>
          </cell>
          <cell r="L1731" t="str">
            <v>GMF</v>
          </cell>
          <cell r="M1731" t="str">
            <v>Unistav</v>
          </cell>
          <cell r="N1731">
            <v>465</v>
          </cell>
          <cell r="O1731">
            <v>49541.1</v>
          </cell>
          <cell r="P1731">
            <v>49541.1</v>
          </cell>
          <cell r="Q1731">
            <v>0</v>
          </cell>
          <cell r="R1731">
            <v>-310</v>
          </cell>
          <cell r="S1731">
            <v>-33027.4</v>
          </cell>
          <cell r="T1731">
            <v>-33027.4</v>
          </cell>
          <cell r="U1731">
            <v>0</v>
          </cell>
          <cell r="V1731">
            <v>-73.496200000000002</v>
          </cell>
          <cell r="W1731">
            <v>-7830.28</v>
          </cell>
          <cell r="X1731">
            <v>-7830.28</v>
          </cell>
          <cell r="Y1731">
            <v>0</v>
          </cell>
        </row>
        <row r="1732">
          <cell r="A1732">
            <v>200208</v>
          </cell>
          <cell r="B1732" t="str">
            <v>vam35</v>
          </cell>
          <cell r="C1732" t="str">
            <v>vam</v>
          </cell>
          <cell r="D1732">
            <v>37484</v>
          </cell>
          <cell r="E1732">
            <v>37480</v>
          </cell>
          <cell r="F1732">
            <v>37489</v>
          </cell>
          <cell r="G1732">
            <v>37480</v>
          </cell>
          <cell r="H1732">
            <v>34.5</v>
          </cell>
          <cell r="I1732">
            <v>34.5</v>
          </cell>
          <cell r="J1732" t="str">
            <v>НевАзот</v>
          </cell>
          <cell r="K1732" t="str">
            <v>НевАзот</v>
          </cell>
          <cell r="L1732" t="str">
            <v>GMF</v>
          </cell>
          <cell r="M1732" t="str">
            <v>Unistav</v>
          </cell>
          <cell r="N1732">
            <v>465</v>
          </cell>
          <cell r="O1732">
            <v>16042.5</v>
          </cell>
          <cell r="P1732">
            <v>16042.5</v>
          </cell>
          <cell r="Q1732">
            <v>0</v>
          </cell>
          <cell r="R1732">
            <v>-310</v>
          </cell>
          <cell r="S1732">
            <v>-10695</v>
          </cell>
          <cell r="T1732">
            <v>-10695</v>
          </cell>
          <cell r="U1732">
            <v>0</v>
          </cell>
          <cell r="V1732">
            <v>-73.674800000000005</v>
          </cell>
          <cell r="W1732">
            <v>-2541.7800000000002</v>
          </cell>
          <cell r="X1732">
            <v>-2541.7800000000002</v>
          </cell>
          <cell r="Y1732">
            <v>0</v>
          </cell>
        </row>
        <row r="1733">
          <cell r="A1733">
            <v>200208</v>
          </cell>
          <cell r="B1733" t="str">
            <v>vam36</v>
          </cell>
          <cell r="C1733" t="str">
            <v>vam</v>
          </cell>
          <cell r="D1733">
            <v>37491</v>
          </cell>
          <cell r="E1733">
            <v>37482</v>
          </cell>
          <cell r="F1733">
            <v>37496</v>
          </cell>
          <cell r="G1733">
            <v>37482</v>
          </cell>
          <cell r="H1733">
            <v>34.4</v>
          </cell>
          <cell r="I1733">
            <v>34.4</v>
          </cell>
          <cell r="J1733" t="str">
            <v>НевАзот</v>
          </cell>
          <cell r="K1733" t="str">
            <v>НевАзот</v>
          </cell>
          <cell r="L1733" t="str">
            <v>GMF</v>
          </cell>
          <cell r="M1733" t="str">
            <v>Unistav</v>
          </cell>
          <cell r="N1733">
            <v>465</v>
          </cell>
          <cell r="O1733">
            <v>15996</v>
          </cell>
          <cell r="P1733">
            <v>15996</v>
          </cell>
          <cell r="Q1733">
            <v>0</v>
          </cell>
          <cell r="R1733">
            <v>-310</v>
          </cell>
          <cell r="S1733">
            <v>-10664</v>
          </cell>
          <cell r="T1733">
            <v>-10664</v>
          </cell>
          <cell r="U1733">
            <v>0</v>
          </cell>
          <cell r="V1733">
            <v>-72.970100000000002</v>
          </cell>
          <cell r="W1733">
            <v>-2510.17</v>
          </cell>
          <cell r="X1733">
            <v>-2510.17</v>
          </cell>
          <cell r="Y1733">
            <v>0</v>
          </cell>
        </row>
        <row r="1734">
          <cell r="A1734">
            <v>200207</v>
          </cell>
          <cell r="B1734" t="str">
            <v>vam37</v>
          </cell>
          <cell r="C1734" t="str">
            <v>vam</v>
          </cell>
          <cell r="D1734">
            <v>37466</v>
          </cell>
          <cell r="E1734">
            <v>37461</v>
          </cell>
          <cell r="F1734">
            <v>37463</v>
          </cell>
          <cell r="G1734">
            <v>37461</v>
          </cell>
          <cell r="H1734">
            <v>34.6</v>
          </cell>
          <cell r="I1734">
            <v>34.6</v>
          </cell>
          <cell r="J1734" t="str">
            <v>НевАзот</v>
          </cell>
          <cell r="K1734" t="str">
            <v>НевАзот</v>
          </cell>
          <cell r="L1734" t="str">
            <v>GMF</v>
          </cell>
          <cell r="M1734" t="str">
            <v>MP</v>
          </cell>
          <cell r="N1734">
            <v>443</v>
          </cell>
          <cell r="O1734">
            <v>15327.8</v>
          </cell>
          <cell r="P1734">
            <v>15327.8</v>
          </cell>
          <cell r="Q1734">
            <v>0</v>
          </cell>
          <cell r="R1734">
            <v>-310</v>
          </cell>
          <cell r="S1734">
            <v>-10726</v>
          </cell>
          <cell r="T1734">
            <v>-10726</v>
          </cell>
          <cell r="U1734">
            <v>0</v>
          </cell>
          <cell r="V1734">
            <v>-63.258099999999999</v>
          </cell>
          <cell r="W1734">
            <v>-2188.73</v>
          </cell>
          <cell r="X1734">
            <v>-2188.73</v>
          </cell>
          <cell r="Y1734">
            <v>0</v>
          </cell>
        </row>
        <row r="1735">
          <cell r="A1735">
            <v>200207</v>
          </cell>
          <cell r="B1735" t="str">
            <v>vam38</v>
          </cell>
          <cell r="C1735" t="str">
            <v>vam</v>
          </cell>
          <cell r="D1735">
            <v>37466</v>
          </cell>
          <cell r="E1735">
            <v>37466</v>
          </cell>
          <cell r="F1735">
            <v>37468</v>
          </cell>
          <cell r="G1735">
            <v>37466</v>
          </cell>
          <cell r="H1735">
            <v>153.19999999999999</v>
          </cell>
          <cell r="I1735">
            <v>153.19999999999999</v>
          </cell>
          <cell r="J1735" t="str">
            <v>НевАзот</v>
          </cell>
          <cell r="K1735" t="str">
            <v>НевАзот</v>
          </cell>
          <cell r="L1735" t="str">
            <v>GMF</v>
          </cell>
          <cell r="M1735" t="str">
            <v>MP</v>
          </cell>
          <cell r="N1735">
            <v>443</v>
          </cell>
          <cell r="O1735">
            <v>67867.600000000006</v>
          </cell>
          <cell r="P1735">
            <v>67867.600000000006</v>
          </cell>
          <cell r="Q1735">
            <v>0</v>
          </cell>
          <cell r="R1735">
            <v>-310</v>
          </cell>
          <cell r="S1735">
            <v>-47492</v>
          </cell>
          <cell r="T1735">
            <v>-47492</v>
          </cell>
          <cell r="U1735">
            <v>0</v>
          </cell>
          <cell r="V1735">
            <v>-63.258099999999999</v>
          </cell>
          <cell r="W1735">
            <v>-9691.14</v>
          </cell>
          <cell r="X1735">
            <v>-9691.14</v>
          </cell>
          <cell r="Y1735">
            <v>0</v>
          </cell>
        </row>
        <row r="1736">
          <cell r="A1736">
            <v>200207</v>
          </cell>
          <cell r="B1736" t="str">
            <v>vam39</v>
          </cell>
          <cell r="C1736" t="str">
            <v>vam</v>
          </cell>
          <cell r="D1736">
            <v>37466</v>
          </cell>
          <cell r="E1736">
            <v>37467</v>
          </cell>
          <cell r="F1736">
            <v>37468</v>
          </cell>
          <cell r="G1736">
            <v>37467</v>
          </cell>
          <cell r="H1736">
            <v>44.6</v>
          </cell>
          <cell r="I1736">
            <v>44.6</v>
          </cell>
          <cell r="J1736" t="str">
            <v>НевАзот</v>
          </cell>
          <cell r="K1736" t="str">
            <v>НевАзот</v>
          </cell>
          <cell r="L1736" t="str">
            <v>GMF</v>
          </cell>
          <cell r="M1736" t="str">
            <v>MP</v>
          </cell>
          <cell r="N1736">
            <v>443</v>
          </cell>
          <cell r="O1736">
            <v>19757.8</v>
          </cell>
          <cell r="P1736">
            <v>19757.8</v>
          </cell>
          <cell r="Q1736">
            <v>0</v>
          </cell>
          <cell r="R1736">
            <v>-310</v>
          </cell>
          <cell r="S1736">
            <v>-13826</v>
          </cell>
          <cell r="T1736">
            <v>-13826</v>
          </cell>
          <cell r="U1736">
            <v>0</v>
          </cell>
          <cell r="V1736">
            <v>-61.212299999999999</v>
          </cell>
          <cell r="W1736">
            <v>-2730.07</v>
          </cell>
          <cell r="X1736">
            <v>-2730.07</v>
          </cell>
          <cell r="Y1736">
            <v>0</v>
          </cell>
        </row>
        <row r="1737">
          <cell r="A1737">
            <v>200208</v>
          </cell>
          <cell r="B1737" t="str">
            <v>vam40</v>
          </cell>
          <cell r="C1737" t="str">
            <v>vam</v>
          </cell>
          <cell r="D1737">
            <v>37491</v>
          </cell>
          <cell r="E1737">
            <v>37487</v>
          </cell>
          <cell r="F1737">
            <v>37496</v>
          </cell>
          <cell r="G1737">
            <v>37487</v>
          </cell>
          <cell r="H1737">
            <v>37</v>
          </cell>
          <cell r="I1737">
            <v>37</v>
          </cell>
          <cell r="J1737" t="str">
            <v>НевАзот</v>
          </cell>
          <cell r="K1737" t="str">
            <v>НевАзот</v>
          </cell>
          <cell r="L1737" t="str">
            <v>GMF</v>
          </cell>
          <cell r="M1737" t="str">
            <v>Unistav</v>
          </cell>
          <cell r="N1737">
            <v>465</v>
          </cell>
          <cell r="O1737">
            <v>17205</v>
          </cell>
          <cell r="P1737">
            <v>17205</v>
          </cell>
          <cell r="Q1737">
            <v>0</v>
          </cell>
          <cell r="R1737">
            <v>-310</v>
          </cell>
          <cell r="S1737">
            <v>-11470</v>
          </cell>
          <cell r="T1737">
            <v>-11470</v>
          </cell>
          <cell r="U1737">
            <v>0</v>
          </cell>
          <cell r="V1737">
            <v>-72.320499999999996</v>
          </cell>
          <cell r="W1737">
            <v>-2675.86</v>
          </cell>
          <cell r="X1737">
            <v>-2675.86</v>
          </cell>
          <cell r="Y1737">
            <v>0</v>
          </cell>
        </row>
        <row r="1738">
          <cell r="A1738">
            <v>200208</v>
          </cell>
          <cell r="B1738" t="str">
            <v>vam41</v>
          </cell>
          <cell r="C1738" t="str">
            <v>vam</v>
          </cell>
          <cell r="D1738">
            <v>37491</v>
          </cell>
          <cell r="E1738">
            <v>37490</v>
          </cell>
          <cell r="F1738">
            <v>37496</v>
          </cell>
          <cell r="G1738">
            <v>37490</v>
          </cell>
          <cell r="H1738">
            <v>35.299999999999997</v>
          </cell>
          <cell r="I1738">
            <v>35.299999999999997</v>
          </cell>
          <cell r="J1738" t="str">
            <v>НевАзот</v>
          </cell>
          <cell r="K1738" t="str">
            <v>НевАзот</v>
          </cell>
          <cell r="L1738" t="str">
            <v>GMF</v>
          </cell>
          <cell r="M1738" t="str">
            <v>Unistav</v>
          </cell>
          <cell r="N1738">
            <v>465</v>
          </cell>
          <cell r="O1738">
            <v>16414.5</v>
          </cell>
          <cell r="P1738">
            <v>16414.5</v>
          </cell>
          <cell r="Q1738">
            <v>0</v>
          </cell>
          <cell r="R1738">
            <v>-310</v>
          </cell>
          <cell r="S1738">
            <v>-10943</v>
          </cell>
          <cell r="T1738">
            <v>-10943</v>
          </cell>
          <cell r="U1738">
            <v>0</v>
          </cell>
          <cell r="V1738">
            <v>-72.895499999999998</v>
          </cell>
          <cell r="W1738">
            <v>-2573.21</v>
          </cell>
          <cell r="X1738">
            <v>-2573.21</v>
          </cell>
          <cell r="Y1738">
            <v>0</v>
          </cell>
        </row>
        <row r="1739">
          <cell r="A1739">
            <v>200208</v>
          </cell>
          <cell r="B1739" t="str">
            <v>vam42</v>
          </cell>
          <cell r="C1739" t="str">
            <v>vam</v>
          </cell>
          <cell r="D1739">
            <v>37491</v>
          </cell>
          <cell r="E1739">
            <v>37491</v>
          </cell>
          <cell r="F1739">
            <v>37496</v>
          </cell>
          <cell r="G1739">
            <v>37491</v>
          </cell>
          <cell r="H1739">
            <v>32.299999999999997</v>
          </cell>
          <cell r="I1739">
            <v>32.299999999999997</v>
          </cell>
          <cell r="J1739" t="str">
            <v>НевАзот</v>
          </cell>
          <cell r="K1739" t="str">
            <v>НевАзот</v>
          </cell>
          <cell r="L1739" t="str">
            <v>GMF</v>
          </cell>
          <cell r="M1739" t="str">
            <v>Unistav</v>
          </cell>
          <cell r="N1739">
            <v>465</v>
          </cell>
          <cell r="O1739">
            <v>15019.5</v>
          </cell>
          <cell r="P1739">
            <v>15019.5</v>
          </cell>
          <cell r="Q1739">
            <v>0</v>
          </cell>
          <cell r="R1739">
            <v>-310</v>
          </cell>
          <cell r="S1739">
            <v>-10013</v>
          </cell>
          <cell r="T1739">
            <v>-10013</v>
          </cell>
          <cell r="U1739">
            <v>0</v>
          </cell>
          <cell r="V1739">
            <v>-74.052599999999998</v>
          </cell>
          <cell r="W1739">
            <v>-2391.9</v>
          </cell>
          <cell r="X1739">
            <v>-2391.9</v>
          </cell>
          <cell r="Y1739">
            <v>0</v>
          </cell>
        </row>
        <row r="1740">
          <cell r="A1740">
            <v>200209</v>
          </cell>
          <cell r="B1740" t="str">
            <v>vam43</v>
          </cell>
          <cell r="C1740" t="str">
            <v>vam</v>
          </cell>
          <cell r="D1740">
            <v>37506</v>
          </cell>
          <cell r="E1740">
            <v>37517</v>
          </cell>
          <cell r="F1740">
            <v>37508</v>
          </cell>
          <cell r="G1740">
            <v>37517</v>
          </cell>
          <cell r="H1740">
            <v>134.13999999999999</v>
          </cell>
          <cell r="I1740">
            <v>134.13999999999999</v>
          </cell>
          <cell r="J1740" t="str">
            <v>НевАзот</v>
          </cell>
          <cell r="K1740" t="str">
            <v>НевАзот</v>
          </cell>
          <cell r="L1740" t="str">
            <v>GMF</v>
          </cell>
          <cell r="M1740" t="str">
            <v>MP</v>
          </cell>
          <cell r="N1740">
            <v>475</v>
          </cell>
          <cell r="O1740">
            <v>63716.5</v>
          </cell>
          <cell r="P1740">
            <v>63716.5</v>
          </cell>
          <cell r="Q1740">
            <v>0</v>
          </cell>
          <cell r="R1740">
            <v>-310</v>
          </cell>
          <cell r="S1740">
            <v>-41583.4</v>
          </cell>
          <cell r="T1740">
            <v>-41583.4</v>
          </cell>
          <cell r="U1740">
            <v>0</v>
          </cell>
          <cell r="V1740">
            <v>-61.292700000000004</v>
          </cell>
          <cell r="W1740">
            <v>-8221.7999999999993</v>
          </cell>
          <cell r="X1740">
            <v>-8221.7999999999993</v>
          </cell>
          <cell r="Y1740">
            <v>0</v>
          </cell>
        </row>
        <row r="1741">
          <cell r="A1741">
            <v>200209</v>
          </cell>
          <cell r="B1741" t="str">
            <v>vam44</v>
          </cell>
          <cell r="C1741" t="str">
            <v>vam</v>
          </cell>
          <cell r="D1741">
            <v>37520</v>
          </cell>
          <cell r="E1741">
            <v>37519</v>
          </cell>
          <cell r="F1741">
            <v>37522</v>
          </cell>
          <cell r="G1741">
            <v>37519</v>
          </cell>
          <cell r="H1741">
            <v>35.200000000000003</v>
          </cell>
          <cell r="I1741">
            <v>35.200000000000003</v>
          </cell>
          <cell r="J1741" t="str">
            <v>НевАзот</v>
          </cell>
          <cell r="K1741" t="str">
            <v>НевАзот</v>
          </cell>
          <cell r="L1741" t="str">
            <v>GMF</v>
          </cell>
          <cell r="M1741" t="str">
            <v>MP</v>
          </cell>
          <cell r="N1741">
            <v>475</v>
          </cell>
          <cell r="O1741">
            <v>16720</v>
          </cell>
          <cell r="P1741">
            <v>16720</v>
          </cell>
          <cell r="Q1741">
            <v>0</v>
          </cell>
          <cell r="R1741">
            <v>-310</v>
          </cell>
          <cell r="S1741">
            <v>-10912</v>
          </cell>
          <cell r="T1741">
            <v>-10912</v>
          </cell>
          <cell r="U1741">
            <v>0</v>
          </cell>
          <cell r="V1741">
            <v>-61.2926</v>
          </cell>
          <cell r="W1741">
            <v>-2157.5</v>
          </cell>
          <cell r="X1741">
            <v>-2157.5</v>
          </cell>
          <cell r="Y1741">
            <v>0</v>
          </cell>
        </row>
        <row r="1742">
          <cell r="A1742">
            <v>200209</v>
          </cell>
          <cell r="B1742" t="str">
            <v>vam45</v>
          </cell>
          <cell r="C1742" t="str">
            <v>vam</v>
          </cell>
          <cell r="D1742">
            <v>37513</v>
          </cell>
          <cell r="E1742">
            <v>37502</v>
          </cell>
          <cell r="F1742">
            <v>37518</v>
          </cell>
          <cell r="G1742">
            <v>37502</v>
          </cell>
          <cell r="H1742">
            <v>123.26</v>
          </cell>
          <cell r="I1742">
            <v>123.26</v>
          </cell>
          <cell r="J1742" t="str">
            <v>НевАзот</v>
          </cell>
          <cell r="K1742" t="str">
            <v>НевАзот</v>
          </cell>
          <cell r="L1742" t="str">
            <v>GMF</v>
          </cell>
          <cell r="M1742" t="str">
            <v>Unistav</v>
          </cell>
          <cell r="N1742">
            <v>465</v>
          </cell>
          <cell r="O1742">
            <v>57315.9</v>
          </cell>
          <cell r="P1742">
            <v>57315.9</v>
          </cell>
          <cell r="Q1742">
            <v>0</v>
          </cell>
          <cell r="R1742">
            <v>-310</v>
          </cell>
          <cell r="S1742">
            <v>-38210.6</v>
          </cell>
          <cell r="T1742">
            <v>-38210.6</v>
          </cell>
          <cell r="U1742">
            <v>0</v>
          </cell>
          <cell r="V1742">
            <v>-72.081199999999995</v>
          </cell>
          <cell r="W1742">
            <v>-8884.73</v>
          </cell>
          <cell r="X1742">
            <v>-8884.73</v>
          </cell>
          <cell r="Y1742">
            <v>0</v>
          </cell>
        </row>
        <row r="1743">
          <cell r="A1743">
            <v>200208</v>
          </cell>
          <cell r="B1743" t="str">
            <v>vam46</v>
          </cell>
          <cell r="C1743" t="str">
            <v>vam</v>
          </cell>
          <cell r="D1743">
            <v>37494</v>
          </cell>
          <cell r="E1743">
            <v>37497</v>
          </cell>
          <cell r="F1743">
            <v>37499</v>
          </cell>
          <cell r="G1743">
            <v>37497</v>
          </cell>
          <cell r="H1743">
            <v>35.200000000000003</v>
          </cell>
          <cell r="I1743">
            <v>35.200000000000003</v>
          </cell>
          <cell r="J1743" t="str">
            <v>НевАзот</v>
          </cell>
          <cell r="K1743" t="str">
            <v>НевАзот</v>
          </cell>
          <cell r="L1743" t="str">
            <v>GMF</v>
          </cell>
          <cell r="M1743" t="str">
            <v>MP</v>
          </cell>
          <cell r="N1743">
            <v>470</v>
          </cell>
          <cell r="O1743">
            <v>16544</v>
          </cell>
          <cell r="P1743">
            <v>16544</v>
          </cell>
          <cell r="Q1743">
            <v>0</v>
          </cell>
          <cell r="R1743">
            <v>-310</v>
          </cell>
          <cell r="S1743">
            <v>-10912</v>
          </cell>
          <cell r="T1743">
            <v>-10912</v>
          </cell>
          <cell r="U1743">
            <v>0</v>
          </cell>
          <cell r="V1743">
            <v>-63.05</v>
          </cell>
          <cell r="W1743">
            <v>-2219.36</v>
          </cell>
          <cell r="X1743">
            <v>-2219.36</v>
          </cell>
          <cell r="Y1743">
            <v>0</v>
          </cell>
        </row>
        <row r="1744">
          <cell r="A1744">
            <v>200209</v>
          </cell>
          <cell r="B1744" t="str">
            <v>vam47</v>
          </cell>
          <cell r="C1744" t="str">
            <v>vam</v>
          </cell>
          <cell r="D1744">
            <v>37513</v>
          </cell>
          <cell r="E1744">
            <v>37504</v>
          </cell>
          <cell r="F1744">
            <v>37518</v>
          </cell>
          <cell r="G1744">
            <v>37504</v>
          </cell>
          <cell r="H1744">
            <v>35.159999999999997</v>
          </cell>
          <cell r="I1744">
            <v>35.159999999999997</v>
          </cell>
          <cell r="J1744" t="str">
            <v>НевАзот</v>
          </cell>
          <cell r="K1744" t="str">
            <v>НевАзот</v>
          </cell>
          <cell r="L1744" t="str">
            <v>GMF</v>
          </cell>
          <cell r="M1744" t="str">
            <v>Unistav</v>
          </cell>
          <cell r="N1744">
            <v>465</v>
          </cell>
          <cell r="O1744">
            <v>16349.4</v>
          </cell>
          <cell r="P1744">
            <v>16349.4</v>
          </cell>
          <cell r="Q1744">
            <v>0</v>
          </cell>
          <cell r="R1744">
            <v>-310</v>
          </cell>
          <cell r="S1744">
            <v>-10899.6</v>
          </cell>
          <cell r="T1744">
            <v>-10899.6</v>
          </cell>
          <cell r="U1744">
            <v>0</v>
          </cell>
          <cell r="V1744">
            <v>-68.904200000000003</v>
          </cell>
          <cell r="W1744">
            <v>-2422.67</v>
          </cell>
          <cell r="X1744">
            <v>-2422.67</v>
          </cell>
          <cell r="Y1744">
            <v>0</v>
          </cell>
        </row>
        <row r="1745">
          <cell r="A1745">
            <v>200209</v>
          </cell>
          <cell r="B1745" t="str">
            <v>vam48</v>
          </cell>
          <cell r="C1745" t="str">
            <v>vam</v>
          </cell>
          <cell r="D1745">
            <v>37513</v>
          </cell>
          <cell r="E1745">
            <v>37505</v>
          </cell>
          <cell r="F1745">
            <v>37518</v>
          </cell>
          <cell r="G1745">
            <v>37505</v>
          </cell>
          <cell r="H1745">
            <v>41.2</v>
          </cell>
          <cell r="I1745">
            <v>41.2</v>
          </cell>
          <cell r="J1745" t="str">
            <v>НевАзот</v>
          </cell>
          <cell r="K1745" t="str">
            <v>НевАзот</v>
          </cell>
          <cell r="L1745" t="str">
            <v>GMF</v>
          </cell>
          <cell r="M1745" t="str">
            <v>Unistav</v>
          </cell>
          <cell r="N1745">
            <v>465</v>
          </cell>
          <cell r="O1745">
            <v>19158</v>
          </cell>
          <cell r="P1745">
            <v>19158</v>
          </cell>
          <cell r="Q1745">
            <v>0</v>
          </cell>
          <cell r="R1745">
            <v>-310</v>
          </cell>
          <cell r="S1745">
            <v>-12772</v>
          </cell>
          <cell r="T1745">
            <v>-12772</v>
          </cell>
          <cell r="U1745">
            <v>0</v>
          </cell>
          <cell r="V1745">
            <v>-69.056299999999993</v>
          </cell>
          <cell r="W1745">
            <v>-2845.12</v>
          </cell>
          <cell r="X1745">
            <v>-2845.12</v>
          </cell>
          <cell r="Y1745">
            <v>0</v>
          </cell>
        </row>
        <row r="1746">
          <cell r="A1746">
            <v>200209</v>
          </cell>
          <cell r="B1746" t="str">
            <v>vam49</v>
          </cell>
          <cell r="C1746" t="str">
            <v>vam</v>
          </cell>
          <cell r="D1746">
            <v>37520</v>
          </cell>
          <cell r="E1746">
            <v>37523</v>
          </cell>
          <cell r="F1746">
            <v>37522</v>
          </cell>
          <cell r="G1746">
            <v>37523</v>
          </cell>
          <cell r="H1746">
            <v>72.819999999999993</v>
          </cell>
          <cell r="I1746">
            <v>72.819999999999993</v>
          </cell>
          <cell r="J1746" t="str">
            <v>НевАзот</v>
          </cell>
          <cell r="K1746" t="str">
            <v>НевАзот</v>
          </cell>
          <cell r="L1746" t="str">
            <v>GMF</v>
          </cell>
          <cell r="M1746" t="str">
            <v>MP</v>
          </cell>
          <cell r="N1746">
            <v>475</v>
          </cell>
          <cell r="O1746">
            <v>34589.5</v>
          </cell>
          <cell r="P1746">
            <v>34589.5</v>
          </cell>
          <cell r="Q1746">
            <v>0</v>
          </cell>
          <cell r="R1746">
            <v>-310</v>
          </cell>
          <cell r="S1746">
            <v>-22574.2</v>
          </cell>
          <cell r="T1746">
            <v>-22574.2</v>
          </cell>
          <cell r="U1746">
            <v>0</v>
          </cell>
          <cell r="V1746">
            <v>-63.240299999999998</v>
          </cell>
          <cell r="W1746">
            <v>-4605.16</v>
          </cell>
          <cell r="X1746">
            <v>-4605.16</v>
          </cell>
          <cell r="Y1746">
            <v>0</v>
          </cell>
        </row>
        <row r="1747">
          <cell r="A1747">
            <v>200209</v>
          </cell>
          <cell r="B1747" t="str">
            <v>vam50</v>
          </cell>
          <cell r="C1747" t="str">
            <v>vam</v>
          </cell>
          <cell r="D1747">
            <v>37520</v>
          </cell>
          <cell r="E1747">
            <v>37524</v>
          </cell>
          <cell r="F1747">
            <v>37522</v>
          </cell>
          <cell r="G1747">
            <v>37524</v>
          </cell>
          <cell r="H1747">
            <v>34.799999999999997</v>
          </cell>
          <cell r="I1747">
            <v>34.799999999999997</v>
          </cell>
          <cell r="J1747" t="str">
            <v>НевАзот</v>
          </cell>
          <cell r="K1747" t="str">
            <v>НевАзот</v>
          </cell>
          <cell r="L1747" t="str">
            <v>GMF</v>
          </cell>
          <cell r="M1747" t="str">
            <v>MP</v>
          </cell>
          <cell r="N1747">
            <v>475</v>
          </cell>
          <cell r="O1747">
            <v>16530</v>
          </cell>
          <cell r="P1747">
            <v>16530</v>
          </cell>
          <cell r="Q1747">
            <v>0</v>
          </cell>
          <cell r="R1747">
            <v>-310</v>
          </cell>
          <cell r="S1747">
            <v>-10788</v>
          </cell>
          <cell r="T1747">
            <v>-10788</v>
          </cell>
          <cell r="U1747">
            <v>0</v>
          </cell>
          <cell r="V1747">
            <v>-63.240200000000002</v>
          </cell>
          <cell r="W1747">
            <v>-2200.7600000000002</v>
          </cell>
          <cell r="X1747">
            <v>-2200.7600000000002</v>
          </cell>
          <cell r="Y1747">
            <v>0</v>
          </cell>
        </row>
        <row r="1748">
          <cell r="A1748">
            <v>200210</v>
          </cell>
          <cell r="B1748" t="str">
            <v>vam51</v>
          </cell>
          <cell r="C1748" t="str">
            <v>vam</v>
          </cell>
          <cell r="D1748">
            <v>37533</v>
          </cell>
          <cell r="E1748">
            <v>37531</v>
          </cell>
          <cell r="F1748">
            <v>37538</v>
          </cell>
          <cell r="G1748">
            <v>37531</v>
          </cell>
          <cell r="H1748">
            <v>37.020000000000003</v>
          </cell>
          <cell r="I1748">
            <v>37.020000000000003</v>
          </cell>
          <cell r="J1748" t="str">
            <v>НевАзот</v>
          </cell>
          <cell r="K1748" t="str">
            <v>НевАзот</v>
          </cell>
          <cell r="L1748" t="str">
            <v>GMF</v>
          </cell>
          <cell r="M1748" t="str">
            <v>Unistav</v>
          </cell>
          <cell r="N1748">
            <v>530</v>
          </cell>
          <cell r="O1748">
            <v>19620.599999999999</v>
          </cell>
          <cell r="P1748">
            <v>19620.599999999999</v>
          </cell>
          <cell r="Q1748">
            <v>0</v>
          </cell>
          <cell r="R1748">
            <v>-310</v>
          </cell>
          <cell r="S1748">
            <v>-11476.2</v>
          </cell>
          <cell r="T1748">
            <v>-11476.2</v>
          </cell>
          <cell r="U1748">
            <v>0</v>
          </cell>
          <cell r="V1748">
            <v>-66.558599999999998</v>
          </cell>
          <cell r="W1748">
            <v>-2464</v>
          </cell>
          <cell r="X1748">
            <v>-2464</v>
          </cell>
          <cell r="Y1748">
            <v>0</v>
          </cell>
        </row>
        <row r="1749">
          <cell r="A1749">
            <v>200209</v>
          </cell>
          <cell r="B1749" t="str">
            <v>vam52</v>
          </cell>
          <cell r="C1749" t="str">
            <v>vam</v>
          </cell>
          <cell r="D1749">
            <v>37520</v>
          </cell>
          <cell r="E1749">
            <v>37526</v>
          </cell>
          <cell r="F1749">
            <v>37522</v>
          </cell>
          <cell r="G1749">
            <v>37526</v>
          </cell>
          <cell r="H1749">
            <v>35.1</v>
          </cell>
          <cell r="I1749">
            <v>35.1</v>
          </cell>
          <cell r="J1749" t="str">
            <v>НевАзот</v>
          </cell>
          <cell r="K1749" t="str">
            <v>НевАзот</v>
          </cell>
          <cell r="L1749" t="str">
            <v>GMF</v>
          </cell>
          <cell r="M1749" t="str">
            <v>MP</v>
          </cell>
          <cell r="N1749">
            <v>475</v>
          </cell>
          <cell r="O1749">
            <v>16672.5</v>
          </cell>
          <cell r="P1749">
            <v>16672.5</v>
          </cell>
          <cell r="Q1749">
            <v>0</v>
          </cell>
          <cell r="R1749">
            <v>-310</v>
          </cell>
          <cell r="S1749">
            <v>-10881</v>
          </cell>
          <cell r="T1749">
            <v>-10881</v>
          </cell>
          <cell r="U1749">
            <v>0</v>
          </cell>
          <cell r="V1749">
            <v>-63.240200000000002</v>
          </cell>
          <cell r="W1749">
            <v>-2219.73</v>
          </cell>
          <cell r="X1749">
            <v>-2219.73</v>
          </cell>
          <cell r="Y1749">
            <v>0</v>
          </cell>
        </row>
        <row r="1750">
          <cell r="A1750">
            <v>200209</v>
          </cell>
          <cell r="B1750" t="str">
            <v>vam53</v>
          </cell>
          <cell r="C1750" t="str">
            <v>vam</v>
          </cell>
          <cell r="D1750">
            <v>37520</v>
          </cell>
          <cell r="E1750">
            <v>37529</v>
          </cell>
          <cell r="F1750">
            <v>37522</v>
          </cell>
          <cell r="G1750">
            <v>37529</v>
          </cell>
          <cell r="H1750">
            <v>42.8</v>
          </cell>
          <cell r="I1750">
            <v>42.8</v>
          </cell>
          <cell r="J1750" t="str">
            <v>НевАзот</v>
          </cell>
          <cell r="K1750" t="str">
            <v>НевАзот</v>
          </cell>
          <cell r="L1750" t="str">
            <v>GMF</v>
          </cell>
          <cell r="M1750" t="str">
            <v>MP</v>
          </cell>
          <cell r="N1750">
            <v>475</v>
          </cell>
          <cell r="O1750">
            <v>20330</v>
          </cell>
          <cell r="P1750">
            <v>42218.6</v>
          </cell>
          <cell r="Q1750">
            <v>-21888.6</v>
          </cell>
          <cell r="R1750">
            <v>-310</v>
          </cell>
          <cell r="S1750">
            <v>-13268</v>
          </cell>
          <cell r="T1750">
            <v>-1039582.4</v>
          </cell>
          <cell r="U1750">
            <v>1026314.4</v>
          </cell>
          <cell r="V1750">
            <v>-63.240200000000002</v>
          </cell>
          <cell r="W1750">
            <v>-2706.68</v>
          </cell>
          <cell r="X1750">
            <v>-2706.68</v>
          </cell>
          <cell r="Y1750">
            <v>0</v>
          </cell>
        </row>
        <row r="1751">
          <cell r="A1751">
            <v>200210</v>
          </cell>
          <cell r="B1751" t="str">
            <v>vam54</v>
          </cell>
          <cell r="C1751" t="str">
            <v>vam</v>
          </cell>
          <cell r="D1751">
            <v>37533</v>
          </cell>
          <cell r="E1751">
            <v>37532</v>
          </cell>
          <cell r="F1751">
            <v>37537</v>
          </cell>
          <cell r="G1751">
            <v>37532</v>
          </cell>
          <cell r="H1751">
            <v>34.700000000000003</v>
          </cell>
          <cell r="I1751">
            <v>34.700000000000003</v>
          </cell>
          <cell r="J1751" t="str">
            <v>НевАзот</v>
          </cell>
          <cell r="K1751" t="str">
            <v>НевАзот</v>
          </cell>
          <cell r="L1751" t="str">
            <v>GMF</v>
          </cell>
          <cell r="M1751" t="str">
            <v>Unistav</v>
          </cell>
          <cell r="N1751">
            <v>530</v>
          </cell>
          <cell r="O1751">
            <v>18391</v>
          </cell>
          <cell r="P1751">
            <v>18391</v>
          </cell>
          <cell r="Q1751">
            <v>0</v>
          </cell>
          <cell r="R1751">
            <v>-310</v>
          </cell>
          <cell r="S1751">
            <v>-10757</v>
          </cell>
          <cell r="T1751">
            <v>-10757</v>
          </cell>
          <cell r="U1751">
            <v>0</v>
          </cell>
          <cell r="V1751">
            <v>-65.983000000000004</v>
          </cell>
          <cell r="W1751">
            <v>-2289.61</v>
          </cell>
          <cell r="X1751">
            <v>-2289.61</v>
          </cell>
          <cell r="Y1751">
            <v>0</v>
          </cell>
        </row>
        <row r="1752">
          <cell r="A1752">
            <v>200210</v>
          </cell>
          <cell r="B1752" t="str">
            <v>vam55</v>
          </cell>
          <cell r="C1752" t="str">
            <v>vam</v>
          </cell>
          <cell r="D1752">
            <v>37533</v>
          </cell>
          <cell r="E1752">
            <v>37545</v>
          </cell>
          <cell r="F1752">
            <v>37538</v>
          </cell>
          <cell r="G1752">
            <v>37545</v>
          </cell>
          <cell r="H1752">
            <v>45.1</v>
          </cell>
          <cell r="I1752">
            <v>45.1</v>
          </cell>
          <cell r="J1752" t="str">
            <v>НевАзот</v>
          </cell>
          <cell r="K1752" t="str">
            <v>НевАзот</v>
          </cell>
          <cell r="L1752" t="str">
            <v>GMF</v>
          </cell>
          <cell r="M1752" t="str">
            <v>Unistav</v>
          </cell>
          <cell r="N1752">
            <v>530</v>
          </cell>
          <cell r="O1752">
            <v>23903</v>
          </cell>
          <cell r="P1752">
            <v>23903</v>
          </cell>
          <cell r="Q1752">
            <v>0</v>
          </cell>
          <cell r="R1752">
            <v>-310</v>
          </cell>
          <cell r="S1752">
            <v>-13981</v>
          </cell>
          <cell r="T1752">
            <v>-13981</v>
          </cell>
          <cell r="U1752">
            <v>0</v>
          </cell>
          <cell r="V1752">
            <v>-64.334599999999995</v>
          </cell>
          <cell r="W1752">
            <v>-2901.49</v>
          </cell>
          <cell r="X1752">
            <v>-2901.49</v>
          </cell>
          <cell r="Y1752">
            <v>0</v>
          </cell>
        </row>
        <row r="1753">
          <cell r="A1753">
            <v>200211</v>
          </cell>
          <cell r="B1753" t="str">
            <v>vam56</v>
          </cell>
          <cell r="C1753" t="str">
            <v>vam</v>
          </cell>
          <cell r="D1753">
            <v>37554</v>
          </cell>
          <cell r="E1753">
            <v>37505</v>
          </cell>
          <cell r="F1753">
            <v>37565</v>
          </cell>
          <cell r="G1753">
            <v>37505</v>
          </cell>
          <cell r="H1753">
            <v>34.700000000000003</v>
          </cell>
          <cell r="I1753">
            <v>34.700000000000003</v>
          </cell>
          <cell r="J1753" t="str">
            <v>НевАзот</v>
          </cell>
          <cell r="K1753" t="str">
            <v>НевАзот</v>
          </cell>
          <cell r="L1753" t="str">
            <v>GMF</v>
          </cell>
          <cell r="M1753" t="str">
            <v>Achema</v>
          </cell>
          <cell r="N1753">
            <v>610</v>
          </cell>
          <cell r="O1753">
            <v>21167</v>
          </cell>
          <cell r="P1753">
            <v>0</v>
          </cell>
          <cell r="Q1753">
            <v>21167</v>
          </cell>
          <cell r="R1753">
            <v>-310</v>
          </cell>
          <cell r="S1753">
            <v>-10757</v>
          </cell>
          <cell r="T1753">
            <v>0</v>
          </cell>
          <cell r="U1753">
            <v>-10757</v>
          </cell>
          <cell r="V1753">
            <v>-71</v>
          </cell>
          <cell r="W1753">
            <v>-2463.6999999999998</v>
          </cell>
          <cell r="X1753">
            <v>0</v>
          </cell>
          <cell r="Y1753">
            <v>-2463.6999999999998</v>
          </cell>
        </row>
        <row r="1754">
          <cell r="A1754">
            <v>200211</v>
          </cell>
          <cell r="B1754" t="str">
            <v>vam57</v>
          </cell>
          <cell r="C1754" t="str">
            <v>vam</v>
          </cell>
          <cell r="D1754">
            <v>37571</v>
          </cell>
          <cell r="E1754">
            <v>37523</v>
          </cell>
          <cell r="F1754">
            <v>37576</v>
          </cell>
          <cell r="G1754">
            <v>37523</v>
          </cell>
          <cell r="H1754">
            <v>60</v>
          </cell>
          <cell r="I1754">
            <v>60</v>
          </cell>
          <cell r="J1754" t="str">
            <v>НевАзот</v>
          </cell>
          <cell r="K1754" t="str">
            <v>НевАзот</v>
          </cell>
          <cell r="L1754" t="str">
            <v>GMF</v>
          </cell>
          <cell r="M1754" t="str">
            <v>Unistav</v>
          </cell>
          <cell r="N1754">
            <v>565</v>
          </cell>
          <cell r="O1754">
            <v>33900</v>
          </cell>
          <cell r="P1754">
            <v>33900</v>
          </cell>
          <cell r="Q1754">
            <v>0</v>
          </cell>
          <cell r="R1754">
            <v>-310</v>
          </cell>
          <cell r="S1754">
            <v>-18600</v>
          </cell>
          <cell r="T1754">
            <v>0</v>
          </cell>
          <cell r="U1754">
            <v>-18600</v>
          </cell>
          <cell r="V1754">
            <v>-65</v>
          </cell>
          <cell r="W1754">
            <v>-3900</v>
          </cell>
          <cell r="X1754">
            <v>0</v>
          </cell>
          <cell r="Y1754">
            <v>-3900</v>
          </cell>
        </row>
        <row r="1755">
          <cell r="A1755">
            <v>200211</v>
          </cell>
          <cell r="B1755" t="str">
            <v>vam58</v>
          </cell>
          <cell r="C1755" t="str">
            <v>vam</v>
          </cell>
          <cell r="D1755">
            <v>37578</v>
          </cell>
          <cell r="E1755">
            <v>37524</v>
          </cell>
          <cell r="F1755">
            <v>37583</v>
          </cell>
          <cell r="G1755">
            <v>37524</v>
          </cell>
          <cell r="H1755">
            <v>60</v>
          </cell>
          <cell r="I1755">
            <v>60</v>
          </cell>
          <cell r="J1755" t="str">
            <v>НевАзот</v>
          </cell>
          <cell r="K1755" t="str">
            <v>НевАзот</v>
          </cell>
          <cell r="L1755" t="str">
            <v>GMF</v>
          </cell>
          <cell r="M1755" t="str">
            <v>Unistav</v>
          </cell>
          <cell r="N1755">
            <v>565</v>
          </cell>
          <cell r="O1755">
            <v>33900</v>
          </cell>
          <cell r="P1755">
            <v>33900</v>
          </cell>
          <cell r="Q1755">
            <v>0</v>
          </cell>
          <cell r="R1755">
            <v>-310</v>
          </cell>
          <cell r="S1755">
            <v>-18600</v>
          </cell>
          <cell r="T1755">
            <v>0</v>
          </cell>
          <cell r="U1755">
            <v>-18600</v>
          </cell>
          <cell r="V1755">
            <v>-65</v>
          </cell>
          <cell r="W1755">
            <v>-3900</v>
          </cell>
          <cell r="X1755">
            <v>0</v>
          </cell>
          <cell r="Y1755">
            <v>-3900</v>
          </cell>
        </row>
        <row r="1756">
          <cell r="A1756">
            <v>200211</v>
          </cell>
          <cell r="B1756" t="str">
            <v>vam59</v>
          </cell>
          <cell r="C1756" t="str">
            <v>vam</v>
          </cell>
          <cell r="D1756">
            <v>37585</v>
          </cell>
          <cell r="E1756">
            <v>37531</v>
          </cell>
          <cell r="F1756">
            <v>37590</v>
          </cell>
          <cell r="G1756">
            <v>37531</v>
          </cell>
          <cell r="H1756">
            <v>60</v>
          </cell>
          <cell r="I1756">
            <v>60</v>
          </cell>
          <cell r="J1756" t="str">
            <v>НевАзот</v>
          </cell>
          <cell r="K1756" t="str">
            <v>НевАзот</v>
          </cell>
          <cell r="L1756" t="str">
            <v>GMF</v>
          </cell>
          <cell r="M1756" t="str">
            <v>Unistav</v>
          </cell>
          <cell r="N1756">
            <v>565</v>
          </cell>
          <cell r="O1756">
            <v>33900</v>
          </cell>
          <cell r="P1756">
            <v>33900</v>
          </cell>
          <cell r="Q1756">
            <v>0</v>
          </cell>
          <cell r="R1756">
            <v>-310</v>
          </cell>
          <cell r="S1756">
            <v>-18600</v>
          </cell>
          <cell r="T1756">
            <v>0</v>
          </cell>
          <cell r="U1756">
            <v>-18600</v>
          </cell>
          <cell r="V1756">
            <v>-65</v>
          </cell>
          <cell r="W1756">
            <v>-3900</v>
          </cell>
          <cell r="X1756">
            <v>0</v>
          </cell>
          <cell r="Y1756">
            <v>-3900</v>
          </cell>
        </row>
        <row r="1757">
          <cell r="A1757">
            <v>200211</v>
          </cell>
          <cell r="B1757" t="str">
            <v>vam60</v>
          </cell>
          <cell r="C1757" t="str">
            <v>vam</v>
          </cell>
          <cell r="D1757">
            <v>37564</v>
          </cell>
          <cell r="E1757">
            <v>37574</v>
          </cell>
          <cell r="F1757">
            <v>37574</v>
          </cell>
          <cell r="G1757">
            <v>37574</v>
          </cell>
          <cell r="H1757">
            <v>223.8</v>
          </cell>
          <cell r="I1757">
            <v>223.8</v>
          </cell>
          <cell r="J1757" t="str">
            <v>НевАзот</v>
          </cell>
          <cell r="K1757" t="str">
            <v>НевАзот</v>
          </cell>
          <cell r="L1757" t="str">
            <v>GMF</v>
          </cell>
          <cell r="M1757" t="str">
            <v>New-Tone</v>
          </cell>
          <cell r="N1757">
            <v>550</v>
          </cell>
          <cell r="O1757">
            <v>123090</v>
          </cell>
          <cell r="P1757">
            <v>130000</v>
          </cell>
          <cell r="Q1757">
            <v>-6910</v>
          </cell>
          <cell r="R1757">
            <v>-310</v>
          </cell>
          <cell r="S1757">
            <v>-69378</v>
          </cell>
          <cell r="T1757">
            <v>0</v>
          </cell>
          <cell r="U1757">
            <v>-69378</v>
          </cell>
          <cell r="V1757">
            <v>-65</v>
          </cell>
          <cell r="W1757">
            <v>-14547</v>
          </cell>
          <cell r="X1757">
            <v>0</v>
          </cell>
          <cell r="Y1757">
            <v>-14547</v>
          </cell>
        </row>
        <row r="1758">
          <cell r="A1758">
            <v>200211</v>
          </cell>
          <cell r="B1758" t="str">
            <v>vam61</v>
          </cell>
          <cell r="C1758" t="str">
            <v>vam</v>
          </cell>
          <cell r="D1758">
            <v>37571</v>
          </cell>
          <cell r="E1758">
            <v>37529</v>
          </cell>
          <cell r="F1758">
            <v>37578</v>
          </cell>
          <cell r="G1758">
            <v>37529</v>
          </cell>
          <cell r="H1758">
            <v>120</v>
          </cell>
          <cell r="I1758">
            <v>120</v>
          </cell>
          <cell r="J1758" t="str">
            <v>НевАзот</v>
          </cell>
          <cell r="K1758" t="str">
            <v>НевАзот</v>
          </cell>
          <cell r="L1758" t="str">
            <v>GMF</v>
          </cell>
          <cell r="M1758" t="str">
            <v>New-Tone</v>
          </cell>
          <cell r="N1758">
            <v>550</v>
          </cell>
          <cell r="O1758">
            <v>66000</v>
          </cell>
          <cell r="P1758">
            <v>0</v>
          </cell>
          <cell r="Q1758">
            <v>66000</v>
          </cell>
          <cell r="R1758">
            <v>-310</v>
          </cell>
          <cell r="S1758">
            <v>-37200</v>
          </cell>
          <cell r="T1758">
            <v>0</v>
          </cell>
          <cell r="U1758">
            <v>-37200</v>
          </cell>
          <cell r="V1758">
            <v>-65</v>
          </cell>
          <cell r="W1758">
            <v>-7800</v>
          </cell>
          <cell r="X1758">
            <v>0</v>
          </cell>
          <cell r="Y1758">
            <v>-7800</v>
          </cell>
        </row>
        <row r="1759">
          <cell r="A1759">
            <v>200211</v>
          </cell>
          <cell r="B1759" t="str">
            <v>vam62</v>
          </cell>
          <cell r="C1759" t="str">
            <v>vam</v>
          </cell>
          <cell r="D1759">
            <v>37578</v>
          </cell>
          <cell r="E1759">
            <v>37532</v>
          </cell>
          <cell r="F1759">
            <v>37585</v>
          </cell>
          <cell r="G1759">
            <v>37532</v>
          </cell>
          <cell r="H1759">
            <v>120</v>
          </cell>
          <cell r="I1759">
            <v>120</v>
          </cell>
          <cell r="J1759" t="str">
            <v>НевАзот</v>
          </cell>
          <cell r="K1759" t="str">
            <v>НевАзот</v>
          </cell>
          <cell r="L1759" t="str">
            <v>GMF</v>
          </cell>
          <cell r="M1759" t="str">
            <v>New-Tone</v>
          </cell>
          <cell r="N1759">
            <v>550</v>
          </cell>
          <cell r="O1759">
            <v>66000</v>
          </cell>
          <cell r="P1759">
            <v>0</v>
          </cell>
          <cell r="Q1759">
            <v>66000</v>
          </cell>
          <cell r="R1759">
            <v>-310</v>
          </cell>
          <cell r="S1759">
            <v>-37200</v>
          </cell>
          <cell r="T1759">
            <v>0</v>
          </cell>
          <cell r="U1759">
            <v>-37200</v>
          </cell>
          <cell r="V1759">
            <v>-65</v>
          </cell>
          <cell r="W1759">
            <v>-7800</v>
          </cell>
          <cell r="X1759">
            <v>0</v>
          </cell>
          <cell r="Y1759">
            <v>-7800</v>
          </cell>
        </row>
        <row r="1760">
          <cell r="A1760">
            <v>200211</v>
          </cell>
          <cell r="B1760" t="str">
            <v>vam63</v>
          </cell>
          <cell r="C1760" t="str">
            <v>vam</v>
          </cell>
          <cell r="D1760">
            <v>37585</v>
          </cell>
          <cell r="E1760">
            <v>37545</v>
          </cell>
          <cell r="F1760">
            <v>37590</v>
          </cell>
          <cell r="G1760">
            <v>37545</v>
          </cell>
          <cell r="H1760">
            <v>36.200000000000003</v>
          </cell>
          <cell r="I1760">
            <v>36.200000000000003</v>
          </cell>
          <cell r="J1760" t="str">
            <v>НевАзот</v>
          </cell>
          <cell r="K1760" t="str">
            <v>НевАзот</v>
          </cell>
          <cell r="L1760" t="str">
            <v>GMF</v>
          </cell>
          <cell r="M1760" t="str">
            <v>New-Tone</v>
          </cell>
          <cell r="N1760">
            <v>550</v>
          </cell>
          <cell r="O1760">
            <v>19910</v>
          </cell>
          <cell r="P1760">
            <v>0</v>
          </cell>
          <cell r="Q1760">
            <v>19910</v>
          </cell>
          <cell r="R1760">
            <v>-310</v>
          </cell>
          <cell r="S1760">
            <v>-11222</v>
          </cell>
          <cell r="T1760">
            <v>0</v>
          </cell>
          <cell r="U1760">
            <v>-11222</v>
          </cell>
          <cell r="V1760">
            <v>-65</v>
          </cell>
          <cell r="W1760">
            <v>-2353</v>
          </cell>
          <cell r="X1760">
            <v>0</v>
          </cell>
          <cell r="Y1760">
            <v>-2353</v>
          </cell>
        </row>
        <row r="1761">
          <cell r="A1761">
            <v>200208</v>
          </cell>
          <cell r="B1761" t="str">
            <v>xp001</v>
          </cell>
          <cell r="C1761" t="str">
            <v>xp</v>
          </cell>
          <cell r="D1761">
            <v>37498</v>
          </cell>
          <cell r="E1761">
            <v>37498</v>
          </cell>
          <cell r="F1761">
            <v>37505</v>
          </cell>
          <cell r="G1761">
            <v>37498</v>
          </cell>
          <cell r="H1761">
            <v>250</v>
          </cell>
          <cell r="I1761">
            <v>250</v>
          </cell>
          <cell r="J1761" t="str">
            <v>НовомосАзот</v>
          </cell>
          <cell r="K1761" t="str">
            <v>НовомосАзот</v>
          </cell>
          <cell r="L1761" t="str">
            <v>GMF</v>
          </cell>
          <cell r="M1761" t="str">
            <v>Tetrachem</v>
          </cell>
          <cell r="N1761">
            <v>75</v>
          </cell>
          <cell r="O1761">
            <v>18750</v>
          </cell>
          <cell r="P1761">
            <v>18750</v>
          </cell>
          <cell r="Q1761">
            <v>0</v>
          </cell>
          <cell r="R1761">
            <v>-39</v>
          </cell>
          <cell r="S1761">
            <v>-9750</v>
          </cell>
          <cell r="T1761">
            <v>-9750</v>
          </cell>
          <cell r="U1761">
            <v>0</v>
          </cell>
          <cell r="V1761">
            <v>-35.364600000000003</v>
          </cell>
          <cell r="W1761">
            <v>-8841.15</v>
          </cell>
          <cell r="X1761">
            <v>-8841.15</v>
          </cell>
          <cell r="Y1761">
            <v>0</v>
          </cell>
        </row>
        <row r="1762">
          <cell r="A1762">
            <v>200209</v>
          </cell>
          <cell r="B1762" t="str">
            <v>xp002</v>
          </cell>
          <cell r="C1762" t="str">
            <v>xp</v>
          </cell>
          <cell r="D1762">
            <v>37506</v>
          </cell>
          <cell r="E1762">
            <v>37504</v>
          </cell>
          <cell r="F1762">
            <v>37513</v>
          </cell>
          <cell r="G1762">
            <v>37504</v>
          </cell>
          <cell r="H1762">
            <v>250</v>
          </cell>
          <cell r="I1762">
            <v>250</v>
          </cell>
          <cell r="J1762" t="str">
            <v>НовомосАзот</v>
          </cell>
          <cell r="K1762" t="str">
            <v>НовомосАзот</v>
          </cell>
          <cell r="L1762" t="str">
            <v>GMF</v>
          </cell>
          <cell r="M1762" t="str">
            <v>Tetrachem</v>
          </cell>
          <cell r="N1762">
            <v>75</v>
          </cell>
          <cell r="O1762">
            <v>18750</v>
          </cell>
          <cell r="P1762">
            <v>18750</v>
          </cell>
          <cell r="Q1762">
            <v>0</v>
          </cell>
          <cell r="R1762">
            <v>-39</v>
          </cell>
          <cell r="S1762">
            <v>-9750</v>
          </cell>
          <cell r="T1762">
            <v>-9750</v>
          </cell>
          <cell r="U1762">
            <v>0</v>
          </cell>
          <cell r="V1762">
            <v>-35.364600000000003</v>
          </cell>
          <cell r="W1762">
            <v>-8841.15</v>
          </cell>
          <cell r="X1762">
            <v>-8841.15</v>
          </cell>
          <cell r="Y1762">
            <v>0</v>
          </cell>
        </row>
        <row r="1763">
          <cell r="A1763">
            <v>200209</v>
          </cell>
          <cell r="B1763" t="str">
            <v>xp003</v>
          </cell>
          <cell r="C1763" t="str">
            <v>xp</v>
          </cell>
          <cell r="D1763">
            <v>37513</v>
          </cell>
          <cell r="E1763">
            <v>37511</v>
          </cell>
          <cell r="F1763">
            <v>37520</v>
          </cell>
          <cell r="G1763">
            <v>37511</v>
          </cell>
          <cell r="H1763">
            <v>250</v>
          </cell>
          <cell r="I1763">
            <v>250</v>
          </cell>
          <cell r="J1763" t="str">
            <v>НовомосАзот</v>
          </cell>
          <cell r="K1763" t="str">
            <v>НовомосАзот</v>
          </cell>
          <cell r="L1763" t="str">
            <v>GMF</v>
          </cell>
          <cell r="M1763" t="str">
            <v>Tetrachem</v>
          </cell>
          <cell r="N1763">
            <v>75</v>
          </cell>
          <cell r="O1763">
            <v>18750</v>
          </cell>
          <cell r="P1763">
            <v>18750</v>
          </cell>
          <cell r="Q1763">
            <v>0</v>
          </cell>
          <cell r="R1763">
            <v>-39</v>
          </cell>
          <cell r="S1763">
            <v>-9750</v>
          </cell>
          <cell r="T1763">
            <v>-9750</v>
          </cell>
          <cell r="U1763">
            <v>0</v>
          </cell>
          <cell r="V1763">
            <v>-35.364600000000003</v>
          </cell>
          <cell r="W1763">
            <v>-8841.15</v>
          </cell>
          <cell r="X1763">
            <v>-8841.15</v>
          </cell>
          <cell r="Y1763">
            <v>0</v>
          </cell>
        </row>
        <row r="1764">
          <cell r="A1764">
            <v>200209</v>
          </cell>
          <cell r="B1764" t="str">
            <v>xp004</v>
          </cell>
          <cell r="C1764" t="str">
            <v>xp</v>
          </cell>
          <cell r="D1764">
            <v>37520</v>
          </cell>
          <cell r="E1764">
            <v>37518</v>
          </cell>
          <cell r="F1764">
            <v>37527</v>
          </cell>
          <cell r="G1764">
            <v>37518</v>
          </cell>
          <cell r="H1764">
            <v>250</v>
          </cell>
          <cell r="I1764">
            <v>250</v>
          </cell>
          <cell r="J1764" t="str">
            <v>НовомосАзот</v>
          </cell>
          <cell r="K1764" t="str">
            <v>НовомосАзот</v>
          </cell>
          <cell r="L1764" t="str">
            <v>GMF</v>
          </cell>
          <cell r="M1764" t="str">
            <v>Tetrachem</v>
          </cell>
          <cell r="N1764">
            <v>75</v>
          </cell>
          <cell r="O1764">
            <v>18750</v>
          </cell>
          <cell r="P1764">
            <v>18750</v>
          </cell>
          <cell r="Q1764">
            <v>0</v>
          </cell>
          <cell r="R1764">
            <v>-39</v>
          </cell>
          <cell r="S1764">
            <v>-9750</v>
          </cell>
          <cell r="T1764">
            <v>-9750</v>
          </cell>
          <cell r="U1764">
            <v>0</v>
          </cell>
          <cell r="V1764">
            <v>-35.364600000000003</v>
          </cell>
          <cell r="W1764">
            <v>-8841.15</v>
          </cell>
          <cell r="X1764">
            <v>-8841.15</v>
          </cell>
          <cell r="Y1764">
            <v>0</v>
          </cell>
        </row>
        <row r="1765">
          <cell r="A1765">
            <v>200209</v>
          </cell>
          <cell r="B1765" t="str">
            <v>xp005</v>
          </cell>
          <cell r="C1765" t="str">
            <v>xp</v>
          </cell>
          <cell r="D1765">
            <v>37527</v>
          </cell>
          <cell r="E1765">
            <v>37524</v>
          </cell>
          <cell r="F1765">
            <v>37528</v>
          </cell>
          <cell r="G1765">
            <v>37524</v>
          </cell>
          <cell r="H1765">
            <v>200</v>
          </cell>
          <cell r="I1765">
            <v>200</v>
          </cell>
          <cell r="J1765" t="str">
            <v>НовомосАзот</v>
          </cell>
          <cell r="K1765" t="str">
            <v>НовомосАзот</v>
          </cell>
          <cell r="L1765" t="str">
            <v>GMF</v>
          </cell>
          <cell r="M1765" t="str">
            <v>Tetrachem</v>
          </cell>
          <cell r="N1765">
            <v>75</v>
          </cell>
          <cell r="O1765">
            <v>15000</v>
          </cell>
          <cell r="P1765">
            <v>15000</v>
          </cell>
          <cell r="Q1765">
            <v>0</v>
          </cell>
          <cell r="R1765">
            <v>-39</v>
          </cell>
          <cell r="S1765">
            <v>-7800</v>
          </cell>
          <cell r="T1765">
            <v>0</v>
          </cell>
          <cell r="U1765">
            <v>-7800</v>
          </cell>
          <cell r="V1765">
            <v>-36.548900000000003</v>
          </cell>
          <cell r="W1765">
            <v>-7309.77</v>
          </cell>
          <cell r="X1765">
            <v>-7309.77</v>
          </cell>
          <cell r="Y1765">
            <v>0</v>
          </cell>
        </row>
        <row r="1766">
          <cell r="A1766">
            <v>200210</v>
          </cell>
          <cell r="B1766" t="str">
            <v>xp006</v>
          </cell>
          <cell r="C1766" t="str">
            <v>xp</v>
          </cell>
          <cell r="D1766">
            <v>37533</v>
          </cell>
          <cell r="E1766">
            <v>37532</v>
          </cell>
          <cell r="F1766">
            <v>37540</v>
          </cell>
          <cell r="G1766">
            <v>37532</v>
          </cell>
          <cell r="H1766">
            <v>250</v>
          </cell>
          <cell r="I1766">
            <v>250</v>
          </cell>
          <cell r="J1766" t="str">
            <v>НовомосАзот</v>
          </cell>
          <cell r="K1766" t="str">
            <v>НовомосАзот</v>
          </cell>
          <cell r="L1766" t="str">
            <v>GMF</v>
          </cell>
          <cell r="M1766" t="str">
            <v>Tetrachem</v>
          </cell>
          <cell r="N1766">
            <v>85</v>
          </cell>
          <cell r="O1766">
            <v>21250</v>
          </cell>
          <cell r="P1766">
            <v>21250</v>
          </cell>
          <cell r="Q1766">
            <v>0</v>
          </cell>
          <cell r="R1766">
            <v>-39</v>
          </cell>
          <cell r="S1766">
            <v>-9750</v>
          </cell>
          <cell r="T1766">
            <v>0</v>
          </cell>
          <cell r="U1766">
            <v>-9750</v>
          </cell>
          <cell r="V1766">
            <v>-35.665100000000002</v>
          </cell>
          <cell r="W1766">
            <v>-8916.27</v>
          </cell>
          <cell r="X1766">
            <v>-8916.27</v>
          </cell>
          <cell r="Y1766">
            <v>0</v>
          </cell>
        </row>
        <row r="1767">
          <cell r="A1767">
            <v>200210</v>
          </cell>
          <cell r="B1767" t="str">
            <v>xp007</v>
          </cell>
          <cell r="C1767" t="str">
            <v>xp</v>
          </cell>
          <cell r="D1767">
            <v>37540</v>
          </cell>
          <cell r="E1767">
            <v>37540</v>
          </cell>
          <cell r="F1767">
            <v>37547</v>
          </cell>
          <cell r="G1767">
            <v>37540</v>
          </cell>
          <cell r="H1767">
            <v>250</v>
          </cell>
          <cell r="I1767">
            <v>250</v>
          </cell>
          <cell r="J1767" t="str">
            <v>НовомосАзот</v>
          </cell>
          <cell r="K1767" t="str">
            <v>НовомосАзот</v>
          </cell>
          <cell r="L1767" t="str">
            <v>GMF</v>
          </cell>
          <cell r="M1767" t="str">
            <v>Tetrachem</v>
          </cell>
          <cell r="N1767">
            <v>85</v>
          </cell>
          <cell r="O1767">
            <v>21250</v>
          </cell>
          <cell r="P1767">
            <v>21250</v>
          </cell>
          <cell r="Q1767">
            <v>0</v>
          </cell>
          <cell r="R1767">
            <v>-39</v>
          </cell>
          <cell r="S1767">
            <v>-9750</v>
          </cell>
          <cell r="T1767">
            <v>0</v>
          </cell>
          <cell r="U1767">
            <v>-9750</v>
          </cell>
          <cell r="V1767">
            <v>-35.665100000000002</v>
          </cell>
          <cell r="W1767">
            <v>-8916.27</v>
          </cell>
          <cell r="X1767">
            <v>-8916.27</v>
          </cell>
          <cell r="Y1767">
            <v>0</v>
          </cell>
        </row>
        <row r="1768">
          <cell r="A1768">
            <v>200210</v>
          </cell>
          <cell r="B1768" t="str">
            <v>xp008</v>
          </cell>
          <cell r="C1768" t="str">
            <v>xp</v>
          </cell>
          <cell r="D1768">
            <v>37547</v>
          </cell>
          <cell r="E1768">
            <v>37547</v>
          </cell>
          <cell r="F1768">
            <v>37554</v>
          </cell>
          <cell r="G1768">
            <v>37548</v>
          </cell>
          <cell r="H1768">
            <v>250</v>
          </cell>
          <cell r="I1768">
            <v>250</v>
          </cell>
          <cell r="J1768" t="str">
            <v>НовомосАзот</v>
          </cell>
          <cell r="K1768" t="str">
            <v>НовомосАзот</v>
          </cell>
          <cell r="L1768" t="str">
            <v>GMF</v>
          </cell>
          <cell r="M1768" t="str">
            <v>Tetrachem</v>
          </cell>
          <cell r="N1768">
            <v>85</v>
          </cell>
          <cell r="O1768">
            <v>21250</v>
          </cell>
          <cell r="P1768">
            <v>21250</v>
          </cell>
          <cell r="Q1768">
            <v>0</v>
          </cell>
          <cell r="R1768">
            <v>-39</v>
          </cell>
          <cell r="S1768">
            <v>-9750</v>
          </cell>
          <cell r="T1768">
            <v>0</v>
          </cell>
          <cell r="U1768">
            <v>-9750</v>
          </cell>
          <cell r="V1768">
            <v>-35.665100000000002</v>
          </cell>
          <cell r="W1768">
            <v>-8916.27</v>
          </cell>
          <cell r="X1768">
            <v>-8916.27</v>
          </cell>
          <cell r="Y1768">
            <v>0</v>
          </cell>
        </row>
        <row r="1769">
          <cell r="A1769">
            <v>200210</v>
          </cell>
          <cell r="B1769" t="str">
            <v>xp009</v>
          </cell>
          <cell r="C1769" t="str">
            <v>xp</v>
          </cell>
          <cell r="D1769">
            <v>37554</v>
          </cell>
          <cell r="E1769">
            <v>37550</v>
          </cell>
          <cell r="F1769">
            <v>37561</v>
          </cell>
          <cell r="G1769">
            <v>37551</v>
          </cell>
          <cell r="H1769">
            <v>250</v>
          </cell>
          <cell r="I1769">
            <v>250</v>
          </cell>
          <cell r="J1769" t="str">
            <v>НовомосАзот</v>
          </cell>
          <cell r="K1769" t="str">
            <v>НовомосАзот</v>
          </cell>
          <cell r="L1769" t="str">
            <v>GMF</v>
          </cell>
          <cell r="M1769" t="str">
            <v>Tetrachem</v>
          </cell>
          <cell r="N1769">
            <v>85</v>
          </cell>
          <cell r="O1769">
            <v>21250</v>
          </cell>
          <cell r="P1769">
            <v>21250</v>
          </cell>
          <cell r="Q1769">
            <v>0</v>
          </cell>
          <cell r="R1769">
            <v>-39</v>
          </cell>
          <cell r="S1769">
            <v>-9750</v>
          </cell>
          <cell r="T1769">
            <v>0</v>
          </cell>
          <cell r="U1769">
            <v>-9750</v>
          </cell>
          <cell r="V1769">
            <v>-35.665100000000002</v>
          </cell>
          <cell r="W1769">
            <v>-8916.27</v>
          </cell>
          <cell r="X1769">
            <v>-8916.27</v>
          </cell>
          <cell r="Y1769">
            <v>0</v>
          </cell>
        </row>
        <row r="1770">
          <cell r="A1770">
            <v>200210</v>
          </cell>
          <cell r="B1770" t="str">
            <v>xp010</v>
          </cell>
          <cell r="C1770" t="str">
            <v>xp</v>
          </cell>
          <cell r="D1770">
            <v>37560</v>
          </cell>
          <cell r="E1770">
            <v>37559</v>
          </cell>
          <cell r="F1770">
            <v>37567</v>
          </cell>
          <cell r="G1770">
            <v>37560</v>
          </cell>
          <cell r="H1770">
            <v>250</v>
          </cell>
          <cell r="I1770">
            <v>250</v>
          </cell>
          <cell r="J1770" t="str">
            <v>НовомосАзот</v>
          </cell>
          <cell r="K1770" t="str">
            <v>НовомосАзот</v>
          </cell>
          <cell r="L1770" t="str">
            <v>GMF</v>
          </cell>
          <cell r="M1770" t="str">
            <v>Tetrachem</v>
          </cell>
          <cell r="N1770">
            <v>85</v>
          </cell>
          <cell r="O1770">
            <v>21250</v>
          </cell>
          <cell r="P1770">
            <v>21250</v>
          </cell>
          <cell r="Q1770">
            <v>0</v>
          </cell>
          <cell r="R1770">
            <v>-39</v>
          </cell>
          <cell r="S1770">
            <v>-9750</v>
          </cell>
          <cell r="T1770">
            <v>0</v>
          </cell>
          <cell r="U1770">
            <v>-9750</v>
          </cell>
          <cell r="V1770">
            <v>-35.665100000000002</v>
          </cell>
          <cell r="W1770">
            <v>-8916.27</v>
          </cell>
          <cell r="X1770">
            <v>-8916.27</v>
          </cell>
          <cell r="Y1770">
            <v>0</v>
          </cell>
        </row>
        <row r="1771">
          <cell r="A1771">
            <v>200211</v>
          </cell>
          <cell r="B1771" t="str">
            <v>xp011</v>
          </cell>
          <cell r="C1771" t="str">
            <v>xp</v>
          </cell>
          <cell r="D1771">
            <v>37566</v>
          </cell>
          <cell r="E1771">
            <v>37566</v>
          </cell>
          <cell r="F1771">
            <v>37573</v>
          </cell>
          <cell r="G1771">
            <v>37566</v>
          </cell>
          <cell r="H1771">
            <v>250</v>
          </cell>
          <cell r="I1771">
            <v>250</v>
          </cell>
          <cell r="J1771" t="str">
            <v>НовомосАзот</v>
          </cell>
          <cell r="K1771" t="str">
            <v>НовомосАзот</v>
          </cell>
          <cell r="L1771" t="str">
            <v>GMF</v>
          </cell>
          <cell r="M1771" t="str">
            <v>Tetrachem</v>
          </cell>
          <cell r="N1771">
            <v>90</v>
          </cell>
          <cell r="O1771">
            <v>22500</v>
          </cell>
          <cell r="P1771">
            <v>22500</v>
          </cell>
          <cell r="Q1771">
            <v>0</v>
          </cell>
          <cell r="R1771">
            <v>-39</v>
          </cell>
          <cell r="S1771">
            <v>-9750</v>
          </cell>
          <cell r="T1771">
            <v>0</v>
          </cell>
          <cell r="U1771">
            <v>-9750</v>
          </cell>
          <cell r="V1771">
            <v>-35.665100000000002</v>
          </cell>
          <cell r="W1771">
            <v>-8916.27</v>
          </cell>
          <cell r="X1771">
            <v>0</v>
          </cell>
          <cell r="Y1771">
            <v>-8916.27</v>
          </cell>
        </row>
        <row r="1772">
          <cell r="A1772">
            <v>200211</v>
          </cell>
          <cell r="B1772" t="str">
            <v>xp012</v>
          </cell>
          <cell r="C1772" t="str">
            <v>xp</v>
          </cell>
          <cell r="D1772">
            <v>37573</v>
          </cell>
          <cell r="E1772">
            <v>37573</v>
          </cell>
          <cell r="F1772">
            <v>37580</v>
          </cell>
          <cell r="G1772">
            <v>37573</v>
          </cell>
          <cell r="H1772">
            <v>250</v>
          </cell>
          <cell r="I1772">
            <v>250</v>
          </cell>
          <cell r="J1772" t="str">
            <v>НовомосАзот</v>
          </cell>
          <cell r="K1772" t="str">
            <v>НовомосАзот</v>
          </cell>
          <cell r="L1772" t="str">
            <v>GMF</v>
          </cell>
          <cell r="M1772" t="str">
            <v>Tetrachem</v>
          </cell>
          <cell r="N1772">
            <v>90</v>
          </cell>
          <cell r="O1772">
            <v>22500</v>
          </cell>
          <cell r="P1772">
            <v>22500</v>
          </cell>
          <cell r="Q1772">
            <v>0</v>
          </cell>
          <cell r="R1772">
            <v>-39</v>
          </cell>
          <cell r="S1772">
            <v>-9750</v>
          </cell>
          <cell r="T1772">
            <v>0</v>
          </cell>
          <cell r="U1772">
            <v>-9750</v>
          </cell>
          <cell r="V1772">
            <v>-36</v>
          </cell>
          <cell r="W1772">
            <v>-9000</v>
          </cell>
          <cell r="X1772">
            <v>0</v>
          </cell>
          <cell r="Y1772">
            <v>-9000</v>
          </cell>
        </row>
        <row r="1773">
          <cell r="A1773">
            <v>200211</v>
          </cell>
          <cell r="B1773" t="str">
            <v>xp013</v>
          </cell>
          <cell r="C1773" t="str">
            <v>xp</v>
          </cell>
          <cell r="D1773">
            <v>37580</v>
          </cell>
          <cell r="E1773">
            <v>37524</v>
          </cell>
          <cell r="F1773">
            <v>37587</v>
          </cell>
          <cell r="G1773">
            <v>37524</v>
          </cell>
          <cell r="H1773">
            <v>250</v>
          </cell>
          <cell r="I1773">
            <v>250</v>
          </cell>
          <cell r="J1773" t="str">
            <v>НовомосАзот</v>
          </cell>
          <cell r="K1773" t="str">
            <v>НовомосАзот</v>
          </cell>
          <cell r="L1773" t="str">
            <v>GMF</v>
          </cell>
          <cell r="M1773" t="str">
            <v>Tetrachem</v>
          </cell>
          <cell r="N1773">
            <v>90</v>
          </cell>
          <cell r="O1773">
            <v>22500</v>
          </cell>
          <cell r="P1773">
            <v>22500</v>
          </cell>
          <cell r="Q1773">
            <v>0</v>
          </cell>
          <cell r="R1773">
            <v>-39</v>
          </cell>
          <cell r="S1773">
            <v>-9750</v>
          </cell>
          <cell r="T1773">
            <v>0</v>
          </cell>
          <cell r="U1773">
            <v>-9750</v>
          </cell>
          <cell r="V1773">
            <v>-36</v>
          </cell>
          <cell r="W1773">
            <v>-9000</v>
          </cell>
          <cell r="X1773">
            <v>0</v>
          </cell>
          <cell r="Y1773">
            <v>-9000</v>
          </cell>
        </row>
        <row r="1774">
          <cell r="A1774">
            <v>200212</v>
          </cell>
          <cell r="B1774" t="str">
            <v>xp014</v>
          </cell>
          <cell r="C1774" t="str">
            <v>xp</v>
          </cell>
          <cell r="D1774">
            <v>37587</v>
          </cell>
          <cell r="E1774">
            <v>37532</v>
          </cell>
          <cell r="F1774">
            <v>37594</v>
          </cell>
          <cell r="G1774">
            <v>37532</v>
          </cell>
          <cell r="H1774">
            <v>250</v>
          </cell>
          <cell r="I1774">
            <v>250</v>
          </cell>
          <cell r="J1774" t="str">
            <v>НовомосАзот</v>
          </cell>
          <cell r="K1774" t="str">
            <v>НовомосАзот</v>
          </cell>
          <cell r="L1774" t="str">
            <v>GMF</v>
          </cell>
          <cell r="M1774" t="str">
            <v>Tetrachem</v>
          </cell>
          <cell r="N1774">
            <v>90</v>
          </cell>
          <cell r="O1774">
            <v>22500</v>
          </cell>
          <cell r="P1774">
            <v>22500</v>
          </cell>
          <cell r="Q1774">
            <v>0</v>
          </cell>
          <cell r="R1774">
            <v>-39</v>
          </cell>
          <cell r="S1774">
            <v>-9750</v>
          </cell>
          <cell r="T1774">
            <v>0</v>
          </cell>
          <cell r="U1774">
            <v>-9750</v>
          </cell>
          <cell r="V1774">
            <v>-36</v>
          </cell>
          <cell r="W1774">
            <v>-9000</v>
          </cell>
          <cell r="X1774">
            <v>0</v>
          </cell>
          <cell r="Y1774">
            <v>-9000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чет"/>
      <sheetName val="Список проверок"/>
      <sheetName val="Справочники"/>
      <sheetName val="Оглавление"/>
      <sheetName val="Примеры"/>
      <sheetName val="Титул"/>
      <sheetName val="Замечания"/>
      <sheetName val="Ф-1"/>
      <sheetName val="Б110-1"/>
      <sheetName val="Б120-1"/>
      <sheetName val="Б120-2"/>
      <sheetName val="Б120-3"/>
      <sheetName val="Б120-4"/>
      <sheetName val="Б130-1"/>
      <sheetName val="Б130-2"/>
      <sheetName val="Б140-1"/>
      <sheetName val="Б140-2"/>
      <sheetName val="Б140-3"/>
      <sheetName val="Б140-4"/>
      <sheetName val="Б140-5"/>
      <sheetName val="Б145-1"/>
      <sheetName val="Б150-1"/>
      <sheetName val="Б210-1"/>
      <sheetName val="Б210-2"/>
      <sheetName val="Б240-1"/>
      <sheetName val="Б250-1"/>
      <sheetName val="Б260-1"/>
      <sheetName val="Б270-1"/>
      <sheetName val="Б400-1"/>
      <sheetName val="Б400-2"/>
      <sheetName val="Б510-1"/>
      <sheetName val="Б510-2"/>
      <sheetName val="Б510-3"/>
      <sheetName val="Б520-1"/>
      <sheetName val="Б610-1"/>
      <sheetName val="Б620-1"/>
      <sheetName val="Б620-2"/>
      <sheetName val="Б630-1"/>
      <sheetName val="Б640-1"/>
      <sheetName val="Б650-1"/>
      <sheetName val="Б660-1"/>
      <sheetName val="Ф-2"/>
      <sheetName val="П-1"/>
      <sheetName val="П-2"/>
      <sheetName val="П-2.1"/>
      <sheetName val="П-3"/>
      <sheetName val="П-4"/>
      <sheetName val="П-4.1"/>
      <sheetName val="П-5"/>
      <sheetName val="П-6"/>
      <sheetName val="П-7"/>
      <sheetName val="Ф-3"/>
      <sheetName val="Ф-4"/>
      <sheetName val="Р-1"/>
      <sheetName val="СИ"/>
      <sheetName val="Б-1"/>
      <sheetName val="Настройки"/>
    </sheetNames>
    <sheetDataSet>
      <sheetData sheetId="0" refreshError="1"/>
      <sheetData sheetId="1" refreshError="1"/>
      <sheetData sheetId="2" refreshError="1">
        <row r="5">
          <cell r="T5" t="str">
            <v>КЧХК</v>
          </cell>
          <cell r="AZ5" t="str">
            <v>140</v>
          </cell>
          <cell r="BB5" t="str">
            <v>Доля в ООО</v>
          </cell>
          <cell r="BC5" t="str">
            <v>Безвозмездное получение</v>
          </cell>
          <cell r="BD5" t="str">
            <v>Безвозмездная передача</v>
          </cell>
          <cell r="BE5" t="str">
            <v>Взаимозачет</v>
          </cell>
          <cell r="BG5" t="str">
            <v>Банкрот</v>
          </cell>
        </row>
        <row r="6">
          <cell r="T6" t="str">
            <v>ЗП КЧХК</v>
          </cell>
          <cell r="AZ6" t="str">
            <v>250</v>
          </cell>
          <cell r="BB6" t="str">
            <v>Привилегированные акции АО</v>
          </cell>
          <cell r="BC6" t="str">
            <v>Взаимозачет</v>
          </cell>
          <cell r="BD6" t="str">
            <v>Взаимозачет</v>
          </cell>
          <cell r="BE6" t="str">
            <v>Денежными средствами и их эквивалентами</v>
          </cell>
          <cell r="BG6" t="str">
            <v>Выбыло</v>
          </cell>
        </row>
        <row r="7">
          <cell r="T7" t="str">
            <v>ЗМУ КЧХК</v>
          </cell>
          <cell r="BB7" t="str">
            <v>Обыкновенные акции АО</v>
          </cell>
          <cell r="BC7" t="str">
            <v>Вклад в наш УК</v>
          </cell>
          <cell r="BD7" t="str">
            <v>Вклад в УК</v>
          </cell>
          <cell r="BE7" t="str">
            <v>Другое</v>
          </cell>
          <cell r="BG7" t="str">
            <v>Действующее</v>
          </cell>
        </row>
        <row r="8">
          <cell r="T8" t="str">
            <v>УАТ КЧХК</v>
          </cell>
          <cell r="BC8" t="str">
            <v>Перевод из краткосрочных вложений</v>
          </cell>
          <cell r="BD8" t="str">
            <v>Ликвидация АО или ООО</v>
          </cell>
          <cell r="BG8" t="str">
            <v>Конкурсное производство</v>
          </cell>
        </row>
        <row r="9">
          <cell r="T9" t="str">
            <v>РМЗ КЧХК</v>
          </cell>
          <cell r="BC9" t="str">
            <v>Переоценка по рыночной стоимости</v>
          </cell>
          <cell r="BD9" t="str">
            <v>Переоценка по рыночной стоимости</v>
          </cell>
          <cell r="BG9" t="str">
            <v>Недействующее</v>
          </cell>
        </row>
        <row r="10">
          <cell r="T10" t="str">
            <v>РСЗ КЧХК</v>
          </cell>
          <cell r="BC10" t="str">
            <v>Перевод из долгосрочных вложений</v>
          </cell>
          <cell r="BD10" t="str">
            <v>Перевод в долгосрочные вложения</v>
          </cell>
        </row>
        <row r="11">
          <cell r="T11" t="str">
            <v>ТЛК КЧХК</v>
          </cell>
          <cell r="BC11" t="str">
            <v>Приобретение</v>
          </cell>
          <cell r="BD11" t="str">
            <v>Перевод в краткосрочные вложения</v>
          </cell>
        </row>
        <row r="12">
          <cell r="T12" t="str">
            <v>ЕСО КЧХК</v>
          </cell>
          <cell r="BC12" t="str">
            <v>Учреждение ООО</v>
          </cell>
          <cell r="BD12" t="str">
            <v>Реализация</v>
          </cell>
        </row>
        <row r="13">
          <cell r="T13" t="str">
            <v>Двуречье, ООО</v>
          </cell>
          <cell r="BD13" t="str">
            <v>Списание убыточного вложения</v>
          </cell>
        </row>
        <row r="14">
          <cell r="T14" t="str">
            <v>ППВ КЧХК, ООО</v>
          </cell>
        </row>
        <row r="15">
          <cell r="T15" t="str">
            <v>Пашийский карьер, ООО</v>
          </cell>
        </row>
        <row r="16">
          <cell r="T16" t="str">
            <v>Селезениха, ООО</v>
          </cell>
        </row>
        <row r="17">
          <cell r="T17" t="str">
            <v>Галоген</v>
          </cell>
        </row>
        <row r="18">
          <cell r="T18" t="str">
            <v xml:space="preserve">ГалСервис </v>
          </cell>
        </row>
        <row r="19">
          <cell r="T19" t="str">
            <v>Конструктивное Бюро</v>
          </cell>
        </row>
        <row r="20">
          <cell r="T20" t="str">
            <v>Девятый элемент</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чет"/>
      <sheetName val="Список проверок"/>
      <sheetName val="Справочники"/>
      <sheetName val="Оглавление"/>
      <sheetName val="Примеры"/>
      <sheetName val="Титул"/>
      <sheetName val="Замечания"/>
      <sheetName val="Ф-1"/>
      <sheetName val="Б110-1"/>
      <sheetName val="Б120-1"/>
      <sheetName val="Б120-2"/>
      <sheetName val="Б120-3"/>
      <sheetName val="Б120-4"/>
      <sheetName val="Б130-1"/>
      <sheetName val="Б130-2"/>
      <sheetName val="Б140-1"/>
      <sheetName val="Б140-2"/>
      <sheetName val="Б140-3"/>
      <sheetName val="Б140-4"/>
      <sheetName val="Б140-5"/>
      <sheetName val="Б145-1"/>
      <sheetName val="Б150-1"/>
      <sheetName val="Б210-1"/>
      <sheetName val="Б210-2"/>
      <sheetName val="Б240-1"/>
      <sheetName val="Б250-1"/>
      <sheetName val="Б260-1"/>
      <sheetName val="Б270-1"/>
      <sheetName val="Б400-1"/>
      <sheetName val="Б400-2"/>
      <sheetName val="Б510-1"/>
      <sheetName val="Б510-2"/>
      <sheetName val="Б510-3"/>
      <sheetName val="Б520-1"/>
      <sheetName val="Б610-1"/>
      <sheetName val="Б620-1"/>
      <sheetName val="Б620-2"/>
      <sheetName val="Б630-1"/>
      <sheetName val="Б640-1"/>
      <sheetName val="Б650-1"/>
      <sheetName val="Б660-1"/>
      <sheetName val="Ф-2"/>
      <sheetName val="П-1"/>
      <sheetName val="П-2"/>
      <sheetName val="П-2.1"/>
      <sheetName val="П-3"/>
      <sheetName val="П-4"/>
      <sheetName val="П-4.1"/>
      <sheetName val="П-5"/>
      <sheetName val="П-6"/>
      <sheetName val="П-7"/>
      <sheetName val="Ф-3"/>
      <sheetName val="Ф-4"/>
      <sheetName val="Р-1"/>
      <sheetName val="СИ"/>
      <sheetName val="Б-1"/>
      <sheetName val="КП-1"/>
    </sheetNames>
    <sheetDataSet>
      <sheetData sheetId="0" refreshError="1"/>
      <sheetData sheetId="1" refreshError="1"/>
      <sheetData sheetId="2" refreshError="1">
        <row r="5">
          <cell r="J5" t="str">
            <v>Железнодорожный транспорт</v>
          </cell>
          <cell r="T5" t="str">
            <v>КЧХК</v>
          </cell>
          <cell r="BX5" t="str">
            <v>140</v>
          </cell>
          <cell r="CF5" t="str">
            <v>Готовая продукция. Полимеры. Фторопласт 4</v>
          </cell>
          <cell r="CI5" t="str">
            <v>Штука</v>
          </cell>
          <cell r="FI5">
            <v>130</v>
          </cell>
        </row>
        <row r="6">
          <cell r="J6" t="str">
            <v>Здания</v>
          </cell>
          <cell r="T6" t="str">
            <v>ЗП КЧХК</v>
          </cell>
          <cell r="BX6" t="str">
            <v>150</v>
          </cell>
          <cell r="CF6" t="str">
            <v>Готовая продукция. Полимеры. Фторопласт 4Д</v>
          </cell>
          <cell r="CI6" t="str">
            <v>Кг</v>
          </cell>
          <cell r="FI6">
            <v>150</v>
          </cell>
        </row>
        <row r="7">
          <cell r="J7" t="str">
            <v>Оборудование</v>
          </cell>
          <cell r="T7" t="str">
            <v>ЗМУ КЧХК</v>
          </cell>
          <cell r="BX7" t="str">
            <v>250</v>
          </cell>
          <cell r="CF7" t="str">
            <v>Готовая продукция. Полимеры. Термопласты</v>
          </cell>
          <cell r="CI7" t="str">
            <v>Метр</v>
          </cell>
          <cell r="FI7">
            <v>230</v>
          </cell>
        </row>
        <row r="8">
          <cell r="J8" t="str">
            <v>Оргтехника и хозяйственный инвентарь</v>
          </cell>
          <cell r="T8" t="str">
            <v>УАТ КЧХК</v>
          </cell>
          <cell r="BX8" t="str">
            <v>260</v>
          </cell>
          <cell r="CF8" t="str">
            <v>Готовая продукция. Полимеры. Фторкаучуки</v>
          </cell>
          <cell r="CI8" t="str">
            <v>Погонный метр</v>
          </cell>
          <cell r="FI8">
            <v>240</v>
          </cell>
        </row>
        <row r="9">
          <cell r="J9" t="str">
            <v>ОС социальной сферы</v>
          </cell>
          <cell r="T9" t="str">
            <v>РМЗ КЧХК</v>
          </cell>
          <cell r="CF9" t="str">
            <v>Готовая продукция. Полимеры. Изделия из фторопластов</v>
          </cell>
          <cell r="CI9" t="str">
            <v>Кв. метр</v>
          </cell>
          <cell r="FI9">
            <v>270</v>
          </cell>
        </row>
        <row r="10">
          <cell r="J10" t="str">
            <v>Прочие</v>
          </cell>
          <cell r="T10" t="str">
            <v>РСЗ КЧХК</v>
          </cell>
          <cell r="CF10" t="str">
            <v>Готовая продукция. Полимеры. Хладоны и смеси</v>
          </cell>
          <cell r="CI10" t="str">
            <v>Куб. метр</v>
          </cell>
          <cell r="FI10" t="str">
            <v>Не накапливается</v>
          </cell>
        </row>
        <row r="11">
          <cell r="J11" t="str">
            <v>Прочий транспорт</v>
          </cell>
          <cell r="T11" t="str">
            <v>ТЛК КЧХК</v>
          </cell>
          <cell r="CF11" t="str">
            <v>Готовая продукция. Полимеры. Элегаз</v>
          </cell>
          <cell r="CI11" t="str">
            <v>Комплект</v>
          </cell>
        </row>
        <row r="12">
          <cell r="J12" t="str">
            <v>Сооружения</v>
          </cell>
          <cell r="T12" t="str">
            <v>ЭСО КЧХК</v>
          </cell>
          <cell r="CF12" t="str">
            <v>Готовая продукция. Полимеры. Кальций хлористый</v>
          </cell>
          <cell r="CI12" t="str">
            <v>Литр</v>
          </cell>
        </row>
        <row r="13">
          <cell r="T13" t="str">
            <v>Двуречье, ООО</v>
          </cell>
          <cell r="CF13" t="str">
            <v>Готовая продукция. Полимеры. Щелочи</v>
          </cell>
          <cell r="CI13" t="str">
            <v>Рулон</v>
          </cell>
        </row>
        <row r="14">
          <cell r="T14" t="str">
            <v>ППВ КЧХК, ООО</v>
          </cell>
          <cell r="CF14" t="str">
            <v>Готовая продукция. Полимеры. Кислоты</v>
          </cell>
          <cell r="CI14" t="str">
            <v>Упаковка</v>
          </cell>
        </row>
        <row r="15">
          <cell r="T15" t="str">
            <v>Пашийский карьер, ООО</v>
          </cell>
          <cell r="CF15" t="str">
            <v>Готовая продукция. Полимеры. Фтористый водород</v>
          </cell>
          <cell r="CI15" t="str">
            <v>Пачка</v>
          </cell>
        </row>
        <row r="16">
          <cell r="T16" t="str">
            <v>Селезениха, ООО</v>
          </cell>
          <cell r="CF16" t="str">
            <v>Готовая продукция. Полимеры. Прочая продукция производства полимеров и неорганической химии</v>
          </cell>
          <cell r="CI16" t="str">
            <v>Пара</v>
          </cell>
        </row>
        <row r="17">
          <cell r="T17" t="str">
            <v>Галоген</v>
          </cell>
          <cell r="CF17" t="str">
            <v>Готовая продукция. Минеральные удобрения. NP</v>
          </cell>
          <cell r="CI17" t="str">
            <v>Лист</v>
          </cell>
        </row>
        <row r="18">
          <cell r="T18" t="str">
            <v xml:space="preserve">ГалСервис </v>
          </cell>
          <cell r="CF18" t="str">
            <v>Готовая продукция. Минеральные удобрения. NPK м.А 16:16:16</v>
          </cell>
        </row>
        <row r="19">
          <cell r="T19" t="str">
            <v>Конструктивное Бюро</v>
          </cell>
          <cell r="CF19" t="str">
            <v>Готовая продукция. Минеральные удобрения. NPKS</v>
          </cell>
        </row>
        <row r="20">
          <cell r="T20" t="str">
            <v>Девятый элемент</v>
          </cell>
          <cell r="CF20" t="str">
            <v>Готовая продукция. Минеральные удобрения. NPKS 21:10:10</v>
          </cell>
        </row>
        <row r="21">
          <cell r="T21" t="str">
            <v>Азот, ОАО</v>
          </cell>
          <cell r="CF21" t="str">
            <v>Готовая продукция. Минеральные удобрения. NPKS 22:7:12</v>
          </cell>
        </row>
        <row r="22">
          <cell r="T22" t="str">
            <v>Азотстройремонт</v>
          </cell>
          <cell r="CF22" t="str">
            <v>Готовая продукция. Минеральные удобрения. NPKS 27:6:6</v>
          </cell>
        </row>
        <row r="23">
          <cell r="T23" t="str">
            <v>Неделя.ру</v>
          </cell>
          <cell r="CF23" t="str">
            <v>Готовая продукция. Минеральные удобрения. Азотофосфат 33:3</v>
          </cell>
        </row>
        <row r="24">
          <cell r="T24" t="str">
            <v>Промканал</v>
          </cell>
          <cell r="CF24" t="str">
            <v>Готовая продукция. Минеральные удобрения. Азотофосфат 33:3 преципитат</v>
          </cell>
        </row>
        <row r="25">
          <cell r="T25" t="str">
            <v>КЧХК-Финанс</v>
          </cell>
          <cell r="CF25" t="str">
            <v>Готовая продукция. Минеральные удобрения. АЗП м.А 26:13</v>
          </cell>
        </row>
        <row r="26">
          <cell r="T26" t="str">
            <v>Представительство КЧХК в Нижнем Новгороде</v>
          </cell>
          <cell r="CF26" t="str">
            <v>Готовая продукция. Минеральные удобрения. Амины</v>
          </cell>
        </row>
        <row r="27">
          <cell r="T27" t="str">
            <v>Представительство КЧХК</v>
          </cell>
          <cell r="CF27" t="str">
            <v>Готовая продукция. Минеральные удобрения. Аммиак</v>
          </cell>
        </row>
        <row r="28">
          <cell r="T28" t="str">
            <v>Сторонние организации</v>
          </cell>
          <cell r="CF28" t="str">
            <v>Готовая продукция. Минеральные удобрения. Амселитра</v>
          </cell>
        </row>
        <row r="29">
          <cell r="CF29" t="str">
            <v>Готовая продукция. Минеральные удобрения. Водород</v>
          </cell>
        </row>
        <row r="30">
          <cell r="CF30" t="str">
            <v>Готовая продукция. Минеральные удобрения. ИАС</v>
          </cell>
        </row>
        <row r="31">
          <cell r="CF31" t="str">
            <v>Готовая продукция. Минеральные удобрения. ИАС S</v>
          </cell>
        </row>
        <row r="32">
          <cell r="CF32" t="str">
            <v>Готовая продукция. Минеральные удобрения. ИАС ц 58</v>
          </cell>
        </row>
        <row r="33">
          <cell r="CF33" t="str">
            <v>Готовая продукция. Минеральные удобрения. ИАС цех 57</v>
          </cell>
        </row>
        <row r="34">
          <cell r="CF34" t="str">
            <v>Готовая продукция. Минеральные удобрения. Калиевая селитра</v>
          </cell>
        </row>
        <row r="35">
          <cell r="CF35" t="str">
            <v>Готовая продукция. Минеральные удобрения. Карбамиды</v>
          </cell>
        </row>
        <row r="36">
          <cell r="CF36" t="str">
            <v>Готовая продукция. Минеральные удобрения. Кислоты</v>
          </cell>
        </row>
        <row r="37">
          <cell r="CF37" t="str">
            <v>Готовая продукция. Минеральные удобрения. Меланж кислотный</v>
          </cell>
        </row>
        <row r="38">
          <cell r="CF38" t="str">
            <v>Готовая продукция. Минеральные удобрения. Натриевая селитра</v>
          </cell>
        </row>
        <row r="39">
          <cell r="CF39" t="str">
            <v xml:space="preserve">Готовая продукция. Минеральные удобрения. Натрий </v>
          </cell>
        </row>
        <row r="40">
          <cell r="CF40" t="str">
            <v>Готовая продукция. Минеральные удобрения. Нитрат натрия</v>
          </cell>
        </row>
        <row r="41">
          <cell r="CF41" t="str">
            <v>Готовая продукция. Минеральные удобрения. Нитрит натрия</v>
          </cell>
        </row>
        <row r="42">
          <cell r="CF42" t="str">
            <v>Готовая продукция. Минеральные удобрения. Поверочные газовые смеси</v>
          </cell>
        </row>
        <row r="43">
          <cell r="CF43" t="str">
            <v>Готовая продукция. Минеральные удобрения. Продукты разделения воздуха</v>
          </cell>
        </row>
        <row r="44">
          <cell r="CF44" t="str">
            <v>Готовая продукция. Минеральные удобрения. Стронций</v>
          </cell>
        </row>
        <row r="45">
          <cell r="CF45" t="str">
            <v>Готовая продукция. Минеральные удобрения. Тукосмесь 27:0:13</v>
          </cell>
        </row>
        <row r="46">
          <cell r="CF46" t="str">
            <v>Готовая продукция. Минеральные удобрения. Тукосмесь 30:5:0</v>
          </cell>
        </row>
        <row r="47">
          <cell r="CF47" t="str">
            <v>Готовая продукция. Минеральные удобрения. Тукосмесь 30:5:1</v>
          </cell>
        </row>
        <row r="48">
          <cell r="CF48" t="str">
            <v>Готовая продукция. Минеральные удобрения. Прочая продукция производства минеральных удобрений</v>
          </cell>
        </row>
        <row r="49">
          <cell r="CF49" t="str">
            <v>Готовая продукция. Щебень</v>
          </cell>
        </row>
        <row r="50">
          <cell r="CF50" t="str">
            <v>Готовая продукция. Прочие</v>
          </cell>
        </row>
        <row r="51">
          <cell r="CF51" t="str">
            <v>Сырье. Азотофосфат</v>
          </cell>
        </row>
        <row r="52">
          <cell r="CF52" t="str">
            <v>Сырье. Апатитовый концентрат</v>
          </cell>
        </row>
        <row r="53">
          <cell r="CF53" t="str">
            <v>Сырье. Винилиденхлорид</v>
          </cell>
        </row>
        <row r="54">
          <cell r="CF54" t="str">
            <v>Сырье. Гидразин-гидрат</v>
          </cell>
        </row>
        <row r="55">
          <cell r="CF55" t="str">
            <v>Сырье. Гипан</v>
          </cell>
        </row>
        <row r="56">
          <cell r="CF56" t="str">
            <v>Сырье. Едкий натр</v>
          </cell>
        </row>
        <row r="57">
          <cell r="CF57" t="str">
            <v>Сырье. Едкое кали</v>
          </cell>
        </row>
        <row r="58">
          <cell r="CF58" t="str">
            <v>Сырье. Известковое молоко</v>
          </cell>
        </row>
        <row r="59">
          <cell r="CF59" t="str">
            <v>Сырье. Камень известняковый</v>
          </cell>
        </row>
        <row r="60">
          <cell r="CF60" t="str">
            <v>Сырье. Карабамид</v>
          </cell>
        </row>
        <row r="61">
          <cell r="CF61" t="str">
            <v>Сырье. Каустический магнезит</v>
          </cell>
        </row>
        <row r="62">
          <cell r="CF62" t="str">
            <v>Сырье. Концентрат минеральный "Сильвин"</v>
          </cell>
        </row>
        <row r="63">
          <cell r="CF63" t="str">
            <v>Сырье. Купоросное масло</v>
          </cell>
        </row>
        <row r="64">
          <cell r="CF64" t="str">
            <v>Сырье. Лиламин</v>
          </cell>
        </row>
        <row r="65">
          <cell r="CF65" t="str">
            <v>Сырье. Метилдиэтаноламин</v>
          </cell>
        </row>
        <row r="66">
          <cell r="CF66" t="str">
            <v>Сырье. Моноэтаноламин</v>
          </cell>
        </row>
        <row r="67">
          <cell r="CF67" t="str">
            <v>Сырье. Нефтемасла</v>
          </cell>
        </row>
        <row r="68">
          <cell r="CF68" t="str">
            <v>Сырье. Оксиэтилендифосфорная кислота</v>
          </cell>
        </row>
        <row r="69">
          <cell r="CF69" t="str">
            <v>Сырье. Олеум</v>
          </cell>
        </row>
        <row r="70">
          <cell r="CF70" t="str">
            <v>Сырье. Перхлорэтилен</v>
          </cell>
        </row>
        <row r="71">
          <cell r="CF71" t="str">
            <v>Сырье. Плавиковый шпат</v>
          </cell>
        </row>
        <row r="72">
          <cell r="CF72" t="str">
            <v>Сырье. Прочее</v>
          </cell>
        </row>
        <row r="73">
          <cell r="CF73" t="str">
            <v>Сырье. Природный газ</v>
          </cell>
        </row>
        <row r="74">
          <cell r="CF74" t="str">
            <v>Сырье. Сернокислое железо</v>
          </cell>
        </row>
        <row r="75">
          <cell r="CF75" t="str">
            <v>Сырье. Сода кальцинированная</v>
          </cell>
        </row>
        <row r="76">
          <cell r="CF76" t="str">
            <v>Сырье. Соль поваренная</v>
          </cell>
        </row>
        <row r="77">
          <cell r="CF77" t="str">
            <v>Сырье. Спирт</v>
          </cell>
        </row>
        <row r="78">
          <cell r="CF78" t="str">
            <v>Сырье. Сульфат аммония</v>
          </cell>
        </row>
        <row r="79">
          <cell r="CF79" t="str">
            <v>Сырье. Сульфат кальция</v>
          </cell>
        </row>
        <row r="80">
          <cell r="CF80" t="str">
            <v>Сырье. Трантрийфосфат технический</v>
          </cell>
        </row>
        <row r="81">
          <cell r="CF81" t="str">
            <v>Сырье. Триполифосфат</v>
          </cell>
        </row>
        <row r="82">
          <cell r="CF82" t="str">
            <v>Сырье. Флокулянт</v>
          </cell>
        </row>
        <row r="83">
          <cell r="CF83" t="str">
            <v>Сырье. Фосфорная кислота</v>
          </cell>
        </row>
        <row r="84">
          <cell r="CF84" t="str">
            <v>Сырье. Хлористый калий</v>
          </cell>
        </row>
        <row r="85">
          <cell r="CF85" t="str">
            <v>Материалы, находящиеся в оборудовании, участвующие в производстве</v>
          </cell>
        </row>
        <row r="86">
          <cell r="CF86" t="str">
            <v>Вспомогательные материалы. Антивспениватель</v>
          </cell>
        </row>
        <row r="87">
          <cell r="CF87" t="str">
            <v>Вспомогательные материалы. Антрацит дробленный</v>
          </cell>
        </row>
        <row r="88">
          <cell r="CF88" t="str">
            <v>Вспомогательные материалы. Вспомогательное сырьё, содействующее производству</v>
          </cell>
        </row>
        <row r="89">
          <cell r="CF89" t="str">
            <v>Вспомогательные материалы. Глинозем</v>
          </cell>
        </row>
        <row r="90">
          <cell r="CF90" t="str">
            <v>Вспомогательные материалы. Драгметаллы</v>
          </cell>
        </row>
        <row r="91">
          <cell r="CF91" t="str">
            <v>Вспомогательные материалы. Канат стальной</v>
          </cell>
        </row>
        <row r="92">
          <cell r="CF92" t="str">
            <v>Вспомогательные материалы. Катализаторы, не содержащие драгметаллы</v>
          </cell>
        </row>
        <row r="93">
          <cell r="CF93" t="str">
            <v>Вспомогательные материалы. Катализаторы, содержащие драгметаллы</v>
          </cell>
        </row>
        <row r="94">
          <cell r="CF94" t="str">
            <v>Вспомогательные материалы. Контрольно-измерительные приборы</v>
          </cell>
        </row>
        <row r="95">
          <cell r="CF95" t="str">
            <v>Вспомогательные материалы. Кремнеземные тканевые материалы</v>
          </cell>
        </row>
        <row r="96">
          <cell r="CF96" t="str">
            <v>Вспомогательные материалы. Крепёжные изделия</v>
          </cell>
        </row>
        <row r="97">
          <cell r="CF97" t="str">
            <v>Вспомогательные материалы. Круг</v>
          </cell>
        </row>
        <row r="98">
          <cell r="CF98" t="str">
            <v>Вспомогательные материалы. Металлокерамические фильтры</v>
          </cell>
        </row>
        <row r="99">
          <cell r="CF99" t="str">
            <v>Вспомогательные материалы. Металлопрокат и изделия из него</v>
          </cell>
        </row>
        <row r="100">
          <cell r="CF100" t="str">
            <v>Вспомогательные материалы. Песок перловый вспученный</v>
          </cell>
        </row>
        <row r="101">
          <cell r="CF101" t="str">
            <v>Вспомогательные материалы. Пожарное оборудование</v>
          </cell>
        </row>
        <row r="102">
          <cell r="CF102" t="str">
            <v>Вспомогательные материалы. Полиакриламид</v>
          </cell>
        </row>
        <row r="103">
          <cell r="CF103" t="str">
            <v>Вспомогательные материалы. Проволока</v>
          </cell>
        </row>
        <row r="104">
          <cell r="CF104" t="str">
            <v>Вспомогательные материалы. Прочее офисное оборудование и канцтовары</v>
          </cell>
        </row>
        <row r="105">
          <cell r="CF105" t="str">
            <v>Вспомогательные материалы. Резино-технические изделия</v>
          </cell>
        </row>
        <row r="106">
          <cell r="CF106" t="str">
            <v>Вспомогательные материалы. Серная кислота</v>
          </cell>
        </row>
        <row r="107">
          <cell r="CF107" t="str">
            <v>Вспомогательные материалы. Сетка металлическая</v>
          </cell>
        </row>
        <row r="108">
          <cell r="CF108" t="str">
            <v>Вспомогательные материалы. Смолы</v>
          </cell>
        </row>
        <row r="109">
          <cell r="CF109" t="str">
            <v>Вспомогательные материалы. Стеклоткань</v>
          </cell>
        </row>
        <row r="110">
          <cell r="CF110" t="str">
            <v>Вспомогательные материалы. Стройматериалы</v>
          </cell>
        </row>
        <row r="111">
          <cell r="CF111" t="str">
            <v>Вспомогательные материалы. Фильтровальные ткани</v>
          </cell>
        </row>
        <row r="112">
          <cell r="CF112" t="str">
            <v>Вспомогательные материалы. Фторопластовые изделия</v>
          </cell>
        </row>
        <row r="113">
          <cell r="CF113" t="str">
            <v xml:space="preserve">Вспомогательные материалы. Химическое оборудование </v>
          </cell>
        </row>
        <row r="114">
          <cell r="CF114" t="str">
            <v>Вспомогательные материалы. Химреактивы, кислоты</v>
          </cell>
        </row>
        <row r="115">
          <cell r="CF115" t="str">
            <v>Вспомогательные материалы. Электрика</v>
          </cell>
        </row>
        <row r="116">
          <cell r="CF116" t="str">
            <v>Вспомогательные материалы. Электроды</v>
          </cell>
        </row>
        <row r="117">
          <cell r="CF117" t="str">
            <v>Вспомогательные материалы. Элементы фильтрующие</v>
          </cell>
        </row>
        <row r="118">
          <cell r="CF118" t="str">
            <v>Вспомогательные материалы. Прочие</v>
          </cell>
        </row>
        <row r="119">
          <cell r="CF119" t="str">
            <v>Возвратная тара и тарные материалы</v>
          </cell>
        </row>
        <row r="120">
          <cell r="CF120" t="str">
            <v>Запасные части</v>
          </cell>
        </row>
        <row r="121">
          <cell r="CF121" t="str">
            <v>Инструмент</v>
          </cell>
        </row>
        <row r="122">
          <cell r="CF122" t="str">
            <v>Материалы б/у</v>
          </cell>
        </row>
        <row r="123">
          <cell r="CF123" t="str">
            <v>Материалы, приобретенные с целью использования в капитальном строительстве</v>
          </cell>
        </row>
        <row r="124">
          <cell r="CF124" t="str">
            <v>Спецодежда</v>
          </cell>
        </row>
        <row r="125">
          <cell r="CF125" t="str">
            <v>Строительные материалы</v>
          </cell>
        </row>
        <row r="126">
          <cell r="CF126" t="str">
            <v>Тара</v>
          </cell>
        </row>
        <row r="127">
          <cell r="CF127" t="str">
            <v>Товары для перепродажи</v>
          </cell>
        </row>
        <row r="128">
          <cell r="CF128" t="str">
            <v>Топливо</v>
          </cell>
        </row>
        <row r="129">
          <cell r="CF129" t="str">
            <v>Утильсырье, металлолом</v>
          </cell>
        </row>
        <row r="130">
          <cell r="CF130" t="str">
            <v>Хозяйственный инвентарь</v>
          </cell>
        </row>
        <row r="131">
          <cell r="CF131" t="str">
            <v>Незавершенное производство</v>
          </cell>
        </row>
        <row r="132">
          <cell r="CF132" t="str">
            <v>ОС менее 10/20 тыс.руб.</v>
          </cell>
        </row>
        <row r="133">
          <cell r="CF133" t="str">
            <v>Прочие</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OLBARS"/>
      <sheetName val="Справочники"/>
      <sheetName val="TOOLBARS.XLS"/>
    </sheetNames>
    <definedNames>
      <definedName name="copies"/>
    </definedNames>
    <sheetDataSet>
      <sheetData sheetId="0" refreshError="1"/>
      <sheetData sheetId="1" refreshError="1"/>
      <sheetData sheetId="2"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Запрос"/>
      <sheetName val="сверка"/>
      <sheetName val="Working"/>
      <sheetName val="CIP"/>
      <sheetName val="Adj_6m_05"/>
      <sheetName val="Корр_проводки"/>
      <sheetName val="Свод по компаниям"/>
      <sheetName val="Discl 6m'05"/>
      <sheetName val="Discl для отчета"/>
      <sheetName val="ОС_6m_2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s>
    <sheetDataSet>
      <sheetData sheetId="0"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r1"/>
      <sheetName val="FinstatYE"/>
      <sheetName val="DT Calc (RR)"/>
      <sheetName val="DT Calc"/>
      <sheetName val="Perm Differences"/>
      <sheetName val="DT Rollforward &amp; Rate Rec"/>
      <sheetName val="SAT"/>
      <sheetName val="P&amp;L Support"/>
      <sheetName val="Module1"/>
      <sheetName val="Данные"/>
      <sheetName val="Справочники"/>
      <sheetName val="Контрагенты"/>
      <sheetName val="SETUP"/>
      <sheetName val="Petrosakh_USD_2004_02"/>
      <sheetName val="4сд"/>
      <sheetName val="2сд"/>
      <sheetName val="7сд"/>
      <sheetName val="Selection"/>
      <sheetName val="Costos"/>
      <sheetName val="besc"/>
      <sheetName val="Esc Rates"/>
      <sheetName val="#REF"/>
      <sheetName val="LBOAssum"/>
      <sheetName val="SKOBSCF"/>
      <sheetName val="Ф-1"/>
      <sheetName val="Escalated Budget"/>
      <sheetName val="Проект"/>
      <sheetName val="DICTS"/>
      <sheetName val="Content"/>
      <sheetName val="I-S"/>
      <sheetName val="GEN_INFO"/>
      <sheetName val="CHART_IAS"/>
      <sheetName val="_T25"/>
      <sheetName val="Note2 to do "/>
      <sheetName val="Inform"/>
      <sheetName val="Закупки"/>
      <sheetName val="Currency"/>
      <sheetName val="18"/>
      <sheetName val="18-2"/>
      <sheetName val="P&amp;L 2009"/>
      <sheetName val="Сделка"/>
      <sheetName val="KEY"/>
      <sheetName val="DT_Calc_(RR)"/>
      <sheetName val="DT_Calc"/>
      <sheetName val="Perm_Differences"/>
      <sheetName val="DT_Rollforward_&amp;_Rate_Rec"/>
      <sheetName val="P&amp;L_Support"/>
      <sheetName val="Esc_Rates"/>
      <sheetName val="Escalated_Budget"/>
      <sheetName val="Note2_to_do_"/>
      <sheetName val="DT_Calc_(RR)1"/>
      <sheetName val="DT_Calc1"/>
      <sheetName val="Perm_Differences1"/>
      <sheetName val="DT_Rollforward_&amp;_Rate_Rec1"/>
      <sheetName val="P&amp;L_Support1"/>
      <sheetName val="Esc_Rates1"/>
      <sheetName val="Escalated_Budget1"/>
      <sheetName val="Note2_to_do_1"/>
      <sheetName val="P&amp;L_2009"/>
    </sheetNames>
    <sheetDataSet>
      <sheetData sheetId="0" refreshError="1">
        <row r="2">
          <cell r="F2">
            <v>27.748699999999999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_HK1033"/>
      <sheetName val="Каталог"/>
      <sheetName val="Лист1"/>
      <sheetName val="Товарный баланс 2001г."/>
      <sheetName val="Себест-ть факт за 2001г."/>
      <sheetName val="Факт прочие расходы 2001г."/>
      <sheetName val="Расход элэн 2001г."/>
      <sheetName val="Расход ВМ 2001 г."/>
      <sheetName val="Расход ГСМ 2001г."/>
      <sheetName val="Расход запчастей за 2001 год"/>
      <sheetName val="План. потребн. запчастей 2001г"/>
      <sheetName val="Расход канатов 2001г."/>
      <sheetName val="расчет потреб.в канатах октябрь"/>
      <sheetName val="Потреб. в канатах 2001г."/>
      <sheetName val="Потреб. в ЗУБЬЯХ на 2001г."/>
      <sheetName val="Расход прочих мат.2001г"/>
      <sheetName val="План. потребно. на 2001 год"/>
      <sheetName val="Лист2"/>
      <sheetName val="Лист2 (2)"/>
      <sheetName val="Лист2 (3)"/>
      <sheetName val="Лист3"/>
      <sheetName val="Расш. вспом. мат. 1 и 2кв."/>
      <sheetName val="расш. вспом. мат. 2кв."/>
      <sheetName val="расш. вспом. мат.3кв."/>
      <sheetName val="ГСМ 2001г ак№2"/>
      <sheetName val="ГСМ 2001г почас"/>
      <sheetName val="ГСМ 2001г. ПТЦ"/>
      <sheetName val="ГСМ 2001г.ТБУ"/>
      <sheetName val="ГСМ 2001г. БР"/>
      <sheetName val="ГСМ 2001г ак№1"/>
      <sheetName val="ГСМ РМУ на2001г."/>
      <sheetName val="Сводная таблица ГСМ 2001г"/>
      <sheetName val="Лист4"/>
      <sheetName val="Лист5"/>
      <sheetName val="с-ть 2001 год"/>
      <sheetName val="Прогн. с-ть 2001г. 1и2 кв."/>
      <sheetName val=". с-ть 2001г. 2 кв."/>
      <sheetName val="Прогн. с-ть 2001 3 и 4 кв."/>
      <sheetName val="Прогн. с-ть 2001 3кв.01г."/>
      <sheetName val="Расчет элэн бланк"/>
      <sheetName val="Прогноз прочих 2001-2005г"/>
      <sheetName val="Лист7"/>
      <sheetName val="Расчет ВМ 3кв"/>
      <sheetName val="Лист8"/>
      <sheetName val="Промуслуги за м-ц"/>
      <sheetName val="Бланк пром услуг"/>
      <sheetName val="Бланк пром услуг2кв"/>
      <sheetName val="Пром услуги проект 2001"/>
      <sheetName val="Пром услуги проект 3кв 01 г."/>
      <sheetName val="Прочие  ден. бланк"/>
      <sheetName val="Прочие  ден. 2001 г."/>
      <sheetName val="Прочие  ден. 3 ,4 кв2001 г."/>
      <sheetName val="Лист13"/>
      <sheetName val="Лист14"/>
      <sheetName val="Пр. денеж. за1 и2 кв.2001г."/>
      <sheetName val="Пр. денеж. за2 кв.2001г."/>
      <sheetName val="Пр. денеж.на 3 кв.2001г."/>
      <sheetName val="СЕБ. 2001,2002"/>
      <sheetName val="прочие денеж.2002"/>
      <sheetName val="услуги пром.хар.2002"/>
      <sheetName val="расшиф.вспомог.матер.2002"/>
      <sheetName val="ВВ Эл.энергия2002"/>
      <sheetName val="черновик"/>
      <sheetName val="СЕБ. 2002"/>
      <sheetName val="канцелярские расчет"/>
      <sheetName val="прочие ден.2002"/>
      <sheetName val="услуги 2002"/>
      <sheetName val="электроэн.2002"/>
      <sheetName val="вспом.2002"/>
      <sheetName val=".ВВ 2002"/>
      <sheetName val="расчет расхода матер.2002"/>
      <sheetName val="Лист15 (2)"/>
      <sheetName val="Лист15 (3)"/>
      <sheetName val="Вспом.мат. на 1,2 кв.2001г."/>
      <sheetName val="Вспом.мат. на2 кв.2001г."/>
      <sheetName val="Лист16"/>
      <sheetName val="Налоги 2001 год по мес"/>
      <sheetName val="Налоги 2001 год "/>
      <sheetName val="Лист17"/>
      <sheetName val="Лист18"/>
      <sheetName val="спец.одежда 2001"/>
      <sheetName val=""/>
      <sheetName val="ЗП"/>
      <sheetName val="зар.пл"/>
      <sheetName val="прочие"/>
      <sheetName val="внепроиз-е"/>
      <sheetName val="ВВ"/>
      <sheetName val="Эл.,топл"/>
      <sheetName val="с-ть2л"/>
      <sheetName val="с-ть1л"/>
      <sheetName val="Калькуляция"/>
      <sheetName val="3кв03 с увл цены 5%"/>
      <sheetName val="АнализГод "/>
      <sheetName val="Анализ"/>
      <sheetName val="Диагр"/>
      <sheetName val="КвПлан"/>
      <sheetName val="Прогноз"/>
      <sheetName val="Прогн."/>
      <sheetName val="ФинВвод"/>
      <sheetName val="Лист9"/>
      <sheetName val="Лист10"/>
      <sheetName val="Лист11"/>
      <sheetName val="Лист12"/>
      <sheetName val="Лист15"/>
      <sheetName val="Лист19"/>
      <sheetName val="Лист20"/>
      <sheetName val="Лист21"/>
      <sheetName val="Лист22"/>
      <sheetName val="Лист23"/>
      <sheetName val="Лист24"/>
      <sheetName val="Лист25"/>
      <sheetName val="3П-ФБ"/>
      <sheetName val="#ССЫЛКА"/>
      <sheetName val="[себестоимость.xls滤Лист1"/>
      <sheetName val="янв"/>
      <sheetName val="февр"/>
      <sheetName val="март"/>
      <sheetName val="2кв."/>
      <sheetName val="3кв."/>
      <sheetName val="4кв."/>
      <sheetName val="ед.пос песион"/>
      <sheetName val="День шах"/>
      <sheetName val="8-еМар"/>
      <sheetName val="мат.пом"/>
      <sheetName val="Пут.курорт"/>
      <sheetName val="Отдых д."/>
      <sheetName val="хоз товар м.п"/>
      <sheetName val="хоз товар"/>
      <sheetName val="моющие сред м.п"/>
      <sheetName val="мою сред.столов"/>
      <sheetName val="Использ прибыли"/>
      <sheetName val="Соц. льготы"/>
      <sheetName val="Столовая"/>
      <sheetName val="Здрав "/>
      <sheetName val="Соц. льготы (2)"/>
      <sheetName val="ПЭБ-1-01-Ф"/>
      <sheetName val="ПЭБ-1-02-Ф "/>
      <sheetName val="ПЭБ-1-03-Ф (январь)"/>
      <sheetName val="ПЭБ-1-04-Ф"/>
      <sheetName val="ПЭБ-1-05-Ф"/>
      <sheetName val="ПЭБ-1-06-ф"/>
      <sheetName val="ПЭБ-1-06-Ф(январь)"/>
      <sheetName val="ПЭБ-1-07-Ф"/>
      <sheetName val="ПЭБ-1-08-Ф"/>
      <sheetName val="ПЭБ-1-09-Ф (янв)"/>
      <sheetName val="ПЭБ -1-11-Ф "/>
      <sheetName val="ПЭБ-2-01-Ф"/>
      <sheetName val="ПЭБ -2-02-Ф"/>
      <sheetName val="ПЭБ-2-04-Ф"/>
      <sheetName val="ПЭБ-2-08-Ф"/>
      <sheetName val="ПЭБ-3-01-Ф"/>
      <sheetName val="#REF"/>
      <sheetName val="год неточ"/>
      <sheetName val="1 кв неточ"/>
      <sheetName val="2 кв неточ "/>
      <sheetName val=" 3 кв"/>
      <sheetName val=" 4 кв "/>
      <sheetName val="срав с бюдж"/>
      <sheetName val="Ра흁ет элэн бланк"/>
      <sheetName val="СЕБ. 2001,20㬰"/>
      <sheetName val="раѢиф.вспомог.матер.2002"/>
      <sheetName val="год 䌽䐀точ"/>
      <sheetName val="1 кв "/>
      <sheetName val="2 кв "/>
      <sheetName val="3 кв "/>
      <sheetName val="4 кв "/>
      <sheetName val="2007 год "/>
      <sheetName val="затраты переноса план"/>
      <sheetName val="1 квартал"/>
      <sheetName val="январь"/>
      <sheetName val="февраль"/>
      <sheetName val="2 кв"/>
      <sheetName val="апрель"/>
      <sheetName val="май"/>
      <sheetName val="июнь"/>
      <sheetName val="3 кв"/>
      <sheetName val="июль"/>
      <sheetName val="август"/>
      <sheetName val="сентябрь"/>
      <sheetName val=" 4 квартал"/>
      <sheetName val="октябрь"/>
      <sheetName val="ноябрь"/>
      <sheetName val="декабрь"/>
      <sheetName val="Себестоимость"/>
      <sheetName val="Служебный"/>
      <sheetName val="1.411.1"/>
      <sheetName val="DATA"/>
      <sheetName val="Ввод данных"/>
      <sheetName val="Закупки"/>
      <sheetName val="жд "/>
      <sheetName val="Курс"/>
      <sheetName val="Номенклатура"/>
      <sheetName val="Данные"/>
      <sheetName val="ПТУ_ППП"/>
      <sheetName val="ставки"/>
      <sheetName val="! Потребление ИФА"/>
      <sheetName val="Себестоимость Органика"/>
      <sheetName val="Метанол"/>
      <sheetName val="Уксусная кислота"/>
      <sheetName val="Себестоимость Азотные"/>
      <sheetName val="ВозмещениеИнвестиций"/>
      <sheetName val="Аммиак"/>
      <sheetName val="Карбамид"/>
      <sheetName val="Селитра"/>
      <sheetName val="КАС"/>
      <sheetName val="Фрахты"/>
      <sheetName val="ГАЗ"/>
      <sheetName val="Себестоимость Органика (1)"/>
      <sheetName val="Себестоимость Азотные (1)"/>
      <sheetName val="Domestic gas price and el calcs"/>
      <sheetName val="Gas tariff calculation"/>
      <sheetName val="Формула Газа"/>
      <sheetName val="comps"/>
      <sheetName val="Test"/>
      <sheetName val="!_Потребление_ИФА"/>
      <sheetName val="Себестоимость_Органика"/>
      <sheetName val="Уксусная_кислота"/>
      <sheetName val="Себестоимость_Азотные"/>
      <sheetName val="Себестоимость_Органика_(1)"/>
      <sheetName val="Себестоимость_Азотные_(1)"/>
      <sheetName val="Domestic_gas_price_and_el_calcs"/>
      <sheetName val="Gas_tariff_calculation"/>
      <sheetName val="Формула_Газа"/>
      <sheetName val="передел наш"/>
      <sheetName val="аммофос"/>
      <sheetName val="суперфосфат"/>
      <sheetName val="ДАФ"/>
      <sheetName val="аммофоска"/>
      <sheetName val="ДФФ"/>
      <sheetName val="ПСК"/>
      <sheetName val="ЭФК"/>
      <sheetName val="СЗ-процессинг"/>
      <sheetName val="Нормативы"/>
      <sheetName val="Параметры"/>
      <sheetName val="СЗ-собственная деятельность"/>
      <sheetName val="Свд"/>
      <sheetName val="ОПР  октябрь"/>
      <sheetName val="ОПР 10 мес"/>
      <sheetName val="реестр отгрузка"/>
      <sheetName val="Классиф"/>
      <sheetName val="ОСВ"/>
      <sheetName val="Natl Consult Reg."/>
      <sheetName val="Проводки'02"/>
      <sheetName val="УрРасч"/>
      <sheetName val="АКРасч"/>
      <sheetName val="16пКГМК(по оплате)"/>
      <sheetName val="!_Потребление_ИФА1"/>
      <sheetName val="Себестоимость_Органика1"/>
      <sheetName val="Уксусная_кислота1"/>
      <sheetName val="Себестоимость_Азотные1"/>
      <sheetName val="Себестоимость_Органика_(1)1"/>
      <sheetName val="Себестоимость_Азотные_(1)1"/>
      <sheetName val="Domestic_gas_price_and_el_calc1"/>
      <sheetName val="Gas_tariff_calculation1"/>
      <sheetName val="Формула_Газа1"/>
      <sheetName val="передел_наш"/>
      <sheetName val="Товарный_баланс_2001г_"/>
      <sheetName val="Себест-ть_факт_за_2001г_"/>
      <sheetName val="Факт_прочие_расходы_2001г_"/>
      <sheetName val="Расход_элэн_2001г_"/>
      <sheetName val="Расход_ВМ_2001_г_"/>
      <sheetName val="Расход_ГСМ_2001г_"/>
      <sheetName val="Расход_запчастей_за_2001_год"/>
      <sheetName val="План__потребн__запчастей_2001г"/>
      <sheetName val="Расход_канатов_2001г_"/>
      <sheetName val="расчет_потреб_в_канатах_октябрь"/>
      <sheetName val="Потреб__в_канатах_2001г_"/>
      <sheetName val="Потреб__в_ЗУБЬЯХ_на_2001г_"/>
      <sheetName val="Расход_прочих_мат_2001г"/>
      <sheetName val="План__потребно__на_2001_год"/>
      <sheetName val="Лист2_(2)"/>
      <sheetName val="Лист2_(3)"/>
      <sheetName val="Расш__вспом__мат__1_и_2кв_"/>
      <sheetName val="расш__вспом__мат__2кв_"/>
      <sheetName val="расш__вспом__мат_3кв_"/>
      <sheetName val="ГСМ_2001г_ак№2"/>
      <sheetName val="ГСМ_2001г_почас"/>
      <sheetName val="ГСМ_2001г__ПТЦ"/>
      <sheetName val="ГСМ_2001г_ТБУ"/>
      <sheetName val="ГСМ_2001г__БР"/>
      <sheetName val="ГСМ_2001г_ак№1"/>
      <sheetName val="ГСМ_РМУ_на2001г_"/>
      <sheetName val="Сводная_таблица_ГСМ_2001г"/>
      <sheetName val="с-ть_2001_год"/>
      <sheetName val="Прогн__с-ть_2001г__1и2_кв_"/>
      <sheetName val="__с-ть_2001г__2_кв_"/>
      <sheetName val="Прогн__с-ть_2001_3_и_4_кв_"/>
      <sheetName val="Прогн__с-ть_2001_3кв_01г_"/>
      <sheetName val="Расчет_элэн_бланк"/>
      <sheetName val="Прогноз_прочих_2001-2005г"/>
      <sheetName val="Расчет_ВМ_3кв"/>
      <sheetName val="Промуслуги_за_м-ц"/>
      <sheetName val="Бланк_пром_услуг"/>
      <sheetName val="Бланк_пром_услуг2кв"/>
      <sheetName val="Пром_услуги_проект_2001"/>
      <sheetName val="Пром_услуги_проект_3кв_01_г_"/>
      <sheetName val="Прочие__ден__бланк"/>
      <sheetName val="Прочие__ден__2001_г_"/>
      <sheetName val="Прочие__ден__3_,4_кв2001_г_"/>
      <sheetName val="Пр__денеж__за1_и2_кв_2001г_"/>
      <sheetName val="Пр__денеж__за2_кв_2001г_"/>
      <sheetName val="Пр__денеж_на_3_кв_2001г_"/>
      <sheetName val="СЕБ__2001,2002"/>
      <sheetName val="прочие_денеж_2002"/>
      <sheetName val="услуги_пром_хар_2002"/>
      <sheetName val="расшиф_вспомог_матер_2002"/>
      <sheetName val="ВВ_Эл_энергия2002"/>
      <sheetName val="СЕБ__2002"/>
      <sheetName val="канцелярские_расчет"/>
      <sheetName val="прочие_ден_2002"/>
      <sheetName val="услуги_2002"/>
      <sheetName val="электроэн_2002"/>
      <sheetName val="вспом_2002"/>
      <sheetName val="_ВВ_2002"/>
      <sheetName val="расчет_расхода_матер_2002"/>
      <sheetName val="Лист15_(2)"/>
      <sheetName val="Лист15_(3)"/>
      <sheetName val="Вспом_мат__на_1,2_кв_2001г_"/>
      <sheetName val="Вспом_мат__на2_кв_2001г_"/>
      <sheetName val="Налоги_2001_год_по_мес"/>
      <sheetName val="Налоги_2001_год_"/>
      <sheetName val="спец_одежда_2001"/>
      <sheetName val="зар_пл"/>
      <sheetName val="Эл_,топл"/>
      <sheetName val="3кв03_с_увл_цены_5%"/>
      <sheetName val="АнализГод_"/>
      <sheetName val="Прогн_"/>
      <sheetName val="[себестоимость_xls滤Лист1"/>
      <sheetName val="ед_пос_песион"/>
      <sheetName val="День_шах"/>
      <sheetName val="мат_пом"/>
      <sheetName val="Пут_курорт"/>
      <sheetName val="Отдых_д_"/>
      <sheetName val="хоз_товар_м_п"/>
      <sheetName val="хоз_товар"/>
      <sheetName val="моющие_сред_м_п"/>
      <sheetName val="мою_сред_столов"/>
      <sheetName val="Использ_прибыли"/>
      <sheetName val="Соц__льготы"/>
      <sheetName val="Здрав_"/>
      <sheetName val="Соц__льготы_(2)"/>
      <sheetName val="2кв_"/>
      <sheetName val="3кв_"/>
      <sheetName val="4кв_"/>
      <sheetName val="ПЭБ-1-02-Ф_"/>
      <sheetName val="ПЭБ-1-03-Ф_(январь)"/>
      <sheetName val="ПЭБ-1-09-Ф_(янв)"/>
      <sheetName val="ПЭБ_-1-11-Ф_"/>
      <sheetName val="ПЭБ_-2-02-Ф"/>
      <sheetName val="год_неточ"/>
      <sheetName val="1_кв_неточ"/>
      <sheetName val="2_кв_неточ_"/>
      <sheetName val="_3_кв"/>
      <sheetName val="_4_кв_"/>
      <sheetName val="срав_с_бюдж"/>
      <sheetName val="Ра흁ет_элэн_бланк"/>
      <sheetName val="СЕБ__2001,20㬰"/>
      <sheetName val="раѢиф_вспомог_матер_2002"/>
      <sheetName val="год_䌽䐀точ"/>
      <sheetName val="1_кв_"/>
      <sheetName val="2_кв_"/>
      <sheetName val="3_кв_"/>
      <sheetName val="4_кв_"/>
      <sheetName val="2007_год_"/>
      <sheetName val="затраты_переноса_план"/>
      <sheetName val="1_квартал"/>
      <sheetName val="2_кв"/>
      <sheetName val="3_кв"/>
      <sheetName val="_4_квартал"/>
      <sheetName val="1_411_1"/>
      <sheetName val="Ввод_данных"/>
      <sheetName val="СЗ-собственная_деятельность"/>
      <sheetName val="жд_"/>
      <sheetName val="ОПР__октябрь"/>
      <sheetName val="ОПР_10_мес"/>
      <sheetName val="реестр_отгрузка"/>
      <sheetName val="Natl_Consult_Reg_"/>
      <sheetName val="16пКГМК(по_оплате)"/>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refreshError="1"/>
      <sheetData sheetId="243" refreshError="1"/>
      <sheetData sheetId="244" refreshError="1"/>
      <sheetData sheetId="245" refreshError="1"/>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Лист2"/>
      <sheetName val="Лист3"/>
      <sheetName val="Title"/>
    </sheetNames>
    <sheetDataSet>
      <sheetData sheetId="0" refreshError="1"/>
      <sheetData sheetId="1" refreshError="1"/>
      <sheetData sheetId="2" refreshError="1"/>
      <sheetData sheetId="3"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neVariables"/>
      <sheetName val="ExtractionSchedule"/>
      <sheetName val="FrontSheet"/>
      <sheetName val="SeamVariables"/>
      <sheetName val="LWEquipmentVariables"/>
      <sheetName val="CorporatePlanData"/>
      <sheetName val="ReferenceData"/>
      <sheetName val="LongwallInputData"/>
      <sheetName val="SubPanelLengths&amp;Rates"/>
      <sheetName val="Макропараметры"/>
      <sheetName val="Depriciation_БИ"/>
      <sheetName val="Depriciation_СИ"/>
      <sheetName val="CAPEX CASH БИ"/>
      <sheetName val="CAPEX CASH СИ"/>
      <sheetName val="CAPEX ВВ СИ"/>
      <sheetName val="CAPEX ВВ ШТ"/>
      <sheetName val="FinPlan"/>
      <sheetName val="FinPlan (с инфляцией)"/>
      <sheetName val="LWReplace"/>
      <sheetName val="AnnualisedOutputANDREPLACE"/>
      <sheetName val="DevEquiptVariables"/>
      <sheetName val="Licenses"/>
      <sheetName val="SeamPlans"/>
      <sheetName val="WashingCalcs"/>
      <sheetName val="Railway"/>
      <sheetName val="RailStationsBaseData"/>
      <sheetName val="Misc_Calcs"/>
      <sheetName val="Graphs"/>
      <sheetName val="Base_Data_Stations"/>
      <sheetName val="Base_Data_Mines_from_OlgaP"/>
      <sheetName val="Sheet3"/>
      <sheetName val="Sheet1"/>
      <sheetName val="BS_NEW"/>
      <sheetName val="Graph"/>
      <sheetName val="OPEX_NEW"/>
      <sheetName val="Report"/>
      <sheetName val="Sheet2"/>
      <sheetName val="CAPEX"/>
      <sheetName val="NewSeamOpenings_NEW"/>
      <sheetName val="Для граф_new"/>
      <sheetName val="График-Отработка пластов new"/>
      <sheetName val="для_граф_УДАЛИТЬ"/>
      <sheetName val="Граф-Отработка пластов_УДАЛИТЬ"/>
      <sheetName val="AccessToNewSeams_УДАЛИТЬ"/>
      <sheetName val="NewDevMCs_УДАЛИТЬ"/>
      <sheetName val="Лист6"/>
      <sheetName val="Лист7"/>
      <sheetName val="Лист8"/>
      <sheetName val="Лист1"/>
      <sheetName val="Объемы добычи"/>
      <sheetName val="Оптимизатор экспорт"/>
      <sheetName val="Экспорт по портам"/>
      <sheetName val="Управление"/>
      <sheetName val="Global Variables"/>
      <sheetName val="20YearData"/>
      <sheetName val="GlobalVariables"/>
      <sheetName val="BlooData"/>
      <sheetName val="Values"/>
      <sheetName val="Scen"/>
      <sheetName val="comps"/>
      <sheetName val="cus_HK1033"/>
      <sheetName val="Settings"/>
      <sheetName val="КПиГР Олимп"/>
    </sheetNames>
    <sheetDataSet>
      <sheetData sheetId="0" refreshError="1">
        <row r="1">
          <cell r="G1">
            <v>0</v>
          </cell>
        </row>
        <row r="36">
          <cell r="D36">
            <v>29</v>
          </cell>
        </row>
      </sheetData>
      <sheetData sheetId="1" refreshError="1">
        <row r="1">
          <cell r="G1">
            <v>0</v>
          </cell>
        </row>
        <row r="31">
          <cell r="BJ31">
            <v>0</v>
          </cell>
          <cell r="BK31">
            <v>0</v>
          </cell>
        </row>
        <row r="32">
          <cell r="BJ32">
            <v>0</v>
          </cell>
          <cell r="BK32">
            <v>0</v>
          </cell>
        </row>
        <row r="33">
          <cell r="BJ33">
            <v>0</v>
          </cell>
          <cell r="BK33">
            <v>0</v>
          </cell>
        </row>
      </sheetData>
      <sheetData sheetId="2"/>
      <sheetData sheetId="3">
        <row r="7">
          <cell r="B7" t="str">
            <v>Пласт 70</v>
          </cell>
        </row>
      </sheetData>
      <sheetData sheetId="4">
        <row r="1">
          <cell r="G1">
            <v>0</v>
          </cell>
        </row>
      </sheetData>
      <sheetData sheetId="5">
        <row r="1">
          <cell r="G1">
            <v>0</v>
          </cell>
        </row>
      </sheetData>
      <sheetData sheetId="6">
        <row r="1">
          <cell r="G1">
            <v>0</v>
          </cell>
        </row>
      </sheetData>
      <sheetData sheetId="7">
        <row r="1">
          <cell r="G1">
            <v>0</v>
          </cell>
        </row>
      </sheetData>
      <sheetData sheetId="8"/>
      <sheetData sheetId="9">
        <row r="1">
          <cell r="G1">
            <v>0</v>
          </cell>
        </row>
      </sheetData>
      <sheetData sheetId="10">
        <row r="1">
          <cell r="G1">
            <v>2016</v>
          </cell>
        </row>
      </sheetData>
      <sheetData sheetId="11">
        <row r="1">
          <cell r="G1">
            <v>2016</v>
          </cell>
        </row>
      </sheetData>
      <sheetData sheetId="12">
        <row r="1">
          <cell r="G1">
            <v>2017</v>
          </cell>
        </row>
      </sheetData>
      <sheetData sheetId="13">
        <row r="1">
          <cell r="G1">
            <v>2017</v>
          </cell>
        </row>
      </sheetData>
      <sheetData sheetId="14">
        <row r="1">
          <cell r="G1">
            <v>6</v>
          </cell>
        </row>
      </sheetData>
      <sheetData sheetId="15"/>
      <sheetData sheetId="16">
        <row r="1">
          <cell r="G1">
            <v>0</v>
          </cell>
        </row>
      </sheetData>
      <sheetData sheetId="17">
        <row r="1">
          <cell r="G1">
            <v>0</v>
          </cell>
        </row>
      </sheetData>
      <sheetData sheetId="18">
        <row r="1">
          <cell r="G1" t="str">
            <v>Instructions: This sheet will show when longwall equipment "should" be replaced, based on the life in Mt which you assign in H9 etc. Conditional format in Row 19 (for the first block) shows whenever  the life exceeds this rated life. If you decide to replace the equipment bEFORE the current longwall starts then you put 100% onto Row 17. If you decide you can overhaul it to keeop it going for thus panel then put in 10% to 80% of value as the cost of the overhaul. Or put in nothing, and reduce the output.You will need to link the costs that come out of thus sheet to FinPlan, Anton. Use a Sumif in Finplan to add together the sums for each year, and bring them into the correct column. based on the years in the tip row on FinPlan.</v>
          </cell>
        </row>
      </sheetData>
      <sheetData sheetId="19">
        <row r="1">
          <cell r="G1">
            <v>4</v>
          </cell>
        </row>
      </sheetData>
      <sheetData sheetId="20">
        <row r="22">
          <cell r="D22">
            <v>4</v>
          </cell>
        </row>
      </sheetData>
      <sheetData sheetId="21">
        <row r="1">
          <cell r="G1">
            <v>0</v>
          </cell>
        </row>
      </sheetData>
      <sheetData sheetId="22"/>
      <sheetData sheetId="23"/>
      <sheetData sheetId="24">
        <row r="1">
          <cell r="G1">
            <v>5</v>
          </cell>
        </row>
      </sheetData>
      <sheetData sheetId="25">
        <row r="1">
          <cell r="G1">
            <v>0</v>
          </cell>
        </row>
      </sheetData>
      <sheetData sheetId="26"/>
      <sheetData sheetId="27"/>
      <sheetData sheetId="28"/>
      <sheetData sheetId="29"/>
      <sheetData sheetId="30">
        <row r="1">
          <cell r="G1" t="str">
            <v>Avg t/month</v>
          </cell>
        </row>
      </sheetData>
      <sheetData sheetId="31"/>
      <sheetData sheetId="32"/>
      <sheetData sheetId="33"/>
      <sheetData sheetId="34">
        <row r="1">
          <cell r="G1">
            <v>3</v>
          </cell>
        </row>
      </sheetData>
      <sheetData sheetId="35">
        <row r="9">
          <cell r="C9">
            <v>42261</v>
          </cell>
        </row>
      </sheetData>
      <sheetData sheetId="36"/>
      <sheetData sheetId="37">
        <row r="1">
          <cell r="G1">
            <v>6</v>
          </cell>
        </row>
      </sheetData>
      <sheetData sheetId="38"/>
      <sheetData sheetId="39"/>
      <sheetData sheetId="40" refreshError="1"/>
      <sheetData sheetId="41">
        <row r="1">
          <cell r="G1">
            <v>0</v>
          </cell>
        </row>
      </sheetData>
      <sheetData sheetId="42" refreshError="1"/>
      <sheetData sheetId="43"/>
      <sheetData sheetId="44">
        <row r="1">
          <cell r="G1">
            <v>2016</v>
          </cell>
        </row>
      </sheetData>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ies as of 03.20"/>
    </sheetNames>
    <sheetDataSet>
      <sheetData sheetId="0"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NS0906"/>
    </sheetNames>
    <sheetDataSet>
      <sheetData sheetId="0"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Макропоказатели"/>
      <sheetName val="справочники"/>
    </sheetNames>
    <sheetDataSet>
      <sheetData sheetId="0" refreshError="1"/>
      <sheetData sheetId="1"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r"/>
      <sheetName val="Suspense"/>
    </sheetNames>
    <sheetDataSet>
      <sheetData sheetId="0" refreshError="1"/>
      <sheetData sheetId="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ГНОЗ_1"/>
    </sheetNames>
    <sheetDataSet>
      <sheetData sheetId="0"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 Sales volumes"/>
      <sheetName val="2 - Prices &amp; Other assmpt"/>
      <sheetName val="3 - Conversion costs"/>
      <sheetName val="4 - Fixed costs"/>
      <sheetName val="5 - Capex &amp; wrk captl"/>
      <sheetName val="fixedcosts"/>
      <sheetName val="6 - P&amp;L"/>
      <sheetName val="7 - Cash flow &amp; valuation"/>
      <sheetName val="8 - Balance Sheet"/>
      <sheetName val="9 - Shares &amp; CGL payback"/>
      <sheetName val="Working - NoPrint"/>
      <sheetName val="Working2-NoPrint"/>
      <sheetName val="Break even"/>
      <sheetName val="Summary Results Table"/>
      <sheetName val="Scenarijai"/>
      <sheetName val="Historic"/>
      <sheetName val="FinPlan"/>
      <sheetName val="TableFRM_Section1.7"/>
      <sheetName val="Assumptions"/>
      <sheetName val="Incremental IRR"/>
      <sheetName val="InfoMemoTable"/>
      <sheetName val="ComparisonTable"/>
      <sheetName val="Debts"/>
      <sheetName val="2 _ Prices _ Other assmpt"/>
      <sheetName val="3 _ Conversion costs"/>
      <sheetName val="5 _ Capex _ wrk captl"/>
      <sheetName val="Working _ NoPrint"/>
      <sheetName val="Client"/>
      <sheetName val="Inventories as of 03.20"/>
      <sheetName val="Com0124"/>
      <sheetName val="Com0226"/>
      <sheetName val="RestructuringModel2(nov12)"/>
      <sheetName val="Dictonary"/>
      <sheetName val="Справочники"/>
      <sheetName val="справочник"/>
      <sheetName val="1_-_Sales_volumes"/>
      <sheetName val="2_-_Prices_&amp;_Other_assmpt"/>
      <sheetName val="3_-_Conversion_costs"/>
      <sheetName val="4_-_Fixed_costs"/>
      <sheetName val="5_-_Capex_&amp;_wrk_captl"/>
      <sheetName val="6_-_P&amp;L"/>
      <sheetName val="7_-_Cash_flow_&amp;_valuation"/>
      <sheetName val="8_-_Balance_Sheet"/>
      <sheetName val="9_-_Shares_&amp;_CGL_payback"/>
      <sheetName val="Working_-_NoPrint"/>
      <sheetName val="Break_even"/>
      <sheetName val="Summary_Results_Table"/>
      <sheetName val="TableFRM_Section1_7"/>
      <sheetName val="Incremental_IRR"/>
      <sheetName val="2___Prices___Other_assmpt"/>
      <sheetName val="3___Conversion_costs"/>
      <sheetName val="5___Capex___wrk_captl"/>
      <sheetName val="Working___NoPrint"/>
      <sheetName val="Inventories_as_of_03_20"/>
      <sheetName val="1_-_Sales_volumes1"/>
      <sheetName val="2_-_Prices_&amp;_Other_assmpt1"/>
      <sheetName val="3_-_Conversion_costs1"/>
      <sheetName val="4_-_Fixed_costs1"/>
      <sheetName val="5_-_Capex_&amp;_wrk_captl1"/>
      <sheetName val="6_-_P&amp;L1"/>
      <sheetName val="7_-_Cash_flow_&amp;_valuation1"/>
      <sheetName val="8_-_Balance_Sheet1"/>
      <sheetName val="9_-_Shares_&amp;_CGL_payback1"/>
      <sheetName val="Working_-_NoPrint1"/>
      <sheetName val="Break_even1"/>
      <sheetName val="Summary_Results_Table1"/>
      <sheetName val="TableFRM_Section1_71"/>
      <sheetName val="Incremental_IRR1"/>
      <sheetName val="2___Prices___Other_assmpt1"/>
      <sheetName val="3___Conversion_costs1"/>
      <sheetName val="5___Capex___wrk_captl1"/>
      <sheetName val="Working___NoPrint1"/>
      <sheetName val="Inventories_as_of_03_201"/>
      <sheetName val="General info"/>
      <sheetName val=" "/>
      <sheetName val="Справочник Див"/>
      <sheetName val="Data"/>
      <sheetName val="1_-_Sales_volumes2"/>
      <sheetName val="RAS FS"/>
      <sheetName val="Фин план"/>
      <sheetName val="ADJ Norilsk"/>
      <sheetName val="IS Norilsk"/>
      <sheetName val="Reconciliation"/>
      <sheetName val="Production costs"/>
      <sheetName val="Dep"/>
      <sheetName val="Stock"/>
      <sheetName val="Лист4"/>
      <sheetName val="Макропоказатели"/>
      <sheetName val="Group valuation"/>
      <sheetName val="WACC"/>
      <sheetName val="Group financials"/>
      <sheetName val="DailySch"/>
      <sheetName val="валюты"/>
      <sheetName val="предприятия BU's"/>
      <sheetName val="Admin"/>
      <sheetName val="2_-_Prices_&amp;_Other_assmpt2"/>
      <sheetName val="5_-_Capex_&amp;_wrk_captl2"/>
      <sheetName val="Working_-_NoPrint2"/>
      <sheetName val="3_-_Conversion_costs2"/>
      <sheetName val="1_-_Sales_volumes3"/>
      <sheetName val="4_-_Fixed_costs2"/>
      <sheetName val="6_-_P&amp;L2"/>
      <sheetName val="7_-_Cash_flow_&amp;_valuation2"/>
      <sheetName val="8_-_Balance_Sheet2"/>
      <sheetName val="9_-_Shares_&amp;_CGL_payback2"/>
      <sheetName val="Break_even2"/>
      <sheetName val="Summary_Results_Table2"/>
      <sheetName val="TableFRM_Section1_72"/>
      <sheetName val="Incremental_IRR2"/>
      <sheetName val="2___Prices___Other_assmpt2"/>
      <sheetName val="3___Conversion_costs2"/>
      <sheetName val="5___Capex___wrk_captl2"/>
      <sheetName val="Working___NoPrint2"/>
      <sheetName val="Inventories_as_of_03_202"/>
      <sheetName val="General_info"/>
      <sheetName val="_"/>
      <sheetName val="Справочник_Див"/>
      <sheetName val="RAS_FS"/>
      <sheetName val="Фин_план"/>
      <sheetName val="ADJ_Norilsk"/>
      <sheetName val="IS_Norilsk"/>
      <sheetName val="Production_costs"/>
      <sheetName val="Group_valuation"/>
      <sheetName val="Group_financials"/>
      <sheetName val="предприятия_BU's"/>
      <sheetName val="Tabelle1"/>
      <sheetName val="2_-_Prices_&amp;_Other_assmpt3"/>
      <sheetName val="5_-_Capex_&amp;_wrk_captl3"/>
      <sheetName val="Working_-_NoPrint3"/>
      <sheetName val="3_-_Conversion_costs3"/>
      <sheetName val="1_-_Sales_volumes4"/>
      <sheetName val="4_-_Fixed_costs3"/>
      <sheetName val="6_-_P&amp;L3"/>
      <sheetName val="7_-_Cash_flow_&amp;_valuation3"/>
      <sheetName val="8_-_Balance_Sheet3"/>
      <sheetName val="9_-_Shares_&amp;_CGL_payback3"/>
      <sheetName val="Break_even3"/>
      <sheetName val="Summary_Results_Table3"/>
      <sheetName val="TableFRM_Section1_73"/>
      <sheetName val="Incremental_IRR3"/>
      <sheetName val="2___Prices___Other_assmpt3"/>
      <sheetName val="3___Conversion_costs3"/>
      <sheetName val="5___Capex___wrk_captl3"/>
      <sheetName val="Working___NoPrint3"/>
      <sheetName val="Inventories_as_of_03_203"/>
      <sheetName val="General_info1"/>
      <sheetName val="_1"/>
      <sheetName val="Справочник_Див1"/>
      <sheetName val="RAS_FS1"/>
      <sheetName val="Фин_план1"/>
      <sheetName val="ADJ_Norilsk1"/>
      <sheetName val="IS_Norilsk1"/>
      <sheetName val="Production_costs1"/>
      <sheetName val="Group_valuation1"/>
      <sheetName val="Group_financials1"/>
      <sheetName val="предприятия_BU's1"/>
      <sheetName val="SSC"/>
      <sheetName val="ОРП 10. ФА Персонал"/>
      <sheetName val="Statistics {pbc}"/>
      <sheetName val="Statistics {pbe}"/>
      <sheetName val="Allow {pbe}"/>
      <sheetName val="Списки"/>
      <sheetName val="Journals"/>
      <sheetName val="1_-_Sales_volumes5"/>
      <sheetName val="2_-_Prices_&amp;_Other_assmpt4"/>
      <sheetName val="3_-_Conversion_costs4"/>
      <sheetName val="4_-_Fixed_costs4"/>
      <sheetName val="5_-_Capex_&amp;_wrk_captl4"/>
      <sheetName val="6_-_P&amp;L4"/>
      <sheetName val="7_-_Cash_flow_&amp;_valuation4"/>
      <sheetName val="8_-_Balance_Sheet4"/>
      <sheetName val="9_-_Shares_&amp;_CGL_payback4"/>
      <sheetName val="Working_-_NoPrint4"/>
      <sheetName val="Break_even4"/>
      <sheetName val="Summary_Results_Table4"/>
      <sheetName val="TableFRM_Section1_74"/>
      <sheetName val="Incremental_IRR4"/>
      <sheetName val="2___Prices___Other_assmpt4"/>
      <sheetName val="3___Conversion_costs4"/>
      <sheetName val="5___Capex___wrk_captl4"/>
      <sheetName val="Working___NoPrint4"/>
      <sheetName val="Inventories_as_of_03_204"/>
      <sheetName val="General_info2"/>
      <sheetName val="_2"/>
      <sheetName val="Справочник_Див2"/>
      <sheetName val="RAS_FS2"/>
      <sheetName val="Фин_план2"/>
      <sheetName val="ADJ_Norilsk2"/>
      <sheetName val="IS_Norilsk2"/>
      <sheetName val="Production_costs2"/>
      <sheetName val="Group_valuation2"/>
      <sheetName val="Group_financials2"/>
      <sheetName val="предприятия_BU's2"/>
      <sheetName val="ОРП_10__ФА_Персона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шибки"/>
      <sheetName val="Контрольный лист"/>
      <sheetName val="F1"/>
      <sheetName val="F2"/>
      <sheetName val="1"/>
      <sheetName val="2"/>
      <sheetName val="2-1"/>
      <sheetName val="2-2"/>
      <sheetName val="2-3"/>
      <sheetName val="3-1"/>
      <sheetName val="5-1"/>
      <sheetName val="4"/>
      <sheetName val="5"/>
      <sheetName val="6"/>
      <sheetName val="6-1"/>
      <sheetName val="6-2"/>
      <sheetName val="6-3"/>
      <sheetName val="7"/>
      <sheetName val="8"/>
      <sheetName val="9"/>
      <sheetName val="10"/>
      <sheetName val="10-1"/>
      <sheetName val="10_2"/>
      <sheetName val="10_3"/>
      <sheetName val="11"/>
      <sheetName val="12"/>
      <sheetName val="12-1"/>
      <sheetName val="12-2"/>
      <sheetName val="12_3"/>
      <sheetName val="13"/>
      <sheetName val="14"/>
      <sheetName val="15"/>
      <sheetName val="16"/>
      <sheetName val="16-1"/>
      <sheetName val="17"/>
      <sheetName val="18"/>
      <sheetName val="19"/>
      <sheetName val="20"/>
      <sheetName val="21"/>
      <sheetName val="22"/>
      <sheetName val="23-1"/>
      <sheetName val="23"/>
      <sheetName val="24"/>
      <sheetName val="25"/>
      <sheetName val="25-1"/>
      <sheetName val="25-2"/>
      <sheetName val="25-3"/>
      <sheetName val="25-4"/>
      <sheetName val="26"/>
      <sheetName val="27"/>
      <sheetName val="28"/>
      <sheetName val="29"/>
      <sheetName val="30"/>
      <sheetName val="30-1"/>
      <sheetName val="31"/>
      <sheetName val="ln"/>
      <sheetName val="lk"/>
      <sheetName val="Список Группы"/>
      <sheetName val="MBZ"/>
      <sheetName val="Лист1"/>
      <sheetName val="Calculator"/>
      <sheetName val="Key assumptions"/>
      <sheetName val="Контрольный_лист"/>
      <sheetName val="Список_Группы"/>
      <sheetName val="Key_assumptions"/>
      <sheetName val="Макропоказатели"/>
      <sheetName val="справочники"/>
      <sheetName val="Working - NoPrint"/>
      <sheetName val="5 - Capex &amp; wrk captl"/>
      <sheetName val="2 - Prices &amp; Other assm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
      <sheetName val="PL, CF &amp; BS"/>
      <sheetName val="INPUT_OUTPUT"/>
      <sheetName val="Prices_Vol."/>
      <sheetName val="Raw_mater."/>
      <sheetName val="capex (G)"/>
      <sheetName val="debt financing"/>
      <sheetName val="time"/>
      <sheetName val="interest"/>
    </sheetNames>
    <sheetDataSet>
      <sheetData sheetId="0" refreshError="1"/>
      <sheetData sheetId="1"/>
      <sheetData sheetId="2">
        <row r="30">
          <cell r="I30">
            <v>0.115</v>
          </cell>
        </row>
      </sheetData>
      <sheetData sheetId="3"/>
      <sheetData sheetId="4"/>
      <sheetData sheetId="5"/>
      <sheetData sheetId="6"/>
      <sheetData sheetId="7"/>
      <sheetData sheetId="8"/>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sheetNames>
    <sheetDataSet>
      <sheetData sheetId="0"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od"/>
    </sheetNames>
    <sheetDataSet>
      <sheetData sheetId="0"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_BS98"/>
    </sheetNames>
    <sheetDataSet>
      <sheetData sheetId="0"/>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шибки"/>
      <sheetName val="условные обознач."/>
      <sheetName val="1"/>
      <sheetName val="1а"/>
      <sheetName val="2"/>
      <sheetName val="2-1"/>
      <sheetName val="2-2"/>
      <sheetName val="2-3"/>
      <sheetName val="3"/>
      <sheetName val="4"/>
      <sheetName val="4-1"/>
      <sheetName val="4-2"/>
      <sheetName val="4-3"/>
      <sheetName val="5"/>
      <sheetName val="5-1"/>
      <sheetName val="5-2 "/>
      <sheetName val="5-3"/>
      <sheetName val="6"/>
      <sheetName val="7"/>
      <sheetName val="7-1"/>
      <sheetName val="7-2"/>
      <sheetName val="9"/>
      <sheetName val="10"/>
      <sheetName val="10-2"/>
      <sheetName val="10-1"/>
      <sheetName val="12 "/>
      <sheetName val="13 "/>
      <sheetName val="14"/>
      <sheetName val="15 "/>
      <sheetName val="16"/>
      <sheetName val="16-1"/>
      <sheetName val="18"/>
      <sheetName val="18-1"/>
      <sheetName val="18-2"/>
      <sheetName val="20"/>
      <sheetName val="21"/>
      <sheetName val="22"/>
      <sheetName val="23"/>
      <sheetName val="24"/>
      <sheetName val="25"/>
      <sheetName val="25-1"/>
      <sheetName val="26"/>
      <sheetName val="27"/>
      <sheetName val="28"/>
      <sheetName val="29"/>
      <sheetName val="30"/>
      <sheetName val="18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
    </sheetNames>
    <sheetDataSet>
      <sheetData sheetId="0"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ля таблиц"/>
      <sheetName val="Comments"/>
    </sheetNames>
    <sheetDataSet>
      <sheetData sheetId="0" refreshError="1"/>
      <sheetData sheetId="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аздел 4 graph"/>
      <sheetName val="раздел 2"/>
      <sheetName val="comment"/>
      <sheetName val="раздел  3"/>
      <sheetName val="раздел 4 table"/>
      <sheetName val="data"/>
      <sheetName val="для таблиц"/>
    </sheetNames>
    <sheetDataSet>
      <sheetData sheetId="0" refreshError="1">
        <row r="5">
          <cell r="Y5" t="b">
            <v>0</v>
          </cell>
        </row>
      </sheetData>
      <sheetData sheetId="1" refreshError="1">
        <row r="4">
          <cell r="P4" t="str">
            <v>n/a</v>
          </cell>
        </row>
      </sheetData>
      <sheetData sheetId="2"/>
      <sheetData sheetId="3"/>
      <sheetData sheetId="4"/>
      <sheetData sheetId="5"/>
      <sheetData sheetId="6">
        <row r="3">
          <cell r="G3">
            <v>2013</v>
          </cell>
        </row>
      </sheetData>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Support"/>
      <sheetName val="1.2_consolidated"/>
      <sheetName val="1.2_KCCK"/>
      <sheetName val="1.2_ZP"/>
      <sheetName val="1.2_ZMU"/>
      <sheetName val="1.2_UAT"/>
      <sheetName val="1.2_RMZ"/>
      <sheetName val="1.2_RSZ"/>
      <sheetName val="1.2_TLK"/>
      <sheetName val="1.2_ESO"/>
      <sheetName val="1.2_Dvurechie"/>
      <sheetName val="1.2_PPV"/>
      <sheetName val="1.2_Pash"/>
      <sheetName val="1.2_Selez"/>
      <sheetName val="Inf"/>
    </sheetNames>
    <sheetDataSet>
      <sheetData sheetId="0" refreshError="1"/>
      <sheetData sheetId="1" refreshError="1">
        <row r="2">
          <cell r="B2" t="str">
            <v>КЧХК</v>
          </cell>
        </row>
        <row r="3">
          <cell r="B3" t="str">
            <v>ЗП КЧХК</v>
          </cell>
        </row>
        <row r="4">
          <cell r="B4" t="str">
            <v>ЗМУ КЧХК</v>
          </cell>
        </row>
        <row r="5">
          <cell r="B5" t="str">
            <v>УАТ КЧХК</v>
          </cell>
        </row>
        <row r="6">
          <cell r="B6" t="str">
            <v>РМЗ КЧХК</v>
          </cell>
        </row>
        <row r="7">
          <cell r="B7" t="str">
            <v>РСЗ КЧХК</v>
          </cell>
        </row>
        <row r="8">
          <cell r="B8" t="str">
            <v>ТЛК КЧХК</v>
          </cell>
        </row>
        <row r="9">
          <cell r="B9" t="str">
            <v>ЭСО КЧХК</v>
          </cell>
        </row>
        <row r="10">
          <cell r="B10" t="str">
            <v>Двуречье, ООО</v>
          </cell>
        </row>
        <row r="11">
          <cell r="B11" t="str">
            <v>ППВ КЧХК, ООО</v>
          </cell>
        </row>
        <row r="12">
          <cell r="B12" t="str">
            <v>Пашийский карьер, ООО</v>
          </cell>
        </row>
        <row r="13">
          <cell r="B13" t="str">
            <v>Селезениха, ООО</v>
          </cell>
        </row>
        <row r="14">
          <cell r="B14" t="str">
            <v>Галоген</v>
          </cell>
        </row>
        <row r="15">
          <cell r="B15" t="str">
            <v xml:space="preserve">ГалСервис </v>
          </cell>
        </row>
        <row r="16">
          <cell r="B16" t="str">
            <v>Конструктивное Бюро</v>
          </cell>
        </row>
        <row r="17">
          <cell r="B17" t="str">
            <v>Девятый элемент</v>
          </cell>
        </row>
        <row r="18">
          <cell r="B18" t="str">
            <v>Азот,ОАО</v>
          </cell>
        </row>
        <row r="19">
          <cell r="B19" t="str">
            <v>Азотстройремонт</v>
          </cell>
        </row>
        <row r="20">
          <cell r="B20" t="str">
            <v>Неделя.ру</v>
          </cell>
        </row>
        <row r="21">
          <cell r="B21" t="str">
            <v>Промканал</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
      <sheetName val="datastream"/>
      <sheetName val="Sheet2"/>
      <sheetName val="Sheet3"/>
      <sheetName val="#REF"/>
      <sheetName val="DCF"/>
      <sheetName val="Siltronic"/>
      <sheetName val="Natl Consult Reg."/>
      <sheetName val="Inf"/>
      <sheetName val="PagD"/>
      <sheetName val="Presentation Output"/>
      <sheetName val="Лист3"/>
      <sheetName val="NASE Oil-Revenue"/>
      <sheetName val="Balance Sh+Indices"/>
      <sheetName val="CrYrAssumptions"/>
      <sheetName val="Исходные данные"/>
      <sheetName val="БДР, БДДС по месяцам (прям)"/>
      <sheetName val="БДР, БДДС по месяцам (косв)"/>
      <sheetName val="Титул"/>
      <sheetName val="Капитальные затраты"/>
      <sheetName val="Анализ Монте-Карло"/>
      <sheetName val="Исходное"/>
      <sheetName val="LFA 2001"/>
      <sheetName val="Controls"/>
      <sheetName val="TА7"/>
      <sheetName val="cfg"/>
      <sheetName val="ф1"/>
      <sheetName val="cus_HK1033"/>
      <sheetName val="Inputs"/>
      <sheetName val="XLR_NoRangeSheet"/>
      <sheetName val="Cost Allocation"/>
      <sheetName val="Input"/>
      <sheetName val="Scenar"/>
      <sheetName val="1996 год"/>
      <sheetName val="Detailed_OS"/>
      <sheetName val="Report_OS"/>
      <sheetName val="Cтавка"/>
      <sheetName val="Макро"/>
      <sheetName val="ОФ"/>
      <sheetName val="Производ"/>
      <sheetName val="Газ и э-э"/>
      <sheetName val="БДР кв"/>
      <sheetName val="Персонал"/>
      <sheetName val="Затраты"/>
      <sheetName val="Текущие"/>
      <sheetName val="ФормыКонс"/>
      <sheetName val="Таблица рассрочки"/>
      <sheetName val="U2.60_Capital repairs"/>
      <sheetName val="temp_for_sw"/>
      <sheetName val="rates_for_sw"/>
      <sheetName val="G"/>
      <sheetName val="costs_whole_for_sw"/>
      <sheetName val="Comps analysis (spare)"/>
      <sheetName val="Баланс"/>
      <sheetName val="CashFlow"/>
      <sheetName val="VCost"/>
      <sheetName val="VCost, usl"/>
      <sheetName val="Проект"/>
      <sheetName val="Анализ"/>
      <sheetName val="Rev"/>
      <sheetName val="Currency"/>
      <sheetName val="Presentation_Output"/>
      <sheetName val="NASE_Oil-Revenue"/>
      <sheetName val="Balance_Sh+Indices"/>
      <sheetName val="Исходные_данные"/>
      <sheetName val="БДР,_БДДС_по_месяцам_(прям)"/>
      <sheetName val="БДР,_БДДС_по_месяцам_(косв)"/>
      <sheetName val="Капитальные_затраты"/>
      <sheetName val="Анализ_Монте-Карло"/>
      <sheetName val="LFA_2001"/>
      <sheetName val="Natl_Consult_Reg_"/>
      <sheetName val="Dates"/>
      <sheetName val="К3_инфл"/>
      <sheetName val="Ratios"/>
      <sheetName val="Common-Size"/>
      <sheetName val="FCF"/>
      <sheetName val="Schedules"/>
      <sheetName val="Proj. Bal."/>
      <sheetName val="codes"/>
      <sheetName val="Income Statement"/>
      <sheetName val="Cost_Allocation"/>
      <sheetName val="control"/>
      <sheetName val="INFLOW"/>
      <sheetName val="Списки"/>
      <sheetName val="Местопол_область,город"/>
      <sheetName val="ПРОГНОЗ_1"/>
      <sheetName val="Общее"/>
      <sheetName val="Номенклатура"/>
      <sheetName val="AGBR"/>
      <sheetName val="Financials"/>
      <sheetName val="Plan_acc_"/>
      <sheetName val="GLC_ratios_Jun"/>
      <sheetName val="Газ_и_э-э"/>
      <sheetName val="БДР_кв"/>
      <sheetName val="sheet0"/>
      <sheetName val="GEN_INFO"/>
      <sheetName val="GAAP 0302"/>
      <sheetName val="KeyStats"/>
      <sheetName val="Riders for Info Pack"/>
    </sheetNames>
    <sheetDataSet>
      <sheetData sheetId="0" refreshError="1">
        <row r="47">
          <cell r="A47" t="str">
            <v>WIRENYPROD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refreshError="1"/>
      <sheetData sheetId="96" refreshError="1"/>
      <sheetData sheetId="97" refreshError="1"/>
      <sheetData sheetId="98"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 Анализ чувствительности"/>
    </sheetNames>
    <sheetDataSet>
      <sheetData sheetId="0"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_FSF_2020"/>
    </sheetNames>
    <sheetDataSet>
      <sheetData sheetId="0"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KN (2)"/>
      <sheetName val="COS rec"/>
      <sheetName val="bdn reconciliation"/>
      <sheetName val="Pivot from COS dbn"/>
      <sheetName val="bdn by vendors"/>
      <sheetName val="last bdn for work"/>
      <sheetName val="last bdn"/>
      <sheetName val="Pivot from admin"/>
      <sheetName val="Admin"/>
      <sheetName val="Pivot for inventory purchases"/>
      <sheetName val="Inventory purchases"/>
      <sheetName val="rep0"/>
      <sheetName val="Pivot from GKN"/>
      <sheetName val="BS"/>
      <sheetName val="PL"/>
      <sheetName val="GKN _2_"/>
      <sheetName val="Support"/>
      <sheetName val="COS bdn"/>
      <sheetName val="from 60 pivot"/>
      <sheetName val="from 60"/>
      <sheetName val="GKN (3)"/>
      <sheetName val="Pivot from GKN for COS rec"/>
      <sheetName val="Sheet1"/>
      <sheetName val="info from IVC"/>
      <sheetName val="GKN"/>
      <sheetName val="OBL"/>
      <sheetName val="ATLKKOD"/>
      <sheetName val="ATLKB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 val="Лист1"/>
      <sheetName val="Лист2"/>
      <sheetName val="год(отг)"/>
      <sheetName val="год(опл)"/>
      <sheetName val="бланк"/>
      <sheetName val="Лист4"/>
      <sheetName val="Лист7"/>
      <sheetName val="Лист8"/>
      <sheetName val="Лист9"/>
      <sheetName val="Лист10"/>
      <sheetName val="Лист11"/>
      <sheetName val="Лист12"/>
      <sheetName val="Лист13"/>
      <sheetName val="Лист14"/>
      <sheetName val="Лист15"/>
      <sheetName val="Лист16"/>
      <sheetName val="comps"/>
      <sheetName val="Cost Allocation"/>
      <sheetName val="OTCGOD99"/>
      <sheetName val="база"/>
      <sheetName val="июнь9"/>
      <sheetName val="БДР"/>
      <sheetName val="Presentation Output"/>
      <sheetName val="Исходные"/>
      <sheetName val="cus_HK1033"/>
      <sheetName val="цены"/>
      <sheetName val="Client"/>
      <sheetName val="1п"/>
      <sheetName val="Формы"/>
      <sheetName val="sal0512"/>
      <sheetName val="PROM_270899"/>
      <sheetName val="Table"/>
      <sheetName val="СпецФункции"/>
      <sheetName val="BD_60"/>
      <sheetName val="BD_62"/>
      <sheetName val="BD_76"/>
      <sheetName val="FA"/>
      <sheetName val="LTI_MOV"/>
      <sheetName val="INTANG"/>
      <sheetName val="прочие"/>
      <sheetName val="цена реал-ии"/>
      <sheetName val="Assumptions"/>
      <sheetName val="Inf"/>
      <sheetName val="PagD"/>
      <sheetName val="Inputs Sheet"/>
      <sheetName val="Ввод данных Эл. 1"/>
      <sheetName val="Расчет тарифов и выручки"/>
      <sheetName val="HBS"/>
      <sheetName val="HIS"/>
      <sheetName val="HIS initial"/>
      <sheetName val="Assets"/>
      <sheetName val="Liab"/>
      <sheetName val="AAM"/>
      <sheetName val="FRA"/>
      <sheetName val="Проект"/>
      <sheetName val="Scenar"/>
      <sheetName val="Макро"/>
      <sheetName val="Сводная табл."/>
      <sheetName val="Ввод да_xdf40_@_x0000__x0000__x0001_ࠀл. 1"/>
      <sheetName val="Расчет тарифов䰐Ἣ᠀嫺뱶Ἢ伎_x0000_开_x0004_"/>
      <sheetName val="DATA"/>
      <sheetName val="коэф"/>
      <sheetName val="ЭЛЗ"/>
      <sheetName val="МБП"/>
      <sheetName val="OS01_6OZ"/>
      <sheetName val="Russian BS97"/>
      <sheetName val="MAIN"/>
      <sheetName val="БДДС"/>
      <sheetName val="Инфо"/>
      <sheetName val="ГрупЛист"/>
      <sheetName val="Информация"/>
      <sheetName val="Info"/>
      <sheetName val="списки"/>
      <sheetName val="Tier 1 кв 2009"/>
      <sheetName val="Депозит"/>
      <sheetName val="Кредиты кратк"/>
      <sheetName val="PROM_281099"/>
      <sheetName val="Ввод да_xdf40_@??_x0001_ࠀл. 1"/>
      <sheetName val="Расчет тарифов䰐Ἣ᠀嫺뱶Ἢ伎?开_x0004_"/>
      <sheetName val="Cost_Allocation"/>
      <sheetName val="С.11"/>
      <sheetName val="Выручка"/>
      <sheetName val="ДП_СК"/>
      <sheetName val="Допущения (общие)"/>
      <sheetName val="АО и НИ"/>
      <sheetName val="Налоги"/>
      <sheetName val="Ставка"/>
      <sheetName val="Январь"/>
      <sheetName val="Сводный_КП"/>
      <sheetName val="Исходные данные"/>
      <sheetName val="EurotoolsXRates"/>
      <sheetName val="Ввод да_xdf40_@"/>
      <sheetName val="Расчет тарифов䰐Ἣ᠀嫺뱶Ἢ伎"/>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чет"/>
      <sheetName val="Список проверок"/>
      <sheetName val="Справочники"/>
      <sheetName val="Оглавление"/>
      <sheetName val="Примеры"/>
      <sheetName val="Титул"/>
      <sheetName val="Замечания"/>
      <sheetName val="Ф-1"/>
      <sheetName val="Б110-1"/>
      <sheetName val="Б120-1"/>
      <sheetName val="Б120-2"/>
      <sheetName val="Б120-3"/>
      <sheetName val="Б120-4"/>
      <sheetName val="Б130-1"/>
      <sheetName val="Б130-2"/>
      <sheetName val="Б140-1"/>
      <sheetName val="Б140-2"/>
      <sheetName val="Б140-3"/>
      <sheetName val="Б140-4"/>
      <sheetName val="Б140-5"/>
      <sheetName val="Б145-1"/>
      <sheetName val="Б150-1"/>
      <sheetName val="Б210-1"/>
      <sheetName val="Б210-2"/>
      <sheetName val="Б240-1"/>
      <sheetName val="Б250-1"/>
      <sheetName val="Б260-1"/>
      <sheetName val="Б270-1"/>
      <sheetName val="Б400-1"/>
      <sheetName val="Б400-2"/>
      <sheetName val="Б510-1"/>
      <sheetName val="Б510-2"/>
      <sheetName val="Б510-3"/>
      <sheetName val="Б520-1"/>
      <sheetName val="Б610-1"/>
      <sheetName val="Б620-1"/>
      <sheetName val="Б620-2"/>
      <sheetName val="Б630-1"/>
      <sheetName val="Б640-1"/>
      <sheetName val="Б650-1"/>
      <sheetName val="Б660-1"/>
      <sheetName val="Ф-2"/>
      <sheetName val="П-1"/>
      <sheetName val="П-2"/>
      <sheetName val="П-2.1"/>
      <sheetName val="П-3"/>
      <sheetName val="П-4"/>
      <sheetName val="П-4.1"/>
      <sheetName val="П-5"/>
      <sheetName val="П-6"/>
      <sheetName val="П-7"/>
      <sheetName val="Ф-3"/>
      <sheetName val="Ф-4"/>
      <sheetName val="Р-1"/>
      <sheetName val="СИ"/>
      <sheetName val="Б-1"/>
      <sheetName val="GKN (2)"/>
    </sheetNames>
    <sheetDataSet>
      <sheetData sheetId="0" refreshError="1"/>
      <sheetData sheetId="1" refreshError="1"/>
      <sheetData sheetId="2" refreshError="1">
        <row r="5">
          <cell r="M5" t="str">
            <v>Безвозмездная передача</v>
          </cell>
        </row>
        <row r="6">
          <cell r="M6" t="str">
            <v>Взнос в УК</v>
          </cell>
        </row>
        <row r="7">
          <cell r="M7" t="str">
            <v>Кража</v>
          </cell>
        </row>
        <row r="8">
          <cell r="M8" t="str">
            <v>Ликвидация и списание</v>
          </cell>
        </row>
        <row r="9">
          <cell r="M9" t="str">
            <v>Недостача при инвентаризации</v>
          </cell>
        </row>
        <row r="10">
          <cell r="M10" t="str">
            <v>Продажа/реализация</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чет"/>
      <sheetName val="Список проверок"/>
      <sheetName val="Справочники"/>
      <sheetName val="Оглавление"/>
      <sheetName val="Примеры"/>
      <sheetName val="Титул"/>
      <sheetName val="Замечания"/>
      <sheetName val="Ф-1"/>
      <sheetName val="Б110-1"/>
      <sheetName val="Б120-1"/>
      <sheetName val="Б120-2"/>
      <sheetName val="Б120-3"/>
      <sheetName val="Б120-4"/>
      <sheetName val="Б130-1"/>
      <sheetName val="Б130-2"/>
      <sheetName val="Б140-1"/>
      <sheetName val="Б140-2"/>
      <sheetName val="Б140-3"/>
      <sheetName val="Б140-4"/>
      <sheetName val="Б140-5"/>
      <sheetName val="Б145-1"/>
      <sheetName val="Б150-1"/>
      <sheetName val="Б210-1"/>
      <sheetName val="Б210-2"/>
      <sheetName val="Б240-1"/>
      <sheetName val="Б250-1"/>
      <sheetName val="Б260-1"/>
      <sheetName val="Б270-1"/>
      <sheetName val="Б400-1"/>
      <sheetName val="Б400-2"/>
      <sheetName val="Б510-1"/>
      <sheetName val="Б510-2"/>
      <sheetName val="Б510-3"/>
      <sheetName val="Б520-1"/>
      <sheetName val="Б610-1"/>
      <sheetName val="Б620-1"/>
      <sheetName val="Б620-2"/>
      <sheetName val="Б630-1"/>
      <sheetName val="Б640-1"/>
      <sheetName val="Б650-1"/>
      <sheetName val="Б660-1"/>
      <sheetName val="Ф-2"/>
      <sheetName val="П-1"/>
      <sheetName val="П-2"/>
      <sheetName val="П-2.1"/>
      <sheetName val="П-3"/>
      <sheetName val="П-4"/>
      <sheetName val="П-4.1"/>
      <sheetName val="П-5"/>
      <sheetName val="П-6"/>
      <sheetName val="П-7"/>
      <sheetName val="Ф-3"/>
      <sheetName val="Ф-4"/>
      <sheetName val="Р-1"/>
      <sheetName val="СИ"/>
      <sheetName val="Б-1"/>
    </sheetNames>
    <sheetDataSet>
      <sheetData sheetId="0" refreshError="1"/>
      <sheetData sheetId="1" refreshError="1"/>
      <sheetData sheetId="2" refreshError="1">
        <row r="5">
          <cell r="BI5" t="str">
            <v>Приобретение оборудования</v>
          </cell>
          <cell r="BM5" t="str">
            <v>Периодически</v>
          </cell>
          <cell r="DE5" t="str">
            <v>510</v>
          </cell>
        </row>
        <row r="6">
          <cell r="BI6" t="str">
            <v>Приобретение акций</v>
          </cell>
          <cell r="BM6" t="str">
            <v>Единовременно с основной суммой</v>
          </cell>
          <cell r="DE6" t="str">
            <v>520</v>
          </cell>
        </row>
        <row r="7">
          <cell r="BI7" t="str">
            <v>Финансирование капстроительства</v>
          </cell>
          <cell r="BM7" t="str">
            <v>БП</v>
          </cell>
          <cell r="DE7" t="str">
            <v>610</v>
          </cell>
        </row>
        <row r="8">
          <cell r="BI8" t="str">
            <v>Прочие</v>
          </cell>
          <cell r="DE8" t="str">
            <v>620</v>
          </cell>
        </row>
        <row r="9">
          <cell r="BI9" t="str">
            <v>Пополнение оборотных средств</v>
          </cell>
          <cell r="DE9" t="str">
            <v>660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чет"/>
      <sheetName val="Список проверок"/>
      <sheetName val="Справочники"/>
      <sheetName val="Оглавление"/>
      <sheetName val="Примеры"/>
      <sheetName val="Титул"/>
      <sheetName val="Замечания"/>
      <sheetName val="Ф-1"/>
      <sheetName val="Б110-1"/>
      <sheetName val="Б120-1"/>
      <sheetName val="Б120-2"/>
      <sheetName val="Б120-3"/>
      <sheetName val="Б120-4"/>
      <sheetName val="Б130-1"/>
      <sheetName val="Б130-2"/>
      <sheetName val="Б140-1"/>
      <sheetName val="Б140-2"/>
      <sheetName val="Б140-3"/>
      <sheetName val="Б140-4"/>
      <sheetName val="Б140-5"/>
      <sheetName val="Б145-1"/>
      <sheetName val="Б150-1"/>
      <sheetName val="Б210-1"/>
      <sheetName val="Б210-2"/>
      <sheetName val="Б240-1"/>
      <sheetName val="Б250-1"/>
      <sheetName val="Б260-1"/>
      <sheetName val="Б270-1"/>
      <sheetName val="Б400-1"/>
      <sheetName val="Б400-2"/>
      <sheetName val="Б510-1"/>
      <sheetName val="Б510-2"/>
      <sheetName val="Б510-3"/>
      <sheetName val="Б520-1"/>
      <sheetName val="Б610-1"/>
      <sheetName val="Б620-1"/>
      <sheetName val="Б620-2"/>
      <sheetName val="Б630-1"/>
      <sheetName val="Б640-1"/>
      <sheetName val="Б650-1"/>
      <sheetName val="Б660-1"/>
      <sheetName val="Ф-2"/>
      <sheetName val="П-1"/>
      <sheetName val="П-2"/>
      <sheetName val="П-2.1"/>
      <sheetName val="П-3"/>
      <sheetName val="П-4"/>
      <sheetName val="П-4.1"/>
      <sheetName val="П-5"/>
      <sheetName val="П-6"/>
      <sheetName val="П-7"/>
      <sheetName val="Ф-3"/>
      <sheetName val="Ф-4"/>
      <sheetName val="Р-1"/>
      <sheetName val="СИ"/>
      <sheetName val="Б-1"/>
      <sheetName val="КП-1"/>
    </sheetNames>
    <sheetDataSet>
      <sheetData sheetId="0" refreshError="1"/>
      <sheetData sheetId="1" refreshError="1"/>
      <sheetData sheetId="2" refreshError="1">
        <row r="5">
          <cell r="F5" t="str">
            <v>110</v>
          </cell>
          <cell r="BQ5" t="str">
            <v>140</v>
          </cell>
        </row>
        <row r="6">
          <cell r="F6" t="str">
            <v>150</v>
          </cell>
          <cell r="BQ6" t="str">
            <v>150</v>
          </cell>
        </row>
        <row r="7">
          <cell r="F7" t="str">
            <v>210</v>
          </cell>
          <cell r="BQ7" t="str">
            <v>230</v>
          </cell>
        </row>
        <row r="8">
          <cell r="BQ8" t="str">
            <v>240</v>
          </cell>
        </row>
        <row r="9">
          <cell r="BQ9" t="str">
            <v>250</v>
          </cell>
        </row>
        <row r="10">
          <cell r="BQ10" t="str">
            <v>270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Гр5(о)"/>
    </sheetNames>
    <sheetDataSet>
      <sheetData sheetId="0"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D Graphs"/>
      <sheetName val="Sensitivity"/>
      <sheetName val="Base Case  2"/>
      <sheetName val="Base Case 1"/>
      <sheetName val="Cash Flow"/>
      <sheetName val="Depreciation"/>
      <sheetName val="TPD Costs"/>
      <sheetName val="TPD Schedule"/>
      <sheetName val="MillOperCost"/>
      <sheetName val="MillCapCost"/>
      <sheetName val="Building List"/>
      <sheetName val="Equip List"/>
      <sheetName val="tailings"/>
      <sheetName val="quarry"/>
      <sheetName val="MineCapOperCost"/>
      <sheetName val="Env&amp;Social"/>
      <sheetName val="Admin"/>
      <sheetName val="owner's costs"/>
      <sheetName val="CF Prod Sch"/>
      <sheetName val="Mine Prod Sch"/>
      <sheetName val="Sheet1"/>
      <sheetName val="Variance"/>
      <sheetName val="Graphs"/>
      <sheetName val="Перечень объектов"/>
      <sheetName val="CF"/>
    </sheetNames>
    <sheetDataSet>
      <sheetData sheetId="0" refreshError="1">
        <row r="83">
          <cell r="B83">
            <v>0</v>
          </cell>
          <cell r="C83" t="e">
            <v>#REF!</v>
          </cell>
          <cell r="E83">
            <v>1.5716994977019829E-3</v>
          </cell>
          <cell r="F83">
            <v>6.9641405584672462</v>
          </cell>
          <cell r="H83">
            <v>45264.430209999999</v>
          </cell>
          <cell r="I83">
            <v>18.624714063310847</v>
          </cell>
        </row>
        <row r="84">
          <cell r="C84" t="e">
            <v>#REF!</v>
          </cell>
          <cell r="E84">
            <v>1.5716994977019829E-3</v>
          </cell>
          <cell r="F84">
            <v>6.9641405584672462</v>
          </cell>
          <cell r="H84">
            <v>45264.430209999999</v>
          </cell>
          <cell r="I84">
            <v>18.624714063310847</v>
          </cell>
        </row>
        <row r="85">
          <cell r="C85" t="e">
            <v>#REF!</v>
          </cell>
          <cell r="E85">
            <v>1.5716994977019829E-3</v>
          </cell>
          <cell r="F85">
            <v>6.9641405584672462</v>
          </cell>
          <cell r="H85">
            <v>45264.430209999999</v>
          </cell>
          <cell r="I85">
            <v>18.624714063310847</v>
          </cell>
        </row>
        <row r="86">
          <cell r="C86" t="e">
            <v>#REF!</v>
          </cell>
          <cell r="E86">
            <v>1.5716994977019829E-3</v>
          </cell>
          <cell r="F86">
            <v>6.9641405584672462</v>
          </cell>
          <cell r="H86">
            <v>45264.430209999999</v>
          </cell>
          <cell r="I86">
            <v>18.624714063310847</v>
          </cell>
        </row>
        <row r="87">
          <cell r="C87" t="e">
            <v>#REF!</v>
          </cell>
          <cell r="E87">
            <v>1.5716994977019829E-3</v>
          </cell>
          <cell r="F87">
            <v>6.9641405584672462</v>
          </cell>
          <cell r="H87">
            <v>45264.430209999999</v>
          </cell>
          <cell r="I87">
            <v>18.624714063310847</v>
          </cell>
        </row>
        <row r="88">
          <cell r="C88" t="e">
            <v>#REF!</v>
          </cell>
          <cell r="E88">
            <v>1.5716994977019829E-3</v>
          </cell>
          <cell r="F88">
            <v>6.9641405584672462</v>
          </cell>
          <cell r="H88">
            <v>45264.430209999999</v>
          </cell>
          <cell r="I88">
            <v>18.624714063310847</v>
          </cell>
        </row>
        <row r="89">
          <cell r="C89" t="e">
            <v>#REF!</v>
          </cell>
          <cell r="E89">
            <v>1.5716994977019829E-3</v>
          </cell>
          <cell r="F89">
            <v>6.9641405584672462</v>
          </cell>
          <cell r="H89">
            <v>45264.430209999999</v>
          </cell>
          <cell r="I89">
            <v>18.624714063310847</v>
          </cell>
        </row>
        <row r="90">
          <cell r="C90" t="e">
            <v>#REF!</v>
          </cell>
          <cell r="E90">
            <v>1.5716994977019829E-3</v>
          </cell>
          <cell r="F90">
            <v>6.9641405584672462</v>
          </cell>
          <cell r="H90">
            <v>45264.430209999999</v>
          </cell>
          <cell r="I90">
            <v>18.624714063310847</v>
          </cell>
        </row>
      </sheetData>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MAZ"/>
      <sheetName val="Ошибки"/>
      <sheetName val="условные обознач."/>
      <sheetName val="Sheet2"/>
      <sheetName val="1"/>
      <sheetName val="1а"/>
      <sheetName val="2"/>
      <sheetName val="2-1"/>
      <sheetName val="2-2"/>
      <sheetName val="2-3"/>
      <sheetName val="2-4"/>
      <sheetName val="2-5"/>
      <sheetName val="2-6"/>
      <sheetName val="2-7"/>
      <sheetName val="3"/>
      <sheetName val="3-1"/>
      <sheetName val="4"/>
      <sheetName val="4 -1"/>
      <sheetName val="5-1"/>
      <sheetName val="5-2 "/>
      <sheetName val="5-3"/>
      <sheetName val="5-4"/>
      <sheetName val="7"/>
      <sheetName val="7-1"/>
      <sheetName val="7-2"/>
      <sheetName val="7-3"/>
      <sheetName val="9"/>
      <sheetName val="9-1"/>
      <sheetName val="9-2"/>
      <sheetName val="10"/>
      <sheetName val="Лист1"/>
      <sheetName val="10-1"/>
      <sheetName val="10-2"/>
      <sheetName val="10-3"/>
      <sheetName val="10-4"/>
      <sheetName val="12 "/>
      <sheetName val="13"/>
      <sheetName val="14"/>
      <sheetName val="16"/>
      <sheetName val="16-1"/>
      <sheetName val="16-2"/>
      <sheetName val="16-3"/>
      <sheetName val="18"/>
      <sheetName val="18-1"/>
      <sheetName val="18-2"/>
      <sheetName val="19"/>
      <sheetName val="20"/>
      <sheetName val="20-1"/>
      <sheetName val="21"/>
      <sheetName val="22"/>
      <sheetName val="23"/>
      <sheetName val="24"/>
      <sheetName val="25"/>
      <sheetName val="25-1"/>
      <sheetName val="26"/>
      <sheetName val="27"/>
      <sheetName val="27-1"/>
      <sheetName val="28"/>
      <sheetName val="29"/>
      <sheetName val="30"/>
      <sheetName val="31"/>
      <sheetName val="32"/>
      <sheetName val="33"/>
      <sheetName val="34"/>
      <sheetName val="34-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чет"/>
      <sheetName val="Список проверок"/>
      <sheetName val="Справочники"/>
      <sheetName val="Оглавление"/>
      <sheetName val="Примеры"/>
      <sheetName val="Титул"/>
      <sheetName val="Замечания"/>
      <sheetName val="Ф-1"/>
      <sheetName val="Б110-1"/>
      <sheetName val="Б120-1"/>
      <sheetName val="Б120-2"/>
      <sheetName val="Б120-3"/>
      <sheetName val="Б120-4"/>
      <sheetName val="Б130-1"/>
      <sheetName val="Б130-2"/>
      <sheetName val="Б140-1"/>
      <sheetName val="Б140-2"/>
      <sheetName val="Б140-3"/>
      <sheetName val="Б140-4"/>
      <sheetName val="Б140-5"/>
      <sheetName val="Б145-1"/>
      <sheetName val="Б150-1"/>
      <sheetName val="Б210-1"/>
      <sheetName val="Б210-2"/>
      <sheetName val="Б240-1"/>
      <sheetName val="Б250-1"/>
      <sheetName val="Б260-1"/>
      <sheetName val="Б270-1"/>
      <sheetName val="Б400-1"/>
      <sheetName val="Б400-2"/>
      <sheetName val="Б510-1"/>
      <sheetName val="Б510-2"/>
      <sheetName val="Б510-3"/>
      <sheetName val="Б520-1"/>
      <sheetName val="Б610-1"/>
      <sheetName val="Б620-1"/>
      <sheetName val="Б620-2"/>
      <sheetName val="Б630-1"/>
      <sheetName val="Б640-1"/>
      <sheetName val="Б650-1"/>
      <sheetName val="Б660-1"/>
      <sheetName val="Ф-2"/>
      <sheetName val="П-1"/>
      <sheetName val="П-2"/>
      <sheetName val="П-2.1"/>
      <sheetName val="П-3"/>
      <sheetName val="П-4"/>
      <sheetName val="П-4.1"/>
      <sheetName val="П-5"/>
      <sheetName val="П-6"/>
      <sheetName val="П-7"/>
      <sheetName val="Ф-3"/>
      <sheetName val="Ф-4"/>
      <sheetName val="Р-1"/>
      <sheetName val="СИ"/>
      <sheetName val="Б-1"/>
      <sheetName val="КП-1"/>
    </sheetNames>
    <sheetDataSet>
      <sheetData sheetId="0" refreshError="1"/>
      <sheetData sheetId="1" refreshError="1"/>
      <sheetData sheetId="2" refreshError="1">
        <row r="5">
          <cell r="CL5" t="str">
            <v>150</v>
          </cell>
          <cell r="CN5" t="str">
            <v>Менее 12 месяцев</v>
          </cell>
        </row>
        <row r="6">
          <cell r="CL6" t="str">
            <v>210</v>
          </cell>
          <cell r="CN6" t="str">
            <v>Более 12 месяцев</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
    </sheetNames>
    <sheetDataSet>
      <sheetData sheetId="0"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ies as of 03.20"/>
    </sheetNames>
    <sheetDataSet>
      <sheetData sheetId="0"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 val="Inventories as of 03.20"/>
    </sheetNames>
    <sheetDataSet>
      <sheetData sheetId="0" refreshError="1"/>
      <sheetData sheetId="1"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EGMENT"/>
      <sheetName val="ITEM_PINV01"/>
      <sheetName val="Инструкция"/>
      <sheetName val="Лист3"/>
      <sheetName val="Inventories as of 03.20"/>
    </sheetNames>
    <sheetDataSet>
      <sheetData sheetId="0" refreshError="1">
        <row r="3">
          <cell r="Q3" t="str">
            <v>10_1</v>
          </cell>
          <cell r="U3" t="str">
            <v>017.001</v>
          </cell>
          <cell r="W3" t="str">
            <v>МНС</v>
          </cell>
          <cell r="Y3" t="str">
            <v>0_ГП_ОСН</v>
          </cell>
        </row>
        <row r="4">
          <cell r="Q4" t="str">
            <v>10_3</v>
          </cell>
          <cell r="U4" t="str">
            <v>014.013</v>
          </cell>
          <cell r="W4" t="str">
            <v>МНУ</v>
          </cell>
          <cell r="Y4" t="str">
            <v>1_ГП_ОСН</v>
          </cell>
        </row>
        <row r="5">
          <cell r="Q5" t="str">
            <v>10_9</v>
          </cell>
          <cell r="U5" t="str">
            <v>014.014</v>
          </cell>
          <cell r="W5" t="str">
            <v>ПОС</v>
          </cell>
          <cell r="Y5" t="str">
            <v>2_ГП_ОСН</v>
          </cell>
        </row>
        <row r="6">
          <cell r="Q6" t="str">
            <v>20_0</v>
          </cell>
          <cell r="U6" t="str">
            <v>014.015</v>
          </cell>
          <cell r="Y6" t="str">
            <v>3_ГП_ОСН</v>
          </cell>
        </row>
        <row r="7">
          <cell r="Q7" t="str">
            <v>20_08</v>
          </cell>
          <cell r="U7" t="str">
            <v>006.011</v>
          </cell>
          <cell r="Y7" t="str">
            <v>4_ГП_ОСН</v>
          </cell>
        </row>
        <row r="8">
          <cell r="Q8" t="str">
            <v>21_0</v>
          </cell>
          <cell r="U8" t="str">
            <v>006.012</v>
          </cell>
          <cell r="Y8" t="str">
            <v>5_ГП_ОСН</v>
          </cell>
        </row>
        <row r="9">
          <cell r="Q9" t="str">
            <v>23_0</v>
          </cell>
          <cell r="U9" t="str">
            <v>006.013</v>
          </cell>
          <cell r="Y9" t="str">
            <v>6_ГП_ОСН</v>
          </cell>
        </row>
        <row r="10">
          <cell r="Q10" t="str">
            <v>23_08</v>
          </cell>
          <cell r="U10" t="str">
            <v>006.014</v>
          </cell>
          <cell r="Y10" t="str">
            <v>7_ГП_ОСН</v>
          </cell>
        </row>
        <row r="11">
          <cell r="Q11" t="str">
            <v>23_20</v>
          </cell>
          <cell r="U11" t="str">
            <v>010.036</v>
          </cell>
          <cell r="Y11" t="str">
            <v>8_ГП_ОСН</v>
          </cell>
        </row>
        <row r="12">
          <cell r="Q12" t="str">
            <v>43_0</v>
          </cell>
          <cell r="U12" t="str">
            <v>010.037</v>
          </cell>
          <cell r="Y12" t="str">
            <v>9_ГП_ОСН</v>
          </cell>
        </row>
        <row r="13">
          <cell r="Q13" t="str">
            <v>60_0</v>
          </cell>
          <cell r="U13" t="str">
            <v>011.007</v>
          </cell>
          <cell r="Y13" t="str">
            <v>ГП_РВ</v>
          </cell>
        </row>
        <row r="14">
          <cell r="Q14" t="str">
            <v>97_0</v>
          </cell>
          <cell r="U14" t="str">
            <v>011.008</v>
          </cell>
          <cell r="Y14" t="str">
            <v>ГП_СТОКИ</v>
          </cell>
        </row>
        <row r="15">
          <cell r="Q15" t="str">
            <v>НОРМАТИВ</v>
          </cell>
          <cell r="U15" t="str">
            <v>012.038</v>
          </cell>
          <cell r="Y15" t="str">
            <v>ГП_ЭН</v>
          </cell>
        </row>
        <row r="16">
          <cell r="Q16" t="str">
            <v>ОШИБКА</v>
          </cell>
          <cell r="U16" t="str">
            <v>001.001</v>
          </cell>
          <cell r="Y16" t="str">
            <v>КАТАЛИЗ</v>
          </cell>
        </row>
        <row r="17">
          <cell r="Q17" t="str">
            <v>ГП</v>
          </cell>
          <cell r="U17" t="str">
            <v>001.002</v>
          </cell>
          <cell r="Y17" t="str">
            <v>МАТ_ВСП</v>
          </cell>
        </row>
        <row r="18">
          <cell r="Q18" t="str">
            <v>41_0</v>
          </cell>
          <cell r="U18" t="str">
            <v>001.003</v>
          </cell>
          <cell r="Y18" t="str">
            <v>ОТХОДЫ</v>
          </cell>
        </row>
        <row r="19">
          <cell r="Q19" t="str">
            <v>43_102</v>
          </cell>
          <cell r="U19" t="str">
            <v>001.004</v>
          </cell>
          <cell r="Y19" t="str">
            <v>ПОБ_ПРОД</v>
          </cell>
        </row>
        <row r="20">
          <cell r="U20" t="str">
            <v>001.005</v>
          </cell>
          <cell r="Y20" t="str">
            <v>СЫРЬЕ</v>
          </cell>
        </row>
        <row r="21">
          <cell r="U21" t="str">
            <v>001.006</v>
          </cell>
          <cell r="Y21" t="str">
            <v>СТОР_ЭН</v>
          </cell>
        </row>
        <row r="22">
          <cell r="U22" t="str">
            <v>001.007</v>
          </cell>
          <cell r="Y22" t="str">
            <v>ЦЕХ_НОРМ</v>
          </cell>
        </row>
        <row r="23">
          <cell r="U23" t="str">
            <v>001.008</v>
          </cell>
        </row>
        <row r="24">
          <cell r="U24" t="str">
            <v>001.009</v>
          </cell>
          <cell r="Y24" t="str">
            <v>СТОР_СТО</v>
          </cell>
        </row>
        <row r="25">
          <cell r="U25" t="str">
            <v>001.010</v>
          </cell>
          <cell r="Y25" t="str">
            <v>ЦЕХ_ПУСК</v>
          </cell>
        </row>
        <row r="26">
          <cell r="U26" t="str">
            <v>001.011</v>
          </cell>
          <cell r="Y26" t="str">
            <v>ОСТАТКИ</v>
          </cell>
        </row>
        <row r="27">
          <cell r="U27" t="str">
            <v>002.001</v>
          </cell>
        </row>
        <row r="28">
          <cell r="U28" t="str">
            <v>002.002</v>
          </cell>
        </row>
        <row r="29">
          <cell r="U29" t="str">
            <v>002.003</v>
          </cell>
        </row>
        <row r="30">
          <cell r="U30" t="str">
            <v>002.004</v>
          </cell>
        </row>
        <row r="31">
          <cell r="U31" t="str">
            <v>002.005</v>
          </cell>
        </row>
        <row r="32">
          <cell r="U32" t="str">
            <v>002.006</v>
          </cell>
        </row>
        <row r="33">
          <cell r="U33" t="str">
            <v>003.001</v>
          </cell>
        </row>
        <row r="34">
          <cell r="U34" t="str">
            <v>003.002</v>
          </cell>
        </row>
        <row r="35">
          <cell r="U35" t="str">
            <v>003.003</v>
          </cell>
        </row>
        <row r="36">
          <cell r="U36" t="str">
            <v>003.004</v>
          </cell>
        </row>
        <row r="37">
          <cell r="U37" t="str">
            <v>003.005</v>
          </cell>
        </row>
        <row r="38">
          <cell r="U38" t="str">
            <v>003.006</v>
          </cell>
        </row>
        <row r="39">
          <cell r="U39" t="str">
            <v>003.007</v>
          </cell>
        </row>
        <row r="40">
          <cell r="U40" t="str">
            <v>003.008</v>
          </cell>
        </row>
        <row r="41">
          <cell r="U41" t="str">
            <v>003.009</v>
          </cell>
        </row>
        <row r="42">
          <cell r="U42" t="str">
            <v>003.010</v>
          </cell>
        </row>
        <row r="43">
          <cell r="U43" t="str">
            <v>003.011</v>
          </cell>
        </row>
        <row r="44">
          <cell r="U44" t="str">
            <v>003.012</v>
          </cell>
        </row>
        <row r="45">
          <cell r="U45" t="str">
            <v>003.013</v>
          </cell>
        </row>
        <row r="46">
          <cell r="U46" t="str">
            <v>003.014</v>
          </cell>
        </row>
        <row r="47">
          <cell r="U47" t="str">
            <v>003.015</v>
          </cell>
        </row>
        <row r="48">
          <cell r="U48" t="str">
            <v>003.016</v>
          </cell>
        </row>
        <row r="49">
          <cell r="U49" t="str">
            <v>004.001</v>
          </cell>
        </row>
        <row r="50">
          <cell r="U50" t="str">
            <v>004.002</v>
          </cell>
        </row>
        <row r="51">
          <cell r="U51" t="str">
            <v>004.003</v>
          </cell>
        </row>
        <row r="52">
          <cell r="U52" t="str">
            <v>004.004</v>
          </cell>
        </row>
        <row r="53">
          <cell r="U53" t="str">
            <v>005.001</v>
          </cell>
        </row>
        <row r="54">
          <cell r="U54" t="str">
            <v>005.002</v>
          </cell>
        </row>
        <row r="55">
          <cell r="U55" t="str">
            <v>005.003</v>
          </cell>
        </row>
        <row r="56">
          <cell r="U56" t="str">
            <v>005.004</v>
          </cell>
        </row>
        <row r="57">
          <cell r="U57" t="str">
            <v>005.005</v>
          </cell>
        </row>
        <row r="58">
          <cell r="U58" t="str">
            <v>005.006</v>
          </cell>
        </row>
        <row r="59">
          <cell r="U59" t="str">
            <v>005.007</v>
          </cell>
        </row>
        <row r="60">
          <cell r="U60" t="str">
            <v>005.008</v>
          </cell>
        </row>
        <row r="61">
          <cell r="U61" t="str">
            <v>005.009</v>
          </cell>
        </row>
        <row r="62">
          <cell r="U62" t="str">
            <v>005.010</v>
          </cell>
        </row>
        <row r="63">
          <cell r="U63" t="str">
            <v>005.011</v>
          </cell>
        </row>
        <row r="64">
          <cell r="U64" t="str">
            <v>005.012</v>
          </cell>
        </row>
        <row r="65">
          <cell r="U65" t="str">
            <v>005.013</v>
          </cell>
        </row>
        <row r="66">
          <cell r="U66" t="str">
            <v>006.001</v>
          </cell>
        </row>
        <row r="67">
          <cell r="U67" t="str">
            <v>006.002</v>
          </cell>
        </row>
        <row r="68">
          <cell r="U68" t="str">
            <v>006.003</v>
          </cell>
        </row>
        <row r="69">
          <cell r="U69" t="str">
            <v>006.004</v>
          </cell>
        </row>
        <row r="70">
          <cell r="U70" t="str">
            <v>006.007</v>
          </cell>
        </row>
        <row r="71">
          <cell r="U71" t="str">
            <v>006.010</v>
          </cell>
        </row>
        <row r="72">
          <cell r="U72" t="str">
            <v>007.001</v>
          </cell>
        </row>
        <row r="73">
          <cell r="U73" t="str">
            <v>007.002</v>
          </cell>
        </row>
        <row r="74">
          <cell r="U74" t="str">
            <v>007.003</v>
          </cell>
        </row>
        <row r="75">
          <cell r="U75" t="str">
            <v>007.004</v>
          </cell>
        </row>
        <row r="76">
          <cell r="U76" t="str">
            <v>008.001</v>
          </cell>
        </row>
        <row r="77">
          <cell r="U77" t="str">
            <v>008.002</v>
          </cell>
        </row>
        <row r="78">
          <cell r="U78" t="str">
            <v>008.003</v>
          </cell>
        </row>
        <row r="79">
          <cell r="U79" t="str">
            <v>008.004</v>
          </cell>
        </row>
        <row r="80">
          <cell r="U80" t="str">
            <v>008.005</v>
          </cell>
        </row>
        <row r="81">
          <cell r="U81" t="str">
            <v>008.006</v>
          </cell>
        </row>
        <row r="82">
          <cell r="U82" t="str">
            <v>008.007</v>
          </cell>
        </row>
        <row r="83">
          <cell r="U83" t="str">
            <v>008.008</v>
          </cell>
        </row>
        <row r="84">
          <cell r="U84" t="str">
            <v>008.009</v>
          </cell>
        </row>
        <row r="85">
          <cell r="U85" t="str">
            <v>008.010</v>
          </cell>
        </row>
        <row r="86">
          <cell r="U86" t="str">
            <v>008.011</v>
          </cell>
        </row>
        <row r="87">
          <cell r="U87" t="str">
            <v>008.012</v>
          </cell>
        </row>
        <row r="88">
          <cell r="U88" t="str">
            <v>008.013</v>
          </cell>
        </row>
        <row r="89">
          <cell r="U89" t="str">
            <v>008.014</v>
          </cell>
        </row>
        <row r="90">
          <cell r="U90" t="str">
            <v>008.015</v>
          </cell>
        </row>
        <row r="91">
          <cell r="U91" t="str">
            <v>008.016</v>
          </cell>
        </row>
        <row r="92">
          <cell r="U92" t="str">
            <v>008.017</v>
          </cell>
        </row>
        <row r="93">
          <cell r="U93" t="str">
            <v>008.018</v>
          </cell>
        </row>
        <row r="94">
          <cell r="U94" t="str">
            <v>009.001</v>
          </cell>
        </row>
        <row r="95">
          <cell r="U95" t="str">
            <v>009.002</v>
          </cell>
        </row>
        <row r="96">
          <cell r="U96" t="str">
            <v>009.003</v>
          </cell>
        </row>
        <row r="97">
          <cell r="U97" t="str">
            <v>009.004</v>
          </cell>
        </row>
        <row r="98">
          <cell r="U98" t="str">
            <v>009.005</v>
          </cell>
        </row>
        <row r="99">
          <cell r="U99" t="str">
            <v>009.006</v>
          </cell>
        </row>
        <row r="100">
          <cell r="U100" t="str">
            <v>009.007</v>
          </cell>
        </row>
        <row r="101">
          <cell r="U101" t="str">
            <v>009.008</v>
          </cell>
        </row>
        <row r="102">
          <cell r="U102" t="str">
            <v>010.001</v>
          </cell>
        </row>
        <row r="103">
          <cell r="U103" t="str">
            <v>010.002</v>
          </cell>
        </row>
        <row r="104">
          <cell r="U104" t="str">
            <v>010.003</v>
          </cell>
        </row>
        <row r="105">
          <cell r="U105" t="str">
            <v>010.004</v>
          </cell>
        </row>
        <row r="106">
          <cell r="U106" t="str">
            <v>010.005</v>
          </cell>
        </row>
        <row r="107">
          <cell r="U107" t="str">
            <v>010.006</v>
          </cell>
        </row>
        <row r="108">
          <cell r="U108" t="str">
            <v>010.007</v>
          </cell>
        </row>
        <row r="109">
          <cell r="U109" t="str">
            <v>010.008</v>
          </cell>
        </row>
        <row r="110">
          <cell r="U110" t="str">
            <v>010.010</v>
          </cell>
        </row>
        <row r="111">
          <cell r="U111" t="str">
            <v>010.011</v>
          </cell>
        </row>
        <row r="112">
          <cell r="U112" t="str">
            <v>010.012</v>
          </cell>
        </row>
        <row r="113">
          <cell r="U113" t="str">
            <v>010.013</v>
          </cell>
        </row>
        <row r="114">
          <cell r="U114" t="str">
            <v>010.014</v>
          </cell>
        </row>
        <row r="115">
          <cell r="U115" t="str">
            <v>010.015</v>
          </cell>
        </row>
        <row r="116">
          <cell r="U116" t="str">
            <v>010.016</v>
          </cell>
        </row>
        <row r="117">
          <cell r="U117" t="str">
            <v>010.017</v>
          </cell>
        </row>
        <row r="118">
          <cell r="U118" t="str">
            <v>010.018</v>
          </cell>
        </row>
        <row r="119">
          <cell r="U119" t="str">
            <v>010.019</v>
          </cell>
        </row>
        <row r="120">
          <cell r="U120" t="str">
            <v>010.020</v>
          </cell>
        </row>
        <row r="121">
          <cell r="U121" t="str">
            <v>010.021</v>
          </cell>
        </row>
        <row r="122">
          <cell r="U122" t="str">
            <v>010.022</v>
          </cell>
        </row>
        <row r="123">
          <cell r="U123" t="str">
            <v>010.023</v>
          </cell>
        </row>
        <row r="124">
          <cell r="U124" t="str">
            <v>010.024</v>
          </cell>
        </row>
        <row r="125">
          <cell r="U125" t="str">
            <v>010.025</v>
          </cell>
        </row>
        <row r="126">
          <cell r="U126" t="str">
            <v>010.026</v>
          </cell>
        </row>
        <row r="127">
          <cell r="U127" t="str">
            <v>010.027</v>
          </cell>
        </row>
        <row r="128">
          <cell r="U128" t="str">
            <v>010.028</v>
          </cell>
        </row>
        <row r="129">
          <cell r="U129" t="str">
            <v>010.029</v>
          </cell>
        </row>
        <row r="130">
          <cell r="U130" t="str">
            <v>010.030</v>
          </cell>
        </row>
        <row r="131">
          <cell r="U131" t="str">
            <v>010.031</v>
          </cell>
        </row>
        <row r="132">
          <cell r="U132" t="str">
            <v>010.032</v>
          </cell>
        </row>
        <row r="133">
          <cell r="U133" t="str">
            <v>010.033</v>
          </cell>
        </row>
        <row r="134">
          <cell r="U134" t="str">
            <v>011.002</v>
          </cell>
        </row>
        <row r="135">
          <cell r="U135" t="str">
            <v>011.003</v>
          </cell>
        </row>
        <row r="136">
          <cell r="U136" t="str">
            <v>011.005</v>
          </cell>
        </row>
        <row r="137">
          <cell r="U137" t="str">
            <v>011.006</v>
          </cell>
        </row>
        <row r="138">
          <cell r="U138" t="str">
            <v>012.001</v>
          </cell>
        </row>
        <row r="139">
          <cell r="U139" t="str">
            <v>012.003</v>
          </cell>
        </row>
        <row r="140">
          <cell r="U140" t="str">
            <v>012.004</v>
          </cell>
        </row>
        <row r="141">
          <cell r="U141" t="str">
            <v>012.005</v>
          </cell>
        </row>
        <row r="142">
          <cell r="U142" t="str">
            <v>012.006</v>
          </cell>
        </row>
        <row r="143">
          <cell r="U143" t="str">
            <v>012.007</v>
          </cell>
        </row>
        <row r="144">
          <cell r="U144" t="str">
            <v>012.008</v>
          </cell>
        </row>
        <row r="145">
          <cell r="U145" t="str">
            <v>012.009</v>
          </cell>
        </row>
        <row r="146">
          <cell r="U146" t="str">
            <v>012.010</v>
          </cell>
        </row>
        <row r="147">
          <cell r="U147" t="str">
            <v>012.011</v>
          </cell>
        </row>
        <row r="148">
          <cell r="U148" t="str">
            <v>012.012</v>
          </cell>
        </row>
        <row r="149">
          <cell r="U149" t="str">
            <v>012.013</v>
          </cell>
        </row>
        <row r="150">
          <cell r="U150" t="str">
            <v>012.014</v>
          </cell>
        </row>
        <row r="151">
          <cell r="U151" t="str">
            <v>012.015</v>
          </cell>
        </row>
        <row r="152">
          <cell r="U152" t="str">
            <v>012.016</v>
          </cell>
        </row>
        <row r="153">
          <cell r="U153" t="str">
            <v>012.017</v>
          </cell>
        </row>
        <row r="154">
          <cell r="U154" t="str">
            <v>012.018</v>
          </cell>
        </row>
        <row r="155">
          <cell r="U155" t="str">
            <v>012.019</v>
          </cell>
        </row>
        <row r="156">
          <cell r="U156" t="str">
            <v>012.020</v>
          </cell>
        </row>
        <row r="157">
          <cell r="U157" t="str">
            <v>012.021</v>
          </cell>
        </row>
        <row r="158">
          <cell r="U158" t="str">
            <v>012.022</v>
          </cell>
        </row>
        <row r="159">
          <cell r="U159" t="str">
            <v>012.023</v>
          </cell>
        </row>
        <row r="160">
          <cell r="U160" t="str">
            <v>012.024</v>
          </cell>
        </row>
        <row r="161">
          <cell r="U161" t="str">
            <v>012.025</v>
          </cell>
        </row>
        <row r="162">
          <cell r="U162" t="str">
            <v>012.026</v>
          </cell>
        </row>
        <row r="163">
          <cell r="U163" t="str">
            <v>012.027</v>
          </cell>
        </row>
        <row r="164">
          <cell r="U164" t="str">
            <v>012.028</v>
          </cell>
        </row>
        <row r="165">
          <cell r="U165" t="str">
            <v>012.029</v>
          </cell>
        </row>
        <row r="166">
          <cell r="U166" t="str">
            <v>012.030</v>
          </cell>
        </row>
        <row r="167">
          <cell r="U167" t="str">
            <v>012.031</v>
          </cell>
        </row>
        <row r="168">
          <cell r="U168" t="str">
            <v>012.032</v>
          </cell>
        </row>
        <row r="169">
          <cell r="U169" t="str">
            <v>012.033</v>
          </cell>
        </row>
        <row r="170">
          <cell r="U170" t="str">
            <v>012.034</v>
          </cell>
        </row>
        <row r="171">
          <cell r="U171" t="str">
            <v>012.035</v>
          </cell>
        </row>
        <row r="172">
          <cell r="U172" t="str">
            <v>012.036</v>
          </cell>
        </row>
        <row r="173">
          <cell r="U173" t="str">
            <v>012.037</v>
          </cell>
        </row>
        <row r="174">
          <cell r="U174" t="str">
            <v>013.001</v>
          </cell>
        </row>
        <row r="175">
          <cell r="U175" t="str">
            <v>013.002</v>
          </cell>
        </row>
        <row r="176">
          <cell r="U176" t="str">
            <v>013.003</v>
          </cell>
        </row>
        <row r="177">
          <cell r="U177" t="str">
            <v>013.004</v>
          </cell>
        </row>
        <row r="178">
          <cell r="U178" t="str">
            <v>013.005</v>
          </cell>
        </row>
        <row r="179">
          <cell r="U179" t="str">
            <v>013.006</v>
          </cell>
        </row>
        <row r="180">
          <cell r="U180" t="str">
            <v>013.008</v>
          </cell>
        </row>
        <row r="181">
          <cell r="U181" t="str">
            <v>013.009</v>
          </cell>
        </row>
        <row r="182">
          <cell r="U182" t="str">
            <v>013.010</v>
          </cell>
        </row>
        <row r="183">
          <cell r="U183" t="str">
            <v>013.011</v>
          </cell>
        </row>
        <row r="184">
          <cell r="U184" t="str">
            <v>014.001</v>
          </cell>
        </row>
        <row r="185">
          <cell r="U185" t="str">
            <v>014.002</v>
          </cell>
        </row>
        <row r="186">
          <cell r="U186" t="str">
            <v>014.003</v>
          </cell>
        </row>
        <row r="187">
          <cell r="U187" t="str">
            <v>014.004</v>
          </cell>
        </row>
        <row r="188">
          <cell r="U188" t="str">
            <v>014.005</v>
          </cell>
        </row>
        <row r="189">
          <cell r="U189" t="str">
            <v>014.006</v>
          </cell>
        </row>
        <row r="190">
          <cell r="U190" t="str">
            <v>014.007</v>
          </cell>
        </row>
        <row r="191">
          <cell r="U191" t="str">
            <v>014.008</v>
          </cell>
        </row>
        <row r="192">
          <cell r="U192" t="str">
            <v>014.009</v>
          </cell>
        </row>
        <row r="193">
          <cell r="U193" t="str">
            <v>014.010</v>
          </cell>
        </row>
        <row r="194">
          <cell r="U194" t="str">
            <v>014.011</v>
          </cell>
        </row>
        <row r="195">
          <cell r="U195" t="str">
            <v>014.012</v>
          </cell>
        </row>
        <row r="196">
          <cell r="U196" t="str">
            <v>015.001</v>
          </cell>
        </row>
        <row r="197">
          <cell r="U197" t="str">
            <v>016.001</v>
          </cell>
        </row>
        <row r="198">
          <cell r="U198" t="str">
            <v>999.001</v>
          </cell>
        </row>
        <row r="199">
          <cell r="U199" t="str">
            <v>DUMMY.</v>
          </cell>
        </row>
        <row r="200">
          <cell r="U200" t="str">
            <v>999.010</v>
          </cell>
        </row>
        <row r="201">
          <cell r="U201" t="str">
            <v>013.012</v>
          </cell>
        </row>
        <row r="202">
          <cell r="U202" t="str">
            <v>017.002</v>
          </cell>
        </row>
        <row r="203">
          <cell r="U203" t="str">
            <v>017.003</v>
          </cell>
        </row>
        <row r="204">
          <cell r="U204" t="str">
            <v>017.004</v>
          </cell>
        </row>
        <row r="205">
          <cell r="U205" t="str">
            <v>017.005</v>
          </cell>
        </row>
        <row r="206">
          <cell r="U206" t="str">
            <v>014.017</v>
          </cell>
        </row>
        <row r="207">
          <cell r="U207" t="str">
            <v>014.016</v>
          </cell>
        </row>
      </sheetData>
      <sheetData sheetId="1"/>
      <sheetData sheetId="2"/>
      <sheetData sheetId="3" refreshError="1"/>
      <sheetData sheetId="4" refreshError="1"/>
      <sheetData sheetId="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urnals"/>
    </sheetNames>
    <sheetDataSet>
      <sheetData sheetId="0"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S DCF"/>
      <sheetName val="price-dividend"/>
      <sheetName val="сравнение"/>
      <sheetName val="табл"/>
    </sheetNames>
    <sheetDataSet>
      <sheetData sheetId="0" refreshError="1">
        <row r="101">
          <cell r="N101">
            <v>1.4999999999999999E-2</v>
          </cell>
        </row>
      </sheetData>
      <sheetData sheetId="1" refreshError="1"/>
      <sheetData sheetId="2" refreshError="1"/>
      <sheetData sheetId="3"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V)"/>
      <sheetName val="Bendra"/>
      <sheetName val="T"/>
      <sheetName val="Short"/>
      <sheetName val="PR"/>
      <sheetName val="BA"/>
      <sheetName val="PN&amp;PS"/>
      <sheetName val="SA"/>
      <sheetName val="SAn"/>
      <sheetName val="IS"/>
      <sheetName val="AN"/>
      <sheetName val="CAP"/>
      <sheetName val="KITI DUOM"/>
      <sheetName val="Journals"/>
      <sheetName val="Main"/>
      <sheetName val="#REF"/>
      <sheetName val="TasAt"/>
      <sheetName val="Анализ закл. работ"/>
      <sheetName val="ЦентрЗатр"/>
      <sheetName val="ЕдИзм"/>
      <sheetName val="Предпр"/>
      <sheetName val="УрРасч"/>
      <sheetName val="GL 2006"/>
      <sheetName val="KITI_DUOM"/>
      <sheetName val="cash-flow_(V)"/>
      <sheetName val="Анализ_закл__работ"/>
      <sheetName val="GL_2006"/>
      <sheetName val="KITI_DUOM1"/>
      <sheetName val="cash-flow_(V)1"/>
      <sheetName val="Анализ_закл__работ1"/>
      <sheetName val="GL_20061"/>
      <sheetName val="mutual"/>
      <sheetName val="об"/>
      <sheetName val="2 - Prices &amp; Other assmpt"/>
      <sheetName val="5 - Capex &amp; wrk captl"/>
      <sheetName val="Working - NoPrint"/>
      <sheetName val="Scenarijai"/>
      <sheetName val="3 - Conversion costs"/>
      <sheetName val="Inf"/>
      <sheetName val="PagD"/>
      <sheetName val="Inventories as of 03.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шибки"/>
      <sheetName val="Оглавление"/>
      <sheetName val="Инструкции"/>
      <sheetName val="1-1"/>
      <sheetName val="1-2"/>
      <sheetName val="1-3"/>
      <sheetName val="2-1"/>
      <sheetName val="2-2"/>
      <sheetName val="2-3"/>
      <sheetName val="2-6"/>
      <sheetName val="3-1"/>
      <sheetName val="4-1"/>
      <sheetName val="4-2"/>
      <sheetName val="4-3"/>
      <sheetName val="5-1"/>
      <sheetName val="5-2"/>
      <sheetName val="6-1"/>
      <sheetName val="6-2"/>
      <sheetName val="6-3"/>
      <sheetName val="6-4"/>
      <sheetName val="7-1"/>
      <sheetName val="7-2"/>
      <sheetName val="7-3"/>
      <sheetName val="8-1"/>
      <sheetName val="8-2"/>
      <sheetName val="9-1"/>
      <sheetName val="9-2"/>
      <sheetName val="9-3"/>
      <sheetName val="10-1"/>
      <sheetName val="10-2"/>
      <sheetName val="10-3"/>
      <sheetName val="10-4"/>
      <sheetName val="10-5"/>
      <sheetName val="11-1"/>
      <sheetName val="11-2"/>
      <sheetName val="12-1"/>
      <sheetName val="12-3"/>
      <sheetName val="12-4"/>
      <sheetName val="12-5"/>
      <sheetName val="13-1"/>
      <sheetName val="13-2"/>
      <sheetName val="13-3"/>
      <sheetName val="13-4"/>
      <sheetName val="14-1"/>
      <sheetName val="14-2"/>
      <sheetName val="14-3"/>
      <sheetName val="15-1"/>
      <sheetName val="15-2"/>
      <sheetName val="15-3"/>
      <sheetName val="15-4"/>
      <sheetName val="EMPLANM"/>
      <sheetName val="AP &amp; AR "/>
      <sheetName val="Tier 06"/>
      <sheetName val="Tier 30.09.2009"/>
      <sheetName val="Tier 07"/>
      <sheetName val="Ассоциир.компании 2008"/>
      <sheetName val="MI BS`31.12.09"/>
      <sheetName val="Cash-flow"/>
      <sheetName val="16 ОС до 20 т.р."/>
      <sheetName val="Tier 31.12.09"/>
      <sheetName val="ШК"/>
      <sheetName val="Курс валют"/>
      <sheetName val="АЗФ"/>
      <sheetName val="АК"/>
      <sheetName val="Актюбе"/>
      <sheetName val="ССГПО"/>
      <sheetName val="Умер пессим прогноз"/>
      <sheetName val="Reference #'s"/>
      <sheetName val="Справочники"/>
      <sheetName val="Tickmarks"/>
      <sheetName val="VAT"/>
      <sheetName val="Other taxes"/>
      <sheetName val="VAT reconciliation"/>
      <sheetName val="Inputs"/>
      <sheetName val="CIC1"/>
      <sheetName val="№ 4 - Затраты"/>
      <sheetName val="Оборотки"/>
      <sheetName val="Кор-я"/>
      <sheetName val="Кт 62 по ГК"/>
      <sheetName val="Tier 2008"/>
      <sheetName val="Adj 32 УК ИПГ"/>
      <sheetName val="Adj 33 ГМК-БЦ"/>
      <sheetName val="CF"/>
      <sheetName val="НРП 31.12.09"/>
      <sheetName val="Ассоциир.компании 31.12.09"/>
      <sheetName val="Гудвилл`31.12.2009"/>
      <sheetName val="Гудвилл 2007 -дочерние компании"/>
      <sheetName val="Adj37_СКМН"/>
      <sheetName val="Adj 27 УК ГМС"/>
      <sheetName val="Adj 30 ЛПКС"/>
      <sheetName val="Adj 36"/>
      <sheetName val="Adj 34"/>
      <sheetName val="Equity_new"/>
      <sheetName val="UVR 9m2010"/>
      <sheetName val="9m2010payroll"/>
      <sheetName val="# of employees"/>
      <sheetName val="9m2010population"/>
      <sheetName val="UVR 09Y"/>
      <sheetName val="УчетПоступ"/>
      <sheetName val="Расчет для налога"/>
      <sheetName val="Вспомогат. произв."/>
      <sheetName val="Logi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св 2003"/>
    </sheetNames>
    <sheetDataSet>
      <sheetData sheetId="0"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св 2003"/>
    </sheetNames>
    <sheetDataSet>
      <sheetData sheetId="0"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AP"/>
      <sheetName val="VKFO"/>
      <sheetName val="Main"/>
      <sheetName val="Journals"/>
      <sheetName val="DT_calculation_new"/>
      <sheetName val="CF"/>
      <sheetName val="DT calc_old"/>
      <sheetName val="LineTrail"/>
      <sheetName val="Macro"/>
      <sheetName val="Инструкции"/>
      <sheetName val="DT_calc_old"/>
      <sheetName val="DT_calc_old1"/>
    </sheetNames>
    <sheetDataSet>
      <sheetData sheetId="0" refreshError="1">
        <row r="9">
          <cell r="A9" t="str">
            <v>T100110</v>
          </cell>
          <cell r="B9" t="str">
            <v>RR denominated cash on hand and balances with banks</v>
          </cell>
        </row>
        <row r="10">
          <cell r="A10" t="str">
            <v>T100120</v>
          </cell>
          <cell r="B10" t="str">
            <v>Foreign currency denominated balances with banks</v>
          </cell>
        </row>
        <row r="11">
          <cell r="A11" t="str">
            <v>T100125</v>
          </cell>
          <cell r="B11" t="str">
            <v>Cash deposit</v>
          </cell>
        </row>
        <row r="12">
          <cell r="A12" t="str">
            <v>T100130</v>
          </cell>
          <cell r="B12" t="str">
            <v>Cash in transit</v>
          </cell>
        </row>
        <row r="13">
          <cell r="A13" t="str">
            <v>T1001</v>
          </cell>
          <cell r="B13" t="str">
            <v>Total cash and cash equivalents</v>
          </cell>
        </row>
        <row r="15">
          <cell r="B15" t="str">
            <v>Investments available for sale</v>
          </cell>
        </row>
        <row r="16">
          <cell r="A16" t="str">
            <v>T100210</v>
          </cell>
          <cell r="B16" t="str">
            <v>Investments available for sale</v>
          </cell>
        </row>
        <row r="17">
          <cell r="A17" t="str">
            <v>T100220</v>
          </cell>
          <cell r="B17" t="str">
            <v>Investments held to maturity</v>
          </cell>
        </row>
        <row r="18">
          <cell r="A18" t="str">
            <v>T100299</v>
          </cell>
          <cell r="B18" t="str">
            <v>Not used</v>
          </cell>
        </row>
        <row r="19">
          <cell r="A19" t="str">
            <v>T1002</v>
          </cell>
          <cell r="B19" t="str">
            <v>Total investments available for sale</v>
          </cell>
        </row>
        <row r="21">
          <cell r="B21" t="str">
            <v>Accounts receivable, net</v>
          </cell>
        </row>
        <row r="22">
          <cell r="A22" t="str">
            <v>T10031</v>
          </cell>
          <cell r="B22" t="str">
            <v>Trade receivables, net</v>
          </cell>
        </row>
        <row r="23">
          <cell r="A23" t="str">
            <v>T100311</v>
          </cell>
          <cell r="B23" t="str">
            <v>Trade receivable</v>
          </cell>
        </row>
        <row r="24">
          <cell r="A24" t="str">
            <v>T100312</v>
          </cell>
          <cell r="B24" t="str">
            <v>Provision for impairment of receivables</v>
          </cell>
        </row>
        <row r="25">
          <cell r="A25" t="str">
            <v>T100320</v>
          </cell>
          <cell r="B25" t="str">
            <v>VAT recovarable</v>
          </cell>
        </row>
        <row r="26">
          <cell r="A26" t="str">
            <v>T100330</v>
          </cell>
          <cell r="B26" t="str">
            <v>Prepaid Income Tax</v>
          </cell>
        </row>
        <row r="27">
          <cell r="A27" t="str">
            <v>T100335</v>
          </cell>
          <cell r="B27" t="str">
            <v>Prepaid other taxes</v>
          </cell>
        </row>
        <row r="28">
          <cell r="A28" t="str">
            <v>T133340</v>
          </cell>
          <cell r="B28" t="str">
            <v>Advances to suppliers</v>
          </cell>
        </row>
        <row r="29">
          <cell r="A29" t="str">
            <v>T10035</v>
          </cell>
          <cell r="B29" t="str">
            <v>Other receivables, net</v>
          </cell>
        </row>
        <row r="30">
          <cell r="A30" t="str">
            <v>T100351</v>
          </cell>
          <cell r="B30" t="str">
            <v>Other receivables</v>
          </cell>
        </row>
        <row r="31">
          <cell r="A31" t="str">
            <v>T100352</v>
          </cell>
          <cell r="B31" t="str">
            <v>Provision for impairment of other receivables</v>
          </cell>
        </row>
        <row r="32">
          <cell r="A32" t="str">
            <v>T100399</v>
          </cell>
          <cell r="B32" t="str">
            <v>Not used</v>
          </cell>
        </row>
        <row r="33">
          <cell r="A33" t="str">
            <v>T1003</v>
          </cell>
          <cell r="B33" t="str">
            <v>Total Accounts receivable, net</v>
          </cell>
        </row>
        <row r="35">
          <cell r="B35" t="str">
            <v>Inventories</v>
          </cell>
        </row>
        <row r="36">
          <cell r="A36" t="str">
            <v>T100410</v>
          </cell>
          <cell r="B36" t="str">
            <v>Raw materials</v>
          </cell>
        </row>
        <row r="37">
          <cell r="A37" t="str">
            <v>T100415</v>
          </cell>
          <cell r="B37" t="str">
            <v>Work in progress</v>
          </cell>
        </row>
        <row r="38">
          <cell r="A38" t="str">
            <v>T100417</v>
          </cell>
          <cell r="B38" t="str">
            <v>Deferred expenses</v>
          </cell>
        </row>
        <row r="39">
          <cell r="A39" t="str">
            <v>T100420</v>
          </cell>
          <cell r="B39" t="str">
            <v>Finished goods</v>
          </cell>
        </row>
        <row r="40">
          <cell r="A40" t="str">
            <v>T100499</v>
          </cell>
          <cell r="B40" t="str">
            <v>Goods in transit</v>
          </cell>
        </row>
        <row r="41">
          <cell r="A41" t="str">
            <v>T1004</v>
          </cell>
          <cell r="B41" t="str">
            <v>Total inventories</v>
          </cell>
        </row>
        <row r="43">
          <cell r="A43" t="str">
            <v>T10</v>
          </cell>
          <cell r="B43" t="str">
            <v>Total current assets</v>
          </cell>
        </row>
        <row r="45">
          <cell r="B45" t="str">
            <v>Intangible assets -Cost of management information system</v>
          </cell>
        </row>
        <row r="46">
          <cell r="A46" t="str">
            <v>T110110</v>
          </cell>
          <cell r="B46" t="str">
            <v>Intangible assets -Cost of management information system</v>
          </cell>
        </row>
        <row r="47">
          <cell r="A47" t="str">
            <v>T110120</v>
          </cell>
          <cell r="B47" t="str">
            <v>Intangible assets -Acc deprn of management information system</v>
          </cell>
        </row>
        <row r="48">
          <cell r="A48" t="str">
            <v>T110199</v>
          </cell>
          <cell r="B48" t="str">
            <v>Not used</v>
          </cell>
        </row>
        <row r="49">
          <cell r="A49" t="str">
            <v>T1101</v>
          </cell>
          <cell r="B49" t="str">
            <v>Total intangible assets</v>
          </cell>
        </row>
        <row r="51">
          <cell r="B51" t="str">
            <v>Fixed Assets cost</v>
          </cell>
        </row>
        <row r="52">
          <cell r="A52" t="str">
            <v>T11021</v>
          </cell>
          <cell r="B52" t="str">
            <v>Buildings cost</v>
          </cell>
        </row>
        <row r="53">
          <cell r="A53" t="str">
            <v>T110210</v>
          </cell>
          <cell r="B53" t="str">
            <v>Buildings cost - b/f</v>
          </cell>
        </row>
        <row r="54">
          <cell r="A54" t="str">
            <v>T110211</v>
          </cell>
          <cell r="B54" t="str">
            <v>Buildings cost - additions</v>
          </cell>
        </row>
        <row r="55">
          <cell r="A55" t="str">
            <v>T110214</v>
          </cell>
          <cell r="B55" t="str">
            <v>Buildings cost - transfers</v>
          </cell>
        </row>
        <row r="56">
          <cell r="A56" t="str">
            <v>T110215</v>
          </cell>
          <cell r="B56" t="str">
            <v>Buildings cost - disposals</v>
          </cell>
        </row>
        <row r="57">
          <cell r="A57" t="str">
            <v>T110216</v>
          </cell>
          <cell r="B57" t="str">
            <v>Buildings cost - write offs</v>
          </cell>
        </row>
        <row r="58">
          <cell r="A58" t="str">
            <v>T11022</v>
          </cell>
          <cell r="B58" t="str">
            <v>Mine development cost</v>
          </cell>
        </row>
        <row r="59">
          <cell r="A59" t="str">
            <v>T110220</v>
          </cell>
          <cell r="B59" t="str">
            <v>Mine development cost - b/f</v>
          </cell>
        </row>
        <row r="60">
          <cell r="A60" t="str">
            <v>T110221</v>
          </cell>
          <cell r="B60" t="str">
            <v>Mine development - additions</v>
          </cell>
        </row>
        <row r="61">
          <cell r="A61" t="str">
            <v>T110222</v>
          </cell>
          <cell r="B61" t="str">
            <v>Mine development - transfers</v>
          </cell>
        </row>
        <row r="62">
          <cell r="A62" t="str">
            <v>T110223</v>
          </cell>
          <cell r="B62" t="str">
            <v>Mine development - disposals</v>
          </cell>
        </row>
        <row r="63">
          <cell r="A63" t="str">
            <v>T110224</v>
          </cell>
          <cell r="B63" t="str">
            <v>Mine development - write offs</v>
          </cell>
        </row>
        <row r="64">
          <cell r="A64" t="str">
            <v>T11023</v>
          </cell>
          <cell r="B64" t="str">
            <v>Plant and equipment cost</v>
          </cell>
        </row>
        <row r="65">
          <cell r="A65" t="str">
            <v>T110230</v>
          </cell>
          <cell r="B65" t="str">
            <v>Plant and equipment cost - b/f</v>
          </cell>
        </row>
        <row r="66">
          <cell r="A66" t="str">
            <v>T110231</v>
          </cell>
          <cell r="B66" t="str">
            <v>Plant and equipment cost - additions</v>
          </cell>
        </row>
        <row r="67">
          <cell r="A67" t="str">
            <v>T110232</v>
          </cell>
          <cell r="B67" t="str">
            <v>Plant and equipment cost - transfers</v>
          </cell>
        </row>
        <row r="68">
          <cell r="A68" t="str">
            <v>T110233</v>
          </cell>
          <cell r="B68" t="str">
            <v>Plant and equipment cost - disposals</v>
          </cell>
        </row>
        <row r="69">
          <cell r="A69" t="str">
            <v>T110234</v>
          </cell>
          <cell r="B69" t="str">
            <v>Plant and equipment cost - write offs</v>
          </cell>
        </row>
        <row r="70">
          <cell r="A70" t="str">
            <v>T11024</v>
          </cell>
          <cell r="B70" t="str">
            <v>Transport cost</v>
          </cell>
        </row>
        <row r="71">
          <cell r="A71" t="str">
            <v>T110240</v>
          </cell>
          <cell r="B71" t="str">
            <v>Transport cost - b/f</v>
          </cell>
        </row>
        <row r="72">
          <cell r="A72" t="str">
            <v>T110241</v>
          </cell>
          <cell r="B72" t="str">
            <v>Transport cost - additions</v>
          </cell>
        </row>
        <row r="73">
          <cell r="A73" t="str">
            <v>T110242</v>
          </cell>
          <cell r="B73" t="str">
            <v>Transport cost - transfers</v>
          </cell>
        </row>
        <row r="74">
          <cell r="A74" t="str">
            <v>T110243</v>
          </cell>
          <cell r="B74" t="str">
            <v>Transport cost - disposals</v>
          </cell>
        </row>
        <row r="75">
          <cell r="A75" t="str">
            <v>T110244</v>
          </cell>
          <cell r="B75" t="str">
            <v>Transport cost - write offs</v>
          </cell>
        </row>
        <row r="76">
          <cell r="A76" t="str">
            <v>T11025</v>
          </cell>
          <cell r="B76" t="str">
            <v>Assets under construction cost</v>
          </cell>
        </row>
        <row r="77">
          <cell r="A77" t="str">
            <v>T110250</v>
          </cell>
          <cell r="B77" t="str">
            <v>Assets under construction cost - b/f</v>
          </cell>
        </row>
        <row r="78">
          <cell r="A78" t="str">
            <v>T110251</v>
          </cell>
          <cell r="B78" t="str">
            <v>Assets under construction cost - additions</v>
          </cell>
        </row>
        <row r="79">
          <cell r="A79" t="str">
            <v>T110252</v>
          </cell>
          <cell r="B79" t="str">
            <v>Assets under construction cost - transfers</v>
          </cell>
        </row>
        <row r="80">
          <cell r="A80" t="str">
            <v>T110253</v>
          </cell>
          <cell r="B80" t="str">
            <v>Assets under construction cost - disposals</v>
          </cell>
        </row>
        <row r="81">
          <cell r="A81" t="str">
            <v>T110254</v>
          </cell>
          <cell r="B81" t="str">
            <v>Assets under construction cost - write offs</v>
          </cell>
        </row>
        <row r="82">
          <cell r="A82" t="str">
            <v>T11026</v>
          </cell>
          <cell r="B82" t="str">
            <v>Other FA cost</v>
          </cell>
        </row>
        <row r="83">
          <cell r="A83" t="str">
            <v>T110260</v>
          </cell>
          <cell r="B83" t="str">
            <v>Other cost - b/f</v>
          </cell>
        </row>
        <row r="84">
          <cell r="A84" t="str">
            <v>T110261</v>
          </cell>
          <cell r="B84" t="str">
            <v>Other cost - additions</v>
          </cell>
        </row>
        <row r="85">
          <cell r="A85" t="str">
            <v>T110262</v>
          </cell>
          <cell r="B85" t="str">
            <v>Other cost - transfers</v>
          </cell>
        </row>
        <row r="86">
          <cell r="A86" t="str">
            <v>T110263</v>
          </cell>
          <cell r="B86" t="str">
            <v>Other cost - disposals</v>
          </cell>
        </row>
        <row r="87">
          <cell r="A87" t="str">
            <v>T110264</v>
          </cell>
          <cell r="B87" t="str">
            <v>Other cost - write offs</v>
          </cell>
        </row>
        <row r="88">
          <cell r="A88" t="str">
            <v>T11027</v>
          </cell>
          <cell r="B88" t="str">
            <v>Land cost</v>
          </cell>
        </row>
        <row r="89">
          <cell r="A89" t="str">
            <v>T110270</v>
          </cell>
          <cell r="B89" t="str">
            <v>Land cost - b/f</v>
          </cell>
        </row>
        <row r="90">
          <cell r="A90" t="str">
            <v>T110271</v>
          </cell>
          <cell r="B90" t="str">
            <v>Land cost - additions</v>
          </cell>
        </row>
        <row r="91">
          <cell r="A91" t="str">
            <v>T110272</v>
          </cell>
          <cell r="B91" t="str">
            <v>Land cost - transfers</v>
          </cell>
        </row>
        <row r="92">
          <cell r="A92" t="str">
            <v>T110273</v>
          </cell>
          <cell r="B92" t="str">
            <v>Land cost - disposals</v>
          </cell>
        </row>
        <row r="93">
          <cell r="A93" t="str">
            <v>T110274</v>
          </cell>
          <cell r="B93" t="str">
            <v>Land cost - write offs</v>
          </cell>
        </row>
        <row r="94">
          <cell r="A94" t="str">
            <v>T1102</v>
          </cell>
          <cell r="B94" t="str">
            <v>Total Fixed Assets cost</v>
          </cell>
        </row>
        <row r="96">
          <cell r="B96" t="str">
            <v>Fixed Assets AD</v>
          </cell>
        </row>
        <row r="97">
          <cell r="A97" t="str">
            <v>T11031</v>
          </cell>
          <cell r="B97" t="str">
            <v>Buildings AD</v>
          </cell>
        </row>
        <row r="98">
          <cell r="A98" t="str">
            <v>T110310</v>
          </cell>
          <cell r="B98" t="str">
            <v>Buildings AD - b/f</v>
          </cell>
        </row>
        <row r="99">
          <cell r="A99" t="str">
            <v>T110311</v>
          </cell>
          <cell r="B99" t="str">
            <v>Buildings AD - charge</v>
          </cell>
        </row>
        <row r="100">
          <cell r="A100" t="str">
            <v>T110314</v>
          </cell>
          <cell r="B100" t="str">
            <v>Buildings AD - transfers</v>
          </cell>
        </row>
        <row r="101">
          <cell r="A101" t="str">
            <v>T110315</v>
          </cell>
          <cell r="B101" t="str">
            <v>Buildings AD - disposals</v>
          </cell>
        </row>
        <row r="102">
          <cell r="A102" t="str">
            <v>T110316</v>
          </cell>
          <cell r="B102" t="str">
            <v>Buildings AD - write offs</v>
          </cell>
        </row>
        <row r="103">
          <cell r="A103" t="str">
            <v>T11032</v>
          </cell>
          <cell r="B103" t="str">
            <v>Mine development AD</v>
          </cell>
        </row>
        <row r="104">
          <cell r="A104" t="str">
            <v>T110320</v>
          </cell>
          <cell r="B104" t="str">
            <v>Mine development AD - b/f</v>
          </cell>
        </row>
        <row r="105">
          <cell r="A105" t="str">
            <v>T110321</v>
          </cell>
          <cell r="B105" t="str">
            <v>Mine development AD - charge</v>
          </cell>
        </row>
        <row r="106">
          <cell r="A106" t="str">
            <v>T110322</v>
          </cell>
          <cell r="B106" t="str">
            <v>Mine development AD - transfers</v>
          </cell>
        </row>
        <row r="107">
          <cell r="A107" t="str">
            <v>T110323</v>
          </cell>
          <cell r="B107" t="str">
            <v>Mine development AD - disposals</v>
          </cell>
        </row>
        <row r="108">
          <cell r="A108" t="str">
            <v>T110324</v>
          </cell>
          <cell r="B108" t="str">
            <v>Mine development AD - write offs</v>
          </cell>
        </row>
        <row r="109">
          <cell r="A109" t="str">
            <v>T11033</v>
          </cell>
          <cell r="B109" t="str">
            <v>Plant and equipment AD</v>
          </cell>
        </row>
        <row r="110">
          <cell r="A110" t="str">
            <v>T110330</v>
          </cell>
          <cell r="B110" t="str">
            <v>Plant and equipment AD - b/f</v>
          </cell>
        </row>
        <row r="111">
          <cell r="A111" t="str">
            <v>T110331</v>
          </cell>
          <cell r="B111" t="str">
            <v>Plant and equipment AD - charge</v>
          </cell>
        </row>
        <row r="112">
          <cell r="A112" t="str">
            <v>T110332</v>
          </cell>
          <cell r="B112" t="str">
            <v>Plant and equipment AD - transfers</v>
          </cell>
        </row>
        <row r="113">
          <cell r="A113" t="str">
            <v>T110333</v>
          </cell>
          <cell r="B113" t="str">
            <v>Plant and equipment AD - disposals</v>
          </cell>
        </row>
        <row r="114">
          <cell r="A114" t="str">
            <v>T110334</v>
          </cell>
          <cell r="B114" t="str">
            <v>Plant and equipment AD - write offs</v>
          </cell>
        </row>
        <row r="115">
          <cell r="A115" t="str">
            <v>T11034</v>
          </cell>
          <cell r="B115" t="str">
            <v>Transport AD</v>
          </cell>
        </row>
        <row r="116">
          <cell r="A116" t="str">
            <v>T110340</v>
          </cell>
          <cell r="B116" t="str">
            <v>Transport AD - b/f</v>
          </cell>
        </row>
        <row r="117">
          <cell r="A117" t="str">
            <v>T110341</v>
          </cell>
          <cell r="B117" t="str">
            <v>Transport AD - charge</v>
          </cell>
        </row>
        <row r="118">
          <cell r="A118" t="str">
            <v>T110342</v>
          </cell>
          <cell r="B118" t="str">
            <v>Transport AD - transfers</v>
          </cell>
        </row>
        <row r="119">
          <cell r="A119" t="str">
            <v>T110343</v>
          </cell>
          <cell r="B119" t="str">
            <v>Transport AD - disposals</v>
          </cell>
        </row>
        <row r="120">
          <cell r="A120" t="str">
            <v>T110344</v>
          </cell>
          <cell r="B120" t="str">
            <v>Transport AD - write offs</v>
          </cell>
        </row>
        <row r="121">
          <cell r="A121" t="str">
            <v>T11035</v>
          </cell>
          <cell r="B121" t="str">
            <v>Assets under construction AD</v>
          </cell>
        </row>
        <row r="122">
          <cell r="A122" t="str">
            <v>T110350</v>
          </cell>
          <cell r="B122" t="str">
            <v>Assets under construction AD - b/f</v>
          </cell>
        </row>
        <row r="123">
          <cell r="A123" t="str">
            <v>T110351</v>
          </cell>
          <cell r="B123" t="str">
            <v>Assets under construction AD - charge</v>
          </cell>
        </row>
        <row r="124">
          <cell r="A124" t="str">
            <v>T110352</v>
          </cell>
          <cell r="B124" t="str">
            <v>Assets under construction AD - transfers</v>
          </cell>
        </row>
        <row r="125">
          <cell r="A125" t="str">
            <v>T110353</v>
          </cell>
          <cell r="B125" t="str">
            <v>Assets under construction AD - disposals</v>
          </cell>
        </row>
        <row r="126">
          <cell r="A126" t="str">
            <v>T110354</v>
          </cell>
          <cell r="B126" t="str">
            <v>Assets under construction AD - write offs</v>
          </cell>
        </row>
        <row r="127">
          <cell r="A127" t="str">
            <v>T11036</v>
          </cell>
          <cell r="B127" t="str">
            <v>Other FA AD</v>
          </cell>
        </row>
        <row r="128">
          <cell r="A128" t="str">
            <v>T110360</v>
          </cell>
          <cell r="B128" t="str">
            <v>Other AD - b/f</v>
          </cell>
        </row>
        <row r="129">
          <cell r="A129" t="str">
            <v>T110361</v>
          </cell>
          <cell r="B129" t="str">
            <v>Other AD - charge</v>
          </cell>
        </row>
        <row r="130">
          <cell r="A130" t="str">
            <v>T110362</v>
          </cell>
          <cell r="B130" t="str">
            <v>Other AD - transfers</v>
          </cell>
        </row>
        <row r="131">
          <cell r="A131" t="str">
            <v>T110363</v>
          </cell>
          <cell r="B131" t="str">
            <v>Other AD - disposals</v>
          </cell>
        </row>
        <row r="132">
          <cell r="A132" t="str">
            <v>T110364</v>
          </cell>
          <cell r="B132" t="str">
            <v>Other AD - write offs</v>
          </cell>
        </row>
        <row r="133">
          <cell r="A133" t="str">
            <v>T11037</v>
          </cell>
          <cell r="B133" t="str">
            <v>Land AD</v>
          </cell>
        </row>
        <row r="134">
          <cell r="A134" t="str">
            <v>T110370</v>
          </cell>
          <cell r="B134" t="str">
            <v>Land AD - b/f</v>
          </cell>
        </row>
        <row r="135">
          <cell r="A135" t="str">
            <v>T110371</v>
          </cell>
          <cell r="B135" t="str">
            <v>Land AD - charge</v>
          </cell>
        </row>
        <row r="136">
          <cell r="A136" t="str">
            <v>T110372</v>
          </cell>
          <cell r="B136" t="str">
            <v>Land AD - transfers</v>
          </cell>
        </row>
        <row r="137">
          <cell r="A137" t="str">
            <v>T110373</v>
          </cell>
          <cell r="B137" t="str">
            <v>Land AD - disposals</v>
          </cell>
        </row>
        <row r="138">
          <cell r="A138" t="str">
            <v>T110374</v>
          </cell>
          <cell r="B138" t="str">
            <v>Land AD - write offs</v>
          </cell>
        </row>
        <row r="139">
          <cell r="A139" t="str">
            <v>T1103</v>
          </cell>
          <cell r="B139" t="str">
            <v>Total Fixed Assets AD</v>
          </cell>
        </row>
        <row r="141">
          <cell r="B141" t="str">
            <v>Long-term investments</v>
          </cell>
        </row>
        <row r="142">
          <cell r="A142" t="str">
            <v>T110410</v>
          </cell>
          <cell r="B142" t="str">
            <v>Investments in joint ventures</v>
          </cell>
        </row>
        <row r="143">
          <cell r="A143" t="str">
            <v>T110420</v>
          </cell>
          <cell r="B143" t="str">
            <v>Investments in associated undertakings</v>
          </cell>
        </row>
        <row r="144">
          <cell r="A144" t="str">
            <v>T110430</v>
          </cell>
          <cell r="B144" t="str">
            <v>Investments available for sale</v>
          </cell>
        </row>
        <row r="145">
          <cell r="A145" t="str">
            <v>T110440</v>
          </cell>
          <cell r="B145" t="str">
            <v>Investments held to maturity</v>
          </cell>
        </row>
        <row r="146">
          <cell r="A146" t="str">
            <v>T110445</v>
          </cell>
          <cell r="B146" t="str">
            <v>Other receivables</v>
          </cell>
        </row>
        <row r="147">
          <cell r="A147" t="str">
            <v>T110450</v>
          </cell>
          <cell r="B147" t="str">
            <v>Investments in subsidiaries</v>
          </cell>
        </row>
        <row r="148">
          <cell r="A148" t="str">
            <v>T110460</v>
          </cell>
          <cell r="B148" t="str">
            <v>Investments in lease</v>
          </cell>
        </row>
        <row r="149">
          <cell r="A149" t="str">
            <v>T110470</v>
          </cell>
          <cell r="B149" t="str">
            <v>Financial assets at fair value through profit or loss</v>
          </cell>
        </row>
        <row r="150">
          <cell r="A150" t="str">
            <v>T1104</v>
          </cell>
          <cell r="B150" t="str">
            <v>Total long-term investments</v>
          </cell>
        </row>
        <row r="152">
          <cell r="A152" t="str">
            <v>T110</v>
          </cell>
          <cell r="B152" t="str">
            <v>Total non-current assets</v>
          </cell>
        </row>
        <row r="154">
          <cell r="A154" t="str">
            <v>T1</v>
          </cell>
          <cell r="B154" t="str">
            <v>Total assets</v>
          </cell>
        </row>
        <row r="156">
          <cell r="B156" t="str">
            <v>Liabilities and shareholders' equity</v>
          </cell>
        </row>
        <row r="158">
          <cell r="B158" t="str">
            <v>Accounts payable, accrued expenses and other creditors</v>
          </cell>
        </row>
        <row r="159">
          <cell r="A159" t="str">
            <v>T200110</v>
          </cell>
          <cell r="B159" t="str">
            <v>Trade payables</v>
          </cell>
        </row>
        <row r="160">
          <cell r="A160" t="str">
            <v>T200120</v>
          </cell>
          <cell r="B160" t="str">
            <v>Accrued liabilities</v>
          </cell>
        </row>
        <row r="161">
          <cell r="A161" t="str">
            <v>T200130</v>
          </cell>
          <cell r="B161" t="str">
            <v>Other payables and advances received</v>
          </cell>
        </row>
        <row r="162">
          <cell r="A162" t="str">
            <v>T200140</v>
          </cell>
          <cell r="B162" t="str">
            <v>Income tax payable</v>
          </cell>
        </row>
        <row r="163">
          <cell r="A163" t="str">
            <v>T200199</v>
          </cell>
          <cell r="B163" t="str">
            <v>Not used</v>
          </cell>
        </row>
        <row r="164">
          <cell r="A164" t="str">
            <v>T2001</v>
          </cell>
          <cell r="B164" t="str">
            <v>Accounts payable, accrued expenses and other creditors</v>
          </cell>
        </row>
        <row r="166">
          <cell r="B166" t="str">
            <v>Other taxes payable</v>
          </cell>
        </row>
        <row r="167">
          <cell r="A167" t="str">
            <v>T200210</v>
          </cell>
          <cell r="B167" t="str">
            <v>Other taxes payable</v>
          </cell>
        </row>
        <row r="168">
          <cell r="A168" t="str">
            <v>T200299</v>
          </cell>
          <cell r="B168" t="str">
            <v>Not used</v>
          </cell>
        </row>
        <row r="169">
          <cell r="A169" t="str">
            <v>T2002</v>
          </cell>
          <cell r="B169" t="str">
            <v>Total taxes payable</v>
          </cell>
        </row>
        <row r="171">
          <cell r="B171" t="str">
            <v>Short-term borrowings</v>
          </cell>
        </row>
        <row r="172">
          <cell r="A172" t="str">
            <v>T200310</v>
          </cell>
          <cell r="B172" t="str">
            <v>Bank loan in USD - fixed interest</v>
          </cell>
        </row>
        <row r="173">
          <cell r="A173" t="str">
            <v>T200320</v>
          </cell>
          <cell r="B173" t="str">
            <v>Bank loan in USD - floating interest</v>
          </cell>
        </row>
        <row r="174">
          <cell r="A174" t="str">
            <v>T200330</v>
          </cell>
          <cell r="B174" t="str">
            <v>Bank loan in  RR - fixed interest</v>
          </cell>
        </row>
        <row r="175">
          <cell r="A175" t="str">
            <v>T200399</v>
          </cell>
          <cell r="B175" t="str">
            <v>Not used</v>
          </cell>
        </row>
        <row r="176">
          <cell r="A176" t="str">
            <v>T2003</v>
          </cell>
          <cell r="B176" t="str">
            <v>Total short-term debt</v>
          </cell>
        </row>
        <row r="178">
          <cell r="A178" t="str">
            <v>T20</v>
          </cell>
          <cell r="B178" t="str">
            <v>Total current liabilities</v>
          </cell>
        </row>
        <row r="180">
          <cell r="B180" t="str">
            <v>Deffered tax liability</v>
          </cell>
        </row>
        <row r="181">
          <cell r="A181" t="str">
            <v>T210110</v>
          </cell>
          <cell r="B181" t="str">
            <v>Deffered tax liability</v>
          </cell>
        </row>
        <row r="182">
          <cell r="A182" t="str">
            <v>T210199</v>
          </cell>
          <cell r="B182" t="str">
            <v>Not used</v>
          </cell>
        </row>
        <row r="183">
          <cell r="A183" t="str">
            <v>T2101</v>
          </cell>
          <cell r="B183" t="str">
            <v>Total deffered tax liability</v>
          </cell>
        </row>
        <row r="185">
          <cell r="B185" t="str">
            <v>Long-term borrowings</v>
          </cell>
        </row>
        <row r="186">
          <cell r="A186" t="str">
            <v>T210210</v>
          </cell>
          <cell r="B186" t="str">
            <v>Bank loan in USD - fixed interest</v>
          </cell>
        </row>
        <row r="187">
          <cell r="A187" t="str">
            <v>T210220</v>
          </cell>
          <cell r="B187" t="str">
            <v>Bank loan in USD - floating interest</v>
          </cell>
        </row>
        <row r="188">
          <cell r="A188" t="str">
            <v>T210230</v>
          </cell>
          <cell r="B188" t="str">
            <v>Bank loan in  RR - fixed interest</v>
          </cell>
        </row>
        <row r="189">
          <cell r="A189" t="str">
            <v>T210299</v>
          </cell>
          <cell r="B189" t="str">
            <v>Not used</v>
          </cell>
        </row>
        <row r="190">
          <cell r="A190" t="str">
            <v>T2102</v>
          </cell>
          <cell r="B190" t="str">
            <v>Total short-term debt</v>
          </cell>
        </row>
        <row r="192">
          <cell r="B192" t="str">
            <v>Provision for earth replacement</v>
          </cell>
        </row>
        <row r="193">
          <cell r="A193" t="str">
            <v>T210310</v>
          </cell>
          <cell r="B193" t="str">
            <v>Provision for earth replacement b/f</v>
          </cell>
        </row>
        <row r="194">
          <cell r="A194" t="str">
            <v>T210320</v>
          </cell>
          <cell r="B194" t="str">
            <v>Reserve for new cavities created during the year</v>
          </cell>
        </row>
        <row r="195">
          <cell r="A195" t="str">
            <v>T210330</v>
          </cell>
          <cell r="B195" t="str">
            <v>Reduction of reserve for cavities filled during the year</v>
          </cell>
        </row>
        <row r="196">
          <cell r="A196" t="str">
            <v>T210340</v>
          </cell>
          <cell r="B196" t="str">
            <v>Change in estimate</v>
          </cell>
        </row>
        <row r="197">
          <cell r="A197" t="str">
            <v>T210350</v>
          </cell>
          <cell r="B197" t="str">
            <v>Increase in provision as a result of passage of time</v>
          </cell>
        </row>
        <row r="198">
          <cell r="A198" t="str">
            <v>T210399</v>
          </cell>
          <cell r="B198" t="str">
            <v>Not used</v>
          </cell>
        </row>
        <row r="199">
          <cell r="A199" t="str">
            <v>T2103</v>
          </cell>
          <cell r="B199" t="str">
            <v>Total provision for earth replacement</v>
          </cell>
        </row>
        <row r="201">
          <cell r="A201" t="str">
            <v>T21</v>
          </cell>
          <cell r="B201" t="str">
            <v>Total non current liabilities</v>
          </cell>
        </row>
        <row r="203">
          <cell r="B203" t="str">
            <v>Total liabilities</v>
          </cell>
        </row>
        <row r="206">
          <cell r="B206" t="str">
            <v>Shareholders' equty</v>
          </cell>
        </row>
        <row r="207">
          <cell r="A207" t="str">
            <v>T220100</v>
          </cell>
          <cell r="B207" t="str">
            <v>Share capital</v>
          </cell>
        </row>
        <row r="208">
          <cell r="A208" t="str">
            <v>T220200</v>
          </cell>
          <cell r="B208" t="str">
            <v>Fair value losses from investments available for sale, net</v>
          </cell>
        </row>
        <row r="209">
          <cell r="A209" t="str">
            <v>T2203</v>
          </cell>
          <cell r="B209" t="str">
            <v>Retained earnings</v>
          </cell>
        </row>
        <row r="210">
          <cell r="A210" t="str">
            <v>T220310</v>
          </cell>
          <cell r="B210" t="str">
            <v>Retained earnings, beginning of year</v>
          </cell>
        </row>
        <row r="211">
          <cell r="A211" t="str">
            <v>T220320</v>
          </cell>
          <cell r="B211" t="str">
            <v>Dividends declared</v>
          </cell>
        </row>
        <row r="212">
          <cell r="A212" t="str">
            <v>T220330</v>
          </cell>
          <cell r="B212" t="str">
            <v>Current year (earnings)/losses</v>
          </cell>
        </row>
        <row r="213">
          <cell r="A213" t="str">
            <v>T220400</v>
          </cell>
          <cell r="B213" t="str">
            <v>Translation difference</v>
          </cell>
        </row>
        <row r="214">
          <cell r="A214" t="str">
            <v>T220999</v>
          </cell>
          <cell r="B214" t="str">
            <v>Not used</v>
          </cell>
        </row>
        <row r="215">
          <cell r="A215" t="str">
            <v>T220</v>
          </cell>
          <cell r="B215" t="str">
            <v>Total shareholders' equity</v>
          </cell>
        </row>
        <row r="217">
          <cell r="A217" t="str">
            <v>T225000</v>
          </cell>
          <cell r="B217" t="str">
            <v>Minority Interest</v>
          </cell>
        </row>
        <row r="219">
          <cell r="A219" t="str">
            <v>T22</v>
          </cell>
          <cell r="B219" t="str">
            <v>Total equity</v>
          </cell>
        </row>
        <row r="221">
          <cell r="A221" t="str">
            <v>T2</v>
          </cell>
          <cell r="B221" t="str">
            <v>Total liabilities and equity</v>
          </cell>
        </row>
        <row r="225">
          <cell r="A225" t="str">
            <v>T4000</v>
          </cell>
          <cell r="B225" t="str">
            <v xml:space="preserve">Sales  </v>
          </cell>
        </row>
        <row r="226">
          <cell r="A226" t="str">
            <v>T40001</v>
          </cell>
          <cell r="B226" t="str">
            <v>Export</v>
          </cell>
        </row>
        <row r="227">
          <cell r="A227" t="str">
            <v>T400011</v>
          </cell>
          <cell r="B227" t="str">
            <v>WMOP (ex)</v>
          </cell>
        </row>
        <row r="228">
          <cell r="A228" t="str">
            <v>T400012</v>
          </cell>
          <cell r="B228" t="str">
            <v>PMOP (ex)</v>
          </cell>
        </row>
        <row r="229">
          <cell r="A229" t="str">
            <v>T400013</v>
          </cell>
          <cell r="B229" t="str">
            <v>GMOP (ex)</v>
          </cell>
        </row>
        <row r="230">
          <cell r="A230" t="str">
            <v>T400019</v>
          </cell>
          <cell r="B230" t="str">
            <v>Other (ex)</v>
          </cell>
        </row>
        <row r="231">
          <cell r="A231" t="str">
            <v>T40002</v>
          </cell>
          <cell r="B231" t="str">
            <v>Domestic</v>
          </cell>
        </row>
        <row r="232">
          <cell r="A232" t="str">
            <v>T400021</v>
          </cell>
          <cell r="B232" t="str">
            <v>WMOP (dom)</v>
          </cell>
        </row>
        <row r="233">
          <cell r="A233" t="str">
            <v>T400022</v>
          </cell>
          <cell r="B233" t="str">
            <v>PMOP (dom)</v>
          </cell>
        </row>
        <row r="234">
          <cell r="A234" t="str">
            <v>T400023</v>
          </cell>
          <cell r="B234" t="str">
            <v>GMOP (dom)</v>
          </cell>
        </row>
        <row r="235">
          <cell r="A235" t="str">
            <v>T400029</v>
          </cell>
          <cell r="B235" t="str">
            <v>Other (dom)</v>
          </cell>
        </row>
        <row r="236">
          <cell r="A236" t="str">
            <v>T40003</v>
          </cell>
          <cell r="B236" t="str">
            <v>Other revenues</v>
          </cell>
        </row>
        <row r="237">
          <cell r="A237" t="str">
            <v>T400031</v>
          </cell>
          <cell r="B237" t="str">
            <v>Transportation</v>
          </cell>
        </row>
        <row r="238">
          <cell r="A238" t="str">
            <v>T400039</v>
          </cell>
          <cell r="B238" t="str">
            <v>Other revenues</v>
          </cell>
        </row>
        <row r="239">
          <cell r="B239" t="str">
            <v/>
          </cell>
        </row>
        <row r="240">
          <cell r="A240" t="str">
            <v>T4005</v>
          </cell>
          <cell r="B240" t="str">
            <v>Cost of sales</v>
          </cell>
        </row>
        <row r="241">
          <cell r="A241" t="str">
            <v>T400510</v>
          </cell>
          <cell r="B241" t="str">
            <v>Materials and components used</v>
          </cell>
        </row>
        <row r="242">
          <cell r="A242" t="str">
            <v>T40052</v>
          </cell>
          <cell r="B242" t="str">
            <v>Fuel and energy</v>
          </cell>
        </row>
        <row r="243">
          <cell r="A243" t="str">
            <v>T400521</v>
          </cell>
          <cell r="B243" t="str">
            <v>Fuel</v>
          </cell>
        </row>
        <row r="244">
          <cell r="A244" t="str">
            <v>T400522</v>
          </cell>
          <cell r="B244" t="str">
            <v>Energy</v>
          </cell>
        </row>
        <row r="245">
          <cell r="A245" t="str">
            <v>T400523</v>
          </cell>
          <cell r="B245" t="str">
            <v>Water</v>
          </cell>
        </row>
        <row r="246">
          <cell r="A246" t="str">
            <v>T40053</v>
          </cell>
          <cell r="B246" t="str">
            <v>Labour cost</v>
          </cell>
        </row>
        <row r="247">
          <cell r="A247" t="str">
            <v>T400531</v>
          </cell>
          <cell r="B247" t="str">
            <v>Salary</v>
          </cell>
        </row>
        <row r="248">
          <cell r="A248" t="str">
            <v>T400532</v>
          </cell>
          <cell r="B248" t="str">
            <v>Bonuses and compensations</v>
          </cell>
        </row>
        <row r="249">
          <cell r="A249" t="str">
            <v>T400533</v>
          </cell>
          <cell r="B249" t="str">
            <v>Salary related taxes</v>
          </cell>
        </row>
        <row r="250">
          <cell r="A250" t="str">
            <v>T400540</v>
          </cell>
          <cell r="B250" t="str">
            <v>Depreciation</v>
          </cell>
        </row>
        <row r="251">
          <cell r="A251" t="str">
            <v>T400550</v>
          </cell>
          <cell r="B251" t="str">
            <v>Change in WIP and FG</v>
          </cell>
        </row>
        <row r="252">
          <cell r="A252" t="str">
            <v>T400599</v>
          </cell>
          <cell r="B252" t="str">
            <v>Other</v>
          </cell>
        </row>
        <row r="253">
          <cell r="B253" t="str">
            <v/>
          </cell>
        </row>
        <row r="254">
          <cell r="A254" t="str">
            <v>T400</v>
          </cell>
          <cell r="B254" t="str">
            <v>Gross profit</v>
          </cell>
        </row>
        <row r="256">
          <cell r="A256" t="str">
            <v>T4051</v>
          </cell>
          <cell r="B256" t="str">
            <v>Operating expenses (OPEX)</v>
          </cell>
        </row>
        <row r="257">
          <cell r="A257" t="str">
            <v>T405120</v>
          </cell>
          <cell r="B257" t="str">
            <v>Goodwill impairment</v>
          </cell>
        </row>
        <row r="258">
          <cell r="A258" t="str">
            <v>T405130</v>
          </cell>
          <cell r="B258" t="str">
            <v>Transactions with property, net</v>
          </cell>
        </row>
        <row r="259">
          <cell r="A259" t="str">
            <v>T405140</v>
          </cell>
          <cell r="B259" t="str">
            <v>Bad debt provision</v>
          </cell>
        </row>
        <row r="260">
          <cell r="A260" t="str">
            <v>T405150</v>
          </cell>
          <cell r="B260" t="str">
            <v>Other operating expense, net</v>
          </cell>
        </row>
        <row r="261">
          <cell r="B261" t="str">
            <v/>
          </cell>
        </row>
        <row r="262">
          <cell r="A262" t="str">
            <v>T40</v>
          </cell>
          <cell r="B262" t="str">
            <v>Operating income</v>
          </cell>
        </row>
        <row r="263">
          <cell r="B263" t="str">
            <v/>
          </cell>
        </row>
        <row r="264">
          <cell r="A264" t="str">
            <v>T4101</v>
          </cell>
          <cell r="B264" t="str">
            <v>General and Administrative expenses (G&amp;A)</v>
          </cell>
        </row>
        <row r="265">
          <cell r="A265" t="str">
            <v>T410110</v>
          </cell>
          <cell r="B265" t="str">
            <v>Materials and components used</v>
          </cell>
        </row>
        <row r="266">
          <cell r="A266" t="str">
            <v>T41012</v>
          </cell>
          <cell r="B266" t="str">
            <v>Fuel and energy</v>
          </cell>
        </row>
        <row r="267">
          <cell r="A267" t="str">
            <v>T410121</v>
          </cell>
          <cell r="B267" t="str">
            <v>Fuel</v>
          </cell>
        </row>
        <row r="268">
          <cell r="A268" t="str">
            <v>T410122</v>
          </cell>
          <cell r="B268" t="str">
            <v>Energy</v>
          </cell>
        </row>
        <row r="269">
          <cell r="A269" t="str">
            <v>T410123</v>
          </cell>
          <cell r="B269" t="str">
            <v>Water</v>
          </cell>
        </row>
        <row r="270">
          <cell r="A270" t="str">
            <v>T41013</v>
          </cell>
          <cell r="B270" t="str">
            <v>Labour cost</v>
          </cell>
        </row>
        <row r="271">
          <cell r="A271" t="str">
            <v>T410131</v>
          </cell>
          <cell r="B271" t="str">
            <v>Salary</v>
          </cell>
        </row>
        <row r="272">
          <cell r="A272" t="str">
            <v>T410132</v>
          </cell>
          <cell r="B272" t="str">
            <v>Bonuses and compensations</v>
          </cell>
        </row>
        <row r="273">
          <cell r="A273" t="str">
            <v>T410133</v>
          </cell>
          <cell r="B273" t="str">
            <v>Salary related taxes</v>
          </cell>
        </row>
        <row r="274">
          <cell r="A274" t="str">
            <v>T410141</v>
          </cell>
          <cell r="B274" t="str">
            <v>Depreciation</v>
          </cell>
        </row>
        <row r="275">
          <cell r="A275" t="str">
            <v>T410142</v>
          </cell>
          <cell r="B275" t="str">
            <v>Audit</v>
          </cell>
        </row>
        <row r="276">
          <cell r="A276" t="str">
            <v>T410143</v>
          </cell>
          <cell r="B276" t="str">
            <v>Legal</v>
          </cell>
        </row>
        <row r="277">
          <cell r="A277" t="str">
            <v>T410144</v>
          </cell>
          <cell r="B277" t="str">
            <v>Insurance</v>
          </cell>
        </row>
        <row r="278">
          <cell r="A278" t="str">
            <v>T410145</v>
          </cell>
          <cell r="B278" t="str">
            <v>R&amp;D</v>
          </cell>
        </row>
        <row r="279">
          <cell r="A279" t="str">
            <v>T410146</v>
          </cell>
          <cell r="B279" t="str">
            <v>Representative costs</v>
          </cell>
        </row>
        <row r="280">
          <cell r="A280" t="str">
            <v>T410147</v>
          </cell>
          <cell r="B280" t="str">
            <v>Communication and IS services</v>
          </cell>
        </row>
        <row r="281">
          <cell r="A281" t="str">
            <v>T410151</v>
          </cell>
          <cell r="B281" t="str">
            <v>Bank charges</v>
          </cell>
        </row>
        <row r="282">
          <cell r="A282" t="str">
            <v>T410152</v>
          </cell>
          <cell r="B282" t="str">
            <v>Charity</v>
          </cell>
        </row>
        <row r="283">
          <cell r="A283" t="str">
            <v>T410148</v>
          </cell>
          <cell r="B283" t="str">
            <v>Rent&amp;leasing</v>
          </cell>
        </row>
        <row r="284">
          <cell r="A284" t="str">
            <v>T410149</v>
          </cell>
          <cell r="B284" t="str">
            <v>Education</v>
          </cell>
        </row>
        <row r="285">
          <cell r="A285" t="str">
            <v>T410150</v>
          </cell>
          <cell r="B285" t="str">
            <v>Taxes other than income taxes</v>
          </cell>
        </row>
        <row r="286">
          <cell r="A286" t="str">
            <v>T410199</v>
          </cell>
          <cell r="B286" t="str">
            <v>Other services</v>
          </cell>
        </row>
        <row r="287">
          <cell r="B287" t="str">
            <v/>
          </cell>
        </row>
        <row r="288">
          <cell r="A288" t="str">
            <v>T4102</v>
          </cell>
          <cell r="B288" t="str">
            <v>Distribution expenses</v>
          </cell>
        </row>
        <row r="289">
          <cell r="A289" t="str">
            <v>T410210</v>
          </cell>
          <cell r="B289" t="str">
            <v>Freight</v>
          </cell>
        </row>
        <row r="290">
          <cell r="A290" t="str">
            <v>T410220</v>
          </cell>
          <cell r="B290" t="str">
            <v>Transhipment</v>
          </cell>
        </row>
        <row r="291">
          <cell r="A291" t="str">
            <v>T410230</v>
          </cell>
          <cell r="B291" t="str">
            <v>Railway Tariff</v>
          </cell>
        </row>
        <row r="292">
          <cell r="A292" t="str">
            <v>T410240</v>
          </cell>
          <cell r="B292" t="str">
            <v>Inspection</v>
          </cell>
        </row>
        <row r="293">
          <cell r="A293" t="str">
            <v>T410250</v>
          </cell>
          <cell r="B293" t="str">
            <v>Insurance</v>
          </cell>
        </row>
        <row r="294">
          <cell r="A294" t="str">
            <v>T410260</v>
          </cell>
          <cell r="B294" t="str">
            <v>Commissions</v>
          </cell>
        </row>
        <row r="295">
          <cell r="A295" t="str">
            <v>T410270</v>
          </cell>
          <cell r="B295" t="str">
            <v>Uralkali trading administrative costs</v>
          </cell>
        </row>
        <row r="296">
          <cell r="A296" t="str">
            <v>T410280</v>
          </cell>
          <cell r="B296" t="str">
            <v>Transport repairs and maintenance</v>
          </cell>
        </row>
        <row r="297">
          <cell r="A297" t="str">
            <v>T410290</v>
          </cell>
          <cell r="B297" t="str">
            <v>Depreciation</v>
          </cell>
        </row>
        <row r="298">
          <cell r="A298" t="str">
            <v>T410299</v>
          </cell>
          <cell r="B298" t="str">
            <v>Other</v>
          </cell>
        </row>
        <row r="300">
          <cell r="A300" t="str">
            <v>T41</v>
          </cell>
          <cell r="B300" t="str">
            <v>Operating income</v>
          </cell>
        </row>
        <row r="302">
          <cell r="A302" t="str">
            <v>T4103</v>
          </cell>
          <cell r="B302" t="str">
            <v>Finance costs (income), net</v>
          </cell>
        </row>
        <row r="303">
          <cell r="A303" t="str">
            <v>T410311</v>
          </cell>
          <cell r="B303" t="str">
            <v>Interest expense</v>
          </cell>
        </row>
        <row r="304">
          <cell r="A304" t="str">
            <v>T410312</v>
          </cell>
          <cell r="B304" t="str">
            <v>Interest income</v>
          </cell>
        </row>
        <row r="305">
          <cell r="A305" t="str">
            <v>T410320</v>
          </cell>
          <cell r="B305" t="str">
            <v>Dividend income</v>
          </cell>
        </row>
        <row r="306">
          <cell r="A306" t="str">
            <v>T410331</v>
          </cell>
          <cell r="B306" t="str">
            <v>Gain on disposal of available for sale investments</v>
          </cell>
        </row>
        <row r="307">
          <cell r="A307" t="str">
            <v>T410332</v>
          </cell>
          <cell r="B307" t="str">
            <v>Loss on disposal of available for sale investments</v>
          </cell>
        </row>
        <row r="308">
          <cell r="A308" t="str">
            <v>T410335</v>
          </cell>
          <cell r="B308" t="str">
            <v>fair value gains/losses on investments</v>
          </cell>
        </row>
        <row r="309">
          <cell r="A309" t="str">
            <v>T410340</v>
          </cell>
          <cell r="B309" t="str">
            <v>Share of net loss / (income) of joint ventures</v>
          </cell>
        </row>
        <row r="310">
          <cell r="A310" t="str">
            <v>T410350</v>
          </cell>
          <cell r="B310" t="str">
            <v>Foreign exchange loss / (gain)</v>
          </cell>
        </row>
        <row r="311">
          <cell r="A311" t="str">
            <v>T410360</v>
          </cell>
          <cell r="B311" t="str">
            <v>Monetary loss</v>
          </cell>
        </row>
        <row r="312">
          <cell r="B312" t="str">
            <v/>
          </cell>
        </row>
        <row r="313">
          <cell r="A313" t="str">
            <v>T42</v>
          </cell>
          <cell r="B313" t="str">
            <v>Income before taxation and minority interests</v>
          </cell>
        </row>
        <row r="315">
          <cell r="A315" t="str">
            <v>T4300</v>
          </cell>
          <cell r="B315" t="str">
            <v>Income tax expense</v>
          </cell>
        </row>
        <row r="316">
          <cell r="A316" t="str">
            <v>T430010</v>
          </cell>
          <cell r="B316" t="str">
            <v>Current income tax expense</v>
          </cell>
        </row>
        <row r="317">
          <cell r="A317" t="str">
            <v>T430020</v>
          </cell>
          <cell r="B317" t="str">
            <v>Deferred tax expense on unremitted earnings</v>
          </cell>
        </row>
        <row r="319">
          <cell r="A319" t="str">
            <v>T44</v>
          </cell>
          <cell r="B319" t="str">
            <v>Income after taxation</v>
          </cell>
        </row>
        <row r="321">
          <cell r="A321" t="str">
            <v>T450000</v>
          </cell>
          <cell r="B321" t="str">
            <v>Minority interest share of loss/ (income)</v>
          </cell>
        </row>
        <row r="322">
          <cell r="B322" t="str">
            <v/>
          </cell>
        </row>
        <row r="323">
          <cell r="A323" t="str">
            <v>T4</v>
          </cell>
          <cell r="B323" t="str">
            <v>Net (income)/loss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
    </sheetNames>
    <sheetDataSet>
      <sheetData sheetId="0"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_results"/>
    </sheetNames>
    <sheetDataSet>
      <sheetData sheetId="0"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Fin &amp; Publ"/>
      <sheetName val="Data"/>
      <sheetName val="APP Group T"/>
      <sheetName val="5 Util &amp; Telco"/>
      <sheetName val="6 Inds &amp; Comm"/>
      <sheetName val="7 ERP"/>
      <sheetName val="8 Serv &amp; Sol"/>
      <sheetName val="4 Fin _ Publ"/>
      <sheetName val="осв 2003"/>
      <sheetName val="SPR"/>
      <sheetName val="ФС"/>
    </sheetNames>
    <sheetDataSet>
      <sheetData sheetId="0" refreshError="1">
        <row r="8">
          <cell r="B8">
            <v>0</v>
          </cell>
          <cell r="D8">
            <v>0</v>
          </cell>
          <cell r="F8">
            <v>0</v>
          </cell>
          <cell r="H8">
            <v>0</v>
          </cell>
          <cell r="J8">
            <v>0</v>
          </cell>
          <cell r="L8">
            <v>0</v>
          </cell>
          <cell r="N8">
            <v>0</v>
          </cell>
          <cell r="P8">
            <v>0</v>
          </cell>
          <cell r="R8">
            <v>0</v>
          </cell>
          <cell r="T8">
            <v>0</v>
          </cell>
          <cell r="V8">
            <v>0</v>
          </cell>
          <cell r="X8">
            <v>0</v>
          </cell>
          <cell r="Z8">
            <v>0</v>
          </cell>
        </row>
        <row r="9">
          <cell r="B9">
            <v>0</v>
          </cell>
          <cell r="D9">
            <v>0</v>
          </cell>
          <cell r="F9">
            <v>0</v>
          </cell>
          <cell r="H9">
            <v>0</v>
          </cell>
          <cell r="J9">
            <v>0</v>
          </cell>
          <cell r="L9">
            <v>0</v>
          </cell>
          <cell r="N9">
            <v>0</v>
          </cell>
          <cell r="P9">
            <v>0</v>
          </cell>
          <cell r="R9">
            <v>0</v>
          </cell>
          <cell r="T9">
            <v>0</v>
          </cell>
          <cell r="V9">
            <v>0</v>
          </cell>
          <cell r="X9">
            <v>0</v>
          </cell>
          <cell r="Z9">
            <v>0</v>
          </cell>
        </row>
        <row r="11">
          <cell r="B11">
            <v>0</v>
          </cell>
          <cell r="D11">
            <v>0</v>
          </cell>
          <cell r="F11">
            <v>0</v>
          </cell>
          <cell r="H11">
            <v>0</v>
          </cell>
          <cell r="J11">
            <v>0</v>
          </cell>
          <cell r="L11">
            <v>0</v>
          </cell>
          <cell r="N11">
            <v>0</v>
          </cell>
          <cell r="P11">
            <v>0</v>
          </cell>
          <cell r="R11">
            <v>0</v>
          </cell>
          <cell r="T11">
            <v>0</v>
          </cell>
          <cell r="V11">
            <v>0</v>
          </cell>
          <cell r="X11">
            <v>0</v>
          </cell>
          <cell r="Z11">
            <v>0</v>
          </cell>
        </row>
        <row r="14">
          <cell r="B14">
            <v>0</v>
          </cell>
          <cell r="D14">
            <v>0</v>
          </cell>
          <cell r="F14">
            <v>0</v>
          </cell>
          <cell r="H14">
            <v>0</v>
          </cell>
          <cell r="J14">
            <v>0</v>
          </cell>
          <cell r="L14">
            <v>0</v>
          </cell>
          <cell r="N14">
            <v>0</v>
          </cell>
          <cell r="P14">
            <v>0</v>
          </cell>
          <cell r="R14">
            <v>0</v>
          </cell>
          <cell r="T14">
            <v>0</v>
          </cell>
          <cell r="V14">
            <v>0</v>
          </cell>
          <cell r="X14">
            <v>0</v>
          </cell>
          <cell r="Z14">
            <v>0</v>
          </cell>
        </row>
        <row r="15">
          <cell r="B15">
            <v>0</v>
          </cell>
          <cell r="D15">
            <v>0</v>
          </cell>
          <cell r="F15">
            <v>0</v>
          </cell>
          <cell r="H15">
            <v>0</v>
          </cell>
          <cell r="J15">
            <v>0</v>
          </cell>
          <cell r="L15">
            <v>0</v>
          </cell>
          <cell r="N15">
            <v>0</v>
          </cell>
          <cell r="P15">
            <v>0</v>
          </cell>
          <cell r="R15">
            <v>0</v>
          </cell>
          <cell r="T15">
            <v>0</v>
          </cell>
          <cell r="V15">
            <v>0</v>
          </cell>
          <cell r="X15">
            <v>0</v>
          </cell>
          <cell r="Z15">
            <v>0</v>
          </cell>
        </row>
        <row r="17">
          <cell r="B17">
            <v>0</v>
          </cell>
          <cell r="D17">
            <v>0</v>
          </cell>
          <cell r="F17">
            <v>0</v>
          </cell>
          <cell r="H17">
            <v>0</v>
          </cell>
          <cell r="J17">
            <v>0</v>
          </cell>
          <cell r="L17">
            <v>0</v>
          </cell>
          <cell r="N17">
            <v>0</v>
          </cell>
          <cell r="P17">
            <v>0</v>
          </cell>
          <cell r="R17">
            <v>0</v>
          </cell>
          <cell r="T17">
            <v>0</v>
          </cell>
          <cell r="V17">
            <v>0</v>
          </cell>
          <cell r="X17">
            <v>0</v>
          </cell>
          <cell r="Z17">
            <v>0</v>
          </cell>
        </row>
        <row r="19">
          <cell r="B19">
            <v>0</v>
          </cell>
          <cell r="D19">
            <v>0</v>
          </cell>
          <cell r="F19">
            <v>0</v>
          </cell>
          <cell r="H19">
            <v>0</v>
          </cell>
          <cell r="J19">
            <v>0</v>
          </cell>
          <cell r="L19">
            <v>0</v>
          </cell>
          <cell r="N19">
            <v>0</v>
          </cell>
          <cell r="P19">
            <v>0</v>
          </cell>
          <cell r="R19">
            <v>0</v>
          </cell>
          <cell r="T19">
            <v>0</v>
          </cell>
          <cell r="V19">
            <v>0</v>
          </cell>
          <cell r="X19">
            <v>0</v>
          </cell>
          <cell r="Z19">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равочники"/>
      <sheetName val="Макропоказатели"/>
      <sheetName val="Смета"/>
      <sheetName val="Распределение"/>
      <sheetName val="Смета_ФУК"/>
      <sheetName val="Продукты"/>
      <sheetName val="Запасы_сырье"/>
      <sheetName val="Запасы_ГП"/>
      <sheetName val="Персонал"/>
      <sheetName val="Персонал_ФУК"/>
      <sheetName val="Резервы_премии"/>
      <sheetName val="Резервы_отпуск"/>
      <sheetName val="ТК_оплаты"/>
      <sheetName val="ИП"/>
      <sheetName val="Проверки"/>
      <sheetName val="Меню"/>
      <sheetName val="Лист1"/>
      <sheetName val="4 Fin &amp; Pub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равочники"/>
      <sheetName val="Макропоказатели"/>
    </sheetNames>
    <sheetDataSet>
      <sheetData sheetId="0" refreshError="1"/>
      <sheetData sheetId="1"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Гр5(о)"/>
    </sheetNames>
    <sheetDataSet>
      <sheetData sheetId="0"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FS"/>
      <sheetName val="CF"/>
      <sheetName val="IFRS"/>
      <sheetName val="IAS_05d"/>
      <sheetName val="Journals"/>
      <sheetName val="2.1"/>
      <sheetName val="2.2"/>
      <sheetName val="2.3"/>
      <sheetName val="2.4"/>
      <sheetName val="2.5"/>
      <sheetName val="2.7"/>
      <sheetName val="3.1"/>
      <sheetName val="3.2_OB"/>
      <sheetName val="3.2_CB"/>
      <sheetName val="3.3"/>
      <sheetName val="3.4"/>
      <sheetName val="3.5"/>
      <sheetName val="3.6"/>
      <sheetName val="3.9"/>
      <sheetName val="IFRSMapping"/>
      <sheetName val="Main"/>
      <sheetName val="DT 6m_02"/>
      <sheetName val="Inv_1"/>
      <sheetName val="NMG"/>
      <sheetName val="3.2"/>
      <sheetName val="MassTrail"/>
      <sheetName val="FS Interim"/>
      <sheetName val="справочники"/>
    </sheetNames>
    <sheetDataSet>
      <sheetData sheetId="0" refreshError="1"/>
      <sheetData sheetId="1" refreshError="1"/>
      <sheetData sheetId="2" refreshError="1"/>
      <sheetData sheetId="3" refreshError="1"/>
      <sheetData sheetId="4" refreshError="1"/>
      <sheetData sheetId="5" refreshError="1">
        <row r="1">
          <cell r="C1" t="str">
            <v>Перечень поправок</v>
          </cell>
        </row>
        <row r="5">
          <cell r="F5" t="str">
            <v>OK</v>
          </cell>
          <cell r="G5" t="str">
            <v>ERROR</v>
          </cell>
          <cell r="H5" t="str">
            <v>OK</v>
          </cell>
          <cell r="I5" t="str">
            <v>OK</v>
          </cell>
        </row>
        <row r="6">
          <cell r="A6" t="str">
            <v>#</v>
          </cell>
          <cell r="B6" t="str">
            <v>Группа</v>
          </cell>
          <cell r="C6" t="str">
            <v>Описание</v>
          </cell>
          <cell r="D6" t="str">
            <v>Наименование</v>
          </cell>
          <cell r="E6" t="str">
            <v>Код МСФО</v>
          </cell>
          <cell r="F6">
            <v>38353</v>
          </cell>
          <cell r="G6">
            <v>38717</v>
          </cell>
          <cell r="H6">
            <v>0</v>
          </cell>
          <cell r="I6">
            <v>0</v>
          </cell>
          <cell r="J6">
            <v>0</v>
          </cell>
        </row>
        <row r="8">
          <cell r="C8" t="e">
            <v>#REF!</v>
          </cell>
          <cell r="F8">
            <v>0</v>
          </cell>
          <cell r="G8">
            <v>5.7910000083211344E-2</v>
          </cell>
          <cell r="H8" t="e">
            <v>#REF!</v>
          </cell>
          <cell r="I8" t="e">
            <v>#REF!</v>
          </cell>
          <cell r="J8" t="e">
            <v>#REF!</v>
          </cell>
        </row>
        <row r="10">
          <cell r="A10" t="str">
            <v>2.1</v>
          </cell>
          <cell r="B10" t="str">
            <v>Поправка по МСФО</v>
          </cell>
          <cell r="C10" t="str">
            <v>Корректировка себестоимости - переклассификация материалов, приобретенных у компаний группы, на внешних поставщиков</v>
          </cell>
          <cell r="D10" t="str">
            <v>Себестоимость - сырье и материалы - консолидируемые компании</v>
          </cell>
          <cell r="E10" t="str">
            <v>PL-CS-150-I1</v>
          </cell>
          <cell r="G10">
            <v>-308281.23780999996</v>
          </cell>
        </row>
        <row r="11">
          <cell r="A11" t="str">
            <v>2.1</v>
          </cell>
          <cell r="B11" t="str">
            <v>Поправка по МСФО</v>
          </cell>
          <cell r="C11" t="str">
            <v>Корректировка себестоимости - переклассификация материалов, приобретенных у компаний группы, на внешних поставщиков</v>
          </cell>
          <cell r="D11" t="str">
            <v>Себестоимость - сырье и материалы - прочие компании</v>
          </cell>
          <cell r="E11" t="str">
            <v>PL-CS-150-I0</v>
          </cell>
          <cell r="G11">
            <v>308281.23780999996</v>
          </cell>
        </row>
        <row r="12">
          <cell r="A12" t="str">
            <v>2.1</v>
          </cell>
          <cell r="B12" t="str">
            <v>Поправка по МСФО</v>
          </cell>
          <cell r="C12" t="str">
            <v>Корректировка себестоимости - переклассификация материалов, приобретенных у компаний группы, на внешних поставщиков</v>
          </cell>
          <cell r="D12" t="str">
            <v>Себестоимость - товары для перепродажи - прочие товары, работы, услуги - консолидируемые компании</v>
          </cell>
          <cell r="E12" t="str">
            <v>PL-CS-162-I1</v>
          </cell>
          <cell r="G12">
            <v>-1537</v>
          </cell>
        </row>
        <row r="13">
          <cell r="A13" t="str">
            <v>2.1</v>
          </cell>
          <cell r="B13" t="str">
            <v>Поправка по МСФО</v>
          </cell>
          <cell r="C13" t="str">
            <v>Корректировка себестоимости - переклассификация материалов, приобретенных у компаний группы, на внешних поставщиков</v>
          </cell>
          <cell r="D13" t="str">
            <v>Себестоимость - товары для перепродажи - прочие товары, работы, услуги - прочие компании</v>
          </cell>
          <cell r="E13" t="str">
            <v>PL-CS-162-I0</v>
          </cell>
          <cell r="G13">
            <v>1537</v>
          </cell>
        </row>
        <row r="14">
          <cell r="A14" t="str">
            <v>2.1</v>
          </cell>
          <cell r="B14" t="str">
            <v>Поправка по МСФО</v>
          </cell>
          <cell r="C14" t="str">
            <v>Корректировка себестоимости - переклассификация материалов, приобретенных у компаний группы, на внешних поставщиков</v>
          </cell>
          <cell r="D14" t="str">
            <v>Себестоимость - товары для перепродажи - прочие товары, работы, услуги - консолидируемые компании</v>
          </cell>
          <cell r="E14" t="str">
            <v>PL-CS-162-I1</v>
          </cell>
          <cell r="G14">
            <v>-32998</v>
          </cell>
        </row>
        <row r="15">
          <cell r="A15" t="str">
            <v>2.1</v>
          </cell>
          <cell r="B15" t="str">
            <v>Поправка по МСФО</v>
          </cell>
          <cell r="C15" t="str">
            <v>Корректировка себестоимости - переклассификация материалов, приобретенных у компаний группы, на внешних поставщиков</v>
          </cell>
          <cell r="D15" t="str">
            <v>Себестоимость - товары для перепродажи - минеральные удобрения - прочие компании</v>
          </cell>
          <cell r="E15" t="str">
            <v>PL-CS-160-I0</v>
          </cell>
          <cell r="G15">
            <v>32998</v>
          </cell>
        </row>
        <row r="17">
          <cell r="A17" t="str">
            <v>2.2</v>
          </cell>
          <cell r="B17" t="str">
            <v>Поправка по МСФО</v>
          </cell>
          <cell r="C17" t="str">
            <v>Переклассификация изменений НЗП и готовой продукции по элементам себестоимости</v>
          </cell>
          <cell r="D17" t="str">
            <v>Себестоимость - транспортные расходы - прочие компании</v>
          </cell>
          <cell r="E17" t="str">
            <v>PL-CS-100-I0</v>
          </cell>
          <cell r="G17">
            <v>-2343.3089555689849</v>
          </cell>
        </row>
        <row r="18">
          <cell r="A18" t="str">
            <v>2.2</v>
          </cell>
          <cell r="B18" t="str">
            <v>Поправка по МСФО</v>
          </cell>
          <cell r="C18" t="str">
            <v>Переклассификация изменений НЗП и готовой продукции по элементам себестоимости</v>
          </cell>
          <cell r="D18" t="str">
            <v>Себестоимость - амортизационные расходы</v>
          </cell>
          <cell r="E18" t="str">
            <v>PL-CS-120</v>
          </cell>
          <cell r="G18">
            <v>-6779.851868519655</v>
          </cell>
        </row>
        <row r="19">
          <cell r="A19" t="str">
            <v>2.2</v>
          </cell>
          <cell r="B19" t="str">
            <v>Поправка по МСФО</v>
          </cell>
          <cell r="C19" t="str">
            <v>Переклассификация изменений НЗП и готовой продукции по элементам себестоимости</v>
          </cell>
          <cell r="D19" t="str">
            <v>Себестоимость - ремонт и обслуживание - прочие компании</v>
          </cell>
          <cell r="E19" t="str">
            <v>PL-CS-130-I0</v>
          </cell>
          <cell r="G19">
            <v>-6907.1728180206173</v>
          </cell>
        </row>
        <row r="20">
          <cell r="A20" t="str">
            <v>2.2</v>
          </cell>
          <cell r="B20" t="str">
            <v>Поправка по МСФО</v>
          </cell>
          <cell r="C20" t="str">
            <v>Переклассификация изменений НЗП и готовой продукции по элементам себестоимости</v>
          </cell>
          <cell r="D20" t="str">
            <v>Себестоимость - сырье и материалы - прочие компании</v>
          </cell>
          <cell r="E20" t="str">
            <v>PL-CS-150-I0</v>
          </cell>
          <cell r="G20">
            <v>-113191.16156584596</v>
          </cell>
        </row>
        <row r="21">
          <cell r="A21" t="str">
            <v>2.2</v>
          </cell>
          <cell r="B21" t="str">
            <v>Поправка по МСФО</v>
          </cell>
          <cell r="C21" t="str">
            <v>Переклассификация изменений НЗП и готовой продукции по элементам себестоимости</v>
          </cell>
          <cell r="D21" t="str">
            <v>Себестоимость - электроэнергия и коммунальные услуги - прочие компании</v>
          </cell>
          <cell r="E21" t="str">
            <v>PL-CS-170-I0</v>
          </cell>
          <cell r="G21">
            <v>-45933.872587634833</v>
          </cell>
        </row>
        <row r="22">
          <cell r="A22" t="str">
            <v>2.2</v>
          </cell>
          <cell r="B22" t="str">
            <v>Поправка по МСФО</v>
          </cell>
          <cell r="C22" t="str">
            <v>Переклассификация изменений НЗП и готовой продукции по элементам себестоимости</v>
          </cell>
          <cell r="D22" t="str">
            <v>Себестоимость - расходы на оплату труда и ЕСН</v>
          </cell>
          <cell r="E22" t="str">
            <v>PL-CS-110</v>
          </cell>
          <cell r="G22">
            <v>-33936.103547463128</v>
          </cell>
        </row>
        <row r="23">
          <cell r="A23" t="str">
            <v>2.2</v>
          </cell>
          <cell r="B23" t="str">
            <v>Поправка по МСФО</v>
          </cell>
          <cell r="C23" t="str">
            <v>Переклассификация изменений НЗП и готовой продукции по элементам себестоимости</v>
          </cell>
          <cell r="D23" t="str">
            <v xml:space="preserve">Себестоимость - прочие расходы - прочие компании </v>
          </cell>
          <cell r="E23" t="str">
            <v>PL-CS-180-I0</v>
          </cell>
          <cell r="G23">
            <v>209091.47134305313</v>
          </cell>
        </row>
        <row r="25">
          <cell r="A25" t="str">
            <v>2.3</v>
          </cell>
          <cell r="B25" t="str">
            <v>Переклассификация</v>
          </cell>
          <cell r="C25" t="str">
            <v>Переклассификация кредиторской задолженности по приобретению ОС</v>
          </cell>
          <cell r="D25" t="str">
            <v>Торговая кредиторская задолженность - прочие компании</v>
          </cell>
          <cell r="E25" t="str">
            <v>L-C-100-I0</v>
          </cell>
          <cell r="F25">
            <v>1459</v>
          </cell>
          <cell r="G25">
            <v>2811.0520000000001</v>
          </cell>
        </row>
        <row r="26">
          <cell r="A26" t="str">
            <v>2.3</v>
          </cell>
          <cell r="B26" t="str">
            <v>Переклассификация</v>
          </cell>
          <cell r="C26" t="str">
            <v>Переклассификация кредиторской задолженности по приобретению ОС</v>
          </cell>
          <cell r="D26" t="str">
            <v>Кредиторская задолженность по приобретению ОС и НЗС - прочие компании</v>
          </cell>
          <cell r="E26" t="str">
            <v>L-C-101-I0</v>
          </cell>
          <cell r="F26">
            <v>-1459</v>
          </cell>
          <cell r="G26">
            <v>-2811.0520000000001</v>
          </cell>
        </row>
        <row r="28">
          <cell r="A28" t="str">
            <v>2.4</v>
          </cell>
          <cell r="B28" t="str">
            <v>Поправка по МСФО</v>
          </cell>
          <cell r="C28" t="str">
            <v>Переклассификация катализаторных сеток</v>
          </cell>
          <cell r="D28" t="str">
            <v>Катализаторы и катализаторные сетки</v>
          </cell>
          <cell r="E28" t="str">
            <v>A-NC-750</v>
          </cell>
          <cell r="F28">
            <v>159275.95576000001</v>
          </cell>
          <cell r="G28">
            <v>189870.06753</v>
          </cell>
        </row>
        <row r="29">
          <cell r="A29" t="str">
            <v>2.4</v>
          </cell>
          <cell r="B29" t="str">
            <v>Поправка по МСФО</v>
          </cell>
          <cell r="C29" t="str">
            <v>Переклассификация катализаторных сеток</v>
          </cell>
          <cell r="D29" t="str">
            <v>Запасы - сырье и вспомогательные материалы</v>
          </cell>
          <cell r="E29" t="str">
            <v>A-C-103</v>
          </cell>
          <cell r="F29">
            <v>-159275.95576000001</v>
          </cell>
          <cell r="G29">
            <v>-189870.06753</v>
          </cell>
        </row>
        <row r="30">
          <cell r="A30" t="str">
            <v>2.4</v>
          </cell>
          <cell r="B30" t="str">
            <v>Поправка по МСФО</v>
          </cell>
          <cell r="C30" t="str">
            <v>Переклассификация катализаторных сеток</v>
          </cell>
          <cell r="D30" t="str">
            <v xml:space="preserve">Себестоимость - прочие расходы - прочие компании </v>
          </cell>
          <cell r="E30" t="str">
            <v>PL-CS-180-I0</v>
          </cell>
          <cell r="G30">
            <v>-24472.573850000001</v>
          </cell>
        </row>
        <row r="31">
          <cell r="A31" t="str">
            <v>2.4</v>
          </cell>
          <cell r="B31" t="str">
            <v>Поправка по МСФО</v>
          </cell>
          <cell r="C31" t="str">
            <v>Переклассификация катализаторных сеток</v>
          </cell>
          <cell r="D31" t="str">
            <v>Себестоимость - сырье и материалы - прочие компании</v>
          </cell>
          <cell r="E31" t="str">
            <v>PL-CS-150-I0</v>
          </cell>
          <cell r="G31">
            <v>24472.573850000001</v>
          </cell>
        </row>
        <row r="33">
          <cell r="A33" t="str">
            <v>2.5</v>
          </cell>
          <cell r="B33" t="str">
            <v>Поправка по МСФО</v>
          </cell>
          <cell r="C33" t="str">
            <v>Дополнительная поправка по резерву на обесценение материалов по компаниям группы</v>
          </cell>
          <cell r="D33" t="str">
            <v xml:space="preserve">Запасы - резерв под обесценение </v>
          </cell>
          <cell r="E33" t="str">
            <v>A-C-110</v>
          </cell>
          <cell r="G33">
            <v>-7844</v>
          </cell>
        </row>
        <row r="34">
          <cell r="A34" t="str">
            <v>2.5</v>
          </cell>
          <cell r="B34" t="str">
            <v>Поправка по МСФО</v>
          </cell>
          <cell r="C34" t="str">
            <v>Дополнительная поправка по резерву на обесценение материалов по компаниям группы</v>
          </cell>
          <cell r="D34" t="str">
            <v>Общехозяйственные и административные расходы - резерв на устаревание ТМЗ</v>
          </cell>
          <cell r="E34" t="str">
            <v>PL-GE-145</v>
          </cell>
          <cell r="G34">
            <v>7844</v>
          </cell>
        </row>
        <row r="36">
          <cell r="A36" t="str">
            <v>2.7</v>
          </cell>
          <cell r="B36" t="str">
            <v>Поправка по МСФО</v>
          </cell>
          <cell r="C36" t="str">
            <v>Инфлирование уставного капитала</v>
          </cell>
          <cell r="D36" t="str">
            <v>Акционерный капитал</v>
          </cell>
          <cell r="E36" t="str">
            <v>SHE-100</v>
          </cell>
          <cell r="F36">
            <v>-29800</v>
          </cell>
          <cell r="G36">
            <v>-29800</v>
          </cell>
        </row>
        <row r="37">
          <cell r="A37" t="str">
            <v>2.7</v>
          </cell>
          <cell r="B37" t="str">
            <v>Поправка по МСФО</v>
          </cell>
          <cell r="C37" t="str">
            <v>Инфлирование уставного капитала</v>
          </cell>
          <cell r="D37" t="str">
            <v>Нераспределенная прибыль прошлых периодов</v>
          </cell>
          <cell r="E37" t="str">
            <v>SHE-600</v>
          </cell>
          <cell r="F37">
            <v>29800</v>
          </cell>
          <cell r="G37">
            <v>29800</v>
          </cell>
        </row>
        <row r="40">
          <cell r="A40" t="str">
            <v>3.1</v>
          </cell>
          <cell r="B40" t="str">
            <v>Консолидационная поправка</v>
          </cell>
          <cell r="C40" t="str">
            <v>Исключение финансовых вложений в консолидируемые компании</v>
          </cell>
          <cell r="D40" t="str">
            <v>Акционерный капитал</v>
          </cell>
          <cell r="E40" t="str">
            <v>SHE-100</v>
          </cell>
          <cell r="F40">
            <v>997396</v>
          </cell>
          <cell r="G40">
            <v>3405539</v>
          </cell>
        </row>
        <row r="41">
          <cell r="A41" t="str">
            <v>3.1</v>
          </cell>
          <cell r="B41" t="str">
            <v>Консолидационная поправка</v>
          </cell>
          <cell r="C41" t="str">
            <v>Исключение финансовых вложений в консолидируемые компании</v>
          </cell>
          <cell r="D41" t="str">
            <v>Доля миноритарных акционеров в капитале дочерних компаний</v>
          </cell>
          <cell r="E41" t="str">
            <v>SHE-500</v>
          </cell>
          <cell r="F41">
            <v>-5</v>
          </cell>
          <cell r="G41">
            <v>-5</v>
          </cell>
        </row>
        <row r="42">
          <cell r="A42" t="str">
            <v>3.1</v>
          </cell>
          <cell r="B42" t="str">
            <v>Консолидационная поправка</v>
          </cell>
          <cell r="C42" t="str">
            <v>Исключение финансовых вложений в консолидируемые компании</v>
          </cell>
          <cell r="D42" t="str">
            <v>Прочая краткосрочная дебиторская задолженность - консолидируемые компании</v>
          </cell>
          <cell r="E42" t="str">
            <v>A-C-230-I1</v>
          </cell>
          <cell r="F42">
            <v>0</v>
          </cell>
          <cell r="G42">
            <v>-34475</v>
          </cell>
        </row>
        <row r="43">
          <cell r="A43" t="str">
            <v>3.1</v>
          </cell>
          <cell r="B43" t="str">
            <v>Консолидационная поправка</v>
          </cell>
          <cell r="C43" t="str">
            <v>Исключение финансовых вложений в консолидируемые компании</v>
          </cell>
          <cell r="D43" t="str">
            <v>Прибыль/убыток от выбытия основных средств, нетто</v>
          </cell>
          <cell r="E43" t="str">
            <v>PL-OIE-110</v>
          </cell>
          <cell r="F43">
            <v>0</v>
          </cell>
          <cell r="G43">
            <v>-444804</v>
          </cell>
        </row>
        <row r="44">
          <cell r="A44" t="str">
            <v>3.1</v>
          </cell>
          <cell r="B44" t="str">
            <v>Консолидационная поправка</v>
          </cell>
          <cell r="C44" t="str">
            <v>Исключение финансовых вложений в консолидируемые компании</v>
          </cell>
          <cell r="D44" t="str">
            <v>Долгосрочные инвестиции в акции - консолидируемые компании</v>
          </cell>
          <cell r="E44" t="str">
            <v>A-NC-200-I1</v>
          </cell>
          <cell r="F44">
            <v>-997391</v>
          </cell>
          <cell r="G44">
            <v>-2926255</v>
          </cell>
        </row>
        <row r="46">
          <cell r="A46" t="str">
            <v>3.2</v>
          </cell>
          <cell r="B46" t="str">
            <v>Консолидационная поправка</v>
          </cell>
          <cell r="C46" t="str">
            <v>Исключение внутригрупповых операций</v>
          </cell>
          <cell r="D46" t="str">
            <v>Прочая долгосрочная дебиторская задолженность - консолидируемые компании</v>
          </cell>
          <cell r="E46" t="str">
            <v>A-NC-620-I1</v>
          </cell>
          <cell r="F46">
            <v>-25918</v>
          </cell>
          <cell r="G46">
            <v>-746900</v>
          </cell>
        </row>
        <row r="47">
          <cell r="A47" t="str">
            <v>3.2</v>
          </cell>
          <cell r="B47" t="str">
            <v>Консолидационная поправка</v>
          </cell>
          <cell r="C47" t="str">
            <v>Исключение внутригрупповых операций</v>
          </cell>
          <cell r="D47" t="str">
            <v>Торговая дебиторская задолженность - консолидируемые компании</v>
          </cell>
          <cell r="E47" t="str">
            <v>A-C-200-I1</v>
          </cell>
          <cell r="F47">
            <v>-62563.169149999994</v>
          </cell>
          <cell r="G47">
            <v>-332339.21201999998</v>
          </cell>
        </row>
        <row r="48">
          <cell r="A48" t="str">
            <v>3.2</v>
          </cell>
          <cell r="B48" t="str">
            <v>Консолидационная поправка</v>
          </cell>
          <cell r="C48" t="str">
            <v>Исключение внутригрупповых операций</v>
          </cell>
          <cell r="D48" t="str">
            <v>Авансы выданные - консолидируемые компании</v>
          </cell>
          <cell r="E48" t="str">
            <v>A-C-210-I1</v>
          </cell>
          <cell r="F48">
            <v>0</v>
          </cell>
          <cell r="G48">
            <v>-59724.389920000001</v>
          </cell>
        </row>
        <row r="49">
          <cell r="A49" t="str">
            <v>3.2</v>
          </cell>
          <cell r="B49" t="str">
            <v>Консолидационная поправка</v>
          </cell>
          <cell r="C49" t="str">
            <v>Исключение внутригрупповых операций</v>
          </cell>
          <cell r="D49" t="str">
            <v>Прочая краткосрочная дебиторская задолженность - консолидируемые компании</v>
          </cell>
          <cell r="E49" t="str">
            <v>A-C-230-I1</v>
          </cell>
          <cell r="F49">
            <v>-284</v>
          </cell>
          <cell r="G49">
            <v>-55777.592540000012</v>
          </cell>
        </row>
        <row r="50">
          <cell r="A50" t="str">
            <v>3.2</v>
          </cell>
          <cell r="B50" t="str">
            <v>Консолидационная поправка</v>
          </cell>
          <cell r="C50" t="str">
            <v>Исключение внутригрупповых операций</v>
          </cell>
          <cell r="D50" t="str">
            <v xml:space="preserve">Краткосрочные займы выданные - основная сумма - консолидируемые компании </v>
          </cell>
          <cell r="E50" t="str">
            <v>A-C-400-I1</v>
          </cell>
          <cell r="F50">
            <v>-204370</v>
          </cell>
          <cell r="G50">
            <v>-41700</v>
          </cell>
        </row>
        <row r="51">
          <cell r="A51" t="str">
            <v>3.2</v>
          </cell>
          <cell r="B51" t="str">
            <v>Консолидационная поправка</v>
          </cell>
          <cell r="C51" t="str">
            <v>Исключение внутригрупповых операций</v>
          </cell>
          <cell r="D51" t="str">
            <v xml:space="preserve">Краткосрочные векселя полученные - основная сумма - консолидируемые компании </v>
          </cell>
          <cell r="E51" t="str">
            <v>A-C-600-I1</v>
          </cell>
          <cell r="F51">
            <v>0</v>
          </cell>
          <cell r="G51">
            <v>-33994.703999999998</v>
          </cell>
        </row>
        <row r="52">
          <cell r="A52" t="str">
            <v>3.2</v>
          </cell>
          <cell r="B52" t="str">
            <v>Консолидационная поправка</v>
          </cell>
          <cell r="C52" t="str">
            <v>Исключение внутригрупповых операций</v>
          </cell>
          <cell r="D52" t="str">
            <v>Торговая кредиторская задолженность - консолидируемые компании</v>
          </cell>
          <cell r="E52" t="str">
            <v>L-C-100-I1</v>
          </cell>
          <cell r="F52">
            <v>91487.644240000009</v>
          </cell>
          <cell r="G52">
            <v>1039436.98346</v>
          </cell>
        </row>
        <row r="53">
          <cell r="A53" t="str">
            <v>3.2</v>
          </cell>
          <cell r="B53" t="str">
            <v>Консолидационная поправка</v>
          </cell>
          <cell r="C53" t="str">
            <v>Исключение внутригрупповых операций</v>
          </cell>
          <cell r="D53" t="str">
            <v>Авансы полученные - консолидируемые компании</v>
          </cell>
          <cell r="E53" t="str">
            <v>L-C-102-I1</v>
          </cell>
          <cell r="F53">
            <v>0.39947000000000005</v>
          </cell>
          <cell r="G53">
            <v>59356.840670000005</v>
          </cell>
        </row>
        <row r="54">
          <cell r="A54" t="str">
            <v>3.2</v>
          </cell>
          <cell r="B54" t="str">
            <v>Консолидационная поправка</v>
          </cell>
          <cell r="C54" t="str">
            <v>Исключение внутригрупповых операций</v>
          </cell>
          <cell r="D54" t="str">
            <v>Прочая краткосрочная кредиторская задолженность - консолидируемые компании</v>
          </cell>
          <cell r="E54" t="str">
            <v>L-C-103-I1</v>
          </cell>
          <cell r="F54">
            <v>38</v>
          </cell>
          <cell r="G54">
            <v>39451.25836</v>
          </cell>
        </row>
        <row r="55">
          <cell r="A55" t="str">
            <v>3.2</v>
          </cell>
          <cell r="B55" t="str">
            <v>Консолидационная поправка</v>
          </cell>
          <cell r="C55" t="str">
            <v>Исключение внутригрупповых операций</v>
          </cell>
          <cell r="D55" t="str">
            <v>Краткосрочные займы полученные - основная сумма - консолидируемые компании</v>
          </cell>
          <cell r="E55" t="str">
            <v>L-C-600-I1</v>
          </cell>
          <cell r="F55">
            <v>204370</v>
          </cell>
          <cell r="G55">
            <v>87915</v>
          </cell>
        </row>
        <row r="56">
          <cell r="A56" t="str">
            <v>3.2</v>
          </cell>
          <cell r="B56" t="str">
            <v>Консолидационная поправка</v>
          </cell>
          <cell r="C56" t="str">
            <v>Исключение внутригрупповых операций</v>
          </cell>
          <cell r="D56" t="str">
            <v>Краткосрочные займы полученные - проценты - консолидируемые компании</v>
          </cell>
          <cell r="E56" t="str">
            <v>L-C-601-I1</v>
          </cell>
          <cell r="F56">
            <v>190</v>
          </cell>
          <cell r="G56">
            <v>2.92401</v>
          </cell>
        </row>
        <row r="57">
          <cell r="A57" t="str">
            <v>3.2</v>
          </cell>
          <cell r="B57" t="str">
            <v>Консолидационная поправка</v>
          </cell>
          <cell r="C57" t="str">
            <v>Исключение внутригрупповых операций</v>
          </cell>
          <cell r="D57" t="str">
            <v>Прочая краткосрочная дебиторская задолженность - прочие компании</v>
          </cell>
          <cell r="E57" t="str">
            <v>A-C-230-I0</v>
          </cell>
          <cell r="F57">
            <v>-2950.8745600000257</v>
          </cell>
        </row>
        <row r="58">
          <cell r="A58" t="str">
            <v>3.2</v>
          </cell>
          <cell r="B58" t="str">
            <v>Консолидационная поправка</v>
          </cell>
          <cell r="C58" t="str">
            <v>Исключение внутригрупповых операций</v>
          </cell>
          <cell r="D58" t="str">
            <v>Выручка от реализации - минеральные удобрения, внутренний рынок - консолидируемые компании</v>
          </cell>
          <cell r="E58" t="str">
            <v>PL-S-102-I1</v>
          </cell>
          <cell r="G58">
            <v>310746.16234000004</v>
          </cell>
        </row>
        <row r="59">
          <cell r="A59" t="str">
            <v>3.2</v>
          </cell>
          <cell r="B59" t="str">
            <v>Консолидационная поправка</v>
          </cell>
          <cell r="C59" t="str">
            <v>Исключение внутригрупповых операций</v>
          </cell>
          <cell r="D59" t="str">
            <v>Выручка от реализации - полимеры и продукция неорганической химии, внутренний рынок - консолидируемые компании</v>
          </cell>
          <cell r="E59" t="str">
            <v>PL-S-105-I1</v>
          </cell>
          <cell r="G59">
            <v>403287.80830999941</v>
          </cell>
        </row>
        <row r="60">
          <cell r="A60" t="str">
            <v>3.2</v>
          </cell>
          <cell r="B60" t="str">
            <v>Консолидационная поправка</v>
          </cell>
          <cell r="C60" t="str">
            <v>Исключение внутригрупповых операций</v>
          </cell>
          <cell r="D60" t="str">
            <v>Выручка от реализации - прочие товары, работы, услуги, внутренний рынок - консолидируемые компании</v>
          </cell>
          <cell r="E60" t="str">
            <v>PL-S-106-I1</v>
          </cell>
          <cell r="G60">
            <v>2174632.1874052542</v>
          </cell>
        </row>
        <row r="61">
          <cell r="A61" t="str">
            <v>3.2</v>
          </cell>
          <cell r="B61" t="str">
            <v>Консолидационная поправка</v>
          </cell>
          <cell r="C61" t="str">
            <v>Исключение внутригрупповых операций</v>
          </cell>
          <cell r="D61" t="str">
            <v>Себестоимость - транспортные расходы - консолидируемые компании</v>
          </cell>
          <cell r="E61" t="str">
            <v>PL-CS-100-I1</v>
          </cell>
          <cell r="G61">
            <v>-117991.24199000002</v>
          </cell>
        </row>
        <row r="62">
          <cell r="A62" t="str">
            <v>3.2</v>
          </cell>
          <cell r="B62" t="str">
            <v>Консолидационная поправка</v>
          </cell>
          <cell r="C62" t="str">
            <v>Исключение внутригрупповых операций</v>
          </cell>
          <cell r="D62" t="str">
            <v>Себестоимость - ремонт и обслуживание - консолидируемые компании</v>
          </cell>
          <cell r="E62" t="str">
            <v>PL-CS-130-I1</v>
          </cell>
          <cell r="G62">
            <v>-180856.19975799997</v>
          </cell>
        </row>
        <row r="63">
          <cell r="A63" t="str">
            <v>3.2</v>
          </cell>
          <cell r="B63" t="str">
            <v>Консолидационная поправка</v>
          </cell>
          <cell r="C63" t="str">
            <v>Исключение внутригрупповых операций</v>
          </cell>
          <cell r="D63" t="str">
            <v>Себестоимость - сырье и материалы - консолидируемые компании</v>
          </cell>
          <cell r="E63" t="str">
            <v>PL-CS-150-I1</v>
          </cell>
          <cell r="G63">
            <v>-1639945.2952100001</v>
          </cell>
        </row>
        <row r="64">
          <cell r="A64" t="str">
            <v>3.2</v>
          </cell>
          <cell r="B64" t="str">
            <v>Консолидационная поправка</v>
          </cell>
          <cell r="C64" t="str">
            <v>Исключение внутригрупповых операций</v>
          </cell>
          <cell r="D64" t="str">
            <v>Себестоимость - товары для перепродажи - полимеры и продукция неорганической химии - консолидируемые компании</v>
          </cell>
          <cell r="E64" t="str">
            <v>PL-CS-161-I1</v>
          </cell>
          <cell r="G64">
            <v>-8612.4449600000007</v>
          </cell>
        </row>
        <row r="65">
          <cell r="A65" t="str">
            <v>3.2</v>
          </cell>
          <cell r="B65" t="str">
            <v>Консолидационная поправка</v>
          </cell>
          <cell r="C65" t="str">
            <v>Исключение внутригрупповых операций</v>
          </cell>
          <cell r="D65" t="str">
            <v>Себестоимость - товары для перепродажи - прочие товары, работы, услуги - консолидируемые компании</v>
          </cell>
          <cell r="E65" t="str">
            <v>PL-CS-162-I1</v>
          </cell>
          <cell r="G65">
            <v>-325936.63864000002</v>
          </cell>
        </row>
        <row r="66">
          <cell r="A66" t="str">
            <v>3.2</v>
          </cell>
          <cell r="B66" t="str">
            <v>Консолидационная поправка</v>
          </cell>
          <cell r="C66" t="str">
            <v>Исключение внутригрупповых операций</v>
          </cell>
          <cell r="D66" t="str">
            <v>Себестоимость - электроэнергия и коммунальные услуги - консолидируемые компании</v>
          </cell>
          <cell r="E66" t="str">
            <v>PL-CS-170-I1</v>
          </cell>
          <cell r="G66">
            <v>-970929.36177000008</v>
          </cell>
        </row>
        <row r="67">
          <cell r="A67" t="str">
            <v>3.2</v>
          </cell>
          <cell r="B67" t="str">
            <v>Консолидационная поправка</v>
          </cell>
          <cell r="C67" t="str">
            <v>Исключение внутригрупповых операций</v>
          </cell>
          <cell r="D67" t="str">
            <v xml:space="preserve">Себестоимость - прочие расходы - консолидируемые компании </v>
          </cell>
          <cell r="E67" t="str">
            <v>PL-CS-180-I1</v>
          </cell>
          <cell r="G67">
            <v>-491524.59164000017</v>
          </cell>
        </row>
        <row r="68">
          <cell r="A68" t="str">
            <v>3.2</v>
          </cell>
          <cell r="B68" t="str">
            <v>Консолидационная поправка</v>
          </cell>
          <cell r="C68" t="str">
            <v>Исключение внутригрупповых операций</v>
          </cell>
          <cell r="D68" t="str">
            <v>Коммерческие расходы - транспортные расходы - консолидируемые компании</v>
          </cell>
          <cell r="E68" t="str">
            <v>PL-SE-110-I1</v>
          </cell>
          <cell r="G68">
            <v>-119091.06408000004</v>
          </cell>
        </row>
        <row r="69">
          <cell r="A69" t="str">
            <v>3.2</v>
          </cell>
          <cell r="B69" t="str">
            <v>Консолидационная поправка</v>
          </cell>
          <cell r="C69" t="str">
            <v>Исключение внутригрупповых операций</v>
          </cell>
          <cell r="D69" t="str">
            <v>Коммерческие расходы - прочие - консолидируемые компании</v>
          </cell>
          <cell r="E69" t="str">
            <v>PL-SE-130-I1</v>
          </cell>
          <cell r="G69">
            <v>-32798.120350000005</v>
          </cell>
        </row>
        <row r="70">
          <cell r="A70" t="str">
            <v>3.2</v>
          </cell>
          <cell r="B70" t="str">
            <v>Консолидационная поправка</v>
          </cell>
          <cell r="C70" t="str">
            <v>Исключение внутригрупповых операций</v>
          </cell>
          <cell r="D70" t="str">
            <v>Общехозяйственные и административные расходы - информационные, юридические и консультационные услуги - консолидируемые компании</v>
          </cell>
          <cell r="E70" t="str">
            <v>PL-GE-120-I1</v>
          </cell>
          <cell r="G70">
            <v>-157982.22542</v>
          </cell>
        </row>
        <row r="71">
          <cell r="A71" t="str">
            <v>3.2</v>
          </cell>
          <cell r="B71" t="str">
            <v>Консолидационная поправка</v>
          </cell>
          <cell r="C71" t="str">
            <v>Исключение внутригрупповых операций</v>
          </cell>
          <cell r="D71" t="str">
            <v>Общехозяйственные и административные расходы - расходы на ремонт и содержание - консолидируемые компании</v>
          </cell>
          <cell r="E71" t="str">
            <v>PL-GE-150-I1</v>
          </cell>
          <cell r="G71">
            <v>-10257.983319999999</v>
          </cell>
        </row>
        <row r="72">
          <cell r="A72" t="str">
            <v>3.2</v>
          </cell>
          <cell r="B72" t="str">
            <v>Консолидационная поправка</v>
          </cell>
          <cell r="C72" t="str">
            <v>Исключение внутригрупповых операций</v>
          </cell>
          <cell r="D72" t="str">
            <v>Общехозяйственные и административные расходы - прочие - консолидируемые компании</v>
          </cell>
          <cell r="E72" t="str">
            <v>PL-GE-160-I1</v>
          </cell>
          <cell r="G72">
            <v>-71606.256900000008</v>
          </cell>
        </row>
        <row r="73">
          <cell r="A73" t="str">
            <v>3.2</v>
          </cell>
          <cell r="B73" t="str">
            <v>Консолидационная поправка</v>
          </cell>
          <cell r="C73" t="str">
            <v>Исключение внутригрупповых операций</v>
          </cell>
          <cell r="D73" t="str">
            <v>Процентные доходы - консолидируемые компании</v>
          </cell>
          <cell r="E73" t="str">
            <v>PL-IR-100-I1</v>
          </cell>
          <cell r="G73">
            <v>5230.8596600000001</v>
          </cell>
        </row>
        <row r="74">
          <cell r="A74" t="str">
            <v>3.2</v>
          </cell>
          <cell r="B74" t="str">
            <v>Консолидационная поправка</v>
          </cell>
          <cell r="C74" t="str">
            <v>Исключение внутригрупповых операций</v>
          </cell>
          <cell r="D74" t="str">
            <v>Процентные расходы - консолидируемые компании</v>
          </cell>
          <cell r="E74" t="str">
            <v>PL-IE-100-I1</v>
          </cell>
          <cell r="G74">
            <v>-4810.6133600000003</v>
          </cell>
        </row>
        <row r="75">
          <cell r="A75" t="str">
            <v>3.2</v>
          </cell>
          <cell r="B75" t="str">
            <v>Консолидационная поправка</v>
          </cell>
          <cell r="C75" t="str">
            <v>Исключение внутригрупповых операций</v>
          </cell>
          <cell r="D75" t="str">
            <v>Прочие доходы - консолидируемые компании</v>
          </cell>
          <cell r="E75" t="str">
            <v>PL-OIE-105-I1</v>
          </cell>
          <cell r="G75">
            <v>48547.100420000002</v>
          </cell>
        </row>
        <row r="76">
          <cell r="A76" t="str">
            <v>3.2</v>
          </cell>
          <cell r="B76" t="str">
            <v>Консолидационная поправка</v>
          </cell>
          <cell r="C76" t="str">
            <v>Исключение внутригрупповых операций</v>
          </cell>
          <cell r="D76" t="str">
            <v>Прибыль/убыток от выбытия прочих активов - консолидируемые компании, нетто</v>
          </cell>
          <cell r="E76" t="str">
            <v>PL-OIE-115-I1</v>
          </cell>
          <cell r="G76">
            <v>778295.38595999999</v>
          </cell>
        </row>
        <row r="77">
          <cell r="A77" t="str">
            <v>3.2</v>
          </cell>
          <cell r="B77" t="str">
            <v>Консолидационная поправка</v>
          </cell>
          <cell r="C77" t="str">
            <v>Исключение внутригрупповых операций</v>
          </cell>
          <cell r="D77" t="str">
            <v>Себестоимость - товары для перепродажи - прочие товары, работы, услуги - прочие компании</v>
          </cell>
          <cell r="E77" t="str">
            <v>PL-CS-162-I0</v>
          </cell>
          <cell r="G77">
            <v>-6298.278042959806</v>
          </cell>
        </row>
        <row r="78">
          <cell r="A78" t="str">
            <v>3.2</v>
          </cell>
          <cell r="B78" t="str">
            <v>Консолидационная поправка</v>
          </cell>
          <cell r="C78" t="str">
            <v>Исключение внутригрупповых операций</v>
          </cell>
          <cell r="D78" t="str">
            <v>Себестоимость - сырье и материалы - прочие компании</v>
          </cell>
          <cell r="E78" t="str">
            <v>PL-CS-150-I0</v>
          </cell>
          <cell r="G78">
            <v>1163726.8401982512</v>
          </cell>
        </row>
        <row r="79">
          <cell r="A79" t="str">
            <v>3.2</v>
          </cell>
          <cell r="B79" t="str">
            <v>Консолидационная поправка</v>
          </cell>
          <cell r="C79" t="str">
            <v>Исключение внутригрупповых операций</v>
          </cell>
          <cell r="D79" t="str">
            <v>Торговая дебиторская задолженность - прочие компании</v>
          </cell>
          <cell r="E79" t="str">
            <v>A-C-200-I0</v>
          </cell>
          <cell r="G79">
            <v>-1824.29132</v>
          </cell>
        </row>
        <row r="80">
          <cell r="A80" t="str">
            <v>3.2</v>
          </cell>
          <cell r="B80" t="str">
            <v>Консолидационная поправка</v>
          </cell>
          <cell r="C80" t="str">
            <v>Исключение внутригрупповых операций</v>
          </cell>
          <cell r="D80" t="str">
            <v>Кредиторская задолженность по приобретению ОС и НЗС - прочие компании</v>
          </cell>
          <cell r="E80" t="str">
            <v>L-C-101-I0</v>
          </cell>
          <cell r="G80">
            <v>30089</v>
          </cell>
        </row>
        <row r="81">
          <cell r="A81" t="str">
            <v>3.2</v>
          </cell>
          <cell r="B81" t="str">
            <v>Консолидационная поправка</v>
          </cell>
          <cell r="C81" t="str">
            <v>Исключение внутригрупповых операций</v>
          </cell>
          <cell r="D81" t="str">
            <v>Прочая краткосрочная кредиторская задолженность - прочие компании</v>
          </cell>
          <cell r="E81" t="str">
            <v>L-C-103-I0</v>
          </cell>
          <cell r="G81">
            <v>3960</v>
          </cell>
        </row>
        <row r="82">
          <cell r="A82" t="str">
            <v>3.2</v>
          </cell>
          <cell r="B82" t="str">
            <v>Консолидационная поправка</v>
          </cell>
          <cell r="C82" t="str">
            <v>Исключение внутригрупповых операций</v>
          </cell>
          <cell r="D82" t="str">
            <v>Торговая кредиторская задолженность - прочие компании</v>
          </cell>
          <cell r="E82" t="str">
            <v>L-C-100-I0</v>
          </cell>
          <cell r="G82">
            <v>445</v>
          </cell>
        </row>
        <row r="83">
          <cell r="A83" t="str">
            <v>3.2</v>
          </cell>
          <cell r="B83" t="str">
            <v>Консолидационная поправка</v>
          </cell>
          <cell r="C83" t="str">
            <v>Исключение внутригрупповых операций</v>
          </cell>
          <cell r="D83" t="str">
            <v>Выручка от реализации - прочие товары, работы, услуги, внутренний рынок - прочие компании</v>
          </cell>
          <cell r="E83" t="str">
            <v>PL-S-106-I0</v>
          </cell>
          <cell r="G83">
            <v>21109.530898644196</v>
          </cell>
        </row>
        <row r="84">
          <cell r="A84" t="str">
            <v>3.2</v>
          </cell>
          <cell r="B84" t="str">
            <v>Консолидационная поправка</v>
          </cell>
          <cell r="C84" t="str">
            <v>Исключение внутригрупповых операций</v>
          </cell>
          <cell r="D84" t="str">
            <v xml:space="preserve">Себестоимость - прочие расходы - прочие компании </v>
          </cell>
          <cell r="E84" t="str">
            <v>PL-CS-180-I0</v>
          </cell>
          <cell r="G84">
            <v>-4736.2325239548773</v>
          </cell>
        </row>
        <row r="85">
          <cell r="A85" t="str">
            <v>3.2</v>
          </cell>
          <cell r="B85" t="str">
            <v>Консолидационная поправка</v>
          </cell>
          <cell r="C85" t="str">
            <v>Исключение внутригрупповых операций</v>
          </cell>
          <cell r="D85" t="str">
            <v>Краткосрочная дебиторская задолженность по налогам - НДС</v>
          </cell>
          <cell r="E85" t="str">
            <v>A-C-221</v>
          </cell>
          <cell r="G85">
            <v>11363.366890000005</v>
          </cell>
        </row>
        <row r="86">
          <cell r="A86" t="str">
            <v>3.2</v>
          </cell>
          <cell r="B86" t="str">
            <v>Консолидационная поправка</v>
          </cell>
          <cell r="C86" t="str">
            <v>Исключение внутригрупповых операций</v>
          </cell>
          <cell r="D86" t="str">
            <v>Прибыль/убыток от выбытия прочих активов - прочие компании, нетто</v>
          </cell>
          <cell r="E86" t="str">
            <v>PL-OIE-115-I0</v>
          </cell>
          <cell r="G86">
            <v>-763009.57940234174</v>
          </cell>
        </row>
        <row r="87">
          <cell r="A87" t="str">
            <v>3.2</v>
          </cell>
          <cell r="B87" t="str">
            <v>Консолидационная поправка</v>
          </cell>
          <cell r="C87" t="str">
            <v>Исключение внутригрупповых операций</v>
          </cell>
          <cell r="D87" t="str">
            <v>Общехозяйственные и административные расходы - прочие - прочие компании</v>
          </cell>
          <cell r="E87" t="str">
            <v>PL-GE-160-I0</v>
          </cell>
          <cell r="G87">
            <v>-2697.6396789830615</v>
          </cell>
        </row>
        <row r="88">
          <cell r="A88" t="str">
            <v>3.2</v>
          </cell>
          <cell r="B88" t="str">
            <v>Консолидационная поправка</v>
          </cell>
          <cell r="C88" t="str">
            <v>Исключение внутригрупповых операций</v>
          </cell>
          <cell r="D88" t="str">
            <v>Запасы - сырье и вспомогательные материалы</v>
          </cell>
          <cell r="E88" t="str">
            <v>A-C-103</v>
          </cell>
          <cell r="G88">
            <v>11351.739204090512</v>
          </cell>
        </row>
        <row r="89">
          <cell r="A89" t="str">
            <v>3.2</v>
          </cell>
          <cell r="B89" t="str">
            <v>Консолидационная поправка</v>
          </cell>
          <cell r="C89" t="str">
            <v>Исключение внутригрупповых операций</v>
          </cell>
          <cell r="D89" t="str">
            <v>Прочие чистые доходы/расходы</v>
          </cell>
          <cell r="E89" t="str">
            <v>PL-OIE-100</v>
          </cell>
          <cell r="G89">
            <v>-4966.3209800000004</v>
          </cell>
        </row>
        <row r="90">
          <cell r="A90" t="str">
            <v>3.2</v>
          </cell>
          <cell r="B90" t="str">
            <v>Консолидационная поправка</v>
          </cell>
          <cell r="C90" t="str">
            <v>Исключение внутригрупповых операций</v>
          </cell>
          <cell r="D90" t="str">
            <v>Выручка от реализации - полимеры и продукция неорганической химии, внутренний рынок - прочие компании</v>
          </cell>
          <cell r="E90" t="str">
            <v>PL-S-105-I0</v>
          </cell>
          <cell r="G90">
            <v>-2637.6520500000024</v>
          </cell>
        </row>
        <row r="92">
          <cell r="A92" t="str">
            <v>3.3</v>
          </cell>
          <cell r="B92" t="str">
            <v>Консолидационная поправка</v>
          </cell>
          <cell r="C92" t="str">
            <v>Капитализация внутригрупповых ремонтов</v>
          </cell>
          <cell r="D92" t="str">
            <v>Основные средства - здания (первоначальная стоимость)</v>
          </cell>
          <cell r="E92" t="str">
            <v>A-NC-102</v>
          </cell>
          <cell r="G92">
            <v>19510.116000000002</v>
          </cell>
        </row>
        <row r="93">
          <cell r="A93" t="str">
            <v>3.3</v>
          </cell>
          <cell r="B93" t="str">
            <v>Консолидационная поправка</v>
          </cell>
          <cell r="C93" t="str">
            <v>Капитализация внутригрупповых ремонтов</v>
          </cell>
          <cell r="D93" t="str">
            <v>Основные средства - сооружения (первоначальная стоимость)</v>
          </cell>
          <cell r="E93" t="str">
            <v>A-NC-104</v>
          </cell>
          <cell r="G93">
            <v>387.27202777777774</v>
          </cell>
        </row>
        <row r="94">
          <cell r="A94" t="str">
            <v>3.3</v>
          </cell>
          <cell r="B94" t="str">
            <v>Консолидационная поправка</v>
          </cell>
          <cell r="C94" t="str">
            <v>Капитализация внутригрупповых ремонтов</v>
          </cell>
          <cell r="D94" t="str">
            <v>Основные средства - машины и оборудование (первоначальная стоимость)</v>
          </cell>
          <cell r="E94" t="str">
            <v>A-NC-103</v>
          </cell>
          <cell r="G94">
            <v>6423.7910000000002</v>
          </cell>
        </row>
        <row r="95">
          <cell r="A95" t="str">
            <v>3.3</v>
          </cell>
          <cell r="B95" t="str">
            <v>Консолидационная поправка</v>
          </cell>
          <cell r="C95" t="str">
            <v>Капитализация внутригрупповых ремонтов</v>
          </cell>
          <cell r="D95" t="str">
            <v>Основные средства - прочий транспорт (первоначальная стоимость)</v>
          </cell>
          <cell r="E95" t="str">
            <v>A-NC-101</v>
          </cell>
          <cell r="G95">
            <v>381.66</v>
          </cell>
        </row>
        <row r="96">
          <cell r="A96" t="str">
            <v>3.3</v>
          </cell>
          <cell r="B96" t="str">
            <v>Консолидационная поправка</v>
          </cell>
          <cell r="C96" t="str">
            <v>Капитализация внутригрупповых ремонтов</v>
          </cell>
          <cell r="D96" t="str">
            <v>Основные средства - прочие (первоначальная стоимость)</v>
          </cell>
          <cell r="E96" t="str">
            <v>A-NC-106</v>
          </cell>
          <cell r="G96">
            <v>969.00199999999995</v>
          </cell>
        </row>
        <row r="97">
          <cell r="A97" t="str">
            <v>3.3</v>
          </cell>
          <cell r="B97" t="str">
            <v>Консолидационная поправка</v>
          </cell>
          <cell r="C97" t="str">
            <v>Капитализация внутригрупповых ремонтов</v>
          </cell>
          <cell r="D97" t="str">
            <v>Основные средства - здания (накопленная амортизация)</v>
          </cell>
          <cell r="E97" t="str">
            <v>A-NC-112</v>
          </cell>
          <cell r="G97">
            <v>-1060.4188628030386</v>
          </cell>
        </row>
        <row r="98">
          <cell r="A98" t="str">
            <v>3.3</v>
          </cell>
          <cell r="B98" t="str">
            <v>Консолидационная поправка</v>
          </cell>
          <cell r="C98" t="str">
            <v>Капитализация внутригрупповых ремонтов</v>
          </cell>
          <cell r="D98" t="str">
            <v>Основные средства - машины и оборудование (накопленная амортизация)</v>
          </cell>
          <cell r="E98" t="str">
            <v>A-NC-113</v>
          </cell>
          <cell r="G98">
            <v>-1222.3866250000001</v>
          </cell>
        </row>
        <row r="99">
          <cell r="A99" t="str">
            <v>3.3</v>
          </cell>
          <cell r="B99" t="str">
            <v>Консолидационная поправка</v>
          </cell>
          <cell r="C99" t="str">
            <v>Капитализация внутригрупповых ремонтов</v>
          </cell>
          <cell r="D99" t="str">
            <v>Основные средства - сооружения (накопленная амортизация)</v>
          </cell>
          <cell r="E99" t="str">
            <v>A-NC-114</v>
          </cell>
          <cell r="G99">
            <v>-41.960599206349215</v>
          </cell>
        </row>
        <row r="100">
          <cell r="A100" t="str">
            <v>3.3</v>
          </cell>
          <cell r="B100" t="str">
            <v>Консолидационная поправка</v>
          </cell>
          <cell r="C100" t="str">
            <v>Капитализация внутригрупповых ремонтов</v>
          </cell>
          <cell r="D100" t="str">
            <v>Основные средства - прочие (накопленная амортизация)</v>
          </cell>
          <cell r="E100" t="str">
            <v>A-NC-116</v>
          </cell>
          <cell r="G100">
            <v>-155.4197986111111</v>
          </cell>
        </row>
        <row r="101">
          <cell r="A101" t="str">
            <v>3.3</v>
          </cell>
          <cell r="B101" t="str">
            <v>Консолидационная поправка</v>
          </cell>
          <cell r="C101" t="str">
            <v>Капитализация внутригрупповых ремонтов</v>
          </cell>
          <cell r="D101" t="str">
            <v>Себестоимость - транспортные расходы - прочие компании</v>
          </cell>
          <cell r="E101" t="str">
            <v>PL-CS-100-I0</v>
          </cell>
          <cell r="G101">
            <v>-119.23504157022144</v>
          </cell>
        </row>
        <row r="102">
          <cell r="A102" t="str">
            <v>3.3</v>
          </cell>
          <cell r="B102" t="str">
            <v>Консолидационная поправка</v>
          </cell>
          <cell r="C102" t="str">
            <v>Капитализация внутригрупповых ремонтов</v>
          </cell>
          <cell r="D102" t="str">
            <v>Себестоимость - амортизационные расходы</v>
          </cell>
          <cell r="E102" t="str">
            <v>PL-CS-120</v>
          </cell>
          <cell r="G102">
            <v>2101.9612413111345</v>
          </cell>
        </row>
        <row r="103">
          <cell r="A103" t="str">
            <v>3.3</v>
          </cell>
          <cell r="B103" t="str">
            <v>Консолидационная поправка</v>
          </cell>
          <cell r="C103" t="str">
            <v>Капитализация внутригрупповых ремонтов</v>
          </cell>
          <cell r="D103" t="str">
            <v>Себестоимость - сырье и материалы - прочие компании</v>
          </cell>
          <cell r="E103" t="str">
            <v>PL-CS-150-I0</v>
          </cell>
          <cell r="G103">
            <v>-8728.181551029882</v>
          </cell>
        </row>
        <row r="104">
          <cell r="A104" t="str">
            <v>3.3</v>
          </cell>
          <cell r="B104" t="str">
            <v>Консолидационная поправка</v>
          </cell>
          <cell r="C104" t="str">
            <v>Капитализация внутригрупповых ремонтов</v>
          </cell>
          <cell r="D104" t="str">
            <v>Себестоимость - электроэнергия и коммунальные услуги - прочие компании</v>
          </cell>
          <cell r="E104" t="str">
            <v>PL-CS-170-I0</v>
          </cell>
          <cell r="G104">
            <v>-389.53748156449581</v>
          </cell>
        </row>
        <row r="105">
          <cell r="A105" t="str">
            <v>3.3</v>
          </cell>
          <cell r="B105" t="str">
            <v>Консолидационная поправка</v>
          </cell>
          <cell r="C105" t="str">
            <v>Капитализация внутригрупповых ремонтов</v>
          </cell>
          <cell r="D105" t="str">
            <v>Себестоимость - расходы на оплату труда и ЕСН</v>
          </cell>
          <cell r="E105" t="str">
            <v>PL-CS-110</v>
          </cell>
          <cell r="G105">
            <v>-13003.572929362643</v>
          </cell>
        </row>
        <row r="106">
          <cell r="A106" t="str">
            <v>3.3</v>
          </cell>
          <cell r="B106" t="str">
            <v>Консолидационная поправка</v>
          </cell>
          <cell r="C106" t="str">
            <v>Капитализация внутригрупповых ремонтов</v>
          </cell>
          <cell r="D106" t="str">
            <v xml:space="preserve">Себестоимость - прочие расходы - прочие компании </v>
          </cell>
          <cell r="E106" t="str">
            <v>PL-CS-180-I0</v>
          </cell>
          <cell r="G106">
            <v>-5053.0893799411788</v>
          </cell>
        </row>
        <row r="108">
          <cell r="A108" t="str">
            <v>3.4</v>
          </cell>
          <cell r="B108" t="str">
            <v>Консолидационная поправка</v>
          </cell>
          <cell r="C108" t="str">
            <v>Отложенный налог по консолидационным поправкам</v>
          </cell>
          <cell r="D108" t="str">
            <v>Отложенные налоговые активы</v>
          </cell>
          <cell r="E108" t="str">
            <v>A-NC-700</v>
          </cell>
          <cell r="F108">
            <v>0</v>
          </cell>
          <cell r="G108">
            <v>7070.5599999999995</v>
          </cell>
        </row>
        <row r="109">
          <cell r="A109" t="str">
            <v>3.4</v>
          </cell>
          <cell r="B109" t="str">
            <v>Консолидационная поправка</v>
          </cell>
          <cell r="C109" t="str">
            <v>Отложенный налог по консолидационным поправкам</v>
          </cell>
          <cell r="D109" t="str">
            <v>Отложенные налоговые обязательства</v>
          </cell>
          <cell r="E109" t="str">
            <v>L-NC-400</v>
          </cell>
          <cell r="F109">
            <v>154848.87887055601</v>
          </cell>
          <cell r="G109">
            <v>146136.02016585652</v>
          </cell>
        </row>
        <row r="110">
          <cell r="A110" t="str">
            <v>3.4</v>
          </cell>
          <cell r="B110" t="str">
            <v>Консолидационная поправка</v>
          </cell>
          <cell r="C110" t="str">
            <v>Отложенный налог по консолидационным поправкам</v>
          </cell>
          <cell r="D110" t="str">
            <v>Отложенные налоговые доходы/расходы, нетто</v>
          </cell>
          <cell r="E110" t="str">
            <v>PL-TD-100</v>
          </cell>
          <cell r="F110">
            <v>0</v>
          </cell>
          <cell r="G110">
            <v>6830.2987046994967</v>
          </cell>
        </row>
        <row r="111">
          <cell r="A111" t="str">
            <v>3.4</v>
          </cell>
          <cell r="B111" t="str">
            <v>Консолидационная поправка</v>
          </cell>
          <cell r="C111" t="str">
            <v>Отложенный налог по консолидационным поправкам</v>
          </cell>
          <cell r="D111" t="str">
            <v>Нераспределенная прибыль прошлых периодов</v>
          </cell>
          <cell r="E111" t="str">
            <v>SHE-600</v>
          </cell>
          <cell r="F111">
            <v>-154848.87887055601</v>
          </cell>
          <cell r="G111">
            <v>-160036.87887055601</v>
          </cell>
        </row>
        <row r="113">
          <cell r="A113" t="str">
            <v>3.5</v>
          </cell>
          <cell r="B113" t="str">
            <v>Поправка по МСФО</v>
          </cell>
          <cell r="C113" t="str">
            <v>Списание входящего НДС нереального для возмещения</v>
          </cell>
          <cell r="D113" t="str">
            <v>НДС к возмещению</v>
          </cell>
          <cell r="E113" t="str">
            <v>A-C-150</v>
          </cell>
          <cell r="F113">
            <v>-48788.041499999999</v>
          </cell>
          <cell r="G113">
            <v>-48788.041499999999</v>
          </cell>
        </row>
        <row r="114">
          <cell r="A114" t="str">
            <v>3.5</v>
          </cell>
          <cell r="B114" t="str">
            <v>Поправка по МСФО</v>
          </cell>
          <cell r="C114" t="str">
            <v>Списание входящего НДС нереального для возмещения</v>
          </cell>
          <cell r="D114" t="str">
            <v>Нераспределенная прибыль прошлых периодов</v>
          </cell>
          <cell r="E114" t="str">
            <v>SHE-600</v>
          </cell>
          <cell r="F114">
            <v>48788.041499999999</v>
          </cell>
          <cell r="G114">
            <v>48788.041499999999</v>
          </cell>
        </row>
        <row r="116">
          <cell r="A116" t="str">
            <v>3.6</v>
          </cell>
          <cell r="B116" t="str">
            <v>Поправка по МСФО</v>
          </cell>
          <cell r="C116" t="str">
            <v>Списание кредиторской задолженности, по которой истек срок исковой давности</v>
          </cell>
          <cell r="D116" t="str">
            <v>Прочая краткосрочная кредиторская задолженность - прочие компании</v>
          </cell>
          <cell r="E116" t="str">
            <v>L-C-103-I0</v>
          </cell>
          <cell r="F116">
            <v>43832</v>
          </cell>
          <cell r="G116">
            <v>43832</v>
          </cell>
        </row>
        <row r="117">
          <cell r="A117" t="str">
            <v>3.6</v>
          </cell>
          <cell r="B117" t="str">
            <v>Поправка по МСФО</v>
          </cell>
          <cell r="C117" t="str">
            <v>Списание кредиторской задолженности, по которой истек срок исковой давности</v>
          </cell>
          <cell r="D117" t="str">
            <v>Нераспределенная прибыль прошлых периодов</v>
          </cell>
          <cell r="E117" t="str">
            <v>SHE-600</v>
          </cell>
          <cell r="F117">
            <v>-43832</v>
          </cell>
          <cell r="G117">
            <v>-43832</v>
          </cell>
        </row>
        <row r="119">
          <cell r="A119" t="str">
            <v>3.7</v>
          </cell>
          <cell r="B119" t="str">
            <v>Переклассификация</v>
          </cell>
          <cell r="C119" t="str">
            <v>Переклассификация гранта</v>
          </cell>
          <cell r="D119" t="str">
            <v>Доходы будущих периодов - прочие компании</v>
          </cell>
          <cell r="E119" t="str">
            <v>L-C-300-I0</v>
          </cell>
          <cell r="F119">
            <v>59286</v>
          </cell>
          <cell r="G119">
            <v>38824</v>
          </cell>
        </row>
        <row r="120">
          <cell r="A120" t="str">
            <v>3.7</v>
          </cell>
          <cell r="B120" t="str">
            <v>Переклассификация</v>
          </cell>
          <cell r="C120" t="str">
            <v>Переклассификация гранта</v>
          </cell>
          <cell r="D120" t="str">
            <v>Долгосрочные доходы будущих периодов</v>
          </cell>
          <cell r="E120" t="str">
            <v>L-NC-500</v>
          </cell>
          <cell r="F120">
            <v>-59286</v>
          </cell>
          <cell r="G120">
            <v>-38824</v>
          </cell>
        </row>
        <row r="122">
          <cell r="A122" t="str">
            <v>3.8</v>
          </cell>
          <cell r="B122" t="str">
            <v>переклассификация</v>
          </cell>
          <cell r="C122" t="str">
            <v>Переклассификация расходов от реализации материалов между компаниями группы</v>
          </cell>
          <cell r="D122" t="str">
            <v>Прибыль/убыток от выбытия прочих активов - прочие компании, нетто</v>
          </cell>
          <cell r="E122" t="str">
            <v>PL-OIE-115-I0</v>
          </cell>
          <cell r="G122">
            <v>-40689.579100371317</v>
          </cell>
        </row>
        <row r="123">
          <cell r="A123" t="str">
            <v>3.8</v>
          </cell>
          <cell r="B123" t="str">
            <v>переклассификация</v>
          </cell>
          <cell r="C123" t="str">
            <v>Переклассификация расходов от реализации материалов между компаниями группы</v>
          </cell>
          <cell r="D123" t="str">
            <v>Себестоимость - сырье и материалы - прочие компании</v>
          </cell>
          <cell r="E123" t="str">
            <v>PL-CS-150-I0</v>
          </cell>
          <cell r="G123">
            <v>40689.579100371317</v>
          </cell>
        </row>
        <row r="125">
          <cell r="A125" t="str">
            <v>3.9</v>
          </cell>
          <cell r="B125" t="str">
            <v>Поправка по МСФО</v>
          </cell>
          <cell r="C125" t="str">
            <v>Списание объектов НЗС</v>
          </cell>
          <cell r="D125" t="str">
            <v>Нераспределенная прибыль прошлых периодов</v>
          </cell>
          <cell r="E125" t="str">
            <v>SHE-600</v>
          </cell>
          <cell r="F125">
            <v>645203.66196065</v>
          </cell>
          <cell r="G125">
            <v>645203.66196065</v>
          </cell>
        </row>
        <row r="126">
          <cell r="A126" t="str">
            <v>3.9</v>
          </cell>
          <cell r="B126" t="str">
            <v>Поправка по МСФО</v>
          </cell>
          <cell r="C126" t="str">
            <v>Списание объектов НЗС</v>
          </cell>
          <cell r="D126" t="str">
            <v>Незавершенное строительство</v>
          </cell>
          <cell r="E126" t="str">
            <v>A-NC-150</v>
          </cell>
          <cell r="F126">
            <v>-670769.63039065001</v>
          </cell>
          <cell r="G126">
            <v>-670769.63039065001</v>
          </cell>
        </row>
        <row r="127">
          <cell r="A127" t="str">
            <v>3.9</v>
          </cell>
          <cell r="B127" t="str">
            <v>Поправка по МСФО</v>
          </cell>
          <cell r="C127" t="str">
            <v>Списание объектов НЗС</v>
          </cell>
          <cell r="D127" t="str">
            <v>Прибыль/убыток от выбытия основных средств, нетто</v>
          </cell>
          <cell r="E127" t="str">
            <v>PL-OIE-110</v>
          </cell>
          <cell r="G127">
            <v>0</v>
          </cell>
        </row>
        <row r="128">
          <cell r="A128" t="str">
            <v>3.9</v>
          </cell>
          <cell r="B128" t="str">
            <v>Поправка по МСФО</v>
          </cell>
          <cell r="C128" t="str">
            <v>Списание объектов НЗС</v>
          </cell>
          <cell r="D128" t="str">
            <v>Долгосрочные доходы будущих периодов</v>
          </cell>
          <cell r="E128" t="str">
            <v>L-NC-500</v>
          </cell>
          <cell r="F128">
            <v>25565.968430000001</v>
          </cell>
          <cell r="G128">
            <v>25565.968430000001</v>
          </cell>
        </row>
        <row r="231">
          <cell r="H231">
            <v>0</v>
          </cell>
          <cell r="I231">
            <v>0</v>
          </cell>
          <cell r="J231">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urnals"/>
      <sheetName val="Main"/>
      <sheetName val="BS"/>
      <sheetName val="PL"/>
      <sheetName val="Equity"/>
      <sheetName val="GAAP"/>
      <sheetName val="DT_6m06_"/>
      <sheetName val="DT_05"/>
      <sheetName val="DT_1H05"/>
      <sheetName val="DT_old"/>
      <sheetName val="CF_PWC"/>
      <sheetName val="CF_6m06"/>
      <sheetName val="CF_6m05"/>
      <sheetName val="Changes"/>
    </sheetNames>
    <sheetDataSet>
      <sheetData sheetId="0" refreshError="1">
        <row r="1">
          <cell r="B1" t="str">
            <v>Code</v>
          </cell>
          <cell r="E1">
            <v>38898</v>
          </cell>
          <cell r="F1">
            <v>38717</v>
          </cell>
          <cell r="G1">
            <v>38625</v>
          </cell>
          <cell r="H1">
            <v>38533</v>
          </cell>
          <cell r="I1">
            <v>38442</v>
          </cell>
          <cell r="J1">
            <v>38352</v>
          </cell>
        </row>
        <row r="2">
          <cell r="F2">
            <v>0</v>
          </cell>
          <cell r="G2">
            <v>0</v>
          </cell>
          <cell r="H2">
            <v>0</v>
          </cell>
          <cell r="I2">
            <v>0</v>
          </cell>
          <cell r="J2">
            <v>3.5909760048086423E-3</v>
          </cell>
        </row>
        <row r="4">
          <cell r="F4">
            <v>0</v>
          </cell>
        </row>
        <row r="9">
          <cell r="B9" t="str">
            <v>T110210</v>
          </cell>
          <cell r="E9">
            <v>4228.2307564475414</v>
          </cell>
          <cell r="F9">
            <v>4252.8575093075424</v>
          </cell>
          <cell r="H9">
            <v>4615.6196368378532</v>
          </cell>
          <cell r="I9">
            <v>4612.0584003167551</v>
          </cell>
          <cell r="J9">
            <v>4642.8549230040899</v>
          </cell>
        </row>
        <row r="10">
          <cell r="B10" t="str">
            <v>T110214</v>
          </cell>
          <cell r="E10">
            <v>0</v>
          </cell>
          <cell r="F10">
            <v>-0.31941525999999953</v>
          </cell>
          <cell r="H10">
            <v>2.680029590000002</v>
          </cell>
          <cell r="J10">
            <v>0.9559513744351581</v>
          </cell>
        </row>
        <row r="11">
          <cell r="B11" t="str">
            <v>T110215</v>
          </cell>
          <cell r="E11">
            <v>-14.307073329999998</v>
          </cell>
          <cell r="F11">
            <v>-24.224635260000028</v>
          </cell>
          <cell r="H11">
            <v>-21.638810976997053</v>
          </cell>
          <cell r="I11">
            <v>-20.359716565728942</v>
          </cell>
          <cell r="J11">
            <v>-23.849147038586917</v>
          </cell>
        </row>
        <row r="12">
          <cell r="B12" t="str">
            <v>T110220</v>
          </cell>
          <cell r="E12">
            <v>4109.8131285100062</v>
          </cell>
          <cell r="F12">
            <v>3346.6023574599994</v>
          </cell>
          <cell r="H12">
            <v>3346.6023574599994</v>
          </cell>
          <cell r="I12">
            <v>3290.1070146770439</v>
          </cell>
          <cell r="J12">
            <v>3330.0939948558803</v>
          </cell>
        </row>
        <row r="13">
          <cell r="B13" t="str">
            <v>T110222</v>
          </cell>
          <cell r="E13">
            <v>0</v>
          </cell>
          <cell r="F13">
            <v>-171.70788296999999</v>
          </cell>
          <cell r="H13">
            <v>-23.215643150000002</v>
          </cell>
          <cell r="J13">
            <v>4.9843432184013254</v>
          </cell>
        </row>
        <row r="14">
          <cell r="B14" t="str">
            <v>T110223</v>
          </cell>
          <cell r="E14">
            <v>-1.7373027500000002</v>
          </cell>
          <cell r="F14">
            <v>-17.068048319999995</v>
          </cell>
          <cell r="H14">
            <v>0.54037154393348796</v>
          </cell>
          <cell r="I14">
            <v>-2.0640703060229031</v>
          </cell>
          <cell r="J14">
            <v>-44.971323397238166</v>
          </cell>
        </row>
        <row r="15">
          <cell r="B15" t="str">
            <v>T110230</v>
          </cell>
          <cell r="E15">
            <v>4339.8562687298181</v>
          </cell>
          <cell r="F15">
            <v>5504.7465627399479</v>
          </cell>
          <cell r="H15">
            <v>5503.2085627399474</v>
          </cell>
          <cell r="I15">
            <v>5544.6592719936107</v>
          </cell>
          <cell r="J15">
            <v>5759.0440238851415</v>
          </cell>
        </row>
        <row r="16">
          <cell r="B16" t="str">
            <v>T110232</v>
          </cell>
          <cell r="E16">
            <v>0</v>
          </cell>
          <cell r="F16">
            <v>146.40437297999347</v>
          </cell>
          <cell r="H16">
            <v>16.490229929999646</v>
          </cell>
          <cell r="I16">
            <v>1.538</v>
          </cell>
          <cell r="J16">
            <v>67.208345341547627</v>
          </cell>
        </row>
        <row r="17">
          <cell r="B17" t="str">
            <v>T110233</v>
          </cell>
          <cell r="E17">
            <v>-144.71669744999988</v>
          </cell>
          <cell r="F17">
            <v>-359.77175124000007</v>
          </cell>
          <cell r="H17">
            <v>-153.2836796803177</v>
          </cell>
          <cell r="I17">
            <v>-62.374657233744905</v>
          </cell>
          <cell r="J17">
            <v>-280.05509723337178</v>
          </cell>
        </row>
        <row r="18">
          <cell r="B18" t="str">
            <v>T110240</v>
          </cell>
          <cell r="E18">
            <v>803.31561214145358</v>
          </cell>
          <cell r="F18">
            <v>871.07817431921137</v>
          </cell>
          <cell r="H18">
            <v>871.07817431921148</v>
          </cell>
          <cell r="I18">
            <v>872.79100112313267</v>
          </cell>
          <cell r="J18">
            <v>974.87770735119011</v>
          </cell>
        </row>
        <row r="19">
          <cell r="B19" t="str">
            <v>T110241</v>
          </cell>
          <cell r="E19">
            <v>0</v>
          </cell>
          <cell r="F19">
            <v>-1.5297140300131105</v>
          </cell>
          <cell r="H19">
            <v>3.0472860499976377</v>
          </cell>
          <cell r="J19">
            <v>10.803853954425698</v>
          </cell>
        </row>
        <row r="20">
          <cell r="B20" t="str">
            <v>T110243</v>
          </cell>
          <cell r="E20">
            <v>-127.51616419000025</v>
          </cell>
          <cell r="F20">
            <v>-66.396917457851742</v>
          </cell>
          <cell r="H20">
            <v>-45.671451104702484</v>
          </cell>
          <cell r="I20">
            <v>-11.038818350064021</v>
          </cell>
          <cell r="J20">
            <v>-112.89156018248876</v>
          </cell>
        </row>
        <row r="21">
          <cell r="B21" t="str">
            <v>T110260</v>
          </cell>
          <cell r="E21">
            <v>332.48040989620171</v>
          </cell>
          <cell r="F21">
            <v>667.04958542616123</v>
          </cell>
          <cell r="H21">
            <v>303.16688610947756</v>
          </cell>
          <cell r="I21">
            <v>319.93819743407937</v>
          </cell>
          <cell r="J21">
            <v>336.87810967259753</v>
          </cell>
        </row>
        <row r="22">
          <cell r="B22" t="str">
            <v>T110262</v>
          </cell>
          <cell r="E22">
            <v>0</v>
          </cell>
          <cell r="F22">
            <v>28.909898199999969</v>
          </cell>
          <cell r="H22">
            <v>2.5360975800000052</v>
          </cell>
          <cell r="J22">
            <v>5.169436477460212</v>
          </cell>
        </row>
        <row r="23">
          <cell r="B23" t="str">
            <v>T110263</v>
          </cell>
          <cell r="E23">
            <v>-16.674275989999998</v>
          </cell>
          <cell r="F23">
            <v>-363.55998948000013</v>
          </cell>
          <cell r="H23">
            <v>-5.2976329428827764</v>
          </cell>
          <cell r="I23">
            <v>-4.38064548493207</v>
          </cell>
          <cell r="J23">
            <v>-22.108348715979865</v>
          </cell>
        </row>
        <row r="24">
          <cell r="B24" t="str">
            <v>T110250</v>
          </cell>
          <cell r="F24">
            <v>0</v>
          </cell>
          <cell r="H24">
            <v>0</v>
          </cell>
          <cell r="J24">
            <v>89.121930366270021</v>
          </cell>
        </row>
        <row r="25">
          <cell r="B25" t="str">
            <v>T110252</v>
          </cell>
          <cell r="F25">
            <v>0</v>
          </cell>
          <cell r="H25">
            <v>0</v>
          </cell>
          <cell r="J25">
            <v>-89.121930366270021</v>
          </cell>
        </row>
        <row r="26">
          <cell r="B26" t="str">
            <v>T110310</v>
          </cell>
          <cell r="E26">
            <v>-2694.7397849363565</v>
          </cell>
          <cell r="F26">
            <v>-2552.6993410364876</v>
          </cell>
          <cell r="H26">
            <v>-2622.5962845463346</v>
          </cell>
          <cell r="I26">
            <v>-2621.0152245351087</v>
          </cell>
          <cell r="J26">
            <v>-2463.6473943932297</v>
          </cell>
        </row>
        <row r="27">
          <cell r="B27" t="str">
            <v>T110311</v>
          </cell>
          <cell r="E27">
            <v>-81.019879979642937</v>
          </cell>
          <cell r="F27">
            <v>-172.07201509132878</v>
          </cell>
          <cell r="H27">
            <v>-88.920040897903519</v>
          </cell>
          <cell r="I27">
            <v>-44.124787622846661</v>
          </cell>
          <cell r="J27">
            <v>-204.50898789705417</v>
          </cell>
        </row>
        <row r="28">
          <cell r="B28" t="str">
            <v>T110315</v>
          </cell>
          <cell r="E28">
            <v>3.3576947594374995</v>
          </cell>
          <cell r="F28">
            <v>25.437705712787583</v>
          </cell>
          <cell r="H28">
            <v>12.342460741596689</v>
          </cell>
          <cell r="I28">
            <v>10.985397536581404</v>
          </cell>
          <cell r="J28">
            <v>48.277157755176653</v>
          </cell>
        </row>
        <row r="29">
          <cell r="B29" t="str">
            <v>T110320</v>
          </cell>
          <cell r="E29">
            <v>-3829.1715123182576</v>
          </cell>
          <cell r="F29">
            <v>-3204.339990721814</v>
          </cell>
          <cell r="H29">
            <v>-3204.3399907218136</v>
          </cell>
          <cell r="I29">
            <v>-3176.8283991154785</v>
          </cell>
          <cell r="J29">
            <v>-3065.6133626225669</v>
          </cell>
        </row>
        <row r="30">
          <cell r="B30" t="str">
            <v>T110321</v>
          </cell>
          <cell r="E30">
            <v>-64.31226585642419</v>
          </cell>
          <cell r="F30">
            <v>-70.433015435069365</v>
          </cell>
          <cell r="H30">
            <v>-39.465290371005878</v>
          </cell>
          <cell r="I30">
            <v>-19.413367905393102</v>
          </cell>
          <cell r="J30">
            <v>-263.57089912424397</v>
          </cell>
        </row>
        <row r="31">
          <cell r="B31" t="str">
            <v>T110323</v>
          </cell>
          <cell r="E31">
            <v>0.3070831633347062</v>
          </cell>
          <cell r="F31">
            <v>17.838612307069006</v>
          </cell>
          <cell r="H31">
            <v>0.37437801042309538</v>
          </cell>
          <cell r="I31">
            <v>1.008756975387568</v>
          </cell>
          <cell r="J31">
            <v>151.21986263132877</v>
          </cell>
        </row>
        <row r="32">
          <cell r="B32" t="str">
            <v>T110330</v>
          </cell>
          <cell r="E32">
            <v>-3650.8783101774079</v>
          </cell>
          <cell r="F32">
            <v>-4201.9032401867817</v>
          </cell>
          <cell r="H32">
            <v>-4201.9032401867807</v>
          </cell>
          <cell r="I32">
            <v>-4224.7101416405994</v>
          </cell>
          <cell r="J32">
            <v>-4225.056655573635</v>
          </cell>
        </row>
        <row r="33">
          <cell r="B33" t="str">
            <v>T110331</v>
          </cell>
          <cell r="E33">
            <v>-131.55607603207187</v>
          </cell>
          <cell r="F33">
            <v>-341.35269123957062</v>
          </cell>
          <cell r="H33">
            <v>-139.4784810301968</v>
          </cell>
          <cell r="I33">
            <v>-65.219040659559909</v>
          </cell>
          <cell r="J33">
            <v>6.3264575979673054</v>
          </cell>
        </row>
        <row r="34">
          <cell r="B34" t="str">
            <v>T110333</v>
          </cell>
          <cell r="E34">
            <v>118.3232281753062</v>
          </cell>
          <cell r="F34">
            <v>300.3040546319213</v>
          </cell>
          <cell r="H34">
            <v>121.38371967403475</v>
          </cell>
          <cell r="I34">
            <v>51.127452329888278</v>
          </cell>
          <cell r="J34">
            <v>-5.979943664761759</v>
          </cell>
        </row>
        <row r="35">
          <cell r="B35" t="str">
            <v>T110340</v>
          </cell>
          <cell r="E35">
            <v>-701.2589744138827</v>
          </cell>
          <cell r="F35">
            <v>-623.3620235449996</v>
          </cell>
          <cell r="H35">
            <v>-623.3620235449996</v>
          </cell>
          <cell r="I35">
            <v>-625.84199442416082</v>
          </cell>
          <cell r="J35">
            <v>-614.14833825909</v>
          </cell>
        </row>
        <row r="36">
          <cell r="B36" t="str">
            <v>T110341</v>
          </cell>
          <cell r="E36">
            <v>-32.035220514370224</v>
          </cell>
          <cell r="F36">
            <v>-132.8218046705891</v>
          </cell>
          <cell r="H36">
            <v>-33.964663754393939</v>
          </cell>
          <cell r="I36">
            <v>-18.834744572141393</v>
          </cell>
          <cell r="J36">
            <v>-168.08564502557101</v>
          </cell>
        </row>
        <row r="37">
          <cell r="B37" t="str">
            <v>T110343</v>
          </cell>
          <cell r="E37">
            <v>116.55852029184159</v>
          </cell>
          <cell r="F37">
            <v>54.929854561705298</v>
          </cell>
          <cell r="H37">
            <v>33.575170865242818</v>
          </cell>
          <cell r="I37">
            <v>6.7882032661843335</v>
          </cell>
          <cell r="J37">
            <v>156.76998886053164</v>
          </cell>
        </row>
        <row r="38">
          <cell r="B38" t="str">
            <v>T110360</v>
          </cell>
          <cell r="E38">
            <v>-197.66991739280033</v>
          </cell>
          <cell r="F38">
            <v>-268.78133813044661</v>
          </cell>
          <cell r="H38">
            <v>-198.88439462059975</v>
          </cell>
          <cell r="I38">
            <v>-202.69016803253689</v>
          </cell>
          <cell r="J38">
            <v>-186.50501968015701</v>
          </cell>
        </row>
        <row r="39">
          <cell r="B39" t="str">
            <v>T110361</v>
          </cell>
          <cell r="E39">
            <v>-7.1481362384885463</v>
          </cell>
          <cell r="F39">
            <v>-8.0836066265801527</v>
          </cell>
          <cell r="H39">
            <v>-4.1377179186769304</v>
          </cell>
          <cell r="I39">
            <v>-3.041005541595335</v>
          </cell>
          <cell r="J39">
            <v>-25.821835504357725</v>
          </cell>
        </row>
        <row r="40">
          <cell r="B40" t="str">
            <v>T110363</v>
          </cell>
          <cell r="E40">
            <v>8.1185766653952314</v>
          </cell>
          <cell r="F40">
            <v>79.073851476456809</v>
          </cell>
          <cell r="H40">
            <v>3.8901826195937872</v>
          </cell>
          <cell r="I40">
            <v>3.1648056314774289</v>
          </cell>
          <cell r="J40">
            <v>9.2586871519767211</v>
          </cell>
        </row>
        <row r="41">
          <cell r="B41" t="str">
            <v>T405130</v>
          </cell>
          <cell r="E41">
            <v>58.286410654684907</v>
          </cell>
          <cell r="F41">
            <v>351.89926306791205</v>
          </cell>
          <cell r="H41">
            <v>52.247291250075385</v>
          </cell>
          <cell r="I41">
            <v>25.606563728318733</v>
          </cell>
          <cell r="J41">
            <v>124.32972383341348</v>
          </cell>
        </row>
        <row r="42">
          <cell r="B42" t="str">
            <v>T400540</v>
          </cell>
          <cell r="E42">
            <v>119.7170729490141</v>
          </cell>
          <cell r="F42">
            <v>382.59093399067069</v>
          </cell>
          <cell r="H42">
            <v>189.45840220019176</v>
          </cell>
          <cell r="I42">
            <v>88.644931833649935</v>
          </cell>
          <cell r="J42">
            <v>538.9293549488599</v>
          </cell>
        </row>
        <row r="43">
          <cell r="B43" t="str">
            <v>T410141</v>
          </cell>
          <cell r="E43">
            <v>52.192762554086876</v>
          </cell>
          <cell r="F43">
            <v>119.51464802358238</v>
          </cell>
          <cell r="H43">
            <v>48.289140082133059</v>
          </cell>
          <cell r="I43">
            <v>32.892349365595983</v>
          </cell>
          <cell r="J43">
            <v>-48.804741353193236</v>
          </cell>
        </row>
        <row r="44">
          <cell r="B44" t="str">
            <v>T410290</v>
          </cell>
          <cell r="E44">
            <v>142.44495768792197</v>
          </cell>
          <cell r="F44">
            <v>217.39155104888508</v>
          </cell>
          <cell r="H44">
            <v>61.504756829852276</v>
          </cell>
          <cell r="I44">
            <v>26.529717102290476</v>
          </cell>
          <cell r="J44">
            <v>165.53629635761848</v>
          </cell>
        </row>
        <row r="45">
          <cell r="B45" t="str">
            <v>T400550</v>
          </cell>
          <cell r="E45">
            <v>1.7167854300000469</v>
          </cell>
          <cell r="F45">
            <v>5.2659999999999449</v>
          </cell>
          <cell r="H45">
            <v>6.7138948600000301</v>
          </cell>
          <cell r="I45">
            <v>2.565948000000021</v>
          </cell>
        </row>
        <row r="46">
          <cell r="B46" t="str">
            <v>T220310</v>
          </cell>
          <cell r="E46">
            <v>-2739.9776764863154</v>
          </cell>
          <cell r="F46">
            <v>-3791.2482506123724</v>
          </cell>
          <cell r="H46">
            <v>-3788.5896838459594</v>
          </cell>
          <cell r="I46">
            <v>-3788.4679577967363</v>
          </cell>
          <cell r="J46">
            <v>-4577.8999186064912</v>
          </cell>
        </row>
        <row r="47">
          <cell r="B47" t="str">
            <v>T405150</v>
          </cell>
          <cell r="E47">
            <v>-6</v>
          </cell>
          <cell r="F47">
            <v>7</v>
          </cell>
          <cell r="H47">
            <v>-2</v>
          </cell>
        </row>
        <row r="48">
          <cell r="B48" t="str">
            <v>T220310</v>
          </cell>
          <cell r="E48">
            <v>6</v>
          </cell>
          <cell r="F48">
            <v>-7</v>
          </cell>
          <cell r="H48">
            <v>2</v>
          </cell>
        </row>
        <row r="51">
          <cell r="B51" t="str">
            <v>T110250</v>
          </cell>
          <cell r="E51">
            <v>1223.6619903880678</v>
          </cell>
          <cell r="F51">
            <v>102.53395685391287</v>
          </cell>
          <cell r="H51">
            <v>102.53395685391287</v>
          </cell>
          <cell r="I51">
            <v>102.53395685391287</v>
          </cell>
          <cell r="J51">
            <v>-52.408688304912232</v>
          </cell>
        </row>
        <row r="52">
          <cell r="B52" t="str">
            <v>T110251</v>
          </cell>
          <cell r="E52">
            <v>-778.89302734360001</v>
          </cell>
          <cell r="F52">
            <v>759.55480826999997</v>
          </cell>
          <cell r="H52">
            <v>847.88831499999992</v>
          </cell>
          <cell r="I52">
            <v>-18.409853132255989</v>
          </cell>
          <cell r="J52">
            <v>126.53013757944809</v>
          </cell>
        </row>
        <row r="53">
          <cell r="B53" t="str">
            <v>T110252</v>
          </cell>
          <cell r="J53">
            <v>-75.185000000000002</v>
          </cell>
        </row>
        <row r="54">
          <cell r="B54" t="str">
            <v>T110253</v>
          </cell>
          <cell r="E54">
            <v>3.2849952712072907</v>
          </cell>
          <cell r="J54">
            <v>-8.7824924206230008</v>
          </cell>
        </row>
        <row r="55">
          <cell r="B55" t="str">
            <v>T100110</v>
          </cell>
        </row>
        <row r="56">
          <cell r="B56" t="str">
            <v>T133340</v>
          </cell>
          <cell r="E56">
            <v>-249.79310592639996</v>
          </cell>
          <cell r="F56">
            <v>-67.333493270000005</v>
          </cell>
          <cell r="H56">
            <v>-245.49299999999999</v>
          </cell>
          <cell r="I56">
            <v>-34.916200580000002</v>
          </cell>
          <cell r="J56">
            <v>-7.2106850000000007</v>
          </cell>
        </row>
        <row r="57">
          <cell r="B57" t="str">
            <v>T100130</v>
          </cell>
          <cell r="E57">
            <v>-239.648</v>
          </cell>
          <cell r="F57">
            <v>-884.23199999999997</v>
          </cell>
          <cell r="H57">
            <v>-794.40599999999995</v>
          </cell>
          <cell r="I57">
            <v>-138.68463128774403</v>
          </cell>
          <cell r="J57">
            <v>-72.42</v>
          </cell>
        </row>
        <row r="58">
          <cell r="B58" t="str">
            <v>T100120</v>
          </cell>
        </row>
        <row r="59">
          <cell r="B59" t="str">
            <v>T220310</v>
          </cell>
          <cell r="E59">
            <v>44.672142881932253</v>
          </cell>
          <cell r="F59">
            <v>111.09672814608714</v>
          </cell>
          <cell r="H59">
            <v>111.09672814608714</v>
          </cell>
          <cell r="I59">
            <v>111.09672814608714</v>
          </cell>
          <cell r="J59">
            <v>127.59368830491223</v>
          </cell>
        </row>
        <row r="60">
          <cell r="B60" t="str">
            <v>T100210</v>
          </cell>
        </row>
        <row r="61">
          <cell r="B61" t="str">
            <v>T405150</v>
          </cell>
        </row>
        <row r="62">
          <cell r="B62" t="str">
            <v>T405130</v>
          </cell>
          <cell r="E62">
            <v>-3.2849952712072907</v>
          </cell>
          <cell r="F62">
            <v>-21.62</v>
          </cell>
          <cell r="H62">
            <v>-21.62</v>
          </cell>
          <cell r="I62">
            <v>-21.62</v>
          </cell>
          <cell r="J62">
            <v>-38.116960158825087</v>
          </cell>
        </row>
        <row r="65">
          <cell r="E65">
            <v>2.4168222978460108E-11</v>
          </cell>
          <cell r="F65">
            <v>0.2192639399395695</v>
          </cell>
          <cell r="G65">
            <v>0</v>
          </cell>
          <cell r="H65">
            <v>-3.2649438708176604E-12</v>
          </cell>
          <cell r="I65">
            <v>1.2715273464927179E-3</v>
          </cell>
          <cell r="J65">
            <v>2.7291946480545448E-11</v>
          </cell>
        </row>
        <row r="68">
          <cell r="B68" t="str">
            <v>T110440</v>
          </cell>
          <cell r="I68">
            <v>147.02594088184222</v>
          </cell>
          <cell r="J68">
            <v>19.127449999999953</v>
          </cell>
        </row>
        <row r="69">
          <cell r="B69" t="str">
            <v>T100220</v>
          </cell>
        </row>
        <row r="70">
          <cell r="B70" t="str">
            <v>T110420</v>
          </cell>
          <cell r="I70">
            <v>-5.8738615999999988</v>
          </cell>
          <cell r="J70">
            <v>-11.014861599999998</v>
          </cell>
        </row>
        <row r="71">
          <cell r="B71" t="str">
            <v>T110430</v>
          </cell>
          <cell r="I71">
            <v>16.141362015806319</v>
          </cell>
          <cell r="J71">
            <v>23.832771615806326</v>
          </cell>
        </row>
        <row r="72">
          <cell r="B72" t="str">
            <v>T110450</v>
          </cell>
          <cell r="I72">
            <v>23.894644</v>
          </cell>
          <cell r="J72">
            <v>21.948209999999992</v>
          </cell>
        </row>
        <row r="73">
          <cell r="B73" t="str">
            <v>T110470</v>
          </cell>
          <cell r="I73">
            <v>19.464099999999998</v>
          </cell>
          <cell r="J73">
            <v>16.413858999999999</v>
          </cell>
        </row>
        <row r="74">
          <cell r="B74" t="str">
            <v>T410312</v>
          </cell>
        </row>
        <row r="75">
          <cell r="B75" t="str">
            <v>T410340</v>
          </cell>
          <cell r="I75">
            <v>-2.7735000000000127</v>
          </cell>
          <cell r="J75">
            <v>-10.45</v>
          </cell>
        </row>
        <row r="76">
          <cell r="B76" t="str">
            <v>T410335</v>
          </cell>
          <cell r="I76">
            <v>-3.050240999999998</v>
          </cell>
          <cell r="J76">
            <v>-16.413858999999999</v>
          </cell>
        </row>
        <row r="77">
          <cell r="B77" t="str">
            <v>T410335</v>
          </cell>
          <cell r="I77">
            <v>0.60397559999997608</v>
          </cell>
          <cell r="J77">
            <v>44.701581380976201</v>
          </cell>
        </row>
        <row r="78">
          <cell r="B78" t="str">
            <v>T220310</v>
          </cell>
          <cell r="I78">
            <v>-195.43241989764851</v>
          </cell>
          <cell r="J78">
            <v>-88.145151396782481</v>
          </cell>
        </row>
        <row r="79">
          <cell r="B79" t="str">
            <v>T110440</v>
          </cell>
          <cell r="I79">
            <v>13.4330137515784</v>
          </cell>
          <cell r="J79">
            <v>127.76695138879496</v>
          </cell>
        </row>
        <row r="80">
          <cell r="B80" t="str">
            <v>T410312</v>
          </cell>
          <cell r="I80">
            <v>-13.4330137515784</v>
          </cell>
          <cell r="J80">
            <v>-127.76695138879496</v>
          </cell>
        </row>
        <row r="81">
          <cell r="B81" t="str">
            <v>T110410</v>
          </cell>
          <cell r="J81">
            <v>-2</v>
          </cell>
        </row>
        <row r="82">
          <cell r="B82" t="str">
            <v>T410340</v>
          </cell>
          <cell r="J82">
            <v>2</v>
          </cell>
        </row>
        <row r="85">
          <cell r="F85">
            <v>0</v>
          </cell>
          <cell r="G85">
            <v>0</v>
          </cell>
          <cell r="H85">
            <v>0</v>
          </cell>
          <cell r="I85">
            <v>0</v>
          </cell>
          <cell r="J85">
            <v>-1.4210854715202004E-14</v>
          </cell>
        </row>
        <row r="88">
          <cell r="B88" t="str">
            <v>T100220</v>
          </cell>
          <cell r="E88">
            <v>-6.8</v>
          </cell>
        </row>
        <row r="89">
          <cell r="B89" t="str">
            <v>T410145</v>
          </cell>
          <cell r="E89">
            <v>6.8</v>
          </cell>
        </row>
        <row r="91">
          <cell r="F91">
            <v>0</v>
          </cell>
          <cell r="G91">
            <v>0</v>
          </cell>
          <cell r="H91">
            <v>0</v>
          </cell>
          <cell r="I91">
            <v>0</v>
          </cell>
          <cell r="J91">
            <v>0</v>
          </cell>
        </row>
        <row r="94">
          <cell r="B94" t="str">
            <v>T210310</v>
          </cell>
          <cell r="E94">
            <v>-196.71936809293675</v>
          </cell>
          <cell r="F94">
            <v>-282.98897393589004</v>
          </cell>
          <cell r="H94">
            <v>-282.98897393589004</v>
          </cell>
          <cell r="I94">
            <v>-282.98897393589004</v>
          </cell>
          <cell r="J94">
            <v>-356</v>
          </cell>
        </row>
        <row r="95">
          <cell r="B95" t="str">
            <v>T210320</v>
          </cell>
        </row>
        <row r="96">
          <cell r="B96" t="str">
            <v>T210330</v>
          </cell>
          <cell r="E96">
            <v>68.497</v>
          </cell>
          <cell r="F96">
            <v>173.76400000000001</v>
          </cell>
          <cell r="H96">
            <v>88.733000000000004</v>
          </cell>
          <cell r="I96">
            <v>31.946000000000002</v>
          </cell>
          <cell r="J96">
            <v>123.61499999999999</v>
          </cell>
        </row>
        <row r="97">
          <cell r="B97" t="str">
            <v>T210340</v>
          </cell>
          <cell r="E97">
            <v>36.052728856354335</v>
          </cell>
          <cell r="F97">
            <v>-52.969739336868145</v>
          </cell>
          <cell r="H97">
            <v>-111.07249526383134</v>
          </cell>
          <cell r="I97">
            <v>-11.521415361570291</v>
          </cell>
          <cell r="J97">
            <v>-6.3921336327005633</v>
          </cell>
        </row>
        <row r="98">
          <cell r="B98" t="str">
            <v>T210350</v>
          </cell>
          <cell r="E98">
            <v>-11.999881453669142</v>
          </cell>
          <cell r="F98">
            <v>-34.524654820178583</v>
          </cell>
          <cell r="H98">
            <v>-16.765685764907573</v>
          </cell>
          <cell r="I98">
            <v>-8.2622296345512076</v>
          </cell>
          <cell r="J98">
            <v>-44.211840303189476</v>
          </cell>
        </row>
        <row r="99">
          <cell r="B99" t="str">
            <v>T220310</v>
          </cell>
          <cell r="E99">
            <v>196.71936809293675</v>
          </cell>
          <cell r="F99">
            <v>282.98897393589004</v>
          </cell>
          <cell r="H99">
            <v>282.98897393589004</v>
          </cell>
          <cell r="I99">
            <v>282.98897393589004</v>
          </cell>
          <cell r="J99">
            <v>356</v>
          </cell>
        </row>
        <row r="100">
          <cell r="B100" t="str">
            <v>T410313</v>
          </cell>
          <cell r="E100">
            <v>11.999881453669142</v>
          </cell>
          <cell r="F100">
            <v>34.524654820178583</v>
          </cell>
          <cell r="H100">
            <v>16.765685764907573</v>
          </cell>
          <cell r="I100">
            <v>8.2622296345512076</v>
          </cell>
          <cell r="J100">
            <v>44.211840303189476</v>
          </cell>
        </row>
        <row r="101">
          <cell r="B101" t="str">
            <v>T400560</v>
          </cell>
          <cell r="E101">
            <v>-104.54972885635435</v>
          </cell>
          <cell r="F101">
            <v>-120.79426066313188</v>
          </cell>
          <cell r="H101">
            <v>22.339495263831338</v>
          </cell>
          <cell r="I101">
            <v>-20.424584638429682</v>
          </cell>
          <cell r="J101">
            <v>-117.22286636729943</v>
          </cell>
        </row>
        <row r="103">
          <cell r="F103">
            <v>0</v>
          </cell>
          <cell r="G103">
            <v>0</v>
          </cell>
          <cell r="H103">
            <v>0</v>
          </cell>
          <cell r="I103">
            <v>0</v>
          </cell>
          <cell r="J103">
            <v>0</v>
          </cell>
        </row>
        <row r="106">
          <cell r="B106" t="str">
            <v>T110110</v>
          </cell>
          <cell r="E106">
            <v>293.74454173999987</v>
          </cell>
          <cell r="F106">
            <v>275.91387800000001</v>
          </cell>
          <cell r="H106">
            <v>254.53329584999994</v>
          </cell>
          <cell r="I106">
            <v>233.72482802999994</v>
          </cell>
          <cell r="J106">
            <v>217.26679542999997</v>
          </cell>
        </row>
        <row r="107">
          <cell r="B107" t="str">
            <v>T110120</v>
          </cell>
          <cell r="E107">
            <v>-141.89505671281663</v>
          </cell>
          <cell r="F107">
            <v>-108.70103685097418</v>
          </cell>
          <cell r="H107">
            <v>-80.362343959958821</v>
          </cell>
          <cell r="I107">
            <v>-66.680925964988845</v>
          </cell>
          <cell r="J107">
            <v>-53.466428445393852</v>
          </cell>
        </row>
        <row r="108">
          <cell r="B108" t="str">
            <v>T100417</v>
          </cell>
          <cell r="E108">
            <v>-253.17850061436664</v>
          </cell>
          <cell r="F108">
            <v>-167.21284114902582</v>
          </cell>
          <cell r="H108">
            <v>-267.93351406999994</v>
          </cell>
          <cell r="I108">
            <v>-167.04390206501108</v>
          </cell>
          <cell r="J108">
            <v>-163.80036698460611</v>
          </cell>
        </row>
        <row r="109">
          <cell r="B109" t="str">
            <v>T410141</v>
          </cell>
          <cell r="E109">
            <v>33.194019861842371</v>
          </cell>
          <cell r="F109">
            <v>54.972790427524806</v>
          </cell>
          <cell r="H109">
            <v>26.634097536509415</v>
          </cell>
          <cell r="I109">
            <v>12.952679541539432</v>
          </cell>
          <cell r="J109">
            <v>40.259615087616076</v>
          </cell>
        </row>
        <row r="110">
          <cell r="B110" t="str">
            <v>T410199</v>
          </cell>
        </row>
        <row r="111">
          <cell r="B111" t="str">
            <v>T410147</v>
          </cell>
          <cell r="E111">
            <v>-33.194019861842371</v>
          </cell>
          <cell r="F111">
            <v>-54.972790427524806</v>
          </cell>
          <cell r="H111">
            <v>-26.634097536509415</v>
          </cell>
          <cell r="I111">
            <v>-12.952679541539432</v>
          </cell>
          <cell r="J111">
            <v>-40.259615087616076</v>
          </cell>
        </row>
        <row r="112">
          <cell r="B112" t="str">
            <v>T110130</v>
          </cell>
          <cell r="E112">
            <v>30.942760870000001</v>
          </cell>
          <cell r="H112">
            <v>20.273533350000001</v>
          </cell>
        </row>
        <row r="113">
          <cell r="B113" t="str">
            <v>T100311</v>
          </cell>
          <cell r="H113">
            <v>30.501504860056148</v>
          </cell>
        </row>
        <row r="114">
          <cell r="B114" t="str">
            <v>T100350</v>
          </cell>
          <cell r="E114">
            <v>70.386254717183363</v>
          </cell>
          <cell r="H114">
            <v>42.987523969902675</v>
          </cell>
        </row>
        <row r="115">
          <cell r="H115">
            <v>0</v>
          </cell>
        </row>
        <row r="117">
          <cell r="F117">
            <v>0</v>
          </cell>
          <cell r="G117">
            <v>0</v>
          </cell>
          <cell r="H117">
            <v>7.1054273576010019E-15</v>
          </cell>
          <cell r="I117">
            <v>0</v>
          </cell>
          <cell r="J117">
            <v>0</v>
          </cell>
        </row>
        <row r="120">
          <cell r="B120" t="str">
            <v>T210230</v>
          </cell>
        </row>
        <row r="121">
          <cell r="B121" t="str">
            <v>T200130</v>
          </cell>
          <cell r="E121">
            <v>10.598000000000001</v>
          </cell>
          <cell r="F121">
            <v>13.635</v>
          </cell>
          <cell r="H121">
            <v>19.356999999999999</v>
          </cell>
          <cell r="I121">
            <v>22.555</v>
          </cell>
          <cell r="J121">
            <v>25.745000000000001</v>
          </cell>
        </row>
        <row r="122">
          <cell r="B122" t="str">
            <v>T220310</v>
          </cell>
          <cell r="E122">
            <v>-13.635</v>
          </cell>
          <cell r="F122">
            <v>-25.745000000000005</v>
          </cell>
          <cell r="H122">
            <v>-25.745000000000001</v>
          </cell>
          <cell r="I122">
            <v>-25.745000000000001</v>
          </cell>
          <cell r="J122">
            <v>-138</v>
          </cell>
        </row>
        <row r="123">
          <cell r="B123" t="str">
            <v>T405150</v>
          </cell>
          <cell r="E123">
            <v>3.036999999999999</v>
          </cell>
          <cell r="F123">
            <v>12.110000000000005</v>
          </cell>
          <cell r="H123">
            <v>6.3880000000000017</v>
          </cell>
          <cell r="I123">
            <v>3.19</v>
          </cell>
          <cell r="J123">
            <v>112.255</v>
          </cell>
        </row>
        <row r="125">
          <cell r="F125">
            <v>0</v>
          </cell>
          <cell r="G125">
            <v>0</v>
          </cell>
          <cell r="H125">
            <v>0</v>
          </cell>
          <cell r="I125">
            <v>0</v>
          </cell>
          <cell r="J125">
            <v>0</v>
          </cell>
        </row>
        <row r="128">
          <cell r="B128" t="str">
            <v>T200120</v>
          </cell>
          <cell r="E128">
            <v>-2.8865843973981455</v>
          </cell>
          <cell r="F128">
            <v>-8.8729473144094122</v>
          </cell>
          <cell r="H128">
            <v>-2.8931116363002367</v>
          </cell>
          <cell r="I128">
            <v>-5.9117544321890056</v>
          </cell>
          <cell r="J128">
            <v>-5.9117544321890056</v>
          </cell>
        </row>
        <row r="129">
          <cell r="B129" t="str">
            <v>T220310</v>
          </cell>
          <cell r="E129">
            <v>8.8729473144094122</v>
          </cell>
          <cell r="F129">
            <v>5.9117544321890056</v>
          </cell>
          <cell r="H129">
            <v>6</v>
          </cell>
          <cell r="I129">
            <v>47.326496831103405</v>
          </cell>
          <cell r="J129">
            <v>6</v>
          </cell>
        </row>
        <row r="130">
          <cell r="B130" t="str">
            <v>T400531</v>
          </cell>
          <cell r="E130">
            <v>-5.9863629170112667</v>
          </cell>
          <cell r="F130">
            <v>2.9611928822204066</v>
          </cell>
          <cell r="H130">
            <v>-3.1068883636997633</v>
          </cell>
          <cell r="J130">
            <v>-8.8245567810994352E-2</v>
          </cell>
        </row>
        <row r="131">
          <cell r="B131" t="str">
            <v>T200120</v>
          </cell>
          <cell r="E131">
            <v>-36.088627258008025</v>
          </cell>
          <cell r="F131">
            <v>-35.959507687154023</v>
          </cell>
          <cell r="H131">
            <v>-42.996156237769988</v>
          </cell>
          <cell r="I131">
            <v>-41.414742398914399</v>
          </cell>
          <cell r="J131">
            <v>-41.414742398914399</v>
          </cell>
        </row>
        <row r="132">
          <cell r="B132" t="str">
            <v>T400531</v>
          </cell>
          <cell r="E132">
            <v>0.12911957085400161</v>
          </cell>
          <cell r="F132">
            <v>-5.4552347117603759</v>
          </cell>
          <cell r="H132">
            <v>1.5814138388555889</v>
          </cell>
          <cell r="J132">
            <v>41.414742398914399</v>
          </cell>
        </row>
        <row r="133">
          <cell r="B133" t="str">
            <v>T220310</v>
          </cell>
          <cell r="E133">
            <v>35.959507687154023</v>
          </cell>
          <cell r="F133">
            <v>41.414742398914399</v>
          </cell>
          <cell r="H133">
            <v>41.414742398914399</v>
          </cell>
        </row>
        <row r="135">
          <cell r="F135">
            <v>0</v>
          </cell>
          <cell r="G135">
            <v>0</v>
          </cell>
          <cell r="H135">
            <v>0</v>
          </cell>
          <cell r="I135">
            <v>0</v>
          </cell>
          <cell r="J135">
            <v>0</v>
          </cell>
        </row>
        <row r="138">
          <cell r="B138" t="str">
            <v>T100420</v>
          </cell>
        </row>
        <row r="139">
          <cell r="B139" t="str">
            <v>T100351</v>
          </cell>
        </row>
        <row r="140">
          <cell r="B140" t="str">
            <v>T405150</v>
          </cell>
          <cell r="F140">
            <v>0</v>
          </cell>
          <cell r="J140">
            <v>-109</v>
          </cell>
        </row>
        <row r="141">
          <cell r="B141" t="str">
            <v>T220310</v>
          </cell>
          <cell r="F141">
            <v>0</v>
          </cell>
          <cell r="J141">
            <v>109</v>
          </cell>
        </row>
        <row r="143">
          <cell r="F143">
            <v>0</v>
          </cell>
          <cell r="G143">
            <v>0</v>
          </cell>
          <cell r="H143">
            <v>0</v>
          </cell>
          <cell r="I143">
            <v>0</v>
          </cell>
          <cell r="J143">
            <v>0</v>
          </cell>
        </row>
        <row r="146">
          <cell r="B146" t="str">
            <v>T220310</v>
          </cell>
          <cell r="E146">
            <v>-414</v>
          </cell>
          <cell r="F146">
            <v>-414</v>
          </cell>
          <cell r="H146">
            <v>-414</v>
          </cell>
          <cell r="I146">
            <v>-414</v>
          </cell>
          <cell r="J146">
            <v>-414</v>
          </cell>
        </row>
        <row r="147">
          <cell r="B147" t="str">
            <v>T220100</v>
          </cell>
          <cell r="E147">
            <v>414</v>
          </cell>
          <cell r="F147">
            <v>414</v>
          </cell>
          <cell r="H147">
            <v>414</v>
          </cell>
          <cell r="I147">
            <v>414</v>
          </cell>
          <cell r="J147">
            <v>414</v>
          </cell>
        </row>
        <row r="149">
          <cell r="F149">
            <v>0</v>
          </cell>
          <cell r="G149">
            <v>0</v>
          </cell>
          <cell r="H149">
            <v>0</v>
          </cell>
          <cell r="I149">
            <v>0</v>
          </cell>
          <cell r="J149">
            <v>0</v>
          </cell>
        </row>
        <row r="152">
          <cell r="B152" t="str">
            <v>T220310</v>
          </cell>
          <cell r="E152">
            <v>1226</v>
          </cell>
          <cell r="F152">
            <v>1226</v>
          </cell>
          <cell r="H152">
            <v>1226</v>
          </cell>
          <cell r="I152">
            <v>1226</v>
          </cell>
          <cell r="J152">
            <v>1226</v>
          </cell>
        </row>
        <row r="153">
          <cell r="B153" t="str">
            <v>T210110</v>
          </cell>
          <cell r="E153">
            <v>-1226</v>
          </cell>
          <cell r="F153">
            <v>-1226</v>
          </cell>
          <cell r="H153">
            <v>-1226</v>
          </cell>
          <cell r="I153">
            <v>-1226</v>
          </cell>
          <cell r="J153">
            <v>-1226</v>
          </cell>
        </row>
        <row r="155">
          <cell r="F155">
            <v>0</v>
          </cell>
          <cell r="G155">
            <v>0</v>
          </cell>
          <cell r="H155">
            <v>0</v>
          </cell>
          <cell r="I155">
            <v>0</v>
          </cell>
          <cell r="J155">
            <v>0</v>
          </cell>
        </row>
        <row r="158">
          <cell r="B158" t="str">
            <v>T110210</v>
          </cell>
        </row>
        <row r="159">
          <cell r="B159" t="str">
            <v>T110230</v>
          </cell>
          <cell r="E159">
            <v>3.0054567454350973</v>
          </cell>
          <cell r="F159">
            <v>3.0054567454350973</v>
          </cell>
          <cell r="H159">
            <v>3.0054567454350973</v>
          </cell>
          <cell r="I159">
            <v>3.0054567454350973</v>
          </cell>
          <cell r="J159">
            <v>4.5588260970136307</v>
          </cell>
        </row>
        <row r="160">
          <cell r="B160" t="str">
            <v>T110330</v>
          </cell>
          <cell r="E160">
            <v>-1.975793417791196</v>
          </cell>
          <cell r="F160">
            <v>-1.0640281983884696</v>
          </cell>
          <cell r="H160">
            <v>-1.0640281983884696</v>
          </cell>
          <cell r="I160">
            <v>-1.0640281983884696</v>
          </cell>
          <cell r="J160">
            <v>-0.91176521940272615</v>
          </cell>
        </row>
        <row r="161">
          <cell r="B161" t="str">
            <v>T100352</v>
          </cell>
          <cell r="E161">
            <v>-7.6</v>
          </cell>
          <cell r="F161">
            <v>-9.1001887999999997</v>
          </cell>
          <cell r="H161">
            <v>-9.1001887999999997</v>
          </cell>
          <cell r="I161">
            <v>-9.1001887999999997</v>
          </cell>
          <cell r="J161">
            <v>-14.567</v>
          </cell>
        </row>
        <row r="162">
          <cell r="B162" t="str">
            <v>T110250</v>
          </cell>
          <cell r="E162">
            <v>-15</v>
          </cell>
        </row>
        <row r="163">
          <cell r="B163" t="str">
            <v>T220310</v>
          </cell>
          <cell r="E163">
            <v>21.570399572356084</v>
          </cell>
          <cell r="F163">
            <v>7.1588231529533575</v>
          </cell>
          <cell r="H163">
            <v>7.1588231529533575</v>
          </cell>
          <cell r="I163">
            <v>7.1588231529533575</v>
          </cell>
          <cell r="J163">
            <v>10.920002022389081</v>
          </cell>
        </row>
        <row r="166">
          <cell r="B166" t="str">
            <v>T405130</v>
          </cell>
          <cell r="J166">
            <v>0.79386711116155095</v>
          </cell>
        </row>
        <row r="167">
          <cell r="B167" t="str">
            <v>T405150</v>
          </cell>
          <cell r="E167">
            <v>0.45588260970136307</v>
          </cell>
          <cell r="F167">
            <v>0.91176521940272615</v>
          </cell>
          <cell r="H167">
            <v>0.45588260970136307</v>
          </cell>
          <cell r="I167">
            <v>0.22794130485068154</v>
          </cell>
          <cell r="J167">
            <v>0.91176521940272615</v>
          </cell>
        </row>
        <row r="168">
          <cell r="B168" t="str">
            <v>T110331</v>
          </cell>
          <cell r="E168">
            <v>-0.45588260970136307</v>
          </cell>
          <cell r="F168">
            <v>-0.91176521940272615</v>
          </cell>
          <cell r="H168">
            <v>-0.45588260970136307</v>
          </cell>
          <cell r="I168">
            <v>-0.22794130485068154</v>
          </cell>
          <cell r="J168">
            <v>-0.91176521940272615</v>
          </cell>
        </row>
        <row r="169">
          <cell r="B169" t="str">
            <v>T110333</v>
          </cell>
          <cell r="J169">
            <v>0.75950224041698278</v>
          </cell>
        </row>
        <row r="170">
          <cell r="B170" t="str">
            <v>T110233</v>
          </cell>
          <cell r="J170">
            <v>-1.5533693515785336</v>
          </cell>
        </row>
        <row r="171">
          <cell r="B171" t="str">
            <v>T400540</v>
          </cell>
        </row>
        <row r="174">
          <cell r="B174" t="str">
            <v>T100352</v>
          </cell>
          <cell r="E174">
            <v>-3.0434999999999999</v>
          </cell>
          <cell r="F174">
            <v>1.5001887999999999</v>
          </cell>
          <cell r="J174">
            <v>5.4668112000000004</v>
          </cell>
        </row>
        <row r="175">
          <cell r="B175" t="str">
            <v>T405140</v>
          </cell>
          <cell r="E175">
            <v>3.0434999999999999</v>
          </cell>
          <cell r="F175">
            <v>-1.5001887999999999</v>
          </cell>
          <cell r="J175">
            <v>-5.4668112000000004</v>
          </cell>
        </row>
        <row r="176">
          <cell r="B176" t="str">
            <v>T100312</v>
          </cell>
        </row>
        <row r="177">
          <cell r="B177" t="str">
            <v>T405150</v>
          </cell>
        </row>
        <row r="180">
          <cell r="B180" t="str">
            <v>T110251</v>
          </cell>
          <cell r="E180">
            <v>-3.1240000000000001</v>
          </cell>
          <cell r="F180">
            <v>-13</v>
          </cell>
          <cell r="H180">
            <v>-5</v>
          </cell>
        </row>
        <row r="181">
          <cell r="B181" t="str">
            <v>T110250</v>
          </cell>
          <cell r="F181">
            <v>-2</v>
          </cell>
          <cell r="H181">
            <v>-2</v>
          </cell>
        </row>
        <row r="182">
          <cell r="B182" t="str">
            <v>T410145</v>
          </cell>
          <cell r="E182">
            <v>3.1240000000000001</v>
          </cell>
          <cell r="F182">
            <v>15</v>
          </cell>
          <cell r="H182">
            <v>7</v>
          </cell>
        </row>
        <row r="185">
          <cell r="E185">
            <v>6.2899999985432942E-5</v>
          </cell>
          <cell r="F185">
            <v>6.2899999985432942E-5</v>
          </cell>
          <cell r="G185">
            <v>0</v>
          </cell>
          <cell r="H185">
            <v>6.2899999985432942E-5</v>
          </cell>
          <cell r="I185">
            <v>6.2899999985432942E-5</v>
          </cell>
          <cell r="J185">
            <v>6.2899999985432942E-5</v>
          </cell>
        </row>
        <row r="189">
          <cell r="B189" t="str">
            <v>T100311</v>
          </cell>
        </row>
        <row r="190">
          <cell r="B190" t="str">
            <v>T110430</v>
          </cell>
        </row>
        <row r="191">
          <cell r="B191" t="str">
            <v>T110230</v>
          </cell>
          <cell r="H191">
            <v>52.794699999999999</v>
          </cell>
          <cell r="I191">
            <v>52.794699999999999</v>
          </cell>
        </row>
        <row r="192">
          <cell r="B192" t="str">
            <v>T110232</v>
          </cell>
          <cell r="H192">
            <v>5.43</v>
          </cell>
          <cell r="I192">
            <v>4.6931000000000003</v>
          </cell>
          <cell r="J192">
            <v>52.7943</v>
          </cell>
        </row>
        <row r="193">
          <cell r="B193" t="str">
            <v>T110331</v>
          </cell>
          <cell r="H193">
            <v>-14.475200000000001</v>
          </cell>
          <cell r="I193">
            <v>-7.2633000000000001</v>
          </cell>
          <cell r="J193">
            <v>-10.313700000000001</v>
          </cell>
        </row>
        <row r="194">
          <cell r="B194" t="str">
            <v>T110330</v>
          </cell>
          <cell r="H194">
            <v>-11.134799999999998</v>
          </cell>
          <cell r="I194">
            <v>-11.134799999999998</v>
          </cell>
          <cell r="J194">
            <v>-0.82110000000000005</v>
          </cell>
        </row>
        <row r="195">
          <cell r="B195" t="str">
            <v>T110460</v>
          </cell>
          <cell r="H195">
            <v>-32.614699999999999</v>
          </cell>
          <cell r="I195">
            <v>-39.089700000000001</v>
          </cell>
          <cell r="J195">
            <v>-41.66</v>
          </cell>
        </row>
        <row r="198">
          <cell r="B198" t="str">
            <v>T220310</v>
          </cell>
        </row>
        <row r="199">
          <cell r="B199" t="str">
            <v>T410335</v>
          </cell>
        </row>
        <row r="202">
          <cell r="B202" t="str">
            <v>T110311</v>
          </cell>
          <cell r="E202">
            <v>-0.15212280601759531</v>
          </cell>
          <cell r="F202">
            <v>-0.13017511643631996</v>
          </cell>
          <cell r="H202">
            <v>-5.4513060376464861E-2</v>
          </cell>
          <cell r="I202">
            <v>-2.4048074483062717E-2</v>
          </cell>
          <cell r="J202">
            <v>-9.456250533158321E-2</v>
          </cell>
        </row>
        <row r="203">
          <cell r="B203" t="str">
            <v>T110331</v>
          </cell>
          <cell r="E203">
            <v>-1.3251146493224719</v>
          </cell>
          <cell r="F203">
            <v>-3.0254814741120777</v>
          </cell>
          <cell r="H203">
            <v>-1.4002068936697687</v>
          </cell>
          <cell r="I203">
            <v>-0.65548180162405223</v>
          </cell>
          <cell r="J203">
            <v>-2.6903256848601602</v>
          </cell>
        </row>
        <row r="204">
          <cell r="B204" t="str">
            <v>T110341</v>
          </cell>
          <cell r="E204">
            <v>-0.15715550098848236</v>
          </cell>
          <cell r="F204">
            <v>-4.048508405914257E-2</v>
          </cell>
          <cell r="H204">
            <v>-0.18196978725667554</v>
          </cell>
          <cell r="I204">
            <v>-0.15024320819894418</v>
          </cell>
          <cell r="J204">
            <v>-0.54944849069441226</v>
          </cell>
        </row>
        <row r="205">
          <cell r="B205" t="str">
            <v>T110361</v>
          </cell>
          <cell r="E205">
            <v>-0.19646711431529068</v>
          </cell>
          <cell r="F205">
            <v>-0.46557846668013958</v>
          </cell>
          <cell r="H205">
            <v>-0.19417032934093198</v>
          </cell>
          <cell r="I205">
            <v>-8.5656951015861474E-2</v>
          </cell>
          <cell r="J205">
            <v>-0.32738346040152377</v>
          </cell>
        </row>
        <row r="206">
          <cell r="B206" t="str">
            <v>T110210</v>
          </cell>
        </row>
        <row r="207">
          <cell r="B207" t="str">
            <v>T405130</v>
          </cell>
          <cell r="H207">
            <v>2.5444957530900023E-2</v>
          </cell>
          <cell r="I207">
            <v>8.2119935334977762E-3</v>
          </cell>
          <cell r="J207">
            <v>8.4183441926617808E-2</v>
          </cell>
        </row>
        <row r="208">
          <cell r="B208" t="str">
            <v>T110333</v>
          </cell>
          <cell r="H208">
            <v>0</v>
          </cell>
          <cell r="I208">
            <v>1.7232770173884922E-2</v>
          </cell>
          <cell r="J208">
            <v>5.1027777732527937E-2</v>
          </cell>
        </row>
        <row r="209">
          <cell r="B209" t="str">
            <v>T110233</v>
          </cell>
          <cell r="H209">
            <v>-2.5444957530900023E-2</v>
          </cell>
          <cell r="I209">
            <v>-2.54447637073827E-2</v>
          </cell>
          <cell r="J209">
            <v>-0.13521121965914573</v>
          </cell>
        </row>
        <row r="210">
          <cell r="B210" t="str">
            <v>T220310</v>
          </cell>
        </row>
        <row r="211">
          <cell r="B211" t="str">
            <v>T400540</v>
          </cell>
          <cell r="E211">
            <v>1.8308600706438403</v>
          </cell>
          <cell r="F211">
            <v>3.6617201412876796</v>
          </cell>
          <cell r="H211">
            <v>1.8308600706438409</v>
          </cell>
          <cell r="I211">
            <v>0.91543003532192047</v>
          </cell>
          <cell r="J211">
            <v>3.6617201412876796</v>
          </cell>
        </row>
        <row r="212">
          <cell r="B212" t="str">
            <v>T110430</v>
          </cell>
        </row>
        <row r="215">
          <cell r="B215" t="str">
            <v>T110430</v>
          </cell>
        </row>
        <row r="216">
          <cell r="B216" t="str">
            <v>T220310</v>
          </cell>
        </row>
        <row r="217">
          <cell r="B217" t="str">
            <v>T410335</v>
          </cell>
        </row>
        <row r="220">
          <cell r="B220" t="str">
            <v>T110430</v>
          </cell>
        </row>
        <row r="221">
          <cell r="B221" t="str">
            <v>T220310</v>
          </cell>
        </row>
        <row r="222">
          <cell r="B222" t="str">
            <v>T405150</v>
          </cell>
        </row>
        <row r="225">
          <cell r="B225" t="str">
            <v>T405140</v>
          </cell>
        </row>
        <row r="226">
          <cell r="B226" t="str">
            <v>T220310</v>
          </cell>
        </row>
        <row r="227">
          <cell r="B227" t="str">
            <v>T100351</v>
          </cell>
        </row>
        <row r="230">
          <cell r="B230" t="str">
            <v>T110110</v>
          </cell>
          <cell r="F230">
            <v>-3.7999999999999999E-2</v>
          </cell>
          <cell r="H230">
            <v>-3.7999999999999999E-2</v>
          </cell>
          <cell r="I230">
            <v>-3.7999999999999999E-2</v>
          </cell>
          <cell r="J230">
            <v>-0.14299999999999999</v>
          </cell>
        </row>
        <row r="231">
          <cell r="B231" t="str">
            <v>T110210</v>
          </cell>
          <cell r="E231">
            <v>1.5076551774289784</v>
          </cell>
          <cell r="F231">
            <v>1.5076551774289784</v>
          </cell>
          <cell r="H231">
            <v>1.5076551774289784</v>
          </cell>
          <cell r="I231">
            <v>1.5076551774289784</v>
          </cell>
          <cell r="J231">
            <v>1.5076551774289784</v>
          </cell>
        </row>
        <row r="232">
          <cell r="B232" t="str">
            <v>T110230</v>
          </cell>
          <cell r="E232">
            <v>12.734270750240597</v>
          </cell>
          <cell r="F232">
            <v>13.099463273496053</v>
          </cell>
          <cell r="H232">
            <v>13.099463273496053</v>
          </cell>
          <cell r="I232">
            <v>13.099463273496053</v>
          </cell>
          <cell r="J232">
            <v>13.234674493155199</v>
          </cell>
        </row>
        <row r="233">
          <cell r="B233" t="str">
            <v>T110240</v>
          </cell>
          <cell r="E233">
            <v>1.6428663970881239</v>
          </cell>
          <cell r="F233">
            <v>1.6428663970881239</v>
          </cell>
          <cell r="H233">
            <v>1.6428663970881239</v>
          </cell>
          <cell r="I233">
            <v>1.6428663970881239</v>
          </cell>
          <cell r="J233">
            <v>1.6428663970881239</v>
          </cell>
        </row>
        <row r="234">
          <cell r="B234" t="str">
            <v>T110260</v>
          </cell>
          <cell r="E234">
            <v>1.9234046387660997</v>
          </cell>
          <cell r="F234">
            <v>1.9234046387660997</v>
          </cell>
          <cell r="H234">
            <v>1.9234046387660997</v>
          </cell>
          <cell r="I234">
            <v>1.9234046387660997</v>
          </cell>
          <cell r="J234">
            <v>1.9234046387660997</v>
          </cell>
        </row>
        <row r="235">
          <cell r="B235" t="str">
            <v>T110310</v>
          </cell>
          <cell r="E235">
            <v>-0.29530530463215526</v>
          </cell>
          <cell r="F235">
            <v>-0.16513018819583528</v>
          </cell>
          <cell r="H235">
            <v>-0.16513018819583528</v>
          </cell>
          <cell r="I235">
            <v>-0.16513018819583528</v>
          </cell>
          <cell r="J235">
            <v>-7.0567682864252052E-2</v>
          </cell>
        </row>
        <row r="236">
          <cell r="B236" t="str">
            <v>T110330</v>
          </cell>
          <cell r="E236">
            <v>-8.6541772693390389</v>
          </cell>
          <cell r="F236">
            <v>-5.6776909261134971</v>
          </cell>
          <cell r="H236">
            <v>-5.6776909261134971</v>
          </cell>
          <cell r="I236">
            <v>-5.6776909261134971</v>
          </cell>
          <cell r="J236">
            <v>-3.0383930189858646</v>
          </cell>
        </row>
        <row r="237">
          <cell r="B237" t="str">
            <v>T110340</v>
          </cell>
          <cell r="E237">
            <v>-0.87286808218106748</v>
          </cell>
          <cell r="F237">
            <v>-0.83238299812192496</v>
          </cell>
          <cell r="H237">
            <v>-0.83238299812192496</v>
          </cell>
          <cell r="I237">
            <v>-0.83238299812192496</v>
          </cell>
          <cell r="J237">
            <v>-0.28293450742751269</v>
          </cell>
        </row>
        <row r="238">
          <cell r="B238" t="str">
            <v>T110360</v>
          </cell>
          <cell r="E238">
            <v>-1.0627868590917136</v>
          </cell>
          <cell r="F238">
            <v>-0.59720839241157397</v>
          </cell>
          <cell r="H238">
            <v>-0.59720839241157397</v>
          </cell>
          <cell r="I238">
            <v>-0.59720839241157397</v>
          </cell>
          <cell r="J238">
            <v>-0.2698249320100502</v>
          </cell>
        </row>
        <row r="239">
          <cell r="B239" t="str">
            <v>T110450</v>
          </cell>
          <cell r="E239">
            <v>17.689959100000006</v>
          </cell>
          <cell r="F239">
            <v>17.689959100000006</v>
          </cell>
          <cell r="H239">
            <v>17.689959100000006</v>
          </cell>
          <cell r="I239">
            <v>17.689959100000006</v>
          </cell>
          <cell r="J239">
            <v>17.689959100000006</v>
          </cell>
        </row>
        <row r="240">
          <cell r="B240" t="str">
            <v>T110440</v>
          </cell>
          <cell r="E240">
            <v>-1.6482758923433143</v>
          </cell>
          <cell r="F240">
            <v>-2.7471264872388574</v>
          </cell>
          <cell r="H240">
            <v>-2.7471264872388574</v>
          </cell>
          <cell r="I240">
            <v>-2.7471264872388574</v>
          </cell>
          <cell r="J240">
            <v>-4.3954023795821726</v>
          </cell>
        </row>
        <row r="241">
          <cell r="B241" t="str">
            <v>T100352</v>
          </cell>
          <cell r="E241">
            <v>-4.8680000000000003</v>
          </cell>
          <cell r="F241">
            <v>-4.8170000000000002</v>
          </cell>
          <cell r="H241">
            <v>-4.8170000000000002</v>
          </cell>
          <cell r="I241">
            <v>-4.8170000000000002</v>
          </cell>
          <cell r="J241">
            <v>-10.581</v>
          </cell>
        </row>
        <row r="242">
          <cell r="B242" t="str">
            <v>T220310</v>
          </cell>
          <cell r="E242">
            <v>-13.312300306344733</v>
          </cell>
          <cell r="F242">
            <v>8.5548781579212214</v>
          </cell>
          <cell r="H242">
            <v>8.5550460072840746</v>
          </cell>
          <cell r="I242">
            <v>8.5550460072840746</v>
          </cell>
          <cell r="J242">
            <v>15.066430844234091</v>
          </cell>
        </row>
        <row r="243">
          <cell r="B243" t="str">
            <v>T225000</v>
          </cell>
          <cell r="F243">
            <v>-31.376548638613045</v>
          </cell>
          <cell r="H243">
            <v>-31.376533046049282</v>
          </cell>
          <cell r="I243">
            <v>-31.376533046049282</v>
          </cell>
          <cell r="J243">
            <v>-32.283741429802483</v>
          </cell>
        </row>
        <row r="244">
          <cell r="B244" t="str">
            <v>T400039</v>
          </cell>
          <cell r="F244">
            <v>1.8328041440677971</v>
          </cell>
          <cell r="H244">
            <v>1.8328041440677971</v>
          </cell>
          <cell r="I244">
            <v>1.8328041440677971</v>
          </cell>
        </row>
        <row r="245">
          <cell r="B245" t="str">
            <v>T100312</v>
          </cell>
        </row>
        <row r="246">
          <cell r="B246" t="str">
            <v>T110240</v>
          </cell>
          <cell r="E246">
            <v>-4.8239999999999998</v>
          </cell>
        </row>
        <row r="248">
          <cell r="B248" t="str">
            <v>T110110</v>
          </cell>
          <cell r="F248">
            <v>3.7999999999999999E-2</v>
          </cell>
          <cell r="J248">
            <v>0.105</v>
          </cell>
        </row>
        <row r="249">
          <cell r="B249" t="str">
            <v>T405130</v>
          </cell>
          <cell r="F249">
            <v>-3.7999999999999999E-2</v>
          </cell>
          <cell r="J249">
            <v>-0.105</v>
          </cell>
        </row>
        <row r="252">
          <cell r="B252" t="str">
            <v>T110230</v>
          </cell>
        </row>
        <row r="253">
          <cell r="B253" t="str">
            <v>T400540</v>
          </cell>
        </row>
        <row r="256">
          <cell r="B256" t="str">
            <v>T110440</v>
          </cell>
          <cell r="E256">
            <v>0.54942529744777158</v>
          </cell>
          <cell r="F256">
            <v>1.0988505948955432</v>
          </cell>
          <cell r="H256">
            <v>0.54942529744777158</v>
          </cell>
          <cell r="I256">
            <v>0.27471264872388579</v>
          </cell>
          <cell r="J256">
            <v>1.6482758923433145</v>
          </cell>
        </row>
        <row r="257">
          <cell r="B257" t="str">
            <v>T410312</v>
          </cell>
          <cell r="E257">
            <v>-0.54942529744777158</v>
          </cell>
          <cell r="F257">
            <v>-1.0988505948955432</v>
          </cell>
          <cell r="H257">
            <v>-0.54942529744777158</v>
          </cell>
          <cell r="I257">
            <v>-0.27471264872388579</v>
          </cell>
          <cell r="J257">
            <v>-1.6482758923433145</v>
          </cell>
        </row>
        <row r="258">
          <cell r="B258" t="str">
            <v>T410335</v>
          </cell>
        </row>
        <row r="263">
          <cell r="B263" t="str">
            <v>T100312</v>
          </cell>
        </row>
        <row r="264">
          <cell r="B264" t="str">
            <v>T100352</v>
          </cell>
          <cell r="E264">
            <v>-0.80414999999999959</v>
          </cell>
          <cell r="F264">
            <v>-5.0999999999999997E-2</v>
          </cell>
          <cell r="J264">
            <v>5.7640000000000002</v>
          </cell>
        </row>
        <row r="265">
          <cell r="B265" t="str">
            <v>T405140</v>
          </cell>
          <cell r="E265">
            <v>0.80414999999999959</v>
          </cell>
          <cell r="F265">
            <v>5.0999999999999997E-2</v>
          </cell>
          <cell r="J265">
            <v>-5.7640000000000002</v>
          </cell>
        </row>
        <row r="268">
          <cell r="B268" t="str">
            <v>T225000</v>
          </cell>
          <cell r="F268">
            <v>-0.15578835224576276</v>
          </cell>
          <cell r="H268">
            <v>-0.15578835224576276</v>
          </cell>
          <cell r="I268">
            <v>-0.15578835224576276</v>
          </cell>
          <cell r="J268">
            <v>2.3707700300291656</v>
          </cell>
        </row>
        <row r="269">
          <cell r="B269" t="str">
            <v>T405150</v>
          </cell>
          <cell r="F269">
            <v>0.15578835224576276</v>
          </cell>
          <cell r="H269">
            <v>0.15578835224576276</v>
          </cell>
          <cell r="I269">
            <v>0.15578835224576276</v>
          </cell>
          <cell r="J269">
            <v>-2.3707700300291656</v>
          </cell>
        </row>
        <row r="272">
          <cell r="B272" t="str">
            <v>T100311</v>
          </cell>
          <cell r="J272">
            <v>2.1627088900000002</v>
          </cell>
        </row>
        <row r="273">
          <cell r="B273" t="str">
            <v>T200210</v>
          </cell>
          <cell r="J273">
            <v>-0.32990474593220326</v>
          </cell>
        </row>
        <row r="274">
          <cell r="B274" t="str">
            <v>T400039</v>
          </cell>
          <cell r="J274">
            <v>-1.8328041440677971</v>
          </cell>
        </row>
        <row r="276">
          <cell r="B276" t="str">
            <v>T405130</v>
          </cell>
          <cell r="E276">
            <v>0.99008949138835534</v>
          </cell>
          <cell r="F276">
            <v>0.31619739236891847</v>
          </cell>
        </row>
        <row r="277">
          <cell r="B277" t="str">
            <v>T110333</v>
          </cell>
          <cell r="E277">
            <v>2.1000523667147046</v>
          </cell>
          <cell r="F277">
            <v>4.8995130886535565E-2</v>
          </cell>
        </row>
        <row r="278">
          <cell r="B278" t="str">
            <v>T110233</v>
          </cell>
          <cell r="E278">
            <v>-3.0901418581030597</v>
          </cell>
          <cell r="F278">
            <v>-0.36519252325545404</v>
          </cell>
        </row>
        <row r="280">
          <cell r="F280">
            <v>-5.6741926453440783E-5</v>
          </cell>
          <cell r="G280">
            <v>0</v>
          </cell>
          <cell r="H280">
            <v>1.2670000016257177E-4</v>
          </cell>
          <cell r="I280">
            <v>1.2670000016257177E-4</v>
          </cell>
          <cell r="J280">
            <v>-3.7329999982937956E-4</v>
          </cell>
        </row>
        <row r="284">
          <cell r="B284" t="str">
            <v>T110210</v>
          </cell>
          <cell r="E284">
            <v>24.094944124582522</v>
          </cell>
          <cell r="F284">
            <v>24.094944124582522</v>
          </cell>
          <cell r="H284">
            <v>24.094944124582522</v>
          </cell>
          <cell r="I284">
            <v>24.094944124582522</v>
          </cell>
          <cell r="J284">
            <v>20.514507095314499</v>
          </cell>
        </row>
        <row r="285">
          <cell r="B285" t="str">
            <v>T110230</v>
          </cell>
          <cell r="E285">
            <v>1.5086029399016629</v>
          </cell>
          <cell r="F285">
            <v>1.5086029399016629</v>
          </cell>
          <cell r="H285">
            <v>1.5086029399016629</v>
          </cell>
          <cell r="I285">
            <v>1.5086029399016629</v>
          </cell>
          <cell r="J285">
            <v>1.2844290301985168</v>
          </cell>
        </row>
        <row r="286">
          <cell r="B286" t="str">
            <v>T110240</v>
          </cell>
          <cell r="E286">
            <v>0.13345062906137514</v>
          </cell>
          <cell r="F286">
            <v>0.13345062906137514</v>
          </cell>
          <cell r="H286">
            <v>0.13345062906137514</v>
          </cell>
          <cell r="I286">
            <v>0.13345062906137514</v>
          </cell>
          <cell r="J286">
            <v>0.15675398373188396</v>
          </cell>
        </row>
        <row r="287">
          <cell r="B287" t="str">
            <v>T110310</v>
          </cell>
          <cell r="E287">
            <v>-7.8597944486796161</v>
          </cell>
          <cell r="F287">
            <v>-5.65856494201876</v>
          </cell>
          <cell r="H287">
            <v>-5.65856494201876</v>
          </cell>
          <cell r="I287">
            <v>-5.65856494201876</v>
          </cell>
          <cell r="J287">
            <v>-3.1419819883043631</v>
          </cell>
        </row>
        <row r="288">
          <cell r="B288" t="str">
            <v>T110330</v>
          </cell>
          <cell r="E288">
            <v>-5.0971944446141002</v>
          </cell>
          <cell r="F288">
            <v>-3.0111455516738714</v>
          </cell>
          <cell r="H288">
            <v>-3.0111455516738714</v>
          </cell>
          <cell r="I288">
            <v>-3.0111455516738714</v>
          </cell>
          <cell r="J288">
            <v>-1.043236207054183</v>
          </cell>
        </row>
        <row r="289">
          <cell r="B289" t="str">
            <v>T110340</v>
          </cell>
          <cell r="E289">
            <v>-1.6401163827196612</v>
          </cell>
          <cell r="F289">
            <v>-0.76986285683048583</v>
          </cell>
          <cell r="H289">
            <v>-0.76986285683048583</v>
          </cell>
          <cell r="I289">
            <v>-0.76986285683048583</v>
          </cell>
          <cell r="J289">
            <v>-0.20591982649043353</v>
          </cell>
        </row>
        <row r="290">
          <cell r="B290" t="str">
            <v>T110250</v>
          </cell>
          <cell r="F290">
            <v>0</v>
          </cell>
          <cell r="J290">
            <v>3.8319695182064013</v>
          </cell>
        </row>
        <row r="291">
          <cell r="B291" t="str">
            <v>T220100</v>
          </cell>
          <cell r="E291">
            <v>-0.13231880866908818</v>
          </cell>
          <cell r="F291">
            <v>-0.13231880866908818</v>
          </cell>
          <cell r="H291">
            <v>-0.13231880866908818</v>
          </cell>
          <cell r="I291">
            <v>-0.13231880866908818</v>
          </cell>
          <cell r="J291">
            <v>-0.13231880866908818</v>
          </cell>
        </row>
        <row r="292">
          <cell r="B292" t="str">
            <v>T220310</v>
          </cell>
          <cell r="E292">
            <v>4.8779267257741772</v>
          </cell>
          <cell r="F292">
            <v>0.80778666292628531</v>
          </cell>
          <cell r="H292">
            <v>0.80735200001590346</v>
          </cell>
          <cell r="I292">
            <v>0.80735200001590346</v>
          </cell>
          <cell r="J292">
            <v>-5.0516508439863417</v>
          </cell>
        </row>
        <row r="293">
          <cell r="B293" t="str">
            <v>T225000</v>
          </cell>
          <cell r="E293">
            <v>-15.885065671726911</v>
          </cell>
          <cell r="F293">
            <v>-16.97245753436928</v>
          </cell>
          <cell r="H293">
            <v>-16.972457534369283</v>
          </cell>
          <cell r="I293">
            <v>-16.972457534369283</v>
          </cell>
          <cell r="J293">
            <v>-16.212551952946914</v>
          </cell>
        </row>
        <row r="296">
          <cell r="B296" t="str">
            <v>T410280</v>
          </cell>
          <cell r="E296">
            <v>2.5787659627451305</v>
          </cell>
          <cell r="F296">
            <v>5.157531925490261</v>
          </cell>
          <cell r="H296">
            <v>2.5787659627451305</v>
          </cell>
          <cell r="I296">
            <v>1.2893829813725652</v>
          </cell>
          <cell r="J296">
            <v>5.157531925490261</v>
          </cell>
        </row>
        <row r="297">
          <cell r="B297" t="str">
            <v>T110311</v>
          </cell>
          <cell r="E297">
            <v>-2.5787659627451305</v>
          </cell>
          <cell r="F297">
            <v>-2.2012295066608556</v>
          </cell>
          <cell r="H297">
            <v>-1.0978904593865406</v>
          </cell>
          <cell r="I297">
            <v>-0.57158214638165261</v>
          </cell>
          <cell r="J297">
            <v>-2.5165829537143969</v>
          </cell>
        </row>
        <row r="298">
          <cell r="B298" t="str">
            <v>T110331</v>
          </cell>
          <cell r="F298">
            <v>-2.0860488929402297</v>
          </cell>
          <cell r="H298">
            <v>-1.0468257868569342</v>
          </cell>
          <cell r="I298">
            <v>-0.59816736249242719</v>
          </cell>
          <cell r="J298">
            <v>-1.9679093446196882</v>
          </cell>
        </row>
        <row r="299">
          <cell r="B299" t="str">
            <v>T110341</v>
          </cell>
          <cell r="F299">
            <v>-0.87025352588917537</v>
          </cell>
          <cell r="H299">
            <v>-0.43404971650165558</v>
          </cell>
          <cell r="I299">
            <v>-0.11963347249848542</v>
          </cell>
          <cell r="J299">
            <v>-0.67303962715617593</v>
          </cell>
        </row>
        <row r="301">
          <cell r="B301" t="str">
            <v>T405130</v>
          </cell>
          <cell r="E301">
            <v>-0.35434561324178099</v>
          </cell>
          <cell r="J301">
            <v>-5.8434662910381761E-2</v>
          </cell>
        </row>
        <row r="302">
          <cell r="B302" t="str">
            <v>T110343</v>
          </cell>
          <cell r="E302">
            <v>0.37175971341645658</v>
          </cell>
          <cell r="J302">
            <v>0.10909659681612373</v>
          </cell>
        </row>
        <row r="303">
          <cell r="B303" t="str">
            <v>T110243</v>
          </cell>
          <cell r="E303">
            <v>-1.7414100174675567E-2</v>
          </cell>
          <cell r="J303">
            <v>-5.066193390574196E-2</v>
          </cell>
        </row>
        <row r="305">
          <cell r="B305" t="str">
            <v>T110214</v>
          </cell>
          <cell r="J305">
            <v>3.5804370292680225</v>
          </cell>
        </row>
        <row r="306">
          <cell r="B306" t="str">
            <v>T110232</v>
          </cell>
          <cell r="J306">
            <v>0.22417390970314616</v>
          </cell>
        </row>
        <row r="307">
          <cell r="B307" t="str">
            <v>T110242</v>
          </cell>
          <cell r="J307">
            <v>2.735857923523315E-2</v>
          </cell>
        </row>
        <row r="308">
          <cell r="B308" t="str">
            <v>T110252</v>
          </cell>
          <cell r="J308">
            <v>-3.8319695182064022</v>
          </cell>
        </row>
        <row r="310">
          <cell r="B310" t="str">
            <v>T405150</v>
          </cell>
          <cell r="E310">
            <v>-0.35434561324178099</v>
          </cell>
          <cell r="F310">
            <v>1.4772599999999999E-2</v>
          </cell>
          <cell r="H310">
            <v>-1.5049278542014646</v>
          </cell>
          <cell r="I310">
            <v>-1.5049278542014646</v>
          </cell>
        </row>
        <row r="311">
          <cell r="B311" t="str">
            <v>T225000</v>
          </cell>
          <cell r="E311">
            <v>0.35434561324178099</v>
          </cell>
          <cell r="F311">
            <v>-1.4772599999999999E-2</v>
          </cell>
          <cell r="H311">
            <v>1.5049278542014646</v>
          </cell>
          <cell r="I311">
            <v>1.5049278542014646</v>
          </cell>
        </row>
        <row r="313">
          <cell r="B313" t="str">
            <v>T110230</v>
          </cell>
        </row>
        <row r="314">
          <cell r="B314" t="str">
            <v>T400540</v>
          </cell>
        </row>
        <row r="316">
          <cell r="B316" t="str">
            <v>T400039</v>
          </cell>
          <cell r="E316">
            <v>39.174999999999997</v>
          </cell>
        </row>
        <row r="317">
          <cell r="B317" t="str">
            <v>T410280</v>
          </cell>
          <cell r="E317">
            <v>-38.988999999999997</v>
          </cell>
        </row>
        <row r="318">
          <cell r="B318" t="str">
            <v>T405150</v>
          </cell>
          <cell r="E318">
            <v>-0.186</v>
          </cell>
        </row>
        <row r="319">
          <cell r="B319" t="str">
            <v>T200110</v>
          </cell>
          <cell r="E319">
            <v>2.2330000000000001</v>
          </cell>
        </row>
        <row r="320">
          <cell r="B320" t="str">
            <v>T100311</v>
          </cell>
          <cell r="E320">
            <v>-2.2330000000000001</v>
          </cell>
        </row>
        <row r="322">
          <cell r="B322" t="str">
            <v>T110450</v>
          </cell>
        </row>
        <row r="323">
          <cell r="B323" t="str">
            <v>T220100</v>
          </cell>
        </row>
        <row r="324">
          <cell r="B324" t="str">
            <v>T220310</v>
          </cell>
        </row>
        <row r="326">
          <cell r="E326">
            <v>4.3466291036509119E-4</v>
          </cell>
          <cell r="F326">
            <v>4.3466291036542426E-4</v>
          </cell>
          <cell r="G326">
            <v>0</v>
          </cell>
          <cell r="H326">
            <v>-2.1316282072803006E-14</v>
          </cell>
          <cell r="I326">
            <v>-2.1316282072803006E-14</v>
          </cell>
          <cell r="J326">
            <v>-1.8207657603852567E-14</v>
          </cell>
        </row>
        <row r="330">
          <cell r="B330" t="str">
            <v>T110210</v>
          </cell>
          <cell r="H330">
            <v>3.9432569451643196</v>
          </cell>
          <cell r="I330">
            <v>3.9432569451643196</v>
          </cell>
          <cell r="J330">
            <v>3.9432569451643196</v>
          </cell>
        </row>
        <row r="331">
          <cell r="B331" t="str">
            <v>T110230</v>
          </cell>
          <cell r="H331">
            <v>3.4649692302921093</v>
          </cell>
          <cell r="I331">
            <v>3.4649692302921093</v>
          </cell>
          <cell r="J331">
            <v>3.5432427668839459</v>
          </cell>
        </row>
        <row r="332">
          <cell r="B332" t="str">
            <v>T110240</v>
          </cell>
          <cell r="H332">
            <v>0.81368071759420679</v>
          </cell>
          <cell r="I332">
            <v>0.81368071759420679</v>
          </cell>
          <cell r="J332">
            <v>0.81368071759420679</v>
          </cell>
        </row>
        <row r="333">
          <cell r="B333" t="str">
            <v>T110260</v>
          </cell>
          <cell r="H333">
            <v>7.4177828281798516E-2</v>
          </cell>
          <cell r="I333">
            <v>7.4177828281798516E-2</v>
          </cell>
          <cell r="J333">
            <v>7.4177828281798516E-2</v>
          </cell>
        </row>
        <row r="334">
          <cell r="B334" t="str">
            <v>T110310</v>
          </cell>
          <cell r="H334">
            <v>-1.0350665917573698</v>
          </cell>
          <cell r="I334">
            <v>-1.0350665917573698</v>
          </cell>
          <cell r="J334">
            <v>-0.60512774748594056</v>
          </cell>
        </row>
        <row r="335">
          <cell r="B335" t="str">
            <v>T110330</v>
          </cell>
          <cell r="H335">
            <v>-1.8518058720157464</v>
          </cell>
          <cell r="I335">
            <v>-1.8518058720157464</v>
          </cell>
          <cell r="J335">
            <v>-0.88118000030948307</v>
          </cell>
        </row>
        <row r="336">
          <cell r="B336" t="str">
            <v>T110340</v>
          </cell>
          <cell r="H336">
            <v>-0.39943786008424209</v>
          </cell>
          <cell r="I336">
            <v>-0.39943786008424209</v>
          </cell>
          <cell r="J336">
            <v>-0.17265693123777384</v>
          </cell>
        </row>
        <row r="337">
          <cell r="B337" t="str">
            <v>T110360</v>
          </cell>
          <cell r="H337">
            <v>-4.1892287315314525E-2</v>
          </cell>
          <cell r="I337">
            <v>-4.1892287315314525E-2</v>
          </cell>
          <cell r="J337">
            <v>-1.5906972551656708E-2</v>
          </cell>
        </row>
        <row r="338">
          <cell r="B338" t="str">
            <v>T220100</v>
          </cell>
          <cell r="H338">
            <v>-1.8417733962563321</v>
          </cell>
          <cell r="I338">
            <v>-1.8417733962563321</v>
          </cell>
          <cell r="J338">
            <v>-1.8417733962563321</v>
          </cell>
        </row>
        <row r="339">
          <cell r="B339" t="str">
            <v>T220310</v>
          </cell>
          <cell r="H339">
            <v>-3.1261087139034314</v>
          </cell>
          <cell r="I339">
            <v>-3.1261087139034314</v>
          </cell>
          <cell r="J339">
            <v>-4.8577132100830864</v>
          </cell>
        </row>
        <row r="342">
          <cell r="B342" t="str">
            <v>T400540</v>
          </cell>
          <cell r="H342">
            <v>0.83743582579242704</v>
          </cell>
          <cell r="I342">
            <v>0.41871791289621352</v>
          </cell>
          <cell r="J342">
            <v>1.6748716515848541</v>
          </cell>
        </row>
        <row r="343">
          <cell r="B343" t="str">
            <v>T110311</v>
          </cell>
          <cell r="H343">
            <v>-0.19219838624744226</v>
          </cell>
          <cell r="I343">
            <v>-9.5978161394346173E-2</v>
          </cell>
          <cell r="J343">
            <v>-0.42993884427142937</v>
          </cell>
        </row>
        <row r="344">
          <cell r="B344" t="str">
            <v>T110331</v>
          </cell>
          <cell r="H344">
            <v>-0.53118564990364536</v>
          </cell>
          <cell r="I344">
            <v>-0.26473097263715267</v>
          </cell>
          <cell r="J344">
            <v>-0.99216656370329859</v>
          </cell>
        </row>
        <row r="345">
          <cell r="B345" t="str">
            <v>T110341</v>
          </cell>
          <cell r="H345">
            <v>-0.10137936857007945</v>
          </cell>
          <cell r="I345">
            <v>-5.1680548443109479E-2</v>
          </cell>
          <cell r="J345">
            <v>-0.22678092884646828</v>
          </cell>
        </row>
        <row r="346">
          <cell r="B346" t="str">
            <v>T110361</v>
          </cell>
          <cell r="H346">
            <v>-1.2672421071259932E-2</v>
          </cell>
          <cell r="I346">
            <v>-6.3282304216052427E-3</v>
          </cell>
          <cell r="J346">
            <v>-2.598531476365782E-2</v>
          </cell>
        </row>
        <row r="347">
          <cell r="B347" t="str">
            <v>T405130</v>
          </cell>
          <cell r="H347">
            <v>2.1639692294889018E-2</v>
          </cell>
          <cell r="I347">
            <v>1.1358072214681303E-2</v>
          </cell>
          <cell r="J347">
            <v>5.6732844594801338E-2</v>
          </cell>
        </row>
        <row r="348">
          <cell r="B348" t="str">
            <v>T110333</v>
          </cell>
          <cell r="H348">
            <v>9.6862861144952558E-2</v>
          </cell>
          <cell r="J348">
            <v>2.1540691997035125E-2</v>
          </cell>
        </row>
        <row r="349">
          <cell r="B349" t="str">
            <v>T110233</v>
          </cell>
          <cell r="H349">
            <v>-0.11850255343984158</v>
          </cell>
          <cell r="I349">
            <v>-1.1358072214681303E-2</v>
          </cell>
          <cell r="J349">
            <v>-7.827353659183646E-2</v>
          </cell>
        </row>
        <row r="352">
          <cell r="F352">
            <v>0</v>
          </cell>
          <cell r="G352">
            <v>0</v>
          </cell>
          <cell r="H352">
            <v>-1.7208456881689926E-15</v>
          </cell>
          <cell r="I352">
            <v>-1.8266638202035779E-15</v>
          </cell>
          <cell r="J352">
            <v>-8.6042284408449632E-16</v>
          </cell>
        </row>
        <row r="355">
          <cell r="B355" t="str">
            <v>T220310</v>
          </cell>
        </row>
        <row r="356">
          <cell r="B356" t="str">
            <v>T410335</v>
          </cell>
        </row>
        <row r="358">
          <cell r="F358">
            <v>0</v>
          </cell>
          <cell r="G358">
            <v>0</v>
          </cell>
          <cell r="H358">
            <v>0</v>
          </cell>
          <cell r="I358">
            <v>0</v>
          </cell>
          <cell r="J358">
            <v>0</v>
          </cell>
        </row>
        <row r="361">
          <cell r="B361" t="str">
            <v>T210110</v>
          </cell>
          <cell r="E361">
            <v>714.21223589088197</v>
          </cell>
          <cell r="F361">
            <v>658.14809623978965</v>
          </cell>
          <cell r="H361">
            <v>525.60708508899586</v>
          </cell>
          <cell r="I361">
            <v>507.40130345583407</v>
          </cell>
          <cell r="J361">
            <v>364.34036258548485</v>
          </cell>
        </row>
        <row r="362">
          <cell r="B362" t="str">
            <v>T220310</v>
          </cell>
          <cell r="E362">
            <v>-658.14809623978965</v>
          </cell>
          <cell r="F362">
            <v>-364.34036258548485</v>
          </cell>
          <cell r="H362">
            <v>-364.34036258548485</v>
          </cell>
          <cell r="I362">
            <v>-364.34036258548485</v>
          </cell>
          <cell r="J362">
            <v>-233</v>
          </cell>
        </row>
        <row r="363">
          <cell r="B363" t="str">
            <v>T430020</v>
          </cell>
          <cell r="E363">
            <v>-56.064139651092319</v>
          </cell>
          <cell r="F363">
            <v>-293.8077336543048</v>
          </cell>
          <cell r="H363">
            <v>-161.26672250351101</v>
          </cell>
          <cell r="I363">
            <v>-143.06094087034921</v>
          </cell>
          <cell r="J363">
            <v>-131.34036258548485</v>
          </cell>
        </row>
        <row r="364">
          <cell r="B364" t="str">
            <v>T430020</v>
          </cell>
        </row>
        <row r="365">
          <cell r="B365" t="str">
            <v>T210110</v>
          </cell>
        </row>
        <row r="368">
          <cell r="F368">
            <v>0</v>
          </cell>
          <cell r="G368">
            <v>0</v>
          </cell>
          <cell r="H368">
            <v>0</v>
          </cell>
          <cell r="I368">
            <v>0</v>
          </cell>
          <cell r="J368">
            <v>0</v>
          </cell>
        </row>
        <row r="371">
          <cell r="B371" t="str">
            <v>T220310</v>
          </cell>
        </row>
        <row r="372">
          <cell r="B372" t="str">
            <v>T220320</v>
          </cell>
        </row>
        <row r="374">
          <cell r="F374">
            <v>0</v>
          </cell>
          <cell r="G374">
            <v>0</v>
          </cell>
          <cell r="H374">
            <v>0</v>
          </cell>
          <cell r="I374">
            <v>0</v>
          </cell>
          <cell r="J374">
            <v>0</v>
          </cell>
        </row>
        <row r="377">
          <cell r="B377" t="str">
            <v>T220310</v>
          </cell>
          <cell r="F377">
            <v>3.4569999999999999</v>
          </cell>
          <cell r="H377">
            <v>-0.59399999999999997</v>
          </cell>
          <cell r="I377">
            <v>-0.59399999999999997</v>
          </cell>
          <cell r="J377">
            <v>2.2999999999999998</v>
          </cell>
        </row>
        <row r="378">
          <cell r="B378" t="str">
            <v>T405150</v>
          </cell>
          <cell r="F378">
            <v>-3.4569999999999999</v>
          </cell>
          <cell r="H378">
            <v>0.59399999999999997</v>
          </cell>
          <cell r="I378">
            <v>0.59399999999999997</v>
          </cell>
          <cell r="J378">
            <v>-2.2999999999999998</v>
          </cell>
        </row>
        <row r="380">
          <cell r="F380">
            <v>0</v>
          </cell>
          <cell r="G380">
            <v>0</v>
          </cell>
          <cell r="H380">
            <v>0</v>
          </cell>
          <cell r="I380">
            <v>0</v>
          </cell>
          <cell r="J380">
            <v>0</v>
          </cell>
        </row>
        <row r="382">
          <cell r="B382" t="str">
            <v>T100312</v>
          </cell>
          <cell r="E382">
            <v>-0.94840224999999923</v>
          </cell>
          <cell r="F382">
            <v>-1.3220000000000001</v>
          </cell>
          <cell r="H382">
            <v>-108.914</v>
          </cell>
          <cell r="J382">
            <v>-6.8725000000000289</v>
          </cell>
        </row>
        <row r="383">
          <cell r="B383" t="str">
            <v>T100352</v>
          </cell>
          <cell r="E383">
            <v>-30.190681637661996</v>
          </cell>
          <cell r="F383">
            <v>-13.858000000000001</v>
          </cell>
          <cell r="H383">
            <v>-21.018000000000001</v>
          </cell>
          <cell r="I383">
            <v>-55.854999999999997</v>
          </cell>
          <cell r="J383">
            <v>-48.982500000000002</v>
          </cell>
        </row>
        <row r="384">
          <cell r="B384" t="str">
            <v>T133340</v>
          </cell>
        </row>
        <row r="385">
          <cell r="B385" t="str">
            <v>T220310</v>
          </cell>
          <cell r="E385">
            <v>15.18</v>
          </cell>
          <cell r="F385">
            <v>55.855000000000004</v>
          </cell>
          <cell r="H385">
            <v>55.854999999999997</v>
          </cell>
          <cell r="I385">
            <v>55.854999999999997</v>
          </cell>
          <cell r="J385">
            <v>35</v>
          </cell>
        </row>
        <row r="386">
          <cell r="B386" t="str">
            <v>T405140</v>
          </cell>
          <cell r="E386">
            <v>15.959083887661997</v>
          </cell>
          <cell r="F386">
            <v>-40.675000000000004</v>
          </cell>
          <cell r="H386">
            <v>74.077000000000027</v>
          </cell>
          <cell r="J386">
            <v>20.855</v>
          </cell>
        </row>
        <row r="387">
          <cell r="B387" t="str">
            <v>T405150</v>
          </cell>
        </row>
        <row r="389">
          <cell r="F389">
            <v>0</v>
          </cell>
          <cell r="G389">
            <v>0</v>
          </cell>
          <cell r="H389">
            <v>0</v>
          </cell>
          <cell r="I389">
            <v>0</v>
          </cell>
          <cell r="J389">
            <v>0</v>
          </cell>
        </row>
        <row r="392">
          <cell r="B392" t="str">
            <v>T405150</v>
          </cell>
        </row>
        <row r="393">
          <cell r="B393" t="str">
            <v>T133340</v>
          </cell>
        </row>
        <row r="394">
          <cell r="B394" t="str">
            <v>T100351</v>
          </cell>
        </row>
        <row r="395">
          <cell r="B395" t="str">
            <v>T100312</v>
          </cell>
        </row>
        <row r="397">
          <cell r="F397">
            <v>0</v>
          </cell>
          <cell r="G397">
            <v>0</v>
          </cell>
          <cell r="H397">
            <v>0</v>
          </cell>
          <cell r="I397">
            <v>0</v>
          </cell>
          <cell r="J397">
            <v>0</v>
          </cell>
        </row>
        <row r="400">
          <cell r="B400" t="str">
            <v>T110232</v>
          </cell>
          <cell r="E400">
            <v>2.2608735700000002</v>
          </cell>
          <cell r="F400">
            <v>42.853443290000101</v>
          </cell>
          <cell r="H400">
            <v>1.3884410399999996</v>
          </cell>
        </row>
        <row r="401">
          <cell r="B401" t="str">
            <v>T110241</v>
          </cell>
          <cell r="E401">
            <v>0</v>
          </cell>
          <cell r="F401">
            <v>54.721519980000018</v>
          </cell>
          <cell r="H401">
            <v>0.27107433000000003</v>
          </cell>
        </row>
        <row r="402">
          <cell r="B402" t="str">
            <v>T110251</v>
          </cell>
          <cell r="E402">
            <v>2.2608735700000002</v>
          </cell>
          <cell r="F402">
            <v>43.268639220000104</v>
          </cell>
          <cell r="H402">
            <v>1.6528514899999995</v>
          </cell>
        </row>
        <row r="403">
          <cell r="B403" t="str">
            <v>T110252</v>
          </cell>
          <cell r="E403">
            <v>-2.2608735700000002</v>
          </cell>
          <cell r="F403">
            <v>-43.268639220000104</v>
          </cell>
          <cell r="H403">
            <v>-1.6528514899999995</v>
          </cell>
        </row>
        <row r="404">
          <cell r="B404" t="str">
            <v>T110262</v>
          </cell>
          <cell r="E404">
            <v>0.41519593000000027</v>
          </cell>
          <cell r="F404">
            <v>0.41519593000000027</v>
          </cell>
          <cell r="H404">
            <v>0.26441044999999996</v>
          </cell>
        </row>
        <row r="405">
          <cell r="B405" t="str">
            <v>T110331</v>
          </cell>
          <cell r="E405">
            <v>-1.7540938199999998</v>
          </cell>
          <cell r="F405">
            <v>-0.50680048000000011</v>
          </cell>
        </row>
        <row r="406">
          <cell r="B406" t="str">
            <v>T110341</v>
          </cell>
          <cell r="E406">
            <v>-4.3369058599999937</v>
          </cell>
          <cell r="F406">
            <v>-1.2694466099999999</v>
          </cell>
        </row>
        <row r="407">
          <cell r="B407" t="str">
            <v>T110361</v>
          </cell>
          <cell r="E407">
            <v>-3.9928139999999987E-2</v>
          </cell>
          <cell r="F407">
            <v>-0.13849845999999991</v>
          </cell>
        </row>
        <row r="408">
          <cell r="B408" t="str">
            <v>T110460</v>
          </cell>
          <cell r="E408">
            <v>-92.455486019999967</v>
          </cell>
          <cell r="F408">
            <v>-96.075413650000129</v>
          </cell>
          <cell r="H408">
            <v>-1.9239258199999996</v>
          </cell>
        </row>
        <row r="409">
          <cell r="B409" t="str">
            <v>T110230</v>
          </cell>
          <cell r="E409">
            <v>41.353697519999997</v>
          </cell>
        </row>
        <row r="410">
          <cell r="B410" t="str">
            <v>T110240</v>
          </cell>
          <cell r="E410">
            <v>56.056196439999965</v>
          </cell>
        </row>
        <row r="411">
          <cell r="B411" t="str">
            <v>T110260</v>
          </cell>
          <cell r="E411">
            <v>0.41519593000000027</v>
          </cell>
        </row>
        <row r="412">
          <cell r="B412" t="str">
            <v>T110330</v>
          </cell>
          <cell r="E412">
            <v>-0.50680048000000011</v>
          </cell>
        </row>
        <row r="413">
          <cell r="B413" t="str">
            <v>T110340</v>
          </cell>
          <cell r="E413">
            <v>-1.2694466099999999</v>
          </cell>
        </row>
        <row r="414">
          <cell r="B414" t="str">
            <v>T110360</v>
          </cell>
          <cell r="E414">
            <v>-0.13849845999999991</v>
          </cell>
        </row>
        <row r="417">
          <cell r="E417">
            <v>-3.3584246494910985E-15</v>
          </cell>
          <cell r="F417">
            <v>0</v>
          </cell>
          <cell r="G417">
            <v>0</v>
          </cell>
          <cell r="H417">
            <v>0</v>
          </cell>
          <cell r="I417">
            <v>0</v>
          </cell>
          <cell r="J417">
            <v>0</v>
          </cell>
        </row>
        <row r="420">
          <cell r="B420" t="str">
            <v>END</v>
          </cell>
          <cell r="F420" t="str">
            <v>END</v>
          </cell>
          <cell r="G420" t="str">
            <v>END</v>
          </cell>
          <cell r="H420" t="str">
            <v>END</v>
          </cell>
          <cell r="I420" t="str">
            <v>END</v>
          </cell>
          <cell r="J420" t="str">
            <v>END</v>
          </cell>
        </row>
        <row r="424">
          <cell r="B424" t="str">
            <v>T220310</v>
          </cell>
          <cell r="J424">
            <v>40</v>
          </cell>
        </row>
        <row r="425">
          <cell r="B425" t="str">
            <v>T400011</v>
          </cell>
          <cell r="J425">
            <v>-88</v>
          </cell>
        </row>
        <row r="426">
          <cell r="B426" t="str">
            <v>T400510</v>
          </cell>
          <cell r="J426">
            <v>16</v>
          </cell>
        </row>
        <row r="427">
          <cell r="B427" t="str">
            <v>T400550</v>
          </cell>
        </row>
        <row r="428">
          <cell r="B428" t="str">
            <v>T410210</v>
          </cell>
          <cell r="J428">
            <v>32</v>
          </cell>
        </row>
        <row r="430">
          <cell r="F430">
            <v>0</v>
          </cell>
          <cell r="G430">
            <v>0</v>
          </cell>
          <cell r="H430">
            <v>0</v>
          </cell>
          <cell r="I430">
            <v>0</v>
          </cell>
          <cell r="J430">
            <v>0</v>
          </cell>
        </row>
        <row r="432">
          <cell r="B432" t="str">
            <v>T100351</v>
          </cell>
        </row>
        <row r="433">
          <cell r="B433" t="str">
            <v>T400011</v>
          </cell>
        </row>
        <row r="434">
          <cell r="B434" t="str">
            <v>T400012</v>
          </cell>
        </row>
        <row r="435">
          <cell r="B435" t="str">
            <v>T400013</v>
          </cell>
        </row>
        <row r="436">
          <cell r="B436" t="str">
            <v>T405150</v>
          </cell>
          <cell r="J436">
            <v>-29.8</v>
          </cell>
        </row>
        <row r="437">
          <cell r="B437" t="str">
            <v>T220310</v>
          </cell>
          <cell r="J437">
            <v>29.8</v>
          </cell>
        </row>
        <row r="439">
          <cell r="F439">
            <v>0</v>
          </cell>
          <cell r="G439">
            <v>0</v>
          </cell>
          <cell r="H439">
            <v>0</v>
          </cell>
          <cell r="I439">
            <v>0</v>
          </cell>
          <cell r="J439">
            <v>0</v>
          </cell>
        </row>
        <row r="441">
          <cell r="B441" t="str">
            <v>T100311</v>
          </cell>
          <cell r="F441">
            <v>0</v>
          </cell>
        </row>
        <row r="442">
          <cell r="B442" t="str">
            <v>T100420</v>
          </cell>
          <cell r="F442">
            <v>0</v>
          </cell>
        </row>
        <row r="443">
          <cell r="B443" t="str">
            <v>T200110</v>
          </cell>
          <cell r="F443">
            <v>0</v>
          </cell>
        </row>
        <row r="444">
          <cell r="B444" t="str">
            <v>T400011</v>
          </cell>
          <cell r="F444">
            <v>0</v>
          </cell>
        </row>
        <row r="445">
          <cell r="B445" t="str">
            <v>T400510</v>
          </cell>
          <cell r="F445">
            <v>0</v>
          </cell>
        </row>
        <row r="446">
          <cell r="B446" t="str">
            <v>T400550</v>
          </cell>
        </row>
        <row r="447">
          <cell r="B447" t="str">
            <v>T410210</v>
          </cell>
          <cell r="F447">
            <v>0</v>
          </cell>
        </row>
        <row r="448">
          <cell r="B448" t="str">
            <v xml:space="preserve"> </v>
          </cell>
          <cell r="F448">
            <v>0</v>
          </cell>
        </row>
        <row r="449">
          <cell r="F449">
            <v>0</v>
          </cell>
          <cell r="G449">
            <v>0</v>
          </cell>
          <cell r="H449">
            <v>0</v>
          </cell>
          <cell r="I449">
            <v>0</v>
          </cell>
          <cell r="J449">
            <v>0</v>
          </cell>
        </row>
        <row r="451">
          <cell r="B451" t="str">
            <v>T200110</v>
          </cell>
          <cell r="F451">
            <v>0</v>
          </cell>
        </row>
        <row r="452">
          <cell r="B452" t="str">
            <v>T410210</v>
          </cell>
          <cell r="J452">
            <v>-15</v>
          </cell>
        </row>
        <row r="453">
          <cell r="B453" t="str">
            <v>T405150</v>
          </cell>
          <cell r="F453">
            <v>0</v>
          </cell>
          <cell r="J453">
            <v>-3</v>
          </cell>
        </row>
        <row r="454">
          <cell r="B454" t="str">
            <v>T220310</v>
          </cell>
          <cell r="F454">
            <v>0</v>
          </cell>
          <cell r="J454">
            <v>18</v>
          </cell>
        </row>
        <row r="455">
          <cell r="F455">
            <v>0</v>
          </cell>
          <cell r="G455">
            <v>0</v>
          </cell>
          <cell r="H455">
            <v>0</v>
          </cell>
          <cell r="I455">
            <v>0</v>
          </cell>
          <cell r="J455">
            <v>0</v>
          </cell>
        </row>
        <row r="457">
          <cell r="B457" t="str">
            <v>T100420</v>
          </cell>
        </row>
        <row r="458">
          <cell r="B458" t="str">
            <v>T100320</v>
          </cell>
        </row>
        <row r="459">
          <cell r="B459" t="str">
            <v>T110250</v>
          </cell>
        </row>
        <row r="460">
          <cell r="B460" t="str">
            <v>T200110</v>
          </cell>
        </row>
        <row r="462">
          <cell r="F462">
            <v>0</v>
          </cell>
          <cell r="G462">
            <v>0</v>
          </cell>
          <cell r="H462">
            <v>0</v>
          </cell>
          <cell r="I462">
            <v>0</v>
          </cell>
          <cell r="J462">
            <v>0</v>
          </cell>
        </row>
        <row r="467">
          <cell r="B467" t="str">
            <v>T210110</v>
          </cell>
          <cell r="F467" t="str">
            <v xml:space="preserve"> </v>
          </cell>
        </row>
        <row r="468">
          <cell r="B468" t="str">
            <v>T200210</v>
          </cell>
          <cell r="F468" t="str">
            <v xml:space="preserve"> </v>
          </cell>
        </row>
        <row r="470">
          <cell r="F470">
            <v>0</v>
          </cell>
          <cell r="G470">
            <v>0</v>
          </cell>
          <cell r="H470">
            <v>0</v>
          </cell>
          <cell r="I470">
            <v>0</v>
          </cell>
          <cell r="J470">
            <v>0</v>
          </cell>
        </row>
        <row r="472">
          <cell r="B472" t="str">
            <v>T400599</v>
          </cell>
          <cell r="F472" t="str">
            <v xml:space="preserve"> </v>
          </cell>
        </row>
        <row r="473">
          <cell r="B473" t="str">
            <v>T410150</v>
          </cell>
          <cell r="F473" t="str">
            <v xml:space="preserve"> </v>
          </cell>
        </row>
        <row r="474">
          <cell r="B474" t="str">
            <v>T405150</v>
          </cell>
          <cell r="F474" t="str">
            <v xml:space="preserve"> </v>
          </cell>
        </row>
        <row r="475">
          <cell r="B475" t="str">
            <v>T410350</v>
          </cell>
          <cell r="F475" t="str">
            <v xml:space="preserve"> </v>
          </cell>
        </row>
        <row r="477">
          <cell r="F477">
            <v>0</v>
          </cell>
          <cell r="G477">
            <v>0</v>
          </cell>
          <cell r="H477">
            <v>0</v>
          </cell>
          <cell r="I477">
            <v>0</v>
          </cell>
          <cell r="J477">
            <v>0</v>
          </cell>
        </row>
        <row r="479">
          <cell r="B479" t="str">
            <v>T400510</v>
          </cell>
          <cell r="F479" t="str">
            <v xml:space="preserve"> </v>
          </cell>
        </row>
        <row r="480">
          <cell r="B480" t="str">
            <v>T410110</v>
          </cell>
          <cell r="F480" t="str">
            <v xml:space="preserve"> </v>
          </cell>
        </row>
        <row r="481">
          <cell r="B481" t="str">
            <v>T410150</v>
          </cell>
          <cell r="F481" t="str">
            <v xml:space="preserve"> </v>
          </cell>
        </row>
        <row r="482">
          <cell r="B482" t="str">
            <v>T410210</v>
          </cell>
        </row>
        <row r="483">
          <cell r="F483">
            <v>0</v>
          </cell>
          <cell r="G483">
            <v>0</v>
          </cell>
          <cell r="H483">
            <v>0</v>
          </cell>
          <cell r="I483">
            <v>0</v>
          </cell>
          <cell r="J483">
            <v>0</v>
          </cell>
        </row>
        <row r="485">
          <cell r="J485">
            <v>0</v>
          </cell>
        </row>
        <row r="486">
          <cell r="B486" t="str">
            <v>T100110</v>
          </cell>
        </row>
        <row r="487">
          <cell r="B487" t="str">
            <v>T100120</v>
          </cell>
        </row>
        <row r="488">
          <cell r="B488" t="str">
            <v>T405150</v>
          </cell>
          <cell r="J488">
            <v>1</v>
          </cell>
        </row>
        <row r="489">
          <cell r="B489" t="str">
            <v>T220310</v>
          </cell>
          <cell r="J489">
            <v>-1</v>
          </cell>
        </row>
        <row r="492">
          <cell r="B492" t="str">
            <v>T100311</v>
          </cell>
        </row>
        <row r="493">
          <cell r="B493" t="str">
            <v>T100312</v>
          </cell>
        </row>
        <row r="494">
          <cell r="B494" t="str">
            <v>T100320</v>
          </cell>
        </row>
        <row r="495">
          <cell r="B495" t="str">
            <v>T100330</v>
          </cell>
        </row>
        <row r="496">
          <cell r="B496" t="str">
            <v>T100335</v>
          </cell>
        </row>
        <row r="497">
          <cell r="B497" t="str">
            <v>T133340</v>
          </cell>
        </row>
        <row r="498">
          <cell r="B498" t="str">
            <v>T100351</v>
          </cell>
        </row>
        <row r="499">
          <cell r="B499" t="str">
            <v>T100420</v>
          </cell>
        </row>
        <row r="502">
          <cell r="B502" t="str">
            <v>T100410</v>
          </cell>
        </row>
        <row r="503">
          <cell r="B503" t="str">
            <v>T100415</v>
          </cell>
        </row>
        <row r="504">
          <cell r="B504" t="str">
            <v>T100417</v>
          </cell>
        </row>
        <row r="505">
          <cell r="B505" t="str">
            <v>T100420</v>
          </cell>
        </row>
        <row r="506">
          <cell r="B506" t="str">
            <v>T405150</v>
          </cell>
          <cell r="J506">
            <v>4</v>
          </cell>
        </row>
        <row r="507">
          <cell r="B507" t="str">
            <v>T220310</v>
          </cell>
          <cell r="J507">
            <v>-4</v>
          </cell>
        </row>
        <row r="510">
          <cell r="B510" t="str">
            <v>T110210</v>
          </cell>
        </row>
        <row r="511">
          <cell r="B511" t="str">
            <v>T110211</v>
          </cell>
        </row>
        <row r="512">
          <cell r="B512" t="str">
            <v>T110214</v>
          </cell>
        </row>
        <row r="513">
          <cell r="B513" t="str">
            <v>T110215</v>
          </cell>
        </row>
        <row r="514">
          <cell r="B514" t="str">
            <v>T110216</v>
          </cell>
        </row>
        <row r="516">
          <cell r="B516" t="str">
            <v>T110220</v>
          </cell>
        </row>
        <row r="517">
          <cell r="B517" t="str">
            <v>T110221</v>
          </cell>
        </row>
        <row r="518">
          <cell r="B518" t="str">
            <v>T110222</v>
          </cell>
        </row>
        <row r="519">
          <cell r="B519" t="str">
            <v>T110223</v>
          </cell>
        </row>
        <row r="520">
          <cell r="B520" t="str">
            <v>T110224</v>
          </cell>
        </row>
        <row r="522">
          <cell r="B522" t="str">
            <v>T110230</v>
          </cell>
        </row>
        <row r="523">
          <cell r="B523" t="str">
            <v>T110231</v>
          </cell>
        </row>
        <row r="524">
          <cell r="B524" t="str">
            <v>T110232</v>
          </cell>
        </row>
        <row r="525">
          <cell r="B525" t="str">
            <v>T110233</v>
          </cell>
        </row>
        <row r="526">
          <cell r="B526" t="str">
            <v>T110234</v>
          </cell>
        </row>
        <row r="528">
          <cell r="B528" t="str">
            <v>T110240</v>
          </cell>
        </row>
        <row r="529">
          <cell r="B529" t="str">
            <v>T110241</v>
          </cell>
        </row>
        <row r="530">
          <cell r="B530" t="str">
            <v>T110242</v>
          </cell>
        </row>
        <row r="531">
          <cell r="B531" t="str">
            <v>T110243</v>
          </cell>
        </row>
        <row r="532">
          <cell r="B532" t="str">
            <v>T110244</v>
          </cell>
        </row>
        <row r="534">
          <cell r="B534" t="str">
            <v>T110250</v>
          </cell>
        </row>
        <row r="535">
          <cell r="B535" t="str">
            <v>T110251</v>
          </cell>
        </row>
        <row r="536">
          <cell r="B536" t="str">
            <v>T110252</v>
          </cell>
        </row>
        <row r="537">
          <cell r="B537" t="str">
            <v>T110253</v>
          </cell>
        </row>
        <row r="538">
          <cell r="B538" t="str">
            <v>T110254</v>
          </cell>
        </row>
        <row r="540">
          <cell r="B540" t="str">
            <v>T110260</v>
          </cell>
        </row>
        <row r="541">
          <cell r="B541" t="str">
            <v>T110261</v>
          </cell>
        </row>
        <row r="542">
          <cell r="B542" t="str">
            <v>T110262</v>
          </cell>
        </row>
        <row r="543">
          <cell r="B543" t="str">
            <v>T110263</v>
          </cell>
        </row>
        <row r="544">
          <cell r="B544" t="str">
            <v>T110264</v>
          </cell>
        </row>
        <row r="546">
          <cell r="B546" t="str">
            <v>T110270</v>
          </cell>
        </row>
        <row r="547">
          <cell r="B547" t="str">
            <v>T110271</v>
          </cell>
        </row>
        <row r="548">
          <cell r="B548" t="str">
            <v>T110272</v>
          </cell>
        </row>
        <row r="549">
          <cell r="B549" t="str">
            <v>T110273</v>
          </cell>
        </row>
        <row r="550">
          <cell r="B550" t="str">
            <v>T110274</v>
          </cell>
        </row>
        <row r="552">
          <cell r="B552" t="str">
            <v>T110310</v>
          </cell>
        </row>
        <row r="553">
          <cell r="B553" t="str">
            <v>T110311</v>
          </cell>
        </row>
        <row r="554">
          <cell r="B554" t="str">
            <v>T110314</v>
          </cell>
        </row>
        <row r="555">
          <cell r="B555" t="str">
            <v>T110315</v>
          </cell>
        </row>
        <row r="556">
          <cell r="B556" t="str">
            <v>T110316</v>
          </cell>
        </row>
        <row r="558">
          <cell r="B558" t="str">
            <v>T110320</v>
          </cell>
        </row>
        <row r="559">
          <cell r="B559" t="str">
            <v>T110321</v>
          </cell>
        </row>
        <row r="560">
          <cell r="B560" t="str">
            <v>T110322</v>
          </cell>
        </row>
        <row r="561">
          <cell r="B561" t="str">
            <v>T110323</v>
          </cell>
        </row>
        <row r="562">
          <cell r="B562" t="str">
            <v>T110324</v>
          </cell>
        </row>
        <row r="564">
          <cell r="B564" t="str">
            <v>T110330</v>
          </cell>
        </row>
        <row r="565">
          <cell r="B565" t="str">
            <v>T110331</v>
          </cell>
        </row>
        <row r="566">
          <cell r="B566" t="str">
            <v>T110332</v>
          </cell>
        </row>
        <row r="567">
          <cell r="B567" t="str">
            <v>T110333</v>
          </cell>
        </row>
        <row r="568">
          <cell r="B568" t="str">
            <v>T110334</v>
          </cell>
        </row>
        <row r="570">
          <cell r="B570" t="str">
            <v>T110340</v>
          </cell>
        </row>
        <row r="571">
          <cell r="B571" t="str">
            <v>T110341</v>
          </cell>
        </row>
        <row r="572">
          <cell r="B572" t="str">
            <v>T110342</v>
          </cell>
        </row>
        <row r="573">
          <cell r="B573" t="str">
            <v>T110343</v>
          </cell>
        </row>
        <row r="574">
          <cell r="B574" t="str">
            <v>T110344</v>
          </cell>
        </row>
        <row r="576">
          <cell r="B576" t="str">
            <v>T110350</v>
          </cell>
        </row>
        <row r="577">
          <cell r="B577" t="str">
            <v>T110351</v>
          </cell>
        </row>
        <row r="578">
          <cell r="B578" t="str">
            <v>T110352</v>
          </cell>
        </row>
        <row r="579">
          <cell r="B579" t="str">
            <v>T110353</v>
          </cell>
        </row>
        <row r="580">
          <cell r="B580" t="str">
            <v>T110354</v>
          </cell>
        </row>
        <row r="582">
          <cell r="B582" t="str">
            <v>T110360</v>
          </cell>
        </row>
        <row r="583">
          <cell r="B583" t="str">
            <v>T110361</v>
          </cell>
        </row>
        <row r="584">
          <cell r="B584" t="str">
            <v>T110362</v>
          </cell>
        </row>
        <row r="585">
          <cell r="B585" t="str">
            <v>T110363</v>
          </cell>
        </row>
        <row r="586">
          <cell r="B586" t="str">
            <v>T110364</v>
          </cell>
        </row>
        <row r="589">
          <cell r="B589" t="str">
            <v>T100220</v>
          </cell>
        </row>
        <row r="590">
          <cell r="B590" t="str">
            <v>T110410</v>
          </cell>
        </row>
        <row r="591">
          <cell r="B591" t="str">
            <v>T110420</v>
          </cell>
        </row>
        <row r="592">
          <cell r="B592" t="str">
            <v>T110430</v>
          </cell>
        </row>
        <row r="593">
          <cell r="B593" t="str">
            <v>T110445</v>
          </cell>
        </row>
        <row r="594">
          <cell r="B594" t="str">
            <v>T110440</v>
          </cell>
        </row>
        <row r="597">
          <cell r="B597" t="str">
            <v>T200110</v>
          </cell>
        </row>
        <row r="598">
          <cell r="B598" t="str">
            <v>T200120</v>
          </cell>
        </row>
        <row r="599">
          <cell r="B599" t="str">
            <v>T200130</v>
          </cell>
        </row>
        <row r="600">
          <cell r="B600" t="str">
            <v>T200140</v>
          </cell>
        </row>
        <row r="601">
          <cell r="B601" t="str">
            <v>T200210</v>
          </cell>
        </row>
        <row r="604">
          <cell r="B604" t="str">
            <v>T200310</v>
          </cell>
        </row>
        <row r="605">
          <cell r="B605" t="str">
            <v>T200320</v>
          </cell>
        </row>
        <row r="606">
          <cell r="B606" t="str">
            <v>T200330</v>
          </cell>
        </row>
        <row r="608">
          <cell r="B608" t="str">
            <v>T210110</v>
          </cell>
        </row>
        <row r="610">
          <cell r="B610" t="str">
            <v>T210310</v>
          </cell>
        </row>
        <row r="611">
          <cell r="B611" t="str">
            <v>T210320</v>
          </cell>
        </row>
        <row r="612">
          <cell r="B612" t="str">
            <v>T210330</v>
          </cell>
        </row>
        <row r="613">
          <cell r="B613" t="str">
            <v>T210340</v>
          </cell>
        </row>
        <row r="614">
          <cell r="B614" t="str">
            <v>T210350</v>
          </cell>
        </row>
        <row r="616">
          <cell r="B616" t="str">
            <v>T225000</v>
          </cell>
        </row>
        <row r="618">
          <cell r="B618" t="str">
            <v>T400011</v>
          </cell>
        </row>
        <row r="619">
          <cell r="B619" t="str">
            <v>T400012</v>
          </cell>
        </row>
        <row r="620">
          <cell r="B620" t="str">
            <v>T400013</v>
          </cell>
        </row>
        <row r="621">
          <cell r="B621" t="str">
            <v>T400019</v>
          </cell>
        </row>
        <row r="623">
          <cell r="B623" t="str">
            <v>T400021</v>
          </cell>
        </row>
        <row r="624">
          <cell r="B624" t="str">
            <v>T400022</v>
          </cell>
        </row>
        <row r="625">
          <cell r="B625" t="str">
            <v>T400023</v>
          </cell>
        </row>
        <row r="626">
          <cell r="B626" t="str">
            <v>T400029</v>
          </cell>
        </row>
        <row r="628">
          <cell r="B628" t="str">
            <v>T400031</v>
          </cell>
        </row>
        <row r="629">
          <cell r="B629" t="str">
            <v>T400039</v>
          </cell>
        </row>
        <row r="632">
          <cell r="B632" t="str">
            <v>T400510</v>
          </cell>
        </row>
        <row r="633">
          <cell r="B633" t="str">
            <v>T400521</v>
          </cell>
        </row>
        <row r="634">
          <cell r="B634" t="str">
            <v>T400522</v>
          </cell>
        </row>
        <row r="635">
          <cell r="B635" t="str">
            <v>T400523</v>
          </cell>
        </row>
        <row r="636">
          <cell r="B636" t="str">
            <v>T400531</v>
          </cell>
        </row>
        <row r="637">
          <cell r="B637" t="str">
            <v>T400532</v>
          </cell>
        </row>
        <row r="638">
          <cell r="B638" t="str">
            <v>T400533</v>
          </cell>
        </row>
        <row r="639">
          <cell r="B639" t="str">
            <v>T400540</v>
          </cell>
        </row>
        <row r="640">
          <cell r="B640" t="str">
            <v>T400550</v>
          </cell>
        </row>
        <row r="641">
          <cell r="B641" t="str">
            <v>T400599</v>
          </cell>
        </row>
        <row r="644">
          <cell r="B644" t="str">
            <v>T410110</v>
          </cell>
        </row>
        <row r="645">
          <cell r="B645" t="str">
            <v>T410121</v>
          </cell>
        </row>
        <row r="646">
          <cell r="B646" t="str">
            <v>T410122</v>
          </cell>
        </row>
        <row r="647">
          <cell r="B647" t="str">
            <v>T410123</v>
          </cell>
        </row>
        <row r="648">
          <cell r="B648" t="str">
            <v>T410131</v>
          </cell>
        </row>
        <row r="649">
          <cell r="B649" t="str">
            <v>T410132</v>
          </cell>
        </row>
        <row r="650">
          <cell r="B650" t="str">
            <v>T410133</v>
          </cell>
        </row>
        <row r="651">
          <cell r="B651" t="str">
            <v>T410141</v>
          </cell>
        </row>
        <row r="652">
          <cell r="B652" t="str">
            <v>T410142</v>
          </cell>
        </row>
        <row r="653">
          <cell r="B653" t="str">
            <v>T410143</v>
          </cell>
        </row>
        <row r="654">
          <cell r="B654" t="str">
            <v>T410144</v>
          </cell>
        </row>
        <row r="655">
          <cell r="B655" t="str">
            <v>T410145</v>
          </cell>
        </row>
        <row r="656">
          <cell r="B656" t="str">
            <v>T410146</v>
          </cell>
        </row>
        <row r="657">
          <cell r="B657" t="str">
            <v>T410147</v>
          </cell>
        </row>
        <row r="658">
          <cell r="B658" t="str">
            <v>T410148</v>
          </cell>
        </row>
        <row r="659">
          <cell r="B659" t="str">
            <v>T410149</v>
          </cell>
        </row>
        <row r="660">
          <cell r="B660" t="str">
            <v>T410150</v>
          </cell>
        </row>
        <row r="661">
          <cell r="B661" t="str">
            <v>T410199</v>
          </cell>
        </row>
        <row r="664">
          <cell r="B664" t="str">
            <v>T410210</v>
          </cell>
        </row>
        <row r="665">
          <cell r="B665" t="str">
            <v>T410220</v>
          </cell>
        </row>
        <row r="666">
          <cell r="B666" t="str">
            <v>T410230</v>
          </cell>
        </row>
        <row r="667">
          <cell r="B667" t="str">
            <v>T410240</v>
          </cell>
        </row>
        <row r="668">
          <cell r="B668" t="str">
            <v>T410250</v>
          </cell>
        </row>
        <row r="669">
          <cell r="B669" t="str">
            <v>T410260</v>
          </cell>
        </row>
        <row r="670">
          <cell r="B670" t="str">
            <v>T410270</v>
          </cell>
        </row>
        <row r="671">
          <cell r="B671" t="str">
            <v>T410299</v>
          </cell>
        </row>
        <row r="674">
          <cell r="B674" t="str">
            <v>T405120</v>
          </cell>
        </row>
        <row r="675">
          <cell r="B675" t="str">
            <v>T405130</v>
          </cell>
        </row>
        <row r="676">
          <cell r="B676" t="str">
            <v>T405140</v>
          </cell>
        </row>
        <row r="677">
          <cell r="B677" t="str">
            <v>T405150</v>
          </cell>
        </row>
        <row r="680">
          <cell r="B680" t="str">
            <v>T410311</v>
          </cell>
        </row>
        <row r="681">
          <cell r="B681" t="str">
            <v>T410312</v>
          </cell>
        </row>
        <row r="682">
          <cell r="B682" t="str">
            <v>T410320</v>
          </cell>
        </row>
        <row r="683">
          <cell r="B683" t="str">
            <v>T410331</v>
          </cell>
        </row>
        <row r="684">
          <cell r="B684" t="str">
            <v>T410332</v>
          </cell>
        </row>
        <row r="685">
          <cell r="B685" t="str">
            <v>T410335</v>
          </cell>
        </row>
        <row r="686">
          <cell r="B686" t="str">
            <v>T410340</v>
          </cell>
        </row>
        <row r="687">
          <cell r="B687" t="str">
            <v>T410350</v>
          </cell>
        </row>
        <row r="688">
          <cell r="B688" t="str">
            <v>T410360</v>
          </cell>
        </row>
        <row r="690">
          <cell r="B690" t="str">
            <v>T430010</v>
          </cell>
        </row>
        <row r="691">
          <cell r="B691" t="str">
            <v>T430020</v>
          </cell>
        </row>
        <row r="693">
          <cell r="F693">
            <v>0</v>
          </cell>
          <cell r="G693">
            <v>0</v>
          </cell>
          <cell r="H693">
            <v>0</v>
          </cell>
          <cell r="I693">
            <v>0</v>
          </cell>
          <cell r="J693">
            <v>0</v>
          </cell>
        </row>
        <row r="695">
          <cell r="B695" t="str">
            <v>T200320</v>
          </cell>
          <cell r="J695">
            <v>0</v>
          </cell>
        </row>
        <row r="696">
          <cell r="B696" t="str">
            <v>T210220</v>
          </cell>
        </row>
        <row r="698">
          <cell r="F698">
            <v>0</v>
          </cell>
          <cell r="G698">
            <v>0</v>
          </cell>
          <cell r="H698">
            <v>0</v>
          </cell>
          <cell r="I698">
            <v>0</v>
          </cell>
          <cell r="J698">
            <v>0</v>
          </cell>
        </row>
        <row r="701">
          <cell r="F701">
            <v>0</v>
          </cell>
          <cell r="G701">
            <v>0</v>
          </cell>
          <cell r="H701">
            <v>0</v>
          </cell>
          <cell r="I701">
            <v>0</v>
          </cell>
          <cell r="J701">
            <v>0</v>
          </cell>
        </row>
        <row r="705">
          <cell r="B705" t="str">
            <v>T100351</v>
          </cell>
          <cell r="F705" t="str">
            <v xml:space="preserve"> </v>
          </cell>
        </row>
        <row r="706">
          <cell r="B706" t="str">
            <v>T200110</v>
          </cell>
          <cell r="F706" t="str">
            <v xml:space="preserve"> </v>
          </cell>
        </row>
        <row r="707">
          <cell r="B707" t="str">
            <v>T405150</v>
          </cell>
          <cell r="F707" t="str">
            <v xml:space="preserve"> </v>
          </cell>
        </row>
        <row r="708">
          <cell r="B708" t="str">
            <v>T410335</v>
          </cell>
          <cell r="F708" t="str">
            <v xml:space="preserve"> </v>
          </cell>
        </row>
        <row r="709">
          <cell r="B709" t="str">
            <v>T410210</v>
          </cell>
        </row>
        <row r="711">
          <cell r="B711" t="str">
            <v>T400599</v>
          </cell>
        </row>
        <row r="712">
          <cell r="B712" t="str">
            <v>T400510</v>
          </cell>
        </row>
        <row r="713">
          <cell r="B713" t="str">
            <v>T100311</v>
          </cell>
        </row>
        <row r="714">
          <cell r="B714" t="str">
            <v>T410311</v>
          </cell>
        </row>
        <row r="715">
          <cell r="B715" t="str">
            <v>T100210</v>
          </cell>
        </row>
        <row r="716">
          <cell r="B716" t="str">
            <v>T100220</v>
          </cell>
        </row>
        <row r="717">
          <cell r="B717" t="str">
            <v>T100351</v>
          </cell>
        </row>
        <row r="719">
          <cell r="B719" t="str">
            <v>T400599</v>
          </cell>
          <cell r="H719">
            <v>-65.885999999999996</v>
          </cell>
          <cell r="I719">
            <v>-31.696000000000002</v>
          </cell>
          <cell r="J719">
            <v>-79.765500000000003</v>
          </cell>
        </row>
        <row r="720">
          <cell r="B720" t="str">
            <v>T410148</v>
          </cell>
          <cell r="H720">
            <v>-26.045000000000002</v>
          </cell>
          <cell r="I720">
            <v>-12.635999999999999</v>
          </cell>
          <cell r="J720">
            <v>-29.818999999999999</v>
          </cell>
        </row>
        <row r="721">
          <cell r="B721" t="str">
            <v>T410280</v>
          </cell>
          <cell r="H721">
            <v>-0.58499999999999996</v>
          </cell>
          <cell r="I721">
            <v>-0.27300000000000002</v>
          </cell>
          <cell r="J721">
            <v>-1.4319999999999999</v>
          </cell>
        </row>
        <row r="722">
          <cell r="B722" t="str">
            <v>T400510</v>
          </cell>
          <cell r="H722">
            <v>-2.4060000000000001</v>
          </cell>
          <cell r="I722">
            <v>-1.0229999999999999</v>
          </cell>
          <cell r="J722">
            <v>-444.69049999999999</v>
          </cell>
        </row>
        <row r="723">
          <cell r="B723" t="str">
            <v>T100311</v>
          </cell>
          <cell r="H723">
            <v>-223.79900000000001</v>
          </cell>
          <cell r="I723">
            <v>-183.447</v>
          </cell>
          <cell r="J723">
            <v>-713.06200000000001</v>
          </cell>
        </row>
        <row r="724">
          <cell r="B724" t="str">
            <v>T410311</v>
          </cell>
          <cell r="H724">
            <v>-2.3170000000000002</v>
          </cell>
          <cell r="I724">
            <v>-0.89600000000000002</v>
          </cell>
          <cell r="J724">
            <v>-3.9729999999999999</v>
          </cell>
        </row>
        <row r="725">
          <cell r="B725" t="str">
            <v>T100210</v>
          </cell>
          <cell r="J725">
            <v>-15.401</v>
          </cell>
        </row>
        <row r="726">
          <cell r="B726" t="str">
            <v>T100220</v>
          </cell>
          <cell r="H726">
            <v>-128</v>
          </cell>
          <cell r="I726">
            <v>-83</v>
          </cell>
          <cell r="J726">
            <v>-66.703999999999994</v>
          </cell>
        </row>
        <row r="727">
          <cell r="B727" t="str">
            <v>T133340</v>
          </cell>
          <cell r="H727">
            <v>-14.583</v>
          </cell>
          <cell r="I727">
            <v>-11.153</v>
          </cell>
          <cell r="J727">
            <v>-2.4910000000000001</v>
          </cell>
        </row>
        <row r="728">
          <cell r="B728" t="str">
            <v>T110251</v>
          </cell>
          <cell r="J728">
            <v>-21.62</v>
          </cell>
        </row>
        <row r="729">
          <cell r="B729" t="str">
            <v>T110232</v>
          </cell>
          <cell r="J729">
            <v>-1.538</v>
          </cell>
        </row>
        <row r="730">
          <cell r="B730" t="str">
            <v>T405150</v>
          </cell>
          <cell r="H730">
            <v>-1.39</v>
          </cell>
          <cell r="I730">
            <v>-1.39</v>
          </cell>
        </row>
        <row r="731">
          <cell r="B731" t="str">
            <v>T100351</v>
          </cell>
          <cell r="H731">
            <v>-8.1989999999999998</v>
          </cell>
          <cell r="I731">
            <v>-22.013999999999999</v>
          </cell>
          <cell r="J731">
            <v>-0.23799999999999999</v>
          </cell>
        </row>
        <row r="733">
          <cell r="B733" t="str">
            <v>T400039</v>
          </cell>
          <cell r="H733">
            <v>94.418000000000006</v>
          </cell>
          <cell r="I733">
            <v>45.371000000000002</v>
          </cell>
          <cell r="J733">
            <v>131.2645</v>
          </cell>
        </row>
        <row r="734">
          <cell r="B734" t="str">
            <v>T405150</v>
          </cell>
          <cell r="H734">
            <v>1.8939999999999999</v>
          </cell>
          <cell r="I734">
            <v>1.647</v>
          </cell>
          <cell r="J734">
            <v>3.0125000000000002</v>
          </cell>
        </row>
        <row r="735">
          <cell r="B735" t="str">
            <v>T410350</v>
          </cell>
          <cell r="J735">
            <v>0</v>
          </cell>
        </row>
        <row r="736">
          <cell r="B736" t="str">
            <v>T200110</v>
          </cell>
          <cell r="H736">
            <v>149.01300000000001</v>
          </cell>
          <cell r="I736">
            <v>146.536</v>
          </cell>
          <cell r="J736">
            <v>713.06200000000001</v>
          </cell>
        </row>
        <row r="737">
          <cell r="B737" t="str">
            <v>T410312</v>
          </cell>
          <cell r="H737">
            <v>2.3170000000000002</v>
          </cell>
          <cell r="I737">
            <v>0.89600000000000002</v>
          </cell>
          <cell r="J737">
            <v>3.9729999999999999</v>
          </cell>
        </row>
        <row r="738">
          <cell r="B738" t="str">
            <v>T200330</v>
          </cell>
          <cell r="H738">
            <v>128</v>
          </cell>
          <cell r="I738">
            <v>83.325000000000003</v>
          </cell>
          <cell r="J738">
            <v>73.638999999999996</v>
          </cell>
        </row>
        <row r="739">
          <cell r="B739" t="str">
            <v>T200130</v>
          </cell>
          <cell r="H739">
            <v>97.567999999999998</v>
          </cell>
          <cell r="I739">
            <v>69.753</v>
          </cell>
          <cell r="J739">
            <v>2.4910000000000001</v>
          </cell>
        </row>
        <row r="740">
          <cell r="B740" t="str">
            <v>T400011</v>
          </cell>
          <cell r="J740">
            <v>23.968</v>
          </cell>
        </row>
        <row r="741">
          <cell r="B741" t="str">
            <v>T400012</v>
          </cell>
          <cell r="J741">
            <v>357.44499999999999</v>
          </cell>
        </row>
        <row r="742">
          <cell r="B742" t="str">
            <v>T400013</v>
          </cell>
          <cell r="J742">
            <v>63.174999999999997</v>
          </cell>
        </row>
        <row r="743">
          <cell r="B743" t="str">
            <v>T200310</v>
          </cell>
          <cell r="J743">
            <v>8.7040000000000006</v>
          </cell>
        </row>
        <row r="746">
          <cell r="B746" t="str">
            <v>T400039</v>
          </cell>
        </row>
        <row r="747">
          <cell r="B747" t="str">
            <v>T200110</v>
          </cell>
        </row>
        <row r="748">
          <cell r="B748" t="str">
            <v>T410312</v>
          </cell>
        </row>
        <row r="749">
          <cell r="B749" t="str">
            <v>T200330</v>
          </cell>
        </row>
        <row r="750">
          <cell r="B750" t="str">
            <v>T200130</v>
          </cell>
        </row>
        <row r="752">
          <cell r="F752">
            <v>0</v>
          </cell>
          <cell r="G752">
            <v>0</v>
          </cell>
          <cell r="H752">
            <v>0</v>
          </cell>
          <cell r="I752">
            <v>0</v>
          </cell>
          <cell r="J752">
            <v>9.2370555648813024E-14</v>
          </cell>
        </row>
        <row r="755">
          <cell r="B755" t="str">
            <v>T100311</v>
          </cell>
        </row>
        <row r="756">
          <cell r="B756" t="str">
            <v>T100351</v>
          </cell>
        </row>
        <row r="757">
          <cell r="B757" t="str">
            <v>T100210</v>
          </cell>
        </row>
        <row r="758">
          <cell r="B758" t="str">
            <v>T220310</v>
          </cell>
          <cell r="E758">
            <v>1.0999999999999999E-2</v>
          </cell>
          <cell r="F758">
            <v>1.0800000000000001E-2</v>
          </cell>
          <cell r="H758">
            <v>1.0800000000000001E-2</v>
          </cell>
          <cell r="I758">
            <v>1.0799999999999999E-2</v>
          </cell>
          <cell r="J758">
            <v>1.12E-2</v>
          </cell>
        </row>
        <row r="759">
          <cell r="B759" t="str">
            <v>T220100</v>
          </cell>
          <cell r="E759">
            <v>0.01</v>
          </cell>
          <cell r="F759">
            <v>0.01</v>
          </cell>
          <cell r="H759">
            <v>0.01</v>
          </cell>
          <cell r="I759">
            <v>8.4000000000000012E-3</v>
          </cell>
          <cell r="J759">
            <v>8.0000000000000002E-3</v>
          </cell>
        </row>
        <row r="760">
          <cell r="B760" t="str">
            <v>T110450</v>
          </cell>
          <cell r="E760">
            <v>-2.1000000000000001E-2</v>
          </cell>
          <cell r="F760">
            <v>-2.0799999999999999E-2</v>
          </cell>
          <cell r="H760">
            <v>-2.0799999999999999E-2</v>
          </cell>
          <cell r="I760">
            <v>-1.9199999999999998E-2</v>
          </cell>
          <cell r="J760">
            <v>-1.9199999999999998E-2</v>
          </cell>
        </row>
        <row r="761">
          <cell r="B761" t="str">
            <v>T200330</v>
          </cell>
        </row>
        <row r="765">
          <cell r="F765">
            <v>0</v>
          </cell>
          <cell r="G765">
            <v>0</v>
          </cell>
          <cell r="H765">
            <v>0</v>
          </cell>
          <cell r="I765">
            <v>0</v>
          </cell>
          <cell r="J765">
            <v>0</v>
          </cell>
        </row>
        <row r="768">
          <cell r="B768" t="str">
            <v>T100311</v>
          </cell>
        </row>
        <row r="769">
          <cell r="B769" t="str">
            <v>T200110</v>
          </cell>
        </row>
        <row r="770">
          <cell r="B770" t="str">
            <v>T110450</v>
          </cell>
          <cell r="E770">
            <v>-51.433999999999997</v>
          </cell>
          <cell r="F770">
            <v>-41.649000000000001</v>
          </cell>
          <cell r="H770">
            <v>-41.649000000000001</v>
          </cell>
          <cell r="I770">
            <v>-41.649000000000001</v>
          </cell>
          <cell r="J770">
            <v>-41.649000000000001</v>
          </cell>
        </row>
        <row r="771">
          <cell r="B771" t="str">
            <v>T225000</v>
          </cell>
          <cell r="E771">
            <v>8.0000000000000002E-3</v>
          </cell>
          <cell r="F771">
            <v>0.25853151754421505</v>
          </cell>
          <cell r="H771">
            <v>-0.29291519203256805</v>
          </cell>
          <cell r="I771">
            <v>-3.6216669893405683E-2</v>
          </cell>
          <cell r="J771">
            <v>-1.4707172388397272</v>
          </cell>
        </row>
        <row r="772">
          <cell r="B772" t="str">
            <v>T220310</v>
          </cell>
          <cell r="E772">
            <v>51.426000000000002</v>
          </cell>
          <cell r="F772">
            <v>41.640999999999998</v>
          </cell>
          <cell r="H772">
            <v>41.640999999999998</v>
          </cell>
          <cell r="I772">
            <v>41.640999999999998</v>
          </cell>
          <cell r="J772">
            <v>41.640999999999998</v>
          </cell>
        </row>
        <row r="773">
          <cell r="B773" t="str">
            <v>T450000</v>
          </cell>
          <cell r="F773">
            <v>-0.25853151754421505</v>
          </cell>
          <cell r="H773">
            <v>0.29291519203256805</v>
          </cell>
          <cell r="I773">
            <v>3.6216669893405683E-2</v>
          </cell>
          <cell r="J773">
            <v>1.4707172388397272</v>
          </cell>
        </row>
        <row r="774">
          <cell r="B774" t="str">
            <v>T220100</v>
          </cell>
          <cell r="H774">
            <v>8.0000000000000002E-3</v>
          </cell>
          <cell r="I774">
            <v>8.0000000000000002E-3</v>
          </cell>
          <cell r="J774">
            <v>8.0000000000000002E-3</v>
          </cell>
        </row>
        <row r="775">
          <cell r="B775" t="str">
            <v>T405150</v>
          </cell>
        </row>
        <row r="776">
          <cell r="B776" t="str">
            <v>T410311</v>
          </cell>
        </row>
        <row r="777">
          <cell r="B777" t="str">
            <v>T410312</v>
          </cell>
        </row>
        <row r="779">
          <cell r="B779" t="str">
            <v>T110450</v>
          </cell>
          <cell r="F779">
            <v>-9.75</v>
          </cell>
        </row>
        <row r="780">
          <cell r="B780" t="str">
            <v>T220310</v>
          </cell>
          <cell r="F780">
            <v>31.810639537325248</v>
          </cell>
        </row>
        <row r="781">
          <cell r="B781" t="str">
            <v>T405150</v>
          </cell>
          <cell r="F781">
            <v>-22.060639537325248</v>
          </cell>
        </row>
        <row r="782">
          <cell r="B782" t="str">
            <v>T225000</v>
          </cell>
          <cell r="F782">
            <v>1.97866214859896E-2</v>
          </cell>
        </row>
        <row r="783">
          <cell r="B783" t="str">
            <v>T405150</v>
          </cell>
          <cell r="F783">
            <v>-1.97866214859896E-2</v>
          </cell>
        </row>
        <row r="784">
          <cell r="B784" t="str">
            <v>T225000</v>
          </cell>
          <cell r="F784">
            <v>31.810639537325248</v>
          </cell>
        </row>
        <row r="785">
          <cell r="B785" t="str">
            <v>T220310</v>
          </cell>
          <cell r="F785">
            <v>-31.810639537325248</v>
          </cell>
        </row>
        <row r="787">
          <cell r="B787" t="str">
            <v>T410312</v>
          </cell>
          <cell r="E787">
            <v>5.6779999999999999</v>
          </cell>
          <cell r="F787">
            <v>7.4720000000000004</v>
          </cell>
        </row>
        <row r="788">
          <cell r="B788" t="str">
            <v>T410311</v>
          </cell>
          <cell r="E788">
            <v>-5.6779999999999999</v>
          </cell>
          <cell r="F788">
            <v>-7.4720000000000004</v>
          </cell>
        </row>
        <row r="789">
          <cell r="B789" t="str">
            <v>T200330</v>
          </cell>
          <cell r="E789">
            <v>568.5</v>
          </cell>
          <cell r="F789">
            <v>490.5</v>
          </cell>
        </row>
        <row r="790">
          <cell r="B790" t="str">
            <v>T100220</v>
          </cell>
          <cell r="E790">
            <v>-568.5</v>
          </cell>
          <cell r="F790">
            <v>-490.5</v>
          </cell>
        </row>
        <row r="791">
          <cell r="B791" t="str">
            <v>T400039</v>
          </cell>
          <cell r="E791">
            <v>10.846</v>
          </cell>
          <cell r="F791">
            <v>17.349999999999998</v>
          </cell>
        </row>
        <row r="792">
          <cell r="B792" t="str">
            <v>T400599</v>
          </cell>
          <cell r="E792">
            <v>-7.3366328000000003</v>
          </cell>
          <cell r="F792">
            <v>-17.350000000000001</v>
          </cell>
        </row>
        <row r="793">
          <cell r="B793" t="str">
            <v>T410148</v>
          </cell>
          <cell r="E793">
            <v>-3.4497683999999995</v>
          </cell>
        </row>
        <row r="794">
          <cell r="B794" t="str">
            <v>T200130</v>
          </cell>
          <cell r="F794">
            <v>27.417000000000002</v>
          </cell>
        </row>
        <row r="795">
          <cell r="B795" t="str">
            <v>T133340</v>
          </cell>
          <cell r="F795">
            <v>-6.1079999999999997</v>
          </cell>
        </row>
        <row r="796">
          <cell r="B796" t="str">
            <v>T100351</v>
          </cell>
          <cell r="F796">
            <v>-21.309000000000001</v>
          </cell>
        </row>
        <row r="797">
          <cell r="B797" t="str">
            <v>T405150</v>
          </cell>
          <cell r="F797">
            <v>4.8239999999999998</v>
          </cell>
        </row>
        <row r="798">
          <cell r="B798" t="str">
            <v>T110241</v>
          </cell>
          <cell r="F798">
            <v>-4.8239999999999998</v>
          </cell>
        </row>
        <row r="799">
          <cell r="B799" t="str">
            <v>T100311</v>
          </cell>
          <cell r="E799">
            <v>-10.787000000000001</v>
          </cell>
        </row>
        <row r="800">
          <cell r="B800" t="str">
            <v>T200110</v>
          </cell>
          <cell r="E800">
            <v>10.787000000000001</v>
          </cell>
        </row>
        <row r="801">
          <cell r="B801" t="str">
            <v>T200110</v>
          </cell>
          <cell r="E801">
            <v>0.60099999999999998</v>
          </cell>
        </row>
        <row r="802">
          <cell r="B802" t="str">
            <v>T100311</v>
          </cell>
          <cell r="E802">
            <v>-0.60099999999999998</v>
          </cell>
        </row>
        <row r="804">
          <cell r="B804" t="str">
            <v>T400599</v>
          </cell>
          <cell r="E804">
            <v>-5.8239999999999998</v>
          </cell>
        </row>
        <row r="805">
          <cell r="B805" t="str">
            <v>T400039</v>
          </cell>
          <cell r="E805">
            <v>5.8239999999999998</v>
          </cell>
        </row>
        <row r="807">
          <cell r="B807" t="str">
            <v>T110430</v>
          </cell>
          <cell r="F807">
            <v>-293.51390000000004</v>
          </cell>
        </row>
        <row r="808">
          <cell r="B808" t="str">
            <v>T220999</v>
          </cell>
          <cell r="F808">
            <v>293.51390000000004</v>
          </cell>
        </row>
        <row r="809">
          <cell r="E809">
            <v>5.9598799999999841E-2</v>
          </cell>
          <cell r="F809">
            <v>-7.9999999999849081E-3</v>
          </cell>
          <cell r="G809">
            <v>0</v>
          </cell>
          <cell r="H809">
            <v>-1.1726730697603216E-15</v>
          </cell>
          <cell r="I809">
            <v>-3.0947466811426239E-15</v>
          </cell>
          <cell r="J809">
            <v>-8.9511731360403246E-16</v>
          </cell>
        </row>
        <row r="812">
          <cell r="B812" t="str">
            <v>T225000</v>
          </cell>
          <cell r="E812">
            <v>0.13488393698149689</v>
          </cell>
          <cell r="F812">
            <v>1.1021644626423694</v>
          </cell>
          <cell r="H812">
            <v>1.0719726907111862</v>
          </cell>
          <cell r="I812">
            <v>0.42875764535559663</v>
          </cell>
          <cell r="J812">
            <v>-0.7599055814223693</v>
          </cell>
        </row>
        <row r="813">
          <cell r="B813" t="str">
            <v>T450000</v>
          </cell>
          <cell r="E813">
            <v>-0.13488393698149689</v>
          </cell>
          <cell r="F813">
            <v>-1.1021644626423694</v>
          </cell>
          <cell r="H813">
            <v>-1.0719726907111846</v>
          </cell>
          <cell r="I813">
            <v>-0.42875764535559235</v>
          </cell>
          <cell r="J813">
            <v>0.75990558142236664</v>
          </cell>
        </row>
        <row r="814">
          <cell r="B814" t="str">
            <v>T110450</v>
          </cell>
          <cell r="E814">
            <v>-24.251999999999999</v>
          </cell>
          <cell r="F814">
            <v>-24.251999999999999</v>
          </cell>
          <cell r="H814">
            <v>-24.251999999999999</v>
          </cell>
          <cell r="I814">
            <v>-24.251999999999999</v>
          </cell>
          <cell r="J814">
            <v>-24.251999999999999</v>
          </cell>
        </row>
        <row r="815">
          <cell r="B815" t="str">
            <v>T110430</v>
          </cell>
        </row>
        <row r="816">
          <cell r="B816" t="str">
            <v>T220310</v>
          </cell>
          <cell r="E816">
            <v>23.53068119133091</v>
          </cell>
          <cell r="F816">
            <v>23.53068119133091</v>
          </cell>
          <cell r="H816">
            <v>23.53068119133091</v>
          </cell>
          <cell r="I816">
            <v>23.53068119133091</v>
          </cell>
          <cell r="J816">
            <v>23.53068119133091</v>
          </cell>
        </row>
        <row r="817">
          <cell r="B817" t="str">
            <v>T220100</v>
          </cell>
          <cell r="E817">
            <v>0.72131880866908815</v>
          </cell>
          <cell r="F817">
            <v>0.72131880866908815</v>
          </cell>
          <cell r="H817">
            <v>0.72131880866908815</v>
          </cell>
          <cell r="I817">
            <v>0.72131880866908815</v>
          </cell>
          <cell r="J817">
            <v>0.72131880866908815</v>
          </cell>
        </row>
        <row r="820">
          <cell r="E820">
            <v>-9.9920072216264089E-16</v>
          </cell>
          <cell r="F820">
            <v>-9.9920072216264089E-16</v>
          </cell>
          <cell r="G820">
            <v>0</v>
          </cell>
          <cell r="H820">
            <v>-9.9920072216264089E-16</v>
          </cell>
          <cell r="I820">
            <v>2.55351295663786E-15</v>
          </cell>
          <cell r="J820">
            <v>-4.5519144009631418E-15</v>
          </cell>
        </row>
        <row r="823">
          <cell r="B823" t="str">
            <v>T400039</v>
          </cell>
        </row>
        <row r="824">
          <cell r="B824" t="str">
            <v>T400510</v>
          </cell>
        </row>
        <row r="825">
          <cell r="B825" t="str">
            <v>T405150</v>
          </cell>
        </row>
        <row r="826">
          <cell r="B826" t="str">
            <v>T410210</v>
          </cell>
        </row>
        <row r="827">
          <cell r="B827" t="str">
            <v>T110450</v>
          </cell>
          <cell r="H827">
            <v>-15.000999999999999</v>
          </cell>
          <cell r="I827">
            <v>-15.000999999999999</v>
          </cell>
          <cell r="J827">
            <v>-15.000999999999999</v>
          </cell>
        </row>
        <row r="828">
          <cell r="B828" t="str">
            <v>T100311</v>
          </cell>
        </row>
        <row r="829">
          <cell r="B829" t="str">
            <v>T200110</v>
          </cell>
        </row>
        <row r="830">
          <cell r="B830" t="str">
            <v>T110430</v>
          </cell>
        </row>
        <row r="831">
          <cell r="B831" t="str">
            <v>T220100</v>
          </cell>
          <cell r="H831">
            <v>9.8417733962563325</v>
          </cell>
          <cell r="I831">
            <v>9.8417733962563325</v>
          </cell>
          <cell r="J831">
            <v>9.8417733962563325</v>
          </cell>
        </row>
        <row r="832">
          <cell r="B832" t="str">
            <v>T220310</v>
          </cell>
          <cell r="H832">
            <v>5.1592266037436687</v>
          </cell>
          <cell r="I832">
            <v>5.1592266037436687</v>
          </cell>
          <cell r="J832">
            <v>5.1592266037436687</v>
          </cell>
        </row>
        <row r="835">
          <cell r="F835">
            <v>0</v>
          </cell>
          <cell r="G835">
            <v>0</v>
          </cell>
          <cell r="H835">
            <v>0</v>
          </cell>
          <cell r="I835">
            <v>0</v>
          </cell>
          <cell r="J835">
            <v>0</v>
          </cell>
        </row>
        <row r="838">
          <cell r="B838" t="str">
            <v>T110450</v>
          </cell>
          <cell r="E838">
            <v>-5.8125831548399995</v>
          </cell>
          <cell r="F838">
            <v>-5.8125831548399995</v>
          </cell>
          <cell r="H838">
            <v>-5.8125831548399995</v>
          </cell>
          <cell r="I838">
            <v>-5.8125831548399995</v>
          </cell>
          <cell r="J838">
            <v>-5.8125831548399995</v>
          </cell>
        </row>
        <row r="839">
          <cell r="B839" t="str">
            <v>T220100</v>
          </cell>
          <cell r="E839">
            <v>5.8125831548399995</v>
          </cell>
          <cell r="F839">
            <v>5.8125831548399995</v>
          </cell>
          <cell r="H839">
            <v>5.8125831548399995</v>
          </cell>
          <cell r="I839">
            <v>5.8125831548399995</v>
          </cell>
          <cell r="J839">
            <v>5.8125831548399995</v>
          </cell>
        </row>
        <row r="841">
          <cell r="B841" t="str">
            <v>T400510</v>
          </cell>
          <cell r="I841">
            <v>178.01011256110996</v>
          </cell>
        </row>
        <row r="842">
          <cell r="B842" t="str">
            <v>T200110</v>
          </cell>
          <cell r="I842">
            <v>-178.01011256110996</v>
          </cell>
        </row>
        <row r="844">
          <cell r="B844" t="str">
            <v>T100311</v>
          </cell>
          <cell r="I844">
            <v>265.83513821827307</v>
          </cell>
        </row>
        <row r="845">
          <cell r="B845" t="str">
            <v>T400011</v>
          </cell>
          <cell r="I845">
            <v>-54.735692765783313</v>
          </cell>
        </row>
        <row r="846">
          <cell r="B846" t="str">
            <v>T400012</v>
          </cell>
          <cell r="I846">
            <v>-132.90856652808952</v>
          </cell>
        </row>
        <row r="847">
          <cell r="B847" t="str">
            <v>T400013</v>
          </cell>
          <cell r="I847">
            <v>-78.190878924400224</v>
          </cell>
        </row>
        <row r="849">
          <cell r="B849" t="str">
            <v>T410210</v>
          </cell>
          <cell r="I849">
            <v>64.005581219259724</v>
          </cell>
        </row>
        <row r="850">
          <cell r="B850" t="str">
            <v>T200110</v>
          </cell>
          <cell r="I850">
            <v>-64.005581219259724</v>
          </cell>
        </row>
        <row r="852">
          <cell r="B852" t="str">
            <v>T400011</v>
          </cell>
          <cell r="I852">
            <v>773.60178141786105</v>
          </cell>
        </row>
        <row r="853">
          <cell r="B853" t="str">
            <v>T400012</v>
          </cell>
          <cell r="I853">
            <v>1878.4507628648983</v>
          </cell>
        </row>
        <row r="854">
          <cell r="B854" t="str">
            <v>T400013</v>
          </cell>
          <cell r="I854">
            <v>1105.1034557172404</v>
          </cell>
        </row>
        <row r="855">
          <cell r="B855" t="str">
            <v>T400510</v>
          </cell>
          <cell r="E855">
            <v>-6379.09</v>
          </cell>
          <cell r="F855">
            <v>-18821.270924305107</v>
          </cell>
          <cell r="H855">
            <v>-8752.4360000000015</v>
          </cell>
          <cell r="I855">
            <v>-3757.1559999999999</v>
          </cell>
        </row>
        <row r="856">
          <cell r="B856" t="str">
            <v>T400019</v>
          </cell>
          <cell r="E856">
            <v>6379.09</v>
          </cell>
          <cell r="F856">
            <v>18821.270924305107</v>
          </cell>
          <cell r="H856">
            <v>8752.4359999999997</v>
          </cell>
        </row>
        <row r="858">
          <cell r="B858" t="str">
            <v>T430010</v>
          </cell>
          <cell r="I858">
            <v>22.072322915000015</v>
          </cell>
        </row>
        <row r="859">
          <cell r="B859" t="str">
            <v>T200130</v>
          </cell>
          <cell r="I859">
            <v>-22.072322915000015</v>
          </cell>
        </row>
        <row r="861">
          <cell r="B861" t="str">
            <v>T100311</v>
          </cell>
          <cell r="E861">
            <v>-2670.6060000000002</v>
          </cell>
          <cell r="F861">
            <v>-2261.4917338600003</v>
          </cell>
          <cell r="H861">
            <v>-1846.2825353000001</v>
          </cell>
          <cell r="I861">
            <v>-1653.941</v>
          </cell>
        </row>
        <row r="862">
          <cell r="B862" t="str">
            <v>T200110</v>
          </cell>
          <cell r="E862">
            <v>2670.6060000000002</v>
          </cell>
          <cell r="F862">
            <v>2024.1464986800001</v>
          </cell>
          <cell r="H862">
            <v>1846.2825353000001</v>
          </cell>
          <cell r="I862">
            <v>1653.941</v>
          </cell>
        </row>
        <row r="863">
          <cell r="B863" t="str">
            <v>T200120</v>
          </cell>
          <cell r="F863">
            <v>237.34523518</v>
          </cell>
        </row>
        <row r="866">
          <cell r="F866">
            <v>0</v>
          </cell>
          <cell r="G866">
            <v>0</v>
          </cell>
          <cell r="H866">
            <v>-1.8189894035458565E-12</v>
          </cell>
          <cell r="I866">
            <v>0</v>
          </cell>
          <cell r="J866">
            <v>0</v>
          </cell>
        </row>
        <row r="869">
          <cell r="B869" t="str">
            <v>T110430</v>
          </cell>
        </row>
        <row r="870">
          <cell r="B870" t="str">
            <v>T110450</v>
          </cell>
          <cell r="E870">
            <v>-43.934259100000013</v>
          </cell>
          <cell r="F870">
            <v>-43.934259100000013</v>
          </cell>
          <cell r="H870">
            <v>-43.934259100000013</v>
          </cell>
          <cell r="I870">
            <v>-43.934259100000013</v>
          </cell>
          <cell r="J870">
            <v>-43.934259100000013</v>
          </cell>
        </row>
        <row r="871">
          <cell r="B871" t="str">
            <v>T220100</v>
          </cell>
          <cell r="E871">
            <v>41.735259999999997</v>
          </cell>
          <cell r="F871">
            <v>41.735259999999997</v>
          </cell>
          <cell r="H871">
            <v>41.735259999999997</v>
          </cell>
          <cell r="I871">
            <v>41.735259999999997</v>
          </cell>
          <cell r="J871">
            <v>41.735259999999997</v>
          </cell>
        </row>
        <row r="872">
          <cell r="B872" t="str">
            <v>T220310</v>
          </cell>
          <cell r="E872">
            <v>2.1989991000000155</v>
          </cell>
          <cell r="F872">
            <v>2.1989991000000155</v>
          </cell>
          <cell r="H872">
            <v>2.1989991000000155</v>
          </cell>
          <cell r="I872">
            <v>2.1989991000000155</v>
          </cell>
          <cell r="J872">
            <v>2.1989991000000155</v>
          </cell>
        </row>
        <row r="873">
          <cell r="B873" t="str">
            <v>T410350</v>
          </cell>
        </row>
        <row r="874">
          <cell r="B874" t="str">
            <v>T405150</v>
          </cell>
        </row>
        <row r="876">
          <cell r="F876">
            <v>0</v>
          </cell>
          <cell r="G876">
            <v>0</v>
          </cell>
          <cell r="H876">
            <v>0</v>
          </cell>
          <cell r="I876">
            <v>0</v>
          </cell>
          <cell r="J876">
            <v>0</v>
          </cell>
        </row>
        <row r="879">
          <cell r="B879">
            <v>1</v>
          </cell>
        </row>
        <row r="880">
          <cell r="B880" t="str">
            <v>T400039</v>
          </cell>
          <cell r="E880">
            <v>264.94499999999999</v>
          </cell>
          <cell r="F880">
            <v>713.41899999999998</v>
          </cell>
          <cell r="H880">
            <v>184.56700000000001</v>
          </cell>
          <cell r="J880">
            <v>444.48996942372884</v>
          </cell>
        </row>
        <row r="881">
          <cell r="B881" t="str">
            <v>T400510</v>
          </cell>
          <cell r="E881">
            <v>-180.82860945521205</v>
          </cell>
          <cell r="F881">
            <v>-453.88046425307635</v>
          </cell>
          <cell r="H881">
            <v>-128.31286679798097</v>
          </cell>
          <cell r="J881">
            <v>-332.34288696898079</v>
          </cell>
        </row>
        <row r="882">
          <cell r="B882" t="str">
            <v>T400531</v>
          </cell>
          <cell r="E882">
            <v>-55.022732037584426</v>
          </cell>
          <cell r="F882">
            <v>-97.448901230690424</v>
          </cell>
          <cell r="H882">
            <v>-36.363921730133207</v>
          </cell>
          <cell r="J882">
            <v>-49.483707463189084</v>
          </cell>
        </row>
        <row r="883">
          <cell r="B883" t="str">
            <v>T400599</v>
          </cell>
          <cell r="E883">
            <v>-38.685206642536258</v>
          </cell>
          <cell r="F883">
            <v>-65.223315728035658</v>
          </cell>
          <cell r="H883">
            <v>-16.77647893489339</v>
          </cell>
          <cell r="J883">
            <v>-21.081312043516338</v>
          </cell>
        </row>
        <row r="884">
          <cell r="B884" t="str">
            <v>T410110</v>
          </cell>
          <cell r="E884">
            <v>-2.2919242634053529</v>
          </cell>
          <cell r="F884">
            <v>-4.1376382307210351</v>
          </cell>
          <cell r="H884">
            <v>-1.5535551502428062</v>
          </cell>
          <cell r="J884">
            <v>-3.3957392908364525</v>
          </cell>
        </row>
        <row r="885">
          <cell r="B885" t="str">
            <v>T410131</v>
          </cell>
          <cell r="E885">
            <v>-11.07111288007389</v>
          </cell>
          <cell r="F885">
            <v>-18.091068279214007</v>
          </cell>
          <cell r="H885">
            <v>-7.4260990288506648</v>
          </cell>
          <cell r="J885">
            <v>-10.257030330273796</v>
          </cell>
        </row>
        <row r="886">
          <cell r="B886" t="str">
            <v>T410199</v>
          </cell>
          <cell r="E886">
            <v>-6.3564415446109601</v>
          </cell>
          <cell r="F886">
            <v>-16.001855328944874</v>
          </cell>
          <cell r="H886">
            <v>-4.842302183814474</v>
          </cell>
          <cell r="J886">
            <v>-20.909254927769254</v>
          </cell>
        </row>
        <row r="887">
          <cell r="B887" t="str">
            <v>T400550</v>
          </cell>
          <cell r="E887">
            <v>51.260892104933724</v>
          </cell>
          <cell r="F887">
            <v>0.50209446327028295</v>
          </cell>
          <cell r="H887">
            <v>22.096847481035947</v>
          </cell>
        </row>
        <row r="888">
          <cell r="B888" t="str">
            <v>T405150</v>
          </cell>
          <cell r="E888">
            <v>-3.6486400678377087</v>
          </cell>
          <cell r="F888">
            <v>-9.4460705023249236</v>
          </cell>
          <cell r="H888">
            <v>-4.1063410314125912</v>
          </cell>
        </row>
        <row r="889">
          <cell r="B889" t="str">
            <v>T110222</v>
          </cell>
          <cell r="E889">
            <v>-14.179480691941903</v>
          </cell>
          <cell r="F889">
            <v>-42.628168738441616</v>
          </cell>
          <cell r="H889">
            <v>-0.18369377109064042</v>
          </cell>
        </row>
        <row r="890">
          <cell r="B890" t="str">
            <v>T110214</v>
          </cell>
          <cell r="E890">
            <v>-4.1217445217311806</v>
          </cell>
          <cell r="F890">
            <v>-7.0636121718213998</v>
          </cell>
          <cell r="H890">
            <v>-7.0985888526171994</v>
          </cell>
          <cell r="J890">
            <v>-7.0161370231858458</v>
          </cell>
        </row>
        <row r="892">
          <cell r="B892">
            <v>2</v>
          </cell>
        </row>
        <row r="893">
          <cell r="B893" t="str">
            <v>T400039</v>
          </cell>
          <cell r="E893">
            <v>13.962999999999999</v>
          </cell>
          <cell r="F893">
            <v>23.838999999999999</v>
          </cell>
          <cell r="H893">
            <v>11.483000000000001</v>
          </cell>
          <cell r="J893">
            <v>22.783000000000001</v>
          </cell>
        </row>
        <row r="894">
          <cell r="B894" t="str">
            <v>T405150</v>
          </cell>
          <cell r="E894">
            <v>-52.906010049303177</v>
          </cell>
          <cell r="F894">
            <v>-149.09539048178362</v>
          </cell>
          <cell r="H894">
            <v>-34.52692111194591</v>
          </cell>
          <cell r="J894">
            <v>-239.96397861733718</v>
          </cell>
        </row>
        <row r="895">
          <cell r="B895" t="str">
            <v>T400510</v>
          </cell>
          <cell r="E895">
            <v>-3.2693002736414929</v>
          </cell>
          <cell r="F895">
            <v>-10.736436795950084</v>
          </cell>
          <cell r="H895">
            <v>-2.0758944627669735</v>
          </cell>
          <cell r="J895">
            <v>-8.7850000000000001</v>
          </cell>
        </row>
        <row r="896">
          <cell r="B896" t="str">
            <v>T400599</v>
          </cell>
          <cell r="E896">
            <v>-13.962999999999999</v>
          </cell>
          <cell r="F896">
            <v>-23.838999999999999</v>
          </cell>
          <cell r="H896">
            <v>-11.483000000000001</v>
          </cell>
          <cell r="J896">
            <v>-13.997999999999999</v>
          </cell>
        </row>
        <row r="897">
          <cell r="B897" t="str">
            <v>T405150</v>
          </cell>
          <cell r="E897">
            <v>58.143999999999998</v>
          </cell>
          <cell r="F897">
            <v>160.58099999999999</v>
          </cell>
          <cell r="H897">
            <v>37.295999999999999</v>
          </cell>
          <cell r="J897">
            <v>241.22200000000001</v>
          </cell>
        </row>
        <row r="898">
          <cell r="B898" t="str">
            <v>T100410</v>
          </cell>
          <cell r="E898">
            <v>-1.9686896770553322</v>
          </cell>
          <cell r="F898">
            <v>-0.74917272226631393</v>
          </cell>
          <cell r="H898">
            <v>-0.69318442528711965</v>
          </cell>
          <cell r="J898">
            <v>-1.2580213826628242</v>
          </cell>
        </row>
        <row r="900">
          <cell r="B900">
            <v>3</v>
          </cell>
        </row>
        <row r="901">
          <cell r="B901" t="str">
            <v>T400510</v>
          </cell>
          <cell r="E901">
            <v>165.95663371881261</v>
          </cell>
          <cell r="F901">
            <v>404.10443259674969</v>
          </cell>
          <cell r="H901">
            <v>116.52981059649123</v>
          </cell>
          <cell r="J901">
            <v>283.51598405623179</v>
          </cell>
        </row>
        <row r="902">
          <cell r="B902" t="str">
            <v>T400531</v>
          </cell>
          <cell r="E902">
            <v>84.70626866690948</v>
          </cell>
          <cell r="F902">
            <v>145.56359663276044</v>
          </cell>
          <cell r="H902">
            <v>65.309705333333326</v>
          </cell>
          <cell r="J902">
            <v>101.46924111092062</v>
          </cell>
        </row>
        <row r="903">
          <cell r="B903" t="str">
            <v>T400550</v>
          </cell>
          <cell r="E903">
            <v>-78.915000000000006</v>
          </cell>
          <cell r="F903">
            <v>-0.75</v>
          </cell>
          <cell r="H903">
            <v>-39.686</v>
          </cell>
        </row>
        <row r="904">
          <cell r="B904" t="str">
            <v>T400599</v>
          </cell>
          <cell r="E904">
            <v>-171.74790238572209</v>
          </cell>
          <cell r="F904">
            <v>-548.91802922951013</v>
          </cell>
          <cell r="H904">
            <v>-142.15351592982455</v>
          </cell>
          <cell r="J904">
            <v>-384.98522516715241</v>
          </cell>
        </row>
        <row r="905">
          <cell r="B905" t="str">
            <v>T410110</v>
          </cell>
          <cell r="E905">
            <v>3.5283662811873975</v>
          </cell>
          <cell r="F905">
            <v>6.1805674032503211</v>
          </cell>
          <cell r="H905">
            <v>2.790189403508772</v>
          </cell>
          <cell r="J905">
            <v>6.9631623521344075</v>
          </cell>
        </row>
        <row r="906">
          <cell r="B906" t="str">
            <v>T410131</v>
          </cell>
          <cell r="E906">
            <v>17.043731333090513</v>
          </cell>
          <cell r="F906">
            <v>27.023403367239563</v>
          </cell>
          <cell r="H906">
            <v>13.337294666666667</v>
          </cell>
          <cell r="J906">
            <v>21.032641590948057</v>
          </cell>
        </row>
        <row r="907">
          <cell r="B907" t="str">
            <v>T410199</v>
          </cell>
          <cell r="E907">
            <v>-20.572097614277912</v>
          </cell>
          <cell r="F907">
            <v>-33.203970770489882</v>
          </cell>
          <cell r="H907">
            <v>-16.127484070175438</v>
          </cell>
          <cell r="J907">
            <v>-27.995803943082464</v>
          </cell>
        </row>
        <row r="909">
          <cell r="B909">
            <v>4</v>
          </cell>
        </row>
        <row r="910">
          <cell r="B910" t="str">
            <v>T110450</v>
          </cell>
          <cell r="E910">
            <v>-10</v>
          </cell>
          <cell r="F910">
            <v>-10</v>
          </cell>
          <cell r="H910">
            <v>-10</v>
          </cell>
          <cell r="J910">
            <v>-10</v>
          </cell>
        </row>
        <row r="911">
          <cell r="B911" t="str">
            <v>T220100</v>
          </cell>
          <cell r="E911">
            <v>10</v>
          </cell>
          <cell r="F911">
            <v>10</v>
          </cell>
          <cell r="H911">
            <v>10</v>
          </cell>
          <cell r="J911">
            <v>10</v>
          </cell>
        </row>
        <row r="913">
          <cell r="B913">
            <v>5</v>
          </cell>
        </row>
        <row r="914">
          <cell r="B914" t="str">
            <v>T110251</v>
          </cell>
          <cell r="E914">
            <v>77.761258999999967</v>
          </cell>
          <cell r="F914">
            <v>2.4059629999998724</v>
          </cell>
          <cell r="H914">
            <v>44.265000000000001</v>
          </cell>
        </row>
        <row r="915">
          <cell r="B915" t="str">
            <v>T100415</v>
          </cell>
          <cell r="E915">
            <v>-77.761258999999967</v>
          </cell>
          <cell r="F915">
            <v>-2.4059629999998724</v>
          </cell>
          <cell r="H915">
            <v>-44.265000000000001</v>
          </cell>
        </row>
        <row r="918">
          <cell r="B918">
            <v>6</v>
          </cell>
        </row>
        <row r="919">
          <cell r="B919" t="str">
            <v>T100311</v>
          </cell>
          <cell r="E919">
            <v>-101.60599999999999</v>
          </cell>
          <cell r="F919">
            <v>-180.86680004000002</v>
          </cell>
          <cell r="H919">
            <v>-136.83099999999999</v>
          </cell>
        </row>
        <row r="920">
          <cell r="B920" t="str">
            <v>T100351</v>
          </cell>
          <cell r="E920">
            <v>101.60599999999999</v>
          </cell>
          <cell r="H920">
            <v>-0.32900000000000001</v>
          </cell>
        </row>
        <row r="921">
          <cell r="B921" t="str">
            <v>T200110</v>
          </cell>
          <cell r="F921">
            <v>180.86680004000002</v>
          </cell>
          <cell r="H921">
            <v>137.16</v>
          </cell>
        </row>
        <row r="922">
          <cell r="B922" t="str">
            <v>T100311</v>
          </cell>
          <cell r="E922">
            <v>-11.09162637</v>
          </cell>
          <cell r="F922">
            <v>-192.08949851</v>
          </cell>
          <cell r="H922">
            <v>-62.875</v>
          </cell>
        </row>
        <row r="923">
          <cell r="B923" t="str">
            <v>T200110</v>
          </cell>
          <cell r="E923">
            <v>11.09162637</v>
          </cell>
          <cell r="F923">
            <v>192.08949851</v>
          </cell>
          <cell r="H923">
            <v>62.875</v>
          </cell>
        </row>
        <row r="924">
          <cell r="B924" t="str">
            <v>T100351</v>
          </cell>
          <cell r="E924">
            <v>-1.8983949199999999</v>
          </cell>
          <cell r="H924">
            <v>-14.335000000000001</v>
          </cell>
        </row>
        <row r="925">
          <cell r="B925" t="str">
            <v>T200130</v>
          </cell>
          <cell r="E925">
            <v>1.8983949199999999</v>
          </cell>
          <cell r="H925">
            <v>14.335000000000001</v>
          </cell>
        </row>
        <row r="927">
          <cell r="B927">
            <v>7</v>
          </cell>
        </row>
        <row r="928">
          <cell r="B928" t="str">
            <v>T110210</v>
          </cell>
          <cell r="E928">
            <v>-7.0636121718213998</v>
          </cell>
        </row>
        <row r="929">
          <cell r="B929" t="str">
            <v>T110220</v>
          </cell>
          <cell r="E929">
            <v>-42.628168738441616</v>
          </cell>
        </row>
        <row r="930">
          <cell r="B930" t="str">
            <v>T220310</v>
          </cell>
          <cell r="E930">
            <v>49.691780910263013</v>
          </cell>
        </row>
        <row r="931">
          <cell r="E931">
            <v>0</v>
          </cell>
          <cell r="F931">
            <v>0</v>
          </cell>
          <cell r="G931">
            <v>0</v>
          </cell>
          <cell r="H931">
            <v>0</v>
          </cell>
          <cell r="I931">
            <v>0</v>
          </cell>
          <cell r="J931">
            <v>3.9013759773069978E-3</v>
          </cell>
        </row>
        <row r="934">
          <cell r="B934" t="str">
            <v>T400039</v>
          </cell>
          <cell r="E934">
            <v>132.47900000000001</v>
          </cell>
          <cell r="F934">
            <v>458.76399999999995</v>
          </cell>
          <cell r="H934">
            <v>169.577</v>
          </cell>
        </row>
        <row r="935">
          <cell r="B935" t="str">
            <v>T410220</v>
          </cell>
          <cell r="E935">
            <v>-132.47900000000001</v>
          </cell>
          <cell r="F935">
            <v>-458.76399999999995</v>
          </cell>
          <cell r="H935">
            <v>-169.577</v>
          </cell>
        </row>
        <row r="937">
          <cell r="B937" t="str">
            <v>T410311</v>
          </cell>
          <cell r="E937">
            <v>-25.588000000000001</v>
          </cell>
          <cell r="F937">
            <v>-38.387999999999998</v>
          </cell>
          <cell r="H937">
            <v>-12.734999999999999</v>
          </cell>
        </row>
        <row r="938">
          <cell r="B938" t="str">
            <v>T410312</v>
          </cell>
          <cell r="E938">
            <v>25.588000000000001</v>
          </cell>
          <cell r="F938">
            <v>38.387999999999998</v>
          </cell>
          <cell r="H938">
            <v>12.734999999999999</v>
          </cell>
        </row>
        <row r="940">
          <cell r="B940" t="str">
            <v>T400039</v>
          </cell>
          <cell r="F940">
            <v>1.091</v>
          </cell>
          <cell r="H940">
            <v>0.59399999999999997</v>
          </cell>
        </row>
        <row r="941">
          <cell r="B941" t="str">
            <v>T410199</v>
          </cell>
          <cell r="F941">
            <v>-1.091</v>
          </cell>
          <cell r="H941">
            <v>-0.59399999999999997</v>
          </cell>
        </row>
        <row r="943">
          <cell r="B943" t="str">
            <v>T100311</v>
          </cell>
          <cell r="E943">
            <v>-2.5950000000000002</v>
          </cell>
          <cell r="F943">
            <v>-8.2810000000000006</v>
          </cell>
          <cell r="H943">
            <v>-5.5119999999999996</v>
          </cell>
        </row>
        <row r="944">
          <cell r="B944" t="str">
            <v>T200130</v>
          </cell>
          <cell r="F944">
            <v>8.2810000000000006</v>
          </cell>
          <cell r="H944">
            <v>5.5119999999999996</v>
          </cell>
        </row>
        <row r="945">
          <cell r="B945" t="str">
            <v>T200110</v>
          </cell>
          <cell r="E945">
            <v>2.5950000000000002</v>
          </cell>
        </row>
        <row r="947">
          <cell r="F947">
            <v>0</v>
          </cell>
          <cell r="G947" t="e">
            <v>#REF!</v>
          </cell>
          <cell r="H947">
            <v>0</v>
          </cell>
          <cell r="I947">
            <v>0</v>
          </cell>
          <cell r="J947">
            <v>0</v>
          </cell>
        </row>
        <row r="950">
          <cell r="B950" t="str">
            <v>T400599</v>
          </cell>
          <cell r="I950">
            <v>1.0229999999999999</v>
          </cell>
        </row>
        <row r="951">
          <cell r="B951" t="str">
            <v>T100320</v>
          </cell>
          <cell r="I951">
            <v>2.4105999999999987</v>
          </cell>
        </row>
        <row r="952">
          <cell r="B952" t="str">
            <v>T200110</v>
          </cell>
          <cell r="I952">
            <v>-1.2070000000000001</v>
          </cell>
        </row>
        <row r="953">
          <cell r="B953" t="str">
            <v>T133340</v>
          </cell>
          <cell r="I953">
            <v>-14.596599999999999</v>
          </cell>
        </row>
        <row r="954">
          <cell r="B954" t="str">
            <v>T110251</v>
          </cell>
          <cell r="I954">
            <v>12.37</v>
          </cell>
        </row>
        <row r="957">
          <cell r="F957">
            <v>0</v>
          </cell>
          <cell r="G957">
            <v>0</v>
          </cell>
          <cell r="H957">
            <v>0</v>
          </cell>
          <cell r="I957">
            <v>0</v>
          </cell>
          <cell r="J957">
            <v>0</v>
          </cell>
        </row>
        <row r="960">
          <cell r="B960" t="str">
            <v>T110430</v>
          </cell>
        </row>
        <row r="961">
          <cell r="B961" t="str">
            <v>T110450</v>
          </cell>
          <cell r="H961">
            <v>-23.62</v>
          </cell>
          <cell r="I961">
            <v>-23.129000000000001</v>
          </cell>
          <cell r="J961">
            <v>-23.129000000000001</v>
          </cell>
        </row>
        <row r="962">
          <cell r="B962" t="str">
            <v>T220100</v>
          </cell>
          <cell r="H962">
            <v>23.62</v>
          </cell>
          <cell r="I962">
            <v>23.129000000000001</v>
          </cell>
          <cell r="J962">
            <v>23.129000000000001</v>
          </cell>
        </row>
        <row r="964">
          <cell r="B964" t="str">
            <v>T110271</v>
          </cell>
          <cell r="H964">
            <v>-1.0529999999999999</v>
          </cell>
          <cell r="I964">
            <v>-1.544</v>
          </cell>
        </row>
        <row r="965">
          <cell r="B965" t="str">
            <v>T220100</v>
          </cell>
          <cell r="H965">
            <v>1.0529999999999999</v>
          </cell>
          <cell r="I965">
            <v>1.544</v>
          </cell>
        </row>
        <row r="968">
          <cell r="F968">
            <v>0</v>
          </cell>
          <cell r="G968">
            <v>0</v>
          </cell>
          <cell r="H968">
            <v>0</v>
          </cell>
          <cell r="I968">
            <v>0</v>
          </cell>
          <cell r="J968">
            <v>0</v>
          </cell>
        </row>
        <row r="972">
          <cell r="B972" t="str">
            <v>T220100</v>
          </cell>
          <cell r="E972">
            <v>4.9138500000000001</v>
          </cell>
          <cell r="F972">
            <v>4.9138500000000001</v>
          </cell>
        </row>
        <row r="973">
          <cell r="B973" t="str">
            <v>T220310</v>
          </cell>
          <cell r="E973">
            <v>-1.4999999999963621E-4</v>
          </cell>
          <cell r="F973">
            <v>-1.4999999999963621E-4</v>
          </cell>
        </row>
        <row r="974">
          <cell r="B974" t="str">
            <v>T110450</v>
          </cell>
          <cell r="E974">
            <v>-4.9139999999999997</v>
          </cell>
          <cell r="F974">
            <v>-4.9139999999999997</v>
          </cell>
        </row>
        <row r="975">
          <cell r="B975" t="str">
            <v>T225000</v>
          </cell>
          <cell r="E975">
            <v>-7.6023112899999994</v>
          </cell>
          <cell r="F975">
            <v>-4.7211499999999997</v>
          </cell>
        </row>
        <row r="976">
          <cell r="B976" t="str">
            <v>T220100</v>
          </cell>
          <cell r="E976">
            <v>4.7211499999999997</v>
          </cell>
          <cell r="F976">
            <v>4.7211499999999997</v>
          </cell>
        </row>
        <row r="977">
          <cell r="B977" t="str">
            <v>T450000</v>
          </cell>
          <cell r="E977">
            <v>2.8811612899999992</v>
          </cell>
        </row>
        <row r="979">
          <cell r="B979" t="str">
            <v>T400039</v>
          </cell>
          <cell r="E979">
            <v>24.878</v>
          </cell>
          <cell r="F979">
            <v>4.8659999999999997</v>
          </cell>
        </row>
        <row r="980">
          <cell r="B980" t="str">
            <v>T410147</v>
          </cell>
          <cell r="F980">
            <v>-0.755</v>
          </cell>
        </row>
        <row r="981">
          <cell r="B981" t="str">
            <v>T400599</v>
          </cell>
          <cell r="E981">
            <v>-24.878</v>
          </cell>
          <cell r="F981">
            <v>-4.1109999999999998</v>
          </cell>
        </row>
        <row r="982">
          <cell r="B982" t="str">
            <v>T200120</v>
          </cell>
          <cell r="F982">
            <v>3.4710000000000001</v>
          </cell>
        </row>
        <row r="983">
          <cell r="B983" t="str">
            <v>T133340</v>
          </cell>
          <cell r="F983">
            <v>-3.4710000000000001</v>
          </cell>
        </row>
        <row r="984">
          <cell r="B984" t="str">
            <v>T200110</v>
          </cell>
          <cell r="E984">
            <v>4.7270000000000003</v>
          </cell>
        </row>
        <row r="985">
          <cell r="B985" t="str">
            <v>T100311</v>
          </cell>
          <cell r="E985">
            <v>-4.7270000000000003</v>
          </cell>
        </row>
        <row r="988">
          <cell r="F988">
            <v>-2.9999999999930083E-4</v>
          </cell>
          <cell r="G988">
            <v>0</v>
          </cell>
          <cell r="H988">
            <v>0</v>
          </cell>
          <cell r="I988">
            <v>0</v>
          </cell>
          <cell r="J988">
            <v>0</v>
          </cell>
        </row>
        <row r="992">
          <cell r="B992" t="str">
            <v>T220100</v>
          </cell>
          <cell r="E992">
            <v>0.01</v>
          </cell>
          <cell r="F992">
            <v>0.01</v>
          </cell>
        </row>
        <row r="993">
          <cell r="B993" t="str">
            <v>T220310</v>
          </cell>
        </row>
        <row r="994">
          <cell r="B994" t="str">
            <v>T110450</v>
          </cell>
          <cell r="E994">
            <v>-0.01</v>
          </cell>
          <cell r="F994">
            <v>-0.01</v>
          </cell>
        </row>
        <row r="998">
          <cell r="B998" t="str">
            <v>T400039</v>
          </cell>
          <cell r="E998">
            <v>26.675999999999998</v>
          </cell>
          <cell r="F998">
            <v>12.805999999999999</v>
          </cell>
        </row>
        <row r="999">
          <cell r="B999" t="str">
            <v>T400599</v>
          </cell>
          <cell r="E999">
            <v>-26.675999999999998</v>
          </cell>
          <cell r="F999">
            <v>-12.805999999999999</v>
          </cell>
        </row>
        <row r="1001">
          <cell r="B1001" t="str">
            <v>T400599</v>
          </cell>
          <cell r="E1001">
            <v>-0.499</v>
          </cell>
        </row>
        <row r="1002">
          <cell r="B1002" t="str">
            <v>T400039</v>
          </cell>
          <cell r="E1002">
            <v>0.499</v>
          </cell>
        </row>
        <row r="1003">
          <cell r="F1003">
            <v>0</v>
          </cell>
        </row>
        <row r="1004">
          <cell r="B1004" t="str">
            <v>T400599</v>
          </cell>
          <cell r="E1004">
            <v>-0.94</v>
          </cell>
        </row>
        <row r="1005">
          <cell r="B1005" t="str">
            <v>T400031</v>
          </cell>
          <cell r="E1005">
            <v>0.94</v>
          </cell>
        </row>
        <row r="1007">
          <cell r="B1007" t="str">
            <v>T200110</v>
          </cell>
          <cell r="E1007">
            <v>60.915999999999997</v>
          </cell>
        </row>
        <row r="1008">
          <cell r="B1008" t="str">
            <v>T100311</v>
          </cell>
          <cell r="E1008">
            <v>-60.915999999999997</v>
          </cell>
        </row>
        <row r="1010">
          <cell r="B1010" t="str">
            <v>T400031</v>
          </cell>
          <cell r="E1010">
            <v>151.77500000000001</v>
          </cell>
        </row>
        <row r="1011">
          <cell r="B1011" t="str">
            <v>T410230</v>
          </cell>
          <cell r="E1011">
            <v>-79.962000000000003</v>
          </cell>
        </row>
        <row r="1012">
          <cell r="B1012" t="str">
            <v>T410199</v>
          </cell>
          <cell r="E1012">
            <v>-23.667999999999999</v>
          </cell>
        </row>
        <row r="1013">
          <cell r="B1013" t="str">
            <v>T400510</v>
          </cell>
          <cell r="E1013">
            <v>-9.1956040800000007</v>
          </cell>
        </row>
        <row r="1014">
          <cell r="B1014" t="str">
            <v>T410199</v>
          </cell>
          <cell r="E1014">
            <v>-37.899000000000001</v>
          </cell>
        </row>
        <row r="1015">
          <cell r="B1015" t="str">
            <v>T400599</v>
          </cell>
          <cell r="E1015">
            <v>-1.0503959199999808</v>
          </cell>
        </row>
        <row r="1018">
          <cell r="B1018" t="str">
            <v>T400510</v>
          </cell>
          <cell r="F1018">
            <v>-24.978000000000002</v>
          </cell>
        </row>
        <row r="1019">
          <cell r="B1019" t="str">
            <v>T405150</v>
          </cell>
          <cell r="F1019">
            <v>24.978000000000002</v>
          </cell>
        </row>
        <row r="1020">
          <cell r="F1020">
            <v>0</v>
          </cell>
        </row>
        <row r="1021">
          <cell r="B1021" t="str">
            <v>T200130</v>
          </cell>
          <cell r="F1021">
            <v>6.9649999999999999</v>
          </cell>
        </row>
        <row r="1022">
          <cell r="B1022" t="str">
            <v>T133340</v>
          </cell>
          <cell r="F1022">
            <v>-6.9649999999999999</v>
          </cell>
        </row>
        <row r="1023">
          <cell r="F1023">
            <v>0</v>
          </cell>
        </row>
        <row r="1024">
          <cell r="F1024">
            <v>0</v>
          </cell>
        </row>
        <row r="1025">
          <cell r="B1025" t="str">
            <v>T410230</v>
          </cell>
          <cell r="F1025">
            <v>-42.055999999999997</v>
          </cell>
        </row>
        <row r="1026">
          <cell r="B1026" t="str">
            <v>T410199</v>
          </cell>
          <cell r="F1026">
            <v>-40.399000000000001</v>
          </cell>
        </row>
        <row r="1027">
          <cell r="B1027" t="str">
            <v>T400031</v>
          </cell>
          <cell r="F1027">
            <v>82.454999999999998</v>
          </cell>
        </row>
        <row r="1028">
          <cell r="F1028">
            <v>0</v>
          </cell>
        </row>
        <row r="1029">
          <cell r="B1029" t="str">
            <v>T200110</v>
          </cell>
          <cell r="F1029">
            <v>26.952000000000002</v>
          </cell>
        </row>
        <row r="1030">
          <cell r="B1030" t="str">
            <v>T100351</v>
          </cell>
          <cell r="F1030">
            <v>-26.952000000000002</v>
          </cell>
        </row>
        <row r="1031">
          <cell r="F1031">
            <v>0</v>
          </cell>
        </row>
        <row r="1032">
          <cell r="B1032" t="str">
            <v>T200130</v>
          </cell>
          <cell r="F1032">
            <v>29.167999999999999</v>
          </cell>
        </row>
        <row r="1033">
          <cell r="B1033" t="str">
            <v>T100311</v>
          </cell>
          <cell r="F1033">
            <v>-29.167999999999999</v>
          </cell>
        </row>
        <row r="1034">
          <cell r="F1034">
            <v>0</v>
          </cell>
          <cell r="G1034">
            <v>0</v>
          </cell>
          <cell r="H1034">
            <v>0</v>
          </cell>
          <cell r="I1034">
            <v>0</v>
          </cell>
          <cell r="J1034">
            <v>0</v>
          </cell>
        </row>
        <row r="1037">
          <cell r="B1037" t="str">
            <v>T410199</v>
          </cell>
          <cell r="F1037">
            <v>-48.390511444993571</v>
          </cell>
        </row>
        <row r="1038">
          <cell r="B1038" t="str">
            <v>T410299</v>
          </cell>
          <cell r="F1038">
            <v>48.390511444993571</v>
          </cell>
        </row>
        <row r="1040">
          <cell r="F1040">
            <v>0</v>
          </cell>
          <cell r="G1040">
            <v>0</v>
          </cell>
          <cell r="H1040">
            <v>0</v>
          </cell>
          <cell r="I1040">
            <v>0</v>
          </cell>
          <cell r="J1040">
            <v>0</v>
          </cell>
        </row>
        <row r="1043">
          <cell r="B1043" t="str">
            <v>T133340</v>
          </cell>
          <cell r="F1043">
            <v>0</v>
          </cell>
          <cell r="J1043">
            <v>-134</v>
          </cell>
        </row>
        <row r="1044">
          <cell r="B1044" t="str">
            <v>T110251</v>
          </cell>
          <cell r="F1044">
            <v>0</v>
          </cell>
          <cell r="J1044">
            <v>134</v>
          </cell>
        </row>
        <row r="1046">
          <cell r="B1046" t="str">
            <v>T100220</v>
          </cell>
          <cell r="J1046">
            <v>-155</v>
          </cell>
        </row>
        <row r="1047">
          <cell r="B1047" t="str">
            <v>T110440</v>
          </cell>
          <cell r="J1047">
            <v>155</v>
          </cell>
        </row>
        <row r="1049">
          <cell r="B1049" t="str">
            <v>T100417</v>
          </cell>
          <cell r="J1049">
            <v>-110</v>
          </cell>
        </row>
        <row r="1050">
          <cell r="B1050" t="str">
            <v>T133340</v>
          </cell>
          <cell r="J1050">
            <v>110</v>
          </cell>
        </row>
        <row r="1052">
          <cell r="B1052" t="str">
            <v>T110410</v>
          </cell>
          <cell r="J1052">
            <v>147</v>
          </cell>
        </row>
        <row r="1053">
          <cell r="B1053" t="str">
            <v>T110440</v>
          </cell>
          <cell r="J1053">
            <v>-175</v>
          </cell>
        </row>
        <row r="1054">
          <cell r="B1054" t="str">
            <v>T110430</v>
          </cell>
          <cell r="J1054">
            <v>28</v>
          </cell>
        </row>
        <row r="1057">
          <cell r="F1057">
            <v>0</v>
          </cell>
          <cell r="G1057">
            <v>0</v>
          </cell>
          <cell r="H1057">
            <v>0</v>
          </cell>
          <cell r="I1057">
            <v>0</v>
          </cell>
          <cell r="J1057">
            <v>0</v>
          </cell>
        </row>
        <row r="1059">
          <cell r="B1059" t="str">
            <v>T100220</v>
          </cell>
          <cell r="E1059">
            <v>-1325</v>
          </cell>
          <cell r="F1059">
            <v>-1325</v>
          </cell>
        </row>
        <row r="1060">
          <cell r="B1060" t="str">
            <v>T110450</v>
          </cell>
          <cell r="E1060">
            <v>-592.5</v>
          </cell>
          <cell r="F1060">
            <v>-592.5</v>
          </cell>
        </row>
        <row r="1061">
          <cell r="B1061" t="str">
            <v>T110410</v>
          </cell>
          <cell r="E1061">
            <v>0</v>
          </cell>
          <cell r="H1061">
            <v>-2024</v>
          </cell>
        </row>
        <row r="1062">
          <cell r="B1062" t="str">
            <v>T200399</v>
          </cell>
          <cell r="E1062">
            <v>1737.1513832979515</v>
          </cell>
          <cell r="F1062">
            <v>1543.8602056922034</v>
          </cell>
          <cell r="H1062">
            <v>541.5</v>
          </cell>
        </row>
        <row r="1063">
          <cell r="B1063" t="str">
            <v>T210250</v>
          </cell>
          <cell r="E1063">
            <v>77.911335309727576</v>
          </cell>
          <cell r="F1063">
            <v>270.95307028910798</v>
          </cell>
          <cell r="H1063">
            <v>1321.4840646031</v>
          </cell>
        </row>
        <row r="1065">
          <cell r="B1065" t="str">
            <v>T220310</v>
          </cell>
          <cell r="F1065">
            <v>-21.952527649875613</v>
          </cell>
          <cell r="H1065">
            <v>-15</v>
          </cell>
        </row>
        <row r="1066">
          <cell r="B1066" t="str">
            <v>T405150</v>
          </cell>
          <cell r="E1066">
            <v>0</v>
          </cell>
          <cell r="F1066">
            <v>21.952527649875613</v>
          </cell>
          <cell r="H1066">
            <v>15</v>
          </cell>
        </row>
        <row r="1068">
          <cell r="B1068" t="str">
            <v>T410312</v>
          </cell>
          <cell r="F1068">
            <v>-29.736454589076072</v>
          </cell>
          <cell r="H1068">
            <v>-29.736454589076072</v>
          </cell>
        </row>
        <row r="1069">
          <cell r="B1069" t="str">
            <v>T410312</v>
          </cell>
          <cell r="F1069">
            <v>-88.142598003439929</v>
          </cell>
          <cell r="H1069">
            <v>-29.82693491047284</v>
          </cell>
        </row>
        <row r="1071">
          <cell r="B1071" t="str">
            <v>T220310</v>
          </cell>
          <cell r="E1071">
            <v>102.68699601868907</v>
          </cell>
          <cell r="F1071">
            <v>220.56604861120508</v>
          </cell>
          <cell r="H1071">
            <v>220.56604861120508</v>
          </cell>
        </row>
        <row r="1073">
          <cell r="B1073" t="str">
            <v>T410340</v>
          </cell>
          <cell r="E1073">
            <v>0</v>
          </cell>
          <cell r="F1073">
            <v>2.9809255947245474</v>
          </cell>
          <cell r="H1073">
            <v>2.9809255947245474</v>
          </cell>
        </row>
        <row r="1074">
          <cell r="B1074" t="str">
            <v>T220310</v>
          </cell>
          <cell r="E1074">
            <v>-346.26203590437564</v>
          </cell>
          <cell r="F1074">
            <v>-349.24296149910015</v>
          </cell>
          <cell r="H1074">
            <v>-349.24296149910015</v>
          </cell>
        </row>
        <row r="1075">
          <cell r="B1075" t="str">
            <v>T110140</v>
          </cell>
          <cell r="E1075">
            <v>365.9650413135177</v>
          </cell>
          <cell r="F1075">
            <v>365.9650413135177</v>
          </cell>
          <cell r="H1075">
            <v>365.9650413135177</v>
          </cell>
        </row>
        <row r="1076">
          <cell r="B1076" t="str">
            <v>T220100</v>
          </cell>
          <cell r="E1076">
            <v>0.15</v>
          </cell>
        </row>
        <row r="1077">
          <cell r="B1077" t="str">
            <v>T220310</v>
          </cell>
          <cell r="E1077">
            <v>-151.02819754937465</v>
          </cell>
          <cell r="F1077">
            <v>-151.02819754937465</v>
          </cell>
          <cell r="H1077">
            <v>-151.02819754937465</v>
          </cell>
        </row>
        <row r="1079">
          <cell r="B1079" t="str">
            <v>T220310</v>
          </cell>
          <cell r="E1079">
            <v>993.67019214023253</v>
          </cell>
          <cell r="F1079">
            <v>993.82019214023251</v>
          </cell>
          <cell r="H1079">
            <v>993.82019214023251</v>
          </cell>
        </row>
        <row r="1080">
          <cell r="B1080" t="str">
            <v>T110450</v>
          </cell>
          <cell r="E1080">
            <v>-862.495</v>
          </cell>
          <cell r="F1080">
            <v>-862.495</v>
          </cell>
          <cell r="H1080">
            <v>-862.495</v>
          </cell>
        </row>
        <row r="1081">
          <cell r="B1081" t="str">
            <v>T410312</v>
          </cell>
          <cell r="F1081">
            <v>88.142598003439929</v>
          </cell>
          <cell r="H1081">
            <v>29.82693491047284</v>
          </cell>
        </row>
        <row r="1082">
          <cell r="B1082" t="str">
            <v>T410311</v>
          </cell>
          <cell r="F1082">
            <v>-88.142598003439929</v>
          </cell>
          <cell r="H1082">
            <v>-29.82693491047284</v>
          </cell>
        </row>
        <row r="1085">
          <cell r="B1085" t="str">
            <v>T100210</v>
          </cell>
          <cell r="F1085">
            <v>-30</v>
          </cell>
        </row>
        <row r="1086">
          <cell r="B1086" t="str">
            <v>T100220</v>
          </cell>
          <cell r="F1086">
            <v>28.125</v>
          </cell>
        </row>
        <row r="1087">
          <cell r="B1087" t="str">
            <v>T110410</v>
          </cell>
          <cell r="F1087">
            <v>0.66300000000000003</v>
          </cell>
        </row>
        <row r="1088">
          <cell r="B1088" t="str">
            <v>T110420</v>
          </cell>
          <cell r="E1088">
            <v>-5.8288615999999962</v>
          </cell>
          <cell r="F1088">
            <v>-6.4898615999999976</v>
          </cell>
          <cell r="H1088">
            <v>-17.904</v>
          </cell>
        </row>
        <row r="1089">
          <cell r="B1089" t="str">
            <v>T110430</v>
          </cell>
          <cell r="E1089">
            <v>17.309862015806317</v>
          </cell>
          <cell r="F1089">
            <v>16.141862015806318</v>
          </cell>
          <cell r="H1089">
            <v>28.107000415806322</v>
          </cell>
        </row>
        <row r="1090">
          <cell r="B1090" t="str">
            <v>T110440</v>
          </cell>
          <cell r="E1090">
            <v>0</v>
          </cell>
          <cell r="F1090">
            <v>-1.6922758923433143</v>
          </cell>
          <cell r="H1090">
            <v>0</v>
          </cell>
        </row>
        <row r="1091">
          <cell r="B1091" t="str">
            <v>T110470</v>
          </cell>
          <cell r="E1091">
            <v>54.221000000000004</v>
          </cell>
          <cell r="F1091">
            <v>44.427</v>
          </cell>
          <cell r="H1091">
            <v>22.691400000000002</v>
          </cell>
        </row>
        <row r="1092">
          <cell r="B1092" t="str">
            <v>T110450</v>
          </cell>
          <cell r="E1092">
            <v>19.243000000000052</v>
          </cell>
          <cell r="F1092">
            <v>18.753000000000043</v>
          </cell>
          <cell r="H1092">
            <v>171.13900000000001</v>
          </cell>
        </row>
        <row r="1094">
          <cell r="B1094" t="str">
            <v>T220310</v>
          </cell>
          <cell r="E1094">
            <v>-75.115000415806321</v>
          </cell>
          <cell r="F1094">
            <v>-45.69264252856749</v>
          </cell>
          <cell r="H1094">
            <v>-51.232859415806317</v>
          </cell>
        </row>
        <row r="1095">
          <cell r="B1095" t="str">
            <v>T410332</v>
          </cell>
          <cell r="F1095">
            <v>4.7889096000000002</v>
          </cell>
          <cell r="H1095">
            <v>0.65790959999999998</v>
          </cell>
        </row>
        <row r="1096">
          <cell r="B1096" t="str">
            <v>T410335</v>
          </cell>
          <cell r="E1096">
            <v>-9.7940000000000005</v>
          </cell>
          <cell r="F1096">
            <v>-29.229991594895544</v>
          </cell>
          <cell r="H1096">
            <v>-6.3955410000000015</v>
          </cell>
        </row>
        <row r="1098">
          <cell r="B1098" t="str">
            <v>T200130</v>
          </cell>
          <cell r="H1098">
            <v>-147.274</v>
          </cell>
        </row>
        <row r="1102">
          <cell r="B1102" t="str">
            <v>T110410</v>
          </cell>
          <cell r="E1102">
            <v>-0.66300000000000003</v>
          </cell>
        </row>
        <row r="1103">
          <cell r="B1103" t="str">
            <v>T220100</v>
          </cell>
          <cell r="E1103">
            <v>0.66300000000000003</v>
          </cell>
        </row>
        <row r="1104">
          <cell r="B1104" t="str">
            <v>T400019</v>
          </cell>
          <cell r="E1104">
            <v>468.62599999999998</v>
          </cell>
        </row>
        <row r="1105">
          <cell r="B1105" t="str">
            <v>T400510</v>
          </cell>
          <cell r="E1105">
            <v>-468.62599999999998</v>
          </cell>
        </row>
        <row r="1106">
          <cell r="B1106" t="str">
            <v>T100311</v>
          </cell>
          <cell r="E1106">
            <v>-314.37700000000001</v>
          </cell>
        </row>
        <row r="1107">
          <cell r="B1107" t="str">
            <v>T200110</v>
          </cell>
          <cell r="E1107">
            <v>314.37700000000001</v>
          </cell>
        </row>
        <row r="1108">
          <cell r="B1108" t="str">
            <v>T400510</v>
          </cell>
          <cell r="E1108">
            <v>-139.47542833426445</v>
          </cell>
        </row>
        <row r="1109">
          <cell r="B1109" t="str">
            <v>T400011</v>
          </cell>
          <cell r="E1109">
            <v>139.47542833426445</v>
          </cell>
        </row>
        <row r="1110">
          <cell r="B1110" t="str">
            <v>T400011</v>
          </cell>
          <cell r="E1110">
            <v>4541.7521884575435</v>
          </cell>
        </row>
        <row r="1111">
          <cell r="B1111" t="str">
            <v>T400510</v>
          </cell>
          <cell r="E1111">
            <v>-4107.9579230672689</v>
          </cell>
        </row>
        <row r="1112">
          <cell r="B1112" t="str">
            <v>T400014</v>
          </cell>
          <cell r="E1112">
            <v>-4541.7521884575435</v>
          </cell>
        </row>
        <row r="1113">
          <cell r="B1113" t="str">
            <v>T400511</v>
          </cell>
          <cell r="E1113">
            <v>4107.9579230672689</v>
          </cell>
        </row>
        <row r="1114">
          <cell r="E1114">
            <v>0.28571462636807254</v>
          </cell>
          <cell r="F1114">
            <v>-0.20572799999954228</v>
          </cell>
          <cell r="G1114">
            <v>0</v>
          </cell>
          <cell r="H1114">
            <v>-0.22436668524380821</v>
          </cell>
          <cell r="I1114">
            <v>0</v>
          </cell>
          <cell r="J1114">
            <v>0</v>
          </cell>
        </row>
        <row r="1118">
          <cell r="B1118" t="str">
            <v>Reclass of Moscow Office expenses</v>
          </cell>
        </row>
        <row r="1119">
          <cell r="B1119" t="str">
            <v>T410131</v>
          </cell>
          <cell r="F1119">
            <v>174.74877031</v>
          </cell>
        </row>
        <row r="1121">
          <cell r="B1121" t="str">
            <v>T410141</v>
          </cell>
          <cell r="F1121">
            <v>0</v>
          </cell>
        </row>
        <row r="1122">
          <cell r="B1122" t="str">
            <v>T410142</v>
          </cell>
          <cell r="F1122">
            <v>5.0760318199999999</v>
          </cell>
        </row>
        <row r="1123">
          <cell r="B1123" t="str">
            <v>T410143</v>
          </cell>
          <cell r="F1123">
            <v>16.355753459999999</v>
          </cell>
        </row>
        <row r="1124">
          <cell r="B1124" t="str">
            <v>T410144</v>
          </cell>
          <cell r="F1124">
            <v>5.8767431800000001</v>
          </cell>
        </row>
        <row r="1125">
          <cell r="B1125" t="str">
            <v>T410146</v>
          </cell>
          <cell r="F1125">
            <v>1.79171141</v>
          </cell>
        </row>
        <row r="1126">
          <cell r="B1126" t="str">
            <v>T410147</v>
          </cell>
          <cell r="F1126">
            <v>0.68709477000000041</v>
          </cell>
        </row>
        <row r="1127">
          <cell r="B1127" t="str">
            <v>T410148</v>
          </cell>
          <cell r="F1127">
            <v>4.8672449699999998</v>
          </cell>
        </row>
        <row r="1128">
          <cell r="B1128" t="str">
            <v>T410199</v>
          </cell>
          <cell r="F1128">
            <v>-209.40334991999998</v>
          </cell>
        </row>
        <row r="1129">
          <cell r="F1129">
            <v>0</v>
          </cell>
          <cell r="G1129">
            <v>0</v>
          </cell>
          <cell r="H1129">
            <v>0</v>
          </cell>
          <cell r="I1129">
            <v>0</v>
          </cell>
          <cell r="J1129">
            <v>0</v>
          </cell>
        </row>
        <row r="1130">
          <cell r="B1130" t="str">
            <v>Reclass of carriage placing expenses (отстой вагонов)</v>
          </cell>
        </row>
        <row r="1131">
          <cell r="B1131" t="str">
            <v>T410199</v>
          </cell>
          <cell r="F1131">
            <v>-27.202000000000002</v>
          </cell>
        </row>
        <row r="1132">
          <cell r="B1132" t="str">
            <v>T410299</v>
          </cell>
          <cell r="F1132">
            <v>27.202000000000002</v>
          </cell>
        </row>
        <row r="1133">
          <cell r="F1133">
            <v>0</v>
          </cell>
          <cell r="G1133">
            <v>0</v>
          </cell>
          <cell r="H1133">
            <v>0</v>
          </cell>
          <cell r="I1133">
            <v>0</v>
          </cell>
          <cell r="J1133">
            <v>0</v>
          </cell>
        </row>
        <row r="1135">
          <cell r="B1135" t="str">
            <v>Actual sum of transportation expenses to be included in COS (transhipment of ore within BPKRU) was 165 mln RR</v>
          </cell>
        </row>
        <row r="1136">
          <cell r="B1136" t="str">
            <v>T400599</v>
          </cell>
          <cell r="F1136">
            <v>-188.67099999999999</v>
          </cell>
        </row>
        <row r="1137">
          <cell r="B1137" t="str">
            <v>T410230</v>
          </cell>
          <cell r="F1137">
            <v>188.67099999999999</v>
          </cell>
        </row>
        <row r="1138">
          <cell r="F1138">
            <v>0</v>
          </cell>
          <cell r="G1138">
            <v>0</v>
          </cell>
          <cell r="H1138">
            <v>0</v>
          </cell>
          <cell r="I1138">
            <v>0</v>
          </cell>
          <cell r="J1138">
            <v>0</v>
          </cell>
        </row>
        <row r="1139">
          <cell r="B1139" t="str">
            <v>Correction of intercomapy elimination</v>
          </cell>
        </row>
        <row r="1142">
          <cell r="B1142" t="str">
            <v>T200110</v>
          </cell>
          <cell r="F1142">
            <v>7.3618639999999997</v>
          </cell>
        </row>
        <row r="1143">
          <cell r="B1143" t="str">
            <v>T100311</v>
          </cell>
          <cell r="F1143">
            <v>-7.3618639999999997</v>
          </cell>
        </row>
        <row r="1145">
          <cell r="F1145">
            <v>0</v>
          </cell>
          <cell r="G1145">
            <v>0</v>
          </cell>
          <cell r="H1145">
            <v>0</v>
          </cell>
          <cell r="I1145">
            <v>0</v>
          </cell>
          <cell r="J1145">
            <v>0</v>
          </cell>
        </row>
        <row r="1147">
          <cell r="B1147" t="str">
            <v>Correction of AR/AP mapping</v>
          </cell>
        </row>
        <row r="1149">
          <cell r="B1149" t="str">
            <v>T100311</v>
          </cell>
          <cell r="F1149">
            <v>-22.01964327</v>
          </cell>
        </row>
        <row r="1150">
          <cell r="B1150" t="str">
            <v>T100351</v>
          </cell>
          <cell r="F1150">
            <v>22.01964327</v>
          </cell>
        </row>
        <row r="1152">
          <cell r="B1152" t="str">
            <v>T100311</v>
          </cell>
          <cell r="F1152">
            <v>-26.952000000000002</v>
          </cell>
        </row>
        <row r="1153">
          <cell r="B1153" t="str">
            <v>T100351</v>
          </cell>
          <cell r="F1153">
            <v>26.952000000000002</v>
          </cell>
        </row>
        <row r="1155">
          <cell r="B1155" t="str">
            <v>T200110</v>
          </cell>
        </row>
        <row r="1156">
          <cell r="B1156" t="str">
            <v>T200120</v>
          </cell>
        </row>
        <row r="1157">
          <cell r="F1157">
            <v>0</v>
          </cell>
          <cell r="G1157">
            <v>0</v>
          </cell>
          <cell r="H1157">
            <v>0</v>
          </cell>
          <cell r="I1157">
            <v>0</v>
          </cell>
          <cell r="J1157">
            <v>0</v>
          </cell>
        </row>
        <row r="1159">
          <cell r="B1159" t="str">
            <v>Net-off of advanses vs. AP</v>
          </cell>
        </row>
        <row r="1161">
          <cell r="B1161" t="str">
            <v>T133340</v>
          </cell>
          <cell r="F1161">
            <v>-8.38442255</v>
          </cell>
        </row>
        <row r="1162">
          <cell r="B1162" t="str">
            <v>T200110</v>
          </cell>
          <cell r="F1162">
            <v>8.38442255</v>
          </cell>
        </row>
        <row r="1163">
          <cell r="F1163">
            <v>0</v>
          </cell>
          <cell r="G1163">
            <v>0</v>
          </cell>
          <cell r="H1163">
            <v>0</v>
          </cell>
          <cell r="I1163">
            <v>0</v>
          </cell>
          <cell r="J1163">
            <v>0</v>
          </cell>
        </row>
        <row r="1165">
          <cell r="B1165" t="str">
            <v>Additional capitalisation of advances given for CIP</v>
          </cell>
        </row>
        <row r="1166">
          <cell r="B1166" t="str">
            <v>T133340</v>
          </cell>
          <cell r="F1166">
            <v>-316.76864</v>
          </cell>
        </row>
        <row r="1167">
          <cell r="B1167" t="str">
            <v>T110251</v>
          </cell>
          <cell r="F1167">
            <v>316.76864</v>
          </cell>
        </row>
        <row r="1168">
          <cell r="F1168">
            <v>0</v>
          </cell>
          <cell r="G1168">
            <v>0</v>
          </cell>
          <cell r="H1168">
            <v>0</v>
          </cell>
          <cell r="I1168">
            <v>0</v>
          </cell>
          <cell r="J1168">
            <v>0</v>
          </cell>
        </row>
        <row r="1169">
          <cell r="B1169" t="str">
            <v xml:space="preserve">Reclass of water expenses </v>
          </cell>
        </row>
        <row r="1171">
          <cell r="B1171" t="str">
            <v>T400510</v>
          </cell>
          <cell r="F1171">
            <v>33.744036576376764</v>
          </cell>
        </row>
        <row r="1172">
          <cell r="B1172" t="str">
            <v>T400523</v>
          </cell>
          <cell r="F1172">
            <v>-33.744036576376764</v>
          </cell>
        </row>
        <row r="1173">
          <cell r="F1173">
            <v>0</v>
          </cell>
          <cell r="G1173">
            <v>0</v>
          </cell>
          <cell r="H1173">
            <v>0</v>
          </cell>
          <cell r="I1173">
            <v>0</v>
          </cell>
          <cell r="J1173">
            <v>0</v>
          </cell>
        </row>
        <row r="1175">
          <cell r="B1175" t="str">
            <v>Reclass of deffered expenses from inventory</v>
          </cell>
        </row>
        <row r="1177">
          <cell r="B1177" t="str">
            <v>T100311</v>
          </cell>
          <cell r="F1177">
            <v>490</v>
          </cell>
        </row>
        <row r="1178">
          <cell r="B1178" t="str">
            <v>T100350</v>
          </cell>
          <cell r="F1178">
            <v>107.82693785097422</v>
          </cell>
        </row>
        <row r="1179">
          <cell r="B1179" t="str">
            <v>T100417</v>
          </cell>
          <cell r="F1179">
            <v>-597.82693785097422</v>
          </cell>
        </row>
        <row r="1180">
          <cell r="F1180">
            <v>0</v>
          </cell>
          <cell r="G1180">
            <v>0</v>
          </cell>
          <cell r="H1180">
            <v>0</v>
          </cell>
          <cell r="I1180">
            <v>0</v>
          </cell>
          <cell r="J1180">
            <v>0</v>
          </cell>
        </row>
        <row r="1182">
          <cell r="B1182" t="str">
            <v>Reclass of domestic sales (soda, magnesium etc.)</v>
          </cell>
        </row>
        <row r="1184">
          <cell r="B1184" t="str">
            <v>T400029</v>
          </cell>
          <cell r="F1184">
            <v>-149.66092499999999</v>
          </cell>
        </row>
        <row r="1185">
          <cell r="B1185" t="str">
            <v>T400039</v>
          </cell>
          <cell r="F1185">
            <v>149.66092499999999</v>
          </cell>
        </row>
        <row r="1186">
          <cell r="F1186">
            <v>0</v>
          </cell>
          <cell r="G1186">
            <v>0</v>
          </cell>
          <cell r="H1186">
            <v>0</v>
          </cell>
          <cell r="I1186">
            <v>0</v>
          </cell>
          <cell r="J1186">
            <v>0</v>
          </cell>
        </row>
        <row r="1188">
          <cell r="B1188" t="str">
            <v>Reclass of EBRR loan to ST (2006 - maturity)</v>
          </cell>
        </row>
        <row r="1190">
          <cell r="B1190" t="str">
            <v>T200320</v>
          </cell>
          <cell r="F1190">
            <v>-855.46947718462502</v>
          </cell>
          <cell r="H1190">
            <v>-768.68534834950356</v>
          </cell>
        </row>
        <row r="1191">
          <cell r="B1191" t="str">
            <v>T210220</v>
          </cell>
          <cell r="F1191">
            <v>855.46947718462502</v>
          </cell>
          <cell r="H1191">
            <v>768.68534834950356</v>
          </cell>
        </row>
        <row r="1192">
          <cell r="F1192">
            <v>0</v>
          </cell>
          <cell r="G1192">
            <v>0</v>
          </cell>
          <cell r="H1192">
            <v>0</v>
          </cell>
          <cell r="I1192">
            <v>0</v>
          </cell>
          <cell r="J1192">
            <v>0</v>
          </cell>
        </row>
        <row r="1195">
          <cell r="B1195" t="str">
            <v>T410199</v>
          </cell>
        </row>
        <row r="1196">
          <cell r="B1196" t="str">
            <v>T410220</v>
          </cell>
        </row>
        <row r="1198">
          <cell r="F1198">
            <v>0</v>
          </cell>
          <cell r="G1198">
            <v>0</v>
          </cell>
          <cell r="H1198">
            <v>0</v>
          </cell>
          <cell r="I1198">
            <v>0</v>
          </cell>
          <cell r="J1198">
            <v>0</v>
          </cell>
        </row>
        <row r="1200">
          <cell r="B1200" t="str">
            <v>Correction of error in Deftax accrual of BBT</v>
          </cell>
        </row>
        <row r="1201">
          <cell r="B1201" t="str">
            <v>T220310</v>
          </cell>
          <cell r="E1201">
            <v>2.60615225596348</v>
          </cell>
        </row>
        <row r="1202">
          <cell r="B1202" t="str">
            <v>T210110</v>
          </cell>
          <cell r="E1202">
            <v>-2.60615225596348</v>
          </cell>
          <cell r="F1202">
            <v>-6.46</v>
          </cell>
        </row>
        <row r="1203">
          <cell r="B1203" t="str">
            <v>T405150</v>
          </cell>
          <cell r="F1203">
            <v>6.46</v>
          </cell>
        </row>
        <row r="1204">
          <cell r="F1204">
            <v>0</v>
          </cell>
          <cell r="G1204">
            <v>0</v>
          </cell>
          <cell r="H1204">
            <v>0</v>
          </cell>
          <cell r="I1204">
            <v>0</v>
          </cell>
          <cell r="J1204">
            <v>0</v>
          </cell>
        </row>
        <row r="1208">
          <cell r="B1208" t="str">
            <v>T100299</v>
          </cell>
          <cell r="E1208">
            <v>27.953400000000002</v>
          </cell>
          <cell r="F1208">
            <v>18.666788320000002</v>
          </cell>
          <cell r="H1208">
            <v>10.492100000000001</v>
          </cell>
        </row>
        <row r="1209">
          <cell r="B1209" t="str">
            <v>T100351</v>
          </cell>
          <cell r="E1209">
            <v>-27.953400000000002</v>
          </cell>
          <cell r="F1209">
            <v>-18.666788320000002</v>
          </cell>
          <cell r="H1209">
            <v>-10.492100000000001</v>
          </cell>
        </row>
        <row r="1210">
          <cell r="E1210">
            <v>0</v>
          </cell>
          <cell r="F1210">
            <v>0</v>
          </cell>
          <cell r="G1210">
            <v>0</v>
          </cell>
          <cell r="H1210">
            <v>0</v>
          </cell>
          <cell r="I1210">
            <v>0</v>
          </cell>
          <cell r="J1210">
            <v>0</v>
          </cell>
        </row>
        <row r="1212">
          <cell r="B1212" t="str">
            <v xml:space="preserve">Proper breakdown of BBT other receivables. </v>
          </cell>
        </row>
        <row r="1215">
          <cell r="B1215" t="str">
            <v>T110251</v>
          </cell>
          <cell r="F1215">
            <v>92</v>
          </cell>
        </row>
        <row r="1216">
          <cell r="B1216" t="str">
            <v>T100335</v>
          </cell>
          <cell r="F1216">
            <v>12.345780660000001</v>
          </cell>
        </row>
        <row r="1217">
          <cell r="B1217" t="str">
            <v>T133340</v>
          </cell>
          <cell r="F1217">
            <v>10.475611499999994</v>
          </cell>
        </row>
        <row r="1218">
          <cell r="B1218" t="str">
            <v>T100330</v>
          </cell>
          <cell r="F1218">
            <v>7.4345528400000003</v>
          </cell>
        </row>
        <row r="1219">
          <cell r="B1219" t="str">
            <v>T100351</v>
          </cell>
          <cell r="F1219">
            <v>-122.255945</v>
          </cell>
        </row>
        <row r="1220">
          <cell r="F1220">
            <v>0</v>
          </cell>
          <cell r="G1220">
            <v>0</v>
          </cell>
          <cell r="H1220">
            <v>0</v>
          </cell>
          <cell r="I1220">
            <v>0</v>
          </cell>
          <cell r="J1220">
            <v>0</v>
          </cell>
        </row>
        <row r="1222">
          <cell r="B1222" t="str">
            <v>Elimination of  settlements between BBT and UK Traiding</v>
          </cell>
        </row>
        <row r="1224">
          <cell r="B1224" t="str">
            <v>T100311</v>
          </cell>
          <cell r="F1224">
            <v>-2</v>
          </cell>
        </row>
        <row r="1225">
          <cell r="B1225" t="str">
            <v>T200110</v>
          </cell>
          <cell r="F1225">
            <v>2</v>
          </cell>
        </row>
        <row r="1226">
          <cell r="F1226">
            <v>0</v>
          </cell>
          <cell r="G1226">
            <v>0</v>
          </cell>
          <cell r="H1226">
            <v>0</v>
          </cell>
          <cell r="I1226">
            <v>0</v>
          </cell>
          <cell r="J1226">
            <v>0</v>
          </cell>
        </row>
        <row r="1228">
          <cell r="B1228" t="str">
            <v>Reclass of investment in Brazilian repoffice</v>
          </cell>
        </row>
        <row r="1230">
          <cell r="B1230" t="str">
            <v>T110420</v>
          </cell>
          <cell r="F1230">
            <v>14.257324200000001</v>
          </cell>
        </row>
        <row r="1231">
          <cell r="B1231" t="str">
            <v>T110445</v>
          </cell>
          <cell r="F1231">
            <v>-14.257324200000001</v>
          </cell>
        </row>
        <row r="1232">
          <cell r="F1232">
            <v>0</v>
          </cell>
          <cell r="G1232">
            <v>0</v>
          </cell>
          <cell r="H1232">
            <v>0</v>
          </cell>
          <cell r="I1232">
            <v>0</v>
          </cell>
          <cell r="J1232">
            <v>0</v>
          </cell>
        </row>
        <row r="1233">
          <cell r="B1233" t="str">
            <v>CIP Restatement</v>
          </cell>
        </row>
        <row r="1235">
          <cell r="B1235" t="str">
            <v>T110251</v>
          </cell>
          <cell r="F1235">
            <v>44.804585264154888</v>
          </cell>
        </row>
        <row r="1236">
          <cell r="B1236" t="str">
            <v>T405130</v>
          </cell>
          <cell r="F1236">
            <v>-44.804585264154888</v>
          </cell>
        </row>
        <row r="1237">
          <cell r="F1237">
            <v>0</v>
          </cell>
          <cell r="G1237">
            <v>0</v>
          </cell>
          <cell r="H1237">
            <v>0</v>
          </cell>
          <cell r="I1237">
            <v>0</v>
          </cell>
          <cell r="J1237">
            <v>0</v>
          </cell>
        </row>
        <row r="1239">
          <cell r="B1239" t="str">
            <v>Reclass of mortage loans to LT for 2004</v>
          </cell>
        </row>
        <row r="1241">
          <cell r="B1241" t="str">
            <v>T100351</v>
          </cell>
          <cell r="J1241">
            <v>-44.280999999999999</v>
          </cell>
        </row>
        <row r="1242">
          <cell r="B1242" t="str">
            <v>T110445</v>
          </cell>
          <cell r="J1242">
            <v>44.280999999999999</v>
          </cell>
        </row>
        <row r="1244">
          <cell r="F1244">
            <v>0</v>
          </cell>
          <cell r="G1244">
            <v>0</v>
          </cell>
          <cell r="H1244">
            <v>0</v>
          </cell>
          <cell r="I1244">
            <v>0</v>
          </cell>
          <cell r="J1244">
            <v>0</v>
          </cell>
        </row>
        <row r="1246">
          <cell r="B1246" t="str">
            <v>Reclass from Defferes expenses  to IA</v>
          </cell>
        </row>
        <row r="1247">
          <cell r="B1247" t="str">
            <v>T110110</v>
          </cell>
          <cell r="F1247">
            <v>13.909939360974153</v>
          </cell>
          <cell r="J1247">
            <v>13.909939360974153</v>
          </cell>
        </row>
        <row r="1248">
          <cell r="B1248" t="str">
            <v>T100350</v>
          </cell>
          <cell r="F1248">
            <v>-13.909939360974153</v>
          </cell>
          <cell r="J1248">
            <v>-13.909939360974153</v>
          </cell>
        </row>
        <row r="1249">
          <cell r="F1249">
            <v>0</v>
          </cell>
          <cell r="G1249">
            <v>0</v>
          </cell>
          <cell r="H1249">
            <v>0</v>
          </cell>
          <cell r="I1249">
            <v>0</v>
          </cell>
          <cell r="J1249">
            <v>0</v>
          </cell>
        </row>
        <row r="1251">
          <cell r="B1251" t="str">
            <v>Elimination of sales and maintainance costs related to DEPO</v>
          </cell>
        </row>
        <row r="1253">
          <cell r="B1253" t="str">
            <v>T400599</v>
          </cell>
          <cell r="F1253">
            <v>-70.644999999999996</v>
          </cell>
        </row>
        <row r="1254">
          <cell r="B1254" t="str">
            <v>T400039</v>
          </cell>
          <cell r="F1254">
            <v>70.644999999999996</v>
          </cell>
        </row>
        <row r="1255">
          <cell r="F1255">
            <v>0</v>
          </cell>
          <cell r="G1255">
            <v>0</v>
          </cell>
          <cell r="H1255">
            <v>0</v>
          </cell>
          <cell r="I1255">
            <v>0</v>
          </cell>
          <cell r="J1255">
            <v>0</v>
          </cell>
        </row>
        <row r="1257">
          <cell r="B1257" t="str">
            <v>Reclass of SP Terminal operating activity</v>
          </cell>
        </row>
        <row r="1258">
          <cell r="B1258" t="str">
            <v>T400510</v>
          </cell>
          <cell r="F1258">
            <v>-19.367527270967756</v>
          </cell>
        </row>
        <row r="1259">
          <cell r="B1259" t="str">
            <v>T405150</v>
          </cell>
          <cell r="F1259">
            <v>19.367527270967756</v>
          </cell>
        </row>
        <row r="1260">
          <cell r="F1260">
            <v>0</v>
          </cell>
          <cell r="G1260">
            <v>0</v>
          </cell>
          <cell r="H1260">
            <v>0</v>
          </cell>
          <cell r="I1260">
            <v>0</v>
          </cell>
          <cell r="J1260">
            <v>0</v>
          </cell>
        </row>
        <row r="1263">
          <cell r="B1263" t="str">
            <v>Reclass  of consolidated adj (between Uralkali and Autotranskali)</v>
          </cell>
        </row>
        <row r="1264">
          <cell r="B1264" t="str">
            <v>T400510</v>
          </cell>
          <cell r="F1264">
            <v>24.978000000000002</v>
          </cell>
        </row>
        <row r="1265">
          <cell r="B1265" t="str">
            <v>T400521</v>
          </cell>
          <cell r="F1265">
            <v>-24.978000000000002</v>
          </cell>
        </row>
        <row r="1266">
          <cell r="F1266">
            <v>0</v>
          </cell>
          <cell r="G1266">
            <v>0</v>
          </cell>
          <cell r="H1266">
            <v>0</v>
          </cell>
          <cell r="I1266">
            <v>0</v>
          </cell>
          <cell r="J1266">
            <v>0</v>
          </cell>
        </row>
        <row r="1269">
          <cell r="B1269" t="str">
            <v>Reversal of expenses on social objects(SKB) to OPEX</v>
          </cell>
        </row>
        <row r="1271">
          <cell r="B1271" t="str">
            <v>T400531</v>
          </cell>
          <cell r="F1271">
            <v>-21.484609820000003</v>
          </cell>
        </row>
        <row r="1272">
          <cell r="B1272" t="str">
            <v>T405150</v>
          </cell>
          <cell r="F1272">
            <v>21.484609820000003</v>
          </cell>
        </row>
        <row r="1273">
          <cell r="F1273">
            <v>0</v>
          </cell>
          <cell r="G1273">
            <v>0</v>
          </cell>
          <cell r="H1273">
            <v>0</v>
          </cell>
          <cell r="I1273">
            <v>0</v>
          </cell>
          <cell r="J1273">
            <v>0</v>
          </cell>
        </row>
        <row r="1276">
          <cell r="B1276" t="str">
            <v>Reclass of services from Opex to G&amp;A - Korpus group services</v>
          </cell>
        </row>
        <row r="1278">
          <cell r="B1278" t="str">
            <v>T405150</v>
          </cell>
          <cell r="F1278">
            <v>-6</v>
          </cell>
        </row>
        <row r="1279">
          <cell r="B1279" t="str">
            <v>T410199</v>
          </cell>
          <cell r="F1279">
            <v>6</v>
          </cell>
        </row>
        <row r="1280">
          <cell r="F1280">
            <v>0</v>
          </cell>
          <cell r="G1280">
            <v>0</v>
          </cell>
          <cell r="H1280">
            <v>0</v>
          </cell>
          <cell r="I1280">
            <v>0</v>
          </cell>
          <cell r="J1280">
            <v>0</v>
          </cell>
        </row>
        <row r="1282">
          <cell r="B1282" t="str">
            <v>Reclass of transactions with property from other opex - transfer of property withount compensation</v>
          </cell>
        </row>
        <row r="1285">
          <cell r="B1285" t="str">
            <v>T405150</v>
          </cell>
          <cell r="F1285">
            <v>-27</v>
          </cell>
        </row>
        <row r="1286">
          <cell r="B1286" t="str">
            <v>T405130</v>
          </cell>
          <cell r="F1286">
            <v>27</v>
          </cell>
        </row>
        <row r="1288">
          <cell r="B1288" t="str">
            <v>Reclass of transactions with property from other opex -Disposal of CIP.</v>
          </cell>
        </row>
        <row r="1290">
          <cell r="B1290" t="str">
            <v>T405150</v>
          </cell>
          <cell r="F1290">
            <v>-23.622730359999998</v>
          </cell>
        </row>
        <row r="1291">
          <cell r="B1291" t="str">
            <v>T405130</v>
          </cell>
          <cell r="F1291">
            <v>23.622730359999998</v>
          </cell>
        </row>
        <row r="1292">
          <cell r="F1292">
            <v>0</v>
          </cell>
          <cell r="G1292">
            <v>0</v>
          </cell>
          <cell r="H1292">
            <v>0</v>
          </cell>
          <cell r="I1292">
            <v>0</v>
          </cell>
          <cell r="J1292">
            <v>0</v>
          </cell>
        </row>
        <row r="1294">
          <cell r="B1294" t="str">
            <v>Reclass of Leasing expenses related to production equipment (cars)</v>
          </cell>
        </row>
        <row r="1295">
          <cell r="B1295" t="str">
            <v>T400599</v>
          </cell>
          <cell r="E1295" t="str">
            <v>N/A</v>
          </cell>
          <cell r="F1295">
            <v>27</v>
          </cell>
          <cell r="J1295">
            <v>8.2665853399999989</v>
          </cell>
        </row>
        <row r="1296">
          <cell r="B1296" t="str">
            <v>T410148</v>
          </cell>
          <cell r="F1296">
            <v>-27</v>
          </cell>
          <cell r="J1296">
            <v>-8.2665853399999989</v>
          </cell>
        </row>
        <row r="1297">
          <cell r="F1297">
            <v>0</v>
          </cell>
          <cell r="G1297">
            <v>0</v>
          </cell>
          <cell r="H1297">
            <v>0</v>
          </cell>
          <cell r="I1297">
            <v>0</v>
          </cell>
          <cell r="J1297">
            <v>0</v>
          </cell>
        </row>
        <row r="1299">
          <cell r="B1299" t="str">
            <v>Correction of  BSHSU - UK elimination</v>
          </cell>
        </row>
        <row r="1301">
          <cell r="B1301" t="str">
            <v>T400510</v>
          </cell>
        </row>
        <row r="1302">
          <cell r="B1302" t="str">
            <v>T400599</v>
          </cell>
        </row>
        <row r="1303">
          <cell r="B1303" t="str">
            <v>T405150</v>
          </cell>
        </row>
        <row r="1304">
          <cell r="F1304">
            <v>0</v>
          </cell>
          <cell r="G1304">
            <v>0</v>
          </cell>
          <cell r="H1304">
            <v>0</v>
          </cell>
          <cell r="I1304">
            <v>0</v>
          </cell>
          <cell r="J1304">
            <v>0</v>
          </cell>
        </row>
        <row r="1307">
          <cell r="B1307" t="str">
            <v>1q Interest expenses of BBT were recorded as OPEX</v>
          </cell>
        </row>
        <row r="1309">
          <cell r="B1309" t="str">
            <v>T405150</v>
          </cell>
          <cell r="F1309">
            <v>8.8870000000000005</v>
          </cell>
          <cell r="H1309">
            <v>8.8870000000000005</v>
          </cell>
        </row>
        <row r="1310">
          <cell r="B1310" t="str">
            <v>T410311</v>
          </cell>
          <cell r="F1310">
            <v>-8.8870000000000005</v>
          </cell>
          <cell r="H1310">
            <v>-8.8870000000000005</v>
          </cell>
        </row>
        <row r="1311">
          <cell r="F1311">
            <v>0</v>
          </cell>
          <cell r="G1311">
            <v>0</v>
          </cell>
          <cell r="H1311">
            <v>0</v>
          </cell>
          <cell r="I1311">
            <v>0</v>
          </cell>
          <cell r="J1311">
            <v>0</v>
          </cell>
        </row>
        <row r="1313">
          <cell r="B1313" t="str">
            <v>Reclass of expenses related to Repair work performed by 3rd parties</v>
          </cell>
        </row>
        <row r="1315">
          <cell r="B1315" t="str">
            <v>T400510</v>
          </cell>
          <cell r="F1315">
            <v>-48.381</v>
          </cell>
        </row>
        <row r="1316">
          <cell r="B1316" t="str">
            <v>T400599</v>
          </cell>
          <cell r="F1316">
            <v>48.381</v>
          </cell>
        </row>
        <row r="1317">
          <cell r="F1317">
            <v>0</v>
          </cell>
          <cell r="G1317">
            <v>0</v>
          </cell>
          <cell r="H1317">
            <v>0</v>
          </cell>
          <cell r="I1317">
            <v>0</v>
          </cell>
          <cell r="J1317">
            <v>0</v>
          </cell>
        </row>
        <row r="1319">
          <cell r="B1319" t="str">
            <v>Reclass of Charity expenses to OPEX</v>
          </cell>
        </row>
        <row r="1321">
          <cell r="B1321" t="str">
            <v>T410152</v>
          </cell>
          <cell r="F1321">
            <v>-136.86989546999999</v>
          </cell>
        </row>
        <row r="1322">
          <cell r="B1322" t="str">
            <v>T405150</v>
          </cell>
          <cell r="F1322">
            <v>136.86989546999999</v>
          </cell>
        </row>
        <row r="1323">
          <cell r="F1323">
            <v>0</v>
          </cell>
          <cell r="G1323">
            <v>0</v>
          </cell>
          <cell r="H1323">
            <v>0</v>
          </cell>
          <cell r="I1323">
            <v>0</v>
          </cell>
          <cell r="J1323">
            <v>0</v>
          </cell>
        </row>
        <row r="1325">
          <cell r="B1325" t="str">
            <v>Reclass of Licenses (Ust-Yavinskoe) and other licenses From Deffered Expenses</v>
          </cell>
        </row>
        <row r="1326">
          <cell r="B1326" t="str">
            <v>T100350</v>
          </cell>
          <cell r="F1326">
            <v>-18.702000000000002</v>
          </cell>
          <cell r="J1326">
            <v>-18.702000000000002</v>
          </cell>
        </row>
        <row r="1327">
          <cell r="B1327" t="str">
            <v>T110130</v>
          </cell>
          <cell r="F1327">
            <v>18.702000000000002</v>
          </cell>
          <cell r="J1327">
            <v>18.702000000000002</v>
          </cell>
        </row>
        <row r="1328">
          <cell r="F1328">
            <v>0</v>
          </cell>
          <cell r="G1328">
            <v>0</v>
          </cell>
          <cell r="H1328">
            <v>0</v>
          </cell>
          <cell r="I1328">
            <v>0</v>
          </cell>
          <cell r="J1328">
            <v>0</v>
          </cell>
        </row>
        <row r="1330">
          <cell r="B1330" t="str">
            <v>Correction of depriciation accurals per reister</v>
          </cell>
        </row>
        <row r="1331">
          <cell r="B1331" t="str">
            <v>T110311</v>
          </cell>
          <cell r="F1331">
            <v>3.2142862873750002</v>
          </cell>
        </row>
        <row r="1332">
          <cell r="B1332" t="str">
            <v>T110315</v>
          </cell>
          <cell r="F1332">
            <v>0</v>
          </cell>
        </row>
        <row r="1333">
          <cell r="B1333" t="str">
            <v>T110321</v>
          </cell>
          <cell r="F1333">
            <v>7.8570197715608465</v>
          </cell>
        </row>
        <row r="1334">
          <cell r="B1334" t="str">
            <v>T110323</v>
          </cell>
          <cell r="F1334">
            <v>0</v>
          </cell>
        </row>
        <row r="1335">
          <cell r="B1335" t="str">
            <v>T110331</v>
          </cell>
          <cell r="F1335">
            <v>21.92698803445283</v>
          </cell>
        </row>
        <row r="1336">
          <cell r="B1336" t="str">
            <v>T110333</v>
          </cell>
          <cell r="F1336">
            <v>-8.5658582360454627</v>
          </cell>
        </row>
        <row r="1337">
          <cell r="B1337" t="str">
            <v>T110361</v>
          </cell>
          <cell r="F1337">
            <v>-15.623700854420852</v>
          </cell>
        </row>
        <row r="1338">
          <cell r="B1338" t="str">
            <v>T110363</v>
          </cell>
          <cell r="F1338">
            <v>15.742754512181074</v>
          </cell>
        </row>
        <row r="1339">
          <cell r="B1339" t="str">
            <v>T410141</v>
          </cell>
          <cell r="F1339">
            <v>12.40941456704585</v>
          </cell>
        </row>
        <row r="1340">
          <cell r="B1340" t="str">
            <v>T400540</v>
          </cell>
          <cell r="F1340">
            <v>-29.784007806013665</v>
          </cell>
        </row>
        <row r="1341">
          <cell r="B1341" t="str">
            <v>T405130</v>
          </cell>
          <cell r="F1341">
            <v>-7.1768962761356088</v>
          </cell>
        </row>
        <row r="1342">
          <cell r="F1342">
            <v>9.7699626167013776E-15</v>
          </cell>
          <cell r="G1342">
            <v>0</v>
          </cell>
          <cell r="H1342">
            <v>0</v>
          </cell>
          <cell r="I1342">
            <v>0</v>
          </cell>
          <cell r="J1342">
            <v>0</v>
          </cell>
        </row>
        <row r="1344">
          <cell r="B1344" t="str">
            <v>Reclass of other Licenses From Deffered Expenses</v>
          </cell>
        </row>
        <row r="1345">
          <cell r="B1345" t="str">
            <v>T100350</v>
          </cell>
          <cell r="F1345">
            <v>-1.50122873</v>
          </cell>
          <cell r="J1345">
            <v>-1.72949004</v>
          </cell>
        </row>
        <row r="1346">
          <cell r="B1346" t="str">
            <v>T110130</v>
          </cell>
          <cell r="F1346">
            <v>1.50122873</v>
          </cell>
          <cell r="J1346">
            <v>1.72949004</v>
          </cell>
        </row>
        <row r="1348">
          <cell r="B1348" t="str">
            <v>Reclass of Licenses for Oracle recorded to Kama</v>
          </cell>
        </row>
        <row r="1349">
          <cell r="B1349" t="str">
            <v>T110110</v>
          </cell>
          <cell r="F1349">
            <v>11.021138379999998</v>
          </cell>
        </row>
        <row r="1350">
          <cell r="B1350" t="str">
            <v>T100350</v>
          </cell>
          <cell r="F1350">
            <v>-11.021138379999998</v>
          </cell>
        </row>
        <row r="1351">
          <cell r="F1351">
            <v>0</v>
          </cell>
          <cell r="G1351">
            <v>0</v>
          </cell>
          <cell r="H1351">
            <v>0</v>
          </cell>
          <cell r="I1351">
            <v>0</v>
          </cell>
          <cell r="J1351">
            <v>0</v>
          </cell>
        </row>
        <row r="1352">
          <cell r="B1352" t="str">
            <v>BBT repair expenses recorded as deffered expenses in RAS</v>
          </cell>
        </row>
        <row r="1354">
          <cell r="B1354" t="str">
            <v>T100350</v>
          </cell>
          <cell r="E1354" t="str">
            <v>Repeated in BBT</v>
          </cell>
          <cell r="F1354">
            <v>-12</v>
          </cell>
        </row>
        <row r="1355">
          <cell r="B1355" t="str">
            <v>T400599</v>
          </cell>
          <cell r="F1355">
            <v>12</v>
          </cell>
        </row>
        <row r="1356">
          <cell r="F1356">
            <v>0</v>
          </cell>
          <cell r="G1356">
            <v>0</v>
          </cell>
          <cell r="H1356">
            <v>0</v>
          </cell>
          <cell r="I1356">
            <v>0</v>
          </cell>
          <cell r="J1356">
            <v>0</v>
          </cell>
        </row>
        <row r="1358">
          <cell r="B1358" t="str">
            <v>Reclass of BBT leasing expenses to Finance costs</v>
          </cell>
        </row>
        <row r="1360">
          <cell r="B1360" t="str">
            <v>T405150</v>
          </cell>
          <cell r="F1360">
            <v>-28.355237750145719</v>
          </cell>
        </row>
        <row r="1361">
          <cell r="B1361" t="str">
            <v>T410311</v>
          </cell>
          <cell r="F1361">
            <v>28.355237750145719</v>
          </cell>
        </row>
        <row r="1363">
          <cell r="B1363" t="str">
            <v>Reclass Carriage repair and maintainance expenses to SD</v>
          </cell>
        </row>
        <row r="1365">
          <cell r="B1365" t="str">
            <v>T400599</v>
          </cell>
          <cell r="F1365">
            <v>-76.227999999999994</v>
          </cell>
          <cell r="J1365">
            <v>-75.760999999999996</v>
          </cell>
        </row>
        <row r="1366">
          <cell r="B1366" t="str">
            <v>T410280</v>
          </cell>
          <cell r="F1366">
            <v>76.227999999999994</v>
          </cell>
          <cell r="J1366">
            <v>75.760999999999996</v>
          </cell>
        </row>
        <row r="1369">
          <cell r="B1369" t="str">
            <v>Reclass of VAT from other AP to Other Taxes</v>
          </cell>
        </row>
        <row r="1372">
          <cell r="B1372" t="str">
            <v>T200130</v>
          </cell>
          <cell r="F1372">
            <v>43</v>
          </cell>
          <cell r="J1372">
            <v>36</v>
          </cell>
        </row>
        <row r="1373">
          <cell r="B1373" t="str">
            <v>T200210</v>
          </cell>
          <cell r="F1373">
            <v>-43</v>
          </cell>
          <cell r="J1373">
            <v>-36</v>
          </cell>
        </row>
        <row r="1379">
          <cell r="B1379" t="str">
            <v>T220310</v>
          </cell>
          <cell r="E1379">
            <v>172.55735656707537</v>
          </cell>
        </row>
        <row r="1380">
          <cell r="B1380" t="str">
            <v>T400011</v>
          </cell>
          <cell r="E1380">
            <v>358.40770079999999</v>
          </cell>
        </row>
        <row r="1381">
          <cell r="B1381" t="str">
            <v>T400510</v>
          </cell>
          <cell r="E1381">
            <v>-366.89961969600006</v>
          </cell>
        </row>
        <row r="1382">
          <cell r="B1382" t="str">
            <v>T410210</v>
          </cell>
          <cell r="E1382">
            <v>-164.06543767107533</v>
          </cell>
        </row>
        <row r="1389">
          <cell r="F1389">
            <v>0</v>
          </cell>
          <cell r="G1389">
            <v>0</v>
          </cell>
          <cell r="H1389">
            <v>0</v>
          </cell>
          <cell r="I1389">
            <v>0</v>
          </cell>
          <cell r="J1389">
            <v>0</v>
          </cell>
        </row>
        <row r="1390">
          <cell r="B1390">
            <v>28.78</v>
          </cell>
        </row>
        <row r="1393">
          <cell r="B1393" t="str">
            <v>T100311</v>
          </cell>
          <cell r="F1393">
            <v>324.12036000000001</v>
          </cell>
        </row>
        <row r="1394">
          <cell r="B1394" t="str">
            <v>T400012</v>
          </cell>
          <cell r="F1394">
            <v>-324.12036000000001</v>
          </cell>
        </row>
        <row r="1399">
          <cell r="B1399" t="str">
            <v>T400510</v>
          </cell>
          <cell r="F1399">
            <v>281.98471320000004</v>
          </cell>
        </row>
        <row r="1400">
          <cell r="B1400" t="str">
            <v>T200120</v>
          </cell>
          <cell r="F1400">
            <v>-281.98644000000002</v>
          </cell>
        </row>
        <row r="1404">
          <cell r="B1404" t="str">
            <v>T100311</v>
          </cell>
          <cell r="F1404">
            <v>97.603340800000012</v>
          </cell>
        </row>
        <row r="1405">
          <cell r="B1405" t="str">
            <v>T400012</v>
          </cell>
          <cell r="F1405">
            <v>-97.603340800000012</v>
          </cell>
        </row>
        <row r="1409">
          <cell r="B1409" t="str">
            <v>T400510</v>
          </cell>
          <cell r="F1409">
            <v>84.914906496000015</v>
          </cell>
        </row>
        <row r="1410">
          <cell r="B1410" t="str">
            <v>T200120</v>
          </cell>
          <cell r="F1410">
            <v>-84.914906496000015</v>
          </cell>
        </row>
        <row r="1414">
          <cell r="B1414" t="str">
            <v>T400011</v>
          </cell>
        </row>
        <row r="1415">
          <cell r="B1415" t="str">
            <v>T100311</v>
          </cell>
        </row>
        <row r="1418">
          <cell r="B1418" t="str">
            <v>T400510</v>
          </cell>
        </row>
        <row r="1419">
          <cell r="B1419" t="str">
            <v>T100410</v>
          </cell>
        </row>
        <row r="1423">
          <cell r="B1423" t="str">
            <v>T200120</v>
          </cell>
          <cell r="F1423">
            <v>-63.31600000000001</v>
          </cell>
        </row>
        <row r="1424">
          <cell r="B1424" t="str">
            <v>T400012</v>
          </cell>
          <cell r="F1424">
            <v>63.31600000000001</v>
          </cell>
        </row>
        <row r="1428">
          <cell r="B1428" t="str">
            <v>T200120</v>
          </cell>
          <cell r="F1428">
            <v>-164.06543767107533</v>
          </cell>
        </row>
        <row r="1429">
          <cell r="B1429" t="str">
            <v>T410210</v>
          </cell>
          <cell r="F1429">
            <v>164.06543767107533</v>
          </cell>
        </row>
        <row r="1430">
          <cell r="B1430" t="str">
            <v>2006 cut-off issue, purchases should be recognized in 2005 (freight costs - see additional explanations)</v>
          </cell>
        </row>
        <row r="1432">
          <cell r="F1432">
            <v>-1.7267999999717176E-3</v>
          </cell>
          <cell r="G1432">
            <v>0</v>
          </cell>
          <cell r="H1432">
            <v>0</v>
          </cell>
          <cell r="I1432">
            <v>0</v>
          </cell>
          <cell r="J143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urnals"/>
    </sheetNames>
    <sheetDataSet>
      <sheetData sheetId="0"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Journals"/>
      <sheetName val="VKFO"/>
      <sheetName val="GAAP"/>
      <sheetName val="DT_calculation_new"/>
      <sheetName val="CF"/>
      <sheetName val="DT calc_old"/>
      <sheetName val="LineTrail"/>
    </sheetNames>
    <sheetDataSet>
      <sheetData sheetId="0" refreshError="1">
        <row r="8">
          <cell r="B8">
            <v>1</v>
          </cell>
        </row>
      </sheetData>
      <sheetData sheetId="1" refreshError="1">
        <row r="1">
          <cell r="B1" t="str">
            <v>Code</v>
          </cell>
          <cell r="E1">
            <v>38717</v>
          </cell>
          <cell r="F1">
            <v>38625</v>
          </cell>
          <cell r="G1">
            <v>38533</v>
          </cell>
          <cell r="H1">
            <v>38442</v>
          </cell>
          <cell r="I1">
            <v>38352</v>
          </cell>
          <cell r="J1">
            <v>38260</v>
          </cell>
          <cell r="K1">
            <v>38168</v>
          </cell>
          <cell r="L1">
            <v>37986</v>
          </cell>
          <cell r="M1">
            <v>37621</v>
          </cell>
        </row>
        <row r="2">
          <cell r="E2">
            <v>0</v>
          </cell>
          <cell r="F2">
            <v>0</v>
          </cell>
          <cell r="G2">
            <v>0</v>
          </cell>
          <cell r="H2">
            <v>0</v>
          </cell>
          <cell r="I2">
            <v>-3.1039997245838752E-4</v>
          </cell>
          <cell r="J2">
            <v>-1.0554500993992253</v>
          </cell>
          <cell r="K2">
            <v>6.9855490258305508E-2</v>
          </cell>
          <cell r="L2">
            <v>-2</v>
          </cell>
          <cell r="M2">
            <v>0</v>
          </cell>
        </row>
        <row r="9">
          <cell r="B9" t="str">
            <v>T110210</v>
          </cell>
          <cell r="I9">
            <v>4642.8549230040899</v>
          </cell>
          <cell r="J9">
            <v>14717.906828020492</v>
          </cell>
          <cell r="K9">
            <v>4165.3409909942602</v>
          </cell>
          <cell r="L9">
            <v>4488</v>
          </cell>
        </row>
        <row r="10">
          <cell r="B10" t="str">
            <v>T110214</v>
          </cell>
          <cell r="I10">
            <v>0.9559513744351581</v>
          </cell>
        </row>
        <row r="11">
          <cell r="B11" t="str">
            <v>T110215</v>
          </cell>
          <cell r="I11">
            <v>-23.849147038586917</v>
          </cell>
        </row>
        <row r="12">
          <cell r="B12" t="str">
            <v>T110220</v>
          </cell>
          <cell r="I12">
            <v>3330.0939948558803</v>
          </cell>
        </row>
        <row r="13">
          <cell r="B13" t="str">
            <v>T110222</v>
          </cell>
          <cell r="I13">
            <v>4.9843432184013254</v>
          </cell>
        </row>
        <row r="14">
          <cell r="B14" t="str">
            <v>T110223</v>
          </cell>
          <cell r="I14">
            <v>-44.971323397238166</v>
          </cell>
        </row>
        <row r="15">
          <cell r="B15" t="str">
            <v>T110230</v>
          </cell>
          <cell r="I15">
            <v>5759.0440238851415</v>
          </cell>
        </row>
        <row r="16">
          <cell r="B16" t="str">
            <v>T110232</v>
          </cell>
          <cell r="I16">
            <v>67.208345341547627</v>
          </cell>
        </row>
        <row r="17">
          <cell r="B17" t="str">
            <v>T110233</v>
          </cell>
          <cell r="I17">
            <v>-280.05509723337178</v>
          </cell>
        </row>
        <row r="18">
          <cell r="B18" t="str">
            <v>T110240</v>
          </cell>
          <cell r="I18">
            <v>974.87770735119011</v>
          </cell>
        </row>
        <row r="19">
          <cell r="B19" t="str">
            <v>T110242</v>
          </cell>
          <cell r="I19">
            <v>10.803853954425698</v>
          </cell>
        </row>
        <row r="20">
          <cell r="B20" t="str">
            <v>T110243</v>
          </cell>
          <cell r="I20">
            <v>-112.89156018248876</v>
          </cell>
        </row>
        <row r="21">
          <cell r="B21" t="str">
            <v>T110260</v>
          </cell>
          <cell r="I21">
            <v>336.87810967259753</v>
          </cell>
        </row>
        <row r="22">
          <cell r="B22" t="str">
            <v>T110262</v>
          </cell>
          <cell r="I22">
            <v>5.169436477460212</v>
          </cell>
        </row>
        <row r="23">
          <cell r="B23" t="str">
            <v>T110263</v>
          </cell>
          <cell r="I23">
            <v>-22.108348715979865</v>
          </cell>
        </row>
        <row r="24">
          <cell r="B24" t="str">
            <v>T110250</v>
          </cell>
          <cell r="I24">
            <v>89.121930366270021</v>
          </cell>
        </row>
        <row r="25">
          <cell r="B25" t="str">
            <v>T110252</v>
          </cell>
          <cell r="I25">
            <v>-89.121930366270021</v>
          </cell>
        </row>
        <row r="26">
          <cell r="B26" t="str">
            <v>T110310</v>
          </cell>
          <cell r="I26">
            <v>-2463.6473943932297</v>
          </cell>
          <cell r="J26">
            <v>-10713.424877253474</v>
          </cell>
        </row>
        <row r="27">
          <cell r="B27" t="str">
            <v>T110311</v>
          </cell>
          <cell r="I27">
            <v>-204.50898789705417</v>
          </cell>
        </row>
        <row r="28">
          <cell r="B28" t="str">
            <v>T110315</v>
          </cell>
          <cell r="I28">
            <v>48.277157755176653</v>
          </cell>
        </row>
        <row r="29">
          <cell r="B29" t="str">
            <v>T110320</v>
          </cell>
          <cell r="I29">
            <v>-3065.6133626225669</v>
          </cell>
        </row>
        <row r="30">
          <cell r="B30" t="str">
            <v>T110321</v>
          </cell>
          <cell r="I30">
            <v>-263.57089912424397</v>
          </cell>
        </row>
        <row r="31">
          <cell r="B31" t="str">
            <v>T110323</v>
          </cell>
          <cell r="I31">
            <v>151.21986263132877</v>
          </cell>
        </row>
        <row r="32">
          <cell r="B32" t="str">
            <v>T110330</v>
          </cell>
          <cell r="I32">
            <v>-4225.056655573635</v>
          </cell>
        </row>
        <row r="33">
          <cell r="B33" t="str">
            <v>T110331</v>
          </cell>
          <cell r="I33">
            <v>6.3264575979673054</v>
          </cell>
        </row>
        <row r="34">
          <cell r="B34" t="str">
            <v>T110333</v>
          </cell>
          <cell r="I34">
            <v>-5.979943664761759</v>
          </cell>
        </row>
        <row r="35">
          <cell r="B35" t="str">
            <v>T110340</v>
          </cell>
          <cell r="I35">
            <v>-614.14833825909</v>
          </cell>
        </row>
        <row r="36">
          <cell r="B36" t="str">
            <v>T110341</v>
          </cell>
          <cell r="I36">
            <v>-168.08564502557101</v>
          </cell>
        </row>
        <row r="37">
          <cell r="B37" t="str">
            <v>T110343</v>
          </cell>
          <cell r="I37">
            <v>156.76998886053164</v>
          </cell>
        </row>
        <row r="38">
          <cell r="B38" t="str">
            <v>T110360</v>
          </cell>
          <cell r="I38">
            <v>-186.50501968015701</v>
          </cell>
        </row>
        <row r="39">
          <cell r="B39" t="str">
            <v>T110361</v>
          </cell>
          <cell r="I39">
            <v>-25.821835504357725</v>
          </cell>
        </row>
        <row r="40">
          <cell r="B40" t="str">
            <v>T110363</v>
          </cell>
          <cell r="I40">
            <v>9.2586871519767211</v>
          </cell>
        </row>
        <row r="41">
          <cell r="B41" t="str">
            <v>T405130</v>
          </cell>
          <cell r="I41">
            <v>124.32972383341348</v>
          </cell>
          <cell r="K41">
            <v>14</v>
          </cell>
        </row>
        <row r="42">
          <cell r="B42" t="str">
            <v>T400540</v>
          </cell>
          <cell r="I42">
            <v>538.9293549488599</v>
          </cell>
          <cell r="J42">
            <v>436.07204799996168</v>
          </cell>
          <cell r="K42">
            <v>293.7288644959981</v>
          </cell>
          <cell r="L42">
            <v>664</v>
          </cell>
        </row>
        <row r="43">
          <cell r="B43" t="str">
            <v>T410141</v>
          </cell>
          <cell r="I43">
            <v>-48.804741353193236</v>
          </cell>
        </row>
        <row r="44">
          <cell r="B44" t="str">
            <v>T410290</v>
          </cell>
          <cell r="I44">
            <v>165.53629635761848</v>
          </cell>
        </row>
        <row r="45">
          <cell r="B45" t="str">
            <v>T220310</v>
          </cell>
          <cell r="I45">
            <v>-4577.8999186064912</v>
          </cell>
        </row>
        <row r="48">
          <cell r="B48" t="str">
            <v>T110250</v>
          </cell>
          <cell r="I48">
            <v>-52.408688304912232</v>
          </cell>
          <cell r="J48">
            <v>55.273710886231584</v>
          </cell>
          <cell r="K48">
            <v>95</v>
          </cell>
          <cell r="L48">
            <v>-8</v>
          </cell>
        </row>
        <row r="49">
          <cell r="B49" t="str">
            <v>T110251</v>
          </cell>
          <cell r="I49">
            <v>126.53013757944809</v>
          </cell>
        </row>
        <row r="50">
          <cell r="B50" t="str">
            <v>T110252</v>
          </cell>
          <cell r="I50">
            <v>-75.185000000000002</v>
          </cell>
        </row>
        <row r="51">
          <cell r="B51" t="str">
            <v>T110253</v>
          </cell>
          <cell r="I51">
            <v>-8.7824924206230008</v>
          </cell>
        </row>
        <row r="52">
          <cell r="B52" t="str">
            <v>T100110</v>
          </cell>
          <cell r="K52">
            <v>0</v>
          </cell>
          <cell r="L52">
            <v>-30</v>
          </cell>
        </row>
        <row r="53">
          <cell r="B53" t="str">
            <v>T133340</v>
          </cell>
          <cell r="I53">
            <v>-7.2106850000000007</v>
          </cell>
        </row>
        <row r="54">
          <cell r="B54" t="str">
            <v>T100130</v>
          </cell>
          <cell r="I54">
            <v>-72.42</v>
          </cell>
        </row>
        <row r="55">
          <cell r="B55" t="str">
            <v>T100120</v>
          </cell>
          <cell r="J55">
            <v>-55.673710886232001</v>
          </cell>
          <cell r="K55">
            <v>-59</v>
          </cell>
        </row>
        <row r="56">
          <cell r="B56" t="str">
            <v>T220310</v>
          </cell>
          <cell r="I56">
            <v>127.59368830491223</v>
          </cell>
          <cell r="J56">
            <v>-4450</v>
          </cell>
          <cell r="K56">
            <v>-4450</v>
          </cell>
          <cell r="L56">
            <v>-5177</v>
          </cell>
        </row>
        <row r="57">
          <cell r="B57" t="str">
            <v>T100210</v>
          </cell>
          <cell r="K57">
            <v>-75</v>
          </cell>
        </row>
        <row r="58">
          <cell r="B58" t="str">
            <v>T405150</v>
          </cell>
          <cell r="J58">
            <v>9.8460012330206155</v>
          </cell>
          <cell r="K58">
            <v>16</v>
          </cell>
          <cell r="L58">
            <v>63</v>
          </cell>
        </row>
        <row r="59">
          <cell r="B59" t="str">
            <v>T405130</v>
          </cell>
          <cell r="I59">
            <v>-38.116960158825087</v>
          </cell>
        </row>
        <row r="62">
          <cell r="E62">
            <v>0</v>
          </cell>
          <cell r="F62">
            <v>0</v>
          </cell>
          <cell r="G62">
            <v>0</v>
          </cell>
          <cell r="H62">
            <v>0</v>
          </cell>
          <cell r="I62">
            <v>2.7291946480545448E-11</v>
          </cell>
          <cell r="J62">
            <v>0</v>
          </cell>
          <cell r="K62">
            <v>6.9855490258305508E-2</v>
          </cell>
          <cell r="L62">
            <v>0</v>
          </cell>
          <cell r="M62">
            <v>0</v>
          </cell>
        </row>
        <row r="65">
          <cell r="B65" t="str">
            <v>T110410</v>
          </cell>
          <cell r="I65">
            <v>19.127449999999953</v>
          </cell>
          <cell r="J65">
            <v>1338</v>
          </cell>
          <cell r="K65">
            <v>1253</v>
          </cell>
          <cell r="L65">
            <v>1264</v>
          </cell>
        </row>
        <row r="66">
          <cell r="B66" t="str">
            <v>T110420</v>
          </cell>
          <cell r="I66">
            <v>-11.014861599999998</v>
          </cell>
          <cell r="J66">
            <v>-3.0953406000000001</v>
          </cell>
          <cell r="K66">
            <v>7</v>
          </cell>
          <cell r="L66">
            <v>7</v>
          </cell>
        </row>
        <row r="67">
          <cell r="B67" t="str">
            <v>T110430</v>
          </cell>
          <cell r="I67">
            <v>23.832771615806326</v>
          </cell>
          <cell r="J67">
            <v>-1195.33225758</v>
          </cell>
          <cell r="K67">
            <v>-1169</v>
          </cell>
          <cell r="L67">
            <v>-1183</v>
          </cell>
        </row>
        <row r="68">
          <cell r="B68" t="str">
            <v>T110450</v>
          </cell>
          <cell r="I68">
            <v>21.948209999999992</v>
          </cell>
          <cell r="J68">
            <v>21.937570680000007</v>
          </cell>
          <cell r="K68">
            <v>-14</v>
          </cell>
        </row>
        <row r="69">
          <cell r="B69" t="str">
            <v>T110470</v>
          </cell>
          <cell r="I69">
            <v>16.413858999999999</v>
          </cell>
        </row>
        <row r="70">
          <cell r="B70" t="str">
            <v>T410312</v>
          </cell>
          <cell r="L70">
            <v>-136</v>
          </cell>
        </row>
        <row r="71">
          <cell r="B71" t="str">
            <v>T410340</v>
          </cell>
          <cell r="I71">
            <v>-10.45</v>
          </cell>
          <cell r="J71">
            <v>-74</v>
          </cell>
          <cell r="K71">
            <v>11</v>
          </cell>
          <cell r="L71">
            <v>301</v>
          </cell>
        </row>
        <row r="72">
          <cell r="B72" t="str">
            <v>T410335</v>
          </cell>
          <cell r="I72">
            <v>-16.413858999999999</v>
          </cell>
          <cell r="L72">
            <v>170</v>
          </cell>
        </row>
        <row r="73">
          <cell r="B73" t="str">
            <v>T410335</v>
          </cell>
          <cell r="I73">
            <v>44.701581380976201</v>
          </cell>
        </row>
        <row r="74">
          <cell r="B74" t="str">
            <v>T220310</v>
          </cell>
          <cell r="I74">
            <v>-88.145151396782481</v>
          </cell>
          <cell r="J74">
            <v>-87.509972499999805</v>
          </cell>
          <cell r="K74">
            <v>-88</v>
          </cell>
          <cell r="L74">
            <v>-423</v>
          </cell>
        </row>
        <row r="75">
          <cell r="B75" t="str">
            <v>T110410</v>
          </cell>
          <cell r="I75">
            <v>127.76695138879496</v>
          </cell>
        </row>
        <row r="76">
          <cell r="B76" t="str">
            <v>T410312</v>
          </cell>
          <cell r="I76">
            <v>-127.76695138879496</v>
          </cell>
        </row>
        <row r="77">
          <cell r="B77" t="str">
            <v>T110410</v>
          </cell>
          <cell r="I77">
            <v>69</v>
          </cell>
        </row>
        <row r="78">
          <cell r="B78" t="str">
            <v>T410340</v>
          </cell>
          <cell r="I78">
            <v>-69</v>
          </cell>
        </row>
        <row r="81">
          <cell r="E81">
            <v>0</v>
          </cell>
          <cell r="F81">
            <v>0</v>
          </cell>
          <cell r="G81">
            <v>0</v>
          </cell>
          <cell r="H81">
            <v>0</v>
          </cell>
          <cell r="I81">
            <v>0</v>
          </cell>
          <cell r="J81">
            <v>0</v>
          </cell>
          <cell r="K81">
            <v>0</v>
          </cell>
          <cell r="L81">
            <v>0</v>
          </cell>
          <cell r="M81">
            <v>0</v>
          </cell>
        </row>
        <row r="84">
          <cell r="B84" t="str">
            <v>T220310</v>
          </cell>
          <cell r="K84">
            <v>0</v>
          </cell>
          <cell r="L84">
            <v>-18</v>
          </cell>
        </row>
        <row r="85">
          <cell r="B85" t="str">
            <v>T400510</v>
          </cell>
          <cell r="K85">
            <v>0</v>
          </cell>
          <cell r="L85">
            <v>18</v>
          </cell>
        </row>
        <row r="87">
          <cell r="E87">
            <v>0</v>
          </cell>
          <cell r="F87">
            <v>0</v>
          </cell>
          <cell r="G87">
            <v>0</v>
          </cell>
          <cell r="H87">
            <v>0</v>
          </cell>
          <cell r="I87">
            <v>0</v>
          </cell>
          <cell r="J87">
            <v>0</v>
          </cell>
          <cell r="K87">
            <v>0</v>
          </cell>
          <cell r="L87">
            <v>0</v>
          </cell>
          <cell r="M87">
            <v>0</v>
          </cell>
        </row>
        <row r="90">
          <cell r="B90" t="str">
            <v>T210310</v>
          </cell>
          <cell r="I90">
            <v>-356</v>
          </cell>
          <cell r="J90">
            <v>-356</v>
          </cell>
          <cell r="K90">
            <v>-356</v>
          </cell>
          <cell r="L90">
            <v>-356</v>
          </cell>
        </row>
        <row r="91">
          <cell r="B91" t="str">
            <v>T210320</v>
          </cell>
          <cell r="J91">
            <v>-9.7580443048042795</v>
          </cell>
          <cell r="K91">
            <v>-9</v>
          </cell>
        </row>
        <row r="92">
          <cell r="B92" t="str">
            <v>T210330</v>
          </cell>
          <cell r="I92">
            <v>123.61499999999999</v>
          </cell>
          <cell r="J92">
            <v>92.737808733695204</v>
          </cell>
          <cell r="K92">
            <v>53</v>
          </cell>
        </row>
        <row r="93">
          <cell r="B93" t="str">
            <v>T210340</v>
          </cell>
          <cell r="I93">
            <v>-6.3921336327005633</v>
          </cell>
          <cell r="J93">
            <v>-41.273828072439599</v>
          </cell>
          <cell r="K93">
            <v>-1</v>
          </cell>
        </row>
        <row r="94">
          <cell r="B94" t="str">
            <v>T210350</v>
          </cell>
          <cell r="I94">
            <v>-44.211840303189476</v>
          </cell>
          <cell r="J94">
            <v>-32.444417118532549</v>
          </cell>
          <cell r="K94">
            <v>-22</v>
          </cell>
        </row>
        <row r="95">
          <cell r="B95" t="str">
            <v>T220310</v>
          </cell>
          <cell r="I95">
            <v>356</v>
          </cell>
          <cell r="J95">
            <v>356</v>
          </cell>
          <cell r="K95">
            <v>356</v>
          </cell>
          <cell r="L95">
            <v>487</v>
          </cell>
        </row>
        <row r="96">
          <cell r="B96" t="str">
            <v>T410311</v>
          </cell>
          <cell r="I96">
            <v>44.211840303189476</v>
          </cell>
          <cell r="J96">
            <v>32.444417118532549</v>
          </cell>
          <cell r="K96">
            <v>22</v>
          </cell>
        </row>
        <row r="97">
          <cell r="B97" t="str">
            <v>T400510</v>
          </cell>
          <cell r="I97">
            <v>-117.22286636729943</v>
          </cell>
          <cell r="J97">
            <v>-41.705936356451325</v>
          </cell>
          <cell r="K97">
            <v>-43</v>
          </cell>
          <cell r="L97">
            <v>-131</v>
          </cell>
        </row>
        <row r="99">
          <cell r="E99">
            <v>0</v>
          </cell>
          <cell r="F99">
            <v>0</v>
          </cell>
          <cell r="G99">
            <v>0</v>
          </cell>
          <cell r="H99">
            <v>0</v>
          </cell>
          <cell r="I99">
            <v>0</v>
          </cell>
          <cell r="J99">
            <v>0</v>
          </cell>
          <cell r="K99">
            <v>0</v>
          </cell>
          <cell r="L99">
            <v>0</v>
          </cell>
          <cell r="M99">
            <v>0</v>
          </cell>
        </row>
        <row r="102">
          <cell r="B102" t="str">
            <v>T110110</v>
          </cell>
          <cell r="I102">
            <v>217.26679542999997</v>
          </cell>
          <cell r="J102">
            <v>204.31692829000002</v>
          </cell>
          <cell r="K102">
            <v>126</v>
          </cell>
          <cell r="L102">
            <v>120</v>
          </cell>
        </row>
        <row r="103">
          <cell r="B103" t="str">
            <v>T110120</v>
          </cell>
          <cell r="I103">
            <v>-53.466428445393852</v>
          </cell>
          <cell r="J103">
            <v>-32.537532929999998</v>
          </cell>
          <cell r="K103">
            <v>-19</v>
          </cell>
        </row>
        <row r="104">
          <cell r="B104" t="str">
            <v>T100417</v>
          </cell>
          <cell r="I104">
            <v>-163.80036698460611</v>
          </cell>
          <cell r="J104">
            <v>-172.33598296000002</v>
          </cell>
          <cell r="K104">
            <v>-108</v>
          </cell>
        </row>
        <row r="105">
          <cell r="B105" t="str">
            <v>T410141</v>
          </cell>
          <cell r="I105">
            <v>40.259615087616076</v>
          </cell>
          <cell r="J105">
            <v>32.537532929999998</v>
          </cell>
        </row>
        <row r="106">
          <cell r="B106" t="str">
            <v>T410199</v>
          </cell>
          <cell r="J106">
            <v>-32.537532929999998</v>
          </cell>
        </row>
        <row r="107">
          <cell r="B107" t="str">
            <v>T410147</v>
          </cell>
          <cell r="I107">
            <v>-40.259615087616076</v>
          </cell>
        </row>
        <row r="108">
          <cell r="B108" t="str">
            <v>T100420</v>
          </cell>
          <cell r="K108">
            <v>0</v>
          </cell>
          <cell r="L108">
            <v>-121</v>
          </cell>
        </row>
        <row r="109">
          <cell r="B109" t="str">
            <v>T405150</v>
          </cell>
          <cell r="J109">
            <v>-0.44341240000000004</v>
          </cell>
          <cell r="L109">
            <v>-7</v>
          </cell>
        </row>
        <row r="110">
          <cell r="B110" t="str">
            <v>T220310</v>
          </cell>
          <cell r="J110">
            <v>1</v>
          </cell>
          <cell r="K110">
            <v>1</v>
          </cell>
          <cell r="L110">
            <v>8</v>
          </cell>
        </row>
        <row r="112">
          <cell r="E112">
            <v>0</v>
          </cell>
          <cell r="F112">
            <v>0</v>
          </cell>
          <cell r="G112">
            <v>0</v>
          </cell>
          <cell r="H112">
            <v>0</v>
          </cell>
          <cell r="I112">
            <v>0</v>
          </cell>
          <cell r="J112">
            <v>0</v>
          </cell>
          <cell r="K112">
            <v>0</v>
          </cell>
          <cell r="L112">
            <v>0</v>
          </cell>
          <cell r="M112">
            <v>0</v>
          </cell>
        </row>
        <row r="115">
          <cell r="B115" t="str">
            <v>T210230</v>
          </cell>
          <cell r="L115">
            <v>138</v>
          </cell>
        </row>
        <row r="116">
          <cell r="B116" t="str">
            <v>T200130</v>
          </cell>
          <cell r="I116">
            <v>25.745000000000001</v>
          </cell>
          <cell r="J116">
            <v>30.109000000000002</v>
          </cell>
          <cell r="K116">
            <v>33</v>
          </cell>
        </row>
        <row r="117">
          <cell r="B117" t="str">
            <v>T220310</v>
          </cell>
          <cell r="I117">
            <v>-138</v>
          </cell>
          <cell r="J117">
            <v>-138</v>
          </cell>
          <cell r="K117">
            <v>-138</v>
          </cell>
          <cell r="L117">
            <v>-154</v>
          </cell>
        </row>
        <row r="118">
          <cell r="B118" t="str">
            <v>T405150</v>
          </cell>
          <cell r="I118">
            <v>112.255</v>
          </cell>
          <cell r="J118">
            <v>107.39399999999999</v>
          </cell>
          <cell r="K118">
            <v>105</v>
          </cell>
          <cell r="L118">
            <v>16</v>
          </cell>
        </row>
        <row r="120">
          <cell r="E120">
            <v>0</v>
          </cell>
          <cell r="F120">
            <v>0</v>
          </cell>
          <cell r="G120">
            <v>0</v>
          </cell>
          <cell r="H120">
            <v>0</v>
          </cell>
          <cell r="I120">
            <v>0</v>
          </cell>
          <cell r="J120">
            <v>-0.49699999999999989</v>
          </cell>
          <cell r="K120">
            <v>0</v>
          </cell>
          <cell r="L120">
            <v>0</v>
          </cell>
          <cell r="M120">
            <v>0</v>
          </cell>
        </row>
        <row r="123">
          <cell r="B123" t="str">
            <v>T200120</v>
          </cell>
          <cell r="I123">
            <v>-5.9117544321890056</v>
          </cell>
          <cell r="J123">
            <v>-16.600000000000001</v>
          </cell>
          <cell r="K123">
            <v>-50</v>
          </cell>
          <cell r="L123">
            <v>-6</v>
          </cell>
        </row>
        <row r="124">
          <cell r="B124" t="str">
            <v>T220310</v>
          </cell>
          <cell r="I124">
            <v>6</v>
          </cell>
          <cell r="J124">
            <v>6</v>
          </cell>
          <cell r="K124">
            <v>6</v>
          </cell>
          <cell r="L124">
            <v>23</v>
          </cell>
        </row>
        <row r="125">
          <cell r="B125" t="str">
            <v>T400531</v>
          </cell>
          <cell r="I125">
            <v>-8.8245567810994352E-2</v>
          </cell>
          <cell r="J125">
            <v>10.600000000000001</v>
          </cell>
          <cell r="K125">
            <v>44</v>
          </cell>
          <cell r="L125">
            <v>-17</v>
          </cell>
        </row>
        <row r="126">
          <cell r="B126" t="str">
            <v>T200120</v>
          </cell>
          <cell r="I126">
            <v>-41.414742398914399</v>
          </cell>
        </row>
        <row r="127">
          <cell r="B127" t="str">
            <v>T400531</v>
          </cell>
          <cell r="I127">
            <v>41.414742398914399</v>
          </cell>
        </row>
        <row r="129">
          <cell r="E129">
            <v>0</v>
          </cell>
          <cell r="F129">
            <v>0</v>
          </cell>
          <cell r="G129">
            <v>0</v>
          </cell>
          <cell r="H129">
            <v>0</v>
          </cell>
          <cell r="I129">
            <v>0</v>
          </cell>
          <cell r="J129">
            <v>0</v>
          </cell>
          <cell r="K129">
            <v>0</v>
          </cell>
          <cell r="L129">
            <v>0</v>
          </cell>
          <cell r="M129">
            <v>0</v>
          </cell>
        </row>
        <row r="132">
          <cell r="B132" t="str">
            <v>T100420</v>
          </cell>
          <cell r="L132">
            <v>-91</v>
          </cell>
        </row>
        <row r="133">
          <cell r="B133" t="str">
            <v>T100351</v>
          </cell>
          <cell r="L133">
            <v>-18</v>
          </cell>
        </row>
        <row r="134">
          <cell r="B134" t="str">
            <v>T405150</v>
          </cell>
          <cell r="I134">
            <v>-109</v>
          </cell>
          <cell r="J134">
            <v>-109</v>
          </cell>
          <cell r="K134">
            <v>-109</v>
          </cell>
          <cell r="L134">
            <v>109</v>
          </cell>
        </row>
        <row r="135">
          <cell r="B135" t="str">
            <v>T220310</v>
          </cell>
          <cell r="I135">
            <v>109</v>
          </cell>
          <cell r="J135">
            <v>109</v>
          </cell>
          <cell r="K135">
            <v>109</v>
          </cell>
        </row>
        <row r="137">
          <cell r="E137">
            <v>0</v>
          </cell>
          <cell r="F137">
            <v>0</v>
          </cell>
          <cell r="G137">
            <v>0</v>
          </cell>
          <cell r="H137">
            <v>0</v>
          </cell>
          <cell r="I137">
            <v>0</v>
          </cell>
          <cell r="J137">
            <v>0</v>
          </cell>
          <cell r="K137">
            <v>0</v>
          </cell>
          <cell r="L137">
            <v>0</v>
          </cell>
          <cell r="M137">
            <v>0</v>
          </cell>
        </row>
        <row r="140">
          <cell r="B140" t="str">
            <v>T220310</v>
          </cell>
          <cell r="I140">
            <v>-414</v>
          </cell>
          <cell r="J140">
            <v>-414</v>
          </cell>
          <cell r="K140">
            <v>-414</v>
          </cell>
          <cell r="L140">
            <v>-414</v>
          </cell>
        </row>
        <row r="141">
          <cell r="B141" t="str">
            <v>T220100</v>
          </cell>
          <cell r="I141">
            <v>414</v>
          </cell>
          <cell r="J141">
            <v>414</v>
          </cell>
          <cell r="K141">
            <v>414</v>
          </cell>
          <cell r="L141">
            <v>414</v>
          </cell>
        </row>
        <row r="143">
          <cell r="E143">
            <v>0</v>
          </cell>
          <cell r="F143">
            <v>0</v>
          </cell>
          <cell r="G143">
            <v>0</v>
          </cell>
          <cell r="H143">
            <v>0</v>
          </cell>
          <cell r="I143">
            <v>0</v>
          </cell>
          <cell r="J143">
            <v>0</v>
          </cell>
          <cell r="K143">
            <v>0</v>
          </cell>
          <cell r="L143">
            <v>0</v>
          </cell>
          <cell r="M143">
            <v>0</v>
          </cell>
        </row>
        <row r="146">
          <cell r="B146" t="str">
            <v>T220310</v>
          </cell>
          <cell r="I146">
            <v>1226</v>
          </cell>
          <cell r="J146">
            <v>1226</v>
          </cell>
          <cell r="K146">
            <v>1226</v>
          </cell>
          <cell r="L146">
            <v>1226</v>
          </cell>
        </row>
        <row r="147">
          <cell r="B147" t="str">
            <v>T210110</v>
          </cell>
          <cell r="I147">
            <v>-1226</v>
          </cell>
          <cell r="J147">
            <v>-1226</v>
          </cell>
          <cell r="K147">
            <v>-1226</v>
          </cell>
          <cell r="L147">
            <v>-1226</v>
          </cell>
        </row>
        <row r="149">
          <cell r="E149">
            <v>0</v>
          </cell>
          <cell r="F149">
            <v>0</v>
          </cell>
          <cell r="G149">
            <v>0</v>
          </cell>
          <cell r="H149">
            <v>0</v>
          </cell>
          <cell r="I149">
            <v>0</v>
          </cell>
          <cell r="J149">
            <v>0</v>
          </cell>
          <cell r="K149">
            <v>0</v>
          </cell>
          <cell r="L149">
            <v>0</v>
          </cell>
          <cell r="M149">
            <v>0</v>
          </cell>
        </row>
        <row r="152">
          <cell r="B152" t="str">
            <v>T110210</v>
          </cell>
          <cell r="L152">
            <v>4</v>
          </cell>
        </row>
        <row r="153">
          <cell r="B153" t="str">
            <v>T110230</v>
          </cell>
          <cell r="I153">
            <v>4.5588260970136307</v>
          </cell>
          <cell r="J153">
            <v>2.7352956582081784</v>
          </cell>
        </row>
        <row r="154">
          <cell r="B154" t="str">
            <v>T110330</v>
          </cell>
          <cell r="I154">
            <v>-0.91176521940272615</v>
          </cell>
        </row>
        <row r="155">
          <cell r="B155" t="str">
            <v>T100352</v>
          </cell>
          <cell r="I155">
            <v>-14.567</v>
          </cell>
        </row>
        <row r="156">
          <cell r="B156" t="str">
            <v>T220310</v>
          </cell>
          <cell r="I156">
            <v>10.920002022389081</v>
          </cell>
          <cell r="J156">
            <v>10.920002022389081</v>
          </cell>
          <cell r="K156">
            <v>31</v>
          </cell>
          <cell r="L156">
            <v>4</v>
          </cell>
        </row>
        <row r="159">
          <cell r="B159" t="str">
            <v>T405130</v>
          </cell>
          <cell r="I159">
            <v>0.79386711116155095</v>
          </cell>
        </row>
        <row r="160">
          <cell r="B160" t="str">
            <v>T405150</v>
          </cell>
          <cell r="I160">
            <v>0.91176521940272615</v>
          </cell>
        </row>
        <row r="161">
          <cell r="B161" t="str">
            <v>T110331</v>
          </cell>
          <cell r="I161">
            <v>-0.91176521940272615</v>
          </cell>
        </row>
        <row r="162">
          <cell r="B162" t="str">
            <v>T110333</v>
          </cell>
          <cell r="I162">
            <v>0.75950224041698278</v>
          </cell>
        </row>
        <row r="163">
          <cell r="B163" t="str">
            <v>T110233</v>
          </cell>
          <cell r="I163">
            <v>-1.5533693515785336</v>
          </cell>
        </row>
        <row r="164">
          <cell r="B164" t="str">
            <v>T400540</v>
          </cell>
          <cell r="J164">
            <v>0</v>
          </cell>
          <cell r="L164">
            <v>1</v>
          </cell>
        </row>
        <row r="167">
          <cell r="B167" t="str">
            <v>T100352</v>
          </cell>
          <cell r="I167">
            <v>5.4668112000000004</v>
          </cell>
        </row>
        <row r="168">
          <cell r="B168" t="str">
            <v>T405140</v>
          </cell>
          <cell r="I168">
            <v>-5.4668112000000004</v>
          </cell>
          <cell r="K168">
            <v>-27</v>
          </cell>
          <cell r="L168">
            <v>6</v>
          </cell>
        </row>
        <row r="169">
          <cell r="B169" t="str">
            <v>T100312</v>
          </cell>
          <cell r="J169">
            <v>-14.567</v>
          </cell>
          <cell r="K169">
            <v>-48</v>
          </cell>
          <cell r="L169">
            <v>-15</v>
          </cell>
        </row>
        <row r="170">
          <cell r="B170" t="str">
            <v>T405150</v>
          </cell>
          <cell r="K170">
            <v>44</v>
          </cell>
        </row>
        <row r="173">
          <cell r="E173">
            <v>0</v>
          </cell>
          <cell r="F173">
            <v>0</v>
          </cell>
          <cell r="G173">
            <v>0</v>
          </cell>
          <cell r="H173">
            <v>0</v>
          </cell>
          <cell r="I173">
            <v>6.2899999985432942E-5</v>
          </cell>
          <cell r="J173">
            <v>-0.91170231940274071</v>
          </cell>
          <cell r="K173">
            <v>0</v>
          </cell>
          <cell r="L173">
            <v>0</v>
          </cell>
          <cell r="M173">
            <v>0</v>
          </cell>
        </row>
        <row r="177">
          <cell r="B177" t="str">
            <v>T100311</v>
          </cell>
          <cell r="L177">
            <v>17</v>
          </cell>
        </row>
        <row r="178">
          <cell r="B178" t="str">
            <v>T110430</v>
          </cell>
          <cell r="L178">
            <v>-17</v>
          </cell>
        </row>
        <row r="179">
          <cell r="B179" t="str">
            <v>T110232</v>
          </cell>
          <cell r="I179">
            <v>52.7943</v>
          </cell>
        </row>
        <row r="180">
          <cell r="B180" t="str">
            <v>T110331</v>
          </cell>
          <cell r="I180">
            <v>-10.313700000000001</v>
          </cell>
        </row>
        <row r="181">
          <cell r="B181" t="str">
            <v>T110330</v>
          </cell>
          <cell r="I181">
            <v>-0.82110000000000005</v>
          </cell>
        </row>
        <row r="182">
          <cell r="B182" t="str">
            <v>T110460</v>
          </cell>
          <cell r="I182">
            <v>-41.66</v>
          </cell>
        </row>
        <row r="185">
          <cell r="B185" t="str">
            <v>T220310</v>
          </cell>
          <cell r="K185">
            <v>0</v>
          </cell>
          <cell r="L185">
            <v>18</v>
          </cell>
        </row>
        <row r="186">
          <cell r="B186" t="str">
            <v>T410335</v>
          </cell>
          <cell r="L186">
            <v>-18</v>
          </cell>
        </row>
        <row r="189">
          <cell r="B189" t="str">
            <v>T110311</v>
          </cell>
          <cell r="I189">
            <v>-9.456250533158321E-2</v>
          </cell>
        </row>
        <row r="190">
          <cell r="B190" t="str">
            <v>T110331</v>
          </cell>
          <cell r="I190">
            <v>-2.6903256848601602</v>
          </cell>
        </row>
        <row r="191">
          <cell r="B191" t="str">
            <v>T110341</v>
          </cell>
          <cell r="I191">
            <v>-0.54944849069441226</v>
          </cell>
        </row>
        <row r="192">
          <cell r="B192" t="str">
            <v>T110361</v>
          </cell>
          <cell r="I192">
            <v>-0.32738346040152377</v>
          </cell>
        </row>
        <row r="193">
          <cell r="B193" t="str">
            <v>T110210</v>
          </cell>
          <cell r="L193">
            <v>15</v>
          </cell>
        </row>
        <row r="194">
          <cell r="B194" t="str">
            <v>T405130</v>
          </cell>
          <cell r="I194">
            <v>8.4183441926617808E-2</v>
          </cell>
        </row>
        <row r="195">
          <cell r="B195" t="str">
            <v>T110333</v>
          </cell>
          <cell r="I195">
            <v>5.1027777732527937E-2</v>
          </cell>
        </row>
        <row r="196">
          <cell r="B196" t="str">
            <v>T110233</v>
          </cell>
          <cell r="I196">
            <v>-0.13521121965914573</v>
          </cell>
        </row>
        <row r="197">
          <cell r="B197" t="str">
            <v>T220310</v>
          </cell>
          <cell r="L197">
            <v>5</v>
          </cell>
        </row>
        <row r="198">
          <cell r="B198" t="str">
            <v>T400540</v>
          </cell>
          <cell r="I198">
            <v>3.6617201412876796</v>
          </cell>
          <cell r="L198">
            <v>4</v>
          </cell>
        </row>
        <row r="199">
          <cell r="B199" t="str">
            <v>T110430</v>
          </cell>
          <cell r="L199">
            <v>-24</v>
          </cell>
        </row>
        <row r="202">
          <cell r="B202" t="str">
            <v>T110430</v>
          </cell>
          <cell r="L202">
            <v>-8</v>
          </cell>
        </row>
        <row r="203">
          <cell r="B203" t="str">
            <v>T220310</v>
          </cell>
          <cell r="L203">
            <v>40</v>
          </cell>
        </row>
        <row r="204">
          <cell r="B204" t="str">
            <v>T410335</v>
          </cell>
          <cell r="K204">
            <v>0</v>
          </cell>
          <cell r="L204">
            <v>-32</v>
          </cell>
        </row>
        <row r="207">
          <cell r="B207" t="str">
            <v>T110430</v>
          </cell>
          <cell r="L207">
            <v>4</v>
          </cell>
        </row>
        <row r="208">
          <cell r="B208" t="str">
            <v>T220310</v>
          </cell>
        </row>
        <row r="209">
          <cell r="B209" t="str">
            <v>T405150</v>
          </cell>
          <cell r="L209">
            <v>-4</v>
          </cell>
        </row>
        <row r="212">
          <cell r="B212" t="str">
            <v>T405140</v>
          </cell>
          <cell r="L212">
            <v>6</v>
          </cell>
        </row>
        <row r="213">
          <cell r="B213" t="str">
            <v>T220310</v>
          </cell>
          <cell r="L213">
            <v>5</v>
          </cell>
        </row>
        <row r="214">
          <cell r="B214" t="str">
            <v>T100351</v>
          </cell>
          <cell r="L214">
            <v>-11</v>
          </cell>
        </row>
        <row r="217">
          <cell r="B217" t="str">
            <v>T110110</v>
          </cell>
          <cell r="I217">
            <v>-0.14299999999999999</v>
          </cell>
          <cell r="J217">
            <v>-0.14299999999999999</v>
          </cell>
        </row>
        <row r="218">
          <cell r="B218" t="str">
            <v>T110210</v>
          </cell>
          <cell r="I218">
            <v>1.5076551774289784</v>
          </cell>
        </row>
        <row r="219">
          <cell r="B219" t="str">
            <v>T110230</v>
          </cell>
          <cell r="I219">
            <v>13.234674493155199</v>
          </cell>
          <cell r="J219">
            <v>14.646880565150727</v>
          </cell>
        </row>
        <row r="220">
          <cell r="B220" t="str">
            <v>T110240</v>
          </cell>
          <cell r="I220">
            <v>1.6428663970881239</v>
          </cell>
        </row>
        <row r="221">
          <cell r="B221" t="str">
            <v>T110260</v>
          </cell>
          <cell r="I221">
            <v>1.9234046387660997</v>
          </cell>
        </row>
        <row r="222">
          <cell r="B222" t="str">
            <v>T110310</v>
          </cell>
          <cell r="I222">
            <v>-7.0567682864252052E-2</v>
          </cell>
        </row>
        <row r="223">
          <cell r="B223" t="str">
            <v>T110330</v>
          </cell>
          <cell r="I223">
            <v>-3.0383930189858646</v>
          </cell>
        </row>
        <row r="224">
          <cell r="B224" t="str">
            <v>T110340</v>
          </cell>
          <cell r="I224">
            <v>-0.28293450742751269</v>
          </cell>
        </row>
        <row r="225">
          <cell r="B225" t="str">
            <v>T110360</v>
          </cell>
          <cell r="I225">
            <v>-0.2698249320100502</v>
          </cell>
        </row>
        <row r="226">
          <cell r="B226" t="str">
            <v>T110450</v>
          </cell>
          <cell r="I226">
            <v>17.689959100000006</v>
          </cell>
          <cell r="J226">
            <v>17.689959100000014</v>
          </cell>
        </row>
        <row r="227">
          <cell r="B227" t="str">
            <v>T110440</v>
          </cell>
          <cell r="I227">
            <v>-4.3954023795821726</v>
          </cell>
          <cell r="J227">
            <v>-4.3954023795821646</v>
          </cell>
        </row>
        <row r="228">
          <cell r="B228" t="str">
            <v>T100352</v>
          </cell>
          <cell r="I228">
            <v>-10.581</v>
          </cell>
        </row>
        <row r="229">
          <cell r="B229" t="str">
            <v>T220310</v>
          </cell>
          <cell r="I229">
            <v>15.066430844234091</v>
          </cell>
          <cell r="J229">
            <v>15.058430844234092</v>
          </cell>
        </row>
        <row r="230">
          <cell r="B230" t="str">
            <v>T225000</v>
          </cell>
          <cell r="I230">
            <v>-32.283741429802483</v>
          </cell>
          <cell r="J230">
            <v>-32.283741429802483</v>
          </cell>
        </row>
        <row r="232">
          <cell r="B232" t="str">
            <v>T100312</v>
          </cell>
          <cell r="J232">
            <v>-10.581</v>
          </cell>
        </row>
        <row r="235">
          <cell r="B235" t="str">
            <v>T110110</v>
          </cell>
          <cell r="I235">
            <v>0.105</v>
          </cell>
          <cell r="J235">
            <v>0.105</v>
          </cell>
        </row>
        <row r="236">
          <cell r="B236" t="str">
            <v>T405130</v>
          </cell>
          <cell r="I236">
            <v>-0.105</v>
          </cell>
          <cell r="J236">
            <v>-0.105</v>
          </cell>
        </row>
        <row r="239">
          <cell r="B239" t="str">
            <v>T110230</v>
          </cell>
          <cell r="J239">
            <v>-2.7462901059657598</v>
          </cell>
        </row>
        <row r="240">
          <cell r="B240" t="str">
            <v>T400540</v>
          </cell>
          <cell r="J240">
            <v>2.7462901059657598</v>
          </cell>
        </row>
        <row r="243">
          <cell r="B243" t="str">
            <v>T110440</v>
          </cell>
          <cell r="I243">
            <v>1.6482758923433145</v>
          </cell>
          <cell r="J243">
            <v>0.94187193848189243</v>
          </cell>
        </row>
        <row r="244">
          <cell r="B244" t="str">
            <v>T410312</v>
          </cell>
          <cell r="I244">
            <v>-1.6482758923433145</v>
          </cell>
        </row>
        <row r="245">
          <cell r="B245" t="str">
            <v>T410335</v>
          </cell>
          <cell r="J245">
            <v>-0.94187193848189243</v>
          </cell>
        </row>
        <row r="248">
          <cell r="B248" t="str">
            <v>T100312</v>
          </cell>
          <cell r="J248">
            <v>8.3059999999999992</v>
          </cell>
        </row>
        <row r="249">
          <cell r="B249" t="str">
            <v>T100352</v>
          </cell>
          <cell r="I249">
            <v>5.7640000000000002</v>
          </cell>
        </row>
        <row r="250">
          <cell r="B250" t="str">
            <v>T405140</v>
          </cell>
          <cell r="I250">
            <v>-5.7640000000000002</v>
          </cell>
          <cell r="J250">
            <v>-8.3059999999999992</v>
          </cell>
        </row>
        <row r="253">
          <cell r="B253" t="str">
            <v>T225000</v>
          </cell>
          <cell r="I253">
            <v>2.3707700300291656</v>
          </cell>
          <cell r="J253">
            <v>2.3707350000000003</v>
          </cell>
        </row>
        <row r="254">
          <cell r="B254" t="str">
            <v>T405150</v>
          </cell>
          <cell r="I254">
            <v>-2.3707700300291656</v>
          </cell>
          <cell r="J254">
            <v>-2.3707350000000003</v>
          </cell>
        </row>
        <row r="257">
          <cell r="B257" t="str">
            <v>T100311</v>
          </cell>
          <cell r="I257">
            <v>2.1627088900000002</v>
          </cell>
        </row>
        <row r="258">
          <cell r="B258" t="str">
            <v>T200210</v>
          </cell>
          <cell r="I258">
            <v>-0.32990474593220326</v>
          </cell>
        </row>
        <row r="259">
          <cell r="B259" t="str">
            <v>T400039</v>
          </cell>
          <cell r="I259">
            <v>-1.8328041440677971</v>
          </cell>
        </row>
        <row r="261">
          <cell r="E261">
            <v>0</v>
          </cell>
          <cell r="F261">
            <v>0</v>
          </cell>
          <cell r="G261">
            <v>0</v>
          </cell>
          <cell r="H261">
            <v>0</v>
          </cell>
          <cell r="I261">
            <v>-3.7329999982937956E-4</v>
          </cell>
          <cell r="J261">
            <v>-7.8732999998187836E-3</v>
          </cell>
          <cell r="K261">
            <v>0</v>
          </cell>
          <cell r="L261">
            <v>0</v>
          </cell>
          <cell r="M261">
            <v>0</v>
          </cell>
        </row>
        <row r="265">
          <cell r="B265" t="str">
            <v>T110210</v>
          </cell>
          <cell r="I265">
            <v>20.514507095314499</v>
          </cell>
          <cell r="L265">
            <v>18</v>
          </cell>
        </row>
        <row r="266">
          <cell r="B266" t="str">
            <v>T110230</v>
          </cell>
          <cell r="I266">
            <v>1.2844290301985168</v>
          </cell>
          <cell r="J266">
            <v>17.564552087395953</v>
          </cell>
        </row>
        <row r="267">
          <cell r="B267" t="str">
            <v>T110240</v>
          </cell>
          <cell r="I267">
            <v>0.15675398373188396</v>
          </cell>
        </row>
        <row r="268">
          <cell r="B268" t="str">
            <v>T110310</v>
          </cell>
          <cell r="I268">
            <v>-3.1419819883043631</v>
          </cell>
        </row>
        <row r="269">
          <cell r="B269" t="str">
            <v>T110330</v>
          </cell>
          <cell r="I269">
            <v>-1.043236207054183</v>
          </cell>
        </row>
        <row r="270">
          <cell r="B270" t="str">
            <v>T110340</v>
          </cell>
          <cell r="I270">
            <v>-0.20591982649043353</v>
          </cell>
        </row>
        <row r="271">
          <cell r="B271" t="str">
            <v>T110250</v>
          </cell>
          <cell r="I271">
            <v>3.8319695182064013</v>
          </cell>
          <cell r="J271">
            <v>3.8319695182064013</v>
          </cell>
          <cell r="L271">
            <v>4</v>
          </cell>
        </row>
        <row r="272">
          <cell r="B272" t="str">
            <v>T220100</v>
          </cell>
          <cell r="I272">
            <v>-0.13231880866908818</v>
          </cell>
          <cell r="J272">
            <v>-0.13231880866908818</v>
          </cell>
        </row>
        <row r="273">
          <cell r="B273" t="str">
            <v>T220310</v>
          </cell>
          <cell r="I273">
            <v>-5.0516508439863417</v>
          </cell>
          <cell r="J273">
            <v>-5.0516508439863417</v>
          </cell>
          <cell r="L273">
            <v>-26</v>
          </cell>
        </row>
        <row r="274">
          <cell r="B274" t="str">
            <v>T225000</v>
          </cell>
          <cell r="I274">
            <v>-16.212551952946914</v>
          </cell>
          <cell r="J274">
            <v>-16.212551952946914</v>
          </cell>
        </row>
        <row r="277">
          <cell r="B277" t="str">
            <v>T410280</v>
          </cell>
          <cell r="I277">
            <v>5.157531925490261</v>
          </cell>
        </row>
        <row r="278">
          <cell r="B278" t="str">
            <v>T110311</v>
          </cell>
          <cell r="I278">
            <v>-2.5165829537143969</v>
          </cell>
        </row>
        <row r="279">
          <cell r="B279" t="str">
            <v>T110331</v>
          </cell>
          <cell r="I279">
            <v>-1.9679093446196882</v>
          </cell>
        </row>
        <row r="280">
          <cell r="B280" t="str">
            <v>T110341</v>
          </cell>
          <cell r="I280">
            <v>-0.67303962715617593</v>
          </cell>
        </row>
        <row r="281">
          <cell r="B281" t="str">
            <v>T405130</v>
          </cell>
          <cell r="I281">
            <v>-5.8434662910381761E-2</v>
          </cell>
        </row>
        <row r="282">
          <cell r="B282" t="str">
            <v>T110343</v>
          </cell>
          <cell r="I282">
            <v>0.10909659681612373</v>
          </cell>
        </row>
        <row r="283">
          <cell r="B283" t="str">
            <v>T110243</v>
          </cell>
          <cell r="I283">
            <v>-5.066193390574196E-2</v>
          </cell>
        </row>
        <row r="285">
          <cell r="B285" t="str">
            <v>T110214</v>
          </cell>
          <cell r="I285">
            <v>3.5804370292680225</v>
          </cell>
        </row>
        <row r="286">
          <cell r="B286" t="str">
            <v>T110232</v>
          </cell>
          <cell r="I286">
            <v>0.22417390970314616</v>
          </cell>
        </row>
        <row r="287">
          <cell r="B287" t="str">
            <v>T110242</v>
          </cell>
          <cell r="I287">
            <v>2.735857923523315E-2</v>
          </cell>
        </row>
        <row r="288">
          <cell r="B288" t="str">
            <v>T110252</v>
          </cell>
          <cell r="I288">
            <v>-3.8319695182064022</v>
          </cell>
        </row>
        <row r="290">
          <cell r="B290" t="str">
            <v>T110230</v>
          </cell>
          <cell r="J290">
            <v>-3.2933535163867416</v>
          </cell>
        </row>
        <row r="291">
          <cell r="B291" t="str">
            <v>T400540</v>
          </cell>
          <cell r="J291">
            <v>3.2933535163867416</v>
          </cell>
          <cell r="L291">
            <v>4</v>
          </cell>
        </row>
        <row r="294">
          <cell r="E294">
            <v>0</v>
          </cell>
          <cell r="F294">
            <v>0</v>
          </cell>
          <cell r="G294">
            <v>0</v>
          </cell>
          <cell r="H294">
            <v>0</v>
          </cell>
          <cell r="I294">
            <v>-1.8207657603852567E-14</v>
          </cell>
          <cell r="J294">
            <v>1.0658141036401503E-14</v>
          </cell>
          <cell r="K294">
            <v>0</v>
          </cell>
          <cell r="L294">
            <v>0</v>
          </cell>
          <cell r="M294">
            <v>0</v>
          </cell>
        </row>
        <row r="298">
          <cell r="B298" t="str">
            <v>T110210</v>
          </cell>
          <cell r="I298">
            <v>3.9432569451643196</v>
          </cell>
        </row>
        <row r="299">
          <cell r="B299" t="str">
            <v>T110230</v>
          </cell>
          <cell r="I299">
            <v>3.5432427668839459</v>
          </cell>
          <cell r="J299">
            <v>5.0246149547545649</v>
          </cell>
          <cell r="L299">
            <v>7</v>
          </cell>
        </row>
        <row r="300">
          <cell r="B300" t="str">
            <v>T110240</v>
          </cell>
          <cell r="I300">
            <v>0.81368071759420679</v>
          </cell>
        </row>
        <row r="301">
          <cell r="B301" t="str">
            <v>T110260</v>
          </cell>
          <cell r="I301">
            <v>7.4177828281798516E-2</v>
          </cell>
        </row>
        <row r="302">
          <cell r="B302" t="str">
            <v>T110310</v>
          </cell>
          <cell r="I302">
            <v>-0.60512774748594056</v>
          </cell>
        </row>
        <row r="303">
          <cell r="B303" t="str">
            <v>T110330</v>
          </cell>
          <cell r="I303">
            <v>-0.88118000030948307</v>
          </cell>
        </row>
        <row r="304">
          <cell r="B304" t="str">
            <v>T110340</v>
          </cell>
          <cell r="I304">
            <v>-0.17265693123777384</v>
          </cell>
        </row>
        <row r="305">
          <cell r="B305" t="str">
            <v>T110360</v>
          </cell>
          <cell r="I305">
            <v>-1.5906972551656708E-2</v>
          </cell>
        </row>
        <row r="306">
          <cell r="B306" t="str">
            <v>T220100</v>
          </cell>
          <cell r="I306">
            <v>-1.8417733962563321</v>
          </cell>
          <cell r="J306">
            <v>-1.8417733962563321</v>
          </cell>
        </row>
        <row r="307">
          <cell r="B307" t="str">
            <v>T220310</v>
          </cell>
          <cell r="I307">
            <v>-4.8577132100830864</v>
          </cell>
          <cell r="J307">
            <v>-4.8577132100830864</v>
          </cell>
          <cell r="L307">
            <v>-9</v>
          </cell>
        </row>
        <row r="310">
          <cell r="B310" t="str">
            <v>T400540</v>
          </cell>
          <cell r="I310">
            <v>1.6748716515848541</v>
          </cell>
          <cell r="J310">
            <v>1.6748716515848541</v>
          </cell>
          <cell r="L310">
            <v>2</v>
          </cell>
        </row>
        <row r="311">
          <cell r="B311" t="str">
            <v>T110311</v>
          </cell>
          <cell r="I311">
            <v>-0.42993884427142937</v>
          </cell>
        </row>
        <row r="312">
          <cell r="B312" t="str">
            <v>T110331</v>
          </cell>
          <cell r="I312">
            <v>-0.99216656370329859</v>
          </cell>
        </row>
        <row r="313">
          <cell r="B313" t="str">
            <v>T110341</v>
          </cell>
          <cell r="I313">
            <v>-0.22678092884646828</v>
          </cell>
        </row>
        <row r="314">
          <cell r="B314" t="str">
            <v>T110361</v>
          </cell>
          <cell r="I314">
            <v>-2.598531476365782E-2</v>
          </cell>
        </row>
        <row r="315">
          <cell r="B315" t="str">
            <v>T405130</v>
          </cell>
          <cell r="I315">
            <v>5.6732844594801338E-2</v>
          </cell>
        </row>
        <row r="316">
          <cell r="B316" t="str">
            <v>T110333</v>
          </cell>
          <cell r="I316">
            <v>2.1540691997035125E-2</v>
          </cell>
        </row>
        <row r="317">
          <cell r="B317" t="str">
            <v>T110233</v>
          </cell>
          <cell r="I317">
            <v>-7.827353659183646E-2</v>
          </cell>
        </row>
        <row r="320">
          <cell r="E320">
            <v>0</v>
          </cell>
          <cell r="F320">
            <v>0</v>
          </cell>
          <cell r="G320">
            <v>0</v>
          </cell>
          <cell r="H320">
            <v>0</v>
          </cell>
          <cell r="I320">
            <v>-8.6042284408449632E-16</v>
          </cell>
          <cell r="J320">
            <v>0</v>
          </cell>
          <cell r="K320">
            <v>0</v>
          </cell>
          <cell r="L320">
            <v>0</v>
          </cell>
          <cell r="M320">
            <v>0</v>
          </cell>
        </row>
        <row r="323">
          <cell r="B323" t="str">
            <v>T220310</v>
          </cell>
          <cell r="L323">
            <v>6</v>
          </cell>
        </row>
        <row r="324">
          <cell r="B324" t="str">
            <v>T410335</v>
          </cell>
          <cell r="L324">
            <v>-6</v>
          </cell>
        </row>
        <row r="326">
          <cell r="E326">
            <v>0</v>
          </cell>
          <cell r="F326">
            <v>0</v>
          </cell>
          <cell r="G326">
            <v>0</v>
          </cell>
          <cell r="H326">
            <v>0</v>
          </cell>
          <cell r="I326">
            <v>0</v>
          </cell>
          <cell r="J326">
            <v>0</v>
          </cell>
          <cell r="K326">
            <v>0</v>
          </cell>
          <cell r="L326">
            <v>0</v>
          </cell>
          <cell r="M326">
            <v>0</v>
          </cell>
        </row>
        <row r="329">
          <cell r="B329" t="str">
            <v>T210110</v>
          </cell>
          <cell r="I329">
            <v>364.34036258548485</v>
          </cell>
          <cell r="J329">
            <v>324.39865367720557</v>
          </cell>
          <cell r="K329">
            <v>383</v>
          </cell>
          <cell r="L329">
            <v>233</v>
          </cell>
        </row>
        <row r="330">
          <cell r="B330" t="str">
            <v>T220310</v>
          </cell>
          <cell r="I330">
            <v>-233</v>
          </cell>
          <cell r="J330">
            <v>-233</v>
          </cell>
          <cell r="K330">
            <v>-244</v>
          </cell>
          <cell r="L330">
            <v>-5</v>
          </cell>
        </row>
        <row r="331">
          <cell r="B331" t="str">
            <v>T430020</v>
          </cell>
          <cell r="I331">
            <v>-131.34036258548485</v>
          </cell>
          <cell r="J331">
            <v>-91.398653677205573</v>
          </cell>
          <cell r="K331">
            <v>-139</v>
          </cell>
          <cell r="L331">
            <v>-228</v>
          </cell>
        </row>
        <row r="332">
          <cell r="B332" t="str">
            <v>T430020</v>
          </cell>
          <cell r="J332">
            <v>-9</v>
          </cell>
        </row>
        <row r="333">
          <cell r="B333" t="str">
            <v>T210110</v>
          </cell>
          <cell r="J333">
            <v>9</v>
          </cell>
        </row>
        <row r="334">
          <cell r="J334" t="str">
            <v xml:space="preserve"> </v>
          </cell>
        </row>
        <row r="336">
          <cell r="E336">
            <v>0</v>
          </cell>
          <cell r="F336">
            <v>0</v>
          </cell>
          <cell r="G336">
            <v>0</v>
          </cell>
          <cell r="H336">
            <v>0</v>
          </cell>
          <cell r="I336">
            <v>0</v>
          </cell>
          <cell r="J336">
            <v>0</v>
          </cell>
          <cell r="K336">
            <v>0</v>
          </cell>
          <cell r="L336">
            <v>0</v>
          </cell>
          <cell r="M336">
            <v>0</v>
          </cell>
        </row>
        <row r="339">
          <cell r="B339" t="str">
            <v>T220310</v>
          </cell>
          <cell r="J339">
            <v>-446</v>
          </cell>
          <cell r="K339">
            <v>-446</v>
          </cell>
        </row>
        <row r="340">
          <cell r="B340" t="str">
            <v>T220320</v>
          </cell>
          <cell r="J340">
            <v>446</v>
          </cell>
          <cell r="K340">
            <v>446</v>
          </cell>
        </row>
        <row r="342">
          <cell r="E342">
            <v>0</v>
          </cell>
          <cell r="F342">
            <v>0</v>
          </cell>
          <cell r="G342">
            <v>0</v>
          </cell>
          <cell r="H342">
            <v>0</v>
          </cell>
          <cell r="I342">
            <v>0</v>
          </cell>
          <cell r="J342">
            <v>0</v>
          </cell>
          <cell r="K342">
            <v>0</v>
          </cell>
          <cell r="L342">
            <v>0</v>
          </cell>
          <cell r="M342">
            <v>0</v>
          </cell>
        </row>
        <row r="345">
          <cell r="B345" t="str">
            <v>T220310</v>
          </cell>
          <cell r="I345">
            <v>2.2999999999999998</v>
          </cell>
          <cell r="J345">
            <v>-0.5</v>
          </cell>
        </row>
        <row r="346">
          <cell r="B346" t="str">
            <v>T405150</v>
          </cell>
          <cell r="I346">
            <v>-2.2999999999999998</v>
          </cell>
          <cell r="J346">
            <v>0.5</v>
          </cell>
        </row>
        <row r="348">
          <cell r="E348">
            <v>0</v>
          </cell>
          <cell r="F348">
            <v>0</v>
          </cell>
          <cell r="G348">
            <v>0</v>
          </cell>
          <cell r="H348">
            <v>0</v>
          </cell>
          <cell r="I348">
            <v>0</v>
          </cell>
          <cell r="J348">
            <v>0</v>
          </cell>
          <cell r="K348">
            <v>0</v>
          </cell>
          <cell r="L348">
            <v>0</v>
          </cell>
          <cell r="M348">
            <v>0</v>
          </cell>
        </row>
        <row r="350">
          <cell r="B350" t="str">
            <v>T100312</v>
          </cell>
          <cell r="E350">
            <v>0</v>
          </cell>
          <cell r="I350">
            <v>-6.8725000000000289</v>
          </cell>
          <cell r="J350">
            <v>0</v>
          </cell>
          <cell r="K350" t="str">
            <v xml:space="preserve"> </v>
          </cell>
          <cell r="L350">
            <v>-33</v>
          </cell>
        </row>
        <row r="351">
          <cell r="B351" t="str">
            <v>T100352</v>
          </cell>
          <cell r="I351">
            <v>-48.982500000000002</v>
          </cell>
        </row>
        <row r="352">
          <cell r="B352" t="str">
            <v>T133340</v>
          </cell>
          <cell r="J352">
            <v>0</v>
          </cell>
          <cell r="L352">
            <v>-2</v>
          </cell>
        </row>
        <row r="353">
          <cell r="B353" t="str">
            <v>T220310</v>
          </cell>
          <cell r="I353">
            <v>35</v>
          </cell>
          <cell r="J353">
            <v>35</v>
          </cell>
          <cell r="L353">
            <v>56</v>
          </cell>
        </row>
        <row r="354">
          <cell r="B354" t="str">
            <v>T405140</v>
          </cell>
          <cell r="I354">
            <v>20.855000000000032</v>
          </cell>
          <cell r="J354">
            <v>-33</v>
          </cell>
          <cell r="L354">
            <v>-21</v>
          </cell>
        </row>
        <row r="355">
          <cell r="B355" t="str">
            <v>T405150</v>
          </cell>
          <cell r="J355">
            <v>-2</v>
          </cell>
        </row>
        <row r="356">
          <cell r="E356">
            <v>0</v>
          </cell>
          <cell r="L356" t="str">
            <v xml:space="preserve"> </v>
          </cell>
        </row>
        <row r="357">
          <cell r="E357">
            <v>0</v>
          </cell>
          <cell r="F357">
            <v>0</v>
          </cell>
          <cell r="G357">
            <v>0</v>
          </cell>
          <cell r="H357">
            <v>0</v>
          </cell>
          <cell r="I357">
            <v>0</v>
          </cell>
          <cell r="J357">
            <v>0</v>
          </cell>
          <cell r="K357">
            <v>0</v>
          </cell>
          <cell r="L357">
            <v>0</v>
          </cell>
          <cell r="M357">
            <v>0</v>
          </cell>
        </row>
        <row r="360">
          <cell r="B360" t="str">
            <v>T405150</v>
          </cell>
          <cell r="J360">
            <v>4.3255217400000001</v>
          </cell>
        </row>
        <row r="361">
          <cell r="B361" t="str">
            <v>T133340</v>
          </cell>
          <cell r="J361">
            <v>337.19653389999996</v>
          </cell>
        </row>
        <row r="362">
          <cell r="B362" t="str">
            <v>T100351</v>
          </cell>
          <cell r="J362">
            <v>-324.56556447000003</v>
          </cell>
        </row>
        <row r="363">
          <cell r="B363" t="str">
            <v>T100312</v>
          </cell>
          <cell r="J363">
            <v>-16.95649117</v>
          </cell>
        </row>
        <row r="365">
          <cell r="E365">
            <v>0</v>
          </cell>
          <cell r="F365">
            <v>0</v>
          </cell>
          <cell r="G365">
            <v>0</v>
          </cell>
          <cell r="H365">
            <v>0</v>
          </cell>
          <cell r="I365">
            <v>0</v>
          </cell>
          <cell r="J365">
            <v>-6.3948846218409017E-14</v>
          </cell>
          <cell r="K365">
            <v>0</v>
          </cell>
          <cell r="L365">
            <v>0</v>
          </cell>
          <cell r="M365">
            <v>0</v>
          </cell>
        </row>
        <row r="367">
          <cell r="B367" t="str">
            <v>END</v>
          </cell>
          <cell r="E367" t="str">
            <v>END</v>
          </cell>
          <cell r="F367" t="str">
            <v>END</v>
          </cell>
          <cell r="G367" t="str">
            <v>END</v>
          </cell>
          <cell r="H367" t="str">
            <v>END</v>
          </cell>
          <cell r="I367" t="str">
            <v>END</v>
          </cell>
          <cell r="J367" t="str">
            <v>END</v>
          </cell>
          <cell r="K367" t="str">
            <v>END</v>
          </cell>
          <cell r="L367" t="str">
            <v>END</v>
          </cell>
          <cell r="M367" t="str">
            <v>END</v>
          </cell>
        </row>
        <row r="371">
          <cell r="B371" t="str">
            <v>T220310</v>
          </cell>
          <cell r="I371">
            <v>40</v>
          </cell>
          <cell r="J371">
            <v>40</v>
          </cell>
          <cell r="K371">
            <v>40</v>
          </cell>
          <cell r="L371">
            <v>85</v>
          </cell>
        </row>
        <row r="372">
          <cell r="B372" t="str">
            <v>T400011</v>
          </cell>
          <cell r="I372">
            <v>-88</v>
          </cell>
          <cell r="J372">
            <v>-88</v>
          </cell>
          <cell r="K372">
            <v>-88</v>
          </cell>
          <cell r="L372">
            <v>-161</v>
          </cell>
        </row>
        <row r="373">
          <cell r="B373" t="str">
            <v>T400510</v>
          </cell>
          <cell r="I373">
            <v>16</v>
          </cell>
          <cell r="K373">
            <v>0</v>
          </cell>
          <cell r="L373">
            <v>76</v>
          </cell>
        </row>
        <row r="374">
          <cell r="B374" t="str">
            <v>T400550</v>
          </cell>
          <cell r="J374">
            <v>16</v>
          </cell>
          <cell r="K374">
            <v>16</v>
          </cell>
        </row>
        <row r="375">
          <cell r="B375" t="str">
            <v>T410210</v>
          </cell>
          <cell r="I375">
            <v>32</v>
          </cell>
          <cell r="J375">
            <v>32</v>
          </cell>
          <cell r="K375">
            <v>32</v>
          </cell>
        </row>
        <row r="377">
          <cell r="E377">
            <v>0</v>
          </cell>
          <cell r="F377">
            <v>0</v>
          </cell>
          <cell r="G377">
            <v>0</v>
          </cell>
          <cell r="H377">
            <v>0</v>
          </cell>
          <cell r="I377">
            <v>0</v>
          </cell>
          <cell r="J377">
            <v>0</v>
          </cell>
          <cell r="K377">
            <v>0</v>
          </cell>
          <cell r="L377">
            <v>0</v>
          </cell>
          <cell r="M377">
            <v>0</v>
          </cell>
        </row>
        <row r="379">
          <cell r="B379" t="str">
            <v>T100351</v>
          </cell>
          <cell r="J379">
            <v>16.997399915937898</v>
          </cell>
          <cell r="K379">
            <v>23</v>
          </cell>
          <cell r="L379">
            <v>-29</v>
          </cell>
        </row>
        <row r="380">
          <cell r="B380" t="str">
            <v>T400011</v>
          </cell>
          <cell r="J380">
            <v>-12.278004609187599</v>
          </cell>
          <cell r="K380">
            <v>-17</v>
          </cell>
          <cell r="L380">
            <v>29</v>
          </cell>
        </row>
        <row r="381">
          <cell r="B381" t="str">
            <v>T400012</v>
          </cell>
          <cell r="J381">
            <v>-20.068131108327201</v>
          </cell>
          <cell r="K381">
            <v>-21</v>
          </cell>
        </row>
        <row r="382">
          <cell r="B382" t="str">
            <v>T400013</v>
          </cell>
          <cell r="J382">
            <v>-13.6512641984231</v>
          </cell>
          <cell r="K382">
            <v>-14</v>
          </cell>
        </row>
        <row r="383">
          <cell r="B383" t="str">
            <v>T405150</v>
          </cell>
          <cell r="I383">
            <v>-29.8</v>
          </cell>
        </row>
        <row r="384">
          <cell r="B384" t="str">
            <v>T220310</v>
          </cell>
          <cell r="I384">
            <v>29.8</v>
          </cell>
          <cell r="J384">
            <v>29</v>
          </cell>
          <cell r="K384">
            <v>29</v>
          </cell>
          <cell r="L384" t="str">
            <v xml:space="preserve"> </v>
          </cell>
        </row>
        <row r="386">
          <cell r="E386">
            <v>0</v>
          </cell>
          <cell r="F386">
            <v>0</v>
          </cell>
          <cell r="G386">
            <v>0</v>
          </cell>
          <cell r="H386">
            <v>0</v>
          </cell>
          <cell r="I386">
            <v>0</v>
          </cell>
          <cell r="J386">
            <v>0</v>
          </cell>
          <cell r="K386">
            <v>0</v>
          </cell>
          <cell r="L386">
            <v>0</v>
          </cell>
          <cell r="M386">
            <v>0</v>
          </cell>
        </row>
        <row r="388">
          <cell r="B388" t="str">
            <v>T100311</v>
          </cell>
          <cell r="E388">
            <v>0</v>
          </cell>
          <cell r="J388">
            <v>-27.56</v>
          </cell>
          <cell r="K388">
            <v>-104</v>
          </cell>
          <cell r="L388">
            <v>-88</v>
          </cell>
        </row>
        <row r="389">
          <cell r="B389" t="str">
            <v>T100420</v>
          </cell>
          <cell r="E389">
            <v>0</v>
          </cell>
          <cell r="J389">
            <v>17</v>
          </cell>
          <cell r="K389">
            <v>56</v>
          </cell>
          <cell r="L389">
            <v>16</v>
          </cell>
        </row>
        <row r="390">
          <cell r="B390" t="str">
            <v>T200110</v>
          </cell>
          <cell r="E390">
            <v>0</v>
          </cell>
          <cell r="L390">
            <v>32</v>
          </cell>
        </row>
        <row r="391">
          <cell r="B391" t="str">
            <v>T400011</v>
          </cell>
          <cell r="E391">
            <v>0</v>
          </cell>
          <cell r="J391">
            <v>27.56</v>
          </cell>
          <cell r="K391">
            <v>104</v>
          </cell>
          <cell r="L391">
            <v>88</v>
          </cell>
        </row>
        <row r="392">
          <cell r="B392" t="str">
            <v>T400510</v>
          </cell>
          <cell r="E392">
            <v>0</v>
          </cell>
          <cell r="K392">
            <v>0</v>
          </cell>
          <cell r="L392">
            <v>-16</v>
          </cell>
        </row>
        <row r="393">
          <cell r="B393" t="str">
            <v>T400550</v>
          </cell>
          <cell r="J393">
            <v>-17</v>
          </cell>
          <cell r="K393">
            <v>-56</v>
          </cell>
        </row>
        <row r="394">
          <cell r="B394" t="str">
            <v>T410210</v>
          </cell>
          <cell r="E394">
            <v>0</v>
          </cell>
          <cell r="L394">
            <v>-32</v>
          </cell>
        </row>
        <row r="395">
          <cell r="B395" t="str">
            <v xml:space="preserve"> </v>
          </cell>
          <cell r="E395">
            <v>0</v>
          </cell>
          <cell r="K395">
            <v>0</v>
          </cell>
        </row>
        <row r="396">
          <cell r="E396">
            <v>0</v>
          </cell>
          <cell r="F396">
            <v>0</v>
          </cell>
          <cell r="G396">
            <v>0</v>
          </cell>
          <cell r="H396">
            <v>0</v>
          </cell>
          <cell r="I396">
            <v>0</v>
          </cell>
          <cell r="J396">
            <v>0</v>
          </cell>
          <cell r="K396">
            <v>0</v>
          </cell>
          <cell r="L396">
            <v>0</v>
          </cell>
          <cell r="M396">
            <v>0</v>
          </cell>
        </row>
        <row r="398">
          <cell r="B398" t="str">
            <v>T200110</v>
          </cell>
          <cell r="E398">
            <v>0</v>
          </cell>
          <cell r="K398" t="str">
            <v xml:space="preserve"> </v>
          </cell>
          <cell r="L398">
            <v>-18</v>
          </cell>
        </row>
        <row r="399">
          <cell r="B399" t="str">
            <v>T410210</v>
          </cell>
          <cell r="I399">
            <v>-15</v>
          </cell>
          <cell r="J399">
            <v>-15</v>
          </cell>
          <cell r="K399">
            <v>-15</v>
          </cell>
          <cell r="L399">
            <v>15</v>
          </cell>
        </row>
        <row r="400">
          <cell r="B400" t="str">
            <v>T405150</v>
          </cell>
          <cell r="E400">
            <v>0</v>
          </cell>
          <cell r="I400">
            <v>-3</v>
          </cell>
          <cell r="J400">
            <v>-3</v>
          </cell>
          <cell r="K400">
            <v>-3</v>
          </cell>
          <cell r="L400">
            <v>3</v>
          </cell>
        </row>
        <row r="401">
          <cell r="B401" t="str">
            <v>T220310</v>
          </cell>
          <cell r="E401">
            <v>0</v>
          </cell>
          <cell r="I401">
            <v>18</v>
          </cell>
          <cell r="J401">
            <v>18</v>
          </cell>
          <cell r="K401">
            <v>18</v>
          </cell>
        </row>
        <row r="402">
          <cell r="E402">
            <v>0</v>
          </cell>
          <cell r="F402">
            <v>0</v>
          </cell>
          <cell r="G402">
            <v>0</v>
          </cell>
          <cell r="H402">
            <v>0</v>
          </cell>
          <cell r="I402">
            <v>0</v>
          </cell>
          <cell r="J402">
            <v>0</v>
          </cell>
          <cell r="K402">
            <v>0</v>
          </cell>
          <cell r="L402">
            <v>0</v>
          </cell>
          <cell r="M402">
            <v>0</v>
          </cell>
        </row>
        <row r="404">
          <cell r="B404" t="str">
            <v>T100420</v>
          </cell>
          <cell r="L404">
            <v>10</v>
          </cell>
        </row>
        <row r="405">
          <cell r="B405" t="str">
            <v>T100320</v>
          </cell>
          <cell r="L405">
            <v>11</v>
          </cell>
        </row>
        <row r="406">
          <cell r="B406" t="str">
            <v>T110250</v>
          </cell>
          <cell r="L406">
            <v>46</v>
          </cell>
        </row>
        <row r="407">
          <cell r="B407" t="str">
            <v>T200110</v>
          </cell>
          <cell r="L407">
            <v>-67</v>
          </cell>
        </row>
        <row r="409">
          <cell r="E409">
            <v>0</v>
          </cell>
          <cell r="F409">
            <v>0</v>
          </cell>
          <cell r="G409">
            <v>0</v>
          </cell>
          <cell r="H409">
            <v>0</v>
          </cell>
          <cell r="I409">
            <v>0</v>
          </cell>
          <cell r="J409">
            <v>0</v>
          </cell>
          <cell r="K409">
            <v>0</v>
          </cell>
          <cell r="L409">
            <v>0</v>
          </cell>
          <cell r="M409">
            <v>0</v>
          </cell>
        </row>
        <row r="414">
          <cell r="B414" t="str">
            <v>T210110</v>
          </cell>
          <cell r="E414" t="str">
            <v xml:space="preserve"> </v>
          </cell>
          <cell r="J414">
            <v>3.8</v>
          </cell>
          <cell r="L414">
            <v>18</v>
          </cell>
        </row>
        <row r="415">
          <cell r="B415" t="str">
            <v>T200210</v>
          </cell>
          <cell r="E415" t="str">
            <v xml:space="preserve"> </v>
          </cell>
          <cell r="J415">
            <v>-3.8</v>
          </cell>
          <cell r="L415">
            <v>-18</v>
          </cell>
        </row>
        <row r="417">
          <cell r="E417">
            <v>0</v>
          </cell>
          <cell r="F417">
            <v>0</v>
          </cell>
          <cell r="G417">
            <v>0</v>
          </cell>
          <cell r="H417">
            <v>0</v>
          </cell>
          <cell r="I417">
            <v>0</v>
          </cell>
          <cell r="J417">
            <v>0</v>
          </cell>
          <cell r="K417">
            <v>0</v>
          </cell>
          <cell r="L417">
            <v>0</v>
          </cell>
          <cell r="M417">
            <v>0</v>
          </cell>
        </row>
        <row r="419">
          <cell r="B419" t="str">
            <v>T400599</v>
          </cell>
          <cell r="E419" t="str">
            <v xml:space="preserve"> </v>
          </cell>
          <cell r="L419">
            <v>80</v>
          </cell>
        </row>
        <row r="420">
          <cell r="B420" t="str">
            <v>T410150</v>
          </cell>
          <cell r="E420" t="str">
            <v xml:space="preserve"> </v>
          </cell>
          <cell r="L420">
            <v>115</v>
          </cell>
        </row>
        <row r="421">
          <cell r="B421" t="str">
            <v>T405150</v>
          </cell>
          <cell r="E421" t="str">
            <v xml:space="preserve"> </v>
          </cell>
          <cell r="L421">
            <v>-213</v>
          </cell>
        </row>
        <row r="422">
          <cell r="B422" t="str">
            <v>T410350</v>
          </cell>
          <cell r="E422" t="str">
            <v xml:space="preserve"> </v>
          </cell>
          <cell r="L422">
            <v>18</v>
          </cell>
        </row>
        <row r="424">
          <cell r="E424">
            <v>0</v>
          </cell>
          <cell r="F424">
            <v>0</v>
          </cell>
          <cell r="G424">
            <v>0</v>
          </cell>
          <cell r="H424">
            <v>0</v>
          </cell>
          <cell r="I424">
            <v>0</v>
          </cell>
          <cell r="J424">
            <v>0</v>
          </cell>
          <cell r="K424">
            <v>0</v>
          </cell>
          <cell r="L424">
            <v>0</v>
          </cell>
          <cell r="M424">
            <v>0</v>
          </cell>
        </row>
        <row r="426">
          <cell r="B426" t="str">
            <v>T400510</v>
          </cell>
          <cell r="E426" t="str">
            <v xml:space="preserve"> </v>
          </cell>
          <cell r="L426">
            <v>990</v>
          </cell>
        </row>
        <row r="427">
          <cell r="B427" t="str">
            <v>T410110</v>
          </cell>
          <cell r="E427" t="str">
            <v xml:space="preserve"> </v>
          </cell>
          <cell r="L427">
            <v>-872</v>
          </cell>
        </row>
        <row r="428">
          <cell r="B428" t="str">
            <v>T410150</v>
          </cell>
          <cell r="E428" t="str">
            <v xml:space="preserve"> </v>
          </cell>
          <cell r="L428">
            <v>176</v>
          </cell>
        </row>
        <row r="429">
          <cell r="B429" t="str">
            <v>T410210</v>
          </cell>
          <cell r="L429">
            <v>-294</v>
          </cell>
        </row>
        <row r="430">
          <cell r="E430">
            <v>0</v>
          </cell>
          <cell r="F430">
            <v>0</v>
          </cell>
          <cell r="G430">
            <v>0</v>
          </cell>
          <cell r="H430">
            <v>0</v>
          </cell>
          <cell r="I430">
            <v>0</v>
          </cell>
          <cell r="J430">
            <v>0</v>
          </cell>
          <cell r="K430">
            <v>0</v>
          </cell>
          <cell r="L430">
            <v>0</v>
          </cell>
          <cell r="M430">
            <v>0</v>
          </cell>
        </row>
        <row r="432">
          <cell r="I432">
            <v>0</v>
          </cell>
        </row>
        <row r="433">
          <cell r="B433" t="str">
            <v>T100110</v>
          </cell>
          <cell r="L433">
            <v>-6</v>
          </cell>
        </row>
        <row r="434">
          <cell r="B434" t="str">
            <v>T100120</v>
          </cell>
          <cell r="L434">
            <v>7</v>
          </cell>
        </row>
        <row r="435">
          <cell r="B435" t="str">
            <v>T405150</v>
          </cell>
          <cell r="I435">
            <v>1</v>
          </cell>
          <cell r="J435">
            <v>1</v>
          </cell>
        </row>
        <row r="436">
          <cell r="B436" t="str">
            <v>T220310</v>
          </cell>
          <cell r="I436">
            <v>-1</v>
          </cell>
          <cell r="J436">
            <v>-1</v>
          </cell>
          <cell r="L436">
            <v>-1</v>
          </cell>
        </row>
        <row r="439">
          <cell r="B439" t="str">
            <v>T100311</v>
          </cell>
          <cell r="L439">
            <v>43</v>
          </cell>
        </row>
        <row r="440">
          <cell r="B440" t="str">
            <v>T100312</v>
          </cell>
          <cell r="L440">
            <v>-28</v>
          </cell>
        </row>
        <row r="441">
          <cell r="B441" t="str">
            <v>T100320</v>
          </cell>
          <cell r="L441">
            <v>3</v>
          </cell>
        </row>
        <row r="442">
          <cell r="B442" t="str">
            <v>T100330</v>
          </cell>
          <cell r="L442">
            <v>12</v>
          </cell>
        </row>
        <row r="443">
          <cell r="B443" t="str">
            <v>T100335</v>
          </cell>
          <cell r="L443">
            <v>235</v>
          </cell>
        </row>
        <row r="444">
          <cell r="B444" t="str">
            <v>T133340</v>
          </cell>
          <cell r="L444">
            <v>-131</v>
          </cell>
        </row>
        <row r="445">
          <cell r="B445" t="str">
            <v>T100351</v>
          </cell>
          <cell r="K445">
            <v>70</v>
          </cell>
          <cell r="L445">
            <v>-48</v>
          </cell>
        </row>
        <row r="446">
          <cell r="B446" t="str">
            <v>T100420</v>
          </cell>
          <cell r="L446">
            <v>-86</v>
          </cell>
        </row>
        <row r="449">
          <cell r="B449" t="str">
            <v>T100410</v>
          </cell>
          <cell r="L449">
            <v>14</v>
          </cell>
        </row>
        <row r="450">
          <cell r="B450" t="str">
            <v>T100415</v>
          </cell>
          <cell r="L450">
            <v>-5</v>
          </cell>
        </row>
        <row r="451">
          <cell r="B451" t="str">
            <v>T100417</v>
          </cell>
          <cell r="K451">
            <v>-70</v>
          </cell>
        </row>
        <row r="452">
          <cell r="B452" t="str">
            <v>T100420</v>
          </cell>
          <cell r="L452">
            <v>-5</v>
          </cell>
        </row>
        <row r="453">
          <cell r="B453" t="str">
            <v>T405150</v>
          </cell>
          <cell r="I453">
            <v>4</v>
          </cell>
          <cell r="J453">
            <v>4</v>
          </cell>
        </row>
        <row r="454">
          <cell r="B454" t="str">
            <v>T220310</v>
          </cell>
          <cell r="I454">
            <v>-4</v>
          </cell>
          <cell r="J454">
            <v>-4</v>
          </cell>
          <cell r="L454">
            <v>-4</v>
          </cell>
        </row>
        <row r="457">
          <cell r="B457" t="str">
            <v>T110210</v>
          </cell>
          <cell r="J457">
            <v>-18630.279483403843</v>
          </cell>
          <cell r="K457">
            <v>-7863</v>
          </cell>
          <cell r="L457">
            <v>-2841</v>
          </cell>
        </row>
        <row r="458">
          <cell r="B458" t="str">
            <v>T110211</v>
          </cell>
        </row>
        <row r="459">
          <cell r="B459" t="str">
            <v>T110214</v>
          </cell>
          <cell r="J459">
            <v>73.837357180000012</v>
          </cell>
          <cell r="K459">
            <v>56</v>
          </cell>
          <cell r="L459">
            <v>8</v>
          </cell>
        </row>
        <row r="460">
          <cell r="B460" t="str">
            <v>T110215</v>
          </cell>
          <cell r="J460">
            <v>-6.0998507884773803</v>
          </cell>
          <cell r="K460">
            <v>-4</v>
          </cell>
          <cell r="L460">
            <v>-112</v>
          </cell>
        </row>
        <row r="461">
          <cell r="B461" t="str">
            <v>T110216</v>
          </cell>
        </row>
        <row r="463">
          <cell r="B463" t="str">
            <v>T110220</v>
          </cell>
          <cell r="J463">
            <v>5910.2793221432303</v>
          </cell>
          <cell r="K463">
            <v>5910</v>
          </cell>
          <cell r="L463">
            <v>5899</v>
          </cell>
        </row>
        <row r="464">
          <cell r="B464" t="str">
            <v>T110221</v>
          </cell>
        </row>
        <row r="465">
          <cell r="B465" t="str">
            <v>T110222</v>
          </cell>
          <cell r="J465">
            <v>13.99983954</v>
          </cell>
          <cell r="K465">
            <v>11</v>
          </cell>
          <cell r="L465">
            <v>39</v>
          </cell>
        </row>
        <row r="466">
          <cell r="B466" t="str">
            <v>T110223</v>
          </cell>
          <cell r="J466">
            <v>-4.4864863144032929</v>
          </cell>
          <cell r="K466">
            <v>-4</v>
          </cell>
          <cell r="L466">
            <v>-28</v>
          </cell>
        </row>
        <row r="467">
          <cell r="B467" t="str">
            <v>T110224</v>
          </cell>
        </row>
        <row r="469">
          <cell r="B469" t="str">
            <v>T110230</v>
          </cell>
          <cell r="J469">
            <v>9934.3738558300956</v>
          </cell>
          <cell r="K469">
            <v>10130</v>
          </cell>
          <cell r="L469">
            <v>9903</v>
          </cell>
        </row>
        <row r="470">
          <cell r="B470" t="str">
            <v>T110231</v>
          </cell>
        </row>
        <row r="471">
          <cell r="B471" t="str">
            <v>T110232</v>
          </cell>
          <cell r="J471">
            <v>649.65166866999971</v>
          </cell>
          <cell r="K471">
            <v>398</v>
          </cell>
          <cell r="L471">
            <v>561</v>
          </cell>
        </row>
        <row r="472">
          <cell r="B472" t="str">
            <v>T110233</v>
          </cell>
          <cell r="J472">
            <v>-270.19079440658436</v>
          </cell>
          <cell r="K472">
            <v>-109</v>
          </cell>
          <cell r="L472">
            <v>-378</v>
          </cell>
        </row>
        <row r="473">
          <cell r="B473" t="str">
            <v>T110234</v>
          </cell>
        </row>
        <row r="475">
          <cell r="B475" t="str">
            <v>T110240</v>
          </cell>
          <cell r="J475">
            <v>1784.6106275467487</v>
          </cell>
          <cell r="K475">
            <v>1785</v>
          </cell>
          <cell r="L475">
            <v>1829</v>
          </cell>
        </row>
        <row r="476">
          <cell r="B476" t="str">
            <v>T110241</v>
          </cell>
          <cell r="J476">
            <v>258.18220848000016</v>
          </cell>
          <cell r="K476">
            <v>73</v>
          </cell>
          <cell r="L476">
            <v>84</v>
          </cell>
        </row>
        <row r="477">
          <cell r="B477" t="str">
            <v>T110242</v>
          </cell>
          <cell r="L477">
            <v>0</v>
          </cell>
        </row>
        <row r="478">
          <cell r="B478" t="str">
            <v>T110243</v>
          </cell>
          <cell r="J478">
            <v>-51.888580821399188</v>
          </cell>
          <cell r="K478">
            <v>-26</v>
          </cell>
          <cell r="L478">
            <v>-128</v>
          </cell>
        </row>
        <row r="479">
          <cell r="B479" t="str">
            <v>T110244</v>
          </cell>
        </row>
        <row r="481">
          <cell r="B481" t="str">
            <v>T110250</v>
          </cell>
          <cell r="J481">
            <v>-193.82000856768232</v>
          </cell>
          <cell r="K481">
            <v>-167</v>
          </cell>
          <cell r="L481">
            <v>-686</v>
          </cell>
        </row>
        <row r="482">
          <cell r="B482" t="str">
            <v>T110251</v>
          </cell>
          <cell r="J482">
            <v>996.29003016768195</v>
          </cell>
          <cell r="K482">
            <v>666</v>
          </cell>
          <cell r="L482">
            <v>1340</v>
          </cell>
        </row>
        <row r="483">
          <cell r="B483" t="str">
            <v>T110252</v>
          </cell>
          <cell r="J483">
            <v>-768.99080489999994</v>
          </cell>
          <cell r="K483">
            <v>-477</v>
          </cell>
          <cell r="L483">
            <v>-648</v>
          </cell>
        </row>
        <row r="484">
          <cell r="B484" t="str">
            <v>T110253</v>
          </cell>
          <cell r="J484">
            <v>-33.479216699999689</v>
          </cell>
        </row>
        <row r="485">
          <cell r="B485" t="str">
            <v>T110254</v>
          </cell>
        </row>
        <row r="487">
          <cell r="B487" t="str">
            <v>T110260</v>
          </cell>
          <cell r="J487">
            <v>130.45726678640136</v>
          </cell>
          <cell r="K487">
            <v>130</v>
          </cell>
          <cell r="L487">
            <v>93</v>
          </cell>
        </row>
        <row r="488">
          <cell r="B488" t="str">
            <v>T110261</v>
          </cell>
        </row>
        <row r="489">
          <cell r="B489" t="str">
            <v>T110262</v>
          </cell>
          <cell r="J489">
            <v>41.657939510000105</v>
          </cell>
          <cell r="K489">
            <v>20</v>
          </cell>
          <cell r="L489">
            <v>40</v>
          </cell>
        </row>
        <row r="490">
          <cell r="B490" t="str">
            <v>T110263</v>
          </cell>
          <cell r="J490">
            <v>-8.8545115917695547</v>
          </cell>
          <cell r="K490">
            <v>-3</v>
          </cell>
          <cell r="L490">
            <v>-3</v>
          </cell>
        </row>
        <row r="491">
          <cell r="B491" t="str">
            <v>T110264</v>
          </cell>
        </row>
        <row r="493">
          <cell r="B493" t="str">
            <v>T110270</v>
          </cell>
          <cell r="J493">
            <v>173</v>
          </cell>
          <cell r="K493">
            <v>173</v>
          </cell>
          <cell r="L493">
            <v>140</v>
          </cell>
        </row>
        <row r="494">
          <cell r="B494" t="str">
            <v>T110271</v>
          </cell>
          <cell r="J494">
            <v>1.74952244</v>
          </cell>
          <cell r="K494">
            <v>2</v>
          </cell>
          <cell r="L494">
            <v>33</v>
          </cell>
        </row>
        <row r="495">
          <cell r="B495" t="str">
            <v>T110272</v>
          </cell>
        </row>
        <row r="496">
          <cell r="B496" t="str">
            <v>T110273</v>
          </cell>
        </row>
        <row r="497">
          <cell r="B497" t="str">
            <v>T110274</v>
          </cell>
        </row>
        <row r="499">
          <cell r="B499" t="str">
            <v>T110310</v>
          </cell>
          <cell r="J499">
            <v>12619.830957871474</v>
          </cell>
          <cell r="K499">
            <v>1729</v>
          </cell>
          <cell r="L499">
            <v>-3099</v>
          </cell>
        </row>
        <row r="500">
          <cell r="B500" t="str">
            <v>T110311</v>
          </cell>
          <cell r="J500">
            <v>-153.1329219351382</v>
          </cell>
          <cell r="K500">
            <v>-104</v>
          </cell>
          <cell r="L500">
            <v>-207</v>
          </cell>
        </row>
        <row r="501">
          <cell r="B501" t="str">
            <v>T110314</v>
          </cell>
        </row>
        <row r="502">
          <cell r="B502" t="str">
            <v>T110315</v>
          </cell>
          <cell r="J502">
            <v>3.4154889542857143</v>
          </cell>
          <cell r="K502">
            <v>1</v>
          </cell>
          <cell r="L502">
            <v>37</v>
          </cell>
        </row>
        <row r="503">
          <cell r="B503" t="str">
            <v>T110316</v>
          </cell>
        </row>
        <row r="505">
          <cell r="B505" t="str">
            <v>T110320</v>
          </cell>
          <cell r="J505">
            <v>-4469.42629838638</v>
          </cell>
          <cell r="K505">
            <v>-4469</v>
          </cell>
          <cell r="L505">
            <v>-4237</v>
          </cell>
        </row>
        <row r="506">
          <cell r="B506" t="str">
            <v>T110321</v>
          </cell>
          <cell r="J506">
            <v>-191.01436018323952</v>
          </cell>
          <cell r="K506">
            <v>-127</v>
          </cell>
          <cell r="L506">
            <v>-254</v>
          </cell>
        </row>
        <row r="507">
          <cell r="B507" t="str">
            <v>T110322</v>
          </cell>
        </row>
        <row r="508">
          <cell r="B508" t="str">
            <v>T110323</v>
          </cell>
          <cell r="J508">
            <v>3.2052729833142859</v>
          </cell>
          <cell r="K508">
            <v>3</v>
          </cell>
          <cell r="L508">
            <v>22</v>
          </cell>
        </row>
        <row r="509">
          <cell r="B509" t="str">
            <v>T110324</v>
          </cell>
        </row>
        <row r="511">
          <cell r="B511" t="str">
            <v>T110330</v>
          </cell>
          <cell r="J511">
            <v>-6471.7847886365298</v>
          </cell>
          <cell r="K511">
            <v>-6472</v>
          </cell>
          <cell r="L511">
            <v>-6095</v>
          </cell>
        </row>
        <row r="512">
          <cell r="B512" t="str">
            <v>T110331</v>
          </cell>
          <cell r="J512">
            <v>-508.57394879140662</v>
          </cell>
          <cell r="K512">
            <v>-369</v>
          </cell>
          <cell r="L512">
            <v>-739</v>
          </cell>
        </row>
        <row r="513">
          <cell r="B513" t="str">
            <v>T110332</v>
          </cell>
        </row>
        <row r="514">
          <cell r="B514" t="str">
            <v>T110333</v>
          </cell>
          <cell r="J514">
            <v>257.19178721782862</v>
          </cell>
          <cell r="K514">
            <v>110</v>
          </cell>
          <cell r="L514">
            <v>362</v>
          </cell>
        </row>
        <row r="515">
          <cell r="B515" t="str">
            <v>T110334</v>
          </cell>
        </row>
        <row r="517">
          <cell r="B517" t="str">
            <v>T110340</v>
          </cell>
          <cell r="J517">
            <v>-866.26732433867801</v>
          </cell>
          <cell r="K517">
            <v>-866</v>
          </cell>
          <cell r="L517">
            <v>-801</v>
          </cell>
        </row>
        <row r="518">
          <cell r="B518" t="str">
            <v>T110341</v>
          </cell>
          <cell r="J518">
            <v>-167.56622542231736</v>
          </cell>
          <cell r="K518">
            <v>-83</v>
          </cell>
          <cell r="L518">
            <v>-165</v>
          </cell>
        </row>
        <row r="519">
          <cell r="B519" t="str">
            <v>T110342</v>
          </cell>
        </row>
        <row r="520">
          <cell r="B520" t="str">
            <v>T110343</v>
          </cell>
          <cell r="J520">
            <v>31.921729806400005</v>
          </cell>
          <cell r="K520">
            <v>17</v>
          </cell>
          <cell r="L520">
            <v>100</v>
          </cell>
        </row>
        <row r="521">
          <cell r="B521" t="str">
            <v>T110344</v>
          </cell>
        </row>
        <row r="523">
          <cell r="B523" t="str">
            <v>T110350</v>
          </cell>
          <cell r="L523">
            <v>-6</v>
          </cell>
        </row>
        <row r="524">
          <cell r="B524" t="str">
            <v>T110351</v>
          </cell>
        </row>
        <row r="525">
          <cell r="B525" t="str">
            <v>T110352</v>
          </cell>
        </row>
        <row r="526">
          <cell r="B526" t="str">
            <v>T110353</v>
          </cell>
        </row>
        <row r="527">
          <cell r="B527" t="str">
            <v>T110354</v>
          </cell>
        </row>
        <row r="529">
          <cell r="B529" t="str">
            <v>T110360</v>
          </cell>
          <cell r="J529">
            <v>-66.571273851065499</v>
          </cell>
          <cell r="K529">
            <v>-67</v>
          </cell>
          <cell r="L529">
            <v>-56</v>
          </cell>
        </row>
        <row r="530">
          <cell r="B530" t="str">
            <v>T110361</v>
          </cell>
          <cell r="J530">
            <v>-24.464591667860098</v>
          </cell>
          <cell r="K530">
            <v>-6</v>
          </cell>
          <cell r="L530">
            <v>-12</v>
          </cell>
        </row>
        <row r="531">
          <cell r="B531" t="str">
            <v>T110362</v>
          </cell>
        </row>
        <row r="532">
          <cell r="B532" t="str">
            <v>T110363</v>
          </cell>
          <cell r="J532">
            <v>3.2364963793142856</v>
          </cell>
          <cell r="K532">
            <v>2</v>
          </cell>
          <cell r="L532">
            <v>2</v>
          </cell>
        </row>
        <row r="533">
          <cell r="B533" t="str">
            <v>T110364</v>
          </cell>
        </row>
        <row r="536">
          <cell r="B536" t="str">
            <v>T100220</v>
          </cell>
          <cell r="L536">
            <v>55</v>
          </cell>
        </row>
        <row r="537">
          <cell r="B537" t="str">
            <v>T110410</v>
          </cell>
        </row>
        <row r="538">
          <cell r="B538" t="str">
            <v>T110420</v>
          </cell>
        </row>
        <row r="539">
          <cell r="B539" t="str">
            <v>T110430</v>
          </cell>
          <cell r="L539">
            <v>11</v>
          </cell>
        </row>
        <row r="540">
          <cell r="B540" t="str">
            <v>T110445</v>
          </cell>
          <cell r="K540">
            <v>81</v>
          </cell>
        </row>
        <row r="541">
          <cell r="B541" t="str">
            <v>T110440</v>
          </cell>
          <cell r="K541">
            <v>-81</v>
          </cell>
          <cell r="L541">
            <v>-67</v>
          </cell>
        </row>
        <row r="544">
          <cell r="B544" t="str">
            <v>T200110</v>
          </cell>
          <cell r="L544">
            <v>1</v>
          </cell>
        </row>
        <row r="545">
          <cell r="B545" t="str">
            <v>T200120</v>
          </cell>
          <cell r="L545">
            <v>-2</v>
          </cell>
        </row>
        <row r="546">
          <cell r="B546" t="str">
            <v>T200130</v>
          </cell>
          <cell r="J546">
            <v>36.839037420000004</v>
          </cell>
        </row>
        <row r="547">
          <cell r="B547" t="str">
            <v>T200140</v>
          </cell>
          <cell r="J547">
            <v>-39.494572999999995</v>
          </cell>
          <cell r="K547">
            <v>-92</v>
          </cell>
        </row>
        <row r="548">
          <cell r="B548" t="str">
            <v>T200210</v>
          </cell>
          <cell r="J548">
            <v>2.655535579999996</v>
          </cell>
          <cell r="K548">
            <v>92</v>
          </cell>
          <cell r="L548">
            <v>-1</v>
          </cell>
        </row>
        <row r="551">
          <cell r="B551" t="str">
            <v>T200310</v>
          </cell>
          <cell r="L551">
            <v>-649</v>
          </cell>
        </row>
        <row r="552">
          <cell r="B552" t="str">
            <v>T200320</v>
          </cell>
          <cell r="L552">
            <v>-589</v>
          </cell>
        </row>
        <row r="553">
          <cell r="B553" t="str">
            <v>T200330</v>
          </cell>
          <cell r="L553">
            <v>1238</v>
          </cell>
        </row>
        <row r="555">
          <cell r="B555" t="str">
            <v>T210110</v>
          </cell>
          <cell r="L555">
            <v>1</v>
          </cell>
        </row>
        <row r="557">
          <cell r="B557" t="str">
            <v>T210310</v>
          </cell>
          <cell r="L557">
            <v>-131</v>
          </cell>
        </row>
        <row r="558">
          <cell r="B558" t="str">
            <v>T210320</v>
          </cell>
          <cell r="L558">
            <v>-16</v>
          </cell>
        </row>
        <row r="559">
          <cell r="B559" t="str">
            <v>T210330</v>
          </cell>
          <cell r="L559">
            <v>163</v>
          </cell>
        </row>
        <row r="560">
          <cell r="B560" t="str">
            <v>T210340</v>
          </cell>
          <cell r="L560">
            <v>43</v>
          </cell>
        </row>
        <row r="561">
          <cell r="B561" t="str">
            <v>T210350</v>
          </cell>
          <cell r="L561">
            <v>-59</v>
          </cell>
        </row>
        <row r="562">
          <cell r="L562">
            <v>0</v>
          </cell>
        </row>
        <row r="563">
          <cell r="B563" t="str">
            <v>T225000</v>
          </cell>
          <cell r="K563">
            <v>1</v>
          </cell>
          <cell r="L563">
            <v>1</v>
          </cell>
        </row>
        <row r="565">
          <cell r="B565" t="str">
            <v>T400011</v>
          </cell>
          <cell r="J565">
            <v>6546.1756118909061</v>
          </cell>
          <cell r="L565">
            <v>3559</v>
          </cell>
        </row>
        <row r="566">
          <cell r="B566" t="str">
            <v>T400012</v>
          </cell>
          <cell r="J566">
            <v>-3278.3438810662715</v>
          </cell>
        </row>
        <row r="567">
          <cell r="B567" t="str">
            <v>T400013</v>
          </cell>
          <cell r="J567">
            <v>-2230.0800314758312</v>
          </cell>
          <cell r="L567">
            <v>-1610</v>
          </cell>
        </row>
        <row r="568">
          <cell r="B568" t="str">
            <v>T400019</v>
          </cell>
          <cell r="J568">
            <v>-16.369247148804057</v>
          </cell>
          <cell r="L568">
            <v>-285</v>
          </cell>
        </row>
        <row r="570">
          <cell r="B570" t="str">
            <v>T400021</v>
          </cell>
          <cell r="J570">
            <v>-204.571435028</v>
          </cell>
          <cell r="L570">
            <v>-730</v>
          </cell>
        </row>
        <row r="571">
          <cell r="B571" t="str">
            <v>T400022</v>
          </cell>
          <cell r="J571">
            <v>-295.13609140000005</v>
          </cell>
        </row>
        <row r="572">
          <cell r="B572" t="str">
            <v>T400023</v>
          </cell>
          <cell r="J572">
            <v>-1.1991303600000001</v>
          </cell>
          <cell r="L572">
            <v>-11</v>
          </cell>
        </row>
        <row r="573">
          <cell r="B573" t="str">
            <v>T400029</v>
          </cell>
          <cell r="J573">
            <v>-395.12407317000003</v>
          </cell>
          <cell r="L573">
            <v>-757</v>
          </cell>
        </row>
        <row r="575">
          <cell r="B575" t="str">
            <v>T400031</v>
          </cell>
        </row>
        <row r="576">
          <cell r="B576" t="str">
            <v>T400039</v>
          </cell>
          <cell r="J576">
            <v>-125.35172224199857</v>
          </cell>
          <cell r="L576">
            <v>-165</v>
          </cell>
        </row>
        <row r="579">
          <cell r="B579" t="str">
            <v>T400510</v>
          </cell>
          <cell r="J579">
            <v>-2312.98596933</v>
          </cell>
          <cell r="L579">
            <v>-3445</v>
          </cell>
        </row>
        <row r="580">
          <cell r="B580" t="str">
            <v>T400521</v>
          </cell>
          <cell r="J580">
            <v>204.42099999999999</v>
          </cell>
          <cell r="L580">
            <v>1090</v>
          </cell>
        </row>
        <row r="581">
          <cell r="B581" t="str">
            <v>T400522</v>
          </cell>
          <cell r="J581">
            <v>670.39200000000005</v>
          </cell>
        </row>
        <row r="582">
          <cell r="B582" t="str">
            <v>T400523</v>
          </cell>
          <cell r="J582">
            <v>24.096</v>
          </cell>
        </row>
        <row r="583">
          <cell r="B583" t="str">
            <v>T400531</v>
          </cell>
          <cell r="J583">
            <v>722.89400000000001</v>
          </cell>
          <cell r="K583">
            <v>-142</v>
          </cell>
          <cell r="L583">
            <v>1365</v>
          </cell>
        </row>
        <row r="584">
          <cell r="B584" t="str">
            <v>T400532</v>
          </cell>
          <cell r="J584">
            <v>0</v>
          </cell>
        </row>
        <row r="585">
          <cell r="B585" t="str">
            <v>T400533</v>
          </cell>
          <cell r="J585">
            <v>245.90199999999999</v>
          </cell>
        </row>
        <row r="586">
          <cell r="B586" t="str">
            <v>T400540</v>
          </cell>
          <cell r="J586">
            <v>600.70299999999997</v>
          </cell>
          <cell r="K586">
            <v>-94.192405063291133</v>
          </cell>
          <cell r="L586">
            <v>719</v>
          </cell>
        </row>
        <row r="587">
          <cell r="B587" t="str">
            <v>T400550</v>
          </cell>
          <cell r="J587">
            <v>-96.034999999999997</v>
          </cell>
        </row>
        <row r="588">
          <cell r="B588" t="str">
            <v>T400599</v>
          </cell>
          <cell r="J588">
            <v>403.65199999999999</v>
          </cell>
          <cell r="K588">
            <v>-1</v>
          </cell>
          <cell r="L588">
            <v>270</v>
          </cell>
        </row>
        <row r="591">
          <cell r="B591" t="str">
            <v>T410110</v>
          </cell>
          <cell r="J591">
            <v>-822.14</v>
          </cell>
          <cell r="L591">
            <v>1</v>
          </cell>
        </row>
        <row r="592">
          <cell r="B592" t="str">
            <v>T410121</v>
          </cell>
        </row>
        <row r="593">
          <cell r="B593" t="str">
            <v>T410122</v>
          </cell>
        </row>
        <row r="594">
          <cell r="B594" t="str">
            <v>T410123</v>
          </cell>
        </row>
        <row r="595">
          <cell r="B595" t="str">
            <v>T410131</v>
          </cell>
          <cell r="J595">
            <v>213.32900000000001</v>
          </cell>
          <cell r="K595">
            <v>142</v>
          </cell>
        </row>
        <row r="596">
          <cell r="B596" t="str">
            <v>T410132</v>
          </cell>
          <cell r="J596">
            <v>49.339056660000004</v>
          </cell>
        </row>
        <row r="597">
          <cell r="B597" t="str">
            <v>T410133</v>
          </cell>
          <cell r="J597">
            <v>65.039215470000002</v>
          </cell>
        </row>
        <row r="598">
          <cell r="B598" t="str">
            <v>T410141</v>
          </cell>
          <cell r="J598">
            <v>0</v>
          </cell>
          <cell r="K598">
            <v>94.192405063291133</v>
          </cell>
        </row>
        <row r="599">
          <cell r="B599" t="str">
            <v>T410142</v>
          </cell>
          <cell r="J599">
            <v>7.0490000000000004</v>
          </cell>
        </row>
        <row r="600">
          <cell r="B600" t="str">
            <v>T410143</v>
          </cell>
          <cell r="J600">
            <v>1.9670000000000001</v>
          </cell>
        </row>
        <row r="601">
          <cell r="B601" t="str">
            <v>T410144</v>
          </cell>
          <cell r="J601">
            <v>100.33</v>
          </cell>
        </row>
        <row r="602">
          <cell r="B602" t="str">
            <v>T410145</v>
          </cell>
          <cell r="J602">
            <v>8.5809999999999995</v>
          </cell>
        </row>
        <row r="603">
          <cell r="B603" t="str">
            <v>T410146</v>
          </cell>
          <cell r="J603">
            <v>6.4022260800000002</v>
          </cell>
        </row>
        <row r="604">
          <cell r="B604" t="str">
            <v>T410147</v>
          </cell>
          <cell r="J604">
            <v>14.654</v>
          </cell>
        </row>
        <row r="605">
          <cell r="B605" t="str">
            <v>T410148</v>
          </cell>
          <cell r="J605">
            <v>101.99</v>
          </cell>
        </row>
        <row r="606">
          <cell r="B606" t="str">
            <v>T410149</v>
          </cell>
          <cell r="J606">
            <v>17.236999999999998</v>
          </cell>
        </row>
        <row r="607">
          <cell r="B607" t="str">
            <v>T410150</v>
          </cell>
          <cell r="J607">
            <v>187.80703999000002</v>
          </cell>
        </row>
        <row r="608">
          <cell r="B608" t="str">
            <v>T410199</v>
          </cell>
          <cell r="J608">
            <v>108.74681961</v>
          </cell>
        </row>
        <row r="611">
          <cell r="B611" t="str">
            <v>T410210</v>
          </cell>
          <cell r="J611">
            <v>-422.41639048000002</v>
          </cell>
        </row>
        <row r="612">
          <cell r="B612" t="str">
            <v>T410220</v>
          </cell>
          <cell r="J612">
            <v>0</v>
          </cell>
        </row>
        <row r="613">
          <cell r="B613" t="str">
            <v>T410230</v>
          </cell>
          <cell r="J613">
            <v>11.006</v>
          </cell>
        </row>
        <row r="614">
          <cell r="B614" t="str">
            <v>T410240</v>
          </cell>
          <cell r="J614">
            <v>0</v>
          </cell>
        </row>
        <row r="615">
          <cell r="B615" t="str">
            <v>T410250</v>
          </cell>
          <cell r="J615">
            <v>0</v>
          </cell>
        </row>
        <row r="616">
          <cell r="B616" t="str">
            <v>T410260</v>
          </cell>
          <cell r="J616">
            <v>0</v>
          </cell>
        </row>
        <row r="617">
          <cell r="B617" t="str">
            <v>T410270</v>
          </cell>
          <cell r="J617">
            <v>0</v>
          </cell>
        </row>
        <row r="618">
          <cell r="B618" t="str">
            <v>T410299</v>
          </cell>
          <cell r="J618">
            <v>57.334000000000003</v>
          </cell>
        </row>
        <row r="621">
          <cell r="B621" t="str">
            <v>T405120</v>
          </cell>
          <cell r="J621">
            <v>0</v>
          </cell>
        </row>
        <row r="622">
          <cell r="B622" t="str">
            <v>T405130</v>
          </cell>
          <cell r="J622">
            <v>-28.32988718</v>
          </cell>
        </row>
        <row r="623">
          <cell r="B623" t="str">
            <v>T405140</v>
          </cell>
          <cell r="J623">
            <v>22.751654290000001</v>
          </cell>
        </row>
        <row r="624">
          <cell r="B624" t="str">
            <v>T405150</v>
          </cell>
          <cell r="J624">
            <v>-183.72470715999998</v>
          </cell>
          <cell r="L624">
            <v>1</v>
          </cell>
        </row>
        <row r="627">
          <cell r="B627" t="str">
            <v>T410311</v>
          </cell>
          <cell r="J627">
            <v>-4.6963999999860562E-4</v>
          </cell>
          <cell r="L627">
            <v>-1</v>
          </cell>
        </row>
        <row r="628">
          <cell r="B628" t="str">
            <v>T410312</v>
          </cell>
          <cell r="J628">
            <v>-2.5151999999994956E-4</v>
          </cell>
          <cell r="L628">
            <v>43</v>
          </cell>
        </row>
        <row r="629">
          <cell r="B629" t="str">
            <v>T410320</v>
          </cell>
          <cell r="J629">
            <v>5.065000000004094E-5</v>
          </cell>
          <cell r="L629">
            <v>-1</v>
          </cell>
        </row>
        <row r="630">
          <cell r="B630" t="str">
            <v>T410331</v>
          </cell>
          <cell r="J630">
            <v>-0.35588220000000004</v>
          </cell>
          <cell r="L630">
            <v>0</v>
          </cell>
        </row>
        <row r="631">
          <cell r="B631" t="str">
            <v>T410332</v>
          </cell>
          <cell r="J631">
            <v>1.949E-2</v>
          </cell>
          <cell r="L631">
            <v>-15</v>
          </cell>
        </row>
        <row r="632">
          <cell r="B632" t="str">
            <v>T410335</v>
          </cell>
          <cell r="J632">
            <v>0</v>
          </cell>
          <cell r="L632">
            <v>71</v>
          </cell>
        </row>
        <row r="633">
          <cell r="B633" t="str">
            <v>T410340</v>
          </cell>
          <cell r="J633">
            <v>0</v>
          </cell>
          <cell r="L633">
            <v>-98</v>
          </cell>
        </row>
        <row r="634">
          <cell r="B634" t="str">
            <v>T410350</v>
          </cell>
          <cell r="J634">
            <v>20.707229480000855</v>
          </cell>
        </row>
        <row r="635">
          <cell r="B635" t="str">
            <v>T410360</v>
          </cell>
          <cell r="J635">
            <v>0</v>
          </cell>
        </row>
        <row r="637">
          <cell r="B637" t="str">
            <v>T430010</v>
          </cell>
          <cell r="L637">
            <v>-1</v>
          </cell>
        </row>
        <row r="638">
          <cell r="B638" t="str">
            <v>T430020</v>
          </cell>
          <cell r="L638">
            <v>2</v>
          </cell>
        </row>
        <row r="640">
          <cell r="E640">
            <v>0</v>
          </cell>
          <cell r="F640">
            <v>0</v>
          </cell>
          <cell r="G640">
            <v>0</v>
          </cell>
          <cell r="H640">
            <v>0</v>
          </cell>
          <cell r="I640">
            <v>0</v>
          </cell>
          <cell r="J640">
            <v>0.36112552000344778</v>
          </cell>
          <cell r="K640">
            <v>0</v>
          </cell>
          <cell r="L640">
            <v>-2</v>
          </cell>
          <cell r="M640">
            <v>0</v>
          </cell>
        </row>
        <row r="642">
          <cell r="B642" t="str">
            <v>T200320</v>
          </cell>
          <cell r="I642">
            <v>0</v>
          </cell>
          <cell r="J642">
            <v>-37.296764403018997</v>
          </cell>
          <cell r="K642">
            <v>-15</v>
          </cell>
        </row>
        <row r="643">
          <cell r="B643" t="str">
            <v>T210220</v>
          </cell>
          <cell r="J643">
            <v>37.296764403018997</v>
          </cell>
          <cell r="K643">
            <v>15</v>
          </cell>
        </row>
        <row r="645">
          <cell r="E645">
            <v>0</v>
          </cell>
          <cell r="F645">
            <v>0</v>
          </cell>
          <cell r="G645">
            <v>0</v>
          </cell>
          <cell r="H645">
            <v>0</v>
          </cell>
          <cell r="I645">
            <v>0</v>
          </cell>
          <cell r="J645">
            <v>0</v>
          </cell>
          <cell r="K645">
            <v>0</v>
          </cell>
          <cell r="L645">
            <v>0</v>
          </cell>
          <cell r="M645">
            <v>0</v>
          </cell>
        </row>
        <row r="648">
          <cell r="E648">
            <v>0</v>
          </cell>
          <cell r="F648">
            <v>0</v>
          </cell>
          <cell r="G648">
            <v>0</v>
          </cell>
          <cell r="H648">
            <v>0</v>
          </cell>
          <cell r="I648">
            <v>0</v>
          </cell>
          <cell r="J648">
            <v>0</v>
          </cell>
          <cell r="K648">
            <v>0</v>
          </cell>
          <cell r="L648">
            <v>0</v>
          </cell>
          <cell r="M648">
            <v>0</v>
          </cell>
        </row>
        <row r="652">
          <cell r="B652" t="str">
            <v>T100351</v>
          </cell>
          <cell r="E652" t="str">
            <v xml:space="preserve"> </v>
          </cell>
          <cell r="L652">
            <v>-106</v>
          </cell>
        </row>
        <row r="653">
          <cell r="B653" t="str">
            <v>T200110</v>
          </cell>
          <cell r="E653" t="str">
            <v xml:space="preserve"> </v>
          </cell>
          <cell r="L653">
            <v>106</v>
          </cell>
        </row>
        <row r="654">
          <cell r="B654" t="str">
            <v>T405150</v>
          </cell>
          <cell r="E654" t="str">
            <v xml:space="preserve"> </v>
          </cell>
          <cell r="L654">
            <v>26</v>
          </cell>
        </row>
        <row r="655">
          <cell r="B655" t="str">
            <v>T410335</v>
          </cell>
          <cell r="E655" t="str">
            <v xml:space="preserve"> </v>
          </cell>
          <cell r="L655">
            <v>-26</v>
          </cell>
        </row>
        <row r="656">
          <cell r="B656" t="str">
            <v>T410210</v>
          </cell>
        </row>
        <row r="658">
          <cell r="B658" t="str">
            <v>T400599</v>
          </cell>
          <cell r="J658">
            <v>-76.668796610169508</v>
          </cell>
        </row>
        <row r="659">
          <cell r="B659" t="str">
            <v>T400510</v>
          </cell>
          <cell r="J659">
            <v>-1.6274635593220339</v>
          </cell>
        </row>
        <row r="660">
          <cell r="B660" t="str">
            <v>T100311</v>
          </cell>
          <cell r="J660">
            <v>-45.070610000000002</v>
          </cell>
        </row>
        <row r="661">
          <cell r="B661" t="str">
            <v>T410311</v>
          </cell>
          <cell r="J661">
            <v>-3.5409999999999999</v>
          </cell>
        </row>
        <row r="662">
          <cell r="B662" t="str">
            <v>T100210</v>
          </cell>
          <cell r="J662">
            <v>-67.2</v>
          </cell>
        </row>
        <row r="663">
          <cell r="B663" t="str">
            <v>T100220</v>
          </cell>
          <cell r="J663">
            <v>-0.5</v>
          </cell>
        </row>
        <row r="664">
          <cell r="B664" t="str">
            <v>T100351</v>
          </cell>
          <cell r="J664">
            <v>-9.9000000000000005E-2</v>
          </cell>
        </row>
        <row r="666">
          <cell r="B666" t="str">
            <v>T400599</v>
          </cell>
          <cell r="I666">
            <v>-79.765500000000003</v>
          </cell>
        </row>
        <row r="667">
          <cell r="B667" t="str">
            <v>T410148</v>
          </cell>
          <cell r="I667">
            <v>-29.818999999999999</v>
          </cell>
        </row>
        <row r="668">
          <cell r="B668" t="str">
            <v>T410280</v>
          </cell>
          <cell r="I668">
            <v>-1.4319999999999999</v>
          </cell>
        </row>
        <row r="669">
          <cell r="B669" t="str">
            <v>T400510</v>
          </cell>
          <cell r="I669">
            <v>-444.69049999999999</v>
          </cell>
        </row>
        <row r="670">
          <cell r="B670" t="str">
            <v>T100311</v>
          </cell>
          <cell r="I670">
            <v>-713.06200000000001</v>
          </cell>
        </row>
        <row r="671">
          <cell r="B671" t="str">
            <v>T410311</v>
          </cell>
          <cell r="I671">
            <v>-3.9729999999999999</v>
          </cell>
        </row>
        <row r="672">
          <cell r="B672" t="str">
            <v>T100210</v>
          </cell>
          <cell r="I672">
            <v>-15.401</v>
          </cell>
        </row>
        <row r="673">
          <cell r="B673" t="str">
            <v>T100220</v>
          </cell>
          <cell r="I673">
            <v>-66.703999999999994</v>
          </cell>
        </row>
        <row r="674">
          <cell r="B674" t="str">
            <v>T133340</v>
          </cell>
          <cell r="I674">
            <v>-2.4910000000000001</v>
          </cell>
        </row>
        <row r="675">
          <cell r="B675" t="str">
            <v>T110251</v>
          </cell>
          <cell r="I675">
            <v>-21.62</v>
          </cell>
        </row>
        <row r="676">
          <cell r="B676" t="str">
            <v>T110232</v>
          </cell>
          <cell r="I676">
            <v>-1.538</v>
          </cell>
        </row>
        <row r="677">
          <cell r="B677" t="str">
            <v>T100351</v>
          </cell>
          <cell r="I677">
            <v>-0.23799999999999999</v>
          </cell>
        </row>
        <row r="679">
          <cell r="B679" t="str">
            <v>T400039</v>
          </cell>
          <cell r="I679">
            <v>131.2645</v>
          </cell>
        </row>
        <row r="680">
          <cell r="B680" t="str">
            <v>T405150</v>
          </cell>
          <cell r="I680">
            <v>3.0125000000000002</v>
          </cell>
        </row>
        <row r="681">
          <cell r="B681" t="str">
            <v>T410350</v>
          </cell>
          <cell r="I681">
            <v>0</v>
          </cell>
        </row>
        <row r="682">
          <cell r="B682" t="str">
            <v>T200110</v>
          </cell>
          <cell r="I682">
            <v>713.06200000000001</v>
          </cell>
        </row>
        <row r="683">
          <cell r="B683" t="str">
            <v>T410312</v>
          </cell>
          <cell r="I683">
            <v>3.9729999999999999</v>
          </cell>
        </row>
        <row r="684">
          <cell r="B684" t="str">
            <v>T200330</v>
          </cell>
          <cell r="I684">
            <v>73.638999999999996</v>
          </cell>
        </row>
        <row r="685">
          <cell r="B685" t="str">
            <v>T200130</v>
          </cell>
          <cell r="I685">
            <v>2.4910000000000001</v>
          </cell>
        </row>
        <row r="686">
          <cell r="B686" t="str">
            <v>T400011</v>
          </cell>
          <cell r="I686">
            <v>23.968</v>
          </cell>
        </row>
        <row r="687">
          <cell r="B687" t="str">
            <v>T400012</v>
          </cell>
          <cell r="I687">
            <v>357.44499999999999</v>
          </cell>
        </row>
        <row r="688">
          <cell r="B688" t="str">
            <v>T400013</v>
          </cell>
          <cell r="I688">
            <v>63.174999999999997</v>
          </cell>
        </row>
        <row r="689">
          <cell r="B689" t="str">
            <v>T200310</v>
          </cell>
          <cell r="I689">
            <v>8.7040000000000006</v>
          </cell>
        </row>
        <row r="692">
          <cell r="B692" t="str">
            <v>T400039</v>
          </cell>
          <cell r="J692">
            <v>78.296260169491546</v>
          </cell>
        </row>
        <row r="693">
          <cell r="B693" t="str">
            <v>T200110</v>
          </cell>
          <cell r="J693">
            <v>43.51961</v>
          </cell>
        </row>
        <row r="694">
          <cell r="B694" t="str">
            <v>T410312</v>
          </cell>
          <cell r="J694">
            <v>3.5409999999999999</v>
          </cell>
        </row>
        <row r="695">
          <cell r="B695" t="str">
            <v>T200330</v>
          </cell>
          <cell r="J695">
            <v>67.972999999999999</v>
          </cell>
        </row>
        <row r="696">
          <cell r="B696" t="str">
            <v>T200130</v>
          </cell>
          <cell r="J696">
            <v>1.377</v>
          </cell>
        </row>
        <row r="698">
          <cell r="E698">
            <v>0</v>
          </cell>
          <cell r="F698">
            <v>0</v>
          </cell>
          <cell r="G698">
            <v>0</v>
          </cell>
          <cell r="H698">
            <v>0</v>
          </cell>
          <cell r="I698">
            <v>9.2370555648813024E-14</v>
          </cell>
          <cell r="J698">
            <v>4.6629367034256575E-15</v>
          </cell>
          <cell r="K698">
            <v>0</v>
          </cell>
          <cell r="L698">
            <v>0</v>
          </cell>
          <cell r="M698">
            <v>0</v>
          </cell>
        </row>
        <row r="701">
          <cell r="B701" t="str">
            <v>T100311</v>
          </cell>
          <cell r="L701">
            <v>-1</v>
          </cell>
        </row>
        <row r="702">
          <cell r="B702" t="str">
            <v>T100351</v>
          </cell>
          <cell r="L702">
            <v>-17</v>
          </cell>
        </row>
        <row r="703">
          <cell r="B703" t="str">
            <v>T100210</v>
          </cell>
          <cell r="L703">
            <v>-18</v>
          </cell>
        </row>
        <row r="704">
          <cell r="B704" t="str">
            <v>T220310</v>
          </cell>
          <cell r="I704">
            <v>1.12E-2</v>
          </cell>
          <cell r="J704">
            <v>1.1199999999999998E-2</v>
          </cell>
        </row>
        <row r="705">
          <cell r="B705" t="str">
            <v>T220100</v>
          </cell>
          <cell r="I705">
            <v>8.0000000000000002E-3</v>
          </cell>
          <cell r="J705">
            <v>8.0000000000000002E-3</v>
          </cell>
        </row>
        <row r="706">
          <cell r="B706" t="str">
            <v>T110450</v>
          </cell>
          <cell r="I706">
            <v>-1.9199999999999998E-2</v>
          </cell>
          <cell r="J706">
            <v>-1.9199999999999998E-2</v>
          </cell>
        </row>
        <row r="707">
          <cell r="B707" t="str">
            <v>T200330</v>
          </cell>
          <cell r="L707">
            <v>35</v>
          </cell>
        </row>
        <row r="708">
          <cell r="B708" t="str">
            <v>T200110</v>
          </cell>
          <cell r="L708">
            <v>1</v>
          </cell>
        </row>
        <row r="711">
          <cell r="E711">
            <v>0</v>
          </cell>
          <cell r="F711">
            <v>0</v>
          </cell>
          <cell r="G711">
            <v>0</v>
          </cell>
          <cell r="H711">
            <v>0</v>
          </cell>
          <cell r="I711">
            <v>0</v>
          </cell>
          <cell r="J711">
            <v>0</v>
          </cell>
          <cell r="K711">
            <v>0</v>
          </cell>
          <cell r="L711">
            <v>0</v>
          </cell>
          <cell r="M711">
            <v>0</v>
          </cell>
        </row>
        <row r="714">
          <cell r="B714" t="str">
            <v>T100311</v>
          </cell>
          <cell r="L714">
            <v>-29</v>
          </cell>
        </row>
        <row r="715">
          <cell r="B715" t="str">
            <v>T200110</v>
          </cell>
          <cell r="L715">
            <v>29</v>
          </cell>
        </row>
        <row r="716">
          <cell r="B716" t="str">
            <v>T110450</v>
          </cell>
          <cell r="I716">
            <v>-41.649000000000001</v>
          </cell>
          <cell r="J716">
            <v>-41.649000000000001</v>
          </cell>
        </row>
        <row r="717">
          <cell r="B717" t="str">
            <v>T225000</v>
          </cell>
          <cell r="I717">
            <v>-1.4707172388397272</v>
          </cell>
          <cell r="J717">
            <v>-1.4709394257347002</v>
          </cell>
          <cell r="L717">
            <v>-32</v>
          </cell>
        </row>
        <row r="718">
          <cell r="B718" t="str">
            <v>T220310</v>
          </cell>
          <cell r="I718">
            <v>41.640999999999998</v>
          </cell>
          <cell r="J718">
            <v>41.649000000000001</v>
          </cell>
          <cell r="L718">
            <v>28</v>
          </cell>
        </row>
        <row r="719">
          <cell r="B719" t="str">
            <v>T450000</v>
          </cell>
          <cell r="I719">
            <v>1.4707172388397272</v>
          </cell>
          <cell r="J719">
            <v>1.4709394257347002</v>
          </cell>
          <cell r="L719">
            <v>4</v>
          </cell>
        </row>
        <row r="720">
          <cell r="B720" t="str">
            <v>T220100</v>
          </cell>
          <cell r="I720">
            <v>8.0000000000000002E-3</v>
          </cell>
        </row>
        <row r="721">
          <cell r="B721" t="str">
            <v>T405150</v>
          </cell>
          <cell r="L721">
            <v>13</v>
          </cell>
        </row>
        <row r="722">
          <cell r="B722" t="str">
            <v>T410311</v>
          </cell>
          <cell r="L722">
            <v>-22</v>
          </cell>
        </row>
        <row r="723">
          <cell r="B723" t="str">
            <v>T410312</v>
          </cell>
          <cell r="L723">
            <v>9</v>
          </cell>
        </row>
        <row r="726">
          <cell r="E726">
            <v>0</v>
          </cell>
          <cell r="F726">
            <v>0</v>
          </cell>
          <cell r="G726">
            <v>0</v>
          </cell>
          <cell r="H726">
            <v>0</v>
          </cell>
          <cell r="I726">
            <v>-8.9511731360403246E-16</v>
          </cell>
          <cell r="J726">
            <v>0</v>
          </cell>
          <cell r="K726">
            <v>0</v>
          </cell>
          <cell r="L726">
            <v>0</v>
          </cell>
          <cell r="M726">
            <v>0</v>
          </cell>
        </row>
        <row r="729">
          <cell r="B729" t="str">
            <v>T225000</v>
          </cell>
          <cell r="I729">
            <v>-0.7599055814223693</v>
          </cell>
          <cell r="J729">
            <v>-8.3196859376297005E-2</v>
          </cell>
          <cell r="L729">
            <v>-16</v>
          </cell>
        </row>
        <row r="730">
          <cell r="B730" t="str">
            <v>T450000</v>
          </cell>
          <cell r="I730">
            <v>0.75990558142236664</v>
          </cell>
          <cell r="J730">
            <v>8.3196859376297005E-2</v>
          </cell>
          <cell r="L730">
            <v>-1</v>
          </cell>
        </row>
        <row r="731">
          <cell r="B731" t="str">
            <v>T110450</v>
          </cell>
          <cell r="I731">
            <v>-24.251999999999999</v>
          </cell>
          <cell r="J731">
            <v>-24.251999999999999</v>
          </cell>
        </row>
        <row r="732">
          <cell r="B732" t="str">
            <v>T110430</v>
          </cell>
          <cell r="L732">
            <v>-24</v>
          </cell>
        </row>
        <row r="733">
          <cell r="B733" t="str">
            <v>T220310</v>
          </cell>
          <cell r="I733">
            <v>23.53068119133091</v>
          </cell>
          <cell r="J733">
            <v>23.530681191330899</v>
          </cell>
          <cell r="L733">
            <v>40</v>
          </cell>
        </row>
        <row r="734">
          <cell r="B734" t="str">
            <v>T220100</v>
          </cell>
          <cell r="I734">
            <v>0.72131880866908815</v>
          </cell>
          <cell r="J734">
            <v>0.72131880866908793</v>
          </cell>
          <cell r="L734">
            <v>1</v>
          </cell>
        </row>
        <row r="737">
          <cell r="E737">
            <v>0</v>
          </cell>
          <cell r="F737">
            <v>0</v>
          </cell>
          <cell r="G737">
            <v>0</v>
          </cell>
          <cell r="H737">
            <v>0</v>
          </cell>
          <cell r="I737">
            <v>-4.5519144009631418E-15</v>
          </cell>
          <cell r="J737">
            <v>-1.1879386363489175E-14</v>
          </cell>
          <cell r="K737">
            <v>0</v>
          </cell>
          <cell r="L737">
            <v>0</v>
          </cell>
          <cell r="M737">
            <v>0</v>
          </cell>
        </row>
        <row r="740">
          <cell r="B740" t="str">
            <v>T400039</v>
          </cell>
          <cell r="L740">
            <v>14</v>
          </cell>
        </row>
        <row r="741">
          <cell r="B741" t="str">
            <v>T400510</v>
          </cell>
          <cell r="L741">
            <v>-14</v>
          </cell>
        </row>
        <row r="742">
          <cell r="B742" t="str">
            <v>T405150</v>
          </cell>
          <cell r="L742">
            <v>1</v>
          </cell>
        </row>
        <row r="743">
          <cell r="B743" t="str">
            <v>T410210</v>
          </cell>
          <cell r="L743">
            <v>-1</v>
          </cell>
        </row>
        <row r="744">
          <cell r="B744" t="str">
            <v>T110450</v>
          </cell>
          <cell r="I744">
            <v>-15.000999999999999</v>
          </cell>
          <cell r="J744">
            <v>-15.000999999999999</v>
          </cell>
          <cell r="L744" t="str">
            <v xml:space="preserve"> </v>
          </cell>
        </row>
        <row r="745">
          <cell r="B745" t="str">
            <v>T100311</v>
          </cell>
          <cell r="L745">
            <v>-2</v>
          </cell>
        </row>
        <row r="746">
          <cell r="B746" t="str">
            <v>T200110</v>
          </cell>
          <cell r="L746">
            <v>2</v>
          </cell>
        </row>
        <row r="747">
          <cell r="B747" t="str">
            <v>T110430</v>
          </cell>
          <cell r="L747">
            <v>-15</v>
          </cell>
        </row>
        <row r="748">
          <cell r="B748" t="str">
            <v>T220100</v>
          </cell>
          <cell r="I748">
            <v>9.8417733962563325</v>
          </cell>
          <cell r="J748">
            <v>9.8417733962563307</v>
          </cell>
          <cell r="L748">
            <v>8</v>
          </cell>
        </row>
        <row r="749">
          <cell r="B749" t="str">
            <v>T220310</v>
          </cell>
          <cell r="I749">
            <v>5.1592266037436687</v>
          </cell>
          <cell r="J749">
            <v>5.1592266037436705</v>
          </cell>
          <cell r="L749">
            <v>7</v>
          </cell>
        </row>
        <row r="752">
          <cell r="E752">
            <v>0</v>
          </cell>
          <cell r="F752">
            <v>0</v>
          </cell>
          <cell r="G752">
            <v>0</v>
          </cell>
          <cell r="H752">
            <v>0</v>
          </cell>
          <cell r="I752">
            <v>0</v>
          </cell>
          <cell r="J752">
            <v>0</v>
          </cell>
          <cell r="K752">
            <v>0</v>
          </cell>
          <cell r="L752">
            <v>0</v>
          </cell>
          <cell r="M752">
            <v>0</v>
          </cell>
        </row>
        <row r="755">
          <cell r="B755" t="str">
            <v>T110450</v>
          </cell>
          <cell r="I755">
            <v>-5.8125831548399995</v>
          </cell>
        </row>
        <row r="756">
          <cell r="B756" t="str">
            <v>T220100</v>
          </cell>
          <cell r="I756">
            <v>5.8125831548399995</v>
          </cell>
        </row>
        <row r="759">
          <cell r="E759">
            <v>0</v>
          </cell>
          <cell r="F759">
            <v>0</v>
          </cell>
          <cell r="G759">
            <v>0</v>
          </cell>
          <cell r="H759">
            <v>0</v>
          </cell>
          <cell r="I759">
            <v>0</v>
          </cell>
          <cell r="J759">
            <v>0</v>
          </cell>
          <cell r="K759">
            <v>0</v>
          </cell>
          <cell r="L759">
            <v>0</v>
          </cell>
          <cell r="M759">
            <v>0</v>
          </cell>
        </row>
        <row r="762">
          <cell r="B762" t="str">
            <v>T110430</v>
          </cell>
          <cell r="L762">
            <v>-45</v>
          </cell>
        </row>
        <row r="763">
          <cell r="B763" t="str">
            <v>T110450</v>
          </cell>
          <cell r="I763">
            <v>-43.934259100000013</v>
          </cell>
          <cell r="J763">
            <v>-43.933399999999999</v>
          </cell>
        </row>
        <row r="764">
          <cell r="B764" t="str">
            <v>T220100</v>
          </cell>
          <cell r="I764">
            <v>41.735259999999997</v>
          </cell>
          <cell r="J764">
            <v>43.773680999999996</v>
          </cell>
          <cell r="L764">
            <v>42</v>
          </cell>
        </row>
        <row r="765">
          <cell r="B765" t="str">
            <v>T220310</v>
          </cell>
          <cell r="I765">
            <v>2.1989991000000155</v>
          </cell>
          <cell r="J765">
            <v>3</v>
          </cell>
          <cell r="L765">
            <v>2</v>
          </cell>
        </row>
        <row r="766">
          <cell r="B766" t="str">
            <v>T410350</v>
          </cell>
          <cell r="J766">
            <v>-2.8402809999999974</v>
          </cell>
        </row>
        <row r="767">
          <cell r="B767" t="str">
            <v>T405150</v>
          </cell>
          <cell r="L767">
            <v>1</v>
          </cell>
        </row>
        <row r="770">
          <cell r="E770">
            <v>0</v>
          </cell>
          <cell r="F770">
            <v>0</v>
          </cell>
          <cell r="G770">
            <v>0</v>
          </cell>
          <cell r="H770">
            <v>0</v>
          </cell>
          <cell r="I770">
            <v>0</v>
          </cell>
          <cell r="J770">
            <v>0</v>
          </cell>
          <cell r="K770">
            <v>0</v>
          </cell>
          <cell r="L770">
            <v>0</v>
          </cell>
          <cell r="M770">
            <v>0</v>
          </cell>
        </row>
        <row r="773">
          <cell r="B773" t="str">
            <v>T100410</v>
          </cell>
          <cell r="J773">
            <v>5.3159999999999998</v>
          </cell>
        </row>
        <row r="774">
          <cell r="B774" t="str">
            <v>T200110</v>
          </cell>
          <cell r="J774">
            <v>-5.3159999999999998</v>
          </cell>
        </row>
        <row r="776">
          <cell r="B776" t="str">
            <v>T400599</v>
          </cell>
          <cell r="J776">
            <v>16.908000000000001</v>
          </cell>
        </row>
        <row r="777">
          <cell r="B777" t="str">
            <v>T200110</v>
          </cell>
          <cell r="J777">
            <v>-16.908000000000001</v>
          </cell>
        </row>
        <row r="779">
          <cell r="B779" t="str">
            <v>T200110</v>
          </cell>
          <cell r="J779">
            <v>145.084</v>
          </cell>
        </row>
        <row r="780">
          <cell r="B780" t="str">
            <v>T200130</v>
          </cell>
          <cell r="J780">
            <v>15.962999999999999</v>
          </cell>
        </row>
        <row r="781">
          <cell r="B781" t="str">
            <v>T100311</v>
          </cell>
          <cell r="J781">
            <v>-161.047</v>
          </cell>
        </row>
        <row r="783">
          <cell r="B783" t="str">
            <v>T200110</v>
          </cell>
          <cell r="J783">
            <v>25.09</v>
          </cell>
        </row>
        <row r="784">
          <cell r="B784" t="str">
            <v>T100311</v>
          </cell>
          <cell r="J784">
            <v>-25.09</v>
          </cell>
        </row>
        <row r="786">
          <cell r="B786" t="str">
            <v>T400039</v>
          </cell>
          <cell r="I786">
            <v>467.27296942372885</v>
          </cell>
          <cell r="J786">
            <v>204.41186440677964</v>
          </cell>
        </row>
        <row r="787">
          <cell r="B787" t="str">
            <v>T400599</v>
          </cell>
          <cell r="J787">
            <v>-202.10913840384208</v>
          </cell>
        </row>
        <row r="788">
          <cell r="B788" t="str">
            <v>T100415</v>
          </cell>
          <cell r="J788">
            <v>-0.98132849416867396</v>
          </cell>
        </row>
        <row r="789">
          <cell r="B789" t="str">
            <v>T100410</v>
          </cell>
          <cell r="I789">
            <v>-1.2580213826628242</v>
          </cell>
          <cell r="J789">
            <v>-1.3213975087689414</v>
          </cell>
        </row>
        <row r="791">
          <cell r="B791" t="str">
            <v>T110450</v>
          </cell>
          <cell r="I791">
            <v>-10</v>
          </cell>
        </row>
        <row r="792">
          <cell r="B792" t="str">
            <v>T220100</v>
          </cell>
          <cell r="I792">
            <v>10</v>
          </cell>
        </row>
        <row r="793">
          <cell r="B793" t="str">
            <v>T405150</v>
          </cell>
          <cell r="I793">
            <v>1.2580213826628324</v>
          </cell>
        </row>
        <row r="794">
          <cell r="B794" t="str">
            <v>T400039</v>
          </cell>
          <cell r="J794">
            <v>262.048</v>
          </cell>
        </row>
        <row r="795">
          <cell r="B795" t="str">
            <v>T400599</v>
          </cell>
          <cell r="J795">
            <v>-144.07969157813915</v>
          </cell>
        </row>
        <row r="796">
          <cell r="B796" t="str">
            <v>T400510</v>
          </cell>
          <cell r="I796">
            <v>-57.611902912748974</v>
          </cell>
          <cell r="J796">
            <v>-94.523444459180254</v>
          </cell>
        </row>
        <row r="797">
          <cell r="B797" t="str">
            <v>T400531</v>
          </cell>
          <cell r="I797">
            <v>51.985533647731536</v>
          </cell>
        </row>
        <row r="798">
          <cell r="B798" t="str">
            <v>T400599</v>
          </cell>
          <cell r="I798">
            <v>-420.06453721066873</v>
          </cell>
        </row>
        <row r="799">
          <cell r="B799" t="str">
            <v>T410110</v>
          </cell>
          <cell r="I799">
            <v>3.5674230612979549</v>
          </cell>
          <cell r="J799">
            <v>-11.241777673090267</v>
          </cell>
        </row>
        <row r="800">
          <cell r="B800" t="str">
            <v>T410131</v>
          </cell>
          <cell r="I800">
            <v>10.77561126067426</v>
          </cell>
        </row>
        <row r="801">
          <cell r="B801" t="str">
            <v>T410199</v>
          </cell>
          <cell r="I801">
            <v>-48.905058870851718</v>
          </cell>
        </row>
        <row r="802">
          <cell r="B802" t="str">
            <v>T410299</v>
          </cell>
          <cell r="I802">
            <v>-3.9013759773049812E-3</v>
          </cell>
        </row>
        <row r="803">
          <cell r="B803" t="str">
            <v>T400510</v>
          </cell>
          <cell r="J803">
            <v>-2.0466344575183215</v>
          </cell>
        </row>
        <row r="804">
          <cell r="B804" t="str">
            <v>T110214</v>
          </cell>
          <cell r="I804">
            <v>-7.0161370231858458</v>
          </cell>
        </row>
        <row r="805">
          <cell r="B805" t="str">
            <v>T110232</v>
          </cell>
          <cell r="J805">
            <v>-10.156451832072008</v>
          </cell>
        </row>
        <row r="808">
          <cell r="E808">
            <v>0</v>
          </cell>
          <cell r="F808">
            <v>0</v>
          </cell>
          <cell r="G808">
            <v>0</v>
          </cell>
          <cell r="H808">
            <v>0</v>
          </cell>
          <cell r="I808">
            <v>2.5757174171303632E-14</v>
          </cell>
          <cell r="J808">
            <v>-5.3290705182007514E-14</v>
          </cell>
          <cell r="K808">
            <v>0</v>
          </cell>
          <cell r="L808">
            <v>0</v>
          </cell>
          <cell r="M808">
            <v>0</v>
          </cell>
        </row>
        <row r="811">
          <cell r="B811" t="str">
            <v>T110430</v>
          </cell>
          <cell r="L811">
            <v>-23</v>
          </cell>
        </row>
        <row r="812">
          <cell r="B812" t="str">
            <v>T110450</v>
          </cell>
          <cell r="I812">
            <v>-23.129000000000001</v>
          </cell>
          <cell r="J812">
            <v>-23.129000000000001</v>
          </cell>
        </row>
        <row r="813">
          <cell r="B813" t="str">
            <v>T220100</v>
          </cell>
          <cell r="I813">
            <v>23.129000000000001</v>
          </cell>
          <cell r="J813">
            <v>23.129000000000001</v>
          </cell>
          <cell r="L813">
            <v>23</v>
          </cell>
        </row>
        <row r="816">
          <cell r="E816">
            <v>0</v>
          </cell>
          <cell r="F816">
            <v>0</v>
          </cell>
          <cell r="G816">
            <v>0</v>
          </cell>
          <cell r="H816">
            <v>0</v>
          </cell>
          <cell r="I816">
            <v>0</v>
          </cell>
          <cell r="J816">
            <v>0</v>
          </cell>
          <cell r="K816">
            <v>0</v>
          </cell>
          <cell r="L816">
            <v>0</v>
          </cell>
          <cell r="M816">
            <v>0</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ra"/>
    </sheetNames>
    <sheetDataSet>
      <sheetData sheetId="0"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ary"/>
      <sheetName val="РестрПл"/>
      <sheetName val="Свод"/>
      <sheetName val="Зарпл"/>
      <sheetName val="М_лы"/>
      <sheetName val="ЭнергБал"/>
      <sheetName val="Норм"/>
      <sheetName val="P&amp;L"/>
      <sheetName val="Ад&amp;Л&amp;Ф"/>
      <sheetName val="Всп_Ц"/>
      <sheetName val="Р_ция"/>
      <sheetName val="П-во"/>
      <sheetName val="Цен"/>
      <sheetName val="Осн_1т"/>
      <sheetName val="Осн_Ц"/>
      <sheetName val="осн+всп"/>
      <sheetName val="Осн-BDR"/>
      <sheetName val="С_П-ва"/>
      <sheetName val="BDR0"/>
      <sheetName val="TasAt"/>
      <sheetName val="DkDuom"/>
      <sheetName val="GamZalKiek"/>
      <sheetName val="GamZalSum"/>
      <sheetName val="GamKiek"/>
      <sheetName val="GamSav"/>
      <sheetName val="PardDuom"/>
      <sheetName val="LikKiek"/>
      <sheetName val="LikVert"/>
      <sheetName val="FX"/>
      <sheetName val="_"/>
      <sheetName val="Bend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астройки"/>
    </sheetNames>
    <sheetDataSet>
      <sheetData sheetId="0"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еестр отгрузка"/>
    </sheetNames>
    <sheetDataSet>
      <sheetData sheetId="0"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реестр отгрузка"/>
      <sheetName val="TasAt"/>
    </sheetNames>
    <sheetDataSet>
      <sheetData sheetId="0" refreshError="1"/>
      <sheetData sheetId="1" refreshError="1">
        <row r="1">
          <cell r="G1" t="str">
            <v>AJE</v>
          </cell>
          <cell r="H1" t="str">
            <v>Adjusted</v>
          </cell>
          <cell r="I1" t="str">
            <v>RJE</v>
          </cell>
          <cell r="J1" t="str">
            <v>Final</v>
          </cell>
          <cell r="K1" t="str">
            <v>PY1</v>
          </cell>
        </row>
        <row r="3">
          <cell r="G3">
            <v>0</v>
          </cell>
          <cell r="H3">
            <v>0</v>
          </cell>
          <cell r="I3">
            <v>0</v>
          </cell>
          <cell r="J3">
            <v>0</v>
          </cell>
          <cell r="K3">
            <v>0</v>
          </cell>
        </row>
        <row r="4">
          <cell r="G4">
            <v>0</v>
          </cell>
          <cell r="H4">
            <v>62395</v>
          </cell>
          <cell r="I4">
            <v>0</v>
          </cell>
          <cell r="J4">
            <v>62395</v>
          </cell>
          <cell r="K4">
            <v>0</v>
          </cell>
        </row>
        <row r="5">
          <cell r="G5">
            <v>0</v>
          </cell>
          <cell r="H5">
            <v>0</v>
          </cell>
          <cell r="I5">
            <v>0</v>
          </cell>
          <cell r="J5">
            <v>0</v>
          </cell>
          <cell r="K5">
            <v>0</v>
          </cell>
        </row>
        <row r="6">
          <cell r="G6">
            <v>0</v>
          </cell>
          <cell r="H6">
            <v>173756</v>
          </cell>
          <cell r="I6">
            <v>0</v>
          </cell>
          <cell r="J6">
            <v>173756</v>
          </cell>
          <cell r="K6">
            <v>0</v>
          </cell>
        </row>
        <row r="7">
          <cell r="G7">
            <v>0</v>
          </cell>
          <cell r="H7">
            <v>1317</v>
          </cell>
          <cell r="I7">
            <v>0</v>
          </cell>
          <cell r="J7">
            <v>1317</v>
          </cell>
          <cell r="K7">
            <v>0</v>
          </cell>
        </row>
        <row r="8">
          <cell r="G8">
            <v>0</v>
          </cell>
          <cell r="H8">
            <v>0</v>
          </cell>
          <cell r="I8">
            <v>0</v>
          </cell>
          <cell r="J8">
            <v>0</v>
          </cell>
          <cell r="K8">
            <v>0</v>
          </cell>
        </row>
        <row r="9">
          <cell r="G9">
            <v>0</v>
          </cell>
          <cell r="H9">
            <v>93343</v>
          </cell>
          <cell r="I9">
            <v>0</v>
          </cell>
          <cell r="J9">
            <v>93343</v>
          </cell>
          <cell r="K9">
            <v>0</v>
          </cell>
        </row>
        <row r="10">
          <cell r="G10">
            <v>0</v>
          </cell>
          <cell r="H10">
            <v>0</v>
          </cell>
          <cell r="I10">
            <v>0</v>
          </cell>
          <cell r="J10">
            <v>0</v>
          </cell>
          <cell r="K10">
            <v>0</v>
          </cell>
        </row>
        <row r="11">
          <cell r="G11">
            <v>0</v>
          </cell>
          <cell r="H11">
            <v>30743</v>
          </cell>
          <cell r="I11">
            <v>0</v>
          </cell>
          <cell r="J11">
            <v>30743</v>
          </cell>
          <cell r="K11">
            <v>0</v>
          </cell>
        </row>
        <row r="12">
          <cell r="G12">
            <v>0</v>
          </cell>
          <cell r="H12">
            <v>29243</v>
          </cell>
          <cell r="I12">
            <v>0</v>
          </cell>
          <cell r="J12">
            <v>29243</v>
          </cell>
          <cell r="K12">
            <v>0</v>
          </cell>
        </row>
        <row r="13">
          <cell r="G13">
            <v>0</v>
          </cell>
          <cell r="H13">
            <v>0</v>
          </cell>
          <cell r="I13">
            <v>0</v>
          </cell>
          <cell r="J13">
            <v>0</v>
          </cell>
          <cell r="K13">
            <v>0</v>
          </cell>
        </row>
        <row r="14">
          <cell r="G14">
            <v>0</v>
          </cell>
          <cell r="H14">
            <v>14517</v>
          </cell>
          <cell r="I14">
            <v>0</v>
          </cell>
          <cell r="J14">
            <v>14517</v>
          </cell>
          <cell r="K14">
            <v>0</v>
          </cell>
        </row>
        <row r="15">
          <cell r="G15">
            <v>0</v>
          </cell>
          <cell r="H15">
            <v>23056</v>
          </cell>
          <cell r="I15">
            <v>0</v>
          </cell>
          <cell r="J15">
            <v>23056</v>
          </cell>
          <cell r="K15">
            <v>0</v>
          </cell>
        </row>
        <row r="16">
          <cell r="G16">
            <v>0</v>
          </cell>
          <cell r="H16">
            <v>4106</v>
          </cell>
          <cell r="I16">
            <v>0</v>
          </cell>
          <cell r="J16">
            <v>4106</v>
          </cell>
          <cell r="K16">
            <v>0</v>
          </cell>
        </row>
        <row r="17">
          <cell r="G17">
            <v>0</v>
          </cell>
          <cell r="H17">
            <v>42616</v>
          </cell>
          <cell r="I17">
            <v>0</v>
          </cell>
          <cell r="J17">
            <v>42616</v>
          </cell>
          <cell r="K17">
            <v>0</v>
          </cell>
        </row>
        <row r="18">
          <cell r="G18">
            <v>0</v>
          </cell>
          <cell r="H18">
            <v>257466</v>
          </cell>
          <cell r="I18">
            <v>0</v>
          </cell>
          <cell r="J18">
            <v>257466</v>
          </cell>
          <cell r="K18">
            <v>0</v>
          </cell>
        </row>
        <row r="19">
          <cell r="G19">
            <v>0</v>
          </cell>
          <cell r="H19">
            <v>3365</v>
          </cell>
          <cell r="I19">
            <v>0</v>
          </cell>
          <cell r="J19">
            <v>3365</v>
          </cell>
          <cell r="K19">
            <v>0</v>
          </cell>
        </row>
        <row r="20">
          <cell r="G20">
            <v>0</v>
          </cell>
          <cell r="H20">
            <v>37030</v>
          </cell>
          <cell r="I20">
            <v>0</v>
          </cell>
          <cell r="J20">
            <v>37030</v>
          </cell>
          <cell r="K20">
            <v>0</v>
          </cell>
        </row>
        <row r="21">
          <cell r="G21">
            <v>0</v>
          </cell>
          <cell r="H21">
            <v>96078</v>
          </cell>
          <cell r="I21">
            <v>0</v>
          </cell>
          <cell r="J21">
            <v>96078</v>
          </cell>
          <cell r="K21">
            <v>0</v>
          </cell>
        </row>
        <row r="22">
          <cell r="G22">
            <v>0</v>
          </cell>
          <cell r="H22">
            <v>-9972</v>
          </cell>
          <cell r="I22">
            <v>0</v>
          </cell>
          <cell r="J22">
            <v>-9972</v>
          </cell>
          <cell r="K22">
            <v>0</v>
          </cell>
        </row>
        <row r="23">
          <cell r="G23">
            <v>0</v>
          </cell>
          <cell r="H23">
            <v>0</v>
          </cell>
          <cell r="I23">
            <v>0</v>
          </cell>
          <cell r="J23">
            <v>0</v>
          </cell>
          <cell r="K23">
            <v>0</v>
          </cell>
        </row>
        <row r="24">
          <cell r="G24">
            <v>0</v>
          </cell>
          <cell r="H24">
            <v>58172</v>
          </cell>
          <cell r="I24">
            <v>0</v>
          </cell>
          <cell r="J24">
            <v>58172</v>
          </cell>
          <cell r="K24">
            <v>0</v>
          </cell>
        </row>
        <row r="25">
          <cell r="G25">
            <v>0</v>
          </cell>
          <cell r="H25">
            <v>9557</v>
          </cell>
          <cell r="I25">
            <v>0</v>
          </cell>
          <cell r="J25">
            <v>9557</v>
          </cell>
          <cell r="K25">
            <v>0</v>
          </cell>
        </row>
        <row r="26">
          <cell r="G26">
            <v>0</v>
          </cell>
          <cell r="H26">
            <v>11519</v>
          </cell>
          <cell r="I26">
            <v>0</v>
          </cell>
          <cell r="J26">
            <v>11519</v>
          </cell>
          <cell r="K26">
            <v>0</v>
          </cell>
        </row>
        <row r="27">
          <cell r="G27">
            <v>0</v>
          </cell>
          <cell r="H27">
            <v>0</v>
          </cell>
          <cell r="I27">
            <v>0</v>
          </cell>
          <cell r="J27">
            <v>0</v>
          </cell>
          <cell r="K27">
            <v>0</v>
          </cell>
        </row>
        <row r="28">
          <cell r="G28">
            <v>0</v>
          </cell>
          <cell r="H28">
            <v>0</v>
          </cell>
          <cell r="I28">
            <v>0</v>
          </cell>
          <cell r="J28">
            <v>0</v>
          </cell>
          <cell r="K28">
            <v>0</v>
          </cell>
        </row>
        <row r="29">
          <cell r="G29">
            <v>0</v>
          </cell>
          <cell r="H29">
            <v>0</v>
          </cell>
          <cell r="I29">
            <v>0</v>
          </cell>
          <cell r="J29">
            <v>0</v>
          </cell>
          <cell r="K29">
            <v>0</v>
          </cell>
        </row>
        <row r="30">
          <cell r="G30">
            <v>0</v>
          </cell>
          <cell r="H30">
            <v>41</v>
          </cell>
          <cell r="I30">
            <v>0</v>
          </cell>
          <cell r="J30">
            <v>41</v>
          </cell>
          <cell r="K30">
            <v>0</v>
          </cell>
        </row>
        <row r="31">
          <cell r="G31">
            <v>0</v>
          </cell>
          <cell r="H31">
            <v>39024</v>
          </cell>
          <cell r="I31">
            <v>0</v>
          </cell>
          <cell r="J31">
            <v>39024</v>
          </cell>
          <cell r="K31">
            <v>0</v>
          </cell>
        </row>
        <row r="32">
          <cell r="G32">
            <v>0</v>
          </cell>
          <cell r="H32">
            <v>0</v>
          </cell>
          <cell r="I32">
            <v>0</v>
          </cell>
          <cell r="J32">
            <v>0</v>
          </cell>
          <cell r="K32">
            <v>0</v>
          </cell>
        </row>
        <row r="33">
          <cell r="G33">
            <v>0</v>
          </cell>
          <cell r="H33">
            <v>0</v>
          </cell>
          <cell r="I33">
            <v>0</v>
          </cell>
          <cell r="J33">
            <v>0</v>
          </cell>
          <cell r="K33">
            <v>0</v>
          </cell>
        </row>
        <row r="34">
          <cell r="G34">
            <v>0</v>
          </cell>
          <cell r="H34">
            <v>1959</v>
          </cell>
          <cell r="I34">
            <v>0</v>
          </cell>
          <cell r="J34">
            <v>1959</v>
          </cell>
          <cell r="K34">
            <v>0</v>
          </cell>
        </row>
        <row r="35">
          <cell r="G35">
            <v>0</v>
          </cell>
          <cell r="H35">
            <v>1227375</v>
          </cell>
          <cell r="I35">
            <v>0</v>
          </cell>
          <cell r="J35">
            <v>1227375</v>
          </cell>
          <cell r="K35">
            <v>0</v>
          </cell>
        </row>
        <row r="36">
          <cell r="G36">
            <v>0</v>
          </cell>
          <cell r="H36">
            <v>0</v>
          </cell>
          <cell r="I36">
            <v>0</v>
          </cell>
          <cell r="J36">
            <v>0</v>
          </cell>
          <cell r="K36">
            <v>0</v>
          </cell>
        </row>
        <row r="37">
          <cell r="G37">
            <v>0</v>
          </cell>
          <cell r="H37">
            <v>162459</v>
          </cell>
          <cell r="I37">
            <v>0</v>
          </cell>
          <cell r="J37">
            <v>162459</v>
          </cell>
          <cell r="K37">
            <v>0</v>
          </cell>
        </row>
        <row r="38">
          <cell r="G38">
            <v>0</v>
          </cell>
          <cell r="H38">
            <v>0</v>
          </cell>
          <cell r="I38">
            <v>0</v>
          </cell>
          <cell r="J38">
            <v>0</v>
          </cell>
          <cell r="K38">
            <v>0</v>
          </cell>
        </row>
        <row r="39">
          <cell r="G39">
            <v>0</v>
          </cell>
          <cell r="H39">
            <v>0</v>
          </cell>
          <cell r="I39">
            <v>0</v>
          </cell>
          <cell r="J39">
            <v>0</v>
          </cell>
          <cell r="K39">
            <v>0</v>
          </cell>
        </row>
        <row r="40">
          <cell r="G40">
            <v>0</v>
          </cell>
          <cell r="H40">
            <v>0</v>
          </cell>
          <cell r="I40">
            <v>0</v>
          </cell>
          <cell r="J40">
            <v>0</v>
          </cell>
          <cell r="K40">
            <v>0</v>
          </cell>
        </row>
        <row r="41">
          <cell r="G41">
            <v>0</v>
          </cell>
          <cell r="H41">
            <v>1524</v>
          </cell>
          <cell r="I41">
            <v>0</v>
          </cell>
          <cell r="J41">
            <v>1524</v>
          </cell>
          <cell r="K41">
            <v>0</v>
          </cell>
        </row>
        <row r="42">
          <cell r="G42">
            <v>0</v>
          </cell>
          <cell r="H42">
            <v>0</v>
          </cell>
          <cell r="I42">
            <v>0</v>
          </cell>
          <cell r="J42">
            <v>0</v>
          </cell>
          <cell r="K42">
            <v>0</v>
          </cell>
        </row>
        <row r="43">
          <cell r="G43">
            <v>0</v>
          </cell>
          <cell r="H43">
            <v>0</v>
          </cell>
          <cell r="I43">
            <v>0</v>
          </cell>
          <cell r="J43">
            <v>0</v>
          </cell>
          <cell r="K43">
            <v>0</v>
          </cell>
        </row>
        <row r="44">
          <cell r="G44">
            <v>0</v>
          </cell>
          <cell r="H44">
            <v>0</v>
          </cell>
          <cell r="I44">
            <v>0</v>
          </cell>
          <cell r="J44">
            <v>0</v>
          </cell>
          <cell r="K44">
            <v>0</v>
          </cell>
        </row>
        <row r="45">
          <cell r="G45">
            <v>0</v>
          </cell>
          <cell r="H45">
            <v>0</v>
          </cell>
          <cell r="I45">
            <v>0</v>
          </cell>
          <cell r="J45">
            <v>0</v>
          </cell>
          <cell r="K45">
            <v>0</v>
          </cell>
        </row>
        <row r="46">
          <cell r="G46">
            <v>0</v>
          </cell>
          <cell r="H46">
            <v>0</v>
          </cell>
          <cell r="I46">
            <v>0</v>
          </cell>
          <cell r="J46">
            <v>0</v>
          </cell>
          <cell r="K46">
            <v>0</v>
          </cell>
        </row>
        <row r="47">
          <cell r="G47">
            <v>0</v>
          </cell>
          <cell r="H47">
            <v>0</v>
          </cell>
          <cell r="I47">
            <v>0</v>
          </cell>
          <cell r="J47">
            <v>0</v>
          </cell>
          <cell r="K47">
            <v>0</v>
          </cell>
        </row>
        <row r="48">
          <cell r="G48">
            <v>0</v>
          </cell>
          <cell r="H48">
            <v>0</v>
          </cell>
          <cell r="I48">
            <v>0</v>
          </cell>
          <cell r="J48">
            <v>0</v>
          </cell>
          <cell r="K48">
            <v>0</v>
          </cell>
        </row>
        <row r="49">
          <cell r="G49">
            <v>0</v>
          </cell>
          <cell r="H49">
            <v>0</v>
          </cell>
          <cell r="I49">
            <v>0</v>
          </cell>
          <cell r="J49">
            <v>0</v>
          </cell>
          <cell r="K49">
            <v>0</v>
          </cell>
        </row>
        <row r="50">
          <cell r="G50">
            <v>0</v>
          </cell>
          <cell r="H50">
            <v>0</v>
          </cell>
          <cell r="I50">
            <v>0</v>
          </cell>
          <cell r="J50">
            <v>0</v>
          </cell>
          <cell r="K50">
            <v>0</v>
          </cell>
        </row>
        <row r="51">
          <cell r="G51">
            <v>0</v>
          </cell>
          <cell r="H51">
            <v>0</v>
          </cell>
          <cell r="I51">
            <v>0</v>
          </cell>
          <cell r="J51">
            <v>0</v>
          </cell>
          <cell r="K51">
            <v>0</v>
          </cell>
        </row>
        <row r="52">
          <cell r="G52">
            <v>0</v>
          </cell>
          <cell r="H52">
            <v>0</v>
          </cell>
          <cell r="I52">
            <v>0</v>
          </cell>
          <cell r="J52">
            <v>0</v>
          </cell>
          <cell r="K52">
            <v>0</v>
          </cell>
        </row>
        <row r="53">
          <cell r="G53">
            <v>0</v>
          </cell>
          <cell r="H53">
            <v>0</v>
          </cell>
          <cell r="I53">
            <v>0</v>
          </cell>
          <cell r="J53">
            <v>0</v>
          </cell>
          <cell r="K53">
            <v>0</v>
          </cell>
        </row>
        <row r="54">
          <cell r="G54">
            <v>0</v>
          </cell>
          <cell r="H54">
            <v>0</v>
          </cell>
          <cell r="I54">
            <v>0</v>
          </cell>
          <cell r="J54">
            <v>0</v>
          </cell>
          <cell r="K54">
            <v>0</v>
          </cell>
        </row>
        <row r="55">
          <cell r="G55">
            <v>0</v>
          </cell>
          <cell r="H55">
            <v>0</v>
          </cell>
          <cell r="I55">
            <v>0</v>
          </cell>
          <cell r="J55">
            <v>0</v>
          </cell>
          <cell r="K55">
            <v>0</v>
          </cell>
        </row>
        <row r="56">
          <cell r="G56">
            <v>0</v>
          </cell>
          <cell r="H56">
            <v>0</v>
          </cell>
          <cell r="I56">
            <v>0</v>
          </cell>
          <cell r="J56">
            <v>0</v>
          </cell>
          <cell r="K56">
            <v>0</v>
          </cell>
        </row>
        <row r="57">
          <cell r="G57">
            <v>0</v>
          </cell>
          <cell r="H57">
            <v>0</v>
          </cell>
          <cell r="I57">
            <v>0</v>
          </cell>
          <cell r="J57">
            <v>0</v>
          </cell>
          <cell r="K57">
            <v>0</v>
          </cell>
        </row>
        <row r="58">
          <cell r="G58">
            <v>0</v>
          </cell>
          <cell r="H58">
            <v>0</v>
          </cell>
          <cell r="I58">
            <v>0</v>
          </cell>
          <cell r="J58">
            <v>0</v>
          </cell>
          <cell r="K58">
            <v>0</v>
          </cell>
        </row>
        <row r="59">
          <cell r="G59">
            <v>0</v>
          </cell>
          <cell r="H59">
            <v>0</v>
          </cell>
          <cell r="I59">
            <v>0</v>
          </cell>
          <cell r="J59">
            <v>0</v>
          </cell>
          <cell r="K59">
            <v>0</v>
          </cell>
        </row>
        <row r="60">
          <cell r="G60">
            <v>0</v>
          </cell>
          <cell r="H60">
            <v>0</v>
          </cell>
          <cell r="I60">
            <v>0</v>
          </cell>
          <cell r="J60">
            <v>0</v>
          </cell>
          <cell r="K60">
            <v>0</v>
          </cell>
        </row>
        <row r="61">
          <cell r="G61">
            <v>0</v>
          </cell>
          <cell r="H61">
            <v>0</v>
          </cell>
          <cell r="I61">
            <v>0</v>
          </cell>
          <cell r="J61">
            <v>0</v>
          </cell>
          <cell r="K61">
            <v>0</v>
          </cell>
        </row>
        <row r="62">
          <cell r="G62">
            <v>0</v>
          </cell>
          <cell r="H62">
            <v>0</v>
          </cell>
          <cell r="I62">
            <v>0</v>
          </cell>
          <cell r="J62">
            <v>0</v>
          </cell>
          <cell r="K62">
            <v>0</v>
          </cell>
        </row>
        <row r="63">
          <cell r="G63">
            <v>0</v>
          </cell>
          <cell r="H63">
            <v>0</v>
          </cell>
          <cell r="I63">
            <v>0</v>
          </cell>
          <cell r="J63">
            <v>0</v>
          </cell>
          <cell r="K63">
            <v>0</v>
          </cell>
        </row>
        <row r="64">
          <cell r="G64">
            <v>0</v>
          </cell>
          <cell r="H64">
            <v>0</v>
          </cell>
          <cell r="I64">
            <v>0</v>
          </cell>
          <cell r="J64">
            <v>0</v>
          </cell>
          <cell r="K64">
            <v>0</v>
          </cell>
        </row>
        <row r="65">
          <cell r="G65">
            <v>0</v>
          </cell>
          <cell r="H65">
            <v>0</v>
          </cell>
          <cell r="I65">
            <v>0</v>
          </cell>
          <cell r="J65">
            <v>0</v>
          </cell>
          <cell r="K65">
            <v>0</v>
          </cell>
        </row>
        <row r="66">
          <cell r="G66">
            <v>0</v>
          </cell>
          <cell r="H66">
            <v>0</v>
          </cell>
          <cell r="I66">
            <v>0</v>
          </cell>
          <cell r="J66">
            <v>0</v>
          </cell>
          <cell r="K66">
            <v>0</v>
          </cell>
        </row>
        <row r="67">
          <cell r="G67">
            <v>0</v>
          </cell>
          <cell r="H67">
            <v>0</v>
          </cell>
          <cell r="I67">
            <v>0</v>
          </cell>
          <cell r="J67">
            <v>0</v>
          </cell>
          <cell r="K67">
            <v>0</v>
          </cell>
        </row>
        <row r="68">
          <cell r="G68">
            <v>0</v>
          </cell>
          <cell r="H68">
            <v>0</v>
          </cell>
          <cell r="I68">
            <v>0</v>
          </cell>
          <cell r="J68">
            <v>0</v>
          </cell>
          <cell r="K68">
            <v>0</v>
          </cell>
        </row>
        <row r="69">
          <cell r="G69">
            <v>0</v>
          </cell>
          <cell r="H69">
            <v>0</v>
          </cell>
          <cell r="I69">
            <v>0</v>
          </cell>
          <cell r="J69">
            <v>0</v>
          </cell>
          <cell r="K69">
            <v>0</v>
          </cell>
        </row>
        <row r="70">
          <cell r="G70">
            <v>0</v>
          </cell>
          <cell r="H70">
            <v>0</v>
          </cell>
          <cell r="I70">
            <v>0</v>
          </cell>
          <cell r="J70">
            <v>0</v>
          </cell>
          <cell r="K70">
            <v>0</v>
          </cell>
        </row>
        <row r="71">
          <cell r="G71">
            <v>0</v>
          </cell>
          <cell r="H71">
            <v>0</v>
          </cell>
          <cell r="I71">
            <v>0</v>
          </cell>
          <cell r="J71">
            <v>0</v>
          </cell>
          <cell r="K71">
            <v>0</v>
          </cell>
        </row>
        <row r="72">
          <cell r="G72">
            <v>0</v>
          </cell>
          <cell r="H72">
            <v>0</v>
          </cell>
          <cell r="I72">
            <v>0</v>
          </cell>
          <cell r="J72">
            <v>0</v>
          </cell>
          <cell r="K72">
            <v>0</v>
          </cell>
        </row>
        <row r="73">
          <cell r="G73">
            <v>0</v>
          </cell>
          <cell r="H73">
            <v>0</v>
          </cell>
          <cell r="I73">
            <v>0</v>
          </cell>
          <cell r="J73">
            <v>0</v>
          </cell>
          <cell r="K73">
            <v>0</v>
          </cell>
        </row>
        <row r="74">
          <cell r="G74">
            <v>0</v>
          </cell>
          <cell r="H74">
            <v>315</v>
          </cell>
          <cell r="I74">
            <v>0</v>
          </cell>
          <cell r="J74">
            <v>315</v>
          </cell>
          <cell r="K74">
            <v>0</v>
          </cell>
        </row>
        <row r="75">
          <cell r="G75">
            <v>0</v>
          </cell>
          <cell r="H75">
            <v>377</v>
          </cell>
          <cell r="I75">
            <v>0</v>
          </cell>
          <cell r="J75">
            <v>377</v>
          </cell>
          <cell r="K75">
            <v>0</v>
          </cell>
        </row>
        <row r="76">
          <cell r="G76">
            <v>0</v>
          </cell>
          <cell r="H76">
            <v>12617</v>
          </cell>
          <cell r="I76">
            <v>0</v>
          </cell>
          <cell r="J76">
            <v>12617</v>
          </cell>
          <cell r="K76">
            <v>0</v>
          </cell>
        </row>
        <row r="77">
          <cell r="G77">
            <v>0</v>
          </cell>
          <cell r="H77">
            <v>0</v>
          </cell>
          <cell r="I77">
            <v>0</v>
          </cell>
          <cell r="J77">
            <v>0</v>
          </cell>
          <cell r="K77">
            <v>0</v>
          </cell>
        </row>
        <row r="78">
          <cell r="G78">
            <v>0</v>
          </cell>
          <cell r="H78">
            <v>0</v>
          </cell>
          <cell r="I78">
            <v>0</v>
          </cell>
          <cell r="J78">
            <v>0</v>
          </cell>
          <cell r="K78">
            <v>0</v>
          </cell>
        </row>
        <row r="79">
          <cell r="G79">
            <v>0</v>
          </cell>
          <cell r="H79">
            <v>0</v>
          </cell>
          <cell r="I79">
            <v>0</v>
          </cell>
          <cell r="J79">
            <v>0</v>
          </cell>
          <cell r="K79">
            <v>0</v>
          </cell>
        </row>
        <row r="80">
          <cell r="G80">
            <v>0</v>
          </cell>
          <cell r="H80">
            <v>0</v>
          </cell>
          <cell r="I80">
            <v>0</v>
          </cell>
          <cell r="J80">
            <v>0</v>
          </cell>
          <cell r="K80">
            <v>0</v>
          </cell>
        </row>
        <row r="81">
          <cell r="G81">
            <v>0</v>
          </cell>
          <cell r="H81">
            <v>0</v>
          </cell>
          <cell r="I81">
            <v>0</v>
          </cell>
          <cell r="J81">
            <v>0</v>
          </cell>
          <cell r="K81">
            <v>0</v>
          </cell>
        </row>
        <row r="82">
          <cell r="G82">
            <v>0</v>
          </cell>
          <cell r="H82">
            <v>0</v>
          </cell>
          <cell r="I82">
            <v>0</v>
          </cell>
          <cell r="J82">
            <v>0</v>
          </cell>
          <cell r="K82">
            <v>0</v>
          </cell>
        </row>
        <row r="83">
          <cell r="G83">
            <v>0</v>
          </cell>
          <cell r="H83">
            <v>2383998</v>
          </cell>
          <cell r="I83">
            <v>0</v>
          </cell>
          <cell r="J83">
            <v>2383998</v>
          </cell>
          <cell r="K83">
            <v>0</v>
          </cell>
        </row>
        <row r="85">
          <cell r="G85">
            <v>0</v>
          </cell>
          <cell r="H85">
            <v>38684</v>
          </cell>
          <cell r="I85">
            <v>0</v>
          </cell>
          <cell r="J85">
            <v>38684</v>
          </cell>
          <cell r="K85">
            <v>0</v>
          </cell>
        </row>
        <row r="86">
          <cell r="G86">
            <v>0</v>
          </cell>
          <cell r="H86">
            <v>6100</v>
          </cell>
          <cell r="I86">
            <v>0</v>
          </cell>
          <cell r="J86">
            <v>6100</v>
          </cell>
          <cell r="K86">
            <v>0</v>
          </cell>
        </row>
        <row r="87">
          <cell r="G87">
            <v>0</v>
          </cell>
          <cell r="H87">
            <v>727075</v>
          </cell>
          <cell r="I87">
            <v>0</v>
          </cell>
          <cell r="J87">
            <v>727075</v>
          </cell>
          <cell r="K87">
            <v>0</v>
          </cell>
        </row>
        <row r="88">
          <cell r="G88">
            <v>0</v>
          </cell>
          <cell r="H88">
            <v>700422</v>
          </cell>
          <cell r="I88">
            <v>0</v>
          </cell>
          <cell r="J88">
            <v>700422</v>
          </cell>
          <cell r="K88">
            <v>0</v>
          </cell>
        </row>
        <row r="89">
          <cell r="G89">
            <v>0</v>
          </cell>
          <cell r="H89">
            <v>82615</v>
          </cell>
          <cell r="I89">
            <v>0</v>
          </cell>
          <cell r="J89">
            <v>82615</v>
          </cell>
          <cell r="K89">
            <v>0</v>
          </cell>
        </row>
        <row r="90">
          <cell r="G90">
            <v>0</v>
          </cell>
          <cell r="H90">
            <v>0</v>
          </cell>
          <cell r="I90">
            <v>0</v>
          </cell>
          <cell r="J90">
            <v>0</v>
          </cell>
          <cell r="K90">
            <v>0</v>
          </cell>
        </row>
        <row r="91">
          <cell r="G91">
            <v>0</v>
          </cell>
          <cell r="H91">
            <v>34565</v>
          </cell>
          <cell r="I91">
            <v>0</v>
          </cell>
          <cell r="J91">
            <v>34565</v>
          </cell>
          <cell r="K91">
            <v>0</v>
          </cell>
        </row>
        <row r="92">
          <cell r="G92">
            <v>0</v>
          </cell>
          <cell r="H92">
            <v>-20231</v>
          </cell>
          <cell r="I92">
            <v>0</v>
          </cell>
          <cell r="J92">
            <v>-20231</v>
          </cell>
          <cell r="K92">
            <v>0</v>
          </cell>
        </row>
        <row r="93">
          <cell r="G93">
            <v>0</v>
          </cell>
          <cell r="H93">
            <v>-3639</v>
          </cell>
          <cell r="I93">
            <v>0</v>
          </cell>
          <cell r="J93">
            <v>-3639</v>
          </cell>
          <cell r="K93">
            <v>0</v>
          </cell>
        </row>
        <row r="94">
          <cell r="G94">
            <v>0</v>
          </cell>
          <cell r="H94">
            <v>-105216</v>
          </cell>
          <cell r="I94">
            <v>0</v>
          </cell>
          <cell r="J94">
            <v>-105216</v>
          </cell>
          <cell r="K94">
            <v>0</v>
          </cell>
        </row>
        <row r="95">
          <cell r="G95">
            <v>0</v>
          </cell>
          <cell r="H95">
            <v>-306549</v>
          </cell>
          <cell r="I95">
            <v>0</v>
          </cell>
          <cell r="J95">
            <v>-306549</v>
          </cell>
          <cell r="K95">
            <v>0</v>
          </cell>
        </row>
        <row r="96">
          <cell r="G96">
            <v>0</v>
          </cell>
          <cell r="H96">
            <v>-20988</v>
          </cell>
          <cell r="I96">
            <v>0</v>
          </cell>
          <cell r="J96">
            <v>-20988</v>
          </cell>
          <cell r="K96">
            <v>0</v>
          </cell>
        </row>
        <row r="97">
          <cell r="G97">
            <v>0</v>
          </cell>
          <cell r="H97">
            <v>0</v>
          </cell>
          <cell r="I97">
            <v>0</v>
          </cell>
          <cell r="J97">
            <v>0</v>
          </cell>
          <cell r="K97">
            <v>0</v>
          </cell>
        </row>
        <row r="98">
          <cell r="G98">
            <v>0</v>
          </cell>
          <cell r="H98">
            <v>-17072</v>
          </cell>
          <cell r="I98">
            <v>0</v>
          </cell>
          <cell r="J98">
            <v>-17072</v>
          </cell>
          <cell r="K98">
            <v>0</v>
          </cell>
        </row>
        <row r="99">
          <cell r="G99">
            <v>0</v>
          </cell>
          <cell r="H99">
            <v>0</v>
          </cell>
          <cell r="I99">
            <v>0</v>
          </cell>
          <cell r="J99">
            <v>0</v>
          </cell>
          <cell r="K99">
            <v>0</v>
          </cell>
        </row>
        <row r="100">
          <cell r="G100">
            <v>0</v>
          </cell>
          <cell r="H100">
            <v>0</v>
          </cell>
          <cell r="I100">
            <v>0</v>
          </cell>
          <cell r="J100">
            <v>0</v>
          </cell>
          <cell r="K100">
            <v>0</v>
          </cell>
        </row>
        <row r="101">
          <cell r="G101">
            <v>0</v>
          </cell>
          <cell r="H101">
            <v>0</v>
          </cell>
          <cell r="I101">
            <v>0</v>
          </cell>
          <cell r="J101">
            <v>0</v>
          </cell>
          <cell r="K101">
            <v>0</v>
          </cell>
        </row>
        <row r="102">
          <cell r="G102">
            <v>0</v>
          </cell>
          <cell r="H102">
            <v>0</v>
          </cell>
          <cell r="I102">
            <v>0</v>
          </cell>
          <cell r="J102">
            <v>0</v>
          </cell>
          <cell r="K102">
            <v>0</v>
          </cell>
        </row>
        <row r="103">
          <cell r="G103">
            <v>0</v>
          </cell>
          <cell r="H103">
            <v>0</v>
          </cell>
          <cell r="I103">
            <v>0</v>
          </cell>
          <cell r="J103">
            <v>0</v>
          </cell>
          <cell r="K103">
            <v>0</v>
          </cell>
        </row>
        <row r="104">
          <cell r="G104">
            <v>0</v>
          </cell>
          <cell r="H104">
            <v>0</v>
          </cell>
          <cell r="I104">
            <v>0</v>
          </cell>
          <cell r="J104">
            <v>0</v>
          </cell>
          <cell r="K104">
            <v>0</v>
          </cell>
        </row>
        <row r="105">
          <cell r="G105">
            <v>0</v>
          </cell>
          <cell r="H105">
            <v>0</v>
          </cell>
          <cell r="I105">
            <v>0</v>
          </cell>
          <cell r="J105">
            <v>0</v>
          </cell>
          <cell r="K105">
            <v>0</v>
          </cell>
        </row>
        <row r="106">
          <cell r="G106">
            <v>0</v>
          </cell>
          <cell r="H106">
            <v>0</v>
          </cell>
          <cell r="I106">
            <v>0</v>
          </cell>
          <cell r="J106">
            <v>0</v>
          </cell>
          <cell r="K106">
            <v>0</v>
          </cell>
        </row>
        <row r="107">
          <cell r="G107">
            <v>0</v>
          </cell>
          <cell r="H107">
            <v>0</v>
          </cell>
          <cell r="I107">
            <v>0</v>
          </cell>
          <cell r="J107">
            <v>0</v>
          </cell>
          <cell r="K107">
            <v>0</v>
          </cell>
        </row>
        <row r="108">
          <cell r="G108">
            <v>0</v>
          </cell>
          <cell r="H108">
            <v>0</v>
          </cell>
          <cell r="I108">
            <v>0</v>
          </cell>
          <cell r="J108">
            <v>0</v>
          </cell>
          <cell r="K108">
            <v>0</v>
          </cell>
        </row>
        <row r="109">
          <cell r="G109">
            <v>0</v>
          </cell>
          <cell r="H109">
            <v>0</v>
          </cell>
          <cell r="I109">
            <v>0</v>
          </cell>
          <cell r="J109">
            <v>0</v>
          </cell>
          <cell r="K109">
            <v>0</v>
          </cell>
        </row>
        <row r="110">
          <cell r="G110">
            <v>0</v>
          </cell>
          <cell r="H110">
            <v>0</v>
          </cell>
          <cell r="I110">
            <v>0</v>
          </cell>
          <cell r="J110">
            <v>0</v>
          </cell>
          <cell r="K110">
            <v>0</v>
          </cell>
        </row>
        <row r="111">
          <cell r="G111">
            <v>0</v>
          </cell>
          <cell r="H111">
            <v>0</v>
          </cell>
          <cell r="I111">
            <v>0</v>
          </cell>
          <cell r="J111">
            <v>0</v>
          </cell>
          <cell r="K111">
            <v>0</v>
          </cell>
        </row>
        <row r="112">
          <cell r="G112">
            <v>0</v>
          </cell>
          <cell r="H112">
            <v>141550</v>
          </cell>
          <cell r="I112">
            <v>0</v>
          </cell>
          <cell r="J112">
            <v>141550</v>
          </cell>
          <cell r="K112">
            <v>0</v>
          </cell>
        </row>
        <row r="113">
          <cell r="G113">
            <v>0</v>
          </cell>
          <cell r="H113">
            <v>0</v>
          </cell>
          <cell r="I113">
            <v>0</v>
          </cell>
          <cell r="J113">
            <v>0</v>
          </cell>
          <cell r="K113">
            <v>0</v>
          </cell>
        </row>
        <row r="114">
          <cell r="G114">
            <v>0</v>
          </cell>
          <cell r="H114">
            <v>0</v>
          </cell>
          <cell r="I114">
            <v>0</v>
          </cell>
          <cell r="J114">
            <v>0</v>
          </cell>
          <cell r="K114">
            <v>0</v>
          </cell>
        </row>
        <row r="115">
          <cell r="G115">
            <v>0</v>
          </cell>
          <cell r="H115">
            <v>0</v>
          </cell>
          <cell r="I115">
            <v>0</v>
          </cell>
          <cell r="J115">
            <v>0</v>
          </cell>
          <cell r="K115">
            <v>0</v>
          </cell>
        </row>
        <row r="116">
          <cell r="G116">
            <v>0</v>
          </cell>
          <cell r="H116">
            <v>53932</v>
          </cell>
          <cell r="I116">
            <v>0</v>
          </cell>
          <cell r="J116">
            <v>53932</v>
          </cell>
          <cell r="K116">
            <v>0</v>
          </cell>
        </row>
        <row r="117">
          <cell r="G117">
            <v>0</v>
          </cell>
          <cell r="H117">
            <v>0</v>
          </cell>
          <cell r="I117">
            <v>0</v>
          </cell>
          <cell r="J117">
            <v>0</v>
          </cell>
          <cell r="K117">
            <v>0</v>
          </cell>
        </row>
        <row r="118">
          <cell r="G118">
            <v>0</v>
          </cell>
          <cell r="H118">
            <v>0</v>
          </cell>
          <cell r="I118">
            <v>0</v>
          </cell>
          <cell r="J118">
            <v>0</v>
          </cell>
          <cell r="K118">
            <v>0</v>
          </cell>
        </row>
        <row r="119">
          <cell r="G119">
            <v>0</v>
          </cell>
          <cell r="H119">
            <v>0</v>
          </cell>
          <cell r="I119">
            <v>0</v>
          </cell>
          <cell r="J119">
            <v>0</v>
          </cell>
          <cell r="K119">
            <v>0</v>
          </cell>
        </row>
        <row r="120">
          <cell r="G120">
            <v>0</v>
          </cell>
          <cell r="H120">
            <v>0</v>
          </cell>
          <cell r="I120">
            <v>0</v>
          </cell>
          <cell r="J120">
            <v>0</v>
          </cell>
          <cell r="K120">
            <v>0</v>
          </cell>
        </row>
        <row r="121">
          <cell r="G121">
            <v>0</v>
          </cell>
          <cell r="H121">
            <v>0</v>
          </cell>
          <cell r="I121">
            <v>0</v>
          </cell>
          <cell r="J121">
            <v>0</v>
          </cell>
          <cell r="K121">
            <v>0</v>
          </cell>
        </row>
        <row r="122">
          <cell r="G122">
            <v>0</v>
          </cell>
          <cell r="H122">
            <v>1305</v>
          </cell>
          <cell r="I122">
            <v>0</v>
          </cell>
          <cell r="J122">
            <v>1305</v>
          </cell>
          <cell r="K122">
            <v>0</v>
          </cell>
        </row>
        <row r="123">
          <cell r="G123">
            <v>0</v>
          </cell>
          <cell r="H123">
            <v>-108</v>
          </cell>
          <cell r="I123">
            <v>0</v>
          </cell>
          <cell r="J123">
            <v>-108</v>
          </cell>
          <cell r="K123">
            <v>0</v>
          </cell>
        </row>
        <row r="124">
          <cell r="G124">
            <v>0</v>
          </cell>
          <cell r="H124">
            <v>0</v>
          </cell>
          <cell r="I124">
            <v>0</v>
          </cell>
          <cell r="J124">
            <v>0</v>
          </cell>
          <cell r="K124">
            <v>0</v>
          </cell>
        </row>
        <row r="125">
          <cell r="G125">
            <v>0</v>
          </cell>
          <cell r="H125">
            <v>0</v>
          </cell>
          <cell r="I125">
            <v>0</v>
          </cell>
          <cell r="J125">
            <v>0</v>
          </cell>
          <cell r="K125">
            <v>0</v>
          </cell>
        </row>
        <row r="126">
          <cell r="G126">
            <v>0</v>
          </cell>
          <cell r="H126">
            <v>0</v>
          </cell>
          <cell r="I126">
            <v>0</v>
          </cell>
          <cell r="J126">
            <v>0</v>
          </cell>
          <cell r="K126">
            <v>0</v>
          </cell>
        </row>
        <row r="127">
          <cell r="G127">
            <v>0</v>
          </cell>
          <cell r="H127">
            <v>0</v>
          </cell>
          <cell r="I127">
            <v>0</v>
          </cell>
          <cell r="J127">
            <v>0</v>
          </cell>
          <cell r="K127">
            <v>0</v>
          </cell>
        </row>
        <row r="128">
          <cell r="G128">
            <v>0</v>
          </cell>
          <cell r="H128">
            <v>2775</v>
          </cell>
          <cell r="I128">
            <v>0</v>
          </cell>
          <cell r="J128">
            <v>2775</v>
          </cell>
          <cell r="K128">
            <v>0</v>
          </cell>
        </row>
        <row r="129">
          <cell r="G129">
            <v>0</v>
          </cell>
          <cell r="H129">
            <v>0</v>
          </cell>
          <cell r="I129">
            <v>0</v>
          </cell>
          <cell r="J129">
            <v>0</v>
          </cell>
          <cell r="K129">
            <v>0</v>
          </cell>
        </row>
        <row r="130">
          <cell r="G130">
            <v>0</v>
          </cell>
          <cell r="H130">
            <v>0</v>
          </cell>
          <cell r="I130">
            <v>0</v>
          </cell>
          <cell r="J130">
            <v>0</v>
          </cell>
          <cell r="K130">
            <v>0</v>
          </cell>
        </row>
        <row r="131">
          <cell r="G131">
            <v>0</v>
          </cell>
          <cell r="H131">
            <v>0</v>
          </cell>
          <cell r="I131">
            <v>0</v>
          </cell>
          <cell r="J131">
            <v>0</v>
          </cell>
          <cell r="K131">
            <v>0</v>
          </cell>
        </row>
        <row r="132">
          <cell r="G132">
            <v>0</v>
          </cell>
          <cell r="H132">
            <v>0</v>
          </cell>
          <cell r="I132">
            <v>0</v>
          </cell>
          <cell r="J132">
            <v>0</v>
          </cell>
          <cell r="K132">
            <v>0</v>
          </cell>
        </row>
        <row r="133">
          <cell r="G133">
            <v>0</v>
          </cell>
          <cell r="H133">
            <v>0</v>
          </cell>
          <cell r="I133">
            <v>0</v>
          </cell>
          <cell r="J133">
            <v>0</v>
          </cell>
          <cell r="K133">
            <v>0</v>
          </cell>
        </row>
        <row r="134">
          <cell r="G134">
            <v>0</v>
          </cell>
          <cell r="H134">
            <v>0</v>
          </cell>
          <cell r="I134">
            <v>0</v>
          </cell>
          <cell r="J134">
            <v>0</v>
          </cell>
          <cell r="K134">
            <v>0</v>
          </cell>
        </row>
        <row r="135">
          <cell r="G135">
            <v>0</v>
          </cell>
          <cell r="H135">
            <v>0</v>
          </cell>
          <cell r="I135">
            <v>0</v>
          </cell>
          <cell r="J135">
            <v>0</v>
          </cell>
          <cell r="K135">
            <v>0</v>
          </cell>
        </row>
        <row r="136">
          <cell r="G136">
            <v>0</v>
          </cell>
          <cell r="H136">
            <v>0</v>
          </cell>
          <cell r="I136">
            <v>0</v>
          </cell>
          <cell r="J136">
            <v>0</v>
          </cell>
          <cell r="K136">
            <v>0</v>
          </cell>
        </row>
        <row r="137">
          <cell r="G137">
            <v>0</v>
          </cell>
          <cell r="H137">
            <v>0</v>
          </cell>
          <cell r="I137">
            <v>0</v>
          </cell>
          <cell r="J137">
            <v>0</v>
          </cell>
          <cell r="K137">
            <v>0</v>
          </cell>
        </row>
        <row r="138">
          <cell r="G138">
            <v>0</v>
          </cell>
          <cell r="H138">
            <v>0</v>
          </cell>
          <cell r="I138">
            <v>0</v>
          </cell>
          <cell r="J138">
            <v>0</v>
          </cell>
          <cell r="K138">
            <v>0</v>
          </cell>
        </row>
        <row r="139">
          <cell r="G139">
            <v>0</v>
          </cell>
          <cell r="H139">
            <v>0</v>
          </cell>
          <cell r="I139">
            <v>0</v>
          </cell>
          <cell r="J139">
            <v>0</v>
          </cell>
          <cell r="K139">
            <v>0</v>
          </cell>
        </row>
        <row r="140">
          <cell r="G140">
            <v>0</v>
          </cell>
          <cell r="H140">
            <v>0</v>
          </cell>
          <cell r="I140">
            <v>0</v>
          </cell>
          <cell r="J140">
            <v>0</v>
          </cell>
          <cell r="K140">
            <v>0</v>
          </cell>
        </row>
        <row r="141">
          <cell r="G141">
            <v>0</v>
          </cell>
          <cell r="H141">
            <v>0</v>
          </cell>
          <cell r="I141">
            <v>0</v>
          </cell>
          <cell r="J141">
            <v>0</v>
          </cell>
          <cell r="K141">
            <v>0</v>
          </cell>
        </row>
        <row r="142">
          <cell r="G142">
            <v>0</v>
          </cell>
          <cell r="H142">
            <v>0</v>
          </cell>
          <cell r="I142">
            <v>0</v>
          </cell>
          <cell r="J142">
            <v>0</v>
          </cell>
          <cell r="K142">
            <v>0</v>
          </cell>
        </row>
        <row r="143">
          <cell r="G143">
            <v>0</v>
          </cell>
          <cell r="H143">
            <v>0</v>
          </cell>
          <cell r="I143">
            <v>0</v>
          </cell>
          <cell r="J143">
            <v>0</v>
          </cell>
          <cell r="K143">
            <v>0</v>
          </cell>
        </row>
        <row r="144">
          <cell r="G144">
            <v>0</v>
          </cell>
          <cell r="H144">
            <v>0</v>
          </cell>
          <cell r="I144">
            <v>0</v>
          </cell>
          <cell r="J144">
            <v>0</v>
          </cell>
          <cell r="K144">
            <v>0</v>
          </cell>
        </row>
        <row r="145">
          <cell r="G145">
            <v>0</v>
          </cell>
          <cell r="H145">
            <v>0</v>
          </cell>
          <cell r="I145">
            <v>0</v>
          </cell>
          <cell r="J145">
            <v>0</v>
          </cell>
          <cell r="K145">
            <v>0</v>
          </cell>
        </row>
        <row r="146">
          <cell r="G146">
            <v>0</v>
          </cell>
          <cell r="H146">
            <v>0</v>
          </cell>
          <cell r="I146">
            <v>0</v>
          </cell>
          <cell r="J146">
            <v>0</v>
          </cell>
          <cell r="K146">
            <v>0</v>
          </cell>
        </row>
        <row r="147">
          <cell r="G147">
            <v>0</v>
          </cell>
          <cell r="H147">
            <v>0</v>
          </cell>
          <cell r="I147">
            <v>0</v>
          </cell>
          <cell r="J147">
            <v>0</v>
          </cell>
          <cell r="K147">
            <v>0</v>
          </cell>
        </row>
        <row r="148">
          <cell r="G148">
            <v>0</v>
          </cell>
          <cell r="H148">
            <v>0</v>
          </cell>
          <cell r="I148">
            <v>0</v>
          </cell>
          <cell r="J148">
            <v>0</v>
          </cell>
          <cell r="K148">
            <v>0</v>
          </cell>
        </row>
        <row r="149">
          <cell r="G149">
            <v>0</v>
          </cell>
          <cell r="H149">
            <v>0</v>
          </cell>
          <cell r="I149">
            <v>0</v>
          </cell>
          <cell r="J149">
            <v>0</v>
          </cell>
          <cell r="K149">
            <v>0</v>
          </cell>
        </row>
        <row r="150">
          <cell r="G150">
            <v>0</v>
          </cell>
          <cell r="H150">
            <v>0</v>
          </cell>
          <cell r="I150">
            <v>0</v>
          </cell>
          <cell r="J150">
            <v>0</v>
          </cell>
          <cell r="K150">
            <v>0</v>
          </cell>
        </row>
        <row r="151">
          <cell r="G151">
            <v>0</v>
          </cell>
          <cell r="H151">
            <v>0</v>
          </cell>
          <cell r="I151">
            <v>0</v>
          </cell>
          <cell r="J151">
            <v>0</v>
          </cell>
          <cell r="K151">
            <v>0</v>
          </cell>
        </row>
        <row r="152">
          <cell r="G152">
            <v>0</v>
          </cell>
          <cell r="H152">
            <v>0</v>
          </cell>
          <cell r="I152">
            <v>0</v>
          </cell>
          <cell r="J152">
            <v>0</v>
          </cell>
          <cell r="K152">
            <v>0</v>
          </cell>
        </row>
        <row r="153">
          <cell r="G153">
            <v>0</v>
          </cell>
          <cell r="H153">
            <v>0</v>
          </cell>
          <cell r="I153">
            <v>0</v>
          </cell>
          <cell r="J153">
            <v>0</v>
          </cell>
          <cell r="K153">
            <v>0</v>
          </cell>
        </row>
        <row r="154">
          <cell r="G154">
            <v>0</v>
          </cell>
          <cell r="H154">
            <v>0</v>
          </cell>
          <cell r="I154">
            <v>0</v>
          </cell>
          <cell r="J154">
            <v>0</v>
          </cell>
          <cell r="K154">
            <v>0</v>
          </cell>
        </row>
        <row r="155">
          <cell r="G155">
            <v>0</v>
          </cell>
          <cell r="H155">
            <v>0</v>
          </cell>
          <cell r="I155">
            <v>0</v>
          </cell>
          <cell r="J155">
            <v>0</v>
          </cell>
          <cell r="K155">
            <v>0</v>
          </cell>
        </row>
        <row r="156">
          <cell r="G156">
            <v>0</v>
          </cell>
          <cell r="H156">
            <v>0</v>
          </cell>
          <cell r="I156">
            <v>0</v>
          </cell>
          <cell r="J156">
            <v>0</v>
          </cell>
          <cell r="K156">
            <v>0</v>
          </cell>
        </row>
        <row r="157">
          <cell r="G157">
            <v>0</v>
          </cell>
          <cell r="H157">
            <v>0</v>
          </cell>
          <cell r="I157">
            <v>0</v>
          </cell>
          <cell r="J157">
            <v>0</v>
          </cell>
          <cell r="K157">
            <v>0</v>
          </cell>
        </row>
        <row r="158">
          <cell r="G158">
            <v>0</v>
          </cell>
          <cell r="H158">
            <v>0</v>
          </cell>
          <cell r="I158">
            <v>0</v>
          </cell>
          <cell r="J158">
            <v>0</v>
          </cell>
          <cell r="K158">
            <v>0</v>
          </cell>
        </row>
        <row r="159">
          <cell r="G159">
            <v>0</v>
          </cell>
          <cell r="H159">
            <v>0</v>
          </cell>
          <cell r="I159">
            <v>0</v>
          </cell>
          <cell r="J159">
            <v>0</v>
          </cell>
          <cell r="K159">
            <v>0</v>
          </cell>
        </row>
        <row r="160">
          <cell r="G160">
            <v>0</v>
          </cell>
          <cell r="H160">
            <v>0</v>
          </cell>
          <cell r="I160">
            <v>0</v>
          </cell>
          <cell r="J160">
            <v>0</v>
          </cell>
          <cell r="K160">
            <v>0</v>
          </cell>
        </row>
        <row r="161">
          <cell r="G161">
            <v>0</v>
          </cell>
          <cell r="H161">
            <v>0</v>
          </cell>
          <cell r="I161">
            <v>0</v>
          </cell>
          <cell r="J161">
            <v>0</v>
          </cell>
          <cell r="K161">
            <v>0</v>
          </cell>
        </row>
        <row r="162">
          <cell r="G162">
            <v>0</v>
          </cell>
          <cell r="H162">
            <v>0</v>
          </cell>
          <cell r="I162">
            <v>0</v>
          </cell>
          <cell r="J162">
            <v>0</v>
          </cell>
          <cell r="K162">
            <v>0</v>
          </cell>
        </row>
        <row r="163">
          <cell r="G163">
            <v>0</v>
          </cell>
          <cell r="H163">
            <v>0</v>
          </cell>
          <cell r="I163">
            <v>0</v>
          </cell>
          <cell r="J163">
            <v>0</v>
          </cell>
          <cell r="K163">
            <v>0</v>
          </cell>
        </row>
        <row r="164">
          <cell r="G164">
            <v>0</v>
          </cell>
          <cell r="H164">
            <v>0</v>
          </cell>
          <cell r="I164">
            <v>0</v>
          </cell>
          <cell r="J164">
            <v>0</v>
          </cell>
          <cell r="K164">
            <v>0</v>
          </cell>
        </row>
        <row r="165">
          <cell r="G165">
            <v>0</v>
          </cell>
          <cell r="H165">
            <v>0</v>
          </cell>
          <cell r="I165">
            <v>0</v>
          </cell>
          <cell r="J165">
            <v>0</v>
          </cell>
          <cell r="K165">
            <v>0</v>
          </cell>
        </row>
        <row r="166">
          <cell r="G166">
            <v>0</v>
          </cell>
          <cell r="H166">
            <v>0</v>
          </cell>
          <cell r="I166">
            <v>0</v>
          </cell>
          <cell r="J166">
            <v>0</v>
          </cell>
          <cell r="K166">
            <v>0</v>
          </cell>
        </row>
        <row r="167">
          <cell r="G167">
            <v>0</v>
          </cell>
          <cell r="H167">
            <v>0</v>
          </cell>
          <cell r="I167">
            <v>0</v>
          </cell>
          <cell r="J167">
            <v>0</v>
          </cell>
          <cell r="K167">
            <v>0</v>
          </cell>
        </row>
        <row r="168">
          <cell r="G168">
            <v>0</v>
          </cell>
          <cell r="H168">
            <v>0</v>
          </cell>
          <cell r="I168">
            <v>0</v>
          </cell>
          <cell r="J168">
            <v>0</v>
          </cell>
          <cell r="K168">
            <v>0</v>
          </cell>
        </row>
        <row r="169">
          <cell r="G169">
            <v>0</v>
          </cell>
          <cell r="H169">
            <v>0</v>
          </cell>
          <cell r="I169">
            <v>0</v>
          </cell>
          <cell r="J169">
            <v>0</v>
          </cell>
          <cell r="K169">
            <v>0</v>
          </cell>
        </row>
        <row r="170">
          <cell r="G170">
            <v>0</v>
          </cell>
          <cell r="H170">
            <v>0</v>
          </cell>
          <cell r="I170">
            <v>0</v>
          </cell>
          <cell r="J170">
            <v>0</v>
          </cell>
          <cell r="K170">
            <v>0</v>
          </cell>
        </row>
        <row r="171">
          <cell r="G171">
            <v>0</v>
          </cell>
          <cell r="H171">
            <v>0</v>
          </cell>
          <cell r="I171">
            <v>0</v>
          </cell>
          <cell r="J171">
            <v>0</v>
          </cell>
          <cell r="K171">
            <v>0</v>
          </cell>
        </row>
        <row r="172">
          <cell r="G172">
            <v>0</v>
          </cell>
          <cell r="H172">
            <v>0</v>
          </cell>
          <cell r="I172">
            <v>0</v>
          </cell>
          <cell r="J172">
            <v>0</v>
          </cell>
          <cell r="K172">
            <v>0</v>
          </cell>
        </row>
        <row r="173">
          <cell r="G173">
            <v>0</v>
          </cell>
          <cell r="H173">
            <v>0</v>
          </cell>
          <cell r="I173">
            <v>0</v>
          </cell>
          <cell r="J173">
            <v>0</v>
          </cell>
          <cell r="K173">
            <v>0</v>
          </cell>
        </row>
        <row r="174">
          <cell r="G174">
            <v>0</v>
          </cell>
          <cell r="H174">
            <v>0</v>
          </cell>
          <cell r="I174">
            <v>0</v>
          </cell>
          <cell r="J174">
            <v>0</v>
          </cell>
          <cell r="K174">
            <v>0</v>
          </cell>
        </row>
        <row r="175">
          <cell r="G175">
            <v>0</v>
          </cell>
          <cell r="H175">
            <v>0</v>
          </cell>
          <cell r="I175">
            <v>0</v>
          </cell>
          <cell r="J175">
            <v>0</v>
          </cell>
          <cell r="K175">
            <v>0</v>
          </cell>
        </row>
        <row r="176">
          <cell r="G176">
            <v>0</v>
          </cell>
          <cell r="H176">
            <v>0</v>
          </cell>
          <cell r="I176">
            <v>0</v>
          </cell>
          <cell r="J176">
            <v>0</v>
          </cell>
          <cell r="K176">
            <v>0</v>
          </cell>
        </row>
        <row r="177">
          <cell r="G177">
            <v>0</v>
          </cell>
          <cell r="H177">
            <v>0</v>
          </cell>
          <cell r="I177">
            <v>0</v>
          </cell>
          <cell r="J177">
            <v>0</v>
          </cell>
          <cell r="K177">
            <v>0</v>
          </cell>
        </row>
        <row r="178">
          <cell r="G178">
            <v>0</v>
          </cell>
          <cell r="H178">
            <v>0</v>
          </cell>
          <cell r="I178">
            <v>0</v>
          </cell>
          <cell r="J178">
            <v>0</v>
          </cell>
          <cell r="K178">
            <v>0</v>
          </cell>
        </row>
        <row r="179">
          <cell r="G179">
            <v>0</v>
          </cell>
          <cell r="H179">
            <v>0</v>
          </cell>
          <cell r="I179">
            <v>0</v>
          </cell>
          <cell r="J179">
            <v>0</v>
          </cell>
          <cell r="K179">
            <v>0</v>
          </cell>
        </row>
        <row r="180">
          <cell r="G180">
            <v>0</v>
          </cell>
          <cell r="H180">
            <v>0</v>
          </cell>
          <cell r="I180">
            <v>0</v>
          </cell>
          <cell r="J180">
            <v>0</v>
          </cell>
          <cell r="K180">
            <v>0</v>
          </cell>
        </row>
        <row r="181">
          <cell r="G181">
            <v>0</v>
          </cell>
          <cell r="H181">
            <v>0</v>
          </cell>
          <cell r="I181">
            <v>0</v>
          </cell>
          <cell r="J181">
            <v>0</v>
          </cell>
          <cell r="K181">
            <v>0</v>
          </cell>
        </row>
        <row r="182">
          <cell r="G182">
            <v>0</v>
          </cell>
          <cell r="H182">
            <v>0</v>
          </cell>
          <cell r="I182">
            <v>0</v>
          </cell>
          <cell r="J182">
            <v>0</v>
          </cell>
          <cell r="K182">
            <v>0</v>
          </cell>
        </row>
        <row r="183">
          <cell r="G183">
            <v>0</v>
          </cell>
          <cell r="H183">
            <v>0</v>
          </cell>
          <cell r="I183">
            <v>0</v>
          </cell>
          <cell r="J183">
            <v>0</v>
          </cell>
          <cell r="K183">
            <v>0</v>
          </cell>
        </row>
        <row r="184">
          <cell r="G184">
            <v>0</v>
          </cell>
          <cell r="H184">
            <v>0</v>
          </cell>
          <cell r="I184">
            <v>0</v>
          </cell>
          <cell r="J184">
            <v>0</v>
          </cell>
          <cell r="K184">
            <v>0</v>
          </cell>
        </row>
        <row r="185">
          <cell r="G185">
            <v>0</v>
          </cell>
          <cell r="H185">
            <v>0</v>
          </cell>
          <cell r="I185">
            <v>0</v>
          </cell>
          <cell r="J185">
            <v>0</v>
          </cell>
          <cell r="K185">
            <v>0</v>
          </cell>
        </row>
        <row r="186">
          <cell r="G186">
            <v>0</v>
          </cell>
          <cell r="H186">
            <v>16685</v>
          </cell>
          <cell r="I186">
            <v>0</v>
          </cell>
          <cell r="J186">
            <v>16685</v>
          </cell>
          <cell r="K186">
            <v>0</v>
          </cell>
        </row>
        <row r="187">
          <cell r="G187">
            <v>0</v>
          </cell>
          <cell r="H187">
            <v>9</v>
          </cell>
          <cell r="I187">
            <v>0</v>
          </cell>
          <cell r="J187">
            <v>9</v>
          </cell>
          <cell r="K187">
            <v>0</v>
          </cell>
        </row>
        <row r="188">
          <cell r="G188">
            <v>0</v>
          </cell>
          <cell r="H188">
            <v>215</v>
          </cell>
          <cell r="I188">
            <v>0</v>
          </cell>
          <cell r="J188">
            <v>215</v>
          </cell>
          <cell r="K188">
            <v>0</v>
          </cell>
        </row>
        <row r="189">
          <cell r="G189">
            <v>0</v>
          </cell>
          <cell r="H189">
            <v>1332129</v>
          </cell>
          <cell r="I189">
            <v>0</v>
          </cell>
          <cell r="J189">
            <v>1332129</v>
          </cell>
          <cell r="K189">
            <v>0</v>
          </cell>
        </row>
        <row r="191">
          <cell r="G191">
            <v>0</v>
          </cell>
          <cell r="H191">
            <v>-58967</v>
          </cell>
          <cell r="I191">
            <v>0</v>
          </cell>
          <cell r="J191">
            <v>-58967</v>
          </cell>
          <cell r="K191">
            <v>0</v>
          </cell>
        </row>
        <row r="192">
          <cell r="G192">
            <v>0</v>
          </cell>
          <cell r="H192">
            <v>-16970</v>
          </cell>
          <cell r="I192">
            <v>0</v>
          </cell>
          <cell r="J192">
            <v>-16970</v>
          </cell>
          <cell r="K192">
            <v>0</v>
          </cell>
        </row>
        <row r="193">
          <cell r="G193">
            <v>0</v>
          </cell>
          <cell r="H193">
            <v>-42472</v>
          </cell>
          <cell r="I193">
            <v>0</v>
          </cell>
          <cell r="J193">
            <v>-42472</v>
          </cell>
          <cell r="K193">
            <v>0</v>
          </cell>
        </row>
        <row r="194">
          <cell r="G194">
            <v>0</v>
          </cell>
          <cell r="H194">
            <v>-6407</v>
          </cell>
          <cell r="I194">
            <v>0</v>
          </cell>
          <cell r="J194">
            <v>-6407</v>
          </cell>
          <cell r="K194">
            <v>0</v>
          </cell>
        </row>
        <row r="195">
          <cell r="G195">
            <v>0</v>
          </cell>
          <cell r="H195">
            <v>-3450</v>
          </cell>
          <cell r="I195">
            <v>0</v>
          </cell>
          <cell r="J195">
            <v>-3450</v>
          </cell>
          <cell r="K195">
            <v>0</v>
          </cell>
        </row>
        <row r="196">
          <cell r="G196">
            <v>0</v>
          </cell>
          <cell r="H196">
            <v>0</v>
          </cell>
          <cell r="I196">
            <v>0</v>
          </cell>
          <cell r="J196">
            <v>0</v>
          </cell>
          <cell r="K196">
            <v>0</v>
          </cell>
        </row>
        <row r="197">
          <cell r="G197">
            <v>0</v>
          </cell>
          <cell r="H197">
            <v>-2230</v>
          </cell>
          <cell r="I197">
            <v>0</v>
          </cell>
          <cell r="J197">
            <v>-2230</v>
          </cell>
          <cell r="K197">
            <v>0</v>
          </cell>
        </row>
        <row r="198">
          <cell r="G198">
            <v>0</v>
          </cell>
          <cell r="H198">
            <v>-152</v>
          </cell>
          <cell r="I198">
            <v>0</v>
          </cell>
          <cell r="J198">
            <v>-152</v>
          </cell>
          <cell r="K198">
            <v>0</v>
          </cell>
        </row>
        <row r="199">
          <cell r="G199">
            <v>0</v>
          </cell>
          <cell r="H199">
            <v>-51021</v>
          </cell>
          <cell r="I199">
            <v>0</v>
          </cell>
          <cell r="J199">
            <v>-51021</v>
          </cell>
          <cell r="K199">
            <v>0</v>
          </cell>
        </row>
        <row r="200">
          <cell r="G200">
            <v>0</v>
          </cell>
          <cell r="H200">
            <v>0</v>
          </cell>
          <cell r="I200">
            <v>0</v>
          </cell>
          <cell r="J200">
            <v>0</v>
          </cell>
          <cell r="K200">
            <v>0</v>
          </cell>
        </row>
        <row r="201">
          <cell r="G201">
            <v>0</v>
          </cell>
          <cell r="H201">
            <v>-669</v>
          </cell>
          <cell r="I201">
            <v>0</v>
          </cell>
          <cell r="J201">
            <v>-669</v>
          </cell>
          <cell r="K201">
            <v>0</v>
          </cell>
        </row>
        <row r="202">
          <cell r="G202">
            <v>0</v>
          </cell>
          <cell r="H202">
            <v>-12343</v>
          </cell>
          <cell r="I202">
            <v>0</v>
          </cell>
          <cell r="J202">
            <v>-12343</v>
          </cell>
          <cell r="K202">
            <v>0</v>
          </cell>
        </row>
        <row r="203">
          <cell r="G203">
            <v>0</v>
          </cell>
          <cell r="H203">
            <v>-44155</v>
          </cell>
          <cell r="I203">
            <v>0</v>
          </cell>
          <cell r="J203">
            <v>-44155</v>
          </cell>
          <cell r="K203">
            <v>0</v>
          </cell>
        </row>
        <row r="204">
          <cell r="G204">
            <v>0</v>
          </cell>
          <cell r="H204">
            <v>0</v>
          </cell>
          <cell r="I204">
            <v>0</v>
          </cell>
          <cell r="J204">
            <v>0</v>
          </cell>
          <cell r="K204">
            <v>0</v>
          </cell>
        </row>
        <row r="205">
          <cell r="G205">
            <v>0</v>
          </cell>
          <cell r="H205">
            <v>-2769</v>
          </cell>
          <cell r="I205">
            <v>0</v>
          </cell>
          <cell r="J205">
            <v>-2769</v>
          </cell>
          <cell r="K205">
            <v>0</v>
          </cell>
        </row>
        <row r="206">
          <cell r="G206">
            <v>0</v>
          </cell>
          <cell r="H206">
            <v>0</v>
          </cell>
          <cell r="I206">
            <v>0</v>
          </cell>
          <cell r="J206">
            <v>0</v>
          </cell>
          <cell r="K206">
            <v>0</v>
          </cell>
        </row>
        <row r="207">
          <cell r="G207">
            <v>0</v>
          </cell>
          <cell r="H207">
            <v>0</v>
          </cell>
          <cell r="I207">
            <v>0</v>
          </cell>
          <cell r="J207">
            <v>0</v>
          </cell>
          <cell r="K207">
            <v>0</v>
          </cell>
        </row>
        <row r="208">
          <cell r="G208">
            <v>0</v>
          </cell>
          <cell r="H208">
            <v>0</v>
          </cell>
          <cell r="I208">
            <v>0</v>
          </cell>
          <cell r="J208">
            <v>0</v>
          </cell>
          <cell r="K208">
            <v>0</v>
          </cell>
        </row>
        <row r="209">
          <cell r="G209">
            <v>0</v>
          </cell>
          <cell r="H209">
            <v>-610</v>
          </cell>
          <cell r="I209">
            <v>0</v>
          </cell>
          <cell r="J209">
            <v>-610</v>
          </cell>
          <cell r="K209">
            <v>0</v>
          </cell>
        </row>
        <row r="210">
          <cell r="G210">
            <v>0</v>
          </cell>
          <cell r="H210">
            <v>0</v>
          </cell>
          <cell r="I210">
            <v>0</v>
          </cell>
          <cell r="J210">
            <v>0</v>
          </cell>
          <cell r="K210">
            <v>0</v>
          </cell>
        </row>
        <row r="211">
          <cell r="G211">
            <v>0</v>
          </cell>
          <cell r="H211">
            <v>0</v>
          </cell>
          <cell r="I211">
            <v>0</v>
          </cell>
          <cell r="J211">
            <v>0</v>
          </cell>
          <cell r="K211">
            <v>0</v>
          </cell>
        </row>
        <row r="212">
          <cell r="G212">
            <v>0</v>
          </cell>
          <cell r="H212">
            <v>0</v>
          </cell>
          <cell r="I212">
            <v>0</v>
          </cell>
          <cell r="J212">
            <v>0</v>
          </cell>
          <cell r="K212">
            <v>0</v>
          </cell>
        </row>
        <row r="213">
          <cell r="G213">
            <v>0</v>
          </cell>
          <cell r="H213">
            <v>0</v>
          </cell>
          <cell r="I213">
            <v>0</v>
          </cell>
          <cell r="J213">
            <v>0</v>
          </cell>
          <cell r="K213">
            <v>0</v>
          </cell>
        </row>
        <row r="214">
          <cell r="G214">
            <v>0</v>
          </cell>
          <cell r="H214">
            <v>0</v>
          </cell>
          <cell r="I214">
            <v>0</v>
          </cell>
          <cell r="J214">
            <v>0</v>
          </cell>
          <cell r="K214">
            <v>0</v>
          </cell>
        </row>
        <row r="215">
          <cell r="G215">
            <v>0</v>
          </cell>
          <cell r="H215">
            <v>0</v>
          </cell>
          <cell r="I215">
            <v>0</v>
          </cell>
          <cell r="J215">
            <v>0</v>
          </cell>
          <cell r="K215">
            <v>0</v>
          </cell>
        </row>
        <row r="216">
          <cell r="G216">
            <v>0</v>
          </cell>
          <cell r="H216">
            <v>0</v>
          </cell>
          <cell r="I216">
            <v>0</v>
          </cell>
          <cell r="J216">
            <v>0</v>
          </cell>
          <cell r="K216">
            <v>0</v>
          </cell>
        </row>
        <row r="217">
          <cell r="G217">
            <v>0</v>
          </cell>
          <cell r="H217">
            <v>0</v>
          </cell>
          <cell r="I217">
            <v>0</v>
          </cell>
          <cell r="J217">
            <v>0</v>
          </cell>
          <cell r="K217">
            <v>0</v>
          </cell>
        </row>
        <row r="218">
          <cell r="G218">
            <v>0</v>
          </cell>
          <cell r="H218">
            <v>-48331</v>
          </cell>
          <cell r="I218">
            <v>0</v>
          </cell>
          <cell r="J218">
            <v>-48331</v>
          </cell>
          <cell r="K218">
            <v>0</v>
          </cell>
        </row>
        <row r="219">
          <cell r="G219">
            <v>0</v>
          </cell>
          <cell r="H219">
            <v>-5917</v>
          </cell>
          <cell r="I219">
            <v>0</v>
          </cell>
          <cell r="J219">
            <v>-5917</v>
          </cell>
          <cell r="K219">
            <v>0</v>
          </cell>
        </row>
        <row r="220">
          <cell r="G220">
            <v>0</v>
          </cell>
          <cell r="H220">
            <v>-11760</v>
          </cell>
          <cell r="I220">
            <v>0</v>
          </cell>
          <cell r="J220">
            <v>-11760</v>
          </cell>
          <cell r="K220">
            <v>0</v>
          </cell>
        </row>
        <row r="221">
          <cell r="G221">
            <v>0</v>
          </cell>
          <cell r="H221">
            <v>-7483</v>
          </cell>
          <cell r="I221">
            <v>0</v>
          </cell>
          <cell r="J221">
            <v>-7483</v>
          </cell>
          <cell r="K221">
            <v>0</v>
          </cell>
        </row>
        <row r="222">
          <cell r="G222">
            <v>0</v>
          </cell>
          <cell r="H222">
            <v>0</v>
          </cell>
          <cell r="I222">
            <v>0</v>
          </cell>
          <cell r="J222">
            <v>0</v>
          </cell>
          <cell r="K222">
            <v>0</v>
          </cell>
        </row>
        <row r="223">
          <cell r="G223">
            <v>0</v>
          </cell>
          <cell r="H223">
            <v>0</v>
          </cell>
          <cell r="I223">
            <v>0</v>
          </cell>
          <cell r="J223">
            <v>0</v>
          </cell>
          <cell r="K223">
            <v>0</v>
          </cell>
        </row>
        <row r="224">
          <cell r="G224">
            <v>0</v>
          </cell>
          <cell r="H224">
            <v>0</v>
          </cell>
          <cell r="I224">
            <v>0</v>
          </cell>
          <cell r="J224">
            <v>0</v>
          </cell>
          <cell r="K224">
            <v>0</v>
          </cell>
        </row>
        <row r="225">
          <cell r="G225">
            <v>0</v>
          </cell>
          <cell r="H225">
            <v>0</v>
          </cell>
          <cell r="I225">
            <v>0</v>
          </cell>
          <cell r="J225">
            <v>0</v>
          </cell>
          <cell r="K225">
            <v>0</v>
          </cell>
        </row>
        <row r="226">
          <cell r="G226">
            <v>0</v>
          </cell>
          <cell r="H226">
            <v>0</v>
          </cell>
          <cell r="I226">
            <v>0</v>
          </cell>
          <cell r="J226">
            <v>0</v>
          </cell>
          <cell r="K226">
            <v>0</v>
          </cell>
        </row>
        <row r="227">
          <cell r="G227">
            <v>0</v>
          </cell>
          <cell r="H227">
            <v>0</v>
          </cell>
          <cell r="I227">
            <v>0</v>
          </cell>
          <cell r="J227">
            <v>0</v>
          </cell>
          <cell r="K227">
            <v>0</v>
          </cell>
        </row>
        <row r="228">
          <cell r="G228">
            <v>0</v>
          </cell>
          <cell r="H228">
            <v>0</v>
          </cell>
          <cell r="I228">
            <v>0</v>
          </cell>
          <cell r="J228">
            <v>0</v>
          </cell>
          <cell r="K228">
            <v>0</v>
          </cell>
        </row>
        <row r="229">
          <cell r="G229">
            <v>0</v>
          </cell>
          <cell r="H229">
            <v>0</v>
          </cell>
          <cell r="I229">
            <v>0</v>
          </cell>
          <cell r="J229">
            <v>0</v>
          </cell>
          <cell r="K229">
            <v>0</v>
          </cell>
        </row>
        <row r="230">
          <cell r="G230">
            <v>0</v>
          </cell>
          <cell r="H230">
            <v>0</v>
          </cell>
          <cell r="I230">
            <v>0</v>
          </cell>
          <cell r="J230">
            <v>0</v>
          </cell>
          <cell r="K230">
            <v>0</v>
          </cell>
        </row>
        <row r="231">
          <cell r="G231">
            <v>0</v>
          </cell>
          <cell r="H231">
            <v>0</v>
          </cell>
          <cell r="I231">
            <v>0</v>
          </cell>
          <cell r="J231">
            <v>0</v>
          </cell>
          <cell r="K231">
            <v>0</v>
          </cell>
        </row>
        <row r="232">
          <cell r="G232">
            <v>0</v>
          </cell>
          <cell r="H232">
            <v>0</v>
          </cell>
          <cell r="I232">
            <v>0</v>
          </cell>
          <cell r="J232">
            <v>0</v>
          </cell>
          <cell r="K232">
            <v>0</v>
          </cell>
        </row>
        <row r="233">
          <cell r="G233">
            <v>0</v>
          </cell>
          <cell r="H233">
            <v>0</v>
          </cell>
          <cell r="I233">
            <v>0</v>
          </cell>
          <cell r="J233">
            <v>0</v>
          </cell>
          <cell r="K233">
            <v>0</v>
          </cell>
        </row>
        <row r="234">
          <cell r="G234">
            <v>0</v>
          </cell>
          <cell r="H234">
            <v>0</v>
          </cell>
          <cell r="I234">
            <v>0</v>
          </cell>
          <cell r="J234">
            <v>0</v>
          </cell>
          <cell r="K234">
            <v>0</v>
          </cell>
        </row>
        <row r="235">
          <cell r="G235">
            <v>0</v>
          </cell>
          <cell r="H235">
            <v>-523048</v>
          </cell>
          <cell r="I235">
            <v>0</v>
          </cell>
          <cell r="J235">
            <v>-523048</v>
          </cell>
          <cell r="K235">
            <v>0</v>
          </cell>
        </row>
        <row r="236">
          <cell r="G236">
            <v>0</v>
          </cell>
          <cell r="H236">
            <v>-2178</v>
          </cell>
          <cell r="I236">
            <v>0</v>
          </cell>
          <cell r="J236">
            <v>-2178</v>
          </cell>
          <cell r="K236">
            <v>0</v>
          </cell>
        </row>
        <row r="237">
          <cell r="G237">
            <v>0</v>
          </cell>
          <cell r="H237">
            <v>0</v>
          </cell>
          <cell r="I237">
            <v>0</v>
          </cell>
          <cell r="J237">
            <v>0</v>
          </cell>
          <cell r="K237">
            <v>0</v>
          </cell>
        </row>
        <row r="238">
          <cell r="G238">
            <v>0</v>
          </cell>
          <cell r="H238">
            <v>0</v>
          </cell>
          <cell r="I238">
            <v>0</v>
          </cell>
          <cell r="J238">
            <v>0</v>
          </cell>
          <cell r="K238">
            <v>0</v>
          </cell>
        </row>
        <row r="239">
          <cell r="G239">
            <v>0</v>
          </cell>
          <cell r="H239">
            <v>-24402</v>
          </cell>
          <cell r="I239">
            <v>0</v>
          </cell>
          <cell r="J239">
            <v>-24402</v>
          </cell>
          <cell r="K239">
            <v>0</v>
          </cell>
        </row>
        <row r="240">
          <cell r="G240">
            <v>0</v>
          </cell>
          <cell r="H240">
            <v>0</v>
          </cell>
          <cell r="I240">
            <v>0</v>
          </cell>
          <cell r="J240">
            <v>0</v>
          </cell>
          <cell r="K240">
            <v>0</v>
          </cell>
        </row>
        <row r="241">
          <cell r="G241">
            <v>0</v>
          </cell>
          <cell r="H241">
            <v>0</v>
          </cell>
          <cell r="I241">
            <v>0</v>
          </cell>
          <cell r="J241">
            <v>0</v>
          </cell>
          <cell r="K241">
            <v>0</v>
          </cell>
        </row>
        <row r="242">
          <cell r="G242">
            <v>0</v>
          </cell>
          <cell r="H242">
            <v>0</v>
          </cell>
          <cell r="I242">
            <v>0</v>
          </cell>
          <cell r="J242">
            <v>0</v>
          </cell>
          <cell r="K242">
            <v>0</v>
          </cell>
        </row>
        <row r="243">
          <cell r="G243">
            <v>0</v>
          </cell>
          <cell r="H243">
            <v>0</v>
          </cell>
          <cell r="I243">
            <v>0</v>
          </cell>
          <cell r="J243">
            <v>0</v>
          </cell>
          <cell r="K243">
            <v>0</v>
          </cell>
        </row>
        <row r="244">
          <cell r="G244">
            <v>0</v>
          </cell>
          <cell r="H244">
            <v>0</v>
          </cell>
          <cell r="I244">
            <v>0</v>
          </cell>
          <cell r="J244">
            <v>0</v>
          </cell>
          <cell r="K244">
            <v>0</v>
          </cell>
        </row>
        <row r="245">
          <cell r="G245">
            <v>0</v>
          </cell>
          <cell r="H245">
            <v>0</v>
          </cell>
          <cell r="I245">
            <v>0</v>
          </cell>
          <cell r="J245">
            <v>0</v>
          </cell>
          <cell r="K245">
            <v>0</v>
          </cell>
        </row>
        <row r="246">
          <cell r="G246">
            <v>0</v>
          </cell>
          <cell r="H246">
            <v>0</v>
          </cell>
          <cell r="I246">
            <v>0</v>
          </cell>
          <cell r="J246">
            <v>0</v>
          </cell>
          <cell r="K246">
            <v>0</v>
          </cell>
        </row>
        <row r="247">
          <cell r="G247">
            <v>0</v>
          </cell>
          <cell r="H247">
            <v>0</v>
          </cell>
          <cell r="I247">
            <v>0</v>
          </cell>
          <cell r="J247">
            <v>0</v>
          </cell>
          <cell r="K247">
            <v>0</v>
          </cell>
        </row>
        <row r="248">
          <cell r="G248">
            <v>0</v>
          </cell>
          <cell r="H248">
            <v>0</v>
          </cell>
          <cell r="I248">
            <v>0</v>
          </cell>
          <cell r="J248">
            <v>0</v>
          </cell>
          <cell r="K248">
            <v>0</v>
          </cell>
        </row>
        <row r="249">
          <cell r="G249">
            <v>0</v>
          </cell>
          <cell r="H249">
            <v>0</v>
          </cell>
          <cell r="I249">
            <v>0</v>
          </cell>
          <cell r="J249">
            <v>0</v>
          </cell>
          <cell r="K249">
            <v>0</v>
          </cell>
        </row>
        <row r="250">
          <cell r="G250">
            <v>0</v>
          </cell>
          <cell r="H250">
            <v>0</v>
          </cell>
          <cell r="I250">
            <v>0</v>
          </cell>
          <cell r="J250">
            <v>0</v>
          </cell>
          <cell r="K250">
            <v>0</v>
          </cell>
        </row>
        <row r="251">
          <cell r="G251">
            <v>0</v>
          </cell>
          <cell r="H251">
            <v>0</v>
          </cell>
          <cell r="I251">
            <v>0</v>
          </cell>
          <cell r="J251">
            <v>0</v>
          </cell>
          <cell r="K251">
            <v>0</v>
          </cell>
        </row>
        <row r="252">
          <cell r="G252">
            <v>0</v>
          </cell>
          <cell r="H252">
            <v>0</v>
          </cell>
          <cell r="I252">
            <v>0</v>
          </cell>
          <cell r="J252">
            <v>0</v>
          </cell>
          <cell r="K252">
            <v>0</v>
          </cell>
        </row>
        <row r="253">
          <cell r="G253">
            <v>0</v>
          </cell>
          <cell r="H253">
            <v>0</v>
          </cell>
          <cell r="I253">
            <v>0</v>
          </cell>
          <cell r="J253">
            <v>0</v>
          </cell>
          <cell r="K253">
            <v>0</v>
          </cell>
        </row>
        <row r="254">
          <cell r="G254">
            <v>0</v>
          </cell>
          <cell r="H254">
            <v>0</v>
          </cell>
          <cell r="I254">
            <v>0</v>
          </cell>
          <cell r="J254">
            <v>0</v>
          </cell>
          <cell r="K254">
            <v>0</v>
          </cell>
        </row>
        <row r="255">
          <cell r="G255">
            <v>0</v>
          </cell>
          <cell r="H255">
            <v>-1173000</v>
          </cell>
          <cell r="I255">
            <v>0</v>
          </cell>
          <cell r="J255">
            <v>-1173000</v>
          </cell>
          <cell r="K255">
            <v>0</v>
          </cell>
        </row>
        <row r="256">
          <cell r="G256">
            <v>0</v>
          </cell>
          <cell r="H256">
            <v>0</v>
          </cell>
          <cell r="I256">
            <v>0</v>
          </cell>
          <cell r="J256">
            <v>0</v>
          </cell>
          <cell r="K256">
            <v>0</v>
          </cell>
        </row>
        <row r="257">
          <cell r="G257">
            <v>0</v>
          </cell>
          <cell r="H257">
            <v>0</v>
          </cell>
          <cell r="I257">
            <v>0</v>
          </cell>
          <cell r="J257">
            <v>0</v>
          </cell>
          <cell r="K257">
            <v>0</v>
          </cell>
        </row>
        <row r="258">
          <cell r="G258">
            <v>0</v>
          </cell>
          <cell r="H258">
            <v>0</v>
          </cell>
          <cell r="I258">
            <v>0</v>
          </cell>
          <cell r="J258">
            <v>0</v>
          </cell>
          <cell r="K258">
            <v>0</v>
          </cell>
        </row>
        <row r="259">
          <cell r="G259">
            <v>0</v>
          </cell>
          <cell r="H259">
            <v>0</v>
          </cell>
          <cell r="I259">
            <v>0</v>
          </cell>
          <cell r="J259">
            <v>0</v>
          </cell>
          <cell r="K259">
            <v>0</v>
          </cell>
        </row>
        <row r="260">
          <cell r="G260">
            <v>0</v>
          </cell>
          <cell r="H260">
            <v>0</v>
          </cell>
          <cell r="I260">
            <v>0</v>
          </cell>
          <cell r="J260">
            <v>0</v>
          </cell>
          <cell r="K260">
            <v>0</v>
          </cell>
        </row>
        <row r="261">
          <cell r="G261">
            <v>0</v>
          </cell>
          <cell r="H261">
            <v>0</v>
          </cell>
          <cell r="I261">
            <v>0</v>
          </cell>
          <cell r="J261">
            <v>0</v>
          </cell>
          <cell r="K261">
            <v>0</v>
          </cell>
        </row>
        <row r="262">
          <cell r="G262">
            <v>0</v>
          </cell>
          <cell r="H262">
            <v>0</v>
          </cell>
          <cell r="I262">
            <v>0</v>
          </cell>
          <cell r="J262">
            <v>0</v>
          </cell>
          <cell r="K262">
            <v>0</v>
          </cell>
        </row>
        <row r="263">
          <cell r="G263">
            <v>0</v>
          </cell>
          <cell r="H263">
            <v>0</v>
          </cell>
          <cell r="I263">
            <v>0</v>
          </cell>
          <cell r="J263">
            <v>0</v>
          </cell>
          <cell r="K263">
            <v>0</v>
          </cell>
        </row>
        <row r="264">
          <cell r="G264">
            <v>0</v>
          </cell>
          <cell r="H264">
            <v>-2038334</v>
          </cell>
          <cell r="I264">
            <v>0</v>
          </cell>
          <cell r="J264">
            <v>-2038334</v>
          </cell>
          <cell r="K264">
            <v>0</v>
          </cell>
        </row>
        <row r="266">
          <cell r="G266">
            <v>0</v>
          </cell>
          <cell r="H266">
            <v>0</v>
          </cell>
          <cell r="I266">
            <v>0</v>
          </cell>
          <cell r="J266">
            <v>0</v>
          </cell>
          <cell r="K266">
            <v>0</v>
          </cell>
        </row>
        <row r="267">
          <cell r="G267">
            <v>0</v>
          </cell>
          <cell r="H267">
            <v>0</v>
          </cell>
          <cell r="I267">
            <v>0</v>
          </cell>
          <cell r="J267">
            <v>0</v>
          </cell>
          <cell r="K267">
            <v>0</v>
          </cell>
        </row>
        <row r="268">
          <cell r="G268">
            <v>0</v>
          </cell>
          <cell r="H268">
            <v>0</v>
          </cell>
          <cell r="I268">
            <v>0</v>
          </cell>
          <cell r="J268">
            <v>0</v>
          </cell>
          <cell r="K268">
            <v>0</v>
          </cell>
        </row>
        <row r="269">
          <cell r="G269">
            <v>0</v>
          </cell>
          <cell r="H269">
            <v>0</v>
          </cell>
          <cell r="I269">
            <v>0</v>
          </cell>
          <cell r="J269">
            <v>0</v>
          </cell>
          <cell r="K269">
            <v>0</v>
          </cell>
        </row>
        <row r="270">
          <cell r="G270">
            <v>0</v>
          </cell>
          <cell r="H270">
            <v>0</v>
          </cell>
          <cell r="I270">
            <v>0</v>
          </cell>
          <cell r="J270">
            <v>0</v>
          </cell>
          <cell r="K270">
            <v>0</v>
          </cell>
        </row>
        <row r="271">
          <cell r="G271">
            <v>0</v>
          </cell>
          <cell r="H271">
            <v>0</v>
          </cell>
          <cell r="I271">
            <v>0</v>
          </cell>
          <cell r="J271">
            <v>0</v>
          </cell>
          <cell r="K271">
            <v>0</v>
          </cell>
        </row>
        <row r="272">
          <cell r="G272">
            <v>0</v>
          </cell>
          <cell r="H272">
            <v>0</v>
          </cell>
          <cell r="I272">
            <v>0</v>
          </cell>
          <cell r="J272">
            <v>0</v>
          </cell>
          <cell r="K272">
            <v>0</v>
          </cell>
        </row>
        <row r="273">
          <cell r="G273">
            <v>0</v>
          </cell>
          <cell r="H273">
            <v>0</v>
          </cell>
          <cell r="I273">
            <v>0</v>
          </cell>
          <cell r="J273">
            <v>0</v>
          </cell>
          <cell r="K273">
            <v>0</v>
          </cell>
        </row>
        <row r="274">
          <cell r="G274">
            <v>0</v>
          </cell>
          <cell r="H274">
            <v>-332650</v>
          </cell>
          <cell r="I274">
            <v>0</v>
          </cell>
          <cell r="J274">
            <v>-332650</v>
          </cell>
          <cell r="K274">
            <v>0</v>
          </cell>
        </row>
        <row r="275">
          <cell r="G275">
            <v>0</v>
          </cell>
          <cell r="H275">
            <v>-1014</v>
          </cell>
          <cell r="I275">
            <v>0</v>
          </cell>
          <cell r="J275">
            <v>-1014</v>
          </cell>
          <cell r="K275">
            <v>0</v>
          </cell>
        </row>
        <row r="276">
          <cell r="G276">
            <v>0</v>
          </cell>
          <cell r="H276">
            <v>0</v>
          </cell>
          <cell r="I276">
            <v>0</v>
          </cell>
          <cell r="J276">
            <v>0</v>
          </cell>
          <cell r="K276">
            <v>0</v>
          </cell>
        </row>
        <row r="277">
          <cell r="G277">
            <v>0</v>
          </cell>
          <cell r="H277">
            <v>0</v>
          </cell>
          <cell r="I277">
            <v>0</v>
          </cell>
          <cell r="J277">
            <v>0</v>
          </cell>
          <cell r="K277">
            <v>0</v>
          </cell>
        </row>
        <row r="278">
          <cell r="G278">
            <v>0</v>
          </cell>
          <cell r="H278">
            <v>0</v>
          </cell>
          <cell r="I278">
            <v>0</v>
          </cell>
          <cell r="J278">
            <v>0</v>
          </cell>
          <cell r="K278">
            <v>0</v>
          </cell>
        </row>
        <row r="279">
          <cell r="G279">
            <v>0</v>
          </cell>
          <cell r="H279">
            <v>0</v>
          </cell>
          <cell r="I279">
            <v>0</v>
          </cell>
          <cell r="J279">
            <v>0</v>
          </cell>
          <cell r="K279">
            <v>0</v>
          </cell>
        </row>
        <row r="280">
          <cell r="G280">
            <v>0</v>
          </cell>
          <cell r="H280">
            <v>0</v>
          </cell>
          <cell r="I280">
            <v>0</v>
          </cell>
          <cell r="J280">
            <v>0</v>
          </cell>
          <cell r="K280">
            <v>0</v>
          </cell>
        </row>
        <row r="281">
          <cell r="G281">
            <v>0</v>
          </cell>
          <cell r="H281">
            <v>0</v>
          </cell>
          <cell r="I281">
            <v>0</v>
          </cell>
          <cell r="J281">
            <v>0</v>
          </cell>
          <cell r="K281">
            <v>0</v>
          </cell>
        </row>
        <row r="282">
          <cell r="G282">
            <v>0</v>
          </cell>
          <cell r="H282">
            <v>0</v>
          </cell>
          <cell r="I282">
            <v>0</v>
          </cell>
          <cell r="J282">
            <v>0</v>
          </cell>
          <cell r="K282">
            <v>0</v>
          </cell>
        </row>
        <row r="283">
          <cell r="G283">
            <v>0</v>
          </cell>
          <cell r="H283">
            <v>0</v>
          </cell>
          <cell r="I283">
            <v>0</v>
          </cell>
          <cell r="J283">
            <v>0</v>
          </cell>
          <cell r="K283">
            <v>0</v>
          </cell>
        </row>
        <row r="284">
          <cell r="G284">
            <v>0</v>
          </cell>
          <cell r="H284">
            <v>0</v>
          </cell>
          <cell r="I284">
            <v>0</v>
          </cell>
          <cell r="J284">
            <v>0</v>
          </cell>
          <cell r="K284">
            <v>0</v>
          </cell>
        </row>
        <row r="285">
          <cell r="G285">
            <v>0</v>
          </cell>
          <cell r="H285">
            <v>0</v>
          </cell>
          <cell r="I285">
            <v>0</v>
          </cell>
          <cell r="J285">
            <v>0</v>
          </cell>
          <cell r="K285">
            <v>0</v>
          </cell>
        </row>
        <row r="286">
          <cell r="G286">
            <v>0</v>
          </cell>
          <cell r="H286">
            <v>0</v>
          </cell>
          <cell r="I286">
            <v>0</v>
          </cell>
          <cell r="J286">
            <v>0</v>
          </cell>
          <cell r="K286">
            <v>0</v>
          </cell>
        </row>
        <row r="287">
          <cell r="G287">
            <v>0</v>
          </cell>
          <cell r="H287">
            <v>0</v>
          </cell>
          <cell r="I287">
            <v>0</v>
          </cell>
          <cell r="J287">
            <v>0</v>
          </cell>
          <cell r="K287">
            <v>0</v>
          </cell>
        </row>
        <row r="288">
          <cell r="G288">
            <v>0</v>
          </cell>
          <cell r="H288">
            <v>0</v>
          </cell>
          <cell r="I288">
            <v>0</v>
          </cell>
          <cell r="J288">
            <v>0</v>
          </cell>
          <cell r="K288">
            <v>0</v>
          </cell>
        </row>
        <row r="289">
          <cell r="G289">
            <v>0</v>
          </cell>
          <cell r="H289">
            <v>0</v>
          </cell>
          <cell r="I289">
            <v>0</v>
          </cell>
          <cell r="J289">
            <v>0</v>
          </cell>
          <cell r="K289">
            <v>0</v>
          </cell>
        </row>
        <row r="290">
          <cell r="G290">
            <v>0</v>
          </cell>
          <cell r="H290">
            <v>0</v>
          </cell>
          <cell r="I290">
            <v>0</v>
          </cell>
          <cell r="J290">
            <v>0</v>
          </cell>
          <cell r="K290">
            <v>0</v>
          </cell>
        </row>
        <row r="291">
          <cell r="G291">
            <v>0</v>
          </cell>
          <cell r="H291">
            <v>0</v>
          </cell>
          <cell r="I291">
            <v>0</v>
          </cell>
          <cell r="J291">
            <v>0</v>
          </cell>
          <cell r="K291">
            <v>0</v>
          </cell>
        </row>
        <row r="292">
          <cell r="G292">
            <v>0</v>
          </cell>
          <cell r="H292">
            <v>0</v>
          </cell>
          <cell r="I292">
            <v>0</v>
          </cell>
          <cell r="J292">
            <v>0</v>
          </cell>
          <cell r="K292">
            <v>0</v>
          </cell>
        </row>
        <row r="293">
          <cell r="G293">
            <v>0</v>
          </cell>
          <cell r="H293">
            <v>0</v>
          </cell>
          <cell r="I293">
            <v>0</v>
          </cell>
          <cell r="J293">
            <v>0</v>
          </cell>
          <cell r="K293">
            <v>0</v>
          </cell>
        </row>
        <row r="294">
          <cell r="G294">
            <v>0</v>
          </cell>
          <cell r="H294">
            <v>0</v>
          </cell>
          <cell r="I294">
            <v>0</v>
          </cell>
          <cell r="J294">
            <v>0</v>
          </cell>
          <cell r="K294">
            <v>0</v>
          </cell>
        </row>
        <row r="295">
          <cell r="G295">
            <v>0</v>
          </cell>
          <cell r="H295">
            <v>0</v>
          </cell>
          <cell r="I295">
            <v>0</v>
          </cell>
          <cell r="J295">
            <v>0</v>
          </cell>
          <cell r="K295">
            <v>0</v>
          </cell>
        </row>
        <row r="296">
          <cell r="G296">
            <v>0</v>
          </cell>
          <cell r="H296">
            <v>0</v>
          </cell>
          <cell r="I296">
            <v>0</v>
          </cell>
          <cell r="J296">
            <v>0</v>
          </cell>
          <cell r="K296">
            <v>0</v>
          </cell>
        </row>
        <row r="297">
          <cell r="G297">
            <v>0</v>
          </cell>
          <cell r="H297">
            <v>0</v>
          </cell>
          <cell r="I297">
            <v>0</v>
          </cell>
          <cell r="J297">
            <v>0</v>
          </cell>
          <cell r="K297">
            <v>0</v>
          </cell>
        </row>
        <row r="298">
          <cell r="G298">
            <v>0</v>
          </cell>
          <cell r="H298">
            <v>0</v>
          </cell>
          <cell r="I298">
            <v>0</v>
          </cell>
          <cell r="J298">
            <v>0</v>
          </cell>
          <cell r="K298">
            <v>0</v>
          </cell>
        </row>
        <row r="299">
          <cell r="G299">
            <v>0</v>
          </cell>
          <cell r="H299">
            <v>0</v>
          </cell>
          <cell r="I299">
            <v>0</v>
          </cell>
          <cell r="J299">
            <v>0</v>
          </cell>
          <cell r="K299">
            <v>0</v>
          </cell>
        </row>
        <row r="300">
          <cell r="G300">
            <v>0</v>
          </cell>
          <cell r="H300">
            <v>-1998</v>
          </cell>
          <cell r="I300">
            <v>0</v>
          </cell>
          <cell r="J300">
            <v>-1998</v>
          </cell>
          <cell r="K300">
            <v>0</v>
          </cell>
        </row>
        <row r="301">
          <cell r="G301">
            <v>0</v>
          </cell>
          <cell r="H301">
            <v>0</v>
          </cell>
          <cell r="I301">
            <v>0</v>
          </cell>
          <cell r="J301">
            <v>0</v>
          </cell>
          <cell r="K301">
            <v>0</v>
          </cell>
        </row>
        <row r="302">
          <cell r="G302">
            <v>0</v>
          </cell>
          <cell r="H302">
            <v>0</v>
          </cell>
          <cell r="I302">
            <v>0</v>
          </cell>
          <cell r="J302">
            <v>0</v>
          </cell>
          <cell r="K302">
            <v>0</v>
          </cell>
        </row>
        <row r="303">
          <cell r="G303">
            <v>0</v>
          </cell>
          <cell r="H303">
            <v>0</v>
          </cell>
          <cell r="I303">
            <v>0</v>
          </cell>
          <cell r="J303">
            <v>0</v>
          </cell>
          <cell r="K303">
            <v>0</v>
          </cell>
        </row>
        <row r="304">
          <cell r="G304">
            <v>0</v>
          </cell>
          <cell r="H304">
            <v>-14440</v>
          </cell>
          <cell r="I304">
            <v>0</v>
          </cell>
          <cell r="J304">
            <v>-14440</v>
          </cell>
          <cell r="K304">
            <v>0</v>
          </cell>
        </row>
        <row r="305">
          <cell r="G305">
            <v>0</v>
          </cell>
          <cell r="H305">
            <v>0</v>
          </cell>
          <cell r="I305">
            <v>0</v>
          </cell>
          <cell r="J305">
            <v>0</v>
          </cell>
          <cell r="K305">
            <v>0</v>
          </cell>
        </row>
        <row r="306">
          <cell r="G306">
            <v>0</v>
          </cell>
          <cell r="H306">
            <v>-46081</v>
          </cell>
          <cell r="I306">
            <v>0</v>
          </cell>
          <cell r="J306">
            <v>-46081</v>
          </cell>
          <cell r="K306">
            <v>0</v>
          </cell>
        </row>
        <row r="307">
          <cell r="G307">
            <v>0</v>
          </cell>
          <cell r="H307">
            <v>0</v>
          </cell>
          <cell r="I307">
            <v>0</v>
          </cell>
          <cell r="J307">
            <v>0</v>
          </cell>
          <cell r="K307">
            <v>0</v>
          </cell>
        </row>
        <row r="308">
          <cell r="G308">
            <v>0</v>
          </cell>
          <cell r="H308">
            <v>0</v>
          </cell>
          <cell r="I308">
            <v>0</v>
          </cell>
          <cell r="J308">
            <v>0</v>
          </cell>
          <cell r="K308">
            <v>0</v>
          </cell>
        </row>
        <row r="309">
          <cell r="G309">
            <v>0</v>
          </cell>
          <cell r="H309">
            <v>0</v>
          </cell>
          <cell r="I309">
            <v>0</v>
          </cell>
          <cell r="J309">
            <v>0</v>
          </cell>
          <cell r="K309">
            <v>0</v>
          </cell>
        </row>
        <row r="310">
          <cell r="G310">
            <v>0</v>
          </cell>
          <cell r="H310">
            <v>0</v>
          </cell>
          <cell r="I310">
            <v>0</v>
          </cell>
          <cell r="J310">
            <v>0</v>
          </cell>
          <cell r="K310">
            <v>0</v>
          </cell>
        </row>
        <row r="311">
          <cell r="G311">
            <v>0</v>
          </cell>
          <cell r="H311">
            <v>0</v>
          </cell>
          <cell r="I311">
            <v>0</v>
          </cell>
          <cell r="J311">
            <v>0</v>
          </cell>
          <cell r="K311">
            <v>0</v>
          </cell>
        </row>
        <row r="312">
          <cell r="G312">
            <v>0</v>
          </cell>
          <cell r="H312">
            <v>-396183</v>
          </cell>
          <cell r="I312">
            <v>0</v>
          </cell>
          <cell r="J312">
            <v>-396183</v>
          </cell>
          <cell r="K312">
            <v>0</v>
          </cell>
        </row>
        <row r="314">
          <cell r="G314">
            <v>0</v>
          </cell>
          <cell r="H314">
            <v>50122</v>
          </cell>
          <cell r="I314">
            <v>0</v>
          </cell>
          <cell r="J314">
            <v>50122</v>
          </cell>
          <cell r="K314">
            <v>0</v>
          </cell>
        </row>
        <row r="315">
          <cell r="G315">
            <v>0</v>
          </cell>
          <cell r="H315">
            <v>4994</v>
          </cell>
          <cell r="I315">
            <v>0</v>
          </cell>
          <cell r="J315">
            <v>4994</v>
          </cell>
          <cell r="K315">
            <v>0</v>
          </cell>
        </row>
        <row r="316">
          <cell r="G316">
            <v>0</v>
          </cell>
          <cell r="H316">
            <v>69287</v>
          </cell>
          <cell r="I316">
            <v>0</v>
          </cell>
          <cell r="J316">
            <v>69287</v>
          </cell>
          <cell r="K316">
            <v>0</v>
          </cell>
        </row>
        <row r="317">
          <cell r="G317">
            <v>0</v>
          </cell>
          <cell r="H317">
            <v>0</v>
          </cell>
          <cell r="I317">
            <v>0</v>
          </cell>
          <cell r="J317">
            <v>0</v>
          </cell>
          <cell r="K317">
            <v>0</v>
          </cell>
        </row>
        <row r="318">
          <cell r="G318">
            <v>0</v>
          </cell>
          <cell r="H318">
            <v>541500</v>
          </cell>
          <cell r="I318">
            <v>0</v>
          </cell>
          <cell r="J318">
            <v>541500</v>
          </cell>
          <cell r="K318">
            <v>0</v>
          </cell>
        </row>
        <row r="319">
          <cell r="G319">
            <v>0</v>
          </cell>
          <cell r="H319">
            <v>104030</v>
          </cell>
          <cell r="I319">
            <v>0</v>
          </cell>
          <cell r="J319">
            <v>104030</v>
          </cell>
          <cell r="K319">
            <v>0</v>
          </cell>
        </row>
        <row r="320">
          <cell r="G320">
            <v>0</v>
          </cell>
          <cell r="H320">
            <v>30256</v>
          </cell>
          <cell r="I320">
            <v>0</v>
          </cell>
          <cell r="J320">
            <v>30256</v>
          </cell>
          <cell r="K320">
            <v>0</v>
          </cell>
        </row>
        <row r="321">
          <cell r="G321">
            <v>0</v>
          </cell>
          <cell r="H321">
            <v>29662</v>
          </cell>
          <cell r="I321">
            <v>0</v>
          </cell>
          <cell r="J321">
            <v>29662</v>
          </cell>
          <cell r="K321">
            <v>0</v>
          </cell>
        </row>
        <row r="322">
          <cell r="G322">
            <v>0</v>
          </cell>
          <cell r="H322">
            <v>36132</v>
          </cell>
          <cell r="I322">
            <v>0</v>
          </cell>
          <cell r="J322">
            <v>36132</v>
          </cell>
          <cell r="K322">
            <v>0</v>
          </cell>
        </row>
        <row r="323">
          <cell r="G323">
            <v>0</v>
          </cell>
          <cell r="H323">
            <v>0</v>
          </cell>
          <cell r="I323">
            <v>0</v>
          </cell>
          <cell r="J323">
            <v>0</v>
          </cell>
          <cell r="K323">
            <v>0</v>
          </cell>
        </row>
        <row r="324">
          <cell r="G324">
            <v>0</v>
          </cell>
          <cell r="H324">
            <v>26889</v>
          </cell>
          <cell r="I324">
            <v>0</v>
          </cell>
          <cell r="J324">
            <v>26889</v>
          </cell>
          <cell r="K324">
            <v>0</v>
          </cell>
        </row>
        <row r="325">
          <cell r="G325">
            <v>0</v>
          </cell>
          <cell r="H325">
            <v>834091</v>
          </cell>
          <cell r="I325">
            <v>0</v>
          </cell>
          <cell r="J325">
            <v>834091</v>
          </cell>
          <cell r="K325">
            <v>0</v>
          </cell>
        </row>
        <row r="326">
          <cell r="G326">
            <v>0</v>
          </cell>
          <cell r="H326">
            <v>24450</v>
          </cell>
          <cell r="I326">
            <v>0</v>
          </cell>
          <cell r="J326">
            <v>24450</v>
          </cell>
          <cell r="K326">
            <v>0</v>
          </cell>
        </row>
        <row r="327">
          <cell r="G327">
            <v>0</v>
          </cell>
          <cell r="H327">
            <v>4103</v>
          </cell>
          <cell r="I327">
            <v>0</v>
          </cell>
          <cell r="J327">
            <v>4103</v>
          </cell>
          <cell r="K327">
            <v>0</v>
          </cell>
        </row>
        <row r="328">
          <cell r="G328">
            <v>0</v>
          </cell>
          <cell r="H328">
            <v>18464</v>
          </cell>
          <cell r="I328">
            <v>0</v>
          </cell>
          <cell r="J328">
            <v>18464</v>
          </cell>
          <cell r="K328">
            <v>0</v>
          </cell>
        </row>
        <row r="329">
          <cell r="G329">
            <v>0</v>
          </cell>
          <cell r="H329">
            <v>0</v>
          </cell>
          <cell r="I329">
            <v>0</v>
          </cell>
          <cell r="J329">
            <v>0</v>
          </cell>
          <cell r="K329">
            <v>0</v>
          </cell>
        </row>
        <row r="330">
          <cell r="G330">
            <v>0</v>
          </cell>
          <cell r="H330">
            <v>0</v>
          </cell>
          <cell r="I330">
            <v>0</v>
          </cell>
          <cell r="J330">
            <v>0</v>
          </cell>
          <cell r="K330">
            <v>0</v>
          </cell>
        </row>
        <row r="331">
          <cell r="G331">
            <v>0</v>
          </cell>
          <cell r="H331">
            <v>0</v>
          </cell>
          <cell r="I331">
            <v>0</v>
          </cell>
          <cell r="J331">
            <v>0</v>
          </cell>
          <cell r="K331">
            <v>0</v>
          </cell>
        </row>
        <row r="332">
          <cell r="G332">
            <v>0</v>
          </cell>
          <cell r="H332">
            <v>0</v>
          </cell>
          <cell r="I332">
            <v>0</v>
          </cell>
          <cell r="J332">
            <v>0</v>
          </cell>
          <cell r="K332">
            <v>0</v>
          </cell>
        </row>
        <row r="333">
          <cell r="G333">
            <v>0</v>
          </cell>
          <cell r="H333">
            <v>3181</v>
          </cell>
          <cell r="I333">
            <v>0</v>
          </cell>
          <cell r="J333">
            <v>3181</v>
          </cell>
          <cell r="K333">
            <v>0</v>
          </cell>
        </row>
        <row r="334">
          <cell r="G334">
            <v>0</v>
          </cell>
          <cell r="H334">
            <v>0</v>
          </cell>
          <cell r="I334">
            <v>0</v>
          </cell>
          <cell r="J334">
            <v>0</v>
          </cell>
          <cell r="K334">
            <v>0</v>
          </cell>
        </row>
        <row r="335">
          <cell r="G335">
            <v>0</v>
          </cell>
          <cell r="H335">
            <v>0</v>
          </cell>
          <cell r="I335">
            <v>0</v>
          </cell>
          <cell r="J335">
            <v>0</v>
          </cell>
          <cell r="K335">
            <v>0</v>
          </cell>
        </row>
        <row r="336">
          <cell r="G336">
            <v>0</v>
          </cell>
          <cell r="H336">
            <v>0</v>
          </cell>
          <cell r="I336">
            <v>0</v>
          </cell>
          <cell r="J336">
            <v>0</v>
          </cell>
          <cell r="K336">
            <v>0</v>
          </cell>
        </row>
        <row r="337">
          <cell r="G337">
            <v>0</v>
          </cell>
          <cell r="H337">
            <v>0</v>
          </cell>
          <cell r="I337">
            <v>0</v>
          </cell>
          <cell r="J337">
            <v>0</v>
          </cell>
          <cell r="K337">
            <v>0</v>
          </cell>
        </row>
        <row r="338">
          <cell r="G338">
            <v>0</v>
          </cell>
          <cell r="H338">
            <v>0</v>
          </cell>
          <cell r="I338">
            <v>0</v>
          </cell>
          <cell r="J338">
            <v>0</v>
          </cell>
          <cell r="K338">
            <v>0</v>
          </cell>
        </row>
        <row r="339">
          <cell r="G339">
            <v>0</v>
          </cell>
          <cell r="H339">
            <v>0</v>
          </cell>
          <cell r="I339">
            <v>0</v>
          </cell>
          <cell r="J339">
            <v>0</v>
          </cell>
          <cell r="K339">
            <v>0</v>
          </cell>
        </row>
        <row r="340">
          <cell r="G340">
            <v>0</v>
          </cell>
          <cell r="H340">
            <v>0</v>
          </cell>
          <cell r="I340">
            <v>0</v>
          </cell>
          <cell r="J340">
            <v>0</v>
          </cell>
          <cell r="K340">
            <v>0</v>
          </cell>
        </row>
        <row r="341">
          <cell r="G341">
            <v>0</v>
          </cell>
          <cell r="H341">
            <v>69004</v>
          </cell>
          <cell r="I341">
            <v>0</v>
          </cell>
          <cell r="J341">
            <v>69004</v>
          </cell>
          <cell r="K341">
            <v>0</v>
          </cell>
        </row>
        <row r="342">
          <cell r="G342">
            <v>0</v>
          </cell>
          <cell r="H342">
            <v>0</v>
          </cell>
          <cell r="I342">
            <v>0</v>
          </cell>
          <cell r="J342">
            <v>0</v>
          </cell>
          <cell r="K342">
            <v>0</v>
          </cell>
        </row>
        <row r="343">
          <cell r="G343">
            <v>0</v>
          </cell>
          <cell r="H343">
            <v>850337</v>
          </cell>
          <cell r="I343">
            <v>0</v>
          </cell>
          <cell r="J343">
            <v>850337</v>
          </cell>
          <cell r="K343">
            <v>0</v>
          </cell>
        </row>
        <row r="344">
          <cell r="G344">
            <v>0</v>
          </cell>
          <cell r="H344">
            <v>0</v>
          </cell>
          <cell r="I344">
            <v>0</v>
          </cell>
          <cell r="J344">
            <v>0</v>
          </cell>
          <cell r="K344">
            <v>0</v>
          </cell>
        </row>
        <row r="345">
          <cell r="G345">
            <v>0</v>
          </cell>
          <cell r="H345">
            <v>2678</v>
          </cell>
          <cell r="I345">
            <v>0</v>
          </cell>
          <cell r="J345">
            <v>2678</v>
          </cell>
          <cell r="K345">
            <v>0</v>
          </cell>
        </row>
        <row r="346">
          <cell r="G346">
            <v>0</v>
          </cell>
          <cell r="H346">
            <v>0</v>
          </cell>
          <cell r="I346">
            <v>0</v>
          </cell>
          <cell r="J346">
            <v>0</v>
          </cell>
          <cell r="K346">
            <v>0</v>
          </cell>
        </row>
        <row r="347">
          <cell r="G347">
            <v>0</v>
          </cell>
          <cell r="H347">
            <v>63</v>
          </cell>
          <cell r="I347">
            <v>0</v>
          </cell>
          <cell r="J347">
            <v>63</v>
          </cell>
          <cell r="K347">
            <v>0</v>
          </cell>
        </row>
        <row r="348">
          <cell r="G348">
            <v>0</v>
          </cell>
          <cell r="H348">
            <v>0</v>
          </cell>
          <cell r="I348">
            <v>0</v>
          </cell>
          <cell r="J348">
            <v>0</v>
          </cell>
          <cell r="K348">
            <v>0</v>
          </cell>
        </row>
        <row r="349">
          <cell r="G349">
            <v>0</v>
          </cell>
          <cell r="H349">
            <v>0</v>
          </cell>
          <cell r="I349">
            <v>0</v>
          </cell>
          <cell r="J349">
            <v>0</v>
          </cell>
          <cell r="K349">
            <v>0</v>
          </cell>
        </row>
        <row r="350">
          <cell r="G350">
            <v>0</v>
          </cell>
          <cell r="H350">
            <v>0</v>
          </cell>
          <cell r="I350">
            <v>0</v>
          </cell>
          <cell r="J350">
            <v>0</v>
          </cell>
          <cell r="K350">
            <v>0</v>
          </cell>
        </row>
        <row r="351">
          <cell r="G351">
            <v>0</v>
          </cell>
          <cell r="H351">
            <v>0</v>
          </cell>
          <cell r="I351">
            <v>0</v>
          </cell>
          <cell r="J351">
            <v>0</v>
          </cell>
          <cell r="K351">
            <v>0</v>
          </cell>
        </row>
        <row r="352">
          <cell r="G352">
            <v>0</v>
          </cell>
          <cell r="H352">
            <v>0</v>
          </cell>
          <cell r="I352">
            <v>0</v>
          </cell>
          <cell r="J352">
            <v>0</v>
          </cell>
          <cell r="K352">
            <v>0</v>
          </cell>
        </row>
        <row r="353">
          <cell r="G353">
            <v>0</v>
          </cell>
          <cell r="H353">
            <v>15419</v>
          </cell>
          <cell r="I353">
            <v>0</v>
          </cell>
          <cell r="J353">
            <v>15419</v>
          </cell>
          <cell r="K353">
            <v>0</v>
          </cell>
        </row>
        <row r="354">
          <cell r="G354">
            <v>0</v>
          </cell>
          <cell r="H354">
            <v>0</v>
          </cell>
          <cell r="I354">
            <v>0</v>
          </cell>
          <cell r="J354">
            <v>0</v>
          </cell>
          <cell r="K354">
            <v>0</v>
          </cell>
        </row>
        <row r="355">
          <cell r="G355">
            <v>0</v>
          </cell>
          <cell r="H355">
            <v>3331</v>
          </cell>
          <cell r="I355">
            <v>0</v>
          </cell>
          <cell r="J355">
            <v>3331</v>
          </cell>
          <cell r="K355">
            <v>0</v>
          </cell>
        </row>
        <row r="356">
          <cell r="G356">
            <v>0</v>
          </cell>
          <cell r="H356">
            <v>0</v>
          </cell>
          <cell r="I356">
            <v>0</v>
          </cell>
          <cell r="J356">
            <v>0</v>
          </cell>
          <cell r="K356">
            <v>0</v>
          </cell>
        </row>
        <row r="357">
          <cell r="G357">
            <v>0</v>
          </cell>
          <cell r="H357">
            <v>101788</v>
          </cell>
          <cell r="I357">
            <v>0</v>
          </cell>
          <cell r="J357">
            <v>101788</v>
          </cell>
          <cell r="K357">
            <v>0</v>
          </cell>
        </row>
        <row r="358">
          <cell r="G358">
            <v>0</v>
          </cell>
          <cell r="H358">
            <v>0</v>
          </cell>
          <cell r="I358">
            <v>0</v>
          </cell>
          <cell r="J358">
            <v>0</v>
          </cell>
          <cell r="K358">
            <v>0</v>
          </cell>
        </row>
        <row r="359">
          <cell r="G359">
            <v>0</v>
          </cell>
          <cell r="H359">
            <v>5325</v>
          </cell>
          <cell r="I359">
            <v>0</v>
          </cell>
          <cell r="J359">
            <v>5325</v>
          </cell>
          <cell r="K359">
            <v>0</v>
          </cell>
        </row>
        <row r="360">
          <cell r="G360">
            <v>0</v>
          </cell>
          <cell r="H360">
            <v>0</v>
          </cell>
          <cell r="I360">
            <v>0</v>
          </cell>
          <cell r="J360">
            <v>0</v>
          </cell>
          <cell r="K360">
            <v>0</v>
          </cell>
        </row>
        <row r="361">
          <cell r="G361">
            <v>0</v>
          </cell>
          <cell r="H361">
            <v>0</v>
          </cell>
          <cell r="I361">
            <v>0</v>
          </cell>
          <cell r="J361">
            <v>0</v>
          </cell>
          <cell r="K361">
            <v>0</v>
          </cell>
        </row>
        <row r="362">
          <cell r="G362">
            <v>0</v>
          </cell>
          <cell r="H362">
            <v>2825106</v>
          </cell>
          <cell r="I362">
            <v>0</v>
          </cell>
          <cell r="J362">
            <v>2825106</v>
          </cell>
          <cell r="K362">
            <v>0</v>
          </cell>
        </row>
        <row r="364">
          <cell r="G364">
            <v>0</v>
          </cell>
          <cell r="H364">
            <v>0</v>
          </cell>
          <cell r="I364">
            <v>0</v>
          </cell>
          <cell r="J364">
            <v>0</v>
          </cell>
          <cell r="K364">
            <v>0</v>
          </cell>
        </row>
        <row r="365">
          <cell r="G365">
            <v>0</v>
          </cell>
          <cell r="H365">
            <v>0</v>
          </cell>
          <cell r="I365">
            <v>0</v>
          </cell>
          <cell r="J365">
            <v>0</v>
          </cell>
          <cell r="K365">
            <v>0</v>
          </cell>
        </row>
        <row r="366">
          <cell r="G366">
            <v>0</v>
          </cell>
          <cell r="H366">
            <v>0</v>
          </cell>
          <cell r="I366">
            <v>0</v>
          </cell>
          <cell r="J366">
            <v>0</v>
          </cell>
          <cell r="K366">
            <v>0</v>
          </cell>
        </row>
        <row r="368">
          <cell r="G368">
            <v>0</v>
          </cell>
          <cell r="H368">
            <v>0</v>
          </cell>
          <cell r="I368">
            <v>0</v>
          </cell>
          <cell r="J368">
            <v>0</v>
          </cell>
          <cell r="K368">
            <v>0</v>
          </cell>
        </row>
        <row r="369">
          <cell r="G369">
            <v>0</v>
          </cell>
          <cell r="H369">
            <v>0</v>
          </cell>
          <cell r="I369">
            <v>0</v>
          </cell>
          <cell r="J369">
            <v>0</v>
          </cell>
          <cell r="K369">
            <v>0</v>
          </cell>
        </row>
        <row r="370">
          <cell r="G370">
            <v>0</v>
          </cell>
          <cell r="H370">
            <v>0</v>
          </cell>
          <cell r="I370">
            <v>0</v>
          </cell>
          <cell r="J370">
            <v>0</v>
          </cell>
          <cell r="K370">
            <v>0</v>
          </cell>
        </row>
        <row r="372">
          <cell r="G372">
            <v>0</v>
          </cell>
          <cell r="H372">
            <v>0</v>
          </cell>
          <cell r="I372">
            <v>0</v>
          </cell>
          <cell r="J372">
            <v>0</v>
          </cell>
          <cell r="K372">
            <v>0</v>
          </cell>
        </row>
        <row r="373">
          <cell r="G373">
            <v>0</v>
          </cell>
          <cell r="H373">
            <v>0</v>
          </cell>
          <cell r="I373">
            <v>0</v>
          </cell>
          <cell r="J373">
            <v>0</v>
          </cell>
          <cell r="K373">
            <v>0</v>
          </cell>
        </row>
        <row r="374">
          <cell r="G374">
            <v>0</v>
          </cell>
          <cell r="H374">
            <v>0</v>
          </cell>
          <cell r="I374">
            <v>0</v>
          </cell>
          <cell r="J374">
            <v>0</v>
          </cell>
          <cell r="K374">
            <v>0</v>
          </cell>
        </row>
        <row r="375">
          <cell r="G375">
            <v>0</v>
          </cell>
          <cell r="H375">
            <v>0</v>
          </cell>
          <cell r="I375">
            <v>0</v>
          </cell>
          <cell r="J375">
            <v>0</v>
          </cell>
          <cell r="K375">
            <v>0</v>
          </cell>
        </row>
        <row r="376">
          <cell r="G376">
            <v>0</v>
          </cell>
          <cell r="H376">
            <v>0</v>
          </cell>
          <cell r="I376">
            <v>0</v>
          </cell>
          <cell r="J376">
            <v>0</v>
          </cell>
          <cell r="K376">
            <v>0</v>
          </cell>
        </row>
        <row r="378">
          <cell r="G378">
            <v>0</v>
          </cell>
          <cell r="H378">
            <v>-7550</v>
          </cell>
          <cell r="I378">
            <v>0</v>
          </cell>
          <cell r="J378">
            <v>-7550</v>
          </cell>
          <cell r="K378">
            <v>0</v>
          </cell>
        </row>
        <row r="379">
          <cell r="G379">
            <v>0</v>
          </cell>
          <cell r="H379">
            <v>0</v>
          </cell>
          <cell r="I379">
            <v>0</v>
          </cell>
          <cell r="J379">
            <v>0</v>
          </cell>
          <cell r="K379">
            <v>0</v>
          </cell>
        </row>
        <row r="380">
          <cell r="G380">
            <v>0</v>
          </cell>
          <cell r="H380">
            <v>-4566</v>
          </cell>
          <cell r="I380">
            <v>0</v>
          </cell>
          <cell r="J380">
            <v>-4566</v>
          </cell>
          <cell r="K380">
            <v>0</v>
          </cell>
        </row>
        <row r="381">
          <cell r="G381">
            <v>0</v>
          </cell>
          <cell r="H381">
            <v>-381</v>
          </cell>
          <cell r="I381">
            <v>0</v>
          </cell>
          <cell r="J381">
            <v>-381</v>
          </cell>
          <cell r="K381">
            <v>0</v>
          </cell>
        </row>
        <row r="382">
          <cell r="G382">
            <v>0</v>
          </cell>
          <cell r="H382">
            <v>-12497</v>
          </cell>
          <cell r="I382">
            <v>0</v>
          </cell>
          <cell r="J382">
            <v>-12497</v>
          </cell>
          <cell r="K382">
            <v>0</v>
          </cell>
        </row>
        <row r="384">
          <cell r="G384">
            <v>0</v>
          </cell>
          <cell r="H384">
            <v>104752</v>
          </cell>
          <cell r="I384">
            <v>0</v>
          </cell>
          <cell r="J384">
            <v>104752</v>
          </cell>
          <cell r="K384">
            <v>0</v>
          </cell>
        </row>
        <row r="385">
          <cell r="G385">
            <v>0</v>
          </cell>
          <cell r="H385">
            <v>11274</v>
          </cell>
          <cell r="I385">
            <v>0</v>
          </cell>
          <cell r="J385">
            <v>11274</v>
          </cell>
          <cell r="K385">
            <v>0</v>
          </cell>
        </row>
        <row r="386">
          <cell r="G386">
            <v>0</v>
          </cell>
          <cell r="H386">
            <v>3795</v>
          </cell>
          <cell r="I386">
            <v>0</v>
          </cell>
          <cell r="J386">
            <v>3795</v>
          </cell>
          <cell r="K386">
            <v>0</v>
          </cell>
        </row>
        <row r="387">
          <cell r="G387">
            <v>0</v>
          </cell>
          <cell r="H387">
            <v>14864</v>
          </cell>
          <cell r="I387">
            <v>0</v>
          </cell>
          <cell r="J387">
            <v>14864</v>
          </cell>
          <cell r="K387">
            <v>0</v>
          </cell>
        </row>
        <row r="388">
          <cell r="G388">
            <v>0</v>
          </cell>
          <cell r="H388">
            <v>1489</v>
          </cell>
          <cell r="I388">
            <v>0</v>
          </cell>
          <cell r="J388">
            <v>1489</v>
          </cell>
          <cell r="K388">
            <v>0</v>
          </cell>
        </row>
        <row r="389">
          <cell r="G389">
            <v>0</v>
          </cell>
          <cell r="H389">
            <v>4326</v>
          </cell>
          <cell r="I389">
            <v>0</v>
          </cell>
          <cell r="J389">
            <v>4326</v>
          </cell>
          <cell r="K389">
            <v>0</v>
          </cell>
        </row>
        <row r="390">
          <cell r="G390">
            <v>0</v>
          </cell>
          <cell r="H390">
            <v>28</v>
          </cell>
          <cell r="I390">
            <v>0</v>
          </cell>
          <cell r="J390">
            <v>28</v>
          </cell>
          <cell r="K390">
            <v>0</v>
          </cell>
        </row>
        <row r="391">
          <cell r="G391">
            <v>0</v>
          </cell>
          <cell r="H391">
            <v>6668</v>
          </cell>
          <cell r="I391">
            <v>0</v>
          </cell>
          <cell r="J391">
            <v>6668</v>
          </cell>
          <cell r="K391">
            <v>0</v>
          </cell>
        </row>
        <row r="392">
          <cell r="G392">
            <v>0</v>
          </cell>
          <cell r="H392">
            <v>9972</v>
          </cell>
          <cell r="I392">
            <v>0</v>
          </cell>
          <cell r="J392">
            <v>9972</v>
          </cell>
          <cell r="K392">
            <v>0</v>
          </cell>
        </row>
        <row r="393">
          <cell r="G393">
            <v>0</v>
          </cell>
          <cell r="H393">
            <v>78</v>
          </cell>
          <cell r="I393">
            <v>0</v>
          </cell>
          <cell r="J393">
            <v>78</v>
          </cell>
          <cell r="K393">
            <v>0</v>
          </cell>
        </row>
        <row r="394">
          <cell r="G394">
            <v>0</v>
          </cell>
          <cell r="H394">
            <v>0</v>
          </cell>
          <cell r="I394">
            <v>0</v>
          </cell>
          <cell r="J394">
            <v>0</v>
          </cell>
          <cell r="K394">
            <v>0</v>
          </cell>
        </row>
        <row r="395">
          <cell r="G395">
            <v>0</v>
          </cell>
          <cell r="H395">
            <v>-7357</v>
          </cell>
          <cell r="I395">
            <v>0</v>
          </cell>
          <cell r="J395">
            <v>-7357</v>
          </cell>
          <cell r="K395">
            <v>0</v>
          </cell>
        </row>
        <row r="396">
          <cell r="G396">
            <v>0</v>
          </cell>
          <cell r="H396">
            <v>12230</v>
          </cell>
          <cell r="I396">
            <v>0</v>
          </cell>
          <cell r="J396">
            <v>12230</v>
          </cell>
          <cell r="K396">
            <v>0</v>
          </cell>
        </row>
        <row r="397">
          <cell r="G397">
            <v>0</v>
          </cell>
          <cell r="H397">
            <v>3165</v>
          </cell>
          <cell r="I397">
            <v>0</v>
          </cell>
          <cell r="J397">
            <v>3165</v>
          </cell>
          <cell r="K397">
            <v>0</v>
          </cell>
        </row>
        <row r="398">
          <cell r="G398">
            <v>0</v>
          </cell>
          <cell r="H398">
            <v>0</v>
          </cell>
          <cell r="I398">
            <v>0</v>
          </cell>
          <cell r="J398">
            <v>0</v>
          </cell>
          <cell r="K398">
            <v>0</v>
          </cell>
        </row>
        <row r="399">
          <cell r="G399">
            <v>0</v>
          </cell>
          <cell r="H399">
            <v>70415</v>
          </cell>
          <cell r="I399">
            <v>0</v>
          </cell>
          <cell r="J399">
            <v>70415</v>
          </cell>
          <cell r="K399">
            <v>0</v>
          </cell>
        </row>
        <row r="400">
          <cell r="G400">
            <v>0</v>
          </cell>
          <cell r="H400">
            <v>2</v>
          </cell>
          <cell r="I400">
            <v>0</v>
          </cell>
          <cell r="J400">
            <v>2</v>
          </cell>
          <cell r="K400">
            <v>0</v>
          </cell>
        </row>
        <row r="401">
          <cell r="G401">
            <v>0</v>
          </cell>
          <cell r="H401">
            <v>3848</v>
          </cell>
          <cell r="I401">
            <v>0</v>
          </cell>
          <cell r="J401">
            <v>3848</v>
          </cell>
          <cell r="K401">
            <v>0</v>
          </cell>
        </row>
        <row r="402">
          <cell r="G402">
            <v>0</v>
          </cell>
          <cell r="H402">
            <v>0</v>
          </cell>
          <cell r="I402">
            <v>0</v>
          </cell>
          <cell r="J402">
            <v>0</v>
          </cell>
          <cell r="K402">
            <v>0</v>
          </cell>
        </row>
        <row r="403">
          <cell r="G403">
            <v>0</v>
          </cell>
          <cell r="H403">
            <v>2621</v>
          </cell>
          <cell r="I403">
            <v>0</v>
          </cell>
          <cell r="J403">
            <v>2621</v>
          </cell>
          <cell r="K403">
            <v>0</v>
          </cell>
        </row>
        <row r="404">
          <cell r="G404">
            <v>0</v>
          </cell>
          <cell r="H404">
            <v>0</v>
          </cell>
          <cell r="I404">
            <v>0</v>
          </cell>
          <cell r="J404">
            <v>0</v>
          </cell>
          <cell r="K404">
            <v>0</v>
          </cell>
        </row>
        <row r="405">
          <cell r="G405">
            <v>0</v>
          </cell>
          <cell r="H405">
            <v>1657</v>
          </cell>
          <cell r="I405">
            <v>0</v>
          </cell>
          <cell r="J405">
            <v>1657</v>
          </cell>
          <cell r="K405">
            <v>0</v>
          </cell>
        </row>
        <row r="406">
          <cell r="G406">
            <v>0</v>
          </cell>
          <cell r="H406">
            <v>0</v>
          </cell>
          <cell r="I406">
            <v>0</v>
          </cell>
          <cell r="J406">
            <v>0</v>
          </cell>
          <cell r="K406">
            <v>0</v>
          </cell>
        </row>
        <row r="407">
          <cell r="G407">
            <v>0</v>
          </cell>
          <cell r="H407">
            <v>-14502</v>
          </cell>
          <cell r="I407">
            <v>0</v>
          </cell>
          <cell r="J407">
            <v>-14502</v>
          </cell>
          <cell r="K407">
            <v>0</v>
          </cell>
        </row>
        <row r="408">
          <cell r="G408">
            <v>0</v>
          </cell>
          <cell r="H408">
            <v>268</v>
          </cell>
          <cell r="I408">
            <v>0</v>
          </cell>
          <cell r="J408">
            <v>268</v>
          </cell>
          <cell r="K408">
            <v>0</v>
          </cell>
        </row>
        <row r="409">
          <cell r="G409">
            <v>0</v>
          </cell>
          <cell r="H409">
            <v>9868</v>
          </cell>
          <cell r="I409">
            <v>0</v>
          </cell>
          <cell r="J409">
            <v>9868</v>
          </cell>
          <cell r="K409">
            <v>0</v>
          </cell>
        </row>
        <row r="410">
          <cell r="G410">
            <v>0</v>
          </cell>
          <cell r="H410">
            <v>4366</v>
          </cell>
          <cell r="I410">
            <v>0</v>
          </cell>
          <cell r="J410">
            <v>4366</v>
          </cell>
          <cell r="K410">
            <v>0</v>
          </cell>
        </row>
        <row r="411">
          <cell r="G411">
            <v>0</v>
          </cell>
          <cell r="H411">
            <v>16158</v>
          </cell>
          <cell r="I411">
            <v>0</v>
          </cell>
          <cell r="J411">
            <v>16158</v>
          </cell>
          <cell r="K411">
            <v>0</v>
          </cell>
        </row>
        <row r="412">
          <cell r="G412">
            <v>0</v>
          </cell>
          <cell r="H412">
            <v>0</v>
          </cell>
          <cell r="I412">
            <v>0</v>
          </cell>
          <cell r="J412">
            <v>0</v>
          </cell>
          <cell r="K412">
            <v>0</v>
          </cell>
        </row>
        <row r="413">
          <cell r="G413">
            <v>0</v>
          </cell>
          <cell r="H413">
            <v>9383</v>
          </cell>
          <cell r="I413">
            <v>0</v>
          </cell>
          <cell r="J413">
            <v>9383</v>
          </cell>
          <cell r="K413">
            <v>0</v>
          </cell>
        </row>
        <row r="414">
          <cell r="G414">
            <v>0</v>
          </cell>
          <cell r="H414">
            <v>0</v>
          </cell>
          <cell r="I414">
            <v>0</v>
          </cell>
          <cell r="J414">
            <v>0</v>
          </cell>
          <cell r="K414">
            <v>0</v>
          </cell>
        </row>
        <row r="415">
          <cell r="G415">
            <v>0</v>
          </cell>
          <cell r="H415">
            <v>0</v>
          </cell>
          <cell r="I415">
            <v>0</v>
          </cell>
          <cell r="J415">
            <v>0</v>
          </cell>
          <cell r="K415">
            <v>0</v>
          </cell>
        </row>
        <row r="416">
          <cell r="G416">
            <v>0</v>
          </cell>
          <cell r="H416">
            <v>0</v>
          </cell>
          <cell r="I416">
            <v>0</v>
          </cell>
          <cell r="J416">
            <v>0</v>
          </cell>
          <cell r="K416">
            <v>0</v>
          </cell>
        </row>
        <row r="417">
          <cell r="G417">
            <v>0</v>
          </cell>
          <cell r="H417">
            <v>0</v>
          </cell>
          <cell r="I417">
            <v>0</v>
          </cell>
          <cell r="J417">
            <v>0</v>
          </cell>
          <cell r="K417">
            <v>0</v>
          </cell>
        </row>
        <row r="418">
          <cell r="G418">
            <v>0</v>
          </cell>
          <cell r="H418">
            <v>0</v>
          </cell>
          <cell r="I418">
            <v>0</v>
          </cell>
          <cell r="J418">
            <v>0</v>
          </cell>
          <cell r="K418">
            <v>0</v>
          </cell>
        </row>
        <row r="419">
          <cell r="G419">
            <v>0</v>
          </cell>
          <cell r="H419">
            <v>269368</v>
          </cell>
          <cell r="I419">
            <v>0</v>
          </cell>
          <cell r="J419">
            <v>269368</v>
          </cell>
          <cell r="K419">
            <v>0</v>
          </cell>
        </row>
        <row r="421">
          <cell r="G421">
            <v>0</v>
          </cell>
          <cell r="H421">
            <v>76922</v>
          </cell>
          <cell r="I421">
            <v>0</v>
          </cell>
          <cell r="J421">
            <v>76922</v>
          </cell>
          <cell r="K421">
            <v>0</v>
          </cell>
        </row>
        <row r="422">
          <cell r="G422">
            <v>0</v>
          </cell>
          <cell r="H422">
            <v>0</v>
          </cell>
          <cell r="I422">
            <v>0</v>
          </cell>
          <cell r="J422">
            <v>0</v>
          </cell>
          <cell r="K422">
            <v>0</v>
          </cell>
        </row>
        <row r="423">
          <cell r="G423">
            <v>0</v>
          </cell>
          <cell r="H423">
            <v>530</v>
          </cell>
          <cell r="I423">
            <v>0</v>
          </cell>
          <cell r="J423">
            <v>530</v>
          </cell>
          <cell r="K423">
            <v>0</v>
          </cell>
        </row>
        <row r="424">
          <cell r="G424">
            <v>0</v>
          </cell>
          <cell r="H424">
            <v>1437</v>
          </cell>
          <cell r="I424">
            <v>0</v>
          </cell>
          <cell r="J424">
            <v>1437</v>
          </cell>
          <cell r="K424">
            <v>0</v>
          </cell>
        </row>
        <row r="425">
          <cell r="G425">
            <v>0</v>
          </cell>
          <cell r="H425">
            <v>0</v>
          </cell>
          <cell r="I425">
            <v>0</v>
          </cell>
          <cell r="J425">
            <v>0</v>
          </cell>
          <cell r="K425">
            <v>0</v>
          </cell>
        </row>
        <row r="426">
          <cell r="G426">
            <v>0</v>
          </cell>
          <cell r="H426">
            <v>0</v>
          </cell>
          <cell r="I426">
            <v>0</v>
          </cell>
          <cell r="J426">
            <v>0</v>
          </cell>
          <cell r="K426">
            <v>0</v>
          </cell>
        </row>
        <row r="427">
          <cell r="G427">
            <v>0</v>
          </cell>
          <cell r="H427">
            <v>78889</v>
          </cell>
          <cell r="I427">
            <v>0</v>
          </cell>
          <cell r="J427">
            <v>78889</v>
          </cell>
          <cell r="K427">
            <v>0</v>
          </cell>
        </row>
        <row r="429">
          <cell r="G429">
            <v>0</v>
          </cell>
          <cell r="H429">
            <v>-22</v>
          </cell>
          <cell r="I429">
            <v>0</v>
          </cell>
          <cell r="J429">
            <v>-22</v>
          </cell>
          <cell r="K429">
            <v>0</v>
          </cell>
        </row>
        <row r="430">
          <cell r="G430">
            <v>0</v>
          </cell>
          <cell r="H430">
            <v>0</v>
          </cell>
          <cell r="I430">
            <v>0</v>
          </cell>
          <cell r="J430">
            <v>0</v>
          </cell>
          <cell r="K430">
            <v>0</v>
          </cell>
        </row>
        <row r="431">
          <cell r="G431">
            <v>0</v>
          </cell>
          <cell r="H431">
            <v>-6478</v>
          </cell>
          <cell r="I431">
            <v>0</v>
          </cell>
          <cell r="J431">
            <v>-6478</v>
          </cell>
          <cell r="K431">
            <v>0</v>
          </cell>
        </row>
        <row r="432">
          <cell r="G432">
            <v>0</v>
          </cell>
          <cell r="H432">
            <v>0</v>
          </cell>
          <cell r="I432">
            <v>0</v>
          </cell>
          <cell r="J432">
            <v>0</v>
          </cell>
          <cell r="K432">
            <v>0</v>
          </cell>
        </row>
        <row r="433">
          <cell r="G433">
            <v>0</v>
          </cell>
          <cell r="H433">
            <v>0</v>
          </cell>
          <cell r="I433">
            <v>0</v>
          </cell>
          <cell r="J433">
            <v>0</v>
          </cell>
          <cell r="K433">
            <v>0</v>
          </cell>
        </row>
        <row r="434">
          <cell r="G434">
            <v>0</v>
          </cell>
          <cell r="H434">
            <v>-6500</v>
          </cell>
          <cell r="I434">
            <v>0</v>
          </cell>
          <cell r="J434">
            <v>-6500</v>
          </cell>
          <cell r="K434">
            <v>0</v>
          </cell>
        </row>
        <row r="436">
          <cell r="G436">
            <v>0</v>
          </cell>
          <cell r="H436">
            <v>0</v>
          </cell>
          <cell r="I436">
            <v>0</v>
          </cell>
          <cell r="J436">
            <v>0</v>
          </cell>
          <cell r="K436">
            <v>0</v>
          </cell>
        </row>
        <row r="438">
          <cell r="G438">
            <v>0</v>
          </cell>
          <cell r="H438">
            <v>-7460</v>
          </cell>
          <cell r="I438">
            <v>0</v>
          </cell>
          <cell r="J438">
            <v>-7460</v>
          </cell>
          <cell r="K438">
            <v>0</v>
          </cell>
        </row>
        <row r="439">
          <cell r="G439">
            <v>0</v>
          </cell>
          <cell r="H439">
            <v>-366</v>
          </cell>
          <cell r="I439">
            <v>0</v>
          </cell>
          <cell r="J439">
            <v>-366</v>
          </cell>
          <cell r="K439">
            <v>0</v>
          </cell>
        </row>
        <row r="440">
          <cell r="G440">
            <v>0</v>
          </cell>
          <cell r="H440">
            <v>-26365</v>
          </cell>
          <cell r="I440">
            <v>0</v>
          </cell>
          <cell r="J440">
            <v>-26365</v>
          </cell>
          <cell r="K440">
            <v>0</v>
          </cell>
        </row>
        <row r="441">
          <cell r="G441">
            <v>0</v>
          </cell>
          <cell r="H441">
            <v>-4539</v>
          </cell>
          <cell r="I441">
            <v>0</v>
          </cell>
          <cell r="J441">
            <v>-4539</v>
          </cell>
          <cell r="K441">
            <v>0</v>
          </cell>
        </row>
        <row r="442">
          <cell r="G442">
            <v>0</v>
          </cell>
          <cell r="H442">
            <v>0</v>
          </cell>
          <cell r="I442">
            <v>0</v>
          </cell>
          <cell r="J442">
            <v>0</v>
          </cell>
          <cell r="K442">
            <v>0</v>
          </cell>
        </row>
        <row r="443">
          <cell r="G443">
            <v>0</v>
          </cell>
          <cell r="H443">
            <v>-217</v>
          </cell>
          <cell r="I443">
            <v>0</v>
          </cell>
          <cell r="J443">
            <v>-217</v>
          </cell>
          <cell r="K443">
            <v>0</v>
          </cell>
        </row>
        <row r="444">
          <cell r="G444">
            <v>0</v>
          </cell>
          <cell r="H444">
            <v>0</v>
          </cell>
          <cell r="I444">
            <v>0</v>
          </cell>
          <cell r="J444">
            <v>0</v>
          </cell>
          <cell r="K444">
            <v>0</v>
          </cell>
        </row>
        <row r="445">
          <cell r="G445">
            <v>0</v>
          </cell>
          <cell r="H445">
            <v>0</v>
          </cell>
          <cell r="I445">
            <v>0</v>
          </cell>
          <cell r="J445">
            <v>0</v>
          </cell>
          <cell r="K445">
            <v>0</v>
          </cell>
        </row>
        <row r="446">
          <cell r="G446">
            <v>0</v>
          </cell>
          <cell r="H446">
            <v>0</v>
          </cell>
          <cell r="I446">
            <v>0</v>
          </cell>
          <cell r="J446">
            <v>0</v>
          </cell>
          <cell r="K446">
            <v>0</v>
          </cell>
        </row>
        <row r="447">
          <cell r="G447">
            <v>0</v>
          </cell>
          <cell r="H447">
            <v>-1341</v>
          </cell>
          <cell r="I447">
            <v>0</v>
          </cell>
          <cell r="J447">
            <v>-1341</v>
          </cell>
          <cell r="K447">
            <v>0</v>
          </cell>
        </row>
        <row r="448">
          <cell r="G448">
            <v>0</v>
          </cell>
          <cell r="H448">
            <v>-70700</v>
          </cell>
          <cell r="I448">
            <v>0</v>
          </cell>
          <cell r="J448">
            <v>-70700</v>
          </cell>
          <cell r="K448">
            <v>0</v>
          </cell>
        </row>
        <row r="449">
          <cell r="G449">
            <v>0</v>
          </cell>
          <cell r="H449">
            <v>0</v>
          </cell>
          <cell r="I449">
            <v>0</v>
          </cell>
          <cell r="J449">
            <v>0</v>
          </cell>
          <cell r="K449">
            <v>0</v>
          </cell>
        </row>
        <row r="450">
          <cell r="G450">
            <v>0</v>
          </cell>
          <cell r="H450">
            <v>0</v>
          </cell>
          <cell r="I450">
            <v>0</v>
          </cell>
          <cell r="J450">
            <v>0</v>
          </cell>
          <cell r="K450">
            <v>0</v>
          </cell>
        </row>
        <row r="451">
          <cell r="G451">
            <v>0</v>
          </cell>
          <cell r="H451">
            <v>0</v>
          </cell>
          <cell r="I451">
            <v>0</v>
          </cell>
          <cell r="J451">
            <v>0</v>
          </cell>
          <cell r="K451">
            <v>0</v>
          </cell>
        </row>
        <row r="452">
          <cell r="G452">
            <v>0</v>
          </cell>
          <cell r="H452">
            <v>0</v>
          </cell>
          <cell r="I452">
            <v>0</v>
          </cell>
          <cell r="J452">
            <v>0</v>
          </cell>
          <cell r="K452">
            <v>0</v>
          </cell>
        </row>
        <row r="453">
          <cell r="G453">
            <v>0</v>
          </cell>
          <cell r="H453">
            <v>0</v>
          </cell>
          <cell r="I453">
            <v>0</v>
          </cell>
          <cell r="J453">
            <v>0</v>
          </cell>
          <cell r="K453">
            <v>0</v>
          </cell>
        </row>
        <row r="454">
          <cell r="G454">
            <v>0</v>
          </cell>
          <cell r="H454">
            <v>0</v>
          </cell>
          <cell r="I454">
            <v>0</v>
          </cell>
          <cell r="J454">
            <v>0</v>
          </cell>
          <cell r="K454">
            <v>0</v>
          </cell>
        </row>
        <row r="455">
          <cell r="G455">
            <v>0</v>
          </cell>
          <cell r="H455">
            <v>0</v>
          </cell>
          <cell r="I455">
            <v>0</v>
          </cell>
          <cell r="J455">
            <v>0</v>
          </cell>
          <cell r="K455">
            <v>0</v>
          </cell>
        </row>
        <row r="456">
          <cell r="G456">
            <v>0</v>
          </cell>
          <cell r="H456">
            <v>0</v>
          </cell>
          <cell r="I456">
            <v>0</v>
          </cell>
          <cell r="J456">
            <v>0</v>
          </cell>
          <cell r="K456">
            <v>0</v>
          </cell>
        </row>
        <row r="457">
          <cell r="G457">
            <v>0</v>
          </cell>
          <cell r="H457">
            <v>0</v>
          </cell>
          <cell r="I457">
            <v>0</v>
          </cell>
          <cell r="J457">
            <v>0</v>
          </cell>
          <cell r="K457">
            <v>0</v>
          </cell>
        </row>
        <row r="458">
          <cell r="G458">
            <v>0</v>
          </cell>
          <cell r="H458">
            <v>0</v>
          </cell>
          <cell r="I458">
            <v>0</v>
          </cell>
          <cell r="J458">
            <v>0</v>
          </cell>
          <cell r="K458">
            <v>0</v>
          </cell>
        </row>
        <row r="459">
          <cell r="G459">
            <v>0</v>
          </cell>
          <cell r="H459">
            <v>13444</v>
          </cell>
          <cell r="I459">
            <v>0</v>
          </cell>
          <cell r="J459">
            <v>13444</v>
          </cell>
          <cell r="K459">
            <v>0</v>
          </cell>
        </row>
        <row r="460">
          <cell r="G460">
            <v>0</v>
          </cell>
          <cell r="H460">
            <v>0</v>
          </cell>
          <cell r="I460">
            <v>0</v>
          </cell>
          <cell r="J460">
            <v>0</v>
          </cell>
          <cell r="K460">
            <v>0</v>
          </cell>
        </row>
        <row r="461">
          <cell r="G461">
            <v>0</v>
          </cell>
          <cell r="H461">
            <v>0</v>
          </cell>
          <cell r="I461">
            <v>0</v>
          </cell>
          <cell r="J461">
            <v>0</v>
          </cell>
          <cell r="K461">
            <v>0</v>
          </cell>
        </row>
        <row r="462">
          <cell r="G462">
            <v>0</v>
          </cell>
          <cell r="H462">
            <v>0</v>
          </cell>
          <cell r="I462">
            <v>0</v>
          </cell>
          <cell r="J462">
            <v>0</v>
          </cell>
          <cell r="K462">
            <v>0</v>
          </cell>
        </row>
        <row r="463">
          <cell r="G463">
            <v>0</v>
          </cell>
          <cell r="H463">
            <v>6099</v>
          </cell>
          <cell r="I463">
            <v>0</v>
          </cell>
          <cell r="J463">
            <v>6099</v>
          </cell>
          <cell r="K463">
            <v>0</v>
          </cell>
        </row>
        <row r="464">
          <cell r="G464">
            <v>0</v>
          </cell>
          <cell r="H464">
            <v>-42508</v>
          </cell>
          <cell r="I464">
            <v>0</v>
          </cell>
          <cell r="J464">
            <v>-42508</v>
          </cell>
          <cell r="K464">
            <v>0</v>
          </cell>
        </row>
        <row r="465">
          <cell r="G465">
            <v>0</v>
          </cell>
          <cell r="H465">
            <v>2832</v>
          </cell>
          <cell r="I465">
            <v>0</v>
          </cell>
          <cell r="J465">
            <v>2832</v>
          </cell>
          <cell r="K465">
            <v>0</v>
          </cell>
        </row>
        <row r="466">
          <cell r="G466">
            <v>0</v>
          </cell>
          <cell r="H466">
            <v>-16175</v>
          </cell>
          <cell r="I466">
            <v>0</v>
          </cell>
          <cell r="J466">
            <v>-16175</v>
          </cell>
          <cell r="K466">
            <v>0</v>
          </cell>
        </row>
        <row r="467">
          <cell r="G467">
            <v>0</v>
          </cell>
          <cell r="H467">
            <v>0</v>
          </cell>
          <cell r="I467">
            <v>0</v>
          </cell>
          <cell r="J467">
            <v>0</v>
          </cell>
          <cell r="K467">
            <v>0</v>
          </cell>
        </row>
        <row r="468">
          <cell r="G468">
            <v>0</v>
          </cell>
          <cell r="H468">
            <v>-147296</v>
          </cell>
          <cell r="I468">
            <v>0</v>
          </cell>
          <cell r="J468">
            <v>-147296</v>
          </cell>
          <cell r="K468">
            <v>0</v>
          </cell>
        </row>
        <row r="470">
          <cell r="G470">
            <v>0</v>
          </cell>
          <cell r="H470">
            <v>0</v>
          </cell>
          <cell r="I470">
            <v>0</v>
          </cell>
          <cell r="J470">
            <v>0</v>
          </cell>
          <cell r="K470">
            <v>0</v>
          </cell>
        </row>
        <row r="471">
          <cell r="G471">
            <v>0</v>
          </cell>
          <cell r="H471">
            <v>0</v>
          </cell>
          <cell r="I471">
            <v>0</v>
          </cell>
          <cell r="J471">
            <v>0</v>
          </cell>
          <cell r="K471">
            <v>0</v>
          </cell>
        </row>
        <row r="473">
          <cell r="G473">
            <v>0</v>
          </cell>
          <cell r="H473">
            <v>0</v>
          </cell>
          <cell r="I473">
            <v>0</v>
          </cell>
          <cell r="J473">
            <v>0</v>
          </cell>
          <cell r="K473">
            <v>0</v>
          </cell>
        </row>
        <row r="474">
          <cell r="G474">
            <v>0</v>
          </cell>
          <cell r="H474">
            <v>0</v>
          </cell>
          <cell r="I474">
            <v>0</v>
          </cell>
          <cell r="J474">
            <v>0</v>
          </cell>
          <cell r="K474">
            <v>0</v>
          </cell>
        </row>
        <row r="475">
          <cell r="G475">
            <v>0</v>
          </cell>
          <cell r="H475">
            <v>0</v>
          </cell>
          <cell r="I475">
            <v>0</v>
          </cell>
          <cell r="J475">
            <v>0</v>
          </cell>
          <cell r="K475">
            <v>0</v>
          </cell>
        </row>
        <row r="476">
          <cell r="G476">
            <v>0</v>
          </cell>
          <cell r="H476">
            <v>0</v>
          </cell>
          <cell r="I476">
            <v>0</v>
          </cell>
          <cell r="J476">
            <v>0</v>
          </cell>
          <cell r="K476">
            <v>0</v>
          </cell>
        </row>
        <row r="477">
          <cell r="G477">
            <v>0</v>
          </cell>
          <cell r="H477">
            <v>0</v>
          </cell>
          <cell r="I477">
            <v>0</v>
          </cell>
          <cell r="J477">
            <v>0</v>
          </cell>
          <cell r="K477">
            <v>0</v>
          </cell>
        </row>
        <row r="478">
          <cell r="G478">
            <v>0</v>
          </cell>
          <cell r="H478">
            <v>0</v>
          </cell>
          <cell r="I478">
            <v>0</v>
          </cell>
          <cell r="J478">
            <v>0</v>
          </cell>
          <cell r="K478">
            <v>0</v>
          </cell>
        </row>
        <row r="479">
          <cell r="G479">
            <v>0</v>
          </cell>
          <cell r="H479">
            <v>0</v>
          </cell>
          <cell r="I479">
            <v>0</v>
          </cell>
          <cell r="J479">
            <v>0</v>
          </cell>
          <cell r="K479">
            <v>0</v>
          </cell>
        </row>
        <row r="480">
          <cell r="G480">
            <v>0</v>
          </cell>
          <cell r="H480">
            <v>0</v>
          </cell>
          <cell r="I480">
            <v>0</v>
          </cell>
          <cell r="J480">
            <v>0</v>
          </cell>
          <cell r="K480">
            <v>0</v>
          </cell>
        </row>
        <row r="481">
          <cell r="G481">
            <v>0</v>
          </cell>
          <cell r="H481">
            <v>0</v>
          </cell>
          <cell r="I481">
            <v>0</v>
          </cell>
          <cell r="J481">
            <v>0</v>
          </cell>
          <cell r="K481">
            <v>0</v>
          </cell>
        </row>
        <row r="482">
          <cell r="G482">
            <v>0</v>
          </cell>
          <cell r="H482">
            <v>0</v>
          </cell>
          <cell r="I482">
            <v>0</v>
          </cell>
          <cell r="J482">
            <v>0</v>
          </cell>
          <cell r="K482">
            <v>0</v>
          </cell>
        </row>
        <row r="483">
          <cell r="G483">
            <v>0</v>
          </cell>
          <cell r="H483">
            <v>0</v>
          </cell>
          <cell r="I483">
            <v>0</v>
          </cell>
          <cell r="J483">
            <v>0</v>
          </cell>
          <cell r="K483">
            <v>0</v>
          </cell>
        </row>
        <row r="484">
          <cell r="G484">
            <v>0</v>
          </cell>
          <cell r="H484">
            <v>0</v>
          </cell>
          <cell r="I484">
            <v>0</v>
          </cell>
          <cell r="J484">
            <v>0</v>
          </cell>
          <cell r="K484">
            <v>0</v>
          </cell>
        </row>
        <row r="485">
          <cell r="G485">
            <v>0</v>
          </cell>
          <cell r="H485">
            <v>-916061</v>
          </cell>
          <cell r="I485">
            <v>0</v>
          </cell>
          <cell r="J485">
            <v>-916061</v>
          </cell>
          <cell r="K485">
            <v>0</v>
          </cell>
        </row>
        <row r="486">
          <cell r="G486">
            <v>0</v>
          </cell>
          <cell r="H486">
            <v>0</v>
          </cell>
          <cell r="I486">
            <v>0</v>
          </cell>
          <cell r="J486">
            <v>0</v>
          </cell>
          <cell r="K486">
            <v>0</v>
          </cell>
        </row>
        <row r="487">
          <cell r="G487">
            <v>0</v>
          </cell>
          <cell r="H487">
            <v>0</v>
          </cell>
          <cell r="I487">
            <v>0</v>
          </cell>
          <cell r="J487">
            <v>0</v>
          </cell>
          <cell r="K487">
            <v>0</v>
          </cell>
        </row>
        <row r="488">
          <cell r="G488">
            <v>0</v>
          </cell>
          <cell r="H488">
            <v>0</v>
          </cell>
          <cell r="I488">
            <v>0</v>
          </cell>
          <cell r="J488">
            <v>0</v>
          </cell>
          <cell r="K488">
            <v>0</v>
          </cell>
        </row>
        <row r="489">
          <cell r="G489">
            <v>0</v>
          </cell>
          <cell r="H489">
            <v>-55338</v>
          </cell>
          <cell r="I489">
            <v>0</v>
          </cell>
          <cell r="J489">
            <v>-55338</v>
          </cell>
          <cell r="K489">
            <v>0</v>
          </cell>
        </row>
        <row r="490">
          <cell r="G490">
            <v>0</v>
          </cell>
          <cell r="H490">
            <v>0</v>
          </cell>
          <cell r="I490">
            <v>0</v>
          </cell>
          <cell r="J490">
            <v>0</v>
          </cell>
          <cell r="K490">
            <v>0</v>
          </cell>
        </row>
        <row r="491">
          <cell r="G491">
            <v>0</v>
          </cell>
          <cell r="H491">
            <v>0</v>
          </cell>
          <cell r="I491">
            <v>0</v>
          </cell>
          <cell r="J491">
            <v>0</v>
          </cell>
          <cell r="K491">
            <v>0</v>
          </cell>
        </row>
        <row r="492">
          <cell r="G492">
            <v>0</v>
          </cell>
          <cell r="H492">
            <v>0</v>
          </cell>
          <cell r="I492">
            <v>0</v>
          </cell>
          <cell r="J492">
            <v>0</v>
          </cell>
          <cell r="K492">
            <v>0</v>
          </cell>
        </row>
        <row r="493">
          <cell r="G493">
            <v>0</v>
          </cell>
          <cell r="H493">
            <v>-621411</v>
          </cell>
          <cell r="I493">
            <v>0</v>
          </cell>
          <cell r="J493">
            <v>-621411</v>
          </cell>
          <cell r="K493">
            <v>0</v>
          </cell>
        </row>
        <row r="494">
          <cell r="G494">
            <v>0</v>
          </cell>
          <cell r="H494">
            <v>-45</v>
          </cell>
          <cell r="I494">
            <v>0</v>
          </cell>
          <cell r="J494">
            <v>-45</v>
          </cell>
          <cell r="K494">
            <v>0</v>
          </cell>
        </row>
        <row r="495">
          <cell r="G495">
            <v>0</v>
          </cell>
          <cell r="H495">
            <v>-62943</v>
          </cell>
          <cell r="I495">
            <v>0</v>
          </cell>
          <cell r="J495">
            <v>-62943</v>
          </cell>
          <cell r="K495">
            <v>0</v>
          </cell>
        </row>
        <row r="496">
          <cell r="G496">
            <v>0</v>
          </cell>
          <cell r="H496">
            <v>-1233592</v>
          </cell>
          <cell r="I496">
            <v>0</v>
          </cell>
          <cell r="J496">
            <v>-1233592</v>
          </cell>
          <cell r="K496">
            <v>0</v>
          </cell>
        </row>
        <row r="497">
          <cell r="G497">
            <v>0</v>
          </cell>
          <cell r="H497">
            <v>-34354</v>
          </cell>
          <cell r="I497">
            <v>0</v>
          </cell>
          <cell r="J497">
            <v>-34354</v>
          </cell>
          <cell r="K497">
            <v>0</v>
          </cell>
        </row>
        <row r="498">
          <cell r="G498">
            <v>0</v>
          </cell>
          <cell r="H498">
            <v>-4620</v>
          </cell>
          <cell r="I498">
            <v>0</v>
          </cell>
          <cell r="J498">
            <v>-4620</v>
          </cell>
          <cell r="K498">
            <v>0</v>
          </cell>
        </row>
        <row r="499">
          <cell r="G499">
            <v>0</v>
          </cell>
          <cell r="H499">
            <v>-134442</v>
          </cell>
          <cell r="I499">
            <v>0</v>
          </cell>
          <cell r="J499">
            <v>-134442</v>
          </cell>
          <cell r="K499">
            <v>0</v>
          </cell>
        </row>
        <row r="500">
          <cell r="G500">
            <v>0</v>
          </cell>
          <cell r="H500">
            <v>-2727</v>
          </cell>
          <cell r="I500">
            <v>0</v>
          </cell>
          <cell r="J500">
            <v>-2727</v>
          </cell>
          <cell r="K500">
            <v>0</v>
          </cell>
        </row>
        <row r="501">
          <cell r="G501">
            <v>0</v>
          </cell>
          <cell r="H501">
            <v>-3065533</v>
          </cell>
          <cell r="I501">
            <v>0</v>
          </cell>
          <cell r="J501">
            <v>-3065533</v>
          </cell>
          <cell r="K501">
            <v>0</v>
          </cell>
        </row>
        <row r="503">
          <cell r="G503">
            <v>0</v>
          </cell>
          <cell r="H503">
            <v>2512</v>
          </cell>
          <cell r="I503">
            <v>0</v>
          </cell>
          <cell r="J503">
            <v>2512</v>
          </cell>
          <cell r="K503">
            <v>0</v>
          </cell>
        </row>
        <row r="504">
          <cell r="G504">
            <v>0</v>
          </cell>
          <cell r="H504">
            <v>55964</v>
          </cell>
          <cell r="I504">
            <v>0</v>
          </cell>
          <cell r="J504">
            <v>55964</v>
          </cell>
          <cell r="K504">
            <v>0</v>
          </cell>
        </row>
        <row r="505">
          <cell r="G505">
            <v>0</v>
          </cell>
          <cell r="H505">
            <v>103</v>
          </cell>
          <cell r="I505">
            <v>0</v>
          </cell>
          <cell r="J505">
            <v>103</v>
          </cell>
          <cell r="K505">
            <v>0</v>
          </cell>
        </row>
        <row r="506">
          <cell r="G506">
            <v>0</v>
          </cell>
          <cell r="H506">
            <v>12691</v>
          </cell>
          <cell r="I506">
            <v>0</v>
          </cell>
          <cell r="J506">
            <v>12691</v>
          </cell>
          <cell r="K506">
            <v>0</v>
          </cell>
        </row>
        <row r="507">
          <cell r="G507">
            <v>0</v>
          </cell>
          <cell r="H507">
            <v>0</v>
          </cell>
          <cell r="I507">
            <v>0</v>
          </cell>
          <cell r="J507">
            <v>0</v>
          </cell>
          <cell r="K507">
            <v>0</v>
          </cell>
        </row>
        <row r="508">
          <cell r="G508">
            <v>0</v>
          </cell>
          <cell r="H508">
            <v>0</v>
          </cell>
          <cell r="I508">
            <v>0</v>
          </cell>
          <cell r="J508">
            <v>0</v>
          </cell>
          <cell r="K508">
            <v>0</v>
          </cell>
        </row>
        <row r="509">
          <cell r="G509">
            <v>0</v>
          </cell>
          <cell r="H509">
            <v>-4502</v>
          </cell>
          <cell r="I509">
            <v>0</v>
          </cell>
          <cell r="J509">
            <v>-4502</v>
          </cell>
          <cell r="K509">
            <v>0</v>
          </cell>
        </row>
        <row r="510">
          <cell r="G510">
            <v>0</v>
          </cell>
          <cell r="H510">
            <v>915</v>
          </cell>
          <cell r="I510">
            <v>0</v>
          </cell>
          <cell r="J510">
            <v>915</v>
          </cell>
          <cell r="K510">
            <v>0</v>
          </cell>
        </row>
        <row r="511">
          <cell r="G511">
            <v>0</v>
          </cell>
          <cell r="H511">
            <v>6689</v>
          </cell>
          <cell r="I511">
            <v>0</v>
          </cell>
          <cell r="J511">
            <v>6689</v>
          </cell>
          <cell r="K511">
            <v>0</v>
          </cell>
        </row>
        <row r="512">
          <cell r="G512">
            <v>0</v>
          </cell>
          <cell r="H512">
            <v>0</v>
          </cell>
          <cell r="I512">
            <v>0</v>
          </cell>
          <cell r="J512">
            <v>0</v>
          </cell>
          <cell r="K512">
            <v>0</v>
          </cell>
        </row>
        <row r="513">
          <cell r="G513">
            <v>0</v>
          </cell>
          <cell r="H513">
            <v>0</v>
          </cell>
          <cell r="I513">
            <v>0</v>
          </cell>
          <cell r="J513">
            <v>0</v>
          </cell>
          <cell r="K513">
            <v>0</v>
          </cell>
        </row>
        <row r="514">
          <cell r="G514">
            <v>0</v>
          </cell>
          <cell r="H514">
            <v>2749</v>
          </cell>
          <cell r="I514">
            <v>0</v>
          </cell>
          <cell r="J514">
            <v>2749</v>
          </cell>
          <cell r="K514">
            <v>0</v>
          </cell>
        </row>
        <row r="515">
          <cell r="G515">
            <v>0</v>
          </cell>
          <cell r="H515">
            <v>459</v>
          </cell>
          <cell r="I515">
            <v>0</v>
          </cell>
          <cell r="J515">
            <v>459</v>
          </cell>
          <cell r="K515">
            <v>0</v>
          </cell>
        </row>
        <row r="516">
          <cell r="G516">
            <v>0</v>
          </cell>
          <cell r="H516">
            <v>919</v>
          </cell>
          <cell r="I516">
            <v>0</v>
          </cell>
          <cell r="J516">
            <v>919</v>
          </cell>
          <cell r="K516">
            <v>0</v>
          </cell>
        </row>
        <row r="517">
          <cell r="G517">
            <v>0</v>
          </cell>
          <cell r="H517">
            <v>16</v>
          </cell>
          <cell r="I517">
            <v>0</v>
          </cell>
          <cell r="J517">
            <v>16</v>
          </cell>
          <cell r="K517">
            <v>0</v>
          </cell>
        </row>
        <row r="518">
          <cell r="G518">
            <v>0</v>
          </cell>
          <cell r="H518">
            <v>-4295</v>
          </cell>
          <cell r="I518">
            <v>0</v>
          </cell>
          <cell r="J518">
            <v>-4295</v>
          </cell>
          <cell r="K518">
            <v>0</v>
          </cell>
        </row>
        <row r="519">
          <cell r="G519">
            <v>0</v>
          </cell>
          <cell r="H519">
            <v>0</v>
          </cell>
          <cell r="I519">
            <v>0</v>
          </cell>
          <cell r="J519">
            <v>0</v>
          </cell>
          <cell r="K519">
            <v>0</v>
          </cell>
        </row>
        <row r="520">
          <cell r="G520">
            <v>0</v>
          </cell>
          <cell r="H520">
            <v>4295</v>
          </cell>
          <cell r="I520">
            <v>0</v>
          </cell>
          <cell r="J520">
            <v>4295</v>
          </cell>
          <cell r="K520">
            <v>0</v>
          </cell>
        </row>
        <row r="521">
          <cell r="G521">
            <v>0</v>
          </cell>
          <cell r="H521">
            <v>0</v>
          </cell>
          <cell r="I521">
            <v>0</v>
          </cell>
          <cell r="J521">
            <v>0</v>
          </cell>
          <cell r="K521">
            <v>0</v>
          </cell>
        </row>
        <row r="522">
          <cell r="G522">
            <v>0</v>
          </cell>
          <cell r="H522">
            <v>1299</v>
          </cell>
          <cell r="I522">
            <v>0</v>
          </cell>
          <cell r="J522">
            <v>1299</v>
          </cell>
          <cell r="K522">
            <v>0</v>
          </cell>
        </row>
        <row r="523">
          <cell r="G523">
            <v>0</v>
          </cell>
          <cell r="H523">
            <v>0</v>
          </cell>
          <cell r="I523">
            <v>0</v>
          </cell>
          <cell r="J523">
            <v>0</v>
          </cell>
          <cell r="K523">
            <v>0</v>
          </cell>
        </row>
        <row r="524">
          <cell r="G524">
            <v>0</v>
          </cell>
          <cell r="H524">
            <v>0</v>
          </cell>
          <cell r="I524">
            <v>0</v>
          </cell>
          <cell r="J524">
            <v>0</v>
          </cell>
          <cell r="K524">
            <v>0</v>
          </cell>
        </row>
        <row r="525">
          <cell r="G525">
            <v>0</v>
          </cell>
          <cell r="H525">
            <v>0</v>
          </cell>
          <cell r="I525">
            <v>0</v>
          </cell>
          <cell r="J525">
            <v>0</v>
          </cell>
          <cell r="K525">
            <v>0</v>
          </cell>
        </row>
        <row r="526">
          <cell r="G526">
            <v>0</v>
          </cell>
          <cell r="H526">
            <v>79814</v>
          </cell>
          <cell r="I526">
            <v>0</v>
          </cell>
          <cell r="J526">
            <v>79814</v>
          </cell>
          <cell r="K526">
            <v>0</v>
          </cell>
        </row>
        <row r="528">
          <cell r="G528">
            <v>0</v>
          </cell>
          <cell r="H528">
            <v>0</v>
          </cell>
          <cell r="I528">
            <v>0</v>
          </cell>
          <cell r="J528">
            <v>0</v>
          </cell>
          <cell r="K528">
            <v>0</v>
          </cell>
        </row>
        <row r="529">
          <cell r="G529">
            <v>0</v>
          </cell>
          <cell r="H529">
            <v>0</v>
          </cell>
          <cell r="I529">
            <v>0</v>
          </cell>
          <cell r="J529">
            <v>0</v>
          </cell>
          <cell r="K529">
            <v>0</v>
          </cell>
        </row>
        <row r="531">
          <cell r="G531">
            <v>0</v>
          </cell>
          <cell r="H531">
            <v>16238</v>
          </cell>
          <cell r="I531">
            <v>0</v>
          </cell>
          <cell r="J531">
            <v>16238</v>
          </cell>
          <cell r="K531">
            <v>0</v>
          </cell>
        </row>
        <row r="532">
          <cell r="G532">
            <v>0</v>
          </cell>
          <cell r="H532">
            <v>16238</v>
          </cell>
          <cell r="I532">
            <v>0</v>
          </cell>
          <cell r="J532">
            <v>16238</v>
          </cell>
          <cell r="K532">
            <v>0</v>
          </cell>
        </row>
        <row r="534">
          <cell r="G534">
            <v>0</v>
          </cell>
          <cell r="H534">
            <v>-1174173</v>
          </cell>
          <cell r="I534">
            <v>0</v>
          </cell>
          <cell r="J534">
            <v>-1174173</v>
          </cell>
          <cell r="K534">
            <v>0</v>
          </cell>
        </row>
        <row r="535">
          <cell r="G535">
            <v>0</v>
          </cell>
          <cell r="H535">
            <v>0</v>
          </cell>
          <cell r="I535">
            <v>0</v>
          </cell>
          <cell r="J535">
            <v>0</v>
          </cell>
          <cell r="K535">
            <v>0</v>
          </cell>
        </row>
        <row r="536">
          <cell r="G536">
            <v>0</v>
          </cell>
          <cell r="H536">
            <v>0</v>
          </cell>
          <cell r="I536">
            <v>0</v>
          </cell>
          <cell r="J536">
            <v>0</v>
          </cell>
          <cell r="K536">
            <v>0</v>
          </cell>
        </row>
        <row r="537">
          <cell r="G537">
            <v>0</v>
          </cell>
          <cell r="H537">
            <v>0</v>
          </cell>
          <cell r="I537">
            <v>0</v>
          </cell>
          <cell r="J537">
            <v>0</v>
          </cell>
          <cell r="K537">
            <v>0</v>
          </cell>
        </row>
        <row r="538">
          <cell r="G538">
            <v>0</v>
          </cell>
          <cell r="H538">
            <v>0</v>
          </cell>
          <cell r="I538">
            <v>0</v>
          </cell>
          <cell r="J538">
            <v>0</v>
          </cell>
          <cell r="K538">
            <v>0</v>
          </cell>
        </row>
        <row r="539">
          <cell r="G539">
            <v>0</v>
          </cell>
          <cell r="H539">
            <v>0</v>
          </cell>
          <cell r="I539">
            <v>0</v>
          </cell>
          <cell r="J539">
            <v>0</v>
          </cell>
          <cell r="K539">
            <v>0</v>
          </cell>
        </row>
        <row r="540">
          <cell r="G540">
            <v>0</v>
          </cell>
          <cell r="H540">
            <v>0</v>
          </cell>
          <cell r="I540">
            <v>0</v>
          </cell>
          <cell r="J540">
            <v>0</v>
          </cell>
          <cell r="K540">
            <v>0</v>
          </cell>
        </row>
        <row r="541">
          <cell r="G541">
            <v>0</v>
          </cell>
          <cell r="H541">
            <v>0</v>
          </cell>
          <cell r="I541">
            <v>0</v>
          </cell>
          <cell r="J541">
            <v>0</v>
          </cell>
          <cell r="K541">
            <v>0</v>
          </cell>
        </row>
        <row r="542">
          <cell r="G542">
            <v>0</v>
          </cell>
          <cell r="H542">
            <v>0</v>
          </cell>
          <cell r="I542">
            <v>0</v>
          </cell>
          <cell r="J542">
            <v>0</v>
          </cell>
          <cell r="K542">
            <v>0</v>
          </cell>
        </row>
        <row r="543">
          <cell r="G543">
            <v>0</v>
          </cell>
          <cell r="H543">
            <v>-156887</v>
          </cell>
          <cell r="I543">
            <v>0</v>
          </cell>
          <cell r="J543">
            <v>-156887</v>
          </cell>
          <cell r="K543">
            <v>0</v>
          </cell>
        </row>
        <row r="544">
          <cell r="G544">
            <v>0</v>
          </cell>
          <cell r="H544">
            <v>0</v>
          </cell>
          <cell r="I544">
            <v>0</v>
          </cell>
          <cell r="J544">
            <v>0</v>
          </cell>
          <cell r="K544">
            <v>0</v>
          </cell>
        </row>
        <row r="545">
          <cell r="G545">
            <v>0</v>
          </cell>
          <cell r="H545">
            <v>0</v>
          </cell>
          <cell r="I545">
            <v>0</v>
          </cell>
          <cell r="J545">
            <v>0</v>
          </cell>
          <cell r="K545">
            <v>0</v>
          </cell>
        </row>
        <row r="546">
          <cell r="G546">
            <v>0</v>
          </cell>
          <cell r="H546">
            <v>0</v>
          </cell>
          <cell r="I546">
            <v>0</v>
          </cell>
          <cell r="J546">
            <v>0</v>
          </cell>
          <cell r="K546">
            <v>0</v>
          </cell>
        </row>
        <row r="547">
          <cell r="G547">
            <v>0</v>
          </cell>
          <cell r="H547">
            <v>0</v>
          </cell>
          <cell r="I547">
            <v>0</v>
          </cell>
          <cell r="J547">
            <v>0</v>
          </cell>
          <cell r="K547">
            <v>0</v>
          </cell>
        </row>
        <row r="548">
          <cell r="G548">
            <v>0</v>
          </cell>
          <cell r="H548">
            <v>0</v>
          </cell>
          <cell r="I548">
            <v>0</v>
          </cell>
          <cell r="J548">
            <v>0</v>
          </cell>
          <cell r="K548">
            <v>0</v>
          </cell>
        </row>
        <row r="549">
          <cell r="G549">
            <v>0</v>
          </cell>
          <cell r="H549">
            <v>0</v>
          </cell>
          <cell r="I549">
            <v>0</v>
          </cell>
          <cell r="J549">
            <v>0</v>
          </cell>
          <cell r="K549">
            <v>0</v>
          </cell>
        </row>
        <row r="550">
          <cell r="G550">
            <v>0</v>
          </cell>
          <cell r="H550">
            <v>-1331060</v>
          </cell>
          <cell r="I550">
            <v>0</v>
          </cell>
          <cell r="J550">
            <v>-1331060</v>
          </cell>
          <cell r="K550">
            <v>0</v>
          </cell>
        </row>
        <row r="552">
          <cell r="G552">
            <v>0</v>
          </cell>
          <cell r="H552">
            <v>11861</v>
          </cell>
          <cell r="I552">
            <v>0</v>
          </cell>
          <cell r="J552">
            <v>11861</v>
          </cell>
          <cell r="K552">
            <v>0</v>
          </cell>
        </row>
        <row r="553">
          <cell r="G553">
            <v>0</v>
          </cell>
          <cell r="H553">
            <v>11861</v>
          </cell>
          <cell r="I553">
            <v>0</v>
          </cell>
          <cell r="J553">
            <v>11861</v>
          </cell>
          <cell r="K553">
            <v>0</v>
          </cell>
        </row>
        <row r="554">
          <cell r="G554">
            <v>0</v>
          </cell>
          <cell r="H554">
            <v>0</v>
          </cell>
          <cell r="I554">
            <v>0</v>
          </cell>
          <cell r="J554">
            <v>0</v>
          </cell>
          <cell r="K554">
            <v>0</v>
          </cell>
        </row>
      </sheetData>
      <sheetData sheetId="2" refreshError="1"/>
      <sheetData sheetId="3" refreshError="1"/>
      <sheetData sheetId="4"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VEKSEL"/>
      <sheetName val="реестр отгрузка"/>
      <sheetName val="цена реал-ии (2)"/>
      <sheetName val="цена_реал-ии_(2)"/>
      <sheetName val="реестр_отгрузка"/>
      <sheetName val="цена_реал-ии_(2)1"/>
      <sheetName val="цена реал-ии"/>
      <sheetName val="TasAt"/>
    </sheetNames>
    <sheetDataSet>
      <sheetData sheetId="0" refreshError="1"/>
      <sheetData sheetId="1" refreshError="1">
        <row r="1">
          <cell r="F1" t="str">
            <v>Preliminary</v>
          </cell>
        </row>
        <row r="3">
          <cell r="F3">
            <v>316412</v>
          </cell>
        </row>
        <row r="4">
          <cell r="F4">
            <v>163817</v>
          </cell>
        </row>
        <row r="5">
          <cell r="F5">
            <v>290</v>
          </cell>
        </row>
        <row r="6">
          <cell r="F6">
            <v>12722</v>
          </cell>
        </row>
        <row r="7">
          <cell r="F7">
            <v>183057</v>
          </cell>
        </row>
        <row r="8">
          <cell r="F8">
            <v>106109</v>
          </cell>
        </row>
        <row r="9">
          <cell r="F9">
            <v>19274</v>
          </cell>
        </row>
        <row r="10">
          <cell r="F10">
            <v>803783</v>
          </cell>
        </row>
        <row r="11">
          <cell r="F11">
            <v>115586</v>
          </cell>
        </row>
        <row r="12">
          <cell r="F12">
            <v>126126</v>
          </cell>
        </row>
        <row r="13">
          <cell r="F13">
            <v>1847176</v>
          </cell>
        </row>
        <row r="15">
          <cell r="F15">
            <v>0</v>
          </cell>
        </row>
        <row r="17">
          <cell r="F17">
            <v>0</v>
          </cell>
        </row>
        <row r="19">
          <cell r="F19">
            <v>561201</v>
          </cell>
        </row>
        <row r="20">
          <cell r="F20">
            <v>561201</v>
          </cell>
        </row>
        <row r="22">
          <cell r="F22">
            <v>0</v>
          </cell>
        </row>
        <row r="23">
          <cell r="F23">
            <v>121750</v>
          </cell>
        </row>
        <row r="24">
          <cell r="F24">
            <v>0</v>
          </cell>
        </row>
        <row r="25">
          <cell r="F25">
            <v>0</v>
          </cell>
        </row>
        <row r="26">
          <cell r="F26">
            <v>0</v>
          </cell>
        </row>
        <row r="27">
          <cell r="F27">
            <v>0</v>
          </cell>
        </row>
        <row r="28">
          <cell r="F28">
            <v>132866</v>
          </cell>
        </row>
        <row r="29">
          <cell r="F29">
            <v>-21167</v>
          </cell>
        </row>
        <row r="30">
          <cell r="F30">
            <v>111699</v>
          </cell>
        </row>
        <row r="31">
          <cell r="F31">
            <v>111699</v>
          </cell>
        </row>
        <row r="32">
          <cell r="F32">
            <v>14837</v>
          </cell>
        </row>
        <row r="33">
          <cell r="F33">
            <v>1116</v>
          </cell>
        </row>
        <row r="34">
          <cell r="F34">
            <v>6245</v>
          </cell>
        </row>
        <row r="35">
          <cell r="F35">
            <v>121750</v>
          </cell>
        </row>
        <row r="36">
          <cell r="F36">
            <v>143948</v>
          </cell>
        </row>
        <row r="38">
          <cell r="F38">
            <v>0</v>
          </cell>
        </row>
        <row r="39">
          <cell r="F39">
            <v>2664024</v>
          </cell>
        </row>
        <row r="40">
          <cell r="F40">
            <v>2664024</v>
          </cell>
        </row>
      </sheetData>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Б АО &quot;Лифоса&quot; на 2012 г."/>
      <sheetName val="список"/>
    </sheetNames>
    <sheetDataSet>
      <sheetData sheetId="0"/>
      <sheetData sheetId="1">
        <row r="1">
          <cell r="A1" t="str">
            <v>ДЛЯ ПРОЕКТОВ (КРОМЕ КАЛИЙНЫХ)</v>
          </cell>
        </row>
      </sheetData>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 2006"/>
    </sheetNames>
    <sheetDataSet>
      <sheetData sheetId="0"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tual"/>
    </sheetNames>
    <sheetDataSet>
      <sheetData sheetId="0"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s1127"/>
    </sheetNames>
    <sheetDataSet>
      <sheetData sheetId="0"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ra"/>
    </sheetNames>
    <sheetDataSet>
      <sheetData sheetId="0"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равочники"/>
      <sheetName val="Отгрузка"/>
      <sheetName val="реализация"/>
      <sheetName val="ЗапасыГП"/>
      <sheetName val="PL"/>
      <sheetName val="Страт.параметры"/>
      <sheetName val="Links"/>
      <sheetName val="Галоген"/>
      <sheetName val="ЗМУ"/>
      <sheetName val="пр_во _ отгрузка"/>
      <sheetName val="СВОД"/>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
    </sheetNames>
    <sheetDataSet>
      <sheetData sheetId="0"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свод"/>
      <sheetName val="стоимость объектов"/>
      <sheetName val="стоимость объектов по утверждКС"/>
      <sheetName val="Лист15"/>
      <sheetName val="База данных Capex 23.06"/>
      <sheetName val="Для анализа-30.09.2015"/>
      <sheetName val="Capex 12102015"/>
      <sheetName val="для СД пересчет в дол"/>
      <sheetName val="3-й ствол"/>
      <sheetName val="КТГ"/>
      <sheetName val="01.Скиповой ствол"/>
      <sheetName val="02. Клетьевой ствол"/>
      <sheetName val="03. ПГДУ"/>
      <sheetName val="04. ПГКУ"/>
      <sheetName val="05. ПГУВРКТ"/>
      <sheetName val="06. ПГУЭС"/>
      <sheetName val="Дороги"/>
      <sheetName val="07. ПУР"/>
      <sheetName val="08. АБК рудника"/>
      <sheetName val="08. АСОДУ"/>
      <sheetName val="ПГУММ"/>
      <sheetName val="Руддвор"/>
      <sheetName val="ПГУБВР"/>
      <sheetName val="ПГУСТиД"/>
      <sheetName val="ППЗР"/>
      <sheetName val="УВП"/>
      <sheetName val="УГРР"/>
      <sheetName val="ПРР"/>
      <sheetName val="Лист7"/>
      <sheetName val="Склад ангарного типа"/>
      <sheetName val="ПИР"/>
      <sheetName val="Шаблон"/>
      <sheetName val="Для графика финансирования"/>
      <sheetName val="Sheet1"/>
      <sheetName val="Sheet2"/>
      <sheetName val="Sheet4"/>
      <sheetName val="Главный корпус"/>
      <sheetName val="Sheet6"/>
      <sheetName val="Солеотвал 1 очередь"/>
      <sheetName val="Sheet8"/>
      <sheetName val="шламохранилище"/>
      <sheetName val="Sheet12"/>
      <sheetName val="Sheet9"/>
      <sheetName val="Sheet11"/>
      <sheetName val="Sheet10"/>
      <sheetName val="Sheet13"/>
      <sheetName val="СС №1"/>
      <sheetName val="КС№2"/>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1">
          <cell r="B1" t="str">
            <v>code</v>
          </cell>
          <cell r="C1" t="str">
            <v>Desc</v>
          </cell>
          <cell r="D1" t="str">
            <v>Unit</v>
          </cell>
          <cell r="E1" t="str">
            <v>Rate</v>
          </cell>
        </row>
        <row r="2">
          <cell r="B2" t="str">
            <v>A01</v>
          </cell>
          <cell r="C2" t="str">
            <v>General Site Clearing, Demolition</v>
          </cell>
          <cell r="D2" t="str">
            <v>AC</v>
          </cell>
          <cell r="E2">
            <v>1.5</v>
          </cell>
        </row>
        <row r="3">
          <cell r="B3" t="str">
            <v>A02</v>
          </cell>
          <cell r="C3" t="str">
            <v xml:space="preserve">Site Drainage </v>
          </cell>
          <cell r="D3" t="str">
            <v>HRS</v>
          </cell>
          <cell r="E3">
            <v>1500</v>
          </cell>
        </row>
        <row r="4">
          <cell r="B4" t="str">
            <v>A03</v>
          </cell>
          <cell r="C4" t="str">
            <v>Site Fill, Compaction</v>
          </cell>
          <cell r="D4" t="str">
            <v>CM</v>
          </cell>
          <cell r="E4">
            <v>0.15</v>
          </cell>
        </row>
        <row r="5">
          <cell r="B5" t="str">
            <v>A04</v>
          </cell>
          <cell r="C5" t="str">
            <v>Wellpoint</v>
          </cell>
          <cell r="D5" t="str">
            <v>HRS</v>
          </cell>
          <cell r="E5">
            <v>1500</v>
          </cell>
        </row>
        <row r="6">
          <cell r="B6" t="str">
            <v>A05</v>
          </cell>
          <cell r="C6" t="str">
            <v>Foundation Piling (Driven Piles)</v>
          </cell>
          <cell r="D6" t="str">
            <v>EA</v>
          </cell>
          <cell r="E6">
            <v>4</v>
          </cell>
        </row>
        <row r="7">
          <cell r="B7" t="str">
            <v>A06</v>
          </cell>
          <cell r="C7" t="str">
            <v>Augercast Piles</v>
          </cell>
          <cell r="D7" t="str">
            <v>CM</v>
          </cell>
          <cell r="E7">
            <v>20</v>
          </cell>
        </row>
        <row r="8">
          <cell r="B8" t="str">
            <v>B01</v>
          </cell>
          <cell r="C8" t="str">
            <v>Excavation</v>
          </cell>
          <cell r="D8" t="str">
            <v>CM</v>
          </cell>
          <cell r="E8">
            <v>0.15</v>
          </cell>
        </row>
        <row r="9">
          <cell r="B9" t="str">
            <v>B02</v>
          </cell>
          <cell r="C9" t="str">
            <v>Backfill</v>
          </cell>
          <cell r="D9" t="str">
            <v>CM</v>
          </cell>
          <cell r="E9">
            <v>0.35</v>
          </cell>
        </row>
        <row r="10">
          <cell r="B10" t="str">
            <v>B03</v>
          </cell>
          <cell r="C10" t="str">
            <v>Dewatering</v>
          </cell>
          <cell r="D10" t="str">
            <v>HRS</v>
          </cell>
          <cell r="E10">
            <v>1500</v>
          </cell>
        </row>
        <row r="11">
          <cell r="B11" t="str">
            <v>B21</v>
          </cell>
          <cell r="C11" t="str">
            <v>Rail Bed Preparation</v>
          </cell>
          <cell r="D11" t="str">
            <v>CM</v>
          </cell>
          <cell r="E11">
            <v>0.35</v>
          </cell>
        </row>
        <row r="12">
          <cell r="B12" t="str">
            <v>B22</v>
          </cell>
          <cell r="C12" t="str">
            <v>Ballast</v>
          </cell>
          <cell r="D12" t="str">
            <v>CM</v>
          </cell>
          <cell r="E12">
            <v>0.2</v>
          </cell>
        </row>
        <row r="13">
          <cell r="B13" t="str">
            <v>B23</v>
          </cell>
          <cell r="C13" t="str">
            <v>Rail Installation</v>
          </cell>
          <cell r="D13" t="str">
            <v>M</v>
          </cell>
          <cell r="E13">
            <v>2</v>
          </cell>
        </row>
        <row r="14">
          <cell r="B14" t="str">
            <v>B24</v>
          </cell>
          <cell r="C14" t="str">
            <v>Crossings Instrumentation, operators</v>
          </cell>
          <cell r="D14" t="str">
            <v>EA</v>
          </cell>
          <cell r="E14">
            <v>50</v>
          </cell>
        </row>
        <row r="15">
          <cell r="B15" t="str">
            <v>B25</v>
          </cell>
          <cell r="C15" t="str">
            <v>Road Bed Preparation</v>
          </cell>
          <cell r="D15" t="str">
            <v>CM</v>
          </cell>
          <cell r="E15">
            <v>0.5</v>
          </cell>
        </row>
        <row r="16">
          <cell r="B16" t="str">
            <v>B26</v>
          </cell>
          <cell r="C16" t="str">
            <v>Ditching</v>
          </cell>
          <cell r="D16" t="str">
            <v>CM</v>
          </cell>
          <cell r="E16">
            <v>0.65</v>
          </cell>
        </row>
        <row r="17">
          <cell r="B17" t="str">
            <v>B27</v>
          </cell>
          <cell r="C17" t="str">
            <v>Paving</v>
          </cell>
          <cell r="D17" t="str">
            <v>SM</v>
          </cell>
          <cell r="E17">
            <v>0.12</v>
          </cell>
        </row>
        <row r="18">
          <cell r="B18" t="str">
            <v>B28</v>
          </cell>
          <cell r="C18" t="str">
            <v>Drains/Gutters</v>
          </cell>
          <cell r="D18" t="str">
            <v>M</v>
          </cell>
          <cell r="E18">
            <v>35</v>
          </cell>
        </row>
        <row r="19">
          <cell r="B19" t="str">
            <v>B29</v>
          </cell>
          <cell r="C19" t="str">
            <v>Overpasses, Bridges, Crossovers</v>
          </cell>
          <cell r="D19" t="str">
            <v>EA</v>
          </cell>
          <cell r="E19">
            <v>1200</v>
          </cell>
        </row>
        <row r="20">
          <cell r="B20" t="str">
            <v>C01</v>
          </cell>
          <cell r="C20" t="str">
            <v>Structural  Steel</v>
          </cell>
          <cell r="D20" t="str">
            <v>MT</v>
          </cell>
          <cell r="E20">
            <v>45</v>
          </cell>
        </row>
        <row r="21">
          <cell r="B21" t="str">
            <v>C02</v>
          </cell>
          <cell r="C21" t="str">
            <v>Grating</v>
          </cell>
          <cell r="D21" t="str">
            <v>SM</v>
          </cell>
          <cell r="E21">
            <v>3</v>
          </cell>
        </row>
        <row r="22">
          <cell r="B22" t="str">
            <v>C03</v>
          </cell>
          <cell r="C22" t="str">
            <v>Plating</v>
          </cell>
          <cell r="D22" t="str">
            <v>SM</v>
          </cell>
          <cell r="E22">
            <v>3</v>
          </cell>
        </row>
        <row r="23">
          <cell r="B23" t="str">
            <v>C04</v>
          </cell>
          <cell r="C23" t="str">
            <v>Stairs, Ladders</v>
          </cell>
          <cell r="D23" t="str">
            <v>EA</v>
          </cell>
          <cell r="E23">
            <v>4</v>
          </cell>
        </row>
        <row r="24">
          <cell r="B24" t="str">
            <v>C05</v>
          </cell>
          <cell r="C24" t="str">
            <v>Handrail</v>
          </cell>
          <cell r="D24" t="str">
            <v xml:space="preserve">M </v>
          </cell>
          <cell r="E24">
            <v>1.5</v>
          </cell>
        </row>
        <row r="25">
          <cell r="B25" t="str">
            <v>D01</v>
          </cell>
          <cell r="C25" t="str">
            <v>Fill Concrete</v>
          </cell>
          <cell r="D25" t="str">
            <v>CM</v>
          </cell>
          <cell r="E25">
            <v>3</v>
          </cell>
        </row>
        <row r="26">
          <cell r="B26" t="str">
            <v>D02</v>
          </cell>
          <cell r="C26" t="str">
            <v>Structural Concrete</v>
          </cell>
          <cell r="D26" t="str">
            <v>CM</v>
          </cell>
          <cell r="E26">
            <v>8</v>
          </cell>
        </row>
        <row r="27">
          <cell r="B27" t="str">
            <v>D03</v>
          </cell>
          <cell r="C27" t="str">
            <v>Grout</v>
          </cell>
          <cell r="D27" t="str">
            <v>CM</v>
          </cell>
          <cell r="E27">
            <v>25</v>
          </cell>
        </row>
        <row r="28">
          <cell r="B28" t="str">
            <v>D04</v>
          </cell>
          <cell r="C28" t="str">
            <v>Waterproofing</v>
          </cell>
          <cell r="D28" t="str">
            <v>SM</v>
          </cell>
          <cell r="E28">
            <v>2</v>
          </cell>
        </row>
        <row r="29">
          <cell r="B29" t="str">
            <v>D05</v>
          </cell>
          <cell r="C29" t="str">
            <v>Concrete Blockwork</v>
          </cell>
          <cell r="D29" t="str">
            <v>SM</v>
          </cell>
          <cell r="E29">
            <v>12</v>
          </cell>
        </row>
        <row r="30">
          <cell r="B30" t="str">
            <v>D99</v>
          </cell>
          <cell r="C30" t="str">
            <v>Testing</v>
          </cell>
        </row>
        <row r="31">
          <cell r="B31" t="str">
            <v>E01</v>
          </cell>
          <cell r="C31" t="str">
            <v>Fixed price, turnkey, Building Contract Costs</v>
          </cell>
        </row>
        <row r="32">
          <cell r="B32" t="str">
            <v>E02</v>
          </cell>
          <cell r="C32" t="str">
            <v>General Maintenance of Housing and Social Facilities</v>
          </cell>
        </row>
        <row r="33">
          <cell r="B33" t="str">
            <v>F01</v>
          </cell>
          <cell r="C33" t="str">
            <v>Pumps</v>
          </cell>
          <cell r="D33" t="str">
            <v>EA</v>
          </cell>
          <cell r="E33">
            <v>60</v>
          </cell>
        </row>
        <row r="34">
          <cell r="B34" t="str">
            <v>F02</v>
          </cell>
          <cell r="C34" t="str">
            <v>Motors when NOT part of a unit</v>
          </cell>
          <cell r="D34" t="str">
            <v>EA</v>
          </cell>
          <cell r="E34">
            <v>25</v>
          </cell>
        </row>
        <row r="35">
          <cell r="B35" t="str">
            <v>F03</v>
          </cell>
          <cell r="C35" t="str">
            <v>Conveyors</v>
          </cell>
          <cell r="D35" t="str">
            <v>M</v>
          </cell>
          <cell r="E35">
            <v>3</v>
          </cell>
        </row>
        <row r="36">
          <cell r="B36" t="str">
            <v>F04</v>
          </cell>
          <cell r="C36" t="str">
            <v>Tanks</v>
          </cell>
          <cell r="D36" t="str">
            <v>EA</v>
          </cell>
          <cell r="E36">
            <v>1200</v>
          </cell>
        </row>
        <row r="37">
          <cell r="B37" t="str">
            <v>F05</v>
          </cell>
          <cell r="C37" t="str">
            <v>Pressure Vessels</v>
          </cell>
          <cell r="D37" t="str">
            <v>EA</v>
          </cell>
          <cell r="E37">
            <v>2500</v>
          </cell>
        </row>
        <row r="38">
          <cell r="B38" t="str">
            <v>F06</v>
          </cell>
          <cell r="C38" t="str">
            <v>Site Fabricated (Tanks or Vessels)</v>
          </cell>
          <cell r="D38" t="str">
            <v>EA</v>
          </cell>
          <cell r="E38">
            <v>7500</v>
          </cell>
        </row>
        <row r="39">
          <cell r="B39" t="str">
            <v>F07</v>
          </cell>
          <cell r="C39" t="str">
            <v>Crushers</v>
          </cell>
          <cell r="D39" t="str">
            <v>EA</v>
          </cell>
          <cell r="E39">
            <v>3500</v>
          </cell>
        </row>
        <row r="40">
          <cell r="B40" t="str">
            <v>F08</v>
          </cell>
          <cell r="C40" t="str">
            <v>Grinders, Granulators</v>
          </cell>
          <cell r="D40" t="str">
            <v>EA</v>
          </cell>
          <cell r="E40">
            <v>2500</v>
          </cell>
        </row>
        <row r="41">
          <cell r="B41" t="str">
            <v>F09</v>
          </cell>
          <cell r="C41" t="str">
            <v>Flotation Equipment</v>
          </cell>
          <cell r="D41" t="str">
            <v>EA</v>
          </cell>
          <cell r="E41">
            <v>3500</v>
          </cell>
        </row>
        <row r="42">
          <cell r="B42" t="str">
            <v>F10</v>
          </cell>
          <cell r="C42" t="str">
            <v>Turbines</v>
          </cell>
          <cell r="D42" t="str">
            <v>EA</v>
          </cell>
          <cell r="E42">
            <v>4000</v>
          </cell>
        </row>
        <row r="43">
          <cell r="B43" t="str">
            <v>F11</v>
          </cell>
          <cell r="C43" t="str">
            <v>Cyclones</v>
          </cell>
          <cell r="D43" t="str">
            <v>EA</v>
          </cell>
          <cell r="E43">
            <v>1500</v>
          </cell>
        </row>
        <row r="44">
          <cell r="B44" t="str">
            <v>F12</v>
          </cell>
          <cell r="C44" t="str">
            <v>Fans</v>
          </cell>
          <cell r="D44" t="str">
            <v>EA</v>
          </cell>
          <cell r="E44">
            <v>125</v>
          </cell>
        </row>
        <row r="45">
          <cell r="B45" t="str">
            <v>F13</v>
          </cell>
          <cell r="C45" t="str">
            <v>Compressors, Turbines</v>
          </cell>
          <cell r="D45" t="str">
            <v>EA</v>
          </cell>
          <cell r="E45">
            <v>3500</v>
          </cell>
        </row>
        <row r="46">
          <cell r="B46" t="str">
            <v>F14</v>
          </cell>
          <cell r="C46" t="str">
            <v>Cooling Tower</v>
          </cell>
          <cell r="D46" t="str">
            <v>EA</v>
          </cell>
          <cell r="E46">
            <v>650</v>
          </cell>
        </row>
        <row r="47">
          <cell r="B47" t="str">
            <v>F15</v>
          </cell>
          <cell r="C47" t="str">
            <v>Deaerator</v>
          </cell>
          <cell r="D47" t="str">
            <v>EA</v>
          </cell>
          <cell r="E47">
            <v>750</v>
          </cell>
        </row>
        <row r="48">
          <cell r="B48" t="str">
            <v>F16</v>
          </cell>
          <cell r="C48" t="str">
            <v>Ducts</v>
          </cell>
          <cell r="D48" t="str">
            <v>EA</v>
          </cell>
          <cell r="E48">
            <v>1500</v>
          </cell>
        </row>
        <row r="49">
          <cell r="B49" t="str">
            <v>F17</v>
          </cell>
          <cell r="C49" t="str">
            <v>Evaporator</v>
          </cell>
          <cell r="D49" t="str">
            <v>EA</v>
          </cell>
          <cell r="E49">
            <v>1500</v>
          </cell>
        </row>
        <row r="50">
          <cell r="B50" t="str">
            <v>F18</v>
          </cell>
          <cell r="C50" t="str">
            <v>Exchangers</v>
          </cell>
          <cell r="D50" t="str">
            <v>EA</v>
          </cell>
          <cell r="E50">
            <v>750</v>
          </cell>
        </row>
        <row r="51">
          <cell r="B51" t="str">
            <v>F19</v>
          </cell>
          <cell r="C51" t="str">
            <v>Filters, Separators, Dryers</v>
          </cell>
          <cell r="D51" t="str">
            <v>EA</v>
          </cell>
          <cell r="E51">
            <v>90</v>
          </cell>
        </row>
        <row r="52">
          <cell r="B52" t="str">
            <v>F20</v>
          </cell>
          <cell r="C52" t="str">
            <v>Generator</v>
          </cell>
          <cell r="D52" t="str">
            <v>EA</v>
          </cell>
          <cell r="E52">
            <v>250</v>
          </cell>
        </row>
        <row r="53">
          <cell r="B53" t="str">
            <v>F21</v>
          </cell>
          <cell r="C53" t="str">
            <v>Hoists, Cranes, Elevators</v>
          </cell>
          <cell r="D53" t="str">
            <v>EA</v>
          </cell>
          <cell r="E53">
            <v>300</v>
          </cell>
        </row>
        <row r="54">
          <cell r="B54" t="str">
            <v>F22</v>
          </cell>
          <cell r="C54" t="str">
            <v>Mixers, Agitators</v>
          </cell>
          <cell r="D54" t="str">
            <v>EA</v>
          </cell>
          <cell r="E54">
            <v>85</v>
          </cell>
        </row>
        <row r="55">
          <cell r="B55" t="str">
            <v>F23</v>
          </cell>
          <cell r="C55" t="str">
            <v>Process Heater</v>
          </cell>
          <cell r="D55" t="str">
            <v>EA</v>
          </cell>
          <cell r="E55">
            <v>250</v>
          </cell>
        </row>
        <row r="56">
          <cell r="B56" t="str">
            <v>F31</v>
          </cell>
          <cell r="C56" t="str">
            <v>Baghouse</v>
          </cell>
          <cell r="D56" t="str">
            <v>EA</v>
          </cell>
          <cell r="E56">
            <v>4500</v>
          </cell>
        </row>
        <row r="57">
          <cell r="B57" t="str">
            <v>F32</v>
          </cell>
          <cell r="C57" t="str">
            <v>Precipitator</v>
          </cell>
          <cell r="D57" t="str">
            <v>EA</v>
          </cell>
          <cell r="E57">
            <v>4500</v>
          </cell>
        </row>
        <row r="58">
          <cell r="B58" t="str">
            <v>F33</v>
          </cell>
          <cell r="C58" t="str">
            <v>Compactor</v>
          </cell>
          <cell r="D58" t="str">
            <v>EA</v>
          </cell>
          <cell r="E58">
            <v>1500</v>
          </cell>
        </row>
        <row r="59">
          <cell r="B59" t="str">
            <v>F34</v>
          </cell>
          <cell r="C59" t="str">
            <v>Thickeners</v>
          </cell>
          <cell r="D59" t="str">
            <v>EA</v>
          </cell>
          <cell r="E59">
            <v>2500</v>
          </cell>
        </row>
        <row r="60">
          <cell r="B60" t="str">
            <v>F35</v>
          </cell>
          <cell r="C60" t="str">
            <v>Boilers</v>
          </cell>
          <cell r="E60">
            <v>125</v>
          </cell>
        </row>
        <row r="61">
          <cell r="B61" t="str">
            <v>F36</v>
          </cell>
          <cell r="C61" t="str">
            <v>Process Coolers</v>
          </cell>
          <cell r="E61">
            <v>75</v>
          </cell>
        </row>
        <row r="62">
          <cell r="B62" t="str">
            <v>F40</v>
          </cell>
          <cell r="C62" t="str">
            <v>Loadout facilities and Equipment</v>
          </cell>
          <cell r="D62" t="str">
            <v>HRS</v>
          </cell>
          <cell r="E62">
            <v>750</v>
          </cell>
        </row>
        <row r="63">
          <cell r="B63" t="str">
            <v>F50</v>
          </cell>
          <cell r="C63" t="str">
            <v xml:space="preserve">Water Treating </v>
          </cell>
        </row>
        <row r="64">
          <cell r="B64" t="str">
            <v>F98</v>
          </cell>
          <cell r="C64" t="str">
            <v>Other miscellaneous equipment</v>
          </cell>
        </row>
        <row r="65">
          <cell r="B65" t="str">
            <v>F99</v>
          </cell>
          <cell r="C65" t="str">
            <v>Mechanical Equipment Testing &amp; Maintenance</v>
          </cell>
        </row>
        <row r="66">
          <cell r="B66" t="str">
            <v>G01</v>
          </cell>
          <cell r="C66" t="str">
            <v>Process Piping</v>
          </cell>
          <cell r="D66" t="str">
            <v>M</v>
          </cell>
          <cell r="E66">
            <v>25</v>
          </cell>
        </row>
        <row r="67">
          <cell r="B67" t="str">
            <v>G02</v>
          </cell>
          <cell r="C67" t="str">
            <v>Piping for Drains</v>
          </cell>
          <cell r="D67" t="str">
            <v>M</v>
          </cell>
          <cell r="E67">
            <v>25</v>
          </cell>
        </row>
        <row r="68">
          <cell r="B68" t="str">
            <v>G03</v>
          </cell>
          <cell r="C68" t="str">
            <v>Valves</v>
          </cell>
          <cell r="D68" t="str">
            <v>EA</v>
          </cell>
        </row>
        <row r="69">
          <cell r="B69" t="str">
            <v>G04</v>
          </cell>
          <cell r="C69" t="str">
            <v>Supports</v>
          </cell>
          <cell r="D69" t="str">
            <v>EA</v>
          </cell>
        </row>
        <row r="70">
          <cell r="B70" t="str">
            <v>G05</v>
          </cell>
          <cell r="C70" t="str">
            <v>Process Pipe Site Fabrication</v>
          </cell>
          <cell r="D70" t="str">
            <v>M</v>
          </cell>
          <cell r="E70">
            <v>6</v>
          </cell>
        </row>
        <row r="71">
          <cell r="B71" t="str">
            <v>G30</v>
          </cell>
          <cell r="C71" t="str">
            <v>Distribution Stations</v>
          </cell>
          <cell r="E71">
            <v>120</v>
          </cell>
        </row>
        <row r="72">
          <cell r="B72" t="str">
            <v>G99</v>
          </cell>
          <cell r="C72" t="str">
            <v>Testing</v>
          </cell>
          <cell r="D72" t="str">
            <v>Hrs</v>
          </cell>
          <cell r="E72">
            <v>1500</v>
          </cell>
        </row>
        <row r="73">
          <cell r="B73" t="str">
            <v>H01</v>
          </cell>
          <cell r="C73" t="str">
            <v>HV Power Cable &gt; 0,4 кВ</v>
          </cell>
          <cell r="D73" t="str">
            <v>M</v>
          </cell>
          <cell r="E73">
            <v>7.4999999999999997E-2</v>
          </cell>
        </row>
        <row r="74">
          <cell r="B74" t="str">
            <v>H02</v>
          </cell>
          <cell r="C74" t="str">
            <v>LV Power Cable &lt; 0,4 кВ</v>
          </cell>
          <cell r="D74" t="str">
            <v>M</v>
          </cell>
          <cell r="E74">
            <v>0.05</v>
          </cell>
        </row>
        <row r="75">
          <cell r="B75" t="str">
            <v>H03</v>
          </cell>
          <cell r="C75" t="str">
            <v>Control Cable</v>
          </cell>
          <cell r="D75" t="str">
            <v>M</v>
          </cell>
          <cell r="E75">
            <v>0.05</v>
          </cell>
        </row>
        <row r="76">
          <cell r="B76" t="str">
            <v>H04</v>
          </cell>
          <cell r="C76" t="str">
            <v>Fiber Optics</v>
          </cell>
          <cell r="D76" t="str">
            <v>M</v>
          </cell>
          <cell r="E76">
            <v>0.75</v>
          </cell>
        </row>
        <row r="77">
          <cell r="B77" t="str">
            <v>H05</v>
          </cell>
          <cell r="C77" t="str">
            <v>Conduit</v>
          </cell>
          <cell r="D77" t="str">
            <v>M</v>
          </cell>
          <cell r="E77">
            <v>2.5000000000000001E-2</v>
          </cell>
        </row>
        <row r="78">
          <cell r="B78" t="str">
            <v>H06</v>
          </cell>
          <cell r="C78" t="str">
            <v>Cable Tray, Cable Shelves</v>
          </cell>
          <cell r="D78" t="str">
            <v>M</v>
          </cell>
          <cell r="E78">
            <v>1</v>
          </cell>
        </row>
        <row r="79">
          <cell r="B79" t="str">
            <v>H07</v>
          </cell>
          <cell r="C79" t="str">
            <v>MCC's</v>
          </cell>
          <cell r="D79" t="str">
            <v>EA</v>
          </cell>
          <cell r="E79">
            <v>250</v>
          </cell>
        </row>
        <row r="80">
          <cell r="B80" t="str">
            <v>H08</v>
          </cell>
          <cell r="C80" t="str">
            <v>Electrical Equipment (Panels)</v>
          </cell>
          <cell r="D80" t="str">
            <v>EA</v>
          </cell>
          <cell r="E80">
            <v>250</v>
          </cell>
        </row>
        <row r="81">
          <cell r="B81" t="str">
            <v>H09</v>
          </cell>
          <cell r="C81" t="str">
            <v>Welding Receptacles</v>
          </cell>
          <cell r="D81" t="str">
            <v>EA</v>
          </cell>
          <cell r="E81">
            <v>35</v>
          </cell>
        </row>
        <row r="82">
          <cell r="B82" t="str">
            <v>H10</v>
          </cell>
          <cell r="C82" t="str">
            <v>Transformers</v>
          </cell>
          <cell r="E82">
            <v>350</v>
          </cell>
        </row>
        <row r="83">
          <cell r="B83" t="str">
            <v>H11</v>
          </cell>
          <cell r="C83" t="str">
            <v>Communications (cable, wire, terminations, equipment)</v>
          </cell>
          <cell r="E83">
            <v>1.4999999999999999E-2</v>
          </cell>
        </row>
        <row r="84">
          <cell r="B84" t="str">
            <v>H12</v>
          </cell>
          <cell r="C84" t="str">
            <v>Ground Cable</v>
          </cell>
          <cell r="D84" t="str">
            <v>M</v>
          </cell>
          <cell r="E84">
            <v>12</v>
          </cell>
        </row>
        <row r="85">
          <cell r="B85" t="str">
            <v>H13</v>
          </cell>
          <cell r="C85" t="str">
            <v>Grounding Wells</v>
          </cell>
          <cell r="D85" t="str">
            <v>EA</v>
          </cell>
          <cell r="E85">
            <v>5</v>
          </cell>
        </row>
        <row r="86">
          <cell r="B86" t="str">
            <v>H14</v>
          </cell>
          <cell r="C86" t="str">
            <v>Starters</v>
          </cell>
          <cell r="D86" t="str">
            <v>EA</v>
          </cell>
          <cell r="E86">
            <v>5</v>
          </cell>
        </row>
        <row r="87">
          <cell r="B87" t="str">
            <v>H15</v>
          </cell>
          <cell r="C87" t="str">
            <v>Switches</v>
          </cell>
          <cell r="D87" t="str">
            <v>EA</v>
          </cell>
          <cell r="E87">
            <v>2</v>
          </cell>
        </row>
        <row r="88">
          <cell r="B88" t="str">
            <v>H16</v>
          </cell>
          <cell r="C88" t="str">
            <v>Push Button Stations</v>
          </cell>
          <cell r="D88" t="str">
            <v>EA</v>
          </cell>
          <cell r="E88">
            <v>2</v>
          </cell>
        </row>
        <row r="89">
          <cell r="B89" t="str">
            <v>H17</v>
          </cell>
        </row>
        <row r="90">
          <cell r="B90" t="str">
            <v>H20</v>
          </cell>
          <cell r="C90" t="str">
            <v>Lighting Wiring</v>
          </cell>
          <cell r="D90" t="str">
            <v>M</v>
          </cell>
          <cell r="E90">
            <v>2.5000000000000001E-2</v>
          </cell>
        </row>
        <row r="91">
          <cell r="B91" t="str">
            <v>H21</v>
          </cell>
          <cell r="C91" t="str">
            <v>Light Fixtures</v>
          </cell>
          <cell r="D91" t="str">
            <v>EA</v>
          </cell>
          <cell r="E91">
            <v>12</v>
          </cell>
        </row>
        <row r="92">
          <cell r="B92" t="str">
            <v>H22</v>
          </cell>
          <cell r="C92" t="str">
            <v>Convenience Outlets</v>
          </cell>
          <cell r="D92" t="str">
            <v>EA</v>
          </cell>
          <cell r="E92">
            <v>2</v>
          </cell>
        </row>
        <row r="93">
          <cell r="B93" t="str">
            <v>H23</v>
          </cell>
          <cell r="C93" t="str">
            <v>Lightning Protection</v>
          </cell>
          <cell r="E93">
            <v>15</v>
          </cell>
        </row>
        <row r="94">
          <cell r="B94" t="str">
            <v>H99</v>
          </cell>
          <cell r="C94" t="str">
            <v>Electrical Components Testing</v>
          </cell>
          <cell r="D94" t="str">
            <v>Hrs</v>
          </cell>
          <cell r="E94">
            <v>1500</v>
          </cell>
        </row>
        <row r="95">
          <cell r="B95" t="str">
            <v>I01</v>
          </cell>
          <cell r="C95" t="str">
            <v>Temperature Devices</v>
          </cell>
          <cell r="D95" t="str">
            <v>EA</v>
          </cell>
          <cell r="E95">
            <v>12</v>
          </cell>
        </row>
        <row r="96">
          <cell r="B96" t="str">
            <v>I02</v>
          </cell>
          <cell r="C96" t="str">
            <v>Pressure Devices</v>
          </cell>
          <cell r="D96" t="str">
            <v>EA</v>
          </cell>
          <cell r="E96">
            <v>12</v>
          </cell>
        </row>
        <row r="97">
          <cell r="B97" t="str">
            <v>I03</v>
          </cell>
          <cell r="C97" t="str">
            <v>Flow Devices</v>
          </cell>
          <cell r="D97" t="str">
            <v>EA</v>
          </cell>
          <cell r="E97">
            <v>12</v>
          </cell>
        </row>
        <row r="98">
          <cell r="B98" t="str">
            <v>I04</v>
          </cell>
          <cell r="C98" t="str">
            <v>Analytical Devices</v>
          </cell>
          <cell r="D98" t="str">
            <v>EA</v>
          </cell>
          <cell r="E98">
            <v>12</v>
          </cell>
        </row>
        <row r="99">
          <cell r="B99" t="str">
            <v>I05</v>
          </cell>
          <cell r="C99" t="str">
            <v>Weight Sensors, Scales</v>
          </cell>
          <cell r="D99" t="str">
            <v>EA</v>
          </cell>
          <cell r="E99">
            <v>12</v>
          </cell>
        </row>
        <row r="100">
          <cell r="B100" t="str">
            <v>I06</v>
          </cell>
          <cell r="C100" t="str">
            <v>Orifice Plates</v>
          </cell>
          <cell r="D100" t="str">
            <v>EA</v>
          </cell>
          <cell r="E100">
            <v>12</v>
          </cell>
        </row>
        <row r="101">
          <cell r="B101" t="str">
            <v>I07</v>
          </cell>
          <cell r="C101" t="str">
            <v>Switches, Floats</v>
          </cell>
          <cell r="D101" t="str">
            <v>EA</v>
          </cell>
          <cell r="E101">
            <v>12</v>
          </cell>
        </row>
        <row r="102">
          <cell r="B102" t="str">
            <v>I08</v>
          </cell>
          <cell r="C102" t="str">
            <v>Control Valves</v>
          </cell>
          <cell r="D102" t="str">
            <v>EA</v>
          </cell>
          <cell r="E102">
            <v>12</v>
          </cell>
        </row>
        <row r="103">
          <cell r="B103" t="str">
            <v>I09</v>
          </cell>
          <cell r="C103" t="str">
            <v>Relief Valves</v>
          </cell>
          <cell r="D103" t="str">
            <v>EA</v>
          </cell>
          <cell r="E103">
            <v>12</v>
          </cell>
        </row>
        <row r="104">
          <cell r="B104" t="str">
            <v>I10</v>
          </cell>
          <cell r="C104" t="str">
            <v>Annunciators</v>
          </cell>
          <cell r="D104" t="str">
            <v>EA</v>
          </cell>
          <cell r="E104">
            <v>12</v>
          </cell>
        </row>
        <row r="105">
          <cell r="B105" t="str">
            <v>I11</v>
          </cell>
          <cell r="C105" t="str">
            <v>DCS (Digital Control Systems)</v>
          </cell>
          <cell r="E105">
            <v>1200</v>
          </cell>
        </row>
        <row r="106">
          <cell r="B106" t="str">
            <v>I12</v>
          </cell>
          <cell r="C106" t="str">
            <v>Packaged Controls</v>
          </cell>
          <cell r="E106">
            <v>350</v>
          </cell>
        </row>
        <row r="107">
          <cell r="B107" t="str">
            <v>J01</v>
          </cell>
          <cell r="C107" t="str">
            <v>Exterior Architectural Finishes, siding</v>
          </cell>
          <cell r="D107" t="str">
            <v>SM</v>
          </cell>
          <cell r="E107">
            <v>0.15</v>
          </cell>
        </row>
        <row r="108">
          <cell r="B108" t="str">
            <v>J02</v>
          </cell>
          <cell r="C108" t="str">
            <v>Interior Architectural Finishes, siding</v>
          </cell>
          <cell r="D108" t="str">
            <v>SM</v>
          </cell>
          <cell r="E108">
            <v>0.15</v>
          </cell>
        </row>
        <row r="109">
          <cell r="B109" t="str">
            <v>J03</v>
          </cell>
          <cell r="C109" t="str">
            <v>Painting</v>
          </cell>
          <cell r="D109" t="str">
            <v>SM</v>
          </cell>
          <cell r="E109">
            <v>1.4999999999999999E-2</v>
          </cell>
        </row>
        <row r="110">
          <cell r="B110" t="str">
            <v>J04</v>
          </cell>
          <cell r="C110" t="str">
            <v>Windows</v>
          </cell>
          <cell r="D110" t="str">
            <v>SM</v>
          </cell>
          <cell r="E110">
            <v>2</v>
          </cell>
        </row>
        <row r="111">
          <cell r="B111" t="str">
            <v>J05</v>
          </cell>
          <cell r="C111" t="str">
            <v xml:space="preserve">Doors </v>
          </cell>
          <cell r="D111" t="str">
            <v>EA</v>
          </cell>
          <cell r="E111">
            <v>18</v>
          </cell>
        </row>
        <row r="112">
          <cell r="B112" t="str">
            <v>J06</v>
          </cell>
          <cell r="C112" t="str">
            <v>Finished Floors</v>
          </cell>
          <cell r="D112" t="str">
            <v>SM</v>
          </cell>
          <cell r="E112">
            <v>0.3</v>
          </cell>
        </row>
        <row r="113">
          <cell r="B113" t="str">
            <v>J07</v>
          </cell>
          <cell r="C113" t="str">
            <v>Bathroom Fixtures</v>
          </cell>
          <cell r="D113" t="str">
            <v>EA</v>
          </cell>
          <cell r="E113">
            <v>25</v>
          </cell>
        </row>
        <row r="114">
          <cell r="B114" t="str">
            <v>J08</v>
          </cell>
          <cell r="C114" t="str">
            <v>Heaters</v>
          </cell>
          <cell r="D114" t="str">
            <v>Sections</v>
          </cell>
          <cell r="E114">
            <v>40</v>
          </cell>
        </row>
        <row r="115">
          <cell r="B115" t="str">
            <v>J09</v>
          </cell>
          <cell r="C115" t="str">
            <v>HVAC (Incl Ductwork, Dampers, Coolers, Heaters, Compressors)</v>
          </cell>
          <cell r="D115" t="str">
            <v>M</v>
          </cell>
          <cell r="E115">
            <v>3.5</v>
          </cell>
        </row>
        <row r="116">
          <cell r="B116" t="str">
            <v>J10</v>
          </cell>
          <cell r="C116" t="str">
            <v>Sandwich Panels</v>
          </cell>
          <cell r="D116" t="str">
            <v>SM</v>
          </cell>
          <cell r="E116">
            <v>8</v>
          </cell>
        </row>
        <row r="117">
          <cell r="B117" t="str">
            <v>J11</v>
          </cell>
          <cell r="C117" t="str">
            <v>Roofing</v>
          </cell>
          <cell r="D117" t="str">
            <v>SM</v>
          </cell>
          <cell r="E117">
            <v>6</v>
          </cell>
        </row>
        <row r="118">
          <cell r="B118" t="str">
            <v>J12</v>
          </cell>
          <cell r="C118" t="str">
            <v>Facilities Maintenance</v>
          </cell>
        </row>
        <row r="119">
          <cell r="B119" t="str">
            <v>J13</v>
          </cell>
          <cell r="C119" t="str">
            <v>Lockers</v>
          </cell>
          <cell r="D119" t="str">
            <v>ea</v>
          </cell>
          <cell r="E119">
            <v>12</v>
          </cell>
        </row>
        <row r="120">
          <cell r="B120" t="str">
            <v>J14</v>
          </cell>
          <cell r="C120" t="str">
            <v>Permanent Laundry Facilities</v>
          </cell>
          <cell r="E120">
            <v>350</v>
          </cell>
        </row>
        <row r="121">
          <cell r="B121" t="str">
            <v>J15</v>
          </cell>
          <cell r="C121" t="str">
            <v>Brickwork</v>
          </cell>
          <cell r="D121" t="str">
            <v>SM</v>
          </cell>
          <cell r="E121">
            <v>0.25</v>
          </cell>
        </row>
        <row r="122">
          <cell r="B122" t="str">
            <v>J16</v>
          </cell>
          <cell r="C122" t="str">
            <v>Gates</v>
          </cell>
          <cell r="D122" t="str">
            <v>EA</v>
          </cell>
          <cell r="E122">
            <v>15</v>
          </cell>
        </row>
        <row r="123">
          <cell r="B123" t="str">
            <v>K01</v>
          </cell>
          <cell r="C123" t="str">
            <v>Piping Insulation</v>
          </cell>
          <cell r="D123" t="str">
            <v>SM</v>
          </cell>
          <cell r="E123">
            <v>0.35</v>
          </cell>
        </row>
        <row r="124">
          <cell r="B124" t="str">
            <v>K02</v>
          </cell>
          <cell r="C124" t="str">
            <v>Process Equipment Insulation</v>
          </cell>
          <cell r="D124" t="str">
            <v>SM</v>
          </cell>
          <cell r="E124">
            <v>0.35</v>
          </cell>
        </row>
        <row r="125">
          <cell r="B125" t="str">
            <v>K03</v>
          </cell>
          <cell r="C125" t="str">
            <v>Comfort Insulation</v>
          </cell>
          <cell r="D125" t="str">
            <v>SM</v>
          </cell>
          <cell r="E125">
            <v>0.35</v>
          </cell>
        </row>
        <row r="126">
          <cell r="B126" t="str">
            <v>L01</v>
          </cell>
          <cell r="C126" t="str">
            <v>Structural, Fire Proofing</v>
          </cell>
          <cell r="D126" t="str">
            <v>SM</v>
          </cell>
          <cell r="E126">
            <v>0.25</v>
          </cell>
        </row>
        <row r="127">
          <cell r="B127" t="str">
            <v>L02</v>
          </cell>
          <cell r="C127" t="str">
            <v>Fire Detection, Suppression</v>
          </cell>
          <cell r="D127" t="str">
            <v>SM</v>
          </cell>
          <cell r="E127">
            <v>0.25</v>
          </cell>
        </row>
        <row r="128">
          <cell r="B128" t="str">
            <v>L03</v>
          </cell>
          <cell r="C128" t="str">
            <v>Fire protection</v>
          </cell>
          <cell r="D128" t="str">
            <v>SM</v>
          </cell>
          <cell r="E128">
            <v>0.35</v>
          </cell>
        </row>
        <row r="129">
          <cell r="B129" t="str">
            <v>M01</v>
          </cell>
          <cell r="C129" t="str">
            <v>Sinking</v>
          </cell>
          <cell r="D129" t="str">
            <v>CM</v>
          </cell>
          <cell r="E129">
            <v>125</v>
          </cell>
        </row>
        <row r="130">
          <cell r="B130" t="str">
            <v>M02</v>
          </cell>
          <cell r="C130" t="str">
            <v>Drilling</v>
          </cell>
          <cell r="D130" t="str">
            <v>M</v>
          </cell>
          <cell r="E130">
            <v>0.35</v>
          </cell>
        </row>
        <row r="131">
          <cell r="B131" t="str">
            <v>M03</v>
          </cell>
          <cell r="C131" t="str">
            <v>Blasting</v>
          </cell>
          <cell r="D131" t="str">
            <v>HRS</v>
          </cell>
          <cell r="E131">
            <v>2000</v>
          </cell>
        </row>
        <row r="132">
          <cell r="B132" t="str">
            <v>M04</v>
          </cell>
          <cell r="C132" t="str">
            <v>Mucking</v>
          </cell>
          <cell r="D132" t="str">
            <v>CM</v>
          </cell>
          <cell r="E132">
            <v>25</v>
          </cell>
        </row>
        <row r="133">
          <cell r="B133" t="str">
            <v>M05</v>
          </cell>
          <cell r="C133" t="str">
            <v>Dewatering</v>
          </cell>
          <cell r="D133" t="str">
            <v>HRS</v>
          </cell>
          <cell r="E133">
            <v>2000</v>
          </cell>
        </row>
        <row r="134">
          <cell r="B134" t="str">
            <v>M06</v>
          </cell>
          <cell r="C134" t="str">
            <v>Bolts &amp; Screening</v>
          </cell>
          <cell r="D134" t="str">
            <v>EA</v>
          </cell>
          <cell r="E134">
            <v>5</v>
          </cell>
        </row>
        <row r="135">
          <cell r="B135" t="str">
            <v>M07</v>
          </cell>
          <cell r="C135" t="str">
            <v>Tubbing</v>
          </cell>
          <cell r="D135" t="str">
            <v>EA</v>
          </cell>
          <cell r="E135">
            <v>25</v>
          </cell>
        </row>
        <row r="136">
          <cell r="B136" t="str">
            <v>M08</v>
          </cell>
          <cell r="C136" t="str">
            <v>Concrete</v>
          </cell>
          <cell r="D136" t="str">
            <v>CM</v>
          </cell>
          <cell r="E136">
            <v>8</v>
          </cell>
        </row>
        <row r="137">
          <cell r="B137" t="str">
            <v>M09</v>
          </cell>
          <cell r="C137" t="str">
            <v>Backwall Grouting</v>
          </cell>
          <cell r="D137" t="str">
            <v>CM</v>
          </cell>
          <cell r="E137">
            <v>15</v>
          </cell>
        </row>
        <row r="138">
          <cell r="B138" t="str">
            <v>M10</v>
          </cell>
          <cell r="C138" t="str">
            <v>Galloway/Equipment Maintenance</v>
          </cell>
          <cell r="D138" t="str">
            <v>HRS</v>
          </cell>
          <cell r="E138">
            <v>3500</v>
          </cell>
        </row>
        <row r="139">
          <cell r="B139" t="str">
            <v>M11</v>
          </cell>
          <cell r="C139" t="str">
            <v>Freezing</v>
          </cell>
        </row>
        <row r="140">
          <cell r="B140" t="str">
            <v>M12</v>
          </cell>
          <cell r="C140" t="str">
            <v>Mine Repair Shops Development and Maintenance</v>
          </cell>
        </row>
        <row r="142">
          <cell r="B142" t="str">
            <v>M81</v>
          </cell>
          <cell r="C142" t="str">
            <v>Permanent Hoists</v>
          </cell>
          <cell r="D142" t="str">
            <v>EA</v>
          </cell>
          <cell r="E142">
            <v>3500</v>
          </cell>
        </row>
        <row r="143">
          <cell r="B143" t="str">
            <v>M82</v>
          </cell>
          <cell r="C143" t="str">
            <v>Ropes and Guides</v>
          </cell>
          <cell r="D143" t="str">
            <v>MT</v>
          </cell>
          <cell r="E143">
            <v>4500</v>
          </cell>
        </row>
        <row r="144">
          <cell r="B144" t="str">
            <v>M83</v>
          </cell>
          <cell r="C144" t="str">
            <v>Crash Steel</v>
          </cell>
          <cell r="D144" t="str">
            <v>MT</v>
          </cell>
          <cell r="E144">
            <v>60</v>
          </cell>
        </row>
        <row r="145">
          <cell r="B145" t="str">
            <v>M84</v>
          </cell>
          <cell r="C145" t="str">
            <v>Bins</v>
          </cell>
          <cell r="D145" t="str">
            <v>M</v>
          </cell>
          <cell r="E145">
            <v>60</v>
          </cell>
        </row>
        <row r="146">
          <cell r="B146" t="str">
            <v>M85</v>
          </cell>
          <cell r="C146" t="str">
            <v>Conveyors</v>
          </cell>
          <cell r="D146" t="str">
            <v>EA</v>
          </cell>
          <cell r="E146">
            <v>5</v>
          </cell>
        </row>
        <row r="147">
          <cell r="B147" t="str">
            <v>M86</v>
          </cell>
          <cell r="C147" t="str">
            <v>Cages</v>
          </cell>
          <cell r="D147" t="str">
            <v>EA</v>
          </cell>
          <cell r="E147">
            <v>3000</v>
          </cell>
        </row>
        <row r="148">
          <cell r="B148" t="str">
            <v>M87</v>
          </cell>
          <cell r="C148" t="str">
            <v>Skips</v>
          </cell>
          <cell r="D148" t="str">
            <v>M</v>
          </cell>
          <cell r="E148">
            <v>4000</v>
          </cell>
        </row>
        <row r="149">
          <cell r="B149" t="str">
            <v>M88</v>
          </cell>
          <cell r="C149" t="str">
            <v>Doors</v>
          </cell>
          <cell r="D149" t="str">
            <v>EA</v>
          </cell>
          <cell r="E149">
            <v>125</v>
          </cell>
        </row>
        <row r="150">
          <cell r="B150" t="str">
            <v>M89</v>
          </cell>
          <cell r="C150" t="str">
            <v>Dumps</v>
          </cell>
          <cell r="D150" t="str">
            <v>EA</v>
          </cell>
          <cell r="E150">
            <v>350</v>
          </cell>
        </row>
        <row r="151">
          <cell r="B151" t="str">
            <v>M90</v>
          </cell>
          <cell r="C151" t="str">
            <v>Trucks, Shuttles, Cars, Miners</v>
          </cell>
          <cell r="D151" t="str">
            <v>EA</v>
          </cell>
          <cell r="E151">
            <v>7500</v>
          </cell>
        </row>
        <row r="152">
          <cell r="B152" t="str">
            <v>M91</v>
          </cell>
          <cell r="C152" t="str">
            <v>Ventilation Fans, Heaters, Duct</v>
          </cell>
          <cell r="D152" t="str">
            <v>EA</v>
          </cell>
          <cell r="E152">
            <v>2500</v>
          </cell>
        </row>
        <row r="153">
          <cell r="B153" t="str">
            <v>N01</v>
          </cell>
          <cell r="C153" t="str">
            <v>Staff Salaries</v>
          </cell>
        </row>
        <row r="154">
          <cell r="B154" t="str">
            <v>N02</v>
          </cell>
          <cell r="C154" t="str">
            <v>Staff Expenses (Travel)</v>
          </cell>
        </row>
        <row r="155">
          <cell r="B155" t="str">
            <v>N03</v>
          </cell>
          <cell r="C155" t="str">
            <v>Safety Supplies, First Aid, Personnel Protective Apparel &amp; Equipment, Training</v>
          </cell>
        </row>
        <row r="156">
          <cell r="B156" t="str">
            <v>N04</v>
          </cell>
          <cell r="C156" t="str">
            <v>Temporary Facilities (Structures)</v>
          </cell>
        </row>
        <row r="157">
          <cell r="B157" t="str">
            <v>N05</v>
          </cell>
          <cell r="C157" t="str">
            <v>Construction Supplies</v>
          </cell>
        </row>
        <row r="158">
          <cell r="B158" t="str">
            <v>N06</v>
          </cell>
          <cell r="C158" t="str">
            <v>Consumables (Weld Rod, Gases)</v>
          </cell>
        </row>
        <row r="159">
          <cell r="B159" t="str">
            <v>N07</v>
          </cell>
          <cell r="C159" t="str">
            <v>Expendables</v>
          </cell>
        </row>
        <row r="160">
          <cell r="B160" t="str">
            <v>N08</v>
          </cell>
          <cell r="C160" t="str">
            <v>Small Tools</v>
          </cell>
        </row>
        <row r="161">
          <cell r="B161" t="str">
            <v>N09</v>
          </cell>
          <cell r="C161" t="str">
            <v>Furniture &amp; Equipment,  (Temporary Office Furnishings)</v>
          </cell>
        </row>
        <row r="162">
          <cell r="B162" t="str">
            <v>N10</v>
          </cell>
          <cell r="C162" t="str">
            <v>Facilities Testing, QA/QC</v>
          </cell>
        </row>
        <row r="163">
          <cell r="B163" t="str">
            <v>N11</v>
          </cell>
          <cell r="C163" t="str">
            <v>Utilities and services</v>
          </cell>
        </row>
        <row r="164">
          <cell r="B164" t="str">
            <v>N12</v>
          </cell>
          <cell r="C164" t="str">
            <v>Utilities &amp; Services CONSTRUCTION</v>
          </cell>
        </row>
        <row r="165">
          <cell r="B165" t="str">
            <v>N20</v>
          </cell>
        </row>
        <row r="166">
          <cell r="B166" t="str">
            <v>N21</v>
          </cell>
          <cell r="C166" t="str">
            <v>Workers Meals, Laundry, Services, Dormitories</v>
          </cell>
        </row>
        <row r="167">
          <cell r="B167" t="str">
            <v>N30</v>
          </cell>
          <cell r="C167" t="str">
            <v>Construction Equipment</v>
          </cell>
        </row>
        <row r="168">
          <cell r="B168" t="str">
            <v>N31</v>
          </cell>
          <cell r="C168" t="str">
            <v>Fuels, Oils, Parts</v>
          </cell>
        </row>
        <row r="169">
          <cell r="B169" t="str">
            <v>N40</v>
          </cell>
          <cell r="C169" t="str">
            <v>Land Rentals</v>
          </cell>
        </row>
        <row r="170">
          <cell r="B170" t="str">
            <v>N50</v>
          </cell>
          <cell r="C170" t="str">
            <v>Training, Educational Programs</v>
          </cell>
        </row>
        <row r="171">
          <cell r="B171" t="str">
            <v>N60</v>
          </cell>
          <cell r="C171" t="str">
            <v>Site and Personnel Transportation Services</v>
          </cell>
        </row>
        <row r="172">
          <cell r="B172" t="str">
            <v>N61</v>
          </cell>
          <cell r="C172" t="str">
            <v>Security Services</v>
          </cell>
        </row>
        <row r="173">
          <cell r="B173" t="str">
            <v>N70</v>
          </cell>
          <cell r="C173" t="str">
            <v>Winterization - personnel, equipment, supplies</v>
          </cell>
        </row>
        <row r="174">
          <cell r="B174" t="str">
            <v>N71</v>
          </cell>
          <cell r="C174" t="str">
            <v>Transportation costs</v>
          </cell>
        </row>
        <row r="175">
          <cell r="B175" t="str">
            <v>O10</v>
          </cell>
          <cell r="C175" t="str">
            <v>Design Engineering Salaries, Supervision of Contractors</v>
          </cell>
        </row>
        <row r="176">
          <cell r="B176" t="str">
            <v>O11</v>
          </cell>
          <cell r="C176" t="str">
            <v>Design Engineering Expenses</v>
          </cell>
        </row>
        <row r="177">
          <cell r="B177" t="str">
            <v>O20</v>
          </cell>
          <cell r="C177" t="str">
            <v>Outside Engineering - Salaries &amp; Expenses</v>
          </cell>
        </row>
        <row r="178">
          <cell r="B178" t="str">
            <v>O30</v>
          </cell>
          <cell r="C178" t="str">
            <v>Engineering Consultants - Salaries &amp; Expenses</v>
          </cell>
        </row>
        <row r="179">
          <cell r="B179" t="str">
            <v>O40</v>
          </cell>
          <cell r="C179" t="str">
            <v>Specialty Testing: Research &amp; Development, Licenses</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At"/>
      <sheetName val="Sumary"/>
      <sheetName val="Норм"/>
      <sheetName val="П-во"/>
      <sheetName val="Зарпл"/>
      <sheetName val="PardDuom"/>
      <sheetName val="Log"/>
      <sheetName val="Rem_9"/>
      <sheetName val="Rem_4a"/>
      <sheetName val="Rem-4"/>
      <sheetName val="М_лы"/>
      <sheetName val="Осн_1т"/>
      <sheetName val="Всп_Ц"/>
      <sheetName val="Осн_Ц"/>
      <sheetName val="осн+всп"/>
      <sheetName val="ЭнергБал"/>
      <sheetName val="Осн-BDR"/>
      <sheetName val="С_П-ва"/>
      <sheetName val="Кальк2"/>
      <sheetName val="Кальк"/>
      <sheetName val="Ад&amp;Ф"/>
      <sheetName val="P&amp;L"/>
      <sheetName val="Всп-Ф20"/>
      <sheetName val="Р_ция"/>
      <sheetName val="Цен"/>
      <sheetName val="BDR0"/>
      <sheetName val="F_20"/>
      <sheetName val="БДДС"/>
      <sheetName val="2.4"/>
      <sheetName val="BDR1"/>
      <sheetName val="BDDSnev"/>
      <sheetName val="BDDS"/>
      <sheetName val="DKDuom"/>
      <sheetName val="GamZalKiek"/>
      <sheetName val="GamZalSum"/>
      <sheetName val="GamKiek"/>
      <sheetName val="GamSav"/>
      <sheetName val="LikKiek"/>
      <sheetName val="LikVert"/>
      <sheetName val="FX"/>
      <sheetName val="VadPl"/>
      <sheetName val="Vad"/>
      <sheetName val="_"/>
      <sheetName val="Bendra"/>
      <sheetName val="cash-flow (V)"/>
      <sheetName val="Journals"/>
      <sheetName val="TOGGL"/>
      <sheetName val="Main"/>
      <sheetName val="2_4"/>
      <sheetName val="cash-flow_(V)"/>
      <sheetName val="отгр ГОК"/>
      <sheetName val="2_41"/>
      <sheetName val="cash-flow_(V)1"/>
      <sheetName val="cus_HK103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sheetData sheetId="52"/>
      <sheetData sheetId="53"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R02"/>
    </sheetNames>
    <sheetDataSet>
      <sheetData sheetId="0"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_register-new"/>
      <sheetName val="GAAP"/>
      <sheetName val="adj_2005"/>
      <sheetName val="Additions table"/>
      <sheetName val="Testing"/>
      <sheetName val="Additions for test PE"/>
      <sheetName val="Additions for test transport"/>
      <sheetName val="Disposales for testing"/>
      <sheetName val="Disposals "/>
      <sheetName val="Disposals for comparison IFRS"/>
      <sheetName val="выбыт 2006"/>
      <sheetName val="поступление 08"/>
      <sheetName val="ввод 08"/>
      <sheetName val="Lead RAP"/>
      <sheetName val="Lead_IFRS"/>
      <sheetName val="Adjustment_Leasing"/>
      <sheetName val="1"/>
      <sheetName val="Berezniki"/>
      <sheetName val="Transport data"/>
      <sheetName val="Other data"/>
      <sheetName val="Berezniki (2)"/>
      <sheetName val="P&amp;E data"/>
      <sheetName val="Mine developm data"/>
      <sheetName val="Useful month of use for build"/>
      <sheetName val="Buildings data"/>
      <sheetName val="Pivot from register for Berez"/>
      <sheetName val="Pivot for mine"/>
      <sheetName val="Moscow"/>
      <sheetName val="MOW register in RUR"/>
      <sheetName val="Perm"/>
      <sheetName val="Minsk"/>
      <sheetName val="BShSU_BC"/>
      <sheetName val="2"/>
      <sheetName val="MP_register_new"/>
      <sheetName val="BDR02"/>
      <sheetName val="GL 2006"/>
    </sheetNames>
    <sheetDataSet>
      <sheetData sheetId="0" refreshError="1">
        <row r="7">
          <cell r="A7" t="str">
            <v>inventory number</v>
          </cell>
          <cell r="B7" t="str">
            <v>Name</v>
          </cell>
          <cell r="C7" t="str">
            <v>Group</v>
          </cell>
          <cell r="D7" t="str">
            <v>Division</v>
          </cell>
          <cell r="E7" t="str">
            <v>Date of input</v>
          </cell>
          <cell r="F7" t="str">
            <v>Date of addition</v>
          </cell>
          <cell r="G7" t="str">
            <v>Date of disposal</v>
          </cell>
          <cell r="H7" t="str">
            <v>Useful life (months)</v>
          </cell>
          <cell r="I7" t="str">
            <v>Depreciation rate</v>
          </cell>
          <cell r="J7" t="str">
            <v>GBV @1/1/2005</v>
          </cell>
          <cell r="K7" t="str">
            <v>AD @1/1/2005</v>
          </cell>
          <cell r="L7" t="str">
            <v>NBV @1/1/2005</v>
          </cell>
          <cell r="M7" t="str">
            <v>Additions</v>
          </cell>
          <cell r="N7" t="str">
            <v>Disposals</v>
          </cell>
          <cell r="O7" t="str">
            <v>Depreciation charge</v>
          </cell>
          <cell r="P7" t="str">
            <v>Depreciation write-off</v>
          </cell>
          <cell r="Q7" t="str">
            <v>GBV @31/12/2005</v>
          </cell>
          <cell r="R7" t="str">
            <v>AD @31/12/2005</v>
          </cell>
          <cell r="S7" t="str">
            <v>NBV @31/12/2005</v>
          </cell>
          <cell r="T7" t="str">
            <v>Additions 6 m/2006</v>
          </cell>
          <cell r="U7" t="str">
            <v>Disposals 6 m 2006</v>
          </cell>
          <cell r="V7" t="str">
            <v>Depreciation charge</v>
          </cell>
          <cell r="W7" t="str">
            <v>Depreciation write-off</v>
          </cell>
          <cell r="X7" t="str">
            <v>GBV @30/06/2006</v>
          </cell>
          <cell r="Y7" t="str">
            <v>AD@30/06/2006</v>
          </cell>
          <cell r="Z7" t="str">
            <v>NBV @30/06/2006</v>
          </cell>
        </row>
        <row r="8">
          <cell r="A8">
            <v>4</v>
          </cell>
          <cell r="B8" t="str">
            <v xml:space="preserve"> А/М BMW 525ia  инв. 100098178</v>
          </cell>
          <cell r="C8" t="str">
            <v>Transport</v>
          </cell>
          <cell r="D8" t="str">
            <v>МП</v>
          </cell>
          <cell r="E8">
            <v>37924</v>
          </cell>
          <cell r="H8" t="str">
            <v>60</v>
          </cell>
          <cell r="I8">
            <v>1.6666666666666666E-2</v>
          </cell>
          <cell r="J8">
            <v>1207630.8600000001</v>
          </cell>
          <cell r="K8">
            <v>281780.53200000001</v>
          </cell>
          <cell r="L8">
            <v>925850.3280000001</v>
          </cell>
          <cell r="O8">
            <v>241526.17200000002</v>
          </cell>
          <cell r="Q8">
            <v>1207630.8600000001</v>
          </cell>
          <cell r="R8">
            <v>523306.70400000003</v>
          </cell>
          <cell r="S8">
            <v>684324.15600000008</v>
          </cell>
          <cell r="V8">
            <v>120763.08600000001</v>
          </cell>
          <cell r="X8">
            <v>1207630.8600000001</v>
          </cell>
          <cell r="Y8">
            <v>644069.79</v>
          </cell>
          <cell r="Z8">
            <v>563561.07000000007</v>
          </cell>
        </row>
        <row r="9">
          <cell r="A9">
            <v>5</v>
          </cell>
          <cell r="B9" t="str">
            <v xml:space="preserve"> А/М  MERSEDES S600 инв. 60000504 </v>
          </cell>
          <cell r="C9" t="str">
            <v>Transport</v>
          </cell>
          <cell r="D9" t="str">
            <v>МП</v>
          </cell>
          <cell r="E9">
            <v>36951</v>
          </cell>
          <cell r="G9">
            <v>38503</v>
          </cell>
          <cell r="H9" t="str">
            <v>84</v>
          </cell>
          <cell r="I9">
            <v>1.1904761904761904E-2</v>
          </cell>
          <cell r="J9">
            <v>6148663.9489953555</v>
          </cell>
          <cell r="K9">
            <v>2802864.3475860325</v>
          </cell>
          <cell r="L9">
            <v>3345799.601409323</v>
          </cell>
          <cell r="M9">
            <v>1817640.55</v>
          </cell>
          <cell r="N9">
            <v>7966304.4989953553</v>
          </cell>
          <cell r="O9">
            <v>878380.56414219365</v>
          </cell>
          <cell r="P9">
            <v>3681244.9117282261</v>
          </cell>
          <cell r="Q9">
            <v>0</v>
          </cell>
          <cell r="R9">
            <v>0</v>
          </cell>
          <cell r="S9">
            <v>0</v>
          </cell>
          <cell r="V9">
            <v>439190.28207109682</v>
          </cell>
          <cell r="X9">
            <v>0</v>
          </cell>
          <cell r="Y9">
            <v>439190.28207109682</v>
          </cell>
          <cell r="Z9">
            <v>-439190.28207109682</v>
          </cell>
        </row>
        <row r="10">
          <cell r="A10">
            <v>6</v>
          </cell>
          <cell r="B10" t="str">
            <v xml:space="preserve"> А/М  TOYOTA  инв. 60000505 </v>
          </cell>
          <cell r="C10" t="str">
            <v>Transport</v>
          </cell>
          <cell r="D10" t="str">
            <v>МП</v>
          </cell>
          <cell r="E10">
            <v>36951</v>
          </cell>
          <cell r="G10">
            <v>38503</v>
          </cell>
          <cell r="H10" t="str">
            <v>84</v>
          </cell>
          <cell r="I10">
            <v>1.1904761904761904E-2</v>
          </cell>
          <cell r="J10">
            <v>2797226.0195443728</v>
          </cell>
          <cell r="K10">
            <v>1275113.5523393871</v>
          </cell>
          <cell r="L10">
            <v>1522112.4672049857</v>
          </cell>
          <cell r="N10">
            <v>2797226.0195443728</v>
          </cell>
          <cell r="O10">
            <v>166501.54878240312</v>
          </cell>
          <cell r="P10">
            <v>1441615.1011217902</v>
          </cell>
          <cell r="Q10">
            <v>0</v>
          </cell>
          <cell r="R10">
            <v>0</v>
          </cell>
          <cell r="S10">
            <v>0</v>
          </cell>
          <cell r="V10">
            <v>199801.8585388838</v>
          </cell>
          <cell r="X10">
            <v>0</v>
          </cell>
          <cell r="Y10">
            <v>199801.8585388838</v>
          </cell>
          <cell r="Z10">
            <v>-199801.8585388838</v>
          </cell>
        </row>
        <row r="11">
          <cell r="A11">
            <v>7</v>
          </cell>
          <cell r="B11" t="str">
            <v xml:space="preserve"> А/М  Volkswagen Passat  инв. 60044647</v>
          </cell>
          <cell r="C11" t="str">
            <v>Transport</v>
          </cell>
          <cell r="D11" t="str">
            <v>МП</v>
          </cell>
          <cell r="E11">
            <v>37196</v>
          </cell>
          <cell r="H11" t="str">
            <v>84</v>
          </cell>
          <cell r="I11">
            <v>1.1904761904761904E-2</v>
          </cell>
          <cell r="J11">
            <v>630682.81470068649</v>
          </cell>
          <cell r="K11">
            <v>235881.33520474163</v>
          </cell>
          <cell r="L11">
            <v>394801.47949594486</v>
          </cell>
          <cell r="O11">
            <v>90097.544957240927</v>
          </cell>
          <cell r="Q11">
            <v>630682.81470068649</v>
          </cell>
          <cell r="R11">
            <v>325978.88016198255</v>
          </cell>
          <cell r="S11">
            <v>304703.93453870394</v>
          </cell>
          <cell r="V11">
            <v>45048.772478620464</v>
          </cell>
          <cell r="X11">
            <v>630682.81470068649</v>
          </cell>
          <cell r="Y11">
            <v>371027.65264060302</v>
          </cell>
          <cell r="Z11">
            <v>259655.16206008347</v>
          </cell>
        </row>
        <row r="12">
          <cell r="A12">
            <v>8</v>
          </cell>
          <cell r="B12" t="str">
            <v xml:space="preserve"> А/М  Volkswagen Passat  инв. 60044650 </v>
          </cell>
          <cell r="C12" t="str">
            <v>Transport</v>
          </cell>
          <cell r="D12" t="str">
            <v>МП</v>
          </cell>
          <cell r="E12">
            <v>37196</v>
          </cell>
          <cell r="G12">
            <v>38712</v>
          </cell>
          <cell r="H12" t="str">
            <v>108</v>
          </cell>
          <cell r="I12">
            <v>9.2592592592592587E-3</v>
          </cell>
          <cell r="J12">
            <v>706815.29941523226</v>
          </cell>
          <cell r="K12">
            <v>204641.42846959893</v>
          </cell>
          <cell r="L12">
            <v>502173.87094563333</v>
          </cell>
          <cell r="N12">
            <v>706815.29941523226</v>
          </cell>
          <cell r="O12">
            <v>78535.03326835914</v>
          </cell>
          <cell r="P12">
            <v>283176.46173795807</v>
          </cell>
          <cell r="Q12">
            <v>0</v>
          </cell>
          <cell r="R12">
            <v>0</v>
          </cell>
          <cell r="S12">
            <v>0</v>
          </cell>
          <cell r="V12">
            <v>39267.51663417957</v>
          </cell>
          <cell r="X12">
            <v>0</v>
          </cell>
          <cell r="Y12">
            <v>39267.51663417957</v>
          </cell>
          <cell r="Z12">
            <v>-39267.51663417957</v>
          </cell>
        </row>
        <row r="13">
          <cell r="A13">
            <v>9</v>
          </cell>
          <cell r="B13" t="str">
            <v xml:space="preserve"> А/М БМВ 525ia  DT45BO  инв. 60044651 </v>
          </cell>
          <cell r="C13" t="str">
            <v>Transport</v>
          </cell>
          <cell r="D13" t="str">
            <v>МП</v>
          </cell>
          <cell r="E13">
            <v>37226</v>
          </cell>
          <cell r="H13" t="str">
            <v>108</v>
          </cell>
          <cell r="I13">
            <v>9.2592592592592587E-3</v>
          </cell>
          <cell r="J13">
            <v>1140045.8866325959</v>
          </cell>
          <cell r="K13">
            <v>321020.23684403161</v>
          </cell>
          <cell r="L13">
            <v>819025.6497885643</v>
          </cell>
          <cell r="O13">
            <v>126671.76518139953</v>
          </cell>
          <cell r="Q13">
            <v>1140045.8866325959</v>
          </cell>
          <cell r="R13">
            <v>447692.00202543114</v>
          </cell>
          <cell r="S13">
            <v>692353.88460716477</v>
          </cell>
          <cell r="V13">
            <v>63335.882590699766</v>
          </cell>
          <cell r="X13">
            <v>1140045.8866325959</v>
          </cell>
          <cell r="Y13">
            <v>511027.8846161309</v>
          </cell>
          <cell r="Z13">
            <v>629018.00201646495</v>
          </cell>
        </row>
        <row r="14">
          <cell r="A14">
            <v>10</v>
          </cell>
          <cell r="B14" t="str">
            <v xml:space="preserve"> А/М БМВ 525ia  DT45BO инв. 60044652 </v>
          </cell>
          <cell r="C14" t="str">
            <v>Transport</v>
          </cell>
          <cell r="D14" t="str">
            <v>МП</v>
          </cell>
          <cell r="E14">
            <v>37226</v>
          </cell>
          <cell r="G14">
            <v>38686</v>
          </cell>
          <cell r="H14" t="str">
            <v>108</v>
          </cell>
          <cell r="I14">
            <v>9.2592592592592587E-3</v>
          </cell>
          <cell r="J14">
            <v>1140045.8866325959</v>
          </cell>
          <cell r="K14">
            <v>321020.23684403161</v>
          </cell>
          <cell r="L14">
            <v>819025.6497885643</v>
          </cell>
          <cell r="N14">
            <v>1140045.8866325959</v>
          </cell>
          <cell r="O14">
            <v>116115.78474961624</v>
          </cell>
          <cell r="P14">
            <v>437136.02159364783</v>
          </cell>
          <cell r="Q14">
            <v>0</v>
          </cell>
          <cell r="R14">
            <v>0</v>
          </cell>
          <cell r="S14">
            <v>0</v>
          </cell>
          <cell r="V14">
            <v>63335.882590699766</v>
          </cell>
          <cell r="X14">
            <v>0</v>
          </cell>
          <cell r="Y14">
            <v>63335.882590699766</v>
          </cell>
          <cell r="Z14">
            <v>-63335.882590699766</v>
          </cell>
        </row>
        <row r="15">
          <cell r="A15">
            <v>11</v>
          </cell>
          <cell r="B15" t="str">
            <v xml:space="preserve"> А/М БМВ 525ia  DT45BO инв. 60044653</v>
          </cell>
          <cell r="C15" t="str">
            <v>Transport</v>
          </cell>
          <cell r="D15" t="str">
            <v>МП</v>
          </cell>
          <cell r="E15">
            <v>37226</v>
          </cell>
          <cell r="G15">
            <v>38533</v>
          </cell>
          <cell r="H15" t="str">
            <v>108</v>
          </cell>
          <cell r="I15">
            <v>9.2592592592592587E-3</v>
          </cell>
          <cell r="J15">
            <v>1140045.8866325959</v>
          </cell>
          <cell r="K15">
            <v>321020.23684403161</v>
          </cell>
          <cell r="L15">
            <v>819025.6497885643</v>
          </cell>
          <cell r="N15">
            <v>1140045.8866325959</v>
          </cell>
          <cell r="O15">
            <v>63335.882590699766</v>
          </cell>
          <cell r="P15">
            <v>384356.11943473137</v>
          </cell>
          <cell r="Q15">
            <v>0</v>
          </cell>
          <cell r="R15">
            <v>0</v>
          </cell>
          <cell r="S15">
            <v>0</v>
          </cell>
          <cell r="V15">
            <v>63335.882590699766</v>
          </cell>
          <cell r="X15">
            <v>0</v>
          </cell>
          <cell r="Y15">
            <v>63335.882590699766</v>
          </cell>
          <cell r="Z15">
            <v>-63335.882590699766</v>
          </cell>
        </row>
        <row r="16">
          <cell r="A16">
            <v>12</v>
          </cell>
          <cell r="B16" t="str">
            <v xml:space="preserve"> А/М БМВ 525ia  DT45BO инв. 60044654 </v>
          </cell>
          <cell r="C16" t="str">
            <v>Transport</v>
          </cell>
          <cell r="D16" t="str">
            <v>МП</v>
          </cell>
          <cell r="E16">
            <v>37226</v>
          </cell>
          <cell r="G16">
            <v>38593</v>
          </cell>
          <cell r="H16" t="str">
            <v>108</v>
          </cell>
          <cell r="I16">
            <v>9.2592592592592587E-3</v>
          </cell>
          <cell r="J16">
            <v>1140045.8866325959</v>
          </cell>
          <cell r="K16">
            <v>321020.23684403161</v>
          </cell>
          <cell r="L16">
            <v>819025.6497885643</v>
          </cell>
          <cell r="N16">
            <v>1140045.8866325959</v>
          </cell>
          <cell r="O16">
            <v>84447.84345426636</v>
          </cell>
          <cell r="P16">
            <v>405468.08029829798</v>
          </cell>
          <cell r="Q16">
            <v>0</v>
          </cell>
          <cell r="R16">
            <v>0</v>
          </cell>
          <cell r="S16">
            <v>0</v>
          </cell>
          <cell r="V16">
            <v>63335.882590699766</v>
          </cell>
          <cell r="X16">
            <v>0</v>
          </cell>
          <cell r="Y16">
            <v>63335.882590699766</v>
          </cell>
          <cell r="Z16">
            <v>-63335.882590699766</v>
          </cell>
        </row>
        <row r="17">
          <cell r="A17">
            <v>13</v>
          </cell>
          <cell r="B17" t="str">
            <v xml:space="preserve"> А/М  MERSEDES G500  инв. 60044711 </v>
          </cell>
          <cell r="C17" t="str">
            <v>Transport</v>
          </cell>
          <cell r="D17" t="str">
            <v>МП</v>
          </cell>
          <cell r="E17">
            <v>37742</v>
          </cell>
          <cell r="G17">
            <v>38503</v>
          </cell>
          <cell r="H17" t="str">
            <v>120</v>
          </cell>
          <cell r="I17">
            <v>8.3333333333333332E-3</v>
          </cell>
          <cell r="J17">
            <v>1817640.55</v>
          </cell>
          <cell r="K17">
            <v>287793.05499999999</v>
          </cell>
          <cell r="L17">
            <v>1529847.4950000001</v>
          </cell>
          <cell r="N17">
            <v>1817640.55</v>
          </cell>
          <cell r="O17">
            <v>75735.022916666669</v>
          </cell>
          <cell r="P17">
            <v>363528.07791666663</v>
          </cell>
          <cell r="Q17">
            <v>0</v>
          </cell>
          <cell r="R17">
            <v>0</v>
          </cell>
          <cell r="S17">
            <v>0</v>
          </cell>
          <cell r="V17">
            <v>90882.027499999997</v>
          </cell>
          <cell r="X17">
            <v>0</v>
          </cell>
          <cell r="Y17">
            <v>90882.027499999997</v>
          </cell>
          <cell r="Z17">
            <v>-90882.027499999997</v>
          </cell>
        </row>
        <row r="18">
          <cell r="A18">
            <v>14</v>
          </cell>
          <cell r="B18" t="str">
            <v xml:space="preserve"> А/М БМВ525ia  DT45BO инв. 60044712 </v>
          </cell>
          <cell r="C18" t="str">
            <v>Transport</v>
          </cell>
          <cell r="D18" t="str">
            <v>МП</v>
          </cell>
          <cell r="E18">
            <v>37742</v>
          </cell>
          <cell r="G18">
            <v>38686</v>
          </cell>
          <cell r="H18" t="str">
            <v>120</v>
          </cell>
          <cell r="I18">
            <v>8.3333333333333332E-3</v>
          </cell>
          <cell r="J18">
            <v>906834.92</v>
          </cell>
          <cell r="K18">
            <v>143582.212</v>
          </cell>
          <cell r="L18">
            <v>763252.7080000001</v>
          </cell>
          <cell r="N18">
            <v>906834.92</v>
          </cell>
          <cell r="O18">
            <v>83126.534333333344</v>
          </cell>
          <cell r="P18">
            <v>226708.74633333334</v>
          </cell>
          <cell r="Q18">
            <v>0</v>
          </cell>
          <cell r="R18">
            <v>0</v>
          </cell>
          <cell r="S18">
            <v>0</v>
          </cell>
          <cell r="V18">
            <v>45341.745999999999</v>
          </cell>
          <cell r="X18">
            <v>0</v>
          </cell>
          <cell r="Y18">
            <v>45341.745999999999</v>
          </cell>
          <cell r="Z18">
            <v>-45341.745999999999</v>
          </cell>
        </row>
        <row r="19">
          <cell r="A19">
            <v>15</v>
          </cell>
          <cell r="B19" t="str">
            <v xml:space="preserve"> А/М БМВ525ia  DT45BO инв. 60044713 </v>
          </cell>
          <cell r="C19" t="str">
            <v>Transport</v>
          </cell>
          <cell r="D19" t="str">
            <v>МП</v>
          </cell>
          <cell r="E19">
            <v>37742</v>
          </cell>
          <cell r="H19" t="str">
            <v>120</v>
          </cell>
          <cell r="I19">
            <v>8.3333333333333332E-3</v>
          </cell>
          <cell r="J19">
            <v>906834.92</v>
          </cell>
          <cell r="K19">
            <v>143582.212</v>
          </cell>
          <cell r="L19">
            <v>763252.7080000001</v>
          </cell>
          <cell r="O19">
            <v>90683.491999999998</v>
          </cell>
          <cell r="Q19">
            <v>906834.92</v>
          </cell>
          <cell r="R19">
            <v>234265.704</v>
          </cell>
          <cell r="S19">
            <v>672569.21600000001</v>
          </cell>
          <cell r="V19">
            <v>45341.745999999999</v>
          </cell>
          <cell r="X19">
            <v>906834.92</v>
          </cell>
          <cell r="Y19">
            <v>279607.45</v>
          </cell>
          <cell r="Z19">
            <v>627227.47</v>
          </cell>
        </row>
        <row r="20">
          <cell r="A20">
            <v>61</v>
          </cell>
          <cell r="B20" t="str">
            <v>АВТОМОБИЛЬ ВАЗ-21102-02 Г.Н.К 003МХ97  VIN XTA21102030617178</v>
          </cell>
          <cell r="C20" t="str">
            <v>Transport</v>
          </cell>
          <cell r="D20" t="str">
            <v>МП</v>
          </cell>
          <cell r="E20">
            <v>37986</v>
          </cell>
          <cell r="H20">
            <v>60</v>
          </cell>
          <cell r="I20">
            <v>1.6666666666666666E-2</v>
          </cell>
          <cell r="J20">
            <v>236559.67</v>
          </cell>
          <cell r="K20">
            <v>47311.934000000001</v>
          </cell>
          <cell r="L20">
            <v>189247.736</v>
          </cell>
          <cell r="O20">
            <v>47311.934000000001</v>
          </cell>
          <cell r="Q20">
            <v>236559.67</v>
          </cell>
          <cell r="R20">
            <v>94623.868000000002</v>
          </cell>
          <cell r="S20">
            <v>141935.80200000003</v>
          </cell>
          <cell r="V20">
            <v>23655.967000000001</v>
          </cell>
          <cell r="X20">
            <v>236559.67</v>
          </cell>
          <cell r="Y20">
            <v>118279.83500000001</v>
          </cell>
          <cell r="Z20">
            <v>118279.83500000001</v>
          </cell>
        </row>
        <row r="21">
          <cell r="A21">
            <v>214</v>
          </cell>
          <cell r="B21" t="str">
            <v xml:space="preserve"> Карманный компьютер HP iPAQ h4150,SDIO/MMC-slot </v>
          </cell>
          <cell r="C21" t="str">
            <v>Other</v>
          </cell>
          <cell r="D21" t="str">
            <v>МП</v>
          </cell>
          <cell r="E21">
            <v>38322</v>
          </cell>
          <cell r="H21">
            <v>36</v>
          </cell>
          <cell r="I21">
            <v>2.7777777777777776E-2</v>
          </cell>
          <cell r="J21">
            <v>10783.94</v>
          </cell>
          <cell r="K21">
            <v>299.55388888888888</v>
          </cell>
          <cell r="L21">
            <v>10484.386111111111</v>
          </cell>
          <cell r="O21">
            <v>3594.6466666666665</v>
          </cell>
          <cell r="Q21">
            <v>10783.94</v>
          </cell>
          <cell r="R21">
            <v>3894.2005555555552</v>
          </cell>
          <cell r="S21">
            <v>6889.7394444444453</v>
          </cell>
          <cell r="V21">
            <v>1797.3233333333333</v>
          </cell>
          <cell r="X21">
            <v>10783.94</v>
          </cell>
          <cell r="Y21">
            <v>5691.5238888888889</v>
          </cell>
          <cell r="Z21">
            <v>5092.4161111111116</v>
          </cell>
        </row>
        <row r="22">
          <cell r="A22">
            <v>215</v>
          </cell>
          <cell r="B22" t="str">
            <v xml:space="preserve"> Карманный компьютер HP iPAQ h4150,SDIO/MMC-slot</v>
          </cell>
          <cell r="C22" t="str">
            <v>Other</v>
          </cell>
          <cell r="D22" t="str">
            <v>МП</v>
          </cell>
          <cell r="E22">
            <v>38184</v>
          </cell>
          <cell r="H22">
            <v>36</v>
          </cell>
          <cell r="I22">
            <v>2.7777777777777776E-2</v>
          </cell>
          <cell r="J22">
            <v>11055.31</v>
          </cell>
          <cell r="K22">
            <v>1842.5516666666665</v>
          </cell>
          <cell r="L22">
            <v>9212.7583333333332</v>
          </cell>
          <cell r="O22">
            <v>3685.1033333333335</v>
          </cell>
          <cell r="Q22">
            <v>11055.31</v>
          </cell>
          <cell r="R22">
            <v>5527.6549999999997</v>
          </cell>
          <cell r="S22">
            <v>5527.6549999999997</v>
          </cell>
          <cell r="V22">
            <v>1842.5516666666667</v>
          </cell>
          <cell r="X22">
            <v>11055.31</v>
          </cell>
          <cell r="Y22">
            <v>7370.2066666666669</v>
          </cell>
          <cell r="Z22">
            <v>3685.1033333333326</v>
          </cell>
        </row>
        <row r="23">
          <cell r="A23">
            <v>312</v>
          </cell>
          <cell r="B23" t="str">
            <v xml:space="preserve"> Уничтожитель ID24001CC (2х15 мм) </v>
          </cell>
          <cell r="C23" t="str">
            <v>Other</v>
          </cell>
          <cell r="D23" t="str">
            <v>МП</v>
          </cell>
          <cell r="E23">
            <v>38198</v>
          </cell>
          <cell r="H23">
            <v>48</v>
          </cell>
          <cell r="I23">
            <v>2.0833333333333332E-2</v>
          </cell>
          <cell r="J23">
            <v>17824.5</v>
          </cell>
          <cell r="K23">
            <v>2228.0625</v>
          </cell>
          <cell r="L23">
            <v>15596.4375</v>
          </cell>
          <cell r="O23">
            <v>4456.125</v>
          </cell>
          <cell r="Q23">
            <v>17824.5</v>
          </cell>
          <cell r="R23">
            <v>6684.1875</v>
          </cell>
          <cell r="S23">
            <v>11140.3125</v>
          </cell>
          <cell r="V23">
            <v>2228.0625</v>
          </cell>
          <cell r="X23">
            <v>17824.5</v>
          </cell>
          <cell r="Y23">
            <v>8912.25</v>
          </cell>
          <cell r="Z23">
            <v>8912.25</v>
          </cell>
        </row>
        <row r="24">
          <cell r="A24">
            <v>313</v>
          </cell>
          <cell r="B24" t="str">
            <v xml:space="preserve"> Уничтожитель ID24001CC (2х15 мм) </v>
          </cell>
          <cell r="C24" t="str">
            <v>Other</v>
          </cell>
          <cell r="D24" t="str">
            <v>МП</v>
          </cell>
          <cell r="E24">
            <v>38198</v>
          </cell>
          <cell r="H24">
            <v>48</v>
          </cell>
          <cell r="I24">
            <v>2.0833333333333332E-2</v>
          </cell>
          <cell r="J24">
            <v>17824.5</v>
          </cell>
          <cell r="K24">
            <v>2228.0625</v>
          </cell>
          <cell r="L24">
            <v>15596.4375</v>
          </cell>
          <cell r="O24">
            <v>4456.125</v>
          </cell>
          <cell r="Q24">
            <v>17824.5</v>
          </cell>
          <cell r="R24">
            <v>6684.1875</v>
          </cell>
          <cell r="S24">
            <v>11140.3125</v>
          </cell>
          <cell r="V24">
            <v>2228.0625</v>
          </cell>
          <cell r="X24">
            <v>17824.5</v>
          </cell>
          <cell r="Y24">
            <v>8912.25</v>
          </cell>
          <cell r="Z24">
            <v>8912.25</v>
          </cell>
        </row>
        <row r="25">
          <cell r="A25">
            <v>314</v>
          </cell>
          <cell r="B25" t="str">
            <v xml:space="preserve"> Уничтожитель ID24001CC (2х15 мм) </v>
          </cell>
          <cell r="C25" t="str">
            <v>Other</v>
          </cell>
          <cell r="D25" t="str">
            <v>МП</v>
          </cell>
          <cell r="E25">
            <v>38198</v>
          </cell>
          <cell r="H25">
            <v>48</v>
          </cell>
          <cell r="I25">
            <v>2.0833333333333332E-2</v>
          </cell>
          <cell r="J25">
            <v>17824.5</v>
          </cell>
          <cell r="K25">
            <v>2228.0625</v>
          </cell>
          <cell r="L25">
            <v>15596.4375</v>
          </cell>
          <cell r="O25">
            <v>4456.125</v>
          </cell>
          <cell r="Q25">
            <v>17824.5</v>
          </cell>
          <cell r="R25">
            <v>6684.1875</v>
          </cell>
          <cell r="S25">
            <v>11140.3125</v>
          </cell>
          <cell r="V25">
            <v>2228.0625</v>
          </cell>
          <cell r="X25">
            <v>17824.5</v>
          </cell>
          <cell r="Y25">
            <v>8912.25</v>
          </cell>
          <cell r="Z25">
            <v>8912.25</v>
          </cell>
        </row>
        <row r="26">
          <cell r="A26">
            <v>315</v>
          </cell>
          <cell r="B26" t="str">
            <v xml:space="preserve"> Переплетная машина RENZ combi-S </v>
          </cell>
          <cell r="C26" t="str">
            <v>Other</v>
          </cell>
          <cell r="D26" t="str">
            <v>МП</v>
          </cell>
          <cell r="E26">
            <v>38198</v>
          </cell>
          <cell r="H26">
            <v>48</v>
          </cell>
          <cell r="I26">
            <v>2.0833333333333332E-2</v>
          </cell>
          <cell r="J26">
            <v>11745.76</v>
          </cell>
          <cell r="K26">
            <v>1468.22</v>
          </cell>
          <cell r="L26">
            <v>10277.540000000001</v>
          </cell>
          <cell r="O26">
            <v>2936.44</v>
          </cell>
          <cell r="Q26">
            <v>11745.76</v>
          </cell>
          <cell r="R26">
            <v>4404.66</v>
          </cell>
          <cell r="S26">
            <v>7341.1</v>
          </cell>
          <cell r="V26">
            <v>1468.22</v>
          </cell>
          <cell r="X26">
            <v>11745.76</v>
          </cell>
          <cell r="Y26">
            <v>5872.88</v>
          </cell>
          <cell r="Z26">
            <v>5872.88</v>
          </cell>
        </row>
        <row r="27">
          <cell r="A27">
            <v>396</v>
          </cell>
          <cell r="B27" t="str">
            <v xml:space="preserve"> Кофемашина Saeco Royal Cappuccino Silver NEW </v>
          </cell>
          <cell r="C27" t="str">
            <v>Other</v>
          </cell>
          <cell r="D27" t="str">
            <v>МП</v>
          </cell>
          <cell r="E27">
            <v>38208</v>
          </cell>
          <cell r="H27">
            <v>48</v>
          </cell>
          <cell r="I27">
            <v>2.0833333333333332E-2</v>
          </cell>
          <cell r="J27">
            <v>37033.9</v>
          </cell>
          <cell r="K27">
            <v>3857.6979166666665</v>
          </cell>
          <cell r="L27">
            <v>33176.202083333337</v>
          </cell>
          <cell r="O27">
            <v>9258.4750000000004</v>
          </cell>
          <cell r="Q27">
            <v>37033.9</v>
          </cell>
          <cell r="R27">
            <v>13116.172916666666</v>
          </cell>
          <cell r="S27">
            <v>23917.727083333335</v>
          </cell>
          <cell r="V27">
            <v>4629.2375000000002</v>
          </cell>
          <cell r="X27">
            <v>37033.9</v>
          </cell>
          <cell r="Y27">
            <v>17745.410416666666</v>
          </cell>
          <cell r="Z27">
            <v>19288.489583333336</v>
          </cell>
        </row>
        <row r="28">
          <cell r="A28">
            <v>30000000</v>
          </cell>
          <cell r="B28" t="str">
            <v>ТЕЛ.СТАНЦИЯ TERMINAL-6416001 IGON</v>
          </cell>
          <cell r="C28" t="str">
            <v>P&amp;E</v>
          </cell>
          <cell r="D28" t="str">
            <v>МП</v>
          </cell>
          <cell r="E28">
            <v>36495</v>
          </cell>
          <cell r="H28">
            <v>168</v>
          </cell>
          <cell r="I28">
            <v>5.9523809523809521E-3</v>
          </cell>
          <cell r="J28">
            <v>14910.936990366146</v>
          </cell>
          <cell r="K28">
            <v>5347.2091784054637</v>
          </cell>
          <cell r="L28">
            <v>9563.7278119606817</v>
          </cell>
          <cell r="O28">
            <v>1065.0669278832961</v>
          </cell>
          <cell r="Q28">
            <v>14910.936990366146</v>
          </cell>
          <cell r="R28">
            <v>6412.2761062887603</v>
          </cell>
          <cell r="S28">
            <v>8498.6608840773861</v>
          </cell>
          <cell r="V28">
            <v>532.53346394164805</v>
          </cell>
          <cell r="X28">
            <v>14910.936990366146</v>
          </cell>
          <cell r="Y28">
            <v>6944.8095702304081</v>
          </cell>
          <cell r="Z28">
            <v>7966.1274201357382</v>
          </cell>
        </row>
        <row r="29">
          <cell r="A29">
            <v>30000001</v>
          </cell>
          <cell r="B29" t="str">
            <v>ПРИНТЕР НР LY 2100 T</v>
          </cell>
          <cell r="C29" t="str">
            <v>P&amp;E</v>
          </cell>
          <cell r="D29" t="str">
            <v>МП</v>
          </cell>
          <cell r="E29">
            <v>36617</v>
          </cell>
          <cell r="H29">
            <v>96</v>
          </cell>
          <cell r="I29">
            <v>1.0416666666666666E-2</v>
          </cell>
          <cell r="J29">
            <v>49431.236047745479</v>
          </cell>
          <cell r="K29">
            <v>27002.635607842611</v>
          </cell>
          <cell r="L29">
            <v>22428.600439902868</v>
          </cell>
          <cell r="O29">
            <v>6178.9045059681848</v>
          </cell>
          <cell r="Q29">
            <v>49431.236047745479</v>
          </cell>
          <cell r="R29">
            <v>33181.540113810799</v>
          </cell>
          <cell r="S29">
            <v>16249.695933934679</v>
          </cell>
          <cell r="V29">
            <v>3089.4522529840924</v>
          </cell>
          <cell r="X29">
            <v>49431.236047745479</v>
          </cell>
          <cell r="Y29">
            <v>36270.99236679489</v>
          </cell>
          <cell r="Z29">
            <v>13160.243680950589</v>
          </cell>
        </row>
        <row r="30">
          <cell r="A30">
            <v>30000002</v>
          </cell>
          <cell r="B30" t="str">
            <v>СИСТЕМНЫЙ БЛОК ТСМ В К-ТЕ С МОНИТОР.</v>
          </cell>
          <cell r="C30" t="str">
            <v>P&amp;E</v>
          </cell>
          <cell r="D30" t="str">
            <v>МП</v>
          </cell>
          <cell r="E30">
            <v>36800</v>
          </cell>
          <cell r="H30">
            <v>120</v>
          </cell>
          <cell r="I30">
            <v>8.3333333333333332E-3</v>
          </cell>
          <cell r="J30">
            <v>42784.246709776227</v>
          </cell>
          <cell r="K30">
            <v>17449.180115504416</v>
          </cell>
          <cell r="L30">
            <v>25335.066594271811</v>
          </cell>
          <cell r="O30">
            <v>4278.4246709776226</v>
          </cell>
          <cell r="Q30">
            <v>42784.246709776227</v>
          </cell>
          <cell r="R30">
            <v>21727.604786482039</v>
          </cell>
          <cell r="S30">
            <v>21056.641923294188</v>
          </cell>
          <cell r="V30">
            <v>2139.2123354888113</v>
          </cell>
          <cell r="X30">
            <v>42784.246709776227</v>
          </cell>
          <cell r="Y30">
            <v>23866.817121970849</v>
          </cell>
          <cell r="Z30">
            <v>18917.429587805378</v>
          </cell>
        </row>
        <row r="31">
          <cell r="A31">
            <v>30000003</v>
          </cell>
          <cell r="B31" t="str">
            <v>СИСТЕМНЫЙ БЛОК ТСМ В К-ТЕ С МОНИТОР.</v>
          </cell>
          <cell r="C31" t="str">
            <v>P&amp;E</v>
          </cell>
          <cell r="D31" t="str">
            <v>МП</v>
          </cell>
          <cell r="E31">
            <v>36800</v>
          </cell>
          <cell r="H31">
            <v>120</v>
          </cell>
          <cell r="I31">
            <v>8.3333333333333332E-3</v>
          </cell>
          <cell r="J31">
            <v>42784.229548458308</v>
          </cell>
          <cell r="K31">
            <v>17449.173116411283</v>
          </cell>
          <cell r="L31">
            <v>25335.056432047026</v>
          </cell>
          <cell r="O31">
            <v>4278.4229548458316</v>
          </cell>
          <cell r="Q31">
            <v>42784.229548458308</v>
          </cell>
          <cell r="R31">
            <v>21727.596071257114</v>
          </cell>
          <cell r="S31">
            <v>21056.633477201194</v>
          </cell>
          <cell r="V31">
            <v>2139.2114774229158</v>
          </cell>
          <cell r="X31">
            <v>42784.229548458308</v>
          </cell>
          <cell r="Y31">
            <v>23866.80754868003</v>
          </cell>
          <cell r="Z31">
            <v>18917.421999778278</v>
          </cell>
        </row>
        <row r="32">
          <cell r="A32">
            <v>30000004</v>
          </cell>
          <cell r="B32" t="str">
            <v>СЕРВЕР IBMХSER 200 PIII-866</v>
          </cell>
          <cell r="C32" t="str">
            <v>P&amp;E</v>
          </cell>
          <cell r="D32" t="str">
            <v>МП</v>
          </cell>
          <cell r="E32">
            <v>37469</v>
          </cell>
          <cell r="H32">
            <v>60</v>
          </cell>
          <cell r="I32">
            <v>1.6666666666666666E-2</v>
          </cell>
          <cell r="J32">
            <v>77500.297194626793</v>
          </cell>
          <cell r="K32">
            <v>34856.082999613041</v>
          </cell>
          <cell r="L32">
            <v>42644.214195013752</v>
          </cell>
          <cell r="O32">
            <v>15500.059438925357</v>
          </cell>
          <cell r="Q32">
            <v>77500.297194626793</v>
          </cell>
          <cell r="R32">
            <v>50356.142438538402</v>
          </cell>
          <cell r="S32">
            <v>27144.154756088392</v>
          </cell>
          <cell r="V32">
            <v>7750.0297194626783</v>
          </cell>
          <cell r="X32">
            <v>77500.297194626793</v>
          </cell>
          <cell r="Y32">
            <v>58106.172158001078</v>
          </cell>
          <cell r="Z32">
            <v>19394.125036625715</v>
          </cell>
        </row>
        <row r="33">
          <cell r="A33">
            <v>30000005</v>
          </cell>
          <cell r="B33" t="str">
            <v>ОФИСНОЕ ПОМЕЩЕНИЕ 21ЭТ. S=1264.5,V=3603.8,H=2.85М,Ш=9,24М И 13,61М.</v>
          </cell>
          <cell r="C33" t="str">
            <v>B&amp;C</v>
          </cell>
          <cell r="D33" t="str">
            <v>МП</v>
          </cell>
          <cell r="E33">
            <v>37256</v>
          </cell>
          <cell r="F33">
            <v>37987</v>
          </cell>
          <cell r="H33">
            <v>540</v>
          </cell>
          <cell r="I33">
            <v>1.8518518518518519E-3</v>
          </cell>
          <cell r="J33">
            <v>183110827.88435566</v>
          </cell>
          <cell r="K33">
            <v>-739864.17351169325</v>
          </cell>
          <cell r="L33">
            <v>183850692.05786735</v>
          </cell>
          <cell r="O33">
            <v>4069129.5085412366</v>
          </cell>
          <cell r="Q33">
            <v>183110827.88435566</v>
          </cell>
          <cell r="R33">
            <v>3329265.3350295434</v>
          </cell>
          <cell r="S33">
            <v>179781562.54932612</v>
          </cell>
          <cell r="V33">
            <v>2034564.7542706183</v>
          </cell>
          <cell r="X33">
            <v>183110827.88435566</v>
          </cell>
          <cell r="Y33">
            <v>5363830.0893001612</v>
          </cell>
          <cell r="Z33">
            <v>177746997.79505551</v>
          </cell>
        </row>
        <row r="34">
          <cell r="A34">
            <v>30000006</v>
          </cell>
          <cell r="B34" t="str">
            <v>КОМПЬЮТЕР IBM NV A20 128MB</v>
          </cell>
          <cell r="C34" t="str">
            <v>P&amp;E</v>
          </cell>
          <cell r="D34" t="str">
            <v>МП</v>
          </cell>
          <cell r="E34">
            <v>37469</v>
          </cell>
          <cell r="H34">
            <v>60</v>
          </cell>
          <cell r="I34">
            <v>1.6666666666666666E-2</v>
          </cell>
          <cell r="J34">
            <v>39672.996157990703</v>
          </cell>
          <cell r="K34">
            <v>17843.096052309433</v>
          </cell>
          <cell r="L34">
            <v>21829.90010568127</v>
          </cell>
          <cell r="O34">
            <v>7934.5992315981402</v>
          </cell>
          <cell r="Q34">
            <v>39672.996157990703</v>
          </cell>
          <cell r="R34">
            <v>25777.695283907575</v>
          </cell>
          <cell r="S34">
            <v>13895.300874083128</v>
          </cell>
          <cell r="V34">
            <v>3967.2996157990701</v>
          </cell>
          <cell r="X34">
            <v>39672.996157990703</v>
          </cell>
          <cell r="Y34">
            <v>29744.994899706646</v>
          </cell>
          <cell r="Z34">
            <v>9928.0012582840573</v>
          </cell>
        </row>
        <row r="35">
          <cell r="A35">
            <v>30000007</v>
          </cell>
          <cell r="B35" t="str">
            <v>АППАРАТ КОПИРОВАЛЬНЫЙ CANON 6317</v>
          </cell>
          <cell r="C35" t="str">
            <v>P&amp;E</v>
          </cell>
          <cell r="D35" t="str">
            <v>МП</v>
          </cell>
          <cell r="E35">
            <v>37469</v>
          </cell>
          <cell r="H35">
            <v>60</v>
          </cell>
          <cell r="I35">
            <v>1.6666666666666666E-2</v>
          </cell>
          <cell r="J35">
            <v>36286.592860658653</v>
          </cell>
          <cell r="K35">
            <v>16320.046997342028</v>
          </cell>
          <cell r="L35">
            <v>19966.545863316627</v>
          </cell>
          <cell r="O35">
            <v>7257.3185721317304</v>
          </cell>
          <cell r="Q35">
            <v>36286.592860658653</v>
          </cell>
          <cell r="R35">
            <v>23577.365569473757</v>
          </cell>
          <cell r="S35">
            <v>12709.227291184896</v>
          </cell>
          <cell r="V35">
            <v>3628.6592860658652</v>
          </cell>
          <cell r="X35">
            <v>36286.592860658653</v>
          </cell>
          <cell r="Y35">
            <v>27206.024855539621</v>
          </cell>
          <cell r="Z35">
            <v>9080.568005119032</v>
          </cell>
        </row>
        <row r="36">
          <cell r="A36">
            <v>30000008</v>
          </cell>
          <cell r="B36" t="str">
            <v>КОМПЬЮТЕР IBM NV A20 256 MB</v>
          </cell>
          <cell r="C36" t="str">
            <v>P&amp;E</v>
          </cell>
          <cell r="D36" t="str">
            <v>МП</v>
          </cell>
          <cell r="E36">
            <v>37469</v>
          </cell>
          <cell r="H36">
            <v>60</v>
          </cell>
          <cell r="I36">
            <v>1.6666666666666666E-2</v>
          </cell>
          <cell r="J36">
            <v>44945.510890324491</v>
          </cell>
          <cell r="K36">
            <v>20214.431618486473</v>
          </cell>
          <cell r="L36">
            <v>24731.079271838018</v>
          </cell>
          <cell r="O36">
            <v>8989.1021780648989</v>
          </cell>
          <cell r="Q36">
            <v>44945.510890324491</v>
          </cell>
          <cell r="R36">
            <v>29203.533796551372</v>
          </cell>
          <cell r="S36">
            <v>15741.977093773119</v>
          </cell>
          <cell r="V36">
            <v>4494.5510890324495</v>
          </cell>
          <cell r="X36">
            <v>44945.510890324491</v>
          </cell>
          <cell r="Y36">
            <v>33698.084885583819</v>
          </cell>
          <cell r="Z36">
            <v>11247.426004740671</v>
          </cell>
        </row>
        <row r="37">
          <cell r="A37">
            <v>30000009</v>
          </cell>
          <cell r="B37" t="str">
            <v>КОМПЬЮТЕР IBM NV A40</v>
          </cell>
          <cell r="C37" t="str">
            <v>P&amp;E</v>
          </cell>
          <cell r="D37" t="str">
            <v>МП</v>
          </cell>
          <cell r="E37">
            <v>37469</v>
          </cell>
          <cell r="H37">
            <v>60</v>
          </cell>
          <cell r="I37">
            <v>1.6666666666666666E-2</v>
          </cell>
          <cell r="J37">
            <v>58892.16276294936</v>
          </cell>
          <cell r="K37">
            <v>26486.996664503153</v>
          </cell>
          <cell r="L37">
            <v>32405.166098446207</v>
          </cell>
          <cell r="O37">
            <v>11778.432552589871</v>
          </cell>
          <cell r="Q37">
            <v>58892.16276294936</v>
          </cell>
          <cell r="R37">
            <v>38265.429217093028</v>
          </cell>
          <cell r="S37">
            <v>20626.733545856332</v>
          </cell>
          <cell r="V37">
            <v>5889.2162762949356</v>
          </cell>
          <cell r="X37">
            <v>58892.16276294936</v>
          </cell>
          <cell r="Y37">
            <v>44154.645493387965</v>
          </cell>
          <cell r="Z37">
            <v>14737.517269561395</v>
          </cell>
        </row>
        <row r="38">
          <cell r="A38">
            <v>30000010</v>
          </cell>
          <cell r="B38" t="str">
            <v>МОНИТОР IBM P76 17"</v>
          </cell>
          <cell r="C38" t="str">
            <v>P&amp;E</v>
          </cell>
          <cell r="D38" t="str">
            <v>МП</v>
          </cell>
          <cell r="E38">
            <v>37469</v>
          </cell>
          <cell r="H38">
            <v>60</v>
          </cell>
          <cell r="I38">
            <v>1.6666666666666666E-2</v>
          </cell>
          <cell r="J38">
            <v>16693.1470020126</v>
          </cell>
          <cell r="K38">
            <v>7507.8127244553816</v>
          </cell>
          <cell r="L38">
            <v>9185.3342775572182</v>
          </cell>
          <cell r="O38">
            <v>3338.6294004025203</v>
          </cell>
          <cell r="Q38">
            <v>16693.1470020126</v>
          </cell>
          <cell r="R38">
            <v>10846.442124857902</v>
          </cell>
          <cell r="S38">
            <v>5846.7048771546979</v>
          </cell>
          <cell r="V38">
            <v>1669.3147002012602</v>
          </cell>
          <cell r="X38">
            <v>16693.1470020126</v>
          </cell>
          <cell r="Y38">
            <v>12515.756825059161</v>
          </cell>
          <cell r="Z38">
            <v>4177.3901769534386</v>
          </cell>
        </row>
        <row r="39">
          <cell r="A39">
            <v>30000011</v>
          </cell>
          <cell r="B39" t="str">
            <v>ПРИНТЕР ЛАЗЕРНЫЙ НР LJ 2200DN</v>
          </cell>
          <cell r="C39" t="str">
            <v>P&amp;E</v>
          </cell>
          <cell r="D39" t="str">
            <v>МП</v>
          </cell>
          <cell r="E39">
            <v>37469</v>
          </cell>
          <cell r="H39">
            <v>60</v>
          </cell>
          <cell r="I39">
            <v>1.6666666666666666E-2</v>
          </cell>
          <cell r="J39">
            <v>32737.466026211128</v>
          </cell>
          <cell r="K39">
            <v>14723.812350564007</v>
          </cell>
          <cell r="L39">
            <v>18013.653675647121</v>
          </cell>
          <cell r="O39">
            <v>6547.4932052422246</v>
          </cell>
          <cell r="Q39">
            <v>32737.466026211128</v>
          </cell>
          <cell r="R39">
            <v>21271.305555806233</v>
          </cell>
          <cell r="S39">
            <v>11466.160470404895</v>
          </cell>
          <cell r="V39">
            <v>3273.7466026211123</v>
          </cell>
          <cell r="X39">
            <v>32737.466026211128</v>
          </cell>
          <cell r="Y39">
            <v>24545.052158427345</v>
          </cell>
          <cell r="Z39">
            <v>8192.4138677837836</v>
          </cell>
        </row>
        <row r="40">
          <cell r="A40">
            <v>30000012</v>
          </cell>
          <cell r="B40" t="str">
            <v>КОМПЬЮТЕР CUPLE-VM/CEL-766</v>
          </cell>
          <cell r="C40" t="str">
            <v>P&amp;E</v>
          </cell>
          <cell r="D40" t="str">
            <v>МП</v>
          </cell>
          <cell r="E40">
            <v>37469</v>
          </cell>
          <cell r="H40">
            <v>60</v>
          </cell>
          <cell r="I40">
            <v>1.6666666666666666E-2</v>
          </cell>
          <cell r="J40">
            <v>12744.190950013477</v>
          </cell>
          <cell r="K40">
            <v>5731.7532138107072</v>
          </cell>
          <cell r="L40">
            <v>7012.4377362027699</v>
          </cell>
          <cell r="O40">
            <v>2548.8381900026957</v>
          </cell>
          <cell r="Q40">
            <v>12744.190950013477</v>
          </cell>
          <cell r="R40">
            <v>8280.5914038134033</v>
          </cell>
          <cell r="S40">
            <v>4463.5995462000737</v>
          </cell>
          <cell r="V40">
            <v>1274.4190950013478</v>
          </cell>
          <cell r="X40">
            <v>12744.190950013477</v>
          </cell>
          <cell r="Y40">
            <v>9555.0104988147505</v>
          </cell>
          <cell r="Z40">
            <v>3189.1804511987266</v>
          </cell>
        </row>
        <row r="41">
          <cell r="A41">
            <v>30000014</v>
          </cell>
          <cell r="B41" t="str">
            <v>БЛОК СИСТЕМНЫЙ EP-3VSA/P3-1000/128PC</v>
          </cell>
          <cell r="C41" t="str">
            <v>P&amp;E</v>
          </cell>
          <cell r="D41" t="str">
            <v>МП</v>
          </cell>
          <cell r="E41">
            <v>37469</v>
          </cell>
          <cell r="H41">
            <v>60</v>
          </cell>
          <cell r="I41">
            <v>1.6666666666666666E-2</v>
          </cell>
          <cell r="J41">
            <v>16492.829237988451</v>
          </cell>
          <cell r="K41">
            <v>7417.7189717619167</v>
          </cell>
          <cell r="L41">
            <v>9075.1102662265348</v>
          </cell>
          <cell r="O41">
            <v>3298.5658475976898</v>
          </cell>
          <cell r="Q41">
            <v>16492.829237988451</v>
          </cell>
          <cell r="R41">
            <v>10716.284819359607</v>
          </cell>
          <cell r="S41">
            <v>5776.5444186288441</v>
          </cell>
          <cell r="V41">
            <v>1649.2829237988449</v>
          </cell>
          <cell r="X41">
            <v>16492.829237988451</v>
          </cell>
          <cell r="Y41">
            <v>12365.567743158452</v>
          </cell>
          <cell r="Z41">
            <v>4127.2614948299997</v>
          </cell>
        </row>
        <row r="42">
          <cell r="A42">
            <v>30000015</v>
          </cell>
          <cell r="B42" t="str">
            <v>НОУТБУК TOSHIBA SATELLITE 3005-S353 С СУМКОЙ</v>
          </cell>
          <cell r="C42" t="str">
            <v>P&amp;E</v>
          </cell>
          <cell r="D42" t="str">
            <v>МП</v>
          </cell>
          <cell r="E42">
            <v>37500</v>
          </cell>
          <cell r="H42">
            <v>60</v>
          </cell>
          <cell r="I42">
            <v>1.6666666666666666E-2</v>
          </cell>
          <cell r="J42">
            <v>65432.999138877509</v>
          </cell>
          <cell r="K42">
            <v>28522.229552180826</v>
          </cell>
          <cell r="L42">
            <v>36910.769586696682</v>
          </cell>
          <cell r="O42">
            <v>13086.599827775502</v>
          </cell>
          <cell r="Q42">
            <v>65432.999138877509</v>
          </cell>
          <cell r="R42">
            <v>41608.829379956325</v>
          </cell>
          <cell r="S42">
            <v>23824.169758921184</v>
          </cell>
          <cell r="V42">
            <v>6543.2999138877512</v>
          </cell>
          <cell r="X42">
            <v>65432.999138877509</v>
          </cell>
          <cell r="Y42">
            <v>48152.129293844075</v>
          </cell>
          <cell r="Z42">
            <v>17280.869845033434</v>
          </cell>
        </row>
        <row r="43">
          <cell r="A43">
            <v>30000016</v>
          </cell>
          <cell r="B43" t="str">
            <v>НОУТБУК RB DISCOVERY UT7 PIII-1000</v>
          </cell>
          <cell r="C43" t="str">
            <v>P&amp;E</v>
          </cell>
          <cell r="D43" t="str">
            <v>МП</v>
          </cell>
          <cell r="E43">
            <v>37500</v>
          </cell>
          <cell r="H43">
            <v>60</v>
          </cell>
          <cell r="I43">
            <v>1.6666666666666666E-2</v>
          </cell>
          <cell r="J43">
            <v>67676.872261950222</v>
          </cell>
          <cell r="K43">
            <v>29500.333339941069</v>
          </cell>
          <cell r="L43">
            <v>38176.538922009153</v>
          </cell>
          <cell r="O43">
            <v>13535.374452390042</v>
          </cell>
          <cell r="Q43">
            <v>67676.872261950222</v>
          </cell>
          <cell r="R43">
            <v>43035.707792331115</v>
          </cell>
          <cell r="S43">
            <v>24641.164469619107</v>
          </cell>
          <cell r="V43">
            <v>6767.6872261950211</v>
          </cell>
          <cell r="X43">
            <v>67676.872261950222</v>
          </cell>
          <cell r="Y43">
            <v>49803.395018526135</v>
          </cell>
          <cell r="Z43">
            <v>17873.477243424088</v>
          </cell>
        </row>
        <row r="44">
          <cell r="A44">
            <v>30000017</v>
          </cell>
          <cell r="B44" t="str">
            <v>СЕЙФ ТОПАЗ ВST-670</v>
          </cell>
          <cell r="C44" t="str">
            <v>Other</v>
          </cell>
          <cell r="D44" t="str">
            <v>МП</v>
          </cell>
          <cell r="E44">
            <v>37561</v>
          </cell>
          <cell r="H44">
            <v>120</v>
          </cell>
          <cell r="I44">
            <v>8.3333333333333332E-3</v>
          </cell>
          <cell r="J44">
            <v>15922.270693633152</v>
          </cell>
          <cell r="K44">
            <v>4194.8408100710431</v>
          </cell>
          <cell r="L44">
            <v>11727.429883562108</v>
          </cell>
          <cell r="O44">
            <v>1592.2270693633154</v>
          </cell>
          <cell r="Q44">
            <v>15922.270693633152</v>
          </cell>
          <cell r="R44">
            <v>5787.0678794343585</v>
          </cell>
          <cell r="S44">
            <v>10135.202814198794</v>
          </cell>
          <cell r="V44">
            <v>796.11353468165771</v>
          </cell>
          <cell r="X44">
            <v>15922.270693633152</v>
          </cell>
          <cell r="Y44">
            <v>6583.1814141160157</v>
          </cell>
          <cell r="Z44">
            <v>9339.0892795171367</v>
          </cell>
        </row>
        <row r="45">
          <cell r="A45">
            <v>30000018</v>
          </cell>
          <cell r="B45" t="str">
            <v>КОМПЬЮТЕР ПОРТАТИВНЫЙ IBM TP T30 C УСТРОЙСТВОМ ЧТЕНИЯ ЗАПИСИ,С СУМКОЙ ДЛЯ ПОРТАТ</v>
          </cell>
          <cell r="C45" t="str">
            <v>P&amp;E</v>
          </cell>
          <cell r="D45" t="str">
            <v>МП</v>
          </cell>
          <cell r="E45">
            <v>37561</v>
          </cell>
          <cell r="H45">
            <v>60</v>
          </cell>
          <cell r="I45">
            <v>1.6666666666666666E-2</v>
          </cell>
          <cell r="J45">
            <v>80073.286826048701</v>
          </cell>
          <cell r="K45">
            <v>32685.191240826502</v>
          </cell>
          <cell r="L45">
            <v>47388.095585222196</v>
          </cell>
          <cell r="O45">
            <v>16014.65736520974</v>
          </cell>
          <cell r="Q45">
            <v>80073.286826048701</v>
          </cell>
          <cell r="R45">
            <v>48699.848606036241</v>
          </cell>
          <cell r="S45">
            <v>31373.43822001246</v>
          </cell>
          <cell r="V45">
            <v>8007.3286826048698</v>
          </cell>
          <cell r="X45">
            <v>80073.286826048701</v>
          </cell>
          <cell r="Y45">
            <v>56707.177288641113</v>
          </cell>
          <cell r="Z45">
            <v>23366.109537407589</v>
          </cell>
        </row>
        <row r="46">
          <cell r="A46">
            <v>30000019</v>
          </cell>
          <cell r="B46" t="str">
            <v>АППАРАТ КОПИРОВАЛЬНЫЙ XEROX 5915</v>
          </cell>
          <cell r="C46" t="str">
            <v>P&amp;E</v>
          </cell>
          <cell r="D46" t="str">
            <v>МП</v>
          </cell>
          <cell r="E46">
            <v>37653</v>
          </cell>
          <cell r="H46">
            <v>120</v>
          </cell>
          <cell r="I46">
            <v>8.3333333333333332E-3</v>
          </cell>
          <cell r="J46">
            <v>28816.66</v>
          </cell>
          <cell r="K46">
            <v>5283.0543333333335</v>
          </cell>
          <cell r="L46">
            <v>23533.605666666666</v>
          </cell>
          <cell r="O46">
            <v>2881.6660000000002</v>
          </cell>
          <cell r="Q46">
            <v>28816.66</v>
          </cell>
          <cell r="R46">
            <v>8164.7203333333337</v>
          </cell>
          <cell r="S46">
            <v>20651.939666666665</v>
          </cell>
          <cell r="V46">
            <v>1440.8330000000001</v>
          </cell>
          <cell r="X46">
            <v>28816.66</v>
          </cell>
          <cell r="Y46">
            <v>9605.5533333333333</v>
          </cell>
          <cell r="Z46">
            <v>19211.106666666667</v>
          </cell>
        </row>
        <row r="47">
          <cell r="A47">
            <v>30000020</v>
          </cell>
          <cell r="B47" t="str">
            <v>КОМПЬЮТЕР ПЕРСОНАЛЬНЫЙ IBM NETVISTA M41DT</v>
          </cell>
          <cell r="C47" t="str">
            <v>P&amp;E</v>
          </cell>
          <cell r="D47" t="str">
            <v>МП</v>
          </cell>
          <cell r="E47">
            <v>37653</v>
          </cell>
          <cell r="H47">
            <v>120</v>
          </cell>
          <cell r="I47">
            <v>8.3333333333333332E-3</v>
          </cell>
          <cell r="J47">
            <v>25385.85</v>
          </cell>
          <cell r="K47">
            <v>4654.0725000000002</v>
          </cell>
          <cell r="L47">
            <v>20731.777499999997</v>
          </cell>
          <cell r="O47">
            <v>2538.585</v>
          </cell>
          <cell r="Q47">
            <v>25385.85</v>
          </cell>
          <cell r="R47">
            <v>7192.6575000000003</v>
          </cell>
          <cell r="S47">
            <v>18193.192499999997</v>
          </cell>
          <cell r="V47">
            <v>1269.2925</v>
          </cell>
          <cell r="X47">
            <v>25385.85</v>
          </cell>
          <cell r="Y47">
            <v>8461.9500000000007</v>
          </cell>
          <cell r="Z47">
            <v>16923.899999999998</v>
          </cell>
        </row>
        <row r="48">
          <cell r="A48">
            <v>30000021</v>
          </cell>
          <cell r="B48" t="str">
            <v>КОМПЬЮТЕР ПЕРСОНАЛЬНЫЙ IBM NETVISTA M41DT</v>
          </cell>
          <cell r="C48" t="str">
            <v>P&amp;E</v>
          </cell>
          <cell r="D48" t="str">
            <v>МП</v>
          </cell>
          <cell r="E48">
            <v>37653</v>
          </cell>
          <cell r="H48">
            <v>120</v>
          </cell>
          <cell r="I48">
            <v>8.3333333333333332E-3</v>
          </cell>
          <cell r="J48">
            <v>25385.85</v>
          </cell>
          <cell r="K48">
            <v>4654.0725000000002</v>
          </cell>
          <cell r="L48">
            <v>20731.777499999997</v>
          </cell>
          <cell r="O48">
            <v>2538.585</v>
          </cell>
          <cell r="Q48">
            <v>25385.85</v>
          </cell>
          <cell r="R48">
            <v>7192.6575000000003</v>
          </cell>
          <cell r="S48">
            <v>18193.192499999997</v>
          </cell>
          <cell r="V48">
            <v>1269.2925</v>
          </cell>
          <cell r="X48">
            <v>25385.85</v>
          </cell>
          <cell r="Y48">
            <v>8461.9500000000007</v>
          </cell>
          <cell r="Z48">
            <v>16923.899999999998</v>
          </cell>
        </row>
        <row r="49">
          <cell r="A49">
            <v>30000022</v>
          </cell>
          <cell r="B49" t="str">
            <v>КОМПЬЮТЕР ПЕРСОНАЛЬНЫЙ IBM NETVISTA M41DT</v>
          </cell>
          <cell r="C49" t="str">
            <v>P&amp;E</v>
          </cell>
          <cell r="D49" t="str">
            <v>МП</v>
          </cell>
          <cell r="E49">
            <v>37653</v>
          </cell>
          <cell r="H49">
            <v>120</v>
          </cell>
          <cell r="I49">
            <v>8.3333333333333332E-3</v>
          </cell>
          <cell r="J49">
            <v>25385.85</v>
          </cell>
          <cell r="K49">
            <v>4654.0725000000002</v>
          </cell>
          <cell r="L49">
            <v>20731.777499999997</v>
          </cell>
          <cell r="O49">
            <v>2538.585</v>
          </cell>
          <cell r="Q49">
            <v>25385.85</v>
          </cell>
          <cell r="R49">
            <v>7192.6575000000003</v>
          </cell>
          <cell r="S49">
            <v>18193.192499999997</v>
          </cell>
          <cell r="V49">
            <v>1269.2925</v>
          </cell>
          <cell r="X49">
            <v>25385.85</v>
          </cell>
          <cell r="Y49">
            <v>8461.9500000000007</v>
          </cell>
          <cell r="Z49">
            <v>16923.899999999998</v>
          </cell>
        </row>
        <row r="50">
          <cell r="A50">
            <v>30000023</v>
          </cell>
          <cell r="B50" t="str">
            <v>КОМПЬЮТЕР ПЕРСОНАЛЬНЫЙ IBM NETVISTA M41DT</v>
          </cell>
          <cell r="C50" t="str">
            <v>P&amp;E</v>
          </cell>
          <cell r="D50" t="str">
            <v>МП</v>
          </cell>
          <cell r="E50">
            <v>37653</v>
          </cell>
          <cell r="H50">
            <v>120</v>
          </cell>
          <cell r="I50">
            <v>8.3333333333333332E-3</v>
          </cell>
          <cell r="J50">
            <v>25385.85</v>
          </cell>
          <cell r="K50">
            <v>4654.0725000000002</v>
          </cell>
          <cell r="L50">
            <v>20731.777499999997</v>
          </cell>
          <cell r="O50">
            <v>2538.585</v>
          </cell>
          <cell r="Q50">
            <v>25385.85</v>
          </cell>
          <cell r="R50">
            <v>7192.6575000000003</v>
          </cell>
          <cell r="S50">
            <v>18193.192499999997</v>
          </cell>
          <cell r="V50">
            <v>1269.2925</v>
          </cell>
          <cell r="X50">
            <v>25385.85</v>
          </cell>
          <cell r="Y50">
            <v>8461.9500000000007</v>
          </cell>
          <cell r="Z50">
            <v>16923.899999999998</v>
          </cell>
        </row>
        <row r="51">
          <cell r="A51">
            <v>30000024</v>
          </cell>
          <cell r="B51" t="str">
            <v>КОМПЬЮТЕР ПЕРСОНАЛЬНЫЙ IBM NETVISTA M41DT</v>
          </cell>
          <cell r="C51" t="str">
            <v>P&amp;E</v>
          </cell>
          <cell r="D51" t="str">
            <v>МП</v>
          </cell>
          <cell r="E51">
            <v>37653</v>
          </cell>
          <cell r="H51">
            <v>120</v>
          </cell>
          <cell r="I51">
            <v>8.3333333333333332E-3</v>
          </cell>
          <cell r="J51">
            <v>25385.85</v>
          </cell>
          <cell r="K51">
            <v>4654.0725000000002</v>
          </cell>
          <cell r="L51">
            <v>20731.777499999997</v>
          </cell>
          <cell r="O51">
            <v>2538.585</v>
          </cell>
          <cell r="Q51">
            <v>25385.85</v>
          </cell>
          <cell r="R51">
            <v>7192.6575000000003</v>
          </cell>
          <cell r="S51">
            <v>18193.192499999997</v>
          </cell>
          <cell r="V51">
            <v>1269.2925</v>
          </cell>
          <cell r="X51">
            <v>25385.85</v>
          </cell>
          <cell r="Y51">
            <v>8461.9500000000007</v>
          </cell>
          <cell r="Z51">
            <v>16923.899999999998</v>
          </cell>
        </row>
        <row r="52">
          <cell r="A52">
            <v>30000025</v>
          </cell>
          <cell r="B52" t="str">
            <v>КОМПЬЮТЕР ПЕРСОНАЛЬНЫЙ IBM NETVISTA M41DT</v>
          </cell>
          <cell r="C52" t="str">
            <v>P&amp;E</v>
          </cell>
          <cell r="D52" t="str">
            <v>МП</v>
          </cell>
          <cell r="E52">
            <v>37653</v>
          </cell>
          <cell r="H52">
            <v>120</v>
          </cell>
          <cell r="I52">
            <v>8.3333333333333332E-3</v>
          </cell>
          <cell r="J52">
            <v>25385.85</v>
          </cell>
          <cell r="K52">
            <v>4654.0725000000002</v>
          </cell>
          <cell r="L52">
            <v>20731.777499999997</v>
          </cell>
          <cell r="O52">
            <v>2538.585</v>
          </cell>
          <cell r="Q52">
            <v>25385.85</v>
          </cell>
          <cell r="R52">
            <v>7192.6575000000003</v>
          </cell>
          <cell r="S52">
            <v>18193.192499999997</v>
          </cell>
          <cell r="V52">
            <v>1269.2925</v>
          </cell>
          <cell r="X52">
            <v>25385.85</v>
          </cell>
          <cell r="Y52">
            <v>8461.9500000000007</v>
          </cell>
          <cell r="Z52">
            <v>16923.899999999998</v>
          </cell>
        </row>
        <row r="53">
          <cell r="A53">
            <v>30000026</v>
          </cell>
          <cell r="B53" t="str">
            <v>КОМПЬЮТЕР ПЕРСОНАЛЬНЫЙ IBM NETVISTA M41DT</v>
          </cell>
          <cell r="C53" t="str">
            <v>P&amp;E</v>
          </cell>
          <cell r="D53" t="str">
            <v>МП</v>
          </cell>
          <cell r="E53">
            <v>37653</v>
          </cell>
          <cell r="H53">
            <v>120</v>
          </cell>
          <cell r="I53">
            <v>8.3333333333333332E-3</v>
          </cell>
          <cell r="J53">
            <v>25385.85</v>
          </cell>
          <cell r="K53">
            <v>4654.0725000000002</v>
          </cell>
          <cell r="L53">
            <v>20731.777499999997</v>
          </cell>
          <cell r="O53">
            <v>2538.585</v>
          </cell>
          <cell r="Q53">
            <v>25385.85</v>
          </cell>
          <cell r="R53">
            <v>7192.6575000000003</v>
          </cell>
          <cell r="S53">
            <v>18193.192499999997</v>
          </cell>
          <cell r="V53">
            <v>1269.2925</v>
          </cell>
          <cell r="X53">
            <v>25385.85</v>
          </cell>
          <cell r="Y53">
            <v>8461.9500000000007</v>
          </cell>
          <cell r="Z53">
            <v>16923.899999999998</v>
          </cell>
        </row>
        <row r="54">
          <cell r="A54">
            <v>30000027</v>
          </cell>
          <cell r="B54" t="str">
            <v>КОМПЬЮТЕР ПЕРСОНАЛЬНЫЙ IBM NETVISTA M41DT</v>
          </cell>
          <cell r="C54" t="str">
            <v>P&amp;E</v>
          </cell>
          <cell r="D54" t="str">
            <v>МП</v>
          </cell>
          <cell r="E54">
            <v>37653</v>
          </cell>
          <cell r="H54">
            <v>120</v>
          </cell>
          <cell r="I54">
            <v>8.3333333333333332E-3</v>
          </cell>
          <cell r="J54">
            <v>25385.85</v>
          </cell>
          <cell r="K54">
            <v>4654.0725000000002</v>
          </cell>
          <cell r="L54">
            <v>20731.777499999997</v>
          </cell>
          <cell r="O54">
            <v>2538.585</v>
          </cell>
          <cell r="Q54">
            <v>25385.85</v>
          </cell>
          <cell r="R54">
            <v>7192.6575000000003</v>
          </cell>
          <cell r="S54">
            <v>18193.192499999997</v>
          </cell>
          <cell r="V54">
            <v>1269.2925</v>
          </cell>
          <cell r="X54">
            <v>25385.85</v>
          </cell>
          <cell r="Y54">
            <v>8461.9500000000007</v>
          </cell>
          <cell r="Z54">
            <v>16923.899999999998</v>
          </cell>
        </row>
        <row r="55">
          <cell r="A55">
            <v>30000028</v>
          </cell>
          <cell r="B55" t="str">
            <v>КОМПЬЮТЕР ПЕРСОНАЛЬНЫЙ IBM NETVISTA M41DT</v>
          </cell>
          <cell r="C55" t="str">
            <v>P&amp;E</v>
          </cell>
          <cell r="D55" t="str">
            <v>МП</v>
          </cell>
          <cell r="E55">
            <v>37653</v>
          </cell>
          <cell r="H55">
            <v>120</v>
          </cell>
          <cell r="I55">
            <v>8.3333333333333332E-3</v>
          </cell>
          <cell r="J55">
            <v>25385.85</v>
          </cell>
          <cell r="K55">
            <v>4654.0725000000002</v>
          </cell>
          <cell r="L55">
            <v>20731.777499999997</v>
          </cell>
          <cell r="O55">
            <v>2538.585</v>
          </cell>
          <cell r="Q55">
            <v>25385.85</v>
          </cell>
          <cell r="R55">
            <v>7192.6575000000003</v>
          </cell>
          <cell r="S55">
            <v>18193.192499999997</v>
          </cell>
          <cell r="V55">
            <v>1269.2925</v>
          </cell>
          <cell r="X55">
            <v>25385.85</v>
          </cell>
          <cell r="Y55">
            <v>8461.9500000000007</v>
          </cell>
          <cell r="Z55">
            <v>16923.899999999998</v>
          </cell>
        </row>
        <row r="56">
          <cell r="A56">
            <v>30000029</v>
          </cell>
          <cell r="B56" t="str">
            <v>КОМПЬЮТЕР ПЕРСОНАЛЬНЫЙ IBM NETVISTA M41DT</v>
          </cell>
          <cell r="C56" t="str">
            <v>P&amp;E</v>
          </cell>
          <cell r="D56" t="str">
            <v>МП</v>
          </cell>
          <cell r="E56">
            <v>37653</v>
          </cell>
          <cell r="H56">
            <v>120</v>
          </cell>
          <cell r="I56">
            <v>8.3333333333333332E-3</v>
          </cell>
          <cell r="J56">
            <v>25385.85</v>
          </cell>
          <cell r="K56">
            <v>4654.0725000000002</v>
          </cell>
          <cell r="L56">
            <v>20731.777499999997</v>
          </cell>
          <cell r="O56">
            <v>2538.585</v>
          </cell>
          <cell r="Q56">
            <v>25385.85</v>
          </cell>
          <cell r="R56">
            <v>7192.6575000000003</v>
          </cell>
          <cell r="S56">
            <v>18193.192499999997</v>
          </cell>
          <cell r="V56">
            <v>1269.2925</v>
          </cell>
          <cell r="X56">
            <v>25385.85</v>
          </cell>
          <cell r="Y56">
            <v>8461.9500000000007</v>
          </cell>
          <cell r="Z56">
            <v>16923.899999999998</v>
          </cell>
        </row>
        <row r="57">
          <cell r="A57">
            <v>30000030</v>
          </cell>
          <cell r="B57" t="str">
            <v>КОМПЬЮТЕР ПЕРСОНАЛЬНЫЙ IBM NETVISTA M41DT</v>
          </cell>
          <cell r="C57" t="str">
            <v>P&amp;E</v>
          </cell>
          <cell r="D57" t="str">
            <v>МП</v>
          </cell>
          <cell r="E57">
            <v>37653</v>
          </cell>
          <cell r="H57">
            <v>120</v>
          </cell>
          <cell r="I57">
            <v>8.3333333333333332E-3</v>
          </cell>
          <cell r="J57">
            <v>25385.85</v>
          </cell>
          <cell r="K57">
            <v>4654.0725000000002</v>
          </cell>
          <cell r="L57">
            <v>20731.777499999997</v>
          </cell>
          <cell r="O57">
            <v>2538.585</v>
          </cell>
          <cell r="Q57">
            <v>25385.85</v>
          </cell>
          <cell r="R57">
            <v>7192.6575000000003</v>
          </cell>
          <cell r="S57">
            <v>18193.192499999997</v>
          </cell>
          <cell r="V57">
            <v>1269.2925</v>
          </cell>
          <cell r="X57">
            <v>25385.85</v>
          </cell>
          <cell r="Y57">
            <v>8461.9500000000007</v>
          </cell>
          <cell r="Z57">
            <v>16923.899999999998</v>
          </cell>
        </row>
        <row r="58">
          <cell r="A58">
            <v>30000031</v>
          </cell>
          <cell r="B58" t="str">
            <v>КОМПЬЮТЕР ПЕРСОНАЛЬНЫЙ IBM NETVISTA M41DT</v>
          </cell>
          <cell r="C58" t="str">
            <v>P&amp;E</v>
          </cell>
          <cell r="D58" t="str">
            <v>МП</v>
          </cell>
          <cell r="E58">
            <v>37653</v>
          </cell>
          <cell r="H58">
            <v>120</v>
          </cell>
          <cell r="I58">
            <v>8.3333333333333332E-3</v>
          </cell>
          <cell r="J58">
            <v>25385.85</v>
          </cell>
          <cell r="K58">
            <v>4654.0725000000002</v>
          </cell>
          <cell r="L58">
            <v>20731.777499999997</v>
          </cell>
          <cell r="O58">
            <v>2538.585</v>
          </cell>
          <cell r="Q58">
            <v>25385.85</v>
          </cell>
          <cell r="R58">
            <v>7192.6575000000003</v>
          </cell>
          <cell r="S58">
            <v>18193.192499999997</v>
          </cell>
          <cell r="V58">
            <v>1269.2925</v>
          </cell>
          <cell r="X58">
            <v>25385.85</v>
          </cell>
          <cell r="Y58">
            <v>8461.9500000000007</v>
          </cell>
          <cell r="Z58">
            <v>16923.899999999998</v>
          </cell>
        </row>
        <row r="59">
          <cell r="A59">
            <v>30000032</v>
          </cell>
          <cell r="B59" t="str">
            <v>КОМПЬЮТЕР ПЕРСОНАЛЬНЫЙ IBM NETVISTA M41DT</v>
          </cell>
          <cell r="C59" t="str">
            <v>P&amp;E</v>
          </cell>
          <cell r="D59" t="str">
            <v>МП</v>
          </cell>
          <cell r="E59">
            <v>37653</v>
          </cell>
          <cell r="H59">
            <v>120</v>
          </cell>
          <cell r="I59">
            <v>8.3333333333333332E-3</v>
          </cell>
          <cell r="J59">
            <v>25385.85</v>
          </cell>
          <cell r="K59">
            <v>4654.0725000000002</v>
          </cell>
          <cell r="L59">
            <v>20731.777499999997</v>
          </cell>
          <cell r="O59">
            <v>2538.585</v>
          </cell>
          <cell r="Q59">
            <v>25385.85</v>
          </cell>
          <cell r="R59">
            <v>7192.6575000000003</v>
          </cell>
          <cell r="S59">
            <v>18193.192499999997</v>
          </cell>
          <cell r="V59">
            <v>1269.2925</v>
          </cell>
          <cell r="X59">
            <v>25385.85</v>
          </cell>
          <cell r="Y59">
            <v>8461.9500000000007</v>
          </cell>
          <cell r="Z59">
            <v>16923.899999999998</v>
          </cell>
        </row>
        <row r="60">
          <cell r="A60">
            <v>30000033</v>
          </cell>
          <cell r="B60" t="str">
            <v>КОМПЬЮТЕР ПЕРСОНАЛЬНЫЙ IBM NETVISTA M41DT</v>
          </cell>
          <cell r="C60" t="str">
            <v>P&amp;E</v>
          </cell>
          <cell r="D60" t="str">
            <v>МП</v>
          </cell>
          <cell r="E60">
            <v>37653</v>
          </cell>
          <cell r="H60">
            <v>120</v>
          </cell>
          <cell r="I60">
            <v>8.3333333333333332E-3</v>
          </cell>
          <cell r="J60">
            <v>25385.85</v>
          </cell>
          <cell r="K60">
            <v>4654.0725000000002</v>
          </cell>
          <cell r="L60">
            <v>20731.777499999997</v>
          </cell>
          <cell r="O60">
            <v>2538.585</v>
          </cell>
          <cell r="Q60">
            <v>25385.85</v>
          </cell>
          <cell r="R60">
            <v>7192.6575000000003</v>
          </cell>
          <cell r="S60">
            <v>18193.192499999997</v>
          </cell>
          <cell r="V60">
            <v>1269.2925</v>
          </cell>
          <cell r="X60">
            <v>25385.85</v>
          </cell>
          <cell r="Y60">
            <v>8461.9500000000007</v>
          </cell>
          <cell r="Z60">
            <v>16923.899999999998</v>
          </cell>
        </row>
        <row r="61">
          <cell r="A61">
            <v>30000034</v>
          </cell>
          <cell r="B61" t="str">
            <v>КОМПЬЮТЕР ПЕРСОНАЛЬНЫЙ IBM NETVISTA M41DT</v>
          </cell>
          <cell r="C61" t="str">
            <v>P&amp;E</v>
          </cell>
          <cell r="D61" t="str">
            <v>МП</v>
          </cell>
          <cell r="E61">
            <v>37653</v>
          </cell>
          <cell r="H61">
            <v>120</v>
          </cell>
          <cell r="I61">
            <v>8.3333333333333332E-3</v>
          </cell>
          <cell r="J61">
            <v>25385.85</v>
          </cell>
          <cell r="K61">
            <v>4654.0725000000002</v>
          </cell>
          <cell r="L61">
            <v>20731.777499999997</v>
          </cell>
          <cell r="O61">
            <v>2538.585</v>
          </cell>
          <cell r="Q61">
            <v>25385.85</v>
          </cell>
          <cell r="R61">
            <v>7192.6575000000003</v>
          </cell>
          <cell r="S61">
            <v>18193.192499999997</v>
          </cell>
          <cell r="V61">
            <v>1269.2925</v>
          </cell>
          <cell r="X61">
            <v>25385.85</v>
          </cell>
          <cell r="Y61">
            <v>8461.9500000000007</v>
          </cell>
          <cell r="Z61">
            <v>16923.899999999998</v>
          </cell>
        </row>
        <row r="62">
          <cell r="A62">
            <v>30000035</v>
          </cell>
          <cell r="B62" t="str">
            <v>КОМПЬЮТЕР ПЕРСОНАЛЬНЫЙ IBM NETVISTA M41DT</v>
          </cell>
          <cell r="C62" t="str">
            <v>P&amp;E</v>
          </cell>
          <cell r="D62" t="str">
            <v>МП</v>
          </cell>
          <cell r="E62">
            <v>37653</v>
          </cell>
          <cell r="H62">
            <v>120</v>
          </cell>
          <cell r="I62">
            <v>8.3333333333333332E-3</v>
          </cell>
          <cell r="J62">
            <v>25385.85</v>
          </cell>
          <cell r="K62">
            <v>4654.0725000000002</v>
          </cell>
          <cell r="L62">
            <v>20731.777499999997</v>
          </cell>
          <cell r="O62">
            <v>2538.585</v>
          </cell>
          <cell r="Q62">
            <v>25385.85</v>
          </cell>
          <cell r="R62">
            <v>7192.6575000000003</v>
          </cell>
          <cell r="S62">
            <v>18193.192499999997</v>
          </cell>
          <cell r="V62">
            <v>1269.2925</v>
          </cell>
          <cell r="X62">
            <v>25385.85</v>
          </cell>
          <cell r="Y62">
            <v>8461.9500000000007</v>
          </cell>
          <cell r="Z62">
            <v>16923.899999999998</v>
          </cell>
        </row>
        <row r="63">
          <cell r="A63">
            <v>30000036</v>
          </cell>
          <cell r="B63" t="str">
            <v>КОМПЬЮТЕР ПЕРСОНАЛЬНЫЙ IBM NETVISTA M41DT</v>
          </cell>
          <cell r="C63" t="str">
            <v>P&amp;E</v>
          </cell>
          <cell r="D63" t="str">
            <v>МП</v>
          </cell>
          <cell r="E63">
            <v>37653</v>
          </cell>
          <cell r="H63">
            <v>120</v>
          </cell>
          <cell r="I63">
            <v>8.3333333333333332E-3</v>
          </cell>
          <cell r="J63">
            <v>25385.85</v>
          </cell>
          <cell r="K63">
            <v>4654.0725000000002</v>
          </cell>
          <cell r="L63">
            <v>20731.777499999997</v>
          </cell>
          <cell r="O63">
            <v>2538.585</v>
          </cell>
          <cell r="Q63">
            <v>25385.85</v>
          </cell>
          <cell r="R63">
            <v>7192.6575000000003</v>
          </cell>
          <cell r="S63">
            <v>18193.192499999997</v>
          </cell>
          <cell r="V63">
            <v>1269.2925</v>
          </cell>
          <cell r="X63">
            <v>25385.85</v>
          </cell>
          <cell r="Y63">
            <v>8461.9500000000007</v>
          </cell>
          <cell r="Z63">
            <v>16923.899999999998</v>
          </cell>
        </row>
        <row r="64">
          <cell r="A64">
            <v>30000037</v>
          </cell>
          <cell r="B64" t="str">
            <v>КОМПЬЮТЕР ПЕРСОНАЛЬНЫЙ IBM NETVISTA M41DT</v>
          </cell>
          <cell r="C64" t="str">
            <v>P&amp;E</v>
          </cell>
          <cell r="D64" t="str">
            <v>МП</v>
          </cell>
          <cell r="E64">
            <v>37653</v>
          </cell>
          <cell r="H64">
            <v>120</v>
          </cell>
          <cell r="I64">
            <v>8.3333333333333332E-3</v>
          </cell>
          <cell r="J64">
            <v>25385.85</v>
          </cell>
          <cell r="K64">
            <v>4654.0725000000002</v>
          </cell>
          <cell r="L64">
            <v>20731.777499999997</v>
          </cell>
          <cell r="O64">
            <v>2538.585</v>
          </cell>
          <cell r="Q64">
            <v>25385.85</v>
          </cell>
          <cell r="R64">
            <v>7192.6575000000003</v>
          </cell>
          <cell r="S64">
            <v>18193.192499999997</v>
          </cell>
          <cell r="V64">
            <v>1269.2925</v>
          </cell>
          <cell r="X64">
            <v>25385.85</v>
          </cell>
          <cell r="Y64">
            <v>8461.9500000000007</v>
          </cell>
          <cell r="Z64">
            <v>16923.899999999998</v>
          </cell>
        </row>
        <row r="65">
          <cell r="A65">
            <v>30000038</v>
          </cell>
          <cell r="B65" t="str">
            <v>КОМПЬЮТЕР ПЕРСОНАЛЬНЫЙ IBM NETVISTA M41DT</v>
          </cell>
          <cell r="C65" t="str">
            <v>P&amp;E</v>
          </cell>
          <cell r="D65" t="str">
            <v>МП</v>
          </cell>
          <cell r="E65">
            <v>37653</v>
          </cell>
          <cell r="H65">
            <v>120</v>
          </cell>
          <cell r="I65">
            <v>8.3333333333333332E-3</v>
          </cell>
          <cell r="J65">
            <v>25385.85</v>
          </cell>
          <cell r="K65">
            <v>4654.0725000000002</v>
          </cell>
          <cell r="L65">
            <v>20731.777499999997</v>
          </cell>
          <cell r="O65">
            <v>2538.585</v>
          </cell>
          <cell r="Q65">
            <v>25385.85</v>
          </cell>
          <cell r="R65">
            <v>7192.6575000000003</v>
          </cell>
          <cell r="S65">
            <v>18193.192499999997</v>
          </cell>
          <cell r="V65">
            <v>1269.2925</v>
          </cell>
          <cell r="X65">
            <v>25385.85</v>
          </cell>
          <cell r="Y65">
            <v>8461.9500000000007</v>
          </cell>
          <cell r="Z65">
            <v>16923.899999999998</v>
          </cell>
        </row>
        <row r="66">
          <cell r="A66">
            <v>30000039</v>
          </cell>
          <cell r="B66" t="str">
            <v>КОМПЬЮТЕР ПЕРСОНАЛЬНЫЙ IBM NETVISTA M41DT</v>
          </cell>
          <cell r="C66" t="str">
            <v>P&amp;E</v>
          </cell>
          <cell r="D66" t="str">
            <v>МП</v>
          </cell>
          <cell r="E66">
            <v>37653</v>
          </cell>
          <cell r="H66">
            <v>120</v>
          </cell>
          <cell r="I66">
            <v>8.3333333333333332E-3</v>
          </cell>
          <cell r="J66">
            <v>25385.85</v>
          </cell>
          <cell r="K66">
            <v>4654.0725000000002</v>
          </cell>
          <cell r="L66">
            <v>20731.777499999997</v>
          </cell>
          <cell r="O66">
            <v>2538.585</v>
          </cell>
          <cell r="Q66">
            <v>25385.85</v>
          </cell>
          <cell r="R66">
            <v>7192.6575000000003</v>
          </cell>
          <cell r="S66">
            <v>18193.192499999997</v>
          </cell>
          <cell r="V66">
            <v>1269.2925</v>
          </cell>
          <cell r="X66">
            <v>25385.85</v>
          </cell>
          <cell r="Y66">
            <v>8461.9500000000007</v>
          </cell>
          <cell r="Z66">
            <v>16923.899999999998</v>
          </cell>
        </row>
        <row r="67">
          <cell r="A67">
            <v>30000040</v>
          </cell>
          <cell r="B67" t="str">
            <v>КОМПЬЮТЕР ПЕРСОНАЛЬНЫЙ IBM NETVISTA M41DT</v>
          </cell>
          <cell r="C67" t="str">
            <v>P&amp;E</v>
          </cell>
          <cell r="D67" t="str">
            <v>МП</v>
          </cell>
          <cell r="E67">
            <v>37653</v>
          </cell>
          <cell r="H67">
            <v>120</v>
          </cell>
          <cell r="I67">
            <v>8.3333333333333332E-3</v>
          </cell>
          <cell r="J67">
            <v>25385.85</v>
          </cell>
          <cell r="K67">
            <v>4654.0725000000002</v>
          </cell>
          <cell r="L67">
            <v>20731.777499999997</v>
          </cell>
          <cell r="O67">
            <v>2538.585</v>
          </cell>
          <cell r="Q67">
            <v>25385.85</v>
          </cell>
          <cell r="R67">
            <v>7192.6575000000003</v>
          </cell>
          <cell r="S67">
            <v>18193.192499999997</v>
          </cell>
          <cell r="V67">
            <v>1269.2925</v>
          </cell>
          <cell r="X67">
            <v>25385.85</v>
          </cell>
          <cell r="Y67">
            <v>8461.9500000000007</v>
          </cell>
          <cell r="Z67">
            <v>16923.899999999998</v>
          </cell>
        </row>
        <row r="68">
          <cell r="A68">
            <v>30000041</v>
          </cell>
          <cell r="B68" t="str">
            <v>КОМПЬЮТЕР ПЕРСОНАЛЬНЫЙ IBM NETVISTA M41DT</v>
          </cell>
          <cell r="C68" t="str">
            <v>P&amp;E</v>
          </cell>
          <cell r="D68" t="str">
            <v>МП</v>
          </cell>
          <cell r="E68">
            <v>37653</v>
          </cell>
          <cell r="H68">
            <v>120</v>
          </cell>
          <cell r="I68">
            <v>8.3333333333333332E-3</v>
          </cell>
          <cell r="J68">
            <v>25385.85</v>
          </cell>
          <cell r="K68">
            <v>4654.0725000000002</v>
          </cell>
          <cell r="L68">
            <v>20731.777499999997</v>
          </cell>
          <cell r="O68">
            <v>2538.585</v>
          </cell>
          <cell r="Q68">
            <v>25385.85</v>
          </cell>
          <cell r="R68">
            <v>7192.6575000000003</v>
          </cell>
          <cell r="S68">
            <v>18193.192499999997</v>
          </cell>
          <cell r="V68">
            <v>1269.2925</v>
          </cell>
          <cell r="X68">
            <v>25385.85</v>
          </cell>
          <cell r="Y68">
            <v>8461.9500000000007</v>
          </cell>
          <cell r="Z68">
            <v>16923.899999999998</v>
          </cell>
        </row>
        <row r="69">
          <cell r="A69">
            <v>30000042</v>
          </cell>
          <cell r="B69" t="str">
            <v>КОМПЬЮТЕР ПЕРСОНАЛЬНЫЙ IBM NETVISTA M41DT</v>
          </cell>
          <cell r="C69" t="str">
            <v>P&amp;E</v>
          </cell>
          <cell r="D69" t="str">
            <v>МП</v>
          </cell>
          <cell r="E69">
            <v>37653</v>
          </cell>
          <cell r="H69">
            <v>120</v>
          </cell>
          <cell r="I69">
            <v>8.3333333333333332E-3</v>
          </cell>
          <cell r="J69">
            <v>25385.85</v>
          </cell>
          <cell r="K69">
            <v>4654.0725000000002</v>
          </cell>
          <cell r="L69">
            <v>20731.777499999997</v>
          </cell>
          <cell r="O69">
            <v>2538.585</v>
          </cell>
          <cell r="Q69">
            <v>25385.85</v>
          </cell>
          <cell r="R69">
            <v>7192.6575000000003</v>
          </cell>
          <cell r="S69">
            <v>18193.192499999997</v>
          </cell>
          <cell r="V69">
            <v>1269.2925</v>
          </cell>
          <cell r="X69">
            <v>25385.85</v>
          </cell>
          <cell r="Y69">
            <v>8461.9500000000007</v>
          </cell>
          <cell r="Z69">
            <v>16923.899999999998</v>
          </cell>
        </row>
        <row r="70">
          <cell r="A70">
            <v>30000043</v>
          </cell>
          <cell r="B70" t="str">
            <v>КОМПЬЮТЕР ПЕРСОНАЛЬНЫЙ IBM NETVISTA M41DT</v>
          </cell>
          <cell r="C70" t="str">
            <v>P&amp;E</v>
          </cell>
          <cell r="D70" t="str">
            <v>МП</v>
          </cell>
          <cell r="E70">
            <v>37653</v>
          </cell>
          <cell r="H70">
            <v>120</v>
          </cell>
          <cell r="I70">
            <v>8.3333333333333332E-3</v>
          </cell>
          <cell r="J70">
            <v>25385.85</v>
          </cell>
          <cell r="K70">
            <v>4654.0725000000002</v>
          </cell>
          <cell r="L70">
            <v>20731.777499999997</v>
          </cell>
          <cell r="O70">
            <v>2538.585</v>
          </cell>
          <cell r="Q70">
            <v>25385.85</v>
          </cell>
          <cell r="R70">
            <v>7192.6575000000003</v>
          </cell>
          <cell r="S70">
            <v>18193.192499999997</v>
          </cell>
          <cell r="V70">
            <v>1269.2925</v>
          </cell>
          <cell r="X70">
            <v>25385.85</v>
          </cell>
          <cell r="Y70">
            <v>8461.9500000000007</v>
          </cell>
          <cell r="Z70">
            <v>16923.899999999998</v>
          </cell>
        </row>
        <row r="71">
          <cell r="A71">
            <v>30000044</v>
          </cell>
          <cell r="B71" t="str">
            <v>КОМПЬЮТЕР ПЕРСОНАЛЬНЫЙ IBM NETVISTA M41DT</v>
          </cell>
          <cell r="C71" t="str">
            <v>P&amp;E</v>
          </cell>
          <cell r="D71" t="str">
            <v>МП</v>
          </cell>
          <cell r="E71">
            <v>37653</v>
          </cell>
          <cell r="H71">
            <v>120</v>
          </cell>
          <cell r="I71">
            <v>8.3333333333333332E-3</v>
          </cell>
          <cell r="J71">
            <v>25385.85</v>
          </cell>
          <cell r="K71">
            <v>4654.0725000000002</v>
          </cell>
          <cell r="L71">
            <v>20731.777499999997</v>
          </cell>
          <cell r="O71">
            <v>2538.585</v>
          </cell>
          <cell r="Q71">
            <v>25385.85</v>
          </cell>
          <cell r="R71">
            <v>7192.6575000000003</v>
          </cell>
          <cell r="S71">
            <v>18193.192499999997</v>
          </cell>
          <cell r="V71">
            <v>1269.2925</v>
          </cell>
          <cell r="X71">
            <v>25385.85</v>
          </cell>
          <cell r="Y71">
            <v>8461.9500000000007</v>
          </cell>
          <cell r="Z71">
            <v>16923.899999999998</v>
          </cell>
        </row>
        <row r="72">
          <cell r="A72">
            <v>30000045</v>
          </cell>
          <cell r="B72" t="str">
            <v>КОМПЬЮТЕР ПЕРСОНАЛЬНЫЙ IBM NETVISTA M41DT</v>
          </cell>
          <cell r="C72" t="str">
            <v>P&amp;E</v>
          </cell>
          <cell r="D72" t="str">
            <v>МП</v>
          </cell>
          <cell r="E72">
            <v>37653</v>
          </cell>
          <cell r="H72">
            <v>120</v>
          </cell>
          <cell r="I72">
            <v>8.3333333333333332E-3</v>
          </cell>
          <cell r="J72">
            <v>25385.85</v>
          </cell>
          <cell r="K72">
            <v>4654.0725000000002</v>
          </cell>
          <cell r="L72">
            <v>20731.777499999997</v>
          </cell>
          <cell r="O72">
            <v>2538.585</v>
          </cell>
          <cell r="Q72">
            <v>25385.85</v>
          </cell>
          <cell r="R72">
            <v>7192.6575000000003</v>
          </cell>
          <cell r="S72">
            <v>18193.192499999997</v>
          </cell>
          <cell r="V72">
            <v>1269.2925</v>
          </cell>
          <cell r="X72">
            <v>25385.85</v>
          </cell>
          <cell r="Y72">
            <v>8461.9500000000007</v>
          </cell>
          <cell r="Z72">
            <v>16923.899999999998</v>
          </cell>
        </row>
        <row r="73">
          <cell r="A73">
            <v>30000046</v>
          </cell>
          <cell r="B73" t="str">
            <v>КОМПЬЮТЕР ПЕРСОНАЛЬНЫЙ IBM NETVISTA M41DT</v>
          </cell>
          <cell r="C73" t="str">
            <v>P&amp;E</v>
          </cell>
          <cell r="D73" t="str">
            <v>МП</v>
          </cell>
          <cell r="E73">
            <v>37653</v>
          </cell>
          <cell r="H73">
            <v>120</v>
          </cell>
          <cell r="I73">
            <v>8.3333333333333332E-3</v>
          </cell>
          <cell r="J73">
            <v>25385.85</v>
          </cell>
          <cell r="K73">
            <v>4654.0725000000002</v>
          </cell>
          <cell r="L73">
            <v>20731.777499999997</v>
          </cell>
          <cell r="O73">
            <v>2538.585</v>
          </cell>
          <cell r="Q73">
            <v>25385.85</v>
          </cell>
          <cell r="R73">
            <v>7192.6575000000003</v>
          </cell>
          <cell r="S73">
            <v>18193.192499999997</v>
          </cell>
          <cell r="V73">
            <v>1269.2925</v>
          </cell>
          <cell r="X73">
            <v>25385.85</v>
          </cell>
          <cell r="Y73">
            <v>8461.9500000000007</v>
          </cell>
          <cell r="Z73">
            <v>16923.899999999998</v>
          </cell>
        </row>
        <row r="74">
          <cell r="A74">
            <v>30000047</v>
          </cell>
          <cell r="B74" t="str">
            <v>КОМПЬЮТЕР ПЕРСОНАЛЬНЫЙ IBM NETVISTA M41DT</v>
          </cell>
          <cell r="C74" t="str">
            <v>P&amp;E</v>
          </cell>
          <cell r="D74" t="str">
            <v>МП</v>
          </cell>
          <cell r="E74">
            <v>37653</v>
          </cell>
          <cell r="H74">
            <v>120</v>
          </cell>
          <cell r="I74">
            <v>8.3333333333333332E-3</v>
          </cell>
          <cell r="J74">
            <v>25385.85</v>
          </cell>
          <cell r="K74">
            <v>4654.0725000000002</v>
          </cell>
          <cell r="L74">
            <v>20731.777499999997</v>
          </cell>
          <cell r="O74">
            <v>2538.585</v>
          </cell>
          <cell r="Q74">
            <v>25385.85</v>
          </cell>
          <cell r="R74">
            <v>7192.6575000000003</v>
          </cell>
          <cell r="S74">
            <v>18193.192499999997</v>
          </cell>
          <cell r="V74">
            <v>1269.2925</v>
          </cell>
          <cell r="X74">
            <v>25385.85</v>
          </cell>
          <cell r="Y74">
            <v>8461.9500000000007</v>
          </cell>
          <cell r="Z74">
            <v>16923.899999999998</v>
          </cell>
        </row>
        <row r="75">
          <cell r="A75">
            <v>30000048</v>
          </cell>
          <cell r="B75" t="str">
            <v>КОМПЬЮТЕР ПЕРСОНАЛЬНЫЙ IBM NETVISTA M41DT</v>
          </cell>
          <cell r="C75" t="str">
            <v>P&amp;E</v>
          </cell>
          <cell r="D75" t="str">
            <v>МП</v>
          </cell>
          <cell r="E75">
            <v>37653</v>
          </cell>
          <cell r="H75">
            <v>120</v>
          </cell>
          <cell r="I75">
            <v>8.3333333333333332E-3</v>
          </cell>
          <cell r="J75">
            <v>25385.85</v>
          </cell>
          <cell r="K75">
            <v>4654.0725000000002</v>
          </cell>
          <cell r="L75">
            <v>20731.777499999997</v>
          </cell>
          <cell r="O75">
            <v>2538.585</v>
          </cell>
          <cell r="Q75">
            <v>25385.85</v>
          </cell>
          <cell r="R75">
            <v>7192.6575000000003</v>
          </cell>
          <cell r="S75">
            <v>18193.192499999997</v>
          </cell>
          <cell r="V75">
            <v>1269.2925</v>
          </cell>
          <cell r="X75">
            <v>25385.85</v>
          </cell>
          <cell r="Y75">
            <v>8461.9500000000007</v>
          </cell>
          <cell r="Z75">
            <v>16923.899999999998</v>
          </cell>
        </row>
        <row r="76">
          <cell r="A76">
            <v>30000049</v>
          </cell>
          <cell r="B76" t="str">
            <v>КОМПЬЮТЕР ПЕРСОНАЛЬНЫЙ IBM NETVISTA M41DT</v>
          </cell>
          <cell r="C76" t="str">
            <v>P&amp;E</v>
          </cell>
          <cell r="D76" t="str">
            <v>МП</v>
          </cell>
          <cell r="E76">
            <v>37653</v>
          </cell>
          <cell r="H76">
            <v>120</v>
          </cell>
          <cell r="I76">
            <v>8.3333333333333332E-3</v>
          </cell>
          <cell r="J76">
            <v>25385.85</v>
          </cell>
          <cell r="K76">
            <v>4654.0725000000002</v>
          </cell>
          <cell r="L76">
            <v>20731.777499999997</v>
          </cell>
          <cell r="O76">
            <v>2538.585</v>
          </cell>
          <cell r="Q76">
            <v>25385.85</v>
          </cell>
          <cell r="R76">
            <v>7192.6575000000003</v>
          </cell>
          <cell r="S76">
            <v>18193.192499999997</v>
          </cell>
          <cell r="V76">
            <v>1269.2925</v>
          </cell>
          <cell r="X76">
            <v>25385.85</v>
          </cell>
          <cell r="Y76">
            <v>8461.9500000000007</v>
          </cell>
          <cell r="Z76">
            <v>16923.899999999998</v>
          </cell>
        </row>
        <row r="77">
          <cell r="A77">
            <v>30000050</v>
          </cell>
          <cell r="B77" t="str">
            <v>КОМПЬЮТЕР ПЕРСОНАЛЬНЫЙ IBM NETVISTA M41DT</v>
          </cell>
          <cell r="C77" t="str">
            <v>P&amp;E</v>
          </cell>
          <cell r="D77" t="str">
            <v>МП</v>
          </cell>
          <cell r="E77">
            <v>37653</v>
          </cell>
          <cell r="H77">
            <v>120</v>
          </cell>
          <cell r="I77">
            <v>8.3333333333333332E-3</v>
          </cell>
          <cell r="J77">
            <v>25385.85</v>
          </cell>
          <cell r="K77">
            <v>4654.0725000000002</v>
          </cell>
          <cell r="L77">
            <v>20731.777499999997</v>
          </cell>
          <cell r="O77">
            <v>2538.585</v>
          </cell>
          <cell r="Q77">
            <v>25385.85</v>
          </cell>
          <cell r="R77">
            <v>7192.6575000000003</v>
          </cell>
          <cell r="S77">
            <v>18193.192499999997</v>
          </cell>
          <cell r="V77">
            <v>1269.2925</v>
          </cell>
          <cell r="X77">
            <v>25385.85</v>
          </cell>
          <cell r="Y77">
            <v>8461.9500000000007</v>
          </cell>
          <cell r="Z77">
            <v>16923.899999999998</v>
          </cell>
        </row>
        <row r="78">
          <cell r="A78">
            <v>30000051</v>
          </cell>
          <cell r="B78" t="str">
            <v>КОМПЬЮТЕР ПЕРСОНАЛЬНЫЙ IBM NETVISTA M41DT</v>
          </cell>
          <cell r="C78" t="str">
            <v>P&amp;E</v>
          </cell>
          <cell r="D78" t="str">
            <v>МП</v>
          </cell>
          <cell r="E78">
            <v>37653</v>
          </cell>
          <cell r="H78">
            <v>120</v>
          </cell>
          <cell r="I78">
            <v>8.3333333333333332E-3</v>
          </cell>
          <cell r="J78">
            <v>25385.85</v>
          </cell>
          <cell r="K78">
            <v>4654.0725000000002</v>
          </cell>
          <cell r="L78">
            <v>20731.777499999997</v>
          </cell>
          <cell r="O78">
            <v>2538.585</v>
          </cell>
          <cell r="Q78">
            <v>25385.85</v>
          </cell>
          <cell r="R78">
            <v>7192.6575000000003</v>
          </cell>
          <cell r="S78">
            <v>18193.192499999997</v>
          </cell>
          <cell r="V78">
            <v>1269.2925</v>
          </cell>
          <cell r="X78">
            <v>25385.85</v>
          </cell>
          <cell r="Y78">
            <v>8461.9500000000007</v>
          </cell>
          <cell r="Z78">
            <v>16923.899999999998</v>
          </cell>
        </row>
        <row r="79">
          <cell r="A79">
            <v>30000052</v>
          </cell>
          <cell r="B79" t="str">
            <v>КОМПЬЮТЕР ПЕРСОНАЛЬНЫЙ IBM NETVISTA M41DT</v>
          </cell>
          <cell r="C79" t="str">
            <v>P&amp;E</v>
          </cell>
          <cell r="D79" t="str">
            <v>МП</v>
          </cell>
          <cell r="E79">
            <v>37653</v>
          </cell>
          <cell r="H79">
            <v>120</v>
          </cell>
          <cell r="I79">
            <v>8.3333333333333332E-3</v>
          </cell>
          <cell r="J79">
            <v>25385.85</v>
          </cell>
          <cell r="K79">
            <v>4654.0725000000002</v>
          </cell>
          <cell r="L79">
            <v>20731.777499999997</v>
          </cell>
          <cell r="O79">
            <v>2538.585</v>
          </cell>
          <cell r="Q79">
            <v>25385.85</v>
          </cell>
          <cell r="R79">
            <v>7192.6575000000003</v>
          </cell>
          <cell r="S79">
            <v>18193.192499999997</v>
          </cell>
          <cell r="V79">
            <v>1269.2925</v>
          </cell>
          <cell r="X79">
            <v>25385.85</v>
          </cell>
          <cell r="Y79">
            <v>8461.9500000000007</v>
          </cell>
          <cell r="Z79">
            <v>16923.899999999998</v>
          </cell>
        </row>
        <row r="80">
          <cell r="A80">
            <v>30000053</v>
          </cell>
          <cell r="B80" t="str">
            <v>КОМПЬЮТЕР ПЕРСОНАЛЬНЫЙ IBM NETVISTA M41DT</v>
          </cell>
          <cell r="C80" t="str">
            <v>P&amp;E</v>
          </cell>
          <cell r="D80" t="str">
            <v>МП</v>
          </cell>
          <cell r="E80">
            <v>37653</v>
          </cell>
          <cell r="H80">
            <v>120</v>
          </cell>
          <cell r="I80">
            <v>8.3333333333333332E-3</v>
          </cell>
          <cell r="J80">
            <v>25385.85</v>
          </cell>
          <cell r="K80">
            <v>4654.0725000000002</v>
          </cell>
          <cell r="L80">
            <v>20731.777499999997</v>
          </cell>
          <cell r="O80">
            <v>2538.585</v>
          </cell>
          <cell r="Q80">
            <v>25385.85</v>
          </cell>
          <cell r="R80">
            <v>7192.6575000000003</v>
          </cell>
          <cell r="S80">
            <v>18193.192499999997</v>
          </cell>
          <cell r="V80">
            <v>1269.2925</v>
          </cell>
          <cell r="X80">
            <v>25385.85</v>
          </cell>
          <cell r="Y80">
            <v>8461.9500000000007</v>
          </cell>
          <cell r="Z80">
            <v>16923.899999999998</v>
          </cell>
        </row>
        <row r="81">
          <cell r="A81">
            <v>30000054</v>
          </cell>
          <cell r="B81" t="str">
            <v>КОМПЬЮТЕР ПЕРСОНАЛЬНЫЙ IBM NETVISTA M41DT</v>
          </cell>
          <cell r="C81" t="str">
            <v>P&amp;E</v>
          </cell>
          <cell r="D81" t="str">
            <v>МП</v>
          </cell>
          <cell r="E81">
            <v>37653</v>
          </cell>
          <cell r="H81">
            <v>120</v>
          </cell>
          <cell r="I81">
            <v>8.3333333333333332E-3</v>
          </cell>
          <cell r="J81">
            <v>25385.85</v>
          </cell>
          <cell r="K81">
            <v>4654.0725000000002</v>
          </cell>
          <cell r="L81">
            <v>20731.777499999997</v>
          </cell>
          <cell r="O81">
            <v>2538.585</v>
          </cell>
          <cell r="Q81">
            <v>25385.85</v>
          </cell>
          <cell r="R81">
            <v>7192.6575000000003</v>
          </cell>
          <cell r="S81">
            <v>18193.192499999997</v>
          </cell>
          <cell r="V81">
            <v>1269.2925</v>
          </cell>
          <cell r="X81">
            <v>25385.85</v>
          </cell>
          <cell r="Y81">
            <v>8461.9500000000007</v>
          </cell>
          <cell r="Z81">
            <v>16923.899999999998</v>
          </cell>
        </row>
        <row r="82">
          <cell r="A82">
            <v>30000055</v>
          </cell>
          <cell r="B82" t="str">
            <v>КОМПЬЮТЕР ПЕРСОНАЛЬНЫЙ IBM NETVISTA M41DT</v>
          </cell>
          <cell r="C82" t="str">
            <v>P&amp;E</v>
          </cell>
          <cell r="D82" t="str">
            <v>МП</v>
          </cell>
          <cell r="E82">
            <v>37653</v>
          </cell>
          <cell r="H82">
            <v>120</v>
          </cell>
          <cell r="I82">
            <v>8.3333333333333332E-3</v>
          </cell>
          <cell r="J82">
            <v>25385.85</v>
          </cell>
          <cell r="K82">
            <v>4654.0725000000002</v>
          </cell>
          <cell r="L82">
            <v>20731.777499999997</v>
          </cell>
          <cell r="O82">
            <v>2538.585</v>
          </cell>
          <cell r="Q82">
            <v>25385.85</v>
          </cell>
          <cell r="R82">
            <v>7192.6575000000003</v>
          </cell>
          <cell r="S82">
            <v>18193.192499999997</v>
          </cell>
          <cell r="V82">
            <v>1269.2925</v>
          </cell>
          <cell r="X82">
            <v>25385.85</v>
          </cell>
          <cell r="Y82">
            <v>8461.9500000000007</v>
          </cell>
          <cell r="Z82">
            <v>16923.899999999998</v>
          </cell>
        </row>
        <row r="83">
          <cell r="A83">
            <v>30000056</v>
          </cell>
          <cell r="B83" t="str">
            <v>КОМПЬЮТЕР ПЕРСОНАЛЬНЫЙ IBM NETVISTA M41DT</v>
          </cell>
          <cell r="C83" t="str">
            <v>P&amp;E</v>
          </cell>
          <cell r="D83" t="str">
            <v>МП</v>
          </cell>
          <cell r="E83">
            <v>37653</v>
          </cell>
          <cell r="H83">
            <v>120</v>
          </cell>
          <cell r="I83">
            <v>8.3333333333333332E-3</v>
          </cell>
          <cell r="J83">
            <v>25385.85</v>
          </cell>
          <cell r="K83">
            <v>4654.0725000000002</v>
          </cell>
          <cell r="L83">
            <v>20731.777499999997</v>
          </cell>
          <cell r="O83">
            <v>2538.585</v>
          </cell>
          <cell r="Q83">
            <v>25385.85</v>
          </cell>
          <cell r="R83">
            <v>7192.6575000000003</v>
          </cell>
          <cell r="S83">
            <v>18193.192499999997</v>
          </cell>
          <cell r="V83">
            <v>1269.2925</v>
          </cell>
          <cell r="X83">
            <v>25385.85</v>
          </cell>
          <cell r="Y83">
            <v>8461.9500000000007</v>
          </cell>
          <cell r="Z83">
            <v>16923.899999999998</v>
          </cell>
        </row>
        <row r="84">
          <cell r="A84">
            <v>30000057</v>
          </cell>
          <cell r="B84" t="str">
            <v>КОМПЬЮТЕР ПЕРСОНАЛЬНЫЙ IBM NETVISTA M41DT</v>
          </cell>
          <cell r="C84" t="str">
            <v>P&amp;E</v>
          </cell>
          <cell r="D84" t="str">
            <v>МП</v>
          </cell>
          <cell r="E84">
            <v>37653</v>
          </cell>
          <cell r="H84">
            <v>120</v>
          </cell>
          <cell r="I84">
            <v>8.3333333333333332E-3</v>
          </cell>
          <cell r="J84">
            <v>25385.85</v>
          </cell>
          <cell r="K84">
            <v>4654.0725000000002</v>
          </cell>
          <cell r="L84">
            <v>20731.777499999997</v>
          </cell>
          <cell r="O84">
            <v>2538.585</v>
          </cell>
          <cell r="Q84">
            <v>25385.85</v>
          </cell>
          <cell r="R84">
            <v>7192.6575000000003</v>
          </cell>
          <cell r="S84">
            <v>18193.192499999997</v>
          </cell>
          <cell r="V84">
            <v>1269.2925</v>
          </cell>
          <cell r="X84">
            <v>25385.85</v>
          </cell>
          <cell r="Y84">
            <v>8461.9500000000007</v>
          </cell>
          <cell r="Z84">
            <v>16923.899999999998</v>
          </cell>
        </row>
        <row r="85">
          <cell r="A85">
            <v>30000058</v>
          </cell>
          <cell r="B85" t="str">
            <v>КОМПЬЮТЕР ПЕРСОНАЛЬНЫЙ IBM NETVISTA M41DT</v>
          </cell>
          <cell r="C85" t="str">
            <v>P&amp;E</v>
          </cell>
          <cell r="D85" t="str">
            <v>МП</v>
          </cell>
          <cell r="E85">
            <v>37653</v>
          </cell>
          <cell r="H85">
            <v>120</v>
          </cell>
          <cell r="I85">
            <v>8.3333333333333332E-3</v>
          </cell>
          <cell r="J85">
            <v>25385.85</v>
          </cell>
          <cell r="K85">
            <v>4654.0725000000002</v>
          </cell>
          <cell r="L85">
            <v>20731.777499999997</v>
          </cell>
          <cell r="O85">
            <v>2538.585</v>
          </cell>
          <cell r="Q85">
            <v>25385.85</v>
          </cell>
          <cell r="R85">
            <v>7192.6575000000003</v>
          </cell>
          <cell r="S85">
            <v>18193.192499999997</v>
          </cell>
          <cell r="V85">
            <v>1269.2925</v>
          </cell>
          <cell r="X85">
            <v>25385.85</v>
          </cell>
          <cell r="Y85">
            <v>8461.9500000000007</v>
          </cell>
          <cell r="Z85">
            <v>16923.899999999998</v>
          </cell>
        </row>
        <row r="86">
          <cell r="A86">
            <v>30000059</v>
          </cell>
          <cell r="B86" t="str">
            <v>КОМПЬЮТЕР ПЕРСОНАЛЬНЫЙ IBM NETVISTA M41DT</v>
          </cell>
          <cell r="C86" t="str">
            <v>P&amp;E</v>
          </cell>
          <cell r="D86" t="str">
            <v>МП</v>
          </cell>
          <cell r="E86">
            <v>37653</v>
          </cell>
          <cell r="H86">
            <v>120</v>
          </cell>
          <cell r="I86">
            <v>8.3333333333333332E-3</v>
          </cell>
          <cell r="J86">
            <v>25385.85</v>
          </cell>
          <cell r="K86">
            <v>4654.0725000000002</v>
          </cell>
          <cell r="L86">
            <v>20731.777499999997</v>
          </cell>
          <cell r="O86">
            <v>2538.585</v>
          </cell>
          <cell r="Q86">
            <v>25385.85</v>
          </cell>
          <cell r="R86">
            <v>7192.6575000000003</v>
          </cell>
          <cell r="S86">
            <v>18193.192499999997</v>
          </cell>
          <cell r="V86">
            <v>1269.2925</v>
          </cell>
          <cell r="X86">
            <v>25385.85</v>
          </cell>
          <cell r="Y86">
            <v>8461.9500000000007</v>
          </cell>
          <cell r="Z86">
            <v>16923.899999999998</v>
          </cell>
        </row>
        <row r="87">
          <cell r="A87">
            <v>30000060</v>
          </cell>
          <cell r="B87" t="str">
            <v>КОМПЬЮТЕР ПЕРСОНАЛЬНЫЙ IBM NETVISTA M41DT</v>
          </cell>
          <cell r="C87" t="str">
            <v>P&amp;E</v>
          </cell>
          <cell r="D87" t="str">
            <v>МП</v>
          </cell>
          <cell r="E87">
            <v>37653</v>
          </cell>
          <cell r="H87">
            <v>120</v>
          </cell>
          <cell r="I87">
            <v>8.3333333333333332E-3</v>
          </cell>
          <cell r="J87">
            <v>25385.85</v>
          </cell>
          <cell r="K87">
            <v>4654.0725000000002</v>
          </cell>
          <cell r="L87">
            <v>20731.777499999997</v>
          </cell>
          <cell r="O87">
            <v>2538.585</v>
          </cell>
          <cell r="Q87">
            <v>25385.85</v>
          </cell>
          <cell r="R87">
            <v>7192.6575000000003</v>
          </cell>
          <cell r="S87">
            <v>18193.192499999997</v>
          </cell>
          <cell r="V87">
            <v>1269.2925</v>
          </cell>
          <cell r="X87">
            <v>25385.85</v>
          </cell>
          <cell r="Y87">
            <v>8461.9500000000007</v>
          </cell>
          <cell r="Z87">
            <v>16923.899999999998</v>
          </cell>
        </row>
        <row r="88">
          <cell r="A88">
            <v>30000061</v>
          </cell>
          <cell r="B88" t="str">
            <v>КОМПЬЮТЕР ПЕРСОНАЛЬНЫЙ IBM NETVISTA M41DT</v>
          </cell>
          <cell r="C88" t="str">
            <v>P&amp;E</v>
          </cell>
          <cell r="D88" t="str">
            <v>МП</v>
          </cell>
          <cell r="E88">
            <v>37653</v>
          </cell>
          <cell r="H88">
            <v>120</v>
          </cell>
          <cell r="I88">
            <v>8.3333333333333332E-3</v>
          </cell>
          <cell r="J88">
            <v>25385.85</v>
          </cell>
          <cell r="K88">
            <v>4654.0725000000002</v>
          </cell>
          <cell r="L88">
            <v>20731.777499999997</v>
          </cell>
          <cell r="O88">
            <v>2538.585</v>
          </cell>
          <cell r="Q88">
            <v>25385.85</v>
          </cell>
          <cell r="R88">
            <v>7192.6575000000003</v>
          </cell>
          <cell r="S88">
            <v>18193.192499999997</v>
          </cell>
          <cell r="V88">
            <v>1269.2925</v>
          </cell>
          <cell r="X88">
            <v>25385.85</v>
          </cell>
          <cell r="Y88">
            <v>8461.9500000000007</v>
          </cell>
          <cell r="Z88">
            <v>16923.899999999998</v>
          </cell>
        </row>
        <row r="89">
          <cell r="A89">
            <v>30000062</v>
          </cell>
          <cell r="B89" t="str">
            <v>КОМПЬЮТЕР ПЕРСОНАЛЬНЫЙ IBM NETVISTA M41DT</v>
          </cell>
          <cell r="C89" t="str">
            <v>P&amp;E</v>
          </cell>
          <cell r="D89" t="str">
            <v>МП</v>
          </cell>
          <cell r="E89">
            <v>37653</v>
          </cell>
          <cell r="H89">
            <v>120</v>
          </cell>
          <cell r="I89">
            <v>8.3333333333333332E-3</v>
          </cell>
          <cell r="J89">
            <v>25385.85</v>
          </cell>
          <cell r="K89">
            <v>4654.0725000000002</v>
          </cell>
          <cell r="L89">
            <v>20731.777499999997</v>
          </cell>
          <cell r="O89">
            <v>2538.585</v>
          </cell>
          <cell r="Q89">
            <v>25385.85</v>
          </cell>
          <cell r="R89">
            <v>7192.6575000000003</v>
          </cell>
          <cell r="S89">
            <v>18193.192499999997</v>
          </cell>
          <cell r="V89">
            <v>1269.2925</v>
          </cell>
          <cell r="X89">
            <v>25385.85</v>
          </cell>
          <cell r="Y89">
            <v>8461.9500000000007</v>
          </cell>
          <cell r="Z89">
            <v>16923.899999999998</v>
          </cell>
        </row>
        <row r="90">
          <cell r="A90">
            <v>30000063</v>
          </cell>
          <cell r="B90" t="str">
            <v>КОМПЬЮТЕР ПЕРСОНАЛЬНЫЙ IBM NETVISTA M41DT</v>
          </cell>
          <cell r="C90" t="str">
            <v>P&amp;E</v>
          </cell>
          <cell r="D90" t="str">
            <v>МП</v>
          </cell>
          <cell r="E90">
            <v>37653</v>
          </cell>
          <cell r="H90">
            <v>120</v>
          </cell>
          <cell r="I90">
            <v>8.3333333333333332E-3</v>
          </cell>
          <cell r="J90">
            <v>25385.85</v>
          </cell>
          <cell r="K90">
            <v>4654.0725000000002</v>
          </cell>
          <cell r="L90">
            <v>20731.777499999997</v>
          </cell>
          <cell r="O90">
            <v>2538.585</v>
          </cell>
          <cell r="Q90">
            <v>25385.85</v>
          </cell>
          <cell r="R90">
            <v>7192.6575000000003</v>
          </cell>
          <cell r="S90">
            <v>18193.192499999997</v>
          </cell>
          <cell r="V90">
            <v>1269.2925</v>
          </cell>
          <cell r="X90">
            <v>25385.85</v>
          </cell>
          <cell r="Y90">
            <v>8461.9500000000007</v>
          </cell>
          <cell r="Z90">
            <v>16923.899999999998</v>
          </cell>
        </row>
        <row r="91">
          <cell r="A91">
            <v>30000064</v>
          </cell>
          <cell r="B91" t="str">
            <v>КОМПЬЮТЕР ПЕРСОНАЛЬНЫЙ IBM NETVISTA M41DT</v>
          </cell>
          <cell r="C91" t="str">
            <v>P&amp;E</v>
          </cell>
          <cell r="D91" t="str">
            <v>МП</v>
          </cell>
          <cell r="E91">
            <v>37653</v>
          </cell>
          <cell r="H91">
            <v>120</v>
          </cell>
          <cell r="I91">
            <v>8.3333333333333332E-3</v>
          </cell>
          <cell r="J91">
            <v>25385.85</v>
          </cell>
          <cell r="K91">
            <v>4654.0725000000002</v>
          </cell>
          <cell r="L91">
            <v>20731.777499999997</v>
          </cell>
          <cell r="O91">
            <v>2538.585</v>
          </cell>
          <cell r="Q91">
            <v>25385.85</v>
          </cell>
          <cell r="R91">
            <v>7192.6575000000003</v>
          </cell>
          <cell r="S91">
            <v>18193.192499999997</v>
          </cell>
          <cell r="V91">
            <v>1269.2925</v>
          </cell>
          <cell r="X91">
            <v>25385.85</v>
          </cell>
          <cell r="Y91">
            <v>8461.9500000000007</v>
          </cell>
          <cell r="Z91">
            <v>16923.899999999998</v>
          </cell>
        </row>
        <row r="92">
          <cell r="A92">
            <v>30000065</v>
          </cell>
          <cell r="B92" t="str">
            <v>КОМПЬЮТЕР ПЕРСОНАЛЬНЫЙ IBM NETVISTA M41DT</v>
          </cell>
          <cell r="C92" t="str">
            <v>P&amp;E</v>
          </cell>
          <cell r="D92" t="str">
            <v>МП</v>
          </cell>
          <cell r="E92">
            <v>37653</v>
          </cell>
          <cell r="H92">
            <v>120</v>
          </cell>
          <cell r="I92">
            <v>8.3333333333333332E-3</v>
          </cell>
          <cell r="J92">
            <v>25385.85</v>
          </cell>
          <cell r="K92">
            <v>4654.0725000000002</v>
          </cell>
          <cell r="L92">
            <v>20731.777499999997</v>
          </cell>
          <cell r="O92">
            <v>2538.585</v>
          </cell>
          <cell r="Q92">
            <v>25385.85</v>
          </cell>
          <cell r="R92">
            <v>7192.6575000000003</v>
          </cell>
          <cell r="S92">
            <v>18193.192499999997</v>
          </cell>
          <cell r="V92">
            <v>1269.2925</v>
          </cell>
          <cell r="X92">
            <v>25385.85</v>
          </cell>
          <cell r="Y92">
            <v>8461.9500000000007</v>
          </cell>
          <cell r="Z92">
            <v>16923.899999999998</v>
          </cell>
        </row>
        <row r="93">
          <cell r="A93">
            <v>30000066</v>
          </cell>
          <cell r="B93" t="str">
            <v>КОМПЬЮТЕР ПЕРСОНАЛЬНЫЙ IBM NETVISTA M41DT</v>
          </cell>
          <cell r="C93" t="str">
            <v>P&amp;E</v>
          </cell>
          <cell r="D93" t="str">
            <v>МП</v>
          </cell>
          <cell r="E93">
            <v>37653</v>
          </cell>
          <cell r="H93">
            <v>120</v>
          </cell>
          <cell r="I93">
            <v>8.3333333333333332E-3</v>
          </cell>
          <cell r="J93">
            <v>25385.85</v>
          </cell>
          <cell r="K93">
            <v>4654.0725000000002</v>
          </cell>
          <cell r="L93">
            <v>20731.777499999997</v>
          </cell>
          <cell r="O93">
            <v>2538.585</v>
          </cell>
          <cell r="Q93">
            <v>25385.85</v>
          </cell>
          <cell r="R93">
            <v>7192.6575000000003</v>
          </cell>
          <cell r="S93">
            <v>18193.192499999997</v>
          </cell>
          <cell r="V93">
            <v>1269.2925</v>
          </cell>
          <cell r="X93">
            <v>25385.85</v>
          </cell>
          <cell r="Y93">
            <v>8461.9500000000007</v>
          </cell>
          <cell r="Z93">
            <v>16923.899999999998</v>
          </cell>
        </row>
        <row r="94">
          <cell r="A94">
            <v>30000067</v>
          </cell>
          <cell r="B94" t="str">
            <v>КОМПЬЮТЕР ПЕРСОНАЛЬНЫЙ IBM NETVISTA M41DT</v>
          </cell>
          <cell r="C94" t="str">
            <v>P&amp;E</v>
          </cell>
          <cell r="D94" t="str">
            <v>МП</v>
          </cell>
          <cell r="E94">
            <v>37653</v>
          </cell>
          <cell r="H94">
            <v>120</v>
          </cell>
          <cell r="I94">
            <v>8.3333333333333332E-3</v>
          </cell>
          <cell r="J94">
            <v>25385.85</v>
          </cell>
          <cell r="K94">
            <v>4654.0725000000002</v>
          </cell>
          <cell r="L94">
            <v>20731.777499999997</v>
          </cell>
          <cell r="O94">
            <v>2538.585</v>
          </cell>
          <cell r="Q94">
            <v>25385.85</v>
          </cell>
          <cell r="R94">
            <v>7192.6575000000003</v>
          </cell>
          <cell r="S94">
            <v>18193.192499999997</v>
          </cell>
          <cell r="V94">
            <v>1269.2925</v>
          </cell>
          <cell r="X94">
            <v>25385.85</v>
          </cell>
          <cell r="Y94">
            <v>8461.9500000000007</v>
          </cell>
          <cell r="Z94">
            <v>16923.899999999998</v>
          </cell>
        </row>
        <row r="95">
          <cell r="A95">
            <v>30000068</v>
          </cell>
          <cell r="B95" t="str">
            <v>КОМПЬЮТЕР ПЕРСОНАЛЬНЫЙ IBM NETVISTA M41DT</v>
          </cell>
          <cell r="C95" t="str">
            <v>P&amp;E</v>
          </cell>
          <cell r="D95" t="str">
            <v>МП</v>
          </cell>
          <cell r="E95">
            <v>37653</v>
          </cell>
          <cell r="H95">
            <v>120</v>
          </cell>
          <cell r="I95">
            <v>8.3333333333333332E-3</v>
          </cell>
          <cell r="J95">
            <v>25385.85</v>
          </cell>
          <cell r="K95">
            <v>4654.0725000000002</v>
          </cell>
          <cell r="L95">
            <v>20731.777499999997</v>
          </cell>
          <cell r="O95">
            <v>2538.585</v>
          </cell>
          <cell r="Q95">
            <v>25385.85</v>
          </cell>
          <cell r="R95">
            <v>7192.6575000000003</v>
          </cell>
          <cell r="S95">
            <v>18193.192499999997</v>
          </cell>
          <cell r="V95">
            <v>1269.2925</v>
          </cell>
          <cell r="X95">
            <v>25385.85</v>
          </cell>
          <cell r="Y95">
            <v>8461.9500000000007</v>
          </cell>
          <cell r="Z95">
            <v>16923.899999999998</v>
          </cell>
        </row>
        <row r="96">
          <cell r="A96">
            <v>30000069</v>
          </cell>
          <cell r="B96" t="str">
            <v>КОМПЬЮТЕР ПЕРСОНАЛЬНЫЙ IBM NETVISTA M41DT</v>
          </cell>
          <cell r="C96" t="str">
            <v>P&amp;E</v>
          </cell>
          <cell r="D96" t="str">
            <v>МП</v>
          </cell>
          <cell r="E96">
            <v>37653</v>
          </cell>
          <cell r="H96">
            <v>120</v>
          </cell>
          <cell r="I96">
            <v>8.3333333333333332E-3</v>
          </cell>
          <cell r="J96">
            <v>25385.85</v>
          </cell>
          <cell r="K96">
            <v>4654.0725000000002</v>
          </cell>
          <cell r="L96">
            <v>20731.777499999997</v>
          </cell>
          <cell r="O96">
            <v>2538.585</v>
          </cell>
          <cell r="Q96">
            <v>25385.85</v>
          </cell>
          <cell r="R96">
            <v>7192.6575000000003</v>
          </cell>
          <cell r="S96">
            <v>18193.192499999997</v>
          </cell>
          <cell r="V96">
            <v>1269.2925</v>
          </cell>
          <cell r="X96">
            <v>25385.85</v>
          </cell>
          <cell r="Y96">
            <v>8461.9500000000007</v>
          </cell>
          <cell r="Z96">
            <v>16923.899999999998</v>
          </cell>
        </row>
        <row r="97">
          <cell r="A97">
            <v>30000070</v>
          </cell>
          <cell r="B97" t="str">
            <v>КОМПЬЮТЕР ПЕРСОНАЛЬНЫЙ IBM NETVISTA M41DT C АУДИКОЛОНКАМИ,С УСТРОЙСТВОМ ЧТЕНИЯ I</v>
          </cell>
          <cell r="C97" t="str">
            <v>P&amp;E</v>
          </cell>
          <cell r="D97" t="str">
            <v>МП</v>
          </cell>
          <cell r="E97">
            <v>37653</v>
          </cell>
          <cell r="H97">
            <v>120</v>
          </cell>
          <cell r="I97">
            <v>8.3333333333333332E-3</v>
          </cell>
          <cell r="J97">
            <v>29818.65</v>
          </cell>
          <cell r="K97">
            <v>5466.7525000000005</v>
          </cell>
          <cell r="L97">
            <v>24351.897499999999</v>
          </cell>
          <cell r="O97">
            <v>2981.8650000000002</v>
          </cell>
          <cell r="Q97">
            <v>29818.65</v>
          </cell>
          <cell r="R97">
            <v>8448.6175000000003</v>
          </cell>
          <cell r="S97">
            <v>21370.032500000001</v>
          </cell>
          <cell r="V97">
            <v>1490.9325000000001</v>
          </cell>
          <cell r="X97">
            <v>29818.65</v>
          </cell>
          <cell r="Y97">
            <v>9939.5500000000011</v>
          </cell>
          <cell r="Z97">
            <v>19879.099999999999</v>
          </cell>
        </row>
        <row r="98">
          <cell r="A98">
            <v>30000071</v>
          </cell>
          <cell r="B98" t="str">
            <v>КОМПЬЮТЕР ПЕРСОНАЛЬНЫЙ IBM NETVISTA M41DT C АУДИКОЛОНКАМИ,С УСТРОЙСТВОМ ЧТЕНИЯ I</v>
          </cell>
          <cell r="C98" t="str">
            <v>P&amp;E</v>
          </cell>
          <cell r="D98" t="str">
            <v>МП</v>
          </cell>
          <cell r="E98">
            <v>37653</v>
          </cell>
          <cell r="H98">
            <v>120</v>
          </cell>
          <cell r="I98">
            <v>8.3333333333333332E-3</v>
          </cell>
          <cell r="J98">
            <v>29818.65</v>
          </cell>
          <cell r="K98">
            <v>5466.7525000000005</v>
          </cell>
          <cell r="L98">
            <v>24351.897499999999</v>
          </cell>
          <cell r="O98">
            <v>2981.8650000000002</v>
          </cell>
          <cell r="Q98">
            <v>29818.65</v>
          </cell>
          <cell r="R98">
            <v>8448.6175000000003</v>
          </cell>
          <cell r="S98">
            <v>21370.032500000001</v>
          </cell>
          <cell r="V98">
            <v>1490.9325000000001</v>
          </cell>
          <cell r="X98">
            <v>29818.65</v>
          </cell>
          <cell r="Y98">
            <v>9939.5500000000011</v>
          </cell>
          <cell r="Z98">
            <v>19879.099999999999</v>
          </cell>
        </row>
        <row r="99">
          <cell r="A99">
            <v>30000072</v>
          </cell>
          <cell r="B99" t="str">
            <v>КОМПЬЮТЕР ПЕРСОНАЛЬНЫЙ IBM NETVISTA M41DT C АУДИКОЛОНКАМИ,С УСТРОЙСТВОМ ЧТЕНИЯ I</v>
          </cell>
          <cell r="C99" t="str">
            <v>P&amp;E</v>
          </cell>
          <cell r="D99" t="str">
            <v>МП</v>
          </cell>
          <cell r="E99">
            <v>37653</v>
          </cell>
          <cell r="H99">
            <v>120</v>
          </cell>
          <cell r="I99">
            <v>8.3333333333333332E-3</v>
          </cell>
          <cell r="J99">
            <v>29818.65</v>
          </cell>
          <cell r="K99">
            <v>5466.7525000000005</v>
          </cell>
          <cell r="L99">
            <v>24351.897499999999</v>
          </cell>
          <cell r="O99">
            <v>2981.8650000000002</v>
          </cell>
          <cell r="Q99">
            <v>29818.65</v>
          </cell>
          <cell r="R99">
            <v>8448.6175000000003</v>
          </cell>
          <cell r="S99">
            <v>21370.032500000001</v>
          </cell>
          <cell r="V99">
            <v>1490.9325000000001</v>
          </cell>
          <cell r="X99">
            <v>29818.65</v>
          </cell>
          <cell r="Y99">
            <v>9939.5500000000011</v>
          </cell>
          <cell r="Z99">
            <v>19879.099999999999</v>
          </cell>
        </row>
        <row r="100">
          <cell r="A100">
            <v>30000073</v>
          </cell>
          <cell r="B100" t="str">
            <v>ДИСПЛЕЙ ЖК JBM T541 15" TFT</v>
          </cell>
          <cell r="C100" t="str">
            <v>P&amp;E</v>
          </cell>
          <cell r="D100" t="str">
            <v>МП</v>
          </cell>
          <cell r="E100">
            <v>37653</v>
          </cell>
          <cell r="H100">
            <v>120</v>
          </cell>
          <cell r="I100">
            <v>8.3333333333333332E-3</v>
          </cell>
          <cell r="J100">
            <v>12968.55</v>
          </cell>
          <cell r="K100">
            <v>2377.5675000000001</v>
          </cell>
          <cell r="L100">
            <v>10590.982499999998</v>
          </cell>
          <cell r="O100">
            <v>1296.855</v>
          </cell>
          <cell r="Q100">
            <v>12968.55</v>
          </cell>
          <cell r="R100">
            <v>3674.4225000000001</v>
          </cell>
          <cell r="S100">
            <v>9294.1274999999987</v>
          </cell>
          <cell r="V100">
            <v>648.42750000000001</v>
          </cell>
          <cell r="X100">
            <v>12968.55</v>
          </cell>
          <cell r="Y100">
            <v>4322.8500000000004</v>
          </cell>
          <cell r="Z100">
            <v>8645.6999999999989</v>
          </cell>
        </row>
        <row r="101">
          <cell r="A101">
            <v>30000074</v>
          </cell>
          <cell r="B101" t="str">
            <v>ДИСПЛЕЙ ЖК JBM T541 15" TFT</v>
          </cell>
          <cell r="C101" t="str">
            <v>P&amp;E</v>
          </cell>
          <cell r="D101" t="str">
            <v>МП</v>
          </cell>
          <cell r="E101">
            <v>37653</v>
          </cell>
          <cell r="H101">
            <v>120</v>
          </cell>
          <cell r="I101">
            <v>8.3333333333333332E-3</v>
          </cell>
          <cell r="J101">
            <v>12968.55</v>
          </cell>
          <cell r="K101">
            <v>2377.5675000000001</v>
          </cell>
          <cell r="L101">
            <v>10590.982499999998</v>
          </cell>
          <cell r="O101">
            <v>1296.855</v>
          </cell>
          <cell r="Q101">
            <v>12968.55</v>
          </cell>
          <cell r="R101">
            <v>3674.4225000000001</v>
          </cell>
          <cell r="S101">
            <v>9294.1274999999987</v>
          </cell>
          <cell r="V101">
            <v>648.42750000000001</v>
          </cell>
          <cell r="X101">
            <v>12968.55</v>
          </cell>
          <cell r="Y101">
            <v>4322.8500000000004</v>
          </cell>
          <cell r="Z101">
            <v>8645.6999999999989</v>
          </cell>
        </row>
        <row r="102">
          <cell r="A102">
            <v>30000075</v>
          </cell>
          <cell r="B102" t="str">
            <v>ДИСПЛЕЙ ЖК JBM T541 15" TFT</v>
          </cell>
          <cell r="C102" t="str">
            <v>P&amp;E</v>
          </cell>
          <cell r="D102" t="str">
            <v>МП</v>
          </cell>
          <cell r="E102">
            <v>37653</v>
          </cell>
          <cell r="H102">
            <v>120</v>
          </cell>
          <cell r="I102">
            <v>8.3333333333333332E-3</v>
          </cell>
          <cell r="J102">
            <v>12968.55</v>
          </cell>
          <cell r="K102">
            <v>2377.5675000000001</v>
          </cell>
          <cell r="L102">
            <v>10590.982499999998</v>
          </cell>
          <cell r="O102">
            <v>1296.855</v>
          </cell>
          <cell r="Q102">
            <v>12968.55</v>
          </cell>
          <cell r="R102">
            <v>3674.4225000000001</v>
          </cell>
          <cell r="S102">
            <v>9294.1274999999987</v>
          </cell>
          <cell r="V102">
            <v>648.42750000000001</v>
          </cell>
          <cell r="X102">
            <v>12968.55</v>
          </cell>
          <cell r="Y102">
            <v>4322.8500000000004</v>
          </cell>
          <cell r="Z102">
            <v>8645.6999999999989</v>
          </cell>
        </row>
        <row r="103">
          <cell r="A103">
            <v>30000076</v>
          </cell>
          <cell r="B103" t="str">
            <v>ДИСПЛЕЙ ЖК JBM T541 15" TFT</v>
          </cell>
          <cell r="C103" t="str">
            <v>P&amp;E</v>
          </cell>
          <cell r="D103" t="str">
            <v>МП</v>
          </cell>
          <cell r="E103">
            <v>37653</v>
          </cell>
          <cell r="H103">
            <v>120</v>
          </cell>
          <cell r="I103">
            <v>8.3333333333333332E-3</v>
          </cell>
          <cell r="J103">
            <v>12968.55</v>
          </cell>
          <cell r="K103">
            <v>2377.5675000000001</v>
          </cell>
          <cell r="L103">
            <v>10590.982499999998</v>
          </cell>
          <cell r="O103">
            <v>1296.855</v>
          </cell>
          <cell r="Q103">
            <v>12968.55</v>
          </cell>
          <cell r="R103">
            <v>3674.4225000000001</v>
          </cell>
          <cell r="S103">
            <v>9294.1274999999987</v>
          </cell>
          <cell r="V103">
            <v>648.42750000000001</v>
          </cell>
          <cell r="X103">
            <v>12968.55</v>
          </cell>
          <cell r="Y103">
            <v>4322.8500000000004</v>
          </cell>
          <cell r="Z103">
            <v>8645.6999999999989</v>
          </cell>
        </row>
        <row r="104">
          <cell r="A104">
            <v>30000077</v>
          </cell>
          <cell r="B104" t="str">
            <v>ДИСПЛЕЙ ЖК JBM T541 15" TFT</v>
          </cell>
          <cell r="C104" t="str">
            <v>P&amp;E</v>
          </cell>
          <cell r="D104" t="str">
            <v>МП</v>
          </cell>
          <cell r="E104">
            <v>37653</v>
          </cell>
          <cell r="H104">
            <v>120</v>
          </cell>
          <cell r="I104">
            <v>8.3333333333333332E-3</v>
          </cell>
          <cell r="J104">
            <v>12968.55</v>
          </cell>
          <cell r="K104">
            <v>2377.5675000000001</v>
          </cell>
          <cell r="L104">
            <v>10590.982499999998</v>
          </cell>
          <cell r="O104">
            <v>1296.855</v>
          </cell>
          <cell r="Q104">
            <v>12968.55</v>
          </cell>
          <cell r="R104">
            <v>3674.4225000000001</v>
          </cell>
          <cell r="S104">
            <v>9294.1274999999987</v>
          </cell>
          <cell r="V104">
            <v>648.42750000000001</v>
          </cell>
          <cell r="X104">
            <v>12968.55</v>
          </cell>
          <cell r="Y104">
            <v>4322.8500000000004</v>
          </cell>
          <cell r="Z104">
            <v>8645.6999999999989</v>
          </cell>
        </row>
        <row r="105">
          <cell r="A105">
            <v>30000078</v>
          </cell>
          <cell r="B105" t="str">
            <v>ДИСПЛЕЙ ЖК JBM T541 15" TFT</v>
          </cell>
          <cell r="C105" t="str">
            <v>P&amp;E</v>
          </cell>
          <cell r="D105" t="str">
            <v>МП</v>
          </cell>
          <cell r="E105">
            <v>37653</v>
          </cell>
          <cell r="H105">
            <v>120</v>
          </cell>
          <cell r="I105">
            <v>8.3333333333333332E-3</v>
          </cell>
          <cell r="J105">
            <v>12968.55</v>
          </cell>
          <cell r="K105">
            <v>2377.5675000000001</v>
          </cell>
          <cell r="L105">
            <v>10590.982499999998</v>
          </cell>
          <cell r="O105">
            <v>1296.855</v>
          </cell>
          <cell r="Q105">
            <v>12968.55</v>
          </cell>
          <cell r="R105">
            <v>3674.4225000000001</v>
          </cell>
          <cell r="S105">
            <v>9294.1274999999987</v>
          </cell>
          <cell r="V105">
            <v>648.42750000000001</v>
          </cell>
          <cell r="X105">
            <v>12968.55</v>
          </cell>
          <cell r="Y105">
            <v>4322.8500000000004</v>
          </cell>
          <cell r="Z105">
            <v>8645.6999999999989</v>
          </cell>
        </row>
        <row r="106">
          <cell r="A106">
            <v>30000079</v>
          </cell>
          <cell r="B106" t="str">
            <v>ДИСПЛЕЙ ЖК JBM T541 15" TFT</v>
          </cell>
          <cell r="C106" t="str">
            <v>P&amp;E</v>
          </cell>
          <cell r="D106" t="str">
            <v>МП</v>
          </cell>
          <cell r="E106">
            <v>37653</v>
          </cell>
          <cell r="H106">
            <v>120</v>
          </cell>
          <cell r="I106">
            <v>8.3333333333333332E-3</v>
          </cell>
          <cell r="J106">
            <v>12968.55</v>
          </cell>
          <cell r="K106">
            <v>2377.5675000000001</v>
          </cell>
          <cell r="L106">
            <v>10590.982499999998</v>
          </cell>
          <cell r="O106">
            <v>1296.855</v>
          </cell>
          <cell r="Q106">
            <v>12968.55</v>
          </cell>
          <cell r="R106">
            <v>3674.4225000000001</v>
          </cell>
          <cell r="S106">
            <v>9294.1274999999987</v>
          </cell>
          <cell r="V106">
            <v>648.42750000000001</v>
          </cell>
          <cell r="X106">
            <v>12968.55</v>
          </cell>
          <cell r="Y106">
            <v>4322.8500000000004</v>
          </cell>
          <cell r="Z106">
            <v>8645.6999999999989</v>
          </cell>
        </row>
        <row r="107">
          <cell r="A107">
            <v>30000080</v>
          </cell>
          <cell r="B107" t="str">
            <v>ДИСПЛЕЙ ЖК JBM T541 15" TFT</v>
          </cell>
          <cell r="C107" t="str">
            <v>P&amp;E</v>
          </cell>
          <cell r="D107" t="str">
            <v>МП</v>
          </cell>
          <cell r="E107">
            <v>37653</v>
          </cell>
          <cell r="H107">
            <v>120</v>
          </cell>
          <cell r="I107">
            <v>8.3333333333333332E-3</v>
          </cell>
          <cell r="J107">
            <v>12968.55</v>
          </cell>
          <cell r="K107">
            <v>2377.5675000000001</v>
          </cell>
          <cell r="L107">
            <v>10590.982499999998</v>
          </cell>
          <cell r="O107">
            <v>1296.855</v>
          </cell>
          <cell r="Q107">
            <v>12968.55</v>
          </cell>
          <cell r="R107">
            <v>3674.4225000000001</v>
          </cell>
          <cell r="S107">
            <v>9294.1274999999987</v>
          </cell>
          <cell r="V107">
            <v>648.42750000000001</v>
          </cell>
          <cell r="X107">
            <v>12968.55</v>
          </cell>
          <cell r="Y107">
            <v>4322.8500000000004</v>
          </cell>
          <cell r="Z107">
            <v>8645.6999999999989</v>
          </cell>
        </row>
        <row r="108">
          <cell r="A108">
            <v>30000081</v>
          </cell>
          <cell r="B108" t="str">
            <v>ДИСПЛЕЙ ЖК JBM T541 15" TFT</v>
          </cell>
          <cell r="C108" t="str">
            <v>P&amp;E</v>
          </cell>
          <cell r="D108" t="str">
            <v>МП</v>
          </cell>
          <cell r="E108">
            <v>37653</v>
          </cell>
          <cell r="H108">
            <v>120</v>
          </cell>
          <cell r="I108">
            <v>8.3333333333333332E-3</v>
          </cell>
          <cell r="J108">
            <v>12968.55</v>
          </cell>
          <cell r="K108">
            <v>2377.5675000000001</v>
          </cell>
          <cell r="L108">
            <v>10590.982499999998</v>
          </cell>
          <cell r="O108">
            <v>1296.855</v>
          </cell>
          <cell r="Q108">
            <v>12968.55</v>
          </cell>
          <cell r="R108">
            <v>3674.4225000000001</v>
          </cell>
          <cell r="S108">
            <v>9294.1274999999987</v>
          </cell>
          <cell r="V108">
            <v>648.42750000000001</v>
          </cell>
          <cell r="X108">
            <v>12968.55</v>
          </cell>
          <cell r="Y108">
            <v>4322.8500000000004</v>
          </cell>
          <cell r="Z108">
            <v>8645.6999999999989</v>
          </cell>
        </row>
        <row r="109">
          <cell r="A109">
            <v>30000082</v>
          </cell>
          <cell r="B109" t="str">
            <v>ДИСПЛЕЙ ЖК JBM T541 15" TFT</v>
          </cell>
          <cell r="C109" t="str">
            <v>P&amp;E</v>
          </cell>
          <cell r="D109" t="str">
            <v>МП</v>
          </cell>
          <cell r="E109">
            <v>37653</v>
          </cell>
          <cell r="H109">
            <v>120</v>
          </cell>
          <cell r="I109">
            <v>8.3333333333333332E-3</v>
          </cell>
          <cell r="J109">
            <v>12968.55</v>
          </cell>
          <cell r="K109">
            <v>2377.5675000000001</v>
          </cell>
          <cell r="L109">
            <v>10590.982499999998</v>
          </cell>
          <cell r="O109">
            <v>1296.855</v>
          </cell>
          <cell r="Q109">
            <v>12968.55</v>
          </cell>
          <cell r="R109">
            <v>3674.4225000000001</v>
          </cell>
          <cell r="S109">
            <v>9294.1274999999987</v>
          </cell>
          <cell r="V109">
            <v>648.42750000000001</v>
          </cell>
          <cell r="X109">
            <v>12968.55</v>
          </cell>
          <cell r="Y109">
            <v>4322.8500000000004</v>
          </cell>
          <cell r="Z109">
            <v>8645.6999999999989</v>
          </cell>
        </row>
        <row r="110">
          <cell r="A110">
            <v>30000083</v>
          </cell>
          <cell r="B110" t="str">
            <v>ДИСПЛЕЙ ЖК JBM T541 15" TFT</v>
          </cell>
          <cell r="C110" t="str">
            <v>P&amp;E</v>
          </cell>
          <cell r="D110" t="str">
            <v>МП</v>
          </cell>
          <cell r="E110">
            <v>37653</v>
          </cell>
          <cell r="H110">
            <v>120</v>
          </cell>
          <cell r="I110">
            <v>8.3333333333333332E-3</v>
          </cell>
          <cell r="J110">
            <v>12968.55</v>
          </cell>
          <cell r="K110">
            <v>2377.5675000000001</v>
          </cell>
          <cell r="L110">
            <v>10590.982499999998</v>
          </cell>
          <cell r="O110">
            <v>1296.855</v>
          </cell>
          <cell r="Q110">
            <v>12968.55</v>
          </cell>
          <cell r="R110">
            <v>3674.4225000000001</v>
          </cell>
          <cell r="S110">
            <v>9294.1274999999987</v>
          </cell>
          <cell r="V110">
            <v>648.42750000000001</v>
          </cell>
          <cell r="X110">
            <v>12968.55</v>
          </cell>
          <cell r="Y110">
            <v>4322.8500000000004</v>
          </cell>
          <cell r="Z110">
            <v>8645.6999999999989</v>
          </cell>
        </row>
        <row r="111">
          <cell r="A111">
            <v>30000084</v>
          </cell>
          <cell r="B111" t="str">
            <v>ДИСПЛЕЙ ЖК JBM T541 15" TFT</v>
          </cell>
          <cell r="C111" t="str">
            <v>P&amp;E</v>
          </cell>
          <cell r="D111" t="str">
            <v>МП</v>
          </cell>
          <cell r="E111">
            <v>37653</v>
          </cell>
          <cell r="H111">
            <v>120</v>
          </cell>
          <cell r="I111">
            <v>8.3333333333333332E-3</v>
          </cell>
          <cell r="J111">
            <v>12968.55</v>
          </cell>
          <cell r="K111">
            <v>2377.5675000000001</v>
          </cell>
          <cell r="L111">
            <v>10590.982499999998</v>
          </cell>
          <cell r="O111">
            <v>1296.855</v>
          </cell>
          <cell r="Q111">
            <v>12968.55</v>
          </cell>
          <cell r="R111">
            <v>3674.4225000000001</v>
          </cell>
          <cell r="S111">
            <v>9294.1274999999987</v>
          </cell>
          <cell r="V111">
            <v>648.42750000000001</v>
          </cell>
          <cell r="X111">
            <v>12968.55</v>
          </cell>
          <cell r="Y111">
            <v>4322.8500000000004</v>
          </cell>
          <cell r="Z111">
            <v>8645.6999999999989</v>
          </cell>
        </row>
        <row r="112">
          <cell r="A112">
            <v>30000085</v>
          </cell>
          <cell r="B112" t="str">
            <v>ДИСПЛЕЙ ЖК JBM T541 15" TFT</v>
          </cell>
          <cell r="C112" t="str">
            <v>P&amp;E</v>
          </cell>
          <cell r="D112" t="str">
            <v>МП</v>
          </cell>
          <cell r="E112">
            <v>37653</v>
          </cell>
          <cell r="H112">
            <v>120</v>
          </cell>
          <cell r="I112">
            <v>8.3333333333333332E-3</v>
          </cell>
          <cell r="J112">
            <v>12968.55</v>
          </cell>
          <cell r="K112">
            <v>2377.5675000000001</v>
          </cell>
          <cell r="L112">
            <v>10590.982499999998</v>
          </cell>
          <cell r="O112">
            <v>1296.855</v>
          </cell>
          <cell r="Q112">
            <v>12968.55</v>
          </cell>
          <cell r="R112">
            <v>3674.4225000000001</v>
          </cell>
          <cell r="S112">
            <v>9294.1274999999987</v>
          </cell>
          <cell r="V112">
            <v>648.42750000000001</v>
          </cell>
          <cell r="X112">
            <v>12968.55</v>
          </cell>
          <cell r="Y112">
            <v>4322.8500000000004</v>
          </cell>
          <cell r="Z112">
            <v>8645.6999999999989</v>
          </cell>
        </row>
        <row r="113">
          <cell r="A113">
            <v>30000086</v>
          </cell>
          <cell r="B113" t="str">
            <v>ДИСПЛЕЙ ЖК JBM T541 15" TFT</v>
          </cell>
          <cell r="C113" t="str">
            <v>P&amp;E</v>
          </cell>
          <cell r="D113" t="str">
            <v>МП</v>
          </cell>
          <cell r="E113">
            <v>37653</v>
          </cell>
          <cell r="H113">
            <v>120</v>
          </cell>
          <cell r="I113">
            <v>8.3333333333333332E-3</v>
          </cell>
          <cell r="J113">
            <v>12968.55</v>
          </cell>
          <cell r="K113">
            <v>2377.5675000000001</v>
          </cell>
          <cell r="L113">
            <v>10590.982499999998</v>
          </cell>
          <cell r="O113">
            <v>1296.855</v>
          </cell>
          <cell r="Q113">
            <v>12968.55</v>
          </cell>
          <cell r="R113">
            <v>3674.4225000000001</v>
          </cell>
          <cell r="S113">
            <v>9294.1274999999987</v>
          </cell>
          <cell r="V113">
            <v>648.42750000000001</v>
          </cell>
          <cell r="X113">
            <v>12968.55</v>
          </cell>
          <cell r="Y113">
            <v>4322.8500000000004</v>
          </cell>
          <cell r="Z113">
            <v>8645.6999999999989</v>
          </cell>
        </row>
        <row r="114">
          <cell r="A114">
            <v>30000087</v>
          </cell>
          <cell r="B114" t="str">
            <v>ДИСПЛЕЙ ЖК JBM T541 15" TFT</v>
          </cell>
          <cell r="C114" t="str">
            <v>P&amp;E</v>
          </cell>
          <cell r="D114" t="str">
            <v>МП</v>
          </cell>
          <cell r="E114">
            <v>37653</v>
          </cell>
          <cell r="H114">
            <v>120</v>
          </cell>
          <cell r="I114">
            <v>8.3333333333333332E-3</v>
          </cell>
          <cell r="J114">
            <v>12968.55</v>
          </cell>
          <cell r="K114">
            <v>2377.5675000000001</v>
          </cell>
          <cell r="L114">
            <v>10590.982499999998</v>
          </cell>
          <cell r="O114">
            <v>1296.855</v>
          </cell>
          <cell r="Q114">
            <v>12968.55</v>
          </cell>
          <cell r="R114">
            <v>3674.4225000000001</v>
          </cell>
          <cell r="S114">
            <v>9294.1274999999987</v>
          </cell>
          <cell r="V114">
            <v>648.42750000000001</v>
          </cell>
          <cell r="X114">
            <v>12968.55</v>
          </cell>
          <cell r="Y114">
            <v>4322.8500000000004</v>
          </cell>
          <cell r="Z114">
            <v>8645.6999999999989</v>
          </cell>
        </row>
        <row r="115">
          <cell r="A115">
            <v>30000088</v>
          </cell>
          <cell r="B115" t="str">
            <v>ДИСПЛЕЙ ЖК JBM T541 15" TFT</v>
          </cell>
          <cell r="C115" t="str">
            <v>P&amp;E</v>
          </cell>
          <cell r="D115" t="str">
            <v>МП</v>
          </cell>
          <cell r="E115">
            <v>37653</v>
          </cell>
          <cell r="H115">
            <v>120</v>
          </cell>
          <cell r="I115">
            <v>8.3333333333333332E-3</v>
          </cell>
          <cell r="J115">
            <v>12968.55</v>
          </cell>
          <cell r="K115">
            <v>2377.5675000000001</v>
          </cell>
          <cell r="L115">
            <v>10590.982499999998</v>
          </cell>
          <cell r="O115">
            <v>1296.855</v>
          </cell>
          <cell r="Q115">
            <v>12968.55</v>
          </cell>
          <cell r="R115">
            <v>3674.4225000000001</v>
          </cell>
          <cell r="S115">
            <v>9294.1274999999987</v>
          </cell>
          <cell r="V115">
            <v>648.42750000000001</v>
          </cell>
          <cell r="X115">
            <v>12968.55</v>
          </cell>
          <cell r="Y115">
            <v>4322.8500000000004</v>
          </cell>
          <cell r="Z115">
            <v>8645.6999999999989</v>
          </cell>
        </row>
        <row r="116">
          <cell r="A116">
            <v>30000089</v>
          </cell>
          <cell r="B116" t="str">
            <v>ДИСПЛЕЙ ЖК JBM T541 15" TFT</v>
          </cell>
          <cell r="C116" t="str">
            <v>P&amp;E</v>
          </cell>
          <cell r="D116" t="str">
            <v>МП</v>
          </cell>
          <cell r="E116">
            <v>37653</v>
          </cell>
          <cell r="H116">
            <v>120</v>
          </cell>
          <cell r="I116">
            <v>8.3333333333333332E-3</v>
          </cell>
          <cell r="J116">
            <v>12968.55</v>
          </cell>
          <cell r="K116">
            <v>2377.5675000000001</v>
          </cell>
          <cell r="L116">
            <v>10590.982499999998</v>
          </cell>
          <cell r="O116">
            <v>1296.855</v>
          </cell>
          <cell r="Q116">
            <v>12968.55</v>
          </cell>
          <cell r="R116">
            <v>3674.4225000000001</v>
          </cell>
          <cell r="S116">
            <v>9294.1274999999987</v>
          </cell>
          <cell r="V116">
            <v>648.42750000000001</v>
          </cell>
          <cell r="X116">
            <v>12968.55</v>
          </cell>
          <cell r="Y116">
            <v>4322.8500000000004</v>
          </cell>
          <cell r="Z116">
            <v>8645.6999999999989</v>
          </cell>
        </row>
        <row r="117">
          <cell r="A117">
            <v>30000090</v>
          </cell>
          <cell r="B117" t="str">
            <v>ДИСПЛЕЙ ЖК JBM T541 15" TFT</v>
          </cell>
          <cell r="C117" t="str">
            <v>P&amp;E</v>
          </cell>
          <cell r="D117" t="str">
            <v>МП</v>
          </cell>
          <cell r="E117">
            <v>37653</v>
          </cell>
          <cell r="H117">
            <v>120</v>
          </cell>
          <cell r="I117">
            <v>8.3333333333333332E-3</v>
          </cell>
          <cell r="J117">
            <v>12968.55</v>
          </cell>
          <cell r="K117">
            <v>2377.5675000000001</v>
          </cell>
          <cell r="L117">
            <v>10590.982499999998</v>
          </cell>
          <cell r="O117">
            <v>1296.855</v>
          </cell>
          <cell r="Q117">
            <v>12968.55</v>
          </cell>
          <cell r="R117">
            <v>3674.4225000000001</v>
          </cell>
          <cell r="S117">
            <v>9294.1274999999987</v>
          </cell>
          <cell r="V117">
            <v>648.42750000000001</v>
          </cell>
          <cell r="X117">
            <v>12968.55</v>
          </cell>
          <cell r="Y117">
            <v>4322.8500000000004</v>
          </cell>
          <cell r="Z117">
            <v>8645.6999999999989</v>
          </cell>
        </row>
        <row r="118">
          <cell r="A118">
            <v>30000091</v>
          </cell>
          <cell r="B118" t="str">
            <v>ДИСПЛЕЙ ЖК JBM T541 15" TFT</v>
          </cell>
          <cell r="C118" t="str">
            <v>P&amp;E</v>
          </cell>
          <cell r="D118" t="str">
            <v>МП</v>
          </cell>
          <cell r="E118">
            <v>37653</v>
          </cell>
          <cell r="H118">
            <v>120</v>
          </cell>
          <cell r="I118">
            <v>8.3333333333333332E-3</v>
          </cell>
          <cell r="J118">
            <v>12968.55</v>
          </cell>
          <cell r="K118">
            <v>2377.5675000000001</v>
          </cell>
          <cell r="L118">
            <v>10590.982499999998</v>
          </cell>
          <cell r="O118">
            <v>1296.855</v>
          </cell>
          <cell r="Q118">
            <v>12968.55</v>
          </cell>
          <cell r="R118">
            <v>3674.4225000000001</v>
          </cell>
          <cell r="S118">
            <v>9294.1274999999987</v>
          </cell>
          <cell r="V118">
            <v>648.42750000000001</v>
          </cell>
          <cell r="X118">
            <v>12968.55</v>
          </cell>
          <cell r="Y118">
            <v>4322.8500000000004</v>
          </cell>
          <cell r="Z118">
            <v>8645.6999999999989</v>
          </cell>
        </row>
        <row r="119">
          <cell r="A119">
            <v>30000092</v>
          </cell>
          <cell r="B119" t="str">
            <v>ДИСПЛЕЙ ЖК JBM T541 15" TFT</v>
          </cell>
          <cell r="C119" t="str">
            <v>P&amp;E</v>
          </cell>
          <cell r="D119" t="str">
            <v>МП</v>
          </cell>
          <cell r="E119">
            <v>37653</v>
          </cell>
          <cell r="H119">
            <v>120</v>
          </cell>
          <cell r="I119">
            <v>8.3333333333333332E-3</v>
          </cell>
          <cell r="J119">
            <v>12968.55</v>
          </cell>
          <cell r="K119">
            <v>2377.5675000000001</v>
          </cell>
          <cell r="L119">
            <v>10590.982499999998</v>
          </cell>
          <cell r="O119">
            <v>1296.855</v>
          </cell>
          <cell r="Q119">
            <v>12968.55</v>
          </cell>
          <cell r="R119">
            <v>3674.4225000000001</v>
          </cell>
          <cell r="S119">
            <v>9294.1274999999987</v>
          </cell>
          <cell r="V119">
            <v>648.42750000000001</v>
          </cell>
          <cell r="X119">
            <v>12968.55</v>
          </cell>
          <cell r="Y119">
            <v>4322.8500000000004</v>
          </cell>
          <cell r="Z119">
            <v>8645.6999999999989</v>
          </cell>
        </row>
        <row r="120">
          <cell r="A120">
            <v>30000093</v>
          </cell>
          <cell r="B120" t="str">
            <v>ДИСПЛЕЙ ЖК JBM T541 15" TFT</v>
          </cell>
          <cell r="C120" t="str">
            <v>P&amp;E</v>
          </cell>
          <cell r="D120" t="str">
            <v>МП</v>
          </cell>
          <cell r="E120">
            <v>37653</v>
          </cell>
          <cell r="H120">
            <v>120</v>
          </cell>
          <cell r="I120">
            <v>8.3333333333333332E-3</v>
          </cell>
          <cell r="J120">
            <v>12968.55</v>
          </cell>
          <cell r="K120">
            <v>2377.5675000000001</v>
          </cell>
          <cell r="L120">
            <v>10590.982499999998</v>
          </cell>
          <cell r="O120">
            <v>1296.855</v>
          </cell>
          <cell r="Q120">
            <v>12968.55</v>
          </cell>
          <cell r="R120">
            <v>3674.4225000000001</v>
          </cell>
          <cell r="S120">
            <v>9294.1274999999987</v>
          </cell>
          <cell r="V120">
            <v>648.42750000000001</v>
          </cell>
          <cell r="X120">
            <v>12968.55</v>
          </cell>
          <cell r="Y120">
            <v>4322.8500000000004</v>
          </cell>
          <cell r="Z120">
            <v>8645.6999999999989</v>
          </cell>
        </row>
        <row r="121">
          <cell r="A121">
            <v>30000094</v>
          </cell>
          <cell r="B121" t="str">
            <v>ДИСПЛЕЙ ЖК JBM T541 15" TFT</v>
          </cell>
          <cell r="C121" t="str">
            <v>P&amp;E</v>
          </cell>
          <cell r="D121" t="str">
            <v>МП</v>
          </cell>
          <cell r="E121">
            <v>37653</v>
          </cell>
          <cell r="H121">
            <v>120</v>
          </cell>
          <cell r="I121">
            <v>8.3333333333333332E-3</v>
          </cell>
          <cell r="J121">
            <v>12968.55</v>
          </cell>
          <cell r="K121">
            <v>2377.5675000000001</v>
          </cell>
          <cell r="L121">
            <v>10590.982499999998</v>
          </cell>
          <cell r="O121">
            <v>1296.855</v>
          </cell>
          <cell r="Q121">
            <v>12968.55</v>
          </cell>
          <cell r="R121">
            <v>3674.4225000000001</v>
          </cell>
          <cell r="S121">
            <v>9294.1274999999987</v>
          </cell>
          <cell r="V121">
            <v>648.42750000000001</v>
          </cell>
          <cell r="X121">
            <v>12968.55</v>
          </cell>
          <cell r="Y121">
            <v>4322.8500000000004</v>
          </cell>
          <cell r="Z121">
            <v>8645.6999999999989</v>
          </cell>
        </row>
        <row r="122">
          <cell r="A122">
            <v>30000095</v>
          </cell>
          <cell r="B122" t="str">
            <v>ДИСПЛЕЙ ЖК JBM T541 15" TFT</v>
          </cell>
          <cell r="C122" t="str">
            <v>P&amp;E</v>
          </cell>
          <cell r="D122" t="str">
            <v>МП</v>
          </cell>
          <cell r="E122">
            <v>37653</v>
          </cell>
          <cell r="H122">
            <v>120</v>
          </cell>
          <cell r="I122">
            <v>8.3333333333333332E-3</v>
          </cell>
          <cell r="J122">
            <v>12968.55</v>
          </cell>
          <cell r="K122">
            <v>2377.5675000000001</v>
          </cell>
          <cell r="L122">
            <v>10590.982499999998</v>
          </cell>
          <cell r="O122">
            <v>1296.855</v>
          </cell>
          <cell r="Q122">
            <v>12968.55</v>
          </cell>
          <cell r="R122">
            <v>3674.4225000000001</v>
          </cell>
          <cell r="S122">
            <v>9294.1274999999987</v>
          </cell>
          <cell r="V122">
            <v>648.42750000000001</v>
          </cell>
          <cell r="X122">
            <v>12968.55</v>
          </cell>
          <cell r="Y122">
            <v>4322.8500000000004</v>
          </cell>
          <cell r="Z122">
            <v>8645.6999999999989</v>
          </cell>
        </row>
        <row r="123">
          <cell r="A123">
            <v>30000096</v>
          </cell>
          <cell r="B123" t="str">
            <v>ДИСПЛЕЙ ЖК JBM T541 15" TFT</v>
          </cell>
          <cell r="C123" t="str">
            <v>P&amp;E</v>
          </cell>
          <cell r="D123" t="str">
            <v>МП</v>
          </cell>
          <cell r="E123">
            <v>37653</v>
          </cell>
          <cell r="H123">
            <v>120</v>
          </cell>
          <cell r="I123">
            <v>8.3333333333333332E-3</v>
          </cell>
          <cell r="J123">
            <v>12968.55</v>
          </cell>
          <cell r="K123">
            <v>2377.5675000000001</v>
          </cell>
          <cell r="L123">
            <v>10590.982499999998</v>
          </cell>
          <cell r="O123">
            <v>1296.855</v>
          </cell>
          <cell r="Q123">
            <v>12968.55</v>
          </cell>
          <cell r="R123">
            <v>3674.4225000000001</v>
          </cell>
          <cell r="S123">
            <v>9294.1274999999987</v>
          </cell>
          <cell r="V123">
            <v>648.42750000000001</v>
          </cell>
          <cell r="X123">
            <v>12968.55</v>
          </cell>
          <cell r="Y123">
            <v>4322.8500000000004</v>
          </cell>
          <cell r="Z123">
            <v>8645.6999999999989</v>
          </cell>
        </row>
        <row r="124">
          <cell r="A124">
            <v>30000097</v>
          </cell>
          <cell r="B124" t="str">
            <v>ДИСПЛЕЙ ЖК JBM T541 15" TFT</v>
          </cell>
          <cell r="C124" t="str">
            <v>P&amp;E</v>
          </cell>
          <cell r="D124" t="str">
            <v>МП</v>
          </cell>
          <cell r="E124">
            <v>37653</v>
          </cell>
          <cell r="H124">
            <v>120</v>
          </cell>
          <cell r="I124">
            <v>8.3333333333333332E-3</v>
          </cell>
          <cell r="J124">
            <v>12968.55</v>
          </cell>
          <cell r="K124">
            <v>2377.5675000000001</v>
          </cell>
          <cell r="L124">
            <v>10590.982499999998</v>
          </cell>
          <cell r="O124">
            <v>1296.855</v>
          </cell>
          <cell r="Q124">
            <v>12968.55</v>
          </cell>
          <cell r="R124">
            <v>3674.4225000000001</v>
          </cell>
          <cell r="S124">
            <v>9294.1274999999987</v>
          </cell>
          <cell r="V124">
            <v>648.42750000000001</v>
          </cell>
          <cell r="X124">
            <v>12968.55</v>
          </cell>
          <cell r="Y124">
            <v>4322.8500000000004</v>
          </cell>
          <cell r="Z124">
            <v>8645.6999999999989</v>
          </cell>
        </row>
        <row r="125">
          <cell r="A125">
            <v>30000098</v>
          </cell>
          <cell r="B125" t="str">
            <v>ДИСПЛЕЙ ЖК JBM T541 15" TFT</v>
          </cell>
          <cell r="C125" t="str">
            <v>P&amp;E</v>
          </cell>
          <cell r="D125" t="str">
            <v>МП</v>
          </cell>
          <cell r="E125">
            <v>37653</v>
          </cell>
          <cell r="H125">
            <v>120</v>
          </cell>
          <cell r="I125">
            <v>8.3333333333333332E-3</v>
          </cell>
          <cell r="J125">
            <v>12968.55</v>
          </cell>
          <cell r="K125">
            <v>2377.5675000000001</v>
          </cell>
          <cell r="L125">
            <v>10590.982499999998</v>
          </cell>
          <cell r="O125">
            <v>1296.855</v>
          </cell>
          <cell r="Q125">
            <v>12968.55</v>
          </cell>
          <cell r="R125">
            <v>3674.4225000000001</v>
          </cell>
          <cell r="S125">
            <v>9294.1274999999987</v>
          </cell>
          <cell r="V125">
            <v>648.42750000000001</v>
          </cell>
          <cell r="X125">
            <v>12968.55</v>
          </cell>
          <cell r="Y125">
            <v>4322.8500000000004</v>
          </cell>
          <cell r="Z125">
            <v>8645.6999999999989</v>
          </cell>
        </row>
        <row r="126">
          <cell r="A126">
            <v>30000099</v>
          </cell>
          <cell r="B126" t="str">
            <v>ДИСПЛЕЙ ЖК JBM T541 15" TFT</v>
          </cell>
          <cell r="C126" t="str">
            <v>P&amp;E</v>
          </cell>
          <cell r="D126" t="str">
            <v>МП</v>
          </cell>
          <cell r="E126">
            <v>37653</v>
          </cell>
          <cell r="H126">
            <v>120</v>
          </cell>
          <cell r="I126">
            <v>8.3333333333333332E-3</v>
          </cell>
          <cell r="J126">
            <v>12968.55</v>
          </cell>
          <cell r="K126">
            <v>2377.5675000000001</v>
          </cell>
          <cell r="L126">
            <v>10590.982499999998</v>
          </cell>
          <cell r="O126">
            <v>1296.855</v>
          </cell>
          <cell r="Q126">
            <v>12968.55</v>
          </cell>
          <cell r="R126">
            <v>3674.4225000000001</v>
          </cell>
          <cell r="S126">
            <v>9294.1274999999987</v>
          </cell>
          <cell r="V126">
            <v>648.42750000000001</v>
          </cell>
          <cell r="X126">
            <v>12968.55</v>
          </cell>
          <cell r="Y126">
            <v>4322.8500000000004</v>
          </cell>
          <cell r="Z126">
            <v>8645.6999999999989</v>
          </cell>
        </row>
        <row r="127">
          <cell r="A127">
            <v>30000100</v>
          </cell>
          <cell r="B127" t="str">
            <v>ДИСПЛЕЙ ЖК JBM T541 15" TFT</v>
          </cell>
          <cell r="C127" t="str">
            <v>P&amp;E</v>
          </cell>
          <cell r="D127" t="str">
            <v>МП</v>
          </cell>
          <cell r="E127">
            <v>37653</v>
          </cell>
          <cell r="H127">
            <v>120</v>
          </cell>
          <cell r="I127">
            <v>8.3333333333333332E-3</v>
          </cell>
          <cell r="J127">
            <v>12968.55</v>
          </cell>
          <cell r="K127">
            <v>2377.5675000000001</v>
          </cell>
          <cell r="L127">
            <v>10590.982499999998</v>
          </cell>
          <cell r="O127">
            <v>1296.855</v>
          </cell>
          <cell r="Q127">
            <v>12968.55</v>
          </cell>
          <cell r="R127">
            <v>3674.4225000000001</v>
          </cell>
          <cell r="S127">
            <v>9294.1274999999987</v>
          </cell>
          <cell r="V127">
            <v>648.42750000000001</v>
          </cell>
          <cell r="X127">
            <v>12968.55</v>
          </cell>
          <cell r="Y127">
            <v>4322.8500000000004</v>
          </cell>
          <cell r="Z127">
            <v>8645.6999999999989</v>
          </cell>
        </row>
        <row r="128">
          <cell r="A128">
            <v>30000101</v>
          </cell>
          <cell r="B128" t="str">
            <v>ДИСПЛЕЙ ЖК JBM T541 15" TFT</v>
          </cell>
          <cell r="C128" t="str">
            <v>P&amp;E</v>
          </cell>
          <cell r="D128" t="str">
            <v>МП</v>
          </cell>
          <cell r="E128">
            <v>37653</v>
          </cell>
          <cell r="H128">
            <v>120</v>
          </cell>
          <cell r="I128">
            <v>8.3333333333333332E-3</v>
          </cell>
          <cell r="J128">
            <v>12968.55</v>
          </cell>
          <cell r="K128">
            <v>2377.5675000000001</v>
          </cell>
          <cell r="L128">
            <v>10590.982499999998</v>
          </cell>
          <cell r="O128">
            <v>1296.855</v>
          </cell>
          <cell r="Q128">
            <v>12968.55</v>
          </cell>
          <cell r="R128">
            <v>3674.4225000000001</v>
          </cell>
          <cell r="S128">
            <v>9294.1274999999987</v>
          </cell>
          <cell r="V128">
            <v>648.42750000000001</v>
          </cell>
          <cell r="X128">
            <v>12968.55</v>
          </cell>
          <cell r="Y128">
            <v>4322.8500000000004</v>
          </cell>
          <cell r="Z128">
            <v>8645.6999999999989</v>
          </cell>
        </row>
        <row r="129">
          <cell r="A129">
            <v>30000102</v>
          </cell>
          <cell r="B129" t="str">
            <v>ДИСПЛЕЙ ЖК JBM T541 15" TFT</v>
          </cell>
          <cell r="C129" t="str">
            <v>P&amp;E</v>
          </cell>
          <cell r="D129" t="str">
            <v>МП</v>
          </cell>
          <cell r="E129">
            <v>37653</v>
          </cell>
          <cell r="H129">
            <v>120</v>
          </cell>
          <cell r="I129">
            <v>8.3333333333333332E-3</v>
          </cell>
          <cell r="J129">
            <v>12968.55</v>
          </cell>
          <cell r="K129">
            <v>2377.5675000000001</v>
          </cell>
          <cell r="L129">
            <v>10590.982499999998</v>
          </cell>
          <cell r="O129">
            <v>1296.855</v>
          </cell>
          <cell r="Q129">
            <v>12968.55</v>
          </cell>
          <cell r="R129">
            <v>3674.4225000000001</v>
          </cell>
          <cell r="S129">
            <v>9294.1274999999987</v>
          </cell>
          <cell r="V129">
            <v>648.42750000000001</v>
          </cell>
          <cell r="X129">
            <v>12968.55</v>
          </cell>
          <cell r="Y129">
            <v>4322.8500000000004</v>
          </cell>
          <cell r="Z129">
            <v>8645.6999999999989</v>
          </cell>
        </row>
        <row r="130">
          <cell r="A130">
            <v>30000103</v>
          </cell>
          <cell r="B130" t="str">
            <v>ДИСПЛЕЙ ЖК JBM T541 15" TFT</v>
          </cell>
          <cell r="C130" t="str">
            <v>P&amp;E</v>
          </cell>
          <cell r="D130" t="str">
            <v>МП</v>
          </cell>
          <cell r="E130">
            <v>37653</v>
          </cell>
          <cell r="H130">
            <v>120</v>
          </cell>
          <cell r="I130">
            <v>8.3333333333333332E-3</v>
          </cell>
          <cell r="J130">
            <v>12968.55</v>
          </cell>
          <cell r="K130">
            <v>2377.5675000000001</v>
          </cell>
          <cell r="L130">
            <v>10590.982499999998</v>
          </cell>
          <cell r="O130">
            <v>1296.855</v>
          </cell>
          <cell r="Q130">
            <v>12968.55</v>
          </cell>
          <cell r="R130">
            <v>3674.4225000000001</v>
          </cell>
          <cell r="S130">
            <v>9294.1274999999987</v>
          </cell>
          <cell r="V130">
            <v>648.42750000000001</v>
          </cell>
          <cell r="X130">
            <v>12968.55</v>
          </cell>
          <cell r="Y130">
            <v>4322.8500000000004</v>
          </cell>
          <cell r="Z130">
            <v>8645.6999999999989</v>
          </cell>
        </row>
        <row r="131">
          <cell r="A131">
            <v>30000104</v>
          </cell>
          <cell r="B131" t="str">
            <v>ДИСПЛЕЙ ЖК JBM T541 15" TFT</v>
          </cell>
          <cell r="C131" t="str">
            <v>P&amp;E</v>
          </cell>
          <cell r="D131" t="str">
            <v>МП</v>
          </cell>
          <cell r="E131">
            <v>37653</v>
          </cell>
          <cell r="H131">
            <v>120</v>
          </cell>
          <cell r="I131">
            <v>8.3333333333333332E-3</v>
          </cell>
          <cell r="J131">
            <v>12968.55</v>
          </cell>
          <cell r="K131">
            <v>2377.5675000000001</v>
          </cell>
          <cell r="L131">
            <v>10590.982499999998</v>
          </cell>
          <cell r="O131">
            <v>1296.855</v>
          </cell>
          <cell r="Q131">
            <v>12968.55</v>
          </cell>
          <cell r="R131">
            <v>3674.4225000000001</v>
          </cell>
          <cell r="S131">
            <v>9294.1274999999987</v>
          </cell>
          <cell r="V131">
            <v>648.42750000000001</v>
          </cell>
          <cell r="X131">
            <v>12968.55</v>
          </cell>
          <cell r="Y131">
            <v>4322.8500000000004</v>
          </cell>
          <cell r="Z131">
            <v>8645.6999999999989</v>
          </cell>
        </row>
        <row r="132">
          <cell r="A132">
            <v>30000105</v>
          </cell>
          <cell r="B132" t="str">
            <v>ДИСПЛЕЙ ЖК JBM T541 15" TFT</v>
          </cell>
          <cell r="C132" t="str">
            <v>P&amp;E</v>
          </cell>
          <cell r="D132" t="str">
            <v>МП</v>
          </cell>
          <cell r="E132">
            <v>37653</v>
          </cell>
          <cell r="H132">
            <v>120</v>
          </cell>
          <cell r="I132">
            <v>8.3333333333333332E-3</v>
          </cell>
          <cell r="J132">
            <v>12968.55</v>
          </cell>
          <cell r="K132">
            <v>2377.5675000000001</v>
          </cell>
          <cell r="L132">
            <v>10590.982499999998</v>
          </cell>
          <cell r="O132">
            <v>1296.855</v>
          </cell>
          <cell r="Q132">
            <v>12968.55</v>
          </cell>
          <cell r="R132">
            <v>3674.4225000000001</v>
          </cell>
          <cell r="S132">
            <v>9294.1274999999987</v>
          </cell>
          <cell r="V132">
            <v>648.42750000000001</v>
          </cell>
          <cell r="X132">
            <v>12968.55</v>
          </cell>
          <cell r="Y132">
            <v>4322.8500000000004</v>
          </cell>
          <cell r="Z132">
            <v>8645.6999999999989</v>
          </cell>
        </row>
        <row r="133">
          <cell r="A133">
            <v>30000106</v>
          </cell>
          <cell r="B133" t="str">
            <v>ДИСПЛЕЙ ЖК JBM T541 15" TFT</v>
          </cell>
          <cell r="C133" t="str">
            <v>P&amp;E</v>
          </cell>
          <cell r="D133" t="str">
            <v>МП</v>
          </cell>
          <cell r="E133">
            <v>37653</v>
          </cell>
          <cell r="H133">
            <v>120</v>
          </cell>
          <cell r="I133">
            <v>8.3333333333333332E-3</v>
          </cell>
          <cell r="J133">
            <v>12968.55</v>
          </cell>
          <cell r="K133">
            <v>2377.5675000000001</v>
          </cell>
          <cell r="L133">
            <v>10590.982499999998</v>
          </cell>
          <cell r="O133">
            <v>1296.855</v>
          </cell>
          <cell r="Q133">
            <v>12968.55</v>
          </cell>
          <cell r="R133">
            <v>3674.4225000000001</v>
          </cell>
          <cell r="S133">
            <v>9294.1274999999987</v>
          </cell>
          <cell r="V133">
            <v>648.42750000000001</v>
          </cell>
          <cell r="X133">
            <v>12968.55</v>
          </cell>
          <cell r="Y133">
            <v>4322.8500000000004</v>
          </cell>
          <cell r="Z133">
            <v>8645.6999999999989</v>
          </cell>
        </row>
        <row r="134">
          <cell r="A134">
            <v>30000107</v>
          </cell>
          <cell r="B134" t="str">
            <v>ДИСПЛЕЙ ЖК JBM T541 15" TFT</v>
          </cell>
          <cell r="C134" t="str">
            <v>P&amp;E</v>
          </cell>
          <cell r="D134" t="str">
            <v>МП</v>
          </cell>
          <cell r="E134">
            <v>37653</v>
          </cell>
          <cell r="H134">
            <v>120</v>
          </cell>
          <cell r="I134">
            <v>8.3333333333333332E-3</v>
          </cell>
          <cell r="J134">
            <v>12968.55</v>
          </cell>
          <cell r="K134">
            <v>2377.5675000000001</v>
          </cell>
          <cell r="L134">
            <v>10590.982499999998</v>
          </cell>
          <cell r="O134">
            <v>1296.855</v>
          </cell>
          <cell r="Q134">
            <v>12968.55</v>
          </cell>
          <cell r="R134">
            <v>3674.4225000000001</v>
          </cell>
          <cell r="S134">
            <v>9294.1274999999987</v>
          </cell>
          <cell r="V134">
            <v>648.42750000000001</v>
          </cell>
          <cell r="X134">
            <v>12968.55</v>
          </cell>
          <cell r="Y134">
            <v>4322.8500000000004</v>
          </cell>
          <cell r="Z134">
            <v>8645.6999999999989</v>
          </cell>
        </row>
        <row r="135">
          <cell r="A135">
            <v>30000108</v>
          </cell>
          <cell r="B135" t="str">
            <v>ДИСПЛЕЙ ЖК JBM T541 15" TFT</v>
          </cell>
          <cell r="C135" t="str">
            <v>P&amp;E</v>
          </cell>
          <cell r="D135" t="str">
            <v>МП</v>
          </cell>
          <cell r="E135">
            <v>37653</v>
          </cell>
          <cell r="H135">
            <v>120</v>
          </cell>
          <cell r="I135">
            <v>8.3333333333333332E-3</v>
          </cell>
          <cell r="J135">
            <v>12968.55</v>
          </cell>
          <cell r="K135">
            <v>2377.5675000000001</v>
          </cell>
          <cell r="L135">
            <v>10590.982499999998</v>
          </cell>
          <cell r="O135">
            <v>1296.855</v>
          </cell>
          <cell r="Q135">
            <v>12968.55</v>
          </cell>
          <cell r="R135">
            <v>3674.4225000000001</v>
          </cell>
          <cell r="S135">
            <v>9294.1274999999987</v>
          </cell>
          <cell r="V135">
            <v>648.42750000000001</v>
          </cell>
          <cell r="X135">
            <v>12968.55</v>
          </cell>
          <cell r="Y135">
            <v>4322.8500000000004</v>
          </cell>
          <cell r="Z135">
            <v>8645.6999999999989</v>
          </cell>
        </row>
        <row r="136">
          <cell r="A136">
            <v>30000109</v>
          </cell>
          <cell r="B136" t="str">
            <v>ДИСПЛЕЙ ЖК JBM T541 15" TFT</v>
          </cell>
          <cell r="C136" t="str">
            <v>P&amp;E</v>
          </cell>
          <cell r="D136" t="str">
            <v>МП</v>
          </cell>
          <cell r="E136">
            <v>37653</v>
          </cell>
          <cell r="H136">
            <v>120</v>
          </cell>
          <cell r="I136">
            <v>8.3333333333333332E-3</v>
          </cell>
          <cell r="J136">
            <v>12968.55</v>
          </cell>
          <cell r="K136">
            <v>2377.5675000000001</v>
          </cell>
          <cell r="L136">
            <v>10590.982499999998</v>
          </cell>
          <cell r="O136">
            <v>1296.855</v>
          </cell>
          <cell r="Q136">
            <v>12968.55</v>
          </cell>
          <cell r="R136">
            <v>3674.4225000000001</v>
          </cell>
          <cell r="S136">
            <v>9294.1274999999987</v>
          </cell>
          <cell r="V136">
            <v>648.42750000000001</v>
          </cell>
          <cell r="X136">
            <v>12968.55</v>
          </cell>
          <cell r="Y136">
            <v>4322.8500000000004</v>
          </cell>
          <cell r="Z136">
            <v>8645.6999999999989</v>
          </cell>
        </row>
        <row r="137">
          <cell r="A137">
            <v>30000110</v>
          </cell>
          <cell r="B137" t="str">
            <v>ДИСПЛЕЙ ЖК JBM T541 15" TFT</v>
          </cell>
          <cell r="C137" t="str">
            <v>P&amp;E</v>
          </cell>
          <cell r="D137" t="str">
            <v>МП</v>
          </cell>
          <cell r="E137">
            <v>37653</v>
          </cell>
          <cell r="H137">
            <v>120</v>
          </cell>
          <cell r="I137">
            <v>8.3333333333333332E-3</v>
          </cell>
          <cell r="J137">
            <v>12968.55</v>
          </cell>
          <cell r="K137">
            <v>2377.5675000000001</v>
          </cell>
          <cell r="L137">
            <v>10590.982499999998</v>
          </cell>
          <cell r="O137">
            <v>1296.855</v>
          </cell>
          <cell r="Q137">
            <v>12968.55</v>
          </cell>
          <cell r="R137">
            <v>3674.4225000000001</v>
          </cell>
          <cell r="S137">
            <v>9294.1274999999987</v>
          </cell>
          <cell r="V137">
            <v>648.42750000000001</v>
          </cell>
          <cell r="X137">
            <v>12968.55</v>
          </cell>
          <cell r="Y137">
            <v>4322.8500000000004</v>
          </cell>
          <cell r="Z137">
            <v>8645.6999999999989</v>
          </cell>
        </row>
        <row r="138">
          <cell r="A138">
            <v>30000111</v>
          </cell>
          <cell r="B138" t="str">
            <v>ДИСПЛЕЙ ЖК JBM T541 15" TFT</v>
          </cell>
          <cell r="C138" t="str">
            <v>P&amp;E</v>
          </cell>
          <cell r="D138" t="str">
            <v>МП</v>
          </cell>
          <cell r="E138">
            <v>37653</v>
          </cell>
          <cell r="H138">
            <v>120</v>
          </cell>
          <cell r="I138">
            <v>8.3333333333333332E-3</v>
          </cell>
          <cell r="J138">
            <v>12968.55</v>
          </cell>
          <cell r="K138">
            <v>2377.5675000000001</v>
          </cell>
          <cell r="L138">
            <v>10590.982499999998</v>
          </cell>
          <cell r="O138">
            <v>1296.855</v>
          </cell>
          <cell r="Q138">
            <v>12968.55</v>
          </cell>
          <cell r="R138">
            <v>3674.4225000000001</v>
          </cell>
          <cell r="S138">
            <v>9294.1274999999987</v>
          </cell>
          <cell r="V138">
            <v>648.42750000000001</v>
          </cell>
          <cell r="X138">
            <v>12968.55</v>
          </cell>
          <cell r="Y138">
            <v>4322.8500000000004</v>
          </cell>
          <cell r="Z138">
            <v>8645.6999999999989</v>
          </cell>
        </row>
        <row r="139">
          <cell r="A139">
            <v>30000112</v>
          </cell>
          <cell r="B139" t="str">
            <v>ДИСПЛЕЙ ЖК JBM T541 15" TFT</v>
          </cell>
          <cell r="C139" t="str">
            <v>P&amp;E</v>
          </cell>
          <cell r="D139" t="str">
            <v>МП</v>
          </cell>
          <cell r="E139">
            <v>37653</v>
          </cell>
          <cell r="H139">
            <v>120</v>
          </cell>
          <cell r="I139">
            <v>8.3333333333333332E-3</v>
          </cell>
          <cell r="J139">
            <v>12968.55</v>
          </cell>
          <cell r="K139">
            <v>2377.5675000000001</v>
          </cell>
          <cell r="L139">
            <v>10590.982499999998</v>
          </cell>
          <cell r="O139">
            <v>1296.855</v>
          </cell>
          <cell r="Q139">
            <v>12968.55</v>
          </cell>
          <cell r="R139">
            <v>3674.4225000000001</v>
          </cell>
          <cell r="S139">
            <v>9294.1274999999987</v>
          </cell>
          <cell r="V139">
            <v>648.42750000000001</v>
          </cell>
          <cell r="X139">
            <v>12968.55</v>
          </cell>
          <cell r="Y139">
            <v>4322.8500000000004</v>
          </cell>
          <cell r="Z139">
            <v>8645.6999999999989</v>
          </cell>
        </row>
        <row r="140">
          <cell r="A140">
            <v>30000113</v>
          </cell>
          <cell r="B140" t="str">
            <v>ДИСПЛЕЙ ЖК JBM T541 15" TFT</v>
          </cell>
          <cell r="C140" t="str">
            <v>P&amp;E</v>
          </cell>
          <cell r="D140" t="str">
            <v>МП</v>
          </cell>
          <cell r="E140">
            <v>37653</v>
          </cell>
          <cell r="H140">
            <v>120</v>
          </cell>
          <cell r="I140">
            <v>8.3333333333333332E-3</v>
          </cell>
          <cell r="J140">
            <v>12968.55</v>
          </cell>
          <cell r="K140">
            <v>2377.5675000000001</v>
          </cell>
          <cell r="L140">
            <v>10590.982499999998</v>
          </cell>
          <cell r="O140">
            <v>1296.855</v>
          </cell>
          <cell r="Q140">
            <v>12968.55</v>
          </cell>
          <cell r="R140">
            <v>3674.4225000000001</v>
          </cell>
          <cell r="S140">
            <v>9294.1274999999987</v>
          </cell>
          <cell r="V140">
            <v>648.42750000000001</v>
          </cell>
          <cell r="X140">
            <v>12968.55</v>
          </cell>
          <cell r="Y140">
            <v>4322.8500000000004</v>
          </cell>
          <cell r="Z140">
            <v>8645.6999999999989</v>
          </cell>
        </row>
        <row r="141">
          <cell r="A141">
            <v>30000114</v>
          </cell>
          <cell r="B141" t="str">
            <v>ДИСПЛЕЙ ЖК JBM T541 15" TFT</v>
          </cell>
          <cell r="C141" t="str">
            <v>P&amp;E</v>
          </cell>
          <cell r="D141" t="str">
            <v>МП</v>
          </cell>
          <cell r="E141">
            <v>37653</v>
          </cell>
          <cell r="H141">
            <v>120</v>
          </cell>
          <cell r="I141">
            <v>8.3333333333333332E-3</v>
          </cell>
          <cell r="J141">
            <v>12968.55</v>
          </cell>
          <cell r="K141">
            <v>2377.5675000000001</v>
          </cell>
          <cell r="L141">
            <v>10590.982499999998</v>
          </cell>
          <cell r="O141">
            <v>1296.855</v>
          </cell>
          <cell r="Q141">
            <v>12968.55</v>
          </cell>
          <cell r="R141">
            <v>3674.4225000000001</v>
          </cell>
          <cell r="S141">
            <v>9294.1274999999987</v>
          </cell>
          <cell r="V141">
            <v>648.42750000000001</v>
          </cell>
          <cell r="X141">
            <v>12968.55</v>
          </cell>
          <cell r="Y141">
            <v>4322.8500000000004</v>
          </cell>
          <cell r="Z141">
            <v>8645.6999999999989</v>
          </cell>
        </row>
        <row r="142">
          <cell r="A142">
            <v>30000115</v>
          </cell>
          <cell r="B142" t="str">
            <v>ДИСПЛЕЙ ЖК JBM T541 15" TFT</v>
          </cell>
          <cell r="C142" t="str">
            <v>P&amp;E</v>
          </cell>
          <cell r="D142" t="str">
            <v>МП</v>
          </cell>
          <cell r="E142">
            <v>37653</v>
          </cell>
          <cell r="H142">
            <v>120</v>
          </cell>
          <cell r="I142">
            <v>8.3333333333333332E-3</v>
          </cell>
          <cell r="J142">
            <v>12968.55</v>
          </cell>
          <cell r="K142">
            <v>2377.5675000000001</v>
          </cell>
          <cell r="L142">
            <v>10590.982499999998</v>
          </cell>
          <cell r="O142">
            <v>1296.855</v>
          </cell>
          <cell r="Q142">
            <v>12968.55</v>
          </cell>
          <cell r="R142">
            <v>3674.4225000000001</v>
          </cell>
          <cell r="S142">
            <v>9294.1274999999987</v>
          </cell>
          <cell r="V142">
            <v>648.42750000000001</v>
          </cell>
          <cell r="X142">
            <v>12968.55</v>
          </cell>
          <cell r="Y142">
            <v>4322.8500000000004</v>
          </cell>
          <cell r="Z142">
            <v>8645.6999999999989</v>
          </cell>
        </row>
        <row r="143">
          <cell r="A143">
            <v>30000116</v>
          </cell>
          <cell r="B143" t="str">
            <v>ДИСПЛЕЙ ЖК JBM T541 15" TFT</v>
          </cell>
          <cell r="C143" t="str">
            <v>P&amp;E</v>
          </cell>
          <cell r="D143" t="str">
            <v>МП</v>
          </cell>
          <cell r="E143">
            <v>37653</v>
          </cell>
          <cell r="H143">
            <v>120</v>
          </cell>
          <cell r="I143">
            <v>8.3333333333333332E-3</v>
          </cell>
          <cell r="J143">
            <v>12968.55</v>
          </cell>
          <cell r="K143">
            <v>2377.5675000000001</v>
          </cell>
          <cell r="L143">
            <v>10590.982499999998</v>
          </cell>
          <cell r="O143">
            <v>1296.855</v>
          </cell>
          <cell r="Q143">
            <v>12968.55</v>
          </cell>
          <cell r="R143">
            <v>3674.4225000000001</v>
          </cell>
          <cell r="S143">
            <v>9294.1274999999987</v>
          </cell>
          <cell r="V143">
            <v>648.42750000000001</v>
          </cell>
          <cell r="X143">
            <v>12968.55</v>
          </cell>
          <cell r="Y143">
            <v>4322.8500000000004</v>
          </cell>
          <cell r="Z143">
            <v>8645.6999999999989</v>
          </cell>
        </row>
        <row r="144">
          <cell r="A144">
            <v>30000117</v>
          </cell>
          <cell r="B144" t="str">
            <v>ДИСПЛЕЙ ЖК JBM T541 15" TFT</v>
          </cell>
          <cell r="C144" t="str">
            <v>P&amp;E</v>
          </cell>
          <cell r="D144" t="str">
            <v>МП</v>
          </cell>
          <cell r="E144">
            <v>37653</v>
          </cell>
          <cell r="H144">
            <v>120</v>
          </cell>
          <cell r="I144">
            <v>8.3333333333333332E-3</v>
          </cell>
          <cell r="J144">
            <v>12968.55</v>
          </cell>
          <cell r="K144">
            <v>2377.5675000000001</v>
          </cell>
          <cell r="L144">
            <v>10590.982499999998</v>
          </cell>
          <cell r="O144">
            <v>1296.855</v>
          </cell>
          <cell r="Q144">
            <v>12968.55</v>
          </cell>
          <cell r="R144">
            <v>3674.4225000000001</v>
          </cell>
          <cell r="S144">
            <v>9294.1274999999987</v>
          </cell>
          <cell r="V144">
            <v>648.42750000000001</v>
          </cell>
          <cell r="X144">
            <v>12968.55</v>
          </cell>
          <cell r="Y144">
            <v>4322.8500000000004</v>
          </cell>
          <cell r="Z144">
            <v>8645.6999999999989</v>
          </cell>
        </row>
        <row r="145">
          <cell r="A145">
            <v>30000118</v>
          </cell>
          <cell r="B145" t="str">
            <v>ДИСПЛЕЙ ЖК JBM T541 15" TFT</v>
          </cell>
          <cell r="C145" t="str">
            <v>P&amp;E</v>
          </cell>
          <cell r="D145" t="str">
            <v>МП</v>
          </cell>
          <cell r="E145">
            <v>37653</v>
          </cell>
          <cell r="H145">
            <v>120</v>
          </cell>
          <cell r="I145">
            <v>8.3333333333333332E-3</v>
          </cell>
          <cell r="J145">
            <v>12968.55</v>
          </cell>
          <cell r="K145">
            <v>2377.5675000000001</v>
          </cell>
          <cell r="L145">
            <v>10590.982499999998</v>
          </cell>
          <cell r="O145">
            <v>1296.855</v>
          </cell>
          <cell r="Q145">
            <v>12968.55</v>
          </cell>
          <cell r="R145">
            <v>3674.4225000000001</v>
          </cell>
          <cell r="S145">
            <v>9294.1274999999987</v>
          </cell>
          <cell r="V145">
            <v>648.42750000000001</v>
          </cell>
          <cell r="X145">
            <v>12968.55</v>
          </cell>
          <cell r="Y145">
            <v>4322.8500000000004</v>
          </cell>
          <cell r="Z145">
            <v>8645.6999999999989</v>
          </cell>
        </row>
        <row r="146">
          <cell r="A146">
            <v>30000119</v>
          </cell>
          <cell r="B146" t="str">
            <v>ДИСПЛЕЙ ЖК JBM T541 15" TFT</v>
          </cell>
          <cell r="C146" t="str">
            <v>P&amp;E</v>
          </cell>
          <cell r="D146" t="str">
            <v>МП</v>
          </cell>
          <cell r="E146">
            <v>37653</v>
          </cell>
          <cell r="H146">
            <v>120</v>
          </cell>
          <cell r="I146">
            <v>8.3333333333333332E-3</v>
          </cell>
          <cell r="J146">
            <v>12968.55</v>
          </cell>
          <cell r="K146">
            <v>2377.5675000000001</v>
          </cell>
          <cell r="L146">
            <v>10590.982499999998</v>
          </cell>
          <cell r="O146">
            <v>1296.855</v>
          </cell>
          <cell r="Q146">
            <v>12968.55</v>
          </cell>
          <cell r="R146">
            <v>3674.4225000000001</v>
          </cell>
          <cell r="S146">
            <v>9294.1274999999987</v>
          </cell>
          <cell r="V146">
            <v>648.42750000000001</v>
          </cell>
          <cell r="X146">
            <v>12968.55</v>
          </cell>
          <cell r="Y146">
            <v>4322.8500000000004</v>
          </cell>
          <cell r="Z146">
            <v>8645.6999999999989</v>
          </cell>
        </row>
        <row r="147">
          <cell r="A147">
            <v>30000120</v>
          </cell>
          <cell r="B147" t="str">
            <v>ДИСПЛЕЙ ЖК JBM T541 15" TFT</v>
          </cell>
          <cell r="C147" t="str">
            <v>P&amp;E</v>
          </cell>
          <cell r="D147" t="str">
            <v>МП</v>
          </cell>
          <cell r="E147">
            <v>37653</v>
          </cell>
          <cell r="H147">
            <v>120</v>
          </cell>
          <cell r="I147">
            <v>8.3333333333333332E-3</v>
          </cell>
          <cell r="J147">
            <v>12968.55</v>
          </cell>
          <cell r="K147">
            <v>2377.5675000000001</v>
          </cell>
          <cell r="L147">
            <v>10590.982499999998</v>
          </cell>
          <cell r="O147">
            <v>1296.855</v>
          </cell>
          <cell r="Q147">
            <v>12968.55</v>
          </cell>
          <cell r="R147">
            <v>3674.4225000000001</v>
          </cell>
          <cell r="S147">
            <v>9294.1274999999987</v>
          </cell>
          <cell r="V147">
            <v>648.42750000000001</v>
          </cell>
          <cell r="X147">
            <v>12968.55</v>
          </cell>
          <cell r="Y147">
            <v>4322.8500000000004</v>
          </cell>
          <cell r="Z147">
            <v>8645.6999999999989</v>
          </cell>
        </row>
        <row r="148">
          <cell r="A148">
            <v>30000121</v>
          </cell>
          <cell r="B148" t="str">
            <v>ДИСПЛЕЙ ЖК JBM T541 15" TFT</v>
          </cell>
          <cell r="C148" t="str">
            <v>P&amp;E</v>
          </cell>
          <cell r="D148" t="str">
            <v>МП</v>
          </cell>
          <cell r="E148">
            <v>37653</v>
          </cell>
          <cell r="H148">
            <v>120</v>
          </cell>
          <cell r="I148">
            <v>8.3333333333333332E-3</v>
          </cell>
          <cell r="J148">
            <v>12968.55</v>
          </cell>
          <cell r="K148">
            <v>2377.5675000000001</v>
          </cell>
          <cell r="L148">
            <v>10590.982499999998</v>
          </cell>
          <cell r="O148">
            <v>1296.855</v>
          </cell>
          <cell r="Q148">
            <v>12968.55</v>
          </cell>
          <cell r="R148">
            <v>3674.4225000000001</v>
          </cell>
          <cell r="S148">
            <v>9294.1274999999987</v>
          </cell>
          <cell r="V148">
            <v>648.42750000000001</v>
          </cell>
          <cell r="X148">
            <v>12968.55</v>
          </cell>
          <cell r="Y148">
            <v>4322.8500000000004</v>
          </cell>
          <cell r="Z148">
            <v>8645.6999999999989</v>
          </cell>
        </row>
        <row r="149">
          <cell r="A149">
            <v>30000122</v>
          </cell>
          <cell r="B149" t="str">
            <v>ДИСПЛЕЙ ЖК JBM T541 15" TFT</v>
          </cell>
          <cell r="C149" t="str">
            <v>P&amp;E</v>
          </cell>
          <cell r="D149" t="str">
            <v>МП</v>
          </cell>
          <cell r="E149">
            <v>37653</v>
          </cell>
          <cell r="H149">
            <v>120</v>
          </cell>
          <cell r="I149">
            <v>8.3333333333333332E-3</v>
          </cell>
          <cell r="J149">
            <v>12968.55</v>
          </cell>
          <cell r="K149">
            <v>2377.5675000000001</v>
          </cell>
          <cell r="L149">
            <v>10590.982499999998</v>
          </cell>
          <cell r="O149">
            <v>1296.855</v>
          </cell>
          <cell r="Q149">
            <v>12968.55</v>
          </cell>
          <cell r="R149">
            <v>3674.4225000000001</v>
          </cell>
          <cell r="S149">
            <v>9294.1274999999987</v>
          </cell>
          <cell r="V149">
            <v>648.42750000000001</v>
          </cell>
          <cell r="X149">
            <v>12968.55</v>
          </cell>
          <cell r="Y149">
            <v>4322.8500000000004</v>
          </cell>
          <cell r="Z149">
            <v>8645.6999999999989</v>
          </cell>
        </row>
        <row r="150">
          <cell r="A150">
            <v>30000123</v>
          </cell>
          <cell r="B150" t="str">
            <v>ДИСПЛЕЙ ЖК JBM T541 15" TFT</v>
          </cell>
          <cell r="C150" t="str">
            <v>P&amp;E</v>
          </cell>
          <cell r="D150" t="str">
            <v>МП</v>
          </cell>
          <cell r="E150">
            <v>37653</v>
          </cell>
          <cell r="H150">
            <v>120</v>
          </cell>
          <cell r="I150">
            <v>8.3333333333333332E-3</v>
          </cell>
          <cell r="J150">
            <v>12968.55</v>
          </cell>
          <cell r="K150">
            <v>2377.5675000000001</v>
          </cell>
          <cell r="L150">
            <v>10590.982499999998</v>
          </cell>
          <cell r="O150">
            <v>1296.855</v>
          </cell>
          <cell r="Q150">
            <v>12968.55</v>
          </cell>
          <cell r="R150">
            <v>3674.4225000000001</v>
          </cell>
          <cell r="S150">
            <v>9294.1274999999987</v>
          </cell>
          <cell r="V150">
            <v>648.42750000000001</v>
          </cell>
          <cell r="X150">
            <v>12968.55</v>
          </cell>
          <cell r="Y150">
            <v>4322.8500000000004</v>
          </cell>
          <cell r="Z150">
            <v>8645.6999999999989</v>
          </cell>
        </row>
        <row r="151">
          <cell r="A151">
            <v>30000124</v>
          </cell>
          <cell r="B151" t="str">
            <v>ДИСПЛЕЙ ЖК JBM T541 15" TFT</v>
          </cell>
          <cell r="C151" t="str">
            <v>P&amp;E</v>
          </cell>
          <cell r="D151" t="str">
            <v>МП</v>
          </cell>
          <cell r="E151">
            <v>37653</v>
          </cell>
          <cell r="H151">
            <v>120</v>
          </cell>
          <cell r="I151">
            <v>8.3333333333333332E-3</v>
          </cell>
          <cell r="J151">
            <v>12968.55</v>
          </cell>
          <cell r="K151">
            <v>2377.5675000000001</v>
          </cell>
          <cell r="L151">
            <v>10590.982499999998</v>
          </cell>
          <cell r="O151">
            <v>1296.855</v>
          </cell>
          <cell r="Q151">
            <v>12968.55</v>
          </cell>
          <cell r="R151">
            <v>3674.4225000000001</v>
          </cell>
          <cell r="S151">
            <v>9294.1274999999987</v>
          </cell>
          <cell r="V151">
            <v>648.42750000000001</v>
          </cell>
          <cell r="X151">
            <v>12968.55</v>
          </cell>
          <cell r="Y151">
            <v>4322.8500000000004</v>
          </cell>
          <cell r="Z151">
            <v>8645.6999999999989</v>
          </cell>
        </row>
        <row r="152">
          <cell r="A152">
            <v>30000125</v>
          </cell>
          <cell r="B152" t="str">
            <v>ДИСПЛЕЙ ЖК JBM T541 15" TFT</v>
          </cell>
          <cell r="C152" t="str">
            <v>P&amp;E</v>
          </cell>
          <cell r="D152" t="str">
            <v>МП</v>
          </cell>
          <cell r="E152">
            <v>37653</v>
          </cell>
          <cell r="H152">
            <v>120</v>
          </cell>
          <cell r="I152">
            <v>8.3333333333333332E-3</v>
          </cell>
          <cell r="J152">
            <v>12968.55</v>
          </cell>
          <cell r="K152">
            <v>2377.5675000000001</v>
          </cell>
          <cell r="L152">
            <v>10590.982499999998</v>
          </cell>
          <cell r="O152">
            <v>1296.855</v>
          </cell>
          <cell r="Q152">
            <v>12968.55</v>
          </cell>
          <cell r="R152">
            <v>3674.4225000000001</v>
          </cell>
          <cell r="S152">
            <v>9294.1274999999987</v>
          </cell>
          <cell r="V152">
            <v>648.42750000000001</v>
          </cell>
          <cell r="X152">
            <v>12968.55</v>
          </cell>
          <cell r="Y152">
            <v>4322.8500000000004</v>
          </cell>
          <cell r="Z152">
            <v>8645.6999999999989</v>
          </cell>
        </row>
        <row r="153">
          <cell r="A153">
            <v>30000126</v>
          </cell>
          <cell r="B153" t="str">
            <v>ДИСПЛЕЙ ЖК JBM T541 15" TFT</v>
          </cell>
          <cell r="C153" t="str">
            <v>P&amp;E</v>
          </cell>
          <cell r="D153" t="str">
            <v>МП</v>
          </cell>
          <cell r="E153">
            <v>37653</v>
          </cell>
          <cell r="H153">
            <v>120</v>
          </cell>
          <cell r="I153">
            <v>8.3333333333333332E-3</v>
          </cell>
          <cell r="J153">
            <v>12968.55</v>
          </cell>
          <cell r="K153">
            <v>2377.5675000000001</v>
          </cell>
          <cell r="L153">
            <v>10590.982499999998</v>
          </cell>
          <cell r="O153">
            <v>1296.855</v>
          </cell>
          <cell r="Q153">
            <v>12968.55</v>
          </cell>
          <cell r="R153">
            <v>3674.4225000000001</v>
          </cell>
          <cell r="S153">
            <v>9294.1274999999987</v>
          </cell>
          <cell r="V153">
            <v>648.42750000000001</v>
          </cell>
          <cell r="X153">
            <v>12968.55</v>
          </cell>
          <cell r="Y153">
            <v>4322.8500000000004</v>
          </cell>
          <cell r="Z153">
            <v>8645.6999999999989</v>
          </cell>
        </row>
        <row r="154">
          <cell r="A154">
            <v>30000127</v>
          </cell>
          <cell r="B154" t="str">
            <v>ДИСПЛЕЙ ЖК IBM T860 18"TFT</v>
          </cell>
          <cell r="C154" t="str">
            <v>P&amp;E</v>
          </cell>
          <cell r="D154" t="str">
            <v>МП</v>
          </cell>
          <cell r="E154">
            <v>37653</v>
          </cell>
          <cell r="H154">
            <v>120</v>
          </cell>
          <cell r="I154">
            <v>8.3333333333333332E-3</v>
          </cell>
          <cell r="J154">
            <v>27877.5</v>
          </cell>
          <cell r="K154">
            <v>5110.875</v>
          </cell>
          <cell r="L154">
            <v>22766.625</v>
          </cell>
          <cell r="O154">
            <v>2787.75</v>
          </cell>
          <cell r="Q154">
            <v>27877.5</v>
          </cell>
          <cell r="R154">
            <v>7898.625</v>
          </cell>
          <cell r="S154">
            <v>19978.875</v>
          </cell>
          <cell r="V154">
            <v>1393.875</v>
          </cell>
          <cell r="X154">
            <v>27877.5</v>
          </cell>
          <cell r="Y154">
            <v>9292.5</v>
          </cell>
          <cell r="Z154">
            <v>18585</v>
          </cell>
        </row>
        <row r="155">
          <cell r="A155">
            <v>30000128</v>
          </cell>
          <cell r="B155" t="str">
            <v>ДИСПЛЕЙ ЖК IBM T860 18"TFT</v>
          </cell>
          <cell r="C155" t="str">
            <v>P&amp;E</v>
          </cell>
          <cell r="D155" t="str">
            <v>МП</v>
          </cell>
          <cell r="E155">
            <v>37653</v>
          </cell>
          <cell r="H155">
            <v>120</v>
          </cell>
          <cell r="I155">
            <v>8.3333333333333332E-3</v>
          </cell>
          <cell r="J155">
            <v>27877.5</v>
          </cell>
          <cell r="K155">
            <v>5110.875</v>
          </cell>
          <cell r="L155">
            <v>22766.625</v>
          </cell>
          <cell r="O155">
            <v>2787.75</v>
          </cell>
          <cell r="Q155">
            <v>27877.5</v>
          </cell>
          <cell r="R155">
            <v>7898.625</v>
          </cell>
          <cell r="S155">
            <v>19978.875</v>
          </cell>
          <cell r="V155">
            <v>1393.875</v>
          </cell>
          <cell r="X155">
            <v>27877.5</v>
          </cell>
          <cell r="Y155">
            <v>9292.5</v>
          </cell>
          <cell r="Z155">
            <v>18585</v>
          </cell>
        </row>
        <row r="156">
          <cell r="A156">
            <v>30000129</v>
          </cell>
          <cell r="B156" t="str">
            <v>ДИСПЛЕЙ ЖК IBM T860 18"TFT</v>
          </cell>
          <cell r="C156" t="str">
            <v>P&amp;E</v>
          </cell>
          <cell r="D156" t="str">
            <v>МП</v>
          </cell>
          <cell r="E156">
            <v>37653</v>
          </cell>
          <cell r="H156">
            <v>120</v>
          </cell>
          <cell r="I156">
            <v>8.3333333333333332E-3</v>
          </cell>
          <cell r="J156">
            <v>27877.5</v>
          </cell>
          <cell r="K156">
            <v>5110.875</v>
          </cell>
          <cell r="L156">
            <v>22766.625</v>
          </cell>
          <cell r="O156">
            <v>2787.75</v>
          </cell>
          <cell r="Q156">
            <v>27877.5</v>
          </cell>
          <cell r="R156">
            <v>7898.625</v>
          </cell>
          <cell r="S156">
            <v>19978.875</v>
          </cell>
          <cell r="V156">
            <v>1393.875</v>
          </cell>
          <cell r="X156">
            <v>27877.5</v>
          </cell>
          <cell r="Y156">
            <v>9292.5</v>
          </cell>
          <cell r="Z156">
            <v>18585</v>
          </cell>
        </row>
        <row r="157">
          <cell r="A157">
            <v>30000130</v>
          </cell>
          <cell r="B157" t="str">
            <v>ДИСПЛЕЙ ЖК IBM T860 18"TFT</v>
          </cell>
          <cell r="C157" t="str">
            <v>P&amp;E</v>
          </cell>
          <cell r="D157" t="str">
            <v>МП</v>
          </cell>
          <cell r="E157">
            <v>37653</v>
          </cell>
          <cell r="H157">
            <v>120</v>
          </cell>
          <cell r="I157">
            <v>8.3333333333333332E-3</v>
          </cell>
          <cell r="J157">
            <v>27877.5</v>
          </cell>
          <cell r="K157">
            <v>5110.875</v>
          </cell>
          <cell r="L157">
            <v>22766.625</v>
          </cell>
          <cell r="O157">
            <v>2787.75</v>
          </cell>
          <cell r="Q157">
            <v>27877.5</v>
          </cell>
          <cell r="R157">
            <v>7898.625</v>
          </cell>
          <cell r="S157">
            <v>19978.875</v>
          </cell>
          <cell r="V157">
            <v>1393.875</v>
          </cell>
          <cell r="X157">
            <v>27877.5</v>
          </cell>
          <cell r="Y157">
            <v>9292.5</v>
          </cell>
          <cell r="Z157">
            <v>18585</v>
          </cell>
        </row>
        <row r="158">
          <cell r="A158">
            <v>30000131</v>
          </cell>
          <cell r="B158" t="str">
            <v>ДИСПЛЕЙ ЖК IBM T860 18"TFT</v>
          </cell>
          <cell r="C158" t="str">
            <v>P&amp;E</v>
          </cell>
          <cell r="D158" t="str">
            <v>МП</v>
          </cell>
          <cell r="E158">
            <v>37653</v>
          </cell>
          <cell r="H158">
            <v>120</v>
          </cell>
          <cell r="I158">
            <v>8.3333333333333332E-3</v>
          </cell>
          <cell r="J158">
            <v>27877.5</v>
          </cell>
          <cell r="K158">
            <v>5110.875</v>
          </cell>
          <cell r="L158">
            <v>22766.625</v>
          </cell>
          <cell r="O158">
            <v>2787.75</v>
          </cell>
          <cell r="Q158">
            <v>27877.5</v>
          </cell>
          <cell r="R158">
            <v>7898.625</v>
          </cell>
          <cell r="S158">
            <v>19978.875</v>
          </cell>
          <cell r="V158">
            <v>1393.875</v>
          </cell>
          <cell r="X158">
            <v>27877.5</v>
          </cell>
          <cell r="Y158">
            <v>9292.5</v>
          </cell>
          <cell r="Z158">
            <v>18585</v>
          </cell>
        </row>
        <row r="159">
          <cell r="A159">
            <v>30000132</v>
          </cell>
          <cell r="B159" t="str">
            <v>ДИСПЛЕЙ ЖК IBM T860 18"TFT</v>
          </cell>
          <cell r="C159" t="str">
            <v>P&amp;E</v>
          </cell>
          <cell r="D159" t="str">
            <v>МП</v>
          </cell>
          <cell r="E159">
            <v>37653</v>
          </cell>
          <cell r="H159">
            <v>120</v>
          </cell>
          <cell r="I159">
            <v>8.3333333333333332E-3</v>
          </cell>
          <cell r="J159">
            <v>27877.5</v>
          </cell>
          <cell r="K159">
            <v>5110.875</v>
          </cell>
          <cell r="L159">
            <v>22766.625</v>
          </cell>
          <cell r="O159">
            <v>2787.75</v>
          </cell>
          <cell r="Q159">
            <v>27877.5</v>
          </cell>
          <cell r="R159">
            <v>7898.625</v>
          </cell>
          <cell r="S159">
            <v>19978.875</v>
          </cell>
          <cell r="V159">
            <v>1393.875</v>
          </cell>
          <cell r="X159">
            <v>27877.5</v>
          </cell>
          <cell r="Y159">
            <v>9292.5</v>
          </cell>
          <cell r="Z159">
            <v>18585</v>
          </cell>
        </row>
        <row r="160">
          <cell r="A160">
            <v>30000133</v>
          </cell>
          <cell r="B160" t="str">
            <v>ДИСПЛЕЙ ЖК IBM T860 18"TFT</v>
          </cell>
          <cell r="C160" t="str">
            <v>P&amp;E</v>
          </cell>
          <cell r="D160" t="str">
            <v>МП</v>
          </cell>
          <cell r="E160">
            <v>37653</v>
          </cell>
          <cell r="H160">
            <v>120</v>
          </cell>
          <cell r="I160">
            <v>8.3333333333333332E-3</v>
          </cell>
          <cell r="J160">
            <v>27877.5</v>
          </cell>
          <cell r="K160">
            <v>5110.875</v>
          </cell>
          <cell r="L160">
            <v>22766.625</v>
          </cell>
          <cell r="O160">
            <v>2787.75</v>
          </cell>
          <cell r="Q160">
            <v>27877.5</v>
          </cell>
          <cell r="R160">
            <v>7898.625</v>
          </cell>
          <cell r="S160">
            <v>19978.875</v>
          </cell>
          <cell r="V160">
            <v>1393.875</v>
          </cell>
          <cell r="X160">
            <v>27877.5</v>
          </cell>
          <cell r="Y160">
            <v>9292.5</v>
          </cell>
          <cell r="Z160">
            <v>18585</v>
          </cell>
        </row>
        <row r="161">
          <cell r="A161">
            <v>30000134</v>
          </cell>
          <cell r="B161" t="str">
            <v>КОМПЬЮТЕР ПОРТАТИВНЫЙ IBM TP T23 C СУМКОЙ ДЛЯ КОМПЬЮТЕРА</v>
          </cell>
          <cell r="C161" t="str">
            <v>P&amp;E</v>
          </cell>
          <cell r="D161" t="str">
            <v>МП</v>
          </cell>
          <cell r="E161">
            <v>37681</v>
          </cell>
          <cell r="H161">
            <v>120</v>
          </cell>
          <cell r="I161">
            <v>8.3333333333333332E-3</v>
          </cell>
          <cell r="J161">
            <v>61775</v>
          </cell>
          <cell r="K161">
            <v>10810.625</v>
          </cell>
          <cell r="L161">
            <v>50964.375</v>
          </cell>
          <cell r="O161">
            <v>6177.5</v>
          </cell>
          <cell r="Q161">
            <v>61775</v>
          </cell>
          <cell r="R161">
            <v>16988.125</v>
          </cell>
          <cell r="S161">
            <v>44786.875</v>
          </cell>
          <cell r="V161">
            <v>3088.75</v>
          </cell>
          <cell r="X161">
            <v>61775</v>
          </cell>
          <cell r="Y161">
            <v>20076.875</v>
          </cell>
          <cell r="Z161">
            <v>41698.125</v>
          </cell>
        </row>
        <row r="162">
          <cell r="A162">
            <v>30000135</v>
          </cell>
          <cell r="B162" t="str">
            <v>ТЕЛЕВИЗОР С ВИДЕОМАГНИТОФОНОМ "SAMSUNG" 5370</v>
          </cell>
          <cell r="C162" t="str">
            <v>Other</v>
          </cell>
          <cell r="D162" t="str">
            <v>МП</v>
          </cell>
          <cell r="E162">
            <v>36586</v>
          </cell>
          <cell r="H162">
            <v>132</v>
          </cell>
          <cell r="I162">
            <v>7.575757575757576E-3</v>
          </cell>
          <cell r="J162">
            <v>3068.8953703343182</v>
          </cell>
          <cell r="K162">
            <v>1397.640872742475</v>
          </cell>
          <cell r="L162">
            <v>1671.2544975918431</v>
          </cell>
          <cell r="O162">
            <v>278.99048821221072</v>
          </cell>
          <cell r="Q162">
            <v>3068.8953703343182</v>
          </cell>
          <cell r="R162">
            <v>1676.6313609546858</v>
          </cell>
          <cell r="S162">
            <v>1392.2640093796324</v>
          </cell>
          <cell r="V162">
            <v>139.49524410610536</v>
          </cell>
          <cell r="X162">
            <v>3068.8953703343182</v>
          </cell>
          <cell r="Y162">
            <v>1816.126605060791</v>
          </cell>
          <cell r="Z162">
            <v>1252.7687652735272</v>
          </cell>
        </row>
        <row r="163">
          <cell r="A163">
            <v>30000136</v>
          </cell>
          <cell r="B163" t="str">
            <v>АКУСТИЧЕСКАЯ КОЛОНКА</v>
          </cell>
          <cell r="C163" t="str">
            <v>Other</v>
          </cell>
          <cell r="D163" t="str">
            <v>МП</v>
          </cell>
          <cell r="E163">
            <v>37894</v>
          </cell>
          <cell r="H163">
            <v>60</v>
          </cell>
          <cell r="I163">
            <v>1.6666666666666666E-2</v>
          </cell>
          <cell r="J163">
            <v>59031.67</v>
          </cell>
          <cell r="K163">
            <v>14757.9175</v>
          </cell>
          <cell r="L163">
            <v>44273.752500000002</v>
          </cell>
          <cell r="O163">
            <v>11806.334000000001</v>
          </cell>
          <cell r="Q163">
            <v>59031.67</v>
          </cell>
          <cell r="R163">
            <v>26564.251499999998</v>
          </cell>
          <cell r="S163">
            <v>32467.4185</v>
          </cell>
          <cell r="V163">
            <v>5903.1670000000004</v>
          </cell>
          <cell r="X163">
            <v>59031.67</v>
          </cell>
          <cell r="Y163">
            <v>32467.4185</v>
          </cell>
          <cell r="Z163">
            <v>26564.251499999998</v>
          </cell>
        </row>
        <row r="164">
          <cell r="A164">
            <v>30000137</v>
          </cell>
          <cell r="B164" t="str">
            <v>ЦЕНТР МНОГОФУНКЦИОНАЛЬНЫЙ BROZER MFC-4800</v>
          </cell>
          <cell r="C164" t="str">
            <v>P&amp;E</v>
          </cell>
          <cell r="D164" t="str">
            <v>МП</v>
          </cell>
          <cell r="E164">
            <v>37894</v>
          </cell>
          <cell r="H164">
            <v>120</v>
          </cell>
          <cell r="I164">
            <v>8.3333333333333332E-3</v>
          </cell>
          <cell r="J164">
            <v>12304</v>
          </cell>
          <cell r="K164">
            <v>1538</v>
          </cell>
          <cell r="L164">
            <v>10766</v>
          </cell>
          <cell r="O164">
            <v>1230.4000000000001</v>
          </cell>
          <cell r="Q164">
            <v>12304</v>
          </cell>
          <cell r="R164">
            <v>2768.4</v>
          </cell>
          <cell r="S164">
            <v>9535.6</v>
          </cell>
          <cell r="V164">
            <v>615.20000000000005</v>
          </cell>
          <cell r="X164">
            <v>12304</v>
          </cell>
          <cell r="Y164">
            <v>3383.6000000000004</v>
          </cell>
          <cell r="Z164">
            <v>8920.4</v>
          </cell>
        </row>
        <row r="165">
          <cell r="A165">
            <v>30000138</v>
          </cell>
          <cell r="B165" t="str">
            <v>ЦЕНТР МНОГОФУНКЦИОНАЛЬНЫЙ BROZER MFC-4800</v>
          </cell>
          <cell r="C165" t="str">
            <v>P&amp;E</v>
          </cell>
          <cell r="D165" t="str">
            <v>МП</v>
          </cell>
          <cell r="E165">
            <v>37894</v>
          </cell>
          <cell r="H165">
            <v>120</v>
          </cell>
          <cell r="I165">
            <v>8.3333333333333332E-3</v>
          </cell>
          <cell r="J165">
            <v>12304</v>
          </cell>
          <cell r="K165">
            <v>1538</v>
          </cell>
          <cell r="L165">
            <v>10766</v>
          </cell>
          <cell r="O165">
            <v>1230.4000000000001</v>
          </cell>
          <cell r="Q165">
            <v>12304</v>
          </cell>
          <cell r="R165">
            <v>2768.4</v>
          </cell>
          <cell r="S165">
            <v>9535.6</v>
          </cell>
          <cell r="V165">
            <v>615.20000000000005</v>
          </cell>
          <cell r="X165">
            <v>12304</v>
          </cell>
          <cell r="Y165">
            <v>3383.6000000000004</v>
          </cell>
          <cell r="Z165">
            <v>8920.4</v>
          </cell>
        </row>
        <row r="166">
          <cell r="A166">
            <v>30000139</v>
          </cell>
          <cell r="B166" t="str">
            <v>АКУСТИЧЕСКАЯ КОЛОНКА</v>
          </cell>
          <cell r="C166" t="str">
            <v>Other</v>
          </cell>
          <cell r="D166" t="str">
            <v>МП</v>
          </cell>
          <cell r="E166">
            <v>37894</v>
          </cell>
          <cell r="H166">
            <v>60</v>
          </cell>
          <cell r="I166">
            <v>1.6666666666666666E-2</v>
          </cell>
          <cell r="J166">
            <v>47460</v>
          </cell>
          <cell r="K166">
            <v>11865</v>
          </cell>
          <cell r="L166">
            <v>35595</v>
          </cell>
          <cell r="O166">
            <v>9492</v>
          </cell>
          <cell r="Q166">
            <v>47460</v>
          </cell>
          <cell r="R166">
            <v>21357</v>
          </cell>
          <cell r="S166">
            <v>26103</v>
          </cell>
          <cell r="V166">
            <v>4746</v>
          </cell>
          <cell r="X166">
            <v>47460</v>
          </cell>
          <cell r="Y166">
            <v>26103</v>
          </cell>
          <cell r="Z166">
            <v>21357</v>
          </cell>
        </row>
        <row r="167">
          <cell r="A167">
            <v>30000140</v>
          </cell>
          <cell r="B167" t="str">
            <v>ЦЕНТР МНОГОФУНКЦИОНАЛЬНЫЙ BROZER MFC-4800</v>
          </cell>
          <cell r="C167" t="str">
            <v>P&amp;E</v>
          </cell>
          <cell r="D167" t="str">
            <v>МП</v>
          </cell>
          <cell r="E167">
            <v>37894</v>
          </cell>
          <cell r="H167">
            <v>120</v>
          </cell>
          <cell r="I167">
            <v>8.3333333333333332E-3</v>
          </cell>
          <cell r="J167">
            <v>12304</v>
          </cell>
          <cell r="K167">
            <v>1538</v>
          </cell>
          <cell r="L167">
            <v>10766</v>
          </cell>
          <cell r="O167">
            <v>1230.4000000000001</v>
          </cell>
          <cell r="Q167">
            <v>12304</v>
          </cell>
          <cell r="R167">
            <v>2768.4</v>
          </cell>
          <cell r="S167">
            <v>9535.6</v>
          </cell>
          <cell r="V167">
            <v>615.20000000000005</v>
          </cell>
          <cell r="X167">
            <v>12304</v>
          </cell>
          <cell r="Y167">
            <v>3383.6000000000004</v>
          </cell>
          <cell r="Z167">
            <v>8920.4</v>
          </cell>
        </row>
        <row r="168">
          <cell r="A168">
            <v>30000141</v>
          </cell>
          <cell r="B168" t="str">
            <v>АКУСТИЧЕСКАЯ КОЛОНКА</v>
          </cell>
          <cell r="C168" t="str">
            <v>Other</v>
          </cell>
          <cell r="D168" t="str">
            <v>МП</v>
          </cell>
          <cell r="E168">
            <v>37894</v>
          </cell>
          <cell r="H168">
            <v>60</v>
          </cell>
          <cell r="I168">
            <v>1.6666666666666666E-2</v>
          </cell>
          <cell r="J168">
            <v>47460</v>
          </cell>
          <cell r="K168">
            <v>11865</v>
          </cell>
          <cell r="L168">
            <v>35595</v>
          </cell>
          <cell r="O168">
            <v>9492</v>
          </cell>
          <cell r="Q168">
            <v>47460</v>
          </cell>
          <cell r="R168">
            <v>21357</v>
          </cell>
          <cell r="S168">
            <v>26103</v>
          </cell>
          <cell r="V168">
            <v>4746</v>
          </cell>
          <cell r="X168">
            <v>47460</v>
          </cell>
          <cell r="Y168">
            <v>26103</v>
          </cell>
          <cell r="Z168">
            <v>21357</v>
          </cell>
        </row>
        <row r="169">
          <cell r="A169">
            <v>30000142</v>
          </cell>
          <cell r="B169" t="str">
            <v>СЕРВЕР  JBM*345</v>
          </cell>
          <cell r="C169" t="str">
            <v>P&amp;E</v>
          </cell>
          <cell r="D169" t="str">
            <v>МП</v>
          </cell>
          <cell r="E169">
            <v>37894</v>
          </cell>
          <cell r="H169">
            <v>120</v>
          </cell>
          <cell r="I169">
            <v>8.3333333333333332E-3</v>
          </cell>
          <cell r="J169">
            <v>242570</v>
          </cell>
          <cell r="K169">
            <v>30321.25</v>
          </cell>
          <cell r="L169">
            <v>212248.75</v>
          </cell>
          <cell r="O169">
            <v>24257</v>
          </cell>
          <cell r="Q169">
            <v>242570</v>
          </cell>
          <cell r="R169">
            <v>54578.25</v>
          </cell>
          <cell r="S169">
            <v>187991.75</v>
          </cell>
          <cell r="V169">
            <v>12128.5</v>
          </cell>
          <cell r="X169">
            <v>242570</v>
          </cell>
          <cell r="Y169">
            <v>66706.75</v>
          </cell>
          <cell r="Z169">
            <v>175863.25</v>
          </cell>
        </row>
        <row r="170">
          <cell r="A170">
            <v>30000143</v>
          </cell>
          <cell r="B170" t="str">
            <v>СЕРВЕР JBM * 345 С МОДУЛЕМ ПАМЯТИ</v>
          </cell>
          <cell r="C170" t="str">
            <v>P&amp;E</v>
          </cell>
          <cell r="D170" t="str">
            <v>МП</v>
          </cell>
          <cell r="E170">
            <v>37894</v>
          </cell>
          <cell r="H170">
            <v>120</v>
          </cell>
          <cell r="I170">
            <v>8.3333333333333332E-3</v>
          </cell>
          <cell r="J170">
            <v>151955</v>
          </cell>
          <cell r="K170">
            <v>18994.375</v>
          </cell>
          <cell r="L170">
            <v>132960.625</v>
          </cell>
          <cell r="O170">
            <v>15195.5</v>
          </cell>
          <cell r="Q170">
            <v>151955</v>
          </cell>
          <cell r="R170">
            <v>34189.875</v>
          </cell>
          <cell r="S170">
            <v>117765.125</v>
          </cell>
          <cell r="V170">
            <v>7597.75</v>
          </cell>
          <cell r="X170">
            <v>151955</v>
          </cell>
          <cell r="Y170">
            <v>41787.625</v>
          </cell>
          <cell r="Z170">
            <v>110167.375</v>
          </cell>
        </row>
        <row r="171">
          <cell r="A171">
            <v>30000144</v>
          </cell>
          <cell r="B171" t="str">
            <v>ВИДЕОМАГНИТОФОН</v>
          </cell>
          <cell r="C171" t="str">
            <v>Other</v>
          </cell>
          <cell r="D171" t="str">
            <v>МП</v>
          </cell>
          <cell r="E171">
            <v>37894</v>
          </cell>
          <cell r="H171">
            <v>60</v>
          </cell>
          <cell r="I171">
            <v>1.6666666666666666E-2</v>
          </cell>
          <cell r="J171">
            <v>40177.5</v>
          </cell>
          <cell r="K171">
            <v>10044.375</v>
          </cell>
          <cell r="L171">
            <v>30133.125</v>
          </cell>
          <cell r="O171">
            <v>8035.5</v>
          </cell>
          <cell r="Q171">
            <v>40177.5</v>
          </cell>
          <cell r="R171">
            <v>18079.875</v>
          </cell>
          <cell r="S171">
            <v>22097.625</v>
          </cell>
          <cell r="V171">
            <v>4017.75</v>
          </cell>
          <cell r="X171">
            <v>40177.5</v>
          </cell>
          <cell r="Y171">
            <v>22097.625</v>
          </cell>
          <cell r="Z171">
            <v>18079.875</v>
          </cell>
        </row>
        <row r="172">
          <cell r="A172">
            <v>30000145</v>
          </cell>
          <cell r="B172" t="str">
            <v>ПРОИГРЫВАТЕЛЬ</v>
          </cell>
          <cell r="C172" t="str">
            <v>Other</v>
          </cell>
          <cell r="D172" t="str">
            <v>МП</v>
          </cell>
          <cell r="E172">
            <v>37894</v>
          </cell>
          <cell r="H172">
            <v>60</v>
          </cell>
          <cell r="I172">
            <v>1.6666666666666666E-2</v>
          </cell>
          <cell r="J172">
            <v>45393.33</v>
          </cell>
          <cell r="K172">
            <v>11348.3325</v>
          </cell>
          <cell r="L172">
            <v>34044.997499999998</v>
          </cell>
          <cell r="O172">
            <v>9078.6660000000011</v>
          </cell>
          <cell r="Q172">
            <v>45393.33</v>
          </cell>
          <cell r="R172">
            <v>20426.998500000002</v>
          </cell>
          <cell r="S172">
            <v>24966.3315</v>
          </cell>
          <cell r="V172">
            <v>4539.3330000000005</v>
          </cell>
          <cell r="X172">
            <v>45393.33</v>
          </cell>
          <cell r="Y172">
            <v>24966.3315</v>
          </cell>
          <cell r="Z172">
            <v>20426.998500000002</v>
          </cell>
        </row>
        <row r="173">
          <cell r="A173">
            <v>30000146</v>
          </cell>
          <cell r="B173" t="str">
            <v>СТАНЦИЯ ТЕЛЕФОННАЯ УПАТС 4400</v>
          </cell>
          <cell r="C173" t="str">
            <v>P&amp;E</v>
          </cell>
          <cell r="D173" t="str">
            <v>МП</v>
          </cell>
          <cell r="E173">
            <v>37894</v>
          </cell>
          <cell r="H173">
            <v>120</v>
          </cell>
          <cell r="I173">
            <v>8.3333333333333332E-3</v>
          </cell>
          <cell r="J173">
            <v>834891.34</v>
          </cell>
          <cell r="K173">
            <v>104361.41749999998</v>
          </cell>
          <cell r="L173">
            <v>730529.92249999999</v>
          </cell>
          <cell r="O173">
            <v>83489.133999999991</v>
          </cell>
          <cell r="Q173">
            <v>834891.34</v>
          </cell>
          <cell r="R173">
            <v>187850.55149999997</v>
          </cell>
          <cell r="S173">
            <v>647040.78850000002</v>
          </cell>
          <cell r="V173">
            <v>41744.566999999995</v>
          </cell>
          <cell r="X173">
            <v>834891.34</v>
          </cell>
          <cell r="Y173">
            <v>229595.11849999998</v>
          </cell>
          <cell r="Z173">
            <v>605296.22149999999</v>
          </cell>
        </row>
        <row r="174">
          <cell r="A174">
            <v>30000147</v>
          </cell>
          <cell r="B174" t="str">
            <v>ТЕЛЕВИЗОР BE VISION</v>
          </cell>
          <cell r="C174" t="str">
            <v>Other</v>
          </cell>
          <cell r="D174" t="str">
            <v>МП</v>
          </cell>
          <cell r="E174">
            <v>37894</v>
          </cell>
          <cell r="H174">
            <v>60</v>
          </cell>
          <cell r="I174">
            <v>1.6666666666666666E-2</v>
          </cell>
          <cell r="J174">
            <v>593344.17000000004</v>
          </cell>
          <cell r="K174">
            <v>148336.04250000001</v>
          </cell>
          <cell r="L174">
            <v>445008.12750000006</v>
          </cell>
          <cell r="O174">
            <v>118668.83400000002</v>
          </cell>
          <cell r="Q174">
            <v>593344.17000000004</v>
          </cell>
          <cell r="R174">
            <v>267004.87650000001</v>
          </cell>
          <cell r="S174">
            <v>326339.29350000003</v>
          </cell>
          <cell r="V174">
            <v>59334.417000000009</v>
          </cell>
          <cell r="X174">
            <v>593344.17000000004</v>
          </cell>
          <cell r="Y174">
            <v>326339.29350000003</v>
          </cell>
          <cell r="Z174">
            <v>267004.87650000001</v>
          </cell>
        </row>
        <row r="175">
          <cell r="A175">
            <v>30000148</v>
          </cell>
          <cell r="B175" t="str">
            <v>ПОДСТАВКА ПОД АППАРАТУРУ</v>
          </cell>
          <cell r="C175" t="str">
            <v>Other</v>
          </cell>
          <cell r="D175" t="str">
            <v>МП</v>
          </cell>
          <cell r="E175">
            <v>37894</v>
          </cell>
          <cell r="H175">
            <v>60</v>
          </cell>
          <cell r="I175">
            <v>1.6666666666666666E-2</v>
          </cell>
          <cell r="J175">
            <v>29253.33</v>
          </cell>
          <cell r="K175">
            <v>7313.3325000000004</v>
          </cell>
          <cell r="L175">
            <v>21939.997500000001</v>
          </cell>
          <cell r="O175">
            <v>5850.6660000000011</v>
          </cell>
          <cell r="Q175">
            <v>29253.33</v>
          </cell>
          <cell r="R175">
            <v>13163.998500000002</v>
          </cell>
          <cell r="S175">
            <v>16089.3315</v>
          </cell>
          <cell r="V175">
            <v>2925.3330000000005</v>
          </cell>
          <cell r="X175">
            <v>29253.33</v>
          </cell>
          <cell r="Y175">
            <v>16089.331500000002</v>
          </cell>
          <cell r="Z175">
            <v>13163.9985</v>
          </cell>
        </row>
        <row r="176">
          <cell r="A176">
            <v>30000149</v>
          </cell>
          <cell r="B176" t="str">
            <v>МУЗЫКАЛЬНЫЙ ЦЕНТР</v>
          </cell>
          <cell r="C176" t="str">
            <v>Other</v>
          </cell>
          <cell r="D176" t="str">
            <v>МП</v>
          </cell>
          <cell r="E176">
            <v>37894</v>
          </cell>
          <cell r="H176">
            <v>60</v>
          </cell>
          <cell r="I176">
            <v>1.6666666666666666E-2</v>
          </cell>
          <cell r="J176">
            <v>104115.83</v>
          </cell>
          <cell r="K176">
            <v>26028.9575</v>
          </cell>
          <cell r="L176">
            <v>78086.872499999998</v>
          </cell>
          <cell r="O176">
            <v>20823.166000000001</v>
          </cell>
          <cell r="Q176">
            <v>104115.83</v>
          </cell>
          <cell r="R176">
            <v>46852.123500000002</v>
          </cell>
          <cell r="S176">
            <v>57263.7065</v>
          </cell>
          <cell r="V176">
            <v>10411.583000000001</v>
          </cell>
          <cell r="X176">
            <v>104115.83</v>
          </cell>
          <cell r="Y176">
            <v>57263.7065</v>
          </cell>
          <cell r="Z176">
            <v>46852.123500000002</v>
          </cell>
        </row>
        <row r="177">
          <cell r="A177">
            <v>30000150</v>
          </cell>
          <cell r="B177" t="str">
            <v>ПРИНТЕР ЛАЗЕРНЫЙ HP LAZER 5100 DN</v>
          </cell>
          <cell r="C177" t="str">
            <v>P&amp;E</v>
          </cell>
          <cell r="D177" t="str">
            <v>МП</v>
          </cell>
          <cell r="E177">
            <v>37894</v>
          </cell>
          <cell r="H177">
            <v>120</v>
          </cell>
          <cell r="I177">
            <v>8.3333333333333332E-3</v>
          </cell>
          <cell r="J177">
            <v>64460</v>
          </cell>
          <cell r="K177">
            <v>8057.5</v>
          </cell>
          <cell r="L177">
            <v>56402.5</v>
          </cell>
          <cell r="O177">
            <v>6446</v>
          </cell>
          <cell r="Q177">
            <v>64460</v>
          </cell>
          <cell r="R177">
            <v>14503.5</v>
          </cell>
          <cell r="S177">
            <v>49956.5</v>
          </cell>
          <cell r="V177">
            <v>3223</v>
          </cell>
          <cell r="X177">
            <v>64460</v>
          </cell>
          <cell r="Y177">
            <v>17726.5</v>
          </cell>
          <cell r="Z177">
            <v>46733.5</v>
          </cell>
        </row>
        <row r="178">
          <cell r="A178">
            <v>30000151</v>
          </cell>
          <cell r="B178" t="str">
            <v>АППАРАТ КОПИРОВАЛЬНЫЙ XEROX DC 545DC-HCF С ДОПОЛНИТЕЛЬНЫМ МОДУЛЕМ И ПАМЯТЬЮ</v>
          </cell>
          <cell r="C178" t="str">
            <v>P&amp;E</v>
          </cell>
          <cell r="D178" t="str">
            <v>МП</v>
          </cell>
          <cell r="E178">
            <v>37894</v>
          </cell>
          <cell r="H178">
            <v>120</v>
          </cell>
          <cell r="I178">
            <v>8.3333333333333332E-3</v>
          </cell>
          <cell r="J178">
            <v>226535</v>
          </cell>
          <cell r="K178">
            <v>28316.875</v>
          </cell>
          <cell r="L178">
            <v>198218.125</v>
          </cell>
          <cell r="O178">
            <v>22653.5</v>
          </cell>
          <cell r="Q178">
            <v>226535</v>
          </cell>
          <cell r="R178">
            <v>50970.375</v>
          </cell>
          <cell r="S178">
            <v>175564.625</v>
          </cell>
          <cell r="V178">
            <v>11326.75</v>
          </cell>
          <cell r="X178">
            <v>226535</v>
          </cell>
          <cell r="Y178">
            <v>62297.125</v>
          </cell>
          <cell r="Z178">
            <v>164237.875</v>
          </cell>
        </row>
        <row r="179">
          <cell r="A179">
            <v>30000152</v>
          </cell>
          <cell r="B179" t="str">
            <v>ПРИНТЕР ЛАЗЕРНЫЙ HP LAZER 5100 DN</v>
          </cell>
          <cell r="C179" t="str">
            <v>P&amp;E</v>
          </cell>
          <cell r="D179" t="str">
            <v>МП</v>
          </cell>
          <cell r="E179">
            <v>37894</v>
          </cell>
          <cell r="H179">
            <v>120</v>
          </cell>
          <cell r="I179">
            <v>8.3333333333333332E-3</v>
          </cell>
          <cell r="J179">
            <v>64460</v>
          </cell>
          <cell r="K179">
            <v>8057.5</v>
          </cell>
          <cell r="L179">
            <v>56402.5</v>
          </cell>
          <cell r="O179">
            <v>6446</v>
          </cell>
          <cell r="Q179">
            <v>64460</v>
          </cell>
          <cell r="R179">
            <v>14503.5</v>
          </cell>
          <cell r="S179">
            <v>49956.5</v>
          </cell>
          <cell r="V179">
            <v>3223</v>
          </cell>
          <cell r="X179">
            <v>64460</v>
          </cell>
          <cell r="Y179">
            <v>17726.5</v>
          </cell>
          <cell r="Z179">
            <v>46733.5</v>
          </cell>
        </row>
        <row r="180">
          <cell r="A180">
            <v>30000153</v>
          </cell>
          <cell r="B180" t="str">
            <v>АППАРАТ КОПИРОВАЛЬНЫЙ XEROX DC 545DC-HCF С ДОПОЛНИТЕЛЬНЫМ МОДУЛЕМ И ПАМЯТЬЮ</v>
          </cell>
          <cell r="C180" t="str">
            <v>P&amp;E</v>
          </cell>
          <cell r="D180" t="str">
            <v>МП</v>
          </cell>
          <cell r="E180">
            <v>37894</v>
          </cell>
          <cell r="H180">
            <v>120</v>
          </cell>
          <cell r="I180">
            <v>8.3333333333333332E-3</v>
          </cell>
          <cell r="J180">
            <v>226535</v>
          </cell>
          <cell r="K180">
            <v>28316.875</v>
          </cell>
          <cell r="L180">
            <v>198218.125</v>
          </cell>
          <cell r="O180">
            <v>22653.5</v>
          </cell>
          <cell r="Q180">
            <v>226535</v>
          </cell>
          <cell r="R180">
            <v>50970.375</v>
          </cell>
          <cell r="S180">
            <v>175564.625</v>
          </cell>
          <cell r="V180">
            <v>11326.75</v>
          </cell>
          <cell r="X180">
            <v>226535</v>
          </cell>
          <cell r="Y180">
            <v>62297.125</v>
          </cell>
          <cell r="Z180">
            <v>164237.875</v>
          </cell>
        </row>
        <row r="181">
          <cell r="A181">
            <v>30000154</v>
          </cell>
          <cell r="B181" t="str">
            <v>СЕЙФ ТОПАЗ BST-670</v>
          </cell>
          <cell r="C181" t="str">
            <v>Other</v>
          </cell>
          <cell r="D181" t="str">
            <v>МП</v>
          </cell>
          <cell r="E181">
            <v>37894</v>
          </cell>
          <cell r="H181">
            <v>60</v>
          </cell>
          <cell r="I181">
            <v>1.6666666666666666E-2</v>
          </cell>
          <cell r="J181">
            <v>11200</v>
          </cell>
          <cell r="K181">
            <v>2800</v>
          </cell>
          <cell r="L181">
            <v>8400</v>
          </cell>
          <cell r="O181">
            <v>2240</v>
          </cell>
          <cell r="Q181">
            <v>11200</v>
          </cell>
          <cell r="R181">
            <v>5040</v>
          </cell>
          <cell r="S181">
            <v>6160</v>
          </cell>
          <cell r="V181">
            <v>1120</v>
          </cell>
          <cell r="X181">
            <v>11200</v>
          </cell>
          <cell r="Y181">
            <v>6160</v>
          </cell>
          <cell r="Z181">
            <v>5040</v>
          </cell>
        </row>
        <row r="182">
          <cell r="A182">
            <v>30000155</v>
          </cell>
          <cell r="B182" t="str">
            <v>МАШИНОМЕСТА N 1-30.1-31.1-32.1-33 II-90.II-91.II-92.II-93.II-94.II-95</v>
          </cell>
          <cell r="C182" t="str">
            <v>Mine development</v>
          </cell>
          <cell r="D182" t="str">
            <v>МП</v>
          </cell>
          <cell r="E182">
            <v>37986</v>
          </cell>
          <cell r="F182">
            <v>38139</v>
          </cell>
          <cell r="H182">
            <v>180</v>
          </cell>
          <cell r="I182">
            <v>5.5555555555555558E-3</v>
          </cell>
          <cell r="J182">
            <v>5682534.4199999999</v>
          </cell>
          <cell r="K182">
            <v>379848.73182311619</v>
          </cell>
          <cell r="L182">
            <v>5302685.6881768834</v>
          </cell>
          <cell r="O182">
            <v>378835.62799999997</v>
          </cell>
          <cell r="Q182">
            <v>5682534.4199999999</v>
          </cell>
          <cell r="R182">
            <v>758684.3598231161</v>
          </cell>
          <cell r="S182">
            <v>4923850.0601768838</v>
          </cell>
          <cell r="V182">
            <v>189417.81399999998</v>
          </cell>
          <cell r="X182">
            <v>5682534.4199999999</v>
          </cell>
          <cell r="Y182">
            <v>948102.17382311611</v>
          </cell>
          <cell r="Z182">
            <v>4734432.2461768836</v>
          </cell>
        </row>
        <row r="183">
          <cell r="A183">
            <v>30000156</v>
          </cell>
          <cell r="B183" t="str">
            <v>Компьютер портативный IBM TR T 40</v>
          </cell>
          <cell r="C183" t="str">
            <v>P&amp;E</v>
          </cell>
          <cell r="D183" t="str">
            <v>МП</v>
          </cell>
          <cell r="E183">
            <v>38017</v>
          </cell>
          <cell r="H183">
            <v>60</v>
          </cell>
          <cell r="I183">
            <v>1.6666666666666666E-2</v>
          </cell>
          <cell r="J183">
            <v>63970</v>
          </cell>
          <cell r="K183">
            <v>11727.833333333332</v>
          </cell>
          <cell r="L183">
            <v>52242.166666666672</v>
          </cell>
          <cell r="O183">
            <v>12794</v>
          </cell>
          <cell r="Q183">
            <v>63970</v>
          </cell>
          <cell r="R183">
            <v>24521.833333333332</v>
          </cell>
          <cell r="S183">
            <v>39448.166666666672</v>
          </cell>
          <cell r="V183">
            <v>6397</v>
          </cell>
          <cell r="X183">
            <v>63970</v>
          </cell>
          <cell r="Y183">
            <v>30918.833333333332</v>
          </cell>
          <cell r="Z183">
            <v>33051.166666666672</v>
          </cell>
        </row>
        <row r="184">
          <cell r="A184">
            <v>30000157</v>
          </cell>
          <cell r="B184" t="str">
            <v>светильник потолочный LAGHT FIELDS 28W*2</v>
          </cell>
          <cell r="C184" t="str">
            <v>Other</v>
          </cell>
          <cell r="D184" t="str">
            <v>МП</v>
          </cell>
          <cell r="E184">
            <v>38044</v>
          </cell>
          <cell r="H184">
            <v>60</v>
          </cell>
          <cell r="I184">
            <v>1.6666666666666666E-2</v>
          </cell>
          <cell r="J184">
            <v>72810.13</v>
          </cell>
          <cell r="K184">
            <v>12135.021666666667</v>
          </cell>
          <cell r="L184">
            <v>60675.108333333337</v>
          </cell>
          <cell r="O184">
            <v>14562.026</v>
          </cell>
          <cell r="Q184">
            <v>72810.13</v>
          </cell>
          <cell r="R184">
            <v>26697.047666666665</v>
          </cell>
          <cell r="S184">
            <v>46113.082333333339</v>
          </cell>
          <cell r="V184">
            <v>7281.0129999999999</v>
          </cell>
          <cell r="X184">
            <v>72810.13</v>
          </cell>
          <cell r="Y184">
            <v>33978.060666666664</v>
          </cell>
          <cell r="Z184">
            <v>38832.06933333334</v>
          </cell>
        </row>
        <row r="185">
          <cell r="A185">
            <v>30000158</v>
          </cell>
          <cell r="B185" t="str">
            <v>светильник потолочный LAGHT FIELDS 28W*2</v>
          </cell>
          <cell r="C185" t="str">
            <v>Other</v>
          </cell>
          <cell r="D185" t="str">
            <v>МП</v>
          </cell>
          <cell r="E185">
            <v>38044</v>
          </cell>
          <cell r="H185">
            <v>60</v>
          </cell>
          <cell r="I185">
            <v>1.6666666666666666E-2</v>
          </cell>
          <cell r="J185">
            <v>72810.13</v>
          </cell>
          <cell r="K185">
            <v>12135.021666666667</v>
          </cell>
          <cell r="L185">
            <v>60675.108333333337</v>
          </cell>
          <cell r="O185">
            <v>14562.026</v>
          </cell>
          <cell r="Q185">
            <v>72810.13</v>
          </cell>
          <cell r="R185">
            <v>26697.047666666665</v>
          </cell>
          <cell r="S185">
            <v>46113.082333333339</v>
          </cell>
          <cell r="V185">
            <v>7281.0129999999999</v>
          </cell>
          <cell r="X185">
            <v>72810.13</v>
          </cell>
          <cell r="Y185">
            <v>33978.060666666664</v>
          </cell>
          <cell r="Z185">
            <v>38832.06933333334</v>
          </cell>
        </row>
        <row r="186">
          <cell r="A186">
            <v>30000159</v>
          </cell>
          <cell r="B186" t="str">
            <v>светильники потолочный LAGHT FIELDS 14W*4</v>
          </cell>
          <cell r="C186" t="str">
            <v>Other</v>
          </cell>
          <cell r="D186" t="str">
            <v>МП</v>
          </cell>
          <cell r="E186">
            <v>38044</v>
          </cell>
          <cell r="H186">
            <v>60</v>
          </cell>
          <cell r="I186">
            <v>1.6666666666666666E-2</v>
          </cell>
          <cell r="J186">
            <v>71229.67</v>
          </cell>
          <cell r="K186">
            <v>11871.611666666666</v>
          </cell>
          <cell r="L186">
            <v>59358.058333333334</v>
          </cell>
          <cell r="O186">
            <v>14245.933999999997</v>
          </cell>
          <cell r="Q186">
            <v>71229.67</v>
          </cell>
          <cell r="R186">
            <v>26117.545666666665</v>
          </cell>
          <cell r="S186">
            <v>45112.124333333333</v>
          </cell>
          <cell r="V186">
            <v>7122.9669999999987</v>
          </cell>
          <cell r="X186">
            <v>71229.67</v>
          </cell>
          <cell r="Y186">
            <v>33240.512666666662</v>
          </cell>
          <cell r="Z186">
            <v>37989.157333333336</v>
          </cell>
        </row>
        <row r="187">
          <cell r="A187">
            <v>30000160</v>
          </cell>
          <cell r="B187" t="str">
            <v>светильники потолочный LAGHT FIELDS 14W*4</v>
          </cell>
          <cell r="C187" t="str">
            <v>Other</v>
          </cell>
          <cell r="D187" t="str">
            <v>МП</v>
          </cell>
          <cell r="E187">
            <v>38044</v>
          </cell>
          <cell r="H187">
            <v>60</v>
          </cell>
          <cell r="I187">
            <v>1.6666666666666666E-2</v>
          </cell>
          <cell r="J187">
            <v>71229.67</v>
          </cell>
          <cell r="K187">
            <v>11871.611666666666</v>
          </cell>
          <cell r="L187">
            <v>59358.058333333334</v>
          </cell>
          <cell r="O187">
            <v>14245.933999999997</v>
          </cell>
          <cell r="Q187">
            <v>71229.67</v>
          </cell>
          <cell r="R187">
            <v>26117.545666666665</v>
          </cell>
          <cell r="S187">
            <v>45112.124333333333</v>
          </cell>
          <cell r="V187">
            <v>7122.9669999999987</v>
          </cell>
          <cell r="X187">
            <v>71229.67</v>
          </cell>
          <cell r="Y187">
            <v>33240.512666666662</v>
          </cell>
          <cell r="Z187">
            <v>37989.157333333336</v>
          </cell>
        </row>
        <row r="188">
          <cell r="A188">
            <v>30000161</v>
          </cell>
          <cell r="B188" t="str">
            <v>светильники потолочный LAGHT FIELDS 14 W*4</v>
          </cell>
          <cell r="C188" t="str">
            <v>Other</v>
          </cell>
          <cell r="D188" t="str">
            <v>МП</v>
          </cell>
          <cell r="E188">
            <v>38044</v>
          </cell>
          <cell r="H188">
            <v>60</v>
          </cell>
          <cell r="I188">
            <v>1.6666666666666666E-2</v>
          </cell>
          <cell r="J188">
            <v>71229.67</v>
          </cell>
          <cell r="K188">
            <v>11871.611666666666</v>
          </cell>
          <cell r="L188">
            <v>59358.058333333334</v>
          </cell>
          <cell r="O188">
            <v>14245.933999999997</v>
          </cell>
          <cell r="Q188">
            <v>71229.67</v>
          </cell>
          <cell r="R188">
            <v>26117.545666666665</v>
          </cell>
          <cell r="S188">
            <v>45112.124333333333</v>
          </cell>
          <cell r="V188">
            <v>7122.9669999999987</v>
          </cell>
          <cell r="X188">
            <v>71229.67</v>
          </cell>
          <cell r="Y188">
            <v>33240.512666666662</v>
          </cell>
          <cell r="Z188">
            <v>37989.157333333336</v>
          </cell>
        </row>
        <row r="189">
          <cell r="A189">
            <v>30000162</v>
          </cell>
          <cell r="B189" t="str">
            <v>светильники потолочный LAGHT FIELDS 14W*4</v>
          </cell>
          <cell r="C189" t="str">
            <v>Other</v>
          </cell>
          <cell r="D189" t="str">
            <v>МП</v>
          </cell>
          <cell r="E189">
            <v>38044</v>
          </cell>
          <cell r="H189">
            <v>60</v>
          </cell>
          <cell r="I189">
            <v>1.6666666666666666E-2</v>
          </cell>
          <cell r="J189">
            <v>71229.67</v>
          </cell>
          <cell r="K189">
            <v>11871.611666666666</v>
          </cell>
          <cell r="L189">
            <v>59358.058333333334</v>
          </cell>
          <cell r="O189">
            <v>14245.933999999997</v>
          </cell>
          <cell r="Q189">
            <v>71229.67</v>
          </cell>
          <cell r="R189">
            <v>26117.545666666665</v>
          </cell>
          <cell r="S189">
            <v>45112.124333333333</v>
          </cell>
          <cell r="V189">
            <v>7122.9669999999987</v>
          </cell>
          <cell r="X189">
            <v>71229.67</v>
          </cell>
          <cell r="Y189">
            <v>33240.512666666662</v>
          </cell>
          <cell r="Z189">
            <v>37989.157333333336</v>
          </cell>
        </row>
        <row r="190">
          <cell r="A190">
            <v>30000163</v>
          </cell>
          <cell r="B190" t="str">
            <v>светильники потолочный LAGHT FIELDS 14W*4</v>
          </cell>
          <cell r="C190" t="str">
            <v>Other</v>
          </cell>
          <cell r="D190" t="str">
            <v>МП</v>
          </cell>
          <cell r="E190">
            <v>38044</v>
          </cell>
          <cell r="H190">
            <v>60</v>
          </cell>
          <cell r="I190">
            <v>1.6666666666666666E-2</v>
          </cell>
          <cell r="J190">
            <v>71229.67</v>
          </cell>
          <cell r="K190">
            <v>11871.611666666666</v>
          </cell>
          <cell r="L190">
            <v>59358.058333333334</v>
          </cell>
          <cell r="O190">
            <v>14245.933999999997</v>
          </cell>
          <cell r="Q190">
            <v>71229.67</v>
          </cell>
          <cell r="R190">
            <v>26117.545666666665</v>
          </cell>
          <cell r="S190">
            <v>45112.124333333333</v>
          </cell>
          <cell r="V190">
            <v>7122.9669999999987</v>
          </cell>
          <cell r="X190">
            <v>71229.67</v>
          </cell>
          <cell r="Y190">
            <v>33240.512666666662</v>
          </cell>
          <cell r="Z190">
            <v>37989.157333333336</v>
          </cell>
        </row>
        <row r="191">
          <cell r="A191">
            <v>30000164</v>
          </cell>
          <cell r="B191" t="str">
            <v>светильники потолочный LAGHT FIELDS 14W*4</v>
          </cell>
          <cell r="C191" t="str">
            <v>Other</v>
          </cell>
          <cell r="D191" t="str">
            <v>МП</v>
          </cell>
          <cell r="E191">
            <v>38044</v>
          </cell>
          <cell r="H191">
            <v>60</v>
          </cell>
          <cell r="I191">
            <v>1.6666666666666666E-2</v>
          </cell>
          <cell r="J191">
            <v>71229.7</v>
          </cell>
          <cell r="K191">
            <v>11871.616666666665</v>
          </cell>
          <cell r="L191">
            <v>59358.083333333328</v>
          </cell>
          <cell r="O191">
            <v>14245.939999999999</v>
          </cell>
          <cell r="Q191">
            <v>71229.7</v>
          </cell>
          <cell r="R191">
            <v>26117.556666666664</v>
          </cell>
          <cell r="S191">
            <v>45112.143333333333</v>
          </cell>
          <cell r="V191">
            <v>7122.9699999999993</v>
          </cell>
          <cell r="X191">
            <v>71229.7</v>
          </cell>
          <cell r="Y191">
            <v>33240.526666666665</v>
          </cell>
          <cell r="Z191">
            <v>37989.173333333332</v>
          </cell>
        </row>
        <row r="192">
          <cell r="A192">
            <v>30000165</v>
          </cell>
          <cell r="B192" t="str">
            <v>светильник PANOS LG175MM</v>
          </cell>
          <cell r="C192" t="str">
            <v>Other</v>
          </cell>
          <cell r="D192" t="str">
            <v>МП</v>
          </cell>
          <cell r="E192">
            <v>38044</v>
          </cell>
          <cell r="H192">
            <v>60</v>
          </cell>
          <cell r="I192">
            <v>1.6666666666666666E-2</v>
          </cell>
          <cell r="J192">
            <v>16568.37</v>
          </cell>
          <cell r="K192">
            <v>2761.3949999999995</v>
          </cell>
          <cell r="L192">
            <v>13806.974999999999</v>
          </cell>
          <cell r="O192">
            <v>3313.674</v>
          </cell>
          <cell r="Q192">
            <v>16568.37</v>
          </cell>
          <cell r="R192">
            <v>6075.0689999999995</v>
          </cell>
          <cell r="S192">
            <v>10493.300999999999</v>
          </cell>
          <cell r="V192">
            <v>1656.837</v>
          </cell>
          <cell r="X192">
            <v>16568.37</v>
          </cell>
          <cell r="Y192">
            <v>7731.905999999999</v>
          </cell>
          <cell r="Z192">
            <v>8836.4639999999999</v>
          </cell>
        </row>
        <row r="193">
          <cell r="A193">
            <v>30000166</v>
          </cell>
          <cell r="B193" t="str">
            <v>светильник PANOS LG 175 MM</v>
          </cell>
          <cell r="C193" t="str">
            <v>Other</v>
          </cell>
          <cell r="D193" t="str">
            <v>МП</v>
          </cell>
          <cell r="E193">
            <v>38044</v>
          </cell>
          <cell r="H193">
            <v>60</v>
          </cell>
          <cell r="I193">
            <v>1.6666666666666666E-2</v>
          </cell>
          <cell r="J193">
            <v>16568.37</v>
          </cell>
          <cell r="K193">
            <v>2761.3949999999995</v>
          </cell>
          <cell r="L193">
            <v>13806.974999999999</v>
          </cell>
          <cell r="O193">
            <v>3313.674</v>
          </cell>
          <cell r="Q193">
            <v>16568.37</v>
          </cell>
          <cell r="R193">
            <v>6075.0689999999995</v>
          </cell>
          <cell r="S193">
            <v>10493.300999999999</v>
          </cell>
          <cell r="V193">
            <v>1656.837</v>
          </cell>
          <cell r="X193">
            <v>16568.37</v>
          </cell>
          <cell r="Y193">
            <v>7731.905999999999</v>
          </cell>
          <cell r="Z193">
            <v>8836.4639999999999</v>
          </cell>
        </row>
        <row r="194">
          <cell r="A194">
            <v>30000167</v>
          </cell>
          <cell r="B194" t="str">
            <v>светильник потолочный LAGHT FIELDS 28 W*2</v>
          </cell>
          <cell r="C194" t="str">
            <v>Other</v>
          </cell>
          <cell r="D194" t="str">
            <v>МП</v>
          </cell>
          <cell r="E194">
            <v>38044</v>
          </cell>
          <cell r="H194">
            <v>60</v>
          </cell>
          <cell r="I194">
            <v>1.6666666666666666E-2</v>
          </cell>
          <cell r="J194">
            <v>72810.13</v>
          </cell>
          <cell r="K194">
            <v>12135.021666666667</v>
          </cell>
          <cell r="L194">
            <v>60675.108333333337</v>
          </cell>
          <cell r="O194">
            <v>14562.026</v>
          </cell>
          <cell r="Q194">
            <v>72810.13</v>
          </cell>
          <cell r="R194">
            <v>26697.047666666665</v>
          </cell>
          <cell r="S194">
            <v>46113.082333333339</v>
          </cell>
          <cell r="V194">
            <v>7281.0129999999999</v>
          </cell>
          <cell r="X194">
            <v>72810.13</v>
          </cell>
          <cell r="Y194">
            <v>33978.060666666664</v>
          </cell>
          <cell r="Z194">
            <v>38832.06933333334</v>
          </cell>
        </row>
        <row r="195">
          <cell r="A195">
            <v>30000168</v>
          </cell>
          <cell r="B195" t="str">
            <v>светильник потолочный LAGHT FIELDS 28W*2</v>
          </cell>
          <cell r="C195" t="str">
            <v>Other</v>
          </cell>
          <cell r="D195" t="str">
            <v>МП</v>
          </cell>
          <cell r="E195">
            <v>38044</v>
          </cell>
          <cell r="H195">
            <v>60</v>
          </cell>
          <cell r="I195">
            <v>1.6666666666666666E-2</v>
          </cell>
          <cell r="J195">
            <v>72810.11</v>
          </cell>
          <cell r="K195">
            <v>12135.018333333333</v>
          </cell>
          <cell r="L195">
            <v>60675.091666666667</v>
          </cell>
          <cell r="O195">
            <v>14562.021999999999</v>
          </cell>
          <cell r="Q195">
            <v>72810.11</v>
          </cell>
          <cell r="R195">
            <v>26697.040333333331</v>
          </cell>
          <cell r="S195">
            <v>46113.06966666667</v>
          </cell>
          <cell r="V195">
            <v>7281.0109999999995</v>
          </cell>
          <cell r="X195">
            <v>72810.11</v>
          </cell>
          <cell r="Y195">
            <v>33978.051333333329</v>
          </cell>
          <cell r="Z195">
            <v>38832.058666666671</v>
          </cell>
        </row>
        <row r="196">
          <cell r="A196">
            <v>30000169</v>
          </cell>
          <cell r="B196" t="str">
            <v>светильники потолочный LAGHT FIELDS 14W*4</v>
          </cell>
          <cell r="C196" t="str">
            <v>Other</v>
          </cell>
          <cell r="D196" t="str">
            <v>МП</v>
          </cell>
          <cell r="E196">
            <v>38044</v>
          </cell>
          <cell r="H196">
            <v>60</v>
          </cell>
          <cell r="I196">
            <v>1.6666666666666666E-2</v>
          </cell>
          <cell r="J196">
            <v>71229.67</v>
          </cell>
          <cell r="K196">
            <v>11871.611666666666</v>
          </cell>
          <cell r="L196">
            <v>59358.058333333334</v>
          </cell>
          <cell r="O196">
            <v>14245.933999999997</v>
          </cell>
          <cell r="Q196">
            <v>71229.67</v>
          </cell>
          <cell r="R196">
            <v>26117.545666666665</v>
          </cell>
          <cell r="S196">
            <v>45112.124333333333</v>
          </cell>
          <cell r="V196">
            <v>7122.9669999999987</v>
          </cell>
          <cell r="X196">
            <v>71229.67</v>
          </cell>
          <cell r="Y196">
            <v>33240.512666666662</v>
          </cell>
          <cell r="Z196">
            <v>37989.157333333336</v>
          </cell>
        </row>
        <row r="197">
          <cell r="A197">
            <v>30000170</v>
          </cell>
          <cell r="B197" t="str">
            <v>светильники потолочный LAGHT FIELDS 14W*4</v>
          </cell>
          <cell r="C197" t="str">
            <v>Other</v>
          </cell>
          <cell r="D197" t="str">
            <v>МП</v>
          </cell>
          <cell r="E197">
            <v>38044</v>
          </cell>
          <cell r="H197">
            <v>60</v>
          </cell>
          <cell r="I197">
            <v>1.6666666666666666E-2</v>
          </cell>
          <cell r="J197">
            <v>71229.67</v>
          </cell>
          <cell r="K197">
            <v>11871.611666666666</v>
          </cell>
          <cell r="L197">
            <v>59358.058333333334</v>
          </cell>
          <cell r="O197">
            <v>14245.933999999997</v>
          </cell>
          <cell r="Q197">
            <v>71229.67</v>
          </cell>
          <cell r="R197">
            <v>26117.545666666665</v>
          </cell>
          <cell r="S197">
            <v>45112.124333333333</v>
          </cell>
          <cell r="V197">
            <v>7122.9669999999987</v>
          </cell>
          <cell r="X197">
            <v>71229.67</v>
          </cell>
          <cell r="Y197">
            <v>33240.512666666662</v>
          </cell>
          <cell r="Z197">
            <v>37989.157333333336</v>
          </cell>
        </row>
        <row r="198">
          <cell r="A198">
            <v>30000171</v>
          </cell>
          <cell r="B198" t="str">
            <v>светильники потолочный LAGHT FIELDS 14W*4</v>
          </cell>
          <cell r="C198" t="str">
            <v>Other</v>
          </cell>
          <cell r="D198" t="str">
            <v>МП</v>
          </cell>
          <cell r="E198">
            <v>38044</v>
          </cell>
          <cell r="H198">
            <v>60</v>
          </cell>
          <cell r="I198">
            <v>1.6666666666666666E-2</v>
          </cell>
          <cell r="J198">
            <v>71229.67</v>
          </cell>
          <cell r="K198">
            <v>11871.611666666666</v>
          </cell>
          <cell r="L198">
            <v>59358.058333333334</v>
          </cell>
          <cell r="O198">
            <v>14245.933999999997</v>
          </cell>
          <cell r="Q198">
            <v>71229.67</v>
          </cell>
          <cell r="R198">
            <v>26117.545666666665</v>
          </cell>
          <cell r="S198">
            <v>45112.124333333333</v>
          </cell>
          <cell r="V198">
            <v>7122.9669999999987</v>
          </cell>
          <cell r="X198">
            <v>71229.67</v>
          </cell>
          <cell r="Y198">
            <v>33240.512666666662</v>
          </cell>
          <cell r="Z198">
            <v>37989.157333333336</v>
          </cell>
        </row>
        <row r="199">
          <cell r="A199">
            <v>30000172</v>
          </cell>
          <cell r="B199" t="str">
            <v>светильники потолочный LAGHT FIELDS 14W*4</v>
          </cell>
          <cell r="C199" t="str">
            <v>Other</v>
          </cell>
          <cell r="D199" t="str">
            <v>МП</v>
          </cell>
          <cell r="E199">
            <v>38044</v>
          </cell>
          <cell r="H199">
            <v>60</v>
          </cell>
          <cell r="I199">
            <v>1.6666666666666666E-2</v>
          </cell>
          <cell r="J199">
            <v>71229.67</v>
          </cell>
          <cell r="K199">
            <v>11871.611666666666</v>
          </cell>
          <cell r="L199">
            <v>59358.058333333334</v>
          </cell>
          <cell r="O199">
            <v>14245.933999999997</v>
          </cell>
          <cell r="Q199">
            <v>71229.67</v>
          </cell>
          <cell r="R199">
            <v>26117.545666666665</v>
          </cell>
          <cell r="S199">
            <v>45112.124333333333</v>
          </cell>
          <cell r="V199">
            <v>7122.9669999999987</v>
          </cell>
          <cell r="X199">
            <v>71229.67</v>
          </cell>
          <cell r="Y199">
            <v>33240.512666666662</v>
          </cell>
          <cell r="Z199">
            <v>37989.157333333336</v>
          </cell>
        </row>
        <row r="200">
          <cell r="A200">
            <v>30000173</v>
          </cell>
          <cell r="B200" t="str">
            <v>светильники потолочный LAGHT FIELDS 14W*4</v>
          </cell>
          <cell r="C200" t="str">
            <v>Other</v>
          </cell>
          <cell r="D200" t="str">
            <v>МП</v>
          </cell>
          <cell r="E200">
            <v>38044</v>
          </cell>
          <cell r="H200">
            <v>60</v>
          </cell>
          <cell r="I200">
            <v>1.6666666666666666E-2</v>
          </cell>
          <cell r="J200">
            <v>71229.67</v>
          </cell>
          <cell r="K200">
            <v>11871.611666666666</v>
          </cell>
          <cell r="L200">
            <v>59358.058333333334</v>
          </cell>
          <cell r="O200">
            <v>14245.933999999997</v>
          </cell>
          <cell r="Q200">
            <v>71229.67</v>
          </cell>
          <cell r="R200">
            <v>26117.545666666665</v>
          </cell>
          <cell r="S200">
            <v>45112.124333333333</v>
          </cell>
          <cell r="V200">
            <v>7122.9669999999987</v>
          </cell>
          <cell r="X200">
            <v>71229.67</v>
          </cell>
          <cell r="Y200">
            <v>33240.512666666662</v>
          </cell>
          <cell r="Z200">
            <v>37989.157333333336</v>
          </cell>
        </row>
        <row r="201">
          <cell r="A201">
            <v>30000174</v>
          </cell>
          <cell r="B201" t="str">
            <v>светильник PANOS LG 175 MM</v>
          </cell>
          <cell r="C201" t="str">
            <v>Other</v>
          </cell>
          <cell r="D201" t="str">
            <v>МП</v>
          </cell>
          <cell r="E201">
            <v>38044</v>
          </cell>
          <cell r="H201">
            <v>60</v>
          </cell>
          <cell r="I201">
            <v>1.6666666666666666E-2</v>
          </cell>
          <cell r="J201">
            <v>16568.37</v>
          </cell>
          <cell r="K201">
            <v>2761.3949999999995</v>
          </cell>
          <cell r="L201">
            <v>13806.974999999999</v>
          </cell>
          <cell r="O201">
            <v>3313.674</v>
          </cell>
          <cell r="Q201">
            <v>16568.37</v>
          </cell>
          <cell r="R201">
            <v>6075.0689999999995</v>
          </cell>
          <cell r="S201">
            <v>10493.300999999999</v>
          </cell>
          <cell r="V201">
            <v>1656.837</v>
          </cell>
          <cell r="X201">
            <v>16568.37</v>
          </cell>
          <cell r="Y201">
            <v>7731.905999999999</v>
          </cell>
          <cell r="Z201">
            <v>8836.4639999999999</v>
          </cell>
        </row>
        <row r="202">
          <cell r="A202">
            <v>30000175</v>
          </cell>
          <cell r="B202" t="str">
            <v>светильник PANOS LG 175MM</v>
          </cell>
          <cell r="C202" t="str">
            <v>Other</v>
          </cell>
          <cell r="D202" t="str">
            <v>МП</v>
          </cell>
          <cell r="E202">
            <v>38044</v>
          </cell>
          <cell r="H202">
            <v>60</v>
          </cell>
          <cell r="I202">
            <v>1.6666666666666666E-2</v>
          </cell>
          <cell r="J202">
            <v>16568.37</v>
          </cell>
          <cell r="K202">
            <v>2761.3949999999995</v>
          </cell>
          <cell r="L202">
            <v>13806.974999999999</v>
          </cell>
          <cell r="O202">
            <v>3313.674</v>
          </cell>
          <cell r="Q202">
            <v>16568.37</v>
          </cell>
          <cell r="R202">
            <v>6075.0689999999995</v>
          </cell>
          <cell r="S202">
            <v>10493.300999999999</v>
          </cell>
          <cell r="V202">
            <v>1656.837</v>
          </cell>
          <cell r="X202">
            <v>16568.37</v>
          </cell>
          <cell r="Y202">
            <v>7731.905999999999</v>
          </cell>
          <cell r="Z202">
            <v>8836.4639999999999</v>
          </cell>
        </row>
        <row r="203">
          <cell r="A203">
            <v>30000176</v>
          </cell>
          <cell r="B203" t="str">
            <v>светильник PANOS LG 175 MM</v>
          </cell>
          <cell r="C203" t="str">
            <v>Other</v>
          </cell>
          <cell r="D203" t="str">
            <v>МП</v>
          </cell>
          <cell r="E203">
            <v>38044</v>
          </cell>
          <cell r="H203">
            <v>60</v>
          </cell>
          <cell r="I203">
            <v>1.6666666666666666E-2</v>
          </cell>
          <cell r="J203">
            <v>16568.349999999999</v>
          </cell>
          <cell r="K203">
            <v>2761.3916666666664</v>
          </cell>
          <cell r="L203">
            <v>13806.958333333332</v>
          </cell>
          <cell r="O203">
            <v>3313.67</v>
          </cell>
          <cell r="Q203">
            <v>16568.349999999999</v>
          </cell>
          <cell r="R203">
            <v>6075.0616666666665</v>
          </cell>
          <cell r="S203">
            <v>10493.288333333332</v>
          </cell>
          <cell r="V203">
            <v>1656.835</v>
          </cell>
          <cell r="X203">
            <v>16568.349999999999</v>
          </cell>
          <cell r="Y203">
            <v>7731.8966666666665</v>
          </cell>
          <cell r="Z203">
            <v>8836.4533333333311</v>
          </cell>
        </row>
        <row r="204">
          <cell r="A204">
            <v>30000177</v>
          </cell>
          <cell r="B204" t="str">
            <v>лампа настольная RS331 C абажуром 20 ANN/BOWED DRUM</v>
          </cell>
          <cell r="C204" t="str">
            <v>Other</v>
          </cell>
          <cell r="D204" t="str">
            <v>МП</v>
          </cell>
          <cell r="E204">
            <v>38077</v>
          </cell>
          <cell r="H204">
            <v>84</v>
          </cell>
          <cell r="I204">
            <v>1.1904761904761904E-2</v>
          </cell>
          <cell r="J204">
            <v>33100.22</v>
          </cell>
          <cell r="K204">
            <v>3546.4521428571429</v>
          </cell>
          <cell r="L204">
            <v>29553.767857142859</v>
          </cell>
          <cell r="O204">
            <v>4728.6028571428578</v>
          </cell>
          <cell r="Q204">
            <v>33100.22</v>
          </cell>
          <cell r="R204">
            <v>8275.0550000000003</v>
          </cell>
          <cell r="S204">
            <v>24825.165000000001</v>
          </cell>
          <cell r="V204">
            <v>2364.3014285714289</v>
          </cell>
          <cell r="X204">
            <v>33100.22</v>
          </cell>
          <cell r="Y204">
            <v>10639.356428571429</v>
          </cell>
          <cell r="Z204">
            <v>22460.86357142857</v>
          </cell>
        </row>
        <row r="205">
          <cell r="A205">
            <v>30000178</v>
          </cell>
          <cell r="B205" t="str">
            <v>лампа настольная TL 302 с абажуром 20LS 220</v>
          </cell>
          <cell r="C205" t="str">
            <v>Other</v>
          </cell>
          <cell r="D205" t="str">
            <v>МП</v>
          </cell>
          <cell r="E205">
            <v>38077</v>
          </cell>
          <cell r="H205">
            <v>84</v>
          </cell>
          <cell r="I205">
            <v>1.1904761904761904E-2</v>
          </cell>
          <cell r="J205">
            <v>39891.67</v>
          </cell>
          <cell r="K205">
            <v>4274.1074999999992</v>
          </cell>
          <cell r="L205">
            <v>35617.5625</v>
          </cell>
          <cell r="O205">
            <v>5698.8099999999995</v>
          </cell>
          <cell r="Q205">
            <v>39891.67</v>
          </cell>
          <cell r="R205">
            <v>9972.9174999999996</v>
          </cell>
          <cell r="S205">
            <v>29918.752499999999</v>
          </cell>
          <cell r="V205">
            <v>2849.4049999999997</v>
          </cell>
          <cell r="X205">
            <v>39891.67</v>
          </cell>
          <cell r="Y205">
            <v>12822.322499999998</v>
          </cell>
          <cell r="Z205">
            <v>27069.3475</v>
          </cell>
        </row>
        <row r="206">
          <cell r="A206">
            <v>30000179</v>
          </cell>
          <cell r="B206" t="str">
            <v>лампа настольная RS 331 с абажуром 20 ANN/BOWWED DRUM</v>
          </cell>
          <cell r="C206" t="str">
            <v>Other</v>
          </cell>
          <cell r="D206" t="str">
            <v>МП</v>
          </cell>
          <cell r="E206">
            <v>38077</v>
          </cell>
          <cell r="H206">
            <v>84</v>
          </cell>
          <cell r="I206">
            <v>1.1904761904761904E-2</v>
          </cell>
          <cell r="J206">
            <v>33100.22</v>
          </cell>
          <cell r="K206">
            <v>3546.4521428571429</v>
          </cell>
          <cell r="L206">
            <v>29553.767857142859</v>
          </cell>
          <cell r="O206">
            <v>4728.6028571428578</v>
          </cell>
          <cell r="Q206">
            <v>33100.22</v>
          </cell>
          <cell r="R206">
            <v>8275.0550000000003</v>
          </cell>
          <cell r="S206">
            <v>24825.165000000001</v>
          </cell>
          <cell r="V206">
            <v>2364.3014285714289</v>
          </cell>
          <cell r="X206">
            <v>33100.22</v>
          </cell>
          <cell r="Y206">
            <v>10639.356428571429</v>
          </cell>
          <cell r="Z206">
            <v>22460.86357142857</v>
          </cell>
        </row>
        <row r="207">
          <cell r="A207">
            <v>30000180</v>
          </cell>
          <cell r="B207" t="str">
            <v>Компьютер партотивный IBMТР Т40</v>
          </cell>
          <cell r="C207" t="str">
            <v>P&amp;E</v>
          </cell>
          <cell r="D207" t="str">
            <v>МП</v>
          </cell>
          <cell r="E207">
            <v>38077</v>
          </cell>
          <cell r="H207">
            <v>60</v>
          </cell>
          <cell r="I207">
            <v>1.6666666666666666E-2</v>
          </cell>
          <cell r="J207">
            <v>60833.9</v>
          </cell>
          <cell r="K207">
            <v>9125.0849999999991</v>
          </cell>
          <cell r="L207">
            <v>51708.815000000002</v>
          </cell>
          <cell r="O207">
            <v>12166.779999999999</v>
          </cell>
          <cell r="Q207">
            <v>60833.9</v>
          </cell>
          <cell r="R207">
            <v>21291.864999999998</v>
          </cell>
          <cell r="S207">
            <v>39542.035000000003</v>
          </cell>
          <cell r="V207">
            <v>6083.3899999999994</v>
          </cell>
          <cell r="X207">
            <v>60833.9</v>
          </cell>
          <cell r="Y207">
            <v>27375.254999999997</v>
          </cell>
          <cell r="Z207">
            <v>33458.645000000004</v>
          </cell>
        </row>
        <row r="208">
          <cell r="A208">
            <v>30000181</v>
          </cell>
          <cell r="B208" t="str">
            <v>кресло (феликс)</v>
          </cell>
          <cell r="C208" t="str">
            <v>Other</v>
          </cell>
          <cell r="D208" t="str">
            <v>МП</v>
          </cell>
          <cell r="E208">
            <v>38107</v>
          </cell>
          <cell r="H208">
            <v>84</v>
          </cell>
          <cell r="I208">
            <v>1.1904761904761904E-2</v>
          </cell>
          <cell r="J208">
            <v>24830</v>
          </cell>
          <cell r="K208">
            <v>2364.7619047619046</v>
          </cell>
          <cell r="L208">
            <v>22465.238095238095</v>
          </cell>
          <cell r="O208">
            <v>3547.1428571428569</v>
          </cell>
          <cell r="Q208">
            <v>24830</v>
          </cell>
          <cell r="R208">
            <v>5911.9047619047615</v>
          </cell>
          <cell r="S208">
            <v>18918.095238095237</v>
          </cell>
          <cell r="V208">
            <v>1773.5714285714284</v>
          </cell>
          <cell r="X208">
            <v>24830</v>
          </cell>
          <cell r="Y208">
            <v>7685.4761904761899</v>
          </cell>
          <cell r="Z208">
            <v>17144.523809523809</v>
          </cell>
        </row>
        <row r="209">
          <cell r="A209">
            <v>30000182</v>
          </cell>
          <cell r="B209" t="str">
            <v>колонка аккустическая</v>
          </cell>
          <cell r="C209" t="str">
            <v>Other</v>
          </cell>
          <cell r="D209" t="str">
            <v>МП</v>
          </cell>
          <cell r="E209">
            <v>38107</v>
          </cell>
          <cell r="H209">
            <v>60</v>
          </cell>
          <cell r="I209">
            <v>1.6666666666666666E-2</v>
          </cell>
          <cell r="J209">
            <v>32740.83</v>
          </cell>
          <cell r="K209">
            <v>4365.4440000000004</v>
          </cell>
          <cell r="L209">
            <v>28375.386000000002</v>
          </cell>
          <cell r="O209">
            <v>6548.1660000000011</v>
          </cell>
          <cell r="Q209">
            <v>32740.83</v>
          </cell>
          <cell r="R209">
            <v>10913.61</v>
          </cell>
          <cell r="S209">
            <v>21827.22</v>
          </cell>
          <cell r="V209">
            <v>3274.0830000000005</v>
          </cell>
          <cell r="X209">
            <v>32740.83</v>
          </cell>
          <cell r="Y209">
            <v>14187.693000000001</v>
          </cell>
          <cell r="Z209">
            <v>18553.137000000002</v>
          </cell>
        </row>
        <row r="210">
          <cell r="A210">
            <v>30000183</v>
          </cell>
          <cell r="B210" t="str">
            <v>стол приставной</v>
          </cell>
          <cell r="C210" t="str">
            <v>Other</v>
          </cell>
          <cell r="D210" t="str">
            <v>МП</v>
          </cell>
          <cell r="E210">
            <v>38107</v>
          </cell>
          <cell r="H210">
            <v>84</v>
          </cell>
          <cell r="I210">
            <v>1.1904761904761904E-2</v>
          </cell>
          <cell r="J210">
            <v>24020</v>
          </cell>
          <cell r="K210">
            <v>2287.6190476190477</v>
          </cell>
          <cell r="L210">
            <v>21732.380952380954</v>
          </cell>
          <cell r="O210">
            <v>3431.4285714285716</v>
          </cell>
          <cell r="Q210">
            <v>24020</v>
          </cell>
          <cell r="R210">
            <v>5719.0476190476193</v>
          </cell>
          <cell r="S210">
            <v>18300.952380952382</v>
          </cell>
          <cell r="V210">
            <v>1715.7142857142858</v>
          </cell>
          <cell r="X210">
            <v>24020</v>
          </cell>
          <cell r="Y210">
            <v>7434.7619047619046</v>
          </cell>
          <cell r="Z210">
            <v>16585.238095238095</v>
          </cell>
        </row>
        <row r="211">
          <cell r="A211">
            <v>30000185</v>
          </cell>
          <cell r="B211" t="str">
            <v>колонка аккустическая</v>
          </cell>
          <cell r="C211" t="str">
            <v>Other</v>
          </cell>
          <cell r="D211" t="str">
            <v>МП</v>
          </cell>
          <cell r="E211">
            <v>38107</v>
          </cell>
          <cell r="H211">
            <v>60</v>
          </cell>
          <cell r="I211">
            <v>1.6666666666666666E-2</v>
          </cell>
          <cell r="J211">
            <v>32740.83</v>
          </cell>
          <cell r="K211">
            <v>4365.4440000000004</v>
          </cell>
          <cell r="L211">
            <v>28375.386000000002</v>
          </cell>
          <cell r="O211">
            <v>6548.1660000000011</v>
          </cell>
          <cell r="Q211">
            <v>32740.83</v>
          </cell>
          <cell r="R211">
            <v>10913.61</v>
          </cell>
          <cell r="S211">
            <v>21827.22</v>
          </cell>
          <cell r="V211">
            <v>3274.0830000000005</v>
          </cell>
          <cell r="X211">
            <v>32740.83</v>
          </cell>
          <cell r="Y211">
            <v>14187.693000000001</v>
          </cell>
          <cell r="Z211">
            <v>18553.137000000002</v>
          </cell>
        </row>
        <row r="212">
          <cell r="A212">
            <v>30000186</v>
          </cell>
          <cell r="B212" t="str">
            <v>стол приставной</v>
          </cell>
          <cell r="C212" t="str">
            <v>Other</v>
          </cell>
          <cell r="D212" t="str">
            <v>МП</v>
          </cell>
          <cell r="E212">
            <v>38107</v>
          </cell>
          <cell r="H212">
            <v>84</v>
          </cell>
          <cell r="I212">
            <v>1.1904761904761904E-2</v>
          </cell>
          <cell r="J212">
            <v>24020</v>
          </cell>
          <cell r="K212">
            <v>2287.6190476190477</v>
          </cell>
          <cell r="L212">
            <v>21732.380952380954</v>
          </cell>
          <cell r="O212">
            <v>3431.4285714285716</v>
          </cell>
          <cell r="Q212">
            <v>24020</v>
          </cell>
          <cell r="R212">
            <v>5719.0476190476193</v>
          </cell>
          <cell r="S212">
            <v>18300.952380952382</v>
          </cell>
          <cell r="V212">
            <v>1715.7142857142858</v>
          </cell>
          <cell r="X212">
            <v>24020</v>
          </cell>
          <cell r="Y212">
            <v>7434.7619047619046</v>
          </cell>
          <cell r="Z212">
            <v>16585.238095238095</v>
          </cell>
        </row>
        <row r="213">
          <cell r="A213">
            <v>30000187</v>
          </cell>
          <cell r="B213" t="str">
            <v>кресло (феликс)</v>
          </cell>
          <cell r="C213" t="str">
            <v>Other</v>
          </cell>
          <cell r="D213" t="str">
            <v>МП</v>
          </cell>
          <cell r="E213">
            <v>38107</v>
          </cell>
          <cell r="H213">
            <v>84</v>
          </cell>
          <cell r="I213">
            <v>1.1904761904761904E-2</v>
          </cell>
          <cell r="J213">
            <v>24830</v>
          </cell>
          <cell r="K213">
            <v>2364.7619047619046</v>
          </cell>
          <cell r="L213">
            <v>22465.238095238095</v>
          </cell>
          <cell r="O213">
            <v>3547.1428571428569</v>
          </cell>
          <cell r="Q213">
            <v>24830</v>
          </cell>
          <cell r="R213">
            <v>5911.9047619047615</v>
          </cell>
          <cell r="S213">
            <v>18918.095238095237</v>
          </cell>
          <cell r="V213">
            <v>1773.5714285714284</v>
          </cell>
          <cell r="X213">
            <v>24830</v>
          </cell>
          <cell r="Y213">
            <v>7685.4761904761899</v>
          </cell>
          <cell r="Z213">
            <v>17144.523809523809</v>
          </cell>
        </row>
        <row r="214">
          <cell r="A214">
            <v>30000188</v>
          </cell>
          <cell r="B214" t="str">
            <v>автомобиль Порше Каенн Турбо WP1ZZZ9PZ4LA82559</v>
          </cell>
          <cell r="C214" t="str">
            <v>Transport</v>
          </cell>
          <cell r="D214" t="str">
            <v>МП</v>
          </cell>
          <cell r="E214">
            <v>38107</v>
          </cell>
          <cell r="H214">
            <v>60</v>
          </cell>
          <cell r="I214">
            <v>1.6666666666666666E-2</v>
          </cell>
          <cell r="J214">
            <v>4532650.59</v>
          </cell>
          <cell r="K214">
            <v>604353.41200000001</v>
          </cell>
          <cell r="L214">
            <v>3928297.1779999998</v>
          </cell>
          <cell r="O214">
            <v>906530.11800000002</v>
          </cell>
          <cell r="Q214">
            <v>4532650.59</v>
          </cell>
          <cell r="R214">
            <v>1510883.53</v>
          </cell>
          <cell r="S214">
            <v>3021767.0599999996</v>
          </cell>
          <cell r="V214">
            <v>453265.05900000001</v>
          </cell>
          <cell r="X214">
            <v>4532650.59</v>
          </cell>
          <cell r="Y214">
            <v>1964148.5890000002</v>
          </cell>
          <cell r="Z214">
            <v>2568502.0009999997</v>
          </cell>
        </row>
        <row r="215">
          <cell r="A215">
            <v>30000189</v>
          </cell>
          <cell r="B215" t="str">
            <v>стол руководителя в т.ч передняя панель 105см</v>
          </cell>
          <cell r="C215" t="str">
            <v>Other</v>
          </cell>
          <cell r="D215" t="str">
            <v>МП</v>
          </cell>
          <cell r="E215">
            <v>38107</v>
          </cell>
          <cell r="H215">
            <v>84</v>
          </cell>
          <cell r="I215">
            <v>1.1904761904761904E-2</v>
          </cell>
          <cell r="J215">
            <v>131134</v>
          </cell>
          <cell r="K215">
            <v>12488.95238095238</v>
          </cell>
          <cell r="L215">
            <v>118645.04761904762</v>
          </cell>
          <cell r="O215">
            <v>18733.428571428572</v>
          </cell>
          <cell r="Q215">
            <v>131134</v>
          </cell>
          <cell r="R215">
            <v>31222.380952380954</v>
          </cell>
          <cell r="S215">
            <v>99911.619047619053</v>
          </cell>
          <cell r="V215">
            <v>9366.7142857142862</v>
          </cell>
          <cell r="X215">
            <v>131134</v>
          </cell>
          <cell r="Y215">
            <v>40589.095238095237</v>
          </cell>
          <cell r="Z215">
            <v>90544.904761904763</v>
          </cell>
        </row>
        <row r="216">
          <cell r="A216">
            <v>30000190</v>
          </cell>
          <cell r="B216" t="str">
            <v>бриф.приставка</v>
          </cell>
          <cell r="C216" t="str">
            <v>Other</v>
          </cell>
          <cell r="D216" t="str">
            <v>МП</v>
          </cell>
          <cell r="E216">
            <v>38107</v>
          </cell>
          <cell r="H216">
            <v>84</v>
          </cell>
          <cell r="I216">
            <v>1.1904761904761904E-2</v>
          </cell>
          <cell r="J216">
            <v>66058.5</v>
          </cell>
          <cell r="K216">
            <v>6291.2857142857138</v>
          </cell>
          <cell r="L216">
            <v>59767.21428571429</v>
          </cell>
          <cell r="O216">
            <v>9436.9285714285725</v>
          </cell>
          <cell r="Q216">
            <v>66058.5</v>
          </cell>
          <cell r="R216">
            <v>15728.214285714286</v>
          </cell>
          <cell r="S216">
            <v>50330.28571428571</v>
          </cell>
          <cell r="V216">
            <v>4718.4642857142862</v>
          </cell>
          <cell r="X216">
            <v>66058.5</v>
          </cell>
          <cell r="Y216">
            <v>20446.678571428572</v>
          </cell>
          <cell r="Z216">
            <v>45611.821428571428</v>
          </cell>
        </row>
        <row r="217">
          <cell r="A217">
            <v>30000191</v>
          </cell>
          <cell r="B217" t="str">
            <v>кресло руководителя</v>
          </cell>
          <cell r="C217" t="str">
            <v>Other</v>
          </cell>
          <cell r="D217" t="str">
            <v>МП</v>
          </cell>
          <cell r="E217">
            <v>38107</v>
          </cell>
          <cell r="H217">
            <v>84</v>
          </cell>
          <cell r="I217">
            <v>1.1904761904761904E-2</v>
          </cell>
          <cell r="J217">
            <v>62292.5</v>
          </cell>
          <cell r="K217">
            <v>5932.6190476190477</v>
          </cell>
          <cell r="L217">
            <v>56359.880952380954</v>
          </cell>
          <cell r="O217">
            <v>8898.9285714285725</v>
          </cell>
          <cell r="Q217">
            <v>62292.5</v>
          </cell>
          <cell r="R217">
            <v>14831.54761904762</v>
          </cell>
          <cell r="S217">
            <v>47460.952380952382</v>
          </cell>
          <cell r="V217">
            <v>4449.4642857142862</v>
          </cell>
          <cell r="X217">
            <v>62292.5</v>
          </cell>
          <cell r="Y217">
            <v>19281.011904761908</v>
          </cell>
          <cell r="Z217">
            <v>43011.488095238092</v>
          </cell>
        </row>
        <row r="218">
          <cell r="A218">
            <v>30000192</v>
          </cell>
          <cell r="B218" t="str">
            <v>стол кофейный (Феликс)</v>
          </cell>
          <cell r="C218" t="str">
            <v>Other</v>
          </cell>
          <cell r="D218" t="str">
            <v>МП</v>
          </cell>
          <cell r="E218">
            <v>38107</v>
          </cell>
          <cell r="H218">
            <v>84</v>
          </cell>
          <cell r="I218">
            <v>1.1904761904761904E-2</v>
          </cell>
          <cell r="J218">
            <v>35387.5</v>
          </cell>
          <cell r="K218">
            <v>3370.238095238095</v>
          </cell>
          <cell r="L218">
            <v>32017.261904761905</v>
          </cell>
          <cell r="O218">
            <v>5055.3571428571431</v>
          </cell>
          <cell r="Q218">
            <v>35387.5</v>
          </cell>
          <cell r="R218">
            <v>8425.5952380952385</v>
          </cell>
          <cell r="S218">
            <v>26961.904761904763</v>
          </cell>
          <cell r="V218">
            <v>2527.6785714285716</v>
          </cell>
          <cell r="X218">
            <v>35387.5</v>
          </cell>
          <cell r="Y218">
            <v>10953.273809523809</v>
          </cell>
          <cell r="Z218">
            <v>24434.226190476191</v>
          </cell>
        </row>
        <row r="219">
          <cell r="A219">
            <v>30000193</v>
          </cell>
          <cell r="B219" t="str">
            <v>приставка для компьютера (Феликс)</v>
          </cell>
          <cell r="C219" t="str">
            <v>Other</v>
          </cell>
          <cell r="D219" t="str">
            <v>МП</v>
          </cell>
          <cell r="E219">
            <v>38107</v>
          </cell>
          <cell r="H219">
            <v>84</v>
          </cell>
          <cell r="I219">
            <v>1.1904761904761904E-2</v>
          </cell>
          <cell r="J219">
            <v>59341</v>
          </cell>
          <cell r="K219">
            <v>5651.5238095238092</v>
          </cell>
          <cell r="L219">
            <v>53689.476190476191</v>
          </cell>
          <cell r="O219">
            <v>8477.2857142857138</v>
          </cell>
          <cell r="Q219">
            <v>59341</v>
          </cell>
          <cell r="R219">
            <v>14128.809523809523</v>
          </cell>
          <cell r="S219">
            <v>45212.190476190473</v>
          </cell>
          <cell r="V219">
            <v>4238.6428571428569</v>
          </cell>
          <cell r="X219">
            <v>59341</v>
          </cell>
          <cell r="Y219">
            <v>18367.452380952382</v>
          </cell>
          <cell r="Z219">
            <v>40973.547619047618</v>
          </cell>
        </row>
        <row r="220">
          <cell r="A220">
            <v>30000194</v>
          </cell>
          <cell r="B220" t="str">
            <v>система звуковая визуальная</v>
          </cell>
          <cell r="C220" t="str">
            <v>Other</v>
          </cell>
          <cell r="D220" t="str">
            <v>МП</v>
          </cell>
          <cell r="E220">
            <v>38107</v>
          </cell>
          <cell r="H220">
            <v>84</v>
          </cell>
          <cell r="I220">
            <v>1.1904761904761904E-2</v>
          </cell>
          <cell r="J220">
            <v>359834.96</v>
          </cell>
          <cell r="K220">
            <v>34269.996190476188</v>
          </cell>
          <cell r="L220">
            <v>325564.96380952385</v>
          </cell>
          <cell r="O220">
            <v>51404.994285714289</v>
          </cell>
          <cell r="Q220">
            <v>359834.96</v>
          </cell>
          <cell r="R220">
            <v>85674.990476190476</v>
          </cell>
          <cell r="S220">
            <v>274159.96952380956</v>
          </cell>
          <cell r="V220">
            <v>25702.497142857144</v>
          </cell>
          <cell r="X220">
            <v>359834.96</v>
          </cell>
          <cell r="Y220">
            <v>111377.48761904762</v>
          </cell>
          <cell r="Z220">
            <v>248457.47238095239</v>
          </cell>
        </row>
        <row r="221">
          <cell r="A221">
            <v>30000195</v>
          </cell>
          <cell r="B221" t="str">
            <v>диван 2-хместный (кожа.вишня)amanda-29541</v>
          </cell>
          <cell r="C221" t="str">
            <v>Other</v>
          </cell>
          <cell r="D221" t="str">
            <v>МП</v>
          </cell>
          <cell r="E221">
            <v>38107</v>
          </cell>
          <cell r="H221">
            <v>84</v>
          </cell>
          <cell r="I221">
            <v>1.1904761904761904E-2</v>
          </cell>
          <cell r="J221">
            <v>24634.78</v>
          </cell>
          <cell r="K221">
            <v>2346.1695238095235</v>
          </cell>
          <cell r="L221">
            <v>22288.610476190475</v>
          </cell>
          <cell r="O221">
            <v>3519.2542857142853</v>
          </cell>
          <cell r="Q221">
            <v>24634.78</v>
          </cell>
          <cell r="R221">
            <v>5865.4238095238088</v>
          </cell>
          <cell r="S221">
            <v>18769.356190476188</v>
          </cell>
          <cell r="V221">
            <v>1759.6271428571426</v>
          </cell>
          <cell r="X221">
            <v>24634.78</v>
          </cell>
          <cell r="Y221">
            <v>7625.0509523809515</v>
          </cell>
          <cell r="Z221">
            <v>17009.729047619046</v>
          </cell>
        </row>
        <row r="222">
          <cell r="A222">
            <v>30000196</v>
          </cell>
          <cell r="B222" t="str">
            <v>креесло(кожа.вишня) amanda 9541</v>
          </cell>
          <cell r="C222" t="str">
            <v>Other</v>
          </cell>
          <cell r="D222" t="str">
            <v>МП</v>
          </cell>
          <cell r="E222">
            <v>38107</v>
          </cell>
          <cell r="H222">
            <v>84</v>
          </cell>
          <cell r="I222">
            <v>1.1904761904761904E-2</v>
          </cell>
          <cell r="J222">
            <v>17252.830000000002</v>
          </cell>
          <cell r="K222">
            <v>1643.1266666666668</v>
          </cell>
          <cell r="L222">
            <v>15609.703333333335</v>
          </cell>
          <cell r="O222">
            <v>2464.69</v>
          </cell>
          <cell r="Q222">
            <v>17252.830000000002</v>
          </cell>
          <cell r="R222">
            <v>4107.8166666666666</v>
          </cell>
          <cell r="S222">
            <v>13145.013333333336</v>
          </cell>
          <cell r="V222">
            <v>1232.345</v>
          </cell>
          <cell r="X222">
            <v>17252.830000000002</v>
          </cell>
          <cell r="Y222">
            <v>5340.1616666666669</v>
          </cell>
          <cell r="Z222">
            <v>11912.668333333335</v>
          </cell>
        </row>
        <row r="223">
          <cell r="A223">
            <v>30000197</v>
          </cell>
          <cell r="B223" t="str">
            <v>подставка под телевизор</v>
          </cell>
          <cell r="C223" t="str">
            <v>Other</v>
          </cell>
          <cell r="D223" t="str">
            <v>МП</v>
          </cell>
          <cell r="E223">
            <v>38107</v>
          </cell>
          <cell r="H223">
            <v>84</v>
          </cell>
          <cell r="I223">
            <v>1.1904761904761904E-2</v>
          </cell>
          <cell r="J223">
            <v>30302.5</v>
          </cell>
          <cell r="K223">
            <v>2885.9523809523807</v>
          </cell>
          <cell r="L223">
            <v>27416.547619047618</v>
          </cell>
          <cell r="O223">
            <v>4328.9285714285706</v>
          </cell>
          <cell r="Q223">
            <v>30302.5</v>
          </cell>
          <cell r="R223">
            <v>7214.8809523809514</v>
          </cell>
          <cell r="S223">
            <v>23087.61904761905</v>
          </cell>
          <cell r="V223">
            <v>2164.4642857142853</v>
          </cell>
          <cell r="X223">
            <v>30302.5</v>
          </cell>
          <cell r="Y223">
            <v>9379.3452380952367</v>
          </cell>
          <cell r="Z223">
            <v>20923.154761904763</v>
          </cell>
        </row>
        <row r="224">
          <cell r="A224">
            <v>30000198</v>
          </cell>
          <cell r="B224" t="str">
            <v>подставка под муз.центр</v>
          </cell>
          <cell r="C224" t="str">
            <v>Other</v>
          </cell>
          <cell r="D224" t="str">
            <v>МП</v>
          </cell>
          <cell r="E224">
            <v>38107</v>
          </cell>
          <cell r="H224">
            <v>84</v>
          </cell>
          <cell r="I224">
            <v>1.1904761904761904E-2</v>
          </cell>
          <cell r="J224">
            <v>13330.83</v>
          </cell>
          <cell r="K224">
            <v>1269.6028571428571</v>
          </cell>
          <cell r="L224">
            <v>12061.227142857142</v>
          </cell>
          <cell r="O224">
            <v>1904.4042857142858</v>
          </cell>
          <cell r="Q224">
            <v>13330.83</v>
          </cell>
          <cell r="R224">
            <v>3174.0071428571428</v>
          </cell>
          <cell r="S224">
            <v>10156.822857142857</v>
          </cell>
          <cell r="V224">
            <v>952.20214285714292</v>
          </cell>
          <cell r="X224">
            <v>13330.83</v>
          </cell>
          <cell r="Y224">
            <v>4126.2092857142852</v>
          </cell>
          <cell r="Z224">
            <v>9204.6207142857147</v>
          </cell>
        </row>
        <row r="225">
          <cell r="A225">
            <v>30000199</v>
          </cell>
          <cell r="B225" t="str">
            <v>холодильник Electrolux ER1370</v>
          </cell>
          <cell r="C225" t="str">
            <v>Other</v>
          </cell>
          <cell r="D225" t="str">
            <v>МП</v>
          </cell>
          <cell r="E225">
            <v>38107</v>
          </cell>
          <cell r="H225">
            <v>84</v>
          </cell>
          <cell r="I225">
            <v>1.1904761904761904E-2</v>
          </cell>
          <cell r="J225">
            <v>17108.830000000002</v>
          </cell>
          <cell r="K225">
            <v>1629.412380952381</v>
          </cell>
          <cell r="L225">
            <v>15479.417619047621</v>
          </cell>
          <cell r="O225">
            <v>2444.1185714285721</v>
          </cell>
          <cell r="Q225">
            <v>17108.830000000002</v>
          </cell>
          <cell r="R225">
            <v>4073.5309523809528</v>
          </cell>
          <cell r="S225">
            <v>13035.29904761905</v>
          </cell>
          <cell r="V225">
            <v>1222.059285714286</v>
          </cell>
          <cell r="X225">
            <v>17108.830000000002</v>
          </cell>
          <cell r="Y225">
            <v>5295.5902380952393</v>
          </cell>
          <cell r="Z225">
            <v>11813.239761904762</v>
          </cell>
        </row>
        <row r="226">
          <cell r="A226">
            <v>30000200</v>
          </cell>
          <cell r="B226" t="str">
            <v>система технических средств охраны</v>
          </cell>
          <cell r="C226" t="str">
            <v>P&amp;E</v>
          </cell>
          <cell r="D226" t="str">
            <v>МП</v>
          </cell>
          <cell r="E226">
            <v>38107</v>
          </cell>
          <cell r="H226">
            <v>108</v>
          </cell>
          <cell r="I226">
            <v>9.2592592592592587E-3</v>
          </cell>
          <cell r="J226">
            <v>6609937.9100000001</v>
          </cell>
          <cell r="K226">
            <v>489625.03037037037</v>
          </cell>
          <cell r="L226">
            <v>6120312.8796296297</v>
          </cell>
          <cell r="O226">
            <v>734437.54555555549</v>
          </cell>
          <cell r="Q226">
            <v>6609937.9100000001</v>
          </cell>
          <cell r="R226">
            <v>1224062.5759259257</v>
          </cell>
          <cell r="S226">
            <v>5385875.3340740744</v>
          </cell>
          <cell r="V226">
            <v>367218.77277777775</v>
          </cell>
          <cell r="X226">
            <v>6609937.9100000001</v>
          </cell>
          <cell r="Y226">
            <v>1591281.3487037034</v>
          </cell>
          <cell r="Z226">
            <v>5018656.5612962972</v>
          </cell>
        </row>
        <row r="227">
          <cell r="A227">
            <v>30000201</v>
          </cell>
          <cell r="B227" t="str">
            <v>Компьютер портативный EVO N 800 c манипулятором</v>
          </cell>
          <cell r="C227" t="str">
            <v>P&amp;E</v>
          </cell>
          <cell r="D227" t="str">
            <v>МП</v>
          </cell>
          <cell r="E227">
            <v>38138</v>
          </cell>
          <cell r="H227">
            <v>60</v>
          </cell>
          <cell r="I227">
            <v>1.6666666666666666E-2</v>
          </cell>
          <cell r="J227">
            <v>46350</v>
          </cell>
          <cell r="K227">
            <v>5407.5</v>
          </cell>
          <cell r="L227">
            <v>40942.5</v>
          </cell>
          <cell r="O227">
            <v>9270</v>
          </cell>
          <cell r="Q227">
            <v>46350</v>
          </cell>
          <cell r="R227">
            <v>14677.5</v>
          </cell>
          <cell r="S227">
            <v>31672.5</v>
          </cell>
          <cell r="V227">
            <v>4635</v>
          </cell>
          <cell r="X227">
            <v>46350</v>
          </cell>
          <cell r="Y227">
            <v>19312.5</v>
          </cell>
          <cell r="Z227">
            <v>27037.5</v>
          </cell>
        </row>
        <row r="228">
          <cell r="A228">
            <v>30000202</v>
          </cell>
          <cell r="B228" t="str">
            <v>Офисная полноцветная многофункциональная система XEROX WORX CENTER PRO 40 COLOR</v>
          </cell>
          <cell r="C228" t="str">
            <v>P&amp;E</v>
          </cell>
          <cell r="D228" t="str">
            <v>МП</v>
          </cell>
          <cell r="E228">
            <v>38138</v>
          </cell>
          <cell r="H228">
            <v>60</v>
          </cell>
          <cell r="I228">
            <v>1.6666666666666666E-2</v>
          </cell>
          <cell r="J228">
            <v>487488.88</v>
          </cell>
          <cell r="K228">
            <v>56873.702666666672</v>
          </cell>
          <cell r="L228">
            <v>430615.17733333335</v>
          </cell>
          <cell r="O228">
            <v>97497.776000000013</v>
          </cell>
          <cell r="Q228">
            <v>487488.88</v>
          </cell>
          <cell r="R228">
            <v>154371.47866666669</v>
          </cell>
          <cell r="S228">
            <v>333117.40133333334</v>
          </cell>
          <cell r="V228">
            <v>48748.888000000006</v>
          </cell>
          <cell r="X228">
            <v>487488.88</v>
          </cell>
          <cell r="Y228">
            <v>203120.3666666667</v>
          </cell>
          <cell r="Z228">
            <v>284368.51333333331</v>
          </cell>
        </row>
        <row r="229">
          <cell r="A229">
            <v>30000203</v>
          </cell>
          <cell r="B229" t="str">
            <v>шкаф 560*465*1290</v>
          </cell>
          <cell r="C229" t="str">
            <v>Other</v>
          </cell>
          <cell r="D229" t="str">
            <v>МП</v>
          </cell>
          <cell r="E229">
            <v>38168</v>
          </cell>
          <cell r="H229">
            <v>84</v>
          </cell>
          <cell r="I229">
            <v>1.1904761904761904E-2</v>
          </cell>
          <cell r="J229">
            <v>21122.97</v>
          </cell>
          <cell r="K229">
            <v>1508.7835714285713</v>
          </cell>
          <cell r="L229">
            <v>19614.186428571429</v>
          </cell>
          <cell r="O229">
            <v>3017.5671428571432</v>
          </cell>
          <cell r="Q229">
            <v>21122.97</v>
          </cell>
          <cell r="R229">
            <v>4526.3507142857143</v>
          </cell>
          <cell r="S229">
            <v>16596.619285714289</v>
          </cell>
          <cell r="V229">
            <v>1508.7835714285716</v>
          </cell>
          <cell r="X229">
            <v>21122.97</v>
          </cell>
          <cell r="Y229">
            <v>6035.1342857142863</v>
          </cell>
          <cell r="Z229">
            <v>15087.835714285715</v>
          </cell>
        </row>
        <row r="230">
          <cell r="A230">
            <v>30000204</v>
          </cell>
          <cell r="B230" t="str">
            <v>приставка к столу</v>
          </cell>
          <cell r="C230" t="str">
            <v>Other</v>
          </cell>
          <cell r="D230" t="str">
            <v>МП</v>
          </cell>
          <cell r="E230">
            <v>38168</v>
          </cell>
          <cell r="H230">
            <v>84</v>
          </cell>
          <cell r="I230">
            <v>1.1904761904761904E-2</v>
          </cell>
          <cell r="J230">
            <v>22654.799999999999</v>
          </cell>
          <cell r="K230">
            <v>1618.2</v>
          </cell>
          <cell r="L230">
            <v>21036.6</v>
          </cell>
          <cell r="O230">
            <v>3236.3999999999996</v>
          </cell>
          <cell r="Q230">
            <v>22654.799999999999</v>
          </cell>
          <cell r="R230">
            <v>4854.5999999999995</v>
          </cell>
          <cell r="S230">
            <v>17800.2</v>
          </cell>
          <cell r="V230">
            <v>1618.1999999999998</v>
          </cell>
          <cell r="X230">
            <v>22654.799999999999</v>
          </cell>
          <cell r="Y230">
            <v>6472.7999999999993</v>
          </cell>
          <cell r="Z230">
            <v>16182</v>
          </cell>
        </row>
        <row r="231">
          <cell r="A231">
            <v>30000205</v>
          </cell>
          <cell r="B231" t="str">
            <v>приставка к столу</v>
          </cell>
          <cell r="C231" t="str">
            <v>Other</v>
          </cell>
          <cell r="D231" t="str">
            <v>МП</v>
          </cell>
          <cell r="E231">
            <v>38168</v>
          </cell>
          <cell r="H231">
            <v>84</v>
          </cell>
          <cell r="I231">
            <v>1.1904761904761904E-2</v>
          </cell>
          <cell r="J231">
            <v>14955.3</v>
          </cell>
          <cell r="K231">
            <v>1068.2357142857143</v>
          </cell>
          <cell r="L231">
            <v>13887.064285714285</v>
          </cell>
          <cell r="O231">
            <v>2136.4714285714285</v>
          </cell>
          <cell r="Q231">
            <v>14955.3</v>
          </cell>
          <cell r="R231">
            <v>3204.7071428571426</v>
          </cell>
          <cell r="S231">
            <v>11750.592857142856</v>
          </cell>
          <cell r="V231">
            <v>1068.2357142857143</v>
          </cell>
          <cell r="X231">
            <v>14955.3</v>
          </cell>
          <cell r="Y231">
            <v>4272.9428571428571</v>
          </cell>
          <cell r="Z231">
            <v>10682.357142857141</v>
          </cell>
        </row>
        <row r="232">
          <cell r="A232">
            <v>30000206</v>
          </cell>
          <cell r="B232" t="str">
            <v>шкаф для сейфа</v>
          </cell>
          <cell r="C232" t="str">
            <v>Other</v>
          </cell>
          <cell r="D232" t="str">
            <v>МП</v>
          </cell>
          <cell r="E232">
            <v>38168</v>
          </cell>
          <cell r="H232">
            <v>84</v>
          </cell>
          <cell r="I232">
            <v>1.1904761904761904E-2</v>
          </cell>
          <cell r="J232">
            <v>33094.800000000003</v>
          </cell>
          <cell r="K232">
            <v>2363.9142857142856</v>
          </cell>
          <cell r="L232">
            <v>30730.885714285716</v>
          </cell>
          <cell r="O232">
            <v>4727.8285714285721</v>
          </cell>
          <cell r="Q232">
            <v>33094.800000000003</v>
          </cell>
          <cell r="R232">
            <v>7091.7428571428572</v>
          </cell>
          <cell r="S232">
            <v>26003.057142857146</v>
          </cell>
          <cell r="V232">
            <v>2363.9142857142861</v>
          </cell>
          <cell r="X232">
            <v>33094.800000000003</v>
          </cell>
          <cell r="Y232">
            <v>9455.6571428571442</v>
          </cell>
          <cell r="Z232">
            <v>23639.142857142859</v>
          </cell>
        </row>
        <row r="233">
          <cell r="A233">
            <v>30000207</v>
          </cell>
          <cell r="B233" t="str">
            <v>шкаф канцелярский</v>
          </cell>
          <cell r="C233" t="str">
            <v>Other</v>
          </cell>
          <cell r="D233" t="str">
            <v>МП</v>
          </cell>
          <cell r="E233">
            <v>38168</v>
          </cell>
          <cell r="H233">
            <v>84</v>
          </cell>
          <cell r="I233">
            <v>1.1904761904761904E-2</v>
          </cell>
          <cell r="J233">
            <v>11431.8</v>
          </cell>
          <cell r="K233">
            <v>816.55714285714271</v>
          </cell>
          <cell r="L233">
            <v>10615.242857142857</v>
          </cell>
          <cell r="O233">
            <v>1633.1142857142854</v>
          </cell>
          <cell r="Q233">
            <v>11431.8</v>
          </cell>
          <cell r="R233">
            <v>2449.6714285714279</v>
          </cell>
          <cell r="S233">
            <v>8982.1285714285714</v>
          </cell>
          <cell r="V233">
            <v>816.55714285714271</v>
          </cell>
          <cell r="X233">
            <v>11431.8</v>
          </cell>
          <cell r="Y233">
            <v>3266.2285714285708</v>
          </cell>
          <cell r="Z233">
            <v>8165.5714285714284</v>
          </cell>
        </row>
        <row r="234">
          <cell r="A234">
            <v>30000208</v>
          </cell>
          <cell r="B234" t="str">
            <v>шкаф канцелярский</v>
          </cell>
          <cell r="C234" t="str">
            <v>Other</v>
          </cell>
          <cell r="D234" t="str">
            <v>МП</v>
          </cell>
          <cell r="E234">
            <v>38168</v>
          </cell>
          <cell r="H234">
            <v>84</v>
          </cell>
          <cell r="I234">
            <v>1.1904761904761904E-2</v>
          </cell>
          <cell r="J234">
            <v>45675</v>
          </cell>
          <cell r="K234">
            <v>3262.5</v>
          </cell>
          <cell r="L234">
            <v>42412.5</v>
          </cell>
          <cell r="O234">
            <v>6525</v>
          </cell>
          <cell r="Q234">
            <v>45675</v>
          </cell>
          <cell r="R234">
            <v>9787.5</v>
          </cell>
          <cell r="S234">
            <v>35887.5</v>
          </cell>
          <cell r="V234">
            <v>3262.5</v>
          </cell>
          <cell r="X234">
            <v>45675</v>
          </cell>
          <cell r="Y234">
            <v>13050</v>
          </cell>
          <cell r="Z234">
            <v>32625</v>
          </cell>
        </row>
        <row r="235">
          <cell r="A235">
            <v>30000209</v>
          </cell>
          <cell r="B235" t="str">
            <v>шкаф платяной 410</v>
          </cell>
          <cell r="C235" t="str">
            <v>Other</v>
          </cell>
          <cell r="D235" t="str">
            <v>МП</v>
          </cell>
          <cell r="E235">
            <v>38168</v>
          </cell>
          <cell r="H235">
            <v>84</v>
          </cell>
          <cell r="I235">
            <v>1.1904761904761904E-2</v>
          </cell>
          <cell r="J235">
            <v>22185</v>
          </cell>
          <cell r="K235">
            <v>1584.6428571428571</v>
          </cell>
          <cell r="L235">
            <v>20600.357142857141</v>
          </cell>
          <cell r="O235">
            <v>3169.2857142857138</v>
          </cell>
          <cell r="Q235">
            <v>22185</v>
          </cell>
          <cell r="R235">
            <v>4753.9285714285706</v>
          </cell>
          <cell r="S235">
            <v>17431.071428571428</v>
          </cell>
          <cell r="V235">
            <v>1584.6428571428569</v>
          </cell>
          <cell r="X235">
            <v>22185</v>
          </cell>
          <cell r="Y235">
            <v>6338.5714285714275</v>
          </cell>
          <cell r="Z235">
            <v>15846.428571428572</v>
          </cell>
        </row>
        <row r="236">
          <cell r="A236">
            <v>30000210</v>
          </cell>
          <cell r="B236" t="str">
            <v>шкаф 403</v>
          </cell>
          <cell r="C236" t="str">
            <v>Other</v>
          </cell>
          <cell r="D236" t="str">
            <v>МП</v>
          </cell>
          <cell r="E236">
            <v>38168</v>
          </cell>
          <cell r="H236">
            <v>84</v>
          </cell>
          <cell r="I236">
            <v>1.1904761904761904E-2</v>
          </cell>
          <cell r="J236">
            <v>27587.7</v>
          </cell>
          <cell r="K236">
            <v>1970.55</v>
          </cell>
          <cell r="L236">
            <v>25617.15</v>
          </cell>
          <cell r="O236">
            <v>3941.1000000000004</v>
          </cell>
          <cell r="Q236">
            <v>27587.7</v>
          </cell>
          <cell r="R236">
            <v>5911.6500000000005</v>
          </cell>
          <cell r="S236">
            <v>21676.05</v>
          </cell>
          <cell r="V236">
            <v>1970.5500000000002</v>
          </cell>
          <cell r="X236">
            <v>27587.7</v>
          </cell>
          <cell r="Y236">
            <v>7882.2000000000007</v>
          </cell>
          <cell r="Z236">
            <v>19705.5</v>
          </cell>
        </row>
        <row r="237">
          <cell r="A237">
            <v>30000211</v>
          </cell>
          <cell r="B237" t="str">
            <v>стол 110</v>
          </cell>
          <cell r="C237" t="str">
            <v>Other</v>
          </cell>
          <cell r="D237" t="str">
            <v>МП</v>
          </cell>
          <cell r="E237">
            <v>38168</v>
          </cell>
          <cell r="H237">
            <v>84</v>
          </cell>
          <cell r="I237">
            <v>1.1904761904761904E-2</v>
          </cell>
          <cell r="J237">
            <v>24977.7</v>
          </cell>
          <cell r="K237">
            <v>1784.1214285714286</v>
          </cell>
          <cell r="L237">
            <v>23193.578571428574</v>
          </cell>
          <cell r="O237">
            <v>3568.2428571428572</v>
          </cell>
          <cell r="Q237">
            <v>24977.7</v>
          </cell>
          <cell r="R237">
            <v>5352.3642857142859</v>
          </cell>
          <cell r="S237">
            <v>19625.335714285713</v>
          </cell>
          <cell r="V237">
            <v>1784.1214285714286</v>
          </cell>
          <cell r="X237">
            <v>24977.7</v>
          </cell>
          <cell r="Y237">
            <v>7136.4857142857145</v>
          </cell>
          <cell r="Z237">
            <v>17841.214285714286</v>
          </cell>
        </row>
        <row r="238">
          <cell r="A238">
            <v>30000212</v>
          </cell>
          <cell r="B238" t="str">
            <v>стол письменный 104</v>
          </cell>
          <cell r="C238" t="str">
            <v>Other</v>
          </cell>
          <cell r="D238" t="str">
            <v>МП</v>
          </cell>
          <cell r="E238">
            <v>38168</v>
          </cell>
          <cell r="H238">
            <v>84</v>
          </cell>
          <cell r="I238">
            <v>1.1904761904761904E-2</v>
          </cell>
          <cell r="J238">
            <v>26622</v>
          </cell>
          <cell r="K238">
            <v>1901.5714285714284</v>
          </cell>
          <cell r="L238">
            <v>24720.428571428572</v>
          </cell>
          <cell r="O238">
            <v>3803.1428571428573</v>
          </cell>
          <cell r="Q238">
            <v>26622</v>
          </cell>
          <cell r="R238">
            <v>5704.7142857142862</v>
          </cell>
          <cell r="S238">
            <v>20917.285714285714</v>
          </cell>
          <cell r="V238">
            <v>1901.5714285714287</v>
          </cell>
          <cell r="X238">
            <v>26622</v>
          </cell>
          <cell r="Y238">
            <v>7606.2857142857147</v>
          </cell>
          <cell r="Z238">
            <v>19015.714285714286</v>
          </cell>
        </row>
        <row r="239">
          <cell r="A239">
            <v>30000213</v>
          </cell>
          <cell r="B239" t="str">
            <v>шкаф канцелярский</v>
          </cell>
          <cell r="C239" t="str">
            <v>Other</v>
          </cell>
          <cell r="D239" t="str">
            <v>МП</v>
          </cell>
          <cell r="E239">
            <v>38168</v>
          </cell>
          <cell r="H239">
            <v>84</v>
          </cell>
          <cell r="I239">
            <v>1.1904761904761904E-2</v>
          </cell>
          <cell r="J239">
            <v>28710</v>
          </cell>
          <cell r="K239">
            <v>2050.7142857142858</v>
          </cell>
          <cell r="L239">
            <v>26659.285714285714</v>
          </cell>
          <cell r="O239">
            <v>4101.4285714285716</v>
          </cell>
          <cell r="Q239">
            <v>28710</v>
          </cell>
          <cell r="R239">
            <v>6152.1428571428569</v>
          </cell>
          <cell r="S239">
            <v>22557.857142857145</v>
          </cell>
          <cell r="V239">
            <v>2050.7142857142858</v>
          </cell>
          <cell r="X239">
            <v>28710</v>
          </cell>
          <cell r="Y239">
            <v>8202.8571428571431</v>
          </cell>
          <cell r="Z239">
            <v>20507.142857142855</v>
          </cell>
        </row>
        <row r="240">
          <cell r="A240">
            <v>30000214</v>
          </cell>
          <cell r="B240" t="str">
            <v>шкаф канцелярский</v>
          </cell>
          <cell r="C240" t="str">
            <v>Other</v>
          </cell>
          <cell r="D240" t="str">
            <v>МП</v>
          </cell>
          <cell r="E240">
            <v>38168</v>
          </cell>
          <cell r="H240">
            <v>84</v>
          </cell>
          <cell r="I240">
            <v>1.1904761904761904E-2</v>
          </cell>
          <cell r="J240">
            <v>28710</v>
          </cell>
          <cell r="K240">
            <v>2050.7142857142858</v>
          </cell>
          <cell r="L240">
            <v>26659.285714285714</v>
          </cell>
          <cell r="O240">
            <v>4101.4285714285716</v>
          </cell>
          <cell r="Q240">
            <v>28710</v>
          </cell>
          <cell r="R240">
            <v>6152.1428571428569</v>
          </cell>
          <cell r="S240">
            <v>22557.857142857145</v>
          </cell>
          <cell r="V240">
            <v>2050.7142857142858</v>
          </cell>
          <cell r="X240">
            <v>28710</v>
          </cell>
          <cell r="Y240">
            <v>8202.8571428571431</v>
          </cell>
          <cell r="Z240">
            <v>20507.142857142855</v>
          </cell>
        </row>
        <row r="241">
          <cell r="A241">
            <v>30000215</v>
          </cell>
          <cell r="B241" t="str">
            <v>корпоративная сеть связи(ксс-4149-2003-01)</v>
          </cell>
          <cell r="C241" t="str">
            <v>P&amp;E</v>
          </cell>
          <cell r="D241" t="str">
            <v>МП</v>
          </cell>
          <cell r="E241">
            <v>38168</v>
          </cell>
          <cell r="H241">
            <v>120</v>
          </cell>
          <cell r="I241">
            <v>8.3333333333333332E-3</v>
          </cell>
          <cell r="J241">
            <v>3965480.29</v>
          </cell>
          <cell r="K241">
            <v>198274.01450000002</v>
          </cell>
          <cell r="L241">
            <v>3767206.2755</v>
          </cell>
          <cell r="O241">
            <v>396548.02899999998</v>
          </cell>
          <cell r="Q241">
            <v>3965480.29</v>
          </cell>
          <cell r="R241">
            <v>594822.04350000003</v>
          </cell>
          <cell r="S241">
            <v>3370658.2464999999</v>
          </cell>
          <cell r="V241">
            <v>198274.01449999999</v>
          </cell>
          <cell r="X241">
            <v>3965480.29</v>
          </cell>
          <cell r="Y241">
            <v>793096.05799999996</v>
          </cell>
          <cell r="Z241">
            <v>3172384.2319999998</v>
          </cell>
        </row>
        <row r="242">
          <cell r="A242">
            <v>30000216</v>
          </cell>
          <cell r="B242" t="str">
            <v>шкаф встроенный 314*205</v>
          </cell>
          <cell r="C242" t="str">
            <v>Other</v>
          </cell>
          <cell r="D242" t="str">
            <v>МП</v>
          </cell>
          <cell r="E242">
            <v>38199</v>
          </cell>
          <cell r="H242">
            <v>84</v>
          </cell>
          <cell r="I242">
            <v>1.1904761904761904E-2</v>
          </cell>
          <cell r="J242">
            <v>162536.17000000001</v>
          </cell>
          <cell r="K242">
            <v>9674.7720238095244</v>
          </cell>
          <cell r="L242">
            <v>152861.39797619049</v>
          </cell>
          <cell r="O242">
            <v>23219.45285714286</v>
          </cell>
          <cell r="Q242">
            <v>162536.17000000001</v>
          </cell>
          <cell r="R242">
            <v>32894.224880952388</v>
          </cell>
          <cell r="S242">
            <v>129641.94511904762</v>
          </cell>
          <cell r="V242">
            <v>11609.72642857143</v>
          </cell>
          <cell r="X242">
            <v>162536.17000000001</v>
          </cell>
          <cell r="Y242">
            <v>44503.951309523822</v>
          </cell>
          <cell r="Z242">
            <v>118032.21869047619</v>
          </cell>
        </row>
        <row r="243">
          <cell r="A243">
            <v>30000217</v>
          </cell>
          <cell r="B243" t="str">
            <v>стол переговорный 4200*2000 мм</v>
          </cell>
          <cell r="C243" t="str">
            <v>Other</v>
          </cell>
          <cell r="D243" t="str">
            <v>МП</v>
          </cell>
          <cell r="E243">
            <v>38199</v>
          </cell>
          <cell r="H243">
            <v>84</v>
          </cell>
          <cell r="I243">
            <v>1.1904761904761904E-2</v>
          </cell>
          <cell r="J243">
            <v>294145.94</v>
          </cell>
          <cell r="K243">
            <v>17508.686904761904</v>
          </cell>
          <cell r="L243">
            <v>276637.25309523812</v>
          </cell>
          <cell r="O243">
            <v>42020.848571428571</v>
          </cell>
          <cell r="Q243">
            <v>294145.94</v>
          </cell>
          <cell r="R243">
            <v>59529.535476190475</v>
          </cell>
          <cell r="S243">
            <v>234616.40452380953</v>
          </cell>
          <cell r="V243">
            <v>21010.424285714285</v>
          </cell>
          <cell r="X243">
            <v>294145.94</v>
          </cell>
          <cell r="Y243">
            <v>80539.959761904756</v>
          </cell>
          <cell r="Z243">
            <v>213605.98023809525</v>
          </cell>
        </row>
        <row r="244">
          <cell r="A244">
            <v>30000218</v>
          </cell>
          <cell r="B244" t="str">
            <v>стойка секретная фанированная со стеклом 2000*900*1100</v>
          </cell>
          <cell r="C244" t="str">
            <v>Other</v>
          </cell>
          <cell r="D244" t="str">
            <v>МП</v>
          </cell>
          <cell r="E244">
            <v>38199</v>
          </cell>
          <cell r="H244">
            <v>84</v>
          </cell>
          <cell r="I244">
            <v>1.1904761904761904E-2</v>
          </cell>
          <cell r="J244">
            <v>230698.48</v>
          </cell>
          <cell r="K244">
            <v>13732.05238095238</v>
          </cell>
          <cell r="L244">
            <v>216966.42761904764</v>
          </cell>
          <cell r="O244">
            <v>32956.925714285717</v>
          </cell>
          <cell r="Q244">
            <v>230698.48</v>
          </cell>
          <cell r="R244">
            <v>46688.978095238097</v>
          </cell>
          <cell r="S244">
            <v>184009.50190476191</v>
          </cell>
          <cell r="V244">
            <v>16478.462857142858</v>
          </cell>
          <cell r="X244">
            <v>230698.48</v>
          </cell>
          <cell r="Y244">
            <v>63167.440952380959</v>
          </cell>
          <cell r="Z244">
            <v>167531.03904761904</v>
          </cell>
        </row>
        <row r="245">
          <cell r="A245">
            <v>30000219</v>
          </cell>
          <cell r="B245" t="str">
            <v>холодильник большой30470</v>
          </cell>
          <cell r="C245" t="str">
            <v>Other</v>
          </cell>
          <cell r="D245" t="str">
            <v>МП</v>
          </cell>
          <cell r="E245">
            <v>38199</v>
          </cell>
          <cell r="H245">
            <v>84</v>
          </cell>
          <cell r="I245">
            <v>1.1904761904761904E-2</v>
          </cell>
          <cell r="J245">
            <v>27323.25</v>
          </cell>
          <cell r="K245">
            <v>1626.3839285714284</v>
          </cell>
          <cell r="L245">
            <v>25696.866071428572</v>
          </cell>
          <cell r="O245">
            <v>3903.3214285714284</v>
          </cell>
          <cell r="Q245">
            <v>27323.25</v>
          </cell>
          <cell r="R245">
            <v>5529.7053571428569</v>
          </cell>
          <cell r="S245">
            <v>21793.544642857145</v>
          </cell>
          <cell r="V245">
            <v>1951.6607142857142</v>
          </cell>
          <cell r="X245">
            <v>27323.25</v>
          </cell>
          <cell r="Y245">
            <v>7481.3660714285706</v>
          </cell>
          <cell r="Z245">
            <v>19841.883928571428</v>
          </cell>
        </row>
        <row r="246">
          <cell r="A246">
            <v>30000220</v>
          </cell>
          <cell r="B246" t="str">
            <v>шкаф с распр-ся дверцами 75*60*71,7</v>
          </cell>
          <cell r="C246" t="str">
            <v>Other</v>
          </cell>
          <cell r="D246" t="str">
            <v>МП</v>
          </cell>
          <cell r="E246">
            <v>38199</v>
          </cell>
          <cell r="H246">
            <v>84</v>
          </cell>
          <cell r="I246">
            <v>1.1904761904761904E-2</v>
          </cell>
          <cell r="J246">
            <v>26884.44</v>
          </cell>
          <cell r="K246">
            <v>1600.2642857142855</v>
          </cell>
          <cell r="L246">
            <v>25284.175714285713</v>
          </cell>
          <cell r="O246">
            <v>3840.6342857142854</v>
          </cell>
          <cell r="Q246">
            <v>26884.44</v>
          </cell>
          <cell r="R246">
            <v>5440.8985714285709</v>
          </cell>
          <cell r="S246">
            <v>21443.541428571429</v>
          </cell>
          <cell r="V246">
            <v>1920.3171428571427</v>
          </cell>
          <cell r="X246">
            <v>26884.44</v>
          </cell>
          <cell r="Y246">
            <v>7361.2157142857141</v>
          </cell>
          <cell r="Z246">
            <v>19523.224285714285</v>
          </cell>
        </row>
        <row r="247">
          <cell r="A247">
            <v>30000221</v>
          </cell>
          <cell r="B247" t="str">
            <v>кухня-мини губернатор/расемин</v>
          </cell>
          <cell r="C247" t="str">
            <v>Other</v>
          </cell>
          <cell r="D247" t="str">
            <v>МП</v>
          </cell>
          <cell r="E247">
            <v>38199</v>
          </cell>
          <cell r="H247">
            <v>84</v>
          </cell>
          <cell r="I247">
            <v>1.1904761904761904E-2</v>
          </cell>
          <cell r="J247">
            <v>82408.61</v>
          </cell>
          <cell r="K247">
            <v>4905.2744047619044</v>
          </cell>
          <cell r="L247">
            <v>77503.335595238095</v>
          </cell>
          <cell r="O247">
            <v>11772.658571428572</v>
          </cell>
          <cell r="Q247">
            <v>82408.61</v>
          </cell>
          <cell r="R247">
            <v>16677.932976190477</v>
          </cell>
          <cell r="S247">
            <v>65730.67702380952</v>
          </cell>
          <cell r="V247">
            <v>5886.329285714286</v>
          </cell>
          <cell r="X247">
            <v>82408.61</v>
          </cell>
          <cell r="Y247">
            <v>22564.262261904762</v>
          </cell>
          <cell r="Z247">
            <v>59844.347738095239</v>
          </cell>
        </row>
        <row r="248">
          <cell r="A248">
            <v>30000222</v>
          </cell>
          <cell r="B248" t="str">
            <v>холодильник маленький 15440</v>
          </cell>
          <cell r="C248" t="str">
            <v>Other</v>
          </cell>
          <cell r="D248" t="str">
            <v>МП</v>
          </cell>
          <cell r="E248">
            <v>38199</v>
          </cell>
          <cell r="H248">
            <v>84</v>
          </cell>
          <cell r="I248">
            <v>1.1904761904761904E-2</v>
          </cell>
          <cell r="J248">
            <v>19314.490000000002</v>
          </cell>
          <cell r="K248">
            <v>1149.6720238095238</v>
          </cell>
          <cell r="L248">
            <v>18164.817976190479</v>
          </cell>
          <cell r="O248">
            <v>2759.2128571428575</v>
          </cell>
          <cell r="Q248">
            <v>19314.490000000002</v>
          </cell>
          <cell r="R248">
            <v>3908.8848809523815</v>
          </cell>
          <cell r="S248">
            <v>15405.605119047621</v>
          </cell>
          <cell r="V248">
            <v>1379.6064285714288</v>
          </cell>
          <cell r="X248">
            <v>19314.490000000002</v>
          </cell>
          <cell r="Y248">
            <v>5288.4913095238098</v>
          </cell>
          <cell r="Z248">
            <v>14025.998690476192</v>
          </cell>
        </row>
        <row r="249">
          <cell r="A249">
            <v>30000223</v>
          </cell>
          <cell r="B249" t="str">
            <v>вытяжка 665</v>
          </cell>
          <cell r="C249" t="str">
            <v>Other</v>
          </cell>
          <cell r="D249" t="str">
            <v>МП</v>
          </cell>
          <cell r="E249">
            <v>38199</v>
          </cell>
          <cell r="H249">
            <v>84</v>
          </cell>
          <cell r="I249">
            <v>1.1904761904761904E-2</v>
          </cell>
          <cell r="J249">
            <v>12562.36</v>
          </cell>
          <cell r="K249">
            <v>747.75952380952378</v>
          </cell>
          <cell r="L249">
            <v>11814.600476190477</v>
          </cell>
          <cell r="O249">
            <v>1794.6228571428574</v>
          </cell>
          <cell r="Q249">
            <v>12562.36</v>
          </cell>
          <cell r="R249">
            <v>2542.382380952381</v>
          </cell>
          <cell r="S249">
            <v>10019.977619047619</v>
          </cell>
          <cell r="V249">
            <v>897.31142857142868</v>
          </cell>
          <cell r="X249">
            <v>12562.36</v>
          </cell>
          <cell r="Y249">
            <v>3439.6938095238097</v>
          </cell>
          <cell r="Z249">
            <v>9122.6661904761913</v>
          </cell>
        </row>
        <row r="250">
          <cell r="A250">
            <v>30000224</v>
          </cell>
          <cell r="B250" t="str">
            <v>стол для переговоров 240*120*73</v>
          </cell>
          <cell r="C250" t="str">
            <v>Other</v>
          </cell>
          <cell r="D250" t="str">
            <v>МП</v>
          </cell>
          <cell r="E250">
            <v>38199</v>
          </cell>
          <cell r="H250">
            <v>84</v>
          </cell>
          <cell r="I250">
            <v>1.1904761904761904E-2</v>
          </cell>
          <cell r="J250">
            <v>195505.45</v>
          </cell>
          <cell r="K250">
            <v>11637.229166666666</v>
          </cell>
          <cell r="L250">
            <v>183868.22083333335</v>
          </cell>
          <cell r="O250">
            <v>27929.350000000006</v>
          </cell>
          <cell r="Q250">
            <v>195505.45</v>
          </cell>
          <cell r="R250">
            <v>39566.57916666667</v>
          </cell>
          <cell r="S250">
            <v>155938.87083333335</v>
          </cell>
          <cell r="V250">
            <v>13964.675000000003</v>
          </cell>
          <cell r="X250">
            <v>195505.45</v>
          </cell>
          <cell r="Y250">
            <v>53531.254166666673</v>
          </cell>
          <cell r="Z250">
            <v>141974.19583333333</v>
          </cell>
        </row>
        <row r="251">
          <cell r="A251">
            <v>30000225</v>
          </cell>
          <cell r="B251" t="str">
            <v>стол руководителя 230*218*73</v>
          </cell>
          <cell r="C251" t="str">
            <v>Other</v>
          </cell>
          <cell r="D251" t="str">
            <v>МП</v>
          </cell>
          <cell r="E251">
            <v>38199</v>
          </cell>
          <cell r="H251">
            <v>84</v>
          </cell>
          <cell r="I251">
            <v>1.1904761904761904E-2</v>
          </cell>
          <cell r="J251">
            <v>251662.89</v>
          </cell>
          <cell r="K251">
            <v>14979.933928571429</v>
          </cell>
          <cell r="L251">
            <v>236682.95607142858</v>
          </cell>
          <cell r="O251">
            <v>35951.841428571432</v>
          </cell>
          <cell r="Q251">
            <v>251662.89</v>
          </cell>
          <cell r="R251">
            <v>50931.775357142862</v>
          </cell>
          <cell r="S251">
            <v>200731.11464285717</v>
          </cell>
          <cell r="V251">
            <v>17975.920714285716</v>
          </cell>
          <cell r="X251">
            <v>251662.89</v>
          </cell>
          <cell r="Y251">
            <v>68907.696071428581</v>
          </cell>
          <cell r="Z251">
            <v>182755.19392857142</v>
          </cell>
        </row>
        <row r="252">
          <cell r="A252">
            <v>30000226</v>
          </cell>
          <cell r="B252" t="str">
            <v>стол журнальный 101*63*38</v>
          </cell>
          <cell r="C252" t="str">
            <v>Other</v>
          </cell>
          <cell r="D252" t="str">
            <v>МП</v>
          </cell>
          <cell r="E252">
            <v>38199</v>
          </cell>
          <cell r="H252">
            <v>84</v>
          </cell>
          <cell r="I252">
            <v>1.1904761904761904E-2</v>
          </cell>
          <cell r="J252">
            <v>112789.69</v>
          </cell>
          <cell r="K252">
            <v>6713.6720238095231</v>
          </cell>
          <cell r="L252">
            <v>106076.01797619047</v>
          </cell>
          <cell r="O252">
            <v>16112.812857142859</v>
          </cell>
          <cell r="Q252">
            <v>112789.69</v>
          </cell>
          <cell r="R252">
            <v>22826.484880952383</v>
          </cell>
          <cell r="S252">
            <v>89963.20511904762</v>
          </cell>
          <cell r="V252">
            <v>8056.4064285714294</v>
          </cell>
          <cell r="X252">
            <v>112789.69</v>
          </cell>
          <cell r="Y252">
            <v>30882.891309523813</v>
          </cell>
          <cell r="Z252">
            <v>81906.798690476193</v>
          </cell>
        </row>
        <row r="253">
          <cell r="A253">
            <v>30000227</v>
          </cell>
          <cell r="B253" t="str">
            <v>кресло руководителя 66*60*125</v>
          </cell>
          <cell r="C253" t="str">
            <v>Other</v>
          </cell>
          <cell r="D253" t="str">
            <v>МП</v>
          </cell>
          <cell r="E253">
            <v>38199</v>
          </cell>
          <cell r="H253">
            <v>84</v>
          </cell>
          <cell r="I253">
            <v>1.1904761904761904E-2</v>
          </cell>
          <cell r="J253">
            <v>52416.12</v>
          </cell>
          <cell r="K253">
            <v>3120.0071428571428</v>
          </cell>
          <cell r="L253">
            <v>49296.112857142856</v>
          </cell>
          <cell r="O253">
            <v>7488.017142857143</v>
          </cell>
          <cell r="Q253">
            <v>52416.12</v>
          </cell>
          <cell r="R253">
            <v>10608.024285714286</v>
          </cell>
          <cell r="S253">
            <v>41808.095714285715</v>
          </cell>
          <cell r="V253">
            <v>3744.0085714285715</v>
          </cell>
          <cell r="X253">
            <v>52416.12</v>
          </cell>
          <cell r="Y253">
            <v>14352.032857142858</v>
          </cell>
          <cell r="Z253">
            <v>38064.087142857141</v>
          </cell>
        </row>
        <row r="254">
          <cell r="A254">
            <v>30000228</v>
          </cell>
          <cell r="B254" t="str">
            <v>шкаф системы к2 60*60*204,7</v>
          </cell>
          <cell r="C254" t="str">
            <v>Other</v>
          </cell>
          <cell r="D254" t="str">
            <v>МП</v>
          </cell>
          <cell r="E254">
            <v>38199</v>
          </cell>
          <cell r="H254">
            <v>84</v>
          </cell>
          <cell r="I254">
            <v>1.1904761904761904E-2</v>
          </cell>
          <cell r="J254">
            <v>57238</v>
          </cell>
          <cell r="K254">
            <v>3407.0238095238092</v>
          </cell>
          <cell r="L254">
            <v>53830.976190476191</v>
          </cell>
          <cell r="O254">
            <v>8176.8571428571431</v>
          </cell>
          <cell r="Q254">
            <v>57238</v>
          </cell>
          <cell r="R254">
            <v>11583.880952380952</v>
          </cell>
          <cell r="S254">
            <v>45654.119047619046</v>
          </cell>
          <cell r="V254">
            <v>4088.4285714285716</v>
          </cell>
          <cell r="X254">
            <v>57238</v>
          </cell>
          <cell r="Y254">
            <v>15672.309523809523</v>
          </cell>
          <cell r="Z254">
            <v>41565.690476190473</v>
          </cell>
        </row>
        <row r="255">
          <cell r="A255">
            <v>30000229</v>
          </cell>
          <cell r="B255" t="str">
            <v>шкаф боковой системы 105*48*62,5 с выдвижными ящиками</v>
          </cell>
          <cell r="C255" t="str">
            <v>Other</v>
          </cell>
          <cell r="D255" t="str">
            <v>МП</v>
          </cell>
          <cell r="E255">
            <v>38199</v>
          </cell>
          <cell r="H255">
            <v>84</v>
          </cell>
          <cell r="I255">
            <v>1.1904761904761904E-2</v>
          </cell>
          <cell r="J255">
            <v>101167.18</v>
          </cell>
          <cell r="K255">
            <v>6021.8559523809517</v>
          </cell>
          <cell r="L255">
            <v>95145.32404761904</v>
          </cell>
          <cell r="O255">
            <v>14452.454285714284</v>
          </cell>
          <cell r="Q255">
            <v>101167.18</v>
          </cell>
          <cell r="R255">
            <v>20474.310238095237</v>
          </cell>
          <cell r="S255">
            <v>80692.86976190476</v>
          </cell>
          <cell r="V255">
            <v>7226.2271428571421</v>
          </cell>
          <cell r="X255">
            <v>101167.18</v>
          </cell>
          <cell r="Y255">
            <v>27700.537380952381</v>
          </cell>
          <cell r="Z255">
            <v>73466.642619047605</v>
          </cell>
        </row>
        <row r="256">
          <cell r="A256">
            <v>30000230</v>
          </cell>
          <cell r="B256" t="str">
            <v>стол боковой системы хт 80*65 см</v>
          </cell>
          <cell r="C256" t="str">
            <v>Other</v>
          </cell>
          <cell r="D256" t="str">
            <v>МП</v>
          </cell>
          <cell r="E256">
            <v>38199</v>
          </cell>
          <cell r="H256">
            <v>84</v>
          </cell>
          <cell r="I256">
            <v>1.1904761904761904E-2</v>
          </cell>
          <cell r="J256">
            <v>29761.89</v>
          </cell>
          <cell r="K256">
            <v>1771.5410714285713</v>
          </cell>
          <cell r="L256">
            <v>27990.348928571428</v>
          </cell>
          <cell r="O256">
            <v>4251.6985714285711</v>
          </cell>
          <cell r="Q256">
            <v>29761.89</v>
          </cell>
          <cell r="R256">
            <v>6023.2396428571428</v>
          </cell>
          <cell r="S256">
            <v>23738.650357142855</v>
          </cell>
          <cell r="V256">
            <v>2125.8492857142855</v>
          </cell>
          <cell r="X256">
            <v>29761.89</v>
          </cell>
          <cell r="Y256">
            <v>8149.0889285714284</v>
          </cell>
          <cell r="Z256">
            <v>21612.80107142857</v>
          </cell>
        </row>
        <row r="257">
          <cell r="A257">
            <v>30000231</v>
          </cell>
          <cell r="B257" t="str">
            <v>кресло для руководителя кожа WILKHAHN</v>
          </cell>
          <cell r="C257" t="str">
            <v>Other</v>
          </cell>
          <cell r="D257" t="str">
            <v>МП</v>
          </cell>
          <cell r="E257">
            <v>38199</v>
          </cell>
          <cell r="H257">
            <v>84</v>
          </cell>
          <cell r="I257">
            <v>1.1904761904761904E-2</v>
          </cell>
          <cell r="J257">
            <v>122285.49</v>
          </cell>
          <cell r="K257">
            <v>7278.8982142857139</v>
          </cell>
          <cell r="L257">
            <v>115006.59178571429</v>
          </cell>
          <cell r="O257">
            <v>17469.355714285717</v>
          </cell>
          <cell r="Q257">
            <v>122285.49</v>
          </cell>
          <cell r="R257">
            <v>24748.25392857143</v>
          </cell>
          <cell r="S257">
            <v>97537.236071428575</v>
          </cell>
          <cell r="V257">
            <v>8734.6778571428586</v>
          </cell>
          <cell r="X257">
            <v>122285.49</v>
          </cell>
          <cell r="Y257">
            <v>33482.931785714289</v>
          </cell>
          <cell r="Z257">
            <v>88802.558214285717</v>
          </cell>
        </row>
        <row r="258">
          <cell r="A258">
            <v>30000232</v>
          </cell>
          <cell r="B258" t="str">
            <v>шкаф открытый 100*45*227</v>
          </cell>
          <cell r="C258" t="str">
            <v>Other</v>
          </cell>
          <cell r="D258" t="str">
            <v>МП</v>
          </cell>
          <cell r="E258">
            <v>38199</v>
          </cell>
          <cell r="H258">
            <v>84</v>
          </cell>
          <cell r="I258">
            <v>1.1904761904761904E-2</v>
          </cell>
          <cell r="J258">
            <v>21697.85</v>
          </cell>
          <cell r="K258">
            <v>1291.5386904761904</v>
          </cell>
          <cell r="L258">
            <v>20406.311309523808</v>
          </cell>
          <cell r="O258">
            <v>3099.6928571428566</v>
          </cell>
          <cell r="Q258">
            <v>21697.85</v>
          </cell>
          <cell r="R258">
            <v>4391.231547619047</v>
          </cell>
          <cell r="S258">
            <v>17306.61845238095</v>
          </cell>
          <cell r="V258">
            <v>1549.8464285714283</v>
          </cell>
          <cell r="X258">
            <v>21697.85</v>
          </cell>
          <cell r="Y258">
            <v>5941.0779761904751</v>
          </cell>
          <cell r="Z258">
            <v>15756.772023809524</v>
          </cell>
        </row>
        <row r="259">
          <cell r="A259">
            <v>30000233</v>
          </cell>
          <cell r="B259" t="str">
            <v>шкаф с распахивающими дверцами 117*45*227,7</v>
          </cell>
          <cell r="C259" t="str">
            <v>Other</v>
          </cell>
          <cell r="D259" t="str">
            <v>МП</v>
          </cell>
          <cell r="E259">
            <v>38199</v>
          </cell>
          <cell r="H259">
            <v>84</v>
          </cell>
          <cell r="I259">
            <v>1.1904761904761904E-2</v>
          </cell>
          <cell r="J259">
            <v>34355.01</v>
          </cell>
          <cell r="K259">
            <v>2044.9410714285714</v>
          </cell>
          <cell r="L259">
            <v>32310.068928571432</v>
          </cell>
          <cell r="O259">
            <v>4907.8585714285718</v>
          </cell>
          <cell r="Q259">
            <v>34355.01</v>
          </cell>
          <cell r="R259">
            <v>6952.7996428571432</v>
          </cell>
          <cell r="S259">
            <v>27402.21035714286</v>
          </cell>
          <cell r="V259">
            <v>2453.9292857142859</v>
          </cell>
          <cell r="X259">
            <v>34355.01</v>
          </cell>
          <cell r="Y259">
            <v>9406.7289285714287</v>
          </cell>
          <cell r="Z259">
            <v>24948.281071428573</v>
          </cell>
        </row>
        <row r="260">
          <cell r="A260">
            <v>30000234</v>
          </cell>
          <cell r="B260" t="str">
            <v>стол DESALTO HELSINKI 118*52*74</v>
          </cell>
          <cell r="C260" t="str">
            <v>Other</v>
          </cell>
          <cell r="D260" t="str">
            <v>МП</v>
          </cell>
          <cell r="E260">
            <v>38199</v>
          </cell>
          <cell r="H260">
            <v>84</v>
          </cell>
          <cell r="I260">
            <v>1.1904761904761904E-2</v>
          </cell>
          <cell r="J260">
            <v>24790.959999999999</v>
          </cell>
          <cell r="K260">
            <v>1475.6523809523808</v>
          </cell>
          <cell r="L260">
            <v>23315.307619047617</v>
          </cell>
          <cell r="O260">
            <v>3541.5657142857144</v>
          </cell>
          <cell r="Q260">
            <v>24790.959999999999</v>
          </cell>
          <cell r="R260">
            <v>5017.218095238095</v>
          </cell>
          <cell r="S260">
            <v>19773.741904761904</v>
          </cell>
          <cell r="V260">
            <v>1770.7828571428572</v>
          </cell>
          <cell r="X260">
            <v>24790.959999999999</v>
          </cell>
          <cell r="Y260">
            <v>6788.0009523809522</v>
          </cell>
          <cell r="Z260">
            <v>18002.959047619046</v>
          </cell>
        </row>
        <row r="261">
          <cell r="A261">
            <v>30000235</v>
          </cell>
          <cell r="B261" t="str">
            <v>боковой шкаф 105*48*62.5 c 3-мя выдвижными ящиками</v>
          </cell>
          <cell r="C261" t="str">
            <v>Other</v>
          </cell>
          <cell r="D261" t="str">
            <v>МП</v>
          </cell>
          <cell r="E261">
            <v>38199</v>
          </cell>
          <cell r="H261">
            <v>84</v>
          </cell>
          <cell r="I261">
            <v>1.1904761904761904E-2</v>
          </cell>
          <cell r="J261">
            <v>93547.77</v>
          </cell>
          <cell r="K261">
            <v>5568.3196428571428</v>
          </cell>
          <cell r="L261">
            <v>87979.450357142865</v>
          </cell>
          <cell r="O261">
            <v>13363.967142857144</v>
          </cell>
          <cell r="Q261">
            <v>93547.77</v>
          </cell>
          <cell r="R261">
            <v>18932.286785714285</v>
          </cell>
          <cell r="S261">
            <v>74615.483214285719</v>
          </cell>
          <cell r="V261">
            <v>6681.9835714285718</v>
          </cell>
          <cell r="X261">
            <v>93547.77</v>
          </cell>
          <cell r="Y261">
            <v>25614.270357142857</v>
          </cell>
          <cell r="Z261">
            <v>67933.499642857147</v>
          </cell>
        </row>
        <row r="262">
          <cell r="A262">
            <v>30000236</v>
          </cell>
          <cell r="B262" t="str">
            <v>шкаф системы к2 60*60*204,7</v>
          </cell>
          <cell r="C262" t="str">
            <v>Other</v>
          </cell>
          <cell r="D262" t="str">
            <v>МП</v>
          </cell>
          <cell r="E262">
            <v>38199</v>
          </cell>
          <cell r="H262">
            <v>84</v>
          </cell>
          <cell r="I262">
            <v>1.1904761904761904E-2</v>
          </cell>
          <cell r="J262">
            <v>57571.51</v>
          </cell>
          <cell r="K262">
            <v>3426.8755952380952</v>
          </cell>
          <cell r="L262">
            <v>54144.634404761906</v>
          </cell>
          <cell r="O262">
            <v>8224.5014285714278</v>
          </cell>
          <cell r="Q262">
            <v>57571.51</v>
          </cell>
          <cell r="R262">
            <v>11651.377023809524</v>
          </cell>
          <cell r="S262">
            <v>45920.132976190478</v>
          </cell>
          <cell r="V262">
            <v>4112.2507142857139</v>
          </cell>
          <cell r="X262">
            <v>57571.51</v>
          </cell>
          <cell r="Y262">
            <v>15763.627738095238</v>
          </cell>
          <cell r="Z262">
            <v>41807.882261904764</v>
          </cell>
        </row>
        <row r="263">
          <cell r="A263">
            <v>30000237</v>
          </cell>
          <cell r="B263" t="str">
            <v>полка настольная 76,5 матовое стекло</v>
          </cell>
          <cell r="C263" t="str">
            <v>Other</v>
          </cell>
          <cell r="D263" t="str">
            <v>МП</v>
          </cell>
          <cell r="E263">
            <v>38199</v>
          </cell>
          <cell r="H263">
            <v>84</v>
          </cell>
          <cell r="I263">
            <v>1.1904761904761904E-2</v>
          </cell>
          <cell r="J263">
            <v>12524.13</v>
          </cell>
          <cell r="K263">
            <v>745.48392857142846</v>
          </cell>
          <cell r="L263">
            <v>11778.646071428571</v>
          </cell>
          <cell r="O263">
            <v>1789.1614285714286</v>
          </cell>
          <cell r="Q263">
            <v>12524.13</v>
          </cell>
          <cell r="R263">
            <v>2534.6453571428569</v>
          </cell>
          <cell r="S263">
            <v>9989.4846428571418</v>
          </cell>
          <cell r="V263">
            <v>894.58071428571429</v>
          </cell>
          <cell r="X263">
            <v>12524.13</v>
          </cell>
          <cell r="Y263">
            <v>3429.2260714285712</v>
          </cell>
          <cell r="Z263">
            <v>9094.903928571428</v>
          </cell>
        </row>
        <row r="264">
          <cell r="A264">
            <v>30000238</v>
          </cell>
          <cell r="B264" t="str">
            <v>тумбочка на колесиках 43*60*58,7</v>
          </cell>
          <cell r="C264" t="str">
            <v>Other</v>
          </cell>
          <cell r="D264" t="str">
            <v>МП</v>
          </cell>
          <cell r="E264">
            <v>38199</v>
          </cell>
          <cell r="H264">
            <v>84</v>
          </cell>
          <cell r="I264">
            <v>1.1904761904761904E-2</v>
          </cell>
          <cell r="J264">
            <v>31809.56</v>
          </cell>
          <cell r="K264">
            <v>1893.4261904761904</v>
          </cell>
          <cell r="L264">
            <v>29916.13380952381</v>
          </cell>
          <cell r="O264">
            <v>4544.2228571428568</v>
          </cell>
          <cell r="Q264">
            <v>31809.56</v>
          </cell>
          <cell r="R264">
            <v>6437.6490476190475</v>
          </cell>
          <cell r="S264">
            <v>25371.910952380953</v>
          </cell>
          <cell r="V264">
            <v>2272.1114285714284</v>
          </cell>
          <cell r="X264">
            <v>31809.56</v>
          </cell>
          <cell r="Y264">
            <v>8709.7604761904768</v>
          </cell>
          <cell r="Z264">
            <v>23099.799523809525</v>
          </cell>
        </row>
        <row r="265">
          <cell r="A265">
            <v>30000239</v>
          </cell>
          <cell r="B265" t="str">
            <v>рабочее место руководителя 220*100*72</v>
          </cell>
          <cell r="C265" t="str">
            <v>Other</v>
          </cell>
          <cell r="D265" t="str">
            <v>МП</v>
          </cell>
          <cell r="E265">
            <v>38199</v>
          </cell>
          <cell r="H265">
            <v>84</v>
          </cell>
          <cell r="I265">
            <v>1.1904761904761904E-2</v>
          </cell>
          <cell r="J265">
            <v>79762.02</v>
          </cell>
          <cell r="K265">
            <v>4747.7392857142859</v>
          </cell>
          <cell r="L265">
            <v>75014.28071428572</v>
          </cell>
          <cell r="O265">
            <v>11394.574285714287</v>
          </cell>
          <cell r="Q265">
            <v>79762.02</v>
          </cell>
          <cell r="R265">
            <v>16142.313571428573</v>
          </cell>
          <cell r="S265">
            <v>63619.70642857143</v>
          </cell>
          <cell r="V265">
            <v>5697.2871428571434</v>
          </cell>
          <cell r="X265">
            <v>79762.02</v>
          </cell>
          <cell r="Y265">
            <v>21839.600714285716</v>
          </cell>
          <cell r="Z265">
            <v>57922.419285714292</v>
          </cell>
        </row>
        <row r="266">
          <cell r="A266">
            <v>30000240</v>
          </cell>
          <cell r="B266" t="str">
            <v>рабочее место200*100см с2-мя отверстиями для кабеля</v>
          </cell>
          <cell r="C266" t="str">
            <v>Other</v>
          </cell>
          <cell r="D266" t="str">
            <v>МП</v>
          </cell>
          <cell r="E266">
            <v>38199</v>
          </cell>
          <cell r="H266">
            <v>84</v>
          </cell>
          <cell r="I266">
            <v>1.1904761904761904E-2</v>
          </cell>
          <cell r="J266">
            <v>69201.97</v>
          </cell>
          <cell r="K266">
            <v>4119.1648809523804</v>
          </cell>
          <cell r="L266">
            <v>65082.805119047618</v>
          </cell>
          <cell r="O266">
            <v>9885.9957142857147</v>
          </cell>
          <cell r="Q266">
            <v>69201.97</v>
          </cell>
          <cell r="R266">
            <v>14005.160595238096</v>
          </cell>
          <cell r="S266">
            <v>55196.809404761909</v>
          </cell>
          <cell r="V266">
            <v>4942.9978571428574</v>
          </cell>
          <cell r="X266">
            <v>69201.97</v>
          </cell>
          <cell r="Y266">
            <v>18948.158452380954</v>
          </cell>
          <cell r="Z266">
            <v>50253.811547619043</v>
          </cell>
        </row>
        <row r="267">
          <cell r="A267">
            <v>30000241</v>
          </cell>
          <cell r="B267" t="str">
            <v>боковой столик 100*70 высота 72-113см</v>
          </cell>
          <cell r="C267" t="str">
            <v>Other</v>
          </cell>
          <cell r="D267" t="str">
            <v>МП</v>
          </cell>
          <cell r="E267">
            <v>38199</v>
          </cell>
          <cell r="H267">
            <v>84</v>
          </cell>
          <cell r="I267">
            <v>1.1904761904761904E-2</v>
          </cell>
          <cell r="J267">
            <v>50043.66</v>
          </cell>
          <cell r="K267">
            <v>2978.7892857142856</v>
          </cell>
          <cell r="L267">
            <v>47064.870714285717</v>
          </cell>
          <cell r="O267">
            <v>7149.0942857142873</v>
          </cell>
          <cell r="Q267">
            <v>50043.66</v>
          </cell>
          <cell r="R267">
            <v>10127.883571428572</v>
          </cell>
          <cell r="S267">
            <v>39915.776428571429</v>
          </cell>
          <cell r="V267">
            <v>3574.5471428571436</v>
          </cell>
          <cell r="X267">
            <v>50043.66</v>
          </cell>
          <cell r="Y267">
            <v>13702.430714285716</v>
          </cell>
          <cell r="Z267">
            <v>36341.229285714289</v>
          </cell>
        </row>
        <row r="268">
          <cell r="A268">
            <v>30000242</v>
          </cell>
          <cell r="B268" t="str">
            <v>круглый стол 80*72</v>
          </cell>
          <cell r="C268" t="str">
            <v>Other</v>
          </cell>
          <cell r="D268" t="str">
            <v>МП</v>
          </cell>
          <cell r="E268">
            <v>38199</v>
          </cell>
          <cell r="H268">
            <v>84</v>
          </cell>
          <cell r="I268">
            <v>1.1904761904761904E-2</v>
          </cell>
          <cell r="J268">
            <v>41940.97</v>
          </cell>
          <cell r="K268">
            <v>2496.4863095238093</v>
          </cell>
          <cell r="L268">
            <v>39444.483690476191</v>
          </cell>
          <cell r="O268">
            <v>5991.5671428571432</v>
          </cell>
          <cell r="Q268">
            <v>41940.97</v>
          </cell>
          <cell r="R268">
            <v>8488.0534523809529</v>
          </cell>
          <cell r="S268">
            <v>33452.916547619046</v>
          </cell>
          <cell r="V268">
            <v>2995.7835714285716</v>
          </cell>
          <cell r="X268">
            <v>41940.97</v>
          </cell>
          <cell r="Y268">
            <v>11483.837023809525</v>
          </cell>
          <cell r="Z268">
            <v>30457.132976190478</v>
          </cell>
        </row>
        <row r="269">
          <cell r="A269">
            <v>30000243</v>
          </cell>
          <cell r="B269" t="str">
            <v>кухня мини</v>
          </cell>
          <cell r="C269" t="str">
            <v>Other</v>
          </cell>
          <cell r="D269" t="str">
            <v>МП</v>
          </cell>
          <cell r="E269">
            <v>38199</v>
          </cell>
          <cell r="H269">
            <v>84</v>
          </cell>
          <cell r="I269">
            <v>1.1904761904761904E-2</v>
          </cell>
          <cell r="J269">
            <v>421300.62</v>
          </cell>
          <cell r="K269">
            <v>25077.417857142857</v>
          </cell>
          <cell r="L269">
            <v>396223.20214285713</v>
          </cell>
          <cell r="O269">
            <v>60185.802857142851</v>
          </cell>
          <cell r="Q269">
            <v>421300.62</v>
          </cell>
          <cell r="R269">
            <v>85263.220714285708</v>
          </cell>
          <cell r="S269">
            <v>336037.39928571426</v>
          </cell>
          <cell r="V269">
            <v>30092.901428571426</v>
          </cell>
          <cell r="X269">
            <v>421300.62</v>
          </cell>
          <cell r="Y269">
            <v>115356.12214285713</v>
          </cell>
          <cell r="Z269">
            <v>305944.49785714288</v>
          </cell>
        </row>
        <row r="270">
          <cell r="A270">
            <v>30000244</v>
          </cell>
          <cell r="B270" t="str">
            <v>шкаф встроенный 174*235</v>
          </cell>
          <cell r="C270" t="str">
            <v>Other</v>
          </cell>
          <cell r="D270" t="str">
            <v>МП</v>
          </cell>
          <cell r="E270">
            <v>38199</v>
          </cell>
          <cell r="H270">
            <v>84</v>
          </cell>
          <cell r="I270">
            <v>1.1904761904761904E-2</v>
          </cell>
          <cell r="J270">
            <v>112563.32</v>
          </cell>
          <cell r="K270">
            <v>6700.1976190476189</v>
          </cell>
          <cell r="L270">
            <v>105863.12238095239</v>
          </cell>
          <cell r="O270">
            <v>16080.474285714286</v>
          </cell>
          <cell r="Q270">
            <v>112563.32</v>
          </cell>
          <cell r="R270">
            <v>22780.671904761904</v>
          </cell>
          <cell r="S270">
            <v>89782.64809523811</v>
          </cell>
          <cell r="V270">
            <v>8040.2371428571432</v>
          </cell>
          <cell r="X270">
            <v>112563.32</v>
          </cell>
          <cell r="Y270">
            <v>30820.909047619047</v>
          </cell>
          <cell r="Z270">
            <v>81742.41095238096</v>
          </cell>
        </row>
        <row r="271">
          <cell r="A271">
            <v>30000245</v>
          </cell>
          <cell r="B271" t="str">
            <v>кухня VIP зона c мойкой и краном</v>
          </cell>
          <cell r="C271" t="str">
            <v>Other</v>
          </cell>
          <cell r="D271" t="str">
            <v>МП</v>
          </cell>
          <cell r="E271">
            <v>38199</v>
          </cell>
          <cell r="H271">
            <v>84</v>
          </cell>
          <cell r="I271">
            <v>1.1904761904761904E-2</v>
          </cell>
          <cell r="J271">
            <v>278883.73</v>
          </cell>
          <cell r="K271">
            <v>16600.222023809521</v>
          </cell>
          <cell r="L271">
            <v>262283.50797619048</v>
          </cell>
          <cell r="O271">
            <v>39840.532857142854</v>
          </cell>
          <cell r="Q271">
            <v>278883.73</v>
          </cell>
          <cell r="R271">
            <v>56440.754880952372</v>
          </cell>
          <cell r="S271">
            <v>222442.97511904762</v>
          </cell>
          <cell r="V271">
            <v>19920.266428571427</v>
          </cell>
          <cell r="X271">
            <v>278883.73</v>
          </cell>
          <cell r="Y271">
            <v>76361.0213095238</v>
          </cell>
          <cell r="Z271">
            <v>202522.7086904762</v>
          </cell>
        </row>
        <row r="272">
          <cell r="A272">
            <v>30000246</v>
          </cell>
          <cell r="B272" t="str">
            <v>шкаф размер( 80+40+80)*45*80,7см с дверцами из матового стекла</v>
          </cell>
          <cell r="C272" t="str">
            <v>Other</v>
          </cell>
          <cell r="D272" t="str">
            <v>МП</v>
          </cell>
          <cell r="E272">
            <v>38199</v>
          </cell>
          <cell r="H272">
            <v>84</v>
          </cell>
          <cell r="I272">
            <v>1.1904761904761904E-2</v>
          </cell>
          <cell r="J272">
            <v>121199.74</v>
          </cell>
          <cell r="K272">
            <v>7214.2702380952378</v>
          </cell>
          <cell r="L272">
            <v>113985.46976190477</v>
          </cell>
          <cell r="O272">
            <v>17314.248571428572</v>
          </cell>
          <cell r="Q272">
            <v>121199.74</v>
          </cell>
          <cell r="R272">
            <v>24528.518809523812</v>
          </cell>
          <cell r="S272">
            <v>96671.221190476193</v>
          </cell>
          <cell r="V272">
            <v>8657.1242857142861</v>
          </cell>
          <cell r="X272">
            <v>121199.74</v>
          </cell>
          <cell r="Y272">
            <v>33185.643095238098</v>
          </cell>
          <cell r="Z272">
            <v>88014.096904761915</v>
          </cell>
        </row>
        <row r="273">
          <cell r="A273">
            <v>30000247</v>
          </cell>
          <cell r="B273" t="str">
            <v>диван 240*76*72/40</v>
          </cell>
          <cell r="C273" t="str">
            <v>Other</v>
          </cell>
          <cell r="D273" t="str">
            <v>МП</v>
          </cell>
          <cell r="E273">
            <v>38198</v>
          </cell>
          <cell r="H273">
            <v>84</v>
          </cell>
          <cell r="I273">
            <v>1.1904761904761904E-2</v>
          </cell>
          <cell r="J273">
            <v>297595.51</v>
          </cell>
          <cell r="K273">
            <v>17714.018452380951</v>
          </cell>
          <cell r="L273">
            <v>279881.49154761905</v>
          </cell>
          <cell r="O273">
            <v>42513.64428571429</v>
          </cell>
          <cell r="Q273">
            <v>297595.51</v>
          </cell>
          <cell r="R273">
            <v>60227.662738095241</v>
          </cell>
          <cell r="S273">
            <v>237367.84726190477</v>
          </cell>
          <cell r="V273">
            <v>21256.822142857145</v>
          </cell>
          <cell r="X273">
            <v>297595.51</v>
          </cell>
          <cell r="Y273">
            <v>81484.484880952383</v>
          </cell>
          <cell r="Z273">
            <v>216111.02511904761</v>
          </cell>
        </row>
        <row r="274">
          <cell r="A274">
            <v>30000248</v>
          </cell>
          <cell r="B274" t="str">
            <v>кресло для переговоров</v>
          </cell>
          <cell r="C274" t="str">
            <v>Other</v>
          </cell>
          <cell r="D274" t="str">
            <v>МП</v>
          </cell>
          <cell r="E274">
            <v>38198</v>
          </cell>
          <cell r="H274">
            <v>84</v>
          </cell>
          <cell r="I274">
            <v>1.1904761904761904E-2</v>
          </cell>
          <cell r="J274">
            <v>54603.11</v>
          </cell>
          <cell r="K274">
            <v>3250.1851190476191</v>
          </cell>
          <cell r="L274">
            <v>51352.924880952385</v>
          </cell>
          <cell r="O274">
            <v>7800.4442857142858</v>
          </cell>
          <cell r="Q274">
            <v>54603.11</v>
          </cell>
          <cell r="R274">
            <v>11050.629404761905</v>
          </cell>
          <cell r="S274">
            <v>43552.480595238099</v>
          </cell>
          <cell r="V274">
            <v>3900.2221428571429</v>
          </cell>
          <cell r="X274">
            <v>54603.11</v>
          </cell>
          <cell r="Y274">
            <v>14950.851547619048</v>
          </cell>
          <cell r="Z274">
            <v>39652.258452380949</v>
          </cell>
        </row>
        <row r="275">
          <cell r="A275">
            <v>30000249</v>
          </cell>
          <cell r="B275" t="str">
            <v>кресло для переговоров</v>
          </cell>
          <cell r="C275" t="str">
            <v>Other</v>
          </cell>
          <cell r="D275" t="str">
            <v>МП</v>
          </cell>
          <cell r="E275">
            <v>38198</v>
          </cell>
          <cell r="H275">
            <v>84</v>
          </cell>
          <cell r="I275">
            <v>1.1904761904761904E-2</v>
          </cell>
          <cell r="J275">
            <v>54603.11</v>
          </cell>
          <cell r="K275">
            <v>3250.1851190476191</v>
          </cell>
          <cell r="L275">
            <v>51352.924880952385</v>
          </cell>
          <cell r="O275">
            <v>7800.4442857142858</v>
          </cell>
          <cell r="Q275">
            <v>54603.11</v>
          </cell>
          <cell r="R275">
            <v>11050.629404761905</v>
          </cell>
          <cell r="S275">
            <v>43552.480595238099</v>
          </cell>
          <cell r="V275">
            <v>3900.2221428571429</v>
          </cell>
          <cell r="X275">
            <v>54603.11</v>
          </cell>
          <cell r="Y275">
            <v>14950.851547619048</v>
          </cell>
          <cell r="Z275">
            <v>39652.258452380949</v>
          </cell>
        </row>
        <row r="276">
          <cell r="A276">
            <v>30000250</v>
          </cell>
          <cell r="B276" t="str">
            <v>кресло для переговоров</v>
          </cell>
          <cell r="C276" t="str">
            <v>Other</v>
          </cell>
          <cell r="D276" t="str">
            <v>МП</v>
          </cell>
          <cell r="E276">
            <v>38198</v>
          </cell>
          <cell r="H276">
            <v>84</v>
          </cell>
          <cell r="I276">
            <v>1.1904761904761904E-2</v>
          </cell>
          <cell r="J276">
            <v>54603.11</v>
          </cell>
          <cell r="K276">
            <v>3250.1851190476191</v>
          </cell>
          <cell r="L276">
            <v>51352.924880952385</v>
          </cell>
          <cell r="O276">
            <v>7800.4442857142858</v>
          </cell>
          <cell r="Q276">
            <v>54603.11</v>
          </cell>
          <cell r="R276">
            <v>11050.629404761905</v>
          </cell>
          <cell r="S276">
            <v>43552.480595238099</v>
          </cell>
          <cell r="V276">
            <v>3900.2221428571429</v>
          </cell>
          <cell r="X276">
            <v>54603.11</v>
          </cell>
          <cell r="Y276">
            <v>14950.851547619048</v>
          </cell>
          <cell r="Z276">
            <v>39652.258452380949</v>
          </cell>
        </row>
        <row r="277">
          <cell r="A277">
            <v>30000251</v>
          </cell>
          <cell r="B277" t="str">
            <v>кресло для переговоров</v>
          </cell>
          <cell r="C277" t="str">
            <v>Other</v>
          </cell>
          <cell r="D277" t="str">
            <v>МП</v>
          </cell>
          <cell r="E277">
            <v>38198</v>
          </cell>
          <cell r="H277">
            <v>84</v>
          </cell>
          <cell r="I277">
            <v>1.1904761904761904E-2</v>
          </cell>
          <cell r="J277">
            <v>54603.12</v>
          </cell>
          <cell r="K277">
            <v>3250.1857142857143</v>
          </cell>
          <cell r="L277">
            <v>51352.934285714291</v>
          </cell>
          <cell r="O277">
            <v>7800.4457142857136</v>
          </cell>
          <cell r="Q277">
            <v>54603.12</v>
          </cell>
          <cell r="R277">
            <v>11050.631428571429</v>
          </cell>
          <cell r="S277">
            <v>43552.488571428577</v>
          </cell>
          <cell r="V277">
            <v>3900.2228571428568</v>
          </cell>
          <cell r="X277">
            <v>54603.12</v>
          </cell>
          <cell r="Y277">
            <v>14950.854285714286</v>
          </cell>
          <cell r="Z277">
            <v>39652.265714285721</v>
          </cell>
        </row>
        <row r="278">
          <cell r="A278">
            <v>30000252</v>
          </cell>
          <cell r="B278" t="str">
            <v>кресло для поситителей WILKMAHN</v>
          </cell>
          <cell r="C278" t="str">
            <v>Other</v>
          </cell>
          <cell r="D278" t="str">
            <v>МП</v>
          </cell>
          <cell r="E278">
            <v>38198</v>
          </cell>
          <cell r="H278">
            <v>84</v>
          </cell>
          <cell r="I278">
            <v>1.1904761904761904E-2</v>
          </cell>
          <cell r="J278">
            <v>105572</v>
          </cell>
          <cell r="K278">
            <v>6284.0476190476184</v>
          </cell>
          <cell r="L278">
            <v>99287.952380952382</v>
          </cell>
          <cell r="O278">
            <v>15081.714285714286</v>
          </cell>
          <cell r="Q278">
            <v>105572</v>
          </cell>
          <cell r="R278">
            <v>21365.761904761905</v>
          </cell>
          <cell r="S278">
            <v>84206.238095238092</v>
          </cell>
          <cell r="V278">
            <v>7540.8571428571431</v>
          </cell>
          <cell r="X278">
            <v>105572</v>
          </cell>
          <cell r="Y278">
            <v>28906.619047619046</v>
          </cell>
          <cell r="Z278">
            <v>76665.380952380947</v>
          </cell>
        </row>
        <row r="279">
          <cell r="A279">
            <v>30000253</v>
          </cell>
          <cell r="B279" t="str">
            <v>шкаф системы к2 80*60*204,7</v>
          </cell>
          <cell r="C279" t="str">
            <v>Other</v>
          </cell>
          <cell r="D279" t="str">
            <v>МП</v>
          </cell>
          <cell r="E279">
            <v>38198</v>
          </cell>
          <cell r="H279">
            <v>84</v>
          </cell>
          <cell r="I279">
            <v>1.1904761904761904E-2</v>
          </cell>
          <cell r="J279">
            <v>74095.25</v>
          </cell>
          <cell r="K279">
            <v>4410.4315476190477</v>
          </cell>
          <cell r="L279">
            <v>69684.818452380947</v>
          </cell>
          <cell r="O279">
            <v>10585.035714285714</v>
          </cell>
          <cell r="Q279">
            <v>74095.25</v>
          </cell>
          <cell r="R279">
            <v>14995.467261904761</v>
          </cell>
          <cell r="S279">
            <v>59099.782738095237</v>
          </cell>
          <cell r="V279">
            <v>5292.5178571428569</v>
          </cell>
          <cell r="X279">
            <v>74095.25</v>
          </cell>
          <cell r="Y279">
            <v>20287.985119047618</v>
          </cell>
          <cell r="Z279">
            <v>53807.264880952382</v>
          </cell>
        </row>
        <row r="280">
          <cell r="A280">
            <v>30000254</v>
          </cell>
          <cell r="B280" t="str">
            <v>тумбочка на колесиках 43*60*58</v>
          </cell>
          <cell r="C280" t="str">
            <v>Other</v>
          </cell>
          <cell r="D280" t="str">
            <v>МП</v>
          </cell>
          <cell r="E280">
            <v>38198</v>
          </cell>
          <cell r="H280">
            <v>84</v>
          </cell>
          <cell r="I280">
            <v>1.1904761904761904E-2</v>
          </cell>
          <cell r="J280">
            <v>32647.39</v>
          </cell>
          <cell r="K280">
            <v>1943.2970238095236</v>
          </cell>
          <cell r="L280">
            <v>30704.092976190477</v>
          </cell>
          <cell r="O280">
            <v>4663.9128571428573</v>
          </cell>
          <cell r="Q280">
            <v>32647.39</v>
          </cell>
          <cell r="R280">
            <v>6607.2098809523814</v>
          </cell>
          <cell r="S280">
            <v>26040.180119047618</v>
          </cell>
          <cell r="V280">
            <v>2331.9564285714287</v>
          </cell>
          <cell r="X280">
            <v>32647.39</v>
          </cell>
          <cell r="Y280">
            <v>8939.1663095238109</v>
          </cell>
          <cell r="Z280">
            <v>23708.223690476188</v>
          </cell>
        </row>
        <row r="281">
          <cell r="A281">
            <v>30000255</v>
          </cell>
          <cell r="B281" t="str">
            <v>стол для переговоров 140*72 см</v>
          </cell>
          <cell r="C281" t="str">
            <v>Other</v>
          </cell>
          <cell r="D281" t="str">
            <v>МП</v>
          </cell>
          <cell r="E281">
            <v>38198</v>
          </cell>
          <cell r="H281">
            <v>84</v>
          </cell>
          <cell r="I281">
            <v>1.1904761904761904E-2</v>
          </cell>
          <cell r="J281">
            <v>106234.89</v>
          </cell>
          <cell r="K281">
            <v>6323.5053571428571</v>
          </cell>
          <cell r="L281">
            <v>99911.384642857141</v>
          </cell>
          <cell r="O281">
            <v>15176.412857142856</v>
          </cell>
          <cell r="Q281">
            <v>106234.89</v>
          </cell>
          <cell r="R281">
            <v>21499.918214285713</v>
          </cell>
          <cell r="S281">
            <v>84734.971785714282</v>
          </cell>
          <cell r="V281">
            <v>7588.2064285714278</v>
          </cell>
          <cell r="X281">
            <v>106234.89</v>
          </cell>
          <cell r="Y281">
            <v>29088.124642857139</v>
          </cell>
          <cell r="Z281">
            <v>77146.765357142867</v>
          </cell>
        </row>
        <row r="282">
          <cell r="A282">
            <v>30000256</v>
          </cell>
          <cell r="B282" t="str">
            <v>стул для комнаты переговоров 62*62*98 см с подлокотниками</v>
          </cell>
          <cell r="C282" t="str">
            <v>Other</v>
          </cell>
          <cell r="D282" t="str">
            <v>МП</v>
          </cell>
          <cell r="E282">
            <v>38198</v>
          </cell>
          <cell r="H282">
            <v>84</v>
          </cell>
          <cell r="I282">
            <v>1.1904761904761904E-2</v>
          </cell>
          <cell r="J282">
            <v>54094.33</v>
          </cell>
          <cell r="K282">
            <v>3219.9005952380953</v>
          </cell>
          <cell r="L282">
            <v>50874.429404761904</v>
          </cell>
          <cell r="O282">
            <v>7727.761428571428</v>
          </cell>
          <cell r="Q282">
            <v>54094.33</v>
          </cell>
          <cell r="R282">
            <v>10947.662023809524</v>
          </cell>
          <cell r="S282">
            <v>43146.667976190482</v>
          </cell>
          <cell r="V282">
            <v>3863.880714285714</v>
          </cell>
          <cell r="X282">
            <v>54094.33</v>
          </cell>
          <cell r="Y282">
            <v>14811.542738095239</v>
          </cell>
          <cell r="Z282">
            <v>39282.787261904763</v>
          </cell>
        </row>
        <row r="283">
          <cell r="A283">
            <v>30000257</v>
          </cell>
          <cell r="B283" t="str">
            <v>стул для комнаты переговоров 62*62*98 см с подлокотниками</v>
          </cell>
          <cell r="C283" t="str">
            <v>Other</v>
          </cell>
          <cell r="D283" t="str">
            <v>МП</v>
          </cell>
          <cell r="E283">
            <v>38198</v>
          </cell>
          <cell r="H283">
            <v>84</v>
          </cell>
          <cell r="I283">
            <v>1.1904761904761904E-2</v>
          </cell>
          <cell r="J283">
            <v>54094.33</v>
          </cell>
          <cell r="K283">
            <v>3219.9005952380953</v>
          </cell>
          <cell r="L283">
            <v>50874.429404761904</v>
          </cell>
          <cell r="O283">
            <v>7727.761428571428</v>
          </cell>
          <cell r="Q283">
            <v>54094.33</v>
          </cell>
          <cell r="R283">
            <v>10947.662023809524</v>
          </cell>
          <cell r="S283">
            <v>43146.667976190482</v>
          </cell>
          <cell r="V283">
            <v>3863.880714285714</v>
          </cell>
          <cell r="X283">
            <v>54094.33</v>
          </cell>
          <cell r="Y283">
            <v>14811.542738095239</v>
          </cell>
          <cell r="Z283">
            <v>39282.787261904763</v>
          </cell>
        </row>
        <row r="284">
          <cell r="A284">
            <v>30000258</v>
          </cell>
          <cell r="B284" t="str">
            <v>стул для комнаты переговоров 62*62*98</v>
          </cell>
          <cell r="C284" t="str">
            <v>Other</v>
          </cell>
          <cell r="D284" t="str">
            <v>МП</v>
          </cell>
          <cell r="E284">
            <v>38198</v>
          </cell>
          <cell r="H284">
            <v>84</v>
          </cell>
          <cell r="I284">
            <v>1.1904761904761904E-2</v>
          </cell>
          <cell r="J284">
            <v>54094.33</v>
          </cell>
          <cell r="K284">
            <v>3219.9005952380953</v>
          </cell>
          <cell r="L284">
            <v>50874.429404761904</v>
          </cell>
          <cell r="O284">
            <v>7727.761428571428</v>
          </cell>
          <cell r="Q284">
            <v>54094.33</v>
          </cell>
          <cell r="R284">
            <v>10947.662023809524</v>
          </cell>
          <cell r="S284">
            <v>43146.667976190482</v>
          </cell>
          <cell r="V284">
            <v>3863.880714285714</v>
          </cell>
          <cell r="X284">
            <v>54094.33</v>
          </cell>
          <cell r="Y284">
            <v>14811.542738095239</v>
          </cell>
          <cell r="Z284">
            <v>39282.787261904763</v>
          </cell>
        </row>
        <row r="285">
          <cell r="A285">
            <v>30000259</v>
          </cell>
          <cell r="B285" t="str">
            <v>стул для комнаты переговоров 62*62*98 см с подлокотниками</v>
          </cell>
          <cell r="C285" t="str">
            <v>Other</v>
          </cell>
          <cell r="D285" t="str">
            <v>МП</v>
          </cell>
          <cell r="E285">
            <v>38198</v>
          </cell>
          <cell r="H285">
            <v>84</v>
          </cell>
          <cell r="I285">
            <v>1.1904761904761904E-2</v>
          </cell>
          <cell r="J285">
            <v>54094.33</v>
          </cell>
          <cell r="K285">
            <v>3219.9005952380953</v>
          </cell>
          <cell r="L285">
            <v>50874.429404761904</v>
          </cell>
          <cell r="O285">
            <v>7727.761428571428</v>
          </cell>
          <cell r="Q285">
            <v>54094.33</v>
          </cell>
          <cell r="R285">
            <v>10947.662023809524</v>
          </cell>
          <cell r="S285">
            <v>43146.667976190482</v>
          </cell>
          <cell r="V285">
            <v>3863.880714285714</v>
          </cell>
          <cell r="X285">
            <v>54094.33</v>
          </cell>
          <cell r="Y285">
            <v>14811.542738095239</v>
          </cell>
          <cell r="Z285">
            <v>39282.787261904763</v>
          </cell>
        </row>
        <row r="286">
          <cell r="A286">
            <v>30000260</v>
          </cell>
          <cell r="B286" t="str">
            <v>стул для комнаты переговоров 62*62*98 см с подлокотниками</v>
          </cell>
          <cell r="C286" t="str">
            <v>Other</v>
          </cell>
          <cell r="D286" t="str">
            <v>МП</v>
          </cell>
          <cell r="E286">
            <v>38198</v>
          </cell>
          <cell r="H286">
            <v>84</v>
          </cell>
          <cell r="I286">
            <v>1.1904761904761904E-2</v>
          </cell>
          <cell r="J286">
            <v>54094.33</v>
          </cell>
          <cell r="K286">
            <v>3219.9005952380953</v>
          </cell>
          <cell r="L286">
            <v>50874.429404761904</v>
          </cell>
          <cell r="O286">
            <v>7727.761428571428</v>
          </cell>
          <cell r="Q286">
            <v>54094.33</v>
          </cell>
          <cell r="R286">
            <v>10947.662023809524</v>
          </cell>
          <cell r="S286">
            <v>43146.667976190482</v>
          </cell>
          <cell r="V286">
            <v>3863.880714285714</v>
          </cell>
          <cell r="X286">
            <v>54094.33</v>
          </cell>
          <cell r="Y286">
            <v>14811.542738095239</v>
          </cell>
          <cell r="Z286">
            <v>39282.787261904763</v>
          </cell>
        </row>
        <row r="287">
          <cell r="A287">
            <v>30000261</v>
          </cell>
          <cell r="B287" t="str">
            <v>стул для комнаты переговоров 62*62*98 см с подлокотниками</v>
          </cell>
          <cell r="C287" t="str">
            <v>Other</v>
          </cell>
          <cell r="D287" t="str">
            <v>МП</v>
          </cell>
          <cell r="E287">
            <v>38198</v>
          </cell>
          <cell r="H287">
            <v>84</v>
          </cell>
          <cell r="I287">
            <v>1.1904761904761904E-2</v>
          </cell>
          <cell r="J287">
            <v>54094.33</v>
          </cell>
          <cell r="K287">
            <v>3219.9005952380953</v>
          </cell>
          <cell r="L287">
            <v>50874.429404761904</v>
          </cell>
          <cell r="O287">
            <v>7727.761428571428</v>
          </cell>
          <cell r="Q287">
            <v>54094.33</v>
          </cell>
          <cell r="R287">
            <v>10947.662023809524</v>
          </cell>
          <cell r="S287">
            <v>43146.667976190482</v>
          </cell>
          <cell r="V287">
            <v>3863.880714285714</v>
          </cell>
          <cell r="X287">
            <v>54094.33</v>
          </cell>
          <cell r="Y287">
            <v>14811.542738095239</v>
          </cell>
          <cell r="Z287">
            <v>39282.787261904763</v>
          </cell>
        </row>
        <row r="288">
          <cell r="A288">
            <v>30000262</v>
          </cell>
          <cell r="B288" t="str">
            <v>шкаф открытый с полками 80*45*227,7</v>
          </cell>
          <cell r="C288" t="str">
            <v>Other</v>
          </cell>
          <cell r="D288" t="str">
            <v>МП</v>
          </cell>
          <cell r="E288">
            <v>38198</v>
          </cell>
          <cell r="H288">
            <v>84</v>
          </cell>
          <cell r="I288">
            <v>1.1904761904761904E-2</v>
          </cell>
          <cell r="J288">
            <v>15892.64</v>
          </cell>
          <cell r="K288">
            <v>945.9904761904761</v>
          </cell>
          <cell r="L288">
            <v>14946.649523809523</v>
          </cell>
          <cell r="O288">
            <v>2270.3771428571426</v>
          </cell>
          <cell r="Q288">
            <v>15892.64</v>
          </cell>
          <cell r="R288">
            <v>3216.367619047619</v>
          </cell>
          <cell r="S288">
            <v>12676.272380952381</v>
          </cell>
          <cell r="V288">
            <v>1135.1885714285713</v>
          </cell>
          <cell r="X288">
            <v>15892.64</v>
          </cell>
          <cell r="Y288">
            <v>4351.5561904761907</v>
          </cell>
          <cell r="Z288">
            <v>11541.083809523809</v>
          </cell>
        </row>
        <row r="289">
          <cell r="A289">
            <v>30000263</v>
          </cell>
          <cell r="B289" t="str">
            <v>шкаф открытый с полками 80*45*227,7</v>
          </cell>
          <cell r="C289" t="str">
            <v>Other</v>
          </cell>
          <cell r="D289" t="str">
            <v>МП</v>
          </cell>
          <cell r="E289">
            <v>38198</v>
          </cell>
          <cell r="H289">
            <v>84</v>
          </cell>
          <cell r="I289">
            <v>1.1904761904761904E-2</v>
          </cell>
          <cell r="J289">
            <v>15892.64</v>
          </cell>
          <cell r="K289">
            <v>945.9904761904761</v>
          </cell>
          <cell r="L289">
            <v>14946.649523809523</v>
          </cell>
          <cell r="O289">
            <v>2270.3771428571426</v>
          </cell>
          <cell r="Q289">
            <v>15892.64</v>
          </cell>
          <cell r="R289">
            <v>3216.367619047619</v>
          </cell>
          <cell r="S289">
            <v>12676.272380952381</v>
          </cell>
          <cell r="V289">
            <v>1135.1885714285713</v>
          </cell>
          <cell r="X289">
            <v>15892.64</v>
          </cell>
          <cell r="Y289">
            <v>4351.5561904761907</v>
          </cell>
          <cell r="Z289">
            <v>11541.083809523809</v>
          </cell>
        </row>
        <row r="290">
          <cell r="A290">
            <v>30000264</v>
          </cell>
          <cell r="B290" t="str">
            <v>диван 240*76*72/40</v>
          </cell>
          <cell r="C290" t="str">
            <v>Other</v>
          </cell>
          <cell r="D290" t="str">
            <v>МП</v>
          </cell>
          <cell r="E290">
            <v>38198</v>
          </cell>
          <cell r="H290">
            <v>84</v>
          </cell>
          <cell r="I290">
            <v>1.1904761904761904E-2</v>
          </cell>
          <cell r="J290">
            <v>297595.52000000002</v>
          </cell>
          <cell r="K290">
            <v>17714.019047619047</v>
          </cell>
          <cell r="L290">
            <v>279881.50095238094</v>
          </cell>
          <cell r="O290">
            <v>42513.645714285718</v>
          </cell>
          <cell r="Q290">
            <v>297595.52000000002</v>
          </cell>
          <cell r="R290">
            <v>60227.664761904765</v>
          </cell>
          <cell r="S290">
            <v>237367.85523809525</v>
          </cell>
          <cell r="V290">
            <v>21256.822857142859</v>
          </cell>
          <cell r="X290">
            <v>297595.52000000002</v>
          </cell>
          <cell r="Y290">
            <v>81484.487619047621</v>
          </cell>
          <cell r="Z290">
            <v>216111.03238095238</v>
          </cell>
        </row>
        <row r="291">
          <cell r="A291">
            <v>30000265</v>
          </cell>
          <cell r="B291" t="str">
            <v>шкаф открытый с полками 80*45*227,7</v>
          </cell>
          <cell r="C291" t="str">
            <v>Other</v>
          </cell>
          <cell r="D291" t="str">
            <v>МП</v>
          </cell>
          <cell r="E291">
            <v>38198</v>
          </cell>
          <cell r="H291">
            <v>84</v>
          </cell>
          <cell r="I291">
            <v>1.1904761904761904E-2</v>
          </cell>
          <cell r="J291">
            <v>15892.65</v>
          </cell>
          <cell r="K291">
            <v>945.99107142857133</v>
          </cell>
          <cell r="L291">
            <v>14946.658928571429</v>
          </cell>
          <cell r="O291">
            <v>2270.3785714285714</v>
          </cell>
          <cell r="Q291">
            <v>15892.65</v>
          </cell>
          <cell r="R291">
            <v>3216.3696428571429</v>
          </cell>
          <cell r="S291">
            <v>12676.280357142856</v>
          </cell>
          <cell r="V291">
            <v>1135.1892857142857</v>
          </cell>
          <cell r="X291">
            <v>15892.65</v>
          </cell>
          <cell r="Y291">
            <v>4351.5589285714286</v>
          </cell>
          <cell r="Z291">
            <v>11541.091071428571</v>
          </cell>
        </row>
        <row r="292">
          <cell r="A292">
            <v>30000266</v>
          </cell>
          <cell r="B292" t="str">
            <v>шкаф с выдвижными ящиками 80*45*113,7</v>
          </cell>
          <cell r="C292" t="str">
            <v>Other</v>
          </cell>
          <cell r="D292" t="str">
            <v>МП</v>
          </cell>
          <cell r="E292">
            <v>38198</v>
          </cell>
          <cell r="H292">
            <v>84</v>
          </cell>
          <cell r="I292">
            <v>1.1904761904761904E-2</v>
          </cell>
          <cell r="J292">
            <v>34315.24</v>
          </cell>
          <cell r="K292">
            <v>2042.5738095238094</v>
          </cell>
          <cell r="L292">
            <v>32272.66619047619</v>
          </cell>
          <cell r="O292">
            <v>4902.1771428571428</v>
          </cell>
          <cell r="Q292">
            <v>34315.24</v>
          </cell>
          <cell r="R292">
            <v>6944.7509523809522</v>
          </cell>
          <cell r="S292">
            <v>27370.489047619045</v>
          </cell>
          <cell r="V292">
            <v>2451.0885714285714</v>
          </cell>
          <cell r="X292">
            <v>34315.24</v>
          </cell>
          <cell r="Y292">
            <v>9395.8395238095236</v>
          </cell>
          <cell r="Z292">
            <v>24919.400476190473</v>
          </cell>
        </row>
        <row r="293">
          <cell r="A293">
            <v>30000267</v>
          </cell>
          <cell r="B293" t="str">
            <v>кресло для переговоров</v>
          </cell>
          <cell r="C293" t="str">
            <v>Other</v>
          </cell>
          <cell r="D293" t="str">
            <v>МП</v>
          </cell>
          <cell r="E293">
            <v>38198</v>
          </cell>
          <cell r="H293">
            <v>84</v>
          </cell>
          <cell r="I293">
            <v>1.1904761904761904E-2</v>
          </cell>
          <cell r="J293">
            <v>54603.11</v>
          </cell>
          <cell r="K293">
            <v>3250.1851190476191</v>
          </cell>
          <cell r="L293">
            <v>51352.924880952385</v>
          </cell>
          <cell r="O293">
            <v>7800.4442857142858</v>
          </cell>
          <cell r="Q293">
            <v>54603.11</v>
          </cell>
          <cell r="R293">
            <v>11050.629404761905</v>
          </cell>
          <cell r="S293">
            <v>43552.480595238099</v>
          </cell>
          <cell r="V293">
            <v>3900.2221428571429</v>
          </cell>
          <cell r="X293">
            <v>54603.11</v>
          </cell>
          <cell r="Y293">
            <v>14950.851547619048</v>
          </cell>
          <cell r="Z293">
            <v>39652.258452380949</v>
          </cell>
        </row>
        <row r="294">
          <cell r="A294">
            <v>30000268</v>
          </cell>
          <cell r="B294" t="str">
            <v>шкаф с выдвижными ящиками 80*45*113,7</v>
          </cell>
          <cell r="C294" t="str">
            <v>Other</v>
          </cell>
          <cell r="D294" t="str">
            <v>МП</v>
          </cell>
          <cell r="E294">
            <v>38198</v>
          </cell>
          <cell r="H294">
            <v>84</v>
          </cell>
          <cell r="I294">
            <v>1.1904761904761904E-2</v>
          </cell>
          <cell r="J294">
            <v>34315.24</v>
          </cell>
          <cell r="K294">
            <v>2042.5738095238094</v>
          </cell>
          <cell r="L294">
            <v>32272.66619047619</v>
          </cell>
          <cell r="O294">
            <v>4902.1771428571428</v>
          </cell>
          <cell r="Q294">
            <v>34315.24</v>
          </cell>
          <cell r="R294">
            <v>6944.7509523809522</v>
          </cell>
          <cell r="S294">
            <v>27370.489047619045</v>
          </cell>
          <cell r="V294">
            <v>2451.0885714285714</v>
          </cell>
          <cell r="X294">
            <v>34315.24</v>
          </cell>
          <cell r="Y294">
            <v>9395.8395238095236</v>
          </cell>
          <cell r="Z294">
            <v>24919.400476190473</v>
          </cell>
        </row>
        <row r="295">
          <cell r="A295">
            <v>30000269</v>
          </cell>
          <cell r="B295" t="str">
            <v>кресло для переговоров</v>
          </cell>
          <cell r="C295" t="str">
            <v>Other</v>
          </cell>
          <cell r="D295" t="str">
            <v>МП</v>
          </cell>
          <cell r="E295">
            <v>38198</v>
          </cell>
          <cell r="H295">
            <v>84</v>
          </cell>
          <cell r="I295">
            <v>1.1904761904761904E-2</v>
          </cell>
          <cell r="J295">
            <v>54603.11</v>
          </cell>
          <cell r="K295">
            <v>3250.1851190476191</v>
          </cell>
          <cell r="L295">
            <v>51352.924880952385</v>
          </cell>
          <cell r="O295">
            <v>7800.4442857142858</v>
          </cell>
          <cell r="Q295">
            <v>54603.11</v>
          </cell>
          <cell r="R295">
            <v>11050.629404761905</v>
          </cell>
          <cell r="S295">
            <v>43552.480595238099</v>
          </cell>
          <cell r="V295">
            <v>3900.2221428571429</v>
          </cell>
          <cell r="X295">
            <v>54603.11</v>
          </cell>
          <cell r="Y295">
            <v>14950.851547619048</v>
          </cell>
          <cell r="Z295">
            <v>39652.258452380949</v>
          </cell>
        </row>
        <row r="296">
          <cell r="A296">
            <v>30000270</v>
          </cell>
          <cell r="B296" t="str">
            <v>шкаф с выдвижными ящиками 80*45*113,7</v>
          </cell>
          <cell r="C296" t="str">
            <v>Other</v>
          </cell>
          <cell r="D296" t="str">
            <v>МП</v>
          </cell>
          <cell r="E296">
            <v>38198</v>
          </cell>
          <cell r="H296">
            <v>84</v>
          </cell>
          <cell r="I296">
            <v>1.1904761904761904E-2</v>
          </cell>
          <cell r="J296">
            <v>34315.24</v>
          </cell>
          <cell r="K296">
            <v>2042.5738095238094</v>
          </cell>
          <cell r="L296">
            <v>32272.66619047619</v>
          </cell>
          <cell r="O296">
            <v>4902.1771428571428</v>
          </cell>
          <cell r="Q296">
            <v>34315.24</v>
          </cell>
          <cell r="R296">
            <v>6944.7509523809522</v>
          </cell>
          <cell r="S296">
            <v>27370.489047619045</v>
          </cell>
          <cell r="V296">
            <v>2451.0885714285714</v>
          </cell>
          <cell r="X296">
            <v>34315.24</v>
          </cell>
          <cell r="Y296">
            <v>9395.8395238095236</v>
          </cell>
          <cell r="Z296">
            <v>24919.400476190473</v>
          </cell>
        </row>
        <row r="297">
          <cell r="A297">
            <v>30000271</v>
          </cell>
          <cell r="B297" t="str">
            <v>кресло для переговоров</v>
          </cell>
          <cell r="C297" t="str">
            <v>Other</v>
          </cell>
          <cell r="D297" t="str">
            <v>МП</v>
          </cell>
          <cell r="E297">
            <v>38198</v>
          </cell>
          <cell r="H297">
            <v>84</v>
          </cell>
          <cell r="I297">
            <v>1.1904761904761904E-2</v>
          </cell>
          <cell r="J297">
            <v>54603.11</v>
          </cell>
          <cell r="K297">
            <v>3250.1851190476191</v>
          </cell>
          <cell r="L297">
            <v>51352.924880952385</v>
          </cell>
          <cell r="O297">
            <v>7800.4442857142858</v>
          </cell>
          <cell r="Q297">
            <v>54603.11</v>
          </cell>
          <cell r="R297">
            <v>11050.629404761905</v>
          </cell>
          <cell r="S297">
            <v>43552.480595238099</v>
          </cell>
          <cell r="V297">
            <v>3900.2221428571429</v>
          </cell>
          <cell r="X297">
            <v>54603.11</v>
          </cell>
          <cell r="Y297">
            <v>14950.851547619048</v>
          </cell>
          <cell r="Z297">
            <v>39652.258452380949</v>
          </cell>
        </row>
        <row r="298">
          <cell r="A298">
            <v>30000272</v>
          </cell>
          <cell r="B298" t="str">
            <v>шкаф с выдвижными ящиками 80*45*113,7</v>
          </cell>
          <cell r="C298" t="str">
            <v>Other</v>
          </cell>
          <cell r="D298" t="str">
            <v>МП</v>
          </cell>
          <cell r="E298">
            <v>38198</v>
          </cell>
          <cell r="H298">
            <v>84</v>
          </cell>
          <cell r="I298">
            <v>1.1904761904761904E-2</v>
          </cell>
          <cell r="J298">
            <v>34315.24</v>
          </cell>
          <cell r="K298">
            <v>2042.5738095238094</v>
          </cell>
          <cell r="L298">
            <v>32272.66619047619</v>
          </cell>
          <cell r="O298">
            <v>4902.1771428571428</v>
          </cell>
          <cell r="Q298">
            <v>34315.24</v>
          </cell>
          <cell r="R298">
            <v>6944.7509523809522</v>
          </cell>
          <cell r="S298">
            <v>27370.489047619045</v>
          </cell>
          <cell r="V298">
            <v>2451.0885714285714</v>
          </cell>
          <cell r="X298">
            <v>34315.24</v>
          </cell>
          <cell r="Y298">
            <v>9395.8395238095236</v>
          </cell>
          <cell r="Z298">
            <v>24919.400476190473</v>
          </cell>
        </row>
        <row r="299">
          <cell r="A299">
            <v>30000273</v>
          </cell>
          <cell r="B299" t="str">
            <v>кресло для переговоров</v>
          </cell>
          <cell r="C299" t="str">
            <v>Other</v>
          </cell>
          <cell r="D299" t="str">
            <v>МП</v>
          </cell>
          <cell r="E299">
            <v>38198</v>
          </cell>
          <cell r="H299">
            <v>84</v>
          </cell>
          <cell r="I299">
            <v>1.1904761904761904E-2</v>
          </cell>
          <cell r="J299">
            <v>54603.11</v>
          </cell>
          <cell r="K299">
            <v>3250.1851190476191</v>
          </cell>
          <cell r="L299">
            <v>51352.924880952385</v>
          </cell>
          <cell r="O299">
            <v>7800.4442857142858</v>
          </cell>
          <cell r="Q299">
            <v>54603.11</v>
          </cell>
          <cell r="R299">
            <v>11050.629404761905</v>
          </cell>
          <cell r="S299">
            <v>43552.480595238099</v>
          </cell>
          <cell r="V299">
            <v>3900.2221428571429</v>
          </cell>
          <cell r="X299">
            <v>54603.11</v>
          </cell>
          <cell r="Y299">
            <v>14950.851547619048</v>
          </cell>
          <cell r="Z299">
            <v>39652.258452380949</v>
          </cell>
        </row>
        <row r="300">
          <cell r="A300">
            <v>30000274</v>
          </cell>
          <cell r="B300" t="str">
            <v>кресло для поситителей WILKMAHN</v>
          </cell>
          <cell r="C300" t="str">
            <v>Other</v>
          </cell>
          <cell r="D300" t="str">
            <v>МП</v>
          </cell>
          <cell r="E300">
            <v>38198</v>
          </cell>
          <cell r="H300">
            <v>84</v>
          </cell>
          <cell r="I300">
            <v>1.1904761904761904E-2</v>
          </cell>
          <cell r="J300">
            <v>105572</v>
          </cell>
          <cell r="K300">
            <v>6284.0476190476184</v>
          </cell>
          <cell r="L300">
            <v>99287.952380952382</v>
          </cell>
          <cell r="O300">
            <v>15081.714285714286</v>
          </cell>
          <cell r="Q300">
            <v>105572</v>
          </cell>
          <cell r="R300">
            <v>21365.761904761905</v>
          </cell>
          <cell r="S300">
            <v>84206.238095238092</v>
          </cell>
          <cell r="V300">
            <v>7540.8571428571431</v>
          </cell>
          <cell r="X300">
            <v>105572</v>
          </cell>
          <cell r="Y300">
            <v>28906.619047619046</v>
          </cell>
          <cell r="Z300">
            <v>76665.380952380947</v>
          </cell>
        </row>
        <row r="301">
          <cell r="A301">
            <v>30000275</v>
          </cell>
          <cell r="B301" t="str">
            <v>шкаф с выдвижными ящиками 80*45*113,7</v>
          </cell>
          <cell r="C301" t="str">
            <v>Other</v>
          </cell>
          <cell r="D301" t="str">
            <v>МП</v>
          </cell>
          <cell r="E301">
            <v>38198</v>
          </cell>
          <cell r="H301">
            <v>84</v>
          </cell>
          <cell r="I301">
            <v>1.1904761904761904E-2</v>
          </cell>
          <cell r="J301">
            <v>34315.24</v>
          </cell>
          <cell r="K301">
            <v>2042.5738095238094</v>
          </cell>
          <cell r="L301">
            <v>32272.66619047619</v>
          </cell>
          <cell r="O301">
            <v>4902.1771428571428</v>
          </cell>
          <cell r="Q301">
            <v>34315.24</v>
          </cell>
          <cell r="R301">
            <v>6944.7509523809522</v>
          </cell>
          <cell r="S301">
            <v>27370.489047619045</v>
          </cell>
          <cell r="V301">
            <v>2451.0885714285714</v>
          </cell>
          <cell r="X301">
            <v>34315.24</v>
          </cell>
          <cell r="Y301">
            <v>9395.8395238095236</v>
          </cell>
          <cell r="Z301">
            <v>24919.400476190473</v>
          </cell>
        </row>
        <row r="302">
          <cell r="A302">
            <v>30000276</v>
          </cell>
          <cell r="B302" t="str">
            <v>шкаф системы к2 80*60*204,7</v>
          </cell>
          <cell r="C302" t="str">
            <v>Other</v>
          </cell>
          <cell r="D302" t="str">
            <v>МП</v>
          </cell>
          <cell r="E302">
            <v>38198</v>
          </cell>
          <cell r="H302">
            <v>84</v>
          </cell>
          <cell r="I302">
            <v>1.1904761904761904E-2</v>
          </cell>
          <cell r="J302">
            <v>74095.259999999995</v>
          </cell>
          <cell r="K302">
            <v>4410.432142857142</v>
          </cell>
          <cell r="L302">
            <v>69684.827857142853</v>
          </cell>
          <cell r="O302">
            <v>10585.037142857142</v>
          </cell>
          <cell r="Q302">
            <v>74095.259999999995</v>
          </cell>
          <cell r="R302">
            <v>14995.469285714284</v>
          </cell>
          <cell r="S302">
            <v>59099.790714285715</v>
          </cell>
          <cell r="V302">
            <v>5292.5185714285708</v>
          </cell>
          <cell r="X302">
            <v>74095.259999999995</v>
          </cell>
          <cell r="Y302">
            <v>20287.987857142856</v>
          </cell>
          <cell r="Z302">
            <v>53807.272142857139</v>
          </cell>
        </row>
        <row r="303">
          <cell r="A303">
            <v>30000277</v>
          </cell>
          <cell r="B303" t="str">
            <v>шкаф с выдвижными ящиками 80*45*113,7</v>
          </cell>
          <cell r="C303" t="str">
            <v>Other</v>
          </cell>
          <cell r="D303" t="str">
            <v>МП</v>
          </cell>
          <cell r="E303">
            <v>38198</v>
          </cell>
          <cell r="H303">
            <v>84</v>
          </cell>
          <cell r="I303">
            <v>1.1904761904761904E-2</v>
          </cell>
          <cell r="J303">
            <v>34315.24</v>
          </cell>
          <cell r="K303">
            <v>2042.5738095238094</v>
          </cell>
          <cell r="L303">
            <v>32272.66619047619</v>
          </cell>
          <cell r="O303">
            <v>4902.1771428571428</v>
          </cell>
          <cell r="Q303">
            <v>34315.24</v>
          </cell>
          <cell r="R303">
            <v>6944.7509523809522</v>
          </cell>
          <cell r="S303">
            <v>27370.489047619045</v>
          </cell>
          <cell r="V303">
            <v>2451.0885714285714</v>
          </cell>
          <cell r="X303">
            <v>34315.24</v>
          </cell>
          <cell r="Y303">
            <v>9395.8395238095236</v>
          </cell>
          <cell r="Z303">
            <v>24919.400476190473</v>
          </cell>
        </row>
        <row r="304">
          <cell r="A304">
            <v>30000278</v>
          </cell>
          <cell r="B304" t="str">
            <v>тумбочка на колесиках 43*60*58</v>
          </cell>
          <cell r="C304" t="str">
            <v>Other</v>
          </cell>
          <cell r="D304" t="str">
            <v>МП</v>
          </cell>
          <cell r="E304">
            <v>38198</v>
          </cell>
          <cell r="H304">
            <v>84</v>
          </cell>
          <cell r="I304">
            <v>1.1904761904761904E-2</v>
          </cell>
          <cell r="J304">
            <v>32647.38</v>
          </cell>
          <cell r="K304">
            <v>1943.2964285714286</v>
          </cell>
          <cell r="L304">
            <v>30704.083571428571</v>
          </cell>
          <cell r="O304">
            <v>4663.9114285714286</v>
          </cell>
          <cell r="Q304">
            <v>32647.38</v>
          </cell>
          <cell r="R304">
            <v>6607.2078571428574</v>
          </cell>
          <cell r="S304">
            <v>26040.172142857144</v>
          </cell>
          <cell r="V304">
            <v>2331.9557142857143</v>
          </cell>
          <cell r="X304">
            <v>32647.38</v>
          </cell>
          <cell r="Y304">
            <v>8939.1635714285712</v>
          </cell>
          <cell r="Z304">
            <v>23708.216428571432</v>
          </cell>
        </row>
        <row r="305">
          <cell r="A305">
            <v>30000279</v>
          </cell>
          <cell r="B305" t="str">
            <v>шкаф с выдвижными ящиками 80*45*113,7</v>
          </cell>
          <cell r="C305" t="str">
            <v>Other</v>
          </cell>
          <cell r="D305" t="str">
            <v>МП</v>
          </cell>
          <cell r="E305">
            <v>38198</v>
          </cell>
          <cell r="H305">
            <v>84</v>
          </cell>
          <cell r="I305">
            <v>1.1904761904761904E-2</v>
          </cell>
          <cell r="J305">
            <v>34315.24</v>
          </cell>
          <cell r="K305">
            <v>2042.5738095238094</v>
          </cell>
          <cell r="L305">
            <v>32272.66619047619</v>
          </cell>
          <cell r="O305">
            <v>4902.1771428571428</v>
          </cell>
          <cell r="Q305">
            <v>34315.24</v>
          </cell>
          <cell r="R305">
            <v>6944.7509523809522</v>
          </cell>
          <cell r="S305">
            <v>27370.489047619045</v>
          </cell>
          <cell r="V305">
            <v>2451.0885714285714</v>
          </cell>
          <cell r="X305">
            <v>34315.24</v>
          </cell>
          <cell r="Y305">
            <v>9395.8395238095236</v>
          </cell>
          <cell r="Z305">
            <v>24919.400476190473</v>
          </cell>
        </row>
        <row r="306">
          <cell r="A306">
            <v>30000280</v>
          </cell>
          <cell r="B306" t="str">
            <v>стол для переговоров 140*72 см</v>
          </cell>
          <cell r="C306" t="str">
            <v>Other</v>
          </cell>
          <cell r="D306" t="str">
            <v>МП</v>
          </cell>
          <cell r="E306">
            <v>38198</v>
          </cell>
          <cell r="H306">
            <v>84</v>
          </cell>
          <cell r="I306">
            <v>1.1904761904761904E-2</v>
          </cell>
          <cell r="J306">
            <v>106234.88</v>
          </cell>
          <cell r="K306">
            <v>6323.5047619047618</v>
          </cell>
          <cell r="L306">
            <v>99911.375238095236</v>
          </cell>
          <cell r="O306">
            <v>15176.411428571429</v>
          </cell>
          <cell r="Q306">
            <v>106234.88</v>
          </cell>
          <cell r="R306">
            <v>21499.916190476193</v>
          </cell>
          <cell r="S306">
            <v>84734.963809523819</v>
          </cell>
          <cell r="V306">
            <v>7588.2057142857147</v>
          </cell>
          <cell r="X306">
            <v>106234.88</v>
          </cell>
          <cell r="Y306">
            <v>29088.121904761909</v>
          </cell>
          <cell r="Z306">
            <v>77146.758095238096</v>
          </cell>
        </row>
        <row r="307">
          <cell r="A307">
            <v>30000281</v>
          </cell>
          <cell r="B307" t="str">
            <v>шкаф с раздвижными дверцами 160*45*113,7</v>
          </cell>
          <cell r="C307" t="str">
            <v>Other</v>
          </cell>
          <cell r="D307" t="str">
            <v>МП</v>
          </cell>
          <cell r="E307">
            <v>38198</v>
          </cell>
          <cell r="H307">
            <v>84</v>
          </cell>
          <cell r="I307">
            <v>1.1904761904761904E-2</v>
          </cell>
          <cell r="J307">
            <v>19874.27</v>
          </cell>
          <cell r="K307">
            <v>1182.9922619047618</v>
          </cell>
          <cell r="L307">
            <v>18691.277738095239</v>
          </cell>
          <cell r="O307">
            <v>2839.1814285714286</v>
          </cell>
          <cell r="Q307">
            <v>19874.27</v>
          </cell>
          <cell r="R307">
            <v>4022.1736904761901</v>
          </cell>
          <cell r="S307">
            <v>15852.096309523811</v>
          </cell>
          <cell r="V307">
            <v>1419.5907142857143</v>
          </cell>
          <cell r="X307">
            <v>19874.27</v>
          </cell>
          <cell r="Y307">
            <v>5441.7644047619042</v>
          </cell>
          <cell r="Z307">
            <v>14432.505595238097</v>
          </cell>
        </row>
        <row r="308">
          <cell r="A308">
            <v>30000282</v>
          </cell>
          <cell r="B308" t="str">
            <v>стул для комнаты переговоров 62*62*98 см</v>
          </cell>
          <cell r="C308" t="str">
            <v>Other</v>
          </cell>
          <cell r="D308" t="str">
            <v>МП</v>
          </cell>
          <cell r="E308">
            <v>38198</v>
          </cell>
          <cell r="H308">
            <v>84</v>
          </cell>
          <cell r="I308">
            <v>1.1904761904761904E-2</v>
          </cell>
          <cell r="J308">
            <v>54094.33</v>
          </cell>
          <cell r="K308">
            <v>3219.9005952380953</v>
          </cell>
          <cell r="L308">
            <v>50874.429404761904</v>
          </cell>
          <cell r="O308">
            <v>7727.761428571428</v>
          </cell>
          <cell r="Q308">
            <v>54094.33</v>
          </cell>
          <cell r="R308">
            <v>10947.662023809524</v>
          </cell>
          <cell r="S308">
            <v>43146.667976190482</v>
          </cell>
          <cell r="V308">
            <v>3863.880714285714</v>
          </cell>
          <cell r="X308">
            <v>54094.33</v>
          </cell>
          <cell r="Y308">
            <v>14811.542738095239</v>
          </cell>
          <cell r="Z308">
            <v>39282.787261904763</v>
          </cell>
        </row>
        <row r="309">
          <cell r="A309">
            <v>30000283</v>
          </cell>
          <cell r="B309" t="str">
            <v>стул для комнаты переговоров 62*62*98 см с подлокотниками</v>
          </cell>
          <cell r="C309" t="str">
            <v>Other</v>
          </cell>
          <cell r="D309" t="str">
            <v>МП</v>
          </cell>
          <cell r="E309">
            <v>38198</v>
          </cell>
          <cell r="H309">
            <v>84</v>
          </cell>
          <cell r="I309">
            <v>1.1904761904761904E-2</v>
          </cell>
          <cell r="J309">
            <v>54094.33</v>
          </cell>
          <cell r="K309">
            <v>3219.9005952380953</v>
          </cell>
          <cell r="L309">
            <v>50874.429404761904</v>
          </cell>
          <cell r="O309">
            <v>7727.761428571428</v>
          </cell>
          <cell r="Q309">
            <v>54094.33</v>
          </cell>
          <cell r="R309">
            <v>10947.662023809524</v>
          </cell>
          <cell r="S309">
            <v>43146.667976190482</v>
          </cell>
          <cell r="V309">
            <v>3863.880714285714</v>
          </cell>
          <cell r="X309">
            <v>54094.33</v>
          </cell>
          <cell r="Y309">
            <v>14811.542738095239</v>
          </cell>
          <cell r="Z309">
            <v>39282.787261904763</v>
          </cell>
        </row>
        <row r="310">
          <cell r="A310">
            <v>30000284</v>
          </cell>
          <cell r="B310" t="str">
            <v>шкаф с раздвижными дверцами 120*45*113,7 с полками</v>
          </cell>
          <cell r="C310" t="str">
            <v>Other</v>
          </cell>
          <cell r="D310" t="str">
            <v>МП</v>
          </cell>
          <cell r="E310">
            <v>38198</v>
          </cell>
          <cell r="H310">
            <v>84</v>
          </cell>
          <cell r="I310">
            <v>1.1904761904761904E-2</v>
          </cell>
          <cell r="J310">
            <v>22019.1</v>
          </cell>
          <cell r="K310">
            <v>1310.6607142857142</v>
          </cell>
          <cell r="L310">
            <v>20708.439285714285</v>
          </cell>
          <cell r="O310">
            <v>3145.5857142857144</v>
          </cell>
          <cell r="Q310">
            <v>22019.1</v>
          </cell>
          <cell r="R310">
            <v>4456.2464285714286</v>
          </cell>
          <cell r="S310">
            <v>17562.853571428568</v>
          </cell>
          <cell r="V310">
            <v>1572.7928571428572</v>
          </cell>
          <cell r="X310">
            <v>22019.1</v>
          </cell>
          <cell r="Y310">
            <v>6029.0392857142861</v>
          </cell>
          <cell r="Z310">
            <v>15990.060714285712</v>
          </cell>
        </row>
        <row r="311">
          <cell r="A311">
            <v>30000285</v>
          </cell>
          <cell r="B311" t="str">
            <v>стул для комнаты переговоров 62*62*98 см с подлокотниками</v>
          </cell>
          <cell r="C311" t="str">
            <v>Other</v>
          </cell>
          <cell r="D311" t="str">
            <v>МП</v>
          </cell>
          <cell r="E311">
            <v>38198</v>
          </cell>
          <cell r="H311">
            <v>84</v>
          </cell>
          <cell r="I311">
            <v>1.1904761904761904E-2</v>
          </cell>
          <cell r="J311">
            <v>54094.33</v>
          </cell>
          <cell r="K311">
            <v>3219.9005952380953</v>
          </cell>
          <cell r="L311">
            <v>50874.429404761904</v>
          </cell>
          <cell r="O311">
            <v>7727.761428571428</v>
          </cell>
          <cell r="Q311">
            <v>54094.33</v>
          </cell>
          <cell r="R311">
            <v>10947.662023809524</v>
          </cell>
          <cell r="S311">
            <v>43146.667976190482</v>
          </cell>
          <cell r="V311">
            <v>3863.880714285714</v>
          </cell>
          <cell r="X311">
            <v>54094.33</v>
          </cell>
          <cell r="Y311">
            <v>14811.542738095239</v>
          </cell>
          <cell r="Z311">
            <v>39282.787261904763</v>
          </cell>
        </row>
        <row r="312">
          <cell r="A312">
            <v>30000286</v>
          </cell>
          <cell r="B312" t="str">
            <v>шкаф с раздвижными дверцами</v>
          </cell>
          <cell r="C312" t="str">
            <v>Other</v>
          </cell>
          <cell r="D312" t="str">
            <v>МП</v>
          </cell>
          <cell r="E312">
            <v>38198</v>
          </cell>
          <cell r="H312">
            <v>84</v>
          </cell>
          <cell r="I312">
            <v>1.1904761904761904E-2</v>
          </cell>
          <cell r="J312">
            <v>22019.1</v>
          </cell>
          <cell r="K312">
            <v>1310.6607142857142</v>
          </cell>
          <cell r="L312">
            <v>20708.439285714285</v>
          </cell>
          <cell r="O312">
            <v>3145.5857142857144</v>
          </cell>
          <cell r="Q312">
            <v>22019.1</v>
          </cell>
          <cell r="R312">
            <v>4456.2464285714286</v>
          </cell>
          <cell r="S312">
            <v>17562.853571428568</v>
          </cell>
          <cell r="V312">
            <v>1572.7928571428572</v>
          </cell>
          <cell r="X312">
            <v>22019.1</v>
          </cell>
          <cell r="Y312">
            <v>6029.0392857142861</v>
          </cell>
          <cell r="Z312">
            <v>15990.060714285712</v>
          </cell>
        </row>
        <row r="313">
          <cell r="A313">
            <v>30000287</v>
          </cell>
          <cell r="B313" t="str">
            <v>стул для комнаты переговоров 62*62*98 см с подлокотниками</v>
          </cell>
          <cell r="C313" t="str">
            <v>Other</v>
          </cell>
          <cell r="D313" t="str">
            <v>МП</v>
          </cell>
          <cell r="E313">
            <v>38198</v>
          </cell>
          <cell r="H313">
            <v>84</v>
          </cell>
          <cell r="I313">
            <v>1.1904761904761904E-2</v>
          </cell>
          <cell r="J313">
            <v>54094.33</v>
          </cell>
          <cell r="K313">
            <v>3219.9005952380953</v>
          </cell>
          <cell r="L313">
            <v>50874.429404761904</v>
          </cell>
          <cell r="O313">
            <v>7727.761428571428</v>
          </cell>
          <cell r="Q313">
            <v>54094.33</v>
          </cell>
          <cell r="R313">
            <v>10947.662023809524</v>
          </cell>
          <cell r="S313">
            <v>43146.667976190482</v>
          </cell>
          <cell r="V313">
            <v>3863.880714285714</v>
          </cell>
          <cell r="X313">
            <v>54094.33</v>
          </cell>
          <cell r="Y313">
            <v>14811.542738095239</v>
          </cell>
          <cell r="Z313">
            <v>39282.787261904763</v>
          </cell>
        </row>
        <row r="314">
          <cell r="A314">
            <v>30000288</v>
          </cell>
          <cell r="B314" t="str">
            <v>шкаф с раздвижными дверцами 120*45*113,7 с полками</v>
          </cell>
          <cell r="C314" t="str">
            <v>Other</v>
          </cell>
          <cell r="D314" t="str">
            <v>МП</v>
          </cell>
          <cell r="E314">
            <v>38198</v>
          </cell>
          <cell r="H314">
            <v>84</v>
          </cell>
          <cell r="I314">
            <v>1.1904761904761904E-2</v>
          </cell>
          <cell r="J314">
            <v>22019.1</v>
          </cell>
          <cell r="K314">
            <v>1310.6607142857142</v>
          </cell>
          <cell r="L314">
            <v>20708.439285714285</v>
          </cell>
          <cell r="O314">
            <v>3145.5857142857144</v>
          </cell>
          <cell r="Q314">
            <v>22019.1</v>
          </cell>
          <cell r="R314">
            <v>4456.2464285714286</v>
          </cell>
          <cell r="S314">
            <v>17562.853571428568</v>
          </cell>
          <cell r="V314">
            <v>1572.7928571428572</v>
          </cell>
          <cell r="X314">
            <v>22019.1</v>
          </cell>
          <cell r="Y314">
            <v>6029.0392857142861</v>
          </cell>
          <cell r="Z314">
            <v>15990.060714285712</v>
          </cell>
        </row>
        <row r="315">
          <cell r="A315">
            <v>30000289</v>
          </cell>
          <cell r="B315" t="str">
            <v>стул для комнаты переговоров 62*62*98 см с подлокотниками</v>
          </cell>
          <cell r="C315" t="str">
            <v>Other</v>
          </cell>
          <cell r="D315" t="str">
            <v>МП</v>
          </cell>
          <cell r="E315">
            <v>38198</v>
          </cell>
          <cell r="H315">
            <v>84</v>
          </cell>
          <cell r="I315">
            <v>1.1904761904761904E-2</v>
          </cell>
          <cell r="J315">
            <v>54094.33</v>
          </cell>
          <cell r="K315">
            <v>3219.9005952380953</v>
          </cell>
          <cell r="L315">
            <v>50874.429404761904</v>
          </cell>
          <cell r="O315">
            <v>7727.761428571428</v>
          </cell>
          <cell r="Q315">
            <v>54094.33</v>
          </cell>
          <cell r="R315">
            <v>10947.662023809524</v>
          </cell>
          <cell r="S315">
            <v>43146.667976190482</v>
          </cell>
          <cell r="V315">
            <v>3863.880714285714</v>
          </cell>
          <cell r="X315">
            <v>54094.33</v>
          </cell>
          <cell r="Y315">
            <v>14811.542738095239</v>
          </cell>
          <cell r="Z315">
            <v>39282.787261904763</v>
          </cell>
        </row>
        <row r="316">
          <cell r="A316">
            <v>30000290</v>
          </cell>
          <cell r="B316" t="str">
            <v>шкаф с раздвижными дверцами 120*45*113,7</v>
          </cell>
          <cell r="C316" t="str">
            <v>Other</v>
          </cell>
          <cell r="D316" t="str">
            <v>МП</v>
          </cell>
          <cell r="E316">
            <v>38198</v>
          </cell>
          <cell r="H316">
            <v>84</v>
          </cell>
          <cell r="I316">
            <v>1.1904761904761904E-2</v>
          </cell>
          <cell r="J316">
            <v>22019.1</v>
          </cell>
          <cell r="K316">
            <v>1310.6607142857142</v>
          </cell>
          <cell r="L316">
            <v>20708.439285714285</v>
          </cell>
          <cell r="O316">
            <v>3145.5857142857144</v>
          </cell>
          <cell r="Q316">
            <v>22019.1</v>
          </cell>
          <cell r="R316">
            <v>4456.2464285714286</v>
          </cell>
          <cell r="S316">
            <v>17562.853571428568</v>
          </cell>
          <cell r="V316">
            <v>1572.7928571428572</v>
          </cell>
          <cell r="X316">
            <v>22019.1</v>
          </cell>
          <cell r="Y316">
            <v>6029.0392857142861</v>
          </cell>
          <cell r="Z316">
            <v>15990.060714285712</v>
          </cell>
        </row>
        <row r="317">
          <cell r="A317">
            <v>30000291</v>
          </cell>
          <cell r="B317" t="str">
            <v>стул для комнаты переговоров 62*62*98 см с подлокотниками</v>
          </cell>
          <cell r="C317" t="str">
            <v>Other</v>
          </cell>
          <cell r="D317" t="str">
            <v>МП</v>
          </cell>
          <cell r="E317">
            <v>38198</v>
          </cell>
          <cell r="H317">
            <v>84</v>
          </cell>
          <cell r="I317">
            <v>1.1904761904761904E-2</v>
          </cell>
          <cell r="J317">
            <v>54094.29</v>
          </cell>
          <cell r="K317">
            <v>3219.8982142857139</v>
          </cell>
          <cell r="L317">
            <v>50874.391785714288</v>
          </cell>
          <cell r="O317">
            <v>7727.755714285714</v>
          </cell>
          <cell r="Q317">
            <v>54094.29</v>
          </cell>
          <cell r="R317">
            <v>10947.653928571428</v>
          </cell>
          <cell r="S317">
            <v>43146.636071428569</v>
          </cell>
          <cell r="V317">
            <v>3863.877857142857</v>
          </cell>
          <cell r="X317">
            <v>54094.29</v>
          </cell>
          <cell r="Y317">
            <v>14811.531785714285</v>
          </cell>
          <cell r="Z317">
            <v>39282.758214285714</v>
          </cell>
        </row>
        <row r="318">
          <cell r="A318">
            <v>30000292</v>
          </cell>
          <cell r="B318" t="str">
            <v>стул WILKHAHN регулируемый высота 65-90см</v>
          </cell>
          <cell r="C318" t="str">
            <v>Other</v>
          </cell>
          <cell r="D318" t="str">
            <v>МП</v>
          </cell>
          <cell r="E318">
            <v>38198</v>
          </cell>
          <cell r="H318">
            <v>84</v>
          </cell>
          <cell r="I318">
            <v>1.1904761904761904E-2</v>
          </cell>
          <cell r="J318">
            <v>19540.77</v>
          </cell>
          <cell r="K318">
            <v>1163.1410714285714</v>
          </cell>
          <cell r="L318">
            <v>18377.62892857143</v>
          </cell>
          <cell r="O318">
            <v>2791.5385714285712</v>
          </cell>
          <cell r="Q318">
            <v>19540.77</v>
          </cell>
          <cell r="R318">
            <v>3954.6796428571424</v>
          </cell>
          <cell r="S318">
            <v>15586.090357142857</v>
          </cell>
          <cell r="V318">
            <v>1395.7692857142856</v>
          </cell>
          <cell r="X318">
            <v>19540.77</v>
          </cell>
          <cell r="Y318">
            <v>5350.448928571428</v>
          </cell>
          <cell r="Z318">
            <v>14190.321071428572</v>
          </cell>
        </row>
        <row r="319">
          <cell r="A319">
            <v>30000293</v>
          </cell>
          <cell r="B319" t="str">
            <v>шкаф открытый с полками 80*45*227,7</v>
          </cell>
          <cell r="C319" t="str">
            <v>Other</v>
          </cell>
          <cell r="D319" t="str">
            <v>МП</v>
          </cell>
          <cell r="E319">
            <v>38198</v>
          </cell>
          <cell r="H319">
            <v>84</v>
          </cell>
          <cell r="I319">
            <v>1.1904761904761904E-2</v>
          </cell>
          <cell r="J319">
            <v>15892.64</v>
          </cell>
          <cell r="K319">
            <v>945.9904761904761</v>
          </cell>
          <cell r="L319">
            <v>14946.649523809523</v>
          </cell>
          <cell r="O319">
            <v>2270.3771428571426</v>
          </cell>
          <cell r="Q319">
            <v>15892.64</v>
          </cell>
          <cell r="R319">
            <v>3216.367619047619</v>
          </cell>
          <cell r="S319">
            <v>12676.272380952381</v>
          </cell>
          <cell r="V319">
            <v>1135.1885714285713</v>
          </cell>
          <cell r="X319">
            <v>15892.64</v>
          </cell>
          <cell r="Y319">
            <v>4351.5561904761907</v>
          </cell>
          <cell r="Z319">
            <v>11541.083809523809</v>
          </cell>
        </row>
        <row r="320">
          <cell r="A320">
            <v>30000294</v>
          </cell>
          <cell r="B320" t="str">
            <v>стулwilkhahn регулируемый высота 65-90 см</v>
          </cell>
          <cell r="C320" t="str">
            <v>Other</v>
          </cell>
          <cell r="D320" t="str">
            <v>МП</v>
          </cell>
          <cell r="E320">
            <v>38198</v>
          </cell>
          <cell r="H320">
            <v>84</v>
          </cell>
          <cell r="I320">
            <v>1.1904761904761904E-2</v>
          </cell>
          <cell r="J320">
            <v>19540.77</v>
          </cell>
          <cell r="K320">
            <v>1163.1410714285714</v>
          </cell>
          <cell r="L320">
            <v>18377.62892857143</v>
          </cell>
          <cell r="O320">
            <v>2791.5385714285712</v>
          </cell>
          <cell r="Q320">
            <v>19540.77</v>
          </cell>
          <cell r="R320">
            <v>3954.6796428571424</v>
          </cell>
          <cell r="S320">
            <v>15586.090357142857</v>
          </cell>
          <cell r="V320">
            <v>1395.7692857142856</v>
          </cell>
          <cell r="X320">
            <v>19540.77</v>
          </cell>
          <cell r="Y320">
            <v>5350.448928571428</v>
          </cell>
          <cell r="Z320">
            <v>14190.321071428572</v>
          </cell>
        </row>
        <row r="321">
          <cell r="A321">
            <v>30000295</v>
          </cell>
          <cell r="B321" t="str">
            <v>шкаф открытый с полками 80*45*227,7</v>
          </cell>
          <cell r="C321" t="str">
            <v>Other</v>
          </cell>
          <cell r="D321" t="str">
            <v>МП</v>
          </cell>
          <cell r="E321">
            <v>38198</v>
          </cell>
          <cell r="H321">
            <v>84</v>
          </cell>
          <cell r="I321">
            <v>1.1904761904761904E-2</v>
          </cell>
          <cell r="J321">
            <v>15892.64</v>
          </cell>
          <cell r="K321">
            <v>945.9904761904761</v>
          </cell>
          <cell r="L321">
            <v>14946.649523809523</v>
          </cell>
          <cell r="O321">
            <v>2270.3771428571426</v>
          </cell>
          <cell r="Q321">
            <v>15892.64</v>
          </cell>
          <cell r="R321">
            <v>3216.367619047619</v>
          </cell>
          <cell r="S321">
            <v>12676.272380952381</v>
          </cell>
          <cell r="V321">
            <v>1135.1885714285713</v>
          </cell>
          <cell r="X321">
            <v>15892.64</v>
          </cell>
          <cell r="Y321">
            <v>4351.5561904761907</v>
          </cell>
          <cell r="Z321">
            <v>11541.083809523809</v>
          </cell>
        </row>
        <row r="322">
          <cell r="A322">
            <v>30000296</v>
          </cell>
          <cell r="B322" t="str">
            <v>стул регулируемый высота 65-90 см</v>
          </cell>
          <cell r="C322" t="str">
            <v>Other</v>
          </cell>
          <cell r="D322" t="str">
            <v>МП</v>
          </cell>
          <cell r="E322">
            <v>38198</v>
          </cell>
          <cell r="H322">
            <v>84</v>
          </cell>
          <cell r="I322">
            <v>1.1904761904761904E-2</v>
          </cell>
          <cell r="J322">
            <v>19540.77</v>
          </cell>
          <cell r="K322">
            <v>1163.1410714285714</v>
          </cell>
          <cell r="L322">
            <v>18377.62892857143</v>
          </cell>
          <cell r="O322">
            <v>2791.5385714285712</v>
          </cell>
          <cell r="Q322">
            <v>19540.77</v>
          </cell>
          <cell r="R322">
            <v>3954.6796428571424</v>
          </cell>
          <cell r="S322">
            <v>15586.090357142857</v>
          </cell>
          <cell r="V322">
            <v>1395.7692857142856</v>
          </cell>
          <cell r="X322">
            <v>19540.77</v>
          </cell>
          <cell r="Y322">
            <v>5350.448928571428</v>
          </cell>
          <cell r="Z322">
            <v>14190.321071428572</v>
          </cell>
        </row>
        <row r="323">
          <cell r="A323">
            <v>30000297</v>
          </cell>
          <cell r="B323" t="str">
            <v>стул регулируемый по высоте 65-90 см</v>
          </cell>
          <cell r="C323" t="str">
            <v>Other</v>
          </cell>
          <cell r="D323" t="str">
            <v>МП</v>
          </cell>
          <cell r="E323">
            <v>38198</v>
          </cell>
          <cell r="H323">
            <v>84</v>
          </cell>
          <cell r="I323">
            <v>1.1904761904761904E-2</v>
          </cell>
          <cell r="J323">
            <v>19540.77</v>
          </cell>
          <cell r="K323">
            <v>1163.1410714285714</v>
          </cell>
          <cell r="L323">
            <v>18377.62892857143</v>
          </cell>
          <cell r="O323">
            <v>2791.5385714285712</v>
          </cell>
          <cell r="Q323">
            <v>19540.77</v>
          </cell>
          <cell r="R323">
            <v>3954.6796428571424</v>
          </cell>
          <cell r="S323">
            <v>15586.090357142857</v>
          </cell>
          <cell r="V323">
            <v>1395.7692857142856</v>
          </cell>
          <cell r="X323">
            <v>19540.77</v>
          </cell>
          <cell r="Y323">
            <v>5350.448928571428</v>
          </cell>
          <cell r="Z323">
            <v>14190.321071428572</v>
          </cell>
        </row>
        <row r="324">
          <cell r="A324">
            <v>30000298</v>
          </cell>
          <cell r="B324" t="str">
            <v>высокий стол 80*102см</v>
          </cell>
          <cell r="C324" t="str">
            <v>Other</v>
          </cell>
          <cell r="D324" t="str">
            <v>МП</v>
          </cell>
          <cell r="E324">
            <v>38198</v>
          </cell>
          <cell r="H324">
            <v>84</v>
          </cell>
          <cell r="I324">
            <v>1.1904761904761904E-2</v>
          </cell>
          <cell r="J324">
            <v>19588.36</v>
          </cell>
          <cell r="K324">
            <v>1165.9738095238095</v>
          </cell>
          <cell r="L324">
            <v>18422.386190476191</v>
          </cell>
          <cell r="O324">
            <v>2798.3371428571431</v>
          </cell>
          <cell r="Q324">
            <v>19588.36</v>
          </cell>
          <cell r="R324">
            <v>3964.3109523809526</v>
          </cell>
          <cell r="S324">
            <v>15624.049047619048</v>
          </cell>
          <cell r="V324">
            <v>1399.1685714285716</v>
          </cell>
          <cell r="X324">
            <v>19588.36</v>
          </cell>
          <cell r="Y324">
            <v>5363.4795238095239</v>
          </cell>
          <cell r="Z324">
            <v>14224.880476190476</v>
          </cell>
        </row>
        <row r="325">
          <cell r="A325">
            <v>30000299</v>
          </cell>
          <cell r="B325" t="str">
            <v>шкаф с выдвижными ящиками 80*45*113,7</v>
          </cell>
          <cell r="C325" t="str">
            <v>Other</v>
          </cell>
          <cell r="D325" t="str">
            <v>МП</v>
          </cell>
          <cell r="E325">
            <v>38198</v>
          </cell>
          <cell r="H325">
            <v>84</v>
          </cell>
          <cell r="I325">
            <v>1.1904761904761904E-2</v>
          </cell>
          <cell r="J325">
            <v>34315.24</v>
          </cell>
          <cell r="K325">
            <v>2042.5738095238094</v>
          </cell>
          <cell r="L325">
            <v>32272.66619047619</v>
          </cell>
          <cell r="O325">
            <v>4902.1771428571428</v>
          </cell>
          <cell r="Q325">
            <v>34315.24</v>
          </cell>
          <cell r="R325">
            <v>6944.7509523809522</v>
          </cell>
          <cell r="S325">
            <v>27370.489047619045</v>
          </cell>
          <cell r="V325">
            <v>2451.0885714285714</v>
          </cell>
          <cell r="X325">
            <v>34315.24</v>
          </cell>
          <cell r="Y325">
            <v>9395.8395238095236</v>
          </cell>
          <cell r="Z325">
            <v>24919.400476190473</v>
          </cell>
        </row>
        <row r="326">
          <cell r="A326">
            <v>30000300</v>
          </cell>
          <cell r="B326" t="str">
            <v>кресло с подлокотниками</v>
          </cell>
          <cell r="C326" t="str">
            <v>Other</v>
          </cell>
          <cell r="D326" t="str">
            <v>МП</v>
          </cell>
          <cell r="E326">
            <v>38198</v>
          </cell>
          <cell r="H326">
            <v>84</v>
          </cell>
          <cell r="I326">
            <v>1.1904761904761904E-2</v>
          </cell>
          <cell r="J326">
            <v>42608.32</v>
          </cell>
          <cell r="K326">
            <v>2536.2095238095235</v>
          </cell>
          <cell r="L326">
            <v>40072.110476190479</v>
          </cell>
          <cell r="O326">
            <v>6086.9028571428571</v>
          </cell>
          <cell r="Q326">
            <v>42608.32</v>
          </cell>
          <cell r="R326">
            <v>8623.1123809523815</v>
          </cell>
          <cell r="S326">
            <v>33985.207619047622</v>
          </cell>
          <cell r="V326">
            <v>3043.4514285714286</v>
          </cell>
          <cell r="X326">
            <v>42608.32</v>
          </cell>
          <cell r="Y326">
            <v>11666.56380952381</v>
          </cell>
          <cell r="Z326">
            <v>30941.75619047619</v>
          </cell>
        </row>
        <row r="327">
          <cell r="A327">
            <v>30000301</v>
          </cell>
          <cell r="B327" t="str">
            <v>шкаф с выдвижными ящиками 80*45*113,7</v>
          </cell>
          <cell r="C327" t="str">
            <v>Other</v>
          </cell>
          <cell r="D327" t="str">
            <v>МП</v>
          </cell>
          <cell r="E327">
            <v>38198</v>
          </cell>
          <cell r="H327">
            <v>84</v>
          </cell>
          <cell r="I327">
            <v>1.1904761904761904E-2</v>
          </cell>
          <cell r="J327">
            <v>34315.24</v>
          </cell>
          <cell r="K327">
            <v>2042.5738095238094</v>
          </cell>
          <cell r="L327">
            <v>32272.66619047619</v>
          </cell>
          <cell r="O327">
            <v>4902.1771428571428</v>
          </cell>
          <cell r="Q327">
            <v>34315.24</v>
          </cell>
          <cell r="R327">
            <v>6944.7509523809522</v>
          </cell>
          <cell r="S327">
            <v>27370.489047619045</v>
          </cell>
          <cell r="V327">
            <v>2451.0885714285714</v>
          </cell>
          <cell r="X327">
            <v>34315.24</v>
          </cell>
          <cell r="Y327">
            <v>9395.8395238095236</v>
          </cell>
          <cell r="Z327">
            <v>24919.400476190473</v>
          </cell>
        </row>
        <row r="328">
          <cell r="A328">
            <v>30000302</v>
          </cell>
          <cell r="B328" t="str">
            <v>кресло с подлокотниками</v>
          </cell>
          <cell r="C328" t="str">
            <v>Other</v>
          </cell>
          <cell r="D328" t="str">
            <v>МП</v>
          </cell>
          <cell r="E328">
            <v>38198</v>
          </cell>
          <cell r="H328">
            <v>84</v>
          </cell>
          <cell r="I328">
            <v>1.1904761904761904E-2</v>
          </cell>
          <cell r="J328">
            <v>42608.32</v>
          </cell>
          <cell r="K328">
            <v>2536.2095238095235</v>
          </cell>
          <cell r="L328">
            <v>40072.110476190479</v>
          </cell>
          <cell r="O328">
            <v>6086.9028571428571</v>
          </cell>
          <cell r="Q328">
            <v>42608.32</v>
          </cell>
          <cell r="R328">
            <v>8623.1123809523815</v>
          </cell>
          <cell r="S328">
            <v>33985.207619047622</v>
          </cell>
          <cell r="V328">
            <v>3043.4514285714286</v>
          </cell>
          <cell r="X328">
            <v>42608.32</v>
          </cell>
          <cell r="Y328">
            <v>11666.56380952381</v>
          </cell>
          <cell r="Z328">
            <v>30941.75619047619</v>
          </cell>
        </row>
        <row r="329">
          <cell r="A329">
            <v>30000303</v>
          </cell>
          <cell r="B329" t="str">
            <v>шкаф с выдвижными ящиками 80*45*113,7</v>
          </cell>
          <cell r="C329" t="str">
            <v>Other</v>
          </cell>
          <cell r="D329" t="str">
            <v>МП</v>
          </cell>
          <cell r="E329">
            <v>38198</v>
          </cell>
          <cell r="H329">
            <v>84</v>
          </cell>
          <cell r="I329">
            <v>1.1904761904761904E-2</v>
          </cell>
          <cell r="J329">
            <v>34315.24</v>
          </cell>
          <cell r="K329">
            <v>2042.5738095238094</v>
          </cell>
          <cell r="L329">
            <v>32272.66619047619</v>
          </cell>
          <cell r="O329">
            <v>4902.1771428571428</v>
          </cell>
          <cell r="Q329">
            <v>34315.24</v>
          </cell>
          <cell r="R329">
            <v>6944.7509523809522</v>
          </cell>
          <cell r="S329">
            <v>27370.489047619045</v>
          </cell>
          <cell r="V329">
            <v>2451.0885714285714</v>
          </cell>
          <cell r="X329">
            <v>34315.24</v>
          </cell>
          <cell r="Y329">
            <v>9395.8395238095236</v>
          </cell>
          <cell r="Z329">
            <v>24919.400476190473</v>
          </cell>
        </row>
        <row r="330">
          <cell r="A330">
            <v>30000304</v>
          </cell>
          <cell r="B330" t="str">
            <v>кресло с подлокотниками</v>
          </cell>
          <cell r="C330" t="str">
            <v>Other</v>
          </cell>
          <cell r="D330" t="str">
            <v>МП</v>
          </cell>
          <cell r="E330">
            <v>38198</v>
          </cell>
          <cell r="H330">
            <v>84</v>
          </cell>
          <cell r="I330">
            <v>1.1904761904761904E-2</v>
          </cell>
          <cell r="J330">
            <v>42608.32</v>
          </cell>
          <cell r="K330">
            <v>2536.2095238095235</v>
          </cell>
          <cell r="L330">
            <v>40072.110476190479</v>
          </cell>
          <cell r="O330">
            <v>6086.9028571428571</v>
          </cell>
          <cell r="Q330">
            <v>42608.32</v>
          </cell>
          <cell r="R330">
            <v>8623.1123809523815</v>
          </cell>
          <cell r="S330">
            <v>33985.207619047622</v>
          </cell>
          <cell r="V330">
            <v>3043.4514285714286</v>
          </cell>
          <cell r="X330">
            <v>42608.32</v>
          </cell>
          <cell r="Y330">
            <v>11666.56380952381</v>
          </cell>
          <cell r="Z330">
            <v>30941.75619047619</v>
          </cell>
        </row>
        <row r="331">
          <cell r="A331">
            <v>30000305</v>
          </cell>
          <cell r="B331" t="str">
            <v>шкаф с выдвижными ящиками 80*45*113,7</v>
          </cell>
          <cell r="C331" t="str">
            <v>Other</v>
          </cell>
          <cell r="D331" t="str">
            <v>МП</v>
          </cell>
          <cell r="E331">
            <v>38198</v>
          </cell>
          <cell r="H331">
            <v>84</v>
          </cell>
          <cell r="I331">
            <v>1.1904761904761904E-2</v>
          </cell>
          <cell r="J331">
            <v>34315.24</v>
          </cell>
          <cell r="K331">
            <v>2042.5738095238094</v>
          </cell>
          <cell r="L331">
            <v>32272.66619047619</v>
          </cell>
          <cell r="O331">
            <v>4902.1771428571428</v>
          </cell>
          <cell r="Q331">
            <v>34315.24</v>
          </cell>
          <cell r="R331">
            <v>6944.7509523809522</v>
          </cell>
          <cell r="S331">
            <v>27370.489047619045</v>
          </cell>
          <cell r="V331">
            <v>2451.0885714285714</v>
          </cell>
          <cell r="X331">
            <v>34315.24</v>
          </cell>
          <cell r="Y331">
            <v>9395.8395238095236</v>
          </cell>
          <cell r="Z331">
            <v>24919.400476190473</v>
          </cell>
        </row>
        <row r="332">
          <cell r="A332">
            <v>30000306</v>
          </cell>
          <cell r="B332" t="str">
            <v>кресло с подлокотниками</v>
          </cell>
          <cell r="C332" t="str">
            <v>Other</v>
          </cell>
          <cell r="D332" t="str">
            <v>МП</v>
          </cell>
          <cell r="E332">
            <v>38198</v>
          </cell>
          <cell r="H332">
            <v>84</v>
          </cell>
          <cell r="I332">
            <v>1.1904761904761904E-2</v>
          </cell>
          <cell r="J332">
            <v>42608.32</v>
          </cell>
          <cell r="K332">
            <v>2536.2095238095235</v>
          </cell>
          <cell r="L332">
            <v>40072.110476190479</v>
          </cell>
          <cell r="O332">
            <v>6086.9028571428571</v>
          </cell>
          <cell r="Q332">
            <v>42608.32</v>
          </cell>
          <cell r="R332">
            <v>8623.1123809523815</v>
          </cell>
          <cell r="S332">
            <v>33985.207619047622</v>
          </cell>
          <cell r="V332">
            <v>3043.4514285714286</v>
          </cell>
          <cell r="X332">
            <v>42608.32</v>
          </cell>
          <cell r="Y332">
            <v>11666.56380952381</v>
          </cell>
          <cell r="Z332">
            <v>30941.75619047619</v>
          </cell>
        </row>
        <row r="333">
          <cell r="A333">
            <v>30000307</v>
          </cell>
          <cell r="B333" t="str">
            <v>шкаф с выдвижными ящиками 80*45*113,7</v>
          </cell>
          <cell r="C333" t="str">
            <v>Other</v>
          </cell>
          <cell r="D333" t="str">
            <v>МП</v>
          </cell>
          <cell r="E333">
            <v>38198</v>
          </cell>
          <cell r="H333">
            <v>84</v>
          </cell>
          <cell r="I333">
            <v>1.1904761904761904E-2</v>
          </cell>
          <cell r="J333">
            <v>34315.300000000003</v>
          </cell>
          <cell r="K333">
            <v>2042.577380952381</v>
          </cell>
          <cell r="L333">
            <v>32272.722619047621</v>
          </cell>
          <cell r="O333">
            <v>4902.1857142857152</v>
          </cell>
          <cell r="Q333">
            <v>34315.300000000003</v>
          </cell>
          <cell r="R333">
            <v>6944.763095238096</v>
          </cell>
          <cell r="S333">
            <v>27370.536904761906</v>
          </cell>
          <cell r="V333">
            <v>2451.0928571428576</v>
          </cell>
          <cell r="X333">
            <v>34315.300000000003</v>
          </cell>
          <cell r="Y333">
            <v>9395.8559523809527</v>
          </cell>
          <cell r="Z333">
            <v>24919.44404761905</v>
          </cell>
        </row>
        <row r="334">
          <cell r="A334">
            <v>30000308</v>
          </cell>
          <cell r="B334" t="str">
            <v>кресло с подлокотниками</v>
          </cell>
          <cell r="C334" t="str">
            <v>Other</v>
          </cell>
          <cell r="D334" t="str">
            <v>МП</v>
          </cell>
          <cell r="E334">
            <v>38198</v>
          </cell>
          <cell r="H334">
            <v>84</v>
          </cell>
          <cell r="I334">
            <v>1.1904761904761904E-2</v>
          </cell>
          <cell r="J334">
            <v>42608.32</v>
          </cell>
          <cell r="K334">
            <v>2536.2095238095235</v>
          </cell>
          <cell r="L334">
            <v>40072.110476190479</v>
          </cell>
          <cell r="O334">
            <v>6086.9028571428571</v>
          </cell>
          <cell r="Q334">
            <v>42608.32</v>
          </cell>
          <cell r="R334">
            <v>8623.1123809523815</v>
          </cell>
          <cell r="S334">
            <v>33985.207619047622</v>
          </cell>
          <cell r="V334">
            <v>3043.4514285714286</v>
          </cell>
          <cell r="X334">
            <v>42608.32</v>
          </cell>
          <cell r="Y334">
            <v>11666.56380952381</v>
          </cell>
          <cell r="Z334">
            <v>30941.75619047619</v>
          </cell>
        </row>
        <row r="335">
          <cell r="A335">
            <v>30000309</v>
          </cell>
          <cell r="B335" t="str">
            <v>кресло с подлокотниками</v>
          </cell>
          <cell r="C335" t="str">
            <v>Other</v>
          </cell>
          <cell r="D335" t="str">
            <v>МП</v>
          </cell>
          <cell r="E335">
            <v>38198</v>
          </cell>
          <cell r="H335">
            <v>84</v>
          </cell>
          <cell r="I335">
            <v>1.1904761904761904E-2</v>
          </cell>
          <cell r="J335">
            <v>42608.32</v>
          </cell>
          <cell r="K335">
            <v>2536.2095238095235</v>
          </cell>
          <cell r="L335">
            <v>40072.110476190479</v>
          </cell>
          <cell r="O335">
            <v>6086.9028571428571</v>
          </cell>
          <cell r="Q335">
            <v>42608.32</v>
          </cell>
          <cell r="R335">
            <v>8623.1123809523815</v>
          </cell>
          <cell r="S335">
            <v>33985.207619047622</v>
          </cell>
          <cell r="V335">
            <v>3043.4514285714286</v>
          </cell>
          <cell r="X335">
            <v>42608.32</v>
          </cell>
          <cell r="Y335">
            <v>11666.56380952381</v>
          </cell>
          <cell r="Z335">
            <v>30941.75619047619</v>
          </cell>
        </row>
        <row r="336">
          <cell r="A336">
            <v>30000310</v>
          </cell>
          <cell r="B336" t="str">
            <v>кресло с подлокотниками</v>
          </cell>
          <cell r="C336" t="str">
            <v>Other</v>
          </cell>
          <cell r="D336" t="str">
            <v>МП</v>
          </cell>
          <cell r="E336">
            <v>38198</v>
          </cell>
          <cell r="H336">
            <v>84</v>
          </cell>
          <cell r="I336">
            <v>1.1904761904761904E-2</v>
          </cell>
          <cell r="J336">
            <v>42608.32</v>
          </cell>
          <cell r="K336">
            <v>2536.2095238095235</v>
          </cell>
          <cell r="L336">
            <v>40072.110476190479</v>
          </cell>
          <cell r="O336">
            <v>6086.9028571428571</v>
          </cell>
          <cell r="Q336">
            <v>42608.32</v>
          </cell>
          <cell r="R336">
            <v>8623.1123809523815</v>
          </cell>
          <cell r="S336">
            <v>33985.207619047622</v>
          </cell>
          <cell r="V336">
            <v>3043.4514285714286</v>
          </cell>
          <cell r="X336">
            <v>42608.32</v>
          </cell>
          <cell r="Y336">
            <v>11666.56380952381</v>
          </cell>
          <cell r="Z336">
            <v>30941.75619047619</v>
          </cell>
        </row>
        <row r="337">
          <cell r="A337">
            <v>30000311</v>
          </cell>
          <cell r="B337" t="str">
            <v>шкаф с раздвижными дверцами 160*45*113,7</v>
          </cell>
          <cell r="C337" t="str">
            <v>Other</v>
          </cell>
          <cell r="D337" t="str">
            <v>МП</v>
          </cell>
          <cell r="E337">
            <v>38198</v>
          </cell>
          <cell r="H337">
            <v>84</v>
          </cell>
          <cell r="I337">
            <v>1.1904761904761904E-2</v>
          </cell>
          <cell r="J337">
            <v>19874.28</v>
          </cell>
          <cell r="K337">
            <v>1182.992857142857</v>
          </cell>
          <cell r="L337">
            <v>18691.287142857142</v>
          </cell>
          <cell r="O337">
            <v>2839.1828571428568</v>
          </cell>
          <cell r="Q337">
            <v>19874.28</v>
          </cell>
          <cell r="R337">
            <v>4022.1757142857141</v>
          </cell>
          <cell r="S337">
            <v>15852.104285714286</v>
          </cell>
          <cell r="V337">
            <v>1419.5914285714284</v>
          </cell>
          <cell r="X337">
            <v>19874.28</v>
          </cell>
          <cell r="Y337">
            <v>5441.767142857143</v>
          </cell>
          <cell r="Z337">
            <v>14432.512857142856</v>
          </cell>
        </row>
        <row r="338">
          <cell r="A338">
            <v>30000312</v>
          </cell>
          <cell r="B338" t="str">
            <v>кресло с подлокотниками</v>
          </cell>
          <cell r="C338" t="str">
            <v>Other</v>
          </cell>
          <cell r="D338" t="str">
            <v>МП</v>
          </cell>
          <cell r="E338">
            <v>38198</v>
          </cell>
          <cell r="H338">
            <v>84</v>
          </cell>
          <cell r="I338">
            <v>1.1904761904761904E-2</v>
          </cell>
          <cell r="J338">
            <v>42608.32</v>
          </cell>
          <cell r="K338">
            <v>2536.2095238095235</v>
          </cell>
          <cell r="L338">
            <v>40072.110476190479</v>
          </cell>
          <cell r="O338">
            <v>6086.9028571428571</v>
          </cell>
          <cell r="Q338">
            <v>42608.32</v>
          </cell>
          <cell r="R338">
            <v>8623.1123809523815</v>
          </cell>
          <cell r="S338">
            <v>33985.207619047622</v>
          </cell>
          <cell r="V338">
            <v>3043.4514285714286</v>
          </cell>
          <cell r="X338">
            <v>42608.32</v>
          </cell>
          <cell r="Y338">
            <v>11666.56380952381</v>
          </cell>
          <cell r="Z338">
            <v>30941.75619047619</v>
          </cell>
        </row>
        <row r="339">
          <cell r="A339">
            <v>30000313</v>
          </cell>
          <cell r="B339" t="str">
            <v>кресло с подлокотниками</v>
          </cell>
          <cell r="C339" t="str">
            <v>Other</v>
          </cell>
          <cell r="D339" t="str">
            <v>МП</v>
          </cell>
          <cell r="E339">
            <v>38198</v>
          </cell>
          <cell r="H339">
            <v>84</v>
          </cell>
          <cell r="I339">
            <v>1.1904761904761904E-2</v>
          </cell>
          <cell r="J339">
            <v>42608.32</v>
          </cell>
          <cell r="K339">
            <v>2536.2095238095235</v>
          </cell>
          <cell r="L339">
            <v>40072.110476190479</v>
          </cell>
          <cell r="O339">
            <v>6086.9028571428571</v>
          </cell>
          <cell r="Q339">
            <v>42608.32</v>
          </cell>
          <cell r="R339">
            <v>8623.1123809523815</v>
          </cell>
          <cell r="S339">
            <v>33985.207619047622</v>
          </cell>
          <cell r="V339">
            <v>3043.4514285714286</v>
          </cell>
          <cell r="X339">
            <v>42608.32</v>
          </cell>
          <cell r="Y339">
            <v>11666.56380952381</v>
          </cell>
          <cell r="Z339">
            <v>30941.75619047619</v>
          </cell>
        </row>
        <row r="340">
          <cell r="A340">
            <v>30000314</v>
          </cell>
          <cell r="B340" t="str">
            <v>шкаф с раздвижными дверцами 120*45*113,7</v>
          </cell>
          <cell r="C340" t="str">
            <v>Other</v>
          </cell>
          <cell r="D340" t="str">
            <v>МП</v>
          </cell>
          <cell r="E340">
            <v>38198</v>
          </cell>
          <cell r="H340">
            <v>84</v>
          </cell>
          <cell r="I340">
            <v>1.1904761904761904E-2</v>
          </cell>
          <cell r="J340">
            <v>22019.1</v>
          </cell>
          <cell r="K340">
            <v>1310.6607142857142</v>
          </cell>
          <cell r="L340">
            <v>20708.439285714285</v>
          </cell>
          <cell r="O340">
            <v>3145.5857142857144</v>
          </cell>
          <cell r="Q340">
            <v>22019.1</v>
          </cell>
          <cell r="R340">
            <v>4456.2464285714286</v>
          </cell>
          <cell r="S340">
            <v>17562.853571428568</v>
          </cell>
          <cell r="V340">
            <v>1572.7928571428572</v>
          </cell>
          <cell r="X340">
            <v>22019.1</v>
          </cell>
          <cell r="Y340">
            <v>6029.0392857142861</v>
          </cell>
          <cell r="Z340">
            <v>15990.060714285712</v>
          </cell>
        </row>
        <row r="341">
          <cell r="A341">
            <v>30000315</v>
          </cell>
          <cell r="B341" t="str">
            <v>шкаф с раздвижными дверцами 120*45*113,7</v>
          </cell>
          <cell r="C341" t="str">
            <v>Other</v>
          </cell>
          <cell r="D341" t="str">
            <v>МП</v>
          </cell>
          <cell r="E341">
            <v>38198</v>
          </cell>
          <cell r="H341">
            <v>84</v>
          </cell>
          <cell r="I341">
            <v>1.1904761904761904E-2</v>
          </cell>
          <cell r="J341">
            <v>22019.119999999999</v>
          </cell>
          <cell r="K341">
            <v>1310.6619047619047</v>
          </cell>
          <cell r="L341">
            <v>20708.458095238093</v>
          </cell>
          <cell r="O341">
            <v>3145.588571428571</v>
          </cell>
          <cell r="Q341">
            <v>22019.119999999999</v>
          </cell>
          <cell r="R341">
            <v>4456.2504761904756</v>
          </cell>
          <cell r="S341">
            <v>17562.869523809524</v>
          </cell>
          <cell r="V341">
            <v>1572.7942857142855</v>
          </cell>
          <cell r="X341">
            <v>22019.119999999999</v>
          </cell>
          <cell r="Y341">
            <v>6029.0447619047609</v>
          </cell>
          <cell r="Z341">
            <v>15990.075238095238</v>
          </cell>
        </row>
        <row r="342">
          <cell r="A342">
            <v>30000316</v>
          </cell>
          <cell r="B342" t="str">
            <v>стул регулируемый по высоте 65-90 см</v>
          </cell>
          <cell r="C342" t="str">
            <v>Other</v>
          </cell>
          <cell r="D342" t="str">
            <v>МП</v>
          </cell>
          <cell r="E342">
            <v>38198</v>
          </cell>
          <cell r="H342">
            <v>84</v>
          </cell>
          <cell r="I342">
            <v>1.1904761904761904E-2</v>
          </cell>
          <cell r="J342">
            <v>19540.77</v>
          </cell>
          <cell r="K342">
            <v>1163.1410714285714</v>
          </cell>
          <cell r="L342">
            <v>18377.62892857143</v>
          </cell>
          <cell r="O342">
            <v>2791.5385714285712</v>
          </cell>
          <cell r="Q342">
            <v>19540.77</v>
          </cell>
          <cell r="R342">
            <v>3954.6796428571424</v>
          </cell>
          <cell r="S342">
            <v>15586.090357142857</v>
          </cell>
          <cell r="V342">
            <v>1395.7692857142856</v>
          </cell>
          <cell r="X342">
            <v>19540.77</v>
          </cell>
          <cell r="Y342">
            <v>5350.448928571428</v>
          </cell>
          <cell r="Z342">
            <v>14190.321071428572</v>
          </cell>
        </row>
        <row r="343">
          <cell r="A343">
            <v>30000317</v>
          </cell>
          <cell r="B343" t="str">
            <v>кресло с подлокотниками</v>
          </cell>
          <cell r="C343" t="str">
            <v>Other</v>
          </cell>
          <cell r="D343" t="str">
            <v>МП</v>
          </cell>
          <cell r="E343">
            <v>38198</v>
          </cell>
          <cell r="H343">
            <v>84</v>
          </cell>
          <cell r="I343">
            <v>1.1904761904761904E-2</v>
          </cell>
          <cell r="J343">
            <v>42608.32</v>
          </cell>
          <cell r="K343">
            <v>2536.2095238095235</v>
          </cell>
          <cell r="L343">
            <v>40072.110476190479</v>
          </cell>
          <cell r="O343">
            <v>6086.9028571428571</v>
          </cell>
          <cell r="Q343">
            <v>42608.32</v>
          </cell>
          <cell r="R343">
            <v>8623.1123809523815</v>
          </cell>
          <cell r="S343">
            <v>33985.207619047622</v>
          </cell>
          <cell r="V343">
            <v>3043.4514285714286</v>
          </cell>
          <cell r="X343">
            <v>42608.32</v>
          </cell>
          <cell r="Y343">
            <v>11666.56380952381</v>
          </cell>
          <cell r="Z343">
            <v>30941.75619047619</v>
          </cell>
        </row>
        <row r="344">
          <cell r="A344">
            <v>30000318</v>
          </cell>
          <cell r="B344" t="str">
            <v>кресло с подлокотниками</v>
          </cell>
          <cell r="C344" t="str">
            <v>Other</v>
          </cell>
          <cell r="D344" t="str">
            <v>МП</v>
          </cell>
          <cell r="E344">
            <v>38198</v>
          </cell>
          <cell r="H344">
            <v>84</v>
          </cell>
          <cell r="I344">
            <v>1.1904761904761904E-2</v>
          </cell>
          <cell r="J344">
            <v>42608.32</v>
          </cell>
          <cell r="K344">
            <v>2536.2095238095235</v>
          </cell>
          <cell r="L344">
            <v>40072.110476190479</v>
          </cell>
          <cell r="O344">
            <v>6086.9028571428571</v>
          </cell>
          <cell r="Q344">
            <v>42608.32</v>
          </cell>
          <cell r="R344">
            <v>8623.1123809523815</v>
          </cell>
          <cell r="S344">
            <v>33985.207619047622</v>
          </cell>
          <cell r="V344">
            <v>3043.4514285714286</v>
          </cell>
          <cell r="X344">
            <v>42608.32</v>
          </cell>
          <cell r="Y344">
            <v>11666.56380952381</v>
          </cell>
          <cell r="Z344">
            <v>30941.75619047619</v>
          </cell>
        </row>
        <row r="345">
          <cell r="A345">
            <v>30000319</v>
          </cell>
          <cell r="B345" t="str">
            <v>стул регулируемый по высоте 65-90 см</v>
          </cell>
          <cell r="C345" t="str">
            <v>Other</v>
          </cell>
          <cell r="D345" t="str">
            <v>МП</v>
          </cell>
          <cell r="E345">
            <v>38198</v>
          </cell>
          <cell r="H345">
            <v>84</v>
          </cell>
          <cell r="I345">
            <v>1.1904761904761904E-2</v>
          </cell>
          <cell r="J345">
            <v>19540.75</v>
          </cell>
          <cell r="K345">
            <v>1163.139880952381</v>
          </cell>
          <cell r="L345">
            <v>18377.610119047618</v>
          </cell>
          <cell r="O345">
            <v>2791.5357142857147</v>
          </cell>
          <cell r="Q345">
            <v>19540.75</v>
          </cell>
          <cell r="R345">
            <v>3954.6755952380954</v>
          </cell>
          <cell r="S345">
            <v>15586.074404761905</v>
          </cell>
          <cell r="V345">
            <v>1395.7678571428573</v>
          </cell>
          <cell r="X345">
            <v>19540.75</v>
          </cell>
          <cell r="Y345">
            <v>5350.4434523809523</v>
          </cell>
          <cell r="Z345">
            <v>14190.306547619048</v>
          </cell>
        </row>
        <row r="346">
          <cell r="A346">
            <v>30000320</v>
          </cell>
          <cell r="B346" t="str">
            <v>кресло с подлокотниками</v>
          </cell>
          <cell r="C346" t="str">
            <v>Other</v>
          </cell>
          <cell r="D346" t="str">
            <v>МП</v>
          </cell>
          <cell r="E346">
            <v>38198</v>
          </cell>
          <cell r="H346">
            <v>84</v>
          </cell>
          <cell r="I346">
            <v>1.1904761904761904E-2</v>
          </cell>
          <cell r="J346">
            <v>42608.32</v>
          </cell>
          <cell r="K346">
            <v>2536.2095238095235</v>
          </cell>
          <cell r="L346">
            <v>40072.110476190479</v>
          </cell>
          <cell r="O346">
            <v>6086.9028571428571</v>
          </cell>
          <cell r="Q346">
            <v>42608.32</v>
          </cell>
          <cell r="R346">
            <v>8623.1123809523815</v>
          </cell>
          <cell r="S346">
            <v>33985.207619047622</v>
          </cell>
          <cell r="V346">
            <v>3043.4514285714286</v>
          </cell>
          <cell r="X346">
            <v>42608.32</v>
          </cell>
          <cell r="Y346">
            <v>11666.56380952381</v>
          </cell>
          <cell r="Z346">
            <v>30941.75619047619</v>
          </cell>
        </row>
        <row r="347">
          <cell r="A347">
            <v>30000321</v>
          </cell>
          <cell r="B347" t="str">
            <v>кресло с подлокотниками</v>
          </cell>
          <cell r="C347" t="str">
            <v>Other</v>
          </cell>
          <cell r="D347" t="str">
            <v>МП</v>
          </cell>
          <cell r="E347">
            <v>38198</v>
          </cell>
          <cell r="H347">
            <v>84</v>
          </cell>
          <cell r="I347">
            <v>1.1904761904761904E-2</v>
          </cell>
          <cell r="J347">
            <v>42608.32</v>
          </cell>
          <cell r="K347">
            <v>2536.2095238095235</v>
          </cell>
          <cell r="L347">
            <v>40072.110476190479</v>
          </cell>
          <cell r="O347">
            <v>6086.9028571428571</v>
          </cell>
          <cell r="Q347">
            <v>42608.32</v>
          </cell>
          <cell r="R347">
            <v>8623.1123809523815</v>
          </cell>
          <cell r="S347">
            <v>33985.207619047622</v>
          </cell>
          <cell r="V347">
            <v>3043.4514285714286</v>
          </cell>
          <cell r="X347">
            <v>42608.32</v>
          </cell>
          <cell r="Y347">
            <v>11666.56380952381</v>
          </cell>
          <cell r="Z347">
            <v>30941.75619047619</v>
          </cell>
        </row>
        <row r="348">
          <cell r="A348">
            <v>30000322</v>
          </cell>
          <cell r="B348" t="str">
            <v>высокий стол 80*102см</v>
          </cell>
          <cell r="C348" t="str">
            <v>Other</v>
          </cell>
          <cell r="D348" t="str">
            <v>МП</v>
          </cell>
          <cell r="E348">
            <v>38198</v>
          </cell>
          <cell r="H348">
            <v>84</v>
          </cell>
          <cell r="I348">
            <v>1.1904761904761904E-2</v>
          </cell>
          <cell r="J348">
            <v>19588.37</v>
          </cell>
          <cell r="K348">
            <v>1165.9744047619047</v>
          </cell>
          <cell r="L348">
            <v>18422.395595238093</v>
          </cell>
          <cell r="O348">
            <v>2798.3385714285714</v>
          </cell>
          <cell r="Q348">
            <v>19588.37</v>
          </cell>
          <cell r="R348">
            <v>3964.3129761904761</v>
          </cell>
          <cell r="S348">
            <v>15624.057023809522</v>
          </cell>
          <cell r="V348">
            <v>1399.1692857142857</v>
          </cell>
          <cell r="X348">
            <v>19588.37</v>
          </cell>
          <cell r="Y348">
            <v>5363.4822619047618</v>
          </cell>
          <cell r="Z348">
            <v>14224.887738095236</v>
          </cell>
        </row>
        <row r="349">
          <cell r="A349">
            <v>30000323</v>
          </cell>
          <cell r="B349" t="str">
            <v>кресло с подлокотниками</v>
          </cell>
          <cell r="C349" t="str">
            <v>Other</v>
          </cell>
          <cell r="D349" t="str">
            <v>МП</v>
          </cell>
          <cell r="E349">
            <v>38198</v>
          </cell>
          <cell r="H349">
            <v>84</v>
          </cell>
          <cell r="I349">
            <v>1.1904761904761904E-2</v>
          </cell>
          <cell r="J349">
            <v>42608.32</v>
          </cell>
          <cell r="K349">
            <v>2536.2095238095235</v>
          </cell>
          <cell r="L349">
            <v>40072.110476190479</v>
          </cell>
          <cell r="O349">
            <v>6086.9028571428571</v>
          </cell>
          <cell r="Q349">
            <v>42608.32</v>
          </cell>
          <cell r="R349">
            <v>8623.1123809523815</v>
          </cell>
          <cell r="S349">
            <v>33985.207619047622</v>
          </cell>
          <cell r="V349">
            <v>3043.4514285714286</v>
          </cell>
          <cell r="X349">
            <v>42608.32</v>
          </cell>
          <cell r="Y349">
            <v>11666.56380952381</v>
          </cell>
          <cell r="Z349">
            <v>30941.75619047619</v>
          </cell>
        </row>
        <row r="350">
          <cell r="A350">
            <v>30000324</v>
          </cell>
          <cell r="B350" t="str">
            <v>кресло с подлокотниками</v>
          </cell>
          <cell r="C350" t="str">
            <v>Other</v>
          </cell>
          <cell r="D350" t="str">
            <v>МП</v>
          </cell>
          <cell r="E350">
            <v>38198</v>
          </cell>
          <cell r="H350">
            <v>84</v>
          </cell>
          <cell r="I350">
            <v>1.1904761904761904E-2</v>
          </cell>
          <cell r="J350">
            <v>42608.32</v>
          </cell>
          <cell r="K350">
            <v>2536.2095238095235</v>
          </cell>
          <cell r="L350">
            <v>40072.110476190479</v>
          </cell>
          <cell r="O350">
            <v>6086.9028571428571</v>
          </cell>
          <cell r="Q350">
            <v>42608.32</v>
          </cell>
          <cell r="R350">
            <v>8623.1123809523815</v>
          </cell>
          <cell r="S350">
            <v>33985.207619047622</v>
          </cell>
          <cell r="V350">
            <v>3043.4514285714286</v>
          </cell>
          <cell r="X350">
            <v>42608.32</v>
          </cell>
          <cell r="Y350">
            <v>11666.56380952381</v>
          </cell>
          <cell r="Z350">
            <v>30941.75619047619</v>
          </cell>
        </row>
        <row r="351">
          <cell r="A351">
            <v>30000325</v>
          </cell>
          <cell r="B351" t="str">
            <v>кресло с подлокотниками</v>
          </cell>
          <cell r="C351" t="str">
            <v>Other</v>
          </cell>
          <cell r="D351" t="str">
            <v>МП</v>
          </cell>
          <cell r="E351">
            <v>38198</v>
          </cell>
          <cell r="H351">
            <v>84</v>
          </cell>
          <cell r="I351">
            <v>1.1904761904761904E-2</v>
          </cell>
          <cell r="J351">
            <v>42608.32</v>
          </cell>
          <cell r="K351">
            <v>2536.2095238095235</v>
          </cell>
          <cell r="L351">
            <v>40072.110476190479</v>
          </cell>
          <cell r="O351">
            <v>6086.9028571428571</v>
          </cell>
          <cell r="Q351">
            <v>42608.32</v>
          </cell>
          <cell r="R351">
            <v>8623.1123809523815</v>
          </cell>
          <cell r="S351">
            <v>33985.207619047622</v>
          </cell>
          <cell r="V351">
            <v>3043.4514285714286</v>
          </cell>
          <cell r="X351">
            <v>42608.32</v>
          </cell>
          <cell r="Y351">
            <v>11666.56380952381</v>
          </cell>
          <cell r="Z351">
            <v>30941.75619047619</v>
          </cell>
        </row>
        <row r="352">
          <cell r="A352">
            <v>30000326</v>
          </cell>
          <cell r="B352" t="str">
            <v>кресло с подлокотниками</v>
          </cell>
          <cell r="C352" t="str">
            <v>Other</v>
          </cell>
          <cell r="D352" t="str">
            <v>МП</v>
          </cell>
          <cell r="E352">
            <v>38198</v>
          </cell>
          <cell r="H352">
            <v>84</v>
          </cell>
          <cell r="I352">
            <v>1.1904761904761904E-2</v>
          </cell>
          <cell r="J352">
            <v>42608.32</v>
          </cell>
          <cell r="K352">
            <v>2536.2095238095235</v>
          </cell>
          <cell r="L352">
            <v>40072.110476190479</v>
          </cell>
          <cell r="O352">
            <v>6086.9028571428571</v>
          </cell>
          <cell r="Q352">
            <v>42608.32</v>
          </cell>
          <cell r="R352">
            <v>8623.1123809523815</v>
          </cell>
          <cell r="S352">
            <v>33985.207619047622</v>
          </cell>
          <cell r="V352">
            <v>3043.4514285714286</v>
          </cell>
          <cell r="X352">
            <v>42608.32</v>
          </cell>
          <cell r="Y352">
            <v>11666.56380952381</v>
          </cell>
          <cell r="Z352">
            <v>30941.75619047619</v>
          </cell>
        </row>
        <row r="353">
          <cell r="A353">
            <v>30000327</v>
          </cell>
          <cell r="B353" t="str">
            <v>кресло с подлокотниками</v>
          </cell>
          <cell r="C353" t="str">
            <v>Other</v>
          </cell>
          <cell r="D353" t="str">
            <v>МП</v>
          </cell>
          <cell r="E353">
            <v>38198</v>
          </cell>
          <cell r="H353">
            <v>84</v>
          </cell>
          <cell r="I353">
            <v>1.1904761904761904E-2</v>
          </cell>
          <cell r="J353">
            <v>42608.32</v>
          </cell>
          <cell r="K353">
            <v>2536.2095238095235</v>
          </cell>
          <cell r="L353">
            <v>40072.110476190479</v>
          </cell>
          <cell r="O353">
            <v>6086.9028571428571</v>
          </cell>
          <cell r="Q353">
            <v>42608.32</v>
          </cell>
          <cell r="R353">
            <v>8623.1123809523815</v>
          </cell>
          <cell r="S353">
            <v>33985.207619047622</v>
          </cell>
          <cell r="V353">
            <v>3043.4514285714286</v>
          </cell>
          <cell r="X353">
            <v>42608.32</v>
          </cell>
          <cell r="Y353">
            <v>11666.56380952381</v>
          </cell>
          <cell r="Z353">
            <v>30941.75619047619</v>
          </cell>
        </row>
        <row r="354">
          <cell r="A354">
            <v>30000328</v>
          </cell>
          <cell r="B354" t="str">
            <v>мобильный столик 60*40см высота 65-95см</v>
          </cell>
          <cell r="C354" t="str">
            <v>Other</v>
          </cell>
          <cell r="D354" t="str">
            <v>МП</v>
          </cell>
          <cell r="E354">
            <v>38198</v>
          </cell>
          <cell r="H354">
            <v>84</v>
          </cell>
          <cell r="I354">
            <v>1.1904761904761904E-2</v>
          </cell>
          <cell r="J354">
            <v>12058.17</v>
          </cell>
          <cell r="K354">
            <v>717.7482142857142</v>
          </cell>
          <cell r="L354">
            <v>11340.421785714287</v>
          </cell>
          <cell r="O354">
            <v>1722.5957142857142</v>
          </cell>
          <cell r="Q354">
            <v>12058.17</v>
          </cell>
          <cell r="R354">
            <v>2440.3439285714285</v>
          </cell>
          <cell r="S354">
            <v>9617.8260714285716</v>
          </cell>
          <cell r="V354">
            <v>861.29785714285708</v>
          </cell>
          <cell r="X354">
            <v>12058.17</v>
          </cell>
          <cell r="Y354">
            <v>3301.6417857142856</v>
          </cell>
          <cell r="Z354">
            <v>8756.5282142857141</v>
          </cell>
        </row>
        <row r="355">
          <cell r="A355">
            <v>30000329</v>
          </cell>
          <cell r="B355" t="str">
            <v>кресло с подлокотниками</v>
          </cell>
          <cell r="C355" t="str">
            <v>Other</v>
          </cell>
          <cell r="D355" t="str">
            <v>МП</v>
          </cell>
          <cell r="E355">
            <v>38198</v>
          </cell>
          <cell r="H355">
            <v>84</v>
          </cell>
          <cell r="I355">
            <v>1.1904761904761904E-2</v>
          </cell>
          <cell r="J355">
            <v>42608.32</v>
          </cell>
          <cell r="K355">
            <v>2536.2095238095235</v>
          </cell>
          <cell r="L355">
            <v>40072.110476190479</v>
          </cell>
          <cell r="O355">
            <v>6086.9028571428571</v>
          </cell>
          <cell r="Q355">
            <v>42608.32</v>
          </cell>
          <cell r="R355">
            <v>8623.1123809523815</v>
          </cell>
          <cell r="S355">
            <v>33985.207619047622</v>
          </cell>
          <cell r="V355">
            <v>3043.4514285714286</v>
          </cell>
          <cell r="X355">
            <v>42608.32</v>
          </cell>
          <cell r="Y355">
            <v>11666.56380952381</v>
          </cell>
          <cell r="Z355">
            <v>30941.75619047619</v>
          </cell>
        </row>
        <row r="356">
          <cell r="A356">
            <v>30000330</v>
          </cell>
          <cell r="B356" t="str">
            <v>мобильный столик 60*40 высота 65-95 см</v>
          </cell>
          <cell r="C356" t="str">
            <v>Other</v>
          </cell>
          <cell r="D356" t="str">
            <v>МП</v>
          </cell>
          <cell r="E356">
            <v>38198</v>
          </cell>
          <cell r="H356">
            <v>84</v>
          </cell>
          <cell r="I356">
            <v>1.1904761904761904E-2</v>
          </cell>
          <cell r="J356">
            <v>12058.17</v>
          </cell>
          <cell r="K356">
            <v>717.7482142857142</v>
          </cell>
          <cell r="L356">
            <v>11340.421785714287</v>
          </cell>
          <cell r="O356">
            <v>1722.5957142857142</v>
          </cell>
          <cell r="Q356">
            <v>12058.17</v>
          </cell>
          <cell r="R356">
            <v>2440.3439285714285</v>
          </cell>
          <cell r="S356">
            <v>9617.8260714285716</v>
          </cell>
          <cell r="V356">
            <v>861.29785714285708</v>
          </cell>
          <cell r="X356">
            <v>12058.17</v>
          </cell>
          <cell r="Y356">
            <v>3301.6417857142856</v>
          </cell>
          <cell r="Z356">
            <v>8756.5282142857141</v>
          </cell>
        </row>
        <row r="357">
          <cell r="A357">
            <v>30000331</v>
          </cell>
          <cell r="B357" t="str">
            <v>кресло с подлокотниками</v>
          </cell>
          <cell r="C357" t="str">
            <v>Other</v>
          </cell>
          <cell r="D357" t="str">
            <v>МП</v>
          </cell>
          <cell r="E357">
            <v>38198</v>
          </cell>
          <cell r="H357">
            <v>84</v>
          </cell>
          <cell r="I357">
            <v>1.1904761904761904E-2</v>
          </cell>
          <cell r="J357">
            <v>42608.32</v>
          </cell>
          <cell r="K357">
            <v>2536.2095238095235</v>
          </cell>
          <cell r="L357">
            <v>40072.110476190479</v>
          </cell>
          <cell r="O357">
            <v>6086.9028571428571</v>
          </cell>
          <cell r="Q357">
            <v>42608.32</v>
          </cell>
          <cell r="R357">
            <v>8623.1123809523815</v>
          </cell>
          <cell r="S357">
            <v>33985.207619047622</v>
          </cell>
          <cell r="V357">
            <v>3043.4514285714286</v>
          </cell>
          <cell r="X357">
            <v>42608.32</v>
          </cell>
          <cell r="Y357">
            <v>11666.56380952381</v>
          </cell>
          <cell r="Z357">
            <v>30941.75619047619</v>
          </cell>
        </row>
        <row r="358">
          <cell r="A358">
            <v>30000332</v>
          </cell>
          <cell r="B358" t="str">
            <v>кресло с подлокотниками</v>
          </cell>
          <cell r="C358" t="str">
            <v>Other</v>
          </cell>
          <cell r="D358" t="str">
            <v>МП</v>
          </cell>
          <cell r="E358">
            <v>38198</v>
          </cell>
          <cell r="H358">
            <v>84</v>
          </cell>
          <cell r="I358">
            <v>1.1904761904761904E-2</v>
          </cell>
          <cell r="J358">
            <v>42608.32</v>
          </cell>
          <cell r="K358">
            <v>2536.2095238095235</v>
          </cell>
          <cell r="L358">
            <v>40072.110476190479</v>
          </cell>
          <cell r="O358">
            <v>6086.9028571428571</v>
          </cell>
          <cell r="Q358">
            <v>42608.32</v>
          </cell>
          <cell r="R358">
            <v>8623.1123809523815</v>
          </cell>
          <cell r="S358">
            <v>33985.207619047622</v>
          </cell>
          <cell r="V358">
            <v>3043.4514285714286</v>
          </cell>
          <cell r="X358">
            <v>42608.32</v>
          </cell>
          <cell r="Y358">
            <v>11666.56380952381</v>
          </cell>
          <cell r="Z358">
            <v>30941.75619047619</v>
          </cell>
        </row>
        <row r="359">
          <cell r="A359">
            <v>30000333</v>
          </cell>
          <cell r="B359" t="str">
            <v>мобильный столик 60*40 высота 65-95</v>
          </cell>
          <cell r="C359" t="str">
            <v>Other</v>
          </cell>
          <cell r="D359" t="str">
            <v>МП</v>
          </cell>
          <cell r="E359">
            <v>38198</v>
          </cell>
          <cell r="H359">
            <v>84</v>
          </cell>
          <cell r="I359">
            <v>1.1904761904761904E-2</v>
          </cell>
          <cell r="J359">
            <v>12058.17</v>
          </cell>
          <cell r="K359">
            <v>717.7482142857142</v>
          </cell>
          <cell r="L359">
            <v>11340.421785714287</v>
          </cell>
          <cell r="O359">
            <v>1722.5957142857142</v>
          </cell>
          <cell r="Q359">
            <v>12058.17</v>
          </cell>
          <cell r="R359">
            <v>2440.3439285714285</v>
          </cell>
          <cell r="S359">
            <v>9617.8260714285716</v>
          </cell>
          <cell r="V359">
            <v>861.29785714285708</v>
          </cell>
          <cell r="X359">
            <v>12058.17</v>
          </cell>
          <cell r="Y359">
            <v>3301.6417857142856</v>
          </cell>
          <cell r="Z359">
            <v>8756.5282142857141</v>
          </cell>
        </row>
        <row r="360">
          <cell r="A360">
            <v>30000334</v>
          </cell>
          <cell r="B360" t="str">
            <v>кресло с подлокотниками</v>
          </cell>
          <cell r="C360" t="str">
            <v>Other</v>
          </cell>
          <cell r="D360" t="str">
            <v>МП</v>
          </cell>
          <cell r="E360">
            <v>38198</v>
          </cell>
          <cell r="H360">
            <v>84</v>
          </cell>
          <cell r="I360">
            <v>1.1904761904761904E-2</v>
          </cell>
          <cell r="J360">
            <v>42608.32</v>
          </cell>
          <cell r="K360">
            <v>2536.2095238095235</v>
          </cell>
          <cell r="L360">
            <v>40072.110476190479</v>
          </cell>
          <cell r="O360">
            <v>6086.9028571428571</v>
          </cell>
          <cell r="Q360">
            <v>42608.32</v>
          </cell>
          <cell r="R360">
            <v>8623.1123809523815</v>
          </cell>
          <cell r="S360">
            <v>33985.207619047622</v>
          </cell>
          <cell r="V360">
            <v>3043.4514285714286</v>
          </cell>
          <cell r="X360">
            <v>42608.32</v>
          </cell>
          <cell r="Y360">
            <v>11666.56380952381</v>
          </cell>
          <cell r="Z360">
            <v>30941.75619047619</v>
          </cell>
        </row>
        <row r="361">
          <cell r="A361">
            <v>30000335</v>
          </cell>
          <cell r="B361" t="str">
            <v>мобильный столик 60*40 высота 65-95см</v>
          </cell>
          <cell r="C361" t="str">
            <v>Other</v>
          </cell>
          <cell r="D361" t="str">
            <v>МП</v>
          </cell>
          <cell r="E361">
            <v>38198</v>
          </cell>
          <cell r="H361">
            <v>84</v>
          </cell>
          <cell r="I361">
            <v>1.1904761904761904E-2</v>
          </cell>
          <cell r="J361">
            <v>12058.17</v>
          </cell>
          <cell r="K361">
            <v>717.7482142857142</v>
          </cell>
          <cell r="L361">
            <v>11340.421785714287</v>
          </cell>
          <cell r="O361">
            <v>1722.5957142857142</v>
          </cell>
          <cell r="Q361">
            <v>12058.17</v>
          </cell>
          <cell r="R361">
            <v>2440.3439285714285</v>
          </cell>
          <cell r="S361">
            <v>9617.8260714285716</v>
          </cell>
          <cell r="V361">
            <v>861.29785714285708</v>
          </cell>
          <cell r="X361">
            <v>12058.17</v>
          </cell>
          <cell r="Y361">
            <v>3301.6417857142856</v>
          </cell>
          <cell r="Z361">
            <v>8756.5282142857141</v>
          </cell>
        </row>
        <row r="362">
          <cell r="A362">
            <v>30000336</v>
          </cell>
          <cell r="B362" t="str">
            <v>мобильный столик 60*40см высота 65-95</v>
          </cell>
          <cell r="C362" t="str">
            <v>Other</v>
          </cell>
          <cell r="D362" t="str">
            <v>МП</v>
          </cell>
          <cell r="E362">
            <v>38198</v>
          </cell>
          <cell r="H362">
            <v>84</v>
          </cell>
          <cell r="I362">
            <v>1.1904761904761904E-2</v>
          </cell>
          <cell r="J362">
            <v>12058.17</v>
          </cell>
          <cell r="K362">
            <v>717.7482142857142</v>
          </cell>
          <cell r="L362">
            <v>11340.421785714287</v>
          </cell>
          <cell r="O362">
            <v>1722.5957142857142</v>
          </cell>
          <cell r="Q362">
            <v>12058.17</v>
          </cell>
          <cell r="R362">
            <v>2440.3439285714285</v>
          </cell>
          <cell r="S362">
            <v>9617.8260714285716</v>
          </cell>
          <cell r="V362">
            <v>861.29785714285708</v>
          </cell>
          <cell r="X362">
            <v>12058.17</v>
          </cell>
          <cell r="Y362">
            <v>3301.6417857142856</v>
          </cell>
          <cell r="Z362">
            <v>8756.5282142857141</v>
          </cell>
        </row>
        <row r="363">
          <cell r="A363">
            <v>30000337</v>
          </cell>
          <cell r="B363" t="str">
            <v>кресло с подлокотниками</v>
          </cell>
          <cell r="C363" t="str">
            <v>Other</v>
          </cell>
          <cell r="D363" t="str">
            <v>МП</v>
          </cell>
          <cell r="E363">
            <v>38198</v>
          </cell>
          <cell r="H363">
            <v>84</v>
          </cell>
          <cell r="I363">
            <v>1.1904761904761904E-2</v>
          </cell>
          <cell r="J363">
            <v>42608.32</v>
          </cell>
          <cell r="K363">
            <v>2536.2095238095235</v>
          </cell>
          <cell r="L363">
            <v>40072.110476190479</v>
          </cell>
          <cell r="O363">
            <v>6086.9028571428571</v>
          </cell>
          <cell r="Q363">
            <v>42608.32</v>
          </cell>
          <cell r="R363">
            <v>8623.1123809523815</v>
          </cell>
          <cell r="S363">
            <v>33985.207619047622</v>
          </cell>
          <cell r="V363">
            <v>3043.4514285714286</v>
          </cell>
          <cell r="X363">
            <v>42608.32</v>
          </cell>
          <cell r="Y363">
            <v>11666.56380952381</v>
          </cell>
          <cell r="Z363">
            <v>30941.75619047619</v>
          </cell>
        </row>
        <row r="364">
          <cell r="A364">
            <v>30000338</v>
          </cell>
          <cell r="B364" t="str">
            <v>мобильный столик 60*40 см высота 65-95см</v>
          </cell>
          <cell r="C364" t="str">
            <v>Other</v>
          </cell>
          <cell r="D364" t="str">
            <v>МП</v>
          </cell>
          <cell r="E364">
            <v>38198</v>
          </cell>
          <cell r="H364">
            <v>84</v>
          </cell>
          <cell r="I364">
            <v>1.1904761904761904E-2</v>
          </cell>
          <cell r="J364">
            <v>12058.17</v>
          </cell>
          <cell r="K364">
            <v>717.7482142857142</v>
          </cell>
          <cell r="L364">
            <v>11340.421785714287</v>
          </cell>
          <cell r="O364">
            <v>1722.5957142857142</v>
          </cell>
          <cell r="Q364">
            <v>12058.17</v>
          </cell>
          <cell r="R364">
            <v>2440.3439285714285</v>
          </cell>
          <cell r="S364">
            <v>9617.8260714285716</v>
          </cell>
          <cell r="V364">
            <v>861.29785714285708</v>
          </cell>
          <cell r="X364">
            <v>12058.17</v>
          </cell>
          <cell r="Y364">
            <v>3301.6417857142856</v>
          </cell>
          <cell r="Z364">
            <v>8756.5282142857141</v>
          </cell>
        </row>
        <row r="365">
          <cell r="A365">
            <v>30000339</v>
          </cell>
          <cell r="B365" t="str">
            <v>кресло с подлокотниками</v>
          </cell>
          <cell r="C365" t="str">
            <v>Other</v>
          </cell>
          <cell r="D365" t="str">
            <v>МП</v>
          </cell>
          <cell r="E365">
            <v>38198</v>
          </cell>
          <cell r="H365">
            <v>84</v>
          </cell>
          <cell r="I365">
            <v>1.1904761904761904E-2</v>
          </cell>
          <cell r="J365">
            <v>42608.32</v>
          </cell>
          <cell r="K365">
            <v>2536.2095238095235</v>
          </cell>
          <cell r="L365">
            <v>40072.110476190479</v>
          </cell>
          <cell r="O365">
            <v>6086.9028571428571</v>
          </cell>
          <cell r="Q365">
            <v>42608.32</v>
          </cell>
          <cell r="R365">
            <v>8623.1123809523815</v>
          </cell>
          <cell r="S365">
            <v>33985.207619047622</v>
          </cell>
          <cell r="V365">
            <v>3043.4514285714286</v>
          </cell>
          <cell r="X365">
            <v>42608.32</v>
          </cell>
          <cell r="Y365">
            <v>11666.56380952381</v>
          </cell>
          <cell r="Z365">
            <v>30941.75619047619</v>
          </cell>
        </row>
        <row r="366">
          <cell r="A366">
            <v>30000340</v>
          </cell>
          <cell r="B366" t="str">
            <v>кресло с подлокотниками</v>
          </cell>
          <cell r="C366" t="str">
            <v>Other</v>
          </cell>
          <cell r="D366" t="str">
            <v>МП</v>
          </cell>
          <cell r="E366">
            <v>38198</v>
          </cell>
          <cell r="H366">
            <v>84</v>
          </cell>
          <cell r="I366">
            <v>1.1904761904761904E-2</v>
          </cell>
          <cell r="J366">
            <v>42608.32</v>
          </cell>
          <cell r="K366">
            <v>2536.2095238095235</v>
          </cell>
          <cell r="L366">
            <v>40072.110476190479</v>
          </cell>
          <cell r="O366">
            <v>6086.9028571428571</v>
          </cell>
          <cell r="Q366">
            <v>42608.32</v>
          </cell>
          <cell r="R366">
            <v>8623.1123809523815</v>
          </cell>
          <cell r="S366">
            <v>33985.207619047622</v>
          </cell>
          <cell r="V366">
            <v>3043.4514285714286</v>
          </cell>
          <cell r="X366">
            <v>42608.32</v>
          </cell>
          <cell r="Y366">
            <v>11666.56380952381</v>
          </cell>
          <cell r="Z366">
            <v>30941.75619047619</v>
          </cell>
        </row>
        <row r="367">
          <cell r="A367">
            <v>30000341</v>
          </cell>
          <cell r="B367" t="str">
            <v>мобильный столик 60*40см высота 65-95см</v>
          </cell>
          <cell r="C367" t="str">
            <v>Other</v>
          </cell>
          <cell r="D367" t="str">
            <v>МП</v>
          </cell>
          <cell r="E367">
            <v>38198</v>
          </cell>
          <cell r="H367">
            <v>84</v>
          </cell>
          <cell r="I367">
            <v>1.1904761904761904E-2</v>
          </cell>
          <cell r="J367">
            <v>12058.17</v>
          </cell>
          <cell r="K367">
            <v>717.7482142857142</v>
          </cell>
          <cell r="L367">
            <v>11340.421785714287</v>
          </cell>
          <cell r="O367">
            <v>1722.5957142857142</v>
          </cell>
          <cell r="Q367">
            <v>12058.17</v>
          </cell>
          <cell r="R367">
            <v>2440.3439285714285</v>
          </cell>
          <cell r="S367">
            <v>9617.8260714285716</v>
          </cell>
          <cell r="V367">
            <v>861.29785714285708</v>
          </cell>
          <cell r="X367">
            <v>12058.17</v>
          </cell>
          <cell r="Y367">
            <v>3301.6417857142856</v>
          </cell>
          <cell r="Z367">
            <v>8756.5282142857141</v>
          </cell>
        </row>
        <row r="368">
          <cell r="A368">
            <v>30000342</v>
          </cell>
          <cell r="B368" t="str">
            <v>кресло кожа 98*75*74 на хромированных ножках</v>
          </cell>
          <cell r="C368" t="str">
            <v>Other</v>
          </cell>
          <cell r="D368" t="str">
            <v>МП</v>
          </cell>
          <cell r="E368">
            <v>38198</v>
          </cell>
          <cell r="H368">
            <v>84</v>
          </cell>
          <cell r="I368">
            <v>1.1904761904761904E-2</v>
          </cell>
          <cell r="J368">
            <v>173293.05</v>
          </cell>
          <cell r="K368">
            <v>10315.062499999998</v>
          </cell>
          <cell r="L368">
            <v>162977.98749999999</v>
          </cell>
          <cell r="O368">
            <v>24756.149999999998</v>
          </cell>
          <cell r="Q368">
            <v>173293.05</v>
          </cell>
          <cell r="R368">
            <v>35071.212499999994</v>
          </cell>
          <cell r="S368">
            <v>138221.83749999999</v>
          </cell>
          <cell r="V368">
            <v>12378.074999999999</v>
          </cell>
          <cell r="X368">
            <v>173293.05</v>
          </cell>
          <cell r="Y368">
            <v>47449.287499999991</v>
          </cell>
          <cell r="Z368">
            <v>125843.7625</v>
          </cell>
        </row>
        <row r="369">
          <cell r="A369">
            <v>30000343</v>
          </cell>
          <cell r="B369" t="str">
            <v>кресло с подлокотниками</v>
          </cell>
          <cell r="C369" t="str">
            <v>Other</v>
          </cell>
          <cell r="D369" t="str">
            <v>МП</v>
          </cell>
          <cell r="E369">
            <v>38198</v>
          </cell>
          <cell r="H369">
            <v>84</v>
          </cell>
          <cell r="I369">
            <v>1.1904761904761904E-2</v>
          </cell>
          <cell r="J369">
            <v>42608.32</v>
          </cell>
          <cell r="K369">
            <v>2536.2095238095235</v>
          </cell>
          <cell r="L369">
            <v>40072.110476190479</v>
          </cell>
          <cell r="O369">
            <v>6086.9028571428571</v>
          </cell>
          <cell r="Q369">
            <v>42608.32</v>
          </cell>
          <cell r="R369">
            <v>8623.1123809523815</v>
          </cell>
          <cell r="S369">
            <v>33985.207619047622</v>
          </cell>
          <cell r="V369">
            <v>3043.4514285714286</v>
          </cell>
          <cell r="X369">
            <v>42608.32</v>
          </cell>
          <cell r="Y369">
            <v>11666.56380952381</v>
          </cell>
          <cell r="Z369">
            <v>30941.75619047619</v>
          </cell>
        </row>
        <row r="370">
          <cell r="A370">
            <v>30000344</v>
          </cell>
          <cell r="B370" t="str">
            <v>рабочее место руководителя 220*100*72</v>
          </cell>
          <cell r="C370" t="str">
            <v>Other</v>
          </cell>
          <cell r="D370" t="str">
            <v>МП</v>
          </cell>
          <cell r="E370">
            <v>38198</v>
          </cell>
          <cell r="H370">
            <v>84</v>
          </cell>
          <cell r="I370">
            <v>1.1904761904761904E-2</v>
          </cell>
          <cell r="J370">
            <v>72491.460000000006</v>
          </cell>
          <cell r="K370">
            <v>4314.9678571428576</v>
          </cell>
          <cell r="L370">
            <v>68176.492142857154</v>
          </cell>
          <cell r="O370">
            <v>10355.922857142858</v>
          </cell>
          <cell r="Q370">
            <v>72491.460000000006</v>
          </cell>
          <cell r="R370">
            <v>14670.890714285715</v>
          </cell>
          <cell r="S370">
            <v>57820.569285714293</v>
          </cell>
          <cell r="V370">
            <v>5177.9614285714288</v>
          </cell>
          <cell r="X370">
            <v>72491.460000000006</v>
          </cell>
          <cell r="Y370">
            <v>19848.852142857144</v>
          </cell>
          <cell r="Z370">
            <v>52642.607857142866</v>
          </cell>
        </row>
        <row r="371">
          <cell r="A371">
            <v>30000345</v>
          </cell>
          <cell r="B371" t="str">
            <v>кресло с подлокотниками</v>
          </cell>
          <cell r="C371" t="str">
            <v>Other</v>
          </cell>
          <cell r="D371" t="str">
            <v>МП</v>
          </cell>
          <cell r="E371">
            <v>38198</v>
          </cell>
          <cell r="H371">
            <v>84</v>
          </cell>
          <cell r="I371">
            <v>1.1904761904761904E-2</v>
          </cell>
          <cell r="J371">
            <v>42608.32</v>
          </cell>
          <cell r="K371">
            <v>2536.2095238095235</v>
          </cell>
          <cell r="L371">
            <v>40072.110476190479</v>
          </cell>
          <cell r="O371">
            <v>6086.9028571428571</v>
          </cell>
          <cell r="Q371">
            <v>42608.32</v>
          </cell>
          <cell r="R371">
            <v>8623.1123809523815</v>
          </cell>
          <cell r="S371">
            <v>33985.207619047622</v>
          </cell>
          <cell r="V371">
            <v>3043.4514285714286</v>
          </cell>
          <cell r="X371">
            <v>42608.32</v>
          </cell>
          <cell r="Y371">
            <v>11666.56380952381</v>
          </cell>
          <cell r="Z371">
            <v>30941.75619047619</v>
          </cell>
        </row>
        <row r="372">
          <cell r="A372">
            <v>30000346</v>
          </cell>
          <cell r="B372" t="str">
            <v>рабочее место руководителя220*100*72</v>
          </cell>
          <cell r="C372" t="str">
            <v>Other</v>
          </cell>
          <cell r="D372" t="str">
            <v>МП</v>
          </cell>
          <cell r="E372">
            <v>38198</v>
          </cell>
          <cell r="H372">
            <v>84</v>
          </cell>
          <cell r="I372">
            <v>1.1904761904761904E-2</v>
          </cell>
          <cell r="J372">
            <v>72491.460000000006</v>
          </cell>
          <cell r="K372">
            <v>4314.9678571428576</v>
          </cell>
          <cell r="L372">
            <v>68176.492142857154</v>
          </cell>
          <cell r="O372">
            <v>10355.922857142858</v>
          </cell>
          <cell r="Q372">
            <v>72491.460000000006</v>
          </cell>
          <cell r="R372">
            <v>14670.890714285715</v>
          </cell>
          <cell r="S372">
            <v>57820.569285714293</v>
          </cell>
          <cell r="V372">
            <v>5177.9614285714288</v>
          </cell>
          <cell r="X372">
            <v>72491.460000000006</v>
          </cell>
          <cell r="Y372">
            <v>19848.852142857144</v>
          </cell>
          <cell r="Z372">
            <v>52642.607857142866</v>
          </cell>
        </row>
        <row r="373">
          <cell r="A373">
            <v>30000347</v>
          </cell>
          <cell r="B373" t="str">
            <v>кресло с подлокотниками</v>
          </cell>
          <cell r="C373" t="str">
            <v>Other</v>
          </cell>
          <cell r="D373" t="str">
            <v>МП</v>
          </cell>
          <cell r="E373">
            <v>38198</v>
          </cell>
          <cell r="H373">
            <v>84</v>
          </cell>
          <cell r="I373">
            <v>1.1904761904761904E-2</v>
          </cell>
          <cell r="J373">
            <v>42608.32</v>
          </cell>
          <cell r="K373">
            <v>2536.2095238095235</v>
          </cell>
          <cell r="L373">
            <v>40072.110476190479</v>
          </cell>
          <cell r="O373">
            <v>6086.9028571428571</v>
          </cell>
          <cell r="Q373">
            <v>42608.32</v>
          </cell>
          <cell r="R373">
            <v>8623.1123809523815</v>
          </cell>
          <cell r="S373">
            <v>33985.207619047622</v>
          </cell>
          <cell r="V373">
            <v>3043.4514285714286</v>
          </cell>
          <cell r="X373">
            <v>42608.32</v>
          </cell>
          <cell r="Y373">
            <v>11666.56380952381</v>
          </cell>
          <cell r="Z373">
            <v>30941.75619047619</v>
          </cell>
        </row>
        <row r="374">
          <cell r="A374">
            <v>30000348</v>
          </cell>
          <cell r="B374" t="str">
            <v>стол боковой 80*65</v>
          </cell>
          <cell r="C374" t="str">
            <v>Other</v>
          </cell>
          <cell r="D374" t="str">
            <v>МП</v>
          </cell>
          <cell r="E374">
            <v>38198</v>
          </cell>
          <cell r="H374">
            <v>84</v>
          </cell>
          <cell r="I374">
            <v>1.1904761904761904E-2</v>
          </cell>
          <cell r="J374">
            <v>28881.95</v>
          </cell>
          <cell r="K374">
            <v>1719.1636904761904</v>
          </cell>
          <cell r="L374">
            <v>27162.78630952381</v>
          </cell>
          <cell r="O374">
            <v>4125.9928571428572</v>
          </cell>
          <cell r="Q374">
            <v>28881.95</v>
          </cell>
          <cell r="R374">
            <v>5845.1565476190481</v>
          </cell>
          <cell r="S374">
            <v>23036.793452380953</v>
          </cell>
          <cell r="V374">
            <v>2062.9964285714286</v>
          </cell>
          <cell r="X374">
            <v>28881.95</v>
          </cell>
          <cell r="Y374">
            <v>7908.1529761904767</v>
          </cell>
          <cell r="Z374">
            <v>20973.797023809522</v>
          </cell>
        </row>
        <row r="375">
          <cell r="A375">
            <v>30000349</v>
          </cell>
          <cell r="B375" t="str">
            <v>кресло с подлокотниками</v>
          </cell>
          <cell r="C375" t="str">
            <v>Other</v>
          </cell>
          <cell r="D375" t="str">
            <v>МП</v>
          </cell>
          <cell r="E375">
            <v>38198</v>
          </cell>
          <cell r="H375">
            <v>84</v>
          </cell>
          <cell r="I375">
            <v>1.1904761904761904E-2</v>
          </cell>
          <cell r="J375">
            <v>42608.32</v>
          </cell>
          <cell r="K375">
            <v>2536.2095238095235</v>
          </cell>
          <cell r="L375">
            <v>40072.110476190479</v>
          </cell>
          <cell r="O375">
            <v>6086.9028571428571</v>
          </cell>
          <cell r="Q375">
            <v>42608.32</v>
          </cell>
          <cell r="R375">
            <v>8623.1123809523815</v>
          </cell>
          <cell r="S375">
            <v>33985.207619047622</v>
          </cell>
          <cell r="V375">
            <v>3043.4514285714286</v>
          </cell>
          <cell r="X375">
            <v>42608.32</v>
          </cell>
          <cell r="Y375">
            <v>11666.56380952381</v>
          </cell>
          <cell r="Z375">
            <v>30941.75619047619</v>
          </cell>
        </row>
        <row r="376">
          <cell r="A376">
            <v>30000350</v>
          </cell>
          <cell r="B376" t="str">
            <v>стол боковой 80*65</v>
          </cell>
          <cell r="C376" t="str">
            <v>Other</v>
          </cell>
          <cell r="D376" t="str">
            <v>МП</v>
          </cell>
          <cell r="E376">
            <v>38198</v>
          </cell>
          <cell r="H376">
            <v>84</v>
          </cell>
          <cell r="I376">
            <v>1.1904761904761904E-2</v>
          </cell>
          <cell r="J376">
            <v>28881.95</v>
          </cell>
          <cell r="K376">
            <v>1719.1636904761904</v>
          </cell>
          <cell r="L376">
            <v>27162.78630952381</v>
          </cell>
          <cell r="O376">
            <v>4125.9928571428572</v>
          </cell>
          <cell r="Q376">
            <v>28881.95</v>
          </cell>
          <cell r="R376">
            <v>5845.1565476190481</v>
          </cell>
          <cell r="S376">
            <v>23036.793452380953</v>
          </cell>
          <cell r="V376">
            <v>2062.9964285714286</v>
          </cell>
          <cell r="X376">
            <v>28881.95</v>
          </cell>
          <cell r="Y376">
            <v>7908.1529761904767</v>
          </cell>
          <cell r="Z376">
            <v>20973.797023809522</v>
          </cell>
        </row>
        <row r="377">
          <cell r="A377">
            <v>30000351</v>
          </cell>
          <cell r="B377" t="str">
            <v>кресло с подлокотниками</v>
          </cell>
          <cell r="C377" t="str">
            <v>Other</v>
          </cell>
          <cell r="D377" t="str">
            <v>МП</v>
          </cell>
          <cell r="E377">
            <v>38198</v>
          </cell>
          <cell r="H377">
            <v>84</v>
          </cell>
          <cell r="I377">
            <v>1.1904761904761904E-2</v>
          </cell>
          <cell r="J377">
            <v>42608.32</v>
          </cell>
          <cell r="K377">
            <v>2536.2095238095235</v>
          </cell>
          <cell r="L377">
            <v>40072.110476190479</v>
          </cell>
          <cell r="O377">
            <v>6086.9028571428571</v>
          </cell>
          <cell r="Q377">
            <v>42608.32</v>
          </cell>
          <cell r="R377">
            <v>8623.1123809523815</v>
          </cell>
          <cell r="S377">
            <v>33985.207619047622</v>
          </cell>
          <cell r="V377">
            <v>3043.4514285714286</v>
          </cell>
          <cell r="X377">
            <v>42608.32</v>
          </cell>
          <cell r="Y377">
            <v>11666.56380952381</v>
          </cell>
          <cell r="Z377">
            <v>30941.75619047619</v>
          </cell>
        </row>
        <row r="378">
          <cell r="A378">
            <v>30000352</v>
          </cell>
          <cell r="B378" t="str">
            <v>рабочее место160*80*72</v>
          </cell>
          <cell r="C378" t="str">
            <v>Other</v>
          </cell>
          <cell r="D378" t="str">
            <v>МП</v>
          </cell>
          <cell r="E378">
            <v>38198</v>
          </cell>
          <cell r="H378">
            <v>84</v>
          </cell>
          <cell r="I378">
            <v>1.1904761904761904E-2</v>
          </cell>
          <cell r="J378">
            <v>28739.16</v>
          </cell>
          <cell r="K378">
            <v>1710.6642857142856</v>
          </cell>
          <cell r="L378">
            <v>27028.495714285713</v>
          </cell>
          <cell r="O378">
            <v>4105.5942857142854</v>
          </cell>
          <cell r="Q378">
            <v>28739.16</v>
          </cell>
          <cell r="R378">
            <v>5816.2585714285706</v>
          </cell>
          <cell r="S378">
            <v>22922.901428571429</v>
          </cell>
          <cell r="V378">
            <v>2052.7971428571427</v>
          </cell>
          <cell r="X378">
            <v>28739.16</v>
          </cell>
          <cell r="Y378">
            <v>7869.0557142857133</v>
          </cell>
          <cell r="Z378">
            <v>20870.104285714286</v>
          </cell>
        </row>
        <row r="379">
          <cell r="A379">
            <v>30000353</v>
          </cell>
          <cell r="B379" t="str">
            <v>кресло с подлокотниками</v>
          </cell>
          <cell r="C379" t="str">
            <v>Other</v>
          </cell>
          <cell r="D379" t="str">
            <v>МП</v>
          </cell>
          <cell r="E379">
            <v>38198</v>
          </cell>
          <cell r="H379">
            <v>84</v>
          </cell>
          <cell r="I379">
            <v>1.1904761904761904E-2</v>
          </cell>
          <cell r="J379">
            <v>42608.32</v>
          </cell>
          <cell r="K379">
            <v>2536.2095238095235</v>
          </cell>
          <cell r="L379">
            <v>40072.110476190479</v>
          </cell>
          <cell r="O379">
            <v>6086.9028571428571</v>
          </cell>
          <cell r="Q379">
            <v>42608.32</v>
          </cell>
          <cell r="R379">
            <v>8623.1123809523815</v>
          </cell>
          <cell r="S379">
            <v>33985.207619047622</v>
          </cell>
          <cell r="V379">
            <v>3043.4514285714286</v>
          </cell>
          <cell r="X379">
            <v>42608.32</v>
          </cell>
          <cell r="Y379">
            <v>11666.56380952381</v>
          </cell>
          <cell r="Z379">
            <v>30941.75619047619</v>
          </cell>
        </row>
        <row r="380">
          <cell r="A380">
            <v>30000354</v>
          </cell>
          <cell r="B380" t="str">
            <v>кресло с подлокотниками</v>
          </cell>
          <cell r="C380" t="str">
            <v>Other</v>
          </cell>
          <cell r="D380" t="str">
            <v>МП</v>
          </cell>
          <cell r="E380">
            <v>38198</v>
          </cell>
          <cell r="H380">
            <v>84</v>
          </cell>
          <cell r="I380">
            <v>1.1904761904761904E-2</v>
          </cell>
          <cell r="J380">
            <v>42608.32</v>
          </cell>
          <cell r="K380">
            <v>2536.2095238095235</v>
          </cell>
          <cell r="L380">
            <v>40072.110476190479</v>
          </cell>
          <cell r="O380">
            <v>6086.9028571428571</v>
          </cell>
          <cell r="Q380">
            <v>42608.32</v>
          </cell>
          <cell r="R380">
            <v>8623.1123809523815</v>
          </cell>
          <cell r="S380">
            <v>33985.207619047622</v>
          </cell>
          <cell r="V380">
            <v>3043.4514285714286</v>
          </cell>
          <cell r="X380">
            <v>42608.32</v>
          </cell>
          <cell r="Y380">
            <v>11666.56380952381</v>
          </cell>
          <cell r="Z380">
            <v>30941.75619047619</v>
          </cell>
        </row>
        <row r="381">
          <cell r="A381">
            <v>30000355</v>
          </cell>
          <cell r="B381" t="str">
            <v>кресло с подлокотниками</v>
          </cell>
          <cell r="C381" t="str">
            <v>Other</v>
          </cell>
          <cell r="D381" t="str">
            <v>МП</v>
          </cell>
          <cell r="E381">
            <v>38198</v>
          </cell>
          <cell r="H381">
            <v>84</v>
          </cell>
          <cell r="I381">
            <v>1.1904761904761904E-2</v>
          </cell>
          <cell r="J381">
            <v>42608.32</v>
          </cell>
          <cell r="K381">
            <v>2536.2095238095235</v>
          </cell>
          <cell r="L381">
            <v>40072.110476190479</v>
          </cell>
          <cell r="O381">
            <v>6086.9028571428571</v>
          </cell>
          <cell r="Q381">
            <v>42608.32</v>
          </cell>
          <cell r="R381">
            <v>8623.1123809523815</v>
          </cell>
          <cell r="S381">
            <v>33985.207619047622</v>
          </cell>
          <cell r="V381">
            <v>3043.4514285714286</v>
          </cell>
          <cell r="X381">
            <v>42608.32</v>
          </cell>
          <cell r="Y381">
            <v>11666.56380952381</v>
          </cell>
          <cell r="Z381">
            <v>30941.75619047619</v>
          </cell>
        </row>
        <row r="382">
          <cell r="A382">
            <v>30000356</v>
          </cell>
          <cell r="B382" t="str">
            <v>кресло с подлокотниками</v>
          </cell>
          <cell r="C382" t="str">
            <v>Other</v>
          </cell>
          <cell r="D382" t="str">
            <v>МП</v>
          </cell>
          <cell r="E382">
            <v>38198</v>
          </cell>
          <cell r="H382">
            <v>84</v>
          </cell>
          <cell r="I382">
            <v>1.1904761904761904E-2</v>
          </cell>
          <cell r="J382">
            <v>42608.24</v>
          </cell>
          <cell r="K382">
            <v>2536.2047619047617</v>
          </cell>
          <cell r="L382">
            <v>40072.035238095239</v>
          </cell>
          <cell r="O382">
            <v>6086.8914285714282</v>
          </cell>
          <cell r="Q382">
            <v>42608.24</v>
          </cell>
          <cell r="R382">
            <v>8623.0961904761898</v>
          </cell>
          <cell r="S382">
            <v>33985.143809523812</v>
          </cell>
          <cell r="V382">
            <v>3043.4457142857141</v>
          </cell>
          <cell r="X382">
            <v>42608.24</v>
          </cell>
          <cell r="Y382">
            <v>11666.541904761903</v>
          </cell>
          <cell r="Z382">
            <v>30941.698095238095</v>
          </cell>
        </row>
        <row r="383">
          <cell r="A383">
            <v>30000358</v>
          </cell>
          <cell r="B383" t="str">
            <v>рабочее место160*80*72</v>
          </cell>
          <cell r="C383" t="str">
            <v>Other</v>
          </cell>
          <cell r="D383" t="str">
            <v>МП</v>
          </cell>
          <cell r="E383">
            <v>38198</v>
          </cell>
          <cell r="H383">
            <v>84</v>
          </cell>
          <cell r="I383">
            <v>1.1904761904761904E-2</v>
          </cell>
          <cell r="J383">
            <v>28739.16</v>
          </cell>
          <cell r="K383">
            <v>1710.6642857142856</v>
          </cell>
          <cell r="L383">
            <v>27028.495714285713</v>
          </cell>
          <cell r="O383">
            <v>4105.5942857142854</v>
          </cell>
          <cell r="Q383">
            <v>28739.16</v>
          </cell>
          <cell r="R383">
            <v>5816.2585714285706</v>
          </cell>
          <cell r="S383">
            <v>22922.901428571429</v>
          </cell>
          <cell r="V383">
            <v>2052.7971428571427</v>
          </cell>
          <cell r="X383">
            <v>28739.16</v>
          </cell>
          <cell r="Y383">
            <v>7869.0557142857133</v>
          </cell>
          <cell r="Z383">
            <v>20870.104285714286</v>
          </cell>
        </row>
        <row r="384">
          <cell r="A384">
            <v>30000359</v>
          </cell>
          <cell r="B384" t="str">
            <v>рабочее место160*80*72</v>
          </cell>
          <cell r="C384" t="str">
            <v>Other</v>
          </cell>
          <cell r="D384" t="str">
            <v>МП</v>
          </cell>
          <cell r="E384">
            <v>38198</v>
          </cell>
          <cell r="H384">
            <v>84</v>
          </cell>
          <cell r="I384">
            <v>1.1904761904761904E-2</v>
          </cell>
          <cell r="J384">
            <v>28739.16</v>
          </cell>
          <cell r="K384">
            <v>1710.6642857142856</v>
          </cell>
          <cell r="L384">
            <v>27028.495714285713</v>
          </cell>
          <cell r="O384">
            <v>4105.5942857142854</v>
          </cell>
          <cell r="Q384">
            <v>28739.16</v>
          </cell>
          <cell r="R384">
            <v>5816.2585714285706</v>
          </cell>
          <cell r="S384">
            <v>22922.901428571429</v>
          </cell>
          <cell r="V384">
            <v>2052.7971428571427</v>
          </cell>
          <cell r="X384">
            <v>28739.16</v>
          </cell>
          <cell r="Y384">
            <v>7869.0557142857133</v>
          </cell>
          <cell r="Z384">
            <v>20870.104285714286</v>
          </cell>
        </row>
        <row r="385">
          <cell r="A385">
            <v>30000360</v>
          </cell>
          <cell r="B385" t="str">
            <v>рабочее место160*80*72</v>
          </cell>
          <cell r="C385" t="str">
            <v>Other</v>
          </cell>
          <cell r="D385" t="str">
            <v>МП</v>
          </cell>
          <cell r="E385">
            <v>38198</v>
          </cell>
          <cell r="H385">
            <v>84</v>
          </cell>
          <cell r="I385">
            <v>1.1904761904761904E-2</v>
          </cell>
          <cell r="J385">
            <v>28739.16</v>
          </cell>
          <cell r="K385">
            <v>1710.6642857142856</v>
          </cell>
          <cell r="L385">
            <v>27028.495714285713</v>
          </cell>
          <cell r="O385">
            <v>4105.5942857142854</v>
          </cell>
          <cell r="Q385">
            <v>28739.16</v>
          </cell>
          <cell r="R385">
            <v>5816.2585714285706</v>
          </cell>
          <cell r="S385">
            <v>22922.901428571429</v>
          </cell>
          <cell r="V385">
            <v>2052.7971428571427</v>
          </cell>
          <cell r="X385">
            <v>28739.16</v>
          </cell>
          <cell r="Y385">
            <v>7869.0557142857133</v>
          </cell>
          <cell r="Z385">
            <v>20870.104285714286</v>
          </cell>
        </row>
        <row r="386">
          <cell r="A386">
            <v>30000361</v>
          </cell>
          <cell r="B386" t="str">
            <v>рабочее место160*80*72</v>
          </cell>
          <cell r="C386" t="str">
            <v>Other</v>
          </cell>
          <cell r="D386" t="str">
            <v>МП</v>
          </cell>
          <cell r="E386">
            <v>38198</v>
          </cell>
          <cell r="H386">
            <v>84</v>
          </cell>
          <cell r="I386">
            <v>1.1904761904761904E-2</v>
          </cell>
          <cell r="J386">
            <v>28739.16</v>
          </cell>
          <cell r="K386">
            <v>1710.6642857142856</v>
          </cell>
          <cell r="L386">
            <v>27028.495714285713</v>
          </cell>
          <cell r="O386">
            <v>4105.5942857142854</v>
          </cell>
          <cell r="Q386">
            <v>28739.16</v>
          </cell>
          <cell r="R386">
            <v>5816.2585714285706</v>
          </cell>
          <cell r="S386">
            <v>22922.901428571429</v>
          </cell>
          <cell r="V386">
            <v>2052.7971428571427</v>
          </cell>
          <cell r="X386">
            <v>28739.16</v>
          </cell>
          <cell r="Y386">
            <v>7869.0557142857133</v>
          </cell>
          <cell r="Z386">
            <v>20870.104285714286</v>
          </cell>
        </row>
        <row r="387">
          <cell r="A387">
            <v>30000362</v>
          </cell>
          <cell r="B387" t="str">
            <v>мобильный столик 60*40 высота 65-95 см</v>
          </cell>
          <cell r="C387" t="str">
            <v>Other</v>
          </cell>
          <cell r="D387" t="str">
            <v>МП</v>
          </cell>
          <cell r="E387">
            <v>38198</v>
          </cell>
          <cell r="H387">
            <v>84</v>
          </cell>
          <cell r="I387">
            <v>1.1904761904761904E-2</v>
          </cell>
          <cell r="J387">
            <v>12058.17</v>
          </cell>
          <cell r="K387">
            <v>717.7482142857142</v>
          </cell>
          <cell r="L387">
            <v>11340.421785714287</v>
          </cell>
          <cell r="O387">
            <v>1722.5957142857142</v>
          </cell>
          <cell r="Q387">
            <v>12058.17</v>
          </cell>
          <cell r="R387">
            <v>2440.3439285714285</v>
          </cell>
          <cell r="S387">
            <v>9617.8260714285716</v>
          </cell>
          <cell r="V387">
            <v>861.29785714285708</v>
          </cell>
          <cell r="X387">
            <v>12058.17</v>
          </cell>
          <cell r="Y387">
            <v>3301.6417857142856</v>
          </cell>
          <cell r="Z387">
            <v>8756.5282142857141</v>
          </cell>
        </row>
        <row r="388">
          <cell r="A388">
            <v>30000363</v>
          </cell>
          <cell r="B388" t="str">
            <v>рабочее место160*80*72</v>
          </cell>
          <cell r="C388" t="str">
            <v>Other</v>
          </cell>
          <cell r="D388" t="str">
            <v>МП</v>
          </cell>
          <cell r="E388">
            <v>38198</v>
          </cell>
          <cell r="H388">
            <v>84</v>
          </cell>
          <cell r="I388">
            <v>1.1904761904761904E-2</v>
          </cell>
          <cell r="J388">
            <v>28739.16</v>
          </cell>
          <cell r="K388">
            <v>1710.6642857142856</v>
          </cell>
          <cell r="L388">
            <v>27028.495714285713</v>
          </cell>
          <cell r="O388">
            <v>4105.5942857142854</v>
          </cell>
          <cell r="Q388">
            <v>28739.16</v>
          </cell>
          <cell r="R388">
            <v>5816.2585714285706</v>
          </cell>
          <cell r="S388">
            <v>22922.901428571429</v>
          </cell>
          <cell r="V388">
            <v>2052.7971428571427</v>
          </cell>
          <cell r="X388">
            <v>28739.16</v>
          </cell>
          <cell r="Y388">
            <v>7869.0557142857133</v>
          </cell>
          <cell r="Z388">
            <v>20870.104285714286</v>
          </cell>
        </row>
        <row r="389">
          <cell r="A389">
            <v>30000364</v>
          </cell>
          <cell r="B389" t="str">
            <v>мобильный столик 60*40 см высота 65-95см</v>
          </cell>
          <cell r="C389" t="str">
            <v>Other</v>
          </cell>
          <cell r="D389" t="str">
            <v>МП</v>
          </cell>
          <cell r="E389">
            <v>38198</v>
          </cell>
          <cell r="H389">
            <v>84</v>
          </cell>
          <cell r="I389">
            <v>1.1904761904761904E-2</v>
          </cell>
          <cell r="J389">
            <v>12058.17</v>
          </cell>
          <cell r="K389">
            <v>717.7482142857142</v>
          </cell>
          <cell r="L389">
            <v>11340.421785714287</v>
          </cell>
          <cell r="O389">
            <v>1722.5957142857142</v>
          </cell>
          <cell r="Q389">
            <v>12058.17</v>
          </cell>
          <cell r="R389">
            <v>2440.3439285714285</v>
          </cell>
          <cell r="S389">
            <v>9617.8260714285716</v>
          </cell>
          <cell r="V389">
            <v>861.29785714285708</v>
          </cell>
          <cell r="X389">
            <v>12058.17</v>
          </cell>
          <cell r="Y389">
            <v>3301.6417857142856</v>
          </cell>
          <cell r="Z389">
            <v>8756.5282142857141</v>
          </cell>
        </row>
        <row r="390">
          <cell r="A390">
            <v>30000365</v>
          </cell>
          <cell r="B390" t="str">
            <v>рабочее место160*80*72</v>
          </cell>
          <cell r="C390" t="str">
            <v>Other</v>
          </cell>
          <cell r="D390" t="str">
            <v>МП</v>
          </cell>
          <cell r="E390">
            <v>38198</v>
          </cell>
          <cell r="H390">
            <v>84</v>
          </cell>
          <cell r="I390">
            <v>1.1904761904761904E-2</v>
          </cell>
          <cell r="J390">
            <v>28739.16</v>
          </cell>
          <cell r="K390">
            <v>1710.6642857142856</v>
          </cell>
          <cell r="L390">
            <v>27028.495714285713</v>
          </cell>
          <cell r="O390">
            <v>4105.5942857142854</v>
          </cell>
          <cell r="Q390">
            <v>28739.16</v>
          </cell>
          <cell r="R390">
            <v>5816.2585714285706</v>
          </cell>
          <cell r="S390">
            <v>22922.901428571429</v>
          </cell>
          <cell r="V390">
            <v>2052.7971428571427</v>
          </cell>
          <cell r="X390">
            <v>28739.16</v>
          </cell>
          <cell r="Y390">
            <v>7869.0557142857133</v>
          </cell>
          <cell r="Z390">
            <v>20870.104285714286</v>
          </cell>
        </row>
        <row r="391">
          <cell r="A391">
            <v>30000366</v>
          </cell>
          <cell r="B391" t="str">
            <v>мобильный столик 60*40 см высота 65-95см</v>
          </cell>
          <cell r="C391" t="str">
            <v>Other</v>
          </cell>
          <cell r="D391" t="str">
            <v>МП</v>
          </cell>
          <cell r="E391">
            <v>38198</v>
          </cell>
          <cell r="H391">
            <v>84</v>
          </cell>
          <cell r="I391">
            <v>1.1904761904761904E-2</v>
          </cell>
          <cell r="J391">
            <v>12058.17</v>
          </cell>
          <cell r="K391">
            <v>717.7482142857142</v>
          </cell>
          <cell r="L391">
            <v>11340.421785714287</v>
          </cell>
          <cell r="O391">
            <v>1722.5957142857142</v>
          </cell>
          <cell r="Q391">
            <v>12058.17</v>
          </cell>
          <cell r="R391">
            <v>2440.3439285714285</v>
          </cell>
          <cell r="S391">
            <v>9617.8260714285716</v>
          </cell>
          <cell r="V391">
            <v>861.29785714285708</v>
          </cell>
          <cell r="X391">
            <v>12058.17</v>
          </cell>
          <cell r="Y391">
            <v>3301.6417857142856</v>
          </cell>
          <cell r="Z391">
            <v>8756.5282142857141</v>
          </cell>
        </row>
        <row r="392">
          <cell r="A392">
            <v>30000367</v>
          </cell>
          <cell r="B392" t="str">
            <v>рабочее место160*80*72</v>
          </cell>
          <cell r="C392" t="str">
            <v>Other</v>
          </cell>
          <cell r="D392" t="str">
            <v>МП</v>
          </cell>
          <cell r="E392">
            <v>38198</v>
          </cell>
          <cell r="H392">
            <v>84</v>
          </cell>
          <cell r="I392">
            <v>1.1904761904761904E-2</v>
          </cell>
          <cell r="J392">
            <v>28739.16</v>
          </cell>
          <cell r="K392">
            <v>1710.6642857142856</v>
          </cell>
          <cell r="L392">
            <v>27028.495714285713</v>
          </cell>
          <cell r="O392">
            <v>4105.5942857142854</v>
          </cell>
          <cell r="Q392">
            <v>28739.16</v>
          </cell>
          <cell r="R392">
            <v>5816.2585714285706</v>
          </cell>
          <cell r="S392">
            <v>22922.901428571429</v>
          </cell>
          <cell r="V392">
            <v>2052.7971428571427</v>
          </cell>
          <cell r="X392">
            <v>28739.16</v>
          </cell>
          <cell r="Y392">
            <v>7869.0557142857133</v>
          </cell>
          <cell r="Z392">
            <v>20870.104285714286</v>
          </cell>
        </row>
        <row r="393">
          <cell r="A393">
            <v>30000368</v>
          </cell>
          <cell r="B393" t="str">
            <v>мобильный столик 60*40 высота 65-95 см</v>
          </cell>
          <cell r="C393" t="str">
            <v>Other</v>
          </cell>
          <cell r="D393" t="str">
            <v>МП</v>
          </cell>
          <cell r="E393">
            <v>38198</v>
          </cell>
          <cell r="H393">
            <v>84</v>
          </cell>
          <cell r="I393">
            <v>1.1904761904761904E-2</v>
          </cell>
          <cell r="J393">
            <v>12058.17</v>
          </cell>
          <cell r="K393">
            <v>717.7482142857142</v>
          </cell>
          <cell r="L393">
            <v>11340.421785714287</v>
          </cell>
          <cell r="O393">
            <v>1722.5957142857142</v>
          </cell>
          <cell r="Q393">
            <v>12058.17</v>
          </cell>
          <cell r="R393">
            <v>2440.3439285714285</v>
          </cell>
          <cell r="S393">
            <v>9617.8260714285716</v>
          </cell>
          <cell r="V393">
            <v>861.29785714285708</v>
          </cell>
          <cell r="X393">
            <v>12058.17</v>
          </cell>
          <cell r="Y393">
            <v>3301.6417857142856</v>
          </cell>
          <cell r="Z393">
            <v>8756.5282142857141</v>
          </cell>
        </row>
        <row r="394">
          <cell r="A394">
            <v>30000369</v>
          </cell>
          <cell r="B394" t="str">
            <v>рабочее место160*80*72</v>
          </cell>
          <cell r="C394" t="str">
            <v>Other</v>
          </cell>
          <cell r="D394" t="str">
            <v>МП</v>
          </cell>
          <cell r="E394">
            <v>38198</v>
          </cell>
          <cell r="H394">
            <v>84</v>
          </cell>
          <cell r="I394">
            <v>1.1904761904761904E-2</v>
          </cell>
          <cell r="J394">
            <v>28739.16</v>
          </cell>
          <cell r="K394">
            <v>1710.6642857142856</v>
          </cell>
          <cell r="L394">
            <v>27028.495714285713</v>
          </cell>
          <cell r="O394">
            <v>4105.5942857142854</v>
          </cell>
          <cell r="Q394">
            <v>28739.16</v>
          </cell>
          <cell r="R394">
            <v>5816.2585714285706</v>
          </cell>
          <cell r="S394">
            <v>22922.901428571429</v>
          </cell>
          <cell r="V394">
            <v>2052.7971428571427</v>
          </cell>
          <cell r="X394">
            <v>28739.16</v>
          </cell>
          <cell r="Y394">
            <v>7869.0557142857133</v>
          </cell>
          <cell r="Z394">
            <v>20870.104285714286</v>
          </cell>
        </row>
        <row r="395">
          <cell r="A395">
            <v>30000370</v>
          </cell>
          <cell r="B395" t="str">
            <v>мобильный столик 60*40 см высота 65-95 см</v>
          </cell>
          <cell r="C395" t="str">
            <v>Other</v>
          </cell>
          <cell r="D395" t="str">
            <v>МП</v>
          </cell>
          <cell r="E395">
            <v>38198</v>
          </cell>
          <cell r="H395">
            <v>84</v>
          </cell>
          <cell r="I395">
            <v>1.1904761904761904E-2</v>
          </cell>
          <cell r="J395">
            <v>12058.17</v>
          </cell>
          <cell r="K395">
            <v>717.7482142857142</v>
          </cell>
          <cell r="L395">
            <v>11340.421785714287</v>
          </cell>
          <cell r="O395">
            <v>1722.5957142857142</v>
          </cell>
          <cell r="Q395">
            <v>12058.17</v>
          </cell>
          <cell r="R395">
            <v>2440.3439285714285</v>
          </cell>
          <cell r="S395">
            <v>9617.8260714285716</v>
          </cell>
          <cell r="V395">
            <v>861.29785714285708</v>
          </cell>
          <cell r="X395">
            <v>12058.17</v>
          </cell>
          <cell r="Y395">
            <v>3301.6417857142856</v>
          </cell>
          <cell r="Z395">
            <v>8756.5282142857141</v>
          </cell>
        </row>
        <row r="396">
          <cell r="A396">
            <v>30000371</v>
          </cell>
          <cell r="B396" t="str">
            <v>рабочее место160*80*72</v>
          </cell>
          <cell r="C396" t="str">
            <v>Other</v>
          </cell>
          <cell r="D396" t="str">
            <v>МП</v>
          </cell>
          <cell r="E396">
            <v>38198</v>
          </cell>
          <cell r="H396">
            <v>84</v>
          </cell>
          <cell r="I396">
            <v>1.1904761904761904E-2</v>
          </cell>
          <cell r="J396">
            <v>28739.16</v>
          </cell>
          <cell r="K396">
            <v>1710.6642857142856</v>
          </cell>
          <cell r="L396">
            <v>27028.495714285713</v>
          </cell>
          <cell r="O396">
            <v>4105.5942857142854</v>
          </cell>
          <cell r="Q396">
            <v>28739.16</v>
          </cell>
          <cell r="R396">
            <v>5816.2585714285706</v>
          </cell>
          <cell r="S396">
            <v>22922.901428571429</v>
          </cell>
          <cell r="V396">
            <v>2052.7971428571427</v>
          </cell>
          <cell r="X396">
            <v>28739.16</v>
          </cell>
          <cell r="Y396">
            <v>7869.0557142857133</v>
          </cell>
          <cell r="Z396">
            <v>20870.104285714286</v>
          </cell>
        </row>
        <row r="397">
          <cell r="A397">
            <v>30000372</v>
          </cell>
          <cell r="B397" t="str">
            <v>рабочее место160*80*72</v>
          </cell>
          <cell r="C397" t="str">
            <v>Other</v>
          </cell>
          <cell r="D397" t="str">
            <v>МП</v>
          </cell>
          <cell r="E397">
            <v>38198</v>
          </cell>
          <cell r="H397">
            <v>84</v>
          </cell>
          <cell r="I397">
            <v>1.1904761904761904E-2</v>
          </cell>
          <cell r="J397">
            <v>28739.16</v>
          </cell>
          <cell r="K397">
            <v>1710.6642857142856</v>
          </cell>
          <cell r="L397">
            <v>27028.495714285713</v>
          </cell>
          <cell r="O397">
            <v>4105.5942857142854</v>
          </cell>
          <cell r="Q397">
            <v>28739.16</v>
          </cell>
          <cell r="R397">
            <v>5816.2585714285706</v>
          </cell>
          <cell r="S397">
            <v>22922.901428571429</v>
          </cell>
          <cell r="V397">
            <v>2052.7971428571427</v>
          </cell>
          <cell r="X397">
            <v>28739.16</v>
          </cell>
          <cell r="Y397">
            <v>7869.0557142857133</v>
          </cell>
          <cell r="Z397">
            <v>20870.104285714286</v>
          </cell>
        </row>
        <row r="398">
          <cell r="A398">
            <v>30000373</v>
          </cell>
          <cell r="B398" t="str">
            <v>мобильный столик 60*40 см высота 65-95 см</v>
          </cell>
          <cell r="C398" t="str">
            <v>Other</v>
          </cell>
          <cell r="D398" t="str">
            <v>МП</v>
          </cell>
          <cell r="E398">
            <v>38198</v>
          </cell>
          <cell r="H398">
            <v>84</v>
          </cell>
          <cell r="I398">
            <v>1.1904761904761904E-2</v>
          </cell>
          <cell r="J398">
            <v>12058.16</v>
          </cell>
          <cell r="K398">
            <v>717.74761904761897</v>
          </cell>
          <cell r="L398">
            <v>11340.412380952381</v>
          </cell>
          <cell r="O398">
            <v>1722.5942857142857</v>
          </cell>
          <cell r="Q398">
            <v>12058.16</v>
          </cell>
          <cell r="R398">
            <v>2440.3419047619045</v>
          </cell>
          <cell r="S398">
            <v>9617.8180952380953</v>
          </cell>
          <cell r="V398">
            <v>861.29714285714283</v>
          </cell>
          <cell r="X398">
            <v>12058.16</v>
          </cell>
          <cell r="Y398">
            <v>3301.6390476190472</v>
          </cell>
          <cell r="Z398">
            <v>8756.5209523809535</v>
          </cell>
        </row>
        <row r="399">
          <cell r="A399">
            <v>30000374</v>
          </cell>
          <cell r="B399" t="str">
            <v>рабочее место160*80*72</v>
          </cell>
          <cell r="C399" t="str">
            <v>Other</v>
          </cell>
          <cell r="D399" t="str">
            <v>МП</v>
          </cell>
          <cell r="E399">
            <v>38198</v>
          </cell>
          <cell r="H399">
            <v>84</v>
          </cell>
          <cell r="I399">
            <v>1.1904761904761904E-2</v>
          </cell>
          <cell r="J399">
            <v>28739.16</v>
          </cell>
          <cell r="K399">
            <v>1710.6642857142856</v>
          </cell>
          <cell r="L399">
            <v>27028.495714285713</v>
          </cell>
          <cell r="O399">
            <v>4105.5942857142854</v>
          </cell>
          <cell r="Q399">
            <v>28739.16</v>
          </cell>
          <cell r="R399">
            <v>5816.2585714285706</v>
          </cell>
          <cell r="S399">
            <v>22922.901428571429</v>
          </cell>
          <cell r="V399">
            <v>2052.7971428571427</v>
          </cell>
          <cell r="X399">
            <v>28739.16</v>
          </cell>
          <cell r="Y399">
            <v>7869.0557142857133</v>
          </cell>
          <cell r="Z399">
            <v>20870.104285714286</v>
          </cell>
        </row>
        <row r="400">
          <cell r="A400">
            <v>30000375</v>
          </cell>
          <cell r="B400" t="str">
            <v>кресло кожа 98*75*74 на хромированных ножках</v>
          </cell>
          <cell r="C400" t="str">
            <v>Other</v>
          </cell>
          <cell r="D400" t="str">
            <v>МП</v>
          </cell>
          <cell r="E400">
            <v>38198</v>
          </cell>
          <cell r="H400">
            <v>84</v>
          </cell>
          <cell r="I400">
            <v>1.1904761904761904E-2</v>
          </cell>
          <cell r="J400">
            <v>173293.04</v>
          </cell>
          <cell r="K400">
            <v>10315.061904761904</v>
          </cell>
          <cell r="L400">
            <v>162977.9780952381</v>
          </cell>
          <cell r="O400">
            <v>24756.148571428574</v>
          </cell>
          <cell r="Q400">
            <v>173293.04</v>
          </cell>
          <cell r="R400">
            <v>35071.210476190477</v>
          </cell>
          <cell r="S400">
            <v>138221.82952380955</v>
          </cell>
          <cell r="V400">
            <v>12378.074285714287</v>
          </cell>
          <cell r="X400">
            <v>173293.04</v>
          </cell>
          <cell r="Y400">
            <v>47449.284761904768</v>
          </cell>
          <cell r="Z400">
            <v>125843.75523809524</v>
          </cell>
        </row>
        <row r="401">
          <cell r="A401">
            <v>30000376</v>
          </cell>
          <cell r="B401" t="str">
            <v>рабочее место160*80*72</v>
          </cell>
          <cell r="C401" t="str">
            <v>Other</v>
          </cell>
          <cell r="D401" t="str">
            <v>МП</v>
          </cell>
          <cell r="E401">
            <v>38198</v>
          </cell>
          <cell r="H401">
            <v>84</v>
          </cell>
          <cell r="I401">
            <v>1.1904761904761904E-2</v>
          </cell>
          <cell r="J401">
            <v>28739.16</v>
          </cell>
          <cell r="K401">
            <v>1710.6642857142856</v>
          </cell>
          <cell r="L401">
            <v>27028.495714285713</v>
          </cell>
          <cell r="O401">
            <v>4105.5942857142854</v>
          </cell>
          <cell r="Q401">
            <v>28739.16</v>
          </cell>
          <cell r="R401">
            <v>5816.2585714285706</v>
          </cell>
          <cell r="S401">
            <v>22922.901428571429</v>
          </cell>
          <cell r="V401">
            <v>2052.7971428571427</v>
          </cell>
          <cell r="X401">
            <v>28739.16</v>
          </cell>
          <cell r="Y401">
            <v>7869.0557142857133</v>
          </cell>
          <cell r="Z401">
            <v>20870.104285714286</v>
          </cell>
        </row>
        <row r="402">
          <cell r="A402">
            <v>30000377</v>
          </cell>
          <cell r="B402" t="str">
            <v>рабочее место руководителя220*100*72</v>
          </cell>
          <cell r="C402" t="str">
            <v>Other</v>
          </cell>
          <cell r="D402" t="str">
            <v>МП</v>
          </cell>
          <cell r="E402">
            <v>38198</v>
          </cell>
          <cell r="H402">
            <v>84</v>
          </cell>
          <cell r="I402">
            <v>1.1904761904761904E-2</v>
          </cell>
          <cell r="J402">
            <v>72491.460000000006</v>
          </cell>
          <cell r="K402">
            <v>4314.9678571428576</v>
          </cell>
          <cell r="L402">
            <v>68176.492142857154</v>
          </cell>
          <cell r="O402">
            <v>10355.922857142858</v>
          </cell>
          <cell r="Q402">
            <v>72491.460000000006</v>
          </cell>
          <cell r="R402">
            <v>14670.890714285715</v>
          </cell>
          <cell r="S402">
            <v>57820.569285714293</v>
          </cell>
          <cell r="V402">
            <v>5177.9614285714288</v>
          </cell>
          <cell r="X402">
            <v>72491.460000000006</v>
          </cell>
          <cell r="Y402">
            <v>19848.852142857144</v>
          </cell>
          <cell r="Z402">
            <v>52642.607857142866</v>
          </cell>
        </row>
        <row r="403">
          <cell r="A403">
            <v>30000378</v>
          </cell>
          <cell r="B403" t="str">
            <v>стол боковой 80*80 высота 70,8-111,8см</v>
          </cell>
          <cell r="C403" t="str">
            <v>Other</v>
          </cell>
          <cell r="D403" t="str">
            <v>МП</v>
          </cell>
          <cell r="E403">
            <v>38198</v>
          </cell>
          <cell r="H403">
            <v>84</v>
          </cell>
          <cell r="I403">
            <v>1.1904761904761904E-2</v>
          </cell>
          <cell r="J403">
            <v>30740.87</v>
          </cell>
          <cell r="K403">
            <v>1829.8136904761902</v>
          </cell>
          <cell r="L403">
            <v>28911.05630952381</v>
          </cell>
          <cell r="O403">
            <v>4391.5528571428567</v>
          </cell>
          <cell r="Q403">
            <v>30740.87</v>
          </cell>
          <cell r="R403">
            <v>6221.3665476190472</v>
          </cell>
          <cell r="S403">
            <v>24519.503452380952</v>
          </cell>
          <cell r="V403">
            <v>2195.7764285714284</v>
          </cell>
          <cell r="X403">
            <v>30740.87</v>
          </cell>
          <cell r="Y403">
            <v>8417.1429761904765</v>
          </cell>
          <cell r="Z403">
            <v>22323.727023809523</v>
          </cell>
        </row>
        <row r="404">
          <cell r="A404">
            <v>30000379</v>
          </cell>
          <cell r="B404" t="str">
            <v>рабочее место руководителя220*100*72</v>
          </cell>
          <cell r="C404" t="str">
            <v>Other</v>
          </cell>
          <cell r="D404" t="str">
            <v>МП</v>
          </cell>
          <cell r="E404">
            <v>38198</v>
          </cell>
          <cell r="H404">
            <v>84</v>
          </cell>
          <cell r="I404">
            <v>1.1904761904761904E-2</v>
          </cell>
          <cell r="J404">
            <v>72491.45</v>
          </cell>
          <cell r="K404">
            <v>4314.9672619047615</v>
          </cell>
          <cell r="L404">
            <v>68176.482738095234</v>
          </cell>
          <cell r="O404">
            <v>10355.921428571428</v>
          </cell>
          <cell r="Q404">
            <v>72491.45</v>
          </cell>
          <cell r="R404">
            <v>14670.888690476189</v>
          </cell>
          <cell r="S404">
            <v>57820.561309523808</v>
          </cell>
          <cell r="V404">
            <v>5177.9607142857139</v>
          </cell>
          <cell r="X404">
            <v>72491.45</v>
          </cell>
          <cell r="Y404">
            <v>19848.849404761902</v>
          </cell>
          <cell r="Z404">
            <v>52642.600595238095</v>
          </cell>
        </row>
        <row r="405">
          <cell r="A405">
            <v>30000380</v>
          </cell>
          <cell r="B405" t="str">
            <v>стол боковой 80*80 высота 70,8-111,8см</v>
          </cell>
          <cell r="C405" t="str">
            <v>Other</v>
          </cell>
          <cell r="D405" t="str">
            <v>МП</v>
          </cell>
          <cell r="E405">
            <v>38198</v>
          </cell>
          <cell r="H405">
            <v>84</v>
          </cell>
          <cell r="I405">
            <v>1.1904761904761904E-2</v>
          </cell>
          <cell r="J405">
            <v>30740.87</v>
          </cell>
          <cell r="K405">
            <v>1829.8136904761902</v>
          </cell>
          <cell r="L405">
            <v>28911.05630952381</v>
          </cell>
          <cell r="O405">
            <v>4391.5528571428567</v>
          </cell>
          <cell r="Q405">
            <v>30740.87</v>
          </cell>
          <cell r="R405">
            <v>6221.3665476190472</v>
          </cell>
          <cell r="S405">
            <v>24519.503452380952</v>
          </cell>
          <cell r="V405">
            <v>2195.7764285714284</v>
          </cell>
          <cell r="X405">
            <v>30740.87</v>
          </cell>
          <cell r="Y405">
            <v>8417.1429761904765</v>
          </cell>
          <cell r="Z405">
            <v>22323.727023809523</v>
          </cell>
        </row>
        <row r="406">
          <cell r="A406">
            <v>30000381</v>
          </cell>
          <cell r="B406" t="str">
            <v>стол боковой 80*65</v>
          </cell>
          <cell r="C406" t="str">
            <v>Other</v>
          </cell>
          <cell r="D406" t="str">
            <v>МП</v>
          </cell>
          <cell r="E406">
            <v>38198</v>
          </cell>
          <cell r="H406">
            <v>84</v>
          </cell>
          <cell r="I406">
            <v>1.1904761904761904E-2</v>
          </cell>
          <cell r="J406">
            <v>28881.95</v>
          </cell>
          <cell r="K406">
            <v>1719.1636904761904</v>
          </cell>
          <cell r="L406">
            <v>27162.78630952381</v>
          </cell>
          <cell r="O406">
            <v>4125.9928571428572</v>
          </cell>
          <cell r="Q406">
            <v>28881.95</v>
          </cell>
          <cell r="R406">
            <v>5845.1565476190481</v>
          </cell>
          <cell r="S406">
            <v>23036.793452380953</v>
          </cell>
          <cell r="V406">
            <v>2062.9964285714286</v>
          </cell>
          <cell r="X406">
            <v>28881.95</v>
          </cell>
          <cell r="Y406">
            <v>7908.1529761904767</v>
          </cell>
          <cell r="Z406">
            <v>20973.797023809522</v>
          </cell>
        </row>
        <row r="407">
          <cell r="A407">
            <v>30000382</v>
          </cell>
          <cell r="B407" t="str">
            <v>стол боковой80*80 высота70,8-111,8см</v>
          </cell>
          <cell r="C407" t="str">
            <v>Other</v>
          </cell>
          <cell r="D407" t="str">
            <v>МП</v>
          </cell>
          <cell r="E407">
            <v>38198</v>
          </cell>
          <cell r="H407">
            <v>84</v>
          </cell>
          <cell r="I407">
            <v>1.1904761904761904E-2</v>
          </cell>
          <cell r="J407">
            <v>30740.87</v>
          </cell>
          <cell r="K407">
            <v>1829.8136904761902</v>
          </cell>
          <cell r="L407">
            <v>28911.05630952381</v>
          </cell>
          <cell r="O407">
            <v>4391.5528571428567</v>
          </cell>
          <cell r="Q407">
            <v>30740.87</v>
          </cell>
          <cell r="R407">
            <v>6221.3665476190472</v>
          </cell>
          <cell r="S407">
            <v>24519.503452380952</v>
          </cell>
          <cell r="V407">
            <v>2195.7764285714284</v>
          </cell>
          <cell r="X407">
            <v>30740.87</v>
          </cell>
          <cell r="Y407">
            <v>8417.1429761904765</v>
          </cell>
          <cell r="Z407">
            <v>22323.727023809523</v>
          </cell>
        </row>
        <row r="408">
          <cell r="A408">
            <v>30000383</v>
          </cell>
          <cell r="B408" t="str">
            <v>стол боковой 80*65</v>
          </cell>
          <cell r="C408" t="str">
            <v>Other</v>
          </cell>
          <cell r="D408" t="str">
            <v>МП</v>
          </cell>
          <cell r="E408">
            <v>38198</v>
          </cell>
          <cell r="H408">
            <v>84</v>
          </cell>
          <cell r="I408">
            <v>1.1904761904761904E-2</v>
          </cell>
          <cell r="J408">
            <v>28881.93</v>
          </cell>
          <cell r="K408">
            <v>1719.1624999999999</v>
          </cell>
          <cell r="L408">
            <v>27162.767500000002</v>
          </cell>
          <cell r="O408">
            <v>4125.99</v>
          </cell>
          <cell r="Q408">
            <v>28881.93</v>
          </cell>
          <cell r="R408">
            <v>5845.1525000000001</v>
          </cell>
          <cell r="S408">
            <v>23036.7775</v>
          </cell>
          <cell r="V408">
            <v>2062.9949999999999</v>
          </cell>
          <cell r="X408">
            <v>28881.93</v>
          </cell>
          <cell r="Y408">
            <v>7908.1475</v>
          </cell>
          <cell r="Z408">
            <v>20973.782500000001</v>
          </cell>
        </row>
        <row r="409">
          <cell r="A409">
            <v>30000384</v>
          </cell>
          <cell r="B409" t="str">
            <v>рабочее место160*80*72</v>
          </cell>
          <cell r="C409" t="str">
            <v>Other</v>
          </cell>
          <cell r="D409" t="str">
            <v>МП</v>
          </cell>
          <cell r="E409">
            <v>38198</v>
          </cell>
          <cell r="H409">
            <v>84</v>
          </cell>
          <cell r="I409">
            <v>1.1904761904761904E-2</v>
          </cell>
          <cell r="J409">
            <v>28739.16</v>
          </cell>
          <cell r="K409">
            <v>1710.6642857142856</v>
          </cell>
          <cell r="L409">
            <v>27028.495714285713</v>
          </cell>
          <cell r="O409">
            <v>4105.5942857142854</v>
          </cell>
          <cell r="Q409">
            <v>28739.16</v>
          </cell>
          <cell r="R409">
            <v>5816.2585714285706</v>
          </cell>
          <cell r="S409">
            <v>22922.901428571429</v>
          </cell>
          <cell r="V409">
            <v>2052.7971428571427</v>
          </cell>
          <cell r="X409">
            <v>28739.16</v>
          </cell>
          <cell r="Y409">
            <v>7869.0557142857133</v>
          </cell>
          <cell r="Z409">
            <v>20870.104285714286</v>
          </cell>
        </row>
        <row r="410">
          <cell r="A410">
            <v>30000385</v>
          </cell>
          <cell r="B410" t="str">
            <v>стол боковой80*80 высота70,8-111см</v>
          </cell>
          <cell r="C410" t="str">
            <v>Other</v>
          </cell>
          <cell r="D410" t="str">
            <v>МП</v>
          </cell>
          <cell r="E410">
            <v>38198</v>
          </cell>
          <cell r="H410">
            <v>84</v>
          </cell>
          <cell r="I410">
            <v>1.1904761904761904E-2</v>
          </cell>
          <cell r="J410">
            <v>30740.87</v>
          </cell>
          <cell r="K410">
            <v>1829.8136904761902</v>
          </cell>
          <cell r="L410">
            <v>28911.05630952381</v>
          </cell>
          <cell r="O410">
            <v>4391.5528571428567</v>
          </cell>
          <cell r="Q410">
            <v>30740.87</v>
          </cell>
          <cell r="R410">
            <v>6221.3665476190472</v>
          </cell>
          <cell r="S410">
            <v>24519.503452380952</v>
          </cell>
          <cell r="V410">
            <v>2195.7764285714284</v>
          </cell>
          <cell r="X410">
            <v>30740.87</v>
          </cell>
          <cell r="Y410">
            <v>8417.1429761904765</v>
          </cell>
          <cell r="Z410">
            <v>22323.727023809523</v>
          </cell>
        </row>
        <row r="411">
          <cell r="A411">
            <v>30000386</v>
          </cell>
          <cell r="B411" t="str">
            <v>рабочее место160*80*72</v>
          </cell>
          <cell r="C411" t="str">
            <v>Other</v>
          </cell>
          <cell r="D411" t="str">
            <v>МП</v>
          </cell>
          <cell r="E411">
            <v>38198</v>
          </cell>
          <cell r="H411">
            <v>84</v>
          </cell>
          <cell r="I411">
            <v>1.1904761904761904E-2</v>
          </cell>
          <cell r="J411">
            <v>28739.16</v>
          </cell>
          <cell r="K411">
            <v>1710.6642857142856</v>
          </cell>
          <cell r="L411">
            <v>27028.495714285713</v>
          </cell>
          <cell r="O411">
            <v>4105.5942857142854</v>
          </cell>
          <cell r="Q411">
            <v>28739.16</v>
          </cell>
          <cell r="R411">
            <v>5816.2585714285706</v>
          </cell>
          <cell r="S411">
            <v>22922.901428571429</v>
          </cell>
          <cell r="V411">
            <v>2052.7971428571427</v>
          </cell>
          <cell r="X411">
            <v>28739.16</v>
          </cell>
          <cell r="Y411">
            <v>7869.0557142857133</v>
          </cell>
          <cell r="Z411">
            <v>20870.104285714286</v>
          </cell>
        </row>
        <row r="412">
          <cell r="A412">
            <v>30000387</v>
          </cell>
          <cell r="B412" t="str">
            <v>стол боковой80*80 высота 70,8-111,8см</v>
          </cell>
          <cell r="C412" t="str">
            <v>Other</v>
          </cell>
          <cell r="D412" t="str">
            <v>МП</v>
          </cell>
          <cell r="E412">
            <v>38198</v>
          </cell>
          <cell r="H412">
            <v>84</v>
          </cell>
          <cell r="I412">
            <v>1.1904761904761904E-2</v>
          </cell>
          <cell r="J412">
            <v>30740.87</v>
          </cell>
          <cell r="K412">
            <v>1829.8136904761902</v>
          </cell>
          <cell r="L412">
            <v>28911.05630952381</v>
          </cell>
          <cell r="O412">
            <v>4391.5528571428567</v>
          </cell>
          <cell r="Q412">
            <v>30740.87</v>
          </cell>
          <cell r="R412">
            <v>6221.3665476190472</v>
          </cell>
          <cell r="S412">
            <v>24519.503452380952</v>
          </cell>
          <cell r="V412">
            <v>2195.7764285714284</v>
          </cell>
          <cell r="X412">
            <v>30740.87</v>
          </cell>
          <cell r="Y412">
            <v>8417.1429761904765</v>
          </cell>
          <cell r="Z412">
            <v>22323.727023809523</v>
          </cell>
        </row>
        <row r="413">
          <cell r="A413">
            <v>30000388</v>
          </cell>
          <cell r="B413" t="str">
            <v>рабочее место160*80*72</v>
          </cell>
          <cell r="C413" t="str">
            <v>Other</v>
          </cell>
          <cell r="D413" t="str">
            <v>МП</v>
          </cell>
          <cell r="E413">
            <v>38198</v>
          </cell>
          <cell r="H413">
            <v>84</v>
          </cell>
          <cell r="I413">
            <v>1.1904761904761904E-2</v>
          </cell>
          <cell r="J413">
            <v>28739.16</v>
          </cell>
          <cell r="K413">
            <v>1710.6642857142856</v>
          </cell>
          <cell r="L413">
            <v>27028.495714285713</v>
          </cell>
          <cell r="O413">
            <v>4105.5942857142854</v>
          </cell>
          <cell r="Q413">
            <v>28739.16</v>
          </cell>
          <cell r="R413">
            <v>5816.2585714285706</v>
          </cell>
          <cell r="S413">
            <v>22922.901428571429</v>
          </cell>
          <cell r="V413">
            <v>2052.7971428571427</v>
          </cell>
          <cell r="X413">
            <v>28739.16</v>
          </cell>
          <cell r="Y413">
            <v>7869.0557142857133</v>
          </cell>
          <cell r="Z413">
            <v>20870.104285714286</v>
          </cell>
        </row>
        <row r="414">
          <cell r="A414">
            <v>30000389</v>
          </cell>
          <cell r="B414" t="str">
            <v>тумбочка на колесиках 43*60*58,7</v>
          </cell>
          <cell r="C414" t="str">
            <v>Other</v>
          </cell>
          <cell r="D414" t="str">
            <v>МП</v>
          </cell>
          <cell r="E414">
            <v>38198</v>
          </cell>
          <cell r="H414">
            <v>84</v>
          </cell>
          <cell r="I414">
            <v>1.1904761904761904E-2</v>
          </cell>
          <cell r="J414">
            <v>18968.61</v>
          </cell>
          <cell r="K414">
            <v>1129.0839285714285</v>
          </cell>
          <cell r="L414">
            <v>17839.526071428572</v>
          </cell>
          <cell r="O414">
            <v>2709.8014285714285</v>
          </cell>
          <cell r="Q414">
            <v>18968.61</v>
          </cell>
          <cell r="R414">
            <v>3838.8853571428572</v>
          </cell>
          <cell r="S414">
            <v>15129.724642857143</v>
          </cell>
          <cell r="V414">
            <v>1354.9007142857142</v>
          </cell>
          <cell r="X414">
            <v>18968.61</v>
          </cell>
          <cell r="Y414">
            <v>5193.7860714285716</v>
          </cell>
          <cell r="Z414">
            <v>13774.82392857143</v>
          </cell>
        </row>
        <row r="415">
          <cell r="A415">
            <v>30000390</v>
          </cell>
          <cell r="B415" t="str">
            <v>рабочее место160*80*72</v>
          </cell>
          <cell r="C415" t="str">
            <v>Other</v>
          </cell>
          <cell r="D415" t="str">
            <v>МП</v>
          </cell>
          <cell r="E415">
            <v>38198</v>
          </cell>
          <cell r="H415">
            <v>84</v>
          </cell>
          <cell r="I415">
            <v>1.1904761904761904E-2</v>
          </cell>
          <cell r="J415">
            <v>28739.16</v>
          </cell>
          <cell r="K415">
            <v>1710.6642857142856</v>
          </cell>
          <cell r="L415">
            <v>27028.495714285713</v>
          </cell>
          <cell r="O415">
            <v>4105.5942857142854</v>
          </cell>
          <cell r="Q415">
            <v>28739.16</v>
          </cell>
          <cell r="R415">
            <v>5816.2585714285706</v>
          </cell>
          <cell r="S415">
            <v>22922.901428571429</v>
          </cell>
          <cell r="V415">
            <v>2052.7971428571427</v>
          </cell>
          <cell r="X415">
            <v>28739.16</v>
          </cell>
          <cell r="Y415">
            <v>7869.0557142857133</v>
          </cell>
          <cell r="Z415">
            <v>20870.104285714286</v>
          </cell>
        </row>
        <row r="416">
          <cell r="A416">
            <v>30000391</v>
          </cell>
          <cell r="B416" t="str">
            <v>тумбочка на колесиках 43*60*58,7</v>
          </cell>
          <cell r="C416" t="str">
            <v>Other</v>
          </cell>
          <cell r="D416" t="str">
            <v>МП</v>
          </cell>
          <cell r="E416">
            <v>38198</v>
          </cell>
          <cell r="H416">
            <v>84</v>
          </cell>
          <cell r="I416">
            <v>1.1904761904761904E-2</v>
          </cell>
          <cell r="J416">
            <v>18968.61</v>
          </cell>
          <cell r="K416">
            <v>1129.0839285714285</v>
          </cell>
          <cell r="L416">
            <v>17839.526071428572</v>
          </cell>
          <cell r="O416">
            <v>2709.8014285714285</v>
          </cell>
          <cell r="Q416">
            <v>18968.61</v>
          </cell>
          <cell r="R416">
            <v>3838.8853571428572</v>
          </cell>
          <cell r="S416">
            <v>15129.724642857143</v>
          </cell>
          <cell r="V416">
            <v>1354.9007142857142</v>
          </cell>
          <cell r="X416">
            <v>18968.61</v>
          </cell>
          <cell r="Y416">
            <v>5193.7860714285716</v>
          </cell>
          <cell r="Z416">
            <v>13774.82392857143</v>
          </cell>
        </row>
        <row r="417">
          <cell r="A417">
            <v>30000392</v>
          </cell>
          <cell r="B417" t="str">
            <v>тумбочка на колесиках 43*60*58,7</v>
          </cell>
          <cell r="C417" t="str">
            <v>Other</v>
          </cell>
          <cell r="D417" t="str">
            <v>МП</v>
          </cell>
          <cell r="E417">
            <v>38198</v>
          </cell>
          <cell r="H417">
            <v>84</v>
          </cell>
          <cell r="I417">
            <v>1.1904761904761904E-2</v>
          </cell>
          <cell r="J417">
            <v>18968.61</v>
          </cell>
          <cell r="K417">
            <v>1129.0839285714285</v>
          </cell>
          <cell r="L417">
            <v>17839.526071428572</v>
          </cell>
          <cell r="O417">
            <v>2709.8014285714285</v>
          </cell>
          <cell r="Q417">
            <v>18968.61</v>
          </cell>
          <cell r="R417">
            <v>3838.8853571428572</v>
          </cell>
          <cell r="S417">
            <v>15129.724642857143</v>
          </cell>
          <cell r="V417">
            <v>1354.9007142857142</v>
          </cell>
          <cell r="X417">
            <v>18968.61</v>
          </cell>
          <cell r="Y417">
            <v>5193.7860714285716</v>
          </cell>
          <cell r="Z417">
            <v>13774.82392857143</v>
          </cell>
        </row>
        <row r="418">
          <cell r="A418">
            <v>30000393</v>
          </cell>
          <cell r="B418" t="str">
            <v>рабочее место160*80*72</v>
          </cell>
          <cell r="C418" t="str">
            <v>Other</v>
          </cell>
          <cell r="D418" t="str">
            <v>МП</v>
          </cell>
          <cell r="E418">
            <v>38198</v>
          </cell>
          <cell r="H418">
            <v>84</v>
          </cell>
          <cell r="I418">
            <v>1.1904761904761904E-2</v>
          </cell>
          <cell r="J418">
            <v>28739.16</v>
          </cell>
          <cell r="K418">
            <v>1710.6642857142856</v>
          </cell>
          <cell r="L418">
            <v>27028.495714285713</v>
          </cell>
          <cell r="O418">
            <v>4105.5942857142854</v>
          </cell>
          <cell r="Q418">
            <v>28739.16</v>
          </cell>
          <cell r="R418">
            <v>5816.2585714285706</v>
          </cell>
          <cell r="S418">
            <v>22922.901428571429</v>
          </cell>
          <cell r="V418">
            <v>2052.7971428571427</v>
          </cell>
          <cell r="X418">
            <v>28739.16</v>
          </cell>
          <cell r="Y418">
            <v>7869.0557142857133</v>
          </cell>
          <cell r="Z418">
            <v>20870.104285714286</v>
          </cell>
        </row>
        <row r="419">
          <cell r="A419">
            <v>30000394</v>
          </cell>
          <cell r="B419" t="str">
            <v>тумбочка на колесиках 43*60*58,7</v>
          </cell>
          <cell r="C419" t="str">
            <v>Other</v>
          </cell>
          <cell r="D419" t="str">
            <v>МП</v>
          </cell>
          <cell r="E419">
            <v>38198</v>
          </cell>
          <cell r="H419">
            <v>84</v>
          </cell>
          <cell r="I419">
            <v>1.1904761904761904E-2</v>
          </cell>
          <cell r="J419">
            <v>18968.61</v>
          </cell>
          <cell r="K419">
            <v>1129.0839285714285</v>
          </cell>
          <cell r="L419">
            <v>17839.526071428572</v>
          </cell>
          <cell r="O419">
            <v>2709.8014285714285</v>
          </cell>
          <cell r="Q419">
            <v>18968.61</v>
          </cell>
          <cell r="R419">
            <v>3838.8853571428572</v>
          </cell>
          <cell r="S419">
            <v>15129.724642857143</v>
          </cell>
          <cell r="V419">
            <v>1354.9007142857142</v>
          </cell>
          <cell r="X419">
            <v>18968.61</v>
          </cell>
          <cell r="Y419">
            <v>5193.7860714285716</v>
          </cell>
          <cell r="Z419">
            <v>13774.82392857143</v>
          </cell>
        </row>
        <row r="420">
          <cell r="A420">
            <v>30000395</v>
          </cell>
          <cell r="B420" t="str">
            <v>рабочее место160*80*72</v>
          </cell>
          <cell r="C420" t="str">
            <v>Other</v>
          </cell>
          <cell r="D420" t="str">
            <v>МП</v>
          </cell>
          <cell r="E420">
            <v>38198</v>
          </cell>
          <cell r="H420">
            <v>84</v>
          </cell>
          <cell r="I420">
            <v>1.1904761904761904E-2</v>
          </cell>
          <cell r="J420">
            <v>28739.16</v>
          </cell>
          <cell r="K420">
            <v>1710.6642857142856</v>
          </cell>
          <cell r="L420">
            <v>27028.495714285713</v>
          </cell>
          <cell r="O420">
            <v>4105.5942857142854</v>
          </cell>
          <cell r="Q420">
            <v>28739.16</v>
          </cell>
          <cell r="R420">
            <v>5816.2585714285706</v>
          </cell>
          <cell r="S420">
            <v>22922.901428571429</v>
          </cell>
          <cell r="V420">
            <v>2052.7971428571427</v>
          </cell>
          <cell r="X420">
            <v>28739.16</v>
          </cell>
          <cell r="Y420">
            <v>7869.0557142857133</v>
          </cell>
          <cell r="Z420">
            <v>20870.104285714286</v>
          </cell>
        </row>
        <row r="421">
          <cell r="A421">
            <v>30000396</v>
          </cell>
          <cell r="B421" t="str">
            <v>тумбочка на колесиках43*60*58,7</v>
          </cell>
          <cell r="C421" t="str">
            <v>Other</v>
          </cell>
          <cell r="D421" t="str">
            <v>МП</v>
          </cell>
          <cell r="E421">
            <v>38198</v>
          </cell>
          <cell r="H421">
            <v>84</v>
          </cell>
          <cell r="I421">
            <v>1.1904761904761904E-2</v>
          </cell>
          <cell r="J421">
            <v>18968.61</v>
          </cell>
          <cell r="K421">
            <v>1129.0839285714285</v>
          </cell>
          <cell r="L421">
            <v>17839.526071428572</v>
          </cell>
          <cell r="O421">
            <v>2709.8014285714285</v>
          </cell>
          <cell r="Q421">
            <v>18968.61</v>
          </cell>
          <cell r="R421">
            <v>3838.8853571428572</v>
          </cell>
          <cell r="S421">
            <v>15129.724642857143</v>
          </cell>
          <cell r="V421">
            <v>1354.9007142857142</v>
          </cell>
          <cell r="X421">
            <v>18968.61</v>
          </cell>
          <cell r="Y421">
            <v>5193.7860714285716</v>
          </cell>
          <cell r="Z421">
            <v>13774.82392857143</v>
          </cell>
        </row>
        <row r="422">
          <cell r="A422">
            <v>30000397</v>
          </cell>
          <cell r="B422" t="str">
            <v>рабочее место160*80*72</v>
          </cell>
          <cell r="C422" t="str">
            <v>Other</v>
          </cell>
          <cell r="D422" t="str">
            <v>МП</v>
          </cell>
          <cell r="E422">
            <v>38198</v>
          </cell>
          <cell r="H422">
            <v>84</v>
          </cell>
          <cell r="I422">
            <v>1.1904761904761904E-2</v>
          </cell>
          <cell r="J422">
            <v>28739.16</v>
          </cell>
          <cell r="K422">
            <v>1710.6642857142856</v>
          </cell>
          <cell r="L422">
            <v>27028.495714285713</v>
          </cell>
          <cell r="O422">
            <v>4105.5942857142854</v>
          </cell>
          <cell r="Q422">
            <v>28739.16</v>
          </cell>
          <cell r="R422">
            <v>5816.2585714285706</v>
          </cell>
          <cell r="S422">
            <v>22922.901428571429</v>
          </cell>
          <cell r="V422">
            <v>2052.7971428571427</v>
          </cell>
          <cell r="X422">
            <v>28739.16</v>
          </cell>
          <cell r="Y422">
            <v>7869.0557142857133</v>
          </cell>
          <cell r="Z422">
            <v>20870.104285714286</v>
          </cell>
        </row>
        <row r="423">
          <cell r="A423">
            <v>30000398</v>
          </cell>
          <cell r="B423" t="str">
            <v>тумбочка на колесиках43*60*58,7</v>
          </cell>
          <cell r="C423" t="str">
            <v>Other</v>
          </cell>
          <cell r="D423" t="str">
            <v>МП</v>
          </cell>
          <cell r="E423">
            <v>38198</v>
          </cell>
          <cell r="H423">
            <v>84</v>
          </cell>
          <cell r="I423">
            <v>1.1904761904761904E-2</v>
          </cell>
          <cell r="J423">
            <v>18968.61</v>
          </cell>
          <cell r="K423">
            <v>1129.0839285714285</v>
          </cell>
          <cell r="L423">
            <v>17839.526071428572</v>
          </cell>
          <cell r="O423">
            <v>2709.8014285714285</v>
          </cell>
          <cell r="Q423">
            <v>18968.61</v>
          </cell>
          <cell r="R423">
            <v>3838.8853571428572</v>
          </cell>
          <cell r="S423">
            <v>15129.724642857143</v>
          </cell>
          <cell r="V423">
            <v>1354.9007142857142</v>
          </cell>
          <cell r="X423">
            <v>18968.61</v>
          </cell>
          <cell r="Y423">
            <v>5193.7860714285716</v>
          </cell>
          <cell r="Z423">
            <v>13774.82392857143</v>
          </cell>
        </row>
        <row r="424">
          <cell r="A424">
            <v>30000399</v>
          </cell>
          <cell r="B424" t="str">
            <v>рабочее место160*80*72</v>
          </cell>
          <cell r="C424" t="str">
            <v>Other</v>
          </cell>
          <cell r="D424" t="str">
            <v>МП</v>
          </cell>
          <cell r="E424">
            <v>38198</v>
          </cell>
          <cell r="H424">
            <v>84</v>
          </cell>
          <cell r="I424">
            <v>1.1904761904761904E-2</v>
          </cell>
          <cell r="J424">
            <v>28739.16</v>
          </cell>
          <cell r="K424">
            <v>1710.6642857142856</v>
          </cell>
          <cell r="L424">
            <v>27028.495714285713</v>
          </cell>
          <cell r="O424">
            <v>4105.5942857142854</v>
          </cell>
          <cell r="Q424">
            <v>28739.16</v>
          </cell>
          <cell r="R424">
            <v>5816.2585714285706</v>
          </cell>
          <cell r="S424">
            <v>22922.901428571429</v>
          </cell>
          <cell r="V424">
            <v>2052.7971428571427</v>
          </cell>
          <cell r="X424">
            <v>28739.16</v>
          </cell>
          <cell r="Y424">
            <v>7869.0557142857133</v>
          </cell>
          <cell r="Z424">
            <v>20870.104285714286</v>
          </cell>
        </row>
        <row r="425">
          <cell r="A425">
            <v>30000400</v>
          </cell>
          <cell r="B425" t="str">
            <v>тумбочка на колесиках43*60*58,7</v>
          </cell>
          <cell r="C425" t="str">
            <v>Other</v>
          </cell>
          <cell r="D425" t="str">
            <v>МП</v>
          </cell>
          <cell r="E425">
            <v>38198</v>
          </cell>
          <cell r="H425">
            <v>84</v>
          </cell>
          <cell r="I425">
            <v>1.1904761904761904E-2</v>
          </cell>
          <cell r="J425">
            <v>18968.61</v>
          </cell>
          <cell r="K425">
            <v>1129.0839285714285</v>
          </cell>
          <cell r="L425">
            <v>17839.526071428572</v>
          </cell>
          <cell r="O425">
            <v>2709.8014285714285</v>
          </cell>
          <cell r="Q425">
            <v>18968.61</v>
          </cell>
          <cell r="R425">
            <v>3838.8853571428572</v>
          </cell>
          <cell r="S425">
            <v>15129.724642857143</v>
          </cell>
          <cell r="V425">
            <v>1354.9007142857142</v>
          </cell>
          <cell r="X425">
            <v>18968.61</v>
          </cell>
          <cell r="Y425">
            <v>5193.7860714285716</v>
          </cell>
          <cell r="Z425">
            <v>13774.82392857143</v>
          </cell>
        </row>
        <row r="426">
          <cell r="A426">
            <v>30000401</v>
          </cell>
          <cell r="B426" t="str">
            <v>рабочее место160*80*72</v>
          </cell>
          <cell r="C426" t="str">
            <v>Other</v>
          </cell>
          <cell r="D426" t="str">
            <v>МП</v>
          </cell>
          <cell r="E426">
            <v>38198</v>
          </cell>
          <cell r="H426">
            <v>84</v>
          </cell>
          <cell r="I426">
            <v>1.1904761904761904E-2</v>
          </cell>
          <cell r="J426">
            <v>28739.16</v>
          </cell>
          <cell r="K426">
            <v>1710.6642857142856</v>
          </cell>
          <cell r="L426">
            <v>27028.495714285713</v>
          </cell>
          <cell r="O426">
            <v>4105.5942857142854</v>
          </cell>
          <cell r="Q426">
            <v>28739.16</v>
          </cell>
          <cell r="R426">
            <v>5816.2585714285706</v>
          </cell>
          <cell r="S426">
            <v>22922.901428571429</v>
          </cell>
          <cell r="V426">
            <v>2052.7971428571427</v>
          </cell>
          <cell r="X426">
            <v>28739.16</v>
          </cell>
          <cell r="Y426">
            <v>7869.0557142857133</v>
          </cell>
          <cell r="Z426">
            <v>20870.104285714286</v>
          </cell>
        </row>
        <row r="427">
          <cell r="A427">
            <v>30000402</v>
          </cell>
          <cell r="B427" t="str">
            <v>тумбочка на колесиках43*60*58,7</v>
          </cell>
          <cell r="C427" t="str">
            <v>Other</v>
          </cell>
          <cell r="D427" t="str">
            <v>МП</v>
          </cell>
          <cell r="E427">
            <v>38198</v>
          </cell>
          <cell r="H427">
            <v>84</v>
          </cell>
          <cell r="I427">
            <v>1.1904761904761904E-2</v>
          </cell>
          <cell r="J427">
            <v>18968.61</v>
          </cell>
          <cell r="K427">
            <v>1129.0839285714285</v>
          </cell>
          <cell r="L427">
            <v>17839.526071428572</v>
          </cell>
          <cell r="O427">
            <v>2709.8014285714285</v>
          </cell>
          <cell r="Q427">
            <v>18968.61</v>
          </cell>
          <cell r="R427">
            <v>3838.8853571428572</v>
          </cell>
          <cell r="S427">
            <v>15129.724642857143</v>
          </cell>
          <cell r="V427">
            <v>1354.9007142857142</v>
          </cell>
          <cell r="X427">
            <v>18968.61</v>
          </cell>
          <cell r="Y427">
            <v>5193.7860714285716</v>
          </cell>
          <cell r="Z427">
            <v>13774.82392857143</v>
          </cell>
        </row>
        <row r="428">
          <cell r="A428">
            <v>30000403</v>
          </cell>
          <cell r="B428" t="str">
            <v>рабочее место160*80*72</v>
          </cell>
          <cell r="C428" t="str">
            <v>Other</v>
          </cell>
          <cell r="D428" t="str">
            <v>МП</v>
          </cell>
          <cell r="E428">
            <v>38198</v>
          </cell>
          <cell r="H428">
            <v>84</v>
          </cell>
          <cell r="I428">
            <v>1.1904761904761904E-2</v>
          </cell>
          <cell r="J428">
            <v>28739.16</v>
          </cell>
          <cell r="K428">
            <v>1710.6642857142856</v>
          </cell>
          <cell r="L428">
            <v>27028.495714285713</v>
          </cell>
          <cell r="O428">
            <v>4105.5942857142854</v>
          </cell>
          <cell r="Q428">
            <v>28739.16</v>
          </cell>
          <cell r="R428">
            <v>5816.2585714285706</v>
          </cell>
          <cell r="S428">
            <v>22922.901428571429</v>
          </cell>
          <cell r="V428">
            <v>2052.7971428571427</v>
          </cell>
          <cell r="X428">
            <v>28739.16</v>
          </cell>
          <cell r="Y428">
            <v>7869.0557142857133</v>
          </cell>
          <cell r="Z428">
            <v>20870.104285714286</v>
          </cell>
        </row>
        <row r="429">
          <cell r="A429">
            <v>30000404</v>
          </cell>
          <cell r="B429" t="str">
            <v>тумбочка на колесиках43*60*58,7</v>
          </cell>
          <cell r="C429" t="str">
            <v>Other</v>
          </cell>
          <cell r="D429" t="str">
            <v>МП</v>
          </cell>
          <cell r="E429">
            <v>38198</v>
          </cell>
          <cell r="H429">
            <v>84</v>
          </cell>
          <cell r="I429">
            <v>1.1904761904761904E-2</v>
          </cell>
          <cell r="J429">
            <v>18968.61</v>
          </cell>
          <cell r="K429">
            <v>1129.0839285714285</v>
          </cell>
          <cell r="L429">
            <v>17839.526071428572</v>
          </cell>
          <cell r="O429">
            <v>2709.8014285714285</v>
          </cell>
          <cell r="Q429">
            <v>18968.61</v>
          </cell>
          <cell r="R429">
            <v>3838.8853571428572</v>
          </cell>
          <cell r="S429">
            <v>15129.724642857143</v>
          </cell>
          <cell r="V429">
            <v>1354.9007142857142</v>
          </cell>
          <cell r="X429">
            <v>18968.61</v>
          </cell>
          <cell r="Y429">
            <v>5193.7860714285716</v>
          </cell>
          <cell r="Z429">
            <v>13774.82392857143</v>
          </cell>
        </row>
        <row r="430">
          <cell r="A430">
            <v>30000405</v>
          </cell>
          <cell r="B430" t="str">
            <v>рабочее место160*80*72</v>
          </cell>
          <cell r="C430" t="str">
            <v>Other</v>
          </cell>
          <cell r="D430" t="str">
            <v>МП</v>
          </cell>
          <cell r="E430">
            <v>38198</v>
          </cell>
          <cell r="H430">
            <v>84</v>
          </cell>
          <cell r="I430">
            <v>1.1904761904761904E-2</v>
          </cell>
          <cell r="J430">
            <v>28739.16</v>
          </cell>
          <cell r="K430">
            <v>1710.6642857142856</v>
          </cell>
          <cell r="L430">
            <v>27028.495714285713</v>
          </cell>
          <cell r="O430">
            <v>4105.5942857142854</v>
          </cell>
          <cell r="Q430">
            <v>28739.16</v>
          </cell>
          <cell r="R430">
            <v>5816.2585714285706</v>
          </cell>
          <cell r="S430">
            <v>22922.901428571429</v>
          </cell>
          <cell r="V430">
            <v>2052.7971428571427</v>
          </cell>
          <cell r="X430">
            <v>28739.16</v>
          </cell>
          <cell r="Y430">
            <v>7869.0557142857133</v>
          </cell>
          <cell r="Z430">
            <v>20870.104285714286</v>
          </cell>
        </row>
        <row r="431">
          <cell r="A431">
            <v>30000406</v>
          </cell>
          <cell r="B431" t="str">
            <v>тумбочка на колесиках43*60*58,7</v>
          </cell>
          <cell r="C431" t="str">
            <v>Other</v>
          </cell>
          <cell r="D431" t="str">
            <v>МП</v>
          </cell>
          <cell r="E431">
            <v>38198</v>
          </cell>
          <cell r="H431">
            <v>84</v>
          </cell>
          <cell r="I431">
            <v>1.1904761904761904E-2</v>
          </cell>
          <cell r="J431">
            <v>18968.61</v>
          </cell>
          <cell r="K431">
            <v>1129.0839285714285</v>
          </cell>
          <cell r="L431">
            <v>17839.526071428572</v>
          </cell>
          <cell r="O431">
            <v>2709.8014285714285</v>
          </cell>
          <cell r="Q431">
            <v>18968.61</v>
          </cell>
          <cell r="R431">
            <v>3838.8853571428572</v>
          </cell>
          <cell r="S431">
            <v>15129.724642857143</v>
          </cell>
          <cell r="V431">
            <v>1354.9007142857142</v>
          </cell>
          <cell r="X431">
            <v>18968.61</v>
          </cell>
          <cell r="Y431">
            <v>5193.7860714285716</v>
          </cell>
          <cell r="Z431">
            <v>13774.82392857143</v>
          </cell>
        </row>
        <row r="432">
          <cell r="A432">
            <v>30000407</v>
          </cell>
          <cell r="B432" t="str">
            <v>рабочее место160*80*72</v>
          </cell>
          <cell r="C432" t="str">
            <v>Other</v>
          </cell>
          <cell r="D432" t="str">
            <v>МП</v>
          </cell>
          <cell r="E432">
            <v>38198</v>
          </cell>
          <cell r="H432">
            <v>84</v>
          </cell>
          <cell r="I432">
            <v>1.1904761904761904E-2</v>
          </cell>
          <cell r="J432">
            <v>28739.16</v>
          </cell>
          <cell r="K432">
            <v>1710.6642857142856</v>
          </cell>
          <cell r="L432">
            <v>27028.495714285713</v>
          </cell>
          <cell r="O432">
            <v>4105.5942857142854</v>
          </cell>
          <cell r="Q432">
            <v>28739.16</v>
          </cell>
          <cell r="R432">
            <v>5816.2585714285706</v>
          </cell>
          <cell r="S432">
            <v>22922.901428571429</v>
          </cell>
          <cell r="V432">
            <v>2052.7971428571427</v>
          </cell>
          <cell r="X432">
            <v>28739.16</v>
          </cell>
          <cell r="Y432">
            <v>7869.0557142857133</v>
          </cell>
          <cell r="Z432">
            <v>20870.104285714286</v>
          </cell>
        </row>
        <row r="433">
          <cell r="A433">
            <v>30000408</v>
          </cell>
          <cell r="B433" t="str">
            <v>тумбочка на колесиках43*60*58,7</v>
          </cell>
          <cell r="C433" t="str">
            <v>Other</v>
          </cell>
          <cell r="D433" t="str">
            <v>МП</v>
          </cell>
          <cell r="E433">
            <v>38198</v>
          </cell>
          <cell r="H433">
            <v>84</v>
          </cell>
          <cell r="I433">
            <v>1.1904761904761904E-2</v>
          </cell>
          <cell r="J433">
            <v>18968.61</v>
          </cell>
          <cell r="K433">
            <v>1129.0839285714285</v>
          </cell>
          <cell r="L433">
            <v>17839.526071428572</v>
          </cell>
          <cell r="O433">
            <v>2709.8014285714285</v>
          </cell>
          <cell r="Q433">
            <v>18968.61</v>
          </cell>
          <cell r="R433">
            <v>3838.8853571428572</v>
          </cell>
          <cell r="S433">
            <v>15129.724642857143</v>
          </cell>
          <cell r="V433">
            <v>1354.9007142857142</v>
          </cell>
          <cell r="X433">
            <v>18968.61</v>
          </cell>
          <cell r="Y433">
            <v>5193.7860714285716</v>
          </cell>
          <cell r="Z433">
            <v>13774.82392857143</v>
          </cell>
        </row>
        <row r="434">
          <cell r="A434">
            <v>30000409</v>
          </cell>
          <cell r="B434" t="str">
            <v>рабочее место160*80*72</v>
          </cell>
          <cell r="C434" t="str">
            <v>Other</v>
          </cell>
          <cell r="D434" t="str">
            <v>МП</v>
          </cell>
          <cell r="E434">
            <v>38198</v>
          </cell>
          <cell r="H434">
            <v>84</v>
          </cell>
          <cell r="I434">
            <v>1.1904761904761904E-2</v>
          </cell>
          <cell r="J434">
            <v>28739.16</v>
          </cell>
          <cell r="K434">
            <v>1710.6642857142856</v>
          </cell>
          <cell r="L434">
            <v>27028.495714285713</v>
          </cell>
          <cell r="O434">
            <v>4105.5942857142854</v>
          </cell>
          <cell r="Q434">
            <v>28739.16</v>
          </cell>
          <cell r="R434">
            <v>5816.2585714285706</v>
          </cell>
          <cell r="S434">
            <v>22922.901428571429</v>
          </cell>
          <cell r="V434">
            <v>2052.7971428571427</v>
          </cell>
          <cell r="X434">
            <v>28739.16</v>
          </cell>
          <cell r="Y434">
            <v>7869.0557142857133</v>
          </cell>
          <cell r="Z434">
            <v>20870.104285714286</v>
          </cell>
        </row>
        <row r="435">
          <cell r="A435">
            <v>30000410</v>
          </cell>
          <cell r="B435" t="str">
            <v>рабочее место160*80*72</v>
          </cell>
          <cell r="C435" t="str">
            <v>Other</v>
          </cell>
          <cell r="D435" t="str">
            <v>МП</v>
          </cell>
          <cell r="E435">
            <v>38198</v>
          </cell>
          <cell r="H435">
            <v>84</v>
          </cell>
          <cell r="I435">
            <v>1.1904761904761904E-2</v>
          </cell>
          <cell r="J435">
            <v>28739.16</v>
          </cell>
          <cell r="K435">
            <v>1710.6642857142856</v>
          </cell>
          <cell r="L435">
            <v>27028.495714285713</v>
          </cell>
          <cell r="O435">
            <v>4105.5942857142854</v>
          </cell>
          <cell r="Q435">
            <v>28739.16</v>
          </cell>
          <cell r="R435">
            <v>5816.2585714285706</v>
          </cell>
          <cell r="S435">
            <v>22922.901428571429</v>
          </cell>
          <cell r="V435">
            <v>2052.7971428571427</v>
          </cell>
          <cell r="X435">
            <v>28739.16</v>
          </cell>
          <cell r="Y435">
            <v>7869.0557142857133</v>
          </cell>
          <cell r="Z435">
            <v>20870.104285714286</v>
          </cell>
        </row>
        <row r="436">
          <cell r="A436">
            <v>30000411</v>
          </cell>
          <cell r="B436" t="str">
            <v>тумбочка на колесиках43*60*58,7</v>
          </cell>
          <cell r="C436" t="str">
            <v>Other</v>
          </cell>
          <cell r="D436" t="str">
            <v>МП</v>
          </cell>
          <cell r="E436">
            <v>38198</v>
          </cell>
          <cell r="H436">
            <v>84</v>
          </cell>
          <cell r="I436">
            <v>1.1904761904761904E-2</v>
          </cell>
          <cell r="J436">
            <v>18968.61</v>
          </cell>
          <cell r="K436">
            <v>1129.0839285714285</v>
          </cell>
          <cell r="L436">
            <v>17839.526071428572</v>
          </cell>
          <cell r="O436">
            <v>2709.8014285714285</v>
          </cell>
          <cell r="Q436">
            <v>18968.61</v>
          </cell>
          <cell r="R436">
            <v>3838.8853571428572</v>
          </cell>
          <cell r="S436">
            <v>15129.724642857143</v>
          </cell>
          <cell r="V436">
            <v>1354.9007142857142</v>
          </cell>
          <cell r="X436">
            <v>18968.61</v>
          </cell>
          <cell r="Y436">
            <v>5193.7860714285716</v>
          </cell>
          <cell r="Z436">
            <v>13774.82392857143</v>
          </cell>
        </row>
        <row r="437">
          <cell r="A437">
            <v>30000412</v>
          </cell>
          <cell r="B437" t="str">
            <v>рабочее место160*80*72</v>
          </cell>
          <cell r="C437" t="str">
            <v>Other</v>
          </cell>
          <cell r="D437" t="str">
            <v>МП</v>
          </cell>
          <cell r="E437">
            <v>38198</v>
          </cell>
          <cell r="H437">
            <v>84</v>
          </cell>
          <cell r="I437">
            <v>1.1904761904761904E-2</v>
          </cell>
          <cell r="J437">
            <v>28739.16</v>
          </cell>
          <cell r="K437">
            <v>1710.6642857142856</v>
          </cell>
          <cell r="L437">
            <v>27028.495714285713</v>
          </cell>
          <cell r="O437">
            <v>4105.5942857142854</v>
          </cell>
          <cell r="Q437">
            <v>28739.16</v>
          </cell>
          <cell r="R437">
            <v>5816.2585714285706</v>
          </cell>
          <cell r="S437">
            <v>22922.901428571429</v>
          </cell>
          <cell r="V437">
            <v>2052.7971428571427</v>
          </cell>
          <cell r="X437">
            <v>28739.16</v>
          </cell>
          <cell r="Y437">
            <v>7869.0557142857133</v>
          </cell>
          <cell r="Z437">
            <v>20870.104285714286</v>
          </cell>
        </row>
        <row r="438">
          <cell r="A438">
            <v>30000413</v>
          </cell>
          <cell r="B438" t="str">
            <v>тумбочка на колесиках43*60*58,7</v>
          </cell>
          <cell r="C438" t="str">
            <v>Other</v>
          </cell>
          <cell r="D438" t="str">
            <v>МП</v>
          </cell>
          <cell r="E438">
            <v>38198</v>
          </cell>
          <cell r="H438">
            <v>84</v>
          </cell>
          <cell r="I438">
            <v>1.1904761904761904E-2</v>
          </cell>
          <cell r="J438">
            <v>18968.61</v>
          </cell>
          <cell r="K438">
            <v>1129.0839285714285</v>
          </cell>
          <cell r="L438">
            <v>17839.526071428572</v>
          </cell>
          <cell r="O438">
            <v>2709.8014285714285</v>
          </cell>
          <cell r="Q438">
            <v>18968.61</v>
          </cell>
          <cell r="R438">
            <v>3838.8853571428572</v>
          </cell>
          <cell r="S438">
            <v>15129.724642857143</v>
          </cell>
          <cell r="V438">
            <v>1354.9007142857142</v>
          </cell>
          <cell r="X438">
            <v>18968.61</v>
          </cell>
          <cell r="Y438">
            <v>5193.7860714285716</v>
          </cell>
          <cell r="Z438">
            <v>13774.82392857143</v>
          </cell>
        </row>
        <row r="439">
          <cell r="A439">
            <v>30000414</v>
          </cell>
          <cell r="B439" t="str">
            <v>рабочее место160*80*72</v>
          </cell>
          <cell r="C439" t="str">
            <v>Other</v>
          </cell>
          <cell r="D439" t="str">
            <v>МП</v>
          </cell>
          <cell r="E439">
            <v>38198</v>
          </cell>
          <cell r="H439">
            <v>84</v>
          </cell>
          <cell r="I439">
            <v>1.1904761904761904E-2</v>
          </cell>
          <cell r="J439">
            <v>28739.16</v>
          </cell>
          <cell r="K439">
            <v>1710.6642857142856</v>
          </cell>
          <cell r="L439">
            <v>27028.495714285713</v>
          </cell>
          <cell r="O439">
            <v>4105.5942857142854</v>
          </cell>
          <cell r="Q439">
            <v>28739.16</v>
          </cell>
          <cell r="R439">
            <v>5816.2585714285706</v>
          </cell>
          <cell r="S439">
            <v>22922.901428571429</v>
          </cell>
          <cell r="V439">
            <v>2052.7971428571427</v>
          </cell>
          <cell r="X439">
            <v>28739.16</v>
          </cell>
          <cell r="Y439">
            <v>7869.0557142857133</v>
          </cell>
          <cell r="Z439">
            <v>20870.104285714286</v>
          </cell>
        </row>
        <row r="440">
          <cell r="A440">
            <v>30000415</v>
          </cell>
          <cell r="B440" t="str">
            <v>рабочее место160*80*72</v>
          </cell>
          <cell r="C440" t="str">
            <v>Other</v>
          </cell>
          <cell r="D440" t="str">
            <v>МП</v>
          </cell>
          <cell r="E440">
            <v>38198</v>
          </cell>
          <cell r="H440">
            <v>84</v>
          </cell>
          <cell r="I440">
            <v>1.1904761904761904E-2</v>
          </cell>
          <cell r="J440">
            <v>28739.25</v>
          </cell>
          <cell r="K440">
            <v>1710.6696428571427</v>
          </cell>
          <cell r="L440">
            <v>27028.580357142859</v>
          </cell>
          <cell r="O440">
            <v>4105.6071428571431</v>
          </cell>
          <cell r="Q440">
            <v>28739.25</v>
          </cell>
          <cell r="R440">
            <v>5816.2767857142862</v>
          </cell>
          <cell r="S440">
            <v>22922.973214285714</v>
          </cell>
          <cell r="V440">
            <v>2052.8035714285716</v>
          </cell>
          <cell r="X440">
            <v>28739.25</v>
          </cell>
          <cell r="Y440">
            <v>7869.0803571428578</v>
          </cell>
          <cell r="Z440">
            <v>20870.169642857141</v>
          </cell>
        </row>
        <row r="441">
          <cell r="A441">
            <v>30000416</v>
          </cell>
          <cell r="B441" t="str">
            <v>тумбочка на колесиках</v>
          </cell>
          <cell r="C441" t="str">
            <v>Other</v>
          </cell>
          <cell r="D441" t="str">
            <v>МП</v>
          </cell>
          <cell r="E441">
            <v>38198</v>
          </cell>
          <cell r="H441">
            <v>84</v>
          </cell>
          <cell r="I441">
            <v>1.1904761904761904E-2</v>
          </cell>
          <cell r="J441">
            <v>18968.61</v>
          </cell>
          <cell r="K441">
            <v>1129.0839285714285</v>
          </cell>
          <cell r="L441">
            <v>17839.526071428572</v>
          </cell>
          <cell r="O441">
            <v>2709.8014285714285</v>
          </cell>
          <cell r="Q441">
            <v>18968.61</v>
          </cell>
          <cell r="R441">
            <v>3838.8853571428572</v>
          </cell>
          <cell r="S441">
            <v>15129.724642857143</v>
          </cell>
          <cell r="V441">
            <v>1354.9007142857142</v>
          </cell>
          <cell r="X441">
            <v>18968.61</v>
          </cell>
          <cell r="Y441">
            <v>5193.7860714285716</v>
          </cell>
          <cell r="Z441">
            <v>13774.82392857143</v>
          </cell>
        </row>
        <row r="442">
          <cell r="A442">
            <v>30000417</v>
          </cell>
          <cell r="B442" t="str">
            <v>стол боковой80*80 высота 70,8-111,8</v>
          </cell>
          <cell r="C442" t="str">
            <v>Other</v>
          </cell>
          <cell r="D442" t="str">
            <v>МП</v>
          </cell>
          <cell r="E442">
            <v>38198</v>
          </cell>
          <cell r="H442">
            <v>84</v>
          </cell>
          <cell r="I442">
            <v>1.1904761904761904E-2</v>
          </cell>
          <cell r="J442">
            <v>30740.87</v>
          </cell>
          <cell r="K442">
            <v>1829.8136904761902</v>
          </cell>
          <cell r="L442">
            <v>28911.05630952381</v>
          </cell>
          <cell r="O442">
            <v>4391.5528571428567</v>
          </cell>
          <cell r="Q442">
            <v>30740.87</v>
          </cell>
          <cell r="R442">
            <v>6221.3665476190472</v>
          </cell>
          <cell r="S442">
            <v>24519.503452380952</v>
          </cell>
          <cell r="V442">
            <v>2195.7764285714284</v>
          </cell>
          <cell r="X442">
            <v>30740.87</v>
          </cell>
          <cell r="Y442">
            <v>8417.1429761904765</v>
          </cell>
          <cell r="Z442">
            <v>22323.727023809523</v>
          </cell>
        </row>
        <row r="443">
          <cell r="A443">
            <v>30000418</v>
          </cell>
          <cell r="B443" t="str">
            <v>тумбочка на колесиках43*60*58,7</v>
          </cell>
          <cell r="C443" t="str">
            <v>Other</v>
          </cell>
          <cell r="D443" t="str">
            <v>МП</v>
          </cell>
          <cell r="E443">
            <v>38198</v>
          </cell>
          <cell r="H443">
            <v>84</v>
          </cell>
          <cell r="I443">
            <v>1.1904761904761904E-2</v>
          </cell>
          <cell r="J443">
            <v>18968.61</v>
          </cell>
          <cell r="K443">
            <v>1129.0839285714285</v>
          </cell>
          <cell r="L443">
            <v>17839.526071428572</v>
          </cell>
          <cell r="O443">
            <v>2709.8014285714285</v>
          </cell>
          <cell r="Q443">
            <v>18968.61</v>
          </cell>
          <cell r="R443">
            <v>3838.8853571428572</v>
          </cell>
          <cell r="S443">
            <v>15129.724642857143</v>
          </cell>
          <cell r="V443">
            <v>1354.9007142857142</v>
          </cell>
          <cell r="X443">
            <v>18968.61</v>
          </cell>
          <cell r="Y443">
            <v>5193.7860714285716</v>
          </cell>
          <cell r="Z443">
            <v>13774.82392857143</v>
          </cell>
        </row>
        <row r="444">
          <cell r="A444">
            <v>30000419</v>
          </cell>
          <cell r="B444" t="str">
            <v>тумбочка на колесиках 43*60*58,7</v>
          </cell>
          <cell r="C444" t="str">
            <v>Other</v>
          </cell>
          <cell r="D444" t="str">
            <v>МП</v>
          </cell>
          <cell r="E444">
            <v>38198</v>
          </cell>
          <cell r="H444">
            <v>84</v>
          </cell>
          <cell r="I444">
            <v>1.1904761904761904E-2</v>
          </cell>
          <cell r="J444">
            <v>18968.61</v>
          </cell>
          <cell r="K444">
            <v>1129.0839285714285</v>
          </cell>
          <cell r="L444">
            <v>17839.526071428572</v>
          </cell>
          <cell r="O444">
            <v>2709.8014285714285</v>
          </cell>
          <cell r="Q444">
            <v>18968.61</v>
          </cell>
          <cell r="R444">
            <v>3838.8853571428572</v>
          </cell>
          <cell r="S444">
            <v>15129.724642857143</v>
          </cell>
          <cell r="V444">
            <v>1354.9007142857142</v>
          </cell>
          <cell r="X444">
            <v>18968.61</v>
          </cell>
          <cell r="Y444">
            <v>5193.7860714285716</v>
          </cell>
          <cell r="Z444">
            <v>13774.82392857143</v>
          </cell>
        </row>
        <row r="445">
          <cell r="A445">
            <v>30000420</v>
          </cell>
          <cell r="B445" t="str">
            <v>тумбочка на колесиках43*60*58,7</v>
          </cell>
          <cell r="C445" t="str">
            <v>Other</v>
          </cell>
          <cell r="D445" t="str">
            <v>МП</v>
          </cell>
          <cell r="E445">
            <v>38198</v>
          </cell>
          <cell r="H445">
            <v>84</v>
          </cell>
          <cell r="I445">
            <v>1.1904761904761904E-2</v>
          </cell>
          <cell r="J445">
            <v>18968.61</v>
          </cell>
          <cell r="K445">
            <v>1129.0839285714285</v>
          </cell>
          <cell r="L445">
            <v>17839.526071428572</v>
          </cell>
          <cell r="O445">
            <v>2709.8014285714285</v>
          </cell>
          <cell r="Q445">
            <v>18968.61</v>
          </cell>
          <cell r="R445">
            <v>3838.8853571428572</v>
          </cell>
          <cell r="S445">
            <v>15129.724642857143</v>
          </cell>
          <cell r="V445">
            <v>1354.9007142857142</v>
          </cell>
          <cell r="X445">
            <v>18968.61</v>
          </cell>
          <cell r="Y445">
            <v>5193.7860714285716</v>
          </cell>
          <cell r="Z445">
            <v>13774.82392857143</v>
          </cell>
        </row>
        <row r="446">
          <cell r="A446">
            <v>30000421</v>
          </cell>
          <cell r="B446" t="str">
            <v>стол боковой80*80 высота70,8-111,8см</v>
          </cell>
          <cell r="C446" t="str">
            <v>Other</v>
          </cell>
          <cell r="D446" t="str">
            <v>МП</v>
          </cell>
          <cell r="E446">
            <v>38198</v>
          </cell>
          <cell r="H446">
            <v>84</v>
          </cell>
          <cell r="I446">
            <v>1.1904761904761904E-2</v>
          </cell>
          <cell r="J446">
            <v>30740.87</v>
          </cell>
          <cell r="K446">
            <v>1829.8136904761902</v>
          </cell>
          <cell r="L446">
            <v>28911.05630952381</v>
          </cell>
          <cell r="O446">
            <v>4391.5528571428567</v>
          </cell>
          <cell r="Q446">
            <v>30740.87</v>
          </cell>
          <cell r="R446">
            <v>6221.3665476190472</v>
          </cell>
          <cell r="S446">
            <v>24519.503452380952</v>
          </cell>
          <cell r="V446">
            <v>2195.7764285714284</v>
          </cell>
          <cell r="X446">
            <v>30740.87</v>
          </cell>
          <cell r="Y446">
            <v>8417.1429761904765</v>
          </cell>
          <cell r="Z446">
            <v>22323.727023809523</v>
          </cell>
        </row>
        <row r="447">
          <cell r="A447">
            <v>30000422</v>
          </cell>
          <cell r="B447" t="str">
            <v>тумбочка на колесиках43*60*58,7</v>
          </cell>
          <cell r="C447" t="str">
            <v>Other</v>
          </cell>
          <cell r="D447" t="str">
            <v>МП</v>
          </cell>
          <cell r="E447">
            <v>38198</v>
          </cell>
          <cell r="H447">
            <v>84</v>
          </cell>
          <cell r="I447">
            <v>1.1904761904761904E-2</v>
          </cell>
          <cell r="J447">
            <v>18968.61</v>
          </cell>
          <cell r="K447">
            <v>1129.0839285714285</v>
          </cell>
          <cell r="L447">
            <v>17839.526071428572</v>
          </cell>
          <cell r="O447">
            <v>2709.8014285714285</v>
          </cell>
          <cell r="Q447">
            <v>18968.61</v>
          </cell>
          <cell r="R447">
            <v>3838.8853571428572</v>
          </cell>
          <cell r="S447">
            <v>15129.724642857143</v>
          </cell>
          <cell r="V447">
            <v>1354.9007142857142</v>
          </cell>
          <cell r="X447">
            <v>18968.61</v>
          </cell>
          <cell r="Y447">
            <v>5193.7860714285716</v>
          </cell>
          <cell r="Z447">
            <v>13774.82392857143</v>
          </cell>
        </row>
        <row r="448">
          <cell r="A448">
            <v>30000423</v>
          </cell>
          <cell r="B448" t="str">
            <v>стол боковой80*80 высота 70,8-111,8см</v>
          </cell>
          <cell r="C448" t="str">
            <v>Other</v>
          </cell>
          <cell r="D448" t="str">
            <v>МП</v>
          </cell>
          <cell r="E448">
            <v>38198</v>
          </cell>
          <cell r="H448">
            <v>84</v>
          </cell>
          <cell r="I448">
            <v>1.1904761904761904E-2</v>
          </cell>
          <cell r="J448">
            <v>30740.87</v>
          </cell>
          <cell r="K448">
            <v>1829.8136904761902</v>
          </cell>
          <cell r="L448">
            <v>28911.05630952381</v>
          </cell>
          <cell r="O448">
            <v>4391.5528571428567</v>
          </cell>
          <cell r="Q448">
            <v>30740.87</v>
          </cell>
          <cell r="R448">
            <v>6221.3665476190472</v>
          </cell>
          <cell r="S448">
            <v>24519.503452380952</v>
          </cell>
          <cell r="V448">
            <v>2195.7764285714284</v>
          </cell>
          <cell r="X448">
            <v>30740.87</v>
          </cell>
          <cell r="Y448">
            <v>8417.1429761904765</v>
          </cell>
          <cell r="Z448">
            <v>22323.727023809523</v>
          </cell>
        </row>
        <row r="449">
          <cell r="A449">
            <v>30000424</v>
          </cell>
          <cell r="B449" t="str">
            <v>кухня-мини рабочая зона с учетом мойки и крана</v>
          </cell>
          <cell r="C449" t="str">
            <v>Other</v>
          </cell>
          <cell r="D449" t="str">
            <v>МП</v>
          </cell>
          <cell r="E449">
            <v>38198</v>
          </cell>
          <cell r="H449">
            <v>84</v>
          </cell>
          <cell r="I449">
            <v>1.1904761904761904E-2</v>
          </cell>
          <cell r="J449">
            <v>142959.10999999999</v>
          </cell>
          <cell r="K449">
            <v>8509.4708333333328</v>
          </cell>
          <cell r="L449">
            <v>134449.63916666666</v>
          </cell>
          <cell r="O449">
            <v>20422.729999999996</v>
          </cell>
          <cell r="Q449">
            <v>142959.10999999999</v>
          </cell>
          <cell r="R449">
            <v>28932.200833333329</v>
          </cell>
          <cell r="S449">
            <v>114026.90916666665</v>
          </cell>
          <cell r="V449">
            <v>10211.364999999998</v>
          </cell>
          <cell r="X449">
            <v>142959.10999999999</v>
          </cell>
          <cell r="Y449">
            <v>39143.565833333327</v>
          </cell>
          <cell r="Z449">
            <v>103815.54416666666</v>
          </cell>
        </row>
        <row r="450">
          <cell r="A450">
            <v>30000425</v>
          </cell>
          <cell r="B450" t="str">
            <v>стол боковой80*80 высота70,8-111,8см</v>
          </cell>
          <cell r="C450" t="str">
            <v>Other</v>
          </cell>
          <cell r="D450" t="str">
            <v>МП</v>
          </cell>
          <cell r="E450">
            <v>38198</v>
          </cell>
          <cell r="H450">
            <v>84</v>
          </cell>
          <cell r="I450">
            <v>1.1904761904761904E-2</v>
          </cell>
          <cell r="J450">
            <v>30740.87</v>
          </cell>
          <cell r="K450">
            <v>1829.8136904761902</v>
          </cell>
          <cell r="L450">
            <v>28911.05630952381</v>
          </cell>
          <cell r="O450">
            <v>4391.5528571428567</v>
          </cell>
          <cell r="Q450">
            <v>30740.87</v>
          </cell>
          <cell r="R450">
            <v>6221.3665476190472</v>
          </cell>
          <cell r="S450">
            <v>24519.503452380952</v>
          </cell>
          <cell r="V450">
            <v>2195.7764285714284</v>
          </cell>
          <cell r="X450">
            <v>30740.87</v>
          </cell>
          <cell r="Y450">
            <v>8417.1429761904765</v>
          </cell>
          <cell r="Z450">
            <v>22323.727023809523</v>
          </cell>
        </row>
        <row r="451">
          <cell r="A451">
            <v>30000426</v>
          </cell>
          <cell r="B451" t="str">
            <v>кухня-мини с учетом мойки и крана</v>
          </cell>
          <cell r="C451" t="str">
            <v>Other</v>
          </cell>
          <cell r="D451" t="str">
            <v>МП</v>
          </cell>
          <cell r="E451">
            <v>38198</v>
          </cell>
          <cell r="H451">
            <v>84</v>
          </cell>
          <cell r="I451">
            <v>1.1904761904761904E-2</v>
          </cell>
          <cell r="J451">
            <v>142959.1</v>
          </cell>
          <cell r="K451">
            <v>8509.4702380952385</v>
          </cell>
          <cell r="L451">
            <v>134449.62976190477</v>
          </cell>
          <cell r="O451">
            <v>20422.728571428575</v>
          </cell>
          <cell r="Q451">
            <v>142959.1</v>
          </cell>
          <cell r="R451">
            <v>28932.198809523812</v>
          </cell>
          <cell r="S451">
            <v>114026.9011904762</v>
          </cell>
          <cell r="V451">
            <v>10211.364285714288</v>
          </cell>
          <cell r="X451">
            <v>142959.1</v>
          </cell>
          <cell r="Y451">
            <v>39143.563095238103</v>
          </cell>
          <cell r="Z451">
            <v>103815.5369047619</v>
          </cell>
        </row>
        <row r="452">
          <cell r="A452">
            <v>30000427</v>
          </cell>
          <cell r="B452" t="str">
            <v>стол боковой80*80 высота 70,8-111,8см</v>
          </cell>
          <cell r="C452" t="str">
            <v>Other</v>
          </cell>
          <cell r="D452" t="str">
            <v>МП</v>
          </cell>
          <cell r="E452">
            <v>38198</v>
          </cell>
          <cell r="H452">
            <v>84</v>
          </cell>
          <cell r="I452">
            <v>1.1904761904761904E-2</v>
          </cell>
          <cell r="J452">
            <v>30740.87</v>
          </cell>
          <cell r="K452">
            <v>1829.8136904761902</v>
          </cell>
          <cell r="L452">
            <v>28911.05630952381</v>
          </cell>
          <cell r="O452">
            <v>4391.5528571428567</v>
          </cell>
          <cell r="Q452">
            <v>30740.87</v>
          </cell>
          <cell r="R452">
            <v>6221.3665476190472</v>
          </cell>
          <cell r="S452">
            <v>24519.503452380952</v>
          </cell>
          <cell r="V452">
            <v>2195.7764285714284</v>
          </cell>
          <cell r="X452">
            <v>30740.87</v>
          </cell>
          <cell r="Y452">
            <v>8417.1429761904765</v>
          </cell>
          <cell r="Z452">
            <v>22323.727023809523</v>
          </cell>
        </row>
        <row r="453">
          <cell r="A453">
            <v>30000428</v>
          </cell>
          <cell r="B453" t="str">
            <v>стол боковой80*80 высота70,8-111,8см</v>
          </cell>
          <cell r="C453" t="str">
            <v>Other</v>
          </cell>
          <cell r="D453" t="str">
            <v>МП</v>
          </cell>
          <cell r="E453">
            <v>38198</v>
          </cell>
          <cell r="H453">
            <v>84</v>
          </cell>
          <cell r="I453">
            <v>1.1904761904761904E-2</v>
          </cell>
          <cell r="J453">
            <v>30740.87</v>
          </cell>
          <cell r="K453">
            <v>1829.8136904761902</v>
          </cell>
          <cell r="L453">
            <v>28911.05630952381</v>
          </cell>
          <cell r="O453">
            <v>4391.5528571428567</v>
          </cell>
          <cell r="Q453">
            <v>30740.87</v>
          </cell>
          <cell r="R453">
            <v>6221.3665476190472</v>
          </cell>
          <cell r="S453">
            <v>24519.503452380952</v>
          </cell>
          <cell r="V453">
            <v>2195.7764285714284</v>
          </cell>
          <cell r="X453">
            <v>30740.87</v>
          </cell>
          <cell r="Y453">
            <v>8417.1429761904765</v>
          </cell>
          <cell r="Z453">
            <v>22323.727023809523</v>
          </cell>
        </row>
        <row r="454">
          <cell r="A454">
            <v>30000429</v>
          </cell>
          <cell r="B454" t="str">
            <v>стол боковой 80*80 высота 70,8-111,8см</v>
          </cell>
          <cell r="C454" t="str">
            <v>Other</v>
          </cell>
          <cell r="D454" t="str">
            <v>МП</v>
          </cell>
          <cell r="E454">
            <v>38198</v>
          </cell>
          <cell r="H454">
            <v>84</v>
          </cell>
          <cell r="I454">
            <v>1.1904761904761904E-2</v>
          </cell>
          <cell r="J454">
            <v>30740.85</v>
          </cell>
          <cell r="K454">
            <v>1829.8124999999998</v>
          </cell>
          <cell r="L454">
            <v>28911.037499999999</v>
          </cell>
          <cell r="O454">
            <v>4391.5499999999993</v>
          </cell>
          <cell r="Q454">
            <v>30740.85</v>
          </cell>
          <cell r="R454">
            <v>6221.3624999999993</v>
          </cell>
          <cell r="S454">
            <v>24519.487499999999</v>
          </cell>
          <cell r="V454">
            <v>2195.7749999999996</v>
          </cell>
          <cell r="X454">
            <v>30740.85</v>
          </cell>
          <cell r="Y454">
            <v>8417.1374999999989</v>
          </cell>
          <cell r="Z454">
            <v>22323.712500000001</v>
          </cell>
        </row>
        <row r="455">
          <cell r="A455">
            <v>30000430</v>
          </cell>
          <cell r="B455" t="str">
            <v>холодильник средний zanussi</v>
          </cell>
          <cell r="C455" t="str">
            <v>Other</v>
          </cell>
          <cell r="D455" t="str">
            <v>МП</v>
          </cell>
          <cell r="E455">
            <v>38198</v>
          </cell>
          <cell r="H455">
            <v>84</v>
          </cell>
          <cell r="I455">
            <v>1.1904761904761904E-2</v>
          </cell>
          <cell r="J455">
            <v>17115.939999999999</v>
          </cell>
          <cell r="K455">
            <v>1018.8059523809522</v>
          </cell>
          <cell r="L455">
            <v>16097.134047619047</v>
          </cell>
          <cell r="O455">
            <v>2445.1342857142854</v>
          </cell>
          <cell r="Q455">
            <v>17115.939999999999</v>
          </cell>
          <cell r="R455">
            <v>3463.9402380952379</v>
          </cell>
          <cell r="S455">
            <v>13651.999761904761</v>
          </cell>
          <cell r="V455">
            <v>1222.5671428571427</v>
          </cell>
          <cell r="X455">
            <v>17115.939999999999</v>
          </cell>
          <cell r="Y455">
            <v>4686.5073809523801</v>
          </cell>
          <cell r="Z455">
            <v>12429.432619047619</v>
          </cell>
        </row>
        <row r="456">
          <cell r="A456">
            <v>30000431</v>
          </cell>
          <cell r="B456" t="str">
            <v>м/печь 8526</v>
          </cell>
          <cell r="C456" t="str">
            <v>Other</v>
          </cell>
          <cell r="D456" t="str">
            <v>МП</v>
          </cell>
          <cell r="E456">
            <v>38198</v>
          </cell>
          <cell r="H456">
            <v>84</v>
          </cell>
          <cell r="I456">
            <v>1.1904761904761904E-2</v>
          </cell>
          <cell r="J456">
            <v>13190.5</v>
          </cell>
          <cell r="K456">
            <v>785.14880952380952</v>
          </cell>
          <cell r="L456">
            <v>12405.351190476191</v>
          </cell>
          <cell r="O456">
            <v>1884.3571428571427</v>
          </cell>
          <cell r="Q456">
            <v>13190.5</v>
          </cell>
          <cell r="R456">
            <v>2669.5059523809523</v>
          </cell>
          <cell r="S456">
            <v>10520.994047619048</v>
          </cell>
          <cell r="V456">
            <v>942.17857142857133</v>
          </cell>
          <cell r="X456">
            <v>13190.5</v>
          </cell>
          <cell r="Y456">
            <v>3611.6845238095239</v>
          </cell>
          <cell r="Z456">
            <v>9578.8154761904771</v>
          </cell>
        </row>
        <row r="457">
          <cell r="A457">
            <v>30000432</v>
          </cell>
          <cell r="B457" t="str">
            <v>тумбочка на колесиках43*60*58,7</v>
          </cell>
          <cell r="C457" t="str">
            <v>Other</v>
          </cell>
          <cell r="D457" t="str">
            <v>МП</v>
          </cell>
          <cell r="E457">
            <v>38198</v>
          </cell>
          <cell r="H457">
            <v>84</v>
          </cell>
          <cell r="I457">
            <v>1.1904761904761904E-2</v>
          </cell>
          <cell r="J457">
            <v>18968.61</v>
          </cell>
          <cell r="K457">
            <v>1129.0839285714285</v>
          </cell>
          <cell r="L457">
            <v>17839.526071428572</v>
          </cell>
          <cell r="O457">
            <v>2709.8014285714285</v>
          </cell>
          <cell r="Q457">
            <v>18968.61</v>
          </cell>
          <cell r="R457">
            <v>3838.8853571428572</v>
          </cell>
          <cell r="S457">
            <v>15129.724642857143</v>
          </cell>
          <cell r="V457">
            <v>1354.9007142857142</v>
          </cell>
          <cell r="X457">
            <v>18968.61</v>
          </cell>
          <cell r="Y457">
            <v>5193.7860714285716</v>
          </cell>
          <cell r="Z457">
            <v>13774.82392857143</v>
          </cell>
        </row>
        <row r="458">
          <cell r="A458">
            <v>30000433</v>
          </cell>
          <cell r="B458" t="str">
            <v>м/печь 8526</v>
          </cell>
          <cell r="C458" t="str">
            <v>Other</v>
          </cell>
          <cell r="D458" t="str">
            <v>МП</v>
          </cell>
          <cell r="E458">
            <v>38198</v>
          </cell>
          <cell r="H458">
            <v>84</v>
          </cell>
          <cell r="I458">
            <v>1.1904761904761904E-2</v>
          </cell>
          <cell r="J458">
            <v>13190.5</v>
          </cell>
          <cell r="K458">
            <v>785.14880952380952</v>
          </cell>
          <cell r="L458">
            <v>12405.351190476191</v>
          </cell>
          <cell r="O458">
            <v>1884.3571428571427</v>
          </cell>
          <cell r="Q458">
            <v>13190.5</v>
          </cell>
          <cell r="R458">
            <v>2669.5059523809523</v>
          </cell>
          <cell r="S458">
            <v>10520.994047619048</v>
          </cell>
          <cell r="V458">
            <v>942.17857142857133</v>
          </cell>
          <cell r="X458">
            <v>13190.5</v>
          </cell>
          <cell r="Y458">
            <v>3611.6845238095239</v>
          </cell>
          <cell r="Z458">
            <v>9578.8154761904771</v>
          </cell>
        </row>
        <row r="459">
          <cell r="A459">
            <v>30000434</v>
          </cell>
          <cell r="B459" t="str">
            <v>м/печь 8526</v>
          </cell>
          <cell r="C459" t="str">
            <v>Other</v>
          </cell>
          <cell r="D459" t="str">
            <v>МП</v>
          </cell>
          <cell r="E459">
            <v>38198</v>
          </cell>
          <cell r="H459">
            <v>84</v>
          </cell>
          <cell r="I459">
            <v>1.1904761904761904E-2</v>
          </cell>
          <cell r="J459">
            <v>13190.52</v>
          </cell>
          <cell r="K459">
            <v>785.15</v>
          </cell>
          <cell r="L459">
            <v>12405.37</v>
          </cell>
          <cell r="O459">
            <v>1884.3600000000001</v>
          </cell>
          <cell r="Q459">
            <v>13190.52</v>
          </cell>
          <cell r="R459">
            <v>2669.51</v>
          </cell>
          <cell r="S459">
            <v>10521.01</v>
          </cell>
          <cell r="V459">
            <v>942.18000000000006</v>
          </cell>
          <cell r="X459">
            <v>13190.52</v>
          </cell>
          <cell r="Y459">
            <v>3611.6900000000005</v>
          </cell>
          <cell r="Z459">
            <v>9578.83</v>
          </cell>
        </row>
        <row r="460">
          <cell r="A460">
            <v>30000435</v>
          </cell>
          <cell r="B460" t="str">
            <v>тумбочка на колесиках43*60*58,7</v>
          </cell>
          <cell r="C460" t="str">
            <v>Other</v>
          </cell>
          <cell r="D460" t="str">
            <v>МП</v>
          </cell>
          <cell r="E460">
            <v>38198</v>
          </cell>
          <cell r="H460">
            <v>84</v>
          </cell>
          <cell r="I460">
            <v>1.1904761904761904E-2</v>
          </cell>
          <cell r="J460">
            <v>18968.61</v>
          </cell>
          <cell r="K460">
            <v>1129.0839285714285</v>
          </cell>
          <cell r="L460">
            <v>17839.526071428572</v>
          </cell>
          <cell r="O460">
            <v>2709.8014285714285</v>
          </cell>
          <cell r="Q460">
            <v>18968.61</v>
          </cell>
          <cell r="R460">
            <v>3838.8853571428572</v>
          </cell>
          <cell r="S460">
            <v>15129.724642857143</v>
          </cell>
          <cell r="V460">
            <v>1354.9007142857142</v>
          </cell>
          <cell r="X460">
            <v>18968.61</v>
          </cell>
          <cell r="Y460">
            <v>5193.7860714285716</v>
          </cell>
          <cell r="Z460">
            <v>13774.82392857143</v>
          </cell>
        </row>
        <row r="461">
          <cell r="A461">
            <v>30000436</v>
          </cell>
          <cell r="B461" t="str">
            <v>машина посудомоечная 46А53</v>
          </cell>
          <cell r="C461" t="str">
            <v>Other</v>
          </cell>
          <cell r="D461" t="str">
            <v>МП</v>
          </cell>
          <cell r="E461">
            <v>38198</v>
          </cell>
          <cell r="H461">
            <v>84</v>
          </cell>
          <cell r="I461">
            <v>1.1904761904761904E-2</v>
          </cell>
          <cell r="J461">
            <v>21198.93</v>
          </cell>
          <cell r="K461">
            <v>1261.8410714285715</v>
          </cell>
          <cell r="L461">
            <v>19937.088928571429</v>
          </cell>
          <cell r="O461">
            <v>3028.4185714285713</v>
          </cell>
          <cell r="Q461">
            <v>21198.93</v>
          </cell>
          <cell r="R461">
            <v>4290.2596428571433</v>
          </cell>
          <cell r="S461">
            <v>16908.670357142859</v>
          </cell>
          <cell r="V461">
            <v>1514.2092857142857</v>
          </cell>
          <cell r="X461">
            <v>21198.93</v>
          </cell>
          <cell r="Y461">
            <v>5804.4689285714285</v>
          </cell>
          <cell r="Z461">
            <v>15394.461071428572</v>
          </cell>
        </row>
        <row r="462">
          <cell r="A462">
            <v>30000437</v>
          </cell>
          <cell r="B462" t="str">
            <v>тумбочка на колесиках43*60*58,7</v>
          </cell>
          <cell r="C462" t="str">
            <v>Other</v>
          </cell>
          <cell r="D462" t="str">
            <v>МП</v>
          </cell>
          <cell r="E462">
            <v>38198</v>
          </cell>
          <cell r="H462">
            <v>84</v>
          </cell>
          <cell r="I462">
            <v>1.1904761904761904E-2</v>
          </cell>
          <cell r="J462">
            <v>18968.61</v>
          </cell>
          <cell r="K462">
            <v>1129.0839285714285</v>
          </cell>
          <cell r="L462">
            <v>17839.526071428572</v>
          </cell>
          <cell r="O462">
            <v>2709.8014285714285</v>
          </cell>
          <cell r="Q462">
            <v>18968.61</v>
          </cell>
          <cell r="R462">
            <v>3838.8853571428572</v>
          </cell>
          <cell r="S462">
            <v>15129.724642857143</v>
          </cell>
          <cell r="V462">
            <v>1354.9007142857142</v>
          </cell>
          <cell r="X462">
            <v>18968.61</v>
          </cell>
          <cell r="Y462">
            <v>5193.7860714285716</v>
          </cell>
          <cell r="Z462">
            <v>13774.82392857143</v>
          </cell>
        </row>
        <row r="463">
          <cell r="A463">
            <v>30000438</v>
          </cell>
          <cell r="B463" t="str">
            <v>машина посудомоечная46А53</v>
          </cell>
          <cell r="C463" t="str">
            <v>Other</v>
          </cell>
          <cell r="D463" t="str">
            <v>МП</v>
          </cell>
          <cell r="E463">
            <v>38198</v>
          </cell>
          <cell r="H463">
            <v>84</v>
          </cell>
          <cell r="I463">
            <v>1.1904761904761904E-2</v>
          </cell>
          <cell r="J463">
            <v>21198.92</v>
          </cell>
          <cell r="K463">
            <v>1261.840476190476</v>
          </cell>
          <cell r="L463">
            <v>19937.079523809523</v>
          </cell>
          <cell r="O463">
            <v>3028.4171428571426</v>
          </cell>
          <cell r="Q463">
            <v>21198.92</v>
          </cell>
          <cell r="R463">
            <v>4290.2576190476184</v>
          </cell>
          <cell r="S463">
            <v>16908.662380952381</v>
          </cell>
          <cell r="V463">
            <v>1514.2085714285713</v>
          </cell>
          <cell r="X463">
            <v>21198.92</v>
          </cell>
          <cell r="Y463">
            <v>5804.4661904761897</v>
          </cell>
          <cell r="Z463">
            <v>15394.453809523809</v>
          </cell>
        </row>
        <row r="464">
          <cell r="A464">
            <v>30000439</v>
          </cell>
          <cell r="B464" t="str">
            <v>тумбочка на колесиках43*60*58,7</v>
          </cell>
          <cell r="C464" t="str">
            <v>Other</v>
          </cell>
          <cell r="D464" t="str">
            <v>МП</v>
          </cell>
          <cell r="E464">
            <v>38198</v>
          </cell>
          <cell r="H464">
            <v>84</v>
          </cell>
          <cell r="I464">
            <v>1.1904761904761904E-2</v>
          </cell>
          <cell r="J464">
            <v>18968.61</v>
          </cell>
          <cell r="K464">
            <v>1129.0839285714285</v>
          </cell>
          <cell r="L464">
            <v>17839.526071428572</v>
          </cell>
          <cell r="O464">
            <v>2709.8014285714285</v>
          </cell>
          <cell r="Q464">
            <v>18968.61</v>
          </cell>
          <cell r="R464">
            <v>3838.8853571428572</v>
          </cell>
          <cell r="S464">
            <v>15129.724642857143</v>
          </cell>
          <cell r="V464">
            <v>1354.9007142857142</v>
          </cell>
          <cell r="X464">
            <v>18968.61</v>
          </cell>
          <cell r="Y464">
            <v>5193.7860714285716</v>
          </cell>
          <cell r="Z464">
            <v>13774.82392857143</v>
          </cell>
        </row>
        <row r="465">
          <cell r="A465">
            <v>30000440</v>
          </cell>
          <cell r="B465" t="str">
            <v>гардероб</v>
          </cell>
          <cell r="C465" t="str">
            <v>Other</v>
          </cell>
          <cell r="D465" t="str">
            <v>МП</v>
          </cell>
          <cell r="E465">
            <v>38198</v>
          </cell>
          <cell r="H465">
            <v>84</v>
          </cell>
          <cell r="I465">
            <v>1.1904761904761904E-2</v>
          </cell>
          <cell r="J465">
            <v>26703.27</v>
          </cell>
          <cell r="K465">
            <v>1589.480357142857</v>
          </cell>
          <cell r="L465">
            <v>25113.789642857144</v>
          </cell>
          <cell r="O465">
            <v>3814.752857142857</v>
          </cell>
          <cell r="Q465">
            <v>26703.27</v>
          </cell>
          <cell r="R465">
            <v>5404.233214285714</v>
          </cell>
          <cell r="S465">
            <v>21299.036785714285</v>
          </cell>
          <cell r="V465">
            <v>1907.3764285714285</v>
          </cell>
          <cell r="X465">
            <v>26703.27</v>
          </cell>
          <cell r="Y465">
            <v>7311.6096428571427</v>
          </cell>
          <cell r="Z465">
            <v>19391.660357142857</v>
          </cell>
        </row>
        <row r="466">
          <cell r="A466">
            <v>30000441</v>
          </cell>
          <cell r="B466" t="str">
            <v>тумбочка на колесиках43*60*58,7</v>
          </cell>
          <cell r="C466" t="str">
            <v>Other</v>
          </cell>
          <cell r="D466" t="str">
            <v>МП</v>
          </cell>
          <cell r="E466">
            <v>38198</v>
          </cell>
          <cell r="H466">
            <v>84</v>
          </cell>
          <cell r="I466">
            <v>1.1904761904761904E-2</v>
          </cell>
          <cell r="J466">
            <v>18968.61</v>
          </cell>
          <cell r="K466">
            <v>1129.0839285714285</v>
          </cell>
          <cell r="L466">
            <v>17839.526071428572</v>
          </cell>
          <cell r="O466">
            <v>2709.8014285714285</v>
          </cell>
          <cell r="Q466">
            <v>18968.61</v>
          </cell>
          <cell r="R466">
            <v>3838.8853571428572</v>
          </cell>
          <cell r="S466">
            <v>15129.724642857143</v>
          </cell>
          <cell r="V466">
            <v>1354.9007142857142</v>
          </cell>
          <cell r="X466">
            <v>18968.61</v>
          </cell>
          <cell r="Y466">
            <v>5193.7860714285716</v>
          </cell>
          <cell r="Z466">
            <v>13774.82392857143</v>
          </cell>
        </row>
        <row r="467">
          <cell r="A467">
            <v>30000442</v>
          </cell>
          <cell r="B467" t="str">
            <v>шкаф гардероб фенерованный шпоном</v>
          </cell>
          <cell r="C467" t="str">
            <v>Other</v>
          </cell>
          <cell r="D467" t="str">
            <v>МП</v>
          </cell>
          <cell r="E467">
            <v>38198</v>
          </cell>
          <cell r="H467">
            <v>84</v>
          </cell>
          <cell r="I467">
            <v>1.1904761904761904E-2</v>
          </cell>
          <cell r="J467">
            <v>185210.67</v>
          </cell>
          <cell r="K467">
            <v>11024.444642857143</v>
          </cell>
          <cell r="L467">
            <v>174186.22535714286</v>
          </cell>
          <cell r="O467">
            <v>26458.667142857143</v>
          </cell>
          <cell r="Q467">
            <v>185210.67</v>
          </cell>
          <cell r="R467">
            <v>37483.111785714282</v>
          </cell>
          <cell r="S467">
            <v>147727.55821428573</v>
          </cell>
          <cell r="V467">
            <v>13229.333571428571</v>
          </cell>
          <cell r="X467">
            <v>185210.67</v>
          </cell>
          <cell r="Y467">
            <v>50712.445357142853</v>
          </cell>
          <cell r="Z467">
            <v>134498.22464285715</v>
          </cell>
        </row>
        <row r="468">
          <cell r="A468">
            <v>30000443</v>
          </cell>
          <cell r="B468" t="str">
            <v>тумбочка на колесиках43*60*58,7</v>
          </cell>
          <cell r="C468" t="str">
            <v>Other</v>
          </cell>
          <cell r="D468" t="str">
            <v>МП</v>
          </cell>
          <cell r="E468">
            <v>38198</v>
          </cell>
          <cell r="H468">
            <v>84</v>
          </cell>
          <cell r="I468">
            <v>1.1904761904761904E-2</v>
          </cell>
          <cell r="J468">
            <v>18968.61</v>
          </cell>
          <cell r="K468">
            <v>1129.0839285714285</v>
          </cell>
          <cell r="L468">
            <v>17839.526071428572</v>
          </cell>
          <cell r="O468">
            <v>2709.8014285714285</v>
          </cell>
          <cell r="Q468">
            <v>18968.61</v>
          </cell>
          <cell r="R468">
            <v>3838.8853571428572</v>
          </cell>
          <cell r="S468">
            <v>15129.724642857143</v>
          </cell>
          <cell r="V468">
            <v>1354.9007142857142</v>
          </cell>
          <cell r="X468">
            <v>18968.61</v>
          </cell>
          <cell r="Y468">
            <v>5193.7860714285716</v>
          </cell>
          <cell r="Z468">
            <v>13774.82392857143</v>
          </cell>
        </row>
        <row r="469">
          <cell r="A469">
            <v>30000444</v>
          </cell>
          <cell r="B469" t="str">
            <v>шкаф встроенный170*235 см</v>
          </cell>
          <cell r="C469" t="str">
            <v>Other</v>
          </cell>
          <cell r="D469" t="str">
            <v>МП</v>
          </cell>
          <cell r="E469">
            <v>38198</v>
          </cell>
          <cell r="H469">
            <v>84</v>
          </cell>
          <cell r="I469">
            <v>1.1904761904761904E-2</v>
          </cell>
          <cell r="J469">
            <v>112563.32</v>
          </cell>
          <cell r="K469">
            <v>6700.1976190476189</v>
          </cell>
          <cell r="L469">
            <v>105863.12238095239</v>
          </cell>
          <cell r="O469">
            <v>16080.474285714286</v>
          </cell>
          <cell r="Q469">
            <v>112563.32</v>
          </cell>
          <cell r="R469">
            <v>22780.671904761904</v>
          </cell>
          <cell r="S469">
            <v>89782.64809523811</v>
          </cell>
          <cell r="V469">
            <v>8040.2371428571432</v>
          </cell>
          <cell r="X469">
            <v>112563.32</v>
          </cell>
          <cell r="Y469">
            <v>30820.909047619047</v>
          </cell>
          <cell r="Z469">
            <v>81742.41095238096</v>
          </cell>
        </row>
        <row r="470">
          <cell r="A470">
            <v>30000445</v>
          </cell>
          <cell r="B470" t="str">
            <v>тумбочка на колесиках43*60*58,7</v>
          </cell>
          <cell r="C470" t="str">
            <v>Other</v>
          </cell>
          <cell r="D470" t="str">
            <v>МП</v>
          </cell>
          <cell r="E470">
            <v>38198</v>
          </cell>
          <cell r="H470">
            <v>84</v>
          </cell>
          <cell r="I470">
            <v>1.1904761904761904E-2</v>
          </cell>
          <cell r="J470">
            <v>18968.61</v>
          </cell>
          <cell r="K470">
            <v>1129.0839285714285</v>
          </cell>
          <cell r="L470">
            <v>17839.526071428572</v>
          </cell>
          <cell r="O470">
            <v>2709.8014285714285</v>
          </cell>
          <cell r="Q470">
            <v>18968.61</v>
          </cell>
          <cell r="R470">
            <v>3838.8853571428572</v>
          </cell>
          <cell r="S470">
            <v>15129.724642857143</v>
          </cell>
          <cell r="V470">
            <v>1354.9007142857142</v>
          </cell>
          <cell r="X470">
            <v>18968.61</v>
          </cell>
          <cell r="Y470">
            <v>5193.7860714285716</v>
          </cell>
          <cell r="Z470">
            <v>13774.82392857143</v>
          </cell>
        </row>
        <row r="471">
          <cell r="A471">
            <v>30000446</v>
          </cell>
          <cell r="B471" t="str">
            <v>кресло для посетителя с подлокотниками</v>
          </cell>
          <cell r="C471" t="str">
            <v>Other</v>
          </cell>
          <cell r="D471" t="str">
            <v>МП</v>
          </cell>
          <cell r="E471">
            <v>38198</v>
          </cell>
          <cell r="H471">
            <v>84</v>
          </cell>
          <cell r="I471">
            <v>1.1904761904761904E-2</v>
          </cell>
          <cell r="J471">
            <v>95365.78</v>
          </cell>
          <cell r="K471">
            <v>5676.5345238095233</v>
          </cell>
          <cell r="L471">
            <v>89689.245476190481</v>
          </cell>
          <cell r="O471">
            <v>13623.682857142856</v>
          </cell>
          <cell r="Q471">
            <v>95365.78</v>
          </cell>
          <cell r="R471">
            <v>19300.217380952381</v>
          </cell>
          <cell r="S471">
            <v>76065.562619047618</v>
          </cell>
          <cell r="V471">
            <v>6811.841428571428</v>
          </cell>
          <cell r="X471">
            <v>95365.78</v>
          </cell>
          <cell r="Y471">
            <v>26112.058809523809</v>
          </cell>
          <cell r="Z471">
            <v>69253.721190476193</v>
          </cell>
        </row>
        <row r="472">
          <cell r="A472">
            <v>30000447</v>
          </cell>
          <cell r="B472" t="str">
            <v>тумбочка на колесиках43*60*58,7</v>
          </cell>
          <cell r="C472" t="str">
            <v>Other</v>
          </cell>
          <cell r="D472" t="str">
            <v>МП</v>
          </cell>
          <cell r="E472">
            <v>38198</v>
          </cell>
          <cell r="H472">
            <v>84</v>
          </cell>
          <cell r="I472">
            <v>1.1904761904761904E-2</v>
          </cell>
          <cell r="J472">
            <v>18968.61</v>
          </cell>
          <cell r="K472">
            <v>1129.0839285714285</v>
          </cell>
          <cell r="L472">
            <v>17839.526071428572</v>
          </cell>
          <cell r="O472">
            <v>2709.8014285714285</v>
          </cell>
          <cell r="Q472">
            <v>18968.61</v>
          </cell>
          <cell r="R472">
            <v>3838.8853571428572</v>
          </cell>
          <cell r="S472">
            <v>15129.724642857143</v>
          </cell>
          <cell r="V472">
            <v>1354.9007142857142</v>
          </cell>
          <cell r="X472">
            <v>18968.61</v>
          </cell>
          <cell r="Y472">
            <v>5193.7860714285716</v>
          </cell>
          <cell r="Z472">
            <v>13774.82392857143</v>
          </cell>
        </row>
        <row r="473">
          <cell r="A473">
            <v>30000448</v>
          </cell>
          <cell r="B473" t="str">
            <v>кресло для посетителя с подлокотниками</v>
          </cell>
          <cell r="C473" t="str">
            <v>Other</v>
          </cell>
          <cell r="D473" t="str">
            <v>МП</v>
          </cell>
          <cell r="E473">
            <v>38198</v>
          </cell>
          <cell r="H473">
            <v>84</v>
          </cell>
          <cell r="I473">
            <v>1.1904761904761904E-2</v>
          </cell>
          <cell r="J473">
            <v>95365.78</v>
          </cell>
          <cell r="K473">
            <v>5676.5345238095233</v>
          </cell>
          <cell r="L473">
            <v>89689.245476190481</v>
          </cell>
          <cell r="O473">
            <v>13623.682857142856</v>
          </cell>
          <cell r="Q473">
            <v>95365.78</v>
          </cell>
          <cell r="R473">
            <v>19300.217380952381</v>
          </cell>
          <cell r="S473">
            <v>76065.562619047618</v>
          </cell>
          <cell r="V473">
            <v>6811.841428571428</v>
          </cell>
          <cell r="X473">
            <v>95365.78</v>
          </cell>
          <cell r="Y473">
            <v>26112.058809523809</v>
          </cell>
          <cell r="Z473">
            <v>69253.721190476193</v>
          </cell>
        </row>
        <row r="474">
          <cell r="A474">
            <v>30000449</v>
          </cell>
          <cell r="B474" t="str">
            <v>кресло для посетителя с подлокотниками</v>
          </cell>
          <cell r="C474" t="str">
            <v>Other</v>
          </cell>
          <cell r="D474" t="str">
            <v>МП</v>
          </cell>
          <cell r="E474">
            <v>38198</v>
          </cell>
          <cell r="H474">
            <v>84</v>
          </cell>
          <cell r="I474">
            <v>1.1904761904761904E-2</v>
          </cell>
          <cell r="J474">
            <v>95365.78</v>
          </cell>
          <cell r="K474">
            <v>5676.5345238095233</v>
          </cell>
          <cell r="L474">
            <v>89689.245476190481</v>
          </cell>
          <cell r="O474">
            <v>13623.682857142856</v>
          </cell>
          <cell r="Q474">
            <v>95365.78</v>
          </cell>
          <cell r="R474">
            <v>19300.217380952381</v>
          </cell>
          <cell r="S474">
            <v>76065.562619047618</v>
          </cell>
          <cell r="V474">
            <v>6811.841428571428</v>
          </cell>
          <cell r="X474">
            <v>95365.78</v>
          </cell>
          <cell r="Y474">
            <v>26112.058809523809</v>
          </cell>
          <cell r="Z474">
            <v>69253.721190476193</v>
          </cell>
        </row>
        <row r="475">
          <cell r="A475">
            <v>30000450</v>
          </cell>
          <cell r="B475" t="str">
            <v>тумбочка на колесиках43*60*58,7</v>
          </cell>
          <cell r="C475" t="str">
            <v>Other</v>
          </cell>
          <cell r="D475" t="str">
            <v>МП</v>
          </cell>
          <cell r="E475">
            <v>38198</v>
          </cell>
          <cell r="H475">
            <v>84</v>
          </cell>
          <cell r="I475">
            <v>1.1904761904761904E-2</v>
          </cell>
          <cell r="J475">
            <v>18968.61</v>
          </cell>
          <cell r="K475">
            <v>1129.0839285714285</v>
          </cell>
          <cell r="L475">
            <v>17839.526071428572</v>
          </cell>
          <cell r="O475">
            <v>2709.8014285714285</v>
          </cell>
          <cell r="Q475">
            <v>18968.61</v>
          </cell>
          <cell r="R475">
            <v>3838.8853571428572</v>
          </cell>
          <cell r="S475">
            <v>15129.724642857143</v>
          </cell>
          <cell r="V475">
            <v>1354.9007142857142</v>
          </cell>
          <cell r="X475">
            <v>18968.61</v>
          </cell>
          <cell r="Y475">
            <v>5193.7860714285716</v>
          </cell>
          <cell r="Z475">
            <v>13774.82392857143</v>
          </cell>
        </row>
        <row r="476">
          <cell r="A476">
            <v>30000451</v>
          </cell>
          <cell r="B476" t="str">
            <v>кресло для посетителя с подлокотниками</v>
          </cell>
          <cell r="C476" t="str">
            <v>Other</v>
          </cell>
          <cell r="D476" t="str">
            <v>МП</v>
          </cell>
          <cell r="E476">
            <v>38198</v>
          </cell>
          <cell r="H476">
            <v>84</v>
          </cell>
          <cell r="I476">
            <v>1.1904761904761904E-2</v>
          </cell>
          <cell r="J476">
            <v>95365.78</v>
          </cell>
          <cell r="K476">
            <v>5676.5345238095233</v>
          </cell>
          <cell r="L476">
            <v>89689.245476190481</v>
          </cell>
          <cell r="O476">
            <v>13623.682857142856</v>
          </cell>
          <cell r="Q476">
            <v>95365.78</v>
          </cell>
          <cell r="R476">
            <v>19300.217380952381</v>
          </cell>
          <cell r="S476">
            <v>76065.562619047618</v>
          </cell>
          <cell r="V476">
            <v>6811.841428571428</v>
          </cell>
          <cell r="X476">
            <v>95365.78</v>
          </cell>
          <cell r="Y476">
            <v>26112.058809523809</v>
          </cell>
          <cell r="Z476">
            <v>69253.721190476193</v>
          </cell>
        </row>
        <row r="477">
          <cell r="A477">
            <v>30000452</v>
          </cell>
          <cell r="B477" t="str">
            <v>тумбочка на колесиках43*60*58,7</v>
          </cell>
          <cell r="C477" t="str">
            <v>Other</v>
          </cell>
          <cell r="D477" t="str">
            <v>МП</v>
          </cell>
          <cell r="E477">
            <v>38198</v>
          </cell>
          <cell r="H477">
            <v>84</v>
          </cell>
          <cell r="I477">
            <v>1.1904761904761904E-2</v>
          </cell>
          <cell r="J477">
            <v>18968.61</v>
          </cell>
          <cell r="K477">
            <v>1129.0839285714285</v>
          </cell>
          <cell r="L477">
            <v>17839.526071428572</v>
          </cell>
          <cell r="O477">
            <v>2709.8014285714285</v>
          </cell>
          <cell r="Q477">
            <v>18968.61</v>
          </cell>
          <cell r="R477">
            <v>3838.8853571428572</v>
          </cell>
          <cell r="S477">
            <v>15129.724642857143</v>
          </cell>
          <cell r="V477">
            <v>1354.9007142857142</v>
          </cell>
          <cell r="X477">
            <v>18968.61</v>
          </cell>
          <cell r="Y477">
            <v>5193.7860714285716</v>
          </cell>
          <cell r="Z477">
            <v>13774.82392857143</v>
          </cell>
        </row>
        <row r="478">
          <cell r="A478">
            <v>30000453</v>
          </cell>
          <cell r="B478" t="str">
            <v>кресло для посетителя с подлокотниками</v>
          </cell>
          <cell r="C478" t="str">
            <v>Other</v>
          </cell>
          <cell r="D478" t="str">
            <v>МП</v>
          </cell>
          <cell r="E478">
            <v>38198</v>
          </cell>
          <cell r="H478">
            <v>84</v>
          </cell>
          <cell r="I478">
            <v>1.1904761904761904E-2</v>
          </cell>
          <cell r="J478">
            <v>95365.78</v>
          </cell>
          <cell r="K478">
            <v>5676.5345238095233</v>
          </cell>
          <cell r="L478">
            <v>89689.245476190481</v>
          </cell>
          <cell r="O478">
            <v>13623.682857142856</v>
          </cell>
          <cell r="Q478">
            <v>95365.78</v>
          </cell>
          <cell r="R478">
            <v>19300.217380952381</v>
          </cell>
          <cell r="S478">
            <v>76065.562619047618</v>
          </cell>
          <cell r="V478">
            <v>6811.841428571428</v>
          </cell>
          <cell r="X478">
            <v>95365.78</v>
          </cell>
          <cell r="Y478">
            <v>26112.058809523809</v>
          </cell>
          <cell r="Z478">
            <v>69253.721190476193</v>
          </cell>
        </row>
        <row r="479">
          <cell r="A479">
            <v>30000454</v>
          </cell>
          <cell r="B479" t="str">
            <v>тумбочка на колесиках 43*60*58,7</v>
          </cell>
          <cell r="C479" t="str">
            <v>Other</v>
          </cell>
          <cell r="D479" t="str">
            <v>МП</v>
          </cell>
          <cell r="E479">
            <v>38198</v>
          </cell>
          <cell r="H479">
            <v>84</v>
          </cell>
          <cell r="I479">
            <v>1.1904761904761904E-2</v>
          </cell>
          <cell r="J479">
            <v>18968.61</v>
          </cell>
          <cell r="K479">
            <v>1129.0839285714285</v>
          </cell>
          <cell r="L479">
            <v>17839.526071428572</v>
          </cell>
          <cell r="O479">
            <v>2709.8014285714285</v>
          </cell>
          <cell r="Q479">
            <v>18968.61</v>
          </cell>
          <cell r="R479">
            <v>3838.8853571428572</v>
          </cell>
          <cell r="S479">
            <v>15129.724642857143</v>
          </cell>
          <cell r="V479">
            <v>1354.9007142857142</v>
          </cell>
          <cell r="X479">
            <v>18968.61</v>
          </cell>
          <cell r="Y479">
            <v>5193.7860714285716</v>
          </cell>
          <cell r="Z479">
            <v>13774.82392857143</v>
          </cell>
        </row>
        <row r="480">
          <cell r="A480">
            <v>30000455</v>
          </cell>
          <cell r="B480" t="str">
            <v>тумбочка на колесиках43*60*58,7</v>
          </cell>
          <cell r="C480" t="str">
            <v>Other</v>
          </cell>
          <cell r="D480" t="str">
            <v>МП</v>
          </cell>
          <cell r="E480">
            <v>38198</v>
          </cell>
          <cell r="H480">
            <v>84</v>
          </cell>
          <cell r="I480">
            <v>1.1904761904761904E-2</v>
          </cell>
          <cell r="J480">
            <v>18968.61</v>
          </cell>
          <cell r="K480">
            <v>1129.0839285714285</v>
          </cell>
          <cell r="L480">
            <v>17839.526071428572</v>
          </cell>
          <cell r="O480">
            <v>2709.8014285714285</v>
          </cell>
          <cell r="Q480">
            <v>18968.61</v>
          </cell>
          <cell r="R480">
            <v>3838.8853571428572</v>
          </cell>
          <cell r="S480">
            <v>15129.724642857143</v>
          </cell>
          <cell r="V480">
            <v>1354.9007142857142</v>
          </cell>
          <cell r="X480">
            <v>18968.61</v>
          </cell>
          <cell r="Y480">
            <v>5193.7860714285716</v>
          </cell>
          <cell r="Z480">
            <v>13774.82392857143</v>
          </cell>
        </row>
        <row r="481">
          <cell r="A481">
            <v>30000456</v>
          </cell>
          <cell r="B481" t="str">
            <v>тумбочка на колесиках43*60*58,7</v>
          </cell>
          <cell r="C481" t="str">
            <v>Other</v>
          </cell>
          <cell r="D481" t="str">
            <v>МП</v>
          </cell>
          <cell r="E481">
            <v>38198</v>
          </cell>
          <cell r="H481">
            <v>84</v>
          </cell>
          <cell r="I481">
            <v>1.1904761904761904E-2</v>
          </cell>
          <cell r="J481">
            <v>18968.61</v>
          </cell>
          <cell r="K481">
            <v>1129.0839285714285</v>
          </cell>
          <cell r="L481">
            <v>17839.526071428572</v>
          </cell>
          <cell r="O481">
            <v>2709.8014285714285</v>
          </cell>
          <cell r="Q481">
            <v>18968.61</v>
          </cell>
          <cell r="R481">
            <v>3838.8853571428572</v>
          </cell>
          <cell r="S481">
            <v>15129.724642857143</v>
          </cell>
          <cell r="V481">
            <v>1354.9007142857142</v>
          </cell>
          <cell r="X481">
            <v>18968.61</v>
          </cell>
          <cell r="Y481">
            <v>5193.7860714285716</v>
          </cell>
          <cell r="Z481">
            <v>13774.82392857143</v>
          </cell>
        </row>
        <row r="482">
          <cell r="A482">
            <v>30000457</v>
          </cell>
          <cell r="B482" t="str">
            <v>тумбочка на колесиках43*60*58,7</v>
          </cell>
          <cell r="C482" t="str">
            <v>Other</v>
          </cell>
          <cell r="D482" t="str">
            <v>МП</v>
          </cell>
          <cell r="E482">
            <v>38198</v>
          </cell>
          <cell r="H482">
            <v>84</v>
          </cell>
          <cell r="I482">
            <v>1.1904761904761904E-2</v>
          </cell>
          <cell r="J482">
            <v>18968.61</v>
          </cell>
          <cell r="K482">
            <v>1129.0839285714285</v>
          </cell>
          <cell r="L482">
            <v>17839.526071428572</v>
          </cell>
          <cell r="O482">
            <v>2709.8014285714285</v>
          </cell>
          <cell r="Q482">
            <v>18968.61</v>
          </cell>
          <cell r="R482">
            <v>3838.8853571428572</v>
          </cell>
          <cell r="S482">
            <v>15129.724642857143</v>
          </cell>
          <cell r="V482">
            <v>1354.9007142857142</v>
          </cell>
          <cell r="X482">
            <v>18968.61</v>
          </cell>
          <cell r="Y482">
            <v>5193.7860714285716</v>
          </cell>
          <cell r="Z482">
            <v>13774.82392857143</v>
          </cell>
        </row>
        <row r="483">
          <cell r="A483">
            <v>30000458</v>
          </cell>
          <cell r="B483" t="str">
            <v>тумбочка на колесиках43*60*58,7</v>
          </cell>
          <cell r="C483" t="str">
            <v>Other</v>
          </cell>
          <cell r="D483" t="str">
            <v>МП</v>
          </cell>
          <cell r="E483">
            <v>38198</v>
          </cell>
          <cell r="H483">
            <v>84</v>
          </cell>
          <cell r="I483">
            <v>1.1904761904761904E-2</v>
          </cell>
          <cell r="J483">
            <v>18968.61</v>
          </cell>
          <cell r="K483">
            <v>1129.0839285714285</v>
          </cell>
          <cell r="L483">
            <v>17839.526071428572</v>
          </cell>
          <cell r="O483">
            <v>2709.8014285714285</v>
          </cell>
          <cell r="Q483">
            <v>18968.61</v>
          </cell>
          <cell r="R483">
            <v>3838.8853571428572</v>
          </cell>
          <cell r="S483">
            <v>15129.724642857143</v>
          </cell>
          <cell r="V483">
            <v>1354.9007142857142</v>
          </cell>
          <cell r="X483">
            <v>18968.61</v>
          </cell>
          <cell r="Y483">
            <v>5193.7860714285716</v>
          </cell>
          <cell r="Z483">
            <v>13774.82392857143</v>
          </cell>
        </row>
        <row r="484">
          <cell r="A484">
            <v>30000459</v>
          </cell>
          <cell r="B484" t="str">
            <v>тумбочка на колесиках43*60*58,7</v>
          </cell>
          <cell r="C484" t="str">
            <v>Other</v>
          </cell>
          <cell r="D484" t="str">
            <v>МП</v>
          </cell>
          <cell r="E484">
            <v>38198</v>
          </cell>
          <cell r="H484">
            <v>84</v>
          </cell>
          <cell r="I484">
            <v>1.1904761904761904E-2</v>
          </cell>
          <cell r="J484">
            <v>18968.61</v>
          </cell>
          <cell r="K484">
            <v>1129.0839285714285</v>
          </cell>
          <cell r="L484">
            <v>17839.526071428572</v>
          </cell>
          <cell r="O484">
            <v>2709.8014285714285</v>
          </cell>
          <cell r="Q484">
            <v>18968.61</v>
          </cell>
          <cell r="R484">
            <v>3838.8853571428572</v>
          </cell>
          <cell r="S484">
            <v>15129.724642857143</v>
          </cell>
          <cell r="V484">
            <v>1354.9007142857142</v>
          </cell>
          <cell r="X484">
            <v>18968.61</v>
          </cell>
          <cell r="Y484">
            <v>5193.7860714285716</v>
          </cell>
          <cell r="Z484">
            <v>13774.82392857143</v>
          </cell>
        </row>
        <row r="485">
          <cell r="A485">
            <v>30000460</v>
          </cell>
          <cell r="B485" t="str">
            <v>тумбочка на колесиках43*60*58,7</v>
          </cell>
          <cell r="C485" t="str">
            <v>Other</v>
          </cell>
          <cell r="D485" t="str">
            <v>МП</v>
          </cell>
          <cell r="E485">
            <v>38198</v>
          </cell>
          <cell r="H485">
            <v>84</v>
          </cell>
          <cell r="I485">
            <v>1.1904761904761904E-2</v>
          </cell>
          <cell r="J485">
            <v>18968.61</v>
          </cell>
          <cell r="K485">
            <v>1129.0839285714285</v>
          </cell>
          <cell r="L485">
            <v>17839.526071428572</v>
          </cell>
          <cell r="O485">
            <v>2709.8014285714285</v>
          </cell>
          <cell r="Q485">
            <v>18968.61</v>
          </cell>
          <cell r="R485">
            <v>3838.8853571428572</v>
          </cell>
          <cell r="S485">
            <v>15129.724642857143</v>
          </cell>
          <cell r="V485">
            <v>1354.9007142857142</v>
          </cell>
          <cell r="X485">
            <v>18968.61</v>
          </cell>
          <cell r="Y485">
            <v>5193.7860714285716</v>
          </cell>
          <cell r="Z485">
            <v>13774.82392857143</v>
          </cell>
        </row>
        <row r="486">
          <cell r="A486">
            <v>30000461</v>
          </cell>
          <cell r="B486" t="str">
            <v>тумбочка на колесиках43*60*58,7</v>
          </cell>
          <cell r="C486" t="str">
            <v>Other</v>
          </cell>
          <cell r="D486" t="str">
            <v>МП</v>
          </cell>
          <cell r="E486">
            <v>38198</v>
          </cell>
          <cell r="H486">
            <v>84</v>
          </cell>
          <cell r="I486">
            <v>1.1904761904761904E-2</v>
          </cell>
          <cell r="J486">
            <v>18968.52</v>
          </cell>
          <cell r="K486">
            <v>1129.0785714285714</v>
          </cell>
          <cell r="L486">
            <v>17839.44142857143</v>
          </cell>
          <cell r="O486">
            <v>2709.7885714285712</v>
          </cell>
          <cell r="Q486">
            <v>18968.52</v>
          </cell>
          <cell r="R486">
            <v>3838.8671428571424</v>
          </cell>
          <cell r="S486">
            <v>15129.652857142857</v>
          </cell>
          <cell r="V486">
            <v>1354.8942857142856</v>
          </cell>
          <cell r="X486">
            <v>18968.52</v>
          </cell>
          <cell r="Y486">
            <v>5193.761428571428</v>
          </cell>
          <cell r="Z486">
            <v>13774.758571428572</v>
          </cell>
        </row>
        <row r="487">
          <cell r="A487">
            <v>30000462</v>
          </cell>
          <cell r="B487" t="str">
            <v>кухня-мини с учетом мойки и крана</v>
          </cell>
          <cell r="C487" t="str">
            <v>Other</v>
          </cell>
          <cell r="D487" t="str">
            <v>МП</v>
          </cell>
          <cell r="E487">
            <v>38198</v>
          </cell>
          <cell r="H487">
            <v>84</v>
          </cell>
          <cell r="I487">
            <v>1.1904761904761904E-2</v>
          </cell>
          <cell r="J487">
            <v>142959.10999999999</v>
          </cell>
          <cell r="K487">
            <v>8509.4708333333328</v>
          </cell>
          <cell r="L487">
            <v>134449.63916666666</v>
          </cell>
          <cell r="O487">
            <v>20422.729999999996</v>
          </cell>
          <cell r="Q487">
            <v>142959.10999999999</v>
          </cell>
          <cell r="R487">
            <v>28932.200833333329</v>
          </cell>
          <cell r="S487">
            <v>114026.90916666665</v>
          </cell>
          <cell r="V487">
            <v>10211.364999999998</v>
          </cell>
          <cell r="X487">
            <v>142959.10999999999</v>
          </cell>
          <cell r="Y487">
            <v>39143.565833333327</v>
          </cell>
          <cell r="Z487">
            <v>103815.54416666666</v>
          </cell>
        </row>
        <row r="488">
          <cell r="A488">
            <v>30000463</v>
          </cell>
          <cell r="B488" t="str">
            <v>холодильник среднийzanusi</v>
          </cell>
          <cell r="C488" t="str">
            <v>Other</v>
          </cell>
          <cell r="D488" t="str">
            <v>МП</v>
          </cell>
          <cell r="E488">
            <v>38198</v>
          </cell>
          <cell r="H488">
            <v>84</v>
          </cell>
          <cell r="I488">
            <v>1.1904761904761904E-2</v>
          </cell>
          <cell r="J488">
            <v>17115.939999999999</v>
          </cell>
          <cell r="K488">
            <v>1018.8059523809522</v>
          </cell>
          <cell r="L488">
            <v>16097.134047619047</v>
          </cell>
          <cell r="O488">
            <v>2445.1342857142854</v>
          </cell>
          <cell r="Q488">
            <v>17115.939999999999</v>
          </cell>
          <cell r="R488">
            <v>3463.9402380952379</v>
          </cell>
          <cell r="S488">
            <v>13651.999761904761</v>
          </cell>
          <cell r="V488">
            <v>1222.5671428571427</v>
          </cell>
          <cell r="X488">
            <v>17115.939999999999</v>
          </cell>
          <cell r="Y488">
            <v>4686.5073809523801</v>
          </cell>
          <cell r="Z488">
            <v>12429.432619047619</v>
          </cell>
        </row>
        <row r="489">
          <cell r="A489">
            <v>30000464</v>
          </cell>
          <cell r="B489" t="str">
            <v>холодильник средний zanusi</v>
          </cell>
          <cell r="C489" t="str">
            <v>Other</v>
          </cell>
          <cell r="D489" t="str">
            <v>МП</v>
          </cell>
          <cell r="E489">
            <v>38198</v>
          </cell>
          <cell r="H489">
            <v>84</v>
          </cell>
          <cell r="I489">
            <v>1.1904761904761904E-2</v>
          </cell>
          <cell r="J489">
            <v>17115.95</v>
          </cell>
          <cell r="K489">
            <v>1018.8065476190476</v>
          </cell>
          <cell r="L489">
            <v>16097.143452380953</v>
          </cell>
          <cell r="O489">
            <v>2445.1357142857141</v>
          </cell>
          <cell r="Q489">
            <v>17115.95</v>
          </cell>
          <cell r="R489">
            <v>3463.9422619047618</v>
          </cell>
          <cell r="S489">
            <v>13652.007738095239</v>
          </cell>
          <cell r="V489">
            <v>1222.5678571428571</v>
          </cell>
          <cell r="X489">
            <v>17115.95</v>
          </cell>
          <cell r="Y489">
            <v>4686.5101190476189</v>
          </cell>
          <cell r="Z489">
            <v>12429.439880952381</v>
          </cell>
        </row>
        <row r="490">
          <cell r="A490">
            <v>30000465</v>
          </cell>
          <cell r="B490" t="str">
            <v>м/печь 8526</v>
          </cell>
          <cell r="C490" t="str">
            <v>Other</v>
          </cell>
          <cell r="D490" t="str">
            <v>МП</v>
          </cell>
          <cell r="E490">
            <v>38198</v>
          </cell>
          <cell r="H490">
            <v>84</v>
          </cell>
          <cell r="I490">
            <v>1.1904761904761904E-2</v>
          </cell>
          <cell r="J490">
            <v>13190.5</v>
          </cell>
          <cell r="K490">
            <v>785.14880952380952</v>
          </cell>
          <cell r="L490">
            <v>12405.351190476191</v>
          </cell>
          <cell r="O490">
            <v>1884.3571428571427</v>
          </cell>
          <cell r="Q490">
            <v>13190.5</v>
          </cell>
          <cell r="R490">
            <v>2669.5059523809523</v>
          </cell>
          <cell r="S490">
            <v>10520.994047619048</v>
          </cell>
          <cell r="V490">
            <v>942.17857142857133</v>
          </cell>
          <cell r="X490">
            <v>13190.5</v>
          </cell>
          <cell r="Y490">
            <v>3611.6845238095239</v>
          </cell>
          <cell r="Z490">
            <v>9578.8154761904771</v>
          </cell>
        </row>
        <row r="491">
          <cell r="A491">
            <v>30000466</v>
          </cell>
          <cell r="B491" t="str">
            <v>м/печь 8526</v>
          </cell>
          <cell r="C491" t="str">
            <v>Other</v>
          </cell>
          <cell r="D491" t="str">
            <v>МП</v>
          </cell>
          <cell r="E491">
            <v>38198</v>
          </cell>
          <cell r="H491">
            <v>84</v>
          </cell>
          <cell r="I491">
            <v>1.1904761904761904E-2</v>
          </cell>
          <cell r="J491">
            <v>13190.5</v>
          </cell>
          <cell r="K491">
            <v>785.14880952380952</v>
          </cell>
          <cell r="L491">
            <v>12405.351190476191</v>
          </cell>
          <cell r="O491">
            <v>1884.3571428571427</v>
          </cell>
          <cell r="Q491">
            <v>13190.5</v>
          </cell>
          <cell r="R491">
            <v>2669.5059523809523</v>
          </cell>
          <cell r="S491">
            <v>10520.994047619048</v>
          </cell>
          <cell r="V491">
            <v>942.17857142857133</v>
          </cell>
          <cell r="X491">
            <v>13190.5</v>
          </cell>
          <cell r="Y491">
            <v>3611.6845238095239</v>
          </cell>
          <cell r="Z491">
            <v>9578.8154761904771</v>
          </cell>
        </row>
        <row r="492">
          <cell r="A492">
            <v>30000467</v>
          </cell>
          <cell r="B492" t="str">
            <v>машина посудомоечная 46А53</v>
          </cell>
          <cell r="C492" t="str">
            <v>Other</v>
          </cell>
          <cell r="D492" t="str">
            <v>МП</v>
          </cell>
          <cell r="E492">
            <v>38198</v>
          </cell>
          <cell r="H492">
            <v>84</v>
          </cell>
          <cell r="I492">
            <v>1.1904761904761904E-2</v>
          </cell>
          <cell r="J492">
            <v>21198.93</v>
          </cell>
          <cell r="K492">
            <v>1261.8410714285715</v>
          </cell>
          <cell r="L492">
            <v>19937.088928571429</v>
          </cell>
          <cell r="O492">
            <v>3028.4185714285713</v>
          </cell>
          <cell r="Q492">
            <v>21198.93</v>
          </cell>
          <cell r="R492">
            <v>4290.2596428571433</v>
          </cell>
          <cell r="S492">
            <v>16908.670357142859</v>
          </cell>
          <cell r="V492">
            <v>1514.2092857142857</v>
          </cell>
          <cell r="X492">
            <v>21198.93</v>
          </cell>
          <cell r="Y492">
            <v>5804.4689285714285</v>
          </cell>
          <cell r="Z492">
            <v>15394.461071428572</v>
          </cell>
        </row>
        <row r="493">
          <cell r="A493">
            <v>30000468</v>
          </cell>
          <cell r="B493" t="str">
            <v>машина посудомоечная46А53</v>
          </cell>
          <cell r="C493" t="str">
            <v>Other</v>
          </cell>
          <cell r="D493" t="str">
            <v>МП</v>
          </cell>
          <cell r="E493">
            <v>38198</v>
          </cell>
          <cell r="H493">
            <v>84</v>
          </cell>
          <cell r="I493">
            <v>1.1904761904761904E-2</v>
          </cell>
          <cell r="J493">
            <v>21198.93</v>
          </cell>
          <cell r="K493">
            <v>1261.8410714285715</v>
          </cell>
          <cell r="L493">
            <v>19937.088928571429</v>
          </cell>
          <cell r="O493">
            <v>3028.4185714285713</v>
          </cell>
          <cell r="Q493">
            <v>21198.93</v>
          </cell>
          <cell r="R493">
            <v>4290.2596428571433</v>
          </cell>
          <cell r="S493">
            <v>16908.670357142859</v>
          </cell>
          <cell r="V493">
            <v>1514.2092857142857</v>
          </cell>
          <cell r="X493">
            <v>21198.93</v>
          </cell>
          <cell r="Y493">
            <v>5804.4689285714285</v>
          </cell>
          <cell r="Z493">
            <v>15394.461071428572</v>
          </cell>
        </row>
        <row r="494">
          <cell r="A494">
            <v>30000469</v>
          </cell>
          <cell r="B494" t="str">
            <v>гардероб</v>
          </cell>
          <cell r="C494" t="str">
            <v>Other</v>
          </cell>
          <cell r="D494" t="str">
            <v>МП</v>
          </cell>
          <cell r="E494">
            <v>38198</v>
          </cell>
          <cell r="H494">
            <v>84</v>
          </cell>
          <cell r="I494">
            <v>1.1904761904761904E-2</v>
          </cell>
          <cell r="J494">
            <v>26703.27</v>
          </cell>
          <cell r="K494">
            <v>1589.480357142857</v>
          </cell>
          <cell r="L494">
            <v>25113.789642857144</v>
          </cell>
          <cell r="O494">
            <v>3814.752857142857</v>
          </cell>
          <cell r="Q494">
            <v>26703.27</v>
          </cell>
          <cell r="R494">
            <v>5404.233214285714</v>
          </cell>
          <cell r="S494">
            <v>21299.036785714285</v>
          </cell>
          <cell r="V494">
            <v>1907.3764285714285</v>
          </cell>
          <cell r="X494">
            <v>26703.27</v>
          </cell>
          <cell r="Y494">
            <v>7311.6096428571427</v>
          </cell>
          <cell r="Z494">
            <v>19391.660357142857</v>
          </cell>
        </row>
        <row r="495">
          <cell r="A495">
            <v>30000470</v>
          </cell>
          <cell r="B495" t="str">
            <v>гардероб</v>
          </cell>
          <cell r="C495" t="str">
            <v>Other</v>
          </cell>
          <cell r="D495" t="str">
            <v>МП</v>
          </cell>
          <cell r="E495">
            <v>38198</v>
          </cell>
          <cell r="H495">
            <v>84</v>
          </cell>
          <cell r="I495">
            <v>1.1904761904761904E-2</v>
          </cell>
          <cell r="J495">
            <v>26703.27</v>
          </cell>
          <cell r="K495">
            <v>1589.480357142857</v>
          </cell>
          <cell r="L495">
            <v>25113.789642857144</v>
          </cell>
          <cell r="O495">
            <v>3814.752857142857</v>
          </cell>
          <cell r="Q495">
            <v>26703.27</v>
          </cell>
          <cell r="R495">
            <v>5404.233214285714</v>
          </cell>
          <cell r="S495">
            <v>21299.036785714285</v>
          </cell>
          <cell r="V495">
            <v>1907.3764285714285</v>
          </cell>
          <cell r="X495">
            <v>26703.27</v>
          </cell>
          <cell r="Y495">
            <v>7311.6096428571427</v>
          </cell>
          <cell r="Z495">
            <v>19391.660357142857</v>
          </cell>
        </row>
        <row r="496">
          <cell r="A496">
            <v>30000471</v>
          </cell>
          <cell r="B496" t="str">
            <v>шкаф гардероб фанерованный шпоном</v>
          </cell>
          <cell r="C496" t="str">
            <v>Other</v>
          </cell>
          <cell r="D496" t="str">
            <v>МП</v>
          </cell>
          <cell r="E496">
            <v>38198</v>
          </cell>
          <cell r="H496">
            <v>84</v>
          </cell>
          <cell r="I496">
            <v>1.1904761904761904E-2</v>
          </cell>
          <cell r="J496">
            <v>185210.67</v>
          </cell>
          <cell r="K496">
            <v>11024.444642857143</v>
          </cell>
          <cell r="L496">
            <v>174186.22535714286</v>
          </cell>
          <cell r="O496">
            <v>26458.667142857143</v>
          </cell>
          <cell r="Q496">
            <v>185210.67</v>
          </cell>
          <cell r="R496">
            <v>37483.111785714282</v>
          </cell>
          <cell r="S496">
            <v>147727.55821428573</v>
          </cell>
          <cell r="V496">
            <v>13229.333571428571</v>
          </cell>
          <cell r="X496">
            <v>185210.67</v>
          </cell>
          <cell r="Y496">
            <v>50712.445357142853</v>
          </cell>
          <cell r="Z496">
            <v>134498.22464285715</v>
          </cell>
        </row>
        <row r="497">
          <cell r="A497">
            <v>30000472</v>
          </cell>
          <cell r="B497" t="str">
            <v>шкаф встроенный 170*235 см</v>
          </cell>
          <cell r="C497" t="str">
            <v>Other</v>
          </cell>
          <cell r="D497" t="str">
            <v>МП</v>
          </cell>
          <cell r="E497">
            <v>38198</v>
          </cell>
          <cell r="H497">
            <v>84</v>
          </cell>
          <cell r="I497">
            <v>1.1904761904761904E-2</v>
          </cell>
          <cell r="J497">
            <v>112563.31</v>
          </cell>
          <cell r="K497">
            <v>6700.1970238095237</v>
          </cell>
          <cell r="L497">
            <v>105863.11297619047</v>
          </cell>
          <cell r="O497">
            <v>16080.472857142857</v>
          </cell>
          <cell r="Q497">
            <v>112563.31</v>
          </cell>
          <cell r="R497">
            <v>22780.66988095238</v>
          </cell>
          <cell r="S497">
            <v>89782.640119047617</v>
          </cell>
          <cell r="V497">
            <v>8040.2364285714284</v>
          </cell>
          <cell r="X497">
            <v>112563.31</v>
          </cell>
          <cell r="Y497">
            <v>30820.906309523809</v>
          </cell>
          <cell r="Z497">
            <v>81742.403690476189</v>
          </cell>
        </row>
        <row r="498">
          <cell r="A498">
            <v>30000473</v>
          </cell>
          <cell r="B498" t="str">
            <v>кресло для посетителя с подлокотниками</v>
          </cell>
          <cell r="C498" t="str">
            <v>Other</v>
          </cell>
          <cell r="D498" t="str">
            <v>МП</v>
          </cell>
          <cell r="E498">
            <v>38198</v>
          </cell>
          <cell r="H498">
            <v>84</v>
          </cell>
          <cell r="I498">
            <v>1.1904761904761904E-2</v>
          </cell>
          <cell r="J498">
            <v>95365.78</v>
          </cell>
          <cell r="K498">
            <v>5676.5345238095233</v>
          </cell>
          <cell r="L498">
            <v>89689.245476190481</v>
          </cell>
          <cell r="O498">
            <v>13623.682857142856</v>
          </cell>
          <cell r="Q498">
            <v>95365.78</v>
          </cell>
          <cell r="R498">
            <v>19300.217380952381</v>
          </cell>
          <cell r="S498">
            <v>76065.562619047618</v>
          </cell>
          <cell r="V498">
            <v>6811.841428571428</v>
          </cell>
          <cell r="X498">
            <v>95365.78</v>
          </cell>
          <cell r="Y498">
            <v>26112.058809523809</v>
          </cell>
          <cell r="Z498">
            <v>69253.721190476193</v>
          </cell>
        </row>
        <row r="499">
          <cell r="A499">
            <v>30000474</v>
          </cell>
          <cell r="B499" t="str">
            <v>кресло для посетителя с подлокотниками</v>
          </cell>
          <cell r="C499" t="str">
            <v>Other</v>
          </cell>
          <cell r="D499" t="str">
            <v>МП</v>
          </cell>
          <cell r="E499">
            <v>38198</v>
          </cell>
          <cell r="H499">
            <v>84</v>
          </cell>
          <cell r="I499">
            <v>1.1904761904761904E-2</v>
          </cell>
          <cell r="J499">
            <v>95365.78</v>
          </cell>
          <cell r="K499">
            <v>5676.5345238095233</v>
          </cell>
          <cell r="L499">
            <v>89689.245476190481</v>
          </cell>
          <cell r="O499">
            <v>13623.682857142856</v>
          </cell>
          <cell r="Q499">
            <v>95365.78</v>
          </cell>
          <cell r="R499">
            <v>19300.217380952381</v>
          </cell>
          <cell r="S499">
            <v>76065.562619047618</v>
          </cell>
          <cell r="V499">
            <v>6811.841428571428</v>
          </cell>
          <cell r="X499">
            <v>95365.78</v>
          </cell>
          <cell r="Y499">
            <v>26112.058809523809</v>
          </cell>
          <cell r="Z499">
            <v>69253.721190476193</v>
          </cell>
        </row>
        <row r="500">
          <cell r="A500">
            <v>30000475</v>
          </cell>
          <cell r="B500" t="str">
            <v>кресло для посетителя с подлокотниками</v>
          </cell>
          <cell r="C500" t="str">
            <v>Other</v>
          </cell>
          <cell r="D500" t="str">
            <v>МП</v>
          </cell>
          <cell r="E500">
            <v>38198</v>
          </cell>
          <cell r="H500">
            <v>84</v>
          </cell>
          <cell r="I500">
            <v>1.1904761904761904E-2</v>
          </cell>
          <cell r="J500">
            <v>95365.78</v>
          </cell>
          <cell r="K500">
            <v>5676.5345238095233</v>
          </cell>
          <cell r="L500">
            <v>89689.245476190481</v>
          </cell>
          <cell r="O500">
            <v>13623.682857142856</v>
          </cell>
          <cell r="Q500">
            <v>95365.78</v>
          </cell>
          <cell r="R500">
            <v>19300.217380952381</v>
          </cell>
          <cell r="S500">
            <v>76065.562619047618</v>
          </cell>
          <cell r="V500">
            <v>6811.841428571428</v>
          </cell>
          <cell r="X500">
            <v>95365.78</v>
          </cell>
          <cell r="Y500">
            <v>26112.058809523809</v>
          </cell>
          <cell r="Z500">
            <v>69253.721190476193</v>
          </cell>
        </row>
        <row r="501">
          <cell r="A501">
            <v>30000476</v>
          </cell>
          <cell r="B501" t="str">
            <v>кресло для посетителя с подлокотниками</v>
          </cell>
          <cell r="C501" t="str">
            <v>Other</v>
          </cell>
          <cell r="D501" t="str">
            <v>МП</v>
          </cell>
          <cell r="E501">
            <v>38198</v>
          </cell>
          <cell r="H501">
            <v>84</v>
          </cell>
          <cell r="I501">
            <v>1.1904761904761904E-2</v>
          </cell>
          <cell r="J501">
            <v>95365.78</v>
          </cell>
          <cell r="K501">
            <v>5676.5345238095233</v>
          </cell>
          <cell r="L501">
            <v>89689.245476190481</v>
          </cell>
          <cell r="O501">
            <v>13623.682857142856</v>
          </cell>
          <cell r="Q501">
            <v>95365.78</v>
          </cell>
          <cell r="R501">
            <v>19300.217380952381</v>
          </cell>
          <cell r="S501">
            <v>76065.562619047618</v>
          </cell>
          <cell r="V501">
            <v>6811.841428571428</v>
          </cell>
          <cell r="X501">
            <v>95365.78</v>
          </cell>
          <cell r="Y501">
            <v>26112.058809523809</v>
          </cell>
          <cell r="Z501">
            <v>69253.721190476193</v>
          </cell>
        </row>
        <row r="502">
          <cell r="A502">
            <v>30000477</v>
          </cell>
          <cell r="B502" t="str">
            <v>кресло для посетителя с подлокотниками</v>
          </cell>
          <cell r="C502" t="str">
            <v>Other</v>
          </cell>
          <cell r="D502" t="str">
            <v>МП</v>
          </cell>
          <cell r="E502">
            <v>38198</v>
          </cell>
          <cell r="H502">
            <v>84</v>
          </cell>
          <cell r="I502">
            <v>1.1904761904761904E-2</v>
          </cell>
          <cell r="J502">
            <v>95365.73</v>
          </cell>
          <cell r="K502">
            <v>5676.5315476190472</v>
          </cell>
          <cell r="L502">
            <v>89689.198452380951</v>
          </cell>
          <cell r="O502">
            <v>13623.675714285713</v>
          </cell>
          <cell r="Q502">
            <v>95365.73</v>
          </cell>
          <cell r="R502">
            <v>19300.207261904761</v>
          </cell>
          <cell r="S502">
            <v>76065.522738095227</v>
          </cell>
          <cell r="V502">
            <v>6811.8378571428566</v>
          </cell>
          <cell r="X502">
            <v>95365.73</v>
          </cell>
          <cell r="Y502">
            <v>26112.045119047616</v>
          </cell>
          <cell r="Z502">
            <v>69253.68488095238</v>
          </cell>
        </row>
        <row r="503">
          <cell r="A503">
            <v>30000478</v>
          </cell>
          <cell r="B503" t="str">
            <v>3-х местный диван 215*80*73</v>
          </cell>
          <cell r="C503" t="str">
            <v>Other</v>
          </cell>
          <cell r="D503" t="str">
            <v>МП</v>
          </cell>
          <cell r="E503">
            <v>38198</v>
          </cell>
          <cell r="H503">
            <v>84</v>
          </cell>
          <cell r="I503">
            <v>1.1904761904761904E-2</v>
          </cell>
          <cell r="J503">
            <v>232537.95</v>
          </cell>
          <cell r="K503">
            <v>13841.544642857143</v>
          </cell>
          <cell r="L503">
            <v>218696.40535714288</v>
          </cell>
          <cell r="O503">
            <v>33219.707142857143</v>
          </cell>
          <cell r="Q503">
            <v>232537.95</v>
          </cell>
          <cell r="R503">
            <v>47061.251785714288</v>
          </cell>
          <cell r="S503">
            <v>185476.69821428572</v>
          </cell>
          <cell r="V503">
            <v>16609.853571428572</v>
          </cell>
          <cell r="X503">
            <v>232537.95</v>
          </cell>
          <cell r="Y503">
            <v>63671.105357142864</v>
          </cell>
          <cell r="Z503">
            <v>168866.84464285715</v>
          </cell>
        </row>
        <row r="504">
          <cell r="A504">
            <v>30000479</v>
          </cell>
          <cell r="B504" t="str">
            <v>кофейный столик 130*65*38</v>
          </cell>
          <cell r="C504" t="str">
            <v>Other</v>
          </cell>
          <cell r="D504" t="str">
            <v>МП</v>
          </cell>
          <cell r="E504">
            <v>38198</v>
          </cell>
          <cell r="H504">
            <v>84</v>
          </cell>
          <cell r="I504">
            <v>1.1904761904761904E-2</v>
          </cell>
          <cell r="J504">
            <v>62238.41</v>
          </cell>
          <cell r="K504">
            <v>3704.6672619047617</v>
          </cell>
          <cell r="L504">
            <v>58533.742738095243</v>
          </cell>
          <cell r="O504">
            <v>8891.2014285714286</v>
          </cell>
          <cell r="Q504">
            <v>62238.41</v>
          </cell>
          <cell r="R504">
            <v>12595.868690476191</v>
          </cell>
          <cell r="S504">
            <v>49642.541309523811</v>
          </cell>
          <cell r="V504">
            <v>4445.6007142857143</v>
          </cell>
          <cell r="X504">
            <v>62238.41</v>
          </cell>
          <cell r="Y504">
            <v>17041.469404761905</v>
          </cell>
          <cell r="Z504">
            <v>45196.940595238098</v>
          </cell>
        </row>
        <row r="505">
          <cell r="A505">
            <v>30000480</v>
          </cell>
          <cell r="B505" t="str">
            <v>кресло кожа WALTER KLON FOSTER 80*80*73</v>
          </cell>
          <cell r="C505" t="str">
            <v>Other</v>
          </cell>
          <cell r="D505" t="str">
            <v>МП</v>
          </cell>
          <cell r="E505">
            <v>38198</v>
          </cell>
          <cell r="H505">
            <v>84</v>
          </cell>
          <cell r="I505">
            <v>1.1904761904761904E-2</v>
          </cell>
          <cell r="J505">
            <v>137514.64000000001</v>
          </cell>
          <cell r="K505">
            <v>8185.3952380952387</v>
          </cell>
          <cell r="L505">
            <v>129329.24476190477</v>
          </cell>
          <cell r="O505">
            <v>19644.948571428573</v>
          </cell>
          <cell r="Q505">
            <v>137514.64000000001</v>
          </cell>
          <cell r="R505">
            <v>27830.343809523813</v>
          </cell>
          <cell r="S505">
            <v>109684.29619047621</v>
          </cell>
          <cell r="V505">
            <v>9822.4742857142865</v>
          </cell>
          <cell r="X505">
            <v>137514.64000000001</v>
          </cell>
          <cell r="Y505">
            <v>37652.818095238101</v>
          </cell>
          <cell r="Z505">
            <v>99861.82190476192</v>
          </cell>
        </row>
        <row r="506">
          <cell r="A506">
            <v>30000481</v>
          </cell>
          <cell r="B506" t="str">
            <v>полка настольная 76,5см матовое стекло</v>
          </cell>
          <cell r="C506" t="str">
            <v>Other</v>
          </cell>
          <cell r="D506" t="str">
            <v>МП</v>
          </cell>
          <cell r="E506">
            <v>38198</v>
          </cell>
          <cell r="H506">
            <v>84</v>
          </cell>
          <cell r="I506">
            <v>1.1904761904761904E-2</v>
          </cell>
          <cell r="J506">
            <v>12153.02</v>
          </cell>
          <cell r="K506">
            <v>723.39404761904757</v>
          </cell>
          <cell r="L506">
            <v>11429.625952380953</v>
          </cell>
          <cell r="O506">
            <v>1736.1457142857143</v>
          </cell>
          <cell r="Q506">
            <v>12153.02</v>
          </cell>
          <cell r="R506">
            <v>2459.5397619047617</v>
          </cell>
          <cell r="S506">
            <v>9693.4802380952387</v>
          </cell>
          <cell r="V506">
            <v>868.07285714285717</v>
          </cell>
          <cell r="X506">
            <v>12153.02</v>
          </cell>
          <cell r="Y506">
            <v>3327.6126190476189</v>
          </cell>
          <cell r="Z506">
            <v>8825.4073809523816</v>
          </cell>
        </row>
        <row r="507">
          <cell r="A507">
            <v>30000482</v>
          </cell>
          <cell r="B507" t="str">
            <v>полка настольная 76,5см матовое стекло</v>
          </cell>
          <cell r="C507" t="str">
            <v>Other</v>
          </cell>
          <cell r="D507" t="str">
            <v>МП</v>
          </cell>
          <cell r="E507">
            <v>38198</v>
          </cell>
          <cell r="H507">
            <v>84</v>
          </cell>
          <cell r="I507">
            <v>1.1904761904761904E-2</v>
          </cell>
          <cell r="J507">
            <v>12153.02</v>
          </cell>
          <cell r="K507">
            <v>723.39404761904757</v>
          </cell>
          <cell r="L507">
            <v>11429.625952380953</v>
          </cell>
          <cell r="O507">
            <v>1736.1457142857143</v>
          </cell>
          <cell r="Q507">
            <v>12153.02</v>
          </cell>
          <cell r="R507">
            <v>2459.5397619047617</v>
          </cell>
          <cell r="S507">
            <v>9693.4802380952387</v>
          </cell>
          <cell r="V507">
            <v>868.07285714285717</v>
          </cell>
          <cell r="X507">
            <v>12153.02</v>
          </cell>
          <cell r="Y507">
            <v>3327.6126190476189</v>
          </cell>
          <cell r="Z507">
            <v>8825.4073809523816</v>
          </cell>
        </row>
        <row r="508">
          <cell r="A508">
            <v>30000483</v>
          </cell>
          <cell r="B508" t="str">
            <v>полка настольная 76,5см матовое стекло</v>
          </cell>
          <cell r="C508" t="str">
            <v>Other</v>
          </cell>
          <cell r="D508" t="str">
            <v>МП</v>
          </cell>
          <cell r="E508">
            <v>38198</v>
          </cell>
          <cell r="H508">
            <v>84</v>
          </cell>
          <cell r="I508">
            <v>1.1904761904761904E-2</v>
          </cell>
          <cell r="J508">
            <v>12153</v>
          </cell>
          <cell r="K508">
            <v>723.39285714285711</v>
          </cell>
          <cell r="L508">
            <v>11429.607142857143</v>
          </cell>
          <cell r="O508">
            <v>1736.1428571428569</v>
          </cell>
          <cell r="Q508">
            <v>12153</v>
          </cell>
          <cell r="R508">
            <v>2459.5357142857138</v>
          </cell>
          <cell r="S508">
            <v>9693.4642857142862</v>
          </cell>
          <cell r="V508">
            <v>868.07142857142844</v>
          </cell>
          <cell r="X508">
            <v>12153</v>
          </cell>
          <cell r="Y508">
            <v>3327.6071428571422</v>
          </cell>
          <cell r="Z508">
            <v>8825.3928571428587</v>
          </cell>
        </row>
        <row r="509">
          <cell r="A509">
            <v>30000484</v>
          </cell>
          <cell r="B509" t="str">
            <v>стул для посетителей с подлокотниками</v>
          </cell>
          <cell r="C509" t="str">
            <v>Other</v>
          </cell>
          <cell r="D509" t="str">
            <v>МП</v>
          </cell>
          <cell r="E509">
            <v>38198</v>
          </cell>
          <cell r="H509">
            <v>84</v>
          </cell>
          <cell r="I509">
            <v>1.1904761904761904E-2</v>
          </cell>
          <cell r="J509">
            <v>110669.78</v>
          </cell>
          <cell r="K509">
            <v>6587.486904761904</v>
          </cell>
          <cell r="L509">
            <v>104082.2930952381</v>
          </cell>
          <cell r="O509">
            <v>15809.968571428573</v>
          </cell>
          <cell r="Q509">
            <v>110669.78</v>
          </cell>
          <cell r="R509">
            <v>22397.455476190476</v>
          </cell>
          <cell r="S509">
            <v>88272.324523809526</v>
          </cell>
          <cell r="V509">
            <v>7904.9842857142867</v>
          </cell>
          <cell r="X509">
            <v>110669.78</v>
          </cell>
          <cell r="Y509">
            <v>30302.439761904763</v>
          </cell>
          <cell r="Z509">
            <v>80367.340238095232</v>
          </cell>
        </row>
        <row r="510">
          <cell r="A510">
            <v>30000485</v>
          </cell>
          <cell r="B510" t="str">
            <v>стул для посетителей с подлокотниками</v>
          </cell>
          <cell r="C510" t="str">
            <v>Other</v>
          </cell>
          <cell r="D510" t="str">
            <v>МП</v>
          </cell>
          <cell r="E510">
            <v>38198</v>
          </cell>
          <cell r="H510">
            <v>84</v>
          </cell>
          <cell r="I510">
            <v>1.1904761904761904E-2</v>
          </cell>
          <cell r="J510">
            <v>110669.78</v>
          </cell>
          <cell r="K510">
            <v>6587.486904761904</v>
          </cell>
          <cell r="L510">
            <v>104082.2930952381</v>
          </cell>
          <cell r="O510">
            <v>15809.968571428573</v>
          </cell>
          <cell r="Q510">
            <v>110669.78</v>
          </cell>
          <cell r="R510">
            <v>22397.455476190476</v>
          </cell>
          <cell r="S510">
            <v>88272.324523809526</v>
          </cell>
          <cell r="V510">
            <v>7904.9842857142867</v>
          </cell>
          <cell r="X510">
            <v>110669.78</v>
          </cell>
          <cell r="Y510">
            <v>30302.439761904763</v>
          </cell>
          <cell r="Z510">
            <v>80367.340238095232</v>
          </cell>
        </row>
        <row r="511">
          <cell r="A511">
            <v>30000486</v>
          </cell>
          <cell r="B511" t="str">
            <v>стул для посетителей с подлокотниками</v>
          </cell>
          <cell r="C511" t="str">
            <v>Other</v>
          </cell>
          <cell r="D511" t="str">
            <v>МП</v>
          </cell>
          <cell r="E511">
            <v>38198</v>
          </cell>
          <cell r="H511">
            <v>84</v>
          </cell>
          <cell r="I511">
            <v>1.1904761904761904E-2</v>
          </cell>
          <cell r="J511">
            <v>110669.78</v>
          </cell>
          <cell r="K511">
            <v>6587.486904761904</v>
          </cell>
          <cell r="L511">
            <v>104082.2930952381</v>
          </cell>
          <cell r="O511">
            <v>15809.968571428573</v>
          </cell>
          <cell r="Q511">
            <v>110669.78</v>
          </cell>
          <cell r="R511">
            <v>22397.455476190476</v>
          </cell>
          <cell r="S511">
            <v>88272.324523809526</v>
          </cell>
          <cell r="V511">
            <v>7904.9842857142867</v>
          </cell>
          <cell r="X511">
            <v>110669.78</v>
          </cell>
          <cell r="Y511">
            <v>30302.439761904763</v>
          </cell>
          <cell r="Z511">
            <v>80367.340238095232</v>
          </cell>
        </row>
        <row r="512">
          <cell r="A512">
            <v>30000487</v>
          </cell>
          <cell r="B512" t="str">
            <v>стул для посетителей с подлокотниками</v>
          </cell>
          <cell r="C512" t="str">
            <v>Other</v>
          </cell>
          <cell r="D512" t="str">
            <v>МП</v>
          </cell>
          <cell r="E512">
            <v>38198</v>
          </cell>
          <cell r="H512">
            <v>84</v>
          </cell>
          <cell r="I512">
            <v>1.1904761904761904E-2</v>
          </cell>
          <cell r="J512">
            <v>110669.78</v>
          </cell>
          <cell r="K512">
            <v>6587.486904761904</v>
          </cell>
          <cell r="L512">
            <v>104082.2930952381</v>
          </cell>
          <cell r="O512">
            <v>15809.968571428573</v>
          </cell>
          <cell r="Q512">
            <v>110669.78</v>
          </cell>
          <cell r="R512">
            <v>22397.455476190476</v>
          </cell>
          <cell r="S512">
            <v>88272.324523809526</v>
          </cell>
          <cell r="V512">
            <v>7904.9842857142867</v>
          </cell>
          <cell r="X512">
            <v>110669.78</v>
          </cell>
          <cell r="Y512">
            <v>30302.439761904763</v>
          </cell>
          <cell r="Z512">
            <v>80367.340238095232</v>
          </cell>
        </row>
        <row r="513">
          <cell r="A513">
            <v>30000488</v>
          </cell>
          <cell r="B513" t="str">
            <v>стул для посетителей с подлокотниками</v>
          </cell>
          <cell r="C513" t="str">
            <v>Other</v>
          </cell>
          <cell r="D513" t="str">
            <v>МП</v>
          </cell>
          <cell r="E513">
            <v>38198</v>
          </cell>
          <cell r="H513">
            <v>84</v>
          </cell>
          <cell r="I513">
            <v>1.1904761904761904E-2</v>
          </cell>
          <cell r="J513">
            <v>110669.8</v>
          </cell>
          <cell r="K513">
            <v>6587.4880952380954</v>
          </cell>
          <cell r="L513">
            <v>104082.31190476191</v>
          </cell>
          <cell r="O513">
            <v>15809.971428571429</v>
          </cell>
          <cell r="Q513">
            <v>110669.8</v>
          </cell>
          <cell r="R513">
            <v>22397.459523809524</v>
          </cell>
          <cell r="S513">
            <v>88272.340476190482</v>
          </cell>
          <cell r="V513">
            <v>7904.9857142857145</v>
          </cell>
          <cell r="X513">
            <v>110669.8</v>
          </cell>
          <cell r="Y513">
            <v>30302.445238095239</v>
          </cell>
          <cell r="Z513">
            <v>80367.35476190476</v>
          </cell>
        </row>
        <row r="514">
          <cell r="A514">
            <v>30000489</v>
          </cell>
          <cell r="B514" t="str">
            <v>кресло для руководителя с подлокотниками</v>
          </cell>
          <cell r="C514" t="str">
            <v>Other</v>
          </cell>
          <cell r="D514" t="str">
            <v>МП</v>
          </cell>
          <cell r="E514">
            <v>38198</v>
          </cell>
          <cell r="H514">
            <v>84</v>
          </cell>
          <cell r="I514">
            <v>1.1904761904761904E-2</v>
          </cell>
          <cell r="J514">
            <v>118101.99</v>
          </cell>
          <cell r="K514">
            <v>7029.8803571428571</v>
          </cell>
          <cell r="L514">
            <v>111072.10964285715</v>
          </cell>
          <cell r="O514">
            <v>16871.712857142858</v>
          </cell>
          <cell r="Q514">
            <v>118101.99</v>
          </cell>
          <cell r="R514">
            <v>23901.593214285716</v>
          </cell>
          <cell r="S514">
            <v>94200.396785714285</v>
          </cell>
          <cell r="V514">
            <v>8435.8564285714292</v>
          </cell>
          <cell r="X514">
            <v>118101.99</v>
          </cell>
          <cell r="Y514">
            <v>32337.449642857144</v>
          </cell>
          <cell r="Z514">
            <v>85764.540357142861</v>
          </cell>
        </row>
        <row r="515">
          <cell r="A515">
            <v>30000490</v>
          </cell>
          <cell r="B515" t="str">
            <v>кресло для руководителя с подлокотниками</v>
          </cell>
          <cell r="C515" t="str">
            <v>Other</v>
          </cell>
          <cell r="D515" t="str">
            <v>МП</v>
          </cell>
          <cell r="E515">
            <v>38198</v>
          </cell>
          <cell r="H515">
            <v>84</v>
          </cell>
          <cell r="I515">
            <v>1.1904761904761904E-2</v>
          </cell>
          <cell r="J515">
            <v>118101.99</v>
          </cell>
          <cell r="K515">
            <v>7029.8803571428571</v>
          </cell>
          <cell r="L515">
            <v>111072.10964285715</v>
          </cell>
          <cell r="O515">
            <v>16871.712857142858</v>
          </cell>
          <cell r="Q515">
            <v>118101.99</v>
          </cell>
          <cell r="R515">
            <v>23901.593214285716</v>
          </cell>
          <cell r="S515">
            <v>94200.396785714285</v>
          </cell>
          <cell r="V515">
            <v>8435.8564285714292</v>
          </cell>
          <cell r="X515">
            <v>118101.99</v>
          </cell>
          <cell r="Y515">
            <v>32337.449642857144</v>
          </cell>
          <cell r="Z515">
            <v>85764.540357142861</v>
          </cell>
        </row>
        <row r="516">
          <cell r="A516">
            <v>30000491</v>
          </cell>
          <cell r="B516" t="str">
            <v>тумбочка на колесиках 43*60*58,7 с отделом для канц принадлежн.</v>
          </cell>
          <cell r="C516" t="str">
            <v>Other</v>
          </cell>
          <cell r="D516" t="str">
            <v>МП</v>
          </cell>
          <cell r="E516">
            <v>38198</v>
          </cell>
          <cell r="H516">
            <v>84</v>
          </cell>
          <cell r="I516">
            <v>1.1904761904761904E-2</v>
          </cell>
          <cell r="J516">
            <v>30931.59</v>
          </cell>
          <cell r="K516">
            <v>1841.1660714285713</v>
          </cell>
          <cell r="L516">
            <v>29090.423928571428</v>
          </cell>
          <cell r="O516">
            <v>4418.7985714285714</v>
          </cell>
          <cell r="Q516">
            <v>30931.59</v>
          </cell>
          <cell r="R516">
            <v>6259.9646428571432</v>
          </cell>
          <cell r="S516">
            <v>24671.625357142857</v>
          </cell>
          <cell r="V516">
            <v>2209.3992857142857</v>
          </cell>
          <cell r="X516">
            <v>30931.59</v>
          </cell>
          <cell r="Y516">
            <v>8469.3639285714289</v>
          </cell>
          <cell r="Z516">
            <v>22462.226071428573</v>
          </cell>
        </row>
        <row r="517">
          <cell r="A517">
            <v>30000492</v>
          </cell>
          <cell r="B517" t="str">
            <v>тумбочка на колесиках 43*60*58,7 с отделом для канц .тов.</v>
          </cell>
          <cell r="C517" t="str">
            <v>Other</v>
          </cell>
          <cell r="D517" t="str">
            <v>МП</v>
          </cell>
          <cell r="E517">
            <v>38198</v>
          </cell>
          <cell r="H517">
            <v>84</v>
          </cell>
          <cell r="I517">
            <v>1.1904761904761904E-2</v>
          </cell>
          <cell r="J517">
            <v>30931.58</v>
          </cell>
          <cell r="K517">
            <v>1841.1654761904763</v>
          </cell>
          <cell r="L517">
            <v>29090.414523809526</v>
          </cell>
          <cell r="O517">
            <v>4418.7971428571427</v>
          </cell>
          <cell r="Q517">
            <v>30931.58</v>
          </cell>
          <cell r="R517">
            <v>6259.9626190476192</v>
          </cell>
          <cell r="S517">
            <v>24671.617380952383</v>
          </cell>
          <cell r="V517">
            <v>2209.3985714285714</v>
          </cell>
          <cell r="X517">
            <v>30931.58</v>
          </cell>
          <cell r="Y517">
            <v>8469.361190476191</v>
          </cell>
          <cell r="Z517">
            <v>22462.218809523809</v>
          </cell>
        </row>
        <row r="518">
          <cell r="A518">
            <v>30000493</v>
          </cell>
          <cell r="B518" t="str">
            <v>шкаф с распахнутыми дверцами 80*60*71,7</v>
          </cell>
          <cell r="C518" t="str">
            <v>Other</v>
          </cell>
          <cell r="D518" t="str">
            <v>МП</v>
          </cell>
          <cell r="E518">
            <v>38198</v>
          </cell>
          <cell r="H518">
            <v>84</v>
          </cell>
          <cell r="I518">
            <v>1.1904761904761904E-2</v>
          </cell>
          <cell r="J518">
            <v>23458.46</v>
          </cell>
          <cell r="K518">
            <v>1396.3369047619046</v>
          </cell>
          <cell r="L518">
            <v>22062.123095238094</v>
          </cell>
          <cell r="O518">
            <v>3351.2085714285713</v>
          </cell>
          <cell r="Q518">
            <v>23458.46</v>
          </cell>
          <cell r="R518">
            <v>4747.5454761904757</v>
          </cell>
          <cell r="S518">
            <v>18710.914523809523</v>
          </cell>
          <cell r="V518">
            <v>1675.6042857142857</v>
          </cell>
          <cell r="X518">
            <v>23458.46</v>
          </cell>
          <cell r="Y518">
            <v>6423.1497619047614</v>
          </cell>
          <cell r="Z518">
            <v>17035.310238095237</v>
          </cell>
        </row>
        <row r="519">
          <cell r="A519">
            <v>30000494</v>
          </cell>
          <cell r="B519" t="str">
            <v>шкаф с распахнутыми дверцами 80*60*71,7</v>
          </cell>
          <cell r="C519" t="str">
            <v>Other</v>
          </cell>
          <cell r="D519" t="str">
            <v>МП</v>
          </cell>
          <cell r="E519">
            <v>38198</v>
          </cell>
          <cell r="H519">
            <v>84</v>
          </cell>
          <cell r="I519">
            <v>1.1904761904761904E-2</v>
          </cell>
          <cell r="J519">
            <v>23458.47</v>
          </cell>
          <cell r="K519">
            <v>1396.3375000000001</v>
          </cell>
          <cell r="L519">
            <v>22062.1325</v>
          </cell>
          <cell r="O519">
            <v>3351.2100000000005</v>
          </cell>
          <cell r="Q519">
            <v>23458.47</v>
          </cell>
          <cell r="R519">
            <v>4747.5475000000006</v>
          </cell>
          <cell r="S519">
            <v>18710.922500000001</v>
          </cell>
          <cell r="V519">
            <v>1675.6050000000002</v>
          </cell>
          <cell r="X519">
            <v>23458.47</v>
          </cell>
          <cell r="Y519">
            <v>6423.1525000000011</v>
          </cell>
          <cell r="Z519">
            <v>17035.317500000001</v>
          </cell>
        </row>
        <row r="520">
          <cell r="A520">
            <v>30000495</v>
          </cell>
          <cell r="B520" t="str">
            <v>кресло с подлокотниками</v>
          </cell>
          <cell r="C520" t="str">
            <v>Other</v>
          </cell>
          <cell r="D520" t="str">
            <v>МП</v>
          </cell>
          <cell r="E520">
            <v>38198</v>
          </cell>
          <cell r="H520">
            <v>84</v>
          </cell>
          <cell r="I520">
            <v>1.1904761904761904E-2</v>
          </cell>
          <cell r="J520">
            <v>42539.12</v>
          </cell>
          <cell r="K520">
            <v>2532.0904761904762</v>
          </cell>
          <cell r="L520">
            <v>40007.029523809528</v>
          </cell>
          <cell r="O520">
            <v>6077.017142857143</v>
          </cell>
          <cell r="Q520">
            <v>42539.12</v>
          </cell>
          <cell r="R520">
            <v>8609.1076190476197</v>
          </cell>
          <cell r="S520">
            <v>33930.012380952379</v>
          </cell>
          <cell r="V520">
            <v>3038.5085714285715</v>
          </cell>
          <cell r="X520">
            <v>42539.12</v>
          </cell>
          <cell r="Y520">
            <v>11647.61619047619</v>
          </cell>
          <cell r="Z520">
            <v>30891.503809523812</v>
          </cell>
        </row>
        <row r="521">
          <cell r="A521">
            <v>30000496</v>
          </cell>
          <cell r="B521" t="str">
            <v>тумбочка на колесиках р-р43*60*58,7</v>
          </cell>
          <cell r="C521" t="str">
            <v>Other</v>
          </cell>
          <cell r="D521" t="str">
            <v>МП</v>
          </cell>
          <cell r="E521">
            <v>38198</v>
          </cell>
          <cell r="H521">
            <v>84</v>
          </cell>
          <cell r="I521">
            <v>1.1904761904761904E-2</v>
          </cell>
          <cell r="J521">
            <v>18937.95</v>
          </cell>
          <cell r="K521">
            <v>1127.2589285714284</v>
          </cell>
          <cell r="L521">
            <v>17810.691071428573</v>
          </cell>
          <cell r="O521">
            <v>2705.4214285714288</v>
          </cell>
          <cell r="Q521">
            <v>18937.95</v>
          </cell>
          <cell r="R521">
            <v>3832.6803571428572</v>
          </cell>
          <cell r="S521">
            <v>15105.269642857143</v>
          </cell>
          <cell r="V521">
            <v>1352.7107142857144</v>
          </cell>
          <cell r="X521">
            <v>18937.95</v>
          </cell>
          <cell r="Y521">
            <v>5185.3910714285721</v>
          </cell>
          <cell r="Z521">
            <v>13752.558928571429</v>
          </cell>
        </row>
        <row r="522">
          <cell r="A522">
            <v>30000497</v>
          </cell>
          <cell r="B522" t="str">
            <v>рабочее место 160*60*72</v>
          </cell>
          <cell r="C522" t="str">
            <v>Other</v>
          </cell>
          <cell r="D522" t="str">
            <v>МП</v>
          </cell>
          <cell r="E522">
            <v>38198</v>
          </cell>
          <cell r="H522">
            <v>84</v>
          </cell>
          <cell r="I522">
            <v>1.1904761904761904E-2</v>
          </cell>
          <cell r="J522">
            <v>32403.91</v>
          </cell>
          <cell r="K522">
            <v>1928.8041666666666</v>
          </cell>
          <cell r="L522">
            <v>30475.105833333335</v>
          </cell>
          <cell r="O522">
            <v>4629.13</v>
          </cell>
          <cell r="Q522">
            <v>32403.91</v>
          </cell>
          <cell r="R522">
            <v>6557.9341666666669</v>
          </cell>
          <cell r="S522">
            <v>25845.975833333334</v>
          </cell>
          <cell r="V522">
            <v>2314.5650000000001</v>
          </cell>
          <cell r="X522">
            <v>32403.91</v>
          </cell>
          <cell r="Y522">
            <v>8872.4991666666665</v>
          </cell>
          <cell r="Z522">
            <v>23531.410833333335</v>
          </cell>
        </row>
        <row r="523">
          <cell r="A523">
            <v>30000498</v>
          </cell>
          <cell r="B523" t="str">
            <v>3-х местный диван 215*80*73</v>
          </cell>
          <cell r="C523" t="str">
            <v>Other</v>
          </cell>
          <cell r="D523" t="str">
            <v>МП</v>
          </cell>
          <cell r="E523">
            <v>38198</v>
          </cell>
          <cell r="H523">
            <v>84</v>
          </cell>
          <cell r="I523">
            <v>1.1904761904761904E-2</v>
          </cell>
          <cell r="J523">
            <v>232537.94</v>
          </cell>
          <cell r="K523">
            <v>13841.544047619047</v>
          </cell>
          <cell r="L523">
            <v>218696.39595238096</v>
          </cell>
          <cell r="O523">
            <v>33219.705714285716</v>
          </cell>
          <cell r="Q523">
            <v>232537.94</v>
          </cell>
          <cell r="R523">
            <v>47061.249761904764</v>
          </cell>
          <cell r="S523">
            <v>185476.69023809524</v>
          </cell>
          <cell r="V523">
            <v>16609.852857142858</v>
          </cell>
          <cell r="X523">
            <v>232537.94</v>
          </cell>
          <cell r="Y523">
            <v>63671.102619047626</v>
          </cell>
          <cell r="Z523">
            <v>168866.83738095238</v>
          </cell>
        </row>
        <row r="524">
          <cell r="A524">
            <v>30000499</v>
          </cell>
          <cell r="B524" t="str">
            <v>кофейный столик 130*65*38</v>
          </cell>
          <cell r="C524" t="str">
            <v>Other</v>
          </cell>
          <cell r="D524" t="str">
            <v>МП</v>
          </cell>
          <cell r="E524">
            <v>38198</v>
          </cell>
          <cell r="H524">
            <v>84</v>
          </cell>
          <cell r="I524">
            <v>1.1904761904761904E-2</v>
          </cell>
          <cell r="J524">
            <v>62238.400000000001</v>
          </cell>
          <cell r="K524">
            <v>3704.6666666666665</v>
          </cell>
          <cell r="L524">
            <v>58533.733333333337</v>
          </cell>
          <cell r="O524">
            <v>8891.2000000000007</v>
          </cell>
          <cell r="Q524">
            <v>62238.400000000001</v>
          </cell>
          <cell r="R524">
            <v>12595.866666666667</v>
          </cell>
          <cell r="S524">
            <v>49642.533333333333</v>
          </cell>
          <cell r="V524">
            <v>4445.6000000000004</v>
          </cell>
          <cell r="X524">
            <v>62238.400000000001</v>
          </cell>
          <cell r="Y524">
            <v>17041.466666666667</v>
          </cell>
          <cell r="Z524">
            <v>45196.933333333334</v>
          </cell>
        </row>
        <row r="525">
          <cell r="A525">
            <v>30000500</v>
          </cell>
          <cell r="B525" t="str">
            <v>кресло кожа WALTER KLON FOSTER 80*80*73</v>
          </cell>
          <cell r="C525" t="str">
            <v>Other</v>
          </cell>
          <cell r="D525" t="str">
            <v>МП</v>
          </cell>
          <cell r="E525">
            <v>38198</v>
          </cell>
          <cell r="H525">
            <v>84</v>
          </cell>
          <cell r="I525">
            <v>1.1904761904761904E-2</v>
          </cell>
          <cell r="J525">
            <v>137514.63</v>
          </cell>
          <cell r="K525">
            <v>8185.3946428571426</v>
          </cell>
          <cell r="L525">
            <v>129329.23535714287</v>
          </cell>
          <cell r="O525">
            <v>19644.947142857141</v>
          </cell>
          <cell r="Q525">
            <v>137514.63</v>
          </cell>
          <cell r="R525">
            <v>27830.341785714285</v>
          </cell>
          <cell r="S525">
            <v>109684.28821428571</v>
          </cell>
          <cell r="V525">
            <v>9822.4735714285707</v>
          </cell>
          <cell r="X525">
            <v>137514.63</v>
          </cell>
          <cell r="Y525">
            <v>37652.815357142856</v>
          </cell>
          <cell r="Z525">
            <v>99861.814642857149</v>
          </cell>
        </row>
        <row r="526">
          <cell r="A526">
            <v>30000501</v>
          </cell>
          <cell r="B526" t="str">
            <v>полка настольная 76,5см матовое стекло</v>
          </cell>
          <cell r="C526" t="str">
            <v>Other</v>
          </cell>
          <cell r="D526" t="str">
            <v>МП</v>
          </cell>
          <cell r="E526">
            <v>38198</v>
          </cell>
          <cell r="H526">
            <v>84</v>
          </cell>
          <cell r="I526">
            <v>1.1904761904761904E-2</v>
          </cell>
          <cell r="J526">
            <v>12153.02</v>
          </cell>
          <cell r="K526">
            <v>723.39404761904757</v>
          </cell>
          <cell r="L526">
            <v>11429.625952380953</v>
          </cell>
          <cell r="O526">
            <v>1736.1457142857143</v>
          </cell>
          <cell r="Q526">
            <v>12153.02</v>
          </cell>
          <cell r="R526">
            <v>2459.5397619047617</v>
          </cell>
          <cell r="S526">
            <v>9693.4802380952387</v>
          </cell>
          <cell r="V526">
            <v>868.07285714285717</v>
          </cell>
          <cell r="X526">
            <v>12153.02</v>
          </cell>
          <cell r="Y526">
            <v>3327.6126190476189</v>
          </cell>
          <cell r="Z526">
            <v>8825.4073809523816</v>
          </cell>
        </row>
        <row r="527">
          <cell r="A527">
            <v>30000502</v>
          </cell>
          <cell r="B527" t="str">
            <v>полка настольная 76,5см матовое стекло</v>
          </cell>
          <cell r="C527" t="str">
            <v>Other</v>
          </cell>
          <cell r="D527" t="str">
            <v>МП</v>
          </cell>
          <cell r="E527">
            <v>38198</v>
          </cell>
          <cell r="H527">
            <v>84</v>
          </cell>
          <cell r="I527">
            <v>1.1904761904761904E-2</v>
          </cell>
          <cell r="J527">
            <v>12153.02</v>
          </cell>
          <cell r="K527">
            <v>723.39404761904757</v>
          </cell>
          <cell r="L527">
            <v>11429.625952380953</v>
          </cell>
          <cell r="O527">
            <v>1736.1457142857143</v>
          </cell>
          <cell r="Q527">
            <v>12153.02</v>
          </cell>
          <cell r="R527">
            <v>2459.5397619047617</v>
          </cell>
          <cell r="S527">
            <v>9693.4802380952387</v>
          </cell>
          <cell r="V527">
            <v>868.07285714285717</v>
          </cell>
          <cell r="X527">
            <v>12153.02</v>
          </cell>
          <cell r="Y527">
            <v>3327.6126190476189</v>
          </cell>
          <cell r="Z527">
            <v>8825.4073809523816</v>
          </cell>
        </row>
        <row r="528">
          <cell r="A528">
            <v>30000503</v>
          </cell>
          <cell r="B528" t="str">
            <v>стул для посетителей с подлокотниками</v>
          </cell>
          <cell r="C528" t="str">
            <v>Other</v>
          </cell>
          <cell r="D528" t="str">
            <v>МП</v>
          </cell>
          <cell r="E528">
            <v>38198</v>
          </cell>
          <cell r="H528">
            <v>84</v>
          </cell>
          <cell r="I528">
            <v>1.1904761904761904E-2</v>
          </cell>
          <cell r="J528">
            <v>110669.78</v>
          </cell>
          <cell r="K528">
            <v>6587.486904761904</v>
          </cell>
          <cell r="L528">
            <v>104082.2930952381</v>
          </cell>
          <cell r="O528">
            <v>15809.968571428573</v>
          </cell>
          <cell r="Q528">
            <v>110669.78</v>
          </cell>
          <cell r="R528">
            <v>22397.455476190476</v>
          </cell>
          <cell r="S528">
            <v>88272.324523809526</v>
          </cell>
          <cell r="V528">
            <v>7904.9842857142867</v>
          </cell>
          <cell r="X528">
            <v>110669.78</v>
          </cell>
          <cell r="Y528">
            <v>30302.439761904763</v>
          </cell>
          <cell r="Z528">
            <v>80367.340238095232</v>
          </cell>
        </row>
        <row r="529">
          <cell r="A529">
            <v>30000504</v>
          </cell>
          <cell r="B529" t="str">
            <v>стул для посетителей с подлокотниками</v>
          </cell>
          <cell r="C529" t="str">
            <v>Other</v>
          </cell>
          <cell r="D529" t="str">
            <v>МП</v>
          </cell>
          <cell r="E529">
            <v>38198</v>
          </cell>
          <cell r="H529">
            <v>84</v>
          </cell>
          <cell r="I529">
            <v>1.1904761904761904E-2</v>
          </cell>
          <cell r="J529">
            <v>110669.78</v>
          </cell>
          <cell r="K529">
            <v>6587.486904761904</v>
          </cell>
          <cell r="L529">
            <v>104082.2930952381</v>
          </cell>
          <cell r="O529">
            <v>15809.968571428573</v>
          </cell>
          <cell r="Q529">
            <v>110669.78</v>
          </cell>
          <cell r="R529">
            <v>22397.455476190476</v>
          </cell>
          <cell r="S529">
            <v>88272.324523809526</v>
          </cell>
          <cell r="V529">
            <v>7904.9842857142867</v>
          </cell>
          <cell r="X529">
            <v>110669.78</v>
          </cell>
          <cell r="Y529">
            <v>30302.439761904763</v>
          </cell>
          <cell r="Z529">
            <v>80367.340238095232</v>
          </cell>
        </row>
        <row r="530">
          <cell r="A530">
            <v>30000505</v>
          </cell>
          <cell r="B530" t="str">
            <v>стул для посетителей с подлокотниками</v>
          </cell>
          <cell r="C530" t="str">
            <v>Other</v>
          </cell>
          <cell r="D530" t="str">
            <v>МП</v>
          </cell>
          <cell r="E530">
            <v>38198</v>
          </cell>
          <cell r="H530">
            <v>84</v>
          </cell>
          <cell r="I530">
            <v>1.1904761904761904E-2</v>
          </cell>
          <cell r="J530">
            <v>110669.78</v>
          </cell>
          <cell r="K530">
            <v>6587.486904761904</v>
          </cell>
          <cell r="L530">
            <v>104082.2930952381</v>
          </cell>
          <cell r="O530">
            <v>15809.968571428573</v>
          </cell>
          <cell r="Q530">
            <v>110669.78</v>
          </cell>
          <cell r="R530">
            <v>22397.455476190476</v>
          </cell>
          <cell r="S530">
            <v>88272.324523809526</v>
          </cell>
          <cell r="V530">
            <v>7904.9842857142867</v>
          </cell>
          <cell r="X530">
            <v>110669.78</v>
          </cell>
          <cell r="Y530">
            <v>30302.439761904763</v>
          </cell>
          <cell r="Z530">
            <v>80367.340238095232</v>
          </cell>
        </row>
        <row r="531">
          <cell r="A531">
            <v>30000506</v>
          </cell>
          <cell r="B531" t="str">
            <v>стул для посетителей с подлокотниками</v>
          </cell>
          <cell r="C531" t="str">
            <v>Other</v>
          </cell>
          <cell r="D531" t="str">
            <v>МП</v>
          </cell>
          <cell r="E531">
            <v>38198</v>
          </cell>
          <cell r="H531">
            <v>84</v>
          </cell>
          <cell r="I531">
            <v>1.1904761904761904E-2</v>
          </cell>
          <cell r="J531">
            <v>110669.78</v>
          </cell>
          <cell r="K531">
            <v>6587.486904761904</v>
          </cell>
          <cell r="L531">
            <v>104082.2930952381</v>
          </cell>
          <cell r="O531">
            <v>15809.968571428573</v>
          </cell>
          <cell r="Q531">
            <v>110669.78</v>
          </cell>
          <cell r="R531">
            <v>22397.455476190476</v>
          </cell>
          <cell r="S531">
            <v>88272.324523809526</v>
          </cell>
          <cell r="V531">
            <v>7904.9842857142867</v>
          </cell>
          <cell r="X531">
            <v>110669.78</v>
          </cell>
          <cell r="Y531">
            <v>30302.439761904763</v>
          </cell>
          <cell r="Z531">
            <v>80367.340238095232</v>
          </cell>
        </row>
        <row r="532">
          <cell r="A532">
            <v>30000507</v>
          </cell>
          <cell r="B532" t="str">
            <v>стул для посетителей с подлокотниками</v>
          </cell>
          <cell r="C532" t="str">
            <v>Other</v>
          </cell>
          <cell r="D532" t="str">
            <v>МП</v>
          </cell>
          <cell r="E532">
            <v>38198</v>
          </cell>
          <cell r="H532">
            <v>84</v>
          </cell>
          <cell r="I532">
            <v>1.1904761904761904E-2</v>
          </cell>
          <cell r="J532">
            <v>110669.78</v>
          </cell>
          <cell r="K532">
            <v>6587.486904761904</v>
          </cell>
          <cell r="L532">
            <v>104082.2930952381</v>
          </cell>
          <cell r="O532">
            <v>15809.968571428573</v>
          </cell>
          <cell r="Q532">
            <v>110669.78</v>
          </cell>
          <cell r="R532">
            <v>22397.455476190476</v>
          </cell>
          <cell r="S532">
            <v>88272.324523809526</v>
          </cell>
          <cell r="V532">
            <v>7904.9842857142867</v>
          </cell>
          <cell r="X532">
            <v>110669.78</v>
          </cell>
          <cell r="Y532">
            <v>30302.439761904763</v>
          </cell>
          <cell r="Z532">
            <v>80367.340238095232</v>
          </cell>
        </row>
        <row r="533">
          <cell r="A533">
            <v>30000508</v>
          </cell>
          <cell r="B533" t="str">
            <v>кресло для руководителя с подлокотниками</v>
          </cell>
          <cell r="C533" t="str">
            <v>Other</v>
          </cell>
          <cell r="D533" t="str">
            <v>МП</v>
          </cell>
          <cell r="E533">
            <v>38198</v>
          </cell>
          <cell r="H533">
            <v>84</v>
          </cell>
          <cell r="I533">
            <v>1.1904761904761904E-2</v>
          </cell>
          <cell r="J533">
            <v>118101.99</v>
          </cell>
          <cell r="K533">
            <v>7029.8803571428571</v>
          </cell>
          <cell r="L533">
            <v>111072.10964285715</v>
          </cell>
          <cell r="O533">
            <v>16871.712857142858</v>
          </cell>
          <cell r="Q533">
            <v>118101.99</v>
          </cell>
          <cell r="R533">
            <v>23901.593214285716</v>
          </cell>
          <cell r="S533">
            <v>94200.396785714285</v>
          </cell>
          <cell r="V533">
            <v>8435.8564285714292</v>
          </cell>
          <cell r="X533">
            <v>118101.99</v>
          </cell>
          <cell r="Y533">
            <v>32337.449642857144</v>
          </cell>
          <cell r="Z533">
            <v>85764.540357142861</v>
          </cell>
        </row>
        <row r="534">
          <cell r="A534">
            <v>30000509</v>
          </cell>
          <cell r="B534" t="str">
            <v>кресло для руководителя</v>
          </cell>
          <cell r="C534" t="str">
            <v>Other</v>
          </cell>
          <cell r="D534" t="str">
            <v>МП</v>
          </cell>
          <cell r="E534">
            <v>38198</v>
          </cell>
          <cell r="H534">
            <v>84</v>
          </cell>
          <cell r="I534">
            <v>1.1904761904761904E-2</v>
          </cell>
          <cell r="J534">
            <v>118101.99</v>
          </cell>
          <cell r="K534">
            <v>7029.8803571428571</v>
          </cell>
          <cell r="L534">
            <v>111072.10964285715</v>
          </cell>
          <cell r="O534">
            <v>16871.712857142858</v>
          </cell>
          <cell r="Q534">
            <v>118101.99</v>
          </cell>
          <cell r="R534">
            <v>23901.593214285716</v>
          </cell>
          <cell r="S534">
            <v>94200.396785714285</v>
          </cell>
          <cell r="V534">
            <v>8435.8564285714292</v>
          </cell>
          <cell r="X534">
            <v>118101.99</v>
          </cell>
          <cell r="Y534">
            <v>32337.449642857144</v>
          </cell>
          <cell r="Z534">
            <v>85764.540357142861</v>
          </cell>
        </row>
        <row r="535">
          <cell r="A535">
            <v>30000510</v>
          </cell>
          <cell r="B535" t="str">
            <v>кресло для руководителя с подлокотниками</v>
          </cell>
          <cell r="C535" t="str">
            <v>Other</v>
          </cell>
          <cell r="D535" t="str">
            <v>МП</v>
          </cell>
          <cell r="E535">
            <v>38198</v>
          </cell>
          <cell r="H535">
            <v>84</v>
          </cell>
          <cell r="I535">
            <v>1.1904761904761904E-2</v>
          </cell>
          <cell r="J535">
            <v>118102</v>
          </cell>
          <cell r="K535">
            <v>7029.8809523809523</v>
          </cell>
          <cell r="L535">
            <v>111072.11904761905</v>
          </cell>
          <cell r="O535">
            <v>16871.714285714283</v>
          </cell>
          <cell r="Q535">
            <v>118102</v>
          </cell>
          <cell r="R535">
            <v>23901.595238095237</v>
          </cell>
          <cell r="S535">
            <v>94200.404761904763</v>
          </cell>
          <cell r="V535">
            <v>8435.8571428571413</v>
          </cell>
          <cell r="X535">
            <v>118102</v>
          </cell>
          <cell r="Y535">
            <v>32337.452380952378</v>
          </cell>
          <cell r="Z535">
            <v>85764.547619047618</v>
          </cell>
        </row>
        <row r="536">
          <cell r="A536">
            <v>30000511</v>
          </cell>
          <cell r="B536" t="str">
            <v>тумбочка на колесиках 43*60*58,7 с отделом для канц.тов.</v>
          </cell>
          <cell r="C536" t="str">
            <v>Other</v>
          </cell>
          <cell r="D536" t="str">
            <v>МП</v>
          </cell>
          <cell r="E536">
            <v>38198</v>
          </cell>
          <cell r="H536">
            <v>84</v>
          </cell>
          <cell r="I536">
            <v>1.1904761904761904E-2</v>
          </cell>
          <cell r="J536">
            <v>30931.59</v>
          </cell>
          <cell r="K536">
            <v>1841.1660714285713</v>
          </cell>
          <cell r="L536">
            <v>29090.423928571428</v>
          </cell>
          <cell r="O536">
            <v>4418.7985714285714</v>
          </cell>
          <cell r="Q536">
            <v>30931.59</v>
          </cell>
          <cell r="R536">
            <v>6259.9646428571432</v>
          </cell>
          <cell r="S536">
            <v>24671.625357142857</v>
          </cell>
          <cell r="V536">
            <v>2209.3992857142857</v>
          </cell>
          <cell r="X536">
            <v>30931.59</v>
          </cell>
          <cell r="Y536">
            <v>8469.3639285714289</v>
          </cell>
          <cell r="Z536">
            <v>22462.226071428573</v>
          </cell>
        </row>
        <row r="537">
          <cell r="A537">
            <v>30000512</v>
          </cell>
          <cell r="B537" t="str">
            <v>тумбочка на колесиках 43*60*58,7 с отделом для канц.тов.</v>
          </cell>
          <cell r="C537" t="str">
            <v>Other</v>
          </cell>
          <cell r="D537" t="str">
            <v>МП</v>
          </cell>
          <cell r="E537">
            <v>38198</v>
          </cell>
          <cell r="H537">
            <v>84</v>
          </cell>
          <cell r="I537">
            <v>1.1904761904761904E-2</v>
          </cell>
          <cell r="J537">
            <v>30931.59</v>
          </cell>
          <cell r="K537">
            <v>1841.1660714285713</v>
          </cell>
          <cell r="L537">
            <v>29090.423928571428</v>
          </cell>
          <cell r="O537">
            <v>4418.7985714285714</v>
          </cell>
          <cell r="Q537">
            <v>30931.59</v>
          </cell>
          <cell r="R537">
            <v>6259.9646428571432</v>
          </cell>
          <cell r="S537">
            <v>24671.625357142857</v>
          </cell>
          <cell r="V537">
            <v>2209.3992857142857</v>
          </cell>
          <cell r="X537">
            <v>30931.59</v>
          </cell>
          <cell r="Y537">
            <v>8469.3639285714289</v>
          </cell>
          <cell r="Z537">
            <v>22462.226071428573</v>
          </cell>
        </row>
        <row r="538">
          <cell r="A538">
            <v>30000513</v>
          </cell>
          <cell r="B538" t="str">
            <v>шкаф с распахнутыми дверцами 80*60*71,7</v>
          </cell>
          <cell r="C538" t="str">
            <v>Other</v>
          </cell>
          <cell r="D538" t="str">
            <v>МП</v>
          </cell>
          <cell r="E538">
            <v>38198</v>
          </cell>
          <cell r="H538">
            <v>84</v>
          </cell>
          <cell r="I538">
            <v>1.1904761904761904E-2</v>
          </cell>
          <cell r="J538">
            <v>23458.46</v>
          </cell>
          <cell r="K538">
            <v>1396.3369047619046</v>
          </cell>
          <cell r="L538">
            <v>22062.123095238094</v>
          </cell>
          <cell r="O538">
            <v>3351.2085714285713</v>
          </cell>
          <cell r="Q538">
            <v>23458.46</v>
          </cell>
          <cell r="R538">
            <v>4747.5454761904757</v>
          </cell>
          <cell r="S538">
            <v>18710.914523809523</v>
          </cell>
          <cell r="V538">
            <v>1675.6042857142857</v>
          </cell>
          <cell r="X538">
            <v>23458.46</v>
          </cell>
          <cell r="Y538">
            <v>6423.1497619047614</v>
          </cell>
          <cell r="Z538">
            <v>17035.310238095237</v>
          </cell>
        </row>
        <row r="539">
          <cell r="A539">
            <v>30000514</v>
          </cell>
          <cell r="B539" t="str">
            <v>кресло с подлокотниками</v>
          </cell>
          <cell r="C539" t="str">
            <v>Other</v>
          </cell>
          <cell r="D539" t="str">
            <v>МП</v>
          </cell>
          <cell r="E539">
            <v>38198</v>
          </cell>
          <cell r="H539">
            <v>84</v>
          </cell>
          <cell r="I539">
            <v>1.1904761904761904E-2</v>
          </cell>
          <cell r="J539">
            <v>42539.13</v>
          </cell>
          <cell r="K539">
            <v>2532.091071428571</v>
          </cell>
          <cell r="L539">
            <v>40007.038928571426</v>
          </cell>
          <cell r="O539">
            <v>6077.0185714285708</v>
          </cell>
          <cell r="Q539">
            <v>42539.13</v>
          </cell>
          <cell r="R539">
            <v>8609.1096428571418</v>
          </cell>
          <cell r="S539">
            <v>33930.020357142857</v>
          </cell>
          <cell r="V539">
            <v>3038.5092857142854</v>
          </cell>
          <cell r="X539">
            <v>42539.13</v>
          </cell>
          <cell r="Y539">
            <v>11647.618928571428</v>
          </cell>
          <cell r="Z539">
            <v>30891.511071428569</v>
          </cell>
        </row>
        <row r="540">
          <cell r="A540">
            <v>30000515</v>
          </cell>
          <cell r="B540" t="str">
            <v>тумбочка на колесиках р-р43*60*58,7</v>
          </cell>
          <cell r="C540" t="str">
            <v>Other</v>
          </cell>
          <cell r="D540" t="str">
            <v>МП</v>
          </cell>
          <cell r="E540">
            <v>38198</v>
          </cell>
          <cell r="H540">
            <v>84</v>
          </cell>
          <cell r="I540">
            <v>1.1904761904761904E-2</v>
          </cell>
          <cell r="J540">
            <v>18937.96</v>
          </cell>
          <cell r="K540">
            <v>1127.2595238095237</v>
          </cell>
          <cell r="L540">
            <v>17810.700476190475</v>
          </cell>
          <cell r="O540">
            <v>2705.4228571428571</v>
          </cell>
          <cell r="Q540">
            <v>18937.96</v>
          </cell>
          <cell r="R540">
            <v>3832.6823809523808</v>
          </cell>
          <cell r="S540">
            <v>15105.277619047618</v>
          </cell>
          <cell r="V540">
            <v>1352.7114285714285</v>
          </cell>
          <cell r="X540">
            <v>18937.96</v>
          </cell>
          <cell r="Y540">
            <v>5185.3938095238091</v>
          </cell>
          <cell r="Z540">
            <v>13752.566190476191</v>
          </cell>
        </row>
        <row r="541">
          <cell r="A541">
            <v>30000516</v>
          </cell>
          <cell r="B541" t="str">
            <v>тумбочка на колесиках 43*60*58,7 с отделом для канц.тов.</v>
          </cell>
          <cell r="C541" t="str">
            <v>Other</v>
          </cell>
          <cell r="D541" t="str">
            <v>МП</v>
          </cell>
          <cell r="E541">
            <v>38198</v>
          </cell>
          <cell r="H541">
            <v>84</v>
          </cell>
          <cell r="I541">
            <v>1.1904761904761904E-2</v>
          </cell>
          <cell r="J541">
            <v>30931.59</v>
          </cell>
          <cell r="K541">
            <v>1841.1660714285713</v>
          </cell>
          <cell r="L541">
            <v>29090.423928571428</v>
          </cell>
          <cell r="O541">
            <v>4418.7985714285714</v>
          </cell>
          <cell r="Q541">
            <v>30931.59</v>
          </cell>
          <cell r="R541">
            <v>6259.9646428571432</v>
          </cell>
          <cell r="S541">
            <v>24671.625357142857</v>
          </cell>
          <cell r="V541">
            <v>2209.3992857142857</v>
          </cell>
          <cell r="X541">
            <v>30931.59</v>
          </cell>
          <cell r="Y541">
            <v>8469.3639285714289</v>
          </cell>
          <cell r="Z541">
            <v>22462.226071428573</v>
          </cell>
        </row>
        <row r="542">
          <cell r="A542">
            <v>30000517</v>
          </cell>
          <cell r="B542" t="str">
            <v>высокий стол 80*102см</v>
          </cell>
          <cell r="C542" t="str">
            <v>Other</v>
          </cell>
          <cell r="D542" t="str">
            <v>МП</v>
          </cell>
          <cell r="E542">
            <v>38198</v>
          </cell>
          <cell r="H542">
            <v>84</v>
          </cell>
          <cell r="I542">
            <v>1.1904761904761904E-2</v>
          </cell>
          <cell r="J542">
            <v>19588.36</v>
          </cell>
          <cell r="K542">
            <v>1165.9738095238095</v>
          </cell>
          <cell r="L542">
            <v>18422.386190476191</v>
          </cell>
          <cell r="O542">
            <v>2798.3371428571431</v>
          </cell>
          <cell r="Q542">
            <v>19588.36</v>
          </cell>
          <cell r="R542">
            <v>3964.3109523809526</v>
          </cell>
          <cell r="S542">
            <v>15624.049047619048</v>
          </cell>
          <cell r="V542">
            <v>1399.1685714285716</v>
          </cell>
          <cell r="X542">
            <v>19588.36</v>
          </cell>
          <cell r="Y542">
            <v>5363.4795238095239</v>
          </cell>
          <cell r="Z542">
            <v>14224.880476190476</v>
          </cell>
        </row>
        <row r="543">
          <cell r="A543">
            <v>30000518</v>
          </cell>
          <cell r="B543" t="str">
            <v>шкаф с раздвинутыми дверцами 120*45*80,7</v>
          </cell>
          <cell r="C543" t="str">
            <v>Other</v>
          </cell>
          <cell r="D543" t="str">
            <v>МП</v>
          </cell>
          <cell r="E543">
            <v>38199</v>
          </cell>
          <cell r="H543">
            <v>84</v>
          </cell>
          <cell r="I543">
            <v>1.1904761904761904E-2</v>
          </cell>
          <cell r="J543">
            <v>14893.02</v>
          </cell>
          <cell r="K543">
            <v>886.48928571428564</v>
          </cell>
          <cell r="L543">
            <v>14006.530714285715</v>
          </cell>
          <cell r="O543">
            <v>2127.5742857142859</v>
          </cell>
          <cell r="Q543">
            <v>14893.02</v>
          </cell>
          <cell r="R543">
            <v>3014.0635714285718</v>
          </cell>
          <cell r="S543">
            <v>11878.95642857143</v>
          </cell>
          <cell r="V543">
            <v>1063.787142857143</v>
          </cell>
          <cell r="X543">
            <v>14893.02</v>
          </cell>
          <cell r="Y543">
            <v>4077.8507142857147</v>
          </cell>
          <cell r="Z543">
            <v>10815.169285714286</v>
          </cell>
        </row>
        <row r="544">
          <cell r="A544">
            <v>30000519</v>
          </cell>
          <cell r="B544" t="str">
            <v>шкаф канцелярский с тонированными дверками</v>
          </cell>
          <cell r="C544" t="str">
            <v>Other</v>
          </cell>
          <cell r="D544" t="str">
            <v>МП</v>
          </cell>
          <cell r="E544">
            <v>38230</v>
          </cell>
          <cell r="H544">
            <v>84</v>
          </cell>
          <cell r="I544">
            <v>1.1904761904761904E-2</v>
          </cell>
          <cell r="J544">
            <v>12006</v>
          </cell>
          <cell r="K544">
            <v>571.71428571428567</v>
          </cell>
          <cell r="L544">
            <v>11434.285714285714</v>
          </cell>
          <cell r="O544">
            <v>1715.1428571428569</v>
          </cell>
          <cell r="Q544">
            <v>12006</v>
          </cell>
          <cell r="R544">
            <v>2286.8571428571427</v>
          </cell>
          <cell r="S544">
            <v>9719.1428571428569</v>
          </cell>
          <cell r="V544">
            <v>857.57142857142844</v>
          </cell>
          <cell r="X544">
            <v>12006</v>
          </cell>
          <cell r="Y544">
            <v>3144.4285714285711</v>
          </cell>
          <cell r="Z544">
            <v>8861.5714285714294</v>
          </cell>
        </row>
        <row r="545">
          <cell r="A545">
            <v>30000520</v>
          </cell>
          <cell r="B545" t="str">
            <v>тумбочка т341</v>
          </cell>
          <cell r="C545" t="str">
            <v>Other</v>
          </cell>
          <cell r="D545" t="str">
            <v>МП</v>
          </cell>
          <cell r="E545">
            <v>38230</v>
          </cell>
          <cell r="H545">
            <v>84</v>
          </cell>
          <cell r="I545">
            <v>1.1904761904761904E-2</v>
          </cell>
          <cell r="J545">
            <v>10074.6</v>
          </cell>
          <cell r="K545">
            <v>479.74285714285713</v>
          </cell>
          <cell r="L545">
            <v>9594.8571428571431</v>
          </cell>
          <cell r="O545">
            <v>1439.2285714285713</v>
          </cell>
          <cell r="Q545">
            <v>10074.6</v>
          </cell>
          <cell r="R545">
            <v>1918.9714285714285</v>
          </cell>
          <cell r="S545">
            <v>8155.6285714285714</v>
          </cell>
          <cell r="V545">
            <v>719.61428571428564</v>
          </cell>
          <cell r="X545">
            <v>10074.6</v>
          </cell>
          <cell r="Y545">
            <v>2638.5857142857139</v>
          </cell>
          <cell r="Z545">
            <v>7436.0142857142864</v>
          </cell>
        </row>
        <row r="546">
          <cell r="A546">
            <v>30000521</v>
          </cell>
          <cell r="B546" t="str">
            <v>ноутбук нр omnibook 6000</v>
          </cell>
          <cell r="C546" t="str">
            <v>P&amp;E</v>
          </cell>
          <cell r="D546" t="str">
            <v>МП</v>
          </cell>
          <cell r="E546">
            <v>38230</v>
          </cell>
          <cell r="H546">
            <v>60</v>
          </cell>
          <cell r="I546">
            <v>1.6666666666666666E-2</v>
          </cell>
          <cell r="J546">
            <v>61660</v>
          </cell>
          <cell r="K546">
            <v>4110.666666666667</v>
          </cell>
          <cell r="L546">
            <v>57549.333333333336</v>
          </cell>
          <cell r="O546">
            <v>12332</v>
          </cell>
          <cell r="Q546">
            <v>61660</v>
          </cell>
          <cell r="R546">
            <v>16442.666666666668</v>
          </cell>
          <cell r="S546">
            <v>45217.333333333328</v>
          </cell>
          <cell r="V546">
            <v>6166</v>
          </cell>
          <cell r="X546">
            <v>61660</v>
          </cell>
          <cell r="Y546">
            <v>22608.666666666668</v>
          </cell>
          <cell r="Z546">
            <v>39051.333333333328</v>
          </cell>
        </row>
        <row r="547">
          <cell r="A547">
            <v>30000522</v>
          </cell>
          <cell r="B547" t="str">
            <v>шкаф канцелярский с тонированными дверками</v>
          </cell>
          <cell r="C547" t="str">
            <v>Other</v>
          </cell>
          <cell r="D547" t="str">
            <v>МП</v>
          </cell>
          <cell r="E547">
            <v>38230</v>
          </cell>
          <cell r="H547">
            <v>84</v>
          </cell>
          <cell r="I547">
            <v>1.1904761904761904E-2</v>
          </cell>
          <cell r="J547">
            <v>12006</v>
          </cell>
          <cell r="K547">
            <v>571.71428571428567</v>
          </cell>
          <cell r="L547">
            <v>11434.285714285714</v>
          </cell>
          <cell r="O547">
            <v>1715.1428571428569</v>
          </cell>
          <cell r="Q547">
            <v>12006</v>
          </cell>
          <cell r="R547">
            <v>2286.8571428571427</v>
          </cell>
          <cell r="S547">
            <v>9719.1428571428569</v>
          </cell>
          <cell r="V547">
            <v>857.57142857142844</v>
          </cell>
          <cell r="X547">
            <v>12006</v>
          </cell>
          <cell r="Y547">
            <v>3144.4285714285711</v>
          </cell>
          <cell r="Z547">
            <v>8861.5714285714294</v>
          </cell>
        </row>
        <row r="548">
          <cell r="A548">
            <v>30000523</v>
          </cell>
          <cell r="B548" t="str">
            <v>тумбочка т341</v>
          </cell>
          <cell r="C548" t="str">
            <v>Other</v>
          </cell>
          <cell r="D548" t="str">
            <v>МП</v>
          </cell>
          <cell r="E548">
            <v>38230</v>
          </cell>
          <cell r="H548">
            <v>84</v>
          </cell>
          <cell r="I548">
            <v>1.1904761904761904E-2</v>
          </cell>
          <cell r="J548">
            <v>10074.6</v>
          </cell>
          <cell r="K548">
            <v>479.74285714285713</v>
          </cell>
          <cell r="L548">
            <v>9594.8571428571431</v>
          </cell>
          <cell r="O548">
            <v>1439.2285714285713</v>
          </cell>
          <cell r="Q548">
            <v>10074.6</v>
          </cell>
          <cell r="R548">
            <v>1918.9714285714285</v>
          </cell>
          <cell r="S548">
            <v>8155.6285714285714</v>
          </cell>
          <cell r="V548">
            <v>719.61428571428564</v>
          </cell>
          <cell r="X548">
            <v>10074.6</v>
          </cell>
          <cell r="Y548">
            <v>2638.5857142857139</v>
          </cell>
          <cell r="Z548">
            <v>7436.0142857142864</v>
          </cell>
        </row>
        <row r="549">
          <cell r="A549">
            <v>30000524</v>
          </cell>
          <cell r="B549" t="str">
            <v>ноутбук нр omnibook 6000</v>
          </cell>
          <cell r="C549" t="str">
            <v>P&amp;E</v>
          </cell>
          <cell r="D549" t="str">
            <v>МП</v>
          </cell>
          <cell r="E549">
            <v>38230</v>
          </cell>
          <cell r="H549">
            <v>60</v>
          </cell>
          <cell r="I549">
            <v>1.6666666666666666E-2</v>
          </cell>
          <cell r="J549">
            <v>61660</v>
          </cell>
          <cell r="K549">
            <v>4110.666666666667</v>
          </cell>
          <cell r="L549">
            <v>57549.333333333336</v>
          </cell>
          <cell r="O549">
            <v>12332</v>
          </cell>
          <cell r="Q549">
            <v>61660</v>
          </cell>
          <cell r="R549">
            <v>16442.666666666668</v>
          </cell>
          <cell r="S549">
            <v>45217.333333333328</v>
          </cell>
          <cell r="V549">
            <v>6166</v>
          </cell>
          <cell r="X549">
            <v>61660</v>
          </cell>
          <cell r="Y549">
            <v>22608.666666666668</v>
          </cell>
          <cell r="Z549">
            <v>39051.333333333328</v>
          </cell>
        </row>
        <row r="550">
          <cell r="A550">
            <v>30000525</v>
          </cell>
          <cell r="B550" t="str">
            <v>ноутбук нр omnibook 6000</v>
          </cell>
          <cell r="C550" t="str">
            <v>P&amp;E</v>
          </cell>
          <cell r="D550" t="str">
            <v>МП</v>
          </cell>
          <cell r="E550">
            <v>38230</v>
          </cell>
          <cell r="H550">
            <v>60</v>
          </cell>
          <cell r="I550">
            <v>1.6666666666666666E-2</v>
          </cell>
          <cell r="J550">
            <v>61660</v>
          </cell>
          <cell r="K550">
            <v>4110.666666666667</v>
          </cell>
          <cell r="L550">
            <v>57549.333333333336</v>
          </cell>
          <cell r="O550">
            <v>12332</v>
          </cell>
          <cell r="Q550">
            <v>61660</v>
          </cell>
          <cell r="R550">
            <v>16442.666666666668</v>
          </cell>
          <cell r="S550">
            <v>45217.333333333328</v>
          </cell>
          <cell r="V550">
            <v>6166</v>
          </cell>
          <cell r="X550">
            <v>61660</v>
          </cell>
          <cell r="Y550">
            <v>22608.666666666668</v>
          </cell>
          <cell r="Z550">
            <v>39051.333333333328</v>
          </cell>
        </row>
        <row r="551">
          <cell r="A551">
            <v>30000526</v>
          </cell>
          <cell r="B551" t="str">
            <v>ноутбук ТОШИБА satellite 3005-С353 С СУМКОЙ</v>
          </cell>
          <cell r="C551" t="str">
            <v>P&amp;E</v>
          </cell>
          <cell r="D551" t="str">
            <v>МП</v>
          </cell>
          <cell r="E551">
            <v>38230</v>
          </cell>
          <cell r="H551">
            <v>60</v>
          </cell>
          <cell r="I551">
            <v>1.6666666666666666E-2</v>
          </cell>
          <cell r="J551">
            <v>52186.67</v>
          </cell>
          <cell r="K551">
            <v>3479.1113333333333</v>
          </cell>
          <cell r="L551">
            <v>48707.558666666664</v>
          </cell>
          <cell r="O551">
            <v>10437.333999999999</v>
          </cell>
          <cell r="Q551">
            <v>52186.67</v>
          </cell>
          <cell r="R551">
            <v>13916.445333333333</v>
          </cell>
          <cell r="S551">
            <v>38270.224666666662</v>
          </cell>
          <cell r="V551">
            <v>5218.6669999999995</v>
          </cell>
          <cell r="X551">
            <v>52186.67</v>
          </cell>
          <cell r="Y551">
            <v>19135.112333333331</v>
          </cell>
          <cell r="Z551">
            <v>33051.557666666668</v>
          </cell>
        </row>
        <row r="552">
          <cell r="A552">
            <v>30000527</v>
          </cell>
          <cell r="B552" t="str">
            <v>РАБОЧЕЕ МЕСТО 160*80*72</v>
          </cell>
          <cell r="C552" t="str">
            <v>Other</v>
          </cell>
          <cell r="D552" t="str">
            <v>МП</v>
          </cell>
          <cell r="E552">
            <v>38230</v>
          </cell>
          <cell r="H552">
            <v>60</v>
          </cell>
          <cell r="I552">
            <v>1.6666666666666666E-2</v>
          </cell>
          <cell r="J552">
            <v>33070.65</v>
          </cell>
          <cell r="K552">
            <v>2204.71</v>
          </cell>
          <cell r="L552">
            <v>30865.94</v>
          </cell>
          <cell r="O552">
            <v>6614.13</v>
          </cell>
          <cell r="Q552">
            <v>33070.65</v>
          </cell>
          <cell r="R552">
            <v>8818.84</v>
          </cell>
          <cell r="S552">
            <v>24251.81</v>
          </cell>
          <cell r="V552">
            <v>3307.0650000000001</v>
          </cell>
          <cell r="X552">
            <v>33070.65</v>
          </cell>
          <cell r="Y552">
            <v>12125.905000000001</v>
          </cell>
          <cell r="Z552">
            <v>20944.745000000003</v>
          </cell>
        </row>
        <row r="553">
          <cell r="A553">
            <v>30000528</v>
          </cell>
          <cell r="B553" t="str">
            <v>КРЕСЛО С ПОДЛОКОТНИКАМИ</v>
          </cell>
          <cell r="C553" t="str">
            <v>Other</v>
          </cell>
          <cell r="D553" t="str">
            <v>МП</v>
          </cell>
          <cell r="E553">
            <v>38230</v>
          </cell>
          <cell r="H553">
            <v>60</v>
          </cell>
          <cell r="I553">
            <v>1.6666666666666666E-2</v>
          </cell>
          <cell r="J553">
            <v>23316.42</v>
          </cell>
          <cell r="K553">
            <v>1554.4279999999999</v>
          </cell>
          <cell r="L553">
            <v>21761.991999999998</v>
          </cell>
          <cell r="O553">
            <v>4663.2839999999997</v>
          </cell>
          <cell r="Q553">
            <v>23316.42</v>
          </cell>
          <cell r="R553">
            <v>6217.7119999999995</v>
          </cell>
          <cell r="S553">
            <v>17098.707999999999</v>
          </cell>
          <cell r="V553">
            <v>2331.6419999999998</v>
          </cell>
          <cell r="X553">
            <v>23316.42</v>
          </cell>
          <cell r="Y553">
            <v>8549.3539999999994</v>
          </cell>
          <cell r="Z553">
            <v>14767.065999999999</v>
          </cell>
        </row>
        <row r="554">
          <cell r="A554">
            <v>30000529</v>
          </cell>
          <cell r="B554" t="str">
            <v>ТУМБОЧКА НА КОЛЕСИКАХ 43*60*58,7</v>
          </cell>
          <cell r="C554" t="str">
            <v>Other</v>
          </cell>
          <cell r="D554" t="str">
            <v>МП</v>
          </cell>
          <cell r="E554">
            <v>38230</v>
          </cell>
          <cell r="H554">
            <v>60</v>
          </cell>
          <cell r="I554">
            <v>1.6666666666666666E-2</v>
          </cell>
          <cell r="J554">
            <v>18938.62</v>
          </cell>
          <cell r="K554">
            <v>1262.5746666666666</v>
          </cell>
          <cell r="L554">
            <v>17676.045333333332</v>
          </cell>
          <cell r="O554">
            <v>3787.7240000000002</v>
          </cell>
          <cell r="Q554">
            <v>18938.62</v>
          </cell>
          <cell r="R554">
            <v>5050.2986666666666</v>
          </cell>
          <cell r="S554">
            <v>13888.321333333333</v>
          </cell>
          <cell r="V554">
            <v>1893.8620000000001</v>
          </cell>
          <cell r="X554">
            <v>18938.62</v>
          </cell>
          <cell r="Y554">
            <v>6944.1606666666667</v>
          </cell>
          <cell r="Z554">
            <v>11994.459333333332</v>
          </cell>
        </row>
        <row r="555">
          <cell r="A555">
            <v>30000530</v>
          </cell>
          <cell r="B555" t="str">
            <v>ШКАФ КАНЦЕЛЯРСКИЙ С ПРОЗРАЧНЫМИ ДВЕРКАМИ</v>
          </cell>
          <cell r="C555" t="str">
            <v>Other</v>
          </cell>
          <cell r="D555" t="str">
            <v>МП</v>
          </cell>
          <cell r="E555">
            <v>38230</v>
          </cell>
          <cell r="H555">
            <v>84</v>
          </cell>
          <cell r="I555">
            <v>1.1904761904761904E-2</v>
          </cell>
          <cell r="J555">
            <v>10753.2</v>
          </cell>
          <cell r="K555">
            <v>512.05714285714282</v>
          </cell>
          <cell r="L555">
            <v>10241.142857142859</v>
          </cell>
          <cell r="O555">
            <v>1536.1714285714288</v>
          </cell>
          <cell r="Q555">
            <v>10753.2</v>
          </cell>
          <cell r="R555">
            <v>2048.2285714285717</v>
          </cell>
          <cell r="S555">
            <v>8704.971428571429</v>
          </cell>
          <cell r="V555">
            <v>768.0857142857144</v>
          </cell>
          <cell r="X555">
            <v>10753.2</v>
          </cell>
          <cell r="Y555">
            <v>2816.3142857142861</v>
          </cell>
          <cell r="Z555">
            <v>7936.8857142857141</v>
          </cell>
        </row>
        <row r="556">
          <cell r="A556">
            <v>30000531</v>
          </cell>
          <cell r="B556" t="str">
            <v>СТОЛ Т101 вт.ч держатель для процессора.перегородка для стола</v>
          </cell>
          <cell r="C556" t="str">
            <v>Other</v>
          </cell>
          <cell r="D556" t="str">
            <v>МП</v>
          </cell>
          <cell r="E556">
            <v>38230</v>
          </cell>
          <cell r="H556">
            <v>84</v>
          </cell>
          <cell r="I556">
            <v>1.1904761904761904E-2</v>
          </cell>
          <cell r="J556">
            <v>12319.2</v>
          </cell>
          <cell r="K556">
            <v>586.62857142857138</v>
          </cell>
          <cell r="L556">
            <v>11732.571428571429</v>
          </cell>
          <cell r="O556">
            <v>1759.8857142857146</v>
          </cell>
          <cell r="Q556">
            <v>12319.2</v>
          </cell>
          <cell r="R556">
            <v>2346.514285714286</v>
          </cell>
          <cell r="S556">
            <v>9972.6857142857152</v>
          </cell>
          <cell r="V556">
            <v>879.94285714285729</v>
          </cell>
          <cell r="X556">
            <v>12319.2</v>
          </cell>
          <cell r="Y556">
            <v>3226.4571428571435</v>
          </cell>
          <cell r="Z556">
            <v>9092.7428571428572</v>
          </cell>
        </row>
        <row r="557">
          <cell r="A557">
            <v>30000532</v>
          </cell>
          <cell r="B557" t="str">
            <v>СТОЛ 100</v>
          </cell>
          <cell r="C557" t="str">
            <v>Other</v>
          </cell>
          <cell r="D557" t="str">
            <v>МП</v>
          </cell>
          <cell r="E557">
            <v>38230</v>
          </cell>
          <cell r="H557">
            <v>84</v>
          </cell>
          <cell r="I557">
            <v>1.1904761904761904E-2</v>
          </cell>
          <cell r="J557">
            <v>13519.8</v>
          </cell>
          <cell r="K557">
            <v>643.79999999999995</v>
          </cell>
          <cell r="L557">
            <v>12876</v>
          </cell>
          <cell r="O557">
            <v>1931.3999999999999</v>
          </cell>
          <cell r="Q557">
            <v>13519.8</v>
          </cell>
          <cell r="R557">
            <v>2575.1999999999998</v>
          </cell>
          <cell r="S557">
            <v>10944.599999999999</v>
          </cell>
          <cell r="V557">
            <v>965.69999999999993</v>
          </cell>
          <cell r="X557">
            <v>13519.8</v>
          </cell>
          <cell r="Y557">
            <v>3540.8999999999996</v>
          </cell>
          <cell r="Z557">
            <v>9978.9</v>
          </cell>
        </row>
        <row r="558">
          <cell r="A558">
            <v>30000533</v>
          </cell>
          <cell r="B558" t="str">
            <v>ВЫСТАВОЧНЫЙ СТЕНД</v>
          </cell>
          <cell r="C558" t="str">
            <v>Other</v>
          </cell>
          <cell r="D558" t="str">
            <v>МП</v>
          </cell>
          <cell r="E558">
            <v>38230</v>
          </cell>
          <cell r="H558">
            <v>84</v>
          </cell>
          <cell r="I558">
            <v>1.1904761904761904E-2</v>
          </cell>
          <cell r="J558">
            <v>249562.72</v>
          </cell>
          <cell r="K558">
            <v>11883.939047619047</v>
          </cell>
          <cell r="L558">
            <v>237678.78095238094</v>
          </cell>
          <cell r="O558">
            <v>35651.817142857144</v>
          </cell>
          <cell r="Q558">
            <v>249562.72</v>
          </cell>
          <cell r="R558">
            <v>47535.75619047619</v>
          </cell>
          <cell r="S558">
            <v>202026.96380952382</v>
          </cell>
          <cell r="V558">
            <v>17825.908571428572</v>
          </cell>
          <cell r="X558">
            <v>249562.72</v>
          </cell>
          <cell r="Y558">
            <v>65361.664761904758</v>
          </cell>
          <cell r="Z558">
            <v>184201.05523809523</v>
          </cell>
        </row>
        <row r="559">
          <cell r="A559">
            <v>30000534</v>
          </cell>
          <cell r="B559" t="str">
            <v>КОМПЛЕКТ МЯГКОЙ МЕБЕЛИ</v>
          </cell>
          <cell r="C559" t="str">
            <v>Other</v>
          </cell>
          <cell r="D559" t="str">
            <v>МП</v>
          </cell>
          <cell r="E559">
            <v>38230</v>
          </cell>
          <cell r="H559">
            <v>84</v>
          </cell>
          <cell r="I559">
            <v>1.1904761904761904E-2</v>
          </cell>
          <cell r="J559">
            <v>103187.5</v>
          </cell>
          <cell r="K559">
            <v>4913.6904761904761</v>
          </cell>
          <cell r="L559">
            <v>98273.809523809527</v>
          </cell>
          <cell r="O559">
            <v>14741.071428571428</v>
          </cell>
          <cell r="Q559">
            <v>103187.5</v>
          </cell>
          <cell r="R559">
            <v>19654.761904761905</v>
          </cell>
          <cell r="S559">
            <v>83532.738095238092</v>
          </cell>
          <cell r="V559">
            <v>7370.5357142857138</v>
          </cell>
          <cell r="X559">
            <v>103187.5</v>
          </cell>
          <cell r="Y559">
            <v>27025.297619047618</v>
          </cell>
          <cell r="Z559">
            <v>76162.202380952382</v>
          </cell>
        </row>
        <row r="560">
          <cell r="A560">
            <v>30000535</v>
          </cell>
          <cell r="B560" t="str">
            <v>ЖАЛЮЗИ ГОРИЗОНТАЛЬНЫЕ для перегородок R2</v>
          </cell>
          <cell r="C560" t="str">
            <v>Other</v>
          </cell>
          <cell r="D560" t="str">
            <v>МП</v>
          </cell>
          <cell r="E560">
            <v>38230</v>
          </cell>
          <cell r="H560">
            <v>60</v>
          </cell>
          <cell r="I560">
            <v>1.6666666666666666E-2</v>
          </cell>
          <cell r="J560">
            <v>202572.1</v>
          </cell>
          <cell r="K560">
            <v>13504.806666666667</v>
          </cell>
          <cell r="L560">
            <v>189067.29333333333</v>
          </cell>
          <cell r="O560">
            <v>40514.42</v>
          </cell>
          <cell r="Q560">
            <v>202572.1</v>
          </cell>
          <cell r="R560">
            <v>54019.226666666669</v>
          </cell>
          <cell r="S560">
            <v>148552.87333333335</v>
          </cell>
          <cell r="V560">
            <v>20257.21</v>
          </cell>
          <cell r="X560">
            <v>202572.1</v>
          </cell>
          <cell r="Y560">
            <v>74276.436666666676</v>
          </cell>
          <cell r="Z560">
            <v>128295.66333333333</v>
          </cell>
        </row>
        <row r="561">
          <cell r="A561">
            <v>30000536</v>
          </cell>
          <cell r="B561" t="str">
            <v>автомобиль Ауди А6 VINWAUZZZ4F85N017054</v>
          </cell>
          <cell r="C561" t="str">
            <v>Transport</v>
          </cell>
          <cell r="D561" t="str">
            <v>МП</v>
          </cell>
          <cell r="E561">
            <v>38260</v>
          </cell>
          <cell r="H561">
            <v>60</v>
          </cell>
          <cell r="I561">
            <v>1.6666666666666666E-2</v>
          </cell>
          <cell r="J561">
            <v>1629811.97</v>
          </cell>
          <cell r="K561">
            <v>81490.598500000007</v>
          </cell>
          <cell r="L561">
            <v>1548321.3714999999</v>
          </cell>
          <cell r="O561">
            <v>325962.39400000003</v>
          </cell>
          <cell r="Q561">
            <v>1629811.97</v>
          </cell>
          <cell r="R561">
            <v>407452.99250000005</v>
          </cell>
          <cell r="S561">
            <v>1222358.9775</v>
          </cell>
          <cell r="V561">
            <v>162981.19700000001</v>
          </cell>
          <cell r="X561">
            <v>1629811.97</v>
          </cell>
          <cell r="Y561">
            <v>570434.18950000009</v>
          </cell>
          <cell r="Z561">
            <v>1059377.7804999999</v>
          </cell>
        </row>
        <row r="562">
          <cell r="A562">
            <v>30000537</v>
          </cell>
          <cell r="B562" t="str">
            <v>автомобиль Ауди А6 VINWAUZZZ4F45BNO17715</v>
          </cell>
          <cell r="C562" t="str">
            <v>Transport</v>
          </cell>
          <cell r="D562" t="str">
            <v>МП</v>
          </cell>
          <cell r="E562">
            <v>38260</v>
          </cell>
          <cell r="H562">
            <v>60</v>
          </cell>
          <cell r="I562">
            <v>1.6666666666666666E-2</v>
          </cell>
          <cell r="J562">
            <v>1629811.97</v>
          </cell>
          <cell r="K562">
            <v>81490.598500000007</v>
          </cell>
          <cell r="L562">
            <v>1548321.3714999999</v>
          </cell>
          <cell r="O562">
            <v>325962.39400000003</v>
          </cell>
          <cell r="Q562">
            <v>1629811.97</v>
          </cell>
          <cell r="R562">
            <v>407452.99250000005</v>
          </cell>
          <cell r="S562">
            <v>1222358.9775</v>
          </cell>
          <cell r="V562">
            <v>162981.19700000001</v>
          </cell>
          <cell r="X562">
            <v>1629811.97</v>
          </cell>
          <cell r="Y562">
            <v>570434.18950000009</v>
          </cell>
          <cell r="Z562">
            <v>1059377.7804999999</v>
          </cell>
        </row>
        <row r="563">
          <cell r="A563">
            <v>30000538</v>
          </cell>
          <cell r="B563" t="str">
            <v>шкаф системы к20 (80*40*80*45*87)</v>
          </cell>
          <cell r="C563" t="str">
            <v>Other</v>
          </cell>
          <cell r="D563" t="str">
            <v>МП</v>
          </cell>
          <cell r="E563">
            <v>38260</v>
          </cell>
          <cell r="H563">
            <v>84</v>
          </cell>
          <cell r="I563">
            <v>1.1904761904761904E-2</v>
          </cell>
          <cell r="J563">
            <v>96453.05</v>
          </cell>
          <cell r="K563">
            <v>3444.7517857142857</v>
          </cell>
          <cell r="L563">
            <v>93008.298214285722</v>
          </cell>
          <cell r="O563">
            <v>13779.007142857143</v>
          </cell>
          <cell r="Q563">
            <v>96453.05</v>
          </cell>
          <cell r="R563">
            <v>17223.758928571428</v>
          </cell>
          <cell r="S563">
            <v>79229.291071428568</v>
          </cell>
          <cell r="V563">
            <v>6889.5035714285714</v>
          </cell>
          <cell r="X563">
            <v>96453.05</v>
          </cell>
          <cell r="Y563">
            <v>24113.262499999997</v>
          </cell>
          <cell r="Z563">
            <v>72339.787500000006</v>
          </cell>
        </row>
        <row r="564">
          <cell r="A564">
            <v>30000539</v>
          </cell>
          <cell r="B564" t="str">
            <v>шкаф системы к20 (80*40*80*45*87)</v>
          </cell>
          <cell r="C564" t="str">
            <v>Other</v>
          </cell>
          <cell r="D564" t="str">
            <v>МП</v>
          </cell>
          <cell r="E564">
            <v>38260</v>
          </cell>
          <cell r="H564">
            <v>84</v>
          </cell>
          <cell r="I564">
            <v>1.1904761904761904E-2</v>
          </cell>
          <cell r="J564">
            <v>96453.05</v>
          </cell>
          <cell r="K564">
            <v>3444.7517857142857</v>
          </cell>
          <cell r="L564">
            <v>93008.298214285722</v>
          </cell>
          <cell r="O564">
            <v>13779.007142857143</v>
          </cell>
          <cell r="Q564">
            <v>96453.05</v>
          </cell>
          <cell r="R564">
            <v>17223.758928571428</v>
          </cell>
          <cell r="S564">
            <v>79229.291071428568</v>
          </cell>
          <cell r="V564">
            <v>6889.5035714285714</v>
          </cell>
          <cell r="X564">
            <v>96453.05</v>
          </cell>
          <cell r="Y564">
            <v>24113.262499999997</v>
          </cell>
          <cell r="Z564">
            <v>72339.787500000006</v>
          </cell>
        </row>
        <row r="565">
          <cell r="A565">
            <v>30000541</v>
          </cell>
          <cell r="B565" t="str">
            <v>Портативный компьютер ноутбук IBM TP 42 c сумкой PortCase KCB-03</v>
          </cell>
          <cell r="C565" t="str">
            <v>P&amp;E</v>
          </cell>
          <cell r="D565" t="str">
            <v>МП</v>
          </cell>
          <cell r="E565">
            <v>38230</v>
          </cell>
          <cell r="H565">
            <v>60</v>
          </cell>
          <cell r="I565">
            <v>1.6666666666666666E-2</v>
          </cell>
          <cell r="J565">
            <v>76097</v>
          </cell>
          <cell r="K565">
            <v>5073.1333333333332</v>
          </cell>
          <cell r="L565">
            <v>71023.866666666669</v>
          </cell>
          <cell r="O565">
            <v>15219.4</v>
          </cell>
          <cell r="Q565">
            <v>76097</v>
          </cell>
          <cell r="R565">
            <v>20292.533333333333</v>
          </cell>
          <cell r="S565">
            <v>55804.466666666667</v>
          </cell>
          <cell r="V565">
            <v>7609.7</v>
          </cell>
          <cell r="X565">
            <v>76097</v>
          </cell>
          <cell r="Y565">
            <v>27902.233333333334</v>
          </cell>
          <cell r="Z565">
            <v>48194.766666666663</v>
          </cell>
        </row>
        <row r="566">
          <cell r="A566">
            <v>30000543</v>
          </cell>
          <cell r="B566" t="str">
            <v>Портативный компьютер ноутбук IBM TP 42 c сумкой PortCase KCB-03</v>
          </cell>
          <cell r="C566" t="str">
            <v>P&amp;E</v>
          </cell>
          <cell r="D566" t="str">
            <v>МП</v>
          </cell>
          <cell r="E566">
            <v>38230</v>
          </cell>
          <cell r="H566">
            <v>60</v>
          </cell>
          <cell r="I566">
            <v>1.6666666666666666E-2</v>
          </cell>
          <cell r="J566">
            <v>76097</v>
          </cell>
          <cell r="K566">
            <v>5073.1333333333332</v>
          </cell>
          <cell r="L566">
            <v>71023.866666666669</v>
          </cell>
          <cell r="O566">
            <v>15219.4</v>
          </cell>
          <cell r="Q566">
            <v>76097</v>
          </cell>
          <cell r="R566">
            <v>20292.533333333333</v>
          </cell>
          <cell r="S566">
            <v>55804.466666666667</v>
          </cell>
          <cell r="V566">
            <v>7609.7</v>
          </cell>
          <cell r="X566">
            <v>76097</v>
          </cell>
          <cell r="Y566">
            <v>27902.233333333334</v>
          </cell>
          <cell r="Z566">
            <v>48194.766666666663</v>
          </cell>
        </row>
        <row r="567">
          <cell r="A567">
            <v>30000544</v>
          </cell>
          <cell r="B567" t="str">
            <v>Портативный компьютер ноутбук IBM TP 42 c сумкой PortCase KCB-03</v>
          </cell>
          <cell r="C567" t="str">
            <v>P&amp;E</v>
          </cell>
          <cell r="D567" t="str">
            <v>МП</v>
          </cell>
          <cell r="E567">
            <v>38230</v>
          </cell>
          <cell r="H567">
            <v>60</v>
          </cell>
          <cell r="I567">
            <v>1.6666666666666666E-2</v>
          </cell>
          <cell r="J567">
            <v>76097</v>
          </cell>
          <cell r="K567">
            <v>5073.1333333333332</v>
          </cell>
          <cell r="L567">
            <v>71023.866666666669</v>
          </cell>
          <cell r="O567">
            <v>15219.4</v>
          </cell>
          <cell r="Q567">
            <v>76097</v>
          </cell>
          <cell r="R567">
            <v>20292.533333333333</v>
          </cell>
          <cell r="S567">
            <v>55804.466666666667</v>
          </cell>
          <cell r="V567">
            <v>7609.7</v>
          </cell>
          <cell r="X567">
            <v>76097</v>
          </cell>
          <cell r="Y567">
            <v>27902.233333333334</v>
          </cell>
          <cell r="Z567">
            <v>48194.766666666663</v>
          </cell>
        </row>
        <row r="568">
          <cell r="A568">
            <v>30000545</v>
          </cell>
          <cell r="B568" t="str">
            <v>Портативный компьютер ноутбук IBM TP 42 c сумкой PortCase KCB-03</v>
          </cell>
          <cell r="C568" t="str">
            <v>P&amp;E</v>
          </cell>
          <cell r="D568" t="str">
            <v>МП</v>
          </cell>
          <cell r="E568">
            <v>38230</v>
          </cell>
          <cell r="H568">
            <v>60</v>
          </cell>
          <cell r="I568">
            <v>1.6666666666666666E-2</v>
          </cell>
          <cell r="J568">
            <v>76097</v>
          </cell>
          <cell r="K568">
            <v>5073.1333333333332</v>
          </cell>
          <cell r="L568">
            <v>71023.866666666669</v>
          </cell>
          <cell r="O568">
            <v>15219.4</v>
          </cell>
          <cell r="Q568">
            <v>76097</v>
          </cell>
          <cell r="R568">
            <v>20292.533333333333</v>
          </cell>
          <cell r="S568">
            <v>55804.466666666667</v>
          </cell>
          <cell r="V568">
            <v>7609.7</v>
          </cell>
          <cell r="X568">
            <v>76097</v>
          </cell>
          <cell r="Y568">
            <v>27902.233333333334</v>
          </cell>
          <cell r="Z568">
            <v>48194.766666666663</v>
          </cell>
        </row>
        <row r="569">
          <cell r="A569">
            <v>30000559</v>
          </cell>
          <cell r="B569" t="str">
            <v xml:space="preserve"> Телефон сотовый Nokia 6610i black/собств. </v>
          </cell>
          <cell r="C569" t="str">
            <v>Other</v>
          </cell>
          <cell r="D569" t="str">
            <v>МП</v>
          </cell>
          <cell r="E569">
            <v>38322</v>
          </cell>
          <cell r="H569">
            <v>0</v>
          </cell>
          <cell r="I569">
            <v>0</v>
          </cell>
          <cell r="J569">
            <v>5588.98</v>
          </cell>
          <cell r="K569">
            <v>5588.98</v>
          </cell>
          <cell r="L569">
            <v>0</v>
          </cell>
          <cell r="Q569">
            <v>5588.98</v>
          </cell>
          <cell r="R569">
            <v>5588.98</v>
          </cell>
          <cell r="S569">
            <v>0</v>
          </cell>
          <cell r="X569">
            <v>5588.98</v>
          </cell>
          <cell r="Y569">
            <v>5588.98</v>
          </cell>
          <cell r="Z569">
            <v>0</v>
          </cell>
        </row>
        <row r="570">
          <cell r="A570">
            <v>30000560</v>
          </cell>
          <cell r="B570" t="str">
            <v xml:space="preserve"> Телефон сотовый Nokia 6610i black/собств.</v>
          </cell>
          <cell r="C570" t="str">
            <v>Other</v>
          </cell>
          <cell r="D570" t="str">
            <v>МП</v>
          </cell>
          <cell r="E570">
            <v>38322</v>
          </cell>
          <cell r="H570">
            <v>0</v>
          </cell>
          <cell r="I570">
            <v>0</v>
          </cell>
          <cell r="J570">
            <v>5588.98</v>
          </cell>
          <cell r="K570">
            <v>5588.98</v>
          </cell>
          <cell r="L570">
            <v>0</v>
          </cell>
          <cell r="Q570">
            <v>5588.98</v>
          </cell>
          <cell r="R570">
            <v>5588.98</v>
          </cell>
          <cell r="S570">
            <v>0</v>
          </cell>
          <cell r="X570">
            <v>5588.98</v>
          </cell>
          <cell r="Y570">
            <v>5588.98</v>
          </cell>
          <cell r="Z570">
            <v>0</v>
          </cell>
        </row>
        <row r="571">
          <cell r="A571">
            <v>30000561</v>
          </cell>
          <cell r="B571" t="str">
            <v xml:space="preserve"> Телефон сотовый Nokia 6610i dark blu/собств. </v>
          </cell>
          <cell r="C571" t="str">
            <v>Other</v>
          </cell>
          <cell r="D571" t="str">
            <v>МП</v>
          </cell>
          <cell r="E571">
            <v>38322</v>
          </cell>
          <cell r="H571">
            <v>0</v>
          </cell>
          <cell r="I571">
            <v>0</v>
          </cell>
          <cell r="J571">
            <v>5588.98</v>
          </cell>
          <cell r="K571">
            <v>5588.98</v>
          </cell>
          <cell r="L571">
            <v>0</v>
          </cell>
          <cell r="Q571">
            <v>5588.98</v>
          </cell>
          <cell r="R571">
            <v>5588.98</v>
          </cell>
          <cell r="S571">
            <v>0</v>
          </cell>
          <cell r="X571">
            <v>5588.98</v>
          </cell>
          <cell r="Y571">
            <v>5588.98</v>
          </cell>
          <cell r="Z571">
            <v>0</v>
          </cell>
        </row>
        <row r="572">
          <cell r="A572">
            <v>30000562</v>
          </cell>
          <cell r="B572" t="str">
            <v xml:space="preserve"> Уничтожитель документов ID2402(4 mm) </v>
          </cell>
          <cell r="C572" t="str">
            <v>Other</v>
          </cell>
          <cell r="D572" t="str">
            <v>МП</v>
          </cell>
          <cell r="E572">
            <v>38323</v>
          </cell>
          <cell r="H572">
            <v>48</v>
          </cell>
          <cell r="I572">
            <v>2.0833333333333332E-2</v>
          </cell>
          <cell r="J572">
            <v>16957.5</v>
          </cell>
          <cell r="K572">
            <v>353.28125</v>
          </cell>
          <cell r="L572">
            <v>16604.21875</v>
          </cell>
          <cell r="O572">
            <v>4239.375</v>
          </cell>
          <cell r="Q572">
            <v>16957.5</v>
          </cell>
          <cell r="R572">
            <v>4592.65625</v>
          </cell>
          <cell r="S572">
            <v>12364.84375</v>
          </cell>
          <cell r="V572">
            <v>2119.6875</v>
          </cell>
          <cell r="X572">
            <v>16957.5</v>
          </cell>
          <cell r="Y572">
            <v>6712.34375</v>
          </cell>
          <cell r="Z572">
            <v>10245.15625</v>
          </cell>
        </row>
        <row r="573">
          <cell r="A573">
            <v>30000563</v>
          </cell>
          <cell r="B573" t="str">
            <v xml:space="preserve"> Кофемашина Saeco Cafe Nova Silver </v>
          </cell>
          <cell r="C573" t="str">
            <v>Other</v>
          </cell>
          <cell r="D573" t="str">
            <v>МП</v>
          </cell>
          <cell r="E573">
            <v>38322</v>
          </cell>
          <cell r="H573">
            <v>48</v>
          </cell>
          <cell r="I573">
            <v>2.0833333333333332E-2</v>
          </cell>
          <cell r="J573">
            <v>23813.56</v>
          </cell>
          <cell r="K573">
            <v>496.11583333333334</v>
          </cell>
          <cell r="L573">
            <v>23317.444166666668</v>
          </cell>
          <cell r="O573">
            <v>5953.39</v>
          </cell>
          <cell r="Q573">
            <v>23813.56</v>
          </cell>
          <cell r="R573">
            <v>6449.5058333333336</v>
          </cell>
          <cell r="S573">
            <v>17364.054166666669</v>
          </cell>
          <cell r="V573">
            <v>2976.6950000000002</v>
          </cell>
          <cell r="X573">
            <v>23813.56</v>
          </cell>
          <cell r="Y573">
            <v>9426.2008333333342</v>
          </cell>
          <cell r="Z573">
            <v>14387.359166666667</v>
          </cell>
        </row>
        <row r="574">
          <cell r="A574">
            <v>30000565</v>
          </cell>
          <cell r="B574" t="str">
            <v>КОМПЬЮТЕР Р3/18/32</v>
          </cell>
          <cell r="C574" t="str">
            <v>P&amp;E</v>
          </cell>
          <cell r="D574" t="str">
            <v>МП</v>
          </cell>
          <cell r="E574">
            <v>36617</v>
          </cell>
          <cell r="H574">
            <v>84</v>
          </cell>
          <cell r="I574">
            <v>1.1904761904761904E-2</v>
          </cell>
          <cell r="J574">
            <v>117831.02750453138</v>
          </cell>
          <cell r="K574">
            <v>72522.564560758765</v>
          </cell>
          <cell r="L574">
            <v>45308.462943772611</v>
          </cell>
          <cell r="O574">
            <v>16833.003929218768</v>
          </cell>
          <cell r="Q574">
            <v>117831.02750453138</v>
          </cell>
          <cell r="R574">
            <v>89355.568489977537</v>
          </cell>
          <cell r="S574">
            <v>28475.459014553839</v>
          </cell>
          <cell r="V574">
            <v>8416.5019646093842</v>
          </cell>
          <cell r="X574">
            <v>117831.02750453138</v>
          </cell>
          <cell r="Y574">
            <v>97772.070454586923</v>
          </cell>
          <cell r="Z574">
            <v>20058.957049944453</v>
          </cell>
        </row>
        <row r="575">
          <cell r="A575">
            <v>30000566</v>
          </cell>
          <cell r="B575" t="str">
            <v>КОМПЬЮТЕР COMPAQ DP EP 6300 C МОНИТОРОМ 15"VIEMSONIC"</v>
          </cell>
          <cell r="C575" t="str">
            <v>P&amp;E</v>
          </cell>
          <cell r="D575" t="str">
            <v>МП</v>
          </cell>
          <cell r="E575">
            <v>36800</v>
          </cell>
          <cell r="H575">
            <v>120</v>
          </cell>
          <cell r="I575">
            <v>8.3333333333333332E-3</v>
          </cell>
          <cell r="J575">
            <v>37525.143675293082</v>
          </cell>
          <cell r="K575">
            <v>15304.301026778439</v>
          </cell>
          <cell r="L575">
            <v>22220.842648514641</v>
          </cell>
          <cell r="O575">
            <v>3752.5143675293084</v>
          </cell>
          <cell r="Q575">
            <v>37525.143675293082</v>
          </cell>
          <cell r="R575">
            <v>19056.815394307749</v>
          </cell>
          <cell r="S575">
            <v>18468.328280985334</v>
          </cell>
          <cell r="V575">
            <v>1876.2571837646542</v>
          </cell>
          <cell r="X575">
            <v>37525.143675293082</v>
          </cell>
          <cell r="Y575">
            <v>20933.072578072402</v>
          </cell>
          <cell r="Z575">
            <v>16592.07109722068</v>
          </cell>
        </row>
        <row r="576">
          <cell r="A576">
            <v>30000567</v>
          </cell>
          <cell r="B576" t="str">
            <v>КОМПЬЮТЕР COMPAQ DP EP 6300 C МОНИТОРОМ 15"VIEMSONIC"</v>
          </cell>
          <cell r="C576" t="str">
            <v>P&amp;E</v>
          </cell>
          <cell r="D576" t="str">
            <v>МП</v>
          </cell>
          <cell r="E576">
            <v>36800</v>
          </cell>
          <cell r="H576">
            <v>120</v>
          </cell>
          <cell r="I576">
            <v>8.3333333333333332E-3</v>
          </cell>
          <cell r="J576">
            <v>37525.143675293082</v>
          </cell>
          <cell r="K576">
            <v>15304.301026778439</v>
          </cell>
          <cell r="L576">
            <v>22220.842648514641</v>
          </cell>
          <cell r="O576">
            <v>3752.5143675293084</v>
          </cell>
          <cell r="Q576">
            <v>37525.143675293082</v>
          </cell>
          <cell r="R576">
            <v>19056.815394307749</v>
          </cell>
          <cell r="S576">
            <v>18468.328280985334</v>
          </cell>
          <cell r="V576">
            <v>1876.2571837646542</v>
          </cell>
          <cell r="X576">
            <v>37525.143675293082</v>
          </cell>
          <cell r="Y576">
            <v>20933.072578072402</v>
          </cell>
          <cell r="Z576">
            <v>16592.07109722068</v>
          </cell>
        </row>
        <row r="577">
          <cell r="A577">
            <v>30000568</v>
          </cell>
          <cell r="B577" t="str">
            <v>КОМПЬЮТЕР COMPAQ DP EP 6300 C МОНИТОРОМ 15"VIEMSONIC"</v>
          </cell>
          <cell r="C577" t="str">
            <v>P&amp;E</v>
          </cell>
          <cell r="D577" t="str">
            <v>МП</v>
          </cell>
          <cell r="E577">
            <v>36800</v>
          </cell>
          <cell r="H577">
            <v>120</v>
          </cell>
          <cell r="I577">
            <v>8.3333333333333332E-3</v>
          </cell>
          <cell r="J577">
            <v>37525.143675293082</v>
          </cell>
          <cell r="K577">
            <v>15304.301026778439</v>
          </cell>
          <cell r="L577">
            <v>22220.842648514641</v>
          </cell>
          <cell r="O577">
            <v>3752.5143675293084</v>
          </cell>
          <cell r="Q577">
            <v>37525.143675293082</v>
          </cell>
          <cell r="R577">
            <v>19056.815394307749</v>
          </cell>
          <cell r="S577">
            <v>18468.328280985334</v>
          </cell>
          <cell r="V577">
            <v>1876.2571837646542</v>
          </cell>
          <cell r="X577">
            <v>37525.143675293082</v>
          </cell>
          <cell r="Y577">
            <v>20933.072578072402</v>
          </cell>
          <cell r="Z577">
            <v>16592.07109722068</v>
          </cell>
        </row>
        <row r="578">
          <cell r="A578">
            <v>30000569</v>
          </cell>
          <cell r="B578" t="str">
            <v>КОМПЬЮТЕР COMPAQ DP EP 6300 C МОНИТОРОМ 15"VIEMSONIC"</v>
          </cell>
          <cell r="C578" t="str">
            <v>P&amp;E</v>
          </cell>
          <cell r="D578" t="str">
            <v>МП</v>
          </cell>
          <cell r="E578">
            <v>36800</v>
          </cell>
          <cell r="H578">
            <v>120</v>
          </cell>
          <cell r="I578">
            <v>8.3333333333333332E-3</v>
          </cell>
          <cell r="J578">
            <v>37525.160836610994</v>
          </cell>
          <cell r="K578">
            <v>15304.308025871571</v>
          </cell>
          <cell r="L578">
            <v>22220.852810739423</v>
          </cell>
          <cell r="O578">
            <v>3752.5160836610994</v>
          </cell>
          <cell r="Q578">
            <v>37525.160836610994</v>
          </cell>
          <cell r="R578">
            <v>19056.82410953267</v>
          </cell>
          <cell r="S578">
            <v>18468.336727078324</v>
          </cell>
          <cell r="V578">
            <v>1876.2580418305497</v>
          </cell>
          <cell r="X578">
            <v>37525.160836610994</v>
          </cell>
          <cell r="Y578">
            <v>20933.082151363218</v>
          </cell>
          <cell r="Z578">
            <v>16592.078685247776</v>
          </cell>
        </row>
        <row r="579">
          <cell r="A579">
            <v>30000570</v>
          </cell>
          <cell r="B579" t="str">
            <v>КОМПЬЮТЕР ПЕРСОНАЛЬНЫЙ IBM NETVISTA M41DT C АУДИКОЛОНКАМИ,С УСТРОЙСТВОМ ЧТЕНИЯ I</v>
          </cell>
          <cell r="C579" t="str">
            <v>P&amp;E</v>
          </cell>
          <cell r="D579" t="str">
            <v>МП</v>
          </cell>
          <cell r="E579">
            <v>37653</v>
          </cell>
          <cell r="H579">
            <v>120</v>
          </cell>
          <cell r="I579">
            <v>8.3333333333333332E-3</v>
          </cell>
          <cell r="J579">
            <v>29818.65</v>
          </cell>
          <cell r="K579">
            <v>5466.7525000000005</v>
          </cell>
          <cell r="L579">
            <v>24351.897499999999</v>
          </cell>
          <cell r="O579">
            <v>2981.8650000000002</v>
          </cell>
          <cell r="Q579">
            <v>29818.65</v>
          </cell>
          <cell r="R579">
            <v>8448.6175000000003</v>
          </cell>
          <cell r="S579">
            <v>21370.032500000001</v>
          </cell>
          <cell r="V579">
            <v>1490.9325000000001</v>
          </cell>
          <cell r="X579">
            <v>29818.65</v>
          </cell>
          <cell r="Y579">
            <v>9939.5500000000011</v>
          </cell>
          <cell r="Z579">
            <v>19879.099999999999</v>
          </cell>
        </row>
        <row r="580">
          <cell r="A580">
            <v>30000571</v>
          </cell>
          <cell r="B580" t="str">
            <v>КОМПЬЮТЕР ПЕРСОНАЛЬНЫЙ IBM NETVISTA M41DT C АУДИКОЛОНКАМИ,С УСТРОЙСТВОМ ЧТЕНИЯ I</v>
          </cell>
          <cell r="C580" t="str">
            <v>P&amp;E</v>
          </cell>
          <cell r="D580" t="str">
            <v>МП</v>
          </cell>
          <cell r="E580">
            <v>37653</v>
          </cell>
          <cell r="H580">
            <v>120</v>
          </cell>
          <cell r="I580">
            <v>8.3333333333333332E-3</v>
          </cell>
          <cell r="J580">
            <v>29818.65</v>
          </cell>
          <cell r="K580">
            <v>5466.7525000000005</v>
          </cell>
          <cell r="L580">
            <v>24351.897499999999</v>
          </cell>
          <cell r="O580">
            <v>2981.8650000000002</v>
          </cell>
          <cell r="Q580">
            <v>29818.65</v>
          </cell>
          <cell r="R580">
            <v>8448.6175000000003</v>
          </cell>
          <cell r="S580">
            <v>21370.032500000001</v>
          </cell>
          <cell r="V580">
            <v>1490.9325000000001</v>
          </cell>
          <cell r="X580">
            <v>29818.65</v>
          </cell>
          <cell r="Y580">
            <v>9939.5500000000011</v>
          </cell>
          <cell r="Z580">
            <v>19879.099999999999</v>
          </cell>
        </row>
        <row r="581">
          <cell r="A581">
            <v>30000572</v>
          </cell>
          <cell r="B581" t="str">
            <v>НАБОР  ОФИСНОЙ  МЕБЕЛИ "ОСЛО"(CТОЛ-СЕКРЕТАРЯ,ТУМБА,ШКАФ СТЕКЛ.)</v>
          </cell>
          <cell r="C581" t="str">
            <v>Other</v>
          </cell>
          <cell r="D581" t="str">
            <v>МП</v>
          </cell>
          <cell r="E581">
            <v>36586</v>
          </cell>
          <cell r="H581">
            <v>132</v>
          </cell>
          <cell r="I581">
            <v>7.575757575757576E-3</v>
          </cell>
          <cell r="J581">
            <v>16755.059482734894</v>
          </cell>
          <cell r="K581">
            <v>7630.6139937741264</v>
          </cell>
          <cell r="L581">
            <v>9124.4454889607678</v>
          </cell>
          <cell r="O581">
            <v>1523.1872257031723</v>
          </cell>
          <cell r="Q581">
            <v>16755.059482734894</v>
          </cell>
          <cell r="R581">
            <v>9153.8012194772982</v>
          </cell>
          <cell r="S581">
            <v>7601.2582632575959</v>
          </cell>
          <cell r="V581">
            <v>761.59361285158616</v>
          </cell>
          <cell r="X581">
            <v>16755.059482734894</v>
          </cell>
          <cell r="Y581">
            <v>9915.3948323288841</v>
          </cell>
          <cell r="Z581">
            <v>6839.66465040601</v>
          </cell>
        </row>
        <row r="582">
          <cell r="A582">
            <v>30000573</v>
          </cell>
          <cell r="B582" t="str">
            <v>КОМПЛ-Т МЕБЕЛИ "БЕЙСИК"(7ПИСЬМ.CТОЛ С ПРИСТ,7ТУМБ.ПРИСТ.,3ШКАФА,7КРЕСЛ</v>
          </cell>
          <cell r="C582" t="str">
            <v>Other</v>
          </cell>
          <cell r="D582" t="str">
            <v>МП</v>
          </cell>
          <cell r="E582">
            <v>36586</v>
          </cell>
          <cell r="H582">
            <v>132</v>
          </cell>
          <cell r="I582">
            <v>7.575757575757576E-3</v>
          </cell>
          <cell r="J582">
            <v>41235.970623678899</v>
          </cell>
          <cell r="K582">
            <v>18779.746787060787</v>
          </cell>
          <cell r="L582">
            <v>22456.223836618112</v>
          </cell>
          <cell r="O582">
            <v>3748.7246021526271</v>
          </cell>
          <cell r="Q582">
            <v>41235.970623678899</v>
          </cell>
          <cell r="R582">
            <v>22528.471389213413</v>
          </cell>
          <cell r="S582">
            <v>18707.499234465486</v>
          </cell>
          <cell r="V582">
            <v>1874.3623010763135</v>
          </cell>
          <cell r="X582">
            <v>41235.970623678899</v>
          </cell>
          <cell r="Y582">
            <v>24402.833690289728</v>
          </cell>
          <cell r="Z582">
            <v>16833.136933389171</v>
          </cell>
        </row>
        <row r="583">
          <cell r="A583">
            <v>30000574</v>
          </cell>
          <cell r="B583" t="str">
            <v>КОМПЬЮТЕР  PL 56 HZ/ZENTEL D845PT</v>
          </cell>
          <cell r="C583" t="str">
            <v>P&amp;E</v>
          </cell>
          <cell r="D583" t="str">
            <v>МП</v>
          </cell>
          <cell r="E583">
            <v>37894</v>
          </cell>
          <cell r="H583">
            <v>120</v>
          </cell>
          <cell r="I583">
            <v>8.3333333333333332E-3</v>
          </cell>
          <cell r="J583">
            <v>12438.78</v>
          </cell>
          <cell r="K583">
            <v>1554.8475000000003</v>
          </cell>
          <cell r="L583">
            <v>10883.932500000001</v>
          </cell>
          <cell r="O583">
            <v>1243.8780000000002</v>
          </cell>
          <cell r="Q583">
            <v>12438.78</v>
          </cell>
          <cell r="R583">
            <v>2798.7255000000005</v>
          </cell>
          <cell r="S583">
            <v>9640.0545000000002</v>
          </cell>
          <cell r="V583">
            <v>621.93900000000008</v>
          </cell>
          <cell r="X583">
            <v>12438.78</v>
          </cell>
          <cell r="Y583">
            <v>3420.6645000000008</v>
          </cell>
          <cell r="Z583">
            <v>9018.1154999999999</v>
          </cell>
        </row>
        <row r="584">
          <cell r="A584">
            <v>30000575</v>
          </cell>
          <cell r="B584" t="str">
            <v>кофейный столик MATTEO 63*63*38 cм</v>
          </cell>
          <cell r="C584" t="str">
            <v>Other</v>
          </cell>
          <cell r="D584" t="str">
            <v>МП</v>
          </cell>
          <cell r="E584">
            <v>38199</v>
          </cell>
          <cell r="H584">
            <v>84</v>
          </cell>
          <cell r="I584">
            <v>1.1904761904761904E-2</v>
          </cell>
          <cell r="J584">
            <v>109761.32</v>
          </cell>
          <cell r="K584">
            <v>6533.4119047619051</v>
          </cell>
          <cell r="L584">
            <v>103227.9080952381</v>
          </cell>
          <cell r="O584">
            <v>15680.188571428571</v>
          </cell>
          <cell r="Q584">
            <v>109761.32</v>
          </cell>
          <cell r="R584">
            <v>22213.600476190477</v>
          </cell>
          <cell r="S584">
            <v>87547.71952380953</v>
          </cell>
          <cell r="V584">
            <v>7840.0942857142854</v>
          </cell>
          <cell r="X584">
            <v>109761.32</v>
          </cell>
          <cell r="Y584">
            <v>30053.694761904764</v>
          </cell>
          <cell r="Z584">
            <v>79707.625238095236</v>
          </cell>
        </row>
        <row r="585">
          <cell r="A585">
            <v>30000576</v>
          </cell>
          <cell r="B585" t="str">
            <v>рабочее место 160*60*72</v>
          </cell>
          <cell r="C585" t="str">
            <v>Other</v>
          </cell>
          <cell r="D585" t="str">
            <v>МП</v>
          </cell>
          <cell r="E585">
            <v>38198</v>
          </cell>
          <cell r="H585">
            <v>84</v>
          </cell>
          <cell r="I585">
            <v>1.1904761904761904E-2</v>
          </cell>
          <cell r="J585">
            <v>32403.9</v>
          </cell>
          <cell r="K585">
            <v>1928.8035714285713</v>
          </cell>
          <cell r="L585">
            <v>30475.096428571429</v>
          </cell>
          <cell r="O585">
            <v>4629.1285714285714</v>
          </cell>
          <cell r="Q585">
            <v>32403.9</v>
          </cell>
          <cell r="R585">
            <v>6557.9321428571429</v>
          </cell>
          <cell r="S585">
            <v>25845.967857142859</v>
          </cell>
          <cell r="V585">
            <v>2314.5642857142857</v>
          </cell>
          <cell r="X585">
            <v>32403.9</v>
          </cell>
          <cell r="Y585">
            <v>8872.4964285714286</v>
          </cell>
          <cell r="Z585">
            <v>23531.403571428571</v>
          </cell>
        </row>
        <row r="586">
          <cell r="A586">
            <v>30000589</v>
          </cell>
          <cell r="B586" t="str">
            <v xml:space="preserve"> Уничтожитель ID24001CC (2х15 мм) </v>
          </cell>
          <cell r="C586" t="str">
            <v>Other</v>
          </cell>
          <cell r="D586" t="str">
            <v>МП</v>
          </cell>
          <cell r="E586">
            <v>38322</v>
          </cell>
          <cell r="H586">
            <v>48</v>
          </cell>
          <cell r="I586">
            <v>2.0833333333333332E-2</v>
          </cell>
          <cell r="J586">
            <v>17211.86</v>
          </cell>
          <cell r="K586">
            <v>358.58041666666668</v>
          </cell>
          <cell r="L586">
            <v>16853.279583333333</v>
          </cell>
          <cell r="O586">
            <v>4302.9650000000001</v>
          </cell>
          <cell r="Q586">
            <v>17211.86</v>
          </cell>
          <cell r="R586">
            <v>4661.5454166666668</v>
          </cell>
          <cell r="S586">
            <v>12550.314583333333</v>
          </cell>
          <cell r="V586">
            <v>2151.4825000000001</v>
          </cell>
          <cell r="X586">
            <v>17211.86</v>
          </cell>
          <cell r="Y586">
            <v>6813.0279166666669</v>
          </cell>
          <cell r="Z586">
            <v>10398.832083333335</v>
          </cell>
        </row>
        <row r="587">
          <cell r="A587">
            <v>30000592</v>
          </cell>
          <cell r="B587" t="str">
            <v xml:space="preserve"> Охранная система НСБ </v>
          </cell>
          <cell r="C587" t="str">
            <v>Other</v>
          </cell>
          <cell r="D587" t="str">
            <v>МП</v>
          </cell>
          <cell r="E587">
            <v>38322</v>
          </cell>
          <cell r="H587">
            <v>60</v>
          </cell>
          <cell r="I587">
            <v>1.6666666666666666E-2</v>
          </cell>
          <cell r="J587">
            <v>506207</v>
          </cell>
          <cell r="K587">
            <v>8436.7833333333328</v>
          </cell>
          <cell r="L587">
            <v>497770.21666666667</v>
          </cell>
          <cell r="O587">
            <v>101241.4</v>
          </cell>
          <cell r="Q587">
            <v>506207</v>
          </cell>
          <cell r="R587">
            <v>109678.18333333332</v>
          </cell>
          <cell r="S587">
            <v>396528.81666666665</v>
          </cell>
          <cell r="V587">
            <v>50620.7</v>
          </cell>
          <cell r="X587">
            <v>506207</v>
          </cell>
          <cell r="Y587">
            <v>160298.8833333333</v>
          </cell>
          <cell r="Z587">
            <v>345908.1166666667</v>
          </cell>
        </row>
        <row r="588">
          <cell r="A588">
            <v>30000638</v>
          </cell>
          <cell r="B588" t="str">
            <v xml:space="preserve"> Карманный компьютер HP iPAQ h4150,SDIO/MMC-slot </v>
          </cell>
          <cell r="C588" t="str">
            <v>Other</v>
          </cell>
          <cell r="D588" t="str">
            <v>МП</v>
          </cell>
          <cell r="E588">
            <v>38322</v>
          </cell>
          <cell r="H588">
            <v>36</v>
          </cell>
          <cell r="I588">
            <v>2.7777777777777776E-2</v>
          </cell>
          <cell r="J588">
            <v>10331.5</v>
          </cell>
          <cell r="K588">
            <v>286.98611111111109</v>
          </cell>
          <cell r="L588">
            <v>10044.513888888889</v>
          </cell>
          <cell r="O588">
            <v>3443.833333333333</v>
          </cell>
          <cell r="Q588">
            <v>10331.5</v>
          </cell>
          <cell r="R588">
            <v>3730.8194444444443</v>
          </cell>
          <cell r="S588">
            <v>6600.6805555555557</v>
          </cell>
          <cell r="V588">
            <v>1721.9166666666665</v>
          </cell>
          <cell r="X588">
            <v>10331.5</v>
          </cell>
          <cell r="Y588">
            <v>5452.7361111111113</v>
          </cell>
          <cell r="Z588">
            <v>4878.7638888888887</v>
          </cell>
        </row>
        <row r="589">
          <cell r="A589">
            <v>30000594</v>
          </cell>
          <cell r="B589" t="str">
            <v>Диктофон OLIMPUS DM20</v>
          </cell>
          <cell r="C589" t="str">
            <v>Other</v>
          </cell>
          <cell r="D589" t="str">
            <v>МП</v>
          </cell>
          <cell r="E589">
            <v>38353</v>
          </cell>
          <cell r="H589">
            <v>60</v>
          </cell>
          <cell r="I589">
            <v>1.6666666666666666E-2</v>
          </cell>
          <cell r="M589">
            <v>6074.15</v>
          </cell>
          <cell r="N589">
            <v>6074.15</v>
          </cell>
          <cell r="O589">
            <v>6074.15</v>
          </cell>
          <cell r="P589">
            <v>6074.15</v>
          </cell>
          <cell r="Q589">
            <v>0</v>
          </cell>
          <cell r="R589">
            <v>0</v>
          </cell>
          <cell r="S589">
            <v>0</v>
          </cell>
          <cell r="V589">
            <v>0</v>
          </cell>
          <cell r="X589">
            <v>0</v>
          </cell>
          <cell r="Y589">
            <v>0</v>
          </cell>
          <cell r="Z589">
            <v>0</v>
          </cell>
        </row>
        <row r="590">
          <cell r="A590">
            <v>30000595</v>
          </cell>
          <cell r="B590" t="str">
            <v>Диктофон OLIMPUS DM20</v>
          </cell>
          <cell r="C590" t="str">
            <v>Other</v>
          </cell>
          <cell r="D590" t="str">
            <v>МП</v>
          </cell>
          <cell r="E590">
            <v>38353</v>
          </cell>
          <cell r="H590">
            <v>60</v>
          </cell>
          <cell r="I590">
            <v>1.6666666666666666E-2</v>
          </cell>
          <cell r="M590">
            <v>6074.15</v>
          </cell>
          <cell r="N590">
            <v>6074.15</v>
          </cell>
          <cell r="O590">
            <v>6074.15</v>
          </cell>
          <cell r="P590">
            <v>6074.15</v>
          </cell>
          <cell r="Q590">
            <v>0</v>
          </cell>
          <cell r="R590">
            <v>0</v>
          </cell>
          <cell r="S590">
            <v>0</v>
          </cell>
          <cell r="V590">
            <v>0</v>
          </cell>
          <cell r="X590">
            <v>0</v>
          </cell>
          <cell r="Y590">
            <v>0</v>
          </cell>
          <cell r="Z590">
            <v>0</v>
          </cell>
        </row>
        <row r="591">
          <cell r="A591">
            <v>30000596</v>
          </cell>
          <cell r="B591" t="str">
            <v>Диктофон OLIMPUS DM20</v>
          </cell>
          <cell r="C591" t="str">
            <v>Other</v>
          </cell>
          <cell r="D591" t="str">
            <v>МП</v>
          </cell>
          <cell r="E591">
            <v>38353</v>
          </cell>
          <cell r="H591">
            <v>60</v>
          </cell>
          <cell r="I591">
            <v>1.6666666666666666E-2</v>
          </cell>
          <cell r="M591">
            <v>6074.15</v>
          </cell>
          <cell r="N591">
            <v>6074.15</v>
          </cell>
          <cell r="O591">
            <v>6074.15</v>
          </cell>
          <cell r="P591">
            <v>6074.15</v>
          </cell>
          <cell r="Q591">
            <v>0</v>
          </cell>
          <cell r="R591">
            <v>0</v>
          </cell>
          <cell r="S591">
            <v>0</v>
          </cell>
          <cell r="V591">
            <v>0</v>
          </cell>
          <cell r="X591">
            <v>0</v>
          </cell>
          <cell r="Y591">
            <v>0</v>
          </cell>
          <cell r="Z591">
            <v>0</v>
          </cell>
        </row>
        <row r="592">
          <cell r="A592">
            <v>30000597</v>
          </cell>
          <cell r="B592" t="str">
            <v>Диктофон OLIMPUS DM20</v>
          </cell>
          <cell r="C592" t="str">
            <v>Other</v>
          </cell>
          <cell r="D592" t="str">
            <v>МП</v>
          </cell>
          <cell r="E592">
            <v>38353</v>
          </cell>
          <cell r="H592">
            <v>60</v>
          </cell>
          <cell r="I592">
            <v>1.6666666666666666E-2</v>
          </cell>
          <cell r="M592">
            <v>6074.16</v>
          </cell>
          <cell r="N592">
            <v>6074.16</v>
          </cell>
          <cell r="O592">
            <v>6074.16</v>
          </cell>
          <cell r="P592">
            <v>6074.16</v>
          </cell>
          <cell r="Q592">
            <v>0</v>
          </cell>
          <cell r="R592">
            <v>0</v>
          </cell>
          <cell r="S592">
            <v>0</v>
          </cell>
          <cell r="V592">
            <v>0</v>
          </cell>
          <cell r="X592">
            <v>0</v>
          </cell>
          <cell r="Y592">
            <v>0</v>
          </cell>
          <cell r="Z592">
            <v>0</v>
          </cell>
        </row>
        <row r="593">
          <cell r="A593">
            <v>30000599</v>
          </cell>
          <cell r="B593" t="str">
            <v>Телевизор а/м Prology HDTV-808S</v>
          </cell>
          <cell r="C593" t="str">
            <v>Transport</v>
          </cell>
          <cell r="D593" t="str">
            <v>МП</v>
          </cell>
          <cell r="E593">
            <v>38353</v>
          </cell>
          <cell r="F593">
            <v>38384</v>
          </cell>
          <cell r="H593">
            <v>120</v>
          </cell>
          <cell r="I593">
            <v>1.6666666666666666E-2</v>
          </cell>
          <cell r="M593">
            <v>10105.93</v>
          </cell>
          <cell r="N593">
            <v>0</v>
          </cell>
          <cell r="O593">
            <v>1852.7538333333332</v>
          </cell>
          <cell r="Q593">
            <v>10105.93</v>
          </cell>
          <cell r="R593">
            <v>1852.7538333333332</v>
          </cell>
          <cell r="S593">
            <v>8253.176166666668</v>
          </cell>
          <cell r="V593">
            <v>-421.08041666666674</v>
          </cell>
          <cell r="X593">
            <v>10105.93</v>
          </cell>
          <cell r="Y593">
            <v>1431.6734166666665</v>
          </cell>
          <cell r="Z593">
            <v>8674.2565833333338</v>
          </cell>
        </row>
        <row r="594">
          <cell r="A594">
            <v>30000600</v>
          </cell>
          <cell r="B594" t="str">
            <v>DVD проигрыватель Videovox ADV-300</v>
          </cell>
          <cell r="C594" t="str">
            <v>Other</v>
          </cell>
          <cell r="D594" t="str">
            <v>МП</v>
          </cell>
          <cell r="E594">
            <v>38353</v>
          </cell>
          <cell r="H594">
            <v>120</v>
          </cell>
          <cell r="I594">
            <v>1.6666666666666666E-2</v>
          </cell>
          <cell r="M594">
            <v>4474.58</v>
          </cell>
          <cell r="N594">
            <v>4474.58</v>
          </cell>
          <cell r="O594">
            <v>4474.58</v>
          </cell>
          <cell r="P594">
            <v>4474.58</v>
          </cell>
          <cell r="Q594">
            <v>0</v>
          </cell>
          <cell r="R594">
            <v>0</v>
          </cell>
          <cell r="S594">
            <v>0</v>
          </cell>
          <cell r="V594">
            <v>0</v>
          </cell>
          <cell r="X594">
            <v>0</v>
          </cell>
          <cell r="Y594">
            <v>0</v>
          </cell>
          <cell r="Z594">
            <v>0</v>
          </cell>
        </row>
        <row r="595">
          <cell r="A595">
            <v>30000601</v>
          </cell>
          <cell r="B595" t="str">
            <v>НТВ-цифровой кабельный терминал</v>
          </cell>
          <cell r="C595" t="str">
            <v>Other</v>
          </cell>
          <cell r="D595" t="str">
            <v>МП</v>
          </cell>
          <cell r="E595">
            <v>38353</v>
          </cell>
          <cell r="H595">
            <v>84</v>
          </cell>
          <cell r="I595">
            <v>1.6666666666666666E-2</v>
          </cell>
          <cell r="M595">
            <v>6351.04</v>
          </cell>
          <cell r="N595">
            <v>6351.04</v>
          </cell>
          <cell r="O595">
            <v>6351.04</v>
          </cell>
          <cell r="P595">
            <v>6351.04</v>
          </cell>
          <cell r="Q595">
            <v>0</v>
          </cell>
          <cell r="R595">
            <v>0</v>
          </cell>
          <cell r="S595">
            <v>0</v>
          </cell>
          <cell r="V595">
            <v>0</v>
          </cell>
          <cell r="X595">
            <v>0</v>
          </cell>
          <cell r="Y595">
            <v>0</v>
          </cell>
          <cell r="Z595">
            <v>0</v>
          </cell>
        </row>
        <row r="596">
          <cell r="A596">
            <v>30000603</v>
          </cell>
          <cell r="B596" t="str">
            <v>Фотокамера цифровая CANON EOS D KIT</v>
          </cell>
          <cell r="C596" t="str">
            <v>Other</v>
          </cell>
          <cell r="D596" t="str">
            <v>МП</v>
          </cell>
          <cell r="E596">
            <v>38353</v>
          </cell>
          <cell r="F596">
            <v>38384</v>
          </cell>
          <cell r="H596">
            <v>60</v>
          </cell>
          <cell r="I596">
            <v>1.6666666666666666E-2</v>
          </cell>
          <cell r="M596">
            <v>22288.14</v>
          </cell>
          <cell r="N596">
            <v>0</v>
          </cell>
          <cell r="O596">
            <v>4086.1589999999997</v>
          </cell>
          <cell r="Q596">
            <v>22288.14</v>
          </cell>
          <cell r="R596">
            <v>4086.1589999999997</v>
          </cell>
          <cell r="S596">
            <v>18201.981</v>
          </cell>
          <cell r="V596">
            <v>2228.8139999999999</v>
          </cell>
          <cell r="X596">
            <v>22288.14</v>
          </cell>
          <cell r="Y596">
            <v>6314.973</v>
          </cell>
          <cell r="Z596">
            <v>15973.166999999999</v>
          </cell>
        </row>
        <row r="597">
          <cell r="A597">
            <v>30000604</v>
          </cell>
          <cell r="B597" t="str">
            <v>а/м Тойота 100 VIN JTEHT05J102070960</v>
          </cell>
          <cell r="C597" t="str">
            <v>Transport</v>
          </cell>
          <cell r="D597" t="str">
            <v>МП</v>
          </cell>
          <cell r="E597">
            <v>38353</v>
          </cell>
          <cell r="F597">
            <v>38384</v>
          </cell>
          <cell r="H597">
            <v>60</v>
          </cell>
          <cell r="I597">
            <v>1.6666666666666666E-2</v>
          </cell>
          <cell r="M597">
            <v>1718459.51</v>
          </cell>
          <cell r="N597">
            <v>0</v>
          </cell>
          <cell r="O597">
            <v>315050.91016666667</v>
          </cell>
          <cell r="Q597">
            <v>1718459.51</v>
          </cell>
          <cell r="R597">
            <v>315050.91016666667</v>
          </cell>
          <cell r="S597">
            <v>1403408.5998333334</v>
          </cell>
          <cell r="V597">
            <v>171845.951</v>
          </cell>
          <cell r="X597">
            <v>1718459.51</v>
          </cell>
          <cell r="Y597">
            <v>486896.86116666667</v>
          </cell>
          <cell r="Z597">
            <v>1231562.6488333333</v>
          </cell>
        </row>
        <row r="598">
          <cell r="A598">
            <v>30000605</v>
          </cell>
          <cell r="B598" t="str">
            <v>а/м  Мерседес 600 VIN WDB22017661A449914</v>
          </cell>
          <cell r="C598" t="str">
            <v>Transport</v>
          </cell>
          <cell r="D598" t="str">
            <v>МП</v>
          </cell>
          <cell r="E598">
            <v>38353</v>
          </cell>
          <cell r="F598">
            <v>38384</v>
          </cell>
          <cell r="H598">
            <v>90</v>
          </cell>
          <cell r="I598">
            <v>1.6666666666666666E-2</v>
          </cell>
          <cell r="M598">
            <v>17099832.25</v>
          </cell>
          <cell r="N598">
            <v>0</v>
          </cell>
          <cell r="O598">
            <v>3134969.2458333331</v>
          </cell>
          <cell r="Q598">
            <v>17099832.25</v>
          </cell>
          <cell r="R598">
            <v>3134969.2458333331</v>
          </cell>
          <cell r="S598">
            <v>13964863.004166666</v>
          </cell>
          <cell r="V598">
            <v>94999.06805555569</v>
          </cell>
          <cell r="X598">
            <v>17099832.25</v>
          </cell>
          <cell r="Y598">
            <v>3229968.3138888888</v>
          </cell>
          <cell r="Z598">
            <v>13869863.936111111</v>
          </cell>
        </row>
        <row r="599">
          <cell r="A599">
            <v>30000606</v>
          </cell>
          <cell r="B599" t="str">
            <v>а/м  АУДИ А6 VIN WAUZZZ4F55N068690</v>
          </cell>
          <cell r="C599" t="str">
            <v>Transport</v>
          </cell>
          <cell r="D599" t="str">
            <v>МП</v>
          </cell>
          <cell r="E599">
            <v>38353</v>
          </cell>
          <cell r="F599">
            <v>38384</v>
          </cell>
          <cell r="H599">
            <v>60</v>
          </cell>
          <cell r="I599">
            <v>1.6666666666666666E-2</v>
          </cell>
          <cell r="M599">
            <v>1776507.15</v>
          </cell>
          <cell r="N599">
            <v>0</v>
          </cell>
          <cell r="O599">
            <v>325692.97749999998</v>
          </cell>
          <cell r="Q599">
            <v>1776507.15</v>
          </cell>
          <cell r="R599">
            <v>325692.97749999998</v>
          </cell>
          <cell r="S599">
            <v>1450814.1724999999</v>
          </cell>
          <cell r="V599">
            <v>177650.715</v>
          </cell>
          <cell r="X599">
            <v>1776507.15</v>
          </cell>
          <cell r="Y599">
            <v>503343.6925</v>
          </cell>
          <cell r="Z599">
            <v>1273163.4575</v>
          </cell>
        </row>
        <row r="600">
          <cell r="A600">
            <v>30000612</v>
          </cell>
          <cell r="B600" t="str">
            <v>Контроллер</v>
          </cell>
          <cell r="C600" t="str">
            <v>Other</v>
          </cell>
          <cell r="D600" t="str">
            <v>МП</v>
          </cell>
          <cell r="E600">
            <v>38353</v>
          </cell>
          <cell r="F600">
            <v>38384</v>
          </cell>
          <cell r="H600">
            <v>84</v>
          </cell>
          <cell r="I600">
            <v>1.6666666666666666E-2</v>
          </cell>
          <cell r="M600">
            <v>14840.71</v>
          </cell>
          <cell r="N600">
            <v>0</v>
          </cell>
          <cell r="O600">
            <v>2720.7968333333329</v>
          </cell>
          <cell r="Q600">
            <v>14840.71</v>
          </cell>
          <cell r="R600">
            <v>2720.7968333333329</v>
          </cell>
          <cell r="S600">
            <v>12119.913166666665</v>
          </cell>
          <cell r="V600">
            <v>282.68019047619021</v>
          </cell>
          <cell r="X600">
            <v>14840.71</v>
          </cell>
          <cell r="Y600">
            <v>3003.477023809523</v>
          </cell>
          <cell r="Z600">
            <v>11837.232976190477</v>
          </cell>
        </row>
        <row r="601">
          <cell r="A601">
            <v>30000613</v>
          </cell>
          <cell r="B601" t="str">
            <v>Блок IR-P1</v>
          </cell>
          <cell r="D601" t="str">
            <v>МП</v>
          </cell>
          <cell r="E601">
            <v>38353</v>
          </cell>
          <cell r="H601">
            <v>84</v>
          </cell>
          <cell r="I601">
            <v>1.6666666666666666E-2</v>
          </cell>
          <cell r="M601">
            <v>8262.7099999999991</v>
          </cell>
          <cell r="N601">
            <v>8262.7099999999991</v>
          </cell>
          <cell r="O601">
            <v>8262.7099999999991</v>
          </cell>
          <cell r="P601">
            <v>8262.7099999999991</v>
          </cell>
          <cell r="Q601">
            <v>0</v>
          </cell>
          <cell r="R601">
            <v>0</v>
          </cell>
          <cell r="S601">
            <v>0</v>
          </cell>
          <cell r="V601">
            <v>0</v>
          </cell>
          <cell r="X601">
            <v>0</v>
          </cell>
          <cell r="Y601">
            <v>0</v>
          </cell>
          <cell r="Z601">
            <v>0</v>
          </cell>
        </row>
        <row r="602">
          <cell r="A602">
            <v>30000616</v>
          </cell>
          <cell r="B602" t="str">
            <v>Комплект цифрового ТВ</v>
          </cell>
          <cell r="C602" t="str">
            <v>Other</v>
          </cell>
          <cell r="D602" t="str">
            <v>МП</v>
          </cell>
          <cell r="E602">
            <v>38353</v>
          </cell>
          <cell r="F602">
            <v>38384</v>
          </cell>
          <cell r="H602">
            <v>84</v>
          </cell>
          <cell r="I602">
            <v>1.6666666666666666E-2</v>
          </cell>
          <cell r="M602">
            <v>165663.72</v>
          </cell>
          <cell r="N602">
            <v>0</v>
          </cell>
          <cell r="O602">
            <v>30371.681999999997</v>
          </cell>
          <cell r="Q602">
            <v>165663.72</v>
          </cell>
          <cell r="R602">
            <v>30371.681999999997</v>
          </cell>
          <cell r="S602">
            <v>135292.038</v>
          </cell>
          <cell r="V602">
            <v>3155.4994285714274</v>
          </cell>
          <cell r="X602">
            <v>165663.72</v>
          </cell>
          <cell r="Y602">
            <v>33527.181428571421</v>
          </cell>
          <cell r="Z602">
            <v>132136.53857142857</v>
          </cell>
        </row>
        <row r="603">
          <cell r="A603">
            <v>30000598</v>
          </cell>
          <cell r="B603" t="str">
            <v>Карманный компьютер НР iPAQ h4150</v>
          </cell>
          <cell r="C603" t="str">
            <v>Other</v>
          </cell>
          <cell r="D603" t="str">
            <v>МП</v>
          </cell>
          <cell r="E603">
            <v>38364</v>
          </cell>
          <cell r="F603">
            <v>38384</v>
          </cell>
          <cell r="H603">
            <v>60</v>
          </cell>
          <cell r="I603">
            <v>1.6666666666666666E-2</v>
          </cell>
          <cell r="M603">
            <v>10205.469999999999</v>
          </cell>
          <cell r="N603">
            <v>0</v>
          </cell>
          <cell r="O603">
            <v>1871.002833333333</v>
          </cell>
          <cell r="Q603">
            <v>10205.469999999999</v>
          </cell>
          <cell r="R603">
            <v>1871.002833333333</v>
          </cell>
          <cell r="S603">
            <v>8334.4671666666654</v>
          </cell>
          <cell r="V603">
            <v>1020.5469999999999</v>
          </cell>
          <cell r="X603">
            <v>10205.469999999999</v>
          </cell>
          <cell r="Y603">
            <v>2891.549833333333</v>
          </cell>
          <cell r="Z603">
            <v>7313.9201666666668</v>
          </cell>
        </row>
        <row r="604">
          <cell r="A604">
            <v>30000618</v>
          </cell>
          <cell r="B604" t="str">
            <v>Телефон сотовый Nokia 6610i</v>
          </cell>
          <cell r="C604" t="str">
            <v>Other</v>
          </cell>
          <cell r="D604" t="str">
            <v>МП</v>
          </cell>
          <cell r="E604">
            <v>38371</v>
          </cell>
          <cell r="H604">
            <v>60</v>
          </cell>
          <cell r="I604">
            <v>1.6666666666666666E-2</v>
          </cell>
          <cell r="M604">
            <v>5016.1000000000004</v>
          </cell>
          <cell r="N604">
            <v>5016.1000000000004</v>
          </cell>
          <cell r="O604">
            <v>5016.1000000000004</v>
          </cell>
          <cell r="P604">
            <v>5016.1000000000004</v>
          </cell>
          <cell r="Q604">
            <v>0</v>
          </cell>
          <cell r="R604">
            <v>0</v>
          </cell>
          <cell r="S604">
            <v>0</v>
          </cell>
          <cell r="V604">
            <v>0</v>
          </cell>
          <cell r="X604">
            <v>0</v>
          </cell>
          <cell r="Y604">
            <v>0</v>
          </cell>
          <cell r="Z604">
            <v>0</v>
          </cell>
        </row>
        <row r="605">
          <cell r="A605">
            <v>30000619</v>
          </cell>
          <cell r="B605" t="str">
            <v>Телефон сотовый Nokia 6610i</v>
          </cell>
          <cell r="C605" t="str">
            <v>Other</v>
          </cell>
          <cell r="D605" t="str">
            <v>МП</v>
          </cell>
          <cell r="E605">
            <v>38371</v>
          </cell>
          <cell r="H605">
            <v>60</v>
          </cell>
          <cell r="I605">
            <v>1.6666666666666666E-2</v>
          </cell>
          <cell r="M605">
            <v>5016.1000000000004</v>
          </cell>
          <cell r="N605">
            <v>5016.1000000000004</v>
          </cell>
          <cell r="O605">
            <v>5016.1000000000004</v>
          </cell>
          <cell r="P605">
            <v>5016.1000000000004</v>
          </cell>
          <cell r="Q605">
            <v>0</v>
          </cell>
          <cell r="R605">
            <v>0</v>
          </cell>
          <cell r="S605">
            <v>0</v>
          </cell>
          <cell r="V605">
            <v>0</v>
          </cell>
          <cell r="X605">
            <v>0</v>
          </cell>
          <cell r="Y605">
            <v>0</v>
          </cell>
          <cell r="Z605">
            <v>0</v>
          </cell>
        </row>
        <row r="606">
          <cell r="A606">
            <v>30000611</v>
          </cell>
          <cell r="B606" t="str">
            <v>Уничтожитель ID2401CC (2*15мм)</v>
          </cell>
          <cell r="C606" t="str">
            <v>Other</v>
          </cell>
          <cell r="D606" t="str">
            <v>МП</v>
          </cell>
          <cell r="E606">
            <v>38377</v>
          </cell>
          <cell r="F606">
            <v>38384</v>
          </cell>
          <cell r="H606">
            <v>60</v>
          </cell>
          <cell r="I606">
            <v>1.6666666666666666E-2</v>
          </cell>
          <cell r="M606">
            <v>18624.900000000001</v>
          </cell>
          <cell r="N606">
            <v>0</v>
          </cell>
          <cell r="O606">
            <v>3414.5650000000001</v>
          </cell>
          <cell r="Q606">
            <v>18624.900000000001</v>
          </cell>
          <cell r="R606">
            <v>3414.5650000000001</v>
          </cell>
          <cell r="S606">
            <v>15210.335000000001</v>
          </cell>
          <cell r="V606">
            <v>1862.4900000000002</v>
          </cell>
          <cell r="X606">
            <v>18624.900000000001</v>
          </cell>
          <cell r="Y606">
            <v>5277.0550000000003</v>
          </cell>
          <cell r="Z606">
            <v>13347.845000000001</v>
          </cell>
        </row>
        <row r="607">
          <cell r="A607">
            <v>30000593</v>
          </cell>
          <cell r="B607" t="str">
            <v>Ноутбук SONY TR5 AP</v>
          </cell>
          <cell r="C607" t="str">
            <v>P&amp;E</v>
          </cell>
          <cell r="D607" t="str">
            <v>МП</v>
          </cell>
          <cell r="E607">
            <v>38380</v>
          </cell>
          <cell r="F607">
            <v>38384</v>
          </cell>
          <cell r="G607">
            <v>38798</v>
          </cell>
          <cell r="H607">
            <v>60</v>
          </cell>
          <cell r="I607">
            <v>1.6666666666666666E-2</v>
          </cell>
          <cell r="M607">
            <v>69559.320000000007</v>
          </cell>
          <cell r="N607">
            <v>0</v>
          </cell>
          <cell r="O607">
            <v>12752.542000000001</v>
          </cell>
          <cell r="Q607">
            <v>69559.320000000007</v>
          </cell>
          <cell r="R607">
            <v>12752.542000000001</v>
          </cell>
          <cell r="S607">
            <v>56806.778000000006</v>
          </cell>
          <cell r="U607">
            <v>69559.320000000007</v>
          </cell>
          <cell r="V607">
            <v>3477.9660000000003</v>
          </cell>
          <cell r="W607">
            <v>16230.508000000002</v>
          </cell>
          <cell r="X607">
            <v>0</v>
          </cell>
          <cell r="Y607">
            <v>0</v>
          </cell>
          <cell r="Z607">
            <v>0</v>
          </cell>
        </row>
        <row r="608">
          <cell r="A608">
            <v>30000614</v>
          </cell>
          <cell r="B608" t="str">
            <v>Портативный компьютер ThinkPad</v>
          </cell>
          <cell r="C608" t="str">
            <v>P&amp;E</v>
          </cell>
          <cell r="D608" t="str">
            <v>МП</v>
          </cell>
          <cell r="E608">
            <v>38383</v>
          </cell>
          <cell r="F608">
            <v>38384</v>
          </cell>
          <cell r="H608">
            <v>60</v>
          </cell>
          <cell r="I608">
            <v>1.6666666666666666E-2</v>
          </cell>
          <cell r="M608">
            <v>62540</v>
          </cell>
          <cell r="N608">
            <v>0</v>
          </cell>
          <cell r="O608">
            <v>11465.666666666666</v>
          </cell>
          <cell r="Q608">
            <v>62540</v>
          </cell>
          <cell r="R608">
            <v>11465.666666666666</v>
          </cell>
          <cell r="S608">
            <v>51074.333333333336</v>
          </cell>
          <cell r="V608">
            <v>6254</v>
          </cell>
          <cell r="X608">
            <v>62540</v>
          </cell>
          <cell r="Y608">
            <v>17719.666666666664</v>
          </cell>
          <cell r="Z608">
            <v>44820.333333333336</v>
          </cell>
        </row>
        <row r="609">
          <cell r="A609">
            <v>30000617</v>
          </cell>
          <cell r="B609" t="str">
            <v>Телефон Siemens C60</v>
          </cell>
          <cell r="C609" t="str">
            <v>Other</v>
          </cell>
          <cell r="D609" t="str">
            <v>МП</v>
          </cell>
          <cell r="E609">
            <v>38363</v>
          </cell>
          <cell r="H609">
            <v>60</v>
          </cell>
          <cell r="I609">
            <v>1.6666666666666666E-2</v>
          </cell>
          <cell r="M609">
            <v>2520</v>
          </cell>
          <cell r="N609">
            <v>2520</v>
          </cell>
          <cell r="O609">
            <v>2520</v>
          </cell>
          <cell r="P609">
            <v>2520</v>
          </cell>
          <cell r="Q609">
            <v>0</v>
          </cell>
          <cell r="R609">
            <v>0</v>
          </cell>
          <cell r="S609">
            <v>0</v>
          </cell>
          <cell r="V609">
            <v>0</v>
          </cell>
          <cell r="X609">
            <v>0</v>
          </cell>
          <cell r="Y609">
            <v>0</v>
          </cell>
          <cell r="Z609">
            <v>0</v>
          </cell>
        </row>
        <row r="610">
          <cell r="A610">
            <v>30000621</v>
          </cell>
          <cell r="B610" t="str">
            <v>Калькулятор Citizen SDC-888T</v>
          </cell>
          <cell r="C610" t="str">
            <v>Other</v>
          </cell>
          <cell r="D610" t="str">
            <v>МП</v>
          </cell>
          <cell r="E610">
            <v>38378</v>
          </cell>
          <cell r="H610">
            <v>36</v>
          </cell>
          <cell r="I610">
            <v>1.6666666666666666E-2</v>
          </cell>
          <cell r="M610">
            <v>346.5</v>
          </cell>
          <cell r="N610">
            <v>346.5</v>
          </cell>
          <cell r="O610">
            <v>346.5</v>
          </cell>
          <cell r="P610">
            <v>346.5</v>
          </cell>
          <cell r="Q610">
            <v>0</v>
          </cell>
          <cell r="R610">
            <v>0</v>
          </cell>
          <cell r="S610">
            <v>0</v>
          </cell>
          <cell r="V610">
            <v>0</v>
          </cell>
          <cell r="X610">
            <v>0</v>
          </cell>
          <cell r="Y610">
            <v>0</v>
          </cell>
          <cell r="Z610">
            <v>0</v>
          </cell>
        </row>
        <row r="611">
          <cell r="A611">
            <v>30000622</v>
          </cell>
          <cell r="B611" t="str">
            <v>Калькулятор Citizen SDC-888T</v>
          </cell>
          <cell r="C611" t="str">
            <v>Other</v>
          </cell>
          <cell r="D611" t="str">
            <v>МП</v>
          </cell>
          <cell r="E611">
            <v>38378</v>
          </cell>
          <cell r="H611">
            <v>36</v>
          </cell>
          <cell r="I611">
            <v>1.6666666666666666E-2</v>
          </cell>
          <cell r="M611">
            <v>346.5</v>
          </cell>
          <cell r="N611">
            <v>346.5</v>
          </cell>
          <cell r="O611">
            <v>346.5</v>
          </cell>
          <cell r="P611">
            <v>346.5</v>
          </cell>
          <cell r="Q611">
            <v>0</v>
          </cell>
          <cell r="R611">
            <v>0</v>
          </cell>
          <cell r="S611">
            <v>0</v>
          </cell>
          <cell r="V611">
            <v>0</v>
          </cell>
          <cell r="X611">
            <v>0</v>
          </cell>
          <cell r="Y611">
            <v>0</v>
          </cell>
          <cell r="Z611">
            <v>0</v>
          </cell>
        </row>
        <row r="612">
          <cell r="A612">
            <v>30000623</v>
          </cell>
          <cell r="B612" t="str">
            <v>Калькулятор Citizen SDC-888T</v>
          </cell>
          <cell r="C612" t="str">
            <v>Other</v>
          </cell>
          <cell r="D612" t="str">
            <v>МП</v>
          </cell>
          <cell r="E612">
            <v>38378</v>
          </cell>
          <cell r="H612">
            <v>36</v>
          </cell>
          <cell r="I612">
            <v>1.6666666666666666E-2</v>
          </cell>
          <cell r="M612">
            <v>346.5</v>
          </cell>
          <cell r="N612">
            <v>346.5</v>
          </cell>
          <cell r="O612">
            <v>346.5</v>
          </cell>
          <cell r="P612">
            <v>346.5</v>
          </cell>
          <cell r="Q612">
            <v>0</v>
          </cell>
          <cell r="R612">
            <v>0</v>
          </cell>
          <cell r="S612">
            <v>0</v>
          </cell>
          <cell r="V612">
            <v>0</v>
          </cell>
          <cell r="X612">
            <v>0</v>
          </cell>
          <cell r="Y612">
            <v>0</v>
          </cell>
          <cell r="Z612">
            <v>0</v>
          </cell>
        </row>
        <row r="613">
          <cell r="A613">
            <v>30000624</v>
          </cell>
          <cell r="B613" t="str">
            <v>Калькулятор Citizen SDC-888T</v>
          </cell>
          <cell r="C613" t="str">
            <v>Other</v>
          </cell>
          <cell r="D613" t="str">
            <v>МП</v>
          </cell>
          <cell r="E613">
            <v>38378</v>
          </cell>
          <cell r="H613">
            <v>36</v>
          </cell>
          <cell r="I613">
            <v>1.6666666666666666E-2</v>
          </cell>
          <cell r="M613">
            <v>346.5</v>
          </cell>
          <cell r="N613">
            <v>346.5</v>
          </cell>
          <cell r="O613">
            <v>346.5</v>
          </cell>
          <cell r="P613">
            <v>346.5</v>
          </cell>
          <cell r="Q613">
            <v>0</v>
          </cell>
          <cell r="R613">
            <v>0</v>
          </cell>
          <cell r="S613">
            <v>0</v>
          </cell>
          <cell r="V613">
            <v>0</v>
          </cell>
          <cell r="X613">
            <v>0</v>
          </cell>
          <cell r="Y613">
            <v>0</v>
          </cell>
          <cell r="Z613">
            <v>0</v>
          </cell>
        </row>
        <row r="614">
          <cell r="A614">
            <v>30000625</v>
          </cell>
          <cell r="B614" t="str">
            <v>Калькулятор Citizen SDC-888T</v>
          </cell>
          <cell r="C614" t="str">
            <v>Other</v>
          </cell>
          <cell r="D614" t="str">
            <v>МП</v>
          </cell>
          <cell r="E614">
            <v>38378</v>
          </cell>
          <cell r="H614">
            <v>36</v>
          </cell>
          <cell r="I614">
            <v>1.6666666666666666E-2</v>
          </cell>
          <cell r="M614">
            <v>346.5</v>
          </cell>
          <cell r="N614">
            <v>346.5</v>
          </cell>
          <cell r="O614">
            <v>346.5</v>
          </cell>
          <cell r="P614">
            <v>346.5</v>
          </cell>
          <cell r="Q614">
            <v>0</v>
          </cell>
          <cell r="R614">
            <v>0</v>
          </cell>
          <cell r="S614">
            <v>0</v>
          </cell>
          <cell r="V614">
            <v>0</v>
          </cell>
          <cell r="X614">
            <v>0</v>
          </cell>
          <cell r="Y614">
            <v>0</v>
          </cell>
          <cell r="Z614">
            <v>0</v>
          </cell>
        </row>
        <row r="615">
          <cell r="A615">
            <v>30000626</v>
          </cell>
          <cell r="B615" t="str">
            <v>Калькулятор Citizen SDC-888T</v>
          </cell>
          <cell r="C615" t="str">
            <v>Other</v>
          </cell>
          <cell r="D615" t="str">
            <v>МП</v>
          </cell>
          <cell r="E615">
            <v>38378</v>
          </cell>
          <cell r="H615">
            <v>36</v>
          </cell>
          <cell r="I615">
            <v>1.6666666666666666E-2</v>
          </cell>
          <cell r="M615">
            <v>346.5</v>
          </cell>
          <cell r="N615">
            <v>346.5</v>
          </cell>
          <cell r="O615">
            <v>346.5</v>
          </cell>
          <cell r="P615">
            <v>346.5</v>
          </cell>
          <cell r="Q615">
            <v>0</v>
          </cell>
          <cell r="R615">
            <v>0</v>
          </cell>
          <cell r="S615">
            <v>0</v>
          </cell>
          <cell r="V615">
            <v>0</v>
          </cell>
          <cell r="X615">
            <v>0</v>
          </cell>
          <cell r="Y615">
            <v>0</v>
          </cell>
          <cell r="Z615">
            <v>0</v>
          </cell>
        </row>
        <row r="616">
          <cell r="A616">
            <v>30000627</v>
          </cell>
          <cell r="B616" t="str">
            <v>Калькулятор Citizen SDC-888T</v>
          </cell>
          <cell r="C616" t="str">
            <v>Other</v>
          </cell>
          <cell r="D616" t="str">
            <v>МП</v>
          </cell>
          <cell r="E616">
            <v>38378</v>
          </cell>
          <cell r="H616">
            <v>36</v>
          </cell>
          <cell r="I616">
            <v>1.6666666666666666E-2</v>
          </cell>
          <cell r="M616">
            <v>346.5</v>
          </cell>
          <cell r="N616">
            <v>346.5</v>
          </cell>
          <cell r="O616">
            <v>346.5</v>
          </cell>
          <cell r="P616">
            <v>346.5</v>
          </cell>
          <cell r="Q616">
            <v>0</v>
          </cell>
          <cell r="R616">
            <v>0</v>
          </cell>
          <cell r="S616">
            <v>0</v>
          </cell>
          <cell r="V616">
            <v>0</v>
          </cell>
          <cell r="X616">
            <v>0</v>
          </cell>
          <cell r="Y616">
            <v>0</v>
          </cell>
          <cell r="Z616">
            <v>0</v>
          </cell>
        </row>
        <row r="617">
          <cell r="A617">
            <v>30000628</v>
          </cell>
          <cell r="B617" t="str">
            <v>Калькулятор Citizen SDC-888T</v>
          </cell>
          <cell r="C617" t="str">
            <v>Other</v>
          </cell>
          <cell r="D617" t="str">
            <v>МП</v>
          </cell>
          <cell r="E617">
            <v>38378</v>
          </cell>
          <cell r="H617">
            <v>36</v>
          </cell>
          <cell r="I617">
            <v>1.6666666666666666E-2</v>
          </cell>
          <cell r="M617">
            <v>346.5</v>
          </cell>
          <cell r="N617">
            <v>346.5</v>
          </cell>
          <cell r="O617">
            <v>346.5</v>
          </cell>
          <cell r="P617">
            <v>346.5</v>
          </cell>
          <cell r="Q617">
            <v>0</v>
          </cell>
          <cell r="R617">
            <v>0</v>
          </cell>
          <cell r="S617">
            <v>0</v>
          </cell>
          <cell r="V617">
            <v>0</v>
          </cell>
          <cell r="X617">
            <v>0</v>
          </cell>
          <cell r="Y617">
            <v>0</v>
          </cell>
          <cell r="Z617">
            <v>0</v>
          </cell>
        </row>
        <row r="618">
          <cell r="A618">
            <v>30000629</v>
          </cell>
          <cell r="B618" t="str">
            <v>Калькулятор Citizen SDC-888T</v>
          </cell>
          <cell r="C618" t="str">
            <v>Other</v>
          </cell>
          <cell r="D618" t="str">
            <v>МП</v>
          </cell>
          <cell r="E618">
            <v>38378</v>
          </cell>
          <cell r="H618">
            <v>36</v>
          </cell>
          <cell r="I618">
            <v>1.6666666666666666E-2</v>
          </cell>
          <cell r="M618">
            <v>346.5</v>
          </cell>
          <cell r="N618">
            <v>346.5</v>
          </cell>
          <cell r="O618">
            <v>346.5</v>
          </cell>
          <cell r="P618">
            <v>346.5</v>
          </cell>
          <cell r="Q618">
            <v>0</v>
          </cell>
          <cell r="R618">
            <v>0</v>
          </cell>
          <cell r="S618">
            <v>0</v>
          </cell>
          <cell r="V618">
            <v>0</v>
          </cell>
          <cell r="X618">
            <v>0</v>
          </cell>
          <cell r="Y618">
            <v>0</v>
          </cell>
          <cell r="Z618">
            <v>0</v>
          </cell>
        </row>
        <row r="619">
          <cell r="A619">
            <v>30000630</v>
          </cell>
          <cell r="B619" t="str">
            <v>Калькулятор Citizen SDC-888T</v>
          </cell>
          <cell r="C619" t="str">
            <v>Other</v>
          </cell>
          <cell r="D619" t="str">
            <v>МП</v>
          </cell>
          <cell r="E619">
            <v>38378</v>
          </cell>
          <cell r="H619">
            <v>36</v>
          </cell>
          <cell r="I619">
            <v>1.6666666666666666E-2</v>
          </cell>
          <cell r="M619">
            <v>346.5</v>
          </cell>
          <cell r="N619">
            <v>346.5</v>
          </cell>
          <cell r="O619">
            <v>346.5</v>
          </cell>
          <cell r="P619">
            <v>346.5</v>
          </cell>
          <cell r="Q619">
            <v>0</v>
          </cell>
          <cell r="R619">
            <v>0</v>
          </cell>
          <cell r="S619">
            <v>0</v>
          </cell>
          <cell r="V619">
            <v>0</v>
          </cell>
          <cell r="X619">
            <v>0</v>
          </cell>
          <cell r="Y619">
            <v>0</v>
          </cell>
          <cell r="Z619">
            <v>0</v>
          </cell>
        </row>
        <row r="620">
          <cell r="A620">
            <v>30000631</v>
          </cell>
          <cell r="B620" t="str">
            <v>Nokia 3100 телефон</v>
          </cell>
          <cell r="C620" t="str">
            <v>Other</v>
          </cell>
          <cell r="D620" t="str">
            <v>МП</v>
          </cell>
          <cell r="E620">
            <v>38373</v>
          </cell>
          <cell r="H620">
            <v>60</v>
          </cell>
          <cell r="I620">
            <v>1.6666666666666666E-2</v>
          </cell>
          <cell r="M620">
            <v>2727.97</v>
          </cell>
          <cell r="N620">
            <v>2727.97</v>
          </cell>
          <cell r="O620">
            <v>2727.97</v>
          </cell>
          <cell r="P620">
            <v>2727.97</v>
          </cell>
          <cell r="Q620">
            <v>0</v>
          </cell>
          <cell r="R620">
            <v>0</v>
          </cell>
          <cell r="S620">
            <v>0</v>
          </cell>
          <cell r="V620">
            <v>0</v>
          </cell>
          <cell r="X620">
            <v>0</v>
          </cell>
          <cell r="Y620">
            <v>0</v>
          </cell>
          <cell r="Z620">
            <v>0</v>
          </cell>
        </row>
        <row r="621">
          <cell r="A621">
            <v>30000635</v>
          </cell>
          <cell r="B621" t="str">
            <v xml:space="preserve"> а/м Фольксваген Пассат VIN WVW2223B21P272980(44645 )</v>
          </cell>
          <cell r="C621" t="str">
            <v>Transport</v>
          </cell>
          <cell r="D621" t="str">
            <v>МП</v>
          </cell>
          <cell r="E621">
            <v>38383</v>
          </cell>
          <cell r="F621">
            <v>38384</v>
          </cell>
          <cell r="H621">
            <v>84</v>
          </cell>
          <cell r="I621">
            <v>1.6666666666666666E-2</v>
          </cell>
          <cell r="M621">
            <v>541415.78</v>
          </cell>
          <cell r="N621">
            <v>0</v>
          </cell>
          <cell r="O621">
            <v>99259.559666666668</v>
          </cell>
          <cell r="Q621">
            <v>541415.78</v>
          </cell>
          <cell r="R621">
            <v>99259.559666666668</v>
          </cell>
          <cell r="S621">
            <v>442156.22033333336</v>
          </cell>
          <cell r="V621">
            <v>10312.681523809522</v>
          </cell>
          <cell r="X621">
            <v>541415.78</v>
          </cell>
          <cell r="Y621">
            <v>109572.2411904762</v>
          </cell>
          <cell r="Z621">
            <v>431843.5388095238</v>
          </cell>
        </row>
        <row r="622">
          <cell r="A622">
            <v>30000633</v>
          </cell>
          <cell r="B622" t="str">
            <v xml:space="preserve"> Уничтожитель ID2401CC (2*15 мм) </v>
          </cell>
          <cell r="C622" t="str">
            <v>Other</v>
          </cell>
          <cell r="D622" t="str">
            <v>МП</v>
          </cell>
          <cell r="E622">
            <v>38387</v>
          </cell>
          <cell r="F622">
            <v>38412</v>
          </cell>
          <cell r="H622">
            <v>36</v>
          </cell>
          <cell r="I622">
            <v>1.6666666666666666E-2</v>
          </cell>
          <cell r="M622">
            <v>18624.900000000001</v>
          </cell>
          <cell r="N622">
            <v>0</v>
          </cell>
          <cell r="O622">
            <v>3104.15</v>
          </cell>
          <cell r="Q622">
            <v>18624.900000000001</v>
          </cell>
          <cell r="R622">
            <v>3104.15</v>
          </cell>
          <cell r="S622">
            <v>15520.750000000002</v>
          </cell>
          <cell r="V622">
            <v>5173.583333333333</v>
          </cell>
          <cell r="X622">
            <v>18624.900000000001</v>
          </cell>
          <cell r="Y622">
            <v>8277.7333333333336</v>
          </cell>
          <cell r="Z622">
            <v>10347.166666666668</v>
          </cell>
        </row>
        <row r="623">
          <cell r="A623">
            <v>30000641</v>
          </cell>
          <cell r="B623" t="str">
            <v xml:space="preserve"> Nokia 6230 </v>
          </cell>
          <cell r="C623" t="str">
            <v>Other</v>
          </cell>
          <cell r="D623" t="str">
            <v>МП</v>
          </cell>
          <cell r="E623">
            <v>38411</v>
          </cell>
          <cell r="H623">
            <v>60</v>
          </cell>
          <cell r="I623">
            <v>1.6666666666666666E-2</v>
          </cell>
          <cell r="M623">
            <v>8388.98</v>
          </cell>
          <cell r="N623">
            <v>8388.98</v>
          </cell>
          <cell r="O623">
            <v>8388.98</v>
          </cell>
          <cell r="P623">
            <v>8388.98</v>
          </cell>
          <cell r="Q623">
            <v>0</v>
          </cell>
          <cell r="R623">
            <v>0</v>
          </cell>
          <cell r="S623">
            <v>0</v>
          </cell>
          <cell r="V623">
            <v>0</v>
          </cell>
          <cell r="X623">
            <v>0</v>
          </cell>
          <cell r="Y623">
            <v>0</v>
          </cell>
          <cell r="Z623">
            <v>0</v>
          </cell>
        </row>
        <row r="624">
          <cell r="A624">
            <v>30000640</v>
          </cell>
          <cell r="B624" t="str">
            <v xml:space="preserve"> Nokia 6610i </v>
          </cell>
          <cell r="C624" t="str">
            <v>Other</v>
          </cell>
          <cell r="D624" t="str">
            <v>МП</v>
          </cell>
          <cell r="E624">
            <v>38411</v>
          </cell>
          <cell r="H624">
            <v>60</v>
          </cell>
          <cell r="I624">
            <v>1.6666666666666666E-2</v>
          </cell>
          <cell r="M624">
            <v>4999.1499999999996</v>
          </cell>
          <cell r="N624">
            <v>4999.1499999999996</v>
          </cell>
          <cell r="O624">
            <v>4999.1499999999996</v>
          </cell>
          <cell r="P624">
            <v>4999.1499999999996</v>
          </cell>
          <cell r="Q624">
            <v>0</v>
          </cell>
          <cell r="R624">
            <v>0</v>
          </cell>
          <cell r="S624">
            <v>0</v>
          </cell>
          <cell r="V624">
            <v>0</v>
          </cell>
          <cell r="X624">
            <v>0</v>
          </cell>
          <cell r="Y624">
            <v>0</v>
          </cell>
          <cell r="Z624">
            <v>0</v>
          </cell>
        </row>
        <row r="625">
          <cell r="A625">
            <v>30000645</v>
          </cell>
          <cell r="B625" t="str">
            <v xml:space="preserve"> Дисплей ЖК IBM Think Vision </v>
          </cell>
          <cell r="C625" t="str">
            <v>P&amp;E</v>
          </cell>
          <cell r="D625" t="str">
            <v>МП</v>
          </cell>
          <cell r="E625">
            <v>38411</v>
          </cell>
          <cell r="F625">
            <v>38412</v>
          </cell>
          <cell r="H625">
            <v>36</v>
          </cell>
          <cell r="I625">
            <v>1.6666666666666666E-2</v>
          </cell>
          <cell r="M625">
            <v>23000</v>
          </cell>
          <cell r="N625">
            <v>0</v>
          </cell>
          <cell r="O625">
            <v>3833.333333333333</v>
          </cell>
          <cell r="Q625">
            <v>23000</v>
          </cell>
          <cell r="R625">
            <v>3833.333333333333</v>
          </cell>
          <cell r="S625">
            <v>19166.666666666668</v>
          </cell>
          <cell r="V625">
            <v>6388.8888888888887</v>
          </cell>
          <cell r="X625">
            <v>23000</v>
          </cell>
          <cell r="Y625">
            <v>10222.222222222223</v>
          </cell>
          <cell r="Z625">
            <v>12777.777777777777</v>
          </cell>
        </row>
        <row r="626">
          <cell r="A626">
            <v>30000646</v>
          </cell>
          <cell r="B626" t="str">
            <v xml:space="preserve"> Дисплей ЖК IBM Think Vision </v>
          </cell>
          <cell r="C626" t="str">
            <v>P&amp;E</v>
          </cell>
          <cell r="D626" t="str">
            <v>МП</v>
          </cell>
          <cell r="E626">
            <v>38411</v>
          </cell>
          <cell r="F626">
            <v>38412</v>
          </cell>
          <cell r="H626">
            <v>36</v>
          </cell>
          <cell r="I626">
            <v>1.6666666666666666E-2</v>
          </cell>
          <cell r="M626">
            <v>23000</v>
          </cell>
          <cell r="N626">
            <v>0</v>
          </cell>
          <cell r="O626">
            <v>3833.333333333333</v>
          </cell>
          <cell r="Q626">
            <v>23000</v>
          </cell>
          <cell r="R626">
            <v>3833.333333333333</v>
          </cell>
          <cell r="S626">
            <v>19166.666666666668</v>
          </cell>
          <cell r="V626">
            <v>6388.8888888888887</v>
          </cell>
          <cell r="X626">
            <v>23000</v>
          </cell>
          <cell r="Y626">
            <v>10222.222222222223</v>
          </cell>
          <cell r="Z626">
            <v>12777.777777777777</v>
          </cell>
        </row>
        <row r="627">
          <cell r="A627">
            <v>30000644</v>
          </cell>
          <cell r="B627" t="str">
            <v xml:space="preserve"> Компьютер порт. IBM </v>
          </cell>
          <cell r="C627" t="str">
            <v>P&amp;E</v>
          </cell>
          <cell r="D627" t="str">
            <v>МП</v>
          </cell>
          <cell r="E627">
            <v>38411</v>
          </cell>
          <cell r="F627">
            <v>38412</v>
          </cell>
          <cell r="H627">
            <v>36</v>
          </cell>
          <cell r="I627">
            <v>1.6666666666666666E-2</v>
          </cell>
          <cell r="M627">
            <v>65650</v>
          </cell>
          <cell r="N627">
            <v>0</v>
          </cell>
          <cell r="O627">
            <v>10941.666666666666</v>
          </cell>
          <cell r="Q627">
            <v>65650</v>
          </cell>
          <cell r="R627">
            <v>10941.666666666666</v>
          </cell>
          <cell r="S627">
            <v>54708.333333333336</v>
          </cell>
          <cell r="V627">
            <v>18236.111111111109</v>
          </cell>
          <cell r="X627">
            <v>65650</v>
          </cell>
          <cell r="Y627">
            <v>29177.777777777774</v>
          </cell>
          <cell r="Z627">
            <v>36472.222222222226</v>
          </cell>
        </row>
        <row r="628">
          <cell r="A628">
            <v>30000636</v>
          </cell>
          <cell r="B628" t="str">
            <v xml:space="preserve"> Копировальный аппарат Xerox WC PE16 </v>
          </cell>
          <cell r="C628" t="str">
            <v>P&amp;E</v>
          </cell>
          <cell r="D628" t="str">
            <v>МП</v>
          </cell>
          <cell r="E628">
            <v>38405</v>
          </cell>
          <cell r="F628">
            <v>38412</v>
          </cell>
          <cell r="H628">
            <v>36</v>
          </cell>
          <cell r="I628">
            <v>1.6666666666666666E-2</v>
          </cell>
          <cell r="M628">
            <v>10422.030000000001</v>
          </cell>
          <cell r="N628">
            <v>0</v>
          </cell>
          <cell r="O628">
            <v>1737.0050000000001</v>
          </cell>
          <cell r="Q628">
            <v>10422.030000000001</v>
          </cell>
          <cell r="R628">
            <v>1737.0050000000001</v>
          </cell>
          <cell r="S628">
            <v>8685.0250000000015</v>
          </cell>
          <cell r="V628">
            <v>2895.0083333333332</v>
          </cell>
          <cell r="X628">
            <v>10422.030000000001</v>
          </cell>
          <cell r="Y628">
            <v>4632.0133333333333</v>
          </cell>
          <cell r="Z628">
            <v>5790.0166666666673</v>
          </cell>
        </row>
        <row r="629">
          <cell r="A629">
            <v>30000642</v>
          </cell>
          <cell r="B629" t="str">
            <v xml:space="preserve"> Сейф TOPAZ 55 кг. </v>
          </cell>
          <cell r="C629" t="str">
            <v>Other</v>
          </cell>
          <cell r="D629" t="str">
            <v>МП</v>
          </cell>
          <cell r="E629">
            <v>38411</v>
          </cell>
          <cell r="H629">
            <v>160</v>
          </cell>
          <cell r="I629">
            <v>1.6666666666666666E-2</v>
          </cell>
          <cell r="M629">
            <v>7817.5</v>
          </cell>
          <cell r="N629">
            <v>7817.5</v>
          </cell>
          <cell r="O629">
            <v>7817.5</v>
          </cell>
          <cell r="P629">
            <v>7817.5</v>
          </cell>
          <cell r="Q629">
            <v>0</v>
          </cell>
          <cell r="R629">
            <v>0</v>
          </cell>
          <cell r="S629">
            <v>0</v>
          </cell>
          <cell r="V629">
            <v>0</v>
          </cell>
          <cell r="X629">
            <v>0</v>
          </cell>
          <cell r="Y629">
            <v>0</v>
          </cell>
          <cell r="Z629">
            <v>0</v>
          </cell>
        </row>
        <row r="630">
          <cell r="A630">
            <v>30000643</v>
          </cell>
          <cell r="B630" t="str">
            <v xml:space="preserve"> сотовый телефон Nokia 6230 </v>
          </cell>
          <cell r="C630" t="str">
            <v>Other</v>
          </cell>
          <cell r="D630" t="str">
            <v>МП</v>
          </cell>
          <cell r="E630">
            <v>38411</v>
          </cell>
          <cell r="H630">
            <v>60</v>
          </cell>
          <cell r="I630">
            <v>1.6666666666666666E-2</v>
          </cell>
          <cell r="M630">
            <v>8016.1</v>
          </cell>
          <cell r="N630">
            <v>8016.1</v>
          </cell>
          <cell r="O630">
            <v>8016.1</v>
          </cell>
          <cell r="P630">
            <v>8016.1</v>
          </cell>
          <cell r="Q630">
            <v>0</v>
          </cell>
          <cell r="R630">
            <v>0</v>
          </cell>
          <cell r="S630">
            <v>0</v>
          </cell>
          <cell r="V630">
            <v>0</v>
          </cell>
          <cell r="X630">
            <v>0</v>
          </cell>
          <cell r="Y630">
            <v>0</v>
          </cell>
          <cell r="Z630">
            <v>0</v>
          </cell>
        </row>
        <row r="631">
          <cell r="A631">
            <v>30000634</v>
          </cell>
          <cell r="B631" t="str">
            <v xml:space="preserve"> Уничтожитель ID2401CC (2*15 мм) </v>
          </cell>
          <cell r="C631" t="str">
            <v>Other</v>
          </cell>
          <cell r="D631" t="str">
            <v>МП</v>
          </cell>
          <cell r="E631">
            <v>38387</v>
          </cell>
          <cell r="F631">
            <v>38412</v>
          </cell>
          <cell r="H631">
            <v>60</v>
          </cell>
          <cell r="I631">
            <v>1.6666666666666666E-2</v>
          </cell>
          <cell r="M631">
            <v>18624.900000000001</v>
          </cell>
          <cell r="N631">
            <v>0</v>
          </cell>
          <cell r="O631">
            <v>3104.15</v>
          </cell>
          <cell r="Q631">
            <v>18624.900000000001</v>
          </cell>
          <cell r="R631">
            <v>3104.15</v>
          </cell>
          <cell r="S631">
            <v>15520.750000000002</v>
          </cell>
          <cell r="V631">
            <v>1862.4900000000002</v>
          </cell>
          <cell r="X631">
            <v>18624.900000000001</v>
          </cell>
          <cell r="Y631">
            <v>4966.6400000000003</v>
          </cell>
          <cell r="Z631">
            <v>13658.260000000002</v>
          </cell>
        </row>
        <row r="632">
          <cell r="A632">
            <v>30000650</v>
          </cell>
          <cell r="B632" t="str">
            <v xml:space="preserve"> с/т Nokia 6610i </v>
          </cell>
          <cell r="C632" t="str">
            <v>Other</v>
          </cell>
          <cell r="D632" t="str">
            <v>МП</v>
          </cell>
          <cell r="E632">
            <v>38428</v>
          </cell>
          <cell r="H632">
            <v>60</v>
          </cell>
          <cell r="I632">
            <v>1.6666666666666666E-2</v>
          </cell>
          <cell r="M632">
            <v>4583.8999999999996</v>
          </cell>
          <cell r="N632">
            <v>4583.8999999999996</v>
          </cell>
          <cell r="O632">
            <v>4583.8999999999996</v>
          </cell>
          <cell r="P632">
            <v>4583.8999999999996</v>
          </cell>
          <cell r="Q632">
            <v>0</v>
          </cell>
          <cell r="R632">
            <v>0</v>
          </cell>
          <cell r="S632">
            <v>0</v>
          </cell>
          <cell r="V632">
            <v>0</v>
          </cell>
          <cell r="X632">
            <v>0</v>
          </cell>
          <cell r="Y632">
            <v>0</v>
          </cell>
          <cell r="Z632">
            <v>0</v>
          </cell>
        </row>
        <row r="633">
          <cell r="A633">
            <v>30000660</v>
          </cell>
          <cell r="B633" t="str">
            <v xml:space="preserve"> Сейф ТОРАZ, эл.замок,510*343*439мм,55 кг </v>
          </cell>
          <cell r="C633" t="str">
            <v>Other</v>
          </cell>
          <cell r="D633" t="str">
            <v>МП</v>
          </cell>
          <cell r="E633" t="str">
            <v>23.03.2005</v>
          </cell>
          <cell r="H633">
            <v>84</v>
          </cell>
          <cell r="I633">
            <v>1.6666666666666666E-2</v>
          </cell>
          <cell r="M633">
            <v>7677.5</v>
          </cell>
          <cell r="N633">
            <v>7677.5</v>
          </cell>
          <cell r="O633">
            <v>7677.5</v>
          </cell>
          <cell r="P633">
            <v>7677.5</v>
          </cell>
          <cell r="Q633">
            <v>0</v>
          </cell>
          <cell r="R633">
            <v>0</v>
          </cell>
          <cell r="S633">
            <v>0</v>
          </cell>
          <cell r="V633">
            <v>0</v>
          </cell>
          <cell r="X633">
            <v>0</v>
          </cell>
          <cell r="Y633">
            <v>0</v>
          </cell>
          <cell r="Z633">
            <v>0</v>
          </cell>
        </row>
        <row r="634">
          <cell r="A634">
            <v>30000648</v>
          </cell>
          <cell r="B634" t="str">
            <v xml:space="preserve"> Тайота КАМРИ VIN JTDBF30K000160809 ДВ1MZ1771212 </v>
          </cell>
          <cell r="C634" t="str">
            <v>Transport</v>
          </cell>
          <cell r="D634" t="str">
            <v>МП</v>
          </cell>
          <cell r="E634" t="str">
            <v>24.03.2005</v>
          </cell>
          <cell r="F634">
            <v>38443</v>
          </cell>
          <cell r="H634">
            <v>60</v>
          </cell>
          <cell r="I634">
            <v>1.6666666666666666E-2</v>
          </cell>
          <cell r="M634">
            <v>943035.32</v>
          </cell>
          <cell r="N634">
            <v>0</v>
          </cell>
          <cell r="O634">
            <v>141455.29799999998</v>
          </cell>
          <cell r="Q634">
            <v>943035.32</v>
          </cell>
          <cell r="R634">
            <v>141455.29799999998</v>
          </cell>
          <cell r="S634">
            <v>801580.022</v>
          </cell>
          <cell r="V634">
            <v>94303.531999999992</v>
          </cell>
          <cell r="X634">
            <v>943035.32</v>
          </cell>
          <cell r="Y634">
            <v>235758.82999999996</v>
          </cell>
          <cell r="Z634">
            <v>707276.49</v>
          </cell>
        </row>
        <row r="635">
          <cell r="A635">
            <v>30000651</v>
          </cell>
          <cell r="B635" t="str">
            <v xml:space="preserve"> Уничтожитель ID2401CC (2*15 мм) </v>
          </cell>
          <cell r="C635" t="str">
            <v>Other</v>
          </cell>
          <cell r="D635" t="str">
            <v>МП</v>
          </cell>
          <cell r="E635" t="str">
            <v>15.03.2005</v>
          </cell>
          <cell r="F635">
            <v>38443</v>
          </cell>
          <cell r="H635">
            <v>36</v>
          </cell>
          <cell r="I635">
            <v>1.6666666666666666E-2</v>
          </cell>
          <cell r="M635">
            <v>18624.900000000001</v>
          </cell>
          <cell r="N635">
            <v>0</v>
          </cell>
          <cell r="O635">
            <v>2793.7350000000001</v>
          </cell>
          <cell r="Q635">
            <v>18624.900000000001</v>
          </cell>
          <cell r="R635">
            <v>2793.7350000000001</v>
          </cell>
          <cell r="S635">
            <v>15831.165000000001</v>
          </cell>
          <cell r="V635">
            <v>4966.6399999999994</v>
          </cell>
          <cell r="X635">
            <v>18624.900000000001</v>
          </cell>
          <cell r="Y635">
            <v>7760.375</v>
          </cell>
          <cell r="Z635">
            <v>10864.525000000001</v>
          </cell>
        </row>
        <row r="636">
          <cell r="A636">
            <v>30000658</v>
          </cell>
          <cell r="B636" t="str">
            <v xml:space="preserve"> Мебель U Стул д\посетителей Rio к\з хром.черн. </v>
          </cell>
          <cell r="C636" t="str">
            <v>Other</v>
          </cell>
          <cell r="D636" t="str">
            <v>МП</v>
          </cell>
          <cell r="E636" t="str">
            <v>14.03.2005</v>
          </cell>
          <cell r="H636">
            <v>60</v>
          </cell>
          <cell r="I636">
            <v>1.6666666666666666E-2</v>
          </cell>
          <cell r="M636">
            <v>606.71</v>
          </cell>
          <cell r="N636">
            <v>606.71</v>
          </cell>
          <cell r="O636">
            <v>606.71</v>
          </cell>
          <cell r="P636">
            <v>606.71</v>
          </cell>
          <cell r="Q636">
            <v>0</v>
          </cell>
          <cell r="R636">
            <v>0</v>
          </cell>
          <cell r="S636">
            <v>0</v>
          </cell>
          <cell r="V636">
            <v>0</v>
          </cell>
          <cell r="X636">
            <v>0</v>
          </cell>
          <cell r="Y636">
            <v>0</v>
          </cell>
          <cell r="Z636">
            <v>0</v>
          </cell>
        </row>
        <row r="637">
          <cell r="A637">
            <v>30000654</v>
          </cell>
          <cell r="B637" t="str">
            <v xml:space="preserve"> Мебель U Стул д\посетителей Rio к\з хром.черный </v>
          </cell>
          <cell r="C637" t="str">
            <v>Other</v>
          </cell>
          <cell r="D637" t="str">
            <v>МП</v>
          </cell>
          <cell r="E637" t="str">
            <v>14.03.2005</v>
          </cell>
          <cell r="H637">
            <v>60</v>
          </cell>
          <cell r="I637">
            <v>1.6666666666666666E-2</v>
          </cell>
          <cell r="M637">
            <v>606.71</v>
          </cell>
          <cell r="N637">
            <v>606.71</v>
          </cell>
          <cell r="O637">
            <v>606.71</v>
          </cell>
          <cell r="P637">
            <v>606.71</v>
          </cell>
          <cell r="Q637">
            <v>0</v>
          </cell>
          <cell r="R637">
            <v>0</v>
          </cell>
          <cell r="S637">
            <v>0</v>
          </cell>
          <cell r="V637">
            <v>0</v>
          </cell>
          <cell r="X637">
            <v>0</v>
          </cell>
          <cell r="Y637">
            <v>0</v>
          </cell>
          <cell r="Z637">
            <v>0</v>
          </cell>
        </row>
        <row r="638">
          <cell r="A638">
            <v>30000655</v>
          </cell>
          <cell r="B638" t="str">
            <v xml:space="preserve"> Мебель U Стул д\посетителей Rio к\з хром.черный </v>
          </cell>
          <cell r="C638" t="str">
            <v>Other</v>
          </cell>
          <cell r="D638" t="str">
            <v>МП</v>
          </cell>
          <cell r="E638" t="str">
            <v>14.03.2005</v>
          </cell>
          <cell r="H638">
            <v>60</v>
          </cell>
          <cell r="I638">
            <v>1.6666666666666666E-2</v>
          </cell>
          <cell r="M638">
            <v>606.71</v>
          </cell>
          <cell r="N638">
            <v>606.71</v>
          </cell>
          <cell r="O638">
            <v>606.71</v>
          </cell>
          <cell r="P638">
            <v>606.71</v>
          </cell>
          <cell r="Q638">
            <v>0</v>
          </cell>
          <cell r="R638">
            <v>0</v>
          </cell>
          <cell r="S638">
            <v>0</v>
          </cell>
          <cell r="V638">
            <v>0</v>
          </cell>
          <cell r="X638">
            <v>0</v>
          </cell>
          <cell r="Y638">
            <v>0</v>
          </cell>
          <cell r="Z638">
            <v>0</v>
          </cell>
        </row>
        <row r="639">
          <cell r="A639">
            <v>30000656</v>
          </cell>
          <cell r="B639" t="str">
            <v xml:space="preserve"> Мебель U Стул д\посетителей Rio к\з хром.черный </v>
          </cell>
          <cell r="C639" t="str">
            <v>Other</v>
          </cell>
          <cell r="D639" t="str">
            <v>МП</v>
          </cell>
          <cell r="E639" t="str">
            <v>14.03.2005</v>
          </cell>
          <cell r="H639">
            <v>60</v>
          </cell>
          <cell r="I639">
            <v>1.6666666666666666E-2</v>
          </cell>
          <cell r="M639">
            <v>606.71</v>
          </cell>
          <cell r="N639">
            <v>606.71</v>
          </cell>
          <cell r="O639">
            <v>606.71</v>
          </cell>
          <cell r="P639">
            <v>606.71</v>
          </cell>
          <cell r="Q639">
            <v>0</v>
          </cell>
          <cell r="R639">
            <v>0</v>
          </cell>
          <cell r="S639">
            <v>0</v>
          </cell>
          <cell r="V639">
            <v>0</v>
          </cell>
          <cell r="X639">
            <v>0</v>
          </cell>
          <cell r="Y639">
            <v>0</v>
          </cell>
          <cell r="Z639">
            <v>0</v>
          </cell>
        </row>
        <row r="640">
          <cell r="A640">
            <v>30000657</v>
          </cell>
          <cell r="B640" t="str">
            <v xml:space="preserve"> Мебель U Стул д\посетителей Rio к\з хром.черный </v>
          </cell>
          <cell r="C640" t="str">
            <v>Other</v>
          </cell>
          <cell r="D640" t="str">
            <v>МП</v>
          </cell>
          <cell r="E640" t="str">
            <v>14.03.2005</v>
          </cell>
          <cell r="H640">
            <v>60</v>
          </cell>
          <cell r="I640">
            <v>1.6666666666666666E-2</v>
          </cell>
          <cell r="M640">
            <v>606.71</v>
          </cell>
          <cell r="N640">
            <v>606.71</v>
          </cell>
          <cell r="O640">
            <v>606.71</v>
          </cell>
          <cell r="P640">
            <v>606.71</v>
          </cell>
          <cell r="Q640">
            <v>0</v>
          </cell>
          <cell r="R640">
            <v>0</v>
          </cell>
          <cell r="S640">
            <v>0</v>
          </cell>
          <cell r="V640">
            <v>0</v>
          </cell>
          <cell r="X640">
            <v>0</v>
          </cell>
          <cell r="Y640">
            <v>0</v>
          </cell>
          <cell r="Z640">
            <v>0</v>
          </cell>
        </row>
        <row r="641">
          <cell r="A641">
            <v>30000659</v>
          </cell>
          <cell r="B641" t="str">
            <v xml:space="preserve"> Мебель U Стул д\посетителей Rio к\з хром.черный </v>
          </cell>
          <cell r="C641" t="str">
            <v>Other</v>
          </cell>
          <cell r="D641" t="str">
            <v>МП</v>
          </cell>
          <cell r="E641" t="str">
            <v>14.03.2005</v>
          </cell>
          <cell r="H641">
            <v>60</v>
          </cell>
          <cell r="I641">
            <v>1.6666666666666666E-2</v>
          </cell>
          <cell r="M641">
            <v>606.71</v>
          </cell>
          <cell r="N641">
            <v>606.71</v>
          </cell>
          <cell r="O641">
            <v>606.71</v>
          </cell>
          <cell r="P641">
            <v>606.71</v>
          </cell>
          <cell r="Q641">
            <v>0</v>
          </cell>
          <cell r="R641">
            <v>0</v>
          </cell>
          <cell r="S641">
            <v>0</v>
          </cell>
          <cell r="V641">
            <v>0</v>
          </cell>
          <cell r="X641">
            <v>0</v>
          </cell>
          <cell r="Y641">
            <v>0</v>
          </cell>
          <cell r="Z641">
            <v>0</v>
          </cell>
        </row>
        <row r="642">
          <cell r="A642">
            <v>30000652</v>
          </cell>
          <cell r="B642" t="str">
            <v xml:space="preserve"> Мебель U Стул с жестк.подл. Prestige газлифт </v>
          </cell>
          <cell r="C642" t="str">
            <v>Other</v>
          </cell>
          <cell r="D642" t="str">
            <v>МП</v>
          </cell>
          <cell r="E642" t="str">
            <v>14.03.2005</v>
          </cell>
          <cell r="H642">
            <v>60</v>
          </cell>
          <cell r="I642">
            <v>1.6666666666666666E-2</v>
          </cell>
          <cell r="M642">
            <v>1355.93</v>
          </cell>
          <cell r="N642">
            <v>1355.93</v>
          </cell>
          <cell r="O642">
            <v>1355.93</v>
          </cell>
          <cell r="P642">
            <v>1355.93</v>
          </cell>
          <cell r="Q642">
            <v>0</v>
          </cell>
          <cell r="R642">
            <v>0</v>
          </cell>
          <cell r="S642">
            <v>0</v>
          </cell>
          <cell r="V642">
            <v>0</v>
          </cell>
          <cell r="X642">
            <v>0</v>
          </cell>
          <cell r="Y642">
            <v>0</v>
          </cell>
          <cell r="Z642">
            <v>0</v>
          </cell>
        </row>
        <row r="643">
          <cell r="A643">
            <v>30000653</v>
          </cell>
          <cell r="B643" t="str">
            <v xml:space="preserve"> Мебель U Стул с жестк.подл. Prestige газлифт </v>
          </cell>
          <cell r="C643" t="str">
            <v>Other</v>
          </cell>
          <cell r="D643" t="str">
            <v>МП</v>
          </cell>
          <cell r="E643" t="str">
            <v>14.03.2005</v>
          </cell>
          <cell r="H643">
            <v>60</v>
          </cell>
          <cell r="I643">
            <v>1.6666666666666666E-2</v>
          </cell>
          <cell r="M643">
            <v>1355.93</v>
          </cell>
          <cell r="N643">
            <v>1355.93</v>
          </cell>
          <cell r="O643">
            <v>1355.93</v>
          </cell>
          <cell r="P643">
            <v>1355.93</v>
          </cell>
          <cell r="Q643">
            <v>0</v>
          </cell>
          <cell r="R643">
            <v>0</v>
          </cell>
          <cell r="S643">
            <v>0</v>
          </cell>
          <cell r="V643">
            <v>0</v>
          </cell>
          <cell r="X643">
            <v>0</v>
          </cell>
          <cell r="Y643">
            <v>0</v>
          </cell>
          <cell r="Z643">
            <v>0</v>
          </cell>
        </row>
        <row r="644">
          <cell r="A644">
            <v>30000649</v>
          </cell>
          <cell r="B644" t="str">
            <v xml:space="preserve"> а/м Тойота Камри VIN JTDBF30K900160601 ДВ 1MZ17682 </v>
          </cell>
          <cell r="C644" t="str">
            <v>Transport</v>
          </cell>
          <cell r="D644" t="str">
            <v>МП</v>
          </cell>
          <cell r="E644" t="str">
            <v>01.03.2005</v>
          </cell>
          <cell r="F644">
            <v>38443</v>
          </cell>
          <cell r="H644">
            <v>60</v>
          </cell>
          <cell r="I644">
            <v>1.6666666666666666E-2</v>
          </cell>
          <cell r="M644">
            <v>940484.97</v>
          </cell>
          <cell r="N644">
            <v>0</v>
          </cell>
          <cell r="O644">
            <v>141072.74549999999</v>
          </cell>
          <cell r="Q644">
            <v>940484.97</v>
          </cell>
          <cell r="R644">
            <v>141072.74549999999</v>
          </cell>
          <cell r="S644">
            <v>799412.22450000001</v>
          </cell>
          <cell r="V644">
            <v>94048.497000000003</v>
          </cell>
          <cell r="X644">
            <v>940484.97</v>
          </cell>
          <cell r="Y644">
            <v>235121.24249999999</v>
          </cell>
          <cell r="Z644">
            <v>705363.72750000004</v>
          </cell>
        </row>
        <row r="645">
          <cell r="A645">
            <v>30000663</v>
          </cell>
          <cell r="B645" t="str">
            <v xml:space="preserve"> Тележка PH-300 </v>
          </cell>
          <cell r="C645" t="str">
            <v>Other</v>
          </cell>
          <cell r="D645" t="str">
            <v>МП</v>
          </cell>
          <cell r="E645" t="str">
            <v>04.03.2005</v>
          </cell>
          <cell r="H645">
            <v>60</v>
          </cell>
          <cell r="I645">
            <v>1.6666666666666666E-2</v>
          </cell>
          <cell r="M645">
            <v>2122.88</v>
          </cell>
          <cell r="N645">
            <v>2122.88</v>
          </cell>
          <cell r="O645">
            <v>2122.88</v>
          </cell>
          <cell r="P645">
            <v>2122.88</v>
          </cell>
          <cell r="Q645">
            <v>0</v>
          </cell>
          <cell r="R645">
            <v>0</v>
          </cell>
          <cell r="S645">
            <v>0</v>
          </cell>
          <cell r="V645">
            <v>0</v>
          </cell>
          <cell r="X645">
            <v>0</v>
          </cell>
          <cell r="Y645">
            <v>0</v>
          </cell>
          <cell r="Z645">
            <v>0</v>
          </cell>
        </row>
        <row r="646">
          <cell r="A646">
            <v>30000662</v>
          </cell>
          <cell r="B646" t="str">
            <v xml:space="preserve"> Принтер HP DeskJet 5743 (C9016C) А4 </v>
          </cell>
          <cell r="C646" t="str">
            <v>P&amp;E</v>
          </cell>
          <cell r="D646" t="str">
            <v>МП</v>
          </cell>
          <cell r="E646" t="str">
            <v>31.03.2005</v>
          </cell>
          <cell r="H646">
            <v>60</v>
          </cell>
          <cell r="I646">
            <v>1.6666666666666666E-2</v>
          </cell>
          <cell r="M646">
            <v>2408.73</v>
          </cell>
          <cell r="N646">
            <v>2408.73</v>
          </cell>
          <cell r="O646">
            <v>2408.73</v>
          </cell>
          <cell r="P646">
            <v>2408.73</v>
          </cell>
          <cell r="Q646">
            <v>0</v>
          </cell>
          <cell r="R646">
            <v>0</v>
          </cell>
          <cell r="S646">
            <v>0</v>
          </cell>
          <cell r="V646">
            <v>0</v>
          </cell>
          <cell r="X646">
            <v>0</v>
          </cell>
          <cell r="Y646">
            <v>0</v>
          </cell>
          <cell r="Z646">
            <v>0</v>
          </cell>
        </row>
        <row r="647">
          <cell r="A647">
            <v>30000661</v>
          </cell>
          <cell r="B647" t="str">
            <v xml:space="preserve"> а/м Тойота 100 VIN JTEHT05J202072717 </v>
          </cell>
          <cell r="C647" t="str">
            <v>Transport</v>
          </cell>
          <cell r="D647" t="str">
            <v>МП</v>
          </cell>
          <cell r="E647" t="str">
            <v>31.03.2005</v>
          </cell>
          <cell r="F647">
            <v>38443</v>
          </cell>
          <cell r="H647">
            <v>60</v>
          </cell>
          <cell r="I647">
            <v>1.6666666666666666E-2</v>
          </cell>
          <cell r="M647">
            <v>1704987.4</v>
          </cell>
          <cell r="N647">
            <v>0</v>
          </cell>
          <cell r="O647">
            <v>255748.11</v>
          </cell>
          <cell r="Q647">
            <v>1704987.4</v>
          </cell>
          <cell r="R647">
            <v>255748.11</v>
          </cell>
          <cell r="S647">
            <v>1449239.29</v>
          </cell>
          <cell r="V647">
            <v>170498.74</v>
          </cell>
          <cell r="X647">
            <v>1704987.4</v>
          </cell>
          <cell r="Y647">
            <v>426246.85</v>
          </cell>
          <cell r="Z647">
            <v>1278740.5499999998</v>
          </cell>
        </row>
        <row r="648">
          <cell r="A648">
            <v>30000681</v>
          </cell>
          <cell r="B648" t="str">
            <v xml:space="preserve"> А\М Тайота КАМРИ VIN JTDBF30K2001160522 ДВ 1MZ1767  </v>
          </cell>
          <cell r="C648" t="str">
            <v>Transport</v>
          </cell>
          <cell r="D648" t="str">
            <v>МП</v>
          </cell>
          <cell r="E648">
            <v>38463</v>
          </cell>
          <cell r="F648">
            <v>38473</v>
          </cell>
          <cell r="G648">
            <v>38807</v>
          </cell>
          <cell r="H648">
            <v>36</v>
          </cell>
          <cell r="I648">
            <v>1.6666666666666666E-2</v>
          </cell>
          <cell r="M648">
            <v>875605.54</v>
          </cell>
          <cell r="N648">
            <v>0</v>
          </cell>
          <cell r="O648">
            <v>116747.40533333334</v>
          </cell>
          <cell r="Q648">
            <v>875605.54</v>
          </cell>
          <cell r="R648">
            <v>116747.40533333334</v>
          </cell>
          <cell r="S648">
            <v>758858.13466666674</v>
          </cell>
          <cell r="U648">
            <v>875605.54</v>
          </cell>
          <cell r="V648">
            <v>150798.73188888887</v>
          </cell>
          <cell r="W648">
            <v>267546.13722222223</v>
          </cell>
          <cell r="X648">
            <v>0</v>
          </cell>
          <cell r="Y648">
            <v>0</v>
          </cell>
          <cell r="Z648">
            <v>0</v>
          </cell>
        </row>
        <row r="649">
          <cell r="A649">
            <v>30000672</v>
          </cell>
          <cell r="B649" t="str">
            <v xml:space="preserve"> Источник бесперебойного питания Smart-UPS 1000i US </v>
          </cell>
          <cell r="C649" t="str">
            <v>Other</v>
          </cell>
          <cell r="D649" t="str">
            <v>МП</v>
          </cell>
          <cell r="E649">
            <v>38454</v>
          </cell>
          <cell r="H649">
            <v>36</v>
          </cell>
          <cell r="I649">
            <v>1.6666666666666666E-2</v>
          </cell>
          <cell r="M649">
            <v>8290.5</v>
          </cell>
          <cell r="N649">
            <v>8290.5</v>
          </cell>
          <cell r="O649">
            <v>8290.5</v>
          </cell>
          <cell r="P649">
            <v>8290.5</v>
          </cell>
          <cell r="Q649">
            <v>0</v>
          </cell>
          <cell r="R649">
            <v>0</v>
          </cell>
          <cell r="S649">
            <v>0</v>
          </cell>
          <cell r="X649">
            <v>0</v>
          </cell>
          <cell r="Y649">
            <v>0</v>
          </cell>
          <cell r="Z649">
            <v>0</v>
          </cell>
        </row>
        <row r="650">
          <cell r="A650">
            <v>30000673</v>
          </cell>
          <cell r="B650" t="str">
            <v xml:space="preserve"> Источник бесперебойного питания Smart-UPS 1000i US </v>
          </cell>
          <cell r="C650" t="str">
            <v>Other</v>
          </cell>
          <cell r="D650" t="str">
            <v>МП</v>
          </cell>
          <cell r="E650">
            <v>38454</v>
          </cell>
          <cell r="H650">
            <v>36</v>
          </cell>
          <cell r="I650">
            <v>1.6666666666666666E-2</v>
          </cell>
          <cell r="M650">
            <v>8290.5</v>
          </cell>
          <cell r="N650">
            <v>8290.5</v>
          </cell>
          <cell r="O650">
            <v>8290.5</v>
          </cell>
          <cell r="P650">
            <v>8290.5</v>
          </cell>
          <cell r="Q650">
            <v>0</v>
          </cell>
          <cell r="R650">
            <v>0</v>
          </cell>
          <cell r="S650">
            <v>0</v>
          </cell>
          <cell r="X650">
            <v>0</v>
          </cell>
          <cell r="Y650">
            <v>0</v>
          </cell>
          <cell r="Z650">
            <v>0</v>
          </cell>
        </row>
        <row r="651">
          <cell r="A651">
            <v>30000682</v>
          </cell>
          <cell r="B651" t="str">
            <v xml:space="preserve"> Многофункциональный центр MFC-4800 </v>
          </cell>
          <cell r="C651" t="str">
            <v>P&amp;E</v>
          </cell>
          <cell r="D651" t="str">
            <v>МП</v>
          </cell>
          <cell r="E651">
            <v>38464</v>
          </cell>
          <cell r="H651">
            <v>36</v>
          </cell>
          <cell r="I651">
            <v>1.6666666666666666E-2</v>
          </cell>
          <cell r="M651">
            <v>8725.42</v>
          </cell>
          <cell r="N651">
            <v>8725.42</v>
          </cell>
          <cell r="O651">
            <v>8725.42</v>
          </cell>
          <cell r="P651">
            <v>8725.42</v>
          </cell>
          <cell r="Q651">
            <v>0</v>
          </cell>
          <cell r="R651">
            <v>0</v>
          </cell>
          <cell r="S651">
            <v>0</v>
          </cell>
          <cell r="X651">
            <v>0</v>
          </cell>
          <cell r="Y651">
            <v>0</v>
          </cell>
          <cell r="Z651">
            <v>0</v>
          </cell>
        </row>
        <row r="652">
          <cell r="A652">
            <v>30000670</v>
          </cell>
          <cell r="B652" t="str">
            <v xml:space="preserve"> Монитор ЖК IBM ThinkVision L191p </v>
          </cell>
          <cell r="C652" t="str">
            <v>P&amp;E</v>
          </cell>
          <cell r="D652" t="str">
            <v>МП</v>
          </cell>
          <cell r="E652">
            <v>38462</v>
          </cell>
          <cell r="F652">
            <v>38473</v>
          </cell>
          <cell r="H652">
            <v>36</v>
          </cell>
          <cell r="I652">
            <v>1.6666666666666666E-2</v>
          </cell>
          <cell r="M652">
            <v>17520</v>
          </cell>
          <cell r="N652">
            <v>0</v>
          </cell>
          <cell r="O652">
            <v>2336</v>
          </cell>
          <cell r="Q652">
            <v>17520</v>
          </cell>
          <cell r="R652">
            <v>2336</v>
          </cell>
          <cell r="S652">
            <v>15184</v>
          </cell>
          <cell r="V652">
            <v>4477.333333333333</v>
          </cell>
          <cell r="X652">
            <v>17520</v>
          </cell>
          <cell r="Y652">
            <v>6813.333333333333</v>
          </cell>
          <cell r="Z652">
            <v>10706.666666666668</v>
          </cell>
        </row>
        <row r="653">
          <cell r="A653">
            <v>30000678</v>
          </cell>
          <cell r="B653" t="str">
            <v xml:space="preserve"> Мультимедиа-проектор InFocus LP120 1100 ANSI Lm </v>
          </cell>
          <cell r="C653" t="str">
            <v>P&amp;E</v>
          </cell>
          <cell r="D653" t="str">
            <v>МП</v>
          </cell>
          <cell r="E653">
            <v>38469</v>
          </cell>
          <cell r="F653">
            <v>38473</v>
          </cell>
          <cell r="H653">
            <v>36</v>
          </cell>
          <cell r="I653">
            <v>1.6666666666666666E-2</v>
          </cell>
          <cell r="M653">
            <v>50720.34</v>
          </cell>
          <cell r="N653">
            <v>0</v>
          </cell>
          <cell r="O653">
            <v>6762.7119999999995</v>
          </cell>
          <cell r="Q653">
            <v>50720.34</v>
          </cell>
          <cell r="R653">
            <v>6762.7119999999995</v>
          </cell>
          <cell r="S653">
            <v>43957.627999999997</v>
          </cell>
          <cell r="V653">
            <v>12961.864666666665</v>
          </cell>
          <cell r="X653">
            <v>50720.34</v>
          </cell>
          <cell r="Y653">
            <v>19724.576666666664</v>
          </cell>
          <cell r="Z653">
            <v>30995.763333333332</v>
          </cell>
        </row>
        <row r="654">
          <cell r="A654">
            <v>30000666</v>
          </cell>
          <cell r="B654" t="str">
            <v xml:space="preserve"> Портативный компьютер IBM ThinkPad T43 </v>
          </cell>
          <cell r="C654" t="str">
            <v>P&amp;E</v>
          </cell>
          <cell r="D654" t="str">
            <v>МП</v>
          </cell>
          <cell r="E654">
            <v>38460</v>
          </cell>
          <cell r="F654">
            <v>38473</v>
          </cell>
          <cell r="H654">
            <v>36</v>
          </cell>
          <cell r="I654">
            <v>1.6666666666666666E-2</v>
          </cell>
          <cell r="M654">
            <v>69490</v>
          </cell>
          <cell r="N654">
            <v>0</v>
          </cell>
          <cell r="O654">
            <v>9265.3333333333339</v>
          </cell>
          <cell r="Q654">
            <v>69490</v>
          </cell>
          <cell r="R654">
            <v>9265.3333333333339</v>
          </cell>
          <cell r="S654">
            <v>60224.666666666664</v>
          </cell>
          <cell r="V654">
            <v>17758.555555555555</v>
          </cell>
          <cell r="X654">
            <v>69490</v>
          </cell>
          <cell r="Y654">
            <v>27023.888888888891</v>
          </cell>
          <cell r="Z654">
            <v>42466.111111111109</v>
          </cell>
        </row>
        <row r="655">
          <cell r="A655">
            <v>30000667</v>
          </cell>
          <cell r="B655" t="str">
            <v xml:space="preserve"> Портативный компьютер IBM ThinkPad T43 </v>
          </cell>
          <cell r="C655" t="str">
            <v>P&amp;E</v>
          </cell>
          <cell r="D655" t="str">
            <v>МП</v>
          </cell>
          <cell r="E655">
            <v>38460</v>
          </cell>
          <cell r="F655">
            <v>38473</v>
          </cell>
          <cell r="H655">
            <v>36</v>
          </cell>
          <cell r="I655">
            <v>1.6666666666666666E-2</v>
          </cell>
          <cell r="M655">
            <v>65460</v>
          </cell>
          <cell r="N655">
            <v>0</v>
          </cell>
          <cell r="O655">
            <v>8728</v>
          </cell>
          <cell r="Q655">
            <v>65460</v>
          </cell>
          <cell r="R655">
            <v>8728</v>
          </cell>
          <cell r="S655">
            <v>56732</v>
          </cell>
          <cell r="V655">
            <v>16728.666666666664</v>
          </cell>
          <cell r="X655">
            <v>65460</v>
          </cell>
          <cell r="Y655">
            <v>25456.666666666664</v>
          </cell>
          <cell r="Z655">
            <v>40003.333333333336</v>
          </cell>
        </row>
        <row r="656">
          <cell r="A656">
            <v>30000668</v>
          </cell>
          <cell r="B656" t="str">
            <v xml:space="preserve"> Портативный компьютер IBM ThinkPad T43 </v>
          </cell>
          <cell r="C656" t="str">
            <v>P&amp;E</v>
          </cell>
          <cell r="D656" t="str">
            <v>МП</v>
          </cell>
          <cell r="E656">
            <v>38460</v>
          </cell>
          <cell r="F656">
            <v>38473</v>
          </cell>
          <cell r="H656">
            <v>36</v>
          </cell>
          <cell r="I656">
            <v>1.6666666666666666E-2</v>
          </cell>
          <cell r="M656">
            <v>65460</v>
          </cell>
          <cell r="N656">
            <v>0</v>
          </cell>
          <cell r="O656">
            <v>8728</v>
          </cell>
          <cell r="Q656">
            <v>65460</v>
          </cell>
          <cell r="R656">
            <v>8728</v>
          </cell>
          <cell r="S656">
            <v>56732</v>
          </cell>
          <cell r="V656">
            <v>16728.666666666664</v>
          </cell>
          <cell r="X656">
            <v>65460</v>
          </cell>
          <cell r="Y656">
            <v>25456.666666666664</v>
          </cell>
          <cell r="Z656">
            <v>40003.333333333336</v>
          </cell>
        </row>
        <row r="657">
          <cell r="A657">
            <v>30000669</v>
          </cell>
          <cell r="B657" t="str">
            <v xml:space="preserve"> Портативный компьютер IBM ThinkPad T43 </v>
          </cell>
          <cell r="C657" t="str">
            <v>P&amp;E</v>
          </cell>
          <cell r="D657" t="str">
            <v>МП</v>
          </cell>
          <cell r="E657">
            <v>38460</v>
          </cell>
          <cell r="F657">
            <v>38473</v>
          </cell>
          <cell r="H657">
            <v>36</v>
          </cell>
          <cell r="I657">
            <v>1.6666666666666666E-2</v>
          </cell>
          <cell r="M657">
            <v>69350</v>
          </cell>
          <cell r="N657">
            <v>0</v>
          </cell>
          <cell r="O657">
            <v>9246.6666666666661</v>
          </cell>
          <cell r="Q657">
            <v>69350</v>
          </cell>
          <cell r="R657">
            <v>9246.6666666666661</v>
          </cell>
          <cell r="S657">
            <v>60103.333333333336</v>
          </cell>
          <cell r="V657">
            <v>17722.777777777777</v>
          </cell>
          <cell r="X657">
            <v>69350</v>
          </cell>
          <cell r="Y657">
            <v>26969.444444444445</v>
          </cell>
          <cell r="Z657">
            <v>42380.555555555555</v>
          </cell>
        </row>
        <row r="658">
          <cell r="A658">
            <v>30000671</v>
          </cell>
          <cell r="B658" t="str">
            <v xml:space="preserve"> Принтер HP LaserJet 1320 </v>
          </cell>
          <cell r="C658" t="str">
            <v>P&amp;E</v>
          </cell>
          <cell r="D658" t="str">
            <v>МП</v>
          </cell>
          <cell r="E658">
            <v>38454</v>
          </cell>
          <cell r="H658">
            <v>36</v>
          </cell>
          <cell r="I658">
            <v>1.6666666666666666E-2</v>
          </cell>
          <cell r="M658">
            <v>8016</v>
          </cell>
          <cell r="N658">
            <v>8016</v>
          </cell>
          <cell r="O658">
            <v>8016</v>
          </cell>
          <cell r="P658">
            <v>8016</v>
          </cell>
          <cell r="Q658">
            <v>0</v>
          </cell>
          <cell r="R658">
            <v>0</v>
          </cell>
          <cell r="S658">
            <v>0</v>
          </cell>
          <cell r="X658">
            <v>0</v>
          </cell>
          <cell r="Y658">
            <v>0</v>
          </cell>
          <cell r="Z658">
            <v>0</v>
          </cell>
        </row>
        <row r="659">
          <cell r="A659">
            <v>30000675</v>
          </cell>
          <cell r="B659" t="str">
            <v xml:space="preserve"> Принтер HP LaserJet 1320 </v>
          </cell>
          <cell r="C659" t="str">
            <v>P&amp;E</v>
          </cell>
          <cell r="D659" t="str">
            <v>МП</v>
          </cell>
          <cell r="E659">
            <v>38454</v>
          </cell>
          <cell r="H659">
            <v>36</v>
          </cell>
          <cell r="I659">
            <v>1.6666666666666666E-2</v>
          </cell>
          <cell r="M659">
            <v>8016</v>
          </cell>
          <cell r="N659">
            <v>8016</v>
          </cell>
          <cell r="O659">
            <v>8016</v>
          </cell>
          <cell r="P659">
            <v>8016</v>
          </cell>
          <cell r="Q659">
            <v>0</v>
          </cell>
          <cell r="R659">
            <v>0</v>
          </cell>
          <cell r="S659">
            <v>0</v>
          </cell>
          <cell r="X659">
            <v>0</v>
          </cell>
          <cell r="Y659">
            <v>0</v>
          </cell>
          <cell r="Z659">
            <v>0</v>
          </cell>
        </row>
        <row r="660">
          <cell r="A660">
            <v>30000676</v>
          </cell>
          <cell r="B660" t="str">
            <v xml:space="preserve"> Принтер HP LaserJet 1320 </v>
          </cell>
          <cell r="C660" t="str">
            <v>P&amp;E</v>
          </cell>
          <cell r="D660" t="str">
            <v>МП</v>
          </cell>
          <cell r="E660">
            <v>38454</v>
          </cell>
          <cell r="H660">
            <v>36</v>
          </cell>
          <cell r="I660">
            <v>1.6666666666666666E-2</v>
          </cell>
          <cell r="M660">
            <v>8016</v>
          </cell>
          <cell r="N660">
            <v>8016</v>
          </cell>
          <cell r="O660">
            <v>8016</v>
          </cell>
          <cell r="P660">
            <v>8016</v>
          </cell>
          <cell r="Q660">
            <v>0</v>
          </cell>
          <cell r="R660">
            <v>0</v>
          </cell>
          <cell r="S660">
            <v>0</v>
          </cell>
          <cell r="X660">
            <v>0</v>
          </cell>
          <cell r="Y660">
            <v>0</v>
          </cell>
          <cell r="Z660">
            <v>0</v>
          </cell>
        </row>
        <row r="661">
          <cell r="A661">
            <v>30000677</v>
          </cell>
          <cell r="B661" t="str">
            <v xml:space="preserve"> Сотовый телефон Nokia 6230 </v>
          </cell>
          <cell r="C661" t="str">
            <v>Other</v>
          </cell>
          <cell r="D661" t="str">
            <v>МП</v>
          </cell>
          <cell r="E661">
            <v>38468</v>
          </cell>
          <cell r="H661">
            <v>60</v>
          </cell>
          <cell r="I661">
            <v>1.6666666666666666E-2</v>
          </cell>
          <cell r="M661">
            <v>7456.78</v>
          </cell>
          <cell r="N661">
            <v>7456.78</v>
          </cell>
          <cell r="O661">
            <v>7456.78</v>
          </cell>
          <cell r="P661">
            <v>7456.78</v>
          </cell>
          <cell r="Q661">
            <v>0</v>
          </cell>
          <cell r="R661">
            <v>0</v>
          </cell>
          <cell r="S661">
            <v>0</v>
          </cell>
          <cell r="X661">
            <v>0</v>
          </cell>
          <cell r="Y661">
            <v>0</v>
          </cell>
          <cell r="Z661">
            <v>0</v>
          </cell>
        </row>
        <row r="662">
          <cell r="A662">
            <v>30000664</v>
          </cell>
          <cell r="B662" t="str">
            <v xml:space="preserve"> Цифровой телефонный аппарат 4035 Advanced\4035 Ref </v>
          </cell>
          <cell r="C662" t="str">
            <v>Other</v>
          </cell>
          <cell r="D662" t="str">
            <v>МП</v>
          </cell>
          <cell r="E662">
            <v>38454</v>
          </cell>
          <cell r="H662">
            <v>36</v>
          </cell>
          <cell r="I662">
            <v>1.6666666666666666E-2</v>
          </cell>
          <cell r="M662">
            <v>6824.03</v>
          </cell>
          <cell r="N662">
            <v>6824.03</v>
          </cell>
          <cell r="O662">
            <v>6824.03</v>
          </cell>
          <cell r="P662">
            <v>6824.03</v>
          </cell>
          <cell r="Q662">
            <v>0</v>
          </cell>
          <cell r="R662">
            <v>0</v>
          </cell>
          <cell r="S662">
            <v>0</v>
          </cell>
          <cell r="X662">
            <v>0</v>
          </cell>
          <cell r="Y662">
            <v>0</v>
          </cell>
          <cell r="Z662">
            <v>0</v>
          </cell>
        </row>
        <row r="663">
          <cell r="A663">
            <v>30000665</v>
          </cell>
          <cell r="B663" t="str">
            <v xml:space="preserve"> Цифровой телефонный аппарат 4035 c модулем расширен. </v>
          </cell>
          <cell r="C663" t="str">
            <v>Other</v>
          </cell>
          <cell r="D663" t="str">
            <v>МП</v>
          </cell>
          <cell r="E663">
            <v>38454</v>
          </cell>
          <cell r="H663">
            <v>36</v>
          </cell>
          <cell r="I663">
            <v>1.6666666666666666E-2</v>
          </cell>
          <cell r="M663">
            <v>9961.86</v>
          </cell>
          <cell r="N663">
            <v>9961.86</v>
          </cell>
          <cell r="O663">
            <v>9961.86</v>
          </cell>
          <cell r="P663">
            <v>9961.86</v>
          </cell>
          <cell r="Q663">
            <v>0</v>
          </cell>
          <cell r="R663">
            <v>0</v>
          </cell>
          <cell r="S663">
            <v>0</v>
          </cell>
          <cell r="X663">
            <v>0</v>
          </cell>
          <cell r="Y663">
            <v>0</v>
          </cell>
          <cell r="Z663">
            <v>0</v>
          </cell>
        </row>
        <row r="664">
          <cell r="A664">
            <v>30000680</v>
          </cell>
          <cell r="B664" t="str">
            <v xml:space="preserve"> Чайник Scarlett SC-020,1,8 л,2400 Вт</v>
          </cell>
          <cell r="C664" t="str">
            <v>Other</v>
          </cell>
          <cell r="D664" t="str">
            <v>МП</v>
          </cell>
          <cell r="E664">
            <v>38443</v>
          </cell>
          <cell r="H664">
            <v>60</v>
          </cell>
          <cell r="I664">
            <v>1.6666666666666666E-2</v>
          </cell>
          <cell r="M664">
            <v>843.5</v>
          </cell>
          <cell r="N664">
            <v>843.5</v>
          </cell>
          <cell r="O664">
            <v>843.5</v>
          </cell>
          <cell r="P664">
            <v>843.5</v>
          </cell>
          <cell r="Q664">
            <v>0</v>
          </cell>
          <cell r="R664">
            <v>0</v>
          </cell>
          <cell r="S664">
            <v>0</v>
          </cell>
          <cell r="X664">
            <v>0</v>
          </cell>
          <cell r="Y664">
            <v>0</v>
          </cell>
          <cell r="Z664">
            <v>0</v>
          </cell>
        </row>
        <row r="665">
          <cell r="A665">
            <v>30000683</v>
          </cell>
          <cell r="B665" t="str">
            <v xml:space="preserve"> Сейф TOPAZ,эл.замок, 670*500*470мм,100 кг, 1 ключ </v>
          </cell>
          <cell r="C665" t="str">
            <v>Other</v>
          </cell>
          <cell r="D665" t="str">
            <v>МП</v>
          </cell>
          <cell r="E665">
            <v>38468</v>
          </cell>
          <cell r="F665">
            <v>38473</v>
          </cell>
          <cell r="H665">
            <v>160</v>
          </cell>
          <cell r="I665">
            <v>1.6666666666666666E-2</v>
          </cell>
          <cell r="M665">
            <v>13515.5</v>
          </cell>
          <cell r="N665">
            <v>0</v>
          </cell>
          <cell r="O665">
            <v>1802.0666666666666</v>
          </cell>
          <cell r="Q665">
            <v>13515.5</v>
          </cell>
          <cell r="R665">
            <v>1802.0666666666666</v>
          </cell>
          <cell r="S665">
            <v>11713.433333333334</v>
          </cell>
          <cell r="V665">
            <v>-619.46041666666656</v>
          </cell>
          <cell r="X665">
            <v>13515.5</v>
          </cell>
          <cell r="Y665">
            <v>1182.60625</v>
          </cell>
          <cell r="Z665">
            <v>12332.893749999999</v>
          </cell>
        </row>
        <row r="666">
          <cell r="A666">
            <v>30000679</v>
          </cell>
          <cell r="B666" t="str">
            <v xml:space="preserve"> Карманный компьютер Qtek 9090 PDA Phon </v>
          </cell>
          <cell r="C666" t="str">
            <v>Other</v>
          </cell>
          <cell r="D666" t="str">
            <v>МП</v>
          </cell>
          <cell r="E666">
            <v>38470</v>
          </cell>
          <cell r="F666">
            <v>38473</v>
          </cell>
          <cell r="H666">
            <v>60</v>
          </cell>
          <cell r="I666">
            <v>1.6666666666666666E-2</v>
          </cell>
          <cell r="M666">
            <v>17938.900000000001</v>
          </cell>
          <cell r="N666">
            <v>0</v>
          </cell>
          <cell r="O666">
            <v>2391.8533333333335</v>
          </cell>
          <cell r="Q666">
            <v>17938.900000000001</v>
          </cell>
          <cell r="R666">
            <v>2391.8533333333335</v>
          </cell>
          <cell r="S666">
            <v>15547.046666666669</v>
          </cell>
          <cell r="V666">
            <v>1793.89</v>
          </cell>
          <cell r="X666">
            <v>17938.900000000001</v>
          </cell>
          <cell r="Y666">
            <v>4185.7433333333338</v>
          </cell>
          <cell r="Z666">
            <v>13753.156666666668</v>
          </cell>
        </row>
        <row r="667">
          <cell r="A667">
            <v>30000685</v>
          </cell>
          <cell r="B667" t="str">
            <v xml:space="preserve"> Уничтожитель ID2402CC (2*15мм) </v>
          </cell>
          <cell r="C667" t="str">
            <v>Other</v>
          </cell>
          <cell r="D667" t="str">
            <v>МП</v>
          </cell>
          <cell r="E667">
            <v>38473</v>
          </cell>
          <cell r="F667">
            <v>38504</v>
          </cell>
          <cell r="H667">
            <v>36</v>
          </cell>
          <cell r="I667">
            <v>1.6666666666666666E-2</v>
          </cell>
          <cell r="M667">
            <v>20991.53</v>
          </cell>
          <cell r="N667">
            <v>0</v>
          </cell>
          <cell r="O667">
            <v>2449.011833333333</v>
          </cell>
          <cell r="Q667">
            <v>20991.53</v>
          </cell>
          <cell r="R667">
            <v>2449.011833333333</v>
          </cell>
          <cell r="S667">
            <v>18542.518166666665</v>
          </cell>
          <cell r="V667">
            <v>5131.2628888888885</v>
          </cell>
          <cell r="X667">
            <v>20991.53</v>
          </cell>
          <cell r="Y667">
            <v>7580.2747222222215</v>
          </cell>
          <cell r="Z667">
            <v>13411.255277777778</v>
          </cell>
        </row>
        <row r="668">
          <cell r="A668">
            <v>30000684</v>
          </cell>
          <cell r="B668" t="str">
            <v xml:space="preserve"> ТОЙОТА КАМРИ VIN JTDBF30K500160238 ДВ </v>
          </cell>
          <cell r="C668" t="str">
            <v>Transport</v>
          </cell>
          <cell r="D668" t="str">
            <v>МП</v>
          </cell>
          <cell r="E668">
            <v>38488</v>
          </cell>
          <cell r="F668">
            <v>38504</v>
          </cell>
          <cell r="H668">
            <v>36</v>
          </cell>
          <cell r="I668">
            <v>1.6666666666666666E-2</v>
          </cell>
          <cell r="M668">
            <v>876320.69</v>
          </cell>
          <cell r="N668">
            <v>0</v>
          </cell>
          <cell r="O668">
            <v>102237.41383333332</v>
          </cell>
          <cell r="Q668">
            <v>876320.69</v>
          </cell>
          <cell r="R668">
            <v>102237.41383333332</v>
          </cell>
          <cell r="S668">
            <v>774083.27616666665</v>
          </cell>
          <cell r="V668">
            <v>214211.72422222223</v>
          </cell>
          <cell r="X668">
            <v>876320.69</v>
          </cell>
          <cell r="Y668">
            <v>316449.13805555552</v>
          </cell>
          <cell r="Z668">
            <v>559871.55194444442</v>
          </cell>
        </row>
        <row r="669">
          <cell r="A669">
            <v>30000686</v>
          </cell>
          <cell r="B669" t="str">
            <v xml:space="preserve"> ТОЙОТА ЛЕНД КРУЗЕР 100 VIN JTEHT05J602079427 </v>
          </cell>
          <cell r="C669" t="str">
            <v>Transport</v>
          </cell>
          <cell r="D669" t="str">
            <v>МП</v>
          </cell>
          <cell r="E669">
            <v>38502</v>
          </cell>
          <cell r="F669">
            <v>38504</v>
          </cell>
          <cell r="H669">
            <v>36</v>
          </cell>
          <cell r="I669">
            <v>1.6666666666666666E-2</v>
          </cell>
          <cell r="M669">
            <v>1711690.99</v>
          </cell>
          <cell r="N669">
            <v>0</v>
          </cell>
          <cell r="O669">
            <v>199697.28216666667</v>
          </cell>
          <cell r="Q669">
            <v>1711690.99</v>
          </cell>
          <cell r="R669">
            <v>199697.28216666667</v>
          </cell>
          <cell r="S669">
            <v>1511993.7078333334</v>
          </cell>
          <cell r="V669">
            <v>418413.35311111109</v>
          </cell>
          <cell r="X669">
            <v>1711690.99</v>
          </cell>
          <cell r="Y669">
            <v>618110.63527777779</v>
          </cell>
          <cell r="Z669">
            <v>1093580.3547222223</v>
          </cell>
        </row>
        <row r="670">
          <cell r="A670">
            <v>30000688</v>
          </cell>
          <cell r="B670" t="str">
            <v xml:space="preserve"> Диктофон OLympus DM20 </v>
          </cell>
          <cell r="C670" t="str">
            <v>Other</v>
          </cell>
          <cell r="D670" t="str">
            <v>МП</v>
          </cell>
          <cell r="E670">
            <v>38495</v>
          </cell>
          <cell r="H670">
            <v>36</v>
          </cell>
          <cell r="I670">
            <v>1.6666666666666666E-2</v>
          </cell>
          <cell r="M670">
            <v>6500</v>
          </cell>
          <cell r="N670">
            <v>6500</v>
          </cell>
          <cell r="O670">
            <v>6500</v>
          </cell>
          <cell r="P670">
            <v>6500</v>
          </cell>
          <cell r="Q670">
            <v>0</v>
          </cell>
          <cell r="R670">
            <v>0</v>
          </cell>
          <cell r="S670">
            <v>0</v>
          </cell>
          <cell r="X670">
            <v>0</v>
          </cell>
          <cell r="Y670">
            <v>0</v>
          </cell>
          <cell r="Z670">
            <v>0</v>
          </cell>
        </row>
        <row r="671">
          <cell r="A671">
            <v>30000687</v>
          </cell>
          <cell r="B671" t="str">
            <v xml:space="preserve"> сотовый телефон Nokia 6020 </v>
          </cell>
          <cell r="C671" t="str">
            <v>Other</v>
          </cell>
          <cell r="D671" t="str">
            <v>МП</v>
          </cell>
          <cell r="E671">
            <v>38502</v>
          </cell>
          <cell r="H671">
            <v>60</v>
          </cell>
          <cell r="I671">
            <v>1.6666666666666666E-2</v>
          </cell>
          <cell r="M671">
            <v>4465.25</v>
          </cell>
          <cell r="N671">
            <v>4465.25</v>
          </cell>
          <cell r="O671">
            <v>4465.25</v>
          </cell>
          <cell r="P671">
            <v>4465.25</v>
          </cell>
          <cell r="Q671">
            <v>0</v>
          </cell>
          <cell r="R671">
            <v>0</v>
          </cell>
          <cell r="S671">
            <v>0</v>
          </cell>
          <cell r="X671">
            <v>0</v>
          </cell>
          <cell r="Y671">
            <v>0</v>
          </cell>
          <cell r="Z671">
            <v>0</v>
          </cell>
        </row>
        <row r="672">
          <cell r="A672">
            <v>30000689</v>
          </cell>
          <cell r="B672" t="str">
            <v xml:space="preserve"> Телефон сотовый Samsung S200 </v>
          </cell>
          <cell r="C672" t="str">
            <v>Other</v>
          </cell>
          <cell r="D672" t="str">
            <v>МП</v>
          </cell>
          <cell r="E672">
            <v>38473</v>
          </cell>
          <cell r="H672">
            <v>60</v>
          </cell>
          <cell r="I672">
            <v>1.6666666666666666E-2</v>
          </cell>
          <cell r="M672">
            <v>6650</v>
          </cell>
          <cell r="N672">
            <v>6650</v>
          </cell>
          <cell r="O672">
            <v>6650</v>
          </cell>
          <cell r="P672">
            <v>6650</v>
          </cell>
          <cell r="Q672">
            <v>0</v>
          </cell>
          <cell r="R672">
            <v>0</v>
          </cell>
          <cell r="S672">
            <v>0</v>
          </cell>
          <cell r="X672">
            <v>0</v>
          </cell>
          <cell r="Y672">
            <v>0</v>
          </cell>
          <cell r="Z672">
            <v>0</v>
          </cell>
        </row>
        <row r="673">
          <cell r="A673">
            <v>30000738</v>
          </cell>
          <cell r="B673" t="str">
            <v xml:space="preserve"> Фотоаппарат цифровой NIKON D-70 </v>
          </cell>
          <cell r="C673" t="str">
            <v>Other</v>
          </cell>
          <cell r="D673" t="str">
            <v>МП</v>
          </cell>
          <cell r="E673">
            <v>38503</v>
          </cell>
          <cell r="F673">
            <v>38504</v>
          </cell>
          <cell r="H673">
            <v>36</v>
          </cell>
          <cell r="I673">
            <v>1.6666666666666666E-2</v>
          </cell>
          <cell r="M673">
            <v>26134.71</v>
          </cell>
          <cell r="N673">
            <v>0</v>
          </cell>
          <cell r="O673">
            <v>3049.0495000000001</v>
          </cell>
          <cell r="Q673">
            <v>26134.71</v>
          </cell>
          <cell r="R673">
            <v>3049.0495000000001</v>
          </cell>
          <cell r="S673">
            <v>23085.660499999998</v>
          </cell>
          <cell r="V673">
            <v>6388.4846666666663</v>
          </cell>
          <cell r="X673">
            <v>26134.71</v>
          </cell>
          <cell r="Y673">
            <v>9437.5341666666664</v>
          </cell>
          <cell r="Z673">
            <v>16697.175833333335</v>
          </cell>
        </row>
        <row r="674">
          <cell r="A674">
            <v>30000702</v>
          </cell>
          <cell r="B674" t="str">
            <v xml:space="preserve"> Тумбочка на колесиках системы  R-3 </v>
          </cell>
          <cell r="C674" t="str">
            <v>Other</v>
          </cell>
          <cell r="D674" t="str">
            <v>МП</v>
          </cell>
          <cell r="E674">
            <v>38503</v>
          </cell>
          <cell r="F674">
            <v>38504</v>
          </cell>
          <cell r="H674">
            <v>60</v>
          </cell>
          <cell r="I674">
            <v>1.6666666666666666E-2</v>
          </cell>
          <cell r="M674">
            <v>19996.150000000001</v>
          </cell>
          <cell r="N674">
            <v>0</v>
          </cell>
          <cell r="O674">
            <v>2332.8841666666667</v>
          </cell>
          <cell r="Q674">
            <v>19996.150000000001</v>
          </cell>
          <cell r="R674">
            <v>2332.8841666666667</v>
          </cell>
          <cell r="S674">
            <v>17663.265833333335</v>
          </cell>
          <cell r="V674">
            <v>1999.6150000000002</v>
          </cell>
          <cell r="X674">
            <v>19996.150000000001</v>
          </cell>
          <cell r="Y674">
            <v>4332.4991666666665</v>
          </cell>
          <cell r="Z674">
            <v>15663.650833333335</v>
          </cell>
        </row>
        <row r="675">
          <cell r="A675">
            <v>30000703</v>
          </cell>
          <cell r="B675" t="str">
            <v xml:space="preserve"> Тумбочка на колесиках системы  R-3 </v>
          </cell>
          <cell r="C675" t="str">
            <v>Other</v>
          </cell>
          <cell r="D675" t="str">
            <v>МП</v>
          </cell>
          <cell r="E675">
            <v>38503</v>
          </cell>
          <cell r="F675">
            <v>38504</v>
          </cell>
          <cell r="H675">
            <v>60</v>
          </cell>
          <cell r="I675">
            <v>1.6666666666666666E-2</v>
          </cell>
          <cell r="M675">
            <v>19996.150000000001</v>
          </cell>
          <cell r="N675">
            <v>0</v>
          </cell>
          <cell r="O675">
            <v>2332.8841666666667</v>
          </cell>
          <cell r="Q675">
            <v>19996.150000000001</v>
          </cell>
          <cell r="R675">
            <v>2332.8841666666667</v>
          </cell>
          <cell r="S675">
            <v>17663.265833333335</v>
          </cell>
          <cell r="V675">
            <v>1999.6150000000002</v>
          </cell>
          <cell r="X675">
            <v>19996.150000000001</v>
          </cell>
          <cell r="Y675">
            <v>4332.4991666666665</v>
          </cell>
          <cell r="Z675">
            <v>15663.650833333335</v>
          </cell>
        </row>
        <row r="676">
          <cell r="A676">
            <v>30000704</v>
          </cell>
          <cell r="B676" t="str">
            <v xml:space="preserve"> Тумбочка на колесиках системы  R-3</v>
          </cell>
          <cell r="C676" t="str">
            <v>Other</v>
          </cell>
          <cell r="D676" t="str">
            <v>МП</v>
          </cell>
          <cell r="E676">
            <v>38503</v>
          </cell>
          <cell r="F676">
            <v>38504</v>
          </cell>
          <cell r="H676">
            <v>60</v>
          </cell>
          <cell r="I676">
            <v>1.6666666666666666E-2</v>
          </cell>
          <cell r="M676">
            <v>19996.150000000001</v>
          </cell>
          <cell r="N676">
            <v>0</v>
          </cell>
          <cell r="O676">
            <v>2332.8841666666667</v>
          </cell>
          <cell r="Q676">
            <v>19996.150000000001</v>
          </cell>
          <cell r="R676">
            <v>2332.8841666666667</v>
          </cell>
          <cell r="S676">
            <v>17663.265833333335</v>
          </cell>
          <cell r="V676">
            <v>1999.6150000000002</v>
          </cell>
          <cell r="X676">
            <v>19996.150000000001</v>
          </cell>
          <cell r="Y676">
            <v>4332.4991666666665</v>
          </cell>
          <cell r="Z676">
            <v>15663.650833333335</v>
          </cell>
        </row>
        <row r="677">
          <cell r="A677">
            <v>30000705</v>
          </cell>
          <cell r="B677" t="str">
            <v xml:space="preserve"> Тумбочка на колесиках системы  R-3</v>
          </cell>
          <cell r="C677" t="str">
            <v>Other</v>
          </cell>
          <cell r="D677" t="str">
            <v>МП</v>
          </cell>
          <cell r="E677">
            <v>38503</v>
          </cell>
          <cell r="F677">
            <v>38504</v>
          </cell>
          <cell r="H677">
            <v>60</v>
          </cell>
          <cell r="I677">
            <v>1.6666666666666666E-2</v>
          </cell>
          <cell r="M677">
            <v>19996.150000000001</v>
          </cell>
          <cell r="N677">
            <v>0</v>
          </cell>
          <cell r="O677">
            <v>2332.8841666666667</v>
          </cell>
          <cell r="Q677">
            <v>19996.150000000001</v>
          </cell>
          <cell r="R677">
            <v>2332.8841666666667</v>
          </cell>
          <cell r="S677">
            <v>17663.265833333335</v>
          </cell>
          <cell r="V677">
            <v>1999.6150000000002</v>
          </cell>
          <cell r="X677">
            <v>19996.150000000001</v>
          </cell>
          <cell r="Y677">
            <v>4332.4991666666665</v>
          </cell>
          <cell r="Z677">
            <v>15663.650833333335</v>
          </cell>
        </row>
        <row r="678">
          <cell r="A678">
            <v>30000706</v>
          </cell>
          <cell r="B678" t="str">
            <v xml:space="preserve"> Тумбочка на колесиках системы  R-3</v>
          </cell>
          <cell r="C678" t="str">
            <v>Other</v>
          </cell>
          <cell r="D678" t="str">
            <v>МП</v>
          </cell>
          <cell r="E678">
            <v>38503</v>
          </cell>
          <cell r="F678">
            <v>38504</v>
          </cell>
          <cell r="H678">
            <v>60</v>
          </cell>
          <cell r="I678">
            <v>1.6666666666666666E-2</v>
          </cell>
          <cell r="M678">
            <v>19996.150000000001</v>
          </cell>
          <cell r="N678">
            <v>0</v>
          </cell>
          <cell r="O678">
            <v>2332.8841666666667</v>
          </cell>
          <cell r="Q678">
            <v>19996.150000000001</v>
          </cell>
          <cell r="R678">
            <v>2332.8841666666667</v>
          </cell>
          <cell r="S678">
            <v>17663.265833333335</v>
          </cell>
          <cell r="V678">
            <v>1999.6150000000002</v>
          </cell>
          <cell r="X678">
            <v>19996.150000000001</v>
          </cell>
          <cell r="Y678">
            <v>4332.4991666666665</v>
          </cell>
          <cell r="Z678">
            <v>15663.650833333335</v>
          </cell>
        </row>
        <row r="679">
          <cell r="A679">
            <v>30000707</v>
          </cell>
          <cell r="B679" t="str">
            <v xml:space="preserve"> Тумбочка на колесиках системы  R-3</v>
          </cell>
          <cell r="C679" t="str">
            <v>Other</v>
          </cell>
          <cell r="D679" t="str">
            <v>МП</v>
          </cell>
          <cell r="E679">
            <v>38503</v>
          </cell>
          <cell r="F679">
            <v>38504</v>
          </cell>
          <cell r="H679">
            <v>60</v>
          </cell>
          <cell r="I679">
            <v>1.6666666666666666E-2</v>
          </cell>
          <cell r="M679">
            <v>19996.150000000001</v>
          </cell>
          <cell r="N679">
            <v>0</v>
          </cell>
          <cell r="O679">
            <v>2332.8841666666667</v>
          </cell>
          <cell r="Q679">
            <v>19996.150000000001</v>
          </cell>
          <cell r="R679">
            <v>2332.8841666666667</v>
          </cell>
          <cell r="S679">
            <v>17663.265833333335</v>
          </cell>
          <cell r="V679">
            <v>1999.6150000000002</v>
          </cell>
          <cell r="X679">
            <v>19996.150000000001</v>
          </cell>
          <cell r="Y679">
            <v>4332.4991666666665</v>
          </cell>
          <cell r="Z679">
            <v>15663.650833333335</v>
          </cell>
        </row>
        <row r="680">
          <cell r="A680">
            <v>30000708</v>
          </cell>
          <cell r="B680" t="str">
            <v xml:space="preserve"> Тумбочка на колесиках системы  R-3</v>
          </cell>
          <cell r="C680" t="str">
            <v>Other</v>
          </cell>
          <cell r="D680" t="str">
            <v>МП</v>
          </cell>
          <cell r="E680">
            <v>38503</v>
          </cell>
          <cell r="F680">
            <v>38504</v>
          </cell>
          <cell r="H680">
            <v>60</v>
          </cell>
          <cell r="I680">
            <v>1.6666666666666666E-2</v>
          </cell>
          <cell r="M680">
            <v>19996.150000000001</v>
          </cell>
          <cell r="N680">
            <v>0</v>
          </cell>
          <cell r="O680">
            <v>2332.8841666666667</v>
          </cell>
          <cell r="Q680">
            <v>19996.150000000001</v>
          </cell>
          <cell r="R680">
            <v>2332.8841666666667</v>
          </cell>
          <cell r="S680">
            <v>17663.265833333335</v>
          </cell>
          <cell r="V680">
            <v>1999.6150000000002</v>
          </cell>
          <cell r="X680">
            <v>19996.150000000001</v>
          </cell>
          <cell r="Y680">
            <v>4332.4991666666665</v>
          </cell>
          <cell r="Z680">
            <v>15663.650833333335</v>
          </cell>
        </row>
        <row r="681">
          <cell r="A681">
            <v>30000709</v>
          </cell>
          <cell r="B681" t="str">
            <v xml:space="preserve"> Тумбочка на колесиках системы  R-3</v>
          </cell>
          <cell r="C681" t="str">
            <v>Other</v>
          </cell>
          <cell r="D681" t="str">
            <v>МП</v>
          </cell>
          <cell r="E681">
            <v>38503</v>
          </cell>
          <cell r="F681">
            <v>38504</v>
          </cell>
          <cell r="H681">
            <v>60</v>
          </cell>
          <cell r="I681">
            <v>1.6666666666666666E-2</v>
          </cell>
          <cell r="M681">
            <v>19996.150000000001</v>
          </cell>
          <cell r="N681">
            <v>0</v>
          </cell>
          <cell r="O681">
            <v>2332.8841666666667</v>
          </cell>
          <cell r="Q681">
            <v>19996.150000000001</v>
          </cell>
          <cell r="R681">
            <v>2332.8841666666667</v>
          </cell>
          <cell r="S681">
            <v>17663.265833333335</v>
          </cell>
          <cell r="V681">
            <v>1999.6150000000002</v>
          </cell>
          <cell r="X681">
            <v>19996.150000000001</v>
          </cell>
          <cell r="Y681">
            <v>4332.4991666666665</v>
          </cell>
          <cell r="Z681">
            <v>15663.650833333335</v>
          </cell>
        </row>
        <row r="682">
          <cell r="A682">
            <v>30000710</v>
          </cell>
          <cell r="B682" t="str">
            <v xml:space="preserve"> Тумбочка на колесиках системы  R-3</v>
          </cell>
          <cell r="C682" t="str">
            <v>Other</v>
          </cell>
          <cell r="D682" t="str">
            <v>МП</v>
          </cell>
          <cell r="E682">
            <v>38503</v>
          </cell>
          <cell r="F682">
            <v>38504</v>
          </cell>
          <cell r="H682">
            <v>60</v>
          </cell>
          <cell r="I682">
            <v>1.6666666666666666E-2</v>
          </cell>
          <cell r="M682">
            <v>19996.150000000001</v>
          </cell>
          <cell r="N682">
            <v>0</v>
          </cell>
          <cell r="O682">
            <v>2332.8841666666667</v>
          </cell>
          <cell r="Q682">
            <v>19996.150000000001</v>
          </cell>
          <cell r="R682">
            <v>2332.8841666666667</v>
          </cell>
          <cell r="S682">
            <v>17663.265833333335</v>
          </cell>
          <cell r="V682">
            <v>1999.6150000000002</v>
          </cell>
          <cell r="X682">
            <v>19996.150000000001</v>
          </cell>
          <cell r="Y682">
            <v>4332.4991666666665</v>
          </cell>
          <cell r="Z682">
            <v>15663.650833333335</v>
          </cell>
        </row>
        <row r="683">
          <cell r="A683">
            <v>30000711</v>
          </cell>
          <cell r="B683" t="str">
            <v xml:space="preserve"> Тумбочка на колесиках системы  R-3</v>
          </cell>
          <cell r="C683" t="str">
            <v>Other</v>
          </cell>
          <cell r="D683" t="str">
            <v>МП</v>
          </cell>
          <cell r="E683">
            <v>38503</v>
          </cell>
          <cell r="F683">
            <v>38504</v>
          </cell>
          <cell r="H683">
            <v>60</v>
          </cell>
          <cell r="I683">
            <v>1.6666666666666666E-2</v>
          </cell>
          <cell r="M683">
            <v>19996.150000000001</v>
          </cell>
          <cell r="N683">
            <v>0</v>
          </cell>
          <cell r="O683">
            <v>2332.8841666666667</v>
          </cell>
          <cell r="Q683">
            <v>19996.150000000001</v>
          </cell>
          <cell r="R683">
            <v>2332.8841666666667</v>
          </cell>
          <cell r="S683">
            <v>17663.265833333335</v>
          </cell>
          <cell r="V683">
            <v>1999.6150000000002</v>
          </cell>
          <cell r="X683">
            <v>19996.150000000001</v>
          </cell>
          <cell r="Y683">
            <v>4332.4991666666665</v>
          </cell>
          <cell r="Z683">
            <v>15663.650833333335</v>
          </cell>
        </row>
        <row r="684">
          <cell r="A684">
            <v>30000712</v>
          </cell>
          <cell r="B684" t="str">
            <v xml:space="preserve"> Тумбочка на колесиках системы  R-3</v>
          </cell>
          <cell r="C684" t="str">
            <v>Other</v>
          </cell>
          <cell r="D684" t="str">
            <v>МП</v>
          </cell>
          <cell r="E684">
            <v>38503</v>
          </cell>
          <cell r="F684">
            <v>38504</v>
          </cell>
          <cell r="H684">
            <v>60</v>
          </cell>
          <cell r="I684">
            <v>1.6666666666666666E-2</v>
          </cell>
          <cell r="M684">
            <v>19996.150000000001</v>
          </cell>
          <cell r="N684">
            <v>0</v>
          </cell>
          <cell r="O684">
            <v>2332.8841666666667</v>
          </cell>
          <cell r="Q684">
            <v>19996.150000000001</v>
          </cell>
          <cell r="R684">
            <v>2332.8841666666667</v>
          </cell>
          <cell r="S684">
            <v>17663.265833333335</v>
          </cell>
          <cell r="V684">
            <v>1999.6150000000002</v>
          </cell>
          <cell r="X684">
            <v>19996.150000000001</v>
          </cell>
          <cell r="Y684">
            <v>4332.4991666666665</v>
          </cell>
          <cell r="Z684">
            <v>15663.650833333335</v>
          </cell>
        </row>
        <row r="685">
          <cell r="A685">
            <v>30000713</v>
          </cell>
          <cell r="B685" t="str">
            <v xml:space="preserve"> Тумбочка на колесиках системы  R-3</v>
          </cell>
          <cell r="C685" t="str">
            <v>Other</v>
          </cell>
          <cell r="D685" t="str">
            <v>МП</v>
          </cell>
          <cell r="E685">
            <v>38503</v>
          </cell>
          <cell r="F685">
            <v>38504</v>
          </cell>
          <cell r="H685">
            <v>60</v>
          </cell>
          <cell r="I685">
            <v>1.6666666666666666E-2</v>
          </cell>
          <cell r="M685">
            <v>19996.150000000001</v>
          </cell>
          <cell r="N685">
            <v>0</v>
          </cell>
          <cell r="O685">
            <v>2332.8841666666667</v>
          </cell>
          <cell r="Q685">
            <v>19996.150000000001</v>
          </cell>
          <cell r="R685">
            <v>2332.8841666666667</v>
          </cell>
          <cell r="S685">
            <v>17663.265833333335</v>
          </cell>
          <cell r="V685">
            <v>1999.6150000000002</v>
          </cell>
          <cell r="X685">
            <v>19996.150000000001</v>
          </cell>
          <cell r="Y685">
            <v>4332.4991666666665</v>
          </cell>
          <cell r="Z685">
            <v>15663.650833333335</v>
          </cell>
        </row>
        <row r="686">
          <cell r="A686">
            <v>30000714</v>
          </cell>
          <cell r="B686" t="str">
            <v xml:space="preserve"> Стул вращающийся с подлокотн.,ткань,на колесиках </v>
          </cell>
          <cell r="C686" t="str">
            <v>Other</v>
          </cell>
          <cell r="D686" t="str">
            <v>МП</v>
          </cell>
          <cell r="E686">
            <v>38503</v>
          </cell>
          <cell r="F686">
            <v>38504</v>
          </cell>
          <cell r="H686">
            <v>60</v>
          </cell>
          <cell r="I686">
            <v>1.6666666666666666E-2</v>
          </cell>
          <cell r="M686">
            <v>46493.48</v>
          </cell>
          <cell r="N686">
            <v>0</v>
          </cell>
          <cell r="O686">
            <v>5424.2393333333339</v>
          </cell>
          <cell r="Q686">
            <v>46493.48</v>
          </cell>
          <cell r="R686">
            <v>5424.2393333333339</v>
          </cell>
          <cell r="S686">
            <v>41069.240666666672</v>
          </cell>
          <cell r="V686">
            <v>4649.348</v>
          </cell>
          <cell r="X686">
            <v>46493.48</v>
          </cell>
          <cell r="Y686">
            <v>10073.587333333333</v>
          </cell>
          <cell r="Z686">
            <v>36419.892666666667</v>
          </cell>
        </row>
        <row r="687">
          <cell r="A687">
            <v>30000715</v>
          </cell>
          <cell r="B687" t="str">
            <v xml:space="preserve"> Стул вращающийся с подлокотн.,ткань,на колесиках </v>
          </cell>
          <cell r="C687" t="str">
            <v>Other</v>
          </cell>
          <cell r="D687" t="str">
            <v>МП</v>
          </cell>
          <cell r="E687">
            <v>38503</v>
          </cell>
          <cell r="F687">
            <v>38504</v>
          </cell>
          <cell r="H687">
            <v>60</v>
          </cell>
          <cell r="I687">
            <v>1.6666666666666666E-2</v>
          </cell>
          <cell r="M687">
            <v>46493.48</v>
          </cell>
          <cell r="N687">
            <v>0</v>
          </cell>
          <cell r="O687">
            <v>5424.2393333333339</v>
          </cell>
          <cell r="Q687">
            <v>46493.48</v>
          </cell>
          <cell r="R687">
            <v>5424.2393333333339</v>
          </cell>
          <cell r="S687">
            <v>41069.240666666672</v>
          </cell>
          <cell r="V687">
            <v>4649.348</v>
          </cell>
          <cell r="X687">
            <v>46493.48</v>
          </cell>
          <cell r="Y687">
            <v>10073.587333333333</v>
          </cell>
          <cell r="Z687">
            <v>36419.892666666667</v>
          </cell>
        </row>
        <row r="688">
          <cell r="A688">
            <v>30000716</v>
          </cell>
          <cell r="B688" t="str">
            <v xml:space="preserve"> Стул вращающийся с подлокотн.,ткань,на колесиках </v>
          </cell>
          <cell r="C688" t="str">
            <v>Other</v>
          </cell>
          <cell r="D688" t="str">
            <v>МП</v>
          </cell>
          <cell r="E688">
            <v>38503</v>
          </cell>
          <cell r="F688">
            <v>38504</v>
          </cell>
          <cell r="H688">
            <v>60</v>
          </cell>
          <cell r="I688">
            <v>1.6666666666666666E-2</v>
          </cell>
          <cell r="M688">
            <v>46493.48</v>
          </cell>
          <cell r="N688">
            <v>0</v>
          </cell>
          <cell r="O688">
            <v>5424.2393333333339</v>
          </cell>
          <cell r="Q688">
            <v>46493.48</v>
          </cell>
          <cell r="R688">
            <v>5424.2393333333339</v>
          </cell>
          <cell r="S688">
            <v>41069.240666666672</v>
          </cell>
          <cell r="V688">
            <v>4649.348</v>
          </cell>
          <cell r="X688">
            <v>46493.48</v>
          </cell>
          <cell r="Y688">
            <v>10073.587333333333</v>
          </cell>
          <cell r="Z688">
            <v>36419.892666666667</v>
          </cell>
        </row>
        <row r="689">
          <cell r="A689">
            <v>30000717</v>
          </cell>
          <cell r="B689" t="str">
            <v xml:space="preserve"> Стул вращающийся с подлокотн.,ткань,на колесиках </v>
          </cell>
          <cell r="C689" t="str">
            <v>Other</v>
          </cell>
          <cell r="D689" t="str">
            <v>МП</v>
          </cell>
          <cell r="E689">
            <v>38503</v>
          </cell>
          <cell r="F689">
            <v>38504</v>
          </cell>
          <cell r="H689">
            <v>60</v>
          </cell>
          <cell r="I689">
            <v>1.6666666666666666E-2</v>
          </cell>
          <cell r="M689">
            <v>46493.48</v>
          </cell>
          <cell r="N689">
            <v>0</v>
          </cell>
          <cell r="O689">
            <v>5424.2393333333339</v>
          </cell>
          <cell r="Q689">
            <v>46493.48</v>
          </cell>
          <cell r="R689">
            <v>5424.2393333333339</v>
          </cell>
          <cell r="S689">
            <v>41069.240666666672</v>
          </cell>
          <cell r="V689">
            <v>4649.348</v>
          </cell>
          <cell r="X689">
            <v>46493.48</v>
          </cell>
          <cell r="Y689">
            <v>10073.587333333333</v>
          </cell>
          <cell r="Z689">
            <v>36419.892666666667</v>
          </cell>
        </row>
        <row r="690">
          <cell r="A690">
            <v>30000718</v>
          </cell>
          <cell r="B690" t="str">
            <v xml:space="preserve"> Стул вращающийся с подлокотн.,ткань,на колесиках </v>
          </cell>
          <cell r="C690" t="str">
            <v>Other</v>
          </cell>
          <cell r="D690" t="str">
            <v>МП</v>
          </cell>
          <cell r="E690">
            <v>38503</v>
          </cell>
          <cell r="F690">
            <v>38504</v>
          </cell>
          <cell r="H690">
            <v>60</v>
          </cell>
          <cell r="I690">
            <v>1.6666666666666666E-2</v>
          </cell>
          <cell r="M690">
            <v>46493.48</v>
          </cell>
          <cell r="N690">
            <v>0</v>
          </cell>
          <cell r="O690">
            <v>5424.2393333333339</v>
          </cell>
          <cell r="Q690">
            <v>46493.48</v>
          </cell>
          <cell r="R690">
            <v>5424.2393333333339</v>
          </cell>
          <cell r="S690">
            <v>41069.240666666672</v>
          </cell>
          <cell r="V690">
            <v>4649.348</v>
          </cell>
          <cell r="X690">
            <v>46493.48</v>
          </cell>
          <cell r="Y690">
            <v>10073.587333333333</v>
          </cell>
          <cell r="Z690">
            <v>36419.892666666667</v>
          </cell>
        </row>
        <row r="691">
          <cell r="A691">
            <v>30000719</v>
          </cell>
          <cell r="B691" t="str">
            <v xml:space="preserve"> Стул вращающийся с подлокотн.,ткань,на колесиках </v>
          </cell>
          <cell r="C691" t="str">
            <v>Other</v>
          </cell>
          <cell r="D691" t="str">
            <v>МП</v>
          </cell>
          <cell r="E691">
            <v>38503</v>
          </cell>
          <cell r="F691">
            <v>38504</v>
          </cell>
          <cell r="H691">
            <v>60</v>
          </cell>
          <cell r="I691">
            <v>1.6666666666666666E-2</v>
          </cell>
          <cell r="M691">
            <v>46493.49</v>
          </cell>
          <cell r="N691">
            <v>0</v>
          </cell>
          <cell r="O691">
            <v>5424.2404999999999</v>
          </cell>
          <cell r="Q691">
            <v>46493.49</v>
          </cell>
          <cell r="R691">
            <v>5424.2404999999999</v>
          </cell>
          <cell r="S691">
            <v>41069.249499999998</v>
          </cell>
          <cell r="V691">
            <v>4649.3490000000002</v>
          </cell>
          <cell r="X691">
            <v>46493.49</v>
          </cell>
          <cell r="Y691">
            <v>10073.5895</v>
          </cell>
          <cell r="Z691">
            <v>36419.900499999996</v>
          </cell>
        </row>
        <row r="692">
          <cell r="A692">
            <v>30000720</v>
          </cell>
          <cell r="B692" t="str">
            <v xml:space="preserve"> Стул вращающийся с подлокотн.,ткань,на колесиках </v>
          </cell>
          <cell r="C692" t="str">
            <v>Other</v>
          </cell>
          <cell r="D692" t="str">
            <v>МП</v>
          </cell>
          <cell r="E692">
            <v>38503</v>
          </cell>
          <cell r="F692">
            <v>38504</v>
          </cell>
          <cell r="H692">
            <v>60</v>
          </cell>
          <cell r="I692">
            <v>1.6666666666666666E-2</v>
          </cell>
          <cell r="M692">
            <v>46493.49</v>
          </cell>
          <cell r="N692">
            <v>0</v>
          </cell>
          <cell r="O692">
            <v>5424.2404999999999</v>
          </cell>
          <cell r="Q692">
            <v>46493.49</v>
          </cell>
          <cell r="R692">
            <v>5424.2404999999999</v>
          </cell>
          <cell r="S692">
            <v>41069.249499999998</v>
          </cell>
          <cell r="V692">
            <v>4649.3490000000002</v>
          </cell>
          <cell r="X692">
            <v>46493.49</v>
          </cell>
          <cell r="Y692">
            <v>10073.5895</v>
          </cell>
          <cell r="Z692">
            <v>36419.900499999996</v>
          </cell>
        </row>
        <row r="693">
          <cell r="A693">
            <v>30000721</v>
          </cell>
          <cell r="B693" t="str">
            <v xml:space="preserve"> Стул вращающийся с подлокотн.,ткань,на колесиках </v>
          </cell>
          <cell r="C693" t="str">
            <v>Other</v>
          </cell>
          <cell r="D693" t="str">
            <v>МП</v>
          </cell>
          <cell r="E693">
            <v>38503</v>
          </cell>
          <cell r="F693">
            <v>38504</v>
          </cell>
          <cell r="H693">
            <v>60</v>
          </cell>
          <cell r="I693">
            <v>1.6666666666666666E-2</v>
          </cell>
          <cell r="M693">
            <v>46493.49</v>
          </cell>
          <cell r="N693">
            <v>0</v>
          </cell>
          <cell r="O693">
            <v>5424.2404999999999</v>
          </cell>
          <cell r="Q693">
            <v>46493.49</v>
          </cell>
          <cell r="R693">
            <v>5424.2404999999999</v>
          </cell>
          <cell r="S693">
            <v>41069.249499999998</v>
          </cell>
          <cell r="V693">
            <v>4649.3490000000002</v>
          </cell>
          <cell r="X693">
            <v>46493.49</v>
          </cell>
          <cell r="Y693">
            <v>10073.5895</v>
          </cell>
          <cell r="Z693">
            <v>36419.900499999996</v>
          </cell>
        </row>
        <row r="694">
          <cell r="A694">
            <v>30000722</v>
          </cell>
          <cell r="B694" t="str">
            <v xml:space="preserve"> Стул вращающийся с подлокотн.,ткань,на колесиках </v>
          </cell>
          <cell r="C694" t="str">
            <v>Other</v>
          </cell>
          <cell r="D694" t="str">
            <v>МП</v>
          </cell>
          <cell r="E694">
            <v>38503</v>
          </cell>
          <cell r="F694">
            <v>38504</v>
          </cell>
          <cell r="H694">
            <v>60</v>
          </cell>
          <cell r="I694">
            <v>1.6666666666666666E-2</v>
          </cell>
          <cell r="M694">
            <v>46493.49</v>
          </cell>
          <cell r="N694">
            <v>0</v>
          </cell>
          <cell r="O694">
            <v>5424.2404999999999</v>
          </cell>
          <cell r="Q694">
            <v>46493.49</v>
          </cell>
          <cell r="R694">
            <v>5424.2404999999999</v>
          </cell>
          <cell r="S694">
            <v>41069.249499999998</v>
          </cell>
          <cell r="V694">
            <v>4649.3490000000002</v>
          </cell>
          <cell r="X694">
            <v>46493.49</v>
          </cell>
          <cell r="Y694">
            <v>10073.5895</v>
          </cell>
          <cell r="Z694">
            <v>36419.900499999996</v>
          </cell>
        </row>
        <row r="695">
          <cell r="A695">
            <v>30000723</v>
          </cell>
          <cell r="B695" t="str">
            <v xml:space="preserve"> Стул вращающийся с подлокотн.,ткань,на колесиках </v>
          </cell>
          <cell r="C695" t="str">
            <v>Other</v>
          </cell>
          <cell r="D695" t="str">
            <v>МП</v>
          </cell>
          <cell r="E695">
            <v>38503</v>
          </cell>
          <cell r="F695">
            <v>38504</v>
          </cell>
          <cell r="H695">
            <v>60</v>
          </cell>
          <cell r="I695">
            <v>1.6666666666666666E-2</v>
          </cell>
          <cell r="M695">
            <v>46493.49</v>
          </cell>
          <cell r="N695">
            <v>0</v>
          </cell>
          <cell r="O695">
            <v>5424.2404999999999</v>
          </cell>
          <cell r="Q695">
            <v>46493.49</v>
          </cell>
          <cell r="R695">
            <v>5424.2404999999999</v>
          </cell>
          <cell r="S695">
            <v>41069.249499999998</v>
          </cell>
          <cell r="V695">
            <v>4649.3490000000002</v>
          </cell>
          <cell r="X695">
            <v>46493.49</v>
          </cell>
          <cell r="Y695">
            <v>10073.5895</v>
          </cell>
          <cell r="Z695">
            <v>36419.900499999996</v>
          </cell>
        </row>
        <row r="696">
          <cell r="A696">
            <v>30000724</v>
          </cell>
          <cell r="B696" t="str">
            <v xml:space="preserve"> Стул вращающийся с подлокотн.,ткань,на колесиках </v>
          </cell>
          <cell r="C696" t="str">
            <v>Other</v>
          </cell>
          <cell r="D696" t="str">
            <v>МП</v>
          </cell>
          <cell r="E696">
            <v>38503</v>
          </cell>
          <cell r="F696">
            <v>38504</v>
          </cell>
          <cell r="H696">
            <v>60</v>
          </cell>
          <cell r="I696">
            <v>1.6666666666666666E-2</v>
          </cell>
          <cell r="M696">
            <v>46493.49</v>
          </cell>
          <cell r="N696">
            <v>0</v>
          </cell>
          <cell r="O696">
            <v>5424.2404999999999</v>
          </cell>
          <cell r="Q696">
            <v>46493.49</v>
          </cell>
          <cell r="R696">
            <v>5424.2404999999999</v>
          </cell>
          <cell r="S696">
            <v>41069.249499999998</v>
          </cell>
          <cell r="V696">
            <v>4649.3490000000002</v>
          </cell>
          <cell r="X696">
            <v>46493.49</v>
          </cell>
          <cell r="Y696">
            <v>10073.5895</v>
          </cell>
          <cell r="Z696">
            <v>36419.900499999996</v>
          </cell>
        </row>
        <row r="697">
          <cell r="A697">
            <v>30000725</v>
          </cell>
          <cell r="B697" t="str">
            <v xml:space="preserve"> Стул вращающийся с подлокотн.,ткань,на колесиках </v>
          </cell>
          <cell r="C697" t="str">
            <v>Other</v>
          </cell>
          <cell r="D697" t="str">
            <v>МП</v>
          </cell>
          <cell r="E697">
            <v>38503</v>
          </cell>
          <cell r="F697">
            <v>38504</v>
          </cell>
          <cell r="H697">
            <v>60</v>
          </cell>
          <cell r="I697">
            <v>1.6666666666666666E-2</v>
          </cell>
          <cell r="M697">
            <v>46493.49</v>
          </cell>
          <cell r="N697">
            <v>0</v>
          </cell>
          <cell r="O697">
            <v>5424.2404999999999</v>
          </cell>
          <cell r="Q697">
            <v>46493.49</v>
          </cell>
          <cell r="R697">
            <v>5424.2404999999999</v>
          </cell>
          <cell r="S697">
            <v>41069.249499999998</v>
          </cell>
          <cell r="V697">
            <v>4649.3490000000002</v>
          </cell>
          <cell r="X697">
            <v>46493.49</v>
          </cell>
          <cell r="Y697">
            <v>10073.5895</v>
          </cell>
          <cell r="Z697">
            <v>36419.900499999996</v>
          </cell>
        </row>
        <row r="698">
          <cell r="A698">
            <v>30000726</v>
          </cell>
          <cell r="B698" t="str">
            <v xml:space="preserve"> Рабочее место системы В2 </v>
          </cell>
          <cell r="C698" t="str">
            <v>Other</v>
          </cell>
          <cell r="D698" t="str">
            <v>МП</v>
          </cell>
          <cell r="E698">
            <v>38503</v>
          </cell>
          <cell r="F698">
            <v>38504</v>
          </cell>
          <cell r="H698">
            <v>60</v>
          </cell>
          <cell r="I698">
            <v>1.6666666666666666E-2</v>
          </cell>
          <cell r="M698">
            <v>38944.33</v>
          </cell>
          <cell r="N698">
            <v>0</v>
          </cell>
          <cell r="O698">
            <v>4543.5051666666668</v>
          </cell>
          <cell r="Q698">
            <v>38944.33</v>
          </cell>
          <cell r="R698">
            <v>4543.5051666666668</v>
          </cell>
          <cell r="S698">
            <v>34400.824833333332</v>
          </cell>
          <cell r="V698">
            <v>3894.433</v>
          </cell>
          <cell r="X698">
            <v>38944.33</v>
          </cell>
          <cell r="Y698">
            <v>8437.9381666666668</v>
          </cell>
          <cell r="Z698">
            <v>30506.391833333335</v>
          </cell>
        </row>
        <row r="699">
          <cell r="A699">
            <v>30000727</v>
          </cell>
          <cell r="B699" t="str">
            <v xml:space="preserve"> Рабочее место системы В2 </v>
          </cell>
          <cell r="C699" t="str">
            <v>Other</v>
          </cell>
          <cell r="D699" t="str">
            <v>МП</v>
          </cell>
          <cell r="E699">
            <v>38503</v>
          </cell>
          <cell r="F699">
            <v>38504</v>
          </cell>
          <cell r="H699">
            <v>60</v>
          </cell>
          <cell r="I699">
            <v>1.6666666666666666E-2</v>
          </cell>
          <cell r="M699">
            <v>38944.33</v>
          </cell>
          <cell r="N699">
            <v>0</v>
          </cell>
          <cell r="O699">
            <v>4543.5051666666668</v>
          </cell>
          <cell r="Q699">
            <v>38944.33</v>
          </cell>
          <cell r="R699">
            <v>4543.5051666666668</v>
          </cell>
          <cell r="S699">
            <v>34400.824833333332</v>
          </cell>
          <cell r="V699">
            <v>3894.433</v>
          </cell>
          <cell r="X699">
            <v>38944.33</v>
          </cell>
          <cell r="Y699">
            <v>8437.9381666666668</v>
          </cell>
          <cell r="Z699">
            <v>30506.391833333335</v>
          </cell>
        </row>
        <row r="700">
          <cell r="A700">
            <v>30000728</v>
          </cell>
          <cell r="B700" t="str">
            <v xml:space="preserve"> Рабочее место системы В2</v>
          </cell>
          <cell r="C700" t="str">
            <v>Other</v>
          </cell>
          <cell r="D700" t="str">
            <v>МП</v>
          </cell>
          <cell r="E700">
            <v>38503</v>
          </cell>
          <cell r="F700">
            <v>38504</v>
          </cell>
          <cell r="H700">
            <v>60</v>
          </cell>
          <cell r="I700">
            <v>1.6666666666666666E-2</v>
          </cell>
          <cell r="M700">
            <v>38944.33</v>
          </cell>
          <cell r="N700">
            <v>0</v>
          </cell>
          <cell r="O700">
            <v>4543.5051666666668</v>
          </cell>
          <cell r="Q700">
            <v>38944.33</v>
          </cell>
          <cell r="R700">
            <v>4543.5051666666668</v>
          </cell>
          <cell r="S700">
            <v>34400.824833333332</v>
          </cell>
          <cell r="V700">
            <v>3894.433</v>
          </cell>
          <cell r="X700">
            <v>38944.33</v>
          </cell>
          <cell r="Y700">
            <v>8437.9381666666668</v>
          </cell>
          <cell r="Z700">
            <v>30506.391833333335</v>
          </cell>
        </row>
        <row r="701">
          <cell r="A701">
            <v>30000729</v>
          </cell>
          <cell r="B701" t="str">
            <v xml:space="preserve"> Рабочее место системы В2</v>
          </cell>
          <cell r="C701" t="str">
            <v>Other</v>
          </cell>
          <cell r="D701" t="str">
            <v>МП</v>
          </cell>
          <cell r="E701">
            <v>38503</v>
          </cell>
          <cell r="F701">
            <v>38504</v>
          </cell>
          <cell r="H701">
            <v>60</v>
          </cell>
          <cell r="I701">
            <v>1.6666666666666666E-2</v>
          </cell>
          <cell r="M701">
            <v>38944.33</v>
          </cell>
          <cell r="N701">
            <v>0</v>
          </cell>
          <cell r="O701">
            <v>4543.5051666666668</v>
          </cell>
          <cell r="Q701">
            <v>38944.33</v>
          </cell>
          <cell r="R701">
            <v>4543.5051666666668</v>
          </cell>
          <cell r="S701">
            <v>34400.824833333332</v>
          </cell>
          <cell r="V701">
            <v>3894.433</v>
          </cell>
          <cell r="X701">
            <v>38944.33</v>
          </cell>
          <cell r="Y701">
            <v>8437.9381666666668</v>
          </cell>
          <cell r="Z701">
            <v>30506.391833333335</v>
          </cell>
        </row>
        <row r="702">
          <cell r="A702">
            <v>30000730</v>
          </cell>
          <cell r="B702" t="str">
            <v xml:space="preserve"> Рабочее место системы В2</v>
          </cell>
          <cell r="C702" t="str">
            <v>Other</v>
          </cell>
          <cell r="D702" t="str">
            <v>МП</v>
          </cell>
          <cell r="E702">
            <v>38503</v>
          </cell>
          <cell r="F702">
            <v>38504</v>
          </cell>
          <cell r="H702">
            <v>60</v>
          </cell>
          <cell r="I702">
            <v>1.6666666666666666E-2</v>
          </cell>
          <cell r="M702">
            <v>38944.33</v>
          </cell>
          <cell r="N702">
            <v>0</v>
          </cell>
          <cell r="O702">
            <v>4543.5051666666668</v>
          </cell>
          <cell r="Q702">
            <v>38944.33</v>
          </cell>
          <cell r="R702">
            <v>4543.5051666666668</v>
          </cell>
          <cell r="S702">
            <v>34400.824833333332</v>
          </cell>
          <cell r="V702">
            <v>3894.433</v>
          </cell>
          <cell r="X702">
            <v>38944.33</v>
          </cell>
          <cell r="Y702">
            <v>8437.9381666666668</v>
          </cell>
          <cell r="Z702">
            <v>30506.391833333335</v>
          </cell>
        </row>
        <row r="703">
          <cell r="A703">
            <v>30000731</v>
          </cell>
          <cell r="B703" t="str">
            <v xml:space="preserve"> Рабочее место системы В2</v>
          </cell>
          <cell r="C703" t="str">
            <v>Other</v>
          </cell>
          <cell r="D703" t="str">
            <v>МП</v>
          </cell>
          <cell r="E703">
            <v>38503</v>
          </cell>
          <cell r="F703">
            <v>38504</v>
          </cell>
          <cell r="H703">
            <v>60</v>
          </cell>
          <cell r="I703">
            <v>1.6666666666666666E-2</v>
          </cell>
          <cell r="M703">
            <v>38944.33</v>
          </cell>
          <cell r="N703">
            <v>0</v>
          </cell>
          <cell r="O703">
            <v>4543.5051666666668</v>
          </cell>
          <cell r="Q703">
            <v>38944.33</v>
          </cell>
          <cell r="R703">
            <v>4543.5051666666668</v>
          </cell>
          <cell r="S703">
            <v>34400.824833333332</v>
          </cell>
          <cell r="V703">
            <v>3894.433</v>
          </cell>
          <cell r="X703">
            <v>38944.33</v>
          </cell>
          <cell r="Y703">
            <v>8437.9381666666668</v>
          </cell>
          <cell r="Z703">
            <v>30506.391833333335</v>
          </cell>
        </row>
        <row r="704">
          <cell r="A704">
            <v>30000732</v>
          </cell>
          <cell r="B704" t="str">
            <v xml:space="preserve"> Рабочее место системы В2</v>
          </cell>
          <cell r="C704" t="str">
            <v>Other</v>
          </cell>
          <cell r="D704" t="str">
            <v>МП</v>
          </cell>
          <cell r="E704">
            <v>38503</v>
          </cell>
          <cell r="F704">
            <v>38504</v>
          </cell>
          <cell r="H704">
            <v>60</v>
          </cell>
          <cell r="I704">
            <v>1.6666666666666666E-2</v>
          </cell>
          <cell r="M704">
            <v>38944.33</v>
          </cell>
          <cell r="N704">
            <v>0</v>
          </cell>
          <cell r="O704">
            <v>4543.5051666666668</v>
          </cell>
          <cell r="Q704">
            <v>38944.33</v>
          </cell>
          <cell r="R704">
            <v>4543.5051666666668</v>
          </cell>
          <cell r="S704">
            <v>34400.824833333332</v>
          </cell>
          <cell r="V704">
            <v>3894.433</v>
          </cell>
          <cell r="X704">
            <v>38944.33</v>
          </cell>
          <cell r="Y704">
            <v>8437.9381666666668</v>
          </cell>
          <cell r="Z704">
            <v>30506.391833333335</v>
          </cell>
        </row>
        <row r="705">
          <cell r="A705">
            <v>30000733</v>
          </cell>
          <cell r="B705" t="str">
            <v xml:space="preserve"> Рабочее место системы В2</v>
          </cell>
          <cell r="C705" t="str">
            <v>Other</v>
          </cell>
          <cell r="D705" t="str">
            <v>МП</v>
          </cell>
          <cell r="E705">
            <v>38503</v>
          </cell>
          <cell r="F705">
            <v>38504</v>
          </cell>
          <cell r="H705">
            <v>60</v>
          </cell>
          <cell r="I705">
            <v>1.6666666666666666E-2</v>
          </cell>
          <cell r="M705">
            <v>38944.33</v>
          </cell>
          <cell r="N705">
            <v>0</v>
          </cell>
          <cell r="O705">
            <v>4543.5051666666668</v>
          </cell>
          <cell r="Q705">
            <v>38944.33</v>
          </cell>
          <cell r="R705">
            <v>4543.5051666666668</v>
          </cell>
          <cell r="S705">
            <v>34400.824833333332</v>
          </cell>
          <cell r="V705">
            <v>3894.433</v>
          </cell>
          <cell r="X705">
            <v>38944.33</v>
          </cell>
          <cell r="Y705">
            <v>8437.9381666666668</v>
          </cell>
          <cell r="Z705">
            <v>30506.391833333335</v>
          </cell>
        </row>
        <row r="706">
          <cell r="A706">
            <v>30000734</v>
          </cell>
          <cell r="B706" t="str">
            <v xml:space="preserve"> Рабочее место системы В2</v>
          </cell>
          <cell r="C706" t="str">
            <v>Other</v>
          </cell>
          <cell r="D706" t="str">
            <v>МП</v>
          </cell>
          <cell r="E706">
            <v>38503</v>
          </cell>
          <cell r="F706">
            <v>38504</v>
          </cell>
          <cell r="H706">
            <v>60</v>
          </cell>
          <cell r="I706">
            <v>1.6666666666666666E-2</v>
          </cell>
          <cell r="M706">
            <v>38944.33</v>
          </cell>
          <cell r="N706">
            <v>0</v>
          </cell>
          <cell r="O706">
            <v>4543.5051666666668</v>
          </cell>
          <cell r="Q706">
            <v>38944.33</v>
          </cell>
          <cell r="R706">
            <v>4543.5051666666668</v>
          </cell>
          <cell r="S706">
            <v>34400.824833333332</v>
          </cell>
          <cell r="V706">
            <v>3894.433</v>
          </cell>
          <cell r="X706">
            <v>38944.33</v>
          </cell>
          <cell r="Y706">
            <v>8437.9381666666668</v>
          </cell>
          <cell r="Z706">
            <v>30506.391833333335</v>
          </cell>
        </row>
        <row r="707">
          <cell r="A707">
            <v>30000735</v>
          </cell>
          <cell r="B707" t="str">
            <v xml:space="preserve"> Рабочее место системы В2</v>
          </cell>
          <cell r="C707" t="str">
            <v>Other</v>
          </cell>
          <cell r="D707" t="str">
            <v>МП</v>
          </cell>
          <cell r="E707">
            <v>38503</v>
          </cell>
          <cell r="F707">
            <v>38504</v>
          </cell>
          <cell r="H707">
            <v>60</v>
          </cell>
          <cell r="I707">
            <v>1.6666666666666666E-2</v>
          </cell>
          <cell r="M707">
            <v>38944.339999999997</v>
          </cell>
          <cell r="N707">
            <v>0</v>
          </cell>
          <cell r="O707">
            <v>4543.5063333333328</v>
          </cell>
          <cell r="Q707">
            <v>38944.339999999997</v>
          </cell>
          <cell r="R707">
            <v>4543.5063333333328</v>
          </cell>
          <cell r="S707">
            <v>34400.833666666666</v>
          </cell>
          <cell r="V707">
            <v>3894.4339999999997</v>
          </cell>
          <cell r="X707">
            <v>38944.339999999997</v>
          </cell>
          <cell r="Y707">
            <v>8437.9403333333321</v>
          </cell>
          <cell r="Z707">
            <v>30506.399666666664</v>
          </cell>
        </row>
        <row r="708">
          <cell r="A708">
            <v>30000736</v>
          </cell>
          <cell r="B708" t="str">
            <v xml:space="preserve"> Рабочее место системы В2</v>
          </cell>
          <cell r="C708" t="str">
            <v>Other</v>
          </cell>
          <cell r="D708" t="str">
            <v>МП</v>
          </cell>
          <cell r="E708">
            <v>38503</v>
          </cell>
          <cell r="F708">
            <v>38504</v>
          </cell>
          <cell r="H708">
            <v>60</v>
          </cell>
          <cell r="I708">
            <v>1.6666666666666666E-2</v>
          </cell>
          <cell r="M708">
            <v>38944.339999999997</v>
          </cell>
          <cell r="N708">
            <v>0</v>
          </cell>
          <cell r="O708">
            <v>4543.5063333333328</v>
          </cell>
          <cell r="Q708">
            <v>38944.339999999997</v>
          </cell>
          <cell r="R708">
            <v>4543.5063333333328</v>
          </cell>
          <cell r="S708">
            <v>34400.833666666666</v>
          </cell>
          <cell r="V708">
            <v>3894.4339999999997</v>
          </cell>
          <cell r="X708">
            <v>38944.339999999997</v>
          </cell>
          <cell r="Y708">
            <v>8437.9403333333321</v>
          </cell>
          <cell r="Z708">
            <v>30506.399666666664</v>
          </cell>
        </row>
        <row r="709">
          <cell r="A709">
            <v>30000737</v>
          </cell>
          <cell r="B709" t="str">
            <v xml:space="preserve"> Рабочее место системы В2</v>
          </cell>
          <cell r="C709" t="str">
            <v>Other</v>
          </cell>
          <cell r="D709" t="str">
            <v>МП</v>
          </cell>
          <cell r="E709">
            <v>38503</v>
          </cell>
          <cell r="F709">
            <v>38504</v>
          </cell>
          <cell r="H709">
            <v>60</v>
          </cell>
          <cell r="I709">
            <v>1.6666666666666666E-2</v>
          </cell>
          <cell r="M709">
            <v>38944.339999999997</v>
          </cell>
          <cell r="N709">
            <v>0</v>
          </cell>
          <cell r="O709">
            <v>4543.5063333333328</v>
          </cell>
          <cell r="Q709">
            <v>38944.339999999997</v>
          </cell>
          <cell r="R709">
            <v>4543.5063333333328</v>
          </cell>
          <cell r="S709">
            <v>34400.833666666666</v>
          </cell>
          <cell r="V709">
            <v>3894.4339999999997</v>
          </cell>
          <cell r="X709">
            <v>38944.339999999997</v>
          </cell>
          <cell r="Y709">
            <v>8437.9403333333321</v>
          </cell>
          <cell r="Z709">
            <v>30506.399666666664</v>
          </cell>
        </row>
        <row r="710">
          <cell r="A710">
            <v>30000696</v>
          </cell>
          <cell r="B710" t="str">
            <v xml:space="preserve"> Перегородка  напольная системы R-3 </v>
          </cell>
          <cell r="C710" t="str">
            <v>Other</v>
          </cell>
          <cell r="D710" t="str">
            <v>МП</v>
          </cell>
          <cell r="E710">
            <v>38503</v>
          </cell>
          <cell r="F710">
            <v>38504</v>
          </cell>
          <cell r="H710">
            <v>60</v>
          </cell>
          <cell r="I710">
            <v>1.6666666666666666E-2</v>
          </cell>
          <cell r="M710">
            <v>27518.43</v>
          </cell>
          <cell r="N710">
            <v>0</v>
          </cell>
          <cell r="O710">
            <v>3210.4835000000003</v>
          </cell>
          <cell r="Q710">
            <v>27518.43</v>
          </cell>
          <cell r="R710">
            <v>3210.4835000000003</v>
          </cell>
          <cell r="S710">
            <v>24307.946499999998</v>
          </cell>
          <cell r="V710">
            <v>2751.8430000000003</v>
          </cell>
          <cell r="X710">
            <v>27518.43</v>
          </cell>
          <cell r="Y710">
            <v>5962.326500000001</v>
          </cell>
          <cell r="Z710">
            <v>21556.103499999997</v>
          </cell>
        </row>
        <row r="711">
          <cell r="A711">
            <v>30000697</v>
          </cell>
          <cell r="B711" t="str">
            <v xml:space="preserve"> Перегородка  напольная системы R-3 </v>
          </cell>
          <cell r="C711" t="str">
            <v>Other</v>
          </cell>
          <cell r="D711" t="str">
            <v>МП</v>
          </cell>
          <cell r="E711">
            <v>38503</v>
          </cell>
          <cell r="F711">
            <v>38504</v>
          </cell>
          <cell r="H711">
            <v>60</v>
          </cell>
          <cell r="I711">
            <v>1.6666666666666666E-2</v>
          </cell>
          <cell r="M711">
            <v>27518.43</v>
          </cell>
          <cell r="N711">
            <v>0</v>
          </cell>
          <cell r="O711">
            <v>3210.4835000000003</v>
          </cell>
          <cell r="Q711">
            <v>27518.43</v>
          </cell>
          <cell r="R711">
            <v>3210.4835000000003</v>
          </cell>
          <cell r="S711">
            <v>24307.946499999998</v>
          </cell>
          <cell r="V711">
            <v>2751.8430000000003</v>
          </cell>
          <cell r="X711">
            <v>27518.43</v>
          </cell>
          <cell r="Y711">
            <v>5962.326500000001</v>
          </cell>
          <cell r="Z711">
            <v>21556.103499999997</v>
          </cell>
        </row>
        <row r="712">
          <cell r="A712">
            <v>30000698</v>
          </cell>
          <cell r="B712" t="str">
            <v xml:space="preserve"> Перегородка  напольная системы R-3</v>
          </cell>
          <cell r="C712" t="str">
            <v>Other</v>
          </cell>
          <cell r="D712" t="str">
            <v>МП</v>
          </cell>
          <cell r="E712">
            <v>38503</v>
          </cell>
          <cell r="F712">
            <v>38504</v>
          </cell>
          <cell r="H712">
            <v>60</v>
          </cell>
          <cell r="I712">
            <v>1.6666666666666666E-2</v>
          </cell>
          <cell r="M712">
            <v>27518.43</v>
          </cell>
          <cell r="N712">
            <v>0</v>
          </cell>
          <cell r="O712">
            <v>3210.4835000000003</v>
          </cell>
          <cell r="Q712">
            <v>27518.43</v>
          </cell>
          <cell r="R712">
            <v>3210.4835000000003</v>
          </cell>
          <cell r="S712">
            <v>24307.946499999998</v>
          </cell>
          <cell r="V712">
            <v>2751.8430000000003</v>
          </cell>
          <cell r="X712">
            <v>27518.43</v>
          </cell>
          <cell r="Y712">
            <v>5962.326500000001</v>
          </cell>
          <cell r="Z712">
            <v>21556.103499999997</v>
          </cell>
        </row>
        <row r="713">
          <cell r="A713">
            <v>30000699</v>
          </cell>
          <cell r="B713" t="str">
            <v xml:space="preserve"> Перегородка  напольная системы R-3</v>
          </cell>
          <cell r="C713" t="str">
            <v>Other</v>
          </cell>
          <cell r="D713" t="str">
            <v>МП</v>
          </cell>
          <cell r="E713">
            <v>38503</v>
          </cell>
          <cell r="F713">
            <v>38504</v>
          </cell>
          <cell r="H713">
            <v>60</v>
          </cell>
          <cell r="I713">
            <v>1.6666666666666666E-2</v>
          </cell>
          <cell r="M713">
            <v>27518.44</v>
          </cell>
          <cell r="N713">
            <v>0</v>
          </cell>
          <cell r="O713">
            <v>3210.4846666666667</v>
          </cell>
          <cell r="Q713">
            <v>27518.44</v>
          </cell>
          <cell r="R713">
            <v>3210.4846666666667</v>
          </cell>
          <cell r="S713">
            <v>24307.955333333332</v>
          </cell>
          <cell r="V713">
            <v>2751.8439999999996</v>
          </cell>
          <cell r="X713">
            <v>27518.44</v>
          </cell>
          <cell r="Y713">
            <v>5962.3286666666663</v>
          </cell>
          <cell r="Z713">
            <v>21556.111333333334</v>
          </cell>
        </row>
        <row r="714">
          <cell r="A714">
            <v>30000700</v>
          </cell>
          <cell r="B714" t="str">
            <v xml:space="preserve"> Перегородка  напольная системы R-3</v>
          </cell>
          <cell r="C714" t="str">
            <v>Other</v>
          </cell>
          <cell r="D714" t="str">
            <v>МП</v>
          </cell>
          <cell r="E714">
            <v>38503</v>
          </cell>
          <cell r="F714">
            <v>38504</v>
          </cell>
          <cell r="H714">
            <v>60</v>
          </cell>
          <cell r="I714">
            <v>1.6666666666666666E-2</v>
          </cell>
          <cell r="M714">
            <v>27518.44</v>
          </cell>
          <cell r="N714">
            <v>0</v>
          </cell>
          <cell r="O714">
            <v>3210.4846666666667</v>
          </cell>
          <cell r="Q714">
            <v>27518.44</v>
          </cell>
          <cell r="R714">
            <v>3210.4846666666667</v>
          </cell>
          <cell r="S714">
            <v>24307.955333333332</v>
          </cell>
          <cell r="V714">
            <v>2751.8439999999996</v>
          </cell>
          <cell r="X714">
            <v>27518.44</v>
          </cell>
          <cell r="Y714">
            <v>5962.3286666666663</v>
          </cell>
          <cell r="Z714">
            <v>21556.111333333334</v>
          </cell>
        </row>
        <row r="715">
          <cell r="A715">
            <v>30000701</v>
          </cell>
          <cell r="B715" t="str">
            <v xml:space="preserve"> Перегородка  напольная системы R-3</v>
          </cell>
          <cell r="C715" t="str">
            <v>Other</v>
          </cell>
          <cell r="D715" t="str">
            <v>МП</v>
          </cell>
          <cell r="E715">
            <v>38503</v>
          </cell>
          <cell r="F715">
            <v>38504</v>
          </cell>
          <cell r="H715">
            <v>60</v>
          </cell>
          <cell r="I715">
            <v>1.6666666666666666E-2</v>
          </cell>
          <cell r="M715">
            <v>27518.44</v>
          </cell>
          <cell r="N715">
            <v>0</v>
          </cell>
          <cell r="O715">
            <v>3210.4846666666667</v>
          </cell>
          <cell r="Q715">
            <v>27518.44</v>
          </cell>
          <cell r="R715">
            <v>3210.4846666666667</v>
          </cell>
          <cell r="S715">
            <v>24307.955333333332</v>
          </cell>
          <cell r="V715">
            <v>2751.8439999999996</v>
          </cell>
          <cell r="X715">
            <v>27518.44</v>
          </cell>
          <cell r="Y715">
            <v>5962.3286666666663</v>
          </cell>
          <cell r="Z715">
            <v>21556.111333333334</v>
          </cell>
        </row>
        <row r="716">
          <cell r="A716">
            <v>30000692</v>
          </cell>
          <cell r="B716" t="str">
            <v xml:space="preserve"> Автосигназизация MED </v>
          </cell>
          <cell r="C716" t="str">
            <v>Transport</v>
          </cell>
          <cell r="D716" t="str">
            <v>МП</v>
          </cell>
          <cell r="E716">
            <v>38486</v>
          </cell>
          <cell r="F716">
            <v>38504</v>
          </cell>
          <cell r="H716">
            <v>36</v>
          </cell>
          <cell r="I716">
            <v>1.6666666666666666E-2</v>
          </cell>
          <cell r="M716">
            <v>33782.74</v>
          </cell>
          <cell r="N716">
            <v>0</v>
          </cell>
          <cell r="O716">
            <v>3941.3196666666663</v>
          </cell>
          <cell r="Q716">
            <v>33782.74</v>
          </cell>
          <cell r="R716">
            <v>3941.3196666666663</v>
          </cell>
          <cell r="S716">
            <v>29841.420333333332</v>
          </cell>
          <cell r="V716">
            <v>8258.0031111111093</v>
          </cell>
          <cell r="X716">
            <v>33782.74</v>
          </cell>
          <cell r="Y716">
            <v>12199.322777777776</v>
          </cell>
          <cell r="Z716">
            <v>21583.417222222222</v>
          </cell>
        </row>
        <row r="717">
          <cell r="A717">
            <v>30000691</v>
          </cell>
          <cell r="B717" t="str">
            <v xml:space="preserve"> Автосигнализация MED </v>
          </cell>
          <cell r="C717" t="str">
            <v>Transport</v>
          </cell>
          <cell r="D717" t="str">
            <v>МП</v>
          </cell>
          <cell r="E717">
            <v>38486</v>
          </cell>
          <cell r="F717">
            <v>38504</v>
          </cell>
          <cell r="H717">
            <v>36</v>
          </cell>
          <cell r="I717">
            <v>1.6666666666666666E-2</v>
          </cell>
          <cell r="M717">
            <v>31056.799999999999</v>
          </cell>
          <cell r="N717">
            <v>0</v>
          </cell>
          <cell r="O717">
            <v>3623.2933333333335</v>
          </cell>
          <cell r="Q717">
            <v>31056.799999999999</v>
          </cell>
          <cell r="R717">
            <v>3623.2933333333335</v>
          </cell>
          <cell r="S717">
            <v>27433.506666666664</v>
          </cell>
          <cell r="V717">
            <v>7591.6622222222213</v>
          </cell>
          <cell r="X717">
            <v>31056.799999999999</v>
          </cell>
          <cell r="Y717">
            <v>11214.955555555554</v>
          </cell>
          <cell r="Z717">
            <v>19841.844444444447</v>
          </cell>
        </row>
        <row r="718">
          <cell r="A718">
            <v>30000695</v>
          </cell>
          <cell r="B718" t="str">
            <v xml:space="preserve"> а/м  АУДИ А6 VIN WAUZZZ4F25N110801 </v>
          </cell>
          <cell r="C718" t="str">
            <v>Transport</v>
          </cell>
          <cell r="D718" t="str">
            <v>МП</v>
          </cell>
          <cell r="E718">
            <v>38503</v>
          </cell>
          <cell r="F718">
            <v>38504</v>
          </cell>
          <cell r="H718">
            <v>60</v>
          </cell>
          <cell r="I718">
            <v>1.6666666666666666E-2</v>
          </cell>
          <cell r="M718">
            <v>1682410.91</v>
          </cell>
          <cell r="N718">
            <v>0</v>
          </cell>
          <cell r="O718">
            <v>196281.27283333332</v>
          </cell>
          <cell r="Q718">
            <v>1682410.91</v>
          </cell>
          <cell r="R718">
            <v>196281.27283333332</v>
          </cell>
          <cell r="S718">
            <v>1486129.6371666666</v>
          </cell>
          <cell r="V718">
            <v>168241.09099999999</v>
          </cell>
          <cell r="X718">
            <v>1682410.91</v>
          </cell>
          <cell r="Y718">
            <v>364522.36383333331</v>
          </cell>
          <cell r="Z718">
            <v>1317888.5461666666</v>
          </cell>
        </row>
        <row r="719">
          <cell r="A719">
            <v>30000693</v>
          </cell>
          <cell r="B719" t="str">
            <v xml:space="preserve"> а/м  АУДИ А6 VIN WAUZZZ4F75N110685 </v>
          </cell>
          <cell r="C719" t="str">
            <v>Transport</v>
          </cell>
          <cell r="D719" t="str">
            <v>МП</v>
          </cell>
          <cell r="E719">
            <v>38503</v>
          </cell>
          <cell r="F719">
            <v>38504</v>
          </cell>
          <cell r="H719">
            <v>60</v>
          </cell>
          <cell r="I719">
            <v>1.6666666666666666E-2</v>
          </cell>
          <cell r="M719">
            <v>1673096.75</v>
          </cell>
          <cell r="N719">
            <v>0</v>
          </cell>
          <cell r="O719">
            <v>195194.62083333335</v>
          </cell>
          <cell r="Q719">
            <v>1673096.75</v>
          </cell>
          <cell r="R719">
            <v>195194.62083333335</v>
          </cell>
          <cell r="S719">
            <v>1477902.1291666667</v>
          </cell>
          <cell r="V719">
            <v>167309.67500000002</v>
          </cell>
          <cell r="X719">
            <v>1673096.75</v>
          </cell>
          <cell r="Y719">
            <v>362504.2958333334</v>
          </cell>
          <cell r="Z719">
            <v>1310592.4541666666</v>
          </cell>
        </row>
        <row r="720">
          <cell r="A720">
            <v>30000694</v>
          </cell>
          <cell r="B720" t="str">
            <v xml:space="preserve"> а/м  АУДИ А6 VIN WAUZZZ4F85N110687 </v>
          </cell>
          <cell r="C720" t="str">
            <v>Transport</v>
          </cell>
          <cell r="D720" t="str">
            <v>МП</v>
          </cell>
          <cell r="E720">
            <v>38503</v>
          </cell>
          <cell r="F720">
            <v>38504</v>
          </cell>
          <cell r="H720">
            <v>60</v>
          </cell>
          <cell r="I720">
            <v>1.6666666666666666E-2</v>
          </cell>
          <cell r="M720">
            <v>1673109.11</v>
          </cell>
          <cell r="N720">
            <v>0</v>
          </cell>
          <cell r="O720">
            <v>195196.06283333336</v>
          </cell>
          <cell r="Q720">
            <v>1673109.11</v>
          </cell>
          <cell r="R720">
            <v>195196.06283333336</v>
          </cell>
          <cell r="S720">
            <v>1477913.0471666667</v>
          </cell>
          <cell r="V720">
            <v>167310.91099999999</v>
          </cell>
          <cell r="X720">
            <v>1673109.11</v>
          </cell>
          <cell r="Y720">
            <v>362506.97383333335</v>
          </cell>
          <cell r="Z720">
            <v>1310602.1361666666</v>
          </cell>
        </row>
        <row r="721">
          <cell r="A721">
            <v>30000741</v>
          </cell>
          <cell r="B721" t="str">
            <v xml:space="preserve"> Study  Notes - учебное пособие </v>
          </cell>
          <cell r="C721" t="str">
            <v>Other</v>
          </cell>
          <cell r="D721" t="str">
            <v>МП</v>
          </cell>
          <cell r="E721">
            <v>38504</v>
          </cell>
          <cell r="F721">
            <v>38534</v>
          </cell>
          <cell r="H721">
            <v>84</v>
          </cell>
          <cell r="I721">
            <v>1.6666666666666666E-2</v>
          </cell>
          <cell r="M721">
            <v>32174.46</v>
          </cell>
          <cell r="N721">
            <v>0</v>
          </cell>
          <cell r="O721">
            <v>3217.4459999999999</v>
          </cell>
          <cell r="Q721">
            <v>32174.46</v>
          </cell>
          <cell r="R721">
            <v>3217.4459999999999</v>
          </cell>
          <cell r="S721">
            <v>28957.013999999999</v>
          </cell>
          <cell r="V721">
            <v>1378.9054285714283</v>
          </cell>
          <cell r="X721">
            <v>32174.46</v>
          </cell>
          <cell r="Y721">
            <v>4596.3514285714282</v>
          </cell>
          <cell r="Z721">
            <v>27578.108571428573</v>
          </cell>
        </row>
        <row r="722">
          <cell r="A722" t="str">
            <v>30000745</v>
          </cell>
          <cell r="B722" t="str">
            <v xml:space="preserve"> МСФО - 2004 учебное пособие</v>
          </cell>
          <cell r="C722" t="str">
            <v>Other</v>
          </cell>
          <cell r="D722" t="str">
            <v>МП</v>
          </cell>
          <cell r="E722">
            <v>38504</v>
          </cell>
          <cell r="H722">
            <v>84</v>
          </cell>
          <cell r="I722">
            <v>1.6666666666666666E-2</v>
          </cell>
          <cell r="M722">
            <v>1489</v>
          </cell>
          <cell r="N722">
            <v>1489</v>
          </cell>
          <cell r="O722">
            <v>1489</v>
          </cell>
          <cell r="P722">
            <v>1489</v>
          </cell>
          <cell r="Q722">
            <v>0</v>
          </cell>
          <cell r="R722">
            <v>0</v>
          </cell>
          <cell r="S722">
            <v>0</v>
          </cell>
          <cell r="X722">
            <v>0</v>
          </cell>
          <cell r="Y722">
            <v>0</v>
          </cell>
          <cell r="Z722">
            <v>0</v>
          </cell>
        </row>
        <row r="723">
          <cell r="A723" t="str">
            <v>30000739</v>
          </cell>
          <cell r="B723" t="str">
            <v xml:space="preserve"> Ноутбук SONY VAIO VGN-T250P\L </v>
          </cell>
          <cell r="C723" t="str">
            <v>P&amp;E</v>
          </cell>
          <cell r="D723" t="str">
            <v>МП</v>
          </cell>
          <cell r="E723">
            <v>38517</v>
          </cell>
          <cell r="F723">
            <v>38534</v>
          </cell>
          <cell r="H723">
            <v>36</v>
          </cell>
          <cell r="I723">
            <v>1.6666666666666666E-2</v>
          </cell>
          <cell r="M723">
            <v>64389.83</v>
          </cell>
          <cell r="N723">
            <v>0</v>
          </cell>
          <cell r="O723">
            <v>6438.9830000000002</v>
          </cell>
          <cell r="Q723">
            <v>64389.83</v>
          </cell>
          <cell r="R723">
            <v>6438.9830000000002</v>
          </cell>
          <cell r="S723">
            <v>57950.847000000002</v>
          </cell>
          <cell r="V723">
            <v>15024.293666666665</v>
          </cell>
          <cell r="X723">
            <v>64389.83</v>
          </cell>
          <cell r="Y723">
            <v>21463.276666666665</v>
          </cell>
          <cell r="Z723">
            <v>42926.553333333337</v>
          </cell>
        </row>
        <row r="724">
          <cell r="A724" t="str">
            <v>30000744</v>
          </cell>
          <cell r="B724" t="str">
            <v xml:space="preserve"> Ноутбук SONY VAIO VGN-T250P\L Intel Pentium-M753 </v>
          </cell>
          <cell r="C724" t="str">
            <v>P&amp;E</v>
          </cell>
          <cell r="D724" t="str">
            <v>МП</v>
          </cell>
          <cell r="E724">
            <v>38531</v>
          </cell>
          <cell r="F724">
            <v>38534</v>
          </cell>
          <cell r="H724">
            <v>36</v>
          </cell>
          <cell r="I724">
            <v>1.6666666666666666E-2</v>
          </cell>
          <cell r="M724">
            <v>63453.39</v>
          </cell>
          <cell r="N724">
            <v>0</v>
          </cell>
          <cell r="O724">
            <v>6345.3389999999999</v>
          </cell>
          <cell r="Q724">
            <v>63453.39</v>
          </cell>
          <cell r="R724">
            <v>6345.3389999999999</v>
          </cell>
          <cell r="S724">
            <v>57108.050999999999</v>
          </cell>
          <cell r="V724">
            <v>14805.790999999999</v>
          </cell>
          <cell r="X724">
            <v>63453.39</v>
          </cell>
          <cell r="Y724">
            <v>21151.129999999997</v>
          </cell>
          <cell r="Z724">
            <v>42302.26</v>
          </cell>
        </row>
        <row r="725">
          <cell r="A725" t="str">
            <v>30000690</v>
          </cell>
          <cell r="B725" t="str">
            <v xml:space="preserve"> Переплетная система Unibind S-225 </v>
          </cell>
          <cell r="C725" t="str">
            <v>Other</v>
          </cell>
          <cell r="D725" t="str">
            <v>МП</v>
          </cell>
          <cell r="E725">
            <v>38511</v>
          </cell>
          <cell r="F725">
            <v>38534</v>
          </cell>
          <cell r="H725">
            <v>84</v>
          </cell>
          <cell r="I725">
            <v>1.6666666666666666E-2</v>
          </cell>
          <cell r="M725">
            <v>24457.73</v>
          </cell>
          <cell r="N725">
            <v>0</v>
          </cell>
          <cell r="O725">
            <v>2445.7730000000001</v>
          </cell>
          <cell r="Q725">
            <v>24457.73</v>
          </cell>
          <cell r="R725">
            <v>2445.7730000000001</v>
          </cell>
          <cell r="S725">
            <v>22011.956999999999</v>
          </cell>
          <cell r="V725">
            <v>1048.1884285714286</v>
          </cell>
          <cell r="X725">
            <v>24457.73</v>
          </cell>
          <cell r="Y725">
            <v>3493.9614285714288</v>
          </cell>
          <cell r="Z725">
            <v>20963.768571428569</v>
          </cell>
        </row>
        <row r="726">
          <cell r="A726" t="str">
            <v>30000743</v>
          </cell>
          <cell r="B726" t="str">
            <v xml:space="preserve"> Принтер HP LJ 1015 (Q2462A)</v>
          </cell>
          <cell r="C726" t="str">
            <v>P&amp;E</v>
          </cell>
          <cell r="D726" t="str">
            <v>МП</v>
          </cell>
          <cell r="E726">
            <v>38524</v>
          </cell>
          <cell r="H726">
            <v>60</v>
          </cell>
          <cell r="I726">
            <v>1.6666666666666666E-2</v>
          </cell>
          <cell r="M726">
            <v>6528.43</v>
          </cell>
          <cell r="N726">
            <v>6528.43</v>
          </cell>
          <cell r="O726">
            <v>6528.43</v>
          </cell>
          <cell r="P726">
            <v>6528.43</v>
          </cell>
          <cell r="Q726">
            <v>0</v>
          </cell>
          <cell r="R726">
            <v>0</v>
          </cell>
          <cell r="S726">
            <v>0</v>
          </cell>
          <cell r="X726">
            <v>0</v>
          </cell>
          <cell r="Y726">
            <v>0</v>
          </cell>
          <cell r="Z726">
            <v>0</v>
          </cell>
        </row>
        <row r="727">
          <cell r="A727" t="str">
            <v>30000740</v>
          </cell>
          <cell r="B727" t="str">
            <v xml:space="preserve"> Стойка компьютерная,ширина-59 см,глубина-53 см бук </v>
          </cell>
          <cell r="C727" t="str">
            <v>P&amp;E</v>
          </cell>
          <cell r="D727" t="str">
            <v>МП</v>
          </cell>
          <cell r="E727">
            <v>38506</v>
          </cell>
          <cell r="H727">
            <v>60</v>
          </cell>
          <cell r="I727">
            <v>1.6666666666666666E-2</v>
          </cell>
          <cell r="M727">
            <v>2923</v>
          </cell>
          <cell r="N727">
            <v>2923</v>
          </cell>
          <cell r="O727">
            <v>2923</v>
          </cell>
          <cell r="P727">
            <v>2923</v>
          </cell>
          <cell r="Q727">
            <v>0</v>
          </cell>
          <cell r="R727">
            <v>0</v>
          </cell>
          <cell r="S727">
            <v>0</v>
          </cell>
          <cell r="X727">
            <v>0</v>
          </cell>
          <cell r="Y727">
            <v>0</v>
          </cell>
          <cell r="Z727">
            <v>0</v>
          </cell>
        </row>
        <row r="728">
          <cell r="A728" t="str">
            <v>30000742</v>
          </cell>
          <cell r="B728" t="str">
            <v xml:space="preserve"> Телевизор с DVD </v>
          </cell>
          <cell r="C728" t="str">
            <v>Other</v>
          </cell>
          <cell r="D728" t="str">
            <v>МП</v>
          </cell>
          <cell r="E728">
            <v>38523</v>
          </cell>
          <cell r="F728">
            <v>38534</v>
          </cell>
          <cell r="H728">
            <v>84</v>
          </cell>
          <cell r="I728">
            <v>1.6666666666666666E-2</v>
          </cell>
          <cell r="M728">
            <v>217169.49</v>
          </cell>
          <cell r="N728">
            <v>0</v>
          </cell>
          <cell r="O728">
            <v>21716.949000000001</v>
          </cell>
          <cell r="Q728">
            <v>217169.49</v>
          </cell>
          <cell r="R728">
            <v>21716.949000000001</v>
          </cell>
          <cell r="S728">
            <v>195452.541</v>
          </cell>
          <cell r="V728">
            <v>9307.2638571428561</v>
          </cell>
          <cell r="X728">
            <v>217169.49</v>
          </cell>
          <cell r="Y728">
            <v>31024.212857142855</v>
          </cell>
          <cell r="Z728">
            <v>186145.27714285714</v>
          </cell>
        </row>
        <row r="729">
          <cell r="A729">
            <v>30000745</v>
          </cell>
          <cell r="B729" t="str">
            <v xml:space="preserve"> МСФО - 2004 , инв.№: 30000745</v>
          </cell>
          <cell r="C729" t="str">
            <v>Other</v>
          </cell>
          <cell r="D729" t="str">
            <v>МП</v>
          </cell>
          <cell r="E729">
            <v>38564</v>
          </cell>
          <cell r="H729">
            <v>84</v>
          </cell>
          <cell r="I729">
            <v>1.6666666666666666E-2</v>
          </cell>
          <cell r="M729">
            <v>80</v>
          </cell>
          <cell r="N729">
            <v>80</v>
          </cell>
          <cell r="O729">
            <v>80</v>
          </cell>
          <cell r="P729">
            <v>80</v>
          </cell>
          <cell r="Q729">
            <v>0</v>
          </cell>
          <cell r="R729">
            <v>0</v>
          </cell>
          <cell r="S729">
            <v>0</v>
          </cell>
          <cell r="X729">
            <v>0</v>
          </cell>
          <cell r="Y729">
            <v>0</v>
          </cell>
          <cell r="Z729">
            <v>0</v>
          </cell>
        </row>
        <row r="730">
          <cell r="A730" t="str">
            <v>30000746</v>
          </cell>
          <cell r="B730" t="str">
            <v xml:space="preserve"> Автосигнализация MED , </v>
          </cell>
          <cell r="C730" t="str">
            <v>Transport</v>
          </cell>
          <cell r="D730" t="str">
            <v>МП</v>
          </cell>
          <cell r="E730">
            <v>38565</v>
          </cell>
          <cell r="F730">
            <v>38596</v>
          </cell>
          <cell r="H730">
            <v>36</v>
          </cell>
          <cell r="I730">
            <v>1.6666666666666666E-2</v>
          </cell>
          <cell r="M730">
            <v>19833.560000000001</v>
          </cell>
          <cell r="N730">
            <v>0</v>
          </cell>
          <cell r="O730">
            <v>1322.2373333333335</v>
          </cell>
          <cell r="Q730">
            <v>19833.560000000001</v>
          </cell>
          <cell r="R730">
            <v>1322.2373333333335</v>
          </cell>
          <cell r="S730">
            <v>18511.322666666667</v>
          </cell>
          <cell r="V730">
            <v>4187.0848888888886</v>
          </cell>
          <cell r="X730">
            <v>19833.560000000001</v>
          </cell>
          <cell r="Y730">
            <v>5509.3222222222221</v>
          </cell>
          <cell r="Z730">
            <v>14324.23777777778</v>
          </cell>
        </row>
        <row r="731">
          <cell r="A731" t="str">
            <v xml:space="preserve"> 30000748</v>
          </cell>
          <cell r="B731" t="str">
            <v xml:space="preserve"> Сотовый телефон Nokia 6230 pearl white\собственный </v>
          </cell>
          <cell r="C731" t="str">
            <v>Other</v>
          </cell>
          <cell r="D731" t="str">
            <v>МП</v>
          </cell>
          <cell r="E731">
            <v>38565</v>
          </cell>
          <cell r="H731">
            <v>60</v>
          </cell>
          <cell r="I731">
            <v>1.6666666666666666E-2</v>
          </cell>
          <cell r="M731">
            <v>7300.85</v>
          </cell>
          <cell r="N731">
            <v>7300.85</v>
          </cell>
          <cell r="O731">
            <v>7300.85</v>
          </cell>
          <cell r="P731">
            <v>7300.85</v>
          </cell>
          <cell r="Q731">
            <v>0</v>
          </cell>
          <cell r="R731">
            <v>0</v>
          </cell>
          <cell r="S731">
            <v>0</v>
          </cell>
          <cell r="X731">
            <v>0</v>
          </cell>
          <cell r="Y731">
            <v>0</v>
          </cell>
          <cell r="Z731">
            <v>0</v>
          </cell>
        </row>
        <row r="732">
          <cell r="A732" t="str">
            <v>30000749</v>
          </cell>
          <cell r="B732" t="str">
            <v xml:space="preserve"> Сотовый телефон Nokia 6610 black\собственный </v>
          </cell>
          <cell r="C732" t="str">
            <v>Other</v>
          </cell>
          <cell r="D732" t="str">
            <v>МП</v>
          </cell>
          <cell r="E732">
            <v>38565</v>
          </cell>
          <cell r="H732">
            <v>60</v>
          </cell>
          <cell r="I732">
            <v>1.6666666666666666E-2</v>
          </cell>
          <cell r="M732">
            <v>4216.1000000000004</v>
          </cell>
          <cell r="N732">
            <v>4216.1000000000004</v>
          </cell>
          <cell r="O732">
            <v>4216.1000000000004</v>
          </cell>
          <cell r="P732">
            <v>4216.1000000000004</v>
          </cell>
          <cell r="Q732">
            <v>0</v>
          </cell>
          <cell r="R732">
            <v>0</v>
          </cell>
          <cell r="S732">
            <v>0</v>
          </cell>
          <cell r="X732">
            <v>0</v>
          </cell>
          <cell r="Y732">
            <v>0</v>
          </cell>
          <cell r="Z732">
            <v>0</v>
          </cell>
        </row>
        <row r="733">
          <cell r="A733" t="str">
            <v>30000750</v>
          </cell>
          <cell r="B733" t="str">
            <v xml:space="preserve"> Сотовый телефон Nokia 6610 black\собственный </v>
          </cell>
          <cell r="C733" t="str">
            <v>Other</v>
          </cell>
          <cell r="D733" t="str">
            <v>МП</v>
          </cell>
          <cell r="E733">
            <v>38565</v>
          </cell>
          <cell r="H733">
            <v>60</v>
          </cell>
          <cell r="I733">
            <v>1.6666666666666666E-2</v>
          </cell>
          <cell r="M733">
            <v>4216.1000000000004</v>
          </cell>
          <cell r="N733">
            <v>4216.1000000000004</v>
          </cell>
          <cell r="O733">
            <v>4216.1000000000004</v>
          </cell>
          <cell r="P733">
            <v>4216.1000000000004</v>
          </cell>
          <cell r="Q733">
            <v>0</v>
          </cell>
          <cell r="R733">
            <v>0</v>
          </cell>
          <cell r="S733">
            <v>0</v>
          </cell>
          <cell r="X733">
            <v>0</v>
          </cell>
          <cell r="Y733">
            <v>0</v>
          </cell>
          <cell r="Z733">
            <v>0</v>
          </cell>
        </row>
        <row r="734">
          <cell r="A734" t="str">
            <v>30000751</v>
          </cell>
          <cell r="B734" t="str">
            <v xml:space="preserve"> Сотовый телефон Nokia 6610 black\собственный </v>
          </cell>
          <cell r="C734" t="str">
            <v>Other</v>
          </cell>
          <cell r="D734" t="str">
            <v>МП</v>
          </cell>
          <cell r="E734">
            <v>38565</v>
          </cell>
          <cell r="H734">
            <v>60</v>
          </cell>
          <cell r="I734">
            <v>1.6666666666666666E-2</v>
          </cell>
          <cell r="M734">
            <v>4216.1000000000004</v>
          </cell>
          <cell r="N734">
            <v>4216.1000000000004</v>
          </cell>
          <cell r="O734">
            <v>4216.1000000000004</v>
          </cell>
          <cell r="P734">
            <v>4216.1000000000004</v>
          </cell>
          <cell r="Q734">
            <v>0</v>
          </cell>
          <cell r="R734">
            <v>0</v>
          </cell>
          <cell r="S734">
            <v>0</v>
          </cell>
          <cell r="X734">
            <v>0</v>
          </cell>
          <cell r="Y734">
            <v>0</v>
          </cell>
          <cell r="Z734">
            <v>0</v>
          </cell>
        </row>
        <row r="735">
          <cell r="A735" t="str">
            <v xml:space="preserve"> 30000747</v>
          </cell>
          <cell r="B735" t="str">
            <v xml:space="preserve"> Телевизор LG KF-20P32 </v>
          </cell>
          <cell r="C735" t="str">
            <v>Other</v>
          </cell>
          <cell r="D735" t="str">
            <v>МП</v>
          </cell>
          <cell r="E735">
            <v>38565</v>
          </cell>
          <cell r="H735">
            <v>60</v>
          </cell>
          <cell r="I735">
            <v>1.6666666666666666E-2</v>
          </cell>
          <cell r="M735">
            <v>6809.32</v>
          </cell>
          <cell r="N735">
            <v>6809.32</v>
          </cell>
          <cell r="O735">
            <v>6809.32</v>
          </cell>
          <cell r="P735">
            <v>6809.32</v>
          </cell>
          <cell r="Q735">
            <v>0</v>
          </cell>
          <cell r="R735">
            <v>0</v>
          </cell>
          <cell r="S735">
            <v>0</v>
          </cell>
          <cell r="X735">
            <v>0</v>
          </cell>
          <cell r="Y735">
            <v>0</v>
          </cell>
          <cell r="Z735">
            <v>0</v>
          </cell>
        </row>
        <row r="736">
          <cell r="A736" t="str">
            <v>30000753</v>
          </cell>
          <cell r="B736" t="str">
            <v xml:space="preserve"> а/м Ауди А6 VIN:WAUZZZ4F16N023344 </v>
          </cell>
          <cell r="C736" t="str">
            <v>Transport</v>
          </cell>
          <cell r="D736" t="str">
            <v>МП</v>
          </cell>
          <cell r="E736">
            <v>38568</v>
          </cell>
          <cell r="F736">
            <v>38596</v>
          </cell>
          <cell r="H736">
            <v>36</v>
          </cell>
          <cell r="I736">
            <v>1.6666666666666666E-2</v>
          </cell>
          <cell r="M736">
            <v>1718407.03</v>
          </cell>
          <cell r="N736">
            <v>0</v>
          </cell>
          <cell r="O736">
            <v>114560.46866666667</v>
          </cell>
          <cell r="Q736">
            <v>1718407.03</v>
          </cell>
          <cell r="R736">
            <v>114560.46866666667</v>
          </cell>
          <cell r="S736">
            <v>1603846.5613333334</v>
          </cell>
          <cell r="V736">
            <v>362774.81744444446</v>
          </cell>
          <cell r="X736">
            <v>1718407.03</v>
          </cell>
          <cell r="Y736">
            <v>477335.28611111111</v>
          </cell>
          <cell r="Z736">
            <v>1241071.743888889</v>
          </cell>
        </row>
        <row r="737">
          <cell r="A737" t="str">
            <v xml:space="preserve"> 30000755</v>
          </cell>
          <cell r="B737" t="str">
            <v xml:space="preserve"> автомобиль БМВ 735 LI DM 80684 VIN WBAGN41040DM806 </v>
          </cell>
          <cell r="C737" t="str">
            <v>Transport</v>
          </cell>
          <cell r="D737" t="str">
            <v>МП</v>
          </cell>
          <cell r="E737">
            <v>38595</v>
          </cell>
          <cell r="F737">
            <v>38596</v>
          </cell>
          <cell r="H737">
            <v>119</v>
          </cell>
          <cell r="I737">
            <v>1.6666666666666666E-2</v>
          </cell>
          <cell r="M737">
            <v>2293436.48</v>
          </cell>
          <cell r="N737">
            <v>0</v>
          </cell>
          <cell r="O737">
            <v>152895.76533333334</v>
          </cell>
          <cell r="Q737">
            <v>2293436.48</v>
          </cell>
          <cell r="R737">
            <v>152895.76533333334</v>
          </cell>
          <cell r="S737">
            <v>2140540.7146666665</v>
          </cell>
          <cell r="V737">
            <v>39829.989288515411</v>
          </cell>
          <cell r="X737">
            <v>2293436.48</v>
          </cell>
          <cell r="Y737">
            <v>192725.75462184876</v>
          </cell>
          <cell r="Z737">
            <v>2100710.7253781511</v>
          </cell>
        </row>
        <row r="738">
          <cell r="A738">
            <v>30000757</v>
          </cell>
          <cell r="B738" t="str">
            <v xml:space="preserve"> Автомобиль ФОРД ФОКУС  VIN X9FAXXEEDA9Y07798 </v>
          </cell>
          <cell r="C738" t="str">
            <v>Transport</v>
          </cell>
          <cell r="D738" t="str">
            <v>МП</v>
          </cell>
          <cell r="E738">
            <v>38595</v>
          </cell>
          <cell r="F738">
            <v>38596</v>
          </cell>
          <cell r="H738">
            <v>119</v>
          </cell>
          <cell r="I738">
            <v>1.6666666666666666E-2</v>
          </cell>
          <cell r="M738">
            <v>9974.17</v>
          </cell>
          <cell r="N738">
            <v>0</v>
          </cell>
          <cell r="O738">
            <v>664.94466666666665</v>
          </cell>
          <cell r="Q738">
            <v>9974.17</v>
          </cell>
          <cell r="R738">
            <v>664.94466666666665</v>
          </cell>
          <cell r="S738">
            <v>9309.2253333333338</v>
          </cell>
          <cell r="X738">
            <v>9974.17</v>
          </cell>
          <cell r="Y738">
            <v>664.94466666666665</v>
          </cell>
          <cell r="Z738">
            <v>9309.2253333333338</v>
          </cell>
        </row>
        <row r="739">
          <cell r="A739">
            <v>30000759</v>
          </cell>
          <cell r="B739" t="str">
            <v xml:space="preserve"> Автомобиль ФОРД ФОКУС VIN Х9FAXXEEDA3Y07796 </v>
          </cell>
          <cell r="C739" t="str">
            <v>Transport</v>
          </cell>
          <cell r="D739" t="str">
            <v>МП</v>
          </cell>
          <cell r="E739">
            <v>38595</v>
          </cell>
          <cell r="F739">
            <v>38596</v>
          </cell>
          <cell r="H739">
            <v>119</v>
          </cell>
          <cell r="I739">
            <v>1.6666666666666666E-2</v>
          </cell>
          <cell r="M739">
            <v>9974.17</v>
          </cell>
          <cell r="N739">
            <v>0</v>
          </cell>
          <cell r="O739">
            <v>664.94466666666665</v>
          </cell>
          <cell r="Q739">
            <v>9974.17</v>
          </cell>
          <cell r="R739">
            <v>664.94466666666665</v>
          </cell>
          <cell r="S739">
            <v>9309.2253333333338</v>
          </cell>
          <cell r="X739">
            <v>9974.17</v>
          </cell>
          <cell r="Y739">
            <v>664.94466666666665</v>
          </cell>
          <cell r="Z739">
            <v>9309.2253333333338</v>
          </cell>
        </row>
        <row r="740">
          <cell r="A740">
            <v>30000758</v>
          </cell>
          <cell r="B740" t="str">
            <v xml:space="preserve"> Автомобиль ФОРД ФОКУС VIN Х9FAXXEEDA3Y07797 </v>
          </cell>
          <cell r="C740" t="str">
            <v>Transport</v>
          </cell>
          <cell r="D740" t="str">
            <v>МП</v>
          </cell>
          <cell r="E740">
            <v>38595</v>
          </cell>
          <cell r="F740">
            <v>38596</v>
          </cell>
          <cell r="H740">
            <v>119</v>
          </cell>
          <cell r="I740">
            <v>1.6666666666666666E-2</v>
          </cell>
          <cell r="M740">
            <v>9974.17</v>
          </cell>
          <cell r="N740">
            <v>0</v>
          </cell>
          <cell r="O740">
            <v>664.94466666666665</v>
          </cell>
          <cell r="Q740">
            <v>9974.17</v>
          </cell>
          <cell r="R740">
            <v>664.94466666666665</v>
          </cell>
          <cell r="S740">
            <v>9309.2253333333338</v>
          </cell>
          <cell r="X740">
            <v>9974.17</v>
          </cell>
          <cell r="Y740">
            <v>664.94466666666665</v>
          </cell>
          <cell r="Z740">
            <v>9309.2253333333338</v>
          </cell>
        </row>
        <row r="741">
          <cell r="A741">
            <v>30000756</v>
          </cell>
          <cell r="B741" t="str">
            <v xml:space="preserve"> Автомобиль ФОРД ФОКУС VIN Х9FAXXEEDA3Y07799 </v>
          </cell>
          <cell r="C741" t="str">
            <v>Transport</v>
          </cell>
          <cell r="D741" t="str">
            <v>МП</v>
          </cell>
          <cell r="E741">
            <v>38595</v>
          </cell>
          <cell r="F741">
            <v>38596</v>
          </cell>
          <cell r="H741">
            <v>119</v>
          </cell>
          <cell r="I741">
            <v>1.6666666666666666E-2</v>
          </cell>
          <cell r="M741">
            <v>9974.17</v>
          </cell>
          <cell r="N741">
            <v>0</v>
          </cell>
          <cell r="O741">
            <v>664.94466666666665</v>
          </cell>
          <cell r="Q741">
            <v>9974.17</v>
          </cell>
          <cell r="R741">
            <v>664.94466666666665</v>
          </cell>
          <cell r="S741">
            <v>9309.2253333333338</v>
          </cell>
          <cell r="X741">
            <v>9974.17</v>
          </cell>
          <cell r="Y741">
            <v>664.94466666666665</v>
          </cell>
          <cell r="Z741">
            <v>9309.2253333333338</v>
          </cell>
        </row>
        <row r="742">
          <cell r="A742">
            <v>30000760</v>
          </cell>
          <cell r="B742" t="str">
            <v xml:space="preserve"> Автомобиль ФОРД ФОКУС VIN Х9FAXXEEDA3Y07856 </v>
          </cell>
          <cell r="C742" t="str">
            <v>Transport</v>
          </cell>
          <cell r="D742" t="str">
            <v>МП</v>
          </cell>
          <cell r="E742">
            <v>38595</v>
          </cell>
          <cell r="F742">
            <v>38596</v>
          </cell>
          <cell r="H742">
            <v>119</v>
          </cell>
          <cell r="I742">
            <v>1.6666666666666666E-2</v>
          </cell>
          <cell r="M742">
            <v>10710.74</v>
          </cell>
          <cell r="N742">
            <v>0</v>
          </cell>
          <cell r="O742">
            <v>714.04933333333327</v>
          </cell>
          <cell r="Q742">
            <v>10710.74</v>
          </cell>
          <cell r="R742">
            <v>714.04933333333327</v>
          </cell>
          <cell r="S742">
            <v>9996.6906666666673</v>
          </cell>
          <cell r="V742">
            <v>186.01285154061628</v>
          </cell>
          <cell r="X742">
            <v>10710.74</v>
          </cell>
          <cell r="Y742">
            <v>900.06218487394949</v>
          </cell>
          <cell r="Z742">
            <v>9810.6778151260496</v>
          </cell>
        </row>
        <row r="743">
          <cell r="A743">
            <v>30000754</v>
          </cell>
          <cell r="B743" t="str">
            <v xml:space="preserve"> Ноутбук Sony VGN-T350 PL ,</v>
          </cell>
          <cell r="C743" t="str">
            <v>P&amp;E</v>
          </cell>
          <cell r="D743" t="str">
            <v>МП</v>
          </cell>
          <cell r="E743">
            <v>38566</v>
          </cell>
          <cell r="F743">
            <v>38596</v>
          </cell>
          <cell r="H743">
            <v>36</v>
          </cell>
          <cell r="I743">
            <v>1.6666666666666666E-2</v>
          </cell>
          <cell r="M743">
            <v>61789.83</v>
          </cell>
          <cell r="N743">
            <v>0</v>
          </cell>
          <cell r="O743">
            <v>4119.3220000000001</v>
          </cell>
          <cell r="Q743">
            <v>61789.83</v>
          </cell>
          <cell r="R743">
            <v>4119.3220000000001</v>
          </cell>
          <cell r="S743">
            <v>57670.508000000002</v>
          </cell>
          <cell r="V743">
            <v>13044.519666666667</v>
          </cell>
          <cell r="X743">
            <v>61789.83</v>
          </cell>
          <cell r="Y743">
            <v>17163.841666666667</v>
          </cell>
          <cell r="Z743">
            <v>44625.988333333335</v>
          </cell>
        </row>
        <row r="744">
          <cell r="A744">
            <v>30000752</v>
          </cell>
          <cell r="B744" t="str">
            <v xml:space="preserve"> Сотовый телефон Nokia 6610i grey\собственный </v>
          </cell>
          <cell r="C744" t="str">
            <v>Other</v>
          </cell>
          <cell r="D744" t="str">
            <v>МП</v>
          </cell>
          <cell r="E744">
            <v>38586</v>
          </cell>
          <cell r="H744">
            <v>60</v>
          </cell>
          <cell r="I744">
            <v>1.6666666666666666E-2</v>
          </cell>
          <cell r="M744">
            <v>4427.97</v>
          </cell>
          <cell r="N744">
            <v>4427.97</v>
          </cell>
          <cell r="O744">
            <v>4427.97</v>
          </cell>
          <cell r="P744">
            <v>4427.97</v>
          </cell>
          <cell r="Q744">
            <v>0</v>
          </cell>
          <cell r="R744">
            <v>0</v>
          </cell>
          <cell r="S744">
            <v>0</v>
          </cell>
          <cell r="X744">
            <v>0</v>
          </cell>
          <cell r="Y744">
            <v>0</v>
          </cell>
          <cell r="Z744">
            <v>0</v>
          </cell>
        </row>
        <row r="745">
          <cell r="A745" t="str">
            <v>30000762</v>
          </cell>
          <cell r="B745" t="str">
            <v xml:space="preserve"> Cотовый телефон NOKIA 6230i BLACK </v>
          </cell>
          <cell r="C745" t="str">
            <v>Other</v>
          </cell>
          <cell r="D745" t="str">
            <v>МП</v>
          </cell>
          <cell r="E745">
            <v>38625</v>
          </cell>
          <cell r="H745">
            <v>36</v>
          </cell>
          <cell r="I745">
            <v>1.6666666666666666E-2</v>
          </cell>
          <cell r="M745">
            <v>9737.2900000000009</v>
          </cell>
          <cell r="N745">
            <v>9737.2900000000009</v>
          </cell>
          <cell r="O745">
            <v>9737.2900000000009</v>
          </cell>
          <cell r="P745">
            <v>9737.2900000000009</v>
          </cell>
          <cell r="Q745">
            <v>0</v>
          </cell>
          <cell r="R745">
            <v>0</v>
          </cell>
          <cell r="S745">
            <v>0</v>
          </cell>
          <cell r="X745">
            <v>0</v>
          </cell>
          <cell r="Y745">
            <v>0</v>
          </cell>
          <cell r="Z745">
            <v>0</v>
          </cell>
        </row>
        <row r="746">
          <cell r="A746" t="str">
            <v>30000761</v>
          </cell>
          <cell r="B746" t="str">
            <v xml:space="preserve"> Cотовый телефон NOKIA 6230i BLACK\357082000279742 </v>
          </cell>
          <cell r="C746" t="str">
            <v>Other</v>
          </cell>
          <cell r="D746" t="str">
            <v>МП</v>
          </cell>
          <cell r="E746">
            <v>38625</v>
          </cell>
          <cell r="H746">
            <v>36</v>
          </cell>
          <cell r="I746">
            <v>1.6666666666666666E-2</v>
          </cell>
          <cell r="M746">
            <v>9737.2900000000009</v>
          </cell>
          <cell r="N746">
            <v>9737.2900000000009</v>
          </cell>
          <cell r="O746">
            <v>9737.2900000000009</v>
          </cell>
          <cell r="P746">
            <v>9737.2900000000009</v>
          </cell>
          <cell r="Q746">
            <v>0</v>
          </cell>
          <cell r="R746">
            <v>0</v>
          </cell>
          <cell r="S746">
            <v>0</v>
          </cell>
          <cell r="X746">
            <v>0</v>
          </cell>
          <cell r="Y746">
            <v>0</v>
          </cell>
          <cell r="Z746">
            <v>0</v>
          </cell>
        </row>
        <row r="747">
          <cell r="A747" t="str">
            <v xml:space="preserve"> 30000763</v>
          </cell>
          <cell r="B747" t="str">
            <v xml:space="preserve"> Книга пользователя "Red Hat Linux" </v>
          </cell>
          <cell r="C747" t="str">
            <v>Other</v>
          </cell>
          <cell r="D747" t="str">
            <v>МП</v>
          </cell>
          <cell r="E747">
            <v>38653</v>
          </cell>
          <cell r="H747">
            <v>120</v>
          </cell>
          <cell r="I747">
            <v>1.6666666666666666E-2</v>
          </cell>
          <cell r="M747">
            <v>472</v>
          </cell>
          <cell r="N747">
            <v>472</v>
          </cell>
          <cell r="O747">
            <v>472</v>
          </cell>
          <cell r="P747">
            <v>472</v>
          </cell>
          <cell r="Q747">
            <v>0</v>
          </cell>
          <cell r="R747">
            <v>0</v>
          </cell>
          <cell r="S747">
            <v>0</v>
          </cell>
          <cell r="X747">
            <v>0</v>
          </cell>
          <cell r="Y747">
            <v>0</v>
          </cell>
          <cell r="Z747">
            <v>0</v>
          </cell>
        </row>
        <row r="748">
          <cell r="A748" t="str">
            <v xml:space="preserve"> 30000772</v>
          </cell>
          <cell r="B748" t="str">
            <v xml:space="preserve"> Музыкальный центр "Граммофон" </v>
          </cell>
          <cell r="C748" t="str">
            <v>Other</v>
          </cell>
          <cell r="D748" t="str">
            <v>МП</v>
          </cell>
          <cell r="E748">
            <v>38653</v>
          </cell>
          <cell r="F748">
            <v>38657</v>
          </cell>
          <cell r="H748">
            <v>36</v>
          </cell>
          <cell r="I748">
            <v>1.6666666666666666E-2</v>
          </cell>
          <cell r="M748">
            <v>23000</v>
          </cell>
          <cell r="N748">
            <v>0</v>
          </cell>
          <cell r="O748">
            <v>766.66666666666663</v>
          </cell>
          <cell r="Q748">
            <v>23000</v>
          </cell>
          <cell r="R748">
            <v>766.66666666666663</v>
          </cell>
          <cell r="S748">
            <v>22233.333333333332</v>
          </cell>
          <cell r="V748">
            <v>4344.4444444444443</v>
          </cell>
          <cell r="X748">
            <v>23000</v>
          </cell>
          <cell r="Y748">
            <v>5111.1111111111113</v>
          </cell>
          <cell r="Z748">
            <v>17888.888888888891</v>
          </cell>
        </row>
        <row r="749">
          <cell r="A749" t="str">
            <v>30000774</v>
          </cell>
          <cell r="B749" t="str">
            <v xml:space="preserve"> Ноутбук Sony T350L </v>
          </cell>
          <cell r="C749" t="str">
            <v>P&amp;E</v>
          </cell>
          <cell r="D749" t="str">
            <v>МП</v>
          </cell>
          <cell r="E749">
            <v>38626</v>
          </cell>
          <cell r="F749">
            <v>38657</v>
          </cell>
          <cell r="H749">
            <v>60</v>
          </cell>
          <cell r="I749">
            <v>1.6666666666666666E-2</v>
          </cell>
          <cell r="M749">
            <v>55788.14</v>
          </cell>
          <cell r="N749">
            <v>0</v>
          </cell>
          <cell r="O749">
            <v>1859.6046666666666</v>
          </cell>
          <cell r="Q749">
            <v>55788.14</v>
          </cell>
          <cell r="R749">
            <v>1859.6046666666666</v>
          </cell>
          <cell r="S749">
            <v>53928.535333333333</v>
          </cell>
          <cell r="V749">
            <v>5578.8140000000003</v>
          </cell>
          <cell r="X749">
            <v>55788.14</v>
          </cell>
          <cell r="Y749">
            <v>7438.4186666666665</v>
          </cell>
          <cell r="Z749">
            <v>48349.721333333335</v>
          </cell>
        </row>
        <row r="750">
          <cell r="A750" t="str">
            <v>30000764</v>
          </cell>
          <cell r="B750" t="str">
            <v xml:space="preserve"> Р/ст.Alinco DJ-C7 </v>
          </cell>
          <cell r="C750" t="str">
            <v>Other</v>
          </cell>
          <cell r="D750" t="str">
            <v>МП</v>
          </cell>
          <cell r="E750">
            <v>38627</v>
          </cell>
          <cell r="H750">
            <v>60</v>
          </cell>
          <cell r="I750">
            <v>1.6666666666666666E-2</v>
          </cell>
          <cell r="M750">
            <v>6825.42</v>
          </cell>
          <cell r="N750">
            <v>6825.42</v>
          </cell>
          <cell r="O750">
            <v>6825.42</v>
          </cell>
          <cell r="P750">
            <v>6825.42</v>
          </cell>
          <cell r="Q750">
            <v>0</v>
          </cell>
          <cell r="R750">
            <v>0</v>
          </cell>
          <cell r="S750">
            <v>0</v>
          </cell>
          <cell r="X750">
            <v>0</v>
          </cell>
          <cell r="Y750">
            <v>0</v>
          </cell>
          <cell r="Z750">
            <v>0</v>
          </cell>
        </row>
        <row r="751">
          <cell r="A751" t="str">
            <v xml:space="preserve"> 30000765</v>
          </cell>
          <cell r="B751" t="str">
            <v xml:space="preserve"> Р/ст.Alinco DJ-C7 </v>
          </cell>
          <cell r="C751" t="str">
            <v>Other</v>
          </cell>
          <cell r="D751" t="str">
            <v>МП</v>
          </cell>
          <cell r="E751">
            <v>38627</v>
          </cell>
          <cell r="H751">
            <v>60</v>
          </cell>
          <cell r="I751">
            <v>1.6666666666666666E-2</v>
          </cell>
          <cell r="M751">
            <v>6825.42</v>
          </cell>
          <cell r="N751">
            <v>6825.42</v>
          </cell>
          <cell r="O751">
            <v>6825.42</v>
          </cell>
          <cell r="P751">
            <v>6825.42</v>
          </cell>
          <cell r="Q751">
            <v>0</v>
          </cell>
          <cell r="R751">
            <v>0</v>
          </cell>
          <cell r="S751">
            <v>0</v>
          </cell>
          <cell r="X751">
            <v>0</v>
          </cell>
          <cell r="Y751">
            <v>0</v>
          </cell>
          <cell r="Z751">
            <v>0</v>
          </cell>
        </row>
        <row r="752">
          <cell r="A752" t="str">
            <v>30000766</v>
          </cell>
          <cell r="B752" t="str">
            <v xml:space="preserve"> Р/ст.Alinco DJ-C7 </v>
          </cell>
          <cell r="C752" t="str">
            <v>Other</v>
          </cell>
          <cell r="D752" t="str">
            <v>МП</v>
          </cell>
          <cell r="E752">
            <v>38627</v>
          </cell>
          <cell r="H752">
            <v>60</v>
          </cell>
          <cell r="I752">
            <v>1.6666666666666666E-2</v>
          </cell>
          <cell r="M752">
            <v>6825.42</v>
          </cell>
          <cell r="N752">
            <v>6825.42</v>
          </cell>
          <cell r="O752">
            <v>6825.42</v>
          </cell>
          <cell r="P752">
            <v>6825.42</v>
          </cell>
          <cell r="Q752">
            <v>0</v>
          </cell>
          <cell r="R752">
            <v>0</v>
          </cell>
          <cell r="S752">
            <v>0</v>
          </cell>
          <cell r="X752">
            <v>0</v>
          </cell>
          <cell r="Y752">
            <v>0</v>
          </cell>
          <cell r="Z752">
            <v>0</v>
          </cell>
        </row>
        <row r="753">
          <cell r="A753" t="str">
            <v xml:space="preserve"> 30000767</v>
          </cell>
          <cell r="B753" t="str">
            <v xml:space="preserve"> Р/ст.Alinco DJ-C7 </v>
          </cell>
          <cell r="C753" t="str">
            <v>Other</v>
          </cell>
          <cell r="D753" t="str">
            <v>МП</v>
          </cell>
          <cell r="E753">
            <v>38627</v>
          </cell>
          <cell r="H753">
            <v>60</v>
          </cell>
          <cell r="I753">
            <v>1.6666666666666666E-2</v>
          </cell>
          <cell r="M753">
            <v>6825.43</v>
          </cell>
          <cell r="N753">
            <v>6825.43</v>
          </cell>
          <cell r="O753">
            <v>6825.43</v>
          </cell>
          <cell r="P753">
            <v>6825.43</v>
          </cell>
          <cell r="Q753">
            <v>0</v>
          </cell>
          <cell r="R753">
            <v>0</v>
          </cell>
          <cell r="S753">
            <v>0</v>
          </cell>
          <cell r="X753">
            <v>0</v>
          </cell>
          <cell r="Y753">
            <v>0</v>
          </cell>
          <cell r="Z753">
            <v>0</v>
          </cell>
        </row>
        <row r="754">
          <cell r="A754" t="str">
            <v>30000768</v>
          </cell>
          <cell r="B754" t="str">
            <v xml:space="preserve"> Р/ст.Alinco DJ-C7 </v>
          </cell>
          <cell r="C754" t="str">
            <v>Other</v>
          </cell>
          <cell r="D754" t="str">
            <v>МП</v>
          </cell>
          <cell r="E754">
            <v>38627</v>
          </cell>
          <cell r="H754">
            <v>60</v>
          </cell>
          <cell r="I754">
            <v>1.6666666666666666E-2</v>
          </cell>
          <cell r="M754">
            <v>6825.43</v>
          </cell>
          <cell r="N754">
            <v>6825.43</v>
          </cell>
          <cell r="O754">
            <v>6825.43</v>
          </cell>
          <cell r="P754">
            <v>6825.43</v>
          </cell>
          <cell r="Q754">
            <v>0</v>
          </cell>
          <cell r="R754">
            <v>0</v>
          </cell>
          <cell r="S754">
            <v>0</v>
          </cell>
          <cell r="X754">
            <v>0</v>
          </cell>
          <cell r="Y754">
            <v>0</v>
          </cell>
          <cell r="Z754">
            <v>0</v>
          </cell>
        </row>
        <row r="755">
          <cell r="A755" t="str">
            <v>30000770</v>
          </cell>
          <cell r="B755" t="str">
            <v xml:space="preserve"> Сигнализация BLACK-BUG BT-71L </v>
          </cell>
          <cell r="C755" t="str">
            <v>Transport</v>
          </cell>
          <cell r="D755" t="str">
            <v>МП</v>
          </cell>
          <cell r="E755">
            <v>38630</v>
          </cell>
          <cell r="H755">
            <v>36</v>
          </cell>
          <cell r="I755">
            <v>1.6666666666666666E-2</v>
          </cell>
          <cell r="M755">
            <v>9635.59</v>
          </cell>
          <cell r="N755">
            <v>9635.59</v>
          </cell>
          <cell r="O755">
            <v>9635.59</v>
          </cell>
          <cell r="P755">
            <v>9635.59</v>
          </cell>
          <cell r="Q755">
            <v>0</v>
          </cell>
          <cell r="R755">
            <v>0</v>
          </cell>
          <cell r="S755">
            <v>0</v>
          </cell>
          <cell r="X755">
            <v>0</v>
          </cell>
          <cell r="Y755">
            <v>0</v>
          </cell>
          <cell r="Z755">
            <v>0</v>
          </cell>
        </row>
        <row r="756">
          <cell r="A756">
            <v>30000771</v>
          </cell>
          <cell r="B756" t="str">
            <v xml:space="preserve"> Сигнализация BLACK-BUG BT-71L </v>
          </cell>
          <cell r="C756" t="str">
            <v>Transport</v>
          </cell>
          <cell r="D756" t="str">
            <v>МП</v>
          </cell>
          <cell r="E756">
            <v>38645</v>
          </cell>
          <cell r="H756">
            <v>36</v>
          </cell>
          <cell r="I756">
            <v>1.6666666666666666E-2</v>
          </cell>
          <cell r="M756">
            <v>9796.61</v>
          </cell>
          <cell r="N756">
            <v>9796.61</v>
          </cell>
          <cell r="O756">
            <v>9796.61</v>
          </cell>
          <cell r="P756">
            <v>9796.61</v>
          </cell>
          <cell r="Q756">
            <v>0</v>
          </cell>
          <cell r="R756">
            <v>0</v>
          </cell>
          <cell r="S756">
            <v>0</v>
          </cell>
          <cell r="X756">
            <v>0</v>
          </cell>
          <cell r="Y756">
            <v>0</v>
          </cell>
          <cell r="Z756">
            <v>0</v>
          </cell>
        </row>
        <row r="757">
          <cell r="A757">
            <v>30000784</v>
          </cell>
          <cell r="B757" t="str">
            <v xml:space="preserve"> Стеллаж метал.из стали *МС-245* </v>
          </cell>
          <cell r="C757" t="str">
            <v>Other</v>
          </cell>
          <cell r="D757" t="str">
            <v>МП</v>
          </cell>
          <cell r="E757">
            <v>38642</v>
          </cell>
          <cell r="H757">
            <v>60</v>
          </cell>
          <cell r="I757">
            <v>1.6666666666666666E-2</v>
          </cell>
          <cell r="M757">
            <v>2746.5</v>
          </cell>
          <cell r="N757">
            <v>2746.5</v>
          </cell>
          <cell r="O757">
            <v>2746.5</v>
          </cell>
          <cell r="P757">
            <v>2746.5</v>
          </cell>
          <cell r="Q757">
            <v>0</v>
          </cell>
          <cell r="R757">
            <v>0</v>
          </cell>
          <cell r="S757">
            <v>0</v>
          </cell>
          <cell r="X757">
            <v>0</v>
          </cell>
          <cell r="Y757">
            <v>0</v>
          </cell>
          <cell r="Z757">
            <v>0</v>
          </cell>
        </row>
        <row r="758">
          <cell r="A758">
            <v>30000785</v>
          </cell>
          <cell r="B758" t="str">
            <v xml:space="preserve"> Стеллаж метал.из стали *МС-245* </v>
          </cell>
          <cell r="C758" t="str">
            <v>Other</v>
          </cell>
          <cell r="D758" t="str">
            <v>МП</v>
          </cell>
          <cell r="E758">
            <v>38642</v>
          </cell>
          <cell r="H758">
            <v>60</v>
          </cell>
          <cell r="I758">
            <v>1.6666666666666666E-2</v>
          </cell>
          <cell r="M758">
            <v>2746.5</v>
          </cell>
          <cell r="N758">
            <v>2746.5</v>
          </cell>
          <cell r="O758">
            <v>2746.5</v>
          </cell>
          <cell r="P758">
            <v>2746.5</v>
          </cell>
          <cell r="Q758">
            <v>0</v>
          </cell>
          <cell r="R758">
            <v>0</v>
          </cell>
          <cell r="S758">
            <v>0</v>
          </cell>
          <cell r="X758">
            <v>0</v>
          </cell>
          <cell r="Y758">
            <v>0</v>
          </cell>
          <cell r="Z758">
            <v>0</v>
          </cell>
        </row>
        <row r="759">
          <cell r="A759">
            <v>30000786</v>
          </cell>
          <cell r="B759" t="str">
            <v xml:space="preserve"> Стеллаж метал.из стали *МС-245* </v>
          </cell>
          <cell r="C759" t="str">
            <v>Other</v>
          </cell>
          <cell r="D759" t="str">
            <v>МП</v>
          </cell>
          <cell r="E759">
            <v>38642</v>
          </cell>
          <cell r="H759">
            <v>60</v>
          </cell>
          <cell r="I759">
            <v>1.6666666666666666E-2</v>
          </cell>
          <cell r="M759">
            <v>2746.5</v>
          </cell>
          <cell r="N759">
            <v>2746.5</v>
          </cell>
          <cell r="O759">
            <v>2746.5</v>
          </cell>
          <cell r="P759">
            <v>2746.5</v>
          </cell>
          <cell r="Q759">
            <v>0</v>
          </cell>
          <cell r="R759">
            <v>0</v>
          </cell>
          <cell r="S759">
            <v>0</v>
          </cell>
          <cell r="X759">
            <v>0</v>
          </cell>
          <cell r="Y759">
            <v>0</v>
          </cell>
          <cell r="Z759">
            <v>0</v>
          </cell>
        </row>
        <row r="760">
          <cell r="A760">
            <v>30000787</v>
          </cell>
          <cell r="B760" t="str">
            <v xml:space="preserve"> Стеллаж метал.из стали *МС-245* </v>
          </cell>
          <cell r="C760" t="str">
            <v>Other</v>
          </cell>
          <cell r="D760" t="str">
            <v>МП</v>
          </cell>
          <cell r="E760">
            <v>38642</v>
          </cell>
          <cell r="H760">
            <v>60</v>
          </cell>
          <cell r="I760">
            <v>1.6666666666666666E-2</v>
          </cell>
          <cell r="M760">
            <v>2746.5</v>
          </cell>
          <cell r="N760">
            <v>2746.5</v>
          </cell>
          <cell r="O760">
            <v>2746.5</v>
          </cell>
          <cell r="P760">
            <v>2746.5</v>
          </cell>
          <cell r="Q760">
            <v>0</v>
          </cell>
          <cell r="R760">
            <v>0</v>
          </cell>
          <cell r="S760">
            <v>0</v>
          </cell>
          <cell r="X760">
            <v>0</v>
          </cell>
          <cell r="Y760">
            <v>0</v>
          </cell>
          <cell r="Z760">
            <v>0</v>
          </cell>
        </row>
        <row r="761">
          <cell r="A761">
            <v>30000788</v>
          </cell>
          <cell r="B761" t="str">
            <v xml:space="preserve"> Стеллаж метал.из стали *МС-245* </v>
          </cell>
          <cell r="C761" t="str">
            <v>Other</v>
          </cell>
          <cell r="D761" t="str">
            <v>МП</v>
          </cell>
          <cell r="E761">
            <v>38642</v>
          </cell>
          <cell r="H761">
            <v>60</v>
          </cell>
          <cell r="I761">
            <v>1.6666666666666666E-2</v>
          </cell>
          <cell r="M761">
            <v>2746.5</v>
          </cell>
          <cell r="N761">
            <v>2746.5</v>
          </cell>
          <cell r="O761">
            <v>2746.5</v>
          </cell>
          <cell r="P761">
            <v>2746.5</v>
          </cell>
          <cell r="Q761">
            <v>0</v>
          </cell>
          <cell r="R761">
            <v>0</v>
          </cell>
          <cell r="S761">
            <v>0</v>
          </cell>
          <cell r="X761">
            <v>0</v>
          </cell>
          <cell r="Y761">
            <v>0</v>
          </cell>
          <cell r="Z761">
            <v>0</v>
          </cell>
        </row>
        <row r="762">
          <cell r="A762">
            <v>30000789</v>
          </cell>
          <cell r="B762" t="str">
            <v xml:space="preserve"> Стеллаж метал.из стали *МС-245* </v>
          </cell>
          <cell r="C762" t="str">
            <v>Other</v>
          </cell>
          <cell r="D762" t="str">
            <v>МП</v>
          </cell>
          <cell r="E762">
            <v>38642</v>
          </cell>
          <cell r="H762">
            <v>60</v>
          </cell>
          <cell r="I762">
            <v>1.6666666666666666E-2</v>
          </cell>
          <cell r="M762">
            <v>2746.5</v>
          </cell>
          <cell r="N762">
            <v>2746.5</v>
          </cell>
          <cell r="O762">
            <v>2746.5</v>
          </cell>
          <cell r="P762">
            <v>2746.5</v>
          </cell>
          <cell r="Q762">
            <v>0</v>
          </cell>
          <cell r="R762">
            <v>0</v>
          </cell>
          <cell r="S762">
            <v>0</v>
          </cell>
          <cell r="X762">
            <v>0</v>
          </cell>
          <cell r="Y762">
            <v>0</v>
          </cell>
          <cell r="Z762">
            <v>0</v>
          </cell>
        </row>
        <row r="763">
          <cell r="A763">
            <v>30000775</v>
          </cell>
          <cell r="B763" t="str">
            <v xml:space="preserve"> Стеллаж метал.из стали *МС-255* </v>
          </cell>
          <cell r="C763" t="str">
            <v>Other</v>
          </cell>
          <cell r="D763" t="str">
            <v>МП</v>
          </cell>
          <cell r="E763">
            <v>38642</v>
          </cell>
          <cell r="H763">
            <v>60</v>
          </cell>
          <cell r="I763">
            <v>1.6666666666666666E-2</v>
          </cell>
          <cell r="M763">
            <v>2941</v>
          </cell>
          <cell r="N763">
            <v>2941</v>
          </cell>
          <cell r="O763">
            <v>2941</v>
          </cell>
          <cell r="P763">
            <v>2941</v>
          </cell>
          <cell r="Q763">
            <v>0</v>
          </cell>
          <cell r="R763">
            <v>0</v>
          </cell>
          <cell r="S763">
            <v>0</v>
          </cell>
          <cell r="X763">
            <v>0</v>
          </cell>
          <cell r="Y763">
            <v>0</v>
          </cell>
          <cell r="Z763">
            <v>0</v>
          </cell>
        </row>
        <row r="764">
          <cell r="A764">
            <v>30000776</v>
          </cell>
          <cell r="B764" t="str">
            <v xml:space="preserve"> Стеллаж метал.из стали *МС-255* </v>
          </cell>
          <cell r="C764" t="str">
            <v>Other</v>
          </cell>
          <cell r="D764" t="str">
            <v>МП</v>
          </cell>
          <cell r="E764">
            <v>38642</v>
          </cell>
          <cell r="H764">
            <v>60</v>
          </cell>
          <cell r="I764">
            <v>1.6666666666666666E-2</v>
          </cell>
          <cell r="M764">
            <v>2941</v>
          </cell>
          <cell r="N764">
            <v>2941</v>
          </cell>
          <cell r="O764">
            <v>2941</v>
          </cell>
          <cell r="P764">
            <v>2941</v>
          </cell>
          <cell r="Q764">
            <v>0</v>
          </cell>
          <cell r="R764">
            <v>0</v>
          </cell>
          <cell r="S764">
            <v>0</v>
          </cell>
          <cell r="X764">
            <v>0</v>
          </cell>
          <cell r="Y764">
            <v>0</v>
          </cell>
          <cell r="Z764">
            <v>0</v>
          </cell>
        </row>
        <row r="765">
          <cell r="A765">
            <v>30000777</v>
          </cell>
          <cell r="B765" t="str">
            <v xml:space="preserve"> Стеллаж метал.из стали *МС-255* </v>
          </cell>
          <cell r="C765" t="str">
            <v>Other</v>
          </cell>
          <cell r="D765" t="str">
            <v>МП</v>
          </cell>
          <cell r="E765">
            <v>38642</v>
          </cell>
          <cell r="H765">
            <v>60</v>
          </cell>
          <cell r="I765">
            <v>1.6666666666666666E-2</v>
          </cell>
          <cell r="M765">
            <v>2941</v>
          </cell>
          <cell r="N765">
            <v>2941</v>
          </cell>
          <cell r="O765">
            <v>2941</v>
          </cell>
          <cell r="P765">
            <v>2941</v>
          </cell>
          <cell r="Q765">
            <v>0</v>
          </cell>
          <cell r="R765">
            <v>0</v>
          </cell>
          <cell r="S765">
            <v>0</v>
          </cell>
          <cell r="X765">
            <v>0</v>
          </cell>
          <cell r="Y765">
            <v>0</v>
          </cell>
          <cell r="Z765">
            <v>0</v>
          </cell>
        </row>
        <row r="766">
          <cell r="A766">
            <v>30000778</v>
          </cell>
          <cell r="B766" t="str">
            <v xml:space="preserve"> Стеллаж метал.из стали *МС-255* </v>
          </cell>
          <cell r="C766" t="str">
            <v>Other</v>
          </cell>
          <cell r="D766" t="str">
            <v>МП</v>
          </cell>
          <cell r="E766">
            <v>38642</v>
          </cell>
          <cell r="H766">
            <v>60</v>
          </cell>
          <cell r="I766">
            <v>1.6666666666666666E-2</v>
          </cell>
          <cell r="M766">
            <v>2941</v>
          </cell>
          <cell r="N766">
            <v>2941</v>
          </cell>
          <cell r="O766">
            <v>2941</v>
          </cell>
          <cell r="P766">
            <v>2941</v>
          </cell>
          <cell r="Q766">
            <v>0</v>
          </cell>
          <cell r="R766">
            <v>0</v>
          </cell>
          <cell r="S766">
            <v>0</v>
          </cell>
          <cell r="X766">
            <v>0</v>
          </cell>
          <cell r="Y766">
            <v>0</v>
          </cell>
          <cell r="Z766">
            <v>0</v>
          </cell>
        </row>
        <row r="767">
          <cell r="A767">
            <v>30000779</v>
          </cell>
          <cell r="B767" t="str">
            <v xml:space="preserve"> Стеллаж метал.из стали *МС-255* </v>
          </cell>
          <cell r="C767" t="str">
            <v>Other</v>
          </cell>
          <cell r="D767" t="str">
            <v>МП</v>
          </cell>
          <cell r="E767">
            <v>38642</v>
          </cell>
          <cell r="H767">
            <v>60</v>
          </cell>
          <cell r="I767">
            <v>1.6666666666666666E-2</v>
          </cell>
          <cell r="M767">
            <v>2941</v>
          </cell>
          <cell r="N767">
            <v>2941</v>
          </cell>
          <cell r="O767">
            <v>2941</v>
          </cell>
          <cell r="P767">
            <v>2941</v>
          </cell>
          <cell r="Q767">
            <v>0</v>
          </cell>
          <cell r="R767">
            <v>0</v>
          </cell>
          <cell r="S767">
            <v>0</v>
          </cell>
          <cell r="X767">
            <v>0</v>
          </cell>
          <cell r="Y767">
            <v>0</v>
          </cell>
          <cell r="Z767">
            <v>0</v>
          </cell>
        </row>
        <row r="768">
          <cell r="A768">
            <v>30000780</v>
          </cell>
          <cell r="B768" t="str">
            <v xml:space="preserve"> Стеллаж метал.из стали *МС-255* </v>
          </cell>
          <cell r="C768" t="str">
            <v>Other</v>
          </cell>
          <cell r="D768" t="str">
            <v>МП</v>
          </cell>
          <cell r="E768">
            <v>38642</v>
          </cell>
          <cell r="H768">
            <v>60</v>
          </cell>
          <cell r="I768">
            <v>1.6666666666666666E-2</v>
          </cell>
          <cell r="M768">
            <v>2941</v>
          </cell>
          <cell r="N768">
            <v>2941</v>
          </cell>
          <cell r="O768">
            <v>2941</v>
          </cell>
          <cell r="P768">
            <v>2941</v>
          </cell>
          <cell r="Q768">
            <v>0</v>
          </cell>
          <cell r="R768">
            <v>0</v>
          </cell>
          <cell r="S768">
            <v>0</v>
          </cell>
          <cell r="X768">
            <v>0</v>
          </cell>
          <cell r="Y768">
            <v>0</v>
          </cell>
          <cell r="Z768">
            <v>0</v>
          </cell>
        </row>
        <row r="769">
          <cell r="A769">
            <v>30000781</v>
          </cell>
          <cell r="B769" t="str">
            <v xml:space="preserve"> Стеллаж метал.из стали *МС-255* </v>
          </cell>
          <cell r="C769" t="str">
            <v>Other</v>
          </cell>
          <cell r="D769" t="str">
            <v>МП</v>
          </cell>
          <cell r="E769">
            <v>38642</v>
          </cell>
          <cell r="H769">
            <v>60</v>
          </cell>
          <cell r="I769">
            <v>1.6666666666666666E-2</v>
          </cell>
          <cell r="M769">
            <v>2941</v>
          </cell>
          <cell r="N769">
            <v>2941</v>
          </cell>
          <cell r="O769">
            <v>2941</v>
          </cell>
          <cell r="P769">
            <v>2941</v>
          </cell>
          <cell r="Q769">
            <v>0</v>
          </cell>
          <cell r="R769">
            <v>0</v>
          </cell>
          <cell r="S769">
            <v>0</v>
          </cell>
          <cell r="X769">
            <v>0</v>
          </cell>
          <cell r="Y769">
            <v>0</v>
          </cell>
          <cell r="Z769">
            <v>0</v>
          </cell>
        </row>
        <row r="770">
          <cell r="A770">
            <v>30000782</v>
          </cell>
          <cell r="B770" t="str">
            <v xml:space="preserve"> Стеллаж метал.из стали *МС-255* </v>
          </cell>
          <cell r="C770" t="str">
            <v>Other</v>
          </cell>
          <cell r="D770" t="str">
            <v>МП</v>
          </cell>
          <cell r="E770">
            <v>38642</v>
          </cell>
          <cell r="H770">
            <v>60</v>
          </cell>
          <cell r="I770">
            <v>1.6666666666666666E-2</v>
          </cell>
          <cell r="M770">
            <v>2941</v>
          </cell>
          <cell r="N770">
            <v>2941</v>
          </cell>
          <cell r="O770">
            <v>2941</v>
          </cell>
          <cell r="P770">
            <v>2941</v>
          </cell>
          <cell r="Q770">
            <v>0</v>
          </cell>
          <cell r="R770">
            <v>0</v>
          </cell>
          <cell r="S770">
            <v>0</v>
          </cell>
          <cell r="X770">
            <v>0</v>
          </cell>
          <cell r="Y770">
            <v>0</v>
          </cell>
          <cell r="Z770">
            <v>0</v>
          </cell>
        </row>
        <row r="771">
          <cell r="A771">
            <v>30000783</v>
          </cell>
          <cell r="B771" t="str">
            <v xml:space="preserve"> Стеллаж метал.из стали *МС-275* </v>
          </cell>
          <cell r="C771" t="str">
            <v>Other</v>
          </cell>
          <cell r="D771" t="str">
            <v>МП</v>
          </cell>
          <cell r="E771">
            <v>38642</v>
          </cell>
          <cell r="H771">
            <v>60</v>
          </cell>
          <cell r="I771">
            <v>1.6666666666666666E-2</v>
          </cell>
          <cell r="M771">
            <v>2542</v>
          </cell>
          <cell r="N771">
            <v>2542</v>
          </cell>
          <cell r="O771">
            <v>2542</v>
          </cell>
          <cell r="P771">
            <v>2542</v>
          </cell>
          <cell r="Q771">
            <v>0</v>
          </cell>
          <cell r="R771">
            <v>0</v>
          </cell>
          <cell r="S771">
            <v>0</v>
          </cell>
          <cell r="X771">
            <v>0</v>
          </cell>
          <cell r="Y771">
            <v>0</v>
          </cell>
          <cell r="Z771">
            <v>0</v>
          </cell>
        </row>
        <row r="772">
          <cell r="A772">
            <v>30000769</v>
          </cell>
          <cell r="B772" t="str">
            <v xml:space="preserve"> Телефон сотовый Nokia 6610i black </v>
          </cell>
          <cell r="C772" t="str">
            <v>Other</v>
          </cell>
          <cell r="D772" t="str">
            <v>МП</v>
          </cell>
          <cell r="E772">
            <v>38628</v>
          </cell>
          <cell r="H772">
            <v>60</v>
          </cell>
          <cell r="I772">
            <v>1.6666666666666666E-2</v>
          </cell>
          <cell r="M772">
            <v>9737.2900000000009</v>
          </cell>
          <cell r="N772">
            <v>9737.2900000000009</v>
          </cell>
          <cell r="O772">
            <v>9737.2900000000009</v>
          </cell>
          <cell r="P772">
            <v>9737.2900000000009</v>
          </cell>
          <cell r="Q772">
            <v>0</v>
          </cell>
          <cell r="R772">
            <v>0</v>
          </cell>
          <cell r="S772">
            <v>0</v>
          </cell>
          <cell r="X772">
            <v>0</v>
          </cell>
          <cell r="Y772">
            <v>0</v>
          </cell>
          <cell r="Z772">
            <v>0</v>
          </cell>
        </row>
        <row r="773">
          <cell r="A773">
            <v>30000773</v>
          </cell>
          <cell r="B773" t="str">
            <v xml:space="preserve"> Факс Brother FAX-2920R, лазерный </v>
          </cell>
          <cell r="C773" t="str">
            <v>Other</v>
          </cell>
          <cell r="D773" t="str">
            <v>МП</v>
          </cell>
          <cell r="E773">
            <v>38656</v>
          </cell>
          <cell r="H773">
            <v>60</v>
          </cell>
          <cell r="I773">
            <v>1.6666666666666666E-2</v>
          </cell>
          <cell r="M773">
            <v>8254.08</v>
          </cell>
          <cell r="N773">
            <v>8254.08</v>
          </cell>
          <cell r="O773">
            <v>8254.08</v>
          </cell>
          <cell r="P773">
            <v>8254.08</v>
          </cell>
          <cell r="Q773">
            <v>0</v>
          </cell>
          <cell r="R773">
            <v>0</v>
          </cell>
          <cell r="S773">
            <v>0</v>
          </cell>
          <cell r="X773">
            <v>0</v>
          </cell>
          <cell r="Y773">
            <v>0</v>
          </cell>
          <cell r="Z773">
            <v>0</v>
          </cell>
        </row>
        <row r="774">
          <cell r="A774" t="str">
            <v>30000796</v>
          </cell>
          <cell r="B774" t="str">
            <v xml:space="preserve"> Cотовый телефон MOTOROLA   V3 </v>
          </cell>
          <cell r="C774" t="str">
            <v>Other</v>
          </cell>
          <cell r="D774" t="str">
            <v>МП</v>
          </cell>
          <cell r="E774">
            <v>38686</v>
          </cell>
          <cell r="H774">
            <v>60</v>
          </cell>
          <cell r="I774">
            <v>1.6666666666666666E-2</v>
          </cell>
          <cell r="M774">
            <v>8813.56</v>
          </cell>
          <cell r="N774">
            <v>8813.56</v>
          </cell>
          <cell r="O774">
            <v>8813.56</v>
          </cell>
          <cell r="P774">
            <v>8813.56</v>
          </cell>
          <cell r="Q774">
            <v>0</v>
          </cell>
          <cell r="R774">
            <v>0</v>
          </cell>
          <cell r="S774">
            <v>0</v>
          </cell>
          <cell r="X774">
            <v>0</v>
          </cell>
          <cell r="Y774">
            <v>0</v>
          </cell>
          <cell r="Z774">
            <v>0</v>
          </cell>
        </row>
        <row r="775">
          <cell r="A775" t="str">
            <v>30000791</v>
          </cell>
          <cell r="B775" t="str">
            <v xml:space="preserve"> Источник бесперебойного питания UPS 750VA </v>
          </cell>
          <cell r="C775" t="str">
            <v>Other</v>
          </cell>
          <cell r="D775" t="str">
            <v>МП</v>
          </cell>
          <cell r="E775">
            <v>38657</v>
          </cell>
          <cell r="H775">
            <v>60</v>
          </cell>
          <cell r="I775">
            <v>1.6666666666666666E-2</v>
          </cell>
          <cell r="M775">
            <v>9149.36</v>
          </cell>
          <cell r="N775">
            <v>9149.36</v>
          </cell>
          <cell r="O775">
            <v>9149.36</v>
          </cell>
          <cell r="P775">
            <v>9149.36</v>
          </cell>
          <cell r="Q775">
            <v>0</v>
          </cell>
          <cell r="R775">
            <v>0</v>
          </cell>
          <cell r="S775">
            <v>0</v>
          </cell>
          <cell r="X775">
            <v>0</v>
          </cell>
          <cell r="Y775">
            <v>0</v>
          </cell>
          <cell r="Z775">
            <v>0</v>
          </cell>
        </row>
        <row r="776">
          <cell r="A776" t="str">
            <v>30000792</v>
          </cell>
          <cell r="B776" t="str">
            <v xml:space="preserve"> Портативный компьютер IBM ThinkPad T43 </v>
          </cell>
          <cell r="C776" t="str">
            <v>P&amp;E</v>
          </cell>
          <cell r="D776" t="str">
            <v>МП</v>
          </cell>
          <cell r="E776">
            <v>38657</v>
          </cell>
          <cell r="F776">
            <v>38687</v>
          </cell>
          <cell r="H776">
            <v>60</v>
          </cell>
          <cell r="I776">
            <v>1.6666666666666666E-2</v>
          </cell>
          <cell r="M776">
            <v>61300</v>
          </cell>
          <cell r="N776">
            <v>0</v>
          </cell>
          <cell r="O776">
            <v>1021.6666666666666</v>
          </cell>
          <cell r="Q776">
            <v>61300</v>
          </cell>
          <cell r="R776">
            <v>1021.6666666666666</v>
          </cell>
          <cell r="S776">
            <v>60278.333333333336</v>
          </cell>
          <cell r="V776">
            <v>6130</v>
          </cell>
          <cell r="X776">
            <v>61300</v>
          </cell>
          <cell r="Y776">
            <v>7151.666666666667</v>
          </cell>
          <cell r="Z776">
            <v>54148.333333333336</v>
          </cell>
        </row>
        <row r="777">
          <cell r="A777" t="str">
            <v>30000794</v>
          </cell>
          <cell r="B777" t="str">
            <v xml:space="preserve"> Портативный компьютер IBM ThinkPad T43 </v>
          </cell>
          <cell r="C777" t="str">
            <v>P&amp;E</v>
          </cell>
          <cell r="D777" t="str">
            <v>МП</v>
          </cell>
          <cell r="E777">
            <v>38657</v>
          </cell>
          <cell r="F777">
            <v>38687</v>
          </cell>
          <cell r="H777">
            <v>60</v>
          </cell>
          <cell r="I777">
            <v>1.6666666666666666E-2</v>
          </cell>
          <cell r="M777">
            <v>61300</v>
          </cell>
          <cell r="N777">
            <v>0</v>
          </cell>
          <cell r="O777">
            <v>1021.6666666666666</v>
          </cell>
          <cell r="Q777">
            <v>61300</v>
          </cell>
          <cell r="R777">
            <v>1021.6666666666666</v>
          </cell>
          <cell r="S777">
            <v>60278.333333333336</v>
          </cell>
          <cell r="V777">
            <v>6130</v>
          </cell>
          <cell r="X777">
            <v>61300</v>
          </cell>
          <cell r="Y777">
            <v>7151.666666666667</v>
          </cell>
          <cell r="Z777">
            <v>54148.333333333336</v>
          </cell>
        </row>
        <row r="778">
          <cell r="A778" t="str">
            <v xml:space="preserve"> 30000795</v>
          </cell>
          <cell r="B778" t="str">
            <v xml:space="preserve"> Портативный компьютер IBM ThinkPad T43 </v>
          </cell>
          <cell r="C778" t="str">
            <v>P&amp;E</v>
          </cell>
          <cell r="D778" t="str">
            <v>МП</v>
          </cell>
          <cell r="E778">
            <v>38657</v>
          </cell>
          <cell r="F778">
            <v>38687</v>
          </cell>
          <cell r="H778">
            <v>60</v>
          </cell>
          <cell r="I778">
            <v>1.6666666666666666E-2</v>
          </cell>
          <cell r="M778">
            <v>61300</v>
          </cell>
          <cell r="N778">
            <v>0</v>
          </cell>
          <cell r="O778">
            <v>1021.6666666666666</v>
          </cell>
          <cell r="Q778">
            <v>61300</v>
          </cell>
          <cell r="R778">
            <v>1021.6666666666666</v>
          </cell>
          <cell r="S778">
            <v>60278.333333333336</v>
          </cell>
          <cell r="V778">
            <v>6130</v>
          </cell>
          <cell r="X778">
            <v>61300</v>
          </cell>
          <cell r="Y778">
            <v>7151.666666666667</v>
          </cell>
          <cell r="Z778">
            <v>54148.333333333336</v>
          </cell>
        </row>
        <row r="779">
          <cell r="A779" t="str">
            <v xml:space="preserve"> 30000926</v>
          </cell>
          <cell r="B779" t="str">
            <v xml:space="preserve"> Боковой стол системы ХТ </v>
          </cell>
          <cell r="C779" t="str">
            <v>Other</v>
          </cell>
          <cell r="D779" t="str">
            <v>МП</v>
          </cell>
          <cell r="E779" t="str">
            <v>30,12,05</v>
          </cell>
          <cell r="F779">
            <v>38718</v>
          </cell>
          <cell r="H779">
            <v>84</v>
          </cell>
          <cell r="I779">
            <v>1.6666666666666666E-2</v>
          </cell>
          <cell r="M779">
            <v>48793.24</v>
          </cell>
          <cell r="N779">
            <v>0</v>
          </cell>
          <cell r="O779">
            <v>0</v>
          </cell>
          <cell r="Q779">
            <v>48793.24</v>
          </cell>
          <cell r="R779">
            <v>0</v>
          </cell>
          <cell r="S779">
            <v>48793.24</v>
          </cell>
          <cell r="V779">
            <v>3485.2314285714283</v>
          </cell>
          <cell r="X779">
            <v>48793.24</v>
          </cell>
          <cell r="Y779">
            <v>3485.2314285714283</v>
          </cell>
          <cell r="Z779">
            <v>45308.008571428567</v>
          </cell>
        </row>
        <row r="780">
          <cell r="A780" t="str">
            <v>30000939</v>
          </cell>
          <cell r="B780" t="str">
            <v xml:space="preserve"> Боковой стол системы ХТ </v>
          </cell>
          <cell r="C780" t="str">
            <v>Other</v>
          </cell>
          <cell r="D780" t="str">
            <v>МП</v>
          </cell>
          <cell r="E780" t="str">
            <v>30,12,05</v>
          </cell>
          <cell r="F780">
            <v>38718</v>
          </cell>
          <cell r="H780">
            <v>84</v>
          </cell>
          <cell r="I780">
            <v>1.6666666666666666E-2</v>
          </cell>
          <cell r="M780">
            <v>48883.9</v>
          </cell>
          <cell r="N780">
            <v>0</v>
          </cell>
          <cell r="O780">
            <v>0</v>
          </cell>
          <cell r="Q780">
            <v>48883.9</v>
          </cell>
          <cell r="R780">
            <v>0</v>
          </cell>
          <cell r="S780">
            <v>48883.9</v>
          </cell>
          <cell r="V780">
            <v>3491.707142857143</v>
          </cell>
          <cell r="X780">
            <v>48883.9</v>
          </cell>
          <cell r="Y780">
            <v>3491.707142857143</v>
          </cell>
          <cell r="Z780">
            <v>45392.192857142858</v>
          </cell>
        </row>
        <row r="781">
          <cell r="A781" t="str">
            <v>30000925</v>
          </cell>
          <cell r="B781" t="str">
            <v xml:space="preserve"> Боковой шкаф системы AL </v>
          </cell>
          <cell r="C781" t="str">
            <v>Other</v>
          </cell>
          <cell r="D781" t="str">
            <v>МП</v>
          </cell>
          <cell r="E781" t="str">
            <v>30,12,05</v>
          </cell>
          <cell r="F781">
            <v>38718</v>
          </cell>
          <cell r="H781">
            <v>84</v>
          </cell>
          <cell r="I781">
            <v>1.6666666666666666E-2</v>
          </cell>
          <cell r="M781">
            <v>105848.59</v>
          </cell>
          <cell r="N781">
            <v>0</v>
          </cell>
          <cell r="O781">
            <v>0</v>
          </cell>
          <cell r="Q781">
            <v>105848.59</v>
          </cell>
          <cell r="R781">
            <v>0</v>
          </cell>
          <cell r="S781">
            <v>105848.59</v>
          </cell>
          <cell r="V781">
            <v>7560.613571428572</v>
          </cell>
          <cell r="X781">
            <v>105848.59</v>
          </cell>
          <cell r="Y781">
            <v>7560.613571428572</v>
          </cell>
          <cell r="Z781">
            <v>98287.976428571419</v>
          </cell>
        </row>
        <row r="782">
          <cell r="A782" t="str">
            <v>30000938</v>
          </cell>
          <cell r="B782" t="str">
            <v xml:space="preserve"> Боковой шкаф системы AL </v>
          </cell>
          <cell r="C782" t="str">
            <v>Other</v>
          </cell>
          <cell r="D782" t="str">
            <v>МП</v>
          </cell>
          <cell r="E782" t="str">
            <v>30,12,05</v>
          </cell>
          <cell r="F782">
            <v>38718</v>
          </cell>
          <cell r="H782">
            <v>84</v>
          </cell>
          <cell r="I782">
            <v>1.6666666666666666E-2</v>
          </cell>
          <cell r="M782">
            <v>106046.61</v>
          </cell>
          <cell r="N782">
            <v>0</v>
          </cell>
          <cell r="O782">
            <v>0</v>
          </cell>
          <cell r="Q782">
            <v>106046.61</v>
          </cell>
          <cell r="R782">
            <v>0</v>
          </cell>
          <cell r="S782">
            <v>106046.61</v>
          </cell>
          <cell r="V782">
            <v>7574.7578571428567</v>
          </cell>
          <cell r="X782">
            <v>106046.61</v>
          </cell>
          <cell r="Y782">
            <v>7574.7578571428567</v>
          </cell>
          <cell r="Z782">
            <v>98471.85214285714</v>
          </cell>
        </row>
        <row r="783">
          <cell r="A783" t="str">
            <v>30000943</v>
          </cell>
          <cell r="B783" t="str">
            <v xml:space="preserve"> Вращающийся стул для руководителя </v>
          </cell>
          <cell r="C783" t="str">
            <v>Other</v>
          </cell>
          <cell r="D783" t="str">
            <v>МП</v>
          </cell>
          <cell r="E783" t="str">
            <v>30,12,05</v>
          </cell>
          <cell r="F783">
            <v>38718</v>
          </cell>
          <cell r="H783">
            <v>84</v>
          </cell>
          <cell r="I783">
            <v>1.6666666666666666E-2</v>
          </cell>
          <cell r="M783">
            <v>118417.79</v>
          </cell>
          <cell r="N783">
            <v>0</v>
          </cell>
          <cell r="O783">
            <v>0</v>
          </cell>
          <cell r="Q783">
            <v>118417.79</v>
          </cell>
          <cell r="R783">
            <v>0</v>
          </cell>
          <cell r="S783">
            <v>118417.79</v>
          </cell>
          <cell r="V783">
            <v>8458.4135714285712</v>
          </cell>
          <cell r="X783">
            <v>118417.79</v>
          </cell>
          <cell r="Y783">
            <v>8458.4135714285712</v>
          </cell>
          <cell r="Z783">
            <v>109959.37642857143</v>
          </cell>
        </row>
        <row r="784">
          <cell r="A784" t="str">
            <v>30000930</v>
          </cell>
          <cell r="B784" t="str">
            <v xml:space="preserve"> Вращающийся стул для руководителя Wikhahn </v>
          </cell>
          <cell r="C784" t="str">
            <v>Other</v>
          </cell>
          <cell r="D784" t="str">
            <v>МП</v>
          </cell>
          <cell r="E784" t="str">
            <v>30,12,05</v>
          </cell>
          <cell r="F784">
            <v>38718</v>
          </cell>
          <cell r="H784">
            <v>84</v>
          </cell>
          <cell r="I784">
            <v>1.6666666666666666E-2</v>
          </cell>
          <cell r="M784">
            <v>118196.42</v>
          </cell>
          <cell r="N784">
            <v>0</v>
          </cell>
          <cell r="O784">
            <v>0</v>
          </cell>
          <cell r="Q784">
            <v>118196.42</v>
          </cell>
          <cell r="R784">
            <v>0</v>
          </cell>
          <cell r="S784">
            <v>118196.42</v>
          </cell>
          <cell r="V784">
            <v>8442.60142857143</v>
          </cell>
          <cell r="X784">
            <v>118196.42</v>
          </cell>
          <cell r="Y784">
            <v>8442.60142857143</v>
          </cell>
          <cell r="Z784">
            <v>109753.81857142856</v>
          </cell>
        </row>
        <row r="785">
          <cell r="A785" t="str">
            <v>30000861</v>
          </cell>
          <cell r="B785" t="str">
            <v xml:space="preserve"> Гардероб Мил.ор.свет.Шагр СИСТЕМА Т-14 </v>
          </cell>
          <cell r="C785" t="str">
            <v>Other</v>
          </cell>
          <cell r="D785" t="str">
            <v>МП</v>
          </cell>
          <cell r="E785" t="str">
            <v>30,12,05</v>
          </cell>
          <cell r="H785">
            <v>84</v>
          </cell>
          <cell r="I785">
            <v>1.6666666666666666E-2</v>
          </cell>
          <cell r="M785">
            <v>4221.5</v>
          </cell>
          <cell r="N785">
            <v>4221.5</v>
          </cell>
          <cell r="O785">
            <v>4221.5</v>
          </cell>
          <cell r="P785">
            <v>4221.5</v>
          </cell>
          <cell r="Q785">
            <v>0</v>
          </cell>
          <cell r="R785">
            <v>0</v>
          </cell>
          <cell r="S785">
            <v>0</v>
          </cell>
          <cell r="X785">
            <v>0</v>
          </cell>
          <cell r="Y785">
            <v>0</v>
          </cell>
          <cell r="Z785">
            <v>0</v>
          </cell>
        </row>
        <row r="786">
          <cell r="A786" t="str">
            <v>30000862</v>
          </cell>
          <cell r="B786" t="str">
            <v xml:space="preserve"> Гардероб Мил.ор.свет.Шагр СИСТЕМА Т-14 </v>
          </cell>
          <cell r="C786" t="str">
            <v>Other</v>
          </cell>
          <cell r="D786" t="str">
            <v>МП</v>
          </cell>
          <cell r="E786" t="str">
            <v>30,12,05</v>
          </cell>
          <cell r="H786">
            <v>84</v>
          </cell>
          <cell r="I786">
            <v>1.6666666666666666E-2</v>
          </cell>
          <cell r="M786">
            <v>4221.5</v>
          </cell>
          <cell r="N786">
            <v>4221.5</v>
          </cell>
          <cell r="O786">
            <v>4221.5</v>
          </cell>
          <cell r="P786">
            <v>4221.5</v>
          </cell>
          <cell r="Q786">
            <v>0</v>
          </cell>
          <cell r="R786">
            <v>0</v>
          </cell>
          <cell r="S786">
            <v>0</v>
          </cell>
          <cell r="X786">
            <v>0</v>
          </cell>
          <cell r="Y786">
            <v>0</v>
          </cell>
          <cell r="Z786">
            <v>0</v>
          </cell>
        </row>
        <row r="787">
          <cell r="A787" t="str">
            <v>30000863</v>
          </cell>
          <cell r="B787" t="str">
            <v xml:space="preserve"> Гардероб Мил.ор.свет.Шагр СИСТЕМА Т-14 </v>
          </cell>
          <cell r="C787" t="str">
            <v>Other</v>
          </cell>
          <cell r="D787" t="str">
            <v>МП</v>
          </cell>
          <cell r="E787" t="str">
            <v>30,12,05</v>
          </cell>
          <cell r="H787">
            <v>84</v>
          </cell>
          <cell r="I787">
            <v>1.6666666666666666E-2</v>
          </cell>
          <cell r="M787">
            <v>4221.5</v>
          </cell>
          <cell r="N787">
            <v>4221.5</v>
          </cell>
          <cell r="O787">
            <v>4221.5</v>
          </cell>
          <cell r="P787">
            <v>4221.5</v>
          </cell>
          <cell r="Q787">
            <v>0</v>
          </cell>
          <cell r="R787">
            <v>0</v>
          </cell>
          <cell r="S787">
            <v>0</v>
          </cell>
          <cell r="X787">
            <v>0</v>
          </cell>
          <cell r="Y787">
            <v>0</v>
          </cell>
          <cell r="Z787">
            <v>0</v>
          </cell>
        </row>
        <row r="788">
          <cell r="A788">
            <v>30000864</v>
          </cell>
          <cell r="B788" t="str">
            <v xml:space="preserve"> Гардероб Мил.ор.свет.Шагр СИСТЕМА Т-14 </v>
          </cell>
          <cell r="C788" t="str">
            <v>Other</v>
          </cell>
          <cell r="D788" t="str">
            <v>МП</v>
          </cell>
          <cell r="E788" t="str">
            <v>30,12,05</v>
          </cell>
          <cell r="H788">
            <v>84</v>
          </cell>
          <cell r="I788">
            <v>1.6666666666666666E-2</v>
          </cell>
          <cell r="M788">
            <v>4221.5</v>
          </cell>
          <cell r="N788">
            <v>4221.5</v>
          </cell>
          <cell r="O788">
            <v>4221.5</v>
          </cell>
          <cell r="P788">
            <v>4221.5</v>
          </cell>
          <cell r="Q788">
            <v>0</v>
          </cell>
          <cell r="R788">
            <v>0</v>
          </cell>
          <cell r="S788">
            <v>0</v>
          </cell>
          <cell r="X788">
            <v>0</v>
          </cell>
          <cell r="Y788">
            <v>0</v>
          </cell>
          <cell r="Z788">
            <v>0</v>
          </cell>
        </row>
        <row r="789">
          <cell r="A789">
            <v>30000865</v>
          </cell>
          <cell r="B789" t="str">
            <v xml:space="preserve"> Гардероб Мил.ор.свет.Шагр СИСТЕМА Т-14 </v>
          </cell>
          <cell r="C789" t="str">
            <v>Other</v>
          </cell>
          <cell r="D789" t="str">
            <v>МП</v>
          </cell>
          <cell r="E789" t="str">
            <v>30,12,05</v>
          </cell>
          <cell r="H789">
            <v>84</v>
          </cell>
          <cell r="I789">
            <v>1.6666666666666666E-2</v>
          </cell>
          <cell r="M789">
            <v>4221.5</v>
          </cell>
          <cell r="N789">
            <v>4221.5</v>
          </cell>
          <cell r="O789">
            <v>4221.5</v>
          </cell>
          <cell r="P789">
            <v>4221.5</v>
          </cell>
          <cell r="Q789">
            <v>0</v>
          </cell>
          <cell r="R789">
            <v>0</v>
          </cell>
          <cell r="S789">
            <v>0</v>
          </cell>
          <cell r="X789">
            <v>0</v>
          </cell>
          <cell r="Y789">
            <v>0</v>
          </cell>
          <cell r="Z789">
            <v>0</v>
          </cell>
        </row>
        <row r="790">
          <cell r="A790">
            <v>30000866</v>
          </cell>
          <cell r="B790" t="str">
            <v xml:space="preserve"> Гардероб Мил.ор.свет.Шагр СИСТЕМА Т-14 </v>
          </cell>
          <cell r="C790" t="str">
            <v>Other</v>
          </cell>
          <cell r="D790" t="str">
            <v>МП</v>
          </cell>
          <cell r="E790" t="str">
            <v>30,12,05</v>
          </cell>
          <cell r="H790">
            <v>84</v>
          </cell>
          <cell r="I790">
            <v>1.6666666666666666E-2</v>
          </cell>
          <cell r="M790">
            <v>4221.5</v>
          </cell>
          <cell r="N790">
            <v>4221.5</v>
          </cell>
          <cell r="O790">
            <v>4221.5</v>
          </cell>
          <cell r="P790">
            <v>4221.5</v>
          </cell>
          <cell r="Q790">
            <v>0</v>
          </cell>
          <cell r="R790">
            <v>0</v>
          </cell>
          <cell r="S790">
            <v>0</v>
          </cell>
          <cell r="X790">
            <v>0</v>
          </cell>
          <cell r="Y790">
            <v>0</v>
          </cell>
          <cell r="Z790">
            <v>0</v>
          </cell>
        </row>
        <row r="791">
          <cell r="A791">
            <v>30000826</v>
          </cell>
          <cell r="B791" t="str">
            <v xml:space="preserve"> Кресло FENIKS SP-01 </v>
          </cell>
          <cell r="C791" t="str">
            <v>Other</v>
          </cell>
          <cell r="D791" t="str">
            <v>МП</v>
          </cell>
          <cell r="E791" t="str">
            <v>30,12,05</v>
          </cell>
          <cell r="H791">
            <v>84</v>
          </cell>
          <cell r="I791">
            <v>1.6666666666666666E-2</v>
          </cell>
          <cell r="M791">
            <v>6169.5</v>
          </cell>
          <cell r="N791">
            <v>6169.5</v>
          </cell>
          <cell r="O791">
            <v>6169.5</v>
          </cell>
          <cell r="P791">
            <v>6169.5</v>
          </cell>
          <cell r="Q791">
            <v>0</v>
          </cell>
          <cell r="R791">
            <v>0</v>
          </cell>
          <cell r="S791">
            <v>0</v>
          </cell>
          <cell r="X791">
            <v>0</v>
          </cell>
          <cell r="Y791">
            <v>0</v>
          </cell>
          <cell r="Z791">
            <v>0</v>
          </cell>
        </row>
        <row r="792">
          <cell r="A792">
            <v>30000827</v>
          </cell>
          <cell r="B792" t="str">
            <v xml:space="preserve"> Кресло FENIKS SP-01 </v>
          </cell>
          <cell r="C792" t="str">
            <v>Other</v>
          </cell>
          <cell r="D792" t="str">
            <v>МП</v>
          </cell>
          <cell r="E792" t="str">
            <v>30,12,05</v>
          </cell>
          <cell r="H792">
            <v>84</v>
          </cell>
          <cell r="I792">
            <v>1.6666666666666666E-2</v>
          </cell>
          <cell r="M792">
            <v>6169.5</v>
          </cell>
          <cell r="N792">
            <v>6169.5</v>
          </cell>
          <cell r="O792">
            <v>6169.5</v>
          </cell>
          <cell r="P792">
            <v>6169.5</v>
          </cell>
          <cell r="Q792">
            <v>0</v>
          </cell>
          <cell r="R792">
            <v>0</v>
          </cell>
          <cell r="S792">
            <v>0</v>
          </cell>
          <cell r="X792">
            <v>0</v>
          </cell>
          <cell r="Y792">
            <v>0</v>
          </cell>
          <cell r="Z792">
            <v>0</v>
          </cell>
        </row>
        <row r="793">
          <cell r="A793">
            <v>30000922</v>
          </cell>
          <cell r="B793" t="str">
            <v xml:space="preserve"> Настольная подставка с разетками </v>
          </cell>
          <cell r="C793" t="str">
            <v>Other</v>
          </cell>
          <cell r="D793" t="str">
            <v>МП</v>
          </cell>
          <cell r="E793" t="str">
            <v>30,12,05</v>
          </cell>
          <cell r="F793">
            <v>38718</v>
          </cell>
          <cell r="H793">
            <v>84</v>
          </cell>
          <cell r="I793">
            <v>1.6666666666666666E-2</v>
          </cell>
          <cell r="M793">
            <v>10557.08</v>
          </cell>
          <cell r="N793">
            <v>0</v>
          </cell>
          <cell r="O793">
            <v>0</v>
          </cell>
          <cell r="Q793">
            <v>10557.08</v>
          </cell>
          <cell r="R793">
            <v>0</v>
          </cell>
          <cell r="S793">
            <v>10557.08</v>
          </cell>
          <cell r="V793">
            <v>754.07714285714292</v>
          </cell>
          <cell r="X793">
            <v>10557.08</v>
          </cell>
          <cell r="Y793">
            <v>754.07714285714292</v>
          </cell>
          <cell r="Z793">
            <v>9803.0028571428575</v>
          </cell>
        </row>
        <row r="794">
          <cell r="A794">
            <v>30000935</v>
          </cell>
          <cell r="B794" t="str">
            <v xml:space="preserve"> Настольная подставка с разетками </v>
          </cell>
          <cell r="C794" t="str">
            <v>Other</v>
          </cell>
          <cell r="D794" t="str">
            <v>МП</v>
          </cell>
          <cell r="E794" t="str">
            <v>30,12,05</v>
          </cell>
          <cell r="F794">
            <v>38718</v>
          </cell>
          <cell r="H794">
            <v>84</v>
          </cell>
          <cell r="I794">
            <v>1.6666666666666666E-2</v>
          </cell>
          <cell r="M794">
            <v>10575.43</v>
          </cell>
          <cell r="N794">
            <v>0</v>
          </cell>
          <cell r="O794">
            <v>0</v>
          </cell>
          <cell r="Q794">
            <v>10575.43</v>
          </cell>
          <cell r="R794">
            <v>0</v>
          </cell>
          <cell r="S794">
            <v>10575.43</v>
          </cell>
          <cell r="V794">
            <v>755.38785714285723</v>
          </cell>
          <cell r="X794">
            <v>10575.43</v>
          </cell>
          <cell r="Y794">
            <v>755.38785714285723</v>
          </cell>
          <cell r="Z794">
            <v>9820.0421428571426</v>
          </cell>
        </row>
        <row r="795">
          <cell r="A795">
            <v>30000923</v>
          </cell>
          <cell r="B795" t="str">
            <v xml:space="preserve"> Настольная полка системы 3Е </v>
          </cell>
          <cell r="C795" t="str">
            <v>Other</v>
          </cell>
          <cell r="D795" t="str">
            <v>МП</v>
          </cell>
          <cell r="E795" t="str">
            <v>30,12,05</v>
          </cell>
          <cell r="F795">
            <v>38718</v>
          </cell>
          <cell r="H795">
            <v>84</v>
          </cell>
          <cell r="I795">
            <v>1.6666666666666666E-2</v>
          </cell>
          <cell r="M795">
            <v>14137.7</v>
          </cell>
          <cell r="N795">
            <v>0</v>
          </cell>
          <cell r="O795">
            <v>0</v>
          </cell>
          <cell r="Q795">
            <v>14137.7</v>
          </cell>
          <cell r="R795">
            <v>0</v>
          </cell>
          <cell r="S795">
            <v>14137.7</v>
          </cell>
          <cell r="V795">
            <v>1009.8357142857144</v>
          </cell>
          <cell r="X795">
            <v>14137.7</v>
          </cell>
          <cell r="Y795">
            <v>1009.8357142857144</v>
          </cell>
          <cell r="Z795">
            <v>13127.864285714286</v>
          </cell>
        </row>
        <row r="796">
          <cell r="A796">
            <v>30000936</v>
          </cell>
          <cell r="B796" t="str">
            <v xml:space="preserve"> Настольная полка системы 3Е </v>
          </cell>
          <cell r="C796" t="str">
            <v>Other</v>
          </cell>
          <cell r="D796" t="str">
            <v>МП</v>
          </cell>
          <cell r="E796" t="str">
            <v>30,12,05</v>
          </cell>
          <cell r="F796">
            <v>38718</v>
          </cell>
          <cell r="H796">
            <v>84</v>
          </cell>
          <cell r="I796">
            <v>1.6666666666666666E-2</v>
          </cell>
          <cell r="M796">
            <v>14162.71</v>
          </cell>
          <cell r="N796">
            <v>0</v>
          </cell>
          <cell r="O796">
            <v>0</v>
          </cell>
          <cell r="Q796">
            <v>14162.71</v>
          </cell>
          <cell r="R796">
            <v>0</v>
          </cell>
          <cell r="S796">
            <v>14162.71</v>
          </cell>
          <cell r="V796">
            <v>1011.6221428571429</v>
          </cell>
          <cell r="X796">
            <v>14162.71</v>
          </cell>
          <cell r="Y796">
            <v>1011.6221428571429</v>
          </cell>
          <cell r="Z796">
            <v>13151.087857142857</v>
          </cell>
        </row>
        <row r="797">
          <cell r="A797">
            <v>30000896</v>
          </cell>
          <cell r="B797" t="str">
            <v xml:space="preserve"> Перегородка системы R3 80*113 </v>
          </cell>
          <cell r="C797" t="str">
            <v>Other</v>
          </cell>
          <cell r="D797" t="str">
            <v>МП</v>
          </cell>
          <cell r="E797" t="str">
            <v>30,12,05</v>
          </cell>
          <cell r="F797">
            <v>38718</v>
          </cell>
          <cell r="H797">
            <v>84</v>
          </cell>
          <cell r="I797">
            <v>1.6666666666666666E-2</v>
          </cell>
          <cell r="M797">
            <v>24220.36</v>
          </cell>
          <cell r="N797">
            <v>0</v>
          </cell>
          <cell r="O797">
            <v>0</v>
          </cell>
          <cell r="Q797">
            <v>24220.36</v>
          </cell>
          <cell r="R797">
            <v>0</v>
          </cell>
          <cell r="S797">
            <v>24220.36</v>
          </cell>
          <cell r="V797">
            <v>1730.0257142857145</v>
          </cell>
          <cell r="X797">
            <v>24220.36</v>
          </cell>
          <cell r="Y797">
            <v>1730.0257142857145</v>
          </cell>
          <cell r="Z797">
            <v>22490.334285714285</v>
          </cell>
        </row>
        <row r="798">
          <cell r="A798">
            <v>30000898</v>
          </cell>
          <cell r="B798" t="str">
            <v xml:space="preserve"> Перегородка системы R3 80*113 </v>
          </cell>
          <cell r="C798" t="str">
            <v>Other</v>
          </cell>
          <cell r="D798" t="str">
            <v>МП</v>
          </cell>
          <cell r="E798" t="str">
            <v>30,12,05</v>
          </cell>
          <cell r="F798">
            <v>38718</v>
          </cell>
          <cell r="H798">
            <v>84</v>
          </cell>
          <cell r="I798">
            <v>1.6666666666666666E-2</v>
          </cell>
          <cell r="M798">
            <v>24220.36</v>
          </cell>
          <cell r="N798">
            <v>0</v>
          </cell>
          <cell r="O798">
            <v>0</v>
          </cell>
          <cell r="Q798">
            <v>24220.36</v>
          </cell>
          <cell r="R798">
            <v>0</v>
          </cell>
          <cell r="S798">
            <v>24220.36</v>
          </cell>
          <cell r="V798">
            <v>1730.0257142857145</v>
          </cell>
          <cell r="X798">
            <v>24220.36</v>
          </cell>
          <cell r="Y798">
            <v>1730.0257142857145</v>
          </cell>
          <cell r="Z798">
            <v>22490.334285714285</v>
          </cell>
        </row>
        <row r="799">
          <cell r="A799">
            <v>30000899</v>
          </cell>
          <cell r="B799" t="str">
            <v xml:space="preserve"> Перегородка системы R3 80*113 </v>
          </cell>
          <cell r="C799" t="str">
            <v>Other</v>
          </cell>
          <cell r="D799" t="str">
            <v>МП</v>
          </cell>
          <cell r="E799" t="str">
            <v>30,12,05</v>
          </cell>
          <cell r="F799">
            <v>38718</v>
          </cell>
          <cell r="H799">
            <v>84</v>
          </cell>
          <cell r="I799">
            <v>1.6666666666666666E-2</v>
          </cell>
          <cell r="M799">
            <v>24220.36</v>
          </cell>
          <cell r="N799">
            <v>0</v>
          </cell>
          <cell r="O799">
            <v>0</v>
          </cell>
          <cell r="Q799">
            <v>24220.36</v>
          </cell>
          <cell r="R799">
            <v>0</v>
          </cell>
          <cell r="S799">
            <v>24220.36</v>
          </cell>
          <cell r="V799">
            <v>1730.0257142857145</v>
          </cell>
          <cell r="X799">
            <v>24220.36</v>
          </cell>
          <cell r="Y799">
            <v>1730.0257142857145</v>
          </cell>
          <cell r="Z799">
            <v>22490.334285714285</v>
          </cell>
        </row>
        <row r="800">
          <cell r="A800">
            <v>30000900</v>
          </cell>
          <cell r="B800" t="str">
            <v xml:space="preserve"> Перегородка системы R3 80*113 </v>
          </cell>
          <cell r="C800" t="str">
            <v>Other</v>
          </cell>
          <cell r="D800" t="str">
            <v>МП</v>
          </cell>
          <cell r="E800" t="str">
            <v>30,12,05</v>
          </cell>
          <cell r="F800">
            <v>38718</v>
          </cell>
          <cell r="H800">
            <v>84</v>
          </cell>
          <cell r="I800">
            <v>1.6666666666666666E-2</v>
          </cell>
          <cell r="M800">
            <v>24220.36</v>
          </cell>
          <cell r="N800">
            <v>0</v>
          </cell>
          <cell r="O800">
            <v>0</v>
          </cell>
          <cell r="Q800">
            <v>24220.36</v>
          </cell>
          <cell r="R800">
            <v>0</v>
          </cell>
          <cell r="S800">
            <v>24220.36</v>
          </cell>
          <cell r="V800">
            <v>1730.0257142857145</v>
          </cell>
          <cell r="X800">
            <v>24220.36</v>
          </cell>
          <cell r="Y800">
            <v>1730.0257142857145</v>
          </cell>
          <cell r="Z800">
            <v>22490.334285714285</v>
          </cell>
        </row>
        <row r="801">
          <cell r="A801">
            <v>30000901</v>
          </cell>
          <cell r="B801" t="str">
            <v xml:space="preserve"> Перегородка системы R3 80*113 </v>
          </cell>
          <cell r="C801" t="str">
            <v>Other</v>
          </cell>
          <cell r="D801" t="str">
            <v>МП</v>
          </cell>
          <cell r="E801" t="str">
            <v>30,12,05</v>
          </cell>
          <cell r="F801">
            <v>38718</v>
          </cell>
          <cell r="H801">
            <v>84</v>
          </cell>
          <cell r="I801">
            <v>1.6666666666666666E-2</v>
          </cell>
          <cell r="M801">
            <v>24220.36</v>
          </cell>
          <cell r="N801">
            <v>0</v>
          </cell>
          <cell r="O801">
            <v>0</v>
          </cell>
          <cell r="Q801">
            <v>24220.36</v>
          </cell>
          <cell r="R801">
            <v>0</v>
          </cell>
          <cell r="S801">
            <v>24220.36</v>
          </cell>
          <cell r="V801">
            <v>1730.0257142857145</v>
          </cell>
          <cell r="X801">
            <v>24220.36</v>
          </cell>
          <cell r="Y801">
            <v>1730.0257142857145</v>
          </cell>
          <cell r="Z801">
            <v>22490.334285714285</v>
          </cell>
        </row>
        <row r="802">
          <cell r="A802">
            <v>30000902</v>
          </cell>
          <cell r="B802" t="str">
            <v xml:space="preserve"> Перегородка системы R3 80*113 </v>
          </cell>
          <cell r="C802" t="str">
            <v>Other</v>
          </cell>
          <cell r="D802" t="str">
            <v>МП</v>
          </cell>
          <cell r="E802" t="str">
            <v>30,12,05</v>
          </cell>
          <cell r="F802">
            <v>38718</v>
          </cell>
          <cell r="H802">
            <v>84</v>
          </cell>
          <cell r="I802">
            <v>1.6666666666666666E-2</v>
          </cell>
          <cell r="M802">
            <v>24220.36</v>
          </cell>
          <cell r="N802">
            <v>0</v>
          </cell>
          <cell r="O802">
            <v>0</v>
          </cell>
          <cell r="Q802">
            <v>24220.36</v>
          </cell>
          <cell r="R802">
            <v>0</v>
          </cell>
          <cell r="S802">
            <v>24220.36</v>
          </cell>
          <cell r="V802">
            <v>1730.0257142857145</v>
          </cell>
          <cell r="X802">
            <v>24220.36</v>
          </cell>
          <cell r="Y802">
            <v>1730.0257142857145</v>
          </cell>
          <cell r="Z802">
            <v>22490.334285714285</v>
          </cell>
        </row>
        <row r="803">
          <cell r="A803">
            <v>30000903</v>
          </cell>
          <cell r="B803" t="str">
            <v xml:space="preserve"> Перегородка системы R3 80*113 </v>
          </cell>
          <cell r="C803" t="str">
            <v>Other</v>
          </cell>
          <cell r="D803" t="str">
            <v>МП</v>
          </cell>
          <cell r="E803" t="str">
            <v>30,12,05</v>
          </cell>
          <cell r="F803">
            <v>38718</v>
          </cell>
          <cell r="H803">
            <v>84</v>
          </cell>
          <cell r="I803">
            <v>1.6666666666666666E-2</v>
          </cell>
          <cell r="M803">
            <v>24220.36</v>
          </cell>
          <cell r="N803">
            <v>0</v>
          </cell>
          <cell r="O803">
            <v>0</v>
          </cell>
          <cell r="Q803">
            <v>24220.36</v>
          </cell>
          <cell r="R803">
            <v>0</v>
          </cell>
          <cell r="S803">
            <v>24220.36</v>
          </cell>
          <cell r="V803">
            <v>1730.0257142857145</v>
          </cell>
          <cell r="X803">
            <v>24220.36</v>
          </cell>
          <cell r="Y803">
            <v>1730.0257142857145</v>
          </cell>
          <cell r="Z803">
            <v>22490.334285714285</v>
          </cell>
        </row>
        <row r="804">
          <cell r="A804">
            <v>30000904</v>
          </cell>
          <cell r="B804" t="str">
            <v xml:space="preserve"> Перегородка системы R3 80*113 </v>
          </cell>
          <cell r="C804" t="str">
            <v>Other</v>
          </cell>
          <cell r="D804" t="str">
            <v>МП</v>
          </cell>
          <cell r="E804" t="str">
            <v>30,12,05</v>
          </cell>
          <cell r="F804">
            <v>38718</v>
          </cell>
          <cell r="H804">
            <v>84</v>
          </cell>
          <cell r="I804">
            <v>1.6666666666666666E-2</v>
          </cell>
          <cell r="M804">
            <v>24220.36</v>
          </cell>
          <cell r="N804">
            <v>0</v>
          </cell>
          <cell r="O804">
            <v>0</v>
          </cell>
          <cell r="Q804">
            <v>24220.36</v>
          </cell>
          <cell r="R804">
            <v>0</v>
          </cell>
          <cell r="S804">
            <v>24220.36</v>
          </cell>
          <cell r="V804">
            <v>1730.0257142857145</v>
          </cell>
          <cell r="X804">
            <v>24220.36</v>
          </cell>
          <cell r="Y804">
            <v>1730.0257142857145</v>
          </cell>
          <cell r="Z804">
            <v>22490.334285714285</v>
          </cell>
        </row>
        <row r="805">
          <cell r="A805">
            <v>30000905</v>
          </cell>
          <cell r="B805" t="str">
            <v xml:space="preserve"> Перегородка системы R3 80*113 </v>
          </cell>
          <cell r="C805" t="str">
            <v>Other</v>
          </cell>
          <cell r="D805" t="str">
            <v>МП</v>
          </cell>
          <cell r="E805" t="str">
            <v>30,12,05</v>
          </cell>
          <cell r="F805">
            <v>38718</v>
          </cell>
          <cell r="H805">
            <v>84</v>
          </cell>
          <cell r="I805">
            <v>1.6666666666666666E-2</v>
          </cell>
          <cell r="M805">
            <v>24220.36</v>
          </cell>
          <cell r="N805">
            <v>0</v>
          </cell>
          <cell r="O805">
            <v>0</v>
          </cell>
          <cell r="Q805">
            <v>24220.36</v>
          </cell>
          <cell r="R805">
            <v>0</v>
          </cell>
          <cell r="S805">
            <v>24220.36</v>
          </cell>
          <cell r="V805">
            <v>1730.0257142857145</v>
          </cell>
          <cell r="X805">
            <v>24220.36</v>
          </cell>
          <cell r="Y805">
            <v>1730.0257142857145</v>
          </cell>
          <cell r="Z805">
            <v>22490.334285714285</v>
          </cell>
        </row>
        <row r="806">
          <cell r="A806">
            <v>30000906</v>
          </cell>
          <cell r="B806" t="str">
            <v xml:space="preserve"> Перегородка системы R3 80*113 </v>
          </cell>
          <cell r="C806" t="str">
            <v>Other</v>
          </cell>
          <cell r="D806" t="str">
            <v>МП</v>
          </cell>
          <cell r="E806" t="str">
            <v>30,12,05</v>
          </cell>
          <cell r="F806">
            <v>38718</v>
          </cell>
          <cell r="H806">
            <v>84</v>
          </cell>
          <cell r="I806">
            <v>1.6666666666666666E-2</v>
          </cell>
          <cell r="M806">
            <v>24220.36</v>
          </cell>
          <cell r="N806">
            <v>0</v>
          </cell>
          <cell r="O806">
            <v>0</v>
          </cell>
          <cell r="Q806">
            <v>24220.36</v>
          </cell>
          <cell r="R806">
            <v>0</v>
          </cell>
          <cell r="S806">
            <v>24220.36</v>
          </cell>
          <cell r="V806">
            <v>1730.0257142857145</v>
          </cell>
          <cell r="X806">
            <v>24220.36</v>
          </cell>
          <cell r="Y806">
            <v>1730.0257142857145</v>
          </cell>
          <cell r="Z806">
            <v>22490.334285714285</v>
          </cell>
        </row>
        <row r="807">
          <cell r="A807">
            <v>30000907</v>
          </cell>
          <cell r="B807" t="str">
            <v xml:space="preserve"> Перегородка системы R3 80*113 </v>
          </cell>
          <cell r="C807" t="str">
            <v>Other</v>
          </cell>
          <cell r="D807" t="str">
            <v>МП</v>
          </cell>
          <cell r="E807" t="str">
            <v>30,12,05</v>
          </cell>
          <cell r="F807">
            <v>38718</v>
          </cell>
          <cell r="H807">
            <v>84</v>
          </cell>
          <cell r="I807">
            <v>1.6666666666666666E-2</v>
          </cell>
          <cell r="M807">
            <v>24220.36</v>
          </cell>
          <cell r="N807">
            <v>0</v>
          </cell>
          <cell r="O807">
            <v>0</v>
          </cell>
          <cell r="Q807">
            <v>24220.36</v>
          </cell>
          <cell r="R807">
            <v>0</v>
          </cell>
          <cell r="S807">
            <v>24220.36</v>
          </cell>
          <cell r="V807">
            <v>1730.0257142857145</v>
          </cell>
          <cell r="X807">
            <v>24220.36</v>
          </cell>
          <cell r="Y807">
            <v>1730.0257142857145</v>
          </cell>
          <cell r="Z807">
            <v>22490.334285714285</v>
          </cell>
        </row>
        <row r="808">
          <cell r="A808">
            <v>30000908</v>
          </cell>
          <cell r="B808" t="str">
            <v xml:space="preserve"> Перегородка системы R3 80*113 </v>
          </cell>
          <cell r="C808" t="str">
            <v>Other</v>
          </cell>
          <cell r="D808" t="str">
            <v>МП</v>
          </cell>
          <cell r="E808" t="str">
            <v>30,12,05</v>
          </cell>
          <cell r="F808">
            <v>38718</v>
          </cell>
          <cell r="H808">
            <v>84</v>
          </cell>
          <cell r="I808">
            <v>1.6666666666666666E-2</v>
          </cell>
          <cell r="M808">
            <v>24220.36</v>
          </cell>
          <cell r="N808">
            <v>0</v>
          </cell>
          <cell r="O808">
            <v>0</v>
          </cell>
          <cell r="Q808">
            <v>24220.36</v>
          </cell>
          <cell r="R808">
            <v>0</v>
          </cell>
          <cell r="S808">
            <v>24220.36</v>
          </cell>
          <cell r="V808">
            <v>1730.0257142857145</v>
          </cell>
          <cell r="X808">
            <v>24220.36</v>
          </cell>
          <cell r="Y808">
            <v>1730.0257142857145</v>
          </cell>
          <cell r="Z808">
            <v>22490.334285714285</v>
          </cell>
        </row>
        <row r="809">
          <cell r="A809">
            <v>30000909</v>
          </cell>
          <cell r="B809" t="str">
            <v xml:space="preserve"> Перегородка системы R3 80*113 </v>
          </cell>
          <cell r="C809" t="str">
            <v>Other</v>
          </cell>
          <cell r="D809" t="str">
            <v>МП</v>
          </cell>
          <cell r="E809" t="str">
            <v>30,12,05</v>
          </cell>
          <cell r="F809">
            <v>38718</v>
          </cell>
          <cell r="H809">
            <v>84</v>
          </cell>
          <cell r="I809">
            <v>1.6666666666666666E-2</v>
          </cell>
          <cell r="M809">
            <v>24220.36</v>
          </cell>
          <cell r="N809">
            <v>0</v>
          </cell>
          <cell r="O809">
            <v>0</v>
          </cell>
          <cell r="Q809">
            <v>24220.36</v>
          </cell>
          <cell r="R809">
            <v>0</v>
          </cell>
          <cell r="S809">
            <v>24220.36</v>
          </cell>
          <cell r="V809">
            <v>1730.0257142857145</v>
          </cell>
          <cell r="X809">
            <v>24220.36</v>
          </cell>
          <cell r="Y809">
            <v>1730.0257142857145</v>
          </cell>
          <cell r="Z809">
            <v>22490.334285714285</v>
          </cell>
        </row>
        <row r="810">
          <cell r="A810">
            <v>30000910</v>
          </cell>
          <cell r="B810" t="str">
            <v xml:space="preserve"> Перегородка системы R3 80*113 </v>
          </cell>
          <cell r="C810" t="str">
            <v>Other</v>
          </cell>
          <cell r="D810" t="str">
            <v>МП</v>
          </cell>
          <cell r="E810" t="str">
            <v>30,12,05</v>
          </cell>
          <cell r="F810">
            <v>38718</v>
          </cell>
          <cell r="H810">
            <v>84</v>
          </cell>
          <cell r="I810">
            <v>1.6666666666666666E-2</v>
          </cell>
          <cell r="M810">
            <v>24220.36</v>
          </cell>
          <cell r="N810">
            <v>0</v>
          </cell>
          <cell r="O810">
            <v>0</v>
          </cell>
          <cell r="Q810">
            <v>24220.36</v>
          </cell>
          <cell r="R810">
            <v>0</v>
          </cell>
          <cell r="S810">
            <v>24220.36</v>
          </cell>
          <cell r="V810">
            <v>1730.0257142857145</v>
          </cell>
          <cell r="X810">
            <v>24220.36</v>
          </cell>
          <cell r="Y810">
            <v>1730.0257142857145</v>
          </cell>
          <cell r="Z810">
            <v>22490.334285714285</v>
          </cell>
        </row>
        <row r="811">
          <cell r="A811">
            <v>30000911</v>
          </cell>
          <cell r="B811" t="str">
            <v xml:space="preserve"> Перегородка системы R3 80*113 </v>
          </cell>
          <cell r="C811" t="str">
            <v>Other</v>
          </cell>
          <cell r="D811" t="str">
            <v>МП</v>
          </cell>
          <cell r="E811" t="str">
            <v>30,12,05</v>
          </cell>
          <cell r="F811">
            <v>38718</v>
          </cell>
          <cell r="H811">
            <v>84</v>
          </cell>
          <cell r="I811">
            <v>1.6666666666666666E-2</v>
          </cell>
          <cell r="M811">
            <v>24220.36</v>
          </cell>
          <cell r="N811">
            <v>0</v>
          </cell>
          <cell r="O811">
            <v>0</v>
          </cell>
          <cell r="Q811">
            <v>24220.36</v>
          </cell>
          <cell r="R811">
            <v>0</v>
          </cell>
          <cell r="S811">
            <v>24220.36</v>
          </cell>
          <cell r="V811">
            <v>1730.0257142857145</v>
          </cell>
          <cell r="X811">
            <v>24220.36</v>
          </cell>
          <cell r="Y811">
            <v>1730.0257142857145</v>
          </cell>
          <cell r="Z811">
            <v>22490.334285714285</v>
          </cell>
        </row>
        <row r="812">
          <cell r="A812">
            <v>30000912</v>
          </cell>
          <cell r="B812" t="str">
            <v xml:space="preserve"> Перегородка системы R3 80*113 </v>
          </cell>
          <cell r="C812" t="str">
            <v>Other</v>
          </cell>
          <cell r="D812" t="str">
            <v>МП</v>
          </cell>
          <cell r="E812" t="str">
            <v>30,12,05</v>
          </cell>
          <cell r="F812">
            <v>38718</v>
          </cell>
          <cell r="H812">
            <v>84</v>
          </cell>
          <cell r="I812">
            <v>1.6666666666666666E-2</v>
          </cell>
          <cell r="M812">
            <v>24220.36</v>
          </cell>
          <cell r="N812">
            <v>0</v>
          </cell>
          <cell r="O812">
            <v>0</v>
          </cell>
          <cell r="Q812">
            <v>24220.36</v>
          </cell>
          <cell r="R812">
            <v>0</v>
          </cell>
          <cell r="S812">
            <v>24220.36</v>
          </cell>
          <cell r="V812">
            <v>1730.0257142857145</v>
          </cell>
          <cell r="X812">
            <v>24220.36</v>
          </cell>
          <cell r="Y812">
            <v>1730.0257142857145</v>
          </cell>
          <cell r="Z812">
            <v>22490.334285714285</v>
          </cell>
        </row>
        <row r="813">
          <cell r="A813">
            <v>30000913</v>
          </cell>
          <cell r="B813" t="str">
            <v xml:space="preserve"> Перегородка системы R3 80*113 </v>
          </cell>
          <cell r="C813" t="str">
            <v>Other</v>
          </cell>
          <cell r="D813" t="str">
            <v>МП</v>
          </cell>
          <cell r="E813" t="str">
            <v>30,12,05</v>
          </cell>
          <cell r="F813">
            <v>38718</v>
          </cell>
          <cell r="H813">
            <v>84</v>
          </cell>
          <cell r="I813">
            <v>1.6666666666666666E-2</v>
          </cell>
          <cell r="M813">
            <v>24220.36</v>
          </cell>
          <cell r="N813">
            <v>0</v>
          </cell>
          <cell r="O813">
            <v>0</v>
          </cell>
          <cell r="Q813">
            <v>24220.36</v>
          </cell>
          <cell r="R813">
            <v>0</v>
          </cell>
          <cell r="S813">
            <v>24220.36</v>
          </cell>
          <cell r="V813">
            <v>1730.0257142857145</v>
          </cell>
          <cell r="X813">
            <v>24220.36</v>
          </cell>
          <cell r="Y813">
            <v>1730.0257142857145</v>
          </cell>
          <cell r="Z813">
            <v>22490.334285714285</v>
          </cell>
        </row>
        <row r="814">
          <cell r="A814">
            <v>30000914</v>
          </cell>
          <cell r="B814" t="str">
            <v xml:space="preserve"> Перегородка системы R3 80*113 </v>
          </cell>
          <cell r="C814" t="str">
            <v>Other</v>
          </cell>
          <cell r="D814" t="str">
            <v>МП</v>
          </cell>
          <cell r="E814" t="str">
            <v>30,12,05</v>
          </cell>
          <cell r="F814">
            <v>38718</v>
          </cell>
          <cell r="H814">
            <v>84</v>
          </cell>
          <cell r="I814">
            <v>1.6666666666666666E-2</v>
          </cell>
          <cell r="M814">
            <v>24220.35</v>
          </cell>
          <cell r="N814">
            <v>0</v>
          </cell>
          <cell r="O814">
            <v>0</v>
          </cell>
          <cell r="Q814">
            <v>24220.35</v>
          </cell>
          <cell r="R814">
            <v>0</v>
          </cell>
          <cell r="S814">
            <v>24220.35</v>
          </cell>
          <cell r="V814">
            <v>1730.0249999999999</v>
          </cell>
          <cell r="X814">
            <v>24220.35</v>
          </cell>
          <cell r="Y814">
            <v>1730.0249999999999</v>
          </cell>
          <cell r="Z814">
            <v>22490.324999999997</v>
          </cell>
        </row>
        <row r="815">
          <cell r="A815">
            <v>30000915</v>
          </cell>
          <cell r="B815" t="str">
            <v xml:space="preserve"> Перегородка системы R3 80*113 </v>
          </cell>
          <cell r="C815" t="str">
            <v>Other</v>
          </cell>
          <cell r="D815" t="str">
            <v>МП</v>
          </cell>
          <cell r="E815" t="str">
            <v>30,12,05</v>
          </cell>
          <cell r="F815">
            <v>38718</v>
          </cell>
          <cell r="H815">
            <v>84</v>
          </cell>
          <cell r="I815">
            <v>1.6666666666666666E-2</v>
          </cell>
          <cell r="M815">
            <v>24220.35</v>
          </cell>
          <cell r="N815">
            <v>0</v>
          </cell>
          <cell r="O815">
            <v>0</v>
          </cell>
          <cell r="Q815">
            <v>24220.35</v>
          </cell>
          <cell r="R815">
            <v>0</v>
          </cell>
          <cell r="S815">
            <v>24220.35</v>
          </cell>
          <cell r="V815">
            <v>1730.0249999999999</v>
          </cell>
          <cell r="X815">
            <v>24220.35</v>
          </cell>
          <cell r="Y815">
            <v>1730.0249999999999</v>
          </cell>
          <cell r="Z815">
            <v>22490.324999999997</v>
          </cell>
        </row>
        <row r="816">
          <cell r="A816">
            <v>30000916</v>
          </cell>
          <cell r="B816" t="str">
            <v xml:space="preserve"> Перегородка системы R3 80*113 </v>
          </cell>
          <cell r="C816" t="str">
            <v>Other</v>
          </cell>
          <cell r="D816" t="str">
            <v>МП</v>
          </cell>
          <cell r="E816" t="str">
            <v>30,12,05</v>
          </cell>
          <cell r="F816">
            <v>38718</v>
          </cell>
          <cell r="H816">
            <v>84</v>
          </cell>
          <cell r="I816">
            <v>1.6666666666666666E-2</v>
          </cell>
          <cell r="M816">
            <v>48440.72</v>
          </cell>
          <cell r="N816">
            <v>0</v>
          </cell>
          <cell r="O816">
            <v>0</v>
          </cell>
          <cell r="Q816">
            <v>48440.72</v>
          </cell>
          <cell r="R816">
            <v>0</v>
          </cell>
          <cell r="S816">
            <v>48440.72</v>
          </cell>
          <cell r="V816">
            <v>3460.0514285714289</v>
          </cell>
          <cell r="X816">
            <v>48440.72</v>
          </cell>
          <cell r="Y816">
            <v>3460.0514285714289</v>
          </cell>
          <cell r="Z816">
            <v>44980.66857142857</v>
          </cell>
        </row>
        <row r="817">
          <cell r="A817">
            <v>30000917</v>
          </cell>
          <cell r="B817" t="str">
            <v xml:space="preserve"> Перегородка системы R3 80*113 </v>
          </cell>
          <cell r="C817" t="str">
            <v>Other</v>
          </cell>
          <cell r="D817" t="str">
            <v>МП</v>
          </cell>
          <cell r="E817" t="str">
            <v>30,12,05</v>
          </cell>
          <cell r="F817">
            <v>38718</v>
          </cell>
          <cell r="H817">
            <v>84</v>
          </cell>
          <cell r="I817">
            <v>1.6666666666666666E-2</v>
          </cell>
          <cell r="M817">
            <v>24220.36</v>
          </cell>
          <cell r="N817">
            <v>0</v>
          </cell>
          <cell r="O817">
            <v>0</v>
          </cell>
          <cell r="Q817">
            <v>24220.36</v>
          </cell>
          <cell r="R817">
            <v>0</v>
          </cell>
          <cell r="S817">
            <v>24220.36</v>
          </cell>
          <cell r="V817">
            <v>1730.0257142857145</v>
          </cell>
          <cell r="X817">
            <v>24220.36</v>
          </cell>
          <cell r="Y817">
            <v>1730.0257142857145</v>
          </cell>
          <cell r="Z817">
            <v>22490.334285714285</v>
          </cell>
        </row>
        <row r="818">
          <cell r="A818">
            <v>30000918</v>
          </cell>
          <cell r="B818" t="str">
            <v xml:space="preserve"> Перегородка системы R3 80*113 </v>
          </cell>
          <cell r="C818" t="str">
            <v>Other</v>
          </cell>
          <cell r="D818" t="str">
            <v>МП</v>
          </cell>
          <cell r="E818" t="str">
            <v>30,12,05</v>
          </cell>
          <cell r="F818">
            <v>38718</v>
          </cell>
          <cell r="H818">
            <v>84</v>
          </cell>
          <cell r="I818">
            <v>1.6666666666666666E-2</v>
          </cell>
          <cell r="M818">
            <v>24220.35</v>
          </cell>
          <cell r="N818">
            <v>0</v>
          </cell>
          <cell r="O818">
            <v>0</v>
          </cell>
          <cell r="Q818">
            <v>24220.35</v>
          </cell>
          <cell r="R818">
            <v>0</v>
          </cell>
          <cell r="S818">
            <v>24220.35</v>
          </cell>
          <cell r="V818">
            <v>1730.0249999999999</v>
          </cell>
          <cell r="X818">
            <v>24220.35</v>
          </cell>
          <cell r="Y818">
            <v>1730.0249999999999</v>
          </cell>
          <cell r="Z818">
            <v>22490.324999999997</v>
          </cell>
        </row>
        <row r="819">
          <cell r="A819">
            <v>30000919</v>
          </cell>
          <cell r="B819" t="str">
            <v xml:space="preserve"> Перегородка системы R3 80*113 </v>
          </cell>
          <cell r="C819" t="str">
            <v>Other</v>
          </cell>
          <cell r="D819" t="str">
            <v>МП</v>
          </cell>
          <cell r="E819" t="str">
            <v>30,12,05</v>
          </cell>
          <cell r="F819">
            <v>38718</v>
          </cell>
          <cell r="H819">
            <v>84</v>
          </cell>
          <cell r="I819">
            <v>1.6666666666666666E-2</v>
          </cell>
          <cell r="M819">
            <v>24220.35</v>
          </cell>
          <cell r="N819">
            <v>0</v>
          </cell>
          <cell r="O819">
            <v>0</v>
          </cell>
          <cell r="Q819">
            <v>24220.35</v>
          </cell>
          <cell r="R819">
            <v>0</v>
          </cell>
          <cell r="S819">
            <v>24220.35</v>
          </cell>
          <cell r="V819">
            <v>1730.0249999999999</v>
          </cell>
          <cell r="X819">
            <v>24220.35</v>
          </cell>
          <cell r="Y819">
            <v>1730.0249999999999</v>
          </cell>
          <cell r="Z819">
            <v>22490.324999999997</v>
          </cell>
        </row>
        <row r="820">
          <cell r="A820">
            <v>30000921</v>
          </cell>
          <cell r="B820" t="str">
            <v xml:space="preserve"> Подставка для системного блока </v>
          </cell>
          <cell r="C820" t="str">
            <v>Other</v>
          </cell>
          <cell r="D820" t="str">
            <v>МП</v>
          </cell>
          <cell r="E820" t="str">
            <v>30,12,05</v>
          </cell>
          <cell r="H820">
            <v>84</v>
          </cell>
          <cell r="I820">
            <v>1.6666666666666666E-2</v>
          </cell>
          <cell r="M820">
            <v>4498.26</v>
          </cell>
          <cell r="N820">
            <v>4498.26</v>
          </cell>
          <cell r="O820">
            <v>4498.26</v>
          </cell>
          <cell r="P820">
            <v>4498.26</v>
          </cell>
          <cell r="Q820">
            <v>0</v>
          </cell>
          <cell r="R820">
            <v>0</v>
          </cell>
          <cell r="S820">
            <v>0</v>
          </cell>
          <cell r="X820">
            <v>0</v>
          </cell>
          <cell r="Y820">
            <v>0</v>
          </cell>
          <cell r="Z820">
            <v>0</v>
          </cell>
        </row>
        <row r="821">
          <cell r="A821">
            <v>30000934</v>
          </cell>
          <cell r="B821" t="str">
            <v xml:space="preserve"> Подставка для системного блока </v>
          </cell>
          <cell r="C821" t="str">
            <v>Other</v>
          </cell>
          <cell r="D821" t="str">
            <v>МП</v>
          </cell>
          <cell r="E821" t="str">
            <v>30,12,05</v>
          </cell>
          <cell r="H821">
            <v>84</v>
          </cell>
          <cell r="I821">
            <v>1.6666666666666666E-2</v>
          </cell>
          <cell r="M821">
            <v>4504.2299999999996</v>
          </cell>
          <cell r="N821">
            <v>4504.2299999999996</v>
          </cell>
          <cell r="O821">
            <v>4504.2299999999996</v>
          </cell>
          <cell r="P821">
            <v>4504.2299999999996</v>
          </cell>
          <cell r="Q821">
            <v>0</v>
          </cell>
          <cell r="R821">
            <v>0</v>
          </cell>
          <cell r="S821">
            <v>0</v>
          </cell>
          <cell r="X821">
            <v>0</v>
          </cell>
          <cell r="Y821">
            <v>0</v>
          </cell>
          <cell r="Z821">
            <v>0</v>
          </cell>
        </row>
        <row r="822">
          <cell r="A822">
            <v>30000920</v>
          </cell>
          <cell r="B822" t="str">
            <v xml:space="preserve"> Рабочее место руководителя системы А4 </v>
          </cell>
          <cell r="C822" t="str">
            <v>Other</v>
          </cell>
          <cell r="D822" t="str">
            <v>МП</v>
          </cell>
          <cell r="E822" t="str">
            <v>30,12,05</v>
          </cell>
          <cell r="F822">
            <v>38718</v>
          </cell>
          <cell r="H822">
            <v>84</v>
          </cell>
          <cell r="I822">
            <v>1.6666666666666666E-2</v>
          </cell>
          <cell r="M822">
            <v>98963.56</v>
          </cell>
          <cell r="N822">
            <v>0</v>
          </cell>
          <cell r="O822">
            <v>0</v>
          </cell>
          <cell r="Q822">
            <v>98963.56</v>
          </cell>
          <cell r="R822">
            <v>0</v>
          </cell>
          <cell r="S822">
            <v>98963.56</v>
          </cell>
          <cell r="V822">
            <v>7068.8257142857137</v>
          </cell>
          <cell r="X822">
            <v>98963.56</v>
          </cell>
          <cell r="Y822">
            <v>7068.8257142857137</v>
          </cell>
          <cell r="Z822">
            <v>91894.734285714279</v>
          </cell>
        </row>
        <row r="823">
          <cell r="A823">
            <v>30000933</v>
          </cell>
          <cell r="B823" t="str">
            <v xml:space="preserve"> Рабочее место руководителя системы А4 </v>
          </cell>
          <cell r="C823" t="str">
            <v>Other</v>
          </cell>
          <cell r="D823" t="str">
            <v>МП</v>
          </cell>
          <cell r="E823" t="str">
            <v>30,12,05</v>
          </cell>
          <cell r="F823">
            <v>38718</v>
          </cell>
          <cell r="H823">
            <v>84</v>
          </cell>
          <cell r="I823">
            <v>1.6666666666666666E-2</v>
          </cell>
          <cell r="M823">
            <v>99149.16</v>
          </cell>
          <cell r="N823">
            <v>0</v>
          </cell>
          <cell r="O823">
            <v>0</v>
          </cell>
          <cell r="Q823">
            <v>99149.16</v>
          </cell>
          <cell r="R823">
            <v>0</v>
          </cell>
          <cell r="S823">
            <v>99149.16</v>
          </cell>
          <cell r="V823">
            <v>7082.0828571428574</v>
          </cell>
          <cell r="X823">
            <v>99149.16</v>
          </cell>
          <cell r="Y823">
            <v>7082.0828571428574</v>
          </cell>
          <cell r="Z823">
            <v>92067.077142857146</v>
          </cell>
        </row>
        <row r="824">
          <cell r="A824">
            <v>30000828</v>
          </cell>
          <cell r="B824" t="str">
            <v xml:space="preserve"> Стол Мил.ор.свет. СИСТЕМА ТМ-12/1Р </v>
          </cell>
          <cell r="C824" t="str">
            <v>Other</v>
          </cell>
          <cell r="D824" t="str">
            <v>МП</v>
          </cell>
          <cell r="E824" t="str">
            <v>30,12,05</v>
          </cell>
          <cell r="H824">
            <v>84</v>
          </cell>
          <cell r="I824">
            <v>1.6666666666666666E-2</v>
          </cell>
          <cell r="M824">
            <v>1740</v>
          </cell>
          <cell r="N824">
            <v>1740</v>
          </cell>
          <cell r="O824">
            <v>1740</v>
          </cell>
          <cell r="P824">
            <v>1740</v>
          </cell>
          <cell r="Q824">
            <v>0</v>
          </cell>
          <cell r="R824">
            <v>0</v>
          </cell>
          <cell r="S824">
            <v>0</v>
          </cell>
          <cell r="X824">
            <v>0</v>
          </cell>
          <cell r="Y824">
            <v>0</v>
          </cell>
          <cell r="Z824">
            <v>0</v>
          </cell>
        </row>
        <row r="825">
          <cell r="A825">
            <v>30000867</v>
          </cell>
          <cell r="B825" t="str">
            <v xml:space="preserve"> Стол Мил.ор.свет.Шагр СИСТЕМА ТС-9Р</v>
          </cell>
          <cell r="C825" t="str">
            <v>Other</v>
          </cell>
          <cell r="D825" t="str">
            <v>МП</v>
          </cell>
          <cell r="E825" t="str">
            <v>30,12,05</v>
          </cell>
          <cell r="H825">
            <v>84</v>
          </cell>
          <cell r="I825">
            <v>1.6666666666666666E-2</v>
          </cell>
          <cell r="M825">
            <v>1419.5</v>
          </cell>
          <cell r="N825">
            <v>1419.5</v>
          </cell>
          <cell r="O825">
            <v>1419.5</v>
          </cell>
          <cell r="P825">
            <v>1419.5</v>
          </cell>
          <cell r="Q825">
            <v>0</v>
          </cell>
          <cell r="R825">
            <v>0</v>
          </cell>
          <cell r="S825">
            <v>0</v>
          </cell>
          <cell r="X825">
            <v>0</v>
          </cell>
          <cell r="Y825">
            <v>0</v>
          </cell>
          <cell r="Z825">
            <v>0</v>
          </cell>
        </row>
        <row r="826">
          <cell r="A826">
            <v>30000868</v>
          </cell>
          <cell r="B826" t="str">
            <v xml:space="preserve"> Стол Мил.ор.свет.Шагр СИСТЕМА ТС-9Р </v>
          </cell>
          <cell r="C826" t="str">
            <v>Other</v>
          </cell>
          <cell r="D826" t="str">
            <v>МП</v>
          </cell>
          <cell r="E826" t="str">
            <v>30,12,05</v>
          </cell>
          <cell r="H826">
            <v>84</v>
          </cell>
          <cell r="I826">
            <v>1.6666666666666666E-2</v>
          </cell>
          <cell r="M826">
            <v>1419.5</v>
          </cell>
          <cell r="N826">
            <v>1419.5</v>
          </cell>
          <cell r="O826">
            <v>1419.5</v>
          </cell>
          <cell r="P826">
            <v>1419.5</v>
          </cell>
          <cell r="Q826">
            <v>0</v>
          </cell>
          <cell r="R826">
            <v>0</v>
          </cell>
          <cell r="S826">
            <v>0</v>
          </cell>
          <cell r="X826">
            <v>0</v>
          </cell>
          <cell r="Y826">
            <v>0</v>
          </cell>
          <cell r="Z826">
            <v>0</v>
          </cell>
        </row>
        <row r="827">
          <cell r="A827">
            <v>30000869</v>
          </cell>
          <cell r="B827" t="str">
            <v xml:space="preserve"> Стол Мил.ор.свет.Шагр СИСТЕМА ТС-9Р </v>
          </cell>
          <cell r="C827" t="str">
            <v>Other</v>
          </cell>
          <cell r="D827" t="str">
            <v>МП</v>
          </cell>
          <cell r="E827" t="str">
            <v>30,12,05</v>
          </cell>
          <cell r="H827">
            <v>84</v>
          </cell>
          <cell r="I827">
            <v>1.6666666666666666E-2</v>
          </cell>
          <cell r="M827">
            <v>1419.5</v>
          </cell>
          <cell r="N827">
            <v>1419.5</v>
          </cell>
          <cell r="O827">
            <v>1419.5</v>
          </cell>
          <cell r="P827">
            <v>1419.5</v>
          </cell>
          <cell r="Q827">
            <v>0</v>
          </cell>
          <cell r="R827">
            <v>0</v>
          </cell>
          <cell r="S827">
            <v>0</v>
          </cell>
          <cell r="X827">
            <v>0</v>
          </cell>
          <cell r="Y827">
            <v>0</v>
          </cell>
          <cell r="Z827">
            <v>0</v>
          </cell>
        </row>
        <row r="828">
          <cell r="A828">
            <v>30000870</v>
          </cell>
          <cell r="B828" t="str">
            <v xml:space="preserve"> Стол Мил.ор.свет.Шагр СИСТЕМА ТС-9Р </v>
          </cell>
          <cell r="C828" t="str">
            <v>Other</v>
          </cell>
          <cell r="D828" t="str">
            <v>МП</v>
          </cell>
          <cell r="E828" t="str">
            <v>30,12,05</v>
          </cell>
          <cell r="H828">
            <v>84</v>
          </cell>
          <cell r="I828">
            <v>1.6666666666666666E-2</v>
          </cell>
          <cell r="M828">
            <v>1419.5</v>
          </cell>
          <cell r="N828">
            <v>1419.5</v>
          </cell>
          <cell r="O828">
            <v>1419.5</v>
          </cell>
          <cell r="P828">
            <v>1419.5</v>
          </cell>
          <cell r="Q828">
            <v>0</v>
          </cell>
          <cell r="R828">
            <v>0</v>
          </cell>
          <cell r="S828">
            <v>0</v>
          </cell>
          <cell r="X828">
            <v>0</v>
          </cell>
          <cell r="Y828">
            <v>0</v>
          </cell>
          <cell r="Z828">
            <v>0</v>
          </cell>
        </row>
        <row r="829">
          <cell r="A829">
            <v>30000871</v>
          </cell>
          <cell r="B829" t="str">
            <v xml:space="preserve"> Стол Мил.ор.свет.Шагр СИСТЕМА ТС-9Р </v>
          </cell>
          <cell r="C829" t="str">
            <v>Other</v>
          </cell>
          <cell r="D829" t="str">
            <v>МП</v>
          </cell>
          <cell r="E829" t="str">
            <v>30,12,05</v>
          </cell>
          <cell r="H829">
            <v>84</v>
          </cell>
          <cell r="I829">
            <v>1.6666666666666666E-2</v>
          </cell>
          <cell r="M829">
            <v>1419.5</v>
          </cell>
          <cell r="N829">
            <v>1419.5</v>
          </cell>
          <cell r="O829">
            <v>1419.5</v>
          </cell>
          <cell r="P829">
            <v>1419.5</v>
          </cell>
          <cell r="Q829">
            <v>0</v>
          </cell>
          <cell r="R829">
            <v>0</v>
          </cell>
          <cell r="S829">
            <v>0</v>
          </cell>
          <cell r="X829">
            <v>0</v>
          </cell>
          <cell r="Y829">
            <v>0</v>
          </cell>
          <cell r="Z829">
            <v>0</v>
          </cell>
        </row>
        <row r="830">
          <cell r="A830">
            <v>30000872</v>
          </cell>
          <cell r="B830" t="str">
            <v xml:space="preserve"> Стол Мил.ор.свет.Шагр СИСТЕМА ТС-9Р </v>
          </cell>
          <cell r="C830" t="str">
            <v>Other</v>
          </cell>
          <cell r="D830" t="str">
            <v>МП</v>
          </cell>
          <cell r="E830" t="str">
            <v>30,12,05</v>
          </cell>
          <cell r="H830">
            <v>84</v>
          </cell>
          <cell r="I830">
            <v>1.6666666666666666E-2</v>
          </cell>
          <cell r="M830">
            <v>1419.5</v>
          </cell>
          <cell r="N830">
            <v>1419.5</v>
          </cell>
          <cell r="O830">
            <v>1419.5</v>
          </cell>
          <cell r="P830">
            <v>1419.5</v>
          </cell>
          <cell r="Q830">
            <v>0</v>
          </cell>
          <cell r="R830">
            <v>0</v>
          </cell>
          <cell r="S830">
            <v>0</v>
          </cell>
          <cell r="X830">
            <v>0</v>
          </cell>
          <cell r="Y830">
            <v>0</v>
          </cell>
          <cell r="Z830">
            <v>0</v>
          </cell>
        </row>
        <row r="831">
          <cell r="A831">
            <v>30000873</v>
          </cell>
          <cell r="B831" t="str">
            <v xml:space="preserve"> Стол Мил.ор.свет.Шагр СИСТЕМА ТС-9Р </v>
          </cell>
          <cell r="C831" t="str">
            <v>Other</v>
          </cell>
          <cell r="D831" t="str">
            <v>МП</v>
          </cell>
          <cell r="E831" t="str">
            <v>30,12,05</v>
          </cell>
          <cell r="H831">
            <v>84</v>
          </cell>
          <cell r="I831">
            <v>1.6666666666666666E-2</v>
          </cell>
          <cell r="M831">
            <v>1419.5</v>
          </cell>
          <cell r="N831">
            <v>1419.5</v>
          </cell>
          <cell r="O831">
            <v>1419.5</v>
          </cell>
          <cell r="P831">
            <v>1419.5</v>
          </cell>
          <cell r="Q831">
            <v>0</v>
          </cell>
          <cell r="R831">
            <v>0</v>
          </cell>
          <cell r="S831">
            <v>0</v>
          </cell>
          <cell r="X831">
            <v>0</v>
          </cell>
          <cell r="Y831">
            <v>0</v>
          </cell>
          <cell r="Z831">
            <v>0</v>
          </cell>
        </row>
        <row r="832">
          <cell r="A832">
            <v>30000874</v>
          </cell>
          <cell r="B832" t="str">
            <v xml:space="preserve"> Стол Мил.ор.свет.Шагр СИСТЕМА ТС-9Р </v>
          </cell>
          <cell r="C832" t="str">
            <v>Other</v>
          </cell>
          <cell r="D832" t="str">
            <v>МП</v>
          </cell>
          <cell r="E832" t="str">
            <v>30,12,05</v>
          </cell>
          <cell r="H832">
            <v>84</v>
          </cell>
          <cell r="I832">
            <v>1.6666666666666666E-2</v>
          </cell>
          <cell r="M832">
            <v>1419.5</v>
          </cell>
          <cell r="N832">
            <v>1419.5</v>
          </cell>
          <cell r="O832">
            <v>1419.5</v>
          </cell>
          <cell r="P832">
            <v>1419.5</v>
          </cell>
          <cell r="Q832">
            <v>0</v>
          </cell>
          <cell r="R832">
            <v>0</v>
          </cell>
          <cell r="S832">
            <v>0</v>
          </cell>
          <cell r="X832">
            <v>0</v>
          </cell>
          <cell r="Y832">
            <v>0</v>
          </cell>
          <cell r="Z832">
            <v>0</v>
          </cell>
        </row>
        <row r="833">
          <cell r="A833">
            <v>30000816</v>
          </cell>
          <cell r="B833" t="str">
            <v xml:space="preserve"> Стол СИСТЕМА ТС-12/1Р  мил.ор.свет.шагр. </v>
          </cell>
          <cell r="C833" t="str">
            <v>Other</v>
          </cell>
          <cell r="D833" t="str">
            <v>МП</v>
          </cell>
          <cell r="E833" t="str">
            <v>30,12,05</v>
          </cell>
          <cell r="H833">
            <v>84</v>
          </cell>
          <cell r="I833">
            <v>1.6666666666666666E-2</v>
          </cell>
          <cell r="M833">
            <v>5143</v>
          </cell>
          <cell r="N833">
            <v>5143</v>
          </cell>
          <cell r="O833">
            <v>5143</v>
          </cell>
          <cell r="P833">
            <v>5143</v>
          </cell>
          <cell r="Q833">
            <v>0</v>
          </cell>
          <cell r="R833">
            <v>0</v>
          </cell>
          <cell r="S833">
            <v>0</v>
          </cell>
          <cell r="X833">
            <v>0</v>
          </cell>
          <cell r="Y833">
            <v>0</v>
          </cell>
          <cell r="Z833">
            <v>0</v>
          </cell>
        </row>
        <row r="834">
          <cell r="A834">
            <v>30000849</v>
          </cell>
          <cell r="B834" t="str">
            <v xml:space="preserve"> Стол СИСТЕМА ТС-16/1р с ПДС-7Е подвес.держат. </v>
          </cell>
          <cell r="C834" t="str">
            <v>Other</v>
          </cell>
          <cell r="D834" t="str">
            <v>МП</v>
          </cell>
          <cell r="E834" t="str">
            <v>30,12,05</v>
          </cell>
          <cell r="H834">
            <v>84</v>
          </cell>
          <cell r="I834">
            <v>1.6666666666666666E-2</v>
          </cell>
          <cell r="M834">
            <v>4801</v>
          </cell>
          <cell r="N834">
            <v>4801</v>
          </cell>
          <cell r="O834">
            <v>4801</v>
          </cell>
          <cell r="P834">
            <v>4801</v>
          </cell>
          <cell r="Q834">
            <v>0</v>
          </cell>
          <cell r="R834">
            <v>0</v>
          </cell>
          <cell r="S834">
            <v>0</v>
          </cell>
          <cell r="X834">
            <v>0</v>
          </cell>
          <cell r="Y834">
            <v>0</v>
          </cell>
          <cell r="Z834">
            <v>0</v>
          </cell>
        </row>
        <row r="835">
          <cell r="A835">
            <v>30000850</v>
          </cell>
          <cell r="B835" t="str">
            <v xml:space="preserve"> Стол СИСТЕМА ТС-16/1р с ПДС-7Е подвес.держат. </v>
          </cell>
          <cell r="C835" t="str">
            <v>Other</v>
          </cell>
          <cell r="D835" t="str">
            <v>МП</v>
          </cell>
          <cell r="E835" t="str">
            <v>30,12,05</v>
          </cell>
          <cell r="H835">
            <v>84</v>
          </cell>
          <cell r="I835">
            <v>1.6666666666666666E-2</v>
          </cell>
          <cell r="M835">
            <v>4801</v>
          </cell>
          <cell r="N835">
            <v>4801</v>
          </cell>
          <cell r="O835">
            <v>4801</v>
          </cell>
          <cell r="P835">
            <v>4801</v>
          </cell>
          <cell r="Q835">
            <v>0</v>
          </cell>
          <cell r="R835">
            <v>0</v>
          </cell>
          <cell r="S835">
            <v>0</v>
          </cell>
          <cell r="X835">
            <v>0</v>
          </cell>
          <cell r="Y835">
            <v>0</v>
          </cell>
          <cell r="Z835">
            <v>0</v>
          </cell>
        </row>
        <row r="836">
          <cell r="A836">
            <v>30000851</v>
          </cell>
          <cell r="B836" t="str">
            <v xml:space="preserve"> Стол СИСТЕМА ТС-16/1р с ПДС-7Е подвес.держат. </v>
          </cell>
          <cell r="C836" t="str">
            <v>Other</v>
          </cell>
          <cell r="D836" t="str">
            <v>МП</v>
          </cell>
          <cell r="E836" t="str">
            <v>30,12,05</v>
          </cell>
          <cell r="H836">
            <v>84</v>
          </cell>
          <cell r="I836">
            <v>1.6666666666666666E-2</v>
          </cell>
          <cell r="M836">
            <v>4801</v>
          </cell>
          <cell r="N836">
            <v>4801</v>
          </cell>
          <cell r="O836">
            <v>4801</v>
          </cell>
          <cell r="P836">
            <v>4801</v>
          </cell>
          <cell r="Q836">
            <v>0</v>
          </cell>
          <cell r="R836">
            <v>0</v>
          </cell>
          <cell r="S836">
            <v>0</v>
          </cell>
          <cell r="X836">
            <v>0</v>
          </cell>
          <cell r="Y836">
            <v>0</v>
          </cell>
          <cell r="Z836">
            <v>0</v>
          </cell>
        </row>
        <row r="837">
          <cell r="A837">
            <v>30000852</v>
          </cell>
          <cell r="B837" t="str">
            <v xml:space="preserve"> Стол СИСТЕМА ТС-16/1р с ПДС-7Е подвес.держат. </v>
          </cell>
          <cell r="C837" t="str">
            <v>Other</v>
          </cell>
          <cell r="D837" t="str">
            <v>МП</v>
          </cell>
          <cell r="E837" t="str">
            <v>30,12,05</v>
          </cell>
          <cell r="H837">
            <v>84</v>
          </cell>
          <cell r="I837">
            <v>1.6666666666666666E-2</v>
          </cell>
          <cell r="M837">
            <v>4801</v>
          </cell>
          <cell r="N837">
            <v>4801</v>
          </cell>
          <cell r="O837">
            <v>4801</v>
          </cell>
          <cell r="P837">
            <v>4801</v>
          </cell>
          <cell r="Q837">
            <v>0</v>
          </cell>
          <cell r="R837">
            <v>0</v>
          </cell>
          <cell r="S837">
            <v>0</v>
          </cell>
          <cell r="X837">
            <v>0</v>
          </cell>
          <cell r="Y837">
            <v>0</v>
          </cell>
          <cell r="Z837">
            <v>0</v>
          </cell>
        </row>
        <row r="838">
          <cell r="A838">
            <v>30000853</v>
          </cell>
          <cell r="B838" t="str">
            <v xml:space="preserve"> Стол СИСТЕМА ТС-16/1р с ПДС-7Е подвес.держат.</v>
          </cell>
          <cell r="C838" t="str">
            <v>Other</v>
          </cell>
          <cell r="D838" t="str">
            <v>МП</v>
          </cell>
          <cell r="E838" t="str">
            <v>30,12,05</v>
          </cell>
          <cell r="H838">
            <v>84</v>
          </cell>
          <cell r="I838">
            <v>1.6666666666666666E-2</v>
          </cell>
          <cell r="M838">
            <v>4801</v>
          </cell>
          <cell r="N838">
            <v>4801</v>
          </cell>
          <cell r="O838">
            <v>4801</v>
          </cell>
          <cell r="P838">
            <v>4801</v>
          </cell>
          <cell r="Q838">
            <v>0</v>
          </cell>
          <cell r="R838">
            <v>0</v>
          </cell>
          <cell r="S838">
            <v>0</v>
          </cell>
          <cell r="X838">
            <v>0</v>
          </cell>
          <cell r="Y838">
            <v>0</v>
          </cell>
          <cell r="Z838">
            <v>0</v>
          </cell>
        </row>
        <row r="839">
          <cell r="A839">
            <v>30000854</v>
          </cell>
          <cell r="B839" t="str">
            <v xml:space="preserve"> Стол СИСТЕМА ТС-16/1р с ПДС-7Е подвес.держат. </v>
          </cell>
          <cell r="C839" t="str">
            <v>Other</v>
          </cell>
          <cell r="D839" t="str">
            <v>МП</v>
          </cell>
          <cell r="E839" t="str">
            <v>30,12,05</v>
          </cell>
          <cell r="H839">
            <v>84</v>
          </cell>
          <cell r="I839">
            <v>1.6666666666666666E-2</v>
          </cell>
          <cell r="M839">
            <v>4801</v>
          </cell>
          <cell r="N839">
            <v>4801</v>
          </cell>
          <cell r="O839">
            <v>4801</v>
          </cell>
          <cell r="P839">
            <v>4801</v>
          </cell>
          <cell r="Q839">
            <v>0</v>
          </cell>
          <cell r="R839">
            <v>0</v>
          </cell>
          <cell r="S839">
            <v>0</v>
          </cell>
          <cell r="X839">
            <v>0</v>
          </cell>
          <cell r="Y839">
            <v>0</v>
          </cell>
          <cell r="Z839">
            <v>0</v>
          </cell>
        </row>
        <row r="840">
          <cell r="A840">
            <v>30000855</v>
          </cell>
          <cell r="B840" t="str">
            <v xml:space="preserve"> Стол СИСТЕМА ТС-16/1р с ПДС-7Е подвес.держат. </v>
          </cell>
          <cell r="C840" t="str">
            <v>Other</v>
          </cell>
          <cell r="D840" t="str">
            <v>МП</v>
          </cell>
          <cell r="E840" t="str">
            <v>30,12,05</v>
          </cell>
          <cell r="H840">
            <v>84</v>
          </cell>
          <cell r="I840">
            <v>1.6666666666666666E-2</v>
          </cell>
          <cell r="M840">
            <v>4801</v>
          </cell>
          <cell r="N840">
            <v>4801</v>
          </cell>
          <cell r="O840">
            <v>4801</v>
          </cell>
          <cell r="P840">
            <v>4801</v>
          </cell>
          <cell r="Q840">
            <v>0</v>
          </cell>
          <cell r="R840">
            <v>0</v>
          </cell>
          <cell r="S840">
            <v>0</v>
          </cell>
          <cell r="X840">
            <v>0</v>
          </cell>
          <cell r="Y840">
            <v>0</v>
          </cell>
          <cell r="Z840">
            <v>0</v>
          </cell>
        </row>
        <row r="841">
          <cell r="A841">
            <v>30000856</v>
          </cell>
          <cell r="B841" t="str">
            <v xml:space="preserve"> Стол СИСТЕМА ТС-16/1р с ПДС-7Е подвес.держат. </v>
          </cell>
          <cell r="C841" t="str">
            <v>Other</v>
          </cell>
          <cell r="D841" t="str">
            <v>МП</v>
          </cell>
          <cell r="E841" t="str">
            <v>30,12,05</v>
          </cell>
          <cell r="H841">
            <v>84</v>
          </cell>
          <cell r="I841">
            <v>1.6666666666666666E-2</v>
          </cell>
          <cell r="M841">
            <v>4801</v>
          </cell>
          <cell r="N841">
            <v>4801</v>
          </cell>
          <cell r="O841">
            <v>4801</v>
          </cell>
          <cell r="P841">
            <v>4801</v>
          </cell>
          <cell r="Q841">
            <v>0</v>
          </cell>
          <cell r="R841">
            <v>0</v>
          </cell>
          <cell r="S841">
            <v>0</v>
          </cell>
          <cell r="X841">
            <v>0</v>
          </cell>
          <cell r="Y841">
            <v>0</v>
          </cell>
          <cell r="Z841">
            <v>0</v>
          </cell>
        </row>
        <row r="842">
          <cell r="A842">
            <v>30000857</v>
          </cell>
          <cell r="B842" t="str">
            <v xml:space="preserve"> Стол СИСТЕМА ТС-16/1р с ПДС-7Е подвес.держат. </v>
          </cell>
          <cell r="C842" t="str">
            <v>Other</v>
          </cell>
          <cell r="D842" t="str">
            <v>МП</v>
          </cell>
          <cell r="E842" t="str">
            <v>30,12,05</v>
          </cell>
          <cell r="H842">
            <v>84</v>
          </cell>
          <cell r="I842">
            <v>1.6666666666666666E-2</v>
          </cell>
          <cell r="M842">
            <v>4801</v>
          </cell>
          <cell r="N842">
            <v>4801</v>
          </cell>
          <cell r="O842">
            <v>4801</v>
          </cell>
          <cell r="P842">
            <v>4801</v>
          </cell>
          <cell r="Q842">
            <v>0</v>
          </cell>
          <cell r="R842">
            <v>0</v>
          </cell>
          <cell r="S842">
            <v>0</v>
          </cell>
          <cell r="X842">
            <v>0</v>
          </cell>
          <cell r="Y842">
            <v>0</v>
          </cell>
          <cell r="Z842">
            <v>0</v>
          </cell>
        </row>
        <row r="843">
          <cell r="A843">
            <v>30000858</v>
          </cell>
          <cell r="B843" t="str">
            <v xml:space="preserve"> Стол СИСТЕМА ТС-16/1р с ПДС-7Е подвес.держат. </v>
          </cell>
          <cell r="C843" t="str">
            <v>Other</v>
          </cell>
          <cell r="D843" t="str">
            <v>МП</v>
          </cell>
          <cell r="E843" t="str">
            <v>30,12,05</v>
          </cell>
          <cell r="H843">
            <v>84</v>
          </cell>
          <cell r="I843">
            <v>1.6666666666666666E-2</v>
          </cell>
          <cell r="M843">
            <v>4801</v>
          </cell>
          <cell r="N843">
            <v>4801</v>
          </cell>
          <cell r="O843">
            <v>4801</v>
          </cell>
          <cell r="P843">
            <v>4801</v>
          </cell>
          <cell r="Q843">
            <v>0</v>
          </cell>
          <cell r="R843">
            <v>0</v>
          </cell>
          <cell r="S843">
            <v>0</v>
          </cell>
          <cell r="X843">
            <v>0</v>
          </cell>
          <cell r="Y843">
            <v>0</v>
          </cell>
          <cell r="Z843">
            <v>0</v>
          </cell>
        </row>
        <row r="844">
          <cell r="A844">
            <v>30000859</v>
          </cell>
          <cell r="B844" t="str">
            <v xml:space="preserve"> Стол СИСТЕМА ТС-16/1р с ПДС-7Е подвес.держат. </v>
          </cell>
          <cell r="C844" t="str">
            <v>Other</v>
          </cell>
          <cell r="D844" t="str">
            <v>МП</v>
          </cell>
          <cell r="E844" t="str">
            <v>30,12,05</v>
          </cell>
          <cell r="H844">
            <v>84</v>
          </cell>
          <cell r="I844">
            <v>1.6666666666666666E-2</v>
          </cell>
          <cell r="M844">
            <v>4801</v>
          </cell>
          <cell r="N844">
            <v>4801</v>
          </cell>
          <cell r="O844">
            <v>4801</v>
          </cell>
          <cell r="P844">
            <v>4801</v>
          </cell>
          <cell r="Q844">
            <v>0</v>
          </cell>
          <cell r="R844">
            <v>0</v>
          </cell>
          <cell r="S844">
            <v>0</v>
          </cell>
          <cell r="X844">
            <v>0</v>
          </cell>
          <cell r="Y844">
            <v>0</v>
          </cell>
          <cell r="Z844">
            <v>0</v>
          </cell>
        </row>
        <row r="845">
          <cell r="A845">
            <v>30000860</v>
          </cell>
          <cell r="B845" t="str">
            <v xml:space="preserve"> Стол СИСТЕМА ТС-16/1р с ПДС-7Е подвес.держат. </v>
          </cell>
          <cell r="C845" t="str">
            <v>Other</v>
          </cell>
          <cell r="D845" t="str">
            <v>МП</v>
          </cell>
          <cell r="E845" t="str">
            <v>30,12,05</v>
          </cell>
          <cell r="H845">
            <v>84</v>
          </cell>
          <cell r="I845">
            <v>1.6666666666666666E-2</v>
          </cell>
          <cell r="M845">
            <v>4801</v>
          </cell>
          <cell r="N845">
            <v>4801</v>
          </cell>
          <cell r="O845">
            <v>4801</v>
          </cell>
          <cell r="P845">
            <v>4801</v>
          </cell>
          <cell r="Q845">
            <v>0</v>
          </cell>
          <cell r="R845">
            <v>0</v>
          </cell>
          <cell r="S845">
            <v>0</v>
          </cell>
          <cell r="X845">
            <v>0</v>
          </cell>
          <cell r="Y845">
            <v>0</v>
          </cell>
          <cell r="Z845">
            <v>0</v>
          </cell>
        </row>
        <row r="846">
          <cell r="A846">
            <v>30000829</v>
          </cell>
          <cell r="B846" t="str">
            <v xml:space="preserve"> Стул PR ST D-28 п\л </v>
          </cell>
          <cell r="C846" t="str">
            <v>Other</v>
          </cell>
          <cell r="D846" t="str">
            <v>МП</v>
          </cell>
          <cell r="E846" t="str">
            <v>30,12,05</v>
          </cell>
          <cell r="H846">
            <v>84</v>
          </cell>
          <cell r="I846">
            <v>1.6666666666666666E-2</v>
          </cell>
          <cell r="M846">
            <v>1601.5</v>
          </cell>
          <cell r="N846">
            <v>1601.5</v>
          </cell>
          <cell r="O846">
            <v>1601.5</v>
          </cell>
          <cell r="P846">
            <v>1601.5</v>
          </cell>
          <cell r="Q846">
            <v>0</v>
          </cell>
          <cell r="R846">
            <v>0</v>
          </cell>
          <cell r="S846">
            <v>0</v>
          </cell>
          <cell r="X846">
            <v>0</v>
          </cell>
          <cell r="Y846">
            <v>0</v>
          </cell>
          <cell r="Z846">
            <v>0</v>
          </cell>
        </row>
        <row r="847">
          <cell r="A847">
            <v>30000830</v>
          </cell>
          <cell r="B847" t="str">
            <v xml:space="preserve"> Стул PR ST D-28 п\л </v>
          </cell>
          <cell r="C847" t="str">
            <v>Other</v>
          </cell>
          <cell r="D847" t="str">
            <v>МП</v>
          </cell>
          <cell r="E847" t="str">
            <v>30,12,05</v>
          </cell>
          <cell r="H847">
            <v>84</v>
          </cell>
          <cell r="I847">
            <v>1.6666666666666666E-2</v>
          </cell>
          <cell r="M847">
            <v>1601.5</v>
          </cell>
          <cell r="N847">
            <v>1601.5</v>
          </cell>
          <cell r="O847">
            <v>1601.5</v>
          </cell>
          <cell r="P847">
            <v>1601.5</v>
          </cell>
          <cell r="Q847">
            <v>0</v>
          </cell>
          <cell r="R847">
            <v>0</v>
          </cell>
          <cell r="S847">
            <v>0</v>
          </cell>
          <cell r="X847">
            <v>0</v>
          </cell>
          <cell r="Y847">
            <v>0</v>
          </cell>
          <cell r="Z847">
            <v>0</v>
          </cell>
        </row>
        <row r="848">
          <cell r="A848">
            <v>30000831</v>
          </cell>
          <cell r="B848" t="str">
            <v xml:space="preserve"> Стул PR ST D-28 п\л </v>
          </cell>
          <cell r="C848" t="str">
            <v>Other</v>
          </cell>
          <cell r="D848" t="str">
            <v>МП</v>
          </cell>
          <cell r="E848" t="str">
            <v>30,12,05</v>
          </cell>
          <cell r="H848">
            <v>84</v>
          </cell>
          <cell r="I848">
            <v>1.6666666666666666E-2</v>
          </cell>
          <cell r="M848">
            <v>1601.5</v>
          </cell>
          <cell r="N848">
            <v>1601.5</v>
          </cell>
          <cell r="O848">
            <v>1601.5</v>
          </cell>
          <cell r="P848">
            <v>1601.5</v>
          </cell>
          <cell r="Q848">
            <v>0</v>
          </cell>
          <cell r="R848">
            <v>0</v>
          </cell>
          <cell r="S848">
            <v>0</v>
          </cell>
          <cell r="X848">
            <v>0</v>
          </cell>
          <cell r="Y848">
            <v>0</v>
          </cell>
          <cell r="Z848">
            <v>0</v>
          </cell>
        </row>
        <row r="849">
          <cell r="A849">
            <v>30000832</v>
          </cell>
          <cell r="B849" t="str">
            <v xml:space="preserve"> Стул PR ST D-28 п\л </v>
          </cell>
          <cell r="C849" t="str">
            <v>Other</v>
          </cell>
          <cell r="D849" t="str">
            <v>МП</v>
          </cell>
          <cell r="E849" t="str">
            <v>30,12,05</v>
          </cell>
          <cell r="H849">
            <v>84</v>
          </cell>
          <cell r="I849">
            <v>1.6666666666666666E-2</v>
          </cell>
          <cell r="M849">
            <v>1601.5</v>
          </cell>
          <cell r="N849">
            <v>1601.5</v>
          </cell>
          <cell r="O849">
            <v>1601.5</v>
          </cell>
          <cell r="P849">
            <v>1601.5</v>
          </cell>
          <cell r="Q849">
            <v>0</v>
          </cell>
          <cell r="R849">
            <v>0</v>
          </cell>
          <cell r="S849">
            <v>0</v>
          </cell>
          <cell r="X849">
            <v>0</v>
          </cell>
          <cell r="Y849">
            <v>0</v>
          </cell>
          <cell r="Z849">
            <v>0</v>
          </cell>
        </row>
        <row r="850">
          <cell r="A850">
            <v>30000833</v>
          </cell>
          <cell r="B850" t="str">
            <v xml:space="preserve"> Стул PR ST D-28 п\л </v>
          </cell>
          <cell r="C850" t="str">
            <v>Other</v>
          </cell>
          <cell r="D850" t="str">
            <v>МП</v>
          </cell>
          <cell r="E850" t="str">
            <v>30,12,05</v>
          </cell>
          <cell r="H850">
            <v>84</v>
          </cell>
          <cell r="I850">
            <v>1.6666666666666666E-2</v>
          </cell>
          <cell r="M850">
            <v>1601.5</v>
          </cell>
          <cell r="N850">
            <v>1601.5</v>
          </cell>
          <cell r="O850">
            <v>1601.5</v>
          </cell>
          <cell r="P850">
            <v>1601.5</v>
          </cell>
          <cell r="Q850">
            <v>0</v>
          </cell>
          <cell r="R850">
            <v>0</v>
          </cell>
          <cell r="S850">
            <v>0</v>
          </cell>
          <cell r="X850">
            <v>0</v>
          </cell>
          <cell r="Y850">
            <v>0</v>
          </cell>
          <cell r="Z850">
            <v>0</v>
          </cell>
        </row>
        <row r="851">
          <cell r="A851">
            <v>30000834</v>
          </cell>
          <cell r="B851" t="str">
            <v xml:space="preserve"> Стул PR ST D-28 п\л </v>
          </cell>
          <cell r="C851" t="str">
            <v>Other</v>
          </cell>
          <cell r="D851" t="str">
            <v>МП</v>
          </cell>
          <cell r="E851" t="str">
            <v>30,12,05</v>
          </cell>
          <cell r="H851">
            <v>84</v>
          </cell>
          <cell r="I851">
            <v>1.6666666666666666E-2</v>
          </cell>
          <cell r="M851">
            <v>1601.5</v>
          </cell>
          <cell r="N851">
            <v>1601.5</v>
          </cell>
          <cell r="O851">
            <v>1601.5</v>
          </cell>
          <cell r="P851">
            <v>1601.5</v>
          </cell>
          <cell r="Q851">
            <v>0</v>
          </cell>
          <cell r="R851">
            <v>0</v>
          </cell>
          <cell r="S851">
            <v>0</v>
          </cell>
          <cell r="X851">
            <v>0</v>
          </cell>
          <cell r="Y851">
            <v>0</v>
          </cell>
          <cell r="Z851">
            <v>0</v>
          </cell>
        </row>
        <row r="852">
          <cell r="A852">
            <v>30000835</v>
          </cell>
          <cell r="B852" t="str">
            <v xml:space="preserve"> Стул PR ST D-28 п\л </v>
          </cell>
          <cell r="C852" t="str">
            <v>Other</v>
          </cell>
          <cell r="D852" t="str">
            <v>МП</v>
          </cell>
          <cell r="E852" t="str">
            <v>30,12,05</v>
          </cell>
          <cell r="H852">
            <v>84</v>
          </cell>
          <cell r="I852">
            <v>1.6666666666666666E-2</v>
          </cell>
          <cell r="M852">
            <v>1601.5</v>
          </cell>
          <cell r="N852">
            <v>1601.5</v>
          </cell>
          <cell r="O852">
            <v>1601.5</v>
          </cell>
          <cell r="P852">
            <v>1601.5</v>
          </cell>
          <cell r="Q852">
            <v>0</v>
          </cell>
          <cell r="R852">
            <v>0</v>
          </cell>
          <cell r="S852">
            <v>0</v>
          </cell>
          <cell r="X852">
            <v>0</v>
          </cell>
          <cell r="Y852">
            <v>0</v>
          </cell>
          <cell r="Z852">
            <v>0</v>
          </cell>
        </row>
        <row r="853">
          <cell r="A853">
            <v>30000836</v>
          </cell>
          <cell r="B853" t="str">
            <v xml:space="preserve"> Стул PR ST D-28 п\л </v>
          </cell>
          <cell r="C853" t="str">
            <v>Other</v>
          </cell>
          <cell r="D853" t="str">
            <v>МП</v>
          </cell>
          <cell r="E853" t="str">
            <v>30,12,05</v>
          </cell>
          <cell r="H853">
            <v>84</v>
          </cell>
          <cell r="I853">
            <v>1.6666666666666666E-2</v>
          </cell>
          <cell r="M853">
            <v>1601.5</v>
          </cell>
          <cell r="N853">
            <v>1601.5</v>
          </cell>
          <cell r="O853">
            <v>1601.5</v>
          </cell>
          <cell r="P853">
            <v>1601.5</v>
          </cell>
          <cell r="Q853">
            <v>0</v>
          </cell>
          <cell r="R853">
            <v>0</v>
          </cell>
          <cell r="S853">
            <v>0</v>
          </cell>
          <cell r="X853">
            <v>0</v>
          </cell>
          <cell r="Y853">
            <v>0</v>
          </cell>
          <cell r="Z853">
            <v>0</v>
          </cell>
        </row>
        <row r="854">
          <cell r="A854">
            <v>30000837</v>
          </cell>
          <cell r="B854" t="str">
            <v xml:space="preserve"> Стул PR ST D-28 п\л </v>
          </cell>
          <cell r="C854" t="str">
            <v>Other</v>
          </cell>
          <cell r="D854" t="str">
            <v>МП</v>
          </cell>
          <cell r="E854" t="str">
            <v>30,12,05</v>
          </cell>
          <cell r="H854">
            <v>84</v>
          </cell>
          <cell r="I854">
            <v>1.6666666666666666E-2</v>
          </cell>
          <cell r="M854">
            <v>1601.5</v>
          </cell>
          <cell r="N854">
            <v>1601.5</v>
          </cell>
          <cell r="O854">
            <v>1601.5</v>
          </cell>
          <cell r="P854">
            <v>1601.5</v>
          </cell>
          <cell r="Q854">
            <v>0</v>
          </cell>
          <cell r="R854">
            <v>0</v>
          </cell>
          <cell r="S854">
            <v>0</v>
          </cell>
          <cell r="X854">
            <v>0</v>
          </cell>
          <cell r="Y854">
            <v>0</v>
          </cell>
          <cell r="Z854">
            <v>0</v>
          </cell>
        </row>
        <row r="855">
          <cell r="A855">
            <v>30000838</v>
          </cell>
          <cell r="B855" t="str">
            <v xml:space="preserve"> Стул PR ST D-28 п\л </v>
          </cell>
          <cell r="C855" t="str">
            <v>Other</v>
          </cell>
          <cell r="D855" t="str">
            <v>МП</v>
          </cell>
          <cell r="E855" t="str">
            <v>30,12,05</v>
          </cell>
          <cell r="H855">
            <v>84</v>
          </cell>
          <cell r="I855">
            <v>1.6666666666666666E-2</v>
          </cell>
          <cell r="M855">
            <v>1601.5</v>
          </cell>
          <cell r="N855">
            <v>1601.5</v>
          </cell>
          <cell r="O855">
            <v>1601.5</v>
          </cell>
          <cell r="P855">
            <v>1601.5</v>
          </cell>
          <cell r="Q855">
            <v>0</v>
          </cell>
          <cell r="R855">
            <v>0</v>
          </cell>
          <cell r="S855">
            <v>0</v>
          </cell>
          <cell r="X855">
            <v>0</v>
          </cell>
          <cell r="Y855">
            <v>0</v>
          </cell>
          <cell r="Z855">
            <v>0</v>
          </cell>
        </row>
        <row r="856">
          <cell r="A856">
            <v>30000839</v>
          </cell>
          <cell r="B856" t="str">
            <v xml:space="preserve"> Стул PR ST D-28 п\л </v>
          </cell>
          <cell r="C856" t="str">
            <v>Other</v>
          </cell>
          <cell r="D856" t="str">
            <v>МП</v>
          </cell>
          <cell r="E856" t="str">
            <v>30,12,05</v>
          </cell>
          <cell r="H856">
            <v>84</v>
          </cell>
          <cell r="I856">
            <v>1.6666666666666666E-2</v>
          </cell>
          <cell r="M856">
            <v>1601.5</v>
          </cell>
          <cell r="N856">
            <v>1601.5</v>
          </cell>
          <cell r="O856">
            <v>1601.5</v>
          </cell>
          <cell r="P856">
            <v>1601.5</v>
          </cell>
          <cell r="Q856">
            <v>0</v>
          </cell>
          <cell r="R856">
            <v>0</v>
          </cell>
          <cell r="S856">
            <v>0</v>
          </cell>
          <cell r="X856">
            <v>0</v>
          </cell>
          <cell r="Y856">
            <v>0</v>
          </cell>
          <cell r="Z856">
            <v>0</v>
          </cell>
        </row>
        <row r="857">
          <cell r="A857">
            <v>30000840</v>
          </cell>
          <cell r="B857" t="str">
            <v xml:space="preserve"> Стул PR ST D-28 п\л </v>
          </cell>
          <cell r="C857" t="str">
            <v>Other</v>
          </cell>
          <cell r="D857" t="str">
            <v>МП</v>
          </cell>
          <cell r="E857" t="str">
            <v>30,12,05</v>
          </cell>
          <cell r="H857">
            <v>84</v>
          </cell>
          <cell r="I857">
            <v>1.6666666666666666E-2</v>
          </cell>
          <cell r="M857">
            <v>1601.5</v>
          </cell>
          <cell r="N857">
            <v>1601.5</v>
          </cell>
          <cell r="O857">
            <v>1601.5</v>
          </cell>
          <cell r="P857">
            <v>1601.5</v>
          </cell>
          <cell r="Q857">
            <v>0</v>
          </cell>
          <cell r="R857">
            <v>0</v>
          </cell>
          <cell r="S857">
            <v>0</v>
          </cell>
          <cell r="X857">
            <v>0</v>
          </cell>
          <cell r="Y857">
            <v>0</v>
          </cell>
          <cell r="Z857">
            <v>0</v>
          </cell>
        </row>
        <row r="858">
          <cell r="A858">
            <v>30000841</v>
          </cell>
          <cell r="B858" t="str">
            <v xml:space="preserve"> Стул PR ST D-28 п\л </v>
          </cell>
          <cell r="C858" t="str">
            <v>Other</v>
          </cell>
          <cell r="D858" t="str">
            <v>МП</v>
          </cell>
          <cell r="E858" t="str">
            <v>30,12,05</v>
          </cell>
          <cell r="H858">
            <v>84</v>
          </cell>
          <cell r="I858">
            <v>1.6666666666666666E-2</v>
          </cell>
          <cell r="M858">
            <v>1601.5</v>
          </cell>
          <cell r="N858">
            <v>1601.5</v>
          </cell>
          <cell r="O858">
            <v>1601.5</v>
          </cell>
          <cell r="P858">
            <v>1601.5</v>
          </cell>
          <cell r="Q858">
            <v>0</v>
          </cell>
          <cell r="R858">
            <v>0</v>
          </cell>
          <cell r="S858">
            <v>0</v>
          </cell>
          <cell r="X858">
            <v>0</v>
          </cell>
          <cell r="Y858">
            <v>0</v>
          </cell>
          <cell r="Z858">
            <v>0</v>
          </cell>
        </row>
        <row r="859">
          <cell r="A859">
            <v>30000842</v>
          </cell>
          <cell r="B859" t="str">
            <v xml:space="preserve"> Стул PR ST D-28 п\л </v>
          </cell>
          <cell r="C859" t="str">
            <v>Other</v>
          </cell>
          <cell r="D859" t="str">
            <v>МП</v>
          </cell>
          <cell r="E859" t="str">
            <v>30,12,05</v>
          </cell>
          <cell r="H859">
            <v>84</v>
          </cell>
          <cell r="I859">
            <v>1.6666666666666666E-2</v>
          </cell>
          <cell r="M859">
            <v>1601.5</v>
          </cell>
          <cell r="N859">
            <v>1601.5</v>
          </cell>
          <cell r="O859">
            <v>1601.5</v>
          </cell>
          <cell r="P859">
            <v>1601.5</v>
          </cell>
          <cell r="Q859">
            <v>0</v>
          </cell>
          <cell r="R859">
            <v>0</v>
          </cell>
          <cell r="S859">
            <v>0</v>
          </cell>
          <cell r="X859">
            <v>0</v>
          </cell>
          <cell r="Y859">
            <v>0</v>
          </cell>
          <cell r="Z859">
            <v>0</v>
          </cell>
        </row>
        <row r="860">
          <cell r="A860">
            <v>30000843</v>
          </cell>
          <cell r="B860" t="str">
            <v xml:space="preserve"> Стул PR ST D-28 п\л </v>
          </cell>
          <cell r="C860" t="str">
            <v>Other</v>
          </cell>
          <cell r="D860" t="str">
            <v>МП</v>
          </cell>
          <cell r="E860" t="str">
            <v>30,12,05</v>
          </cell>
          <cell r="H860">
            <v>84</v>
          </cell>
          <cell r="I860">
            <v>1.6666666666666666E-2</v>
          </cell>
          <cell r="M860">
            <v>1601.5</v>
          </cell>
          <cell r="N860">
            <v>1601.5</v>
          </cell>
          <cell r="O860">
            <v>1601.5</v>
          </cell>
          <cell r="P860">
            <v>1601.5</v>
          </cell>
          <cell r="Q860">
            <v>0</v>
          </cell>
          <cell r="R860">
            <v>0</v>
          </cell>
          <cell r="S860">
            <v>0</v>
          </cell>
          <cell r="X860">
            <v>0</v>
          </cell>
          <cell r="Y860">
            <v>0</v>
          </cell>
          <cell r="Z860">
            <v>0</v>
          </cell>
        </row>
        <row r="861">
          <cell r="A861">
            <v>30000844</v>
          </cell>
          <cell r="B861" t="str">
            <v xml:space="preserve"> Стул PR ST D-28 п\л </v>
          </cell>
          <cell r="C861" t="str">
            <v>Other</v>
          </cell>
          <cell r="D861" t="str">
            <v>МП</v>
          </cell>
          <cell r="E861" t="str">
            <v>30,12,05</v>
          </cell>
          <cell r="H861">
            <v>84</v>
          </cell>
          <cell r="I861">
            <v>1.6666666666666666E-2</v>
          </cell>
          <cell r="M861">
            <v>1601.5</v>
          </cell>
          <cell r="N861">
            <v>1601.5</v>
          </cell>
          <cell r="O861">
            <v>1601.5</v>
          </cell>
          <cell r="P861">
            <v>1601.5</v>
          </cell>
          <cell r="Q861">
            <v>0</v>
          </cell>
          <cell r="R861">
            <v>0</v>
          </cell>
          <cell r="S861">
            <v>0</v>
          </cell>
          <cell r="X861">
            <v>0</v>
          </cell>
          <cell r="Y861">
            <v>0</v>
          </cell>
          <cell r="Z861">
            <v>0</v>
          </cell>
        </row>
        <row r="862">
          <cell r="A862">
            <v>30000845</v>
          </cell>
          <cell r="B862" t="str">
            <v xml:space="preserve"> Стул PR ST D-28 п\л </v>
          </cell>
          <cell r="C862" t="str">
            <v>Other</v>
          </cell>
          <cell r="D862" t="str">
            <v>МП</v>
          </cell>
          <cell r="E862" t="str">
            <v>30,12,05</v>
          </cell>
          <cell r="H862">
            <v>84</v>
          </cell>
          <cell r="I862">
            <v>1.6666666666666666E-2</v>
          </cell>
          <cell r="M862">
            <v>1601.5</v>
          </cell>
          <cell r="N862">
            <v>1601.5</v>
          </cell>
          <cell r="O862">
            <v>1601.5</v>
          </cell>
          <cell r="P862">
            <v>1601.5</v>
          </cell>
          <cell r="Q862">
            <v>0</v>
          </cell>
          <cell r="R862">
            <v>0</v>
          </cell>
          <cell r="S862">
            <v>0</v>
          </cell>
          <cell r="X862">
            <v>0</v>
          </cell>
          <cell r="Y862">
            <v>0</v>
          </cell>
          <cell r="Z862">
            <v>0</v>
          </cell>
        </row>
        <row r="863">
          <cell r="A863">
            <v>30000846</v>
          </cell>
          <cell r="B863" t="str">
            <v xml:space="preserve"> Стул PR ST D-28 п\л </v>
          </cell>
          <cell r="C863" t="str">
            <v>Other</v>
          </cell>
          <cell r="D863" t="str">
            <v>МП</v>
          </cell>
          <cell r="E863" t="str">
            <v>30,12,05</v>
          </cell>
          <cell r="H863">
            <v>84</v>
          </cell>
          <cell r="I863">
            <v>1.6666666666666666E-2</v>
          </cell>
          <cell r="M863">
            <v>1601.5</v>
          </cell>
          <cell r="N863">
            <v>1601.5</v>
          </cell>
          <cell r="O863">
            <v>1601.5</v>
          </cell>
          <cell r="P863">
            <v>1601.5</v>
          </cell>
          <cell r="Q863">
            <v>0</v>
          </cell>
          <cell r="R863">
            <v>0</v>
          </cell>
          <cell r="S863">
            <v>0</v>
          </cell>
          <cell r="X863">
            <v>0</v>
          </cell>
          <cell r="Y863">
            <v>0</v>
          </cell>
          <cell r="Z863">
            <v>0</v>
          </cell>
        </row>
        <row r="864">
          <cell r="A864">
            <v>30000847</v>
          </cell>
          <cell r="B864" t="str">
            <v xml:space="preserve"> Стул PR ST D-28 п\л </v>
          </cell>
          <cell r="C864" t="str">
            <v>Other</v>
          </cell>
          <cell r="D864" t="str">
            <v>МП</v>
          </cell>
          <cell r="E864" t="str">
            <v>30,12,05</v>
          </cell>
          <cell r="H864">
            <v>84</v>
          </cell>
          <cell r="I864">
            <v>1.6666666666666666E-2</v>
          </cell>
          <cell r="M864">
            <v>1601.5</v>
          </cell>
          <cell r="N864">
            <v>1601.5</v>
          </cell>
          <cell r="O864">
            <v>1601.5</v>
          </cell>
          <cell r="P864">
            <v>1601.5</v>
          </cell>
          <cell r="Q864">
            <v>0</v>
          </cell>
          <cell r="R864">
            <v>0</v>
          </cell>
          <cell r="S864">
            <v>0</v>
          </cell>
          <cell r="X864">
            <v>0</v>
          </cell>
          <cell r="Y864">
            <v>0</v>
          </cell>
          <cell r="Z864">
            <v>0</v>
          </cell>
        </row>
        <row r="865">
          <cell r="A865">
            <v>30000848</v>
          </cell>
          <cell r="B865" t="str">
            <v xml:space="preserve"> Стул PR ST D-28 п\л </v>
          </cell>
          <cell r="C865" t="str">
            <v>Other</v>
          </cell>
          <cell r="D865" t="str">
            <v>МП</v>
          </cell>
          <cell r="E865" t="str">
            <v>30,12,05</v>
          </cell>
          <cell r="H865">
            <v>84</v>
          </cell>
          <cell r="I865">
            <v>1.6666666666666666E-2</v>
          </cell>
          <cell r="M865">
            <v>1601.5</v>
          </cell>
          <cell r="N865">
            <v>1601.5</v>
          </cell>
          <cell r="O865">
            <v>1601.5</v>
          </cell>
          <cell r="P865">
            <v>1601.5</v>
          </cell>
          <cell r="Q865">
            <v>0</v>
          </cell>
          <cell r="R865">
            <v>0</v>
          </cell>
          <cell r="S865">
            <v>0</v>
          </cell>
          <cell r="X865">
            <v>0</v>
          </cell>
          <cell r="Y865">
            <v>0</v>
          </cell>
          <cell r="Z865">
            <v>0</v>
          </cell>
        </row>
        <row r="866">
          <cell r="A866">
            <v>30000944</v>
          </cell>
          <cell r="B866" t="str">
            <v xml:space="preserve"> Стул для посетителей </v>
          </cell>
          <cell r="C866" t="str">
            <v>Other</v>
          </cell>
          <cell r="D866" t="str">
            <v>МП</v>
          </cell>
          <cell r="E866" t="str">
            <v>30,12,05</v>
          </cell>
          <cell r="F866">
            <v>38718</v>
          </cell>
          <cell r="H866">
            <v>84</v>
          </cell>
          <cell r="I866">
            <v>1.6666666666666666E-2</v>
          </cell>
          <cell r="M866">
            <v>102277.13</v>
          </cell>
          <cell r="N866">
            <v>0</v>
          </cell>
          <cell r="O866">
            <v>0</v>
          </cell>
          <cell r="Q866">
            <v>102277.13</v>
          </cell>
          <cell r="R866">
            <v>0</v>
          </cell>
          <cell r="S866">
            <v>102277.13</v>
          </cell>
          <cell r="V866">
            <v>7305.5092857142854</v>
          </cell>
          <cell r="X866">
            <v>102277.13</v>
          </cell>
          <cell r="Y866">
            <v>7305.5092857142854</v>
          </cell>
          <cell r="Z866">
            <v>94971.620714285717</v>
          </cell>
        </row>
        <row r="867">
          <cell r="A867">
            <v>30000945</v>
          </cell>
          <cell r="B867" t="str">
            <v xml:space="preserve"> Стул для посетителей </v>
          </cell>
          <cell r="C867" t="str">
            <v>Other</v>
          </cell>
          <cell r="D867" t="str">
            <v>МП</v>
          </cell>
          <cell r="E867" t="str">
            <v>30,12,05</v>
          </cell>
          <cell r="F867">
            <v>38718</v>
          </cell>
          <cell r="H867">
            <v>84</v>
          </cell>
          <cell r="I867">
            <v>1.6666666666666666E-2</v>
          </cell>
          <cell r="M867">
            <v>102277.14</v>
          </cell>
          <cell r="N867">
            <v>0</v>
          </cell>
          <cell r="O867">
            <v>0</v>
          </cell>
          <cell r="Q867">
            <v>102277.14</v>
          </cell>
          <cell r="R867">
            <v>0</v>
          </cell>
          <cell r="S867">
            <v>102277.14</v>
          </cell>
          <cell r="V867">
            <v>7305.51</v>
          </cell>
          <cell r="X867">
            <v>102277.14</v>
          </cell>
          <cell r="Y867">
            <v>7305.51</v>
          </cell>
          <cell r="Z867">
            <v>94971.63</v>
          </cell>
        </row>
        <row r="868">
          <cell r="A868">
            <v>30000931</v>
          </cell>
          <cell r="B868" t="str">
            <v xml:space="preserve"> Стул для посетителей Wilkhahn </v>
          </cell>
          <cell r="C868" t="str">
            <v>Other</v>
          </cell>
          <cell r="D868" t="str">
            <v>МП</v>
          </cell>
          <cell r="E868" t="str">
            <v>30,12,05</v>
          </cell>
          <cell r="F868">
            <v>38718</v>
          </cell>
          <cell r="H868">
            <v>84</v>
          </cell>
          <cell r="I868">
            <v>1.6666666666666666E-2</v>
          </cell>
          <cell r="M868">
            <v>102084.6</v>
          </cell>
          <cell r="N868">
            <v>0</v>
          </cell>
          <cell r="O868">
            <v>0</v>
          </cell>
          <cell r="Q868">
            <v>102084.6</v>
          </cell>
          <cell r="R868">
            <v>0</v>
          </cell>
          <cell r="S868">
            <v>102084.6</v>
          </cell>
          <cell r="V868">
            <v>7291.7571428571428</v>
          </cell>
          <cell r="X868">
            <v>102084.6</v>
          </cell>
          <cell r="Y868">
            <v>7291.7571428571428</v>
          </cell>
          <cell r="Z868">
            <v>94792.842857142867</v>
          </cell>
        </row>
        <row r="869">
          <cell r="A869">
            <v>30000932</v>
          </cell>
          <cell r="B869" t="str">
            <v xml:space="preserve"> Стул для посетителей Wilkhahn </v>
          </cell>
          <cell r="C869" t="str">
            <v>Other</v>
          </cell>
          <cell r="D869" t="str">
            <v>МП</v>
          </cell>
          <cell r="E869" t="str">
            <v>30,12,05</v>
          </cell>
          <cell r="F869">
            <v>38718</v>
          </cell>
          <cell r="H869">
            <v>84</v>
          </cell>
          <cell r="I869">
            <v>1.6666666666666666E-2</v>
          </cell>
          <cell r="M869">
            <v>102084.61</v>
          </cell>
          <cell r="N869">
            <v>0</v>
          </cell>
          <cell r="O869">
            <v>0</v>
          </cell>
          <cell r="Q869">
            <v>102084.61</v>
          </cell>
          <cell r="R869">
            <v>0</v>
          </cell>
          <cell r="S869">
            <v>102084.61</v>
          </cell>
          <cell r="V869">
            <v>7291.7578571428567</v>
          </cell>
          <cell r="X869">
            <v>102084.61</v>
          </cell>
          <cell r="Y869">
            <v>7291.7578571428567</v>
          </cell>
          <cell r="Z869">
            <v>94792.85214285714</v>
          </cell>
        </row>
        <row r="870">
          <cell r="A870">
            <v>30000893</v>
          </cell>
          <cell r="B870" t="str">
            <v xml:space="preserve"> Техническая литература Джонс Анти-хакер/С </v>
          </cell>
          <cell r="C870" t="str">
            <v>Other</v>
          </cell>
          <cell r="D870" t="str">
            <v>МП</v>
          </cell>
          <cell r="E870" t="str">
            <v>30,12,05</v>
          </cell>
          <cell r="H870">
            <v>84</v>
          </cell>
          <cell r="I870">
            <v>1.6666666666666666E-2</v>
          </cell>
          <cell r="M870">
            <v>446</v>
          </cell>
          <cell r="N870">
            <v>446</v>
          </cell>
          <cell r="O870">
            <v>446</v>
          </cell>
          <cell r="P870">
            <v>446</v>
          </cell>
          <cell r="Q870">
            <v>0</v>
          </cell>
          <cell r="R870">
            <v>0</v>
          </cell>
          <cell r="S870">
            <v>0</v>
          </cell>
          <cell r="X870">
            <v>0</v>
          </cell>
          <cell r="Y870">
            <v>0</v>
          </cell>
          <cell r="Z870">
            <v>0</v>
          </cell>
        </row>
        <row r="871">
          <cell r="A871">
            <v>30000891</v>
          </cell>
          <cell r="B871" t="str">
            <v xml:space="preserve"> Техническая литература Додж Excel 2002/ЭФ </v>
          </cell>
          <cell r="C871" t="str">
            <v>Other</v>
          </cell>
          <cell r="D871" t="str">
            <v>МП</v>
          </cell>
          <cell r="E871" t="str">
            <v>30,12,05</v>
          </cell>
          <cell r="H871">
            <v>84</v>
          </cell>
          <cell r="I871">
            <v>1.6666666666666666E-2</v>
          </cell>
          <cell r="M871">
            <v>388</v>
          </cell>
          <cell r="N871">
            <v>388</v>
          </cell>
          <cell r="O871">
            <v>388</v>
          </cell>
          <cell r="P871">
            <v>388</v>
          </cell>
          <cell r="Q871">
            <v>0</v>
          </cell>
          <cell r="R871">
            <v>0</v>
          </cell>
          <cell r="S871">
            <v>0</v>
          </cell>
          <cell r="X871">
            <v>0</v>
          </cell>
          <cell r="Y871">
            <v>0</v>
          </cell>
          <cell r="Z871">
            <v>0</v>
          </cell>
        </row>
        <row r="872">
          <cell r="A872">
            <v>30000894</v>
          </cell>
          <cell r="B872" t="str">
            <v xml:space="preserve"> Техническая литература Миллхоллон MS Office </v>
          </cell>
          <cell r="C872" t="str">
            <v>Other</v>
          </cell>
          <cell r="D872" t="str">
            <v>МП</v>
          </cell>
          <cell r="E872" t="str">
            <v>30,12,05</v>
          </cell>
          <cell r="H872">
            <v>84</v>
          </cell>
          <cell r="I872">
            <v>1.6666666666666666E-2</v>
          </cell>
          <cell r="M872">
            <v>461</v>
          </cell>
          <cell r="N872">
            <v>461</v>
          </cell>
          <cell r="O872">
            <v>461</v>
          </cell>
          <cell r="P872">
            <v>461</v>
          </cell>
          <cell r="Q872">
            <v>0</v>
          </cell>
          <cell r="R872">
            <v>0</v>
          </cell>
          <cell r="S872">
            <v>0</v>
          </cell>
          <cell r="X872">
            <v>0</v>
          </cell>
          <cell r="Y872">
            <v>0</v>
          </cell>
          <cell r="Z872">
            <v>0</v>
          </cell>
        </row>
        <row r="873">
          <cell r="A873">
            <v>30000892</v>
          </cell>
          <cell r="B873" t="str">
            <v xml:space="preserve"> Техническая литература Пащенко Word/Шаг 3 </v>
          </cell>
          <cell r="C873" t="str">
            <v>Other</v>
          </cell>
          <cell r="D873" t="str">
            <v>МП</v>
          </cell>
          <cell r="E873" t="str">
            <v>30,12,05</v>
          </cell>
          <cell r="H873">
            <v>84</v>
          </cell>
          <cell r="I873">
            <v>1.6666666666666666E-2</v>
          </cell>
          <cell r="M873">
            <v>106</v>
          </cell>
          <cell r="N873">
            <v>106</v>
          </cell>
          <cell r="O873">
            <v>106</v>
          </cell>
          <cell r="P873">
            <v>106</v>
          </cell>
          <cell r="Q873">
            <v>0</v>
          </cell>
          <cell r="R873">
            <v>0</v>
          </cell>
          <cell r="S873">
            <v>0</v>
          </cell>
          <cell r="X873">
            <v>0</v>
          </cell>
          <cell r="Y873">
            <v>0</v>
          </cell>
          <cell r="Z873">
            <v>0</v>
          </cell>
        </row>
        <row r="874">
          <cell r="A874">
            <v>30000895</v>
          </cell>
          <cell r="B874" t="str">
            <v xml:space="preserve"> Техническая литература Попов Системная В </v>
          </cell>
          <cell r="C874" t="str">
            <v>Other</v>
          </cell>
          <cell r="D874" t="str">
            <v>МП</v>
          </cell>
          <cell r="E874" t="str">
            <v>30,12,05</v>
          </cell>
          <cell r="H874">
            <v>84</v>
          </cell>
          <cell r="I874">
            <v>1.6666666666666666E-2</v>
          </cell>
          <cell r="M874">
            <v>281</v>
          </cell>
          <cell r="N874">
            <v>281</v>
          </cell>
          <cell r="O874">
            <v>281</v>
          </cell>
          <cell r="P874">
            <v>281</v>
          </cell>
          <cell r="Q874">
            <v>0</v>
          </cell>
          <cell r="R874">
            <v>0</v>
          </cell>
          <cell r="S874">
            <v>0</v>
          </cell>
          <cell r="X874">
            <v>0</v>
          </cell>
          <cell r="Y874">
            <v>0</v>
          </cell>
          <cell r="Z874">
            <v>0</v>
          </cell>
        </row>
        <row r="875">
          <cell r="A875">
            <v>30000889</v>
          </cell>
          <cell r="B875" t="str">
            <v xml:space="preserve"> Техническая литература Реймер Active Dire </v>
          </cell>
          <cell r="C875" t="str">
            <v>Other</v>
          </cell>
          <cell r="D875" t="str">
            <v>МП</v>
          </cell>
          <cell r="E875" t="str">
            <v>30,12,05</v>
          </cell>
          <cell r="H875">
            <v>84</v>
          </cell>
          <cell r="I875">
            <v>1.6666666666666666E-2</v>
          </cell>
          <cell r="M875">
            <v>1236</v>
          </cell>
          <cell r="N875">
            <v>1236</v>
          </cell>
          <cell r="O875">
            <v>1236</v>
          </cell>
          <cell r="P875">
            <v>1236</v>
          </cell>
          <cell r="Q875">
            <v>0</v>
          </cell>
          <cell r="R875">
            <v>0</v>
          </cell>
          <cell r="S875">
            <v>0</v>
          </cell>
          <cell r="X875">
            <v>0</v>
          </cell>
          <cell r="Y875">
            <v>0</v>
          </cell>
          <cell r="Z875">
            <v>0</v>
          </cell>
        </row>
        <row r="876">
          <cell r="A876">
            <v>30000825</v>
          </cell>
          <cell r="B876" t="str">
            <v xml:space="preserve"> Тумба Мил.ор.свет.Шагр СИСТЕМА ТТФ-1У </v>
          </cell>
          <cell r="C876" t="str">
            <v>Other</v>
          </cell>
          <cell r="D876" t="str">
            <v>МП</v>
          </cell>
          <cell r="E876" t="str">
            <v>30,12,05</v>
          </cell>
          <cell r="H876">
            <v>84</v>
          </cell>
          <cell r="I876">
            <v>1.6666666666666666E-2</v>
          </cell>
          <cell r="M876">
            <v>3137</v>
          </cell>
          <cell r="N876">
            <v>3137</v>
          </cell>
          <cell r="O876">
            <v>3137</v>
          </cell>
          <cell r="P876">
            <v>3137</v>
          </cell>
          <cell r="Q876">
            <v>0</v>
          </cell>
          <cell r="R876">
            <v>0</v>
          </cell>
          <cell r="S876">
            <v>0</v>
          </cell>
          <cell r="X876">
            <v>0</v>
          </cell>
          <cell r="Y876">
            <v>0</v>
          </cell>
          <cell r="Z876">
            <v>0</v>
          </cell>
        </row>
        <row r="877">
          <cell r="A877">
            <v>30000823</v>
          </cell>
          <cell r="B877" t="str">
            <v xml:space="preserve"> Тумба сервисная СИСТЕМА ТТП-1У </v>
          </cell>
          <cell r="C877" t="str">
            <v>Other</v>
          </cell>
          <cell r="D877" t="str">
            <v>МП</v>
          </cell>
          <cell r="E877" t="str">
            <v>30,12,05</v>
          </cell>
          <cell r="H877">
            <v>84</v>
          </cell>
          <cell r="I877">
            <v>1.6666666666666666E-2</v>
          </cell>
          <cell r="M877">
            <v>5276.5</v>
          </cell>
          <cell r="N877">
            <v>5276.5</v>
          </cell>
          <cell r="O877">
            <v>5276.5</v>
          </cell>
          <cell r="P877">
            <v>5276.5</v>
          </cell>
          <cell r="Q877">
            <v>0</v>
          </cell>
          <cell r="R877">
            <v>0</v>
          </cell>
          <cell r="S877">
            <v>0</v>
          </cell>
          <cell r="X877">
            <v>0</v>
          </cell>
          <cell r="Y877">
            <v>0</v>
          </cell>
          <cell r="Z877">
            <v>0</v>
          </cell>
        </row>
        <row r="878">
          <cell r="A878">
            <v>30000824</v>
          </cell>
          <cell r="B878" t="str">
            <v xml:space="preserve"> Тумба сервисная СИСТЕМА ТТП-1У </v>
          </cell>
          <cell r="C878" t="str">
            <v>Other</v>
          </cell>
          <cell r="D878" t="str">
            <v>МП</v>
          </cell>
          <cell r="E878" t="str">
            <v>30,12,05</v>
          </cell>
          <cell r="H878">
            <v>84</v>
          </cell>
          <cell r="I878">
            <v>1.6666666666666666E-2</v>
          </cell>
          <cell r="M878">
            <v>5276.5</v>
          </cell>
          <cell r="N878">
            <v>5276.5</v>
          </cell>
          <cell r="O878">
            <v>5276.5</v>
          </cell>
          <cell r="P878">
            <v>5276.5</v>
          </cell>
          <cell r="Q878">
            <v>0</v>
          </cell>
          <cell r="R878">
            <v>0</v>
          </cell>
          <cell r="S878">
            <v>0</v>
          </cell>
          <cell r="X878">
            <v>0</v>
          </cell>
          <cell r="Y878">
            <v>0</v>
          </cell>
          <cell r="Z878">
            <v>0</v>
          </cell>
        </row>
        <row r="879">
          <cell r="A879">
            <v>30000803</v>
          </cell>
          <cell r="B879" t="str">
            <v xml:space="preserve"> Тумба СИСТЕМА ТТ-1У  моб.униф.без лотка </v>
          </cell>
          <cell r="C879" t="str">
            <v>Other</v>
          </cell>
          <cell r="D879" t="str">
            <v>МП</v>
          </cell>
          <cell r="E879" t="str">
            <v>30,12,05</v>
          </cell>
          <cell r="H879">
            <v>84</v>
          </cell>
          <cell r="I879">
            <v>1.6666666666666666E-2</v>
          </cell>
          <cell r="M879">
            <v>3153.5</v>
          </cell>
          <cell r="N879">
            <v>3153.5</v>
          </cell>
          <cell r="O879">
            <v>3153.5</v>
          </cell>
          <cell r="P879">
            <v>3153.5</v>
          </cell>
          <cell r="Q879">
            <v>0</v>
          </cell>
          <cell r="R879">
            <v>0</v>
          </cell>
          <cell r="S879">
            <v>0</v>
          </cell>
          <cell r="X879">
            <v>0</v>
          </cell>
          <cell r="Y879">
            <v>0</v>
          </cell>
          <cell r="Z879">
            <v>0</v>
          </cell>
        </row>
        <row r="880">
          <cell r="A880">
            <v>30000804</v>
          </cell>
          <cell r="B880" t="str">
            <v xml:space="preserve"> Тумба СИСТЕМА ТТ-1У  моб.униф.без лотка </v>
          </cell>
          <cell r="C880" t="str">
            <v>Other</v>
          </cell>
          <cell r="D880" t="str">
            <v>МП</v>
          </cell>
          <cell r="E880" t="str">
            <v>30,12,05</v>
          </cell>
          <cell r="H880">
            <v>84</v>
          </cell>
          <cell r="I880">
            <v>1.6666666666666666E-2</v>
          </cell>
          <cell r="M880">
            <v>3153.5</v>
          </cell>
          <cell r="N880">
            <v>3153.5</v>
          </cell>
          <cell r="O880">
            <v>3153.5</v>
          </cell>
          <cell r="P880">
            <v>3153.5</v>
          </cell>
          <cell r="Q880">
            <v>0</v>
          </cell>
          <cell r="R880">
            <v>0</v>
          </cell>
          <cell r="S880">
            <v>0</v>
          </cell>
          <cell r="X880">
            <v>0</v>
          </cell>
          <cell r="Y880">
            <v>0</v>
          </cell>
          <cell r="Z880">
            <v>0</v>
          </cell>
        </row>
        <row r="881">
          <cell r="A881">
            <v>30000805</v>
          </cell>
          <cell r="B881" t="str">
            <v xml:space="preserve"> Тумба СИСТЕМА ТТ-1У  моб.униф.без лотка </v>
          </cell>
          <cell r="C881" t="str">
            <v>Other</v>
          </cell>
          <cell r="D881" t="str">
            <v>МП</v>
          </cell>
          <cell r="E881" t="str">
            <v>30,12,05</v>
          </cell>
          <cell r="H881">
            <v>84</v>
          </cell>
          <cell r="I881">
            <v>1.6666666666666666E-2</v>
          </cell>
          <cell r="M881">
            <v>3153.5</v>
          </cell>
          <cell r="N881">
            <v>3153.5</v>
          </cell>
          <cell r="O881">
            <v>3153.5</v>
          </cell>
          <cell r="P881">
            <v>3153.5</v>
          </cell>
          <cell r="Q881">
            <v>0</v>
          </cell>
          <cell r="R881">
            <v>0</v>
          </cell>
          <cell r="S881">
            <v>0</v>
          </cell>
          <cell r="X881">
            <v>0</v>
          </cell>
          <cell r="Y881">
            <v>0</v>
          </cell>
          <cell r="Z881">
            <v>0</v>
          </cell>
        </row>
        <row r="882">
          <cell r="A882">
            <v>30000806</v>
          </cell>
          <cell r="B882" t="str">
            <v xml:space="preserve"> Тумба СИСТЕМА ТТ-1У  моб.униф.без лотка </v>
          </cell>
          <cell r="C882" t="str">
            <v>Other</v>
          </cell>
          <cell r="D882" t="str">
            <v>МП</v>
          </cell>
          <cell r="E882" t="str">
            <v>30,12,05</v>
          </cell>
          <cell r="H882">
            <v>84</v>
          </cell>
          <cell r="I882">
            <v>1.6666666666666666E-2</v>
          </cell>
          <cell r="M882">
            <v>3153.5</v>
          </cell>
          <cell r="N882">
            <v>3153.5</v>
          </cell>
          <cell r="O882">
            <v>3153.5</v>
          </cell>
          <cell r="P882">
            <v>3153.5</v>
          </cell>
          <cell r="Q882">
            <v>0</v>
          </cell>
          <cell r="R882">
            <v>0</v>
          </cell>
          <cell r="S882">
            <v>0</v>
          </cell>
          <cell r="X882">
            <v>0</v>
          </cell>
          <cell r="Y882">
            <v>0</v>
          </cell>
          <cell r="Z882">
            <v>0</v>
          </cell>
        </row>
        <row r="883">
          <cell r="A883">
            <v>30000807</v>
          </cell>
          <cell r="B883" t="str">
            <v xml:space="preserve"> Тумба СИСТЕМА ТТ-1У  моб.униф.без лотка </v>
          </cell>
          <cell r="C883" t="str">
            <v>Other</v>
          </cell>
          <cell r="D883" t="str">
            <v>МП</v>
          </cell>
          <cell r="E883" t="str">
            <v>30,12,05</v>
          </cell>
          <cell r="H883">
            <v>84</v>
          </cell>
          <cell r="I883">
            <v>1.6666666666666666E-2</v>
          </cell>
          <cell r="M883">
            <v>3153.5</v>
          </cell>
          <cell r="N883">
            <v>3153.5</v>
          </cell>
          <cell r="O883">
            <v>3153.5</v>
          </cell>
          <cell r="P883">
            <v>3153.5</v>
          </cell>
          <cell r="Q883">
            <v>0</v>
          </cell>
          <cell r="R883">
            <v>0</v>
          </cell>
          <cell r="S883">
            <v>0</v>
          </cell>
          <cell r="X883">
            <v>0</v>
          </cell>
          <cell r="Y883">
            <v>0</v>
          </cell>
          <cell r="Z883">
            <v>0</v>
          </cell>
        </row>
        <row r="884">
          <cell r="A884">
            <v>30000808</v>
          </cell>
          <cell r="B884" t="str">
            <v xml:space="preserve"> Тумба СИСТЕМА ТТ-1У  моб.униф.без лотка </v>
          </cell>
          <cell r="C884" t="str">
            <v>Other</v>
          </cell>
          <cell r="D884" t="str">
            <v>МП</v>
          </cell>
          <cell r="E884" t="str">
            <v>30,12,05</v>
          </cell>
          <cell r="H884">
            <v>84</v>
          </cell>
          <cell r="I884">
            <v>1.6666666666666666E-2</v>
          </cell>
          <cell r="M884">
            <v>3153.5</v>
          </cell>
          <cell r="N884">
            <v>3153.5</v>
          </cell>
          <cell r="O884">
            <v>3153.5</v>
          </cell>
          <cell r="P884">
            <v>3153.5</v>
          </cell>
          <cell r="Q884">
            <v>0</v>
          </cell>
          <cell r="R884">
            <v>0</v>
          </cell>
          <cell r="S884">
            <v>0</v>
          </cell>
          <cell r="X884">
            <v>0</v>
          </cell>
          <cell r="Y884">
            <v>0</v>
          </cell>
          <cell r="Z884">
            <v>0</v>
          </cell>
        </row>
        <row r="885">
          <cell r="A885">
            <v>30000809</v>
          </cell>
          <cell r="B885" t="str">
            <v xml:space="preserve"> Тумба СИСТЕМА ТТ-1У  моб.униф.без лотка </v>
          </cell>
          <cell r="C885" t="str">
            <v>Other</v>
          </cell>
          <cell r="D885" t="str">
            <v>МП</v>
          </cell>
          <cell r="E885" t="str">
            <v>30,12,05</v>
          </cell>
          <cell r="H885">
            <v>84</v>
          </cell>
          <cell r="I885">
            <v>1.6666666666666666E-2</v>
          </cell>
          <cell r="M885">
            <v>3153.5</v>
          </cell>
          <cell r="N885">
            <v>3153.5</v>
          </cell>
          <cell r="O885">
            <v>3153.5</v>
          </cell>
          <cell r="P885">
            <v>3153.5</v>
          </cell>
          <cell r="Q885">
            <v>0</v>
          </cell>
          <cell r="R885">
            <v>0</v>
          </cell>
          <cell r="S885">
            <v>0</v>
          </cell>
          <cell r="X885">
            <v>0</v>
          </cell>
          <cell r="Y885">
            <v>0</v>
          </cell>
          <cell r="Z885">
            <v>0</v>
          </cell>
        </row>
        <row r="886">
          <cell r="A886">
            <v>30000810</v>
          </cell>
          <cell r="B886" t="str">
            <v xml:space="preserve"> Тумба СИСТЕМА ТТ-1У  моб.униф.без лотка </v>
          </cell>
          <cell r="C886" t="str">
            <v>Other</v>
          </cell>
          <cell r="D886" t="str">
            <v>МП</v>
          </cell>
          <cell r="E886" t="str">
            <v>30,12,05</v>
          </cell>
          <cell r="H886">
            <v>84</v>
          </cell>
          <cell r="I886">
            <v>1.6666666666666666E-2</v>
          </cell>
          <cell r="M886">
            <v>3153.5</v>
          </cell>
          <cell r="N886">
            <v>3153.5</v>
          </cell>
          <cell r="O886">
            <v>3153.5</v>
          </cell>
          <cell r="P886">
            <v>3153.5</v>
          </cell>
          <cell r="Q886">
            <v>0</v>
          </cell>
          <cell r="R886">
            <v>0</v>
          </cell>
          <cell r="S886">
            <v>0</v>
          </cell>
          <cell r="X886">
            <v>0</v>
          </cell>
          <cell r="Y886">
            <v>0</v>
          </cell>
          <cell r="Z886">
            <v>0</v>
          </cell>
        </row>
        <row r="887">
          <cell r="A887">
            <v>30000811</v>
          </cell>
          <cell r="B887" t="str">
            <v xml:space="preserve"> Тумба СИСТЕМА ТТ-1У  моб.униф.без лотка </v>
          </cell>
          <cell r="C887" t="str">
            <v>Other</v>
          </cell>
          <cell r="D887" t="str">
            <v>МП</v>
          </cell>
          <cell r="E887" t="str">
            <v>30,12,05</v>
          </cell>
          <cell r="H887">
            <v>84</v>
          </cell>
          <cell r="I887">
            <v>1.6666666666666666E-2</v>
          </cell>
          <cell r="M887">
            <v>3153.5</v>
          </cell>
          <cell r="N887">
            <v>3153.5</v>
          </cell>
          <cell r="O887">
            <v>3153.5</v>
          </cell>
          <cell r="P887">
            <v>3153.5</v>
          </cell>
          <cell r="Q887">
            <v>0</v>
          </cell>
          <cell r="R887">
            <v>0</v>
          </cell>
          <cell r="S887">
            <v>0</v>
          </cell>
          <cell r="X887">
            <v>0</v>
          </cell>
          <cell r="Y887">
            <v>0</v>
          </cell>
          <cell r="Z887">
            <v>0</v>
          </cell>
        </row>
        <row r="888">
          <cell r="A888">
            <v>30000812</v>
          </cell>
          <cell r="B888" t="str">
            <v xml:space="preserve"> Тумба СИСТЕМА ТТ-1У  моб.униф.без лотка </v>
          </cell>
          <cell r="C888" t="str">
            <v>Other</v>
          </cell>
          <cell r="D888" t="str">
            <v>МП</v>
          </cell>
          <cell r="E888" t="str">
            <v>30,12,05</v>
          </cell>
          <cell r="H888">
            <v>84</v>
          </cell>
          <cell r="I888">
            <v>1.6666666666666666E-2</v>
          </cell>
          <cell r="M888">
            <v>3153.5</v>
          </cell>
          <cell r="N888">
            <v>3153.5</v>
          </cell>
          <cell r="O888">
            <v>3153.5</v>
          </cell>
          <cell r="P888">
            <v>3153.5</v>
          </cell>
          <cell r="Q888">
            <v>0</v>
          </cell>
          <cell r="R888">
            <v>0</v>
          </cell>
          <cell r="S888">
            <v>0</v>
          </cell>
          <cell r="X888">
            <v>0</v>
          </cell>
          <cell r="Y888">
            <v>0</v>
          </cell>
          <cell r="Z888">
            <v>0</v>
          </cell>
        </row>
        <row r="889">
          <cell r="A889">
            <v>30000813</v>
          </cell>
          <cell r="B889" t="str">
            <v xml:space="preserve"> Тумба СИСТЕМА ТТ-1У  моб.униф.без лотка </v>
          </cell>
          <cell r="C889" t="str">
            <v>Other</v>
          </cell>
          <cell r="D889" t="str">
            <v>МП</v>
          </cell>
          <cell r="E889" t="str">
            <v>30,12,05</v>
          </cell>
          <cell r="H889">
            <v>84</v>
          </cell>
          <cell r="I889">
            <v>1.6666666666666666E-2</v>
          </cell>
          <cell r="M889">
            <v>3153.5</v>
          </cell>
          <cell r="N889">
            <v>3153.5</v>
          </cell>
          <cell r="O889">
            <v>3153.5</v>
          </cell>
          <cell r="P889">
            <v>3153.5</v>
          </cell>
          <cell r="Q889">
            <v>0</v>
          </cell>
          <cell r="R889">
            <v>0</v>
          </cell>
          <cell r="S889">
            <v>0</v>
          </cell>
          <cell r="X889">
            <v>0</v>
          </cell>
          <cell r="Y889">
            <v>0</v>
          </cell>
          <cell r="Z889">
            <v>0</v>
          </cell>
        </row>
        <row r="890">
          <cell r="A890">
            <v>30000814</v>
          </cell>
          <cell r="B890" t="str">
            <v xml:space="preserve"> Тумба СИСТЕМА ТТ-1У  моб.униф.без лотка </v>
          </cell>
          <cell r="C890" t="str">
            <v>Other</v>
          </cell>
          <cell r="D890" t="str">
            <v>МП</v>
          </cell>
          <cell r="E890" t="str">
            <v>30,12,05</v>
          </cell>
          <cell r="H890">
            <v>84</v>
          </cell>
          <cell r="I890">
            <v>1.6666666666666666E-2</v>
          </cell>
          <cell r="M890">
            <v>3153.5</v>
          </cell>
          <cell r="N890">
            <v>3153.5</v>
          </cell>
          <cell r="O890">
            <v>3153.5</v>
          </cell>
          <cell r="P890">
            <v>3153.5</v>
          </cell>
          <cell r="Q890">
            <v>0</v>
          </cell>
          <cell r="R890">
            <v>0</v>
          </cell>
          <cell r="S890">
            <v>0</v>
          </cell>
          <cell r="X890">
            <v>0</v>
          </cell>
          <cell r="Y890">
            <v>0</v>
          </cell>
          <cell r="Z890">
            <v>0</v>
          </cell>
        </row>
        <row r="891">
          <cell r="A891">
            <v>30000815</v>
          </cell>
          <cell r="B891" t="str">
            <v xml:space="preserve"> Тумба СИСТЕМА ТТ-1У  моб.униф.без лотка </v>
          </cell>
          <cell r="C891" t="str">
            <v>Other</v>
          </cell>
          <cell r="D891" t="str">
            <v>МП</v>
          </cell>
          <cell r="E891" t="str">
            <v>30,12,05</v>
          </cell>
          <cell r="H891">
            <v>84</v>
          </cell>
          <cell r="I891">
            <v>1.6666666666666666E-2</v>
          </cell>
          <cell r="M891">
            <v>3153.5</v>
          </cell>
          <cell r="N891">
            <v>3153.5</v>
          </cell>
          <cell r="O891">
            <v>3153.5</v>
          </cell>
          <cell r="P891">
            <v>3153.5</v>
          </cell>
          <cell r="Q891">
            <v>0</v>
          </cell>
          <cell r="R891">
            <v>0</v>
          </cell>
          <cell r="S891">
            <v>0</v>
          </cell>
          <cell r="X891">
            <v>0</v>
          </cell>
          <cell r="Y891">
            <v>0</v>
          </cell>
          <cell r="Z891">
            <v>0</v>
          </cell>
        </row>
        <row r="892">
          <cell r="A892">
            <v>30000924</v>
          </cell>
          <cell r="B892" t="str">
            <v xml:space="preserve"> Тумбочка на колесиках системы L4 </v>
          </cell>
          <cell r="C892" t="str">
            <v>Other</v>
          </cell>
          <cell r="D892" t="str">
            <v>МП</v>
          </cell>
          <cell r="E892" t="str">
            <v>30,12,05</v>
          </cell>
          <cell r="F892">
            <v>38718</v>
          </cell>
          <cell r="H892">
            <v>84</v>
          </cell>
          <cell r="I892">
            <v>1.6666666666666666E-2</v>
          </cell>
          <cell r="M892">
            <v>36078.97</v>
          </cell>
          <cell r="N892">
            <v>0</v>
          </cell>
          <cell r="O892">
            <v>0</v>
          </cell>
          <cell r="Q892">
            <v>36078.97</v>
          </cell>
          <cell r="R892">
            <v>0</v>
          </cell>
          <cell r="S892">
            <v>36078.97</v>
          </cell>
          <cell r="V892">
            <v>2577.0692857142858</v>
          </cell>
          <cell r="X892">
            <v>36078.97</v>
          </cell>
          <cell r="Y892">
            <v>2577.0692857142858</v>
          </cell>
          <cell r="Z892">
            <v>33501.900714285715</v>
          </cell>
        </row>
        <row r="893">
          <cell r="A893">
            <v>30000937</v>
          </cell>
          <cell r="B893" t="str">
            <v xml:space="preserve"> Тумбочка на колесиках системы L4 </v>
          </cell>
          <cell r="C893" t="str">
            <v>Other</v>
          </cell>
          <cell r="D893" t="str">
            <v>МП</v>
          </cell>
          <cell r="E893" t="str">
            <v>30,12,05</v>
          </cell>
          <cell r="F893">
            <v>38718</v>
          </cell>
          <cell r="H893">
            <v>84</v>
          </cell>
          <cell r="I893">
            <v>1.6666666666666666E-2</v>
          </cell>
          <cell r="M893">
            <v>36145.760000000002</v>
          </cell>
          <cell r="N893">
            <v>0</v>
          </cell>
          <cell r="O893">
            <v>0</v>
          </cell>
          <cell r="Q893">
            <v>36145.760000000002</v>
          </cell>
          <cell r="R893">
            <v>0</v>
          </cell>
          <cell r="S893">
            <v>36145.760000000002</v>
          </cell>
          <cell r="V893">
            <v>2581.84</v>
          </cell>
          <cell r="X893">
            <v>36145.760000000002</v>
          </cell>
          <cell r="Y893">
            <v>2581.84</v>
          </cell>
          <cell r="Z893">
            <v>33563.919999999998</v>
          </cell>
        </row>
        <row r="894">
          <cell r="A894">
            <v>30000929</v>
          </cell>
          <cell r="B894" t="str">
            <v xml:space="preserve"> Фронтальная закрывающая панель системы К2 </v>
          </cell>
          <cell r="C894" t="str">
            <v>Other</v>
          </cell>
          <cell r="D894" t="str">
            <v>МП</v>
          </cell>
          <cell r="E894" t="str">
            <v>30,12,05</v>
          </cell>
          <cell r="H894">
            <v>84</v>
          </cell>
          <cell r="I894">
            <v>1.6666666666666666E-2</v>
          </cell>
          <cell r="M894">
            <v>6931.05</v>
          </cell>
          <cell r="N894">
            <v>6931.05</v>
          </cell>
          <cell r="O894">
            <v>6931.05</v>
          </cell>
          <cell r="P894">
            <v>6931.05</v>
          </cell>
          <cell r="Q894">
            <v>0</v>
          </cell>
          <cell r="R894">
            <v>0</v>
          </cell>
          <cell r="S894">
            <v>0</v>
          </cell>
          <cell r="X894">
            <v>0</v>
          </cell>
          <cell r="Y894">
            <v>0</v>
          </cell>
          <cell r="Z894">
            <v>0</v>
          </cell>
        </row>
        <row r="895">
          <cell r="A895">
            <v>30000942</v>
          </cell>
          <cell r="B895" t="str">
            <v xml:space="preserve"> Фронтальная закрывающая панель системы К2 </v>
          </cell>
          <cell r="C895" t="str">
            <v>Other</v>
          </cell>
          <cell r="D895" t="str">
            <v>МП</v>
          </cell>
          <cell r="E895" t="str">
            <v>30,12,05</v>
          </cell>
          <cell r="H895">
            <v>84</v>
          </cell>
          <cell r="I895">
            <v>1.6666666666666666E-2</v>
          </cell>
          <cell r="M895">
            <v>6943.22</v>
          </cell>
          <cell r="N895">
            <v>6943.22</v>
          </cell>
          <cell r="O895">
            <v>6943.22</v>
          </cell>
          <cell r="P895">
            <v>6943.22</v>
          </cell>
          <cell r="Q895">
            <v>0</v>
          </cell>
          <cell r="R895">
            <v>0</v>
          </cell>
          <cell r="S895">
            <v>0</v>
          </cell>
          <cell r="X895">
            <v>0</v>
          </cell>
          <cell r="Y895">
            <v>0</v>
          </cell>
          <cell r="Z895">
            <v>0</v>
          </cell>
        </row>
        <row r="896">
          <cell r="A896">
            <v>30000875</v>
          </cell>
          <cell r="B896" t="str">
            <v xml:space="preserve"> Шкаф Мил.ор.свет.Шагр СИСТЕМА Т-11</v>
          </cell>
          <cell r="C896" t="str">
            <v>Other</v>
          </cell>
          <cell r="D896" t="str">
            <v>МП</v>
          </cell>
          <cell r="E896" t="str">
            <v>30,12,05</v>
          </cell>
          <cell r="H896">
            <v>84</v>
          </cell>
          <cell r="I896">
            <v>1.6666666666666666E-2</v>
          </cell>
          <cell r="M896">
            <v>5216</v>
          </cell>
          <cell r="N896">
            <v>5216</v>
          </cell>
          <cell r="O896">
            <v>5216</v>
          </cell>
          <cell r="P896">
            <v>5216</v>
          </cell>
          <cell r="Q896">
            <v>0</v>
          </cell>
          <cell r="R896">
            <v>0</v>
          </cell>
          <cell r="S896">
            <v>0</v>
          </cell>
          <cell r="X896">
            <v>0</v>
          </cell>
          <cell r="Y896">
            <v>0</v>
          </cell>
          <cell r="Z896">
            <v>0</v>
          </cell>
        </row>
        <row r="897">
          <cell r="A897">
            <v>30000876</v>
          </cell>
          <cell r="B897" t="str">
            <v xml:space="preserve"> Шкаф Мил.ор.свет.Шагр СИСТЕМА Т-11 </v>
          </cell>
          <cell r="C897" t="str">
            <v>Other</v>
          </cell>
          <cell r="D897" t="str">
            <v>МП</v>
          </cell>
          <cell r="E897" t="str">
            <v>30,12,05</v>
          </cell>
          <cell r="H897">
            <v>84</v>
          </cell>
          <cell r="I897">
            <v>1.6666666666666666E-2</v>
          </cell>
          <cell r="M897">
            <v>5216</v>
          </cell>
          <cell r="N897">
            <v>5216</v>
          </cell>
          <cell r="O897">
            <v>5216</v>
          </cell>
          <cell r="P897">
            <v>5216</v>
          </cell>
          <cell r="Q897">
            <v>0</v>
          </cell>
          <cell r="R897">
            <v>0</v>
          </cell>
          <cell r="S897">
            <v>0</v>
          </cell>
          <cell r="X897">
            <v>0</v>
          </cell>
          <cell r="Y897">
            <v>0</v>
          </cell>
          <cell r="Z897">
            <v>0</v>
          </cell>
        </row>
        <row r="898">
          <cell r="A898">
            <v>30000877</v>
          </cell>
          <cell r="B898" t="str">
            <v xml:space="preserve"> Шкаф Мил.ор.свет.Шагр СИСТЕМА Т-11 </v>
          </cell>
          <cell r="C898" t="str">
            <v>Other</v>
          </cell>
          <cell r="D898" t="str">
            <v>МП</v>
          </cell>
          <cell r="E898" t="str">
            <v>30,12,05</v>
          </cell>
          <cell r="H898">
            <v>84</v>
          </cell>
          <cell r="I898">
            <v>1.6666666666666666E-2</v>
          </cell>
          <cell r="M898">
            <v>5216</v>
          </cell>
          <cell r="N898">
            <v>5216</v>
          </cell>
          <cell r="O898">
            <v>5216</v>
          </cell>
          <cell r="P898">
            <v>5216</v>
          </cell>
          <cell r="Q898">
            <v>0</v>
          </cell>
          <cell r="R898">
            <v>0</v>
          </cell>
          <cell r="S898">
            <v>0</v>
          </cell>
          <cell r="X898">
            <v>0</v>
          </cell>
          <cell r="Y898">
            <v>0</v>
          </cell>
          <cell r="Z898">
            <v>0</v>
          </cell>
        </row>
        <row r="899">
          <cell r="A899">
            <v>30000878</v>
          </cell>
          <cell r="B899" t="str">
            <v xml:space="preserve"> Шкаф Мил.ор.свет.Шагр СИСТЕМА Т-11 </v>
          </cell>
          <cell r="C899" t="str">
            <v>Other</v>
          </cell>
          <cell r="D899" t="str">
            <v>МП</v>
          </cell>
          <cell r="E899" t="str">
            <v>30,12,05</v>
          </cell>
          <cell r="H899">
            <v>84</v>
          </cell>
          <cell r="I899">
            <v>1.6666666666666666E-2</v>
          </cell>
          <cell r="M899">
            <v>5216</v>
          </cell>
          <cell r="N899">
            <v>5216</v>
          </cell>
          <cell r="O899">
            <v>5216</v>
          </cell>
          <cell r="P899">
            <v>5216</v>
          </cell>
          <cell r="Q899">
            <v>0</v>
          </cell>
          <cell r="R899">
            <v>0</v>
          </cell>
          <cell r="S899">
            <v>0</v>
          </cell>
          <cell r="X899">
            <v>0</v>
          </cell>
          <cell r="Y899">
            <v>0</v>
          </cell>
          <cell r="Z899">
            <v>0</v>
          </cell>
        </row>
        <row r="900">
          <cell r="A900">
            <v>30000879</v>
          </cell>
          <cell r="B900" t="str">
            <v xml:space="preserve"> Шкаф Мил.ор.свет.Шагр СИСТЕМА Т-11 </v>
          </cell>
          <cell r="C900" t="str">
            <v>Other</v>
          </cell>
          <cell r="D900" t="str">
            <v>МП</v>
          </cell>
          <cell r="E900" t="str">
            <v>30,12,05</v>
          </cell>
          <cell r="H900">
            <v>84</v>
          </cell>
          <cell r="I900">
            <v>1.6666666666666666E-2</v>
          </cell>
          <cell r="M900">
            <v>5216</v>
          </cell>
          <cell r="N900">
            <v>5216</v>
          </cell>
          <cell r="O900">
            <v>5216</v>
          </cell>
          <cell r="P900">
            <v>5216</v>
          </cell>
          <cell r="Q900">
            <v>0</v>
          </cell>
          <cell r="R900">
            <v>0</v>
          </cell>
          <cell r="S900">
            <v>0</v>
          </cell>
          <cell r="X900">
            <v>0</v>
          </cell>
          <cell r="Y900">
            <v>0</v>
          </cell>
          <cell r="Z900">
            <v>0</v>
          </cell>
        </row>
        <row r="901">
          <cell r="A901">
            <v>30000880</v>
          </cell>
          <cell r="B901" t="str">
            <v xml:space="preserve"> Шкаф Мил.ор.свет.Шагр СИСТЕМА Т-11 </v>
          </cell>
          <cell r="C901" t="str">
            <v>Other</v>
          </cell>
          <cell r="D901" t="str">
            <v>МП</v>
          </cell>
          <cell r="E901" t="str">
            <v>30,12,05</v>
          </cell>
          <cell r="H901">
            <v>84</v>
          </cell>
          <cell r="I901">
            <v>1.6666666666666666E-2</v>
          </cell>
          <cell r="M901">
            <v>5216</v>
          </cell>
          <cell r="N901">
            <v>5216</v>
          </cell>
          <cell r="O901">
            <v>5216</v>
          </cell>
          <cell r="P901">
            <v>5216</v>
          </cell>
          <cell r="Q901">
            <v>0</v>
          </cell>
          <cell r="R901">
            <v>0</v>
          </cell>
          <cell r="S901">
            <v>0</v>
          </cell>
          <cell r="X901">
            <v>0</v>
          </cell>
          <cell r="Y901">
            <v>0</v>
          </cell>
          <cell r="Z901">
            <v>0</v>
          </cell>
        </row>
        <row r="902">
          <cell r="A902">
            <v>30000881</v>
          </cell>
          <cell r="B902" t="str">
            <v xml:space="preserve"> Шкаф Мил.ор.свет.Шагр СИСТЕМА Т-11 </v>
          </cell>
          <cell r="C902" t="str">
            <v>Other</v>
          </cell>
          <cell r="D902" t="str">
            <v>МП</v>
          </cell>
          <cell r="E902" t="str">
            <v>30,12,05</v>
          </cell>
          <cell r="H902">
            <v>84</v>
          </cell>
          <cell r="I902">
            <v>1.6666666666666666E-2</v>
          </cell>
          <cell r="M902">
            <v>5216</v>
          </cell>
          <cell r="N902">
            <v>5216</v>
          </cell>
          <cell r="O902">
            <v>5216</v>
          </cell>
          <cell r="P902">
            <v>5216</v>
          </cell>
          <cell r="Q902">
            <v>0</v>
          </cell>
          <cell r="R902">
            <v>0</v>
          </cell>
          <cell r="S902">
            <v>0</v>
          </cell>
          <cell r="X902">
            <v>0</v>
          </cell>
          <cell r="Y902">
            <v>0</v>
          </cell>
          <cell r="Z902">
            <v>0</v>
          </cell>
        </row>
        <row r="903">
          <cell r="A903">
            <v>30000882</v>
          </cell>
          <cell r="B903" t="str">
            <v xml:space="preserve"> Шкаф Мил.ор.свет.Шагр СИСТЕМА Т-11 </v>
          </cell>
          <cell r="C903" t="str">
            <v>Other</v>
          </cell>
          <cell r="D903" t="str">
            <v>МП</v>
          </cell>
          <cell r="E903" t="str">
            <v>30,12,05</v>
          </cell>
          <cell r="H903">
            <v>84</v>
          </cell>
          <cell r="I903">
            <v>1.6666666666666666E-2</v>
          </cell>
          <cell r="M903">
            <v>5216</v>
          </cell>
          <cell r="N903">
            <v>5216</v>
          </cell>
          <cell r="O903">
            <v>5216</v>
          </cell>
          <cell r="P903">
            <v>5216</v>
          </cell>
          <cell r="Q903">
            <v>0</v>
          </cell>
          <cell r="R903">
            <v>0</v>
          </cell>
          <cell r="S903">
            <v>0</v>
          </cell>
          <cell r="X903">
            <v>0</v>
          </cell>
          <cell r="Y903">
            <v>0</v>
          </cell>
          <cell r="Z903">
            <v>0</v>
          </cell>
        </row>
        <row r="904">
          <cell r="A904">
            <v>30000883</v>
          </cell>
          <cell r="B904" t="str">
            <v xml:space="preserve"> Шкаф Мил.ор.свет.Шагр СИСТЕМА Т-11 </v>
          </cell>
          <cell r="C904" t="str">
            <v>Other</v>
          </cell>
          <cell r="D904" t="str">
            <v>МП</v>
          </cell>
          <cell r="E904" t="str">
            <v>30,12,05</v>
          </cell>
          <cell r="H904">
            <v>84</v>
          </cell>
          <cell r="I904">
            <v>1.6666666666666666E-2</v>
          </cell>
          <cell r="M904">
            <v>5216</v>
          </cell>
          <cell r="N904">
            <v>5216</v>
          </cell>
          <cell r="O904">
            <v>5216</v>
          </cell>
          <cell r="P904">
            <v>5216</v>
          </cell>
          <cell r="Q904">
            <v>0</v>
          </cell>
          <cell r="R904">
            <v>0</v>
          </cell>
          <cell r="S904">
            <v>0</v>
          </cell>
          <cell r="X904">
            <v>0</v>
          </cell>
          <cell r="Y904">
            <v>0</v>
          </cell>
          <cell r="Z904">
            <v>0</v>
          </cell>
        </row>
        <row r="905">
          <cell r="A905">
            <v>30000884</v>
          </cell>
          <cell r="B905" t="str">
            <v xml:space="preserve"> Шкаф Мил.ор.свет.Шагр СИСТЕМА Т-11 </v>
          </cell>
          <cell r="C905" t="str">
            <v>Other</v>
          </cell>
          <cell r="D905" t="str">
            <v>МП</v>
          </cell>
          <cell r="E905" t="str">
            <v>30,12,05</v>
          </cell>
          <cell r="H905">
            <v>84</v>
          </cell>
          <cell r="I905">
            <v>1.6666666666666666E-2</v>
          </cell>
          <cell r="M905">
            <v>5216</v>
          </cell>
          <cell r="N905">
            <v>5216</v>
          </cell>
          <cell r="O905">
            <v>5216</v>
          </cell>
          <cell r="P905">
            <v>5216</v>
          </cell>
          <cell r="Q905">
            <v>0</v>
          </cell>
          <cell r="R905">
            <v>0</v>
          </cell>
          <cell r="S905">
            <v>0</v>
          </cell>
          <cell r="X905">
            <v>0</v>
          </cell>
          <cell r="Y905">
            <v>0</v>
          </cell>
          <cell r="Z905">
            <v>0</v>
          </cell>
        </row>
        <row r="906">
          <cell r="A906">
            <v>30000885</v>
          </cell>
          <cell r="B906" t="str">
            <v xml:space="preserve"> Шкаф Мил.ор.свет.Шагр СИСТЕМА Т-11</v>
          </cell>
          <cell r="C906" t="str">
            <v>Other</v>
          </cell>
          <cell r="D906" t="str">
            <v>МП</v>
          </cell>
          <cell r="E906" t="str">
            <v>30,12,05</v>
          </cell>
          <cell r="H906">
            <v>84</v>
          </cell>
          <cell r="I906">
            <v>1.6666666666666666E-2</v>
          </cell>
          <cell r="M906">
            <v>5216</v>
          </cell>
          <cell r="N906">
            <v>5216</v>
          </cell>
          <cell r="O906">
            <v>5216</v>
          </cell>
          <cell r="P906">
            <v>5216</v>
          </cell>
          <cell r="Q906">
            <v>0</v>
          </cell>
          <cell r="R906">
            <v>0</v>
          </cell>
          <cell r="S906">
            <v>0</v>
          </cell>
          <cell r="X906">
            <v>0</v>
          </cell>
          <cell r="Y906">
            <v>0</v>
          </cell>
          <cell r="Z906">
            <v>0</v>
          </cell>
        </row>
        <row r="907">
          <cell r="A907">
            <v>30000886</v>
          </cell>
          <cell r="B907" t="str">
            <v xml:space="preserve"> Шкаф Мил.ор.свет.Шагр СИСТЕМА Т-11 </v>
          </cell>
          <cell r="C907" t="str">
            <v>Other</v>
          </cell>
          <cell r="D907" t="str">
            <v>МП</v>
          </cell>
          <cell r="E907" t="str">
            <v>30,12,05</v>
          </cell>
          <cell r="H907">
            <v>84</v>
          </cell>
          <cell r="I907">
            <v>1.6666666666666666E-2</v>
          </cell>
          <cell r="M907">
            <v>5216</v>
          </cell>
          <cell r="N907">
            <v>5216</v>
          </cell>
          <cell r="O907">
            <v>5216</v>
          </cell>
          <cell r="P907">
            <v>5216</v>
          </cell>
          <cell r="Q907">
            <v>0</v>
          </cell>
          <cell r="R907">
            <v>0</v>
          </cell>
          <cell r="S907">
            <v>0</v>
          </cell>
          <cell r="X907">
            <v>0</v>
          </cell>
          <cell r="Y907">
            <v>0</v>
          </cell>
          <cell r="Z907">
            <v>0</v>
          </cell>
        </row>
        <row r="908">
          <cell r="A908">
            <v>30000887</v>
          </cell>
          <cell r="B908" t="str">
            <v xml:space="preserve"> Шкаф Мил.ор.свет.Шагр СИСТЕМА Т-11 </v>
          </cell>
          <cell r="C908" t="str">
            <v>Other</v>
          </cell>
          <cell r="D908" t="str">
            <v>МП</v>
          </cell>
          <cell r="E908" t="str">
            <v>30,12,05</v>
          </cell>
          <cell r="H908">
            <v>84</v>
          </cell>
          <cell r="I908">
            <v>1.6666666666666666E-2</v>
          </cell>
          <cell r="M908">
            <v>5216</v>
          </cell>
          <cell r="N908">
            <v>5216</v>
          </cell>
          <cell r="O908">
            <v>5216</v>
          </cell>
          <cell r="P908">
            <v>5216</v>
          </cell>
          <cell r="Q908">
            <v>0</v>
          </cell>
          <cell r="R908">
            <v>0</v>
          </cell>
          <cell r="S908">
            <v>0</v>
          </cell>
          <cell r="X908">
            <v>0</v>
          </cell>
          <cell r="Y908">
            <v>0</v>
          </cell>
          <cell r="Z908">
            <v>0</v>
          </cell>
        </row>
        <row r="909">
          <cell r="A909">
            <v>30000888</v>
          </cell>
          <cell r="B909" t="str">
            <v xml:space="preserve"> Шкаф Мил.ор.свет.Шагр СИСТЕМА Т-11 </v>
          </cell>
          <cell r="C909" t="str">
            <v>Other</v>
          </cell>
          <cell r="D909" t="str">
            <v>МП</v>
          </cell>
          <cell r="E909" t="str">
            <v>30,12,05</v>
          </cell>
          <cell r="H909">
            <v>84</v>
          </cell>
          <cell r="I909">
            <v>1.6666666666666666E-2</v>
          </cell>
          <cell r="M909">
            <v>5216</v>
          </cell>
          <cell r="N909">
            <v>5216</v>
          </cell>
          <cell r="O909">
            <v>5216</v>
          </cell>
          <cell r="P909">
            <v>5216</v>
          </cell>
          <cell r="Q909">
            <v>0</v>
          </cell>
          <cell r="R909">
            <v>0</v>
          </cell>
          <cell r="S909">
            <v>0</v>
          </cell>
          <cell r="X909">
            <v>0</v>
          </cell>
          <cell r="Y909">
            <v>0</v>
          </cell>
          <cell r="Z909">
            <v>0</v>
          </cell>
        </row>
        <row r="910">
          <cell r="A910">
            <v>30000958</v>
          </cell>
          <cell r="B910" t="str">
            <v xml:space="preserve"> Шкаф с раздвижными дверями системы К2 </v>
          </cell>
          <cell r="C910" t="str">
            <v>Other</v>
          </cell>
          <cell r="D910" t="str">
            <v>МП</v>
          </cell>
          <cell r="E910" t="str">
            <v>30,12,05</v>
          </cell>
          <cell r="F910">
            <v>38718</v>
          </cell>
          <cell r="H910">
            <v>84</v>
          </cell>
          <cell r="I910">
            <v>1.6666666666666666E-2</v>
          </cell>
          <cell r="M910">
            <v>23887.08</v>
          </cell>
          <cell r="N910">
            <v>0</v>
          </cell>
          <cell r="O910">
            <v>0</v>
          </cell>
          <cell r="Q910">
            <v>23887.08</v>
          </cell>
          <cell r="R910">
            <v>0</v>
          </cell>
          <cell r="S910">
            <v>23887.08</v>
          </cell>
          <cell r="V910">
            <v>1706.22</v>
          </cell>
          <cell r="X910">
            <v>23887.08</v>
          </cell>
          <cell r="Y910">
            <v>1706.22</v>
          </cell>
          <cell r="Z910">
            <v>22180.86</v>
          </cell>
        </row>
        <row r="911">
          <cell r="A911">
            <v>30000959</v>
          </cell>
          <cell r="B911" t="str">
            <v xml:space="preserve"> Шкаф с раздвижными дверями системы К2 </v>
          </cell>
          <cell r="C911" t="str">
            <v>Other</v>
          </cell>
          <cell r="D911" t="str">
            <v>МП</v>
          </cell>
          <cell r="E911" t="str">
            <v>30,12,05</v>
          </cell>
          <cell r="F911">
            <v>38718</v>
          </cell>
          <cell r="H911">
            <v>84</v>
          </cell>
          <cell r="I911">
            <v>1.6666666666666666E-2</v>
          </cell>
          <cell r="M911">
            <v>23887.08</v>
          </cell>
          <cell r="N911">
            <v>0</v>
          </cell>
          <cell r="O911">
            <v>0</v>
          </cell>
          <cell r="Q911">
            <v>23887.08</v>
          </cell>
          <cell r="R911">
            <v>0</v>
          </cell>
          <cell r="S911">
            <v>23887.08</v>
          </cell>
          <cell r="V911">
            <v>1706.22</v>
          </cell>
          <cell r="X911">
            <v>23887.08</v>
          </cell>
          <cell r="Y911">
            <v>1706.22</v>
          </cell>
          <cell r="Z911">
            <v>22180.86</v>
          </cell>
        </row>
        <row r="912">
          <cell r="A912">
            <v>30000960</v>
          </cell>
          <cell r="B912" t="str">
            <v xml:space="preserve"> Шкаф с раздвижными дверями системы К2 </v>
          </cell>
          <cell r="C912" t="str">
            <v>Other</v>
          </cell>
          <cell r="D912" t="str">
            <v>МП</v>
          </cell>
          <cell r="E912" t="str">
            <v>30,12,05</v>
          </cell>
          <cell r="F912">
            <v>38718</v>
          </cell>
          <cell r="H912">
            <v>84</v>
          </cell>
          <cell r="I912">
            <v>1.6666666666666666E-2</v>
          </cell>
          <cell r="M912">
            <v>23887.08</v>
          </cell>
          <cell r="N912">
            <v>0</v>
          </cell>
          <cell r="O912">
            <v>0</v>
          </cell>
          <cell r="Q912">
            <v>23887.08</v>
          </cell>
          <cell r="R912">
            <v>0</v>
          </cell>
          <cell r="S912">
            <v>23887.08</v>
          </cell>
          <cell r="V912">
            <v>1706.22</v>
          </cell>
          <cell r="X912">
            <v>23887.08</v>
          </cell>
          <cell r="Y912">
            <v>1706.22</v>
          </cell>
          <cell r="Z912">
            <v>22180.86</v>
          </cell>
        </row>
        <row r="913">
          <cell r="A913">
            <v>30000961</v>
          </cell>
          <cell r="B913" t="str">
            <v xml:space="preserve"> Шкаф с раздвижными дверями системы К2 </v>
          </cell>
          <cell r="C913" t="str">
            <v>Other</v>
          </cell>
          <cell r="D913" t="str">
            <v>МП</v>
          </cell>
          <cell r="E913" t="str">
            <v>30,12,05</v>
          </cell>
          <cell r="F913">
            <v>38718</v>
          </cell>
          <cell r="H913">
            <v>84</v>
          </cell>
          <cell r="I913">
            <v>1.6666666666666666E-2</v>
          </cell>
          <cell r="M913">
            <v>23887.08</v>
          </cell>
          <cell r="N913">
            <v>0</v>
          </cell>
          <cell r="O913">
            <v>0</v>
          </cell>
          <cell r="Q913">
            <v>23887.08</v>
          </cell>
          <cell r="R913">
            <v>0</v>
          </cell>
          <cell r="S913">
            <v>23887.08</v>
          </cell>
          <cell r="V913">
            <v>1706.22</v>
          </cell>
          <cell r="X913">
            <v>23887.08</v>
          </cell>
          <cell r="Y913">
            <v>1706.22</v>
          </cell>
          <cell r="Z913">
            <v>22180.86</v>
          </cell>
        </row>
        <row r="914">
          <cell r="A914">
            <v>30000962</v>
          </cell>
          <cell r="B914" t="str">
            <v xml:space="preserve"> Шкаф с раздвижными дверями системы К2 </v>
          </cell>
          <cell r="C914" t="str">
            <v>Other</v>
          </cell>
          <cell r="D914" t="str">
            <v>МП</v>
          </cell>
          <cell r="E914" t="str">
            <v>30,12,05</v>
          </cell>
          <cell r="F914">
            <v>38718</v>
          </cell>
          <cell r="H914">
            <v>84</v>
          </cell>
          <cell r="I914">
            <v>1.6666666666666666E-2</v>
          </cell>
          <cell r="M914">
            <v>23887.08</v>
          </cell>
          <cell r="N914">
            <v>0</v>
          </cell>
          <cell r="O914">
            <v>0</v>
          </cell>
          <cell r="Q914">
            <v>23887.08</v>
          </cell>
          <cell r="R914">
            <v>0</v>
          </cell>
          <cell r="S914">
            <v>23887.08</v>
          </cell>
          <cell r="V914">
            <v>1706.22</v>
          </cell>
          <cell r="X914">
            <v>23887.08</v>
          </cell>
          <cell r="Y914">
            <v>1706.22</v>
          </cell>
          <cell r="Z914">
            <v>22180.86</v>
          </cell>
        </row>
        <row r="915">
          <cell r="A915">
            <v>30000963</v>
          </cell>
          <cell r="B915" t="str">
            <v xml:space="preserve"> Шкаф с раздвижными дверями системы К2 </v>
          </cell>
          <cell r="C915" t="str">
            <v>Other</v>
          </cell>
          <cell r="D915" t="str">
            <v>МП</v>
          </cell>
          <cell r="E915" t="str">
            <v>30,12,05</v>
          </cell>
          <cell r="F915">
            <v>38718</v>
          </cell>
          <cell r="H915">
            <v>84</v>
          </cell>
          <cell r="I915">
            <v>1.6666666666666666E-2</v>
          </cell>
          <cell r="M915">
            <v>23887.08</v>
          </cell>
          <cell r="N915">
            <v>0</v>
          </cell>
          <cell r="O915">
            <v>0</v>
          </cell>
          <cell r="Q915">
            <v>23887.08</v>
          </cell>
          <cell r="R915">
            <v>0</v>
          </cell>
          <cell r="S915">
            <v>23887.08</v>
          </cell>
          <cell r="V915">
            <v>1706.22</v>
          </cell>
          <cell r="X915">
            <v>23887.08</v>
          </cell>
          <cell r="Y915">
            <v>1706.22</v>
          </cell>
          <cell r="Z915">
            <v>22180.86</v>
          </cell>
        </row>
        <row r="916">
          <cell r="A916">
            <v>30000964</v>
          </cell>
          <cell r="B916" t="str">
            <v xml:space="preserve"> Шкаф с раздвижными дверями системы К2</v>
          </cell>
          <cell r="C916" t="str">
            <v>Other</v>
          </cell>
          <cell r="D916" t="str">
            <v>МП</v>
          </cell>
          <cell r="E916" t="str">
            <v>30,12,05</v>
          </cell>
          <cell r="F916">
            <v>38718</v>
          </cell>
          <cell r="H916">
            <v>84</v>
          </cell>
          <cell r="I916">
            <v>1.6666666666666666E-2</v>
          </cell>
          <cell r="M916">
            <v>23887.08</v>
          </cell>
          <cell r="N916">
            <v>0</v>
          </cell>
          <cell r="O916">
            <v>0</v>
          </cell>
          <cell r="Q916">
            <v>23887.08</v>
          </cell>
          <cell r="R916">
            <v>0</v>
          </cell>
          <cell r="S916">
            <v>23887.08</v>
          </cell>
          <cell r="V916">
            <v>1706.22</v>
          </cell>
          <cell r="X916">
            <v>23887.08</v>
          </cell>
          <cell r="Y916">
            <v>1706.22</v>
          </cell>
          <cell r="Z916">
            <v>22180.86</v>
          </cell>
        </row>
        <row r="917">
          <cell r="A917">
            <v>30000965</v>
          </cell>
          <cell r="B917" t="str">
            <v xml:space="preserve"> Шкаф с раздвижными дверями системы К2 </v>
          </cell>
          <cell r="C917" t="str">
            <v>Other</v>
          </cell>
          <cell r="D917" t="str">
            <v>МП</v>
          </cell>
          <cell r="E917" t="str">
            <v>30,12,05</v>
          </cell>
          <cell r="F917">
            <v>38718</v>
          </cell>
          <cell r="H917">
            <v>84</v>
          </cell>
          <cell r="I917">
            <v>1.6666666666666666E-2</v>
          </cell>
          <cell r="M917">
            <v>23887.08</v>
          </cell>
          <cell r="N917">
            <v>0</v>
          </cell>
          <cell r="O917">
            <v>0</v>
          </cell>
          <cell r="Q917">
            <v>23887.08</v>
          </cell>
          <cell r="R917">
            <v>0</v>
          </cell>
          <cell r="S917">
            <v>23887.08</v>
          </cell>
          <cell r="V917">
            <v>1706.22</v>
          </cell>
          <cell r="X917">
            <v>23887.08</v>
          </cell>
          <cell r="Y917">
            <v>1706.22</v>
          </cell>
          <cell r="Z917">
            <v>22180.86</v>
          </cell>
        </row>
        <row r="918">
          <cell r="A918">
            <v>30000966</v>
          </cell>
          <cell r="B918" t="str">
            <v xml:space="preserve"> Шкаф с раздвижными дверями системы К2 </v>
          </cell>
          <cell r="C918" t="str">
            <v>Other</v>
          </cell>
          <cell r="D918" t="str">
            <v>МП</v>
          </cell>
          <cell r="E918" t="str">
            <v>30,12,05</v>
          </cell>
          <cell r="F918">
            <v>38718</v>
          </cell>
          <cell r="H918">
            <v>84</v>
          </cell>
          <cell r="I918">
            <v>1.6666666666666666E-2</v>
          </cell>
          <cell r="M918">
            <v>23887.08</v>
          </cell>
          <cell r="N918">
            <v>0</v>
          </cell>
          <cell r="O918">
            <v>0</v>
          </cell>
          <cell r="Q918">
            <v>23887.08</v>
          </cell>
          <cell r="R918">
            <v>0</v>
          </cell>
          <cell r="S918">
            <v>23887.08</v>
          </cell>
          <cell r="V918">
            <v>1706.22</v>
          </cell>
          <cell r="X918">
            <v>23887.08</v>
          </cell>
          <cell r="Y918">
            <v>1706.22</v>
          </cell>
          <cell r="Z918">
            <v>22180.86</v>
          </cell>
        </row>
        <row r="919">
          <cell r="A919">
            <v>30000967</v>
          </cell>
          <cell r="B919" t="str">
            <v xml:space="preserve"> Шкаф с раздвижными дверями системы К2 </v>
          </cell>
          <cell r="C919" t="str">
            <v>Other</v>
          </cell>
          <cell r="D919" t="str">
            <v>МП</v>
          </cell>
          <cell r="E919" t="str">
            <v>30,12,05</v>
          </cell>
          <cell r="F919">
            <v>38718</v>
          </cell>
          <cell r="H919">
            <v>84</v>
          </cell>
          <cell r="I919">
            <v>1.6666666666666666E-2</v>
          </cell>
          <cell r="M919">
            <v>23887.08</v>
          </cell>
          <cell r="N919">
            <v>0</v>
          </cell>
          <cell r="O919">
            <v>0</v>
          </cell>
          <cell r="Q919">
            <v>23887.08</v>
          </cell>
          <cell r="R919">
            <v>0</v>
          </cell>
          <cell r="S919">
            <v>23887.08</v>
          </cell>
          <cell r="V919">
            <v>1706.22</v>
          </cell>
          <cell r="X919">
            <v>23887.08</v>
          </cell>
          <cell r="Y919">
            <v>1706.22</v>
          </cell>
          <cell r="Z919">
            <v>22180.86</v>
          </cell>
        </row>
        <row r="920">
          <cell r="A920">
            <v>30000968</v>
          </cell>
          <cell r="B920" t="str">
            <v xml:space="preserve"> Шкаф с раздвижными дверями системы К2 </v>
          </cell>
          <cell r="C920" t="str">
            <v>Other</v>
          </cell>
          <cell r="D920" t="str">
            <v>МП</v>
          </cell>
          <cell r="E920" t="str">
            <v>30,12,05</v>
          </cell>
          <cell r="F920">
            <v>38718</v>
          </cell>
          <cell r="H920">
            <v>84</v>
          </cell>
          <cell r="I920">
            <v>1.6666666666666666E-2</v>
          </cell>
          <cell r="M920">
            <v>23887.07</v>
          </cell>
          <cell r="N920">
            <v>0</v>
          </cell>
          <cell r="O920">
            <v>0</v>
          </cell>
          <cell r="Q920">
            <v>23887.07</v>
          </cell>
          <cell r="R920">
            <v>0</v>
          </cell>
          <cell r="S920">
            <v>23887.07</v>
          </cell>
          <cell r="V920">
            <v>1706.2192857142854</v>
          </cell>
          <cell r="X920">
            <v>23887.07</v>
          </cell>
          <cell r="Y920">
            <v>1706.2192857142854</v>
          </cell>
          <cell r="Z920">
            <v>22180.850714285712</v>
          </cell>
        </row>
        <row r="921">
          <cell r="A921">
            <v>30000969</v>
          </cell>
          <cell r="B921" t="str">
            <v xml:space="preserve"> Шкаф с раздвижными дверями системы К2 </v>
          </cell>
          <cell r="C921" t="str">
            <v>Other</v>
          </cell>
          <cell r="D921" t="str">
            <v>МП</v>
          </cell>
          <cell r="E921" t="str">
            <v>30,12,05</v>
          </cell>
          <cell r="F921">
            <v>38718</v>
          </cell>
          <cell r="H921">
            <v>84</v>
          </cell>
          <cell r="I921">
            <v>1.6666666666666666E-2</v>
          </cell>
          <cell r="M921">
            <v>23887.09</v>
          </cell>
          <cell r="N921">
            <v>0</v>
          </cell>
          <cell r="O921">
            <v>0</v>
          </cell>
          <cell r="Q921">
            <v>23887.09</v>
          </cell>
          <cell r="R921">
            <v>0</v>
          </cell>
          <cell r="S921">
            <v>23887.09</v>
          </cell>
          <cell r="V921">
            <v>1706.2207142857142</v>
          </cell>
          <cell r="X921">
            <v>23887.09</v>
          </cell>
          <cell r="Y921">
            <v>1706.2207142857142</v>
          </cell>
          <cell r="Z921">
            <v>22180.869285714285</v>
          </cell>
        </row>
        <row r="922">
          <cell r="A922">
            <v>30000927</v>
          </cell>
          <cell r="B922" t="str">
            <v xml:space="preserve"> Шкаф с распахивающимися дверями системы К2 </v>
          </cell>
          <cell r="C922" t="str">
            <v>Other</v>
          </cell>
          <cell r="D922" t="str">
            <v>МП</v>
          </cell>
          <cell r="E922" t="str">
            <v>30,12,05</v>
          </cell>
          <cell r="F922">
            <v>38718</v>
          </cell>
          <cell r="H922">
            <v>84</v>
          </cell>
          <cell r="I922">
            <v>1.6666666666666666E-2</v>
          </cell>
          <cell r="M922">
            <v>74773.34</v>
          </cell>
          <cell r="N922">
            <v>0</v>
          </cell>
          <cell r="O922">
            <v>0</v>
          </cell>
          <cell r="Q922">
            <v>74773.34</v>
          </cell>
          <cell r="R922">
            <v>0</v>
          </cell>
          <cell r="S922">
            <v>74773.34</v>
          </cell>
          <cell r="V922">
            <v>5340.9528571428573</v>
          </cell>
          <cell r="X922">
            <v>74773.34</v>
          </cell>
          <cell r="Y922">
            <v>5340.9528571428573</v>
          </cell>
          <cell r="Z922">
            <v>69432.387142857144</v>
          </cell>
        </row>
        <row r="923">
          <cell r="A923">
            <v>30000928</v>
          </cell>
          <cell r="B923" t="str">
            <v xml:space="preserve"> Шкаф с распахивающимися дверями системы К2 </v>
          </cell>
          <cell r="C923" t="str">
            <v>Other</v>
          </cell>
          <cell r="D923" t="str">
            <v>МП</v>
          </cell>
          <cell r="E923" t="str">
            <v>30,12,05</v>
          </cell>
          <cell r="F923">
            <v>38718</v>
          </cell>
          <cell r="H923">
            <v>84</v>
          </cell>
          <cell r="I923">
            <v>1.6666666666666666E-2</v>
          </cell>
          <cell r="M923">
            <v>76425.990000000005</v>
          </cell>
          <cell r="N923">
            <v>0</v>
          </cell>
          <cell r="O923">
            <v>0</v>
          </cell>
          <cell r="Q923">
            <v>76425.990000000005</v>
          </cell>
          <cell r="R923">
            <v>0</v>
          </cell>
          <cell r="S923">
            <v>76425.990000000005</v>
          </cell>
          <cell r="V923">
            <v>5458.9992857142861</v>
          </cell>
          <cell r="X923">
            <v>76425.990000000005</v>
          </cell>
          <cell r="Y923">
            <v>5458.9992857142861</v>
          </cell>
          <cell r="Z923">
            <v>70966.990714285726</v>
          </cell>
        </row>
        <row r="924">
          <cell r="A924">
            <v>30000940</v>
          </cell>
          <cell r="B924" t="str">
            <v xml:space="preserve"> Шкаф с распахивающимися дверями системы К2 </v>
          </cell>
          <cell r="C924" t="str">
            <v>Other</v>
          </cell>
          <cell r="D924" t="str">
            <v>МП</v>
          </cell>
          <cell r="E924" t="str">
            <v>30,12,05</v>
          </cell>
          <cell r="F924">
            <v>38718</v>
          </cell>
          <cell r="H924">
            <v>84</v>
          </cell>
          <cell r="I924">
            <v>1.6666666666666666E-2</v>
          </cell>
          <cell r="M924">
            <v>74912.710000000006</v>
          </cell>
          <cell r="N924">
            <v>0</v>
          </cell>
          <cell r="O924">
            <v>0</v>
          </cell>
          <cell r="Q924">
            <v>74912.710000000006</v>
          </cell>
          <cell r="R924">
            <v>0</v>
          </cell>
          <cell r="S924">
            <v>74912.710000000006</v>
          </cell>
          <cell r="V924">
            <v>5350.9078571428581</v>
          </cell>
          <cell r="X924">
            <v>74912.710000000006</v>
          </cell>
          <cell r="Y924">
            <v>5350.9078571428581</v>
          </cell>
          <cell r="Z924">
            <v>69561.802142857152</v>
          </cell>
        </row>
        <row r="925">
          <cell r="A925">
            <v>30000941</v>
          </cell>
          <cell r="B925" t="str">
            <v xml:space="preserve"> Шкаф с распахивающимися дверями системы К2 </v>
          </cell>
          <cell r="C925" t="str">
            <v>Other</v>
          </cell>
          <cell r="D925" t="str">
            <v>МП</v>
          </cell>
          <cell r="E925" t="str">
            <v>30,12,05</v>
          </cell>
          <cell r="F925">
            <v>38718</v>
          </cell>
          <cell r="H925">
            <v>84</v>
          </cell>
          <cell r="I925">
            <v>1.6666666666666666E-2</v>
          </cell>
          <cell r="M925">
            <v>76569.490000000005</v>
          </cell>
          <cell r="N925">
            <v>0</v>
          </cell>
          <cell r="O925">
            <v>0</v>
          </cell>
          <cell r="Q925">
            <v>76569.490000000005</v>
          </cell>
          <cell r="R925">
            <v>0</v>
          </cell>
          <cell r="S925">
            <v>76569.490000000005</v>
          </cell>
          <cell r="V925">
            <v>5469.2492857142861</v>
          </cell>
          <cell r="X925">
            <v>76569.490000000005</v>
          </cell>
          <cell r="Y925">
            <v>5469.2492857142861</v>
          </cell>
          <cell r="Z925">
            <v>71100.240714285726</v>
          </cell>
        </row>
        <row r="926">
          <cell r="A926">
            <v>30000801</v>
          </cell>
          <cell r="B926" t="str">
            <v xml:space="preserve"> Шкаф СИСТЕМА Т-15  комб.мил.ор.свет.шагр. </v>
          </cell>
          <cell r="C926" t="str">
            <v>Other</v>
          </cell>
          <cell r="D926" t="str">
            <v>МП</v>
          </cell>
          <cell r="E926" t="str">
            <v>30,12,05</v>
          </cell>
          <cell r="H926">
            <v>84</v>
          </cell>
          <cell r="I926">
            <v>1.6666666666666666E-2</v>
          </cell>
          <cell r="M926">
            <v>4953.5</v>
          </cell>
          <cell r="N926">
            <v>4953.5</v>
          </cell>
          <cell r="O926">
            <v>4953.5</v>
          </cell>
          <cell r="P926">
            <v>4953.5</v>
          </cell>
          <cell r="Q926">
            <v>0</v>
          </cell>
          <cell r="R926">
            <v>0</v>
          </cell>
          <cell r="S926">
            <v>0</v>
          </cell>
          <cell r="X926">
            <v>0</v>
          </cell>
          <cell r="Y926">
            <v>0</v>
          </cell>
          <cell r="Z926">
            <v>0</v>
          </cell>
        </row>
        <row r="927">
          <cell r="A927">
            <v>30000802</v>
          </cell>
          <cell r="B927" t="str">
            <v xml:space="preserve"> Шкаф СИСТЕМА Т-15  комб.мил.ор.свет.шагр. </v>
          </cell>
          <cell r="C927" t="str">
            <v>Other</v>
          </cell>
          <cell r="D927" t="str">
            <v>МП</v>
          </cell>
          <cell r="E927" t="str">
            <v>30,12,05</v>
          </cell>
          <cell r="H927">
            <v>84</v>
          </cell>
          <cell r="I927">
            <v>1.6666666666666666E-2</v>
          </cell>
          <cell r="M927">
            <v>4953.5</v>
          </cell>
          <cell r="N927">
            <v>4953.5</v>
          </cell>
          <cell r="O927">
            <v>4953.5</v>
          </cell>
          <cell r="P927">
            <v>4953.5</v>
          </cell>
          <cell r="Q927">
            <v>0</v>
          </cell>
          <cell r="R927">
            <v>0</v>
          </cell>
          <cell r="S927">
            <v>0</v>
          </cell>
          <cell r="X927">
            <v>0</v>
          </cell>
          <cell r="Y927">
            <v>0</v>
          </cell>
          <cell r="Z927">
            <v>0</v>
          </cell>
        </row>
        <row r="928">
          <cell r="A928">
            <v>30000802</v>
          </cell>
          <cell r="B928" t="str">
            <v xml:space="preserve"> Шкаф СИСТЕМА Т-31  мил.ор.свет.шагр. </v>
          </cell>
          <cell r="C928" t="str">
            <v>Other</v>
          </cell>
          <cell r="D928" t="str">
            <v>МП</v>
          </cell>
          <cell r="E928" t="str">
            <v>30,12,05</v>
          </cell>
          <cell r="H928">
            <v>84</v>
          </cell>
          <cell r="I928">
            <v>1.6666666666666666E-2</v>
          </cell>
          <cell r="M928">
            <v>2498.5</v>
          </cell>
          <cell r="N928">
            <v>2498.5</v>
          </cell>
          <cell r="O928">
            <v>2498.5</v>
          </cell>
          <cell r="P928">
            <v>2498.5</v>
          </cell>
          <cell r="Q928">
            <v>0</v>
          </cell>
          <cell r="R928">
            <v>0</v>
          </cell>
          <cell r="S928">
            <v>0</v>
          </cell>
          <cell r="X928">
            <v>0</v>
          </cell>
          <cell r="Y928">
            <v>0</v>
          </cell>
          <cell r="Z928">
            <v>0</v>
          </cell>
        </row>
        <row r="929">
          <cell r="A929">
            <v>30000819</v>
          </cell>
          <cell r="B929" t="str">
            <v xml:space="preserve"> Шкаф СИСТЕМА Т-31  мил.ор.свет.шагр. </v>
          </cell>
          <cell r="C929" t="str">
            <v>Other</v>
          </cell>
          <cell r="D929" t="str">
            <v>МП</v>
          </cell>
          <cell r="E929" t="str">
            <v>30,12,05</v>
          </cell>
          <cell r="H929">
            <v>84</v>
          </cell>
          <cell r="I929">
            <v>1.6666666666666666E-2</v>
          </cell>
          <cell r="M929">
            <v>2498.5</v>
          </cell>
          <cell r="N929">
            <v>2498.5</v>
          </cell>
          <cell r="O929">
            <v>2498.5</v>
          </cell>
          <cell r="P929">
            <v>2498.5</v>
          </cell>
          <cell r="Q929">
            <v>0</v>
          </cell>
          <cell r="R929">
            <v>0</v>
          </cell>
          <cell r="S929">
            <v>0</v>
          </cell>
          <cell r="X929">
            <v>0</v>
          </cell>
          <cell r="Y929">
            <v>0</v>
          </cell>
          <cell r="Z929">
            <v>0</v>
          </cell>
        </row>
        <row r="930">
          <cell r="A930">
            <v>30000946</v>
          </cell>
          <cell r="B930" t="str">
            <v xml:space="preserve"> Соединительный элемент системы R3 </v>
          </cell>
          <cell r="C930" t="str">
            <v>Other</v>
          </cell>
          <cell r="D930" t="str">
            <v>МП</v>
          </cell>
          <cell r="E930" t="str">
            <v>30,12,05</v>
          </cell>
          <cell r="H930">
            <v>84</v>
          </cell>
          <cell r="I930">
            <v>1.6666666666666666E-2</v>
          </cell>
          <cell r="M930">
            <v>4767.93</v>
          </cell>
          <cell r="N930">
            <v>4767.93</v>
          </cell>
          <cell r="O930">
            <v>4767.93</v>
          </cell>
          <cell r="P930">
            <v>4767.93</v>
          </cell>
          <cell r="Q930">
            <v>0</v>
          </cell>
          <cell r="R930">
            <v>0</v>
          </cell>
          <cell r="S930">
            <v>0</v>
          </cell>
          <cell r="X930">
            <v>0</v>
          </cell>
          <cell r="Y930">
            <v>0</v>
          </cell>
          <cell r="Z930">
            <v>0</v>
          </cell>
        </row>
        <row r="931">
          <cell r="A931">
            <v>30000947</v>
          </cell>
          <cell r="B931" t="str">
            <v xml:space="preserve"> Соединительный элемент системы R3 </v>
          </cell>
          <cell r="C931" t="str">
            <v>Other</v>
          </cell>
          <cell r="D931" t="str">
            <v>МП</v>
          </cell>
          <cell r="E931" t="str">
            <v>30,12,05</v>
          </cell>
          <cell r="H931">
            <v>84</v>
          </cell>
          <cell r="I931">
            <v>1.6666666666666666E-2</v>
          </cell>
          <cell r="M931">
            <v>4767.93</v>
          </cell>
          <cell r="N931">
            <v>4767.93</v>
          </cell>
          <cell r="O931">
            <v>4767.93</v>
          </cell>
          <cell r="P931">
            <v>4767.93</v>
          </cell>
          <cell r="Q931">
            <v>0</v>
          </cell>
          <cell r="R931">
            <v>0</v>
          </cell>
          <cell r="S931">
            <v>0</v>
          </cell>
          <cell r="X931">
            <v>0</v>
          </cell>
          <cell r="Y931">
            <v>0</v>
          </cell>
          <cell r="Z931">
            <v>0</v>
          </cell>
        </row>
        <row r="932">
          <cell r="A932">
            <v>30000948</v>
          </cell>
          <cell r="B932" t="str">
            <v xml:space="preserve"> Соединительный элемент системы R3 </v>
          </cell>
          <cell r="C932" t="str">
            <v>Other</v>
          </cell>
          <cell r="D932" t="str">
            <v>МП</v>
          </cell>
          <cell r="E932" t="str">
            <v>30,12,05</v>
          </cell>
          <cell r="H932">
            <v>84</v>
          </cell>
          <cell r="I932">
            <v>1.6666666666666666E-2</v>
          </cell>
          <cell r="M932">
            <v>4767.93</v>
          </cell>
          <cell r="N932">
            <v>4767.93</v>
          </cell>
          <cell r="O932">
            <v>4767.93</v>
          </cell>
          <cell r="P932">
            <v>4767.93</v>
          </cell>
          <cell r="Q932">
            <v>0</v>
          </cell>
          <cell r="R932">
            <v>0</v>
          </cell>
          <cell r="S932">
            <v>0</v>
          </cell>
          <cell r="X932">
            <v>0</v>
          </cell>
          <cell r="Y932">
            <v>0</v>
          </cell>
          <cell r="Z932">
            <v>0</v>
          </cell>
        </row>
        <row r="933">
          <cell r="A933">
            <v>30000949</v>
          </cell>
          <cell r="B933" t="str">
            <v xml:space="preserve"> Соединительный элемент системы R3 </v>
          </cell>
          <cell r="C933" t="str">
            <v>Other</v>
          </cell>
          <cell r="D933" t="str">
            <v>МП</v>
          </cell>
          <cell r="E933" t="str">
            <v>30,12,05</v>
          </cell>
          <cell r="H933">
            <v>84</v>
          </cell>
          <cell r="I933">
            <v>1.6666666666666666E-2</v>
          </cell>
          <cell r="M933">
            <v>4767.93</v>
          </cell>
          <cell r="N933">
            <v>4767.93</v>
          </cell>
          <cell r="O933">
            <v>4767.93</v>
          </cell>
          <cell r="P933">
            <v>4767.93</v>
          </cell>
          <cell r="Q933">
            <v>0</v>
          </cell>
          <cell r="R933">
            <v>0</v>
          </cell>
          <cell r="S933">
            <v>0</v>
          </cell>
          <cell r="X933">
            <v>0</v>
          </cell>
          <cell r="Y933">
            <v>0</v>
          </cell>
          <cell r="Z933">
            <v>0</v>
          </cell>
        </row>
        <row r="934">
          <cell r="A934">
            <v>30000950</v>
          </cell>
          <cell r="B934" t="str">
            <v xml:space="preserve"> Соединительный элемент системы R3 </v>
          </cell>
          <cell r="C934" t="str">
            <v>Other</v>
          </cell>
          <cell r="D934" t="str">
            <v>МП</v>
          </cell>
          <cell r="E934" t="str">
            <v>30,12,05</v>
          </cell>
          <cell r="H934">
            <v>84</v>
          </cell>
          <cell r="I934">
            <v>1.6666666666666666E-2</v>
          </cell>
          <cell r="M934">
            <v>4767.93</v>
          </cell>
          <cell r="N934">
            <v>4767.93</v>
          </cell>
          <cell r="O934">
            <v>4767.93</v>
          </cell>
          <cell r="P934">
            <v>4767.93</v>
          </cell>
          <cell r="Q934">
            <v>0</v>
          </cell>
          <cell r="R934">
            <v>0</v>
          </cell>
          <cell r="S934">
            <v>0</v>
          </cell>
          <cell r="X934">
            <v>0</v>
          </cell>
          <cell r="Y934">
            <v>0</v>
          </cell>
          <cell r="Z934">
            <v>0</v>
          </cell>
        </row>
        <row r="935">
          <cell r="A935">
            <v>30000951</v>
          </cell>
          <cell r="B935" t="str">
            <v xml:space="preserve"> Соединительный элемент системы R3 </v>
          </cell>
          <cell r="C935" t="str">
            <v>Other</v>
          </cell>
          <cell r="D935" t="str">
            <v>МП</v>
          </cell>
          <cell r="E935" t="str">
            <v>30,12,05</v>
          </cell>
          <cell r="H935">
            <v>84</v>
          </cell>
          <cell r="I935">
            <v>1.6666666666666666E-2</v>
          </cell>
          <cell r="M935">
            <v>4767.93</v>
          </cell>
          <cell r="N935">
            <v>4767.93</v>
          </cell>
          <cell r="O935">
            <v>4767.93</v>
          </cell>
          <cell r="P935">
            <v>4767.93</v>
          </cell>
          <cell r="Q935">
            <v>0</v>
          </cell>
          <cell r="R935">
            <v>0</v>
          </cell>
          <cell r="S935">
            <v>0</v>
          </cell>
          <cell r="X935">
            <v>0</v>
          </cell>
          <cell r="Y935">
            <v>0</v>
          </cell>
          <cell r="Z935">
            <v>0</v>
          </cell>
        </row>
        <row r="936">
          <cell r="A936">
            <v>30000952</v>
          </cell>
          <cell r="B936" t="str">
            <v xml:space="preserve"> Соединительный элемент системы R3 </v>
          </cell>
          <cell r="C936" t="str">
            <v>Other</v>
          </cell>
          <cell r="D936" t="str">
            <v>МП</v>
          </cell>
          <cell r="E936" t="str">
            <v>30,12,05</v>
          </cell>
          <cell r="H936">
            <v>84</v>
          </cell>
          <cell r="I936">
            <v>1.6666666666666666E-2</v>
          </cell>
          <cell r="M936">
            <v>4767.93</v>
          </cell>
          <cell r="N936">
            <v>4767.93</v>
          </cell>
          <cell r="O936">
            <v>4767.93</v>
          </cell>
          <cell r="P936">
            <v>4767.93</v>
          </cell>
          <cell r="Q936">
            <v>0</v>
          </cell>
          <cell r="R936">
            <v>0</v>
          </cell>
          <cell r="S936">
            <v>0</v>
          </cell>
          <cell r="X936">
            <v>0</v>
          </cell>
          <cell r="Y936">
            <v>0</v>
          </cell>
          <cell r="Z936">
            <v>0</v>
          </cell>
        </row>
        <row r="937">
          <cell r="A937">
            <v>30000953</v>
          </cell>
          <cell r="B937" t="str">
            <v xml:space="preserve"> Соединительный элемент системы R3 </v>
          </cell>
          <cell r="C937" t="str">
            <v>Other</v>
          </cell>
          <cell r="D937" t="str">
            <v>МП</v>
          </cell>
          <cell r="E937" t="str">
            <v>30,12,05</v>
          </cell>
          <cell r="H937">
            <v>84</v>
          </cell>
          <cell r="I937">
            <v>1.6666666666666666E-2</v>
          </cell>
          <cell r="M937">
            <v>4767.93</v>
          </cell>
          <cell r="N937">
            <v>4767.93</v>
          </cell>
          <cell r="O937">
            <v>4767.93</v>
          </cell>
          <cell r="P937">
            <v>4767.93</v>
          </cell>
          <cell r="Q937">
            <v>0</v>
          </cell>
          <cell r="R937">
            <v>0</v>
          </cell>
          <cell r="S937">
            <v>0</v>
          </cell>
          <cell r="X937">
            <v>0</v>
          </cell>
          <cell r="Y937">
            <v>0</v>
          </cell>
          <cell r="Z937">
            <v>0</v>
          </cell>
        </row>
        <row r="938">
          <cell r="A938">
            <v>30000954</v>
          </cell>
          <cell r="B938" t="str">
            <v xml:space="preserve"> Соединительный элемент системы R3 </v>
          </cell>
          <cell r="C938" t="str">
            <v>Other</v>
          </cell>
          <cell r="D938" t="str">
            <v>МП</v>
          </cell>
          <cell r="E938" t="str">
            <v>30,12,05</v>
          </cell>
          <cell r="H938">
            <v>84</v>
          </cell>
          <cell r="I938">
            <v>1.6666666666666666E-2</v>
          </cell>
          <cell r="M938">
            <v>4767.93</v>
          </cell>
          <cell r="N938">
            <v>4767.93</v>
          </cell>
          <cell r="O938">
            <v>4767.93</v>
          </cell>
          <cell r="P938">
            <v>4767.93</v>
          </cell>
          <cell r="Q938">
            <v>0</v>
          </cell>
          <cell r="R938">
            <v>0</v>
          </cell>
          <cell r="S938">
            <v>0</v>
          </cell>
          <cell r="X938">
            <v>0</v>
          </cell>
          <cell r="Y938">
            <v>0</v>
          </cell>
          <cell r="Z938">
            <v>0</v>
          </cell>
        </row>
        <row r="939">
          <cell r="A939">
            <v>30000955</v>
          </cell>
          <cell r="B939" t="str">
            <v xml:space="preserve"> Соединительный элемент системы R3 </v>
          </cell>
          <cell r="C939" t="str">
            <v>Other</v>
          </cell>
          <cell r="D939" t="str">
            <v>МП</v>
          </cell>
          <cell r="E939" t="str">
            <v>30,12,05</v>
          </cell>
          <cell r="H939">
            <v>84</v>
          </cell>
          <cell r="I939">
            <v>1.6666666666666666E-2</v>
          </cell>
          <cell r="M939">
            <v>4767.93</v>
          </cell>
          <cell r="N939">
            <v>4767.93</v>
          </cell>
          <cell r="O939">
            <v>4767.93</v>
          </cell>
          <cell r="P939">
            <v>4767.93</v>
          </cell>
          <cell r="Q939">
            <v>0</v>
          </cell>
          <cell r="R939">
            <v>0</v>
          </cell>
          <cell r="S939">
            <v>0</v>
          </cell>
          <cell r="X939">
            <v>0</v>
          </cell>
          <cell r="Y939">
            <v>0</v>
          </cell>
          <cell r="Z939">
            <v>0</v>
          </cell>
        </row>
        <row r="940">
          <cell r="A940">
            <v>30000956</v>
          </cell>
          <cell r="B940" t="str">
            <v xml:space="preserve"> Соединительный элемент системы R3 </v>
          </cell>
          <cell r="C940" t="str">
            <v>Other</v>
          </cell>
          <cell r="D940" t="str">
            <v>МП</v>
          </cell>
          <cell r="E940" t="str">
            <v>30,12,05</v>
          </cell>
          <cell r="H940">
            <v>84</v>
          </cell>
          <cell r="I940">
            <v>1.6666666666666666E-2</v>
          </cell>
          <cell r="M940">
            <v>4767.93</v>
          </cell>
          <cell r="N940">
            <v>4767.93</v>
          </cell>
          <cell r="O940">
            <v>4767.93</v>
          </cell>
          <cell r="P940">
            <v>4767.93</v>
          </cell>
          <cell r="Q940">
            <v>0</v>
          </cell>
          <cell r="R940">
            <v>0</v>
          </cell>
          <cell r="S940">
            <v>0</v>
          </cell>
          <cell r="X940">
            <v>0</v>
          </cell>
          <cell r="Y940">
            <v>0</v>
          </cell>
          <cell r="Z940">
            <v>0</v>
          </cell>
        </row>
        <row r="941">
          <cell r="A941">
            <v>30000957</v>
          </cell>
          <cell r="B941" t="str">
            <v xml:space="preserve"> Соединительный элемент системы R3 </v>
          </cell>
          <cell r="C941" t="str">
            <v>Other</v>
          </cell>
          <cell r="D941" t="str">
            <v>МП</v>
          </cell>
          <cell r="E941" t="str">
            <v>30,12,05</v>
          </cell>
          <cell r="H941">
            <v>84</v>
          </cell>
          <cell r="I941">
            <v>1.6666666666666666E-2</v>
          </cell>
          <cell r="M941">
            <v>4767.93</v>
          </cell>
          <cell r="N941">
            <v>4767.93</v>
          </cell>
          <cell r="O941">
            <v>4767.93</v>
          </cell>
          <cell r="P941">
            <v>4767.93</v>
          </cell>
          <cell r="Q941">
            <v>0</v>
          </cell>
          <cell r="R941">
            <v>0</v>
          </cell>
          <cell r="S941">
            <v>0</v>
          </cell>
          <cell r="X941">
            <v>0</v>
          </cell>
          <cell r="Y941">
            <v>0</v>
          </cell>
          <cell r="Z941">
            <v>0</v>
          </cell>
        </row>
        <row r="942">
          <cell r="A942">
            <v>30000797</v>
          </cell>
          <cell r="B942" t="str">
            <v xml:space="preserve"> Стеллаж метал.из стали "МС-275" 700*500 </v>
          </cell>
          <cell r="C942" t="str">
            <v>Other</v>
          </cell>
          <cell r="D942" t="str">
            <v>МП</v>
          </cell>
          <cell r="E942" t="str">
            <v>30,12,05</v>
          </cell>
          <cell r="H942">
            <v>84</v>
          </cell>
          <cell r="I942">
            <v>1.6666666666666666E-2</v>
          </cell>
          <cell r="M942">
            <v>2746.5</v>
          </cell>
          <cell r="N942">
            <v>2746.5</v>
          </cell>
          <cell r="O942">
            <v>2746.5</v>
          </cell>
          <cell r="P942">
            <v>2746.5</v>
          </cell>
          <cell r="Q942">
            <v>0</v>
          </cell>
          <cell r="R942">
            <v>0</v>
          </cell>
          <cell r="S942">
            <v>0</v>
          </cell>
          <cell r="X942">
            <v>0</v>
          </cell>
          <cell r="Y942">
            <v>0</v>
          </cell>
          <cell r="Z942">
            <v>0</v>
          </cell>
        </row>
        <row r="943">
          <cell r="A943">
            <v>30000798</v>
          </cell>
          <cell r="B943" t="str">
            <v xml:space="preserve"> Стеллаж метал.из стали "МС-275" 700*500 </v>
          </cell>
          <cell r="C943" t="str">
            <v>Other</v>
          </cell>
          <cell r="D943" t="str">
            <v>МП</v>
          </cell>
          <cell r="E943" t="str">
            <v>30,12,05</v>
          </cell>
          <cell r="H943">
            <v>84</v>
          </cell>
          <cell r="I943">
            <v>1.6666666666666666E-2</v>
          </cell>
          <cell r="M943">
            <v>2746.5</v>
          </cell>
          <cell r="N943">
            <v>2746.5</v>
          </cell>
          <cell r="O943">
            <v>2746.5</v>
          </cell>
          <cell r="P943">
            <v>2746.5</v>
          </cell>
          <cell r="Q943">
            <v>0</v>
          </cell>
          <cell r="R943">
            <v>0</v>
          </cell>
          <cell r="S943">
            <v>0</v>
          </cell>
          <cell r="X943">
            <v>0</v>
          </cell>
          <cell r="Y943">
            <v>0</v>
          </cell>
          <cell r="Z943">
            <v>0</v>
          </cell>
        </row>
        <row r="944">
          <cell r="A944">
            <v>30000799</v>
          </cell>
          <cell r="B944" t="str">
            <v xml:space="preserve"> Стеллаж метал.из стали "МС-275" 700*600 </v>
          </cell>
          <cell r="C944" t="str">
            <v>Other</v>
          </cell>
          <cell r="D944" t="str">
            <v>МП</v>
          </cell>
          <cell r="E944" t="str">
            <v>30,12,05</v>
          </cell>
          <cell r="H944">
            <v>84</v>
          </cell>
          <cell r="I944">
            <v>1.6666666666666666E-2</v>
          </cell>
          <cell r="M944">
            <v>2964</v>
          </cell>
          <cell r="N944">
            <v>2964</v>
          </cell>
          <cell r="O944">
            <v>2964</v>
          </cell>
          <cell r="P944">
            <v>2964</v>
          </cell>
          <cell r="Q944">
            <v>0</v>
          </cell>
          <cell r="R944">
            <v>0</v>
          </cell>
          <cell r="S944">
            <v>0</v>
          </cell>
          <cell r="X944">
            <v>0</v>
          </cell>
          <cell r="Y944">
            <v>0</v>
          </cell>
          <cell r="Z944">
            <v>0</v>
          </cell>
        </row>
        <row r="945">
          <cell r="A945">
            <v>30000800</v>
          </cell>
          <cell r="B945" t="str">
            <v xml:space="preserve"> Стеллаж метал.из стали "МС-275" 700*600 </v>
          </cell>
          <cell r="C945" t="str">
            <v>Other</v>
          </cell>
          <cell r="D945" t="str">
            <v>МП</v>
          </cell>
          <cell r="E945" t="str">
            <v>30,12,05</v>
          </cell>
          <cell r="H945">
            <v>84</v>
          </cell>
          <cell r="I945">
            <v>1.6666666666666666E-2</v>
          </cell>
          <cell r="M945">
            <v>2964</v>
          </cell>
          <cell r="N945">
            <v>2964</v>
          </cell>
          <cell r="O945">
            <v>2964</v>
          </cell>
          <cell r="P945">
            <v>2964</v>
          </cell>
          <cell r="Q945">
            <v>0</v>
          </cell>
          <cell r="R945">
            <v>0</v>
          </cell>
          <cell r="S945">
            <v>0</v>
          </cell>
          <cell r="X945">
            <v>0</v>
          </cell>
          <cell r="Y945">
            <v>0</v>
          </cell>
          <cell r="Z945">
            <v>0</v>
          </cell>
        </row>
        <row r="946">
          <cell r="A946">
            <v>30000820</v>
          </cell>
          <cell r="B946" t="str">
            <v xml:space="preserve"> Стол  СИСТЕМА ТМ-12/1Р  стомил.ор.свет.шагр. </v>
          </cell>
          <cell r="C946" t="str">
            <v>Other</v>
          </cell>
          <cell r="D946" t="str">
            <v>МП</v>
          </cell>
          <cell r="E946" t="str">
            <v>30,12,05</v>
          </cell>
          <cell r="H946">
            <v>84</v>
          </cell>
          <cell r="I946">
            <v>1.6666666666666666E-2</v>
          </cell>
          <cell r="M946">
            <v>1740</v>
          </cell>
          <cell r="N946">
            <v>1740</v>
          </cell>
          <cell r="O946">
            <v>1740</v>
          </cell>
          <cell r="P946">
            <v>1740</v>
          </cell>
          <cell r="Q946">
            <v>0</v>
          </cell>
          <cell r="R946">
            <v>0</v>
          </cell>
          <cell r="S946">
            <v>0</v>
          </cell>
          <cell r="X946">
            <v>0</v>
          </cell>
          <cell r="Y946">
            <v>0</v>
          </cell>
          <cell r="Z946">
            <v>0</v>
          </cell>
        </row>
        <row r="947">
          <cell r="A947">
            <v>30000821</v>
          </cell>
          <cell r="B947" t="str">
            <v xml:space="preserve"> Стол  СИСТЕМА ТС-18/1Р с ПДС-7Е подвес.держатель </v>
          </cell>
          <cell r="C947" t="str">
            <v>Other</v>
          </cell>
          <cell r="D947" t="str">
            <v>МП</v>
          </cell>
          <cell r="E947" t="str">
            <v>30,12,05</v>
          </cell>
          <cell r="H947">
            <v>84</v>
          </cell>
          <cell r="I947">
            <v>1.6666666666666666E-2</v>
          </cell>
          <cell r="M947">
            <v>5547.5</v>
          </cell>
          <cell r="N947">
            <v>5547.5</v>
          </cell>
          <cell r="O947">
            <v>5547.5</v>
          </cell>
          <cell r="P947">
            <v>5547.5</v>
          </cell>
          <cell r="Q947">
            <v>0</v>
          </cell>
          <cell r="R947">
            <v>0</v>
          </cell>
          <cell r="S947">
            <v>0</v>
          </cell>
          <cell r="X947">
            <v>0</v>
          </cell>
          <cell r="Y947">
            <v>0</v>
          </cell>
          <cell r="Z947">
            <v>0</v>
          </cell>
        </row>
        <row r="948">
          <cell r="A948">
            <v>30000822</v>
          </cell>
          <cell r="B948" t="str">
            <v xml:space="preserve"> Стол  СИСТЕМА ТС-18/1Р с ПДС-7Е подвес.держатель </v>
          </cell>
          <cell r="C948" t="str">
            <v>Other</v>
          </cell>
          <cell r="D948" t="str">
            <v>МП</v>
          </cell>
          <cell r="E948" t="str">
            <v>30,12,05</v>
          </cell>
          <cell r="H948">
            <v>84</v>
          </cell>
          <cell r="I948">
            <v>1.6666666666666666E-2</v>
          </cell>
          <cell r="M948">
            <v>5547.5</v>
          </cell>
          <cell r="N948">
            <v>5547.5</v>
          </cell>
          <cell r="O948">
            <v>5547.5</v>
          </cell>
          <cell r="P948">
            <v>5547.5</v>
          </cell>
          <cell r="Q948">
            <v>0</v>
          </cell>
          <cell r="R948">
            <v>0</v>
          </cell>
          <cell r="S948">
            <v>0</v>
          </cell>
          <cell r="X948">
            <v>0</v>
          </cell>
          <cell r="Y948">
            <v>0</v>
          </cell>
          <cell r="Z948">
            <v>0</v>
          </cell>
        </row>
        <row r="949">
          <cell r="A949">
            <v>30000972</v>
          </cell>
          <cell r="B949" t="str">
            <v xml:space="preserve"> Пылесос "karcher" </v>
          </cell>
          <cell r="C949" t="str">
            <v>Other</v>
          </cell>
          <cell r="D949" t="str">
            <v>МП</v>
          </cell>
          <cell r="E949" t="str">
            <v>30,12,05</v>
          </cell>
          <cell r="F949">
            <v>38718</v>
          </cell>
          <cell r="H949">
            <v>60</v>
          </cell>
          <cell r="I949">
            <v>1.6666666666666666E-2</v>
          </cell>
          <cell r="M949">
            <v>13238</v>
          </cell>
          <cell r="N949">
            <v>0</v>
          </cell>
          <cell r="O949">
            <v>0</v>
          </cell>
          <cell r="Q949">
            <v>13238</v>
          </cell>
          <cell r="R949">
            <v>0</v>
          </cell>
          <cell r="S949">
            <v>13238</v>
          </cell>
          <cell r="V949">
            <v>1323.8</v>
          </cell>
          <cell r="X949">
            <v>13238</v>
          </cell>
          <cell r="Y949">
            <v>1323.8</v>
          </cell>
          <cell r="Z949">
            <v>11914.2</v>
          </cell>
        </row>
        <row r="950">
          <cell r="A950">
            <v>30000971</v>
          </cell>
          <cell r="B950" t="str">
            <v xml:space="preserve"> с/т Nokia6230i </v>
          </cell>
          <cell r="C950" t="str">
            <v>Other</v>
          </cell>
          <cell r="D950" t="str">
            <v>МП</v>
          </cell>
          <cell r="E950" t="str">
            <v>30,12,05</v>
          </cell>
          <cell r="H950">
            <v>60</v>
          </cell>
          <cell r="I950">
            <v>1.6666666666666666E-2</v>
          </cell>
          <cell r="M950">
            <v>8466.1</v>
          </cell>
          <cell r="N950">
            <v>8466.1</v>
          </cell>
          <cell r="O950">
            <v>8466.1</v>
          </cell>
          <cell r="P950">
            <v>8466.1</v>
          </cell>
          <cell r="Q950">
            <v>0</v>
          </cell>
          <cell r="R950">
            <v>0</v>
          </cell>
          <cell r="S950">
            <v>0</v>
          </cell>
          <cell r="X950">
            <v>0</v>
          </cell>
          <cell r="Y950">
            <v>0</v>
          </cell>
          <cell r="Z950">
            <v>0</v>
          </cell>
        </row>
        <row r="951">
          <cell r="A951">
            <v>30000973</v>
          </cell>
          <cell r="B951" t="str">
            <v xml:space="preserve"> Система технических средств охраны </v>
          </cell>
          <cell r="C951" t="str">
            <v>Other</v>
          </cell>
          <cell r="D951" t="str">
            <v>МП</v>
          </cell>
          <cell r="E951" t="str">
            <v>30,12,05</v>
          </cell>
          <cell r="F951">
            <v>38718</v>
          </cell>
          <cell r="H951">
            <v>60</v>
          </cell>
          <cell r="I951">
            <v>1.6666666666666666E-2</v>
          </cell>
          <cell r="M951">
            <v>339452.92</v>
          </cell>
          <cell r="N951">
            <v>0</v>
          </cell>
          <cell r="O951">
            <v>0</v>
          </cell>
          <cell r="Q951">
            <v>339452.92</v>
          </cell>
          <cell r="R951">
            <v>0</v>
          </cell>
          <cell r="S951">
            <v>339452.92</v>
          </cell>
          <cell r="V951">
            <v>33945.292000000001</v>
          </cell>
          <cell r="X951">
            <v>339452.92</v>
          </cell>
          <cell r="Y951">
            <v>33945.292000000001</v>
          </cell>
          <cell r="Z951">
            <v>305507.62799999997</v>
          </cell>
        </row>
        <row r="952">
          <cell r="A952">
            <v>30000970</v>
          </cell>
          <cell r="B952" t="str">
            <v xml:space="preserve"> Nokia 6230i BLACK </v>
          </cell>
          <cell r="C952" t="str">
            <v>Other</v>
          </cell>
          <cell r="D952" t="str">
            <v>МП</v>
          </cell>
          <cell r="E952" t="str">
            <v>30,12,05</v>
          </cell>
          <cell r="H952">
            <v>60</v>
          </cell>
          <cell r="I952">
            <v>1.6666666666666666E-2</v>
          </cell>
          <cell r="M952">
            <v>8889.83</v>
          </cell>
          <cell r="N952">
            <v>8889.83</v>
          </cell>
          <cell r="O952">
            <v>8889.83</v>
          </cell>
          <cell r="P952">
            <v>8889.83</v>
          </cell>
          <cell r="Q952">
            <v>0</v>
          </cell>
          <cell r="R952">
            <v>0</v>
          </cell>
          <cell r="S952">
            <v>0</v>
          </cell>
          <cell r="X952">
            <v>0</v>
          </cell>
          <cell r="Y952">
            <v>0</v>
          </cell>
          <cell r="Z952">
            <v>0</v>
          </cell>
        </row>
        <row r="953">
          <cell r="A953">
            <v>30000974</v>
          </cell>
          <cell r="B953" t="str">
            <v xml:space="preserve"> Перегородка системы R2 </v>
          </cell>
          <cell r="C953" t="str">
            <v>Other</v>
          </cell>
          <cell r="D953" t="str">
            <v>МП</v>
          </cell>
          <cell r="E953" t="str">
            <v>30,12,05</v>
          </cell>
          <cell r="F953">
            <v>38718</v>
          </cell>
          <cell r="H953">
            <v>60</v>
          </cell>
          <cell r="I953">
            <v>1.6666666666666666E-2</v>
          </cell>
          <cell r="M953">
            <v>111559.49</v>
          </cell>
          <cell r="N953">
            <v>0</v>
          </cell>
          <cell r="O953">
            <v>0</v>
          </cell>
          <cell r="Q953">
            <v>111559.49</v>
          </cell>
          <cell r="R953">
            <v>0</v>
          </cell>
          <cell r="S953">
            <v>111559.49</v>
          </cell>
          <cell r="V953">
            <v>11155.949000000001</v>
          </cell>
          <cell r="X953">
            <v>111559.49</v>
          </cell>
          <cell r="Y953">
            <v>11155.949000000001</v>
          </cell>
          <cell r="Z953">
            <v>100403.541</v>
          </cell>
        </row>
        <row r="954">
          <cell r="A954">
            <v>30000975</v>
          </cell>
          <cell r="B954" t="str">
            <v xml:space="preserve"> Перегородка системы R2 </v>
          </cell>
          <cell r="C954" t="str">
            <v>Other</v>
          </cell>
          <cell r="D954" t="str">
            <v>МП</v>
          </cell>
          <cell r="E954" t="str">
            <v>30,12,05</v>
          </cell>
          <cell r="F954">
            <v>38718</v>
          </cell>
          <cell r="H954">
            <v>60</v>
          </cell>
          <cell r="I954">
            <v>1.6666666666666666E-2</v>
          </cell>
          <cell r="M954">
            <v>105679.91</v>
          </cell>
          <cell r="N954">
            <v>0</v>
          </cell>
          <cell r="O954">
            <v>0</v>
          </cell>
          <cell r="Q954">
            <v>105679.91</v>
          </cell>
          <cell r="R954">
            <v>0</v>
          </cell>
          <cell r="S954">
            <v>105679.91</v>
          </cell>
          <cell r="V954">
            <v>10567.991</v>
          </cell>
          <cell r="X954">
            <v>105679.91</v>
          </cell>
          <cell r="Y954">
            <v>10567.991</v>
          </cell>
          <cell r="Z954">
            <v>95111.919000000009</v>
          </cell>
        </row>
        <row r="955">
          <cell r="A955">
            <v>30000976</v>
          </cell>
          <cell r="B955" t="str">
            <v xml:space="preserve"> методическая литература , инв.№: 30000976</v>
          </cell>
          <cell r="C955" t="str">
            <v>Other</v>
          </cell>
          <cell r="D955" t="str">
            <v>МП</v>
          </cell>
          <cell r="E955" t="str">
            <v>30,12,05</v>
          </cell>
          <cell r="H955">
            <v>60</v>
          </cell>
          <cell r="I955">
            <v>1.6666666666666666E-2</v>
          </cell>
          <cell r="M955">
            <v>1138</v>
          </cell>
          <cell r="N955">
            <v>1138</v>
          </cell>
          <cell r="O955">
            <v>1138</v>
          </cell>
          <cell r="P955">
            <v>1138</v>
          </cell>
          <cell r="Q955">
            <v>0</v>
          </cell>
          <cell r="R955">
            <v>0</v>
          </cell>
          <cell r="S955">
            <v>0</v>
          </cell>
          <cell r="X955">
            <v>0</v>
          </cell>
          <cell r="Y955">
            <v>0</v>
          </cell>
          <cell r="Z955">
            <v>0</v>
          </cell>
        </row>
        <row r="956">
          <cell r="A956">
            <v>30000977</v>
          </cell>
          <cell r="B956" t="str">
            <v xml:space="preserve"> А\М TOYOTA CAMRY с автосигнализацией и тонировкой </v>
          </cell>
          <cell r="C956" t="str">
            <v>Transport</v>
          </cell>
          <cell r="D956" t="str">
            <v>МП</v>
          </cell>
          <cell r="E956">
            <v>38743</v>
          </cell>
          <cell r="F956">
            <v>38749</v>
          </cell>
          <cell r="H956">
            <v>120</v>
          </cell>
          <cell r="I956">
            <v>8.3333333333333332E-3</v>
          </cell>
          <cell r="T956">
            <v>988424.79</v>
          </cell>
          <cell r="V956">
            <v>41184.366250000006</v>
          </cell>
          <cell r="X956">
            <v>988424.79</v>
          </cell>
          <cell r="Y956">
            <v>41184.366250000006</v>
          </cell>
          <cell r="Z956">
            <v>947240.42375000007</v>
          </cell>
        </row>
        <row r="957">
          <cell r="A957">
            <v>30000978</v>
          </cell>
          <cell r="B957" t="str">
            <v xml:space="preserve"> А\М TOYOTA CAMRY с автосигнализацией и тонировкой </v>
          </cell>
          <cell r="C957" t="str">
            <v>Transport</v>
          </cell>
          <cell r="D957" t="str">
            <v>МП</v>
          </cell>
          <cell r="E957">
            <v>38743</v>
          </cell>
          <cell r="F957">
            <v>38749</v>
          </cell>
          <cell r="H957">
            <v>120</v>
          </cell>
          <cell r="I957">
            <v>8.3333333333333332E-3</v>
          </cell>
          <cell r="T957">
            <v>988424.79</v>
          </cell>
          <cell r="V957">
            <v>41184.366250000006</v>
          </cell>
          <cell r="X957">
            <v>988424.79</v>
          </cell>
          <cell r="Y957">
            <v>41184.366250000006</v>
          </cell>
          <cell r="Z957">
            <v>947240.42375000007</v>
          </cell>
        </row>
        <row r="958">
          <cell r="A958">
            <v>30000981</v>
          </cell>
          <cell r="B958" t="str">
            <v xml:space="preserve"> А\М TOYOTA CAMRY с автосигнализацией и тонировкой </v>
          </cell>
          <cell r="C958" t="str">
            <v>Transport</v>
          </cell>
          <cell r="D958" t="str">
            <v>МП</v>
          </cell>
          <cell r="E958">
            <v>38770</v>
          </cell>
          <cell r="F958">
            <v>38777</v>
          </cell>
          <cell r="H958">
            <v>120</v>
          </cell>
          <cell r="I958">
            <v>8.3333333333333332E-3</v>
          </cell>
          <cell r="T958">
            <v>985972.71</v>
          </cell>
          <cell r="V958">
            <v>32865.756999999998</v>
          </cell>
          <cell r="X958">
            <v>985972.71</v>
          </cell>
          <cell r="Y958">
            <v>32865.756999999998</v>
          </cell>
          <cell r="Z958">
            <v>953106.95299999998</v>
          </cell>
        </row>
        <row r="959">
          <cell r="A959">
            <v>30000982</v>
          </cell>
          <cell r="B959" t="str">
            <v xml:space="preserve"> А\М TOYOTA LAND CRUISER 100  c автосиг. и тониров. </v>
          </cell>
          <cell r="C959" t="str">
            <v>Transport</v>
          </cell>
          <cell r="D959" t="str">
            <v>МП</v>
          </cell>
          <cell r="E959">
            <v>38797</v>
          </cell>
          <cell r="F959">
            <v>38808</v>
          </cell>
          <cell r="H959">
            <v>120</v>
          </cell>
          <cell r="I959">
            <v>8.3333333333333332E-3</v>
          </cell>
          <cell r="T959">
            <v>1830209.38</v>
          </cell>
          <cell r="V959">
            <v>45755.234499999999</v>
          </cell>
          <cell r="X959">
            <v>1830209.38</v>
          </cell>
          <cell r="Y959">
            <v>45755.234499999999</v>
          </cell>
          <cell r="Z959">
            <v>1784454.1454999999</v>
          </cell>
        </row>
        <row r="960">
          <cell r="A960">
            <v>30000986</v>
          </cell>
          <cell r="B960" t="str">
            <v xml:space="preserve"> Финансовая литература (1 шт.) , инв.№: 30000986</v>
          </cell>
          <cell r="C960" t="str">
            <v>Other</v>
          </cell>
          <cell r="D960" t="str">
            <v>МП</v>
          </cell>
          <cell r="E960">
            <v>38806</v>
          </cell>
          <cell r="F960">
            <v>38808</v>
          </cell>
          <cell r="T960">
            <v>19991.29</v>
          </cell>
          <cell r="V960">
            <v>19991.29</v>
          </cell>
          <cell r="X960">
            <v>19991.29</v>
          </cell>
          <cell r="Y960">
            <v>19991.29</v>
          </cell>
          <cell r="Z960">
            <v>0</v>
          </cell>
        </row>
        <row r="961">
          <cell r="A961">
            <v>30000987</v>
          </cell>
          <cell r="B961" t="str">
            <v xml:space="preserve"> Сервер IBM*Series 336 Rack в комплекте с ж\диском </v>
          </cell>
          <cell r="C961" t="str">
            <v>P&amp;E</v>
          </cell>
          <cell r="D961" t="str">
            <v>МП</v>
          </cell>
          <cell r="E961">
            <v>38810</v>
          </cell>
          <cell r="F961">
            <v>38838</v>
          </cell>
          <cell r="H961">
            <v>60</v>
          </cell>
          <cell r="I961">
            <v>1.6666666666666666E-2</v>
          </cell>
          <cell r="T961">
            <v>60350</v>
          </cell>
          <cell r="V961">
            <v>2011.6666666666667</v>
          </cell>
          <cell r="X961">
            <v>60350</v>
          </cell>
          <cell r="Y961">
            <v>2011.6666666666667</v>
          </cell>
          <cell r="Z961">
            <v>58338.333333333336</v>
          </cell>
        </row>
        <row r="962">
          <cell r="A962">
            <v>30000988</v>
          </cell>
          <cell r="B962" t="str">
            <v xml:space="preserve"> Сервер IBM*Series 336 Rack в комплекте с ж\диском </v>
          </cell>
          <cell r="C962" t="str">
            <v>P&amp;E</v>
          </cell>
          <cell r="D962" t="str">
            <v>МП</v>
          </cell>
          <cell r="E962">
            <v>38810</v>
          </cell>
          <cell r="F962">
            <v>38838</v>
          </cell>
          <cell r="H962">
            <v>60</v>
          </cell>
          <cell r="I962">
            <v>1.6666666666666666E-2</v>
          </cell>
          <cell r="T962">
            <v>91150</v>
          </cell>
          <cell r="V962">
            <v>3038.3333333333335</v>
          </cell>
          <cell r="X962">
            <v>91150</v>
          </cell>
          <cell r="Y962">
            <v>3038.3333333333335</v>
          </cell>
          <cell r="Z962">
            <v>88111.666666666672</v>
          </cell>
        </row>
        <row r="963">
          <cell r="A963">
            <v>30000989</v>
          </cell>
          <cell r="B963" t="str">
            <v xml:space="preserve"> Сервер IBM*Series 336 Rack в комплекте с ж\диском </v>
          </cell>
          <cell r="C963" t="str">
            <v>P&amp;E</v>
          </cell>
          <cell r="D963" t="str">
            <v>МП</v>
          </cell>
          <cell r="E963">
            <v>38810</v>
          </cell>
          <cell r="F963">
            <v>38838</v>
          </cell>
          <cell r="H963">
            <v>60</v>
          </cell>
          <cell r="I963">
            <v>1.6666666666666666E-2</v>
          </cell>
          <cell r="T963">
            <v>81150</v>
          </cell>
          <cell r="V963">
            <v>2705</v>
          </cell>
          <cell r="X963">
            <v>81150</v>
          </cell>
          <cell r="Y963">
            <v>2705</v>
          </cell>
          <cell r="Z963">
            <v>78445</v>
          </cell>
        </row>
        <row r="964">
          <cell r="A964">
            <v>30000990</v>
          </cell>
          <cell r="B964" t="str">
            <v xml:space="preserve"> Сервер IBM*Series 336 Rack в комплекте с ж\диском </v>
          </cell>
          <cell r="C964" t="str">
            <v>P&amp;E</v>
          </cell>
          <cell r="D964" t="str">
            <v>МП</v>
          </cell>
          <cell r="E964">
            <v>38810</v>
          </cell>
          <cell r="F964">
            <v>38838</v>
          </cell>
          <cell r="H964">
            <v>60</v>
          </cell>
          <cell r="I964">
            <v>1.6666666666666666E-2</v>
          </cell>
          <cell r="T964">
            <v>81150</v>
          </cell>
          <cell r="V964">
            <v>2705</v>
          </cell>
          <cell r="X964">
            <v>81150</v>
          </cell>
          <cell r="Y964">
            <v>2705</v>
          </cell>
          <cell r="Z964">
            <v>78445</v>
          </cell>
        </row>
        <row r="965">
          <cell r="A965">
            <v>30000793</v>
          </cell>
          <cell r="B965" t="str">
            <v xml:space="preserve"> Монитор  Sony P234B,23" , инв.№: 30000793</v>
          </cell>
          <cell r="C965" t="str">
            <v>P&amp;E</v>
          </cell>
          <cell r="D965" t="str">
            <v>МП</v>
          </cell>
          <cell r="E965">
            <v>38867</v>
          </cell>
          <cell r="F965">
            <v>38869</v>
          </cell>
          <cell r="H965">
            <v>60</v>
          </cell>
          <cell r="I965">
            <v>1.6666666666666666E-2</v>
          </cell>
          <cell r="T965">
            <v>40481.360000000001</v>
          </cell>
          <cell r="V965">
            <v>674.68933333333337</v>
          </cell>
          <cell r="X965">
            <v>40481.360000000001</v>
          </cell>
          <cell r="Y965">
            <v>674.68933333333337</v>
          </cell>
          <cell r="Z965">
            <v>39806.670666666665</v>
          </cell>
        </row>
        <row r="966">
          <cell r="A966" t="str">
            <v>30000993</v>
          </cell>
          <cell r="B966" t="str">
            <v xml:space="preserve"> Коммуникатор Qtek s200 </v>
          </cell>
          <cell r="C966" t="str">
            <v>P&amp;E</v>
          </cell>
          <cell r="D966" t="str">
            <v>МП</v>
          </cell>
          <cell r="E966">
            <v>38883</v>
          </cell>
          <cell r="F966">
            <v>38899</v>
          </cell>
          <cell r="H966">
            <v>54</v>
          </cell>
          <cell r="I966">
            <v>1.8518518518518517E-2</v>
          </cell>
          <cell r="T966">
            <v>15381.36</v>
          </cell>
          <cell r="X966">
            <v>15381.36</v>
          </cell>
          <cell r="Y966">
            <v>0</v>
          </cell>
          <cell r="Z966">
            <v>15381.36</v>
          </cell>
        </row>
        <row r="967">
          <cell r="A967" t="str">
            <v>30000991</v>
          </cell>
          <cell r="B967" t="str">
            <v xml:space="preserve"> Ноутбук Sony Vaio VGN-SZ1XRP </v>
          </cell>
          <cell r="C967" t="str">
            <v>P&amp;E</v>
          </cell>
          <cell r="D967" t="str">
            <v>МП</v>
          </cell>
          <cell r="E967">
            <v>38882</v>
          </cell>
          <cell r="F967">
            <v>38899</v>
          </cell>
          <cell r="H967">
            <v>60</v>
          </cell>
          <cell r="I967">
            <v>1.6666666666666666E-2</v>
          </cell>
          <cell r="T967">
            <v>61515.25</v>
          </cell>
          <cell r="X967">
            <v>61515.25</v>
          </cell>
          <cell r="Y967">
            <v>0</v>
          </cell>
          <cell r="Z967">
            <v>61515.25</v>
          </cell>
        </row>
        <row r="968">
          <cell r="A968" t="str">
            <v>30000992</v>
          </cell>
          <cell r="B968" t="str">
            <v xml:space="preserve"> Ноутбук Sony Vaio VGN-SZ1XRP </v>
          </cell>
          <cell r="C968" t="str">
            <v>P&amp;E</v>
          </cell>
          <cell r="D968" t="str">
            <v>МП</v>
          </cell>
          <cell r="E968">
            <v>38882</v>
          </cell>
          <cell r="F968">
            <v>38899</v>
          </cell>
          <cell r="H968">
            <v>60</v>
          </cell>
          <cell r="I968">
            <v>1.6666666666666666E-2</v>
          </cell>
          <cell r="T968">
            <v>61515.25</v>
          </cell>
          <cell r="X968">
            <v>61515.25</v>
          </cell>
          <cell r="Y968">
            <v>0</v>
          </cell>
          <cell r="Z968">
            <v>61515.25</v>
          </cell>
        </row>
        <row r="969">
          <cell r="A969" t="str">
            <v>30001001</v>
          </cell>
          <cell r="B969" t="str">
            <v xml:space="preserve"> Персональный компьютер Fujitsu-Simens Scaleo-P </v>
          </cell>
          <cell r="C969" t="str">
            <v>P&amp;E</v>
          </cell>
          <cell r="D969" t="str">
            <v>МП</v>
          </cell>
          <cell r="E969">
            <v>38896</v>
          </cell>
          <cell r="F969">
            <v>38899</v>
          </cell>
          <cell r="H969">
            <v>60</v>
          </cell>
          <cell r="I969">
            <v>1.6666666666666666E-2</v>
          </cell>
          <cell r="T969">
            <v>43782.02</v>
          </cell>
          <cell r="X969">
            <v>43782.02</v>
          </cell>
          <cell r="Y969">
            <v>0</v>
          </cell>
          <cell r="Z969">
            <v>43782.02</v>
          </cell>
        </row>
        <row r="970">
          <cell r="A970" t="str">
            <v>30000996</v>
          </cell>
          <cell r="B970" t="str">
            <v xml:space="preserve"> Сейф "SAFEGUARD " CD-608 </v>
          </cell>
          <cell r="C970" t="str">
            <v>Other</v>
          </cell>
          <cell r="D970" t="str">
            <v>МП</v>
          </cell>
          <cell r="E970">
            <v>38869</v>
          </cell>
          <cell r="F970">
            <v>38899</v>
          </cell>
          <cell r="H970">
            <v>60</v>
          </cell>
          <cell r="I970">
            <v>1.6666666666666666E-2</v>
          </cell>
          <cell r="T970">
            <v>14043</v>
          </cell>
          <cell r="X970">
            <v>14043</v>
          </cell>
          <cell r="Y970">
            <v>0</v>
          </cell>
          <cell r="Z970">
            <v>14043</v>
          </cell>
        </row>
        <row r="971">
          <cell r="A971" t="str">
            <v>30001000</v>
          </cell>
          <cell r="B971" t="str">
            <v xml:space="preserve"> Сканер планшетный HP ScanJet 5590 </v>
          </cell>
          <cell r="C971" t="str">
            <v>P&amp;E</v>
          </cell>
          <cell r="D971" t="str">
            <v>МП</v>
          </cell>
          <cell r="E971">
            <v>38898</v>
          </cell>
          <cell r="F971">
            <v>38899</v>
          </cell>
          <cell r="H971">
            <v>54</v>
          </cell>
          <cell r="I971">
            <v>1.8518518518518517E-2</v>
          </cell>
          <cell r="T971">
            <v>12911.95</v>
          </cell>
          <cell r="X971">
            <v>12911.95</v>
          </cell>
          <cell r="Y971">
            <v>0</v>
          </cell>
          <cell r="Z971">
            <v>12911.95</v>
          </cell>
        </row>
        <row r="972">
          <cell r="A972" t="str">
            <v>30000997</v>
          </cell>
          <cell r="B972" t="str">
            <v xml:space="preserve"> Уничтожитель  документов офисный  "HSM 104" 2С </v>
          </cell>
          <cell r="C972" t="str">
            <v>Other</v>
          </cell>
          <cell r="D972" t="str">
            <v>МП</v>
          </cell>
          <cell r="E972">
            <v>38869</v>
          </cell>
          <cell r="F972">
            <v>38899</v>
          </cell>
          <cell r="H972">
            <v>60</v>
          </cell>
          <cell r="I972">
            <v>1.6666666666666666E-2</v>
          </cell>
          <cell r="T972">
            <v>18534</v>
          </cell>
          <cell r="X972">
            <v>18534</v>
          </cell>
          <cell r="Y972">
            <v>0</v>
          </cell>
          <cell r="Z972">
            <v>18534</v>
          </cell>
        </row>
        <row r="973">
          <cell r="A973" t="str">
            <v>30000994</v>
          </cell>
          <cell r="B973" t="str">
            <v xml:space="preserve"> Уничтожитель  документов офисный  "HSM 104" С </v>
          </cell>
          <cell r="C973" t="str">
            <v>Other</v>
          </cell>
          <cell r="D973" t="str">
            <v>МП</v>
          </cell>
          <cell r="E973">
            <v>38869</v>
          </cell>
          <cell r="F973">
            <v>38899</v>
          </cell>
          <cell r="H973">
            <v>60</v>
          </cell>
          <cell r="I973">
            <v>1.6666666666666666E-2</v>
          </cell>
          <cell r="T973">
            <v>18534</v>
          </cell>
          <cell r="X973">
            <v>18534</v>
          </cell>
          <cell r="Y973">
            <v>0</v>
          </cell>
          <cell r="Z973">
            <v>18534</v>
          </cell>
        </row>
        <row r="974">
          <cell r="A974" t="str">
            <v>30000998</v>
          </cell>
          <cell r="B974" t="str">
            <v xml:space="preserve"> Уничтожитель  документов офисный  "HSM 225" 2SC </v>
          </cell>
          <cell r="C974" t="str">
            <v>Other</v>
          </cell>
          <cell r="D974" t="str">
            <v>МП</v>
          </cell>
          <cell r="E974">
            <v>38869</v>
          </cell>
          <cell r="F974">
            <v>38899</v>
          </cell>
          <cell r="H974">
            <v>60</v>
          </cell>
          <cell r="I974">
            <v>1.6666666666666666E-2</v>
          </cell>
          <cell r="T974">
            <v>56884</v>
          </cell>
          <cell r="X974">
            <v>56884</v>
          </cell>
          <cell r="Y974">
            <v>0</v>
          </cell>
          <cell r="Z974">
            <v>56884</v>
          </cell>
        </row>
        <row r="975">
          <cell r="A975">
            <v>30000999</v>
          </cell>
          <cell r="B975" t="str">
            <v xml:space="preserve"> Уничтожитель  документов офисный  "HSM 225" 2SC </v>
          </cell>
          <cell r="C975" t="str">
            <v>Other</v>
          </cell>
          <cell r="D975" t="str">
            <v>МП</v>
          </cell>
          <cell r="E975">
            <v>38869</v>
          </cell>
          <cell r="F975">
            <v>38899</v>
          </cell>
          <cell r="H975">
            <v>60</v>
          </cell>
          <cell r="I975">
            <v>1.6666666666666666E-2</v>
          </cell>
          <cell r="T975">
            <v>56884</v>
          </cell>
          <cell r="X975">
            <v>56884</v>
          </cell>
          <cell r="Y975">
            <v>0</v>
          </cell>
          <cell r="Z975">
            <v>56884</v>
          </cell>
        </row>
        <row r="976">
          <cell r="A976">
            <v>30000995</v>
          </cell>
          <cell r="B976" t="str">
            <v xml:space="preserve"> Флипчарт (доска на треноге) 75*105 "SMIT" , инв.№: 30000995</v>
          </cell>
          <cell r="C976" t="str">
            <v>Other</v>
          </cell>
          <cell r="D976" t="str">
            <v>МП</v>
          </cell>
          <cell r="E976">
            <v>38869</v>
          </cell>
          <cell r="F976">
            <v>38899</v>
          </cell>
          <cell r="H976">
            <v>60</v>
          </cell>
          <cell r="I976">
            <v>1.6666666666666666E-2</v>
          </cell>
          <cell r="T976">
            <v>10655</v>
          </cell>
          <cell r="X976">
            <v>10655</v>
          </cell>
          <cell r="Y976">
            <v>0</v>
          </cell>
          <cell r="Z976">
            <v>10655</v>
          </cell>
        </row>
      </sheetData>
      <sheetData sheetId="1" refreshError="1">
        <row r="1">
          <cell r="A1">
            <v>338.49125224502234</v>
          </cell>
          <cell r="I1" t="str">
            <v>.</v>
          </cell>
          <cell r="AA1" t="str">
            <v>OK</v>
          </cell>
          <cell r="AD1" t="str">
            <v>.</v>
          </cell>
          <cell r="AO1" t="str">
            <v>OK</v>
          </cell>
          <cell r="AY1" t="str">
            <v>OK</v>
          </cell>
          <cell r="BF1" t="str">
            <v>OK</v>
          </cell>
          <cell r="BM1" t="str">
            <v>OK</v>
          </cell>
          <cell r="BT1" t="str">
            <v>OK</v>
          </cell>
          <cell r="CA1" t="str">
            <v>OK</v>
          </cell>
          <cell r="CE1">
            <v>5.4357644067796604</v>
          </cell>
          <cell r="CF1">
            <v>5.5146717741935527</v>
          </cell>
          <cell r="CH1">
            <v>5.3802649572649575</v>
          </cell>
          <cell r="CI1">
            <v>5.255163214285715</v>
          </cell>
          <cell r="CJ1">
            <v>5.3663974501992033</v>
          </cell>
        </row>
        <row r="2">
          <cell r="A2">
            <v>538.91200000000003</v>
          </cell>
          <cell r="B2">
            <v>2406.3237524937763</v>
          </cell>
          <cell r="I2" t="str">
            <v>.</v>
          </cell>
          <cell r="AD2" t="str">
            <v>.</v>
          </cell>
          <cell r="CE2">
            <v>5.3739999999999997</v>
          </cell>
          <cell r="CF2">
            <v>5.67232</v>
          </cell>
          <cell r="CH2">
            <v>5.6839500000000003</v>
          </cell>
          <cell r="CI2">
            <v>5.3173300000000001</v>
          </cell>
          <cell r="CJ2">
            <v>5.1228999999999996</v>
          </cell>
        </row>
        <row r="3">
          <cell r="B3" t="str">
            <v>Ural Kali</v>
          </cell>
          <cell r="C3" t="str">
            <v>Uralkali' 000 000 RUB</v>
          </cell>
          <cell r="F3" t="str">
            <v>Uralkali' 000 000 RUB</v>
          </cell>
          <cell r="I3" t="str">
            <v>.</v>
          </cell>
          <cell r="K3" t="str">
            <v>Adjustments</v>
          </cell>
          <cell r="M3" t="str">
            <v>Adjustments</v>
          </cell>
          <cell r="R3" t="str">
            <v>Total before cons. adjustments</v>
          </cell>
          <cell r="T3" t="str">
            <v>Total before cons. adjustments</v>
          </cell>
          <cell r="Y3" t="str">
            <v>Ural Kali</v>
          </cell>
          <cell r="AA3" t="str">
            <v>Ural Kali</v>
          </cell>
          <cell r="AD3" t="str">
            <v>.</v>
          </cell>
          <cell r="AF3" t="str">
            <v>Uralkali Trading</v>
          </cell>
          <cell r="AH3" t="str">
            <v>Traider</v>
          </cell>
          <cell r="AM3" t="str">
            <v>BBT</v>
          </cell>
          <cell r="AO3" t="str">
            <v>BBT</v>
          </cell>
          <cell r="AY3" t="str">
            <v>BShSU</v>
          </cell>
          <cell r="BF3" t="str">
            <v>BBP (Brick plant)</v>
          </cell>
          <cell r="BM3" t="str">
            <v>Plast</v>
          </cell>
          <cell r="BT3" t="str">
            <v>DEPO</v>
          </cell>
          <cell r="CA3" t="str">
            <v>Kama</v>
          </cell>
          <cell r="CH3" t="str">
            <v>SP Terminal</v>
          </cell>
          <cell r="CO3" t="str">
            <v>Uralkali-technology</v>
          </cell>
          <cell r="CS3" t="str">
            <v>БКК</v>
          </cell>
          <cell r="CV3" t="str">
            <v>Автотранскалий</v>
          </cell>
          <cell r="DD3" t="str">
            <v>Satelit service</v>
          </cell>
          <cell r="DF3" t="str">
            <v>Free</v>
          </cell>
        </row>
        <row r="4">
          <cell r="C4">
            <v>2.3076155561284395E-2</v>
          </cell>
          <cell r="D4">
            <v>0.22085000084189232</v>
          </cell>
          <cell r="E4">
            <v>-1369.9309413402843</v>
          </cell>
          <cell r="F4">
            <v>-0.60438501608223305</v>
          </cell>
          <cell r="G4" t="e">
            <v>#REF!</v>
          </cell>
          <cell r="H4">
            <v>2.7909759992326144E-3</v>
          </cell>
          <cell r="I4" t="str">
            <v>.</v>
          </cell>
          <cell r="J4">
            <v>0.30595333889868925</v>
          </cell>
          <cell r="K4">
            <v>3.9499609260928992E-3</v>
          </cell>
          <cell r="L4">
            <v>-1369.9309413402843</v>
          </cell>
          <cell r="M4">
            <v>-0.22417708524153568</v>
          </cell>
          <cell r="N4">
            <v>-66.679464837641035</v>
          </cell>
          <cell r="O4">
            <v>3.5909760035792715E-3</v>
          </cell>
          <cell r="Q4">
            <v>-0.28287718333740486</v>
          </cell>
          <cell r="R4">
            <v>0.21690003992989659</v>
          </cell>
          <cell r="S4">
            <v>0</v>
          </cell>
          <cell r="T4">
            <v>-0.38020793083705939</v>
          </cell>
          <cell r="U4" t="e">
            <v>#REF!</v>
          </cell>
          <cell r="V4">
            <v>-8.0000000161817297E-4</v>
          </cell>
          <cell r="X4">
            <v>-0.18299999999726424</v>
          </cell>
          <cell r="Y4">
            <v>-5.4612550000456395E-2</v>
          </cell>
          <cell r="Z4">
            <v>0</v>
          </cell>
          <cell r="AA4">
            <v>-0.13742613000067649</v>
          </cell>
          <cell r="AB4" t="e">
            <v>#REF!</v>
          </cell>
          <cell r="AC4">
            <v>0</v>
          </cell>
          <cell r="AD4" t="str">
            <v>.</v>
          </cell>
          <cell r="AE4">
            <v>-1.1643924153759144E-5</v>
          </cell>
          <cell r="AF4">
            <v>0</v>
          </cell>
          <cell r="AG4">
            <v>0</v>
          </cell>
          <cell r="AH4">
            <v>0</v>
          </cell>
          <cell r="AI4">
            <v>0</v>
          </cell>
          <cell r="AJ4">
            <v>0</v>
          </cell>
          <cell r="AL4">
            <v>0.13485236058204464</v>
          </cell>
          <cell r="AM4">
            <v>0.28280915472441848</v>
          </cell>
          <cell r="AN4">
            <v>0</v>
          </cell>
          <cell r="AO4">
            <v>-0.24211859084016396</v>
          </cell>
          <cell r="AP4">
            <v>-0.21998158393853373</v>
          </cell>
          <cell r="AQ4">
            <v>0</v>
          </cell>
          <cell r="AR4">
            <v>0</v>
          </cell>
          <cell r="AS4">
            <v>0</v>
          </cell>
          <cell r="AT4">
            <v>0</v>
          </cell>
          <cell r="AU4">
            <v>0</v>
          </cell>
          <cell r="AV4">
            <v>9.4632999999987533E-2</v>
          </cell>
          <cell r="AW4">
            <v>-1.2085000000240598E-2</v>
          </cell>
          <cell r="AX4">
            <v>0</v>
          </cell>
          <cell r="AY4">
            <v>0</v>
          </cell>
          <cell r="AZ4">
            <v>-1.8959000004770132E-4</v>
          </cell>
          <cell r="BA4">
            <v>-9.9999999997635314E-4</v>
          </cell>
          <cell r="BC4">
            <v>0</v>
          </cell>
          <cell r="BD4">
            <v>0</v>
          </cell>
          <cell r="BE4">
            <v>0</v>
          </cell>
          <cell r="BF4">
            <v>0</v>
          </cell>
          <cell r="BG4">
            <v>0</v>
          </cell>
          <cell r="BH4">
            <v>0</v>
          </cell>
          <cell r="BJ4">
            <v>0</v>
          </cell>
          <cell r="BK4">
            <v>0</v>
          </cell>
          <cell r="BL4">
            <v>0</v>
          </cell>
          <cell r="BM4">
            <v>0</v>
          </cell>
          <cell r="BN4">
            <v>0</v>
          </cell>
          <cell r="BO4">
            <v>0</v>
          </cell>
          <cell r="BQ4">
            <v>1.0000000000118803E-3</v>
          </cell>
          <cell r="BR4">
            <v>0</v>
          </cell>
          <cell r="BS4">
            <v>0</v>
          </cell>
          <cell r="BT4">
            <v>0</v>
          </cell>
          <cell r="BU4">
            <v>0</v>
          </cell>
          <cell r="BV4">
            <v>0</v>
          </cell>
          <cell r="BX4">
            <v>-0.16560000000004038</v>
          </cell>
          <cell r="BY4">
            <v>-0.1169999999999618</v>
          </cell>
          <cell r="BZ4">
            <v>0</v>
          </cell>
          <cell r="CA4">
            <v>6.9999999999481588E-4</v>
          </cell>
          <cell r="CB4">
            <v>9.9999999974897946E-5</v>
          </cell>
          <cell r="CC4">
            <v>-8.0000000002655725E-4</v>
          </cell>
          <cell r="CE4">
            <v>0</v>
          </cell>
          <cell r="CF4">
            <v>0.1159884352096725</v>
          </cell>
          <cell r="CG4">
            <v>0</v>
          </cell>
          <cell r="CH4">
            <v>1.1367899999825681E-3</v>
          </cell>
          <cell r="CI4">
            <v>0.46101251100000695</v>
          </cell>
          <cell r="CJ4">
            <v>0</v>
          </cell>
          <cell r="CL4">
            <v>-0.15210000000001145</v>
          </cell>
          <cell r="CM4">
            <v>2.3800000000001376E-2</v>
          </cell>
          <cell r="CN4">
            <v>0</v>
          </cell>
          <cell r="CO4">
            <v>-2.4999999999977263E-3</v>
          </cell>
          <cell r="CP4">
            <v>-1.6000000000815362E-4</v>
          </cell>
          <cell r="CQ4">
            <v>9.9999999999766942E-4</v>
          </cell>
          <cell r="CS4">
            <v>1.2634100000013859E-2</v>
          </cell>
          <cell r="CT4">
            <v>-2.3E-2</v>
          </cell>
          <cell r="CV4">
            <v>-2.4999999999991473E-2</v>
          </cell>
          <cell r="CW4">
            <v>0</v>
          </cell>
          <cell r="CX4">
            <v>0</v>
          </cell>
          <cell r="CY4">
            <v>0</v>
          </cell>
          <cell r="CZ4">
            <v>0</v>
          </cell>
          <cell r="DA4">
            <v>0</v>
          </cell>
          <cell r="DC4">
            <v>-2.8499999999453962E-4</v>
          </cell>
          <cell r="DD4">
            <v>1.0000000000012221E-3</v>
          </cell>
          <cell r="DE4">
            <v>0</v>
          </cell>
          <cell r="DF4">
            <v>0</v>
          </cell>
        </row>
        <row r="5">
          <cell r="C5">
            <v>38898</v>
          </cell>
          <cell r="D5">
            <v>38717</v>
          </cell>
          <cell r="E5">
            <v>38625</v>
          </cell>
          <cell r="F5">
            <v>38533</v>
          </cell>
          <cell r="G5">
            <v>38442</v>
          </cell>
          <cell r="H5">
            <v>38352</v>
          </cell>
          <cell r="I5" t="str">
            <v>.</v>
          </cell>
          <cell r="J5">
            <v>38898</v>
          </cell>
          <cell r="K5">
            <v>38717</v>
          </cell>
          <cell r="L5">
            <v>38625</v>
          </cell>
          <cell r="M5">
            <v>38533</v>
          </cell>
          <cell r="N5">
            <v>38442</v>
          </cell>
          <cell r="O5">
            <v>38352</v>
          </cell>
          <cell r="Q5">
            <v>38898</v>
          </cell>
          <cell r="R5">
            <v>38717</v>
          </cell>
          <cell r="S5">
            <v>38625</v>
          </cell>
          <cell r="T5">
            <v>38533</v>
          </cell>
          <cell r="U5">
            <v>38442</v>
          </cell>
          <cell r="V5">
            <v>38352</v>
          </cell>
          <cell r="X5">
            <v>38898</v>
          </cell>
          <cell r="Y5">
            <v>38717</v>
          </cell>
          <cell r="Z5">
            <v>38625</v>
          </cell>
          <cell r="AA5">
            <v>38533</v>
          </cell>
          <cell r="AB5">
            <v>38442</v>
          </cell>
          <cell r="AC5">
            <v>38352</v>
          </cell>
          <cell r="AD5" t="str">
            <v>.</v>
          </cell>
          <cell r="AE5">
            <v>38898</v>
          </cell>
          <cell r="AF5">
            <v>38717</v>
          </cell>
          <cell r="AG5">
            <v>38625</v>
          </cell>
          <cell r="AH5">
            <v>38533</v>
          </cell>
          <cell r="AI5">
            <v>38442</v>
          </cell>
          <cell r="AJ5">
            <v>38352</v>
          </cell>
          <cell r="AL5">
            <v>38898</v>
          </cell>
          <cell r="AM5">
            <v>38717</v>
          </cell>
          <cell r="AN5">
            <v>38625</v>
          </cell>
          <cell r="AO5">
            <v>38533</v>
          </cell>
          <cell r="AP5">
            <v>38442</v>
          </cell>
          <cell r="AQ5">
            <v>38352</v>
          </cell>
          <cell r="AR5">
            <v>38260</v>
          </cell>
          <cell r="AS5">
            <v>38168</v>
          </cell>
          <cell r="AT5">
            <v>37986</v>
          </cell>
          <cell r="AV5">
            <v>38898</v>
          </cell>
          <cell r="AW5">
            <v>38717</v>
          </cell>
          <cell r="AX5">
            <v>38625</v>
          </cell>
          <cell r="AY5">
            <v>38533</v>
          </cell>
          <cell r="AZ5">
            <v>38442</v>
          </cell>
          <cell r="BA5">
            <v>38352</v>
          </cell>
          <cell r="BC5">
            <v>38898</v>
          </cell>
          <cell r="BD5">
            <v>38717</v>
          </cell>
          <cell r="BE5">
            <v>38625</v>
          </cell>
          <cell r="BF5">
            <v>38533</v>
          </cell>
          <cell r="BG5">
            <v>38442</v>
          </cell>
          <cell r="BH5">
            <v>38352</v>
          </cell>
          <cell r="BJ5">
            <v>38898</v>
          </cell>
          <cell r="BK5">
            <v>38717</v>
          </cell>
          <cell r="BL5">
            <v>38625</v>
          </cell>
          <cell r="BM5">
            <v>38533</v>
          </cell>
          <cell r="BN5">
            <v>38442</v>
          </cell>
          <cell r="BO5">
            <v>38352</v>
          </cell>
          <cell r="BQ5">
            <v>38898</v>
          </cell>
          <cell r="BR5">
            <v>38717</v>
          </cell>
          <cell r="BS5">
            <v>38625</v>
          </cell>
          <cell r="BT5">
            <v>38533</v>
          </cell>
          <cell r="BU5">
            <v>38442</v>
          </cell>
          <cell r="BV5">
            <v>38352</v>
          </cell>
          <cell r="BX5">
            <v>38898</v>
          </cell>
          <cell r="BY5">
            <v>38717</v>
          </cell>
          <cell r="BZ5">
            <v>38625</v>
          </cell>
          <cell r="CA5">
            <v>38533</v>
          </cell>
          <cell r="CB5">
            <v>38442</v>
          </cell>
          <cell r="CC5">
            <v>38352</v>
          </cell>
          <cell r="CE5">
            <v>38898</v>
          </cell>
          <cell r="CF5">
            <v>38717</v>
          </cell>
          <cell r="CG5">
            <v>38625</v>
          </cell>
          <cell r="CH5">
            <v>38533</v>
          </cell>
          <cell r="CI5">
            <v>38442</v>
          </cell>
          <cell r="CJ5">
            <v>38352</v>
          </cell>
          <cell r="CL5">
            <v>38898</v>
          </cell>
          <cell r="CM5">
            <v>38717</v>
          </cell>
          <cell r="CN5">
            <v>38625</v>
          </cell>
          <cell r="CO5">
            <v>38533</v>
          </cell>
          <cell r="CP5">
            <v>38442</v>
          </cell>
          <cell r="CQ5">
            <v>38352</v>
          </cell>
          <cell r="CS5">
            <v>38898</v>
          </cell>
          <cell r="CT5">
            <v>38717</v>
          </cell>
          <cell r="CV5">
            <v>38898</v>
          </cell>
          <cell r="CW5">
            <v>38717</v>
          </cell>
          <cell r="CX5">
            <v>38625</v>
          </cell>
          <cell r="CY5">
            <v>38533</v>
          </cell>
          <cell r="CZ5">
            <v>38442</v>
          </cell>
          <cell r="DA5">
            <v>38352</v>
          </cell>
          <cell r="DC5">
            <v>38898</v>
          </cell>
          <cell r="DD5">
            <v>38717</v>
          </cell>
          <cell r="DE5">
            <v>38625</v>
          </cell>
          <cell r="DF5">
            <v>38533</v>
          </cell>
        </row>
        <row r="6">
          <cell r="C6" t="str">
            <v>RR'000 000</v>
          </cell>
          <cell r="D6" t="str">
            <v>RR'000 000</v>
          </cell>
          <cell r="E6" t="str">
            <v>RR'000 000</v>
          </cell>
          <cell r="F6" t="str">
            <v>RR'000 000</v>
          </cell>
          <cell r="G6" t="str">
            <v>RR'000 000</v>
          </cell>
          <cell r="H6" t="str">
            <v>RR'000 000</v>
          </cell>
          <cell r="I6" t="str">
            <v>.</v>
          </cell>
          <cell r="J6" t="str">
            <v>RR'000 000</v>
          </cell>
          <cell r="K6" t="str">
            <v>RR'000 000</v>
          </cell>
          <cell r="L6" t="str">
            <v>RR'000 000</v>
          </cell>
          <cell r="M6" t="str">
            <v>RR'000 000</v>
          </cell>
          <cell r="N6" t="str">
            <v>RR'000 000</v>
          </cell>
          <cell r="O6" t="str">
            <v>RR'000 000</v>
          </cell>
          <cell r="Q6" t="str">
            <v>RR'000 000</v>
          </cell>
          <cell r="R6" t="str">
            <v>RR'000 000</v>
          </cell>
          <cell r="S6" t="str">
            <v>RR'000 000</v>
          </cell>
          <cell r="T6" t="str">
            <v>RR'000 000</v>
          </cell>
          <cell r="U6" t="str">
            <v>RR'000 000</v>
          </cell>
          <cell r="V6" t="str">
            <v>RR'000 000</v>
          </cell>
          <cell r="X6" t="str">
            <v>RR'000 000</v>
          </cell>
          <cell r="Y6" t="str">
            <v>RR'000 000</v>
          </cell>
          <cell r="Z6" t="str">
            <v>RR'000 000</v>
          </cell>
          <cell r="AA6" t="str">
            <v>RR'000 000</v>
          </cell>
          <cell r="AB6" t="str">
            <v>RR'000 000</v>
          </cell>
          <cell r="AC6" t="str">
            <v>RR'000 000</v>
          </cell>
          <cell r="AD6" t="str">
            <v>.</v>
          </cell>
          <cell r="AE6" t="str">
            <v>RR'000 000</v>
          </cell>
          <cell r="AF6" t="str">
            <v>RR'000 000</v>
          </cell>
          <cell r="AG6" t="str">
            <v>RR'000 000</v>
          </cell>
          <cell r="AH6" t="str">
            <v>RR'000 000</v>
          </cell>
          <cell r="AI6" t="str">
            <v>RR'000 000</v>
          </cell>
          <cell r="AJ6" t="str">
            <v>RR'000 000</v>
          </cell>
          <cell r="AL6" t="str">
            <v>RR'000 000</v>
          </cell>
          <cell r="AM6" t="str">
            <v>RR'000 000</v>
          </cell>
          <cell r="AN6" t="str">
            <v>RR'000 000</v>
          </cell>
          <cell r="AO6" t="str">
            <v>RR'000 000</v>
          </cell>
          <cell r="AP6" t="str">
            <v>RR'000 000</v>
          </cell>
          <cell r="AQ6" t="str">
            <v>RR'000 000</v>
          </cell>
          <cell r="AR6" t="str">
            <v>RR'000 000</v>
          </cell>
          <cell r="AS6" t="str">
            <v>RR'000 000</v>
          </cell>
          <cell r="AT6" t="str">
            <v>RR'000 000</v>
          </cell>
          <cell r="AV6" t="str">
            <v>RR'000 000</v>
          </cell>
          <cell r="AW6" t="str">
            <v>RR'000 000</v>
          </cell>
          <cell r="AX6" t="str">
            <v>RR'000 000</v>
          </cell>
          <cell r="AY6" t="str">
            <v>RR'000 000</v>
          </cell>
          <cell r="AZ6" t="str">
            <v>RR'000 000</v>
          </cell>
          <cell r="BA6" t="str">
            <v>RR'000 000</v>
          </cell>
          <cell r="BC6" t="str">
            <v>RR'000 000</v>
          </cell>
          <cell r="BD6" t="str">
            <v>RR'000 000</v>
          </cell>
          <cell r="BE6" t="str">
            <v>RR'000 000</v>
          </cell>
          <cell r="BF6" t="str">
            <v>RR'000 000</v>
          </cell>
          <cell r="BG6" t="str">
            <v>RR'000 000</v>
          </cell>
          <cell r="BH6" t="str">
            <v>RR'000 000</v>
          </cell>
          <cell r="BJ6" t="str">
            <v>RR'000 000</v>
          </cell>
          <cell r="BK6" t="str">
            <v>RR'000 000</v>
          </cell>
          <cell r="BL6" t="str">
            <v>RR'000 000</v>
          </cell>
          <cell r="BM6" t="str">
            <v>RR'000 000</v>
          </cell>
          <cell r="BN6" t="str">
            <v>RR'000 000</v>
          </cell>
          <cell r="BO6" t="str">
            <v>RR'000 000</v>
          </cell>
          <cell r="BQ6" t="str">
            <v>RR'000 000</v>
          </cell>
          <cell r="BR6" t="str">
            <v>RR'000 000</v>
          </cell>
          <cell r="BS6" t="str">
            <v>RR'000 000</v>
          </cell>
          <cell r="BT6" t="str">
            <v>RR'000 000</v>
          </cell>
          <cell r="BU6" t="str">
            <v>RR'000 000</v>
          </cell>
          <cell r="BV6" t="str">
            <v>RR'000 000</v>
          </cell>
          <cell r="BX6" t="str">
            <v>RR'000 000</v>
          </cell>
          <cell r="BY6" t="str">
            <v>RR'000 000</v>
          </cell>
          <cell r="BZ6" t="str">
            <v>RR'000 000</v>
          </cell>
          <cell r="CA6" t="str">
            <v>RR'000 000</v>
          </cell>
          <cell r="CB6" t="str">
            <v>RR'000 000</v>
          </cell>
          <cell r="CC6" t="str">
            <v>RR'000 000</v>
          </cell>
          <cell r="CE6" t="str">
            <v>RR'000 000</v>
          </cell>
          <cell r="CF6" t="str">
            <v>RR'000 000</v>
          </cell>
          <cell r="CG6" t="str">
            <v>RR'000 000</v>
          </cell>
          <cell r="CH6" t="str">
            <v>RR'000 000</v>
          </cell>
          <cell r="CI6" t="str">
            <v>RR'000 000</v>
          </cell>
          <cell r="CJ6" t="str">
            <v>RR'000 000</v>
          </cell>
          <cell r="CL6" t="str">
            <v>RR'000 000</v>
          </cell>
          <cell r="CM6" t="str">
            <v>RR'000 000</v>
          </cell>
          <cell r="CN6" t="str">
            <v>RR'000 000</v>
          </cell>
          <cell r="CO6" t="str">
            <v>RR'000 000</v>
          </cell>
          <cell r="CP6" t="str">
            <v>RR'000 000</v>
          </cell>
          <cell r="CQ6" t="str">
            <v>RR'000 000</v>
          </cell>
          <cell r="CS6" t="str">
            <v>RR'000 000</v>
          </cell>
          <cell r="CT6" t="str">
            <v>RR'000 000</v>
          </cell>
          <cell r="CV6" t="str">
            <v>RR'000 000</v>
          </cell>
          <cell r="CW6" t="str">
            <v>RR'000 000</v>
          </cell>
          <cell r="CX6" t="str">
            <v>RR'000 000</v>
          </cell>
          <cell r="CY6" t="str">
            <v>RR'000 000</v>
          </cell>
          <cell r="CZ6" t="str">
            <v>RR'000 000</v>
          </cell>
          <cell r="DA6" t="str">
            <v>RR'000 000</v>
          </cell>
          <cell r="DC6" t="str">
            <v>RR'000 000</v>
          </cell>
          <cell r="DD6" t="str">
            <v>RR'000 000</v>
          </cell>
          <cell r="DE6" t="str">
            <v>RR'000 000</v>
          </cell>
          <cell r="DF6" t="str">
            <v>RR'000 000</v>
          </cell>
        </row>
        <row r="7">
          <cell r="I7" t="str">
            <v>.</v>
          </cell>
          <cell r="AD7" t="str">
            <v>.</v>
          </cell>
        </row>
        <row r="8">
          <cell r="B8" t="str">
            <v>Cash and cash equivalents</v>
          </cell>
          <cell r="I8" t="str">
            <v>.</v>
          </cell>
          <cell r="AD8" t="str">
            <v>.</v>
          </cell>
        </row>
        <row r="9">
          <cell r="A9" t="str">
            <v>T100110</v>
          </cell>
          <cell r="B9" t="str">
            <v>RR denominated cash on hand and balances with banks</v>
          </cell>
          <cell r="C9">
            <v>315.37710526999996</v>
          </cell>
          <cell r="D9">
            <v>921.98899769000013</v>
          </cell>
          <cell r="E9">
            <v>0</v>
          </cell>
          <cell r="F9">
            <v>1586.7306576799999</v>
          </cell>
          <cell r="G9">
            <v>284.62480048999993</v>
          </cell>
          <cell r="H9">
            <v>444.69619999999992</v>
          </cell>
          <cell r="I9" t="str">
            <v>.</v>
          </cell>
          <cell r="J9">
            <v>0</v>
          </cell>
          <cell r="K9">
            <v>0</v>
          </cell>
          <cell r="L9">
            <v>0</v>
          </cell>
          <cell r="M9">
            <v>0</v>
          </cell>
          <cell r="N9">
            <v>0</v>
          </cell>
          <cell r="O9">
            <v>0</v>
          </cell>
          <cell r="Q9">
            <v>315.37710526999996</v>
          </cell>
          <cell r="R9">
            <v>921.98899769000013</v>
          </cell>
          <cell r="S9">
            <v>0</v>
          </cell>
          <cell r="T9">
            <v>1586.7306576799999</v>
          </cell>
          <cell r="U9">
            <v>284.62480048999993</v>
          </cell>
          <cell r="V9">
            <v>444.69619999999992</v>
          </cell>
          <cell r="X9">
            <v>293.06700000000001</v>
          </cell>
          <cell r="Y9">
            <v>838.42399999999998</v>
          </cell>
          <cell r="AA9">
            <v>1516.71</v>
          </cell>
          <cell r="AB9">
            <v>270.97699999999998</v>
          </cell>
          <cell r="AC9">
            <v>415.63200000000001</v>
          </cell>
          <cell r="AD9" t="str">
            <v>.</v>
          </cell>
          <cell r="AE9">
            <v>0</v>
          </cell>
          <cell r="AF9">
            <v>0</v>
          </cell>
          <cell r="AH9">
            <v>0</v>
          </cell>
          <cell r="AI9">
            <v>0</v>
          </cell>
          <cell r="AJ9">
            <v>0</v>
          </cell>
          <cell r="AL9">
            <v>4.5049152700000006</v>
          </cell>
          <cell r="AM9">
            <v>32.94223369000003</v>
          </cell>
          <cell r="AO9">
            <v>32.170157679999996</v>
          </cell>
          <cell r="AP9">
            <v>4.9260000000000002</v>
          </cell>
          <cell r="AV9">
            <v>1.2978659999999413</v>
          </cell>
          <cell r="AW9">
            <v>15.112764000000057</v>
          </cell>
          <cell r="AY9">
            <v>0.47299999999999998</v>
          </cell>
          <cell r="AZ9">
            <v>2.2092804899999869</v>
          </cell>
          <cell r="BA9">
            <v>6.4770000000000003</v>
          </cell>
          <cell r="BF9">
            <v>0.76800000000000002</v>
          </cell>
          <cell r="BG9">
            <v>0.23799999999999999</v>
          </cell>
          <cell r="BH9">
            <v>7.8E-2</v>
          </cell>
          <cell r="BM9">
            <v>1.2629999999999999</v>
          </cell>
          <cell r="BN9">
            <v>2.6120000000000001</v>
          </cell>
          <cell r="BO9">
            <v>1.365</v>
          </cell>
          <cell r="BQ9">
            <v>2.0649999999999999</v>
          </cell>
          <cell r="BR9">
            <v>0.65500000000000003</v>
          </cell>
          <cell r="BT9">
            <v>0.60799999999999998</v>
          </cell>
          <cell r="BU9">
            <v>2.0449999999999999</v>
          </cell>
          <cell r="BV9">
            <v>2.3530000000000002</v>
          </cell>
          <cell r="BX9">
            <v>2.0421000000000005</v>
          </cell>
          <cell r="BY9">
            <v>10.177</v>
          </cell>
          <cell r="CA9">
            <v>19.773899999999987</v>
          </cell>
          <cell r="CB9">
            <v>0.62709999999999555</v>
          </cell>
          <cell r="CC9">
            <v>1.8891999999999534</v>
          </cell>
          <cell r="CL9">
            <v>5.0488999999999997</v>
          </cell>
          <cell r="CM9">
            <v>13.369</v>
          </cell>
          <cell r="CO9">
            <v>14.964600000000006</v>
          </cell>
          <cell r="CP9">
            <v>0.99041999999999941</v>
          </cell>
          <cell r="CQ9">
            <v>16.902000000000001</v>
          </cell>
          <cell r="CS9">
            <v>0</v>
          </cell>
          <cell r="CV9">
            <v>3.3490000000000002</v>
          </cell>
          <cell r="CW9">
            <v>5.1159999999999997</v>
          </cell>
          <cell r="DC9">
            <v>4.002324000000006</v>
          </cell>
          <cell r="DD9">
            <v>6.1929999999999996</v>
          </cell>
        </row>
        <row r="10">
          <cell r="A10" t="str">
            <v>T100120</v>
          </cell>
          <cell r="B10" t="str">
            <v>Foreign currency denominated balances with banks</v>
          </cell>
          <cell r="C10">
            <v>546.09861801046702</v>
          </cell>
          <cell r="D10">
            <v>1360.2245487480002</v>
          </cell>
          <cell r="E10">
            <v>0</v>
          </cell>
          <cell r="F10">
            <v>1215.300414128508</v>
          </cell>
          <cell r="G10">
            <v>717.46880261699994</v>
          </cell>
          <cell r="H10">
            <v>186.31684142170002</v>
          </cell>
          <cell r="I10" t="str">
            <v>.</v>
          </cell>
          <cell r="J10">
            <v>0</v>
          </cell>
          <cell r="K10">
            <v>0</v>
          </cell>
          <cell r="L10">
            <v>0</v>
          </cell>
          <cell r="M10">
            <v>0</v>
          </cell>
          <cell r="N10">
            <v>0</v>
          </cell>
          <cell r="O10">
            <v>0</v>
          </cell>
          <cell r="Q10">
            <v>546.09861801046702</v>
          </cell>
          <cell r="R10">
            <v>1360.2245487480002</v>
          </cell>
          <cell r="S10">
            <v>0</v>
          </cell>
          <cell r="T10">
            <v>1215.300414128508</v>
          </cell>
          <cell r="U10">
            <v>717.46880261699994</v>
          </cell>
          <cell r="V10">
            <v>186.31684142170002</v>
          </cell>
          <cell r="X10">
            <v>7.056</v>
          </cell>
          <cell r="Y10">
            <v>14.141</v>
          </cell>
          <cell r="AA10">
            <v>18.262</v>
          </cell>
          <cell r="AB10">
            <v>28.178999999999998</v>
          </cell>
          <cell r="AC10">
            <v>7.23</v>
          </cell>
          <cell r="AD10" t="str">
            <v>.</v>
          </cell>
          <cell r="AE10">
            <v>240.49932856046701</v>
          </cell>
          <cell r="AF10">
            <v>1344.3030075000001</v>
          </cell>
          <cell r="AH10">
            <v>1193.6562083785082</v>
          </cell>
          <cell r="AI10">
            <v>684.64888799999994</v>
          </cell>
          <cell r="AJ10">
            <v>177.27232021170002</v>
          </cell>
          <cell r="AL10">
            <v>0.60395905000000005</v>
          </cell>
          <cell r="AM10">
            <v>0</v>
          </cell>
          <cell r="AO10">
            <v>1.0906315900000001</v>
          </cell>
          <cell r="AP10">
            <v>2.907</v>
          </cell>
          <cell r="BX10">
            <v>0.76400000000000001</v>
          </cell>
          <cell r="CA10">
            <v>0.80920000000000003</v>
          </cell>
          <cell r="CB10">
            <v>1.2293000000000001</v>
          </cell>
          <cell r="CC10">
            <v>1.2258999999999998</v>
          </cell>
          <cell r="CE10">
            <v>0.5013941999999999</v>
          </cell>
          <cell r="CF10">
            <v>1.7805412479999998</v>
          </cell>
          <cell r="CH10">
            <v>1.4823741600000002</v>
          </cell>
          <cell r="CI10">
            <v>0.5046146170000001</v>
          </cell>
          <cell r="CJ10">
            <v>0.58862121000000001</v>
          </cell>
          <cell r="CS10">
            <v>296.67393620000001</v>
          </cell>
        </row>
        <row r="11">
          <cell r="A11" t="str">
            <v>T100125</v>
          </cell>
          <cell r="B11" t="str">
            <v>Cash deposit</v>
          </cell>
          <cell r="C11">
            <v>91.602615000000014</v>
          </cell>
          <cell r="D11">
            <v>1793.338</v>
          </cell>
          <cell r="F11">
            <v>181.10011589999999</v>
          </cell>
          <cell r="G11">
            <v>229.55500000000001</v>
          </cell>
          <cell r="H11">
            <v>117.199</v>
          </cell>
          <cell r="I11" t="str">
            <v>.</v>
          </cell>
          <cell r="J11">
            <v>0</v>
          </cell>
          <cell r="K11">
            <v>0</v>
          </cell>
          <cell r="M11">
            <v>0</v>
          </cell>
          <cell r="N11">
            <v>0</v>
          </cell>
          <cell r="O11">
            <v>0</v>
          </cell>
          <cell r="Q11">
            <v>91.602615000000014</v>
          </cell>
          <cell r="R11">
            <v>1793.338</v>
          </cell>
          <cell r="T11">
            <v>181.10011589999999</v>
          </cell>
          <cell r="U11">
            <v>229.55500000000001</v>
          </cell>
          <cell r="V11">
            <v>117.199</v>
          </cell>
          <cell r="X11">
            <v>28.974</v>
          </cell>
          <cell r="Y11">
            <v>150</v>
          </cell>
          <cell r="AA11">
            <v>132.82400000000001</v>
          </cell>
          <cell r="AB11">
            <v>133.21899999999999</v>
          </cell>
          <cell r="AC11">
            <v>117.199</v>
          </cell>
          <cell r="AD11" t="str">
            <v>.</v>
          </cell>
          <cell r="AE11">
            <v>9.4776150000000001</v>
          </cell>
          <cell r="AF11">
            <v>1643.338</v>
          </cell>
          <cell r="AH11">
            <v>0</v>
          </cell>
          <cell r="AI11">
            <v>0</v>
          </cell>
          <cell r="AJ11">
            <v>0</v>
          </cell>
          <cell r="AL11">
            <v>53.151000000000003</v>
          </cell>
          <cell r="AM11">
            <v>0</v>
          </cell>
          <cell r="AO11">
            <v>48.276115899999994</v>
          </cell>
          <cell r="AP11">
            <v>96.335999999999999</v>
          </cell>
          <cell r="CS11">
            <v>0</v>
          </cell>
        </row>
        <row r="12">
          <cell r="A12" t="str">
            <v>T100130</v>
          </cell>
          <cell r="B12" t="str">
            <v>Cash in transit</v>
          </cell>
          <cell r="C12">
            <v>0</v>
          </cell>
          <cell r="D12">
            <v>0</v>
          </cell>
          <cell r="E12">
            <v>0</v>
          </cell>
          <cell r="F12">
            <v>0</v>
          </cell>
          <cell r="G12">
            <v>0.57736871225597497</v>
          </cell>
          <cell r="H12">
            <v>1.3640000000000043</v>
          </cell>
          <cell r="I12" t="str">
            <v>.</v>
          </cell>
          <cell r="J12">
            <v>-239.648</v>
          </cell>
          <cell r="K12">
            <v>-884.23199999999997</v>
          </cell>
          <cell r="L12">
            <v>0</v>
          </cell>
          <cell r="M12">
            <v>-794.40599999999995</v>
          </cell>
          <cell r="N12">
            <v>-138.68463128774403</v>
          </cell>
          <cell r="O12">
            <v>-72.42</v>
          </cell>
          <cell r="Q12">
            <v>239.648</v>
          </cell>
          <cell r="R12">
            <v>884.23199999999997</v>
          </cell>
          <cell r="S12">
            <v>0</v>
          </cell>
          <cell r="T12">
            <v>794.40599999999995</v>
          </cell>
          <cell r="U12">
            <v>139.262</v>
          </cell>
          <cell r="V12">
            <v>73.784000000000006</v>
          </cell>
          <cell r="X12">
            <v>239.648</v>
          </cell>
          <cell r="Y12">
            <v>884.23199999999997</v>
          </cell>
          <cell r="AA12">
            <v>794.40599999999995</v>
          </cell>
          <cell r="AB12">
            <v>139.262</v>
          </cell>
          <cell r="AC12">
            <v>73.784000000000006</v>
          </cell>
          <cell r="AD12" t="str">
            <v>.</v>
          </cell>
          <cell r="AE12">
            <v>0</v>
          </cell>
          <cell r="AF12">
            <v>0</v>
          </cell>
          <cell r="AH12">
            <v>0</v>
          </cell>
          <cell r="AI12">
            <v>0</v>
          </cell>
          <cell r="AJ12">
            <v>0</v>
          </cell>
          <cell r="CS12">
            <v>0</v>
          </cell>
        </row>
        <row r="13">
          <cell r="A13" t="str">
            <v>T1001</v>
          </cell>
          <cell r="B13" t="str">
            <v>Total cash and cash equivalents</v>
          </cell>
          <cell r="C13">
            <v>953.07833828046705</v>
          </cell>
          <cell r="D13">
            <v>4075.5515464380005</v>
          </cell>
          <cell r="E13">
            <v>0</v>
          </cell>
          <cell r="F13">
            <v>2983.1311877085082</v>
          </cell>
          <cell r="G13">
            <v>1232.2259718192558</v>
          </cell>
          <cell r="H13">
            <v>749.57604142169987</v>
          </cell>
          <cell r="I13" t="str">
            <v>.</v>
          </cell>
          <cell r="J13">
            <v>-239.648</v>
          </cell>
          <cell r="K13">
            <v>-884.23199999999997</v>
          </cell>
          <cell r="L13">
            <v>0</v>
          </cell>
          <cell r="M13">
            <v>-794.40599999999995</v>
          </cell>
          <cell r="N13">
            <v>-138.68463128774403</v>
          </cell>
          <cell r="O13">
            <v>-72.42</v>
          </cell>
          <cell r="Q13">
            <v>1192.726338280467</v>
          </cell>
          <cell r="R13">
            <v>4959.7835464380005</v>
          </cell>
          <cell r="S13">
            <v>0</v>
          </cell>
          <cell r="T13">
            <v>3777.5371877085081</v>
          </cell>
          <cell r="U13">
            <v>1370.9106031069998</v>
          </cell>
          <cell r="V13">
            <v>821.99604142169983</v>
          </cell>
          <cell r="X13">
            <v>568.745</v>
          </cell>
          <cell r="Y13">
            <v>1886.797</v>
          </cell>
          <cell r="Z13">
            <v>0</v>
          </cell>
          <cell r="AA13">
            <v>2462.2020000000002</v>
          </cell>
          <cell r="AB13">
            <v>571.63699999999994</v>
          </cell>
          <cell r="AC13">
            <v>613.84500000000003</v>
          </cell>
          <cell r="AD13" t="str">
            <v>.</v>
          </cell>
          <cell r="AE13">
            <v>249.97694356046702</v>
          </cell>
          <cell r="AF13">
            <v>2987.6410075000003</v>
          </cell>
          <cell r="AG13">
            <v>0</v>
          </cell>
          <cell r="AH13">
            <v>1193.6562083785082</v>
          </cell>
          <cell r="AI13">
            <v>684.64888799999994</v>
          </cell>
          <cell r="AJ13">
            <v>177.27232021170002</v>
          </cell>
          <cell r="AL13">
            <v>58.259874320000002</v>
          </cell>
          <cell r="AM13">
            <v>32.94223369000003</v>
          </cell>
          <cell r="AN13">
            <v>0</v>
          </cell>
          <cell r="AO13">
            <v>81.536905169999983</v>
          </cell>
          <cell r="AP13">
            <v>104.169</v>
          </cell>
          <cell r="AQ13">
            <v>0</v>
          </cell>
          <cell r="AR13">
            <v>0</v>
          </cell>
          <cell r="AS13">
            <v>0</v>
          </cell>
          <cell r="AT13">
            <v>0</v>
          </cell>
          <cell r="AU13">
            <v>0</v>
          </cell>
          <cell r="AV13">
            <v>1.2978659999999413</v>
          </cell>
          <cell r="AW13">
            <v>15.112764000000057</v>
          </cell>
          <cell r="AX13">
            <v>0</v>
          </cell>
          <cell r="AY13">
            <v>0.47299999999999998</v>
          </cell>
          <cell r="AZ13">
            <v>2.2092804899999869</v>
          </cell>
          <cell r="BA13">
            <v>6.4770000000000003</v>
          </cell>
          <cell r="BC13">
            <v>0</v>
          </cell>
          <cell r="BD13">
            <v>0</v>
          </cell>
          <cell r="BE13">
            <v>0</v>
          </cell>
          <cell r="BF13">
            <v>0.76800000000000002</v>
          </cell>
          <cell r="BG13">
            <v>0.23799999999999999</v>
          </cell>
          <cell r="BH13">
            <v>7.8E-2</v>
          </cell>
          <cell r="BJ13">
            <v>0</v>
          </cell>
          <cell r="BK13">
            <v>0</v>
          </cell>
          <cell r="BL13">
            <v>0</v>
          </cell>
          <cell r="BM13">
            <v>1.2629999999999999</v>
          </cell>
          <cell r="BN13">
            <v>2.6120000000000001</v>
          </cell>
          <cell r="BO13">
            <v>1.365</v>
          </cell>
          <cell r="BQ13">
            <v>2.0649999999999999</v>
          </cell>
          <cell r="BR13">
            <v>0.65500000000000003</v>
          </cell>
          <cell r="BS13">
            <v>0</v>
          </cell>
          <cell r="BT13">
            <v>0.60799999999999998</v>
          </cell>
          <cell r="BU13">
            <v>2.0449999999999999</v>
          </cell>
          <cell r="BV13">
            <v>2.3530000000000002</v>
          </cell>
          <cell r="BX13">
            <v>2.8061000000000007</v>
          </cell>
          <cell r="BY13">
            <v>10.177</v>
          </cell>
          <cell r="BZ13">
            <v>0</v>
          </cell>
          <cell r="CA13">
            <v>20.583099999999988</v>
          </cell>
          <cell r="CB13">
            <v>1.8563999999999956</v>
          </cell>
          <cell r="CC13">
            <v>3.1150999999999529</v>
          </cell>
          <cell r="CE13">
            <v>0.5013941999999999</v>
          </cell>
          <cell r="CF13">
            <v>1.7805412479999998</v>
          </cell>
          <cell r="CG13">
            <v>0</v>
          </cell>
          <cell r="CH13">
            <v>1.4823741600000002</v>
          </cell>
          <cell r="CI13">
            <v>0.5046146170000001</v>
          </cell>
          <cell r="CJ13">
            <v>0.58862121000000001</v>
          </cell>
          <cell r="CL13">
            <v>5.0488999999999997</v>
          </cell>
          <cell r="CM13">
            <v>13.369</v>
          </cell>
          <cell r="CN13">
            <v>0</v>
          </cell>
          <cell r="CO13">
            <v>14.964600000000006</v>
          </cell>
          <cell r="CP13">
            <v>0.99041999999999941</v>
          </cell>
          <cell r="CQ13">
            <v>16.902000000000001</v>
          </cell>
          <cell r="CS13">
            <v>296.67393620000001</v>
          </cell>
          <cell r="CT13">
            <v>0</v>
          </cell>
          <cell r="CV13">
            <v>3.3490000000000002</v>
          </cell>
          <cell r="CW13">
            <v>5.1159999999999997</v>
          </cell>
          <cell r="CX13">
            <v>0</v>
          </cell>
          <cell r="CY13">
            <v>0</v>
          </cell>
          <cell r="CZ13">
            <v>0</v>
          </cell>
          <cell r="DA13">
            <v>0</v>
          </cell>
          <cell r="DC13">
            <v>4.002324000000006</v>
          </cell>
          <cell r="DD13">
            <v>6.1929999999999996</v>
          </cell>
          <cell r="DE13">
            <v>0</v>
          </cell>
          <cell r="DF13">
            <v>0</v>
          </cell>
        </row>
        <row r="14">
          <cell r="I14" t="str">
            <v>.</v>
          </cell>
          <cell r="Q14">
            <v>0</v>
          </cell>
          <cell r="AD14" t="str">
            <v>.</v>
          </cell>
          <cell r="AH14">
            <v>0</v>
          </cell>
        </row>
        <row r="15">
          <cell r="B15" t="str">
            <v>Investments available for sale</v>
          </cell>
          <cell r="I15" t="str">
            <v>.</v>
          </cell>
          <cell r="Q15">
            <v>0</v>
          </cell>
          <cell r="AD15" t="str">
            <v>.</v>
          </cell>
          <cell r="AH15">
            <v>0</v>
          </cell>
        </row>
        <row r="16">
          <cell r="A16" t="str">
            <v>T100210</v>
          </cell>
          <cell r="B16" t="str">
            <v>Investments available for sale</v>
          </cell>
          <cell r="C16">
            <v>0</v>
          </cell>
          <cell r="D16">
            <v>0</v>
          </cell>
          <cell r="E16">
            <v>0</v>
          </cell>
          <cell r="F16">
            <v>0.15</v>
          </cell>
          <cell r="G16">
            <v>0</v>
          </cell>
          <cell r="H16">
            <v>0</v>
          </cell>
          <cell r="I16" t="str">
            <v>.</v>
          </cell>
          <cell r="J16">
            <v>0</v>
          </cell>
          <cell r="K16">
            <v>-30</v>
          </cell>
          <cell r="L16">
            <v>0</v>
          </cell>
          <cell r="M16">
            <v>0</v>
          </cell>
          <cell r="N16">
            <v>0</v>
          </cell>
          <cell r="O16">
            <v>-15.401</v>
          </cell>
          <cell r="Q16">
            <v>0</v>
          </cell>
          <cell r="R16">
            <v>30</v>
          </cell>
          <cell r="S16">
            <v>0</v>
          </cell>
          <cell r="T16">
            <v>0.15</v>
          </cell>
          <cell r="U16">
            <v>0</v>
          </cell>
          <cell r="V16">
            <v>15.401</v>
          </cell>
          <cell r="AC16">
            <v>0</v>
          </cell>
          <cell r="AD16" t="str">
            <v>.</v>
          </cell>
          <cell r="AH16">
            <v>0</v>
          </cell>
          <cell r="AI16">
            <v>0</v>
          </cell>
          <cell r="AJ16">
            <v>0</v>
          </cell>
          <cell r="BM16">
            <v>0.15</v>
          </cell>
          <cell r="BY16">
            <v>30</v>
          </cell>
          <cell r="CQ16">
            <v>15.401</v>
          </cell>
          <cell r="CS16">
            <v>0</v>
          </cell>
        </row>
        <row r="17">
          <cell r="A17" t="str">
            <v>T100220</v>
          </cell>
          <cell r="B17" t="str">
            <v>Investments held to maturity</v>
          </cell>
          <cell r="C17">
            <v>5.0920000000000982</v>
          </cell>
          <cell r="D17">
            <v>30</v>
          </cell>
          <cell r="E17">
            <v>0</v>
          </cell>
          <cell r="F17">
            <v>10.305000000000007</v>
          </cell>
          <cell r="G17">
            <v>301</v>
          </cell>
          <cell r="H17">
            <v>100.89999999999998</v>
          </cell>
          <cell r="I17" t="str">
            <v>.</v>
          </cell>
          <cell r="J17">
            <v>-1900.3</v>
          </cell>
          <cell r="K17">
            <v>-1787.375</v>
          </cell>
          <cell r="L17">
            <v>0</v>
          </cell>
          <cell r="M17">
            <v>-128</v>
          </cell>
          <cell r="N17">
            <v>-83</v>
          </cell>
          <cell r="O17">
            <v>-221.70400000000001</v>
          </cell>
          <cell r="Q17">
            <v>1905.3920000000001</v>
          </cell>
          <cell r="R17">
            <v>1817.375</v>
          </cell>
          <cell r="S17">
            <v>0</v>
          </cell>
          <cell r="T17">
            <v>138.30500000000001</v>
          </cell>
          <cell r="U17">
            <v>384</v>
          </cell>
          <cell r="V17">
            <v>322.60399999999998</v>
          </cell>
          <cell r="X17">
            <v>1900.905</v>
          </cell>
          <cell r="Y17">
            <v>1816.105</v>
          </cell>
          <cell r="AA17">
            <v>128.30500000000001</v>
          </cell>
          <cell r="AB17">
            <v>83</v>
          </cell>
          <cell r="AC17">
            <v>76.603999999999985</v>
          </cell>
          <cell r="AD17" t="str">
            <v>.</v>
          </cell>
          <cell r="AH17">
            <v>0</v>
          </cell>
          <cell r="AI17">
            <v>0</v>
          </cell>
          <cell r="AJ17">
            <v>0</v>
          </cell>
          <cell r="AV17">
            <v>0.5</v>
          </cell>
          <cell r="AW17">
            <v>1.27</v>
          </cell>
          <cell r="BX17">
            <v>3.9870000000000001</v>
          </cell>
          <cell r="CB17">
            <v>271</v>
          </cell>
          <cell r="CC17">
            <v>246</v>
          </cell>
          <cell r="CL17">
            <v>0</v>
          </cell>
          <cell r="CM17">
            <v>0</v>
          </cell>
          <cell r="CO17">
            <v>10</v>
          </cell>
          <cell r="CP17">
            <v>30</v>
          </cell>
          <cell r="CS17">
            <v>0</v>
          </cell>
        </row>
        <row r="18">
          <cell r="A18" t="str">
            <v>T100299</v>
          </cell>
          <cell r="B18" t="str">
            <v xml:space="preserve">Loans to related parties (PGD) </v>
          </cell>
          <cell r="C18">
            <v>3492.4160719166666</v>
          </cell>
          <cell r="D18">
            <v>407.16678832000002</v>
          </cell>
          <cell r="E18">
            <v>0</v>
          </cell>
          <cell r="F18">
            <v>1043.3425999999999</v>
          </cell>
          <cell r="G18">
            <v>0</v>
          </cell>
          <cell r="H18">
            <v>0</v>
          </cell>
          <cell r="I18" t="str">
            <v>.</v>
          </cell>
          <cell r="J18">
            <v>27.953400000000002</v>
          </cell>
          <cell r="K18">
            <v>18.666788320000002</v>
          </cell>
          <cell r="L18">
            <v>0</v>
          </cell>
          <cell r="M18">
            <v>10.492100000000001</v>
          </cell>
          <cell r="N18">
            <v>0</v>
          </cell>
          <cell r="O18">
            <v>0</v>
          </cell>
          <cell r="Q18">
            <v>3464.4626719166667</v>
          </cell>
          <cell r="R18">
            <v>388.5</v>
          </cell>
          <cell r="S18">
            <v>0</v>
          </cell>
          <cell r="T18">
            <v>1032.8505</v>
          </cell>
          <cell r="U18">
            <v>0</v>
          </cell>
          <cell r="V18">
            <v>0</v>
          </cell>
          <cell r="AC18">
            <v>0</v>
          </cell>
          <cell r="AD18" t="str">
            <v>.</v>
          </cell>
          <cell r="AE18">
            <v>3073.4626719166667</v>
          </cell>
          <cell r="AH18">
            <v>716.80250000000001</v>
          </cell>
          <cell r="AI18">
            <v>0</v>
          </cell>
          <cell r="AJ18">
            <v>0</v>
          </cell>
          <cell r="BX18">
            <v>391</v>
          </cell>
          <cell r="BY18">
            <v>388.5</v>
          </cell>
          <cell r="CA18">
            <v>316.048</v>
          </cell>
          <cell r="CS18">
            <v>0</v>
          </cell>
        </row>
        <row r="19">
          <cell r="A19" t="str">
            <v>T1002</v>
          </cell>
          <cell r="B19" t="str">
            <v>Total investments available for sale</v>
          </cell>
          <cell r="C19">
            <v>3497.5080719166667</v>
          </cell>
          <cell r="D19">
            <v>437.16678832000002</v>
          </cell>
          <cell r="E19">
            <v>0</v>
          </cell>
          <cell r="F19">
            <v>1053.7975999999999</v>
          </cell>
          <cell r="G19">
            <v>301</v>
          </cell>
          <cell r="H19">
            <v>100.89999999999998</v>
          </cell>
          <cell r="I19" t="str">
            <v>.</v>
          </cell>
          <cell r="J19">
            <v>-1872.3465999999999</v>
          </cell>
          <cell r="K19">
            <v>-1798.70821168</v>
          </cell>
          <cell r="L19">
            <v>0</v>
          </cell>
          <cell r="M19">
            <v>-117.50790000000001</v>
          </cell>
          <cell r="N19">
            <v>-83</v>
          </cell>
          <cell r="O19">
            <v>-237.10500000000002</v>
          </cell>
          <cell r="Q19">
            <v>5369.854671916667</v>
          </cell>
          <cell r="R19">
            <v>2235.875</v>
          </cell>
          <cell r="S19">
            <v>0</v>
          </cell>
          <cell r="T19">
            <v>1171.3054999999999</v>
          </cell>
          <cell r="U19">
            <v>384</v>
          </cell>
          <cell r="V19">
            <v>338.005</v>
          </cell>
          <cell r="X19">
            <v>1900.905</v>
          </cell>
          <cell r="Y19">
            <v>1816.105</v>
          </cell>
          <cell r="Z19">
            <v>0</v>
          </cell>
          <cell r="AA19">
            <v>128.30500000000001</v>
          </cell>
          <cell r="AB19">
            <v>83</v>
          </cell>
          <cell r="AC19">
            <v>76.603999999999985</v>
          </cell>
          <cell r="AD19" t="str">
            <v>.</v>
          </cell>
          <cell r="AE19">
            <v>3073.4626719166667</v>
          </cell>
          <cell r="AF19">
            <v>0</v>
          </cell>
          <cell r="AG19">
            <v>0</v>
          </cell>
          <cell r="AH19">
            <v>716.80250000000001</v>
          </cell>
          <cell r="AI19">
            <v>0</v>
          </cell>
          <cell r="AJ19">
            <v>0</v>
          </cell>
          <cell r="AL19">
            <v>0</v>
          </cell>
          <cell r="AM19">
            <v>0</v>
          </cell>
          <cell r="AN19">
            <v>0</v>
          </cell>
          <cell r="AO19">
            <v>0</v>
          </cell>
          <cell r="AP19">
            <v>0</v>
          </cell>
          <cell r="AQ19">
            <v>0</v>
          </cell>
          <cell r="AR19">
            <v>0</v>
          </cell>
          <cell r="AS19">
            <v>0</v>
          </cell>
          <cell r="AT19">
            <v>0</v>
          </cell>
          <cell r="AU19">
            <v>0</v>
          </cell>
          <cell r="AV19">
            <v>0.5</v>
          </cell>
          <cell r="AW19">
            <v>1.27</v>
          </cell>
          <cell r="AX19">
            <v>0</v>
          </cell>
          <cell r="AY19">
            <v>0</v>
          </cell>
          <cell r="AZ19">
            <v>0</v>
          </cell>
          <cell r="BA19">
            <v>0</v>
          </cell>
          <cell r="BC19">
            <v>0</v>
          </cell>
          <cell r="BD19">
            <v>0</v>
          </cell>
          <cell r="BE19">
            <v>0</v>
          </cell>
          <cell r="BF19">
            <v>0</v>
          </cell>
          <cell r="BG19">
            <v>0</v>
          </cell>
          <cell r="BH19">
            <v>0</v>
          </cell>
          <cell r="BJ19">
            <v>0</v>
          </cell>
          <cell r="BK19">
            <v>0</v>
          </cell>
          <cell r="BL19">
            <v>0</v>
          </cell>
          <cell r="BM19">
            <v>0.15</v>
          </cell>
          <cell r="BN19">
            <v>0</v>
          </cell>
          <cell r="BO19">
            <v>0</v>
          </cell>
          <cell r="BQ19">
            <v>0</v>
          </cell>
          <cell r="BR19">
            <v>0</v>
          </cell>
          <cell r="BS19">
            <v>0</v>
          </cell>
          <cell r="BT19">
            <v>0</v>
          </cell>
          <cell r="BU19">
            <v>0</v>
          </cell>
          <cell r="BV19">
            <v>0</v>
          </cell>
          <cell r="BX19">
            <v>394.98700000000002</v>
          </cell>
          <cell r="BY19">
            <v>418.5</v>
          </cell>
          <cell r="BZ19">
            <v>0</v>
          </cell>
          <cell r="CA19">
            <v>316.048</v>
          </cell>
          <cell r="CB19">
            <v>271</v>
          </cell>
          <cell r="CC19">
            <v>246</v>
          </cell>
          <cell r="CE19">
            <v>0</v>
          </cell>
          <cell r="CF19">
            <v>0</v>
          </cell>
          <cell r="CG19">
            <v>0</v>
          </cell>
          <cell r="CH19">
            <v>0</v>
          </cell>
          <cell r="CI19">
            <v>0</v>
          </cell>
          <cell r="CJ19">
            <v>0</v>
          </cell>
          <cell r="CL19">
            <v>0</v>
          </cell>
          <cell r="CM19">
            <v>0</v>
          </cell>
          <cell r="CN19">
            <v>0</v>
          </cell>
          <cell r="CO19">
            <v>10</v>
          </cell>
          <cell r="CP19">
            <v>30</v>
          </cell>
          <cell r="CQ19">
            <v>15.401</v>
          </cell>
          <cell r="CS19">
            <v>0</v>
          </cell>
          <cell r="CT19">
            <v>0</v>
          </cell>
          <cell r="CV19">
            <v>0</v>
          </cell>
          <cell r="CW19">
            <v>0</v>
          </cell>
          <cell r="CX19">
            <v>0</v>
          </cell>
          <cell r="CY19">
            <v>0</v>
          </cell>
          <cell r="CZ19">
            <v>0</v>
          </cell>
          <cell r="DA19">
            <v>0</v>
          </cell>
          <cell r="DC19">
            <v>0</v>
          </cell>
          <cell r="DD19">
            <v>0</v>
          </cell>
          <cell r="DE19">
            <v>0</v>
          </cell>
          <cell r="DF19">
            <v>0</v>
          </cell>
        </row>
        <row r="20">
          <cell r="I20" t="str">
            <v>.</v>
          </cell>
          <cell r="Q20">
            <v>0</v>
          </cell>
          <cell r="AD20" t="str">
            <v>.</v>
          </cell>
          <cell r="AH20">
            <v>0</v>
          </cell>
        </row>
        <row r="21">
          <cell r="B21" t="str">
            <v>Accounts receivable, net</v>
          </cell>
          <cell r="I21" t="str">
            <v>.</v>
          </cell>
          <cell r="Q21">
            <v>0</v>
          </cell>
          <cell r="AD21" t="str">
            <v>.</v>
          </cell>
          <cell r="AH21">
            <v>0</v>
          </cell>
        </row>
        <row r="22">
          <cell r="A22" t="str">
            <v>T10031</v>
          </cell>
          <cell r="B22" t="str">
            <v>Trade receivables, net</v>
          </cell>
          <cell r="C22">
            <v>2316.9587401161234</v>
          </cell>
          <cell r="D22">
            <v>2370.9457546900003</v>
          </cell>
          <cell r="E22">
            <v>0</v>
          </cell>
          <cell r="F22">
            <v>1006.5914214208252</v>
          </cell>
          <cell r="G22">
            <v>2026.2606619032736</v>
          </cell>
          <cell r="H22">
            <v>404.18592691579988</v>
          </cell>
          <cell r="I22" t="str">
            <v>.</v>
          </cell>
          <cell r="J22">
            <v>-3180.4880286200005</v>
          </cell>
          <cell r="K22">
            <v>-1819.8288388800001</v>
          </cell>
          <cell r="L22">
            <v>0</v>
          </cell>
          <cell r="M22">
            <v>-2353.7120304399446</v>
          </cell>
          <cell r="N22">
            <v>-1571.552861781727</v>
          </cell>
          <cell r="O22">
            <v>-717.77179111000009</v>
          </cell>
          <cell r="Q22">
            <v>5497.446768736123</v>
          </cell>
          <cell r="R22">
            <v>4190.7745935700004</v>
          </cell>
          <cell r="S22">
            <v>0</v>
          </cell>
          <cell r="T22">
            <v>3360.3034518607697</v>
          </cell>
          <cell r="U22">
            <v>3597.8135236850003</v>
          </cell>
          <cell r="V22">
            <v>1121.9577180258</v>
          </cell>
          <cell r="X22">
            <v>3066.2139999999999</v>
          </cell>
          <cell r="Y22">
            <v>2519.5329999999999</v>
          </cell>
          <cell r="Z22">
            <v>0</v>
          </cell>
          <cell r="AA22">
            <v>2045.3580000000002</v>
          </cell>
          <cell r="AB22">
            <v>1849.232</v>
          </cell>
          <cell r="AC22">
            <v>804.40700000000004</v>
          </cell>
          <cell r="AD22" t="str">
            <v>.</v>
          </cell>
          <cell r="AE22">
            <v>2247.682850766123</v>
          </cell>
          <cell r="AF22">
            <v>1401.7011200000002</v>
          </cell>
          <cell r="AG22">
            <v>0</v>
          </cell>
          <cell r="AH22">
            <v>1211.2283125807701</v>
          </cell>
          <cell r="AI22">
            <v>1359.7535951999998</v>
          </cell>
          <cell r="AJ22">
            <v>208.95975393580002</v>
          </cell>
          <cell r="AL22">
            <v>18.33653687000001</v>
          </cell>
          <cell r="AM22">
            <v>17.413430569999989</v>
          </cell>
          <cell r="AN22">
            <v>0</v>
          </cell>
          <cell r="AO22">
            <v>12.469689039999967</v>
          </cell>
          <cell r="AP22">
            <v>318.02220199999999</v>
          </cell>
          <cell r="AQ22">
            <v>0</v>
          </cell>
          <cell r="AR22">
            <v>0</v>
          </cell>
          <cell r="AS22">
            <v>0</v>
          </cell>
          <cell r="AT22">
            <v>0</v>
          </cell>
          <cell r="AU22">
            <v>0</v>
          </cell>
          <cell r="AV22">
            <v>112.55093099999998</v>
          </cell>
          <cell r="AW22">
            <v>196.47804300000007</v>
          </cell>
          <cell r="AX22">
            <v>0</v>
          </cell>
          <cell r="AY22">
            <v>66.153000000000006</v>
          </cell>
          <cell r="AZ22">
            <v>35.607999999999997</v>
          </cell>
          <cell r="BA22">
            <v>87.397000000000006</v>
          </cell>
          <cell r="BC22">
            <v>0</v>
          </cell>
          <cell r="BD22">
            <v>0</v>
          </cell>
          <cell r="BE22">
            <v>0</v>
          </cell>
          <cell r="BF22">
            <v>1.9470000000000001</v>
          </cell>
          <cell r="BG22">
            <v>2.004</v>
          </cell>
          <cell r="BH22">
            <v>2.0659999999999998</v>
          </cell>
          <cell r="BJ22">
            <v>0</v>
          </cell>
          <cell r="BK22">
            <v>0</v>
          </cell>
          <cell r="BL22">
            <v>0</v>
          </cell>
          <cell r="BM22">
            <v>10.754</v>
          </cell>
          <cell r="BN22">
            <v>7.7380000000000004</v>
          </cell>
          <cell r="BO22">
            <v>1.796</v>
          </cell>
          <cell r="BQ22">
            <v>2.2989999999999999</v>
          </cell>
          <cell r="BR22">
            <v>1.871</v>
          </cell>
          <cell r="BS22">
            <v>0</v>
          </cell>
          <cell r="BT22">
            <v>1.7250000000000001</v>
          </cell>
          <cell r="BU22">
            <v>1.2210000000000001</v>
          </cell>
          <cell r="BV22">
            <v>1.7270000000000001</v>
          </cell>
          <cell r="BX22">
            <v>10.821</v>
          </cell>
          <cell r="BY22">
            <v>22.021000000000001</v>
          </cell>
          <cell r="BZ22">
            <v>0</v>
          </cell>
          <cell r="CA22">
            <v>8.5329999999999995</v>
          </cell>
          <cell r="CB22">
            <v>20.414000000000001</v>
          </cell>
          <cell r="CC22">
            <v>14.808</v>
          </cell>
          <cell r="CE22">
            <v>0</v>
          </cell>
          <cell r="CF22">
            <v>0</v>
          </cell>
          <cell r="CG22">
            <v>0</v>
          </cell>
          <cell r="CH22">
            <v>1.2004502400000001</v>
          </cell>
          <cell r="CI22">
            <v>2.4167264850000003</v>
          </cell>
          <cell r="CJ22">
            <v>0.72796408999999995</v>
          </cell>
          <cell r="CL22">
            <v>2.8000000000000001E-2</v>
          </cell>
          <cell r="CM22">
            <v>1.635</v>
          </cell>
          <cell r="CN22">
            <v>0</v>
          </cell>
          <cell r="CO22">
            <v>0.93500000000000005</v>
          </cell>
          <cell r="CP22">
            <v>1.4039999999999999</v>
          </cell>
          <cell r="CQ22">
            <v>6.9000000000000006E-2</v>
          </cell>
          <cell r="CS22">
            <v>-3.0195498999999999</v>
          </cell>
          <cell r="CT22">
            <v>0</v>
          </cell>
          <cell r="CV22">
            <v>37.015000000000001</v>
          </cell>
          <cell r="CW22">
            <v>30.122</v>
          </cell>
          <cell r="CX22">
            <v>0</v>
          </cell>
          <cell r="CY22">
            <v>0</v>
          </cell>
          <cell r="CZ22">
            <v>0</v>
          </cell>
          <cell r="DA22">
            <v>0</v>
          </cell>
          <cell r="DC22">
            <v>5.5190000000000001</v>
          </cell>
          <cell r="DD22">
            <v>0</v>
          </cell>
          <cell r="DE22">
            <v>0</v>
          </cell>
          <cell r="DF22">
            <v>0</v>
          </cell>
        </row>
        <row r="23">
          <cell r="A23" t="str">
            <v>T100311</v>
          </cell>
          <cell r="B23" t="str">
            <v>Trade receivable</v>
          </cell>
          <cell r="C23">
            <v>2345.5981423661233</v>
          </cell>
          <cell r="D23">
            <v>2405.5889046900002</v>
          </cell>
          <cell r="E23">
            <v>0</v>
          </cell>
          <cell r="F23">
            <v>1151.4359214208253</v>
          </cell>
          <cell r="G23">
            <v>2060.8614599032735</v>
          </cell>
          <cell r="H23">
            <v>436.66542691579991</v>
          </cell>
          <cell r="I23" t="str">
            <v>.</v>
          </cell>
          <cell r="J23">
            <v>-3179.5396263700004</v>
          </cell>
          <cell r="K23">
            <v>-1818.5068388800003</v>
          </cell>
          <cell r="L23">
            <v>0</v>
          </cell>
          <cell r="M23">
            <v>-2244.7980304399443</v>
          </cell>
          <cell r="N23">
            <v>-1571.552861781727</v>
          </cell>
          <cell r="O23">
            <v>-710.89929111000004</v>
          </cell>
          <cell r="Q23">
            <v>5525.1377687361237</v>
          </cell>
          <cell r="R23">
            <v>4224.0957435700002</v>
          </cell>
          <cell r="S23">
            <v>0</v>
          </cell>
          <cell r="T23">
            <v>3396.2339518607696</v>
          </cell>
          <cell r="U23">
            <v>3632.4143216850002</v>
          </cell>
          <cell r="V23">
            <v>1147.5647180257999</v>
          </cell>
          <cell r="X23">
            <v>3091.68</v>
          </cell>
          <cell r="Y23">
            <v>2550.2379999999998</v>
          </cell>
          <cell r="AA23">
            <v>2078.3270000000002</v>
          </cell>
          <cell r="AB23">
            <v>1874.2380000000001</v>
          </cell>
          <cell r="AC23">
            <v>830.01400000000001</v>
          </cell>
          <cell r="AD23" t="str">
            <v>.</v>
          </cell>
          <cell r="AE23">
            <v>2247.682850766123</v>
          </cell>
          <cell r="AF23">
            <v>1401.7011200000002</v>
          </cell>
          <cell r="AH23">
            <v>1211.2283125807701</v>
          </cell>
          <cell r="AI23">
            <v>1359.7535951999998</v>
          </cell>
          <cell r="AJ23">
            <v>208.95975393580002</v>
          </cell>
          <cell r="AL23">
            <v>20.561536870000012</v>
          </cell>
          <cell r="AM23">
            <v>20.02958056999999</v>
          </cell>
          <cell r="AO23">
            <v>15.431189039999968</v>
          </cell>
          <cell r="AP23">
            <v>327.61700000000002</v>
          </cell>
          <cell r="AV23">
            <v>112.55093099999998</v>
          </cell>
          <cell r="AW23">
            <v>196.47804300000007</v>
          </cell>
          <cell r="AY23">
            <v>66.153000000000006</v>
          </cell>
          <cell r="AZ23">
            <v>35.607999999999997</v>
          </cell>
          <cell r="BA23">
            <v>87.397000000000006</v>
          </cell>
          <cell r="BF23">
            <v>1.9470000000000001</v>
          </cell>
          <cell r="BG23">
            <v>2.004</v>
          </cell>
          <cell r="BH23">
            <v>2.0659999999999998</v>
          </cell>
          <cell r="BM23">
            <v>10.754</v>
          </cell>
          <cell r="BN23">
            <v>7.7380000000000004</v>
          </cell>
          <cell r="BO23">
            <v>1.796</v>
          </cell>
          <cell r="BQ23">
            <v>2.2989999999999999</v>
          </cell>
          <cell r="BR23">
            <v>1.871</v>
          </cell>
          <cell r="BT23">
            <v>1.7250000000000001</v>
          </cell>
          <cell r="BU23">
            <v>1.2210000000000001</v>
          </cell>
          <cell r="BV23">
            <v>1.7270000000000001</v>
          </cell>
          <cell r="BX23">
            <v>10.821</v>
          </cell>
          <cell r="BY23">
            <v>22.021000000000001</v>
          </cell>
          <cell r="CA23">
            <v>8.5329999999999995</v>
          </cell>
          <cell r="CB23">
            <v>20.414000000000001</v>
          </cell>
          <cell r="CC23">
            <v>14.808</v>
          </cell>
          <cell r="CE23">
            <v>0</v>
          </cell>
          <cell r="CF23">
            <v>0</v>
          </cell>
          <cell r="CH23">
            <v>1.2004502400000001</v>
          </cell>
          <cell r="CI23">
            <v>2.4167264850000003</v>
          </cell>
          <cell r="CJ23">
            <v>0.72796408999999995</v>
          </cell>
          <cell r="CL23">
            <v>2.8000000000000001E-2</v>
          </cell>
          <cell r="CM23">
            <v>1.635</v>
          </cell>
          <cell r="CO23">
            <v>0.93500000000000005</v>
          </cell>
          <cell r="CP23">
            <v>1.4039999999999999</v>
          </cell>
          <cell r="CQ23">
            <v>6.9000000000000006E-2</v>
          </cell>
          <cell r="CS23">
            <v>-3.0195498999999999</v>
          </cell>
          <cell r="CV23">
            <v>37.015000000000001</v>
          </cell>
          <cell r="CW23">
            <v>30.122</v>
          </cell>
          <cell r="DC23">
            <v>5.5190000000000001</v>
          </cell>
          <cell r="DD23">
            <v>0</v>
          </cell>
        </row>
        <row r="24">
          <cell r="A24" t="str">
            <v>T100312</v>
          </cell>
          <cell r="B24" t="str">
            <v>Provision for impairment of receivables</v>
          </cell>
          <cell r="C24">
            <v>-28.639402250000003</v>
          </cell>
          <cell r="D24">
            <v>-34.643149999999999</v>
          </cell>
          <cell r="E24">
            <v>0</v>
          </cell>
          <cell r="F24">
            <v>-144.84450000000001</v>
          </cell>
          <cell r="G24">
            <v>-34.600797999999998</v>
          </cell>
          <cell r="H24">
            <v>-32.479500000000002</v>
          </cell>
          <cell r="I24" t="str">
            <v>.</v>
          </cell>
          <cell r="J24">
            <v>-0.94840224999999923</v>
          </cell>
          <cell r="K24">
            <v>-1.3220000000000001</v>
          </cell>
          <cell r="L24">
            <v>0</v>
          </cell>
          <cell r="M24">
            <v>-108.914</v>
          </cell>
          <cell r="N24">
            <v>0</v>
          </cell>
          <cell r="O24">
            <v>-6.8725000000000289</v>
          </cell>
          <cell r="Q24">
            <v>-27.691000000000003</v>
          </cell>
          <cell r="R24">
            <v>-33.321149999999996</v>
          </cell>
          <cell r="S24">
            <v>0</v>
          </cell>
          <cell r="T24">
            <v>-35.930500000000002</v>
          </cell>
          <cell r="U24">
            <v>-34.600797999999998</v>
          </cell>
          <cell r="V24">
            <v>-25.606999999999971</v>
          </cell>
          <cell r="X24">
            <v>-25.466000000000001</v>
          </cell>
          <cell r="Y24">
            <v>-30.704999999999998</v>
          </cell>
          <cell r="AA24">
            <v>-32.969000000000001</v>
          </cell>
          <cell r="AB24">
            <v>-25.006</v>
          </cell>
          <cell r="AC24">
            <v>-25.606999999999971</v>
          </cell>
          <cell r="AD24" t="str">
            <v>.</v>
          </cell>
          <cell r="AE24">
            <v>0</v>
          </cell>
          <cell r="AH24">
            <v>0</v>
          </cell>
          <cell r="AI24">
            <v>0</v>
          </cell>
          <cell r="AJ24">
            <v>0</v>
          </cell>
          <cell r="AL24">
            <v>-2.2250000000000001</v>
          </cell>
          <cell r="AM24">
            <v>-2.6161500000000002</v>
          </cell>
          <cell r="AO24">
            <v>-2.9615</v>
          </cell>
          <cell r="AP24">
            <v>-9.594797999999999</v>
          </cell>
          <cell r="CS24">
            <v>0</v>
          </cell>
        </row>
        <row r="25">
          <cell r="A25" t="str">
            <v>T100320</v>
          </cell>
          <cell r="B25" t="str">
            <v>VAT recovarable</v>
          </cell>
          <cell r="C25">
            <v>1222.3720083600003</v>
          </cell>
          <cell r="D25">
            <v>1276.9506472599999</v>
          </cell>
          <cell r="E25">
            <v>0</v>
          </cell>
          <cell r="F25">
            <v>911.67429342999992</v>
          </cell>
          <cell r="G25">
            <v>929.86338974699993</v>
          </cell>
          <cell r="H25">
            <v>576.30455897000013</v>
          </cell>
          <cell r="I25" t="str">
            <v>.</v>
          </cell>
          <cell r="J25">
            <v>0</v>
          </cell>
          <cell r="K25">
            <v>0</v>
          </cell>
          <cell r="L25">
            <v>0</v>
          </cell>
          <cell r="M25">
            <v>0</v>
          </cell>
          <cell r="N25">
            <v>2.4105999999999987</v>
          </cell>
          <cell r="O25">
            <v>0</v>
          </cell>
          <cell r="Q25">
            <v>1222.3720083600003</v>
          </cell>
          <cell r="R25">
            <v>1276.9506472599999</v>
          </cell>
          <cell r="S25">
            <v>0</v>
          </cell>
          <cell r="T25">
            <v>911.67429342999992</v>
          </cell>
          <cell r="U25">
            <v>927.45278974699988</v>
          </cell>
          <cell r="V25">
            <v>576.30455897000013</v>
          </cell>
          <cell r="X25">
            <v>928.63900000000001</v>
          </cell>
          <cell r="Y25">
            <v>941.20299999999997</v>
          </cell>
          <cell r="AA25">
            <v>635.53200000000004</v>
          </cell>
          <cell r="AB25">
            <v>605.95299999999997</v>
          </cell>
          <cell r="AC25">
            <v>547.17700000000002</v>
          </cell>
          <cell r="AD25" t="str">
            <v>.</v>
          </cell>
          <cell r="AE25">
            <v>0</v>
          </cell>
          <cell r="AH25">
            <v>0</v>
          </cell>
          <cell r="AI25">
            <v>0</v>
          </cell>
          <cell r="AJ25">
            <v>0</v>
          </cell>
          <cell r="AL25">
            <v>292.67633886000004</v>
          </cell>
          <cell r="AM25">
            <v>300.10088690000003</v>
          </cell>
          <cell r="AO25">
            <v>247.40624825</v>
          </cell>
          <cell r="AP25">
            <v>297.94376699999998</v>
          </cell>
          <cell r="AV25">
            <v>0.4838739999999816</v>
          </cell>
          <cell r="AW25">
            <v>30.164489</v>
          </cell>
          <cell r="AY25">
            <v>23.774000000000001</v>
          </cell>
          <cell r="AZ25">
            <v>20.04147322</v>
          </cell>
          <cell r="BA25">
            <v>25.135000000000002</v>
          </cell>
          <cell r="BF25">
            <v>2.1480000000000001</v>
          </cell>
          <cell r="BG25">
            <v>2.2839999999999998</v>
          </cell>
          <cell r="BH25">
            <v>1.9159999999999999</v>
          </cell>
          <cell r="BM25">
            <v>1.867</v>
          </cell>
          <cell r="BN25">
            <v>0.35799999999999998</v>
          </cell>
          <cell r="BO25">
            <v>0.499</v>
          </cell>
          <cell r="BQ25">
            <v>3.5000000000000003E-2</v>
          </cell>
          <cell r="BR25">
            <v>0.20499999999999999</v>
          </cell>
          <cell r="BT25">
            <v>0.497</v>
          </cell>
          <cell r="BU25">
            <v>0.36399999999999999</v>
          </cell>
          <cell r="BV25">
            <v>0.123</v>
          </cell>
          <cell r="BX25">
            <v>2.2999999999999544E-3</v>
          </cell>
          <cell r="BY25">
            <v>4.0000000000000001E-3</v>
          </cell>
          <cell r="CA25">
            <v>0.40229999999999927</v>
          </cell>
          <cell r="CB25">
            <v>0.39209999999999945</v>
          </cell>
          <cell r="CC25">
            <v>1.202</v>
          </cell>
          <cell r="CE25">
            <v>0.29503259999999998</v>
          </cell>
          <cell r="CF25">
            <v>0.27227136000000002</v>
          </cell>
          <cell r="CG25">
            <v>0</v>
          </cell>
          <cell r="CH25">
            <v>4.7745180000000012E-2</v>
          </cell>
          <cell r="CI25">
            <v>0.116449527</v>
          </cell>
          <cell r="CJ25">
            <v>0.25255896999999994</v>
          </cell>
          <cell r="CS25">
            <v>0.24004790000000001</v>
          </cell>
          <cell r="CV25">
            <v>0</v>
          </cell>
          <cell r="CW25">
            <v>5.0010000000000003</v>
          </cell>
          <cell r="DC25">
            <v>4.1499999999996363E-4</v>
          </cell>
        </row>
        <row r="26">
          <cell r="A26" t="str">
            <v>T100330</v>
          </cell>
          <cell r="B26" t="str">
            <v>Prepaid Income Tax</v>
          </cell>
          <cell r="C26">
            <v>196.16100000000003</v>
          </cell>
          <cell r="D26">
            <v>419.28655284000001</v>
          </cell>
          <cell r="E26">
            <v>0</v>
          </cell>
          <cell r="F26">
            <v>8.5281159999999989</v>
          </cell>
          <cell r="G26">
            <v>6.1349999999999998</v>
          </cell>
          <cell r="H26">
            <v>186.37309999999999</v>
          </cell>
          <cell r="I26" t="str">
            <v>.</v>
          </cell>
          <cell r="J26">
            <v>0</v>
          </cell>
          <cell r="K26">
            <v>7.4345528400000003</v>
          </cell>
          <cell r="L26">
            <v>0</v>
          </cell>
          <cell r="M26">
            <v>0</v>
          </cell>
          <cell r="N26">
            <v>0</v>
          </cell>
          <cell r="O26">
            <v>0</v>
          </cell>
          <cell r="Q26">
            <v>196.16100000000003</v>
          </cell>
          <cell r="R26">
            <v>411.85200000000003</v>
          </cell>
          <cell r="S26">
            <v>0</v>
          </cell>
          <cell r="T26">
            <v>8.5281159999999989</v>
          </cell>
          <cell r="U26">
            <v>6.1349999999999998</v>
          </cell>
          <cell r="V26">
            <v>186.37309999999999</v>
          </cell>
          <cell r="X26">
            <v>192.44200000000001</v>
          </cell>
          <cell r="Y26">
            <v>408.99700000000001</v>
          </cell>
          <cell r="AC26">
            <v>185.364</v>
          </cell>
          <cell r="AD26" t="str">
            <v>.</v>
          </cell>
          <cell r="AE26">
            <v>0</v>
          </cell>
          <cell r="AH26">
            <v>0</v>
          </cell>
          <cell r="AI26">
            <v>0</v>
          </cell>
          <cell r="AJ26">
            <v>0</v>
          </cell>
          <cell r="AM26">
            <v>0</v>
          </cell>
          <cell r="AO26">
            <v>5.9961159999999998</v>
          </cell>
          <cell r="AV26">
            <v>0</v>
          </cell>
          <cell r="AZ26">
            <v>2.9049999999999998</v>
          </cell>
          <cell r="BF26">
            <v>3.2000000000000001E-2</v>
          </cell>
          <cell r="BG26">
            <v>0.54400000000000004</v>
          </cell>
          <cell r="BH26">
            <v>0.38700000000000001</v>
          </cell>
          <cell r="BN26">
            <v>0.221</v>
          </cell>
          <cell r="BT26">
            <v>0.45500000000000002</v>
          </cell>
          <cell r="BU26">
            <v>0.441</v>
          </cell>
          <cell r="BX26">
            <v>1.8580000000000001</v>
          </cell>
          <cell r="BY26">
            <v>1.8580000000000001</v>
          </cell>
          <cell r="CA26">
            <v>1.6080000000000001</v>
          </cell>
          <cell r="CB26">
            <v>1.587</v>
          </cell>
          <cell r="CC26">
            <v>0.62209999999999999</v>
          </cell>
          <cell r="CL26">
            <v>0.437</v>
          </cell>
          <cell r="CM26">
            <v>0.437</v>
          </cell>
          <cell r="CO26">
            <v>0.437</v>
          </cell>
          <cell r="CP26">
            <v>0.437</v>
          </cell>
          <cell r="CS26">
            <v>0</v>
          </cell>
          <cell r="CV26">
            <v>2.4E-2</v>
          </cell>
          <cell r="DC26">
            <v>1.4</v>
          </cell>
          <cell r="DD26">
            <v>0.56000000000000005</v>
          </cell>
        </row>
        <row r="27">
          <cell r="A27" t="str">
            <v>T100335</v>
          </cell>
          <cell r="B27" t="str">
            <v>Prepaid other taxes</v>
          </cell>
          <cell r="C27">
            <v>342.3303109900001</v>
          </cell>
          <cell r="D27">
            <v>369.66278066000007</v>
          </cell>
          <cell r="E27">
            <v>0</v>
          </cell>
          <cell r="F27">
            <v>385.99517083999996</v>
          </cell>
          <cell r="G27">
            <v>210.423</v>
          </cell>
          <cell r="H27">
            <v>150.53589999999997</v>
          </cell>
          <cell r="I27" t="str">
            <v>.</v>
          </cell>
          <cell r="J27">
            <v>0</v>
          </cell>
          <cell r="K27">
            <v>12.345780660000001</v>
          </cell>
          <cell r="L27">
            <v>0</v>
          </cell>
          <cell r="M27">
            <v>0</v>
          </cell>
          <cell r="N27">
            <v>0</v>
          </cell>
          <cell r="O27">
            <v>0</v>
          </cell>
          <cell r="Q27">
            <v>342.3303109900001</v>
          </cell>
          <cell r="R27">
            <v>357.31700000000006</v>
          </cell>
          <cell r="S27">
            <v>0</v>
          </cell>
          <cell r="T27">
            <v>385.99517083999996</v>
          </cell>
          <cell r="U27">
            <v>210.423</v>
          </cell>
          <cell r="V27">
            <v>150.53589999999997</v>
          </cell>
          <cell r="X27">
            <v>305.94200000000001</v>
          </cell>
          <cell r="Y27">
            <v>355.91500000000002</v>
          </cell>
          <cell r="AA27">
            <v>299.13499999999999</v>
          </cell>
          <cell r="AB27">
            <v>206.46899999999999</v>
          </cell>
          <cell r="AC27">
            <v>146.55499999999998</v>
          </cell>
          <cell r="AD27" t="str">
            <v>.</v>
          </cell>
          <cell r="AE27">
            <v>0</v>
          </cell>
          <cell r="AH27">
            <v>0</v>
          </cell>
          <cell r="AI27">
            <v>0</v>
          </cell>
          <cell r="AJ27">
            <v>0</v>
          </cell>
          <cell r="AL27">
            <v>21.052310990000002</v>
          </cell>
          <cell r="AM27">
            <v>0</v>
          </cell>
          <cell r="AO27">
            <v>77.512170839999996</v>
          </cell>
          <cell r="AP27">
            <v>0</v>
          </cell>
          <cell r="AV27">
            <v>15.023</v>
          </cell>
          <cell r="AW27">
            <v>2.3E-2</v>
          </cell>
          <cell r="AY27">
            <v>6.7</v>
          </cell>
          <cell r="AZ27">
            <v>0.18</v>
          </cell>
          <cell r="BF27">
            <v>0.29499999999999998</v>
          </cell>
          <cell r="BH27">
            <v>2.1999999999999999E-2</v>
          </cell>
          <cell r="BM27">
            <v>6.0000000000000001E-3</v>
          </cell>
          <cell r="BN27">
            <v>1.4E-2</v>
          </cell>
          <cell r="BO27">
            <v>1.9E-2</v>
          </cell>
          <cell r="BX27">
            <v>0.254</v>
          </cell>
          <cell r="BY27">
            <v>0.22500000000000001</v>
          </cell>
          <cell r="CA27">
            <v>2.3170000000000002</v>
          </cell>
          <cell r="CB27">
            <v>3.7120000000000002</v>
          </cell>
          <cell r="CC27">
            <v>3.9399000000000002</v>
          </cell>
          <cell r="CL27">
            <v>5.8999999999999997E-2</v>
          </cell>
          <cell r="CM27">
            <v>7.8E-2</v>
          </cell>
          <cell r="CO27">
            <v>0.03</v>
          </cell>
          <cell r="CP27">
            <v>4.8000000000000001E-2</v>
          </cell>
          <cell r="CS27">
            <v>0</v>
          </cell>
          <cell r="CW27">
            <v>1.0720000000000001</v>
          </cell>
          <cell r="DC27">
            <v>0</v>
          </cell>
          <cell r="DD27">
            <v>4.0000000000000001E-3</v>
          </cell>
        </row>
        <row r="28">
          <cell r="A28" t="str">
            <v>T133340</v>
          </cell>
          <cell r="B28" t="str">
            <v>Advances to suppliers</v>
          </cell>
          <cell r="C28">
            <v>394.07841271360013</v>
          </cell>
          <cell r="D28">
            <v>278.83805567999991</v>
          </cell>
          <cell r="E28">
            <v>0</v>
          </cell>
          <cell r="F28">
            <v>164.79291616</v>
          </cell>
          <cell r="G28">
            <v>256.76919942000006</v>
          </cell>
          <cell r="H28">
            <v>431.52761499999997</v>
          </cell>
          <cell r="I28" t="str">
            <v>.</v>
          </cell>
          <cell r="J28">
            <v>-249.79310592639996</v>
          </cell>
          <cell r="K28">
            <v>-398.55494432</v>
          </cell>
          <cell r="L28">
            <v>0</v>
          </cell>
          <cell r="M28">
            <v>-260.07600000000002</v>
          </cell>
          <cell r="N28">
            <v>-60.665800579999996</v>
          </cell>
          <cell r="O28">
            <v>-33.701684999999998</v>
          </cell>
          <cell r="Q28">
            <v>643.87151864000009</v>
          </cell>
          <cell r="R28">
            <v>677.39299999999992</v>
          </cell>
          <cell r="S28">
            <v>0</v>
          </cell>
          <cell r="T28">
            <v>424.86891616000003</v>
          </cell>
          <cell r="U28">
            <v>317.43500000000006</v>
          </cell>
          <cell r="V28">
            <v>465.22929999999997</v>
          </cell>
          <cell r="X28">
            <v>607.38200000000006</v>
          </cell>
          <cell r="Y28">
            <v>661.07799999999997</v>
          </cell>
          <cell r="AA28">
            <v>410.20800000000003</v>
          </cell>
          <cell r="AB28">
            <v>297.46100000000001</v>
          </cell>
          <cell r="AC28">
            <v>445.572</v>
          </cell>
          <cell r="AD28" t="str">
            <v>.</v>
          </cell>
          <cell r="AE28">
            <v>0</v>
          </cell>
          <cell r="AH28">
            <v>0</v>
          </cell>
          <cell r="AI28">
            <v>0</v>
          </cell>
          <cell r="AJ28">
            <v>0</v>
          </cell>
          <cell r="AL28">
            <v>6.7215186399999949</v>
          </cell>
          <cell r="AM28">
            <v>0</v>
          </cell>
          <cell r="AO28">
            <v>6.737916159999993</v>
          </cell>
          <cell r="AP28">
            <v>0</v>
          </cell>
          <cell r="AV28">
            <v>23.63</v>
          </cell>
          <cell r="AW28">
            <v>5.6269999999999998</v>
          </cell>
          <cell r="AY28">
            <v>6.6529999999999996</v>
          </cell>
          <cell r="AZ28">
            <v>1.619</v>
          </cell>
          <cell r="BA28">
            <v>1.254</v>
          </cell>
          <cell r="BF28">
            <v>0.54800000000000004</v>
          </cell>
          <cell r="BG28">
            <v>0.48</v>
          </cell>
          <cell r="BH28">
            <v>0.15</v>
          </cell>
          <cell r="BN28">
            <v>1.7150000000000001</v>
          </cell>
          <cell r="BO28">
            <v>0.59</v>
          </cell>
          <cell r="BQ28">
            <v>0</v>
          </cell>
          <cell r="BR28">
            <v>0.20799999999999999</v>
          </cell>
          <cell r="BT28">
            <v>2.7E-2</v>
          </cell>
          <cell r="BU28">
            <v>0.80900000000000005</v>
          </cell>
          <cell r="BV28">
            <v>3.5000000000000003E-2</v>
          </cell>
          <cell r="BX28">
            <v>1.1719999999999999</v>
          </cell>
          <cell r="BY28">
            <v>4.1680000000000001</v>
          </cell>
          <cell r="CA28">
            <v>0.69499999999999995</v>
          </cell>
          <cell r="CB28">
            <v>15.351000000000001</v>
          </cell>
          <cell r="CC28">
            <v>16.9543</v>
          </cell>
          <cell r="CQ28">
            <v>0.67400000000000004</v>
          </cell>
          <cell r="CS28">
            <v>0</v>
          </cell>
          <cell r="CV28">
            <v>2.04</v>
          </cell>
          <cell r="CW28">
            <v>3.0150000000000001</v>
          </cell>
          <cell r="DC28">
            <v>2.9260000000000002</v>
          </cell>
          <cell r="DD28">
            <v>3.2970000000000002</v>
          </cell>
        </row>
        <row r="29">
          <cell r="A29" t="str">
            <v>T10035</v>
          </cell>
          <cell r="B29" t="str">
            <v>Other receivables, net</v>
          </cell>
          <cell r="C29">
            <v>363.11347696011404</v>
          </cell>
          <cell r="D29">
            <v>166.34157572599997</v>
          </cell>
          <cell r="E29">
            <v>0</v>
          </cell>
          <cell r="F29">
            <v>40.634432600639002</v>
          </cell>
          <cell r="G29" t="e">
            <v>#REF!</v>
          </cell>
          <cell r="H29">
            <v>242.55267415010005</v>
          </cell>
          <cell r="I29" t="str">
            <v>.</v>
          </cell>
          <cell r="J29">
            <v>25.247873442337998</v>
          </cell>
          <cell r="K29">
            <v>-166.53809004999999</v>
          </cell>
          <cell r="L29">
            <v>0</v>
          </cell>
          <cell r="M29">
            <v>-68.290288799999999</v>
          </cell>
          <cell r="N29">
            <v>-91.786188799999991</v>
          </cell>
          <cell r="O29">
            <v>-107.41868880000001</v>
          </cell>
          <cell r="Q29">
            <v>337.86560351777598</v>
          </cell>
          <cell r="R29">
            <v>332.87966577599997</v>
          </cell>
          <cell r="S29">
            <v>0</v>
          </cell>
          <cell r="T29">
            <v>108.92472140063899</v>
          </cell>
          <cell r="U29" t="e">
            <v>#REF!</v>
          </cell>
          <cell r="V29">
            <v>349.97136295010006</v>
          </cell>
          <cell r="X29">
            <v>209.74299999999999</v>
          </cell>
          <cell r="Y29">
            <v>158.66899999999998</v>
          </cell>
          <cell r="Z29">
            <v>0</v>
          </cell>
          <cell r="AA29">
            <v>67.283000000000001</v>
          </cell>
          <cell r="AB29" t="e">
            <v>#REF!</v>
          </cell>
          <cell r="AC29">
            <v>160.79600000000005</v>
          </cell>
          <cell r="AD29" t="str">
            <v>.</v>
          </cell>
          <cell r="AE29">
            <v>9.8143638677759988</v>
          </cell>
          <cell r="AF29">
            <v>12.221311880000002</v>
          </cell>
          <cell r="AG29">
            <v>0</v>
          </cell>
          <cell r="AH29">
            <v>6.094873885639001</v>
          </cell>
          <cell r="AI29">
            <v>4.5633983999999996</v>
          </cell>
          <cell r="AJ29">
            <v>161.14011399010002</v>
          </cell>
          <cell r="AL29">
            <v>0.94560245000000009</v>
          </cell>
          <cell r="AM29">
            <v>122.255945</v>
          </cell>
          <cell r="AN29">
            <v>0</v>
          </cell>
          <cell r="AO29">
            <v>1.8749049599999852</v>
          </cell>
          <cell r="AP29">
            <v>113.80565200000002</v>
          </cell>
          <cell r="AQ29">
            <v>0</v>
          </cell>
          <cell r="AR29">
            <v>0</v>
          </cell>
          <cell r="AS29">
            <v>0</v>
          </cell>
          <cell r="AT29">
            <v>0</v>
          </cell>
          <cell r="AU29">
            <v>0</v>
          </cell>
          <cell r="AV29">
            <v>4.8760000000000003</v>
          </cell>
          <cell r="AW29">
            <v>4.8280000000000003</v>
          </cell>
          <cell r="AX29">
            <v>0</v>
          </cell>
          <cell r="AY29">
            <v>6.3849999999999998</v>
          </cell>
          <cell r="AZ29">
            <v>4.8449999999999998</v>
          </cell>
          <cell r="BA29">
            <v>5.9569999999999972</v>
          </cell>
          <cell r="BC29">
            <v>0</v>
          </cell>
          <cell r="BD29">
            <v>0</v>
          </cell>
          <cell r="BE29">
            <v>0</v>
          </cell>
          <cell r="BF29">
            <v>6.2E-2</v>
          </cell>
          <cell r="BG29">
            <v>0.16700000000000001</v>
          </cell>
          <cell r="BH29">
            <v>0.50000000000000044</v>
          </cell>
          <cell r="BJ29">
            <v>0</v>
          </cell>
          <cell r="BK29">
            <v>0</v>
          </cell>
          <cell r="BL29">
            <v>0</v>
          </cell>
          <cell r="BM29">
            <v>1.409</v>
          </cell>
          <cell r="BN29">
            <v>2.4670000000000001</v>
          </cell>
          <cell r="BO29">
            <v>0.15199999999999994</v>
          </cell>
          <cell r="BQ29">
            <v>0.13500000000000001</v>
          </cell>
          <cell r="BR29">
            <v>6.3E-2</v>
          </cell>
          <cell r="BS29">
            <v>0</v>
          </cell>
          <cell r="BT29">
            <v>3.5999999999999997E-2</v>
          </cell>
          <cell r="BU29">
            <v>2.8000000000000001E-2</v>
          </cell>
          <cell r="BV29">
            <v>0.45899999999999996</v>
          </cell>
          <cell r="BX29">
            <v>88.495000000000005</v>
          </cell>
          <cell r="BY29">
            <v>24.922000000000001</v>
          </cell>
          <cell r="BZ29">
            <v>0</v>
          </cell>
          <cell r="CA29">
            <v>15.196999999999999</v>
          </cell>
          <cell r="CB29">
            <v>12.253</v>
          </cell>
          <cell r="CC29">
            <v>9.5069999999999997</v>
          </cell>
          <cell r="CE29">
            <v>1.6267097999999998</v>
          </cell>
          <cell r="CF29">
            <v>1.5474088959999999</v>
          </cell>
          <cell r="CG29">
            <v>0</v>
          </cell>
          <cell r="CH29">
            <v>1.4829425549999999</v>
          </cell>
          <cell r="CI29">
            <v>1.3872913969999998</v>
          </cell>
          <cell r="CJ29">
            <v>1.3442489599999996</v>
          </cell>
          <cell r="CL29">
            <v>12.356</v>
          </cell>
          <cell r="CM29">
            <v>8.2739999999999991</v>
          </cell>
          <cell r="CN29">
            <v>0</v>
          </cell>
          <cell r="CO29">
            <v>9.1</v>
          </cell>
          <cell r="CP29">
            <v>9.1</v>
          </cell>
          <cell r="CQ29">
            <v>10.116</v>
          </cell>
          <cell r="CS29">
            <v>6.4939274000000005</v>
          </cell>
          <cell r="CT29">
            <v>0</v>
          </cell>
          <cell r="CV29">
            <v>0.69</v>
          </cell>
          <cell r="CW29">
            <v>7.5999999999999998E-2</v>
          </cell>
          <cell r="CX29">
            <v>0</v>
          </cell>
          <cell r="CY29">
            <v>0</v>
          </cell>
          <cell r="CZ29">
            <v>0</v>
          </cell>
          <cell r="DA29">
            <v>0</v>
          </cell>
          <cell r="DC29">
            <v>2.69</v>
          </cell>
          <cell r="DD29">
            <v>2.3E-2</v>
          </cell>
          <cell r="DE29">
            <v>0</v>
          </cell>
          <cell r="DF29">
            <v>0</v>
          </cell>
        </row>
        <row r="30">
          <cell r="A30" t="str">
            <v>T100351</v>
          </cell>
          <cell r="B30" t="str">
            <v>Other receivables</v>
          </cell>
          <cell r="C30">
            <v>448.70980859777603</v>
          </cell>
          <cell r="D30">
            <v>229.96257572599998</v>
          </cell>
          <cell r="F30">
            <v>113.87271644063901</v>
          </cell>
          <cell r="G30" t="e">
            <v>#REF!</v>
          </cell>
          <cell r="H30">
            <v>349.07936295010006</v>
          </cell>
          <cell r="I30" t="str">
            <v>.</v>
          </cell>
          <cell r="J30">
            <v>71.754205079999991</v>
          </cell>
          <cell r="K30">
            <v>-140.21209005</v>
          </cell>
          <cell r="M30">
            <v>-33.3551</v>
          </cell>
          <cell r="N30">
            <v>-22.013999999999999</v>
          </cell>
          <cell r="O30">
            <v>-44.518999999999998</v>
          </cell>
          <cell r="Q30">
            <v>376.95560351777601</v>
          </cell>
          <cell r="R30">
            <v>370.17466577599998</v>
          </cell>
          <cell r="T30">
            <v>147.227816440639</v>
          </cell>
          <cell r="U30" t="e">
            <v>#REF!</v>
          </cell>
          <cell r="V30">
            <v>393.59836295010007</v>
          </cell>
          <cell r="X30">
            <v>248.833</v>
          </cell>
          <cell r="Y30">
            <v>195.964</v>
          </cell>
          <cell r="AA30">
            <v>107.461</v>
          </cell>
          <cell r="AB30" t="e">
            <v>#REF!</v>
          </cell>
          <cell r="AC30">
            <v>204.42300000000006</v>
          </cell>
          <cell r="AD30" t="str">
            <v>.</v>
          </cell>
          <cell r="AE30">
            <v>9.8143638677759988</v>
          </cell>
          <cell r="AF30">
            <v>12.221311880000002</v>
          </cell>
          <cell r="AH30">
            <v>6.094873885639001</v>
          </cell>
          <cell r="AI30">
            <v>4.5633983999999996</v>
          </cell>
          <cell r="AJ30">
            <v>161.14011399010002</v>
          </cell>
          <cell r="AL30">
            <v>0.94560245000000009</v>
          </cell>
          <cell r="AM30">
            <v>122.255945</v>
          </cell>
          <cell r="AP30">
            <v>113.80565200000002</v>
          </cell>
          <cell r="AV30">
            <v>4.8760000000000003</v>
          </cell>
          <cell r="AW30">
            <v>4.8280000000000003</v>
          </cell>
          <cell r="AY30">
            <v>6.3849999999999998</v>
          </cell>
          <cell r="AZ30">
            <v>4.8449999999999998</v>
          </cell>
          <cell r="BA30">
            <v>5.9569999999999972</v>
          </cell>
          <cell r="BF30">
            <v>6.2E-2</v>
          </cell>
          <cell r="BG30">
            <v>0.16700000000000001</v>
          </cell>
          <cell r="BH30">
            <v>0.50000000000000044</v>
          </cell>
          <cell r="BM30">
            <v>1.409</v>
          </cell>
          <cell r="BN30">
            <v>2.4670000000000001</v>
          </cell>
          <cell r="BO30">
            <v>0.15199999999999994</v>
          </cell>
          <cell r="BQ30">
            <v>0.13500000000000001</v>
          </cell>
          <cell r="BR30">
            <v>6.3E-2</v>
          </cell>
          <cell r="BT30">
            <v>3.5999999999999997E-2</v>
          </cell>
          <cell r="BU30">
            <v>2.8000000000000001E-2</v>
          </cell>
          <cell r="BV30">
            <v>0.45899999999999996</v>
          </cell>
          <cell r="BX30">
            <v>88.495000000000005</v>
          </cell>
          <cell r="BY30">
            <v>24.922000000000001</v>
          </cell>
          <cell r="CA30">
            <v>15.196999999999999</v>
          </cell>
          <cell r="CB30">
            <v>12.253</v>
          </cell>
          <cell r="CC30">
            <v>9.5069999999999997</v>
          </cell>
          <cell r="CE30">
            <v>1.6267097999999998</v>
          </cell>
          <cell r="CF30">
            <v>1.5474088959999999</v>
          </cell>
          <cell r="CG30">
            <v>0</v>
          </cell>
          <cell r="CH30">
            <v>1.4829425549999999</v>
          </cell>
          <cell r="CI30">
            <v>1.3872913969999998</v>
          </cell>
          <cell r="CJ30">
            <v>1.3442489599999996</v>
          </cell>
          <cell r="CL30">
            <v>12.356</v>
          </cell>
          <cell r="CM30">
            <v>8.2739999999999991</v>
          </cell>
          <cell r="CO30">
            <v>9.1</v>
          </cell>
          <cell r="CP30">
            <v>9.1</v>
          </cell>
          <cell r="CQ30">
            <v>10.116</v>
          </cell>
          <cell r="CS30">
            <v>6.4939274000000005</v>
          </cell>
          <cell r="CV30">
            <v>0.69</v>
          </cell>
          <cell r="CW30">
            <v>7.5999999999999998E-2</v>
          </cell>
          <cell r="DC30">
            <v>2.69</v>
          </cell>
          <cell r="DD30">
            <v>2.3E-2</v>
          </cell>
        </row>
        <row r="31">
          <cell r="A31" t="str">
            <v>T100352</v>
          </cell>
          <cell r="B31" t="str">
            <v>Provision for impairment of other receivables</v>
          </cell>
          <cell r="C31">
            <v>-85.59633163766199</v>
          </cell>
          <cell r="D31">
            <v>-63.621000000000002</v>
          </cell>
          <cell r="F31">
            <v>-73.238283840000008</v>
          </cell>
          <cell r="G31">
            <v>-114.4371888</v>
          </cell>
          <cell r="H31">
            <v>-106.52668880000002</v>
          </cell>
          <cell r="I31" t="str">
            <v>.</v>
          </cell>
          <cell r="J31">
            <v>-46.506331637661994</v>
          </cell>
          <cell r="K31">
            <v>-26.326000000000001</v>
          </cell>
          <cell r="M31">
            <v>-34.935188799999999</v>
          </cell>
          <cell r="N31">
            <v>-69.772188799999995</v>
          </cell>
          <cell r="O31">
            <v>-62.899688800000007</v>
          </cell>
          <cell r="Q31">
            <v>-39.090000000000003</v>
          </cell>
          <cell r="R31">
            <v>-37.295000000000002</v>
          </cell>
          <cell r="T31">
            <v>-38.303095040000009</v>
          </cell>
          <cell r="U31">
            <v>-44.664999999999999</v>
          </cell>
          <cell r="V31">
            <v>-43.627000000000002</v>
          </cell>
          <cell r="X31">
            <v>-39.090000000000003</v>
          </cell>
          <cell r="Y31">
            <v>-37.295000000000002</v>
          </cell>
          <cell r="AA31">
            <v>-40.177999999999997</v>
          </cell>
          <cell r="AB31">
            <v>-44.664999999999999</v>
          </cell>
          <cell r="AC31">
            <v>-43.627000000000002</v>
          </cell>
          <cell r="AD31" t="str">
            <v>.</v>
          </cell>
          <cell r="AE31">
            <v>0</v>
          </cell>
          <cell r="AH31">
            <v>0</v>
          </cell>
          <cell r="AI31">
            <v>0</v>
          </cell>
          <cell r="AJ31">
            <v>0</v>
          </cell>
          <cell r="AO31">
            <v>1.8749049599999852</v>
          </cell>
          <cell r="CS31">
            <v>0</v>
          </cell>
        </row>
        <row r="32">
          <cell r="A32" t="str">
            <v>T100350</v>
          </cell>
          <cell r="B32" t="str">
            <v>Prepayments and accrued income</v>
          </cell>
          <cell r="C32">
            <v>1423.4581729118795</v>
          </cell>
          <cell r="D32">
            <v>50.69263138000008</v>
          </cell>
          <cell r="E32">
            <v>0</v>
          </cell>
          <cell r="F32">
            <v>50.063471096032671</v>
          </cell>
          <cell r="G32">
            <v>0</v>
          </cell>
          <cell r="H32">
            <v>-34.341429400974157</v>
          </cell>
          <cell r="I32" t="str">
            <v>.</v>
          </cell>
          <cell r="J32">
            <v>70.386254717183363</v>
          </cell>
          <cell r="K32">
            <v>50.69263138000008</v>
          </cell>
          <cell r="L32">
            <v>0</v>
          </cell>
          <cell r="M32">
            <v>42.987523969902675</v>
          </cell>
          <cell r="N32">
            <v>0</v>
          </cell>
          <cell r="O32">
            <v>-34.341429400974157</v>
          </cell>
          <cell r="Q32">
            <v>1353.0719181946961</v>
          </cell>
          <cell r="R32">
            <v>0</v>
          </cell>
          <cell r="S32">
            <v>0</v>
          </cell>
          <cell r="T32">
            <v>7.07594712613</v>
          </cell>
          <cell r="U32">
            <v>0</v>
          </cell>
          <cell r="V32">
            <v>0</v>
          </cell>
          <cell r="AC32">
            <v>0</v>
          </cell>
          <cell r="AD32" t="str">
            <v>.</v>
          </cell>
          <cell r="AE32">
            <v>1334.0793405546958</v>
          </cell>
          <cell r="AH32">
            <v>5.0074475061300001</v>
          </cell>
          <cell r="AI32">
            <v>0</v>
          </cell>
          <cell r="AJ32">
            <v>0</v>
          </cell>
          <cell r="AL32">
            <v>2.9720866400000001</v>
          </cell>
          <cell r="AO32">
            <v>2.0684996199999999</v>
          </cell>
          <cell r="BQ32">
            <v>0.32</v>
          </cell>
          <cell r="BX32">
            <v>8.66</v>
          </cell>
          <cell r="CL32">
            <v>2.4101999999999997</v>
          </cell>
          <cell r="CS32">
            <v>1.1370689999999999</v>
          </cell>
          <cell r="CV32">
            <v>1.4510000000000001</v>
          </cell>
          <cell r="DC32">
            <v>2.0422219999999998</v>
          </cell>
        </row>
        <row r="33">
          <cell r="A33" t="str">
            <v>T1003</v>
          </cell>
          <cell r="B33" t="str">
            <v>Total Accounts receivable, net</v>
          </cell>
          <cell r="C33">
            <v>6258.4721220517167</v>
          </cell>
          <cell r="D33">
            <v>4932.7179982360003</v>
          </cell>
          <cell r="E33">
            <v>0</v>
          </cell>
          <cell r="F33">
            <v>2568.2798215474963</v>
          </cell>
          <cell r="G33" t="e">
            <v>#REF!</v>
          </cell>
          <cell r="H33">
            <v>1957.1383456349258</v>
          </cell>
          <cell r="I33" t="str">
            <v>.</v>
          </cell>
          <cell r="J33">
            <v>-3334.6470063868792</v>
          </cell>
          <cell r="K33">
            <v>-2314.44890837</v>
          </cell>
          <cell r="L33">
            <v>0</v>
          </cell>
          <cell r="M33">
            <v>-2639.0907952700418</v>
          </cell>
          <cell r="N33">
            <v>-1721.594251161727</v>
          </cell>
          <cell r="O33">
            <v>-893.23359431097424</v>
          </cell>
          <cell r="Q33">
            <v>9593.1191284385968</v>
          </cell>
          <cell r="R33">
            <v>7247.1669066060003</v>
          </cell>
          <cell r="S33">
            <v>0</v>
          </cell>
          <cell r="T33">
            <v>5207.3706168175395</v>
          </cell>
          <cell r="U33" t="e">
            <v>#REF!</v>
          </cell>
          <cell r="V33">
            <v>2850.3719399459005</v>
          </cell>
          <cell r="X33">
            <v>5310.362000000001</v>
          </cell>
          <cell r="Y33">
            <v>5045.3950000000004</v>
          </cell>
          <cell r="Z33">
            <v>0</v>
          </cell>
          <cell r="AA33">
            <v>3457.5160000000005</v>
          </cell>
          <cell r="AB33" t="e">
            <v>#REF!</v>
          </cell>
          <cell r="AC33">
            <v>2289.8710000000001</v>
          </cell>
          <cell r="AD33" t="str">
            <v>.</v>
          </cell>
          <cell r="AE33">
            <v>3591.5765551885952</v>
          </cell>
          <cell r="AF33">
            <v>1413.9224318800002</v>
          </cell>
          <cell r="AG33">
            <v>0</v>
          </cell>
          <cell r="AH33">
            <v>1222.3306339725389</v>
          </cell>
          <cell r="AI33">
            <v>1364.3169935999999</v>
          </cell>
          <cell r="AJ33">
            <v>370.09986792590007</v>
          </cell>
          <cell r="AL33">
            <v>342.70439445000011</v>
          </cell>
          <cell r="AM33">
            <v>439.77026247000003</v>
          </cell>
          <cell r="AN33">
            <v>0</v>
          </cell>
          <cell r="AO33">
            <v>354.06554486999994</v>
          </cell>
          <cell r="AP33">
            <v>729.77162099999998</v>
          </cell>
          <cell r="AQ33">
            <v>0</v>
          </cell>
          <cell r="AR33">
            <v>0</v>
          </cell>
          <cell r="AS33">
            <v>0</v>
          </cell>
          <cell r="AT33">
            <v>0</v>
          </cell>
          <cell r="AU33">
            <v>0</v>
          </cell>
          <cell r="AV33">
            <v>156.56380499999997</v>
          </cell>
          <cell r="AW33">
            <v>237.12053200000008</v>
          </cell>
          <cell r="AX33">
            <v>0</v>
          </cell>
          <cell r="AY33">
            <v>109.66500000000002</v>
          </cell>
          <cell r="AZ33">
            <v>65.198473219999997</v>
          </cell>
          <cell r="BA33">
            <v>119.74300000000001</v>
          </cell>
          <cell r="BC33">
            <v>0</v>
          </cell>
          <cell r="BD33">
            <v>0</v>
          </cell>
          <cell r="BE33">
            <v>0</v>
          </cell>
          <cell r="BF33">
            <v>5.0320000000000009</v>
          </cell>
          <cell r="BG33">
            <v>5.479000000000001</v>
          </cell>
          <cell r="BH33">
            <v>5.0410000000000004</v>
          </cell>
          <cell r="BJ33">
            <v>0</v>
          </cell>
          <cell r="BK33">
            <v>0</v>
          </cell>
          <cell r="BL33">
            <v>0</v>
          </cell>
          <cell r="BM33">
            <v>14.036</v>
          </cell>
          <cell r="BN33">
            <v>12.513</v>
          </cell>
          <cell r="BO33">
            <v>3.056</v>
          </cell>
          <cell r="BQ33">
            <v>2.7890000000000001</v>
          </cell>
          <cell r="BR33">
            <v>2.3470000000000004</v>
          </cell>
          <cell r="BS33">
            <v>0</v>
          </cell>
          <cell r="BT33">
            <v>2.74</v>
          </cell>
          <cell r="BU33">
            <v>2.863</v>
          </cell>
          <cell r="BV33">
            <v>2.3439999999999999</v>
          </cell>
          <cell r="BX33">
            <v>111.2623</v>
          </cell>
          <cell r="BY33">
            <v>53.198000000000008</v>
          </cell>
          <cell r="BZ33">
            <v>0</v>
          </cell>
          <cell r="CA33">
            <v>28.752299999999998</v>
          </cell>
          <cell r="CB33">
            <v>53.709099999999999</v>
          </cell>
          <cell r="CC33">
            <v>47.033299999999997</v>
          </cell>
          <cell r="CE33">
            <v>1.9217423999999999</v>
          </cell>
          <cell r="CF33">
            <v>1.8196802559999998</v>
          </cell>
          <cell r="CG33">
            <v>0</v>
          </cell>
          <cell r="CH33">
            <v>2.7311379750000002</v>
          </cell>
          <cell r="CI33">
            <v>3.920467409</v>
          </cell>
          <cell r="CJ33">
            <v>2.3247720199999993</v>
          </cell>
          <cell r="CL33">
            <v>15.290199999999999</v>
          </cell>
          <cell r="CM33">
            <v>10.423999999999999</v>
          </cell>
          <cell r="CN33">
            <v>0</v>
          </cell>
          <cell r="CO33">
            <v>10.501999999999999</v>
          </cell>
          <cell r="CP33">
            <v>10.988999999999999</v>
          </cell>
          <cell r="CQ33">
            <v>10.859</v>
          </cell>
          <cell r="CS33">
            <v>4.8514944</v>
          </cell>
          <cell r="CT33">
            <v>0</v>
          </cell>
          <cell r="CV33">
            <v>41.22</v>
          </cell>
          <cell r="CW33">
            <v>39.286000000000001</v>
          </cell>
          <cell r="CX33">
            <v>0</v>
          </cell>
          <cell r="CY33">
            <v>0</v>
          </cell>
          <cell r="CZ33">
            <v>0</v>
          </cell>
          <cell r="DA33">
            <v>0</v>
          </cell>
          <cell r="DC33">
            <v>14.577636999999999</v>
          </cell>
          <cell r="DD33">
            <v>3.8840000000000003</v>
          </cell>
          <cell r="DE33">
            <v>0</v>
          </cell>
          <cell r="DF33">
            <v>0</v>
          </cell>
        </row>
        <row r="34">
          <cell r="I34" t="str">
            <v>.</v>
          </cell>
          <cell r="Q34">
            <v>0</v>
          </cell>
          <cell r="AD34" t="str">
            <v>.</v>
          </cell>
          <cell r="AE34">
            <v>0</v>
          </cell>
          <cell r="AH34">
            <v>0</v>
          </cell>
        </row>
        <row r="35">
          <cell r="B35" t="str">
            <v>Inventories</v>
          </cell>
          <cell r="I35" t="str">
            <v>.</v>
          </cell>
          <cell r="Q35">
            <v>0</v>
          </cell>
          <cell r="AD35" t="str">
            <v>.</v>
          </cell>
          <cell r="AE35">
            <v>0</v>
          </cell>
          <cell r="AH35">
            <v>0</v>
          </cell>
        </row>
        <row r="36">
          <cell r="A36" t="str">
            <v>T100410</v>
          </cell>
          <cell r="B36" t="str">
            <v>Raw materials</v>
          </cell>
          <cell r="C36">
            <v>1138.3809379629449</v>
          </cell>
          <cell r="D36">
            <v>959.99630512573333</v>
          </cell>
          <cell r="E36">
            <v>0</v>
          </cell>
          <cell r="F36">
            <v>1001.767848854713</v>
          </cell>
          <cell r="G36">
            <v>858.77807792499993</v>
          </cell>
          <cell r="H36">
            <v>785.73718179733714</v>
          </cell>
          <cell r="I36" t="str">
            <v>.</v>
          </cell>
          <cell r="J36">
            <v>-1.9686896770553322</v>
          </cell>
          <cell r="K36">
            <v>-0.74917272226631393</v>
          </cell>
          <cell r="L36">
            <v>0</v>
          </cell>
          <cell r="M36">
            <v>-0.69318442528711965</v>
          </cell>
          <cell r="N36">
            <v>0</v>
          </cell>
          <cell r="O36">
            <v>-1.2580213826628242</v>
          </cell>
          <cell r="Q36">
            <v>1140.3496276400003</v>
          </cell>
          <cell r="R36">
            <v>960.74547784799961</v>
          </cell>
          <cell r="S36">
            <v>0</v>
          </cell>
          <cell r="T36">
            <v>1002.46103328</v>
          </cell>
          <cell r="U36">
            <v>858.77807792499993</v>
          </cell>
          <cell r="V36">
            <v>786.99520317999998</v>
          </cell>
          <cell r="X36">
            <v>976.16499999999996</v>
          </cell>
          <cell r="Y36">
            <v>823.23699999999997</v>
          </cell>
          <cell r="AA36">
            <v>871.92600000000004</v>
          </cell>
          <cell r="AB36">
            <v>729.60199999999998</v>
          </cell>
          <cell r="AC36">
            <v>689.54</v>
          </cell>
          <cell r="AD36" t="str">
            <v>.</v>
          </cell>
          <cell r="AE36">
            <v>0</v>
          </cell>
          <cell r="AH36">
            <v>0</v>
          </cell>
          <cell r="AI36">
            <v>0</v>
          </cell>
          <cell r="AJ36">
            <v>0</v>
          </cell>
          <cell r="AL36">
            <v>47.155377340000008</v>
          </cell>
          <cell r="AM36">
            <v>36.724203000000024</v>
          </cell>
          <cell r="AO36">
            <v>35.825942189999992</v>
          </cell>
          <cell r="AP36">
            <v>37.896775000000005</v>
          </cell>
          <cell r="AV36">
            <v>76.870342000000008</v>
          </cell>
          <cell r="AW36">
            <v>57.945759999999716</v>
          </cell>
          <cell r="AY36">
            <v>70.088999999999999</v>
          </cell>
          <cell r="AZ36">
            <v>66.370855039999981</v>
          </cell>
          <cell r="BA36">
            <v>71.373999999999995</v>
          </cell>
          <cell r="BF36">
            <v>2.4750000000000001</v>
          </cell>
          <cell r="BG36">
            <v>2.8149999999999999</v>
          </cell>
          <cell r="BH36">
            <v>3.0019999999999998</v>
          </cell>
          <cell r="BM36">
            <v>3.3220000000000001</v>
          </cell>
          <cell r="BN36">
            <v>3.101</v>
          </cell>
          <cell r="BO36">
            <v>3.6070000000000002</v>
          </cell>
          <cell r="BQ36">
            <v>2.1709999999999998</v>
          </cell>
          <cell r="BR36">
            <v>1.8049999999999999</v>
          </cell>
          <cell r="BT36">
            <v>1.5840000000000001</v>
          </cell>
          <cell r="BU36">
            <v>1.786</v>
          </cell>
          <cell r="BV36">
            <v>2.2879999999999998</v>
          </cell>
          <cell r="BX36">
            <v>16.8965</v>
          </cell>
          <cell r="BY36">
            <v>16.890499999999999</v>
          </cell>
          <cell r="CA36">
            <v>16.867999999999999</v>
          </cell>
          <cell r="CB36">
            <v>16.857300000000002</v>
          </cell>
          <cell r="CC36">
            <v>16.847000000000001</v>
          </cell>
          <cell r="CE36">
            <v>0.20743639999999999</v>
          </cell>
          <cell r="CF36">
            <v>0.24901484800000001</v>
          </cell>
          <cell r="CG36">
            <v>0</v>
          </cell>
          <cell r="CH36">
            <v>0.19439109000000002</v>
          </cell>
          <cell r="CI36">
            <v>0.18344788500000003</v>
          </cell>
          <cell r="CJ36">
            <v>0.17520317999999999</v>
          </cell>
          <cell r="CL36">
            <v>0.1789</v>
          </cell>
          <cell r="CM36">
            <v>0.17699999999999999</v>
          </cell>
          <cell r="CO36">
            <v>0.1767</v>
          </cell>
          <cell r="CP36">
            <v>0.16569999999999999</v>
          </cell>
          <cell r="CQ36">
            <v>0.16200000000000001</v>
          </cell>
          <cell r="CS36">
            <v>0.61907090000000009</v>
          </cell>
          <cell r="CV36">
            <v>20.009</v>
          </cell>
          <cell r="CW36">
            <v>23.661000000000001</v>
          </cell>
          <cell r="DC36">
            <v>7.7000999999999972E-2</v>
          </cell>
          <cell r="DD36">
            <v>5.6000000000000001E-2</v>
          </cell>
        </row>
        <row r="37">
          <cell r="A37" t="str">
            <v>T100415</v>
          </cell>
          <cell r="B37" t="str">
            <v>Work in progress</v>
          </cell>
          <cell r="C37">
            <v>56.067000000000007</v>
          </cell>
          <cell r="D37">
            <v>16.780999999999999</v>
          </cell>
          <cell r="E37">
            <v>0</v>
          </cell>
          <cell r="F37">
            <v>25.85499999999999</v>
          </cell>
          <cell r="G37">
            <v>53.275640440000004</v>
          </cell>
          <cell r="H37">
            <v>23.106999999999999</v>
          </cell>
          <cell r="I37" t="str">
            <v>.</v>
          </cell>
          <cell r="J37">
            <v>-77.761258999999967</v>
          </cell>
          <cell r="K37">
            <v>-2.4059629999998724</v>
          </cell>
          <cell r="L37">
            <v>0</v>
          </cell>
          <cell r="M37">
            <v>-44.265000000000001</v>
          </cell>
          <cell r="N37">
            <v>0</v>
          </cell>
          <cell r="O37">
            <v>0</v>
          </cell>
          <cell r="Q37">
            <v>133.82825899999997</v>
          </cell>
          <cell r="R37">
            <v>19.186962999999871</v>
          </cell>
          <cell r="S37">
            <v>0</v>
          </cell>
          <cell r="T37">
            <v>70.11999999999999</v>
          </cell>
          <cell r="U37">
            <v>53.275640440000004</v>
          </cell>
          <cell r="V37">
            <v>23.106999999999999</v>
          </cell>
          <cell r="X37">
            <v>56.067</v>
          </cell>
          <cell r="Y37">
            <v>16.780999999999999</v>
          </cell>
          <cell r="AA37">
            <v>24.294</v>
          </cell>
          <cell r="AB37">
            <v>15.044</v>
          </cell>
          <cell r="AC37">
            <v>12.055999999999999</v>
          </cell>
          <cell r="AD37" t="str">
            <v>.</v>
          </cell>
          <cell r="AE37">
            <v>0</v>
          </cell>
          <cell r="AH37">
            <v>0</v>
          </cell>
          <cell r="AI37">
            <v>0</v>
          </cell>
          <cell r="AJ37">
            <v>0</v>
          </cell>
          <cell r="AV37">
            <v>77.761258999999967</v>
          </cell>
          <cell r="AW37">
            <v>2.4059629999998724</v>
          </cell>
          <cell r="AY37">
            <v>44.265000000000001</v>
          </cell>
          <cell r="AZ37">
            <v>36.889640440000008</v>
          </cell>
          <cell r="BA37">
            <v>6.8010000000000002</v>
          </cell>
          <cell r="BF37">
            <v>1.0620000000000001</v>
          </cell>
          <cell r="BG37">
            <v>0.51200000000000001</v>
          </cell>
          <cell r="BH37">
            <v>0.52200000000000002</v>
          </cell>
          <cell r="BM37">
            <v>0.499</v>
          </cell>
          <cell r="BN37">
            <v>0.83</v>
          </cell>
          <cell r="BO37">
            <v>3.7280000000000002</v>
          </cell>
          <cell r="CS37">
            <v>0</v>
          </cell>
        </row>
        <row r="38">
          <cell r="A38" t="str">
            <v>T100417</v>
          </cell>
          <cell r="B38" t="str">
            <v>Deferred expenses</v>
          </cell>
          <cell r="C38">
            <v>-1.2009236143666442</v>
          </cell>
          <cell r="D38">
            <v>1.3000000000033651E-2</v>
          </cell>
          <cell r="E38">
            <v>0</v>
          </cell>
          <cell r="F38">
            <v>0</v>
          </cell>
          <cell r="G38">
            <v>91.814992855988919</v>
          </cell>
          <cell r="H38">
            <v>0.32639110539395233</v>
          </cell>
          <cell r="I38" t="str">
            <v>.</v>
          </cell>
          <cell r="J38">
            <v>-253.17850061436664</v>
          </cell>
          <cell r="K38">
            <v>-765.03977900000007</v>
          </cell>
          <cell r="L38">
            <v>0</v>
          </cell>
          <cell r="M38">
            <v>-267.93351406999994</v>
          </cell>
          <cell r="N38">
            <v>-167.04390206501108</v>
          </cell>
          <cell r="O38">
            <v>-273.80036698460611</v>
          </cell>
          <cell r="Q38">
            <v>251.977577</v>
          </cell>
          <cell r="R38">
            <v>765.0527790000001</v>
          </cell>
          <cell r="S38">
            <v>0</v>
          </cell>
          <cell r="T38">
            <v>267.93351407</v>
          </cell>
          <cell r="U38">
            <v>258.858894921</v>
          </cell>
          <cell r="V38">
            <v>274.12675809000007</v>
          </cell>
          <cell r="X38">
            <v>251.81399999999999</v>
          </cell>
          <cell r="Y38">
            <v>241.947</v>
          </cell>
          <cell r="AA38">
            <v>253.92699999999999</v>
          </cell>
          <cell r="AB38">
            <v>254.46600000000001</v>
          </cell>
          <cell r="AC38">
            <v>271.20999999999998</v>
          </cell>
          <cell r="AD38" t="str">
            <v>.</v>
          </cell>
          <cell r="AE38">
            <v>0</v>
          </cell>
          <cell r="AF38">
            <v>490.49754000000001</v>
          </cell>
          <cell r="AH38">
            <v>0</v>
          </cell>
          <cell r="AI38">
            <v>0</v>
          </cell>
          <cell r="AJ38">
            <v>0</v>
          </cell>
          <cell r="AM38">
            <v>15.128145</v>
          </cell>
          <cell r="AO38">
            <v>0</v>
          </cell>
          <cell r="AP38">
            <v>1.2681790000000002</v>
          </cell>
          <cell r="AV38">
            <v>0.163577</v>
          </cell>
          <cell r="AW38">
            <v>0.32609400000000005</v>
          </cell>
          <cell r="AY38">
            <v>0.43099999999999999</v>
          </cell>
          <cell r="AZ38">
            <v>0.41427646000000007</v>
          </cell>
          <cell r="BA38">
            <v>0.34499999999999997</v>
          </cell>
          <cell r="BF38">
            <v>0.13</v>
          </cell>
          <cell r="BG38">
            <v>0.128</v>
          </cell>
          <cell r="BH38">
            <v>0.13400000000000001</v>
          </cell>
          <cell r="BM38">
            <v>0.10100000000000001</v>
          </cell>
          <cell r="BN38">
            <v>0.161</v>
          </cell>
          <cell r="BO38">
            <v>0.17199999999999999</v>
          </cell>
          <cell r="BR38">
            <v>1.2999999999999999E-2</v>
          </cell>
          <cell r="BT38">
            <v>0.23200000000000001</v>
          </cell>
          <cell r="BU38">
            <v>0.23100000000000001</v>
          </cell>
          <cell r="BV38">
            <v>0.04</v>
          </cell>
          <cell r="BY38">
            <v>11.077</v>
          </cell>
          <cell r="CA38">
            <v>13.074999999999999</v>
          </cell>
          <cell r="CB38">
            <v>2.1814</v>
          </cell>
          <cell r="CC38">
            <v>2.2149999999999999</v>
          </cell>
          <cell r="CE38">
            <v>0</v>
          </cell>
          <cell r="CF38">
            <v>0</v>
          </cell>
          <cell r="CH38">
            <v>3.7514070000000004E-2</v>
          </cell>
          <cell r="CI38">
            <v>9.0394610000000004E-3</v>
          </cell>
          <cell r="CJ38">
            <v>1.0758090000000001E-2</v>
          </cell>
          <cell r="CM38">
            <v>1.109</v>
          </cell>
          <cell r="CS38">
            <v>0</v>
          </cell>
          <cell r="CW38">
            <v>2.5920000000000001</v>
          </cell>
          <cell r="DD38">
            <v>2.363</v>
          </cell>
        </row>
        <row r="39">
          <cell r="A39" t="str">
            <v>T100420</v>
          </cell>
          <cell r="B39" t="str">
            <v>Finished goods</v>
          </cell>
          <cell r="C39">
            <v>234.37365202000001</v>
          </cell>
          <cell r="D39">
            <v>77.149907619999993</v>
          </cell>
          <cell r="E39">
            <v>0</v>
          </cell>
          <cell r="F39">
            <v>52.105900000000005</v>
          </cell>
          <cell r="G39">
            <v>81.468658789999992</v>
          </cell>
          <cell r="H39">
            <v>86.003</v>
          </cell>
          <cell r="I39" t="str">
            <v>.</v>
          </cell>
          <cell r="J39">
            <v>0</v>
          </cell>
          <cell r="K39">
            <v>0</v>
          </cell>
          <cell r="L39">
            <v>0</v>
          </cell>
          <cell r="M39">
            <v>0</v>
          </cell>
          <cell r="N39">
            <v>0</v>
          </cell>
          <cell r="O39">
            <v>0</v>
          </cell>
          <cell r="Q39">
            <v>234.37365202000001</v>
          </cell>
          <cell r="R39">
            <v>77.149907619999993</v>
          </cell>
          <cell r="S39">
            <v>0</v>
          </cell>
          <cell r="T39">
            <v>52.105900000000005</v>
          </cell>
          <cell r="U39">
            <v>81.468658789999992</v>
          </cell>
          <cell r="V39">
            <v>86.003</v>
          </cell>
          <cell r="X39">
            <v>233.97300000000001</v>
          </cell>
          <cell r="Y39">
            <v>76.900999999999996</v>
          </cell>
          <cell r="AA39">
            <v>37.853000000000002</v>
          </cell>
          <cell r="AB39">
            <v>71.427999999999997</v>
          </cell>
          <cell r="AC39">
            <v>78.349000000000004</v>
          </cell>
          <cell r="AD39" t="str">
            <v>.</v>
          </cell>
          <cell r="AE39">
            <v>0</v>
          </cell>
          <cell r="AH39">
            <v>0</v>
          </cell>
          <cell r="AI39">
            <v>0</v>
          </cell>
          <cell r="AJ39">
            <v>0</v>
          </cell>
          <cell r="AL39">
            <v>1.9100200000000001E-3</v>
          </cell>
          <cell r="AM39">
            <v>1.0946620000000053E-2</v>
          </cell>
          <cell r="AO39">
            <v>2E-3</v>
          </cell>
          <cell r="AV39">
            <v>0.37607399999999869</v>
          </cell>
          <cell r="AW39">
            <v>0.23796099999999978</v>
          </cell>
          <cell r="AY39">
            <v>1E-3</v>
          </cell>
          <cell r="AZ39">
            <v>1.0658790000000008E-2</v>
          </cell>
          <cell r="BF39">
            <v>9.1549999999999994</v>
          </cell>
          <cell r="BG39">
            <v>8.843</v>
          </cell>
          <cell r="BH39">
            <v>6.1479999999999997</v>
          </cell>
          <cell r="BM39">
            <v>1.601</v>
          </cell>
          <cell r="BN39">
            <v>1.1870000000000001</v>
          </cell>
          <cell r="BO39">
            <v>0.11600000000000001</v>
          </cell>
          <cell r="BY39">
            <v>0</v>
          </cell>
          <cell r="CA39">
            <v>3.4939000000000004</v>
          </cell>
          <cell r="CC39">
            <v>1.39</v>
          </cell>
          <cell r="CS39">
            <v>0</v>
          </cell>
          <cell r="DC39">
            <v>2.2668000000000008E-2</v>
          </cell>
        </row>
        <row r="40">
          <cell r="A40" t="str">
            <v>T100499</v>
          </cell>
          <cell r="B40" t="str">
            <v>Goods in transit</v>
          </cell>
          <cell r="C40">
            <v>430.51499999999999</v>
          </cell>
          <cell r="D40">
            <v>380.19900000000001</v>
          </cell>
          <cell r="E40">
            <v>0</v>
          </cell>
          <cell r="F40">
            <v>336.47800000000001</v>
          </cell>
          <cell r="G40">
            <v>400.35300000000001</v>
          </cell>
          <cell r="H40">
            <v>270.91800000000001</v>
          </cell>
          <cell r="I40" t="str">
            <v>.</v>
          </cell>
          <cell r="J40">
            <v>0</v>
          </cell>
          <cell r="K40">
            <v>0</v>
          </cell>
          <cell r="L40">
            <v>0</v>
          </cell>
          <cell r="M40">
            <v>0</v>
          </cell>
          <cell r="N40">
            <v>0</v>
          </cell>
          <cell r="O40">
            <v>0</v>
          </cell>
          <cell r="Q40">
            <v>430.51499999999999</v>
          </cell>
          <cell r="R40">
            <v>380.19900000000001</v>
          </cell>
          <cell r="S40">
            <v>0</v>
          </cell>
          <cell r="T40">
            <v>336.47800000000001</v>
          </cell>
          <cell r="U40">
            <v>400.35300000000001</v>
          </cell>
          <cell r="V40">
            <v>270.91800000000001</v>
          </cell>
          <cell r="X40">
            <v>430.51499999999999</v>
          </cell>
          <cell r="Y40">
            <v>380.19900000000001</v>
          </cell>
          <cell r="AA40">
            <v>336.26100000000002</v>
          </cell>
          <cell r="AB40">
            <v>400.35300000000001</v>
          </cell>
          <cell r="AC40">
            <v>270.91800000000001</v>
          </cell>
          <cell r="AD40" t="str">
            <v>.</v>
          </cell>
          <cell r="AE40">
            <v>0</v>
          </cell>
          <cell r="AH40">
            <v>0</v>
          </cell>
          <cell r="AI40">
            <v>0</v>
          </cell>
          <cell r="AJ40">
            <v>0</v>
          </cell>
          <cell r="BF40">
            <v>0.217</v>
          </cell>
          <cell r="CS40">
            <v>0</v>
          </cell>
        </row>
        <row r="41">
          <cell r="A41" t="str">
            <v>T1004</v>
          </cell>
          <cell r="B41" t="str">
            <v>Total inventories</v>
          </cell>
          <cell r="C41">
            <v>1858.1356663685783</v>
          </cell>
          <cell r="D41">
            <v>1434.1392127457334</v>
          </cell>
          <cell r="E41">
            <v>0</v>
          </cell>
          <cell r="F41">
            <v>1416.2067488547129</v>
          </cell>
          <cell r="G41">
            <v>1485.690370010989</v>
          </cell>
          <cell r="H41">
            <v>1166.0915729027311</v>
          </cell>
          <cell r="I41" t="str">
            <v>.</v>
          </cell>
          <cell r="J41">
            <v>-332.90844929142196</v>
          </cell>
          <cell r="K41">
            <v>-768.19491472226628</v>
          </cell>
          <cell r="L41">
            <v>0</v>
          </cell>
          <cell r="M41">
            <v>-312.89169849528707</v>
          </cell>
          <cell r="N41">
            <v>-167.04390206501108</v>
          </cell>
          <cell r="O41">
            <v>-275.05838836726895</v>
          </cell>
          <cell r="Q41">
            <v>2191.04411566</v>
          </cell>
          <cell r="R41">
            <v>2202.3341274679997</v>
          </cell>
          <cell r="S41">
            <v>0</v>
          </cell>
          <cell r="T41">
            <v>1729.09844735</v>
          </cell>
          <cell r="U41">
            <v>1652.734272076</v>
          </cell>
          <cell r="V41">
            <v>1441.1499612699999</v>
          </cell>
          <cell r="X41">
            <v>1948.5340000000001</v>
          </cell>
          <cell r="Y41">
            <v>1539.0650000000001</v>
          </cell>
          <cell r="Z41">
            <v>0</v>
          </cell>
          <cell r="AA41">
            <v>1524.261</v>
          </cell>
          <cell r="AB41">
            <v>1470.893</v>
          </cell>
          <cell r="AC41">
            <v>1322.0729999999999</v>
          </cell>
          <cell r="AD41" t="str">
            <v>.</v>
          </cell>
          <cell r="AE41">
            <v>0</v>
          </cell>
          <cell r="AF41">
            <v>490.49754000000001</v>
          </cell>
          <cell r="AG41">
            <v>0</v>
          </cell>
          <cell r="AH41">
            <v>0</v>
          </cell>
          <cell r="AI41">
            <v>0</v>
          </cell>
          <cell r="AJ41">
            <v>0</v>
          </cell>
          <cell r="AL41">
            <v>47.157287360000005</v>
          </cell>
          <cell r="AM41">
            <v>51.863294620000019</v>
          </cell>
          <cell r="AN41">
            <v>0</v>
          </cell>
          <cell r="AO41">
            <v>35.827942189999995</v>
          </cell>
          <cell r="AP41">
            <v>39.164954000000009</v>
          </cell>
          <cell r="AQ41">
            <v>0</v>
          </cell>
          <cell r="AR41">
            <v>0</v>
          </cell>
          <cell r="AS41">
            <v>0</v>
          </cell>
          <cell r="AT41">
            <v>0</v>
          </cell>
          <cell r="AU41">
            <v>0</v>
          </cell>
          <cell r="AV41">
            <v>155.17125199999998</v>
          </cell>
          <cell r="AW41">
            <v>60.915777999999584</v>
          </cell>
          <cell r="AX41">
            <v>0</v>
          </cell>
          <cell r="AY41">
            <v>114.786</v>
          </cell>
          <cell r="AZ41">
            <v>103.68543072999998</v>
          </cell>
          <cell r="BA41">
            <v>78.52</v>
          </cell>
          <cell r="BC41">
            <v>0</v>
          </cell>
          <cell r="BD41">
            <v>0</v>
          </cell>
          <cell r="BE41">
            <v>0</v>
          </cell>
          <cell r="BF41">
            <v>13.039</v>
          </cell>
          <cell r="BG41">
            <v>12.298</v>
          </cell>
          <cell r="BH41">
            <v>9.8059999999999992</v>
          </cell>
          <cell r="BJ41">
            <v>0</v>
          </cell>
          <cell r="BK41">
            <v>0</v>
          </cell>
          <cell r="BL41">
            <v>0</v>
          </cell>
          <cell r="BM41">
            <v>5.5229999999999997</v>
          </cell>
          <cell r="BN41">
            <v>5.2789999999999999</v>
          </cell>
          <cell r="BO41">
            <v>7.6230000000000002</v>
          </cell>
          <cell r="BQ41">
            <v>2.1709999999999998</v>
          </cell>
          <cell r="BR41">
            <v>1.8179999999999998</v>
          </cell>
          <cell r="BS41">
            <v>0</v>
          </cell>
          <cell r="BT41">
            <v>1.8160000000000001</v>
          </cell>
          <cell r="BU41">
            <v>2.0169999999999999</v>
          </cell>
          <cell r="BV41">
            <v>2.3279999999999998</v>
          </cell>
          <cell r="BX41">
            <v>16.8965</v>
          </cell>
          <cell r="BY41">
            <v>27.967500000000001</v>
          </cell>
          <cell r="BZ41">
            <v>0</v>
          </cell>
          <cell r="CA41">
            <v>33.436900000000001</v>
          </cell>
          <cell r="CB41">
            <v>19.038700000000002</v>
          </cell>
          <cell r="CC41">
            <v>20.452000000000002</v>
          </cell>
          <cell r="CE41">
            <v>0.20743639999999999</v>
          </cell>
          <cell r="CF41">
            <v>0.24901484800000001</v>
          </cell>
          <cell r="CG41">
            <v>0</v>
          </cell>
          <cell r="CH41">
            <v>0.23190516000000003</v>
          </cell>
          <cell r="CI41">
            <v>0.19248734600000003</v>
          </cell>
          <cell r="CJ41">
            <v>0.18596126999999998</v>
          </cell>
          <cell r="CL41">
            <v>0.1789</v>
          </cell>
          <cell r="CM41">
            <v>1.286</v>
          </cell>
          <cell r="CN41">
            <v>0</v>
          </cell>
          <cell r="CO41">
            <v>0.1767</v>
          </cell>
          <cell r="CP41">
            <v>0.16569999999999999</v>
          </cell>
          <cell r="CQ41">
            <v>0.16200000000000001</v>
          </cell>
          <cell r="CS41">
            <v>0.61907090000000009</v>
          </cell>
          <cell r="CT41">
            <v>0</v>
          </cell>
          <cell r="CV41">
            <v>20.009</v>
          </cell>
          <cell r="CW41">
            <v>26.253</v>
          </cell>
          <cell r="CX41">
            <v>0</v>
          </cell>
          <cell r="CY41">
            <v>0</v>
          </cell>
          <cell r="CZ41">
            <v>0</v>
          </cell>
          <cell r="DA41">
            <v>0</v>
          </cell>
          <cell r="DC41">
            <v>9.966899999999998E-2</v>
          </cell>
          <cell r="DD41">
            <v>2.419</v>
          </cell>
          <cell r="DE41">
            <v>0</v>
          </cell>
          <cell r="DF41">
            <v>0</v>
          </cell>
        </row>
        <row r="42">
          <cell r="I42" t="str">
            <v>.</v>
          </cell>
          <cell r="Q42">
            <v>0</v>
          </cell>
          <cell r="AD42" t="str">
            <v>.</v>
          </cell>
          <cell r="AE42">
            <v>0</v>
          </cell>
          <cell r="AH42">
            <v>0</v>
          </cell>
        </row>
        <row r="43">
          <cell r="A43" t="str">
            <v>T10</v>
          </cell>
          <cell r="B43" t="str">
            <v>Total current assets</v>
          </cell>
          <cell r="C43">
            <v>12567.19419861743</v>
          </cell>
          <cell r="D43">
            <v>10879.575545739734</v>
          </cell>
          <cell r="E43">
            <v>0</v>
          </cell>
          <cell r="F43">
            <v>8021.4153581107166</v>
          </cell>
          <cell r="G43" t="e">
            <v>#REF!</v>
          </cell>
          <cell r="H43">
            <v>3973.7059599593567</v>
          </cell>
          <cell r="I43" t="str">
            <v>.</v>
          </cell>
          <cell r="J43">
            <v>-5779.5500556783009</v>
          </cell>
          <cell r="K43">
            <v>-5765.584034772266</v>
          </cell>
          <cell r="L43">
            <v>0</v>
          </cell>
          <cell r="M43">
            <v>-3863.8963937653289</v>
          </cell>
          <cell r="N43">
            <v>-2110.322784514482</v>
          </cell>
          <cell r="O43">
            <v>-1477.8169826782432</v>
          </cell>
          <cell r="Q43">
            <v>18346.744254295729</v>
          </cell>
          <cell r="R43">
            <v>16645.159580512001</v>
          </cell>
          <cell r="S43">
            <v>0</v>
          </cell>
          <cell r="T43">
            <v>11885.311751876046</v>
          </cell>
          <cell r="U43" t="e">
            <v>#REF!</v>
          </cell>
          <cell r="V43">
            <v>5451.5229426376009</v>
          </cell>
          <cell r="X43">
            <v>9728.5460000000003</v>
          </cell>
          <cell r="Y43">
            <v>10287.362000000001</v>
          </cell>
          <cell r="Z43">
            <v>0</v>
          </cell>
          <cell r="AA43">
            <v>7572.2840000000015</v>
          </cell>
          <cell r="AB43" t="e">
            <v>#REF!</v>
          </cell>
          <cell r="AC43">
            <v>4302.393</v>
          </cell>
          <cell r="AD43" t="str">
            <v>.</v>
          </cell>
          <cell r="AE43">
            <v>6915.0161706657291</v>
          </cell>
          <cell r="AF43">
            <v>4892.0609793800013</v>
          </cell>
          <cell r="AG43">
            <v>0</v>
          </cell>
          <cell r="AH43">
            <v>3132.7893423510468</v>
          </cell>
          <cell r="AI43">
            <v>2048.9658816000001</v>
          </cell>
          <cell r="AJ43">
            <v>547.37218813760012</v>
          </cell>
          <cell r="AL43">
            <v>448.1215561300001</v>
          </cell>
          <cell r="AM43">
            <v>524.57579078000003</v>
          </cell>
          <cell r="AN43">
            <v>0</v>
          </cell>
          <cell r="AO43">
            <v>471.43039222999988</v>
          </cell>
          <cell r="AP43">
            <v>873.10557499999993</v>
          </cell>
          <cell r="AQ43">
            <v>0</v>
          </cell>
          <cell r="AR43">
            <v>0</v>
          </cell>
          <cell r="AS43">
            <v>0</v>
          </cell>
          <cell r="AT43">
            <v>0</v>
          </cell>
          <cell r="AU43">
            <v>0</v>
          </cell>
          <cell r="AV43">
            <v>313.53292299999987</v>
          </cell>
          <cell r="AW43">
            <v>314.41907399999974</v>
          </cell>
          <cell r="AX43">
            <v>0</v>
          </cell>
          <cell r="AY43">
            <v>224.92400000000004</v>
          </cell>
          <cell r="AZ43">
            <v>171.09318443999996</v>
          </cell>
          <cell r="BA43">
            <v>204.74</v>
          </cell>
          <cell r="BC43">
            <v>0</v>
          </cell>
          <cell r="BD43">
            <v>0</v>
          </cell>
          <cell r="BE43">
            <v>0</v>
          </cell>
          <cell r="BF43">
            <v>18.838999999999999</v>
          </cell>
          <cell r="BG43">
            <v>18.015000000000001</v>
          </cell>
          <cell r="BH43">
            <v>14.925000000000001</v>
          </cell>
          <cell r="BJ43">
            <v>0</v>
          </cell>
          <cell r="BK43">
            <v>0</v>
          </cell>
          <cell r="BL43">
            <v>0</v>
          </cell>
          <cell r="BM43">
            <v>20.972000000000001</v>
          </cell>
          <cell r="BN43">
            <v>20.404</v>
          </cell>
          <cell r="BO43">
            <v>12.044</v>
          </cell>
          <cell r="BQ43">
            <v>7.0250000000000004</v>
          </cell>
          <cell r="BR43">
            <v>4.82</v>
          </cell>
          <cell r="BS43">
            <v>0</v>
          </cell>
          <cell r="BT43">
            <v>5.1640000000000006</v>
          </cell>
          <cell r="BU43">
            <v>6.9249999999999989</v>
          </cell>
          <cell r="BV43">
            <v>7.0250000000000004</v>
          </cell>
          <cell r="BX43">
            <v>525.95190000000002</v>
          </cell>
          <cell r="BY43">
            <v>509.84249999999997</v>
          </cell>
          <cell r="BZ43">
            <v>0</v>
          </cell>
          <cell r="CA43">
            <v>398.82029999999997</v>
          </cell>
          <cell r="CB43">
            <v>345.60419999999999</v>
          </cell>
          <cell r="CC43">
            <v>316.60039999999992</v>
          </cell>
          <cell r="CE43">
            <v>2.6305730000000001</v>
          </cell>
          <cell r="CF43">
            <v>3.8492363519999993</v>
          </cell>
          <cell r="CG43">
            <v>0</v>
          </cell>
          <cell r="CH43">
            <v>4.4454172950000004</v>
          </cell>
          <cell r="CI43">
            <v>4.6175693720000002</v>
          </cell>
          <cell r="CJ43">
            <v>3.0993544999999991</v>
          </cell>
          <cell r="CL43">
            <v>20.517999999999997</v>
          </cell>
          <cell r="CM43">
            <v>25.079000000000001</v>
          </cell>
          <cell r="CN43">
            <v>0</v>
          </cell>
          <cell r="CO43">
            <v>35.643299999999996</v>
          </cell>
          <cell r="CP43">
            <v>42.145119999999999</v>
          </cell>
          <cell r="CQ43">
            <v>43.323999999999998</v>
          </cell>
          <cell r="CS43">
            <v>302.14450149999999</v>
          </cell>
          <cell r="CT43">
            <v>0</v>
          </cell>
          <cell r="CV43">
            <v>64.578000000000003</v>
          </cell>
          <cell r="CW43">
            <v>70.655000000000001</v>
          </cell>
          <cell r="CX43">
            <v>0</v>
          </cell>
          <cell r="CY43">
            <v>0</v>
          </cell>
          <cell r="CZ43">
            <v>0</v>
          </cell>
          <cell r="DA43">
            <v>0</v>
          </cell>
          <cell r="DC43">
            <v>18.679630000000003</v>
          </cell>
          <cell r="DD43">
            <v>12.496</v>
          </cell>
          <cell r="DE43">
            <v>0</v>
          </cell>
          <cell r="DF43">
            <v>0</v>
          </cell>
        </row>
        <row r="44">
          <cell r="I44" t="str">
            <v>.</v>
          </cell>
          <cell r="Q44">
            <v>0</v>
          </cell>
          <cell r="AD44" t="str">
            <v>.</v>
          </cell>
          <cell r="AE44">
            <v>0</v>
          </cell>
          <cell r="AH44">
            <v>0</v>
          </cell>
        </row>
        <row r="45">
          <cell r="B45" t="str">
            <v>Intangible assets -Cost of management information system</v>
          </cell>
          <cell r="I45" t="str">
            <v>.</v>
          </cell>
          <cell r="Q45">
            <v>0</v>
          </cell>
          <cell r="AD45" t="str">
            <v>.</v>
          </cell>
          <cell r="AE45">
            <v>0</v>
          </cell>
          <cell r="AH45">
            <v>0</v>
          </cell>
        </row>
        <row r="46">
          <cell r="A46" t="str">
            <v>T110110</v>
          </cell>
          <cell r="B46" t="str">
            <v>Intangible assets -Cost of management information system</v>
          </cell>
          <cell r="C46">
            <v>295.70050843999985</v>
          </cell>
          <cell r="D46">
            <v>302.23375010897416</v>
          </cell>
          <cell r="E46">
            <v>0</v>
          </cell>
          <cell r="F46">
            <v>256.21896226499996</v>
          </cell>
          <cell r="G46">
            <v>235.46337147099993</v>
          </cell>
          <cell r="H46">
            <v>233.14412559097411</v>
          </cell>
          <cell r="I46" t="str">
            <v>.</v>
          </cell>
          <cell r="J46">
            <v>293.74454173999987</v>
          </cell>
          <cell r="K46">
            <v>300.84495574097417</v>
          </cell>
          <cell r="L46">
            <v>0</v>
          </cell>
          <cell r="M46">
            <v>254.49529584999993</v>
          </cell>
          <cell r="N46">
            <v>233.68682802999993</v>
          </cell>
          <cell r="O46">
            <v>231.13873479097413</v>
          </cell>
          <cell r="Q46">
            <v>1.9559667000000001</v>
          </cell>
          <cell r="R46">
            <v>1.3887943679999999</v>
          </cell>
          <cell r="S46">
            <v>0</v>
          </cell>
          <cell r="T46">
            <v>1.7236664149999998</v>
          </cell>
          <cell r="U46">
            <v>1.7765434410000001</v>
          </cell>
          <cell r="V46">
            <v>2.0053908000000003</v>
          </cell>
          <cell r="X46">
            <v>1.917</v>
          </cell>
          <cell r="Y46">
            <v>1.361</v>
          </cell>
          <cell r="AA46">
            <v>1.4359999999999999</v>
          </cell>
          <cell r="AB46">
            <v>1.4750000000000001</v>
          </cell>
          <cell r="AC46">
            <v>1.512</v>
          </cell>
          <cell r="AD46" t="str">
            <v>.</v>
          </cell>
          <cell r="AE46">
            <v>0</v>
          </cell>
          <cell r="AH46">
            <v>0</v>
          </cell>
          <cell r="AI46">
            <v>0</v>
          </cell>
          <cell r="AJ46">
            <v>0</v>
          </cell>
          <cell r="BF46">
            <v>0.14299999999999999</v>
          </cell>
          <cell r="BG46">
            <v>0.159</v>
          </cell>
          <cell r="BH46">
            <v>0.123</v>
          </cell>
          <cell r="BM46">
            <v>6.3E-2</v>
          </cell>
          <cell r="BN46">
            <v>6.4000000000000001E-2</v>
          </cell>
          <cell r="BO46">
            <v>6.6000000000000003E-2</v>
          </cell>
          <cell r="BX46">
            <v>0</v>
          </cell>
          <cell r="BY46">
            <v>0</v>
          </cell>
          <cell r="CA46">
            <v>3.7899999999999864E-2</v>
          </cell>
          <cell r="CB46">
            <v>3.7599999999999911E-2</v>
          </cell>
          <cell r="CC46">
            <v>3.7999999999999999E-2</v>
          </cell>
          <cell r="CE46">
            <v>2.6332600000000001E-2</v>
          </cell>
          <cell r="CF46">
            <v>2.7794368000000003E-2</v>
          </cell>
          <cell r="CG46">
            <v>0</v>
          </cell>
          <cell r="CH46">
            <v>4.3766415000000003E-2</v>
          </cell>
          <cell r="CI46">
            <v>4.0943441000000004E-2</v>
          </cell>
          <cell r="CJ46">
            <v>0.26639079999999998</v>
          </cell>
          <cell r="CS46">
            <v>1.2634100000000001E-2</v>
          </cell>
        </row>
        <row r="47">
          <cell r="A47" t="str">
            <v>T110120</v>
          </cell>
          <cell r="B47" t="str">
            <v>Intangible assets -Acc deprn of management information system</v>
          </cell>
          <cell r="C47">
            <v>-141.89505671281663</v>
          </cell>
          <cell r="D47">
            <v>-108.70557470697418</v>
          </cell>
          <cell r="E47">
            <v>0</v>
          </cell>
          <cell r="F47">
            <v>-80.365185934958816</v>
          </cell>
          <cell r="G47">
            <v>-66.683584629988843</v>
          </cell>
          <cell r="H47">
            <v>-53.674418185393854</v>
          </cell>
          <cell r="I47" t="str">
            <v>.</v>
          </cell>
          <cell r="J47">
            <v>-141.89505671281663</v>
          </cell>
          <cell r="K47">
            <v>-108.70103685097418</v>
          </cell>
          <cell r="L47">
            <v>0</v>
          </cell>
          <cell r="M47">
            <v>-80.362343959958821</v>
          </cell>
          <cell r="N47">
            <v>-66.680925964988845</v>
          </cell>
          <cell r="O47">
            <v>-53.466428445393852</v>
          </cell>
          <cell r="Q47">
            <v>0</v>
          </cell>
          <cell r="R47">
            <v>-4.5378559999999998E-3</v>
          </cell>
          <cell r="S47">
            <v>0</v>
          </cell>
          <cell r="T47">
            <v>-2.8419750000000001E-3</v>
          </cell>
          <cell r="U47">
            <v>-2.6586650000000002E-3</v>
          </cell>
          <cell r="V47">
            <v>-0.20798974000000001</v>
          </cell>
          <cell r="AC47">
            <v>0</v>
          </cell>
          <cell r="AD47" t="str">
            <v>.</v>
          </cell>
          <cell r="AE47">
            <v>0</v>
          </cell>
          <cell r="AH47">
            <v>0</v>
          </cell>
          <cell r="AI47">
            <v>0</v>
          </cell>
          <cell r="AJ47">
            <v>0</v>
          </cell>
          <cell r="CE47">
            <v>0</v>
          </cell>
          <cell r="CF47">
            <v>-4.5378559999999998E-3</v>
          </cell>
          <cell r="CG47">
            <v>0</v>
          </cell>
          <cell r="CH47">
            <v>-2.8419750000000001E-3</v>
          </cell>
          <cell r="CI47">
            <v>-2.6586650000000002E-3</v>
          </cell>
          <cell r="CJ47">
            <v>-0.20798974000000001</v>
          </cell>
          <cell r="CS47">
            <v>0</v>
          </cell>
        </row>
        <row r="48">
          <cell r="A48" t="str">
            <v>T110130</v>
          </cell>
          <cell r="B48" t="str">
            <v>Other intangible assets</v>
          </cell>
          <cell r="C48">
            <v>30.942760870000001</v>
          </cell>
          <cell r="D48">
            <v>20.203228730000003</v>
          </cell>
          <cell r="E48">
            <v>0</v>
          </cell>
          <cell r="F48">
            <v>20.273533350000001</v>
          </cell>
          <cell r="G48">
            <v>-66.680925964988845</v>
          </cell>
          <cell r="H48">
            <v>20.43149004</v>
          </cell>
          <cell r="I48" t="str">
            <v>.</v>
          </cell>
          <cell r="J48">
            <v>30.942760870000001</v>
          </cell>
          <cell r="K48">
            <v>20.203228730000003</v>
          </cell>
          <cell r="L48">
            <v>0</v>
          </cell>
          <cell r="M48">
            <v>20.273533350000001</v>
          </cell>
          <cell r="N48">
            <v>-66.680925964988845</v>
          </cell>
          <cell r="O48">
            <v>20.43149004</v>
          </cell>
          <cell r="Q48">
            <v>0</v>
          </cell>
          <cell r="R48">
            <v>0</v>
          </cell>
          <cell r="S48">
            <v>0</v>
          </cell>
          <cell r="T48">
            <v>0</v>
          </cell>
          <cell r="U48">
            <v>0</v>
          </cell>
          <cell r="V48">
            <v>0</v>
          </cell>
          <cell r="AD48" t="str">
            <v>.</v>
          </cell>
          <cell r="AE48">
            <v>0</v>
          </cell>
          <cell r="AH48">
            <v>0</v>
          </cell>
          <cell r="CS48">
            <v>0</v>
          </cell>
        </row>
        <row r="49">
          <cell r="A49" t="str">
            <v>T110140</v>
          </cell>
          <cell r="B49" t="str">
            <v>Goodwill</v>
          </cell>
          <cell r="C49">
            <v>365.9650413135177</v>
          </cell>
          <cell r="D49">
            <v>365.9650413135177</v>
          </cell>
          <cell r="E49">
            <v>0</v>
          </cell>
          <cell r="F49">
            <v>365.9650413135177</v>
          </cell>
          <cell r="G49">
            <v>0</v>
          </cell>
          <cell r="H49">
            <v>0</v>
          </cell>
          <cell r="I49" t="str">
            <v>.</v>
          </cell>
          <cell r="J49">
            <v>365.9650413135177</v>
          </cell>
          <cell r="K49">
            <v>365.9650413135177</v>
          </cell>
          <cell r="L49">
            <v>0</v>
          </cell>
          <cell r="M49">
            <v>365.9650413135177</v>
          </cell>
          <cell r="N49">
            <v>0</v>
          </cell>
          <cell r="O49">
            <v>0</v>
          </cell>
          <cell r="Q49">
            <v>0</v>
          </cell>
          <cell r="R49">
            <v>0</v>
          </cell>
          <cell r="S49">
            <v>0</v>
          </cell>
          <cell r="T49">
            <v>0</v>
          </cell>
          <cell r="U49">
            <v>0</v>
          </cell>
          <cell r="V49">
            <v>0</v>
          </cell>
          <cell r="AC49">
            <v>0</v>
          </cell>
          <cell r="AD49" t="str">
            <v>.</v>
          </cell>
          <cell r="AE49">
            <v>0</v>
          </cell>
          <cell r="AH49">
            <v>0</v>
          </cell>
          <cell r="AI49">
            <v>0</v>
          </cell>
          <cell r="AJ49">
            <v>0</v>
          </cell>
          <cell r="CS49">
            <v>0</v>
          </cell>
        </row>
        <row r="50">
          <cell r="A50" t="str">
            <v>T1101</v>
          </cell>
          <cell r="B50" t="str">
            <v>Total intangible assets</v>
          </cell>
          <cell r="C50">
            <v>550.71325391070093</v>
          </cell>
          <cell r="D50">
            <v>579.69644544551772</v>
          </cell>
          <cell r="E50">
            <v>0</v>
          </cell>
          <cell r="F50">
            <v>562.09235099355885</v>
          </cell>
          <cell r="G50">
            <v>102.09886087602224</v>
          </cell>
          <cell r="H50">
            <v>199.90119744558027</v>
          </cell>
          <cell r="I50" t="str">
            <v>.</v>
          </cell>
          <cell r="J50">
            <v>548.75728721070095</v>
          </cell>
          <cell r="K50">
            <v>578.31218893351775</v>
          </cell>
          <cell r="L50">
            <v>0</v>
          </cell>
          <cell r="M50">
            <v>560.37152655355885</v>
          </cell>
          <cell r="N50">
            <v>100.32497610002223</v>
          </cell>
          <cell r="O50">
            <v>198.10379638558027</v>
          </cell>
          <cell r="Q50">
            <v>1.9559667000000001</v>
          </cell>
          <cell r="R50">
            <v>1.3842565119999999</v>
          </cell>
          <cell r="S50">
            <v>0</v>
          </cell>
          <cell r="T50">
            <v>1.7208244399999999</v>
          </cell>
          <cell r="U50">
            <v>1.7738847760000001</v>
          </cell>
          <cell r="V50">
            <v>1.7974010600000003</v>
          </cell>
          <cell r="X50">
            <v>1.917</v>
          </cell>
          <cell r="Y50">
            <v>1.361</v>
          </cell>
          <cell r="Z50">
            <v>0</v>
          </cell>
          <cell r="AA50">
            <v>1.4359999999999999</v>
          </cell>
          <cell r="AB50">
            <v>1.4750000000000001</v>
          </cell>
          <cell r="AC50">
            <v>1.512</v>
          </cell>
          <cell r="AD50" t="str">
            <v>.</v>
          </cell>
          <cell r="AE50">
            <v>0</v>
          </cell>
          <cell r="AF50">
            <v>0</v>
          </cell>
          <cell r="AG50">
            <v>0</v>
          </cell>
          <cell r="AH50">
            <v>0</v>
          </cell>
          <cell r="AI50">
            <v>0</v>
          </cell>
          <cell r="AJ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C50">
            <v>0</v>
          </cell>
          <cell r="BD50">
            <v>0</v>
          </cell>
          <cell r="BE50">
            <v>0</v>
          </cell>
          <cell r="BF50">
            <v>0.14299999999999999</v>
          </cell>
          <cell r="BG50">
            <v>0.159</v>
          </cell>
          <cell r="BH50">
            <v>0.123</v>
          </cell>
          <cell r="BJ50">
            <v>0</v>
          </cell>
          <cell r="BK50">
            <v>0</v>
          </cell>
          <cell r="BL50">
            <v>0</v>
          </cell>
          <cell r="BM50">
            <v>6.3E-2</v>
          </cell>
          <cell r="BN50">
            <v>6.4000000000000001E-2</v>
          </cell>
          <cell r="BO50">
            <v>6.6000000000000003E-2</v>
          </cell>
          <cell r="BQ50">
            <v>0</v>
          </cell>
          <cell r="BR50">
            <v>0</v>
          </cell>
          <cell r="BS50">
            <v>0</v>
          </cell>
          <cell r="BT50">
            <v>0</v>
          </cell>
          <cell r="BU50">
            <v>0</v>
          </cell>
          <cell r="BV50">
            <v>0</v>
          </cell>
          <cell r="BX50">
            <v>0</v>
          </cell>
          <cell r="BY50">
            <v>0</v>
          </cell>
          <cell r="BZ50">
            <v>0</v>
          </cell>
          <cell r="CA50">
            <v>3.7899999999999864E-2</v>
          </cell>
          <cell r="CB50">
            <v>3.7599999999999911E-2</v>
          </cell>
          <cell r="CC50">
            <v>3.7999999999999999E-2</v>
          </cell>
          <cell r="CE50">
            <v>2.6332600000000001E-2</v>
          </cell>
          <cell r="CF50">
            <v>2.3256512000000003E-2</v>
          </cell>
          <cell r="CG50">
            <v>0</v>
          </cell>
          <cell r="CH50">
            <v>4.0924440000000006E-2</v>
          </cell>
          <cell r="CI50">
            <v>3.8284776000000006E-2</v>
          </cell>
          <cell r="CJ50">
            <v>5.8401059999999977E-2</v>
          </cell>
          <cell r="CL50">
            <v>0</v>
          </cell>
          <cell r="CM50">
            <v>0</v>
          </cell>
          <cell r="CN50">
            <v>0</v>
          </cell>
          <cell r="CO50">
            <v>0</v>
          </cell>
          <cell r="CP50">
            <v>0</v>
          </cell>
          <cell r="CQ50">
            <v>0</v>
          </cell>
          <cell r="CS50">
            <v>1.2634100000000001E-2</v>
          </cell>
          <cell r="CT50">
            <v>0</v>
          </cell>
          <cell r="CV50">
            <v>0</v>
          </cell>
          <cell r="CW50">
            <v>0</v>
          </cell>
          <cell r="CX50">
            <v>0</v>
          </cell>
          <cell r="CY50">
            <v>0</v>
          </cell>
          <cell r="CZ50">
            <v>0</v>
          </cell>
          <cell r="DA50">
            <v>0</v>
          </cell>
          <cell r="DC50">
            <v>0</v>
          </cell>
          <cell r="DD50">
            <v>0</v>
          </cell>
          <cell r="DE50">
            <v>0</v>
          </cell>
          <cell r="DF50">
            <v>0</v>
          </cell>
        </row>
        <row r="51">
          <cell r="I51" t="str">
            <v>.</v>
          </cell>
          <cell r="Q51">
            <v>0</v>
          </cell>
          <cell r="AD51" t="str">
            <v>.</v>
          </cell>
          <cell r="AE51">
            <v>0</v>
          </cell>
          <cell r="AH51">
            <v>0</v>
          </cell>
        </row>
        <row r="52">
          <cell r="B52" t="str">
            <v>Fixed Assets cost</v>
          </cell>
          <cell r="I52" t="str">
            <v>.</v>
          </cell>
          <cell r="Q52">
            <v>464.51921002449581</v>
          </cell>
          <cell r="X52">
            <v>0.65500000000020009</v>
          </cell>
          <cell r="AD52" t="str">
            <v>.</v>
          </cell>
          <cell r="AE52">
            <v>0</v>
          </cell>
          <cell r="AH52">
            <v>0</v>
          </cell>
          <cell r="AL52">
            <v>463.74021002449513</v>
          </cell>
          <cell r="AV52">
            <v>0.124</v>
          </cell>
          <cell r="BF52">
            <v>0</v>
          </cell>
          <cell r="BM52">
            <v>0</v>
          </cell>
          <cell r="BQ52">
            <v>0</v>
          </cell>
          <cell r="BX52">
            <v>0</v>
          </cell>
          <cell r="CE52">
            <v>0</v>
          </cell>
          <cell r="CL52">
            <v>0</v>
          </cell>
        </row>
        <row r="53">
          <cell r="A53" t="str">
            <v>T11021</v>
          </cell>
          <cell r="B53" t="str">
            <v>Buildings cost</v>
          </cell>
          <cell r="C53">
            <v>8442.7144721172881</v>
          </cell>
          <cell r="D53">
            <v>7992.0177775445254</v>
          </cell>
          <cell r="E53">
            <v>0</v>
          </cell>
          <cell r="F53">
            <v>8836.2467673122082</v>
          </cell>
          <cell r="G53">
            <v>8367.1409614649947</v>
          </cell>
          <cell r="H53">
            <v>6914.8067465639278</v>
          </cell>
          <cell r="I53" t="str">
            <v>.</v>
          </cell>
          <cell r="J53">
            <v>4228.340925726</v>
          </cell>
          <cell r="K53">
            <v>4246.8524459177315</v>
          </cell>
          <cell r="L53">
            <v>0</v>
          </cell>
          <cell r="M53">
            <v>4619.108122845415</v>
          </cell>
          <cell r="N53">
            <v>4621.2445399982016</v>
          </cell>
          <cell r="O53">
            <v>4642.4914465639285</v>
          </cell>
          <cell r="Q53">
            <v>4214.373546391289</v>
          </cell>
          <cell r="R53">
            <v>3745.165331626793</v>
          </cell>
          <cell r="S53">
            <v>0</v>
          </cell>
          <cell r="T53">
            <v>4217.1386444667933</v>
          </cell>
          <cell r="U53">
            <v>3745.8964214667931</v>
          </cell>
          <cell r="V53">
            <v>2272.3152999999993</v>
          </cell>
          <cell r="X53">
            <v>2226.5070000000001</v>
          </cell>
          <cell r="Y53">
            <v>2222.3429999999998</v>
          </cell>
          <cell r="Z53">
            <v>0</v>
          </cell>
          <cell r="AA53">
            <v>2225.3580000000002</v>
          </cell>
          <cell r="AB53">
            <v>2225.5419999999999</v>
          </cell>
          <cell r="AC53">
            <v>2220.5950000000003</v>
          </cell>
          <cell r="AD53" t="str">
            <v>.</v>
          </cell>
          <cell r="AE53">
            <v>0</v>
          </cell>
          <cell r="AF53">
            <v>0</v>
          </cell>
          <cell r="AG53">
            <v>0</v>
          </cell>
          <cell r="AH53">
            <v>0</v>
          </cell>
          <cell r="AI53">
            <v>0</v>
          </cell>
          <cell r="AJ53">
            <v>0</v>
          </cell>
          <cell r="AL53">
            <v>1939.789246391289</v>
          </cell>
          <cell r="AM53">
            <v>1475.1620316267938</v>
          </cell>
          <cell r="AN53">
            <v>0</v>
          </cell>
          <cell r="AO53">
            <v>1939.4113444667937</v>
          </cell>
          <cell r="AP53">
            <v>1467.9853444667938</v>
          </cell>
          <cell r="AQ53">
            <v>0</v>
          </cell>
          <cell r="AR53">
            <v>0</v>
          </cell>
          <cell r="AS53">
            <v>0</v>
          </cell>
          <cell r="AT53">
            <v>0</v>
          </cell>
          <cell r="AU53">
            <v>0</v>
          </cell>
          <cell r="AV53">
            <v>1.095</v>
          </cell>
          <cell r="AW53">
            <v>0.97099999999999997</v>
          </cell>
          <cell r="AX53">
            <v>0</v>
          </cell>
          <cell r="AY53">
            <v>0.77200000000000002</v>
          </cell>
          <cell r="AZ53">
            <v>0.77177699999999994</v>
          </cell>
          <cell r="BA53">
            <v>0.123</v>
          </cell>
          <cell r="BC53">
            <v>0</v>
          </cell>
          <cell r="BD53">
            <v>0</v>
          </cell>
          <cell r="BE53">
            <v>0</v>
          </cell>
          <cell r="BF53">
            <v>7.008</v>
          </cell>
          <cell r="BG53">
            <v>7.008</v>
          </cell>
          <cell r="BH53">
            <v>7.008</v>
          </cell>
          <cell r="BJ53">
            <v>0</v>
          </cell>
          <cell r="BK53">
            <v>0</v>
          </cell>
          <cell r="BL53">
            <v>0</v>
          </cell>
          <cell r="BM53">
            <v>8.6649999999999991</v>
          </cell>
          <cell r="BN53">
            <v>8.6650000000000009</v>
          </cell>
          <cell r="BO53">
            <v>8.6650000000000009</v>
          </cell>
          <cell r="BQ53">
            <v>45.183999999999997</v>
          </cell>
          <cell r="BR53">
            <v>45.183999999999997</v>
          </cell>
          <cell r="BS53">
            <v>0</v>
          </cell>
          <cell r="BT53">
            <v>34.418999999999997</v>
          </cell>
          <cell r="BU53">
            <v>34.418999999999997</v>
          </cell>
          <cell r="BV53">
            <v>34.418999999999997</v>
          </cell>
          <cell r="BX53">
            <v>1.5052999999999999</v>
          </cell>
          <cell r="BY53">
            <v>1.5053000000000001</v>
          </cell>
          <cell r="BZ53">
            <v>0</v>
          </cell>
          <cell r="CA53">
            <v>1.5052999999999999</v>
          </cell>
          <cell r="CB53">
            <v>1.5052999999999999</v>
          </cell>
          <cell r="CC53">
            <v>1.5053000000000001</v>
          </cell>
          <cell r="CE53">
            <v>0</v>
          </cell>
          <cell r="CF53">
            <v>0</v>
          </cell>
          <cell r="CG53">
            <v>0</v>
          </cell>
          <cell r="CH53">
            <v>0</v>
          </cell>
          <cell r="CI53">
            <v>0</v>
          </cell>
          <cell r="CJ53">
            <v>0</v>
          </cell>
          <cell r="CL53">
            <v>0</v>
          </cell>
          <cell r="CM53">
            <v>0</v>
          </cell>
          <cell r="CN53">
            <v>0</v>
          </cell>
          <cell r="CO53">
            <v>0</v>
          </cell>
          <cell r="CP53">
            <v>0</v>
          </cell>
          <cell r="CQ53">
            <v>0</v>
          </cell>
          <cell r="CS53">
            <v>0</v>
          </cell>
          <cell r="CT53">
            <v>0</v>
          </cell>
          <cell r="CV53">
            <v>0.29299999999999998</v>
          </cell>
          <cell r="CW53">
            <v>0</v>
          </cell>
          <cell r="CX53">
            <v>0</v>
          </cell>
          <cell r="CY53">
            <v>0</v>
          </cell>
          <cell r="CZ53">
            <v>0</v>
          </cell>
          <cell r="DA53">
            <v>0</v>
          </cell>
          <cell r="DC53">
            <v>0</v>
          </cell>
          <cell r="DD53">
            <v>0</v>
          </cell>
          <cell r="DE53">
            <v>0</v>
          </cell>
          <cell r="DF53">
            <v>0</v>
          </cell>
        </row>
        <row r="54">
          <cell r="A54" t="str">
            <v>T110210</v>
          </cell>
          <cell r="B54" t="str">
            <v>Buildings cost - b/f</v>
          </cell>
          <cell r="C54">
            <v>8456.4542852290197</v>
          </cell>
          <cell r="D54">
            <v>6534.9784086095533</v>
          </cell>
          <cell r="E54">
            <v>0</v>
          </cell>
          <cell r="F54">
            <v>6917.4807930850284</v>
          </cell>
          <cell r="G54">
            <v>6913.9200835639303</v>
          </cell>
          <cell r="H54">
            <v>6801.4516422219986</v>
          </cell>
          <cell r="I54" t="str">
            <v>.</v>
          </cell>
          <cell r="J54">
            <v>4246.7697435777309</v>
          </cell>
          <cell r="K54">
            <v>4278.4601086095536</v>
          </cell>
          <cell r="L54">
            <v>0</v>
          </cell>
          <cell r="M54">
            <v>4645.1654930850291</v>
          </cell>
          <cell r="N54">
            <v>4641.6042565639309</v>
          </cell>
          <cell r="O54">
            <v>4668.8203422219985</v>
          </cell>
          <cell r="Q54">
            <v>4209.6845416512888</v>
          </cell>
          <cell r="R54">
            <v>2256.5182999999997</v>
          </cell>
          <cell r="S54">
            <v>0</v>
          </cell>
          <cell r="T54">
            <v>2272.3152999999993</v>
          </cell>
          <cell r="U54">
            <v>2272.3158269999994</v>
          </cell>
          <cell r="V54">
            <v>2132.6313</v>
          </cell>
          <cell r="X54">
            <v>2222.998</v>
          </cell>
          <cell r="Y54">
            <v>2220.5940000000001</v>
          </cell>
          <cell r="AA54">
            <v>2220.5940000000001</v>
          </cell>
          <cell r="AB54">
            <v>2220.5949999999998</v>
          </cell>
          <cell r="AC54">
            <v>2081.5740000000005</v>
          </cell>
          <cell r="AD54" t="str">
            <v>.</v>
          </cell>
          <cell r="AE54">
            <v>0</v>
          </cell>
          <cell r="AF54">
            <v>0</v>
          </cell>
          <cell r="AH54">
            <v>0</v>
          </cell>
          <cell r="AI54">
            <v>0</v>
          </cell>
          <cell r="AJ54">
            <v>0</v>
          </cell>
          <cell r="AL54">
            <v>1938.9022416512889</v>
          </cell>
          <cell r="AV54">
            <v>1.095</v>
          </cell>
          <cell r="AY54">
            <v>0.124</v>
          </cell>
          <cell r="AZ54">
            <v>0.123527</v>
          </cell>
          <cell r="BF54">
            <v>7.008</v>
          </cell>
          <cell r="BG54">
            <v>7.008</v>
          </cell>
          <cell r="BH54">
            <v>6.468</v>
          </cell>
          <cell r="BM54">
            <v>8.6649999999999991</v>
          </cell>
          <cell r="BN54">
            <v>8.6650000000000009</v>
          </cell>
          <cell r="BO54">
            <v>8.6650000000000009</v>
          </cell>
          <cell r="BQ54">
            <v>45.183999999999997</v>
          </cell>
          <cell r="BR54">
            <v>34.418999999999997</v>
          </cell>
          <cell r="BT54">
            <v>34.418999999999997</v>
          </cell>
          <cell r="BU54">
            <v>34.418999999999997</v>
          </cell>
          <cell r="BV54">
            <v>34.418999999999997</v>
          </cell>
          <cell r="BX54">
            <v>1.5052999999999999</v>
          </cell>
          <cell r="BY54">
            <v>1.5053000000000001</v>
          </cell>
          <cell r="CA54">
            <v>1.5052999999999999</v>
          </cell>
          <cell r="CB54">
            <v>1.5052999999999999</v>
          </cell>
          <cell r="CC54">
            <v>1.5053000000000001</v>
          </cell>
          <cell r="CS54">
            <v>0</v>
          </cell>
          <cell r="CV54">
            <v>0</v>
          </cell>
        </row>
        <row r="55">
          <cell r="A55" t="str">
            <v>T110211</v>
          </cell>
          <cell r="B55" t="str">
            <v>Buildings cost - additions</v>
          </cell>
          <cell r="C55">
            <v>0.88700473999999996</v>
          </cell>
          <cell r="D55">
            <v>1475.1620316267938</v>
          </cell>
          <cell r="E55">
            <v>0</v>
          </cell>
          <cell r="F55">
            <v>1939.4113444667937</v>
          </cell>
          <cell r="G55">
            <v>1467.9853444667938</v>
          </cell>
          <cell r="H55">
            <v>0</v>
          </cell>
          <cell r="I55" t="str">
            <v>.</v>
          </cell>
          <cell r="J55">
            <v>0</v>
          </cell>
          <cell r="K55">
            <v>0</v>
          </cell>
          <cell r="L55">
            <v>0</v>
          </cell>
          <cell r="M55">
            <v>0</v>
          </cell>
          <cell r="N55">
            <v>0</v>
          </cell>
          <cell r="O55">
            <v>0</v>
          </cell>
          <cell r="Q55">
            <v>0.88700473999999996</v>
          </cell>
          <cell r="R55">
            <v>1475.1620316267938</v>
          </cell>
          <cell r="S55">
            <v>0</v>
          </cell>
          <cell r="T55">
            <v>1939.4113444667937</v>
          </cell>
          <cell r="U55">
            <v>1467.9853444667938</v>
          </cell>
          <cell r="V55">
            <v>0</v>
          </cell>
          <cell r="AC55">
            <v>0</v>
          </cell>
          <cell r="AD55" t="str">
            <v>.</v>
          </cell>
          <cell r="AE55">
            <v>0</v>
          </cell>
          <cell r="AF55">
            <v>0</v>
          </cell>
          <cell r="AH55">
            <v>0</v>
          </cell>
          <cell r="AI55">
            <v>0</v>
          </cell>
          <cell r="AJ55">
            <v>0</v>
          </cell>
          <cell r="AL55">
            <v>0.88700473999999996</v>
          </cell>
          <cell r="AM55">
            <v>1475.1620316267938</v>
          </cell>
          <cell r="AO55">
            <v>1939.4113444667937</v>
          </cell>
          <cell r="AP55">
            <v>1467.9853444667938</v>
          </cell>
          <cell r="CS55">
            <v>0</v>
          </cell>
        </row>
        <row r="56">
          <cell r="A56" t="str">
            <v>T110214</v>
          </cell>
          <cell r="B56" t="str">
            <v>Buildings cost - transfers</v>
          </cell>
          <cell r="C56">
            <v>3.2072554782688192</v>
          </cell>
          <cell r="D56">
            <v>40.6029725681786</v>
          </cell>
          <cell r="E56">
            <v>0</v>
          </cell>
          <cell r="F56">
            <v>6.0064407373828015</v>
          </cell>
          <cell r="G56">
            <v>10.260249999999999</v>
          </cell>
          <cell r="H56">
            <v>141.71020947051733</v>
          </cell>
          <cell r="I56" t="str">
            <v>.</v>
          </cell>
          <cell r="J56">
            <v>-4.1217445217311806</v>
          </cell>
          <cell r="K56">
            <v>-7.3830274318213993</v>
          </cell>
          <cell r="L56">
            <v>0</v>
          </cell>
          <cell r="M56">
            <v>-4.4185592626171974</v>
          </cell>
          <cell r="N56">
            <v>0</v>
          </cell>
          <cell r="O56">
            <v>-2.479748619482665</v>
          </cell>
          <cell r="Q56">
            <v>7.3289999999999997</v>
          </cell>
          <cell r="R56">
            <v>47.985999999999997</v>
          </cell>
          <cell r="S56">
            <v>0</v>
          </cell>
          <cell r="T56">
            <v>10.424999999999999</v>
          </cell>
          <cell r="U56">
            <v>10.260249999999999</v>
          </cell>
          <cell r="V56">
            <v>144.18995809</v>
          </cell>
          <cell r="X56">
            <v>7.0359999999999996</v>
          </cell>
          <cell r="Y56">
            <v>36.25</v>
          </cell>
          <cell r="AA56">
            <v>9.7769999999999992</v>
          </cell>
          <cell r="AB56">
            <v>9.6120000000000001</v>
          </cell>
          <cell r="AC56">
            <v>143.47495809</v>
          </cell>
          <cell r="AD56" t="str">
            <v>.</v>
          </cell>
          <cell r="AE56">
            <v>0</v>
          </cell>
          <cell r="AF56">
            <v>0</v>
          </cell>
          <cell r="AH56">
            <v>0</v>
          </cell>
          <cell r="AI56">
            <v>0</v>
          </cell>
          <cell r="AJ56">
            <v>0</v>
          </cell>
          <cell r="AM56">
            <v>0</v>
          </cell>
          <cell r="AV56">
            <v>0</v>
          </cell>
          <cell r="AW56">
            <v>0.97099999999999997</v>
          </cell>
          <cell r="AY56">
            <v>0.64800000000000002</v>
          </cell>
          <cell r="AZ56">
            <v>0.64824999999999999</v>
          </cell>
          <cell r="BA56">
            <v>0.123</v>
          </cell>
          <cell r="BH56">
            <v>0.59199999999999997</v>
          </cell>
          <cell r="BQ56">
            <v>0</v>
          </cell>
          <cell r="BR56">
            <v>10.765000000000001</v>
          </cell>
          <cell r="BX56">
            <v>0</v>
          </cell>
          <cell r="CS56">
            <v>0</v>
          </cell>
          <cell r="CV56">
            <v>0.29299999999999998</v>
          </cell>
        </row>
        <row r="57">
          <cell r="A57" t="str">
            <v>T110215</v>
          </cell>
          <cell r="B57" t="str">
            <v>Buildings cost - disposals</v>
          </cell>
          <cell r="C57">
            <v>-17.834073329999999</v>
          </cell>
          <cell r="D57">
            <v>-58.725635260000026</v>
          </cell>
          <cell r="E57">
            <v>0</v>
          </cell>
          <cell r="F57">
            <v>-26.651810976997055</v>
          </cell>
          <cell r="G57">
            <v>-25.024716565728941</v>
          </cell>
          <cell r="H57">
            <v>-28.355105128587386</v>
          </cell>
          <cell r="I57" t="str">
            <v>.</v>
          </cell>
          <cell r="J57">
            <v>-14.307073329999998</v>
          </cell>
          <cell r="K57">
            <v>-24.224635260000028</v>
          </cell>
          <cell r="L57">
            <v>0</v>
          </cell>
          <cell r="M57">
            <v>-21.638810976997053</v>
          </cell>
          <cell r="N57">
            <v>-20.359716565728942</v>
          </cell>
          <cell r="O57">
            <v>-23.849147038586917</v>
          </cell>
          <cell r="Q57">
            <v>-3.5270000000000001</v>
          </cell>
          <cell r="R57">
            <v>-34.500999999999998</v>
          </cell>
          <cell r="S57">
            <v>0</v>
          </cell>
          <cell r="T57">
            <v>-5.0129999999999999</v>
          </cell>
          <cell r="U57">
            <v>-4.665</v>
          </cell>
          <cell r="V57">
            <v>-4.505958090000469</v>
          </cell>
          <cell r="X57">
            <v>-3.5270000000000001</v>
          </cell>
          <cell r="Y57">
            <v>-34.500999999999998</v>
          </cell>
          <cell r="AA57">
            <v>-5.0129999999999999</v>
          </cell>
          <cell r="AB57">
            <v>-4.665</v>
          </cell>
          <cell r="AC57">
            <v>-4.4539580900004694</v>
          </cell>
          <cell r="AD57" t="str">
            <v>.</v>
          </cell>
          <cell r="AE57">
            <v>0</v>
          </cell>
          <cell r="AF57">
            <v>0</v>
          </cell>
          <cell r="AH57">
            <v>0</v>
          </cell>
          <cell r="AI57">
            <v>0</v>
          </cell>
          <cell r="AJ57">
            <v>0</v>
          </cell>
          <cell r="AM57">
            <v>0</v>
          </cell>
          <cell r="BH57">
            <v>-5.1999999999999998E-2</v>
          </cell>
          <cell r="CS57">
            <v>0</v>
          </cell>
        </row>
        <row r="58">
          <cell r="A58" t="str">
            <v>T110216</v>
          </cell>
          <cell r="B58" t="str">
            <v>Buildings cost - write offs</v>
          </cell>
          <cell r="C58">
            <v>0</v>
          </cell>
          <cell r="D58">
            <v>0</v>
          </cell>
          <cell r="E58">
            <v>0</v>
          </cell>
          <cell r="F58">
            <v>0</v>
          </cell>
          <cell r="G58">
            <v>0</v>
          </cell>
          <cell r="H58">
            <v>0</v>
          </cell>
          <cell r="I58" t="str">
            <v>.</v>
          </cell>
          <cell r="J58">
            <v>0</v>
          </cell>
          <cell r="K58">
            <v>0</v>
          </cell>
          <cell r="L58">
            <v>0</v>
          </cell>
          <cell r="M58">
            <v>0</v>
          </cell>
          <cell r="N58">
            <v>0</v>
          </cell>
          <cell r="O58">
            <v>0</v>
          </cell>
          <cell r="Q58">
            <v>0</v>
          </cell>
          <cell r="R58">
            <v>0</v>
          </cell>
          <cell r="S58">
            <v>0</v>
          </cell>
          <cell r="T58">
            <v>0</v>
          </cell>
          <cell r="U58">
            <v>0</v>
          </cell>
          <cell r="V58">
            <v>0</v>
          </cell>
          <cell r="AC58">
            <v>0</v>
          </cell>
          <cell r="AD58" t="str">
            <v>.</v>
          </cell>
          <cell r="AE58">
            <v>0</v>
          </cell>
          <cell r="AF58">
            <v>0</v>
          </cell>
          <cell r="AH58">
            <v>0</v>
          </cell>
          <cell r="AI58">
            <v>0</v>
          </cell>
          <cell r="AJ58">
            <v>0</v>
          </cell>
          <cell r="AM58">
            <v>0</v>
          </cell>
          <cell r="CS58">
            <v>0</v>
          </cell>
        </row>
        <row r="59">
          <cell r="A59" t="str">
            <v>T11022</v>
          </cell>
          <cell r="B59" t="str">
            <v>Mine development cost</v>
          </cell>
          <cell r="C59">
            <v>5970.1171763296225</v>
          </cell>
          <cell r="D59">
            <v>5963.7382574315579</v>
          </cell>
          <cell r="E59">
            <v>0</v>
          </cell>
          <cell r="F59">
            <v>5988.4323920828419</v>
          </cell>
          <cell r="G59">
            <v>5956.9859443710211</v>
          </cell>
          <cell r="H59">
            <v>5937.6500146770431</v>
          </cell>
          <cell r="I59" t="str">
            <v>.</v>
          </cell>
          <cell r="J59">
            <v>4051.2681763296227</v>
          </cell>
          <cell r="K59">
            <v>3115.198257431558</v>
          </cell>
          <cell r="L59">
            <v>0</v>
          </cell>
          <cell r="M59">
            <v>3323.7433920828421</v>
          </cell>
          <cell r="N59">
            <v>3288.0429443710209</v>
          </cell>
          <cell r="O59">
            <v>3290.1070146770435</v>
          </cell>
          <cell r="Q59">
            <v>1918.8489999999999</v>
          </cell>
          <cell r="R59">
            <v>2848.54</v>
          </cell>
          <cell r="S59">
            <v>0</v>
          </cell>
          <cell r="T59">
            <v>2664.6889999999999</v>
          </cell>
          <cell r="U59">
            <v>2668.9430000000002</v>
          </cell>
          <cell r="V59">
            <v>2647.5430000000001</v>
          </cell>
          <cell r="X59">
            <v>1918.8489999999999</v>
          </cell>
          <cell r="Y59">
            <v>2848.54</v>
          </cell>
          <cell r="Z59">
            <v>0</v>
          </cell>
          <cell r="AA59">
            <v>2664.6889999999999</v>
          </cell>
          <cell r="AB59">
            <v>2668.9430000000002</v>
          </cell>
          <cell r="AC59">
            <v>2647.5430000000001</v>
          </cell>
          <cell r="AD59" t="str">
            <v>.</v>
          </cell>
          <cell r="AE59">
            <v>0</v>
          </cell>
          <cell r="AF59">
            <v>0</v>
          </cell>
          <cell r="AG59">
            <v>0</v>
          </cell>
          <cell r="AH59">
            <v>0</v>
          </cell>
          <cell r="AI59">
            <v>0</v>
          </cell>
          <cell r="AJ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C59">
            <v>0</v>
          </cell>
          <cell r="BD59">
            <v>0</v>
          </cell>
          <cell r="BE59">
            <v>0</v>
          </cell>
          <cell r="BF59">
            <v>0</v>
          </cell>
          <cell r="BG59">
            <v>0</v>
          </cell>
          <cell r="BH59">
            <v>0</v>
          </cell>
          <cell r="BJ59">
            <v>0</v>
          </cell>
          <cell r="BK59">
            <v>0</v>
          </cell>
          <cell r="BL59">
            <v>0</v>
          </cell>
          <cell r="BM59">
            <v>0</v>
          </cell>
          <cell r="BN59">
            <v>0</v>
          </cell>
          <cell r="BO59">
            <v>0</v>
          </cell>
          <cell r="BQ59">
            <v>0</v>
          </cell>
          <cell r="BR59">
            <v>0</v>
          </cell>
          <cell r="BS59">
            <v>0</v>
          </cell>
          <cell r="BT59">
            <v>0</v>
          </cell>
          <cell r="BU59">
            <v>0</v>
          </cell>
          <cell r="BV59">
            <v>0</v>
          </cell>
          <cell r="BX59">
            <v>0</v>
          </cell>
          <cell r="BY59">
            <v>0</v>
          </cell>
          <cell r="BZ59">
            <v>0</v>
          </cell>
          <cell r="CA59">
            <v>0</v>
          </cell>
          <cell r="CB59">
            <v>0</v>
          </cell>
          <cell r="CC59">
            <v>0</v>
          </cell>
          <cell r="CE59">
            <v>0</v>
          </cell>
          <cell r="CF59">
            <v>0</v>
          </cell>
          <cell r="CG59">
            <v>0</v>
          </cell>
          <cell r="CH59">
            <v>0</v>
          </cell>
          <cell r="CI59">
            <v>0</v>
          </cell>
          <cell r="CJ59">
            <v>0</v>
          </cell>
          <cell r="CL59">
            <v>0</v>
          </cell>
          <cell r="CM59">
            <v>0</v>
          </cell>
          <cell r="CN59">
            <v>0</v>
          </cell>
          <cell r="CO59">
            <v>0</v>
          </cell>
          <cell r="CP59">
            <v>0</v>
          </cell>
          <cell r="CQ59">
            <v>0</v>
          </cell>
          <cell r="CS59">
            <v>0</v>
          </cell>
          <cell r="CT59">
            <v>0</v>
          </cell>
          <cell r="CV59">
            <v>0</v>
          </cell>
          <cell r="CW59">
            <v>0</v>
          </cell>
          <cell r="CX59">
            <v>0</v>
          </cell>
          <cell r="CY59">
            <v>0</v>
          </cell>
          <cell r="CZ59">
            <v>0</v>
          </cell>
          <cell r="DA59">
            <v>0</v>
          </cell>
          <cell r="DC59">
            <v>0</v>
          </cell>
          <cell r="DD59">
            <v>0</v>
          </cell>
          <cell r="DE59">
            <v>0</v>
          </cell>
          <cell r="DF59">
            <v>0</v>
          </cell>
        </row>
        <row r="60">
          <cell r="A60" t="str">
            <v>T110220</v>
          </cell>
          <cell r="B60" t="str">
            <v>Mine development cost - b/f</v>
          </cell>
          <cell r="C60">
            <v>5963.1659597715643</v>
          </cell>
          <cell r="D60">
            <v>5994.1463574599993</v>
          </cell>
          <cell r="E60">
            <v>0</v>
          </cell>
          <cell r="F60">
            <v>5994.1463574599993</v>
          </cell>
          <cell r="G60">
            <v>5937.6500146770441</v>
          </cell>
          <cell r="H60">
            <v>5929.3899948558801</v>
          </cell>
          <cell r="I60" t="str">
            <v>.</v>
          </cell>
          <cell r="J60">
            <v>4067.1849597715645</v>
          </cell>
          <cell r="K60">
            <v>3346.6023574599994</v>
          </cell>
          <cell r="L60">
            <v>0</v>
          </cell>
          <cell r="M60">
            <v>3346.6023574599994</v>
          </cell>
          <cell r="N60">
            <v>3290.1070146770439</v>
          </cell>
          <cell r="O60">
            <v>3330.0939948558803</v>
          </cell>
          <cell r="Q60">
            <v>1895.981</v>
          </cell>
          <cell r="R60">
            <v>2647.5439999999999</v>
          </cell>
          <cell r="S60">
            <v>0</v>
          </cell>
          <cell r="T60">
            <v>2647.5439999999999</v>
          </cell>
          <cell r="U60">
            <v>2647.5430000000001</v>
          </cell>
          <cell r="V60">
            <v>2599.2959999999998</v>
          </cell>
          <cell r="X60">
            <v>1895.981</v>
          </cell>
          <cell r="Y60">
            <v>2647.5439999999999</v>
          </cell>
          <cell r="AA60">
            <v>2647.5439999999999</v>
          </cell>
          <cell r="AB60">
            <v>2647.5430000000001</v>
          </cell>
          <cell r="AC60">
            <v>2599.2959999999998</v>
          </cell>
          <cell r="AD60" t="str">
            <v>.</v>
          </cell>
          <cell r="AE60">
            <v>0</v>
          </cell>
          <cell r="AF60">
            <v>0</v>
          </cell>
          <cell r="AH60">
            <v>0</v>
          </cell>
          <cell r="AI60">
            <v>0</v>
          </cell>
          <cell r="AJ60">
            <v>0</v>
          </cell>
          <cell r="AM60">
            <v>0</v>
          </cell>
          <cell r="CS60">
            <v>0</v>
          </cell>
        </row>
        <row r="61">
          <cell r="A61" t="str">
            <v>T110221</v>
          </cell>
          <cell r="B61" t="str">
            <v>Mine development - additions</v>
          </cell>
          <cell r="C61">
            <v>0</v>
          </cell>
          <cell r="D61">
            <v>0</v>
          </cell>
          <cell r="E61">
            <v>0</v>
          </cell>
          <cell r="F61">
            <v>0</v>
          </cell>
          <cell r="G61">
            <v>0</v>
          </cell>
          <cell r="H61">
            <v>0</v>
          </cell>
          <cell r="I61" t="str">
            <v>.</v>
          </cell>
          <cell r="J61">
            <v>0</v>
          </cell>
          <cell r="K61">
            <v>0</v>
          </cell>
          <cell r="L61">
            <v>0</v>
          </cell>
          <cell r="M61">
            <v>0</v>
          </cell>
          <cell r="N61">
            <v>0</v>
          </cell>
          <cell r="O61">
            <v>0</v>
          </cell>
          <cell r="Q61">
            <v>0</v>
          </cell>
          <cell r="R61">
            <v>0</v>
          </cell>
          <cell r="S61">
            <v>0</v>
          </cell>
          <cell r="T61">
            <v>0</v>
          </cell>
          <cell r="U61">
            <v>0</v>
          </cell>
          <cell r="V61">
            <v>0</v>
          </cell>
          <cell r="AC61">
            <v>0</v>
          </cell>
          <cell r="AD61" t="str">
            <v>.</v>
          </cell>
          <cell r="AE61">
            <v>0</v>
          </cell>
          <cell r="AF61">
            <v>0</v>
          </cell>
          <cell r="AH61">
            <v>0</v>
          </cell>
          <cell r="AI61">
            <v>0</v>
          </cell>
          <cell r="AJ61">
            <v>0</v>
          </cell>
          <cell r="AM61">
            <v>0</v>
          </cell>
          <cell r="CS61">
            <v>0</v>
          </cell>
        </row>
        <row r="62">
          <cell r="A62" t="str">
            <v>T110222</v>
          </cell>
          <cell r="B62" t="str">
            <v>Mine development - transfers</v>
          </cell>
          <cell r="C62">
            <v>10.025519308058096</v>
          </cell>
          <cell r="D62">
            <v>4.4289482915583847</v>
          </cell>
          <cell r="E62">
            <v>0</v>
          </cell>
          <cell r="F62">
            <v>0.13866307890935659</v>
          </cell>
          <cell r="G62">
            <v>22.861000000000001</v>
          </cell>
          <cell r="H62">
            <v>17.116930848401324</v>
          </cell>
          <cell r="I62" t="str">
            <v>.</v>
          </cell>
          <cell r="J62">
            <v>-14.179480691941903</v>
          </cell>
          <cell r="K62">
            <v>-214.3360517084416</v>
          </cell>
          <cell r="L62">
            <v>0</v>
          </cell>
          <cell r="M62">
            <v>-23.399336921090644</v>
          </cell>
          <cell r="N62">
            <v>0</v>
          </cell>
          <cell r="O62">
            <v>4.9843432184013254</v>
          </cell>
          <cell r="Q62">
            <v>24.204999999999998</v>
          </cell>
          <cell r="R62">
            <v>218.76499999999999</v>
          </cell>
          <cell r="S62">
            <v>0</v>
          </cell>
          <cell r="T62">
            <v>23.538</v>
          </cell>
          <cell r="U62">
            <v>22.861000000000001</v>
          </cell>
          <cell r="V62">
            <v>12.13258763</v>
          </cell>
          <cell r="X62">
            <v>24.204999999999998</v>
          </cell>
          <cell r="Y62">
            <v>218.76499999999999</v>
          </cell>
          <cell r="AA62">
            <v>23.538</v>
          </cell>
          <cell r="AB62">
            <v>22.861000000000001</v>
          </cell>
          <cell r="AC62">
            <v>12.13258763</v>
          </cell>
          <cell r="AD62" t="str">
            <v>.</v>
          </cell>
          <cell r="AE62">
            <v>0</v>
          </cell>
          <cell r="AF62">
            <v>0</v>
          </cell>
          <cell r="AH62">
            <v>0</v>
          </cell>
          <cell r="AI62">
            <v>0</v>
          </cell>
          <cell r="AJ62">
            <v>0</v>
          </cell>
          <cell r="AM62">
            <v>0</v>
          </cell>
          <cell r="CS62">
            <v>0</v>
          </cell>
        </row>
        <row r="63">
          <cell r="A63" t="str">
            <v>T110223</v>
          </cell>
          <cell r="B63" t="str">
            <v>Mine development - disposals</v>
          </cell>
          <cell r="C63">
            <v>-3.0743027500000002</v>
          </cell>
          <cell r="D63">
            <v>-34.837048319999994</v>
          </cell>
          <cell r="E63">
            <v>0</v>
          </cell>
          <cell r="F63">
            <v>-5.8526284560665118</v>
          </cell>
          <cell r="G63">
            <v>-3.5250703060229034</v>
          </cell>
          <cell r="H63">
            <v>-8.856911027238084</v>
          </cell>
          <cell r="I63" t="str">
            <v>.</v>
          </cell>
          <cell r="J63">
            <v>-1.7373027500000002</v>
          </cell>
          <cell r="K63">
            <v>-17.068048319999995</v>
          </cell>
          <cell r="L63">
            <v>0</v>
          </cell>
          <cell r="M63">
            <v>0.54037154393348796</v>
          </cell>
          <cell r="N63">
            <v>-2.0640703060229031</v>
          </cell>
          <cell r="O63">
            <v>-44.971323397238166</v>
          </cell>
          <cell r="Q63">
            <v>-1.337</v>
          </cell>
          <cell r="R63">
            <v>-17.768999999999998</v>
          </cell>
          <cell r="S63">
            <v>0</v>
          </cell>
          <cell r="T63">
            <v>-6.3929999999999998</v>
          </cell>
          <cell r="U63">
            <v>-1.4610000000000001</v>
          </cell>
          <cell r="V63">
            <v>36.114412370000082</v>
          </cell>
          <cell r="X63">
            <v>-1.337</v>
          </cell>
          <cell r="Y63">
            <v>-17.768999999999998</v>
          </cell>
          <cell r="AA63">
            <v>-6.3929999999999998</v>
          </cell>
          <cell r="AB63">
            <v>-1.4610000000000001</v>
          </cell>
          <cell r="AC63">
            <v>36.114412370000082</v>
          </cell>
          <cell r="AD63" t="str">
            <v>.</v>
          </cell>
          <cell r="AE63">
            <v>0</v>
          </cell>
          <cell r="AF63">
            <v>0</v>
          </cell>
          <cell r="AH63">
            <v>0</v>
          </cell>
          <cell r="AI63">
            <v>0</v>
          </cell>
          <cell r="AJ63">
            <v>0</v>
          </cell>
          <cell r="AM63">
            <v>0</v>
          </cell>
          <cell r="CS63">
            <v>0</v>
          </cell>
        </row>
        <row r="64">
          <cell r="A64" t="str">
            <v>T110224</v>
          </cell>
          <cell r="B64" t="str">
            <v>Mine development - write offs</v>
          </cell>
          <cell r="C64">
            <v>0</v>
          </cell>
          <cell r="D64">
            <v>0</v>
          </cell>
          <cell r="E64">
            <v>0</v>
          </cell>
          <cell r="F64">
            <v>0</v>
          </cell>
          <cell r="G64">
            <v>0</v>
          </cell>
          <cell r="H64">
            <v>0</v>
          </cell>
          <cell r="I64" t="str">
            <v>.</v>
          </cell>
          <cell r="J64">
            <v>0</v>
          </cell>
          <cell r="K64">
            <v>0</v>
          </cell>
          <cell r="L64">
            <v>0</v>
          </cell>
          <cell r="M64">
            <v>0</v>
          </cell>
          <cell r="N64">
            <v>0</v>
          </cell>
          <cell r="O64">
            <v>0</v>
          </cell>
          <cell r="Q64">
            <v>0</v>
          </cell>
          <cell r="R64">
            <v>0</v>
          </cell>
          <cell r="S64">
            <v>0</v>
          </cell>
          <cell r="T64">
            <v>0</v>
          </cell>
          <cell r="U64">
            <v>0</v>
          </cell>
          <cell r="V64">
            <v>0</v>
          </cell>
          <cell r="AC64">
            <v>0</v>
          </cell>
          <cell r="AD64" t="str">
            <v>.</v>
          </cell>
          <cell r="AE64">
            <v>0</v>
          </cell>
          <cell r="AF64">
            <v>0</v>
          </cell>
          <cell r="AH64">
            <v>0</v>
          </cell>
          <cell r="AI64">
            <v>0</v>
          </cell>
          <cell r="AJ64">
            <v>0</v>
          </cell>
          <cell r="AM64">
            <v>0</v>
          </cell>
          <cell r="CS64">
            <v>0</v>
          </cell>
        </row>
        <row r="65">
          <cell r="A65" t="str">
            <v>T11023</v>
          </cell>
          <cell r="B65" t="str">
            <v>Plant and equipment cost</v>
          </cell>
          <cell r="C65">
            <v>12917.944702057293</v>
          </cell>
          <cell r="D65">
            <v>12973.87544112352</v>
          </cell>
          <cell r="E65">
            <v>0</v>
          </cell>
          <cell r="F65">
            <v>11961.491170337784</v>
          </cell>
          <cell r="G65">
            <v>12263.14527151507</v>
          </cell>
          <cell r="H65">
            <v>10725.143354442442</v>
          </cell>
          <cell r="I65" t="str">
            <v>.</v>
          </cell>
          <cell r="J65">
            <v>4252.9123309472925</v>
          </cell>
          <cell r="K65">
            <v>5351.4809582055195</v>
          </cell>
          <cell r="L65">
            <v>0</v>
          </cell>
          <cell r="M65">
            <v>5446.9627987077847</v>
          </cell>
          <cell r="N65">
            <v>5562.3521041130698</v>
          </cell>
          <cell r="O65">
            <v>5618.5320641824419</v>
          </cell>
          <cell r="Q65">
            <v>8665.0323711099973</v>
          </cell>
          <cell r="R65">
            <v>7622.3944829180009</v>
          </cell>
          <cell r="S65">
            <v>0</v>
          </cell>
          <cell r="T65">
            <v>6514.52837163</v>
          </cell>
          <cell r="U65">
            <v>6700.7931674020001</v>
          </cell>
          <cell r="V65">
            <v>5106.6112902599998</v>
          </cell>
          <cell r="X65">
            <v>7392.4619999999995</v>
          </cell>
          <cell r="Y65">
            <v>6016.451</v>
          </cell>
          <cell r="Z65">
            <v>0</v>
          </cell>
          <cell r="AA65">
            <v>5233.1050000000005</v>
          </cell>
          <cell r="AB65">
            <v>5076.18</v>
          </cell>
          <cell r="AC65">
            <v>4997.5360000000001</v>
          </cell>
          <cell r="AD65" t="str">
            <v>.</v>
          </cell>
          <cell r="AE65">
            <v>0</v>
          </cell>
          <cell r="AF65">
            <v>0</v>
          </cell>
          <cell r="AG65">
            <v>0</v>
          </cell>
          <cell r="AH65">
            <v>0</v>
          </cell>
          <cell r="AI65">
            <v>0</v>
          </cell>
          <cell r="AJ65">
            <v>0</v>
          </cell>
          <cell r="AL65">
            <v>1181.5466615099997</v>
          </cell>
          <cell r="AM65">
            <v>1513.16726887</v>
          </cell>
          <cell r="AN65">
            <v>0</v>
          </cell>
          <cell r="AO65">
            <v>1164.18975</v>
          </cell>
          <cell r="AP65">
            <v>1512.3177499999999</v>
          </cell>
          <cell r="AQ65">
            <v>0</v>
          </cell>
          <cell r="AR65">
            <v>0</v>
          </cell>
          <cell r="AS65">
            <v>0</v>
          </cell>
          <cell r="AT65">
            <v>0</v>
          </cell>
          <cell r="AU65">
            <v>0</v>
          </cell>
          <cell r="AV65">
            <v>4.7149999999999999</v>
          </cell>
          <cell r="AW65">
            <v>4.1110000000000007</v>
          </cell>
          <cell r="AX65">
            <v>0</v>
          </cell>
          <cell r="AY65">
            <v>2.1059999999999999</v>
          </cell>
          <cell r="AZ65">
            <v>1.5020749999999998</v>
          </cell>
          <cell r="BA65">
            <v>1.145</v>
          </cell>
          <cell r="BC65">
            <v>0</v>
          </cell>
          <cell r="BD65">
            <v>0</v>
          </cell>
          <cell r="BE65">
            <v>0</v>
          </cell>
          <cell r="BF65">
            <v>17.539000000000001</v>
          </cell>
          <cell r="BG65">
            <v>17.520000000000003</v>
          </cell>
          <cell r="BH65">
            <v>17.481000000000002</v>
          </cell>
          <cell r="BJ65">
            <v>0</v>
          </cell>
          <cell r="BK65">
            <v>0</v>
          </cell>
          <cell r="BL65">
            <v>0</v>
          </cell>
          <cell r="BM65">
            <v>9.025999999999998</v>
          </cell>
          <cell r="BN65">
            <v>9.1739999999999995</v>
          </cell>
          <cell r="BO65">
            <v>9.1519999999999992</v>
          </cell>
          <cell r="BQ65">
            <v>3.6480000000000001</v>
          </cell>
          <cell r="BR65">
            <v>3.621</v>
          </cell>
          <cell r="BS65">
            <v>0</v>
          </cell>
          <cell r="BT65">
            <v>3.544</v>
          </cell>
          <cell r="BU65">
            <v>3.544</v>
          </cell>
          <cell r="BV65">
            <v>3.2050000000000001</v>
          </cell>
          <cell r="BX65">
            <v>9.9842999999999993</v>
          </cell>
          <cell r="BY65">
            <v>13.112399999999999</v>
          </cell>
          <cell r="BZ65">
            <v>0</v>
          </cell>
          <cell r="CA65">
            <v>13.1593</v>
          </cell>
          <cell r="CB65">
            <v>13.148100000000001</v>
          </cell>
          <cell r="CC65">
            <v>13.1279</v>
          </cell>
          <cell r="CE65">
            <v>65.382233599999992</v>
          </cell>
          <cell r="CF65">
            <v>69.011714048000002</v>
          </cell>
          <cell r="CG65">
            <v>0</v>
          </cell>
          <cell r="CH65">
            <v>69.113421629999991</v>
          </cell>
          <cell r="CI65">
            <v>64.655542401999995</v>
          </cell>
          <cell r="CJ65">
            <v>62.29139026</v>
          </cell>
          <cell r="CL65">
            <v>2.7459000000000002</v>
          </cell>
          <cell r="CM65">
            <v>2.6700999999999997</v>
          </cell>
          <cell r="CN65">
            <v>0</v>
          </cell>
          <cell r="CO65">
            <v>2.7459000000000007</v>
          </cell>
          <cell r="CP65">
            <v>2.7517000000000005</v>
          </cell>
          <cell r="CQ65">
            <v>2.673</v>
          </cell>
          <cell r="CS65">
            <v>4.5482759999999995</v>
          </cell>
          <cell r="CT65">
            <v>0</v>
          </cell>
          <cell r="CV65">
            <v>0</v>
          </cell>
          <cell r="CW65">
            <v>0.25</v>
          </cell>
          <cell r="CX65">
            <v>0</v>
          </cell>
          <cell r="CY65">
            <v>0</v>
          </cell>
          <cell r="CZ65">
            <v>0</v>
          </cell>
          <cell r="DA65">
            <v>0</v>
          </cell>
          <cell r="DC65">
            <v>0</v>
          </cell>
          <cell r="DD65">
            <v>0</v>
          </cell>
          <cell r="DE65">
            <v>0</v>
          </cell>
          <cell r="DF65">
            <v>0</v>
          </cell>
        </row>
        <row r="66">
          <cell r="A66" t="str">
            <v>T110230</v>
          </cell>
          <cell r="B66" t="str">
            <v>Plant and equipment cost - b/f</v>
          </cell>
          <cell r="C66">
            <v>12631.242028743396</v>
          </cell>
          <cell r="D66">
            <v>10609.002393506782</v>
          </cell>
          <cell r="E66">
            <v>0</v>
          </cell>
          <cell r="F66">
            <v>10686.040997331074</v>
          </cell>
          <cell r="G66">
            <v>10727.491818584736</v>
          </cell>
          <cell r="H66">
            <v>10097.937061332392</v>
          </cell>
          <cell r="I66" t="str">
            <v>.</v>
          </cell>
          <cell r="J66">
            <v>4398.4582966853959</v>
          </cell>
          <cell r="K66">
            <v>5522.3600856987814</v>
          </cell>
          <cell r="L66">
            <v>0</v>
          </cell>
          <cell r="M66">
            <v>5577.0817549290732</v>
          </cell>
          <cell r="N66">
            <v>5618.5324641827365</v>
          </cell>
          <cell r="O66">
            <v>5781.6651962723927</v>
          </cell>
          <cell r="Q66">
            <v>8232.7837320580002</v>
          </cell>
          <cell r="R66">
            <v>5086.6423078080006</v>
          </cell>
          <cell r="S66">
            <v>0</v>
          </cell>
          <cell r="T66">
            <v>5108.9592424020002</v>
          </cell>
          <cell r="U66">
            <v>5108.9593544019999</v>
          </cell>
          <cell r="V66">
            <v>4316.27186506</v>
          </cell>
          <cell r="X66">
            <v>6968.3559999999998</v>
          </cell>
          <cell r="Y66">
            <v>4997.5360000000001</v>
          </cell>
          <cell r="AA66">
            <v>4997.5360000000001</v>
          </cell>
          <cell r="AB66">
            <v>4997.5360000000001</v>
          </cell>
          <cell r="AC66">
            <v>4209.7089999999998</v>
          </cell>
          <cell r="AD66" t="str">
            <v>.</v>
          </cell>
          <cell r="AE66">
            <v>0</v>
          </cell>
          <cell r="AF66">
            <v>0</v>
          </cell>
          <cell r="AH66">
            <v>0</v>
          </cell>
          <cell r="AI66">
            <v>0</v>
          </cell>
          <cell r="AJ66">
            <v>0</v>
          </cell>
          <cell r="AL66">
            <v>1172.6087180099998</v>
          </cell>
          <cell r="AM66">
            <v>0</v>
          </cell>
          <cell r="AV66">
            <v>3.3279999999999998</v>
          </cell>
          <cell r="AW66">
            <v>1.145</v>
          </cell>
          <cell r="AY66">
            <v>1.145</v>
          </cell>
          <cell r="AZ66">
            <v>1.1450119999999999</v>
          </cell>
          <cell r="BF66">
            <v>17.481000000000002</v>
          </cell>
          <cell r="BG66">
            <v>17.481000000000002</v>
          </cell>
          <cell r="BH66">
            <v>17.048999999999999</v>
          </cell>
          <cell r="BM66">
            <v>9.1519999999999992</v>
          </cell>
          <cell r="BN66">
            <v>9.1519999999999992</v>
          </cell>
          <cell r="BO66">
            <v>7.7860000000000005</v>
          </cell>
          <cell r="BQ66">
            <v>3.621</v>
          </cell>
          <cell r="BR66">
            <v>3.2050000000000001</v>
          </cell>
          <cell r="BT66">
            <v>3.2050000000000001</v>
          </cell>
          <cell r="BU66">
            <v>3.2050000000000001</v>
          </cell>
          <cell r="BV66">
            <v>2.1549999999999998</v>
          </cell>
          <cell r="BX66">
            <v>13.112399999999999</v>
          </cell>
          <cell r="BY66">
            <v>13.127799999999999</v>
          </cell>
          <cell r="CA66">
            <v>13.127799999999999</v>
          </cell>
          <cell r="CB66">
            <v>13.1279</v>
          </cell>
          <cell r="CC66">
            <v>13.214</v>
          </cell>
          <cell r="CE66">
            <v>69.011714048000002</v>
          </cell>
          <cell r="CF66">
            <v>68.972007808000001</v>
          </cell>
          <cell r="CH66">
            <v>64.655542401999995</v>
          </cell>
          <cell r="CI66">
            <v>64.655542401999995</v>
          </cell>
          <cell r="CJ66">
            <v>62.352865059999999</v>
          </cell>
          <cell r="CL66">
            <v>2.7459000000000002</v>
          </cell>
          <cell r="CM66">
            <v>2.6564999999999999</v>
          </cell>
          <cell r="CO66">
            <v>2.6569000000000003</v>
          </cell>
          <cell r="CP66">
            <v>2.6569000000000003</v>
          </cell>
          <cell r="CQ66">
            <v>4.0060000000000002</v>
          </cell>
          <cell r="CS66">
            <v>0</v>
          </cell>
        </row>
        <row r="67">
          <cell r="A67" t="str">
            <v>T110231</v>
          </cell>
          <cell r="B67" t="str">
            <v>Plant and equipment cost - additions</v>
          </cell>
          <cell r="C67">
            <v>9.0969435000000001</v>
          </cell>
          <cell r="D67">
            <v>1513.41726887</v>
          </cell>
          <cell r="E67">
            <v>0</v>
          </cell>
          <cell r="F67">
            <v>1164.18975</v>
          </cell>
          <cell r="G67">
            <v>1512.3177499999999</v>
          </cell>
          <cell r="H67">
            <v>0</v>
          </cell>
          <cell r="I67" t="str">
            <v>.</v>
          </cell>
          <cell r="J67">
            <v>0</v>
          </cell>
          <cell r="K67">
            <v>0</v>
          </cell>
          <cell r="L67">
            <v>0</v>
          </cell>
          <cell r="M67">
            <v>0</v>
          </cell>
          <cell r="N67">
            <v>0</v>
          </cell>
          <cell r="O67">
            <v>0</v>
          </cell>
          <cell r="Q67">
            <v>9.0969435000000001</v>
          </cell>
          <cell r="R67">
            <v>1513.41726887</v>
          </cell>
          <cell r="S67">
            <v>0</v>
          </cell>
          <cell r="T67">
            <v>1164.18975</v>
          </cell>
          <cell r="U67">
            <v>1512.3177499999999</v>
          </cell>
          <cell r="V67">
            <v>0</v>
          </cell>
          <cell r="AC67">
            <v>0</v>
          </cell>
          <cell r="AD67" t="str">
            <v>.</v>
          </cell>
          <cell r="AE67">
            <v>0</v>
          </cell>
          <cell r="AF67">
            <v>0</v>
          </cell>
          <cell r="AH67">
            <v>0</v>
          </cell>
          <cell r="AI67">
            <v>0</v>
          </cell>
          <cell r="AJ67">
            <v>0</v>
          </cell>
          <cell r="AL67">
            <v>9.0969435000000001</v>
          </cell>
          <cell r="AM67">
            <v>1513.16726887</v>
          </cell>
          <cell r="AO67">
            <v>1164.18975</v>
          </cell>
          <cell r="AP67">
            <v>1512.3177499999999</v>
          </cell>
          <cell r="CS67">
            <v>0</v>
          </cell>
          <cell r="CW67">
            <v>0.25</v>
          </cell>
        </row>
        <row r="68">
          <cell r="A68" t="str">
            <v>T110232</v>
          </cell>
          <cell r="B68" t="str">
            <v>Plant and equipment cost - transfers</v>
          </cell>
          <cell r="C68">
            <v>552.60694956999998</v>
          </cell>
          <cell r="D68">
            <v>1391.3382225099933</v>
          </cell>
          <cell r="E68">
            <v>0</v>
          </cell>
          <cell r="F68">
            <v>347.25835019799973</v>
          </cell>
          <cell r="G68">
            <v>121.34366300000001</v>
          </cell>
          <cell r="H68">
            <v>1141.2484069812613</v>
          </cell>
          <cell r="I68" t="str">
            <v>.</v>
          </cell>
          <cell r="J68">
            <v>2.2608735700000002</v>
          </cell>
          <cell r="K68">
            <v>189.25781626999355</v>
          </cell>
          <cell r="L68">
            <v>0</v>
          </cell>
          <cell r="M68">
            <v>23.308670969999646</v>
          </cell>
          <cell r="N68">
            <v>6.2311000000000005</v>
          </cell>
          <cell r="O68">
            <v>118.68881925125078</v>
          </cell>
          <cell r="Q68">
            <v>550.34607600000004</v>
          </cell>
          <cell r="R68">
            <v>1202.0804062399998</v>
          </cell>
          <cell r="S68">
            <v>0</v>
          </cell>
          <cell r="T68">
            <v>323.94967922800009</v>
          </cell>
          <cell r="U68">
            <v>115.11256300000001</v>
          </cell>
          <cell r="V68">
            <v>1022.5595877300105</v>
          </cell>
          <cell r="X68">
            <v>544.31899999999996</v>
          </cell>
          <cell r="Y68">
            <v>1198.588</v>
          </cell>
          <cell r="AA68">
            <v>317.79500000000002</v>
          </cell>
          <cell r="AB68">
            <v>114.185</v>
          </cell>
          <cell r="AC68">
            <v>1017.6016877300106</v>
          </cell>
          <cell r="AD68" t="str">
            <v>.</v>
          </cell>
          <cell r="AE68">
            <v>0</v>
          </cell>
          <cell r="AF68">
            <v>0</v>
          </cell>
          <cell r="AH68">
            <v>0</v>
          </cell>
          <cell r="AI68">
            <v>0</v>
          </cell>
          <cell r="AJ68">
            <v>0</v>
          </cell>
          <cell r="AM68">
            <v>0</v>
          </cell>
          <cell r="AV68">
            <v>1.3979999999999999</v>
          </cell>
          <cell r="AW68">
            <v>2.9660000000000002</v>
          </cell>
          <cell r="AY68">
            <v>0.96099999999999997</v>
          </cell>
          <cell r="AZ68">
            <v>0.35706299999999996</v>
          </cell>
          <cell r="BA68">
            <v>1.2849999999999999</v>
          </cell>
          <cell r="BF68">
            <v>5.8000000000000003E-2</v>
          </cell>
          <cell r="BG68">
            <v>3.9E-2</v>
          </cell>
          <cell r="BH68">
            <v>1.004</v>
          </cell>
          <cell r="BM68">
            <v>0.187</v>
          </cell>
          <cell r="BN68">
            <v>5.1999999999999998E-2</v>
          </cell>
          <cell r="BO68">
            <v>1.538</v>
          </cell>
          <cell r="BQ68">
            <v>2.7E-2</v>
          </cell>
          <cell r="BR68">
            <v>0.41600000000000004</v>
          </cell>
          <cell r="BT68">
            <v>0.33900000000000002</v>
          </cell>
          <cell r="BU68">
            <v>0.33900000000000002</v>
          </cell>
          <cell r="BV68">
            <v>1.05</v>
          </cell>
          <cell r="BX68">
            <v>5.3800000000000001E-2</v>
          </cell>
          <cell r="BY68">
            <v>5.7099999999999998E-2</v>
          </cell>
          <cell r="CA68">
            <v>5.7000000000000002E-2</v>
          </cell>
          <cell r="CB68">
            <v>4.5700000000000005E-2</v>
          </cell>
          <cell r="CC68">
            <v>4.8899999999999999E-2</v>
          </cell>
          <cell r="CF68">
            <v>3.9706240000000004E-2</v>
          </cell>
          <cell r="CH68">
            <v>4.4578792280000021</v>
          </cell>
          <cell r="CL68">
            <v>0</v>
          </cell>
          <cell r="CM68">
            <v>1.3599999999999999E-2</v>
          </cell>
          <cell r="CO68">
            <v>9.4799999999999995E-2</v>
          </cell>
          <cell r="CP68">
            <v>9.4799999999999995E-2</v>
          </cell>
          <cell r="CQ68">
            <v>3.2000000000000001E-2</v>
          </cell>
          <cell r="CS68">
            <v>4.5482759999999995</v>
          </cell>
        </row>
        <row r="69">
          <cell r="A69" t="str">
            <v>T110233</v>
          </cell>
          <cell r="B69" t="str">
            <v>Plant and equipment cost - disposals</v>
          </cell>
          <cell r="C69">
            <v>-275.00121975610296</v>
          </cell>
          <cell r="D69">
            <v>-539.88244376325554</v>
          </cell>
          <cell r="E69">
            <v>0</v>
          </cell>
          <cell r="F69">
            <v>-235.99792719128845</v>
          </cell>
          <cell r="G69">
            <v>-98.007960069666979</v>
          </cell>
          <cell r="H69">
            <v>-514.04211387121177</v>
          </cell>
          <cell r="I69" t="str">
            <v>.</v>
          </cell>
          <cell r="J69">
            <v>-147.80683930810295</v>
          </cell>
          <cell r="K69">
            <v>-360.13694376325554</v>
          </cell>
          <cell r="L69">
            <v>0</v>
          </cell>
          <cell r="M69">
            <v>-153.42762719128845</v>
          </cell>
          <cell r="N69">
            <v>-62.411460069666973</v>
          </cell>
          <cell r="O69">
            <v>-281.82195134120127</v>
          </cell>
          <cell r="Q69">
            <v>-127.194380448</v>
          </cell>
          <cell r="R69">
            <v>-179.74549999999999</v>
          </cell>
          <cell r="S69">
            <v>0</v>
          </cell>
          <cell r="T69">
            <v>-82.570299999999989</v>
          </cell>
          <cell r="U69">
            <v>-35.596499999999999</v>
          </cell>
          <cell r="V69">
            <v>-232.22016253001055</v>
          </cell>
          <cell r="X69">
            <v>-120.21299999999999</v>
          </cell>
          <cell r="Y69">
            <v>-179.673</v>
          </cell>
          <cell r="AA69">
            <v>-82.225999999999999</v>
          </cell>
          <cell r="AB69">
            <v>-35.540999999999997</v>
          </cell>
          <cell r="AC69">
            <v>-229.77468773001056</v>
          </cell>
          <cell r="AD69" t="str">
            <v>.</v>
          </cell>
          <cell r="AE69">
            <v>0</v>
          </cell>
          <cell r="AF69">
            <v>0</v>
          </cell>
          <cell r="AH69">
            <v>0</v>
          </cell>
          <cell r="AI69">
            <v>0</v>
          </cell>
          <cell r="AJ69">
            <v>0</v>
          </cell>
          <cell r="AL69">
            <v>-0.159</v>
          </cell>
          <cell r="AM69">
            <v>0</v>
          </cell>
          <cell r="AV69">
            <v>-1.0999999999999999E-2</v>
          </cell>
          <cell r="BA69">
            <v>-0.14000000000000001</v>
          </cell>
          <cell r="BH69">
            <v>-0.57199999999999995</v>
          </cell>
          <cell r="BM69">
            <v>-0.313</v>
          </cell>
          <cell r="BN69">
            <v>-0.03</v>
          </cell>
          <cell r="BO69">
            <v>-0.17200000000000001</v>
          </cell>
          <cell r="BX69">
            <v>-3.1819000000000002</v>
          </cell>
          <cell r="BY69">
            <v>-7.2499999999999995E-2</v>
          </cell>
          <cell r="CA69">
            <v>-2.5499999999999998E-2</v>
          </cell>
          <cell r="CB69">
            <v>-2.5499999999999998E-2</v>
          </cell>
          <cell r="CC69">
            <v>-0.13500000000000001</v>
          </cell>
          <cell r="CE69">
            <v>-3.6294804480000042</v>
          </cell>
          <cell r="CJ69">
            <v>-6.1474799999999996E-2</v>
          </cell>
          <cell r="CL69">
            <v>0</v>
          </cell>
          <cell r="CO69">
            <v>-5.7999999999999996E-3</v>
          </cell>
          <cell r="CQ69">
            <v>-1.365</v>
          </cell>
          <cell r="CS69">
            <v>0</v>
          </cell>
        </row>
        <row r="70">
          <cell r="A70" t="str">
            <v>T110234</v>
          </cell>
          <cell r="B70" t="str">
            <v>Plant and equipment cost - write offs</v>
          </cell>
          <cell r="C70">
            <v>0</v>
          </cell>
          <cell r="D70">
            <v>0</v>
          </cell>
          <cell r="E70">
            <v>0</v>
          </cell>
          <cell r="F70">
            <v>0</v>
          </cell>
          <cell r="G70">
            <v>0</v>
          </cell>
          <cell r="H70">
            <v>0</v>
          </cell>
          <cell r="I70" t="str">
            <v>.</v>
          </cell>
          <cell r="J70">
            <v>0</v>
          </cell>
          <cell r="K70">
            <v>0</v>
          </cell>
          <cell r="L70">
            <v>0</v>
          </cell>
          <cell r="M70">
            <v>0</v>
          </cell>
          <cell r="N70">
            <v>0</v>
          </cell>
          <cell r="O70">
            <v>0</v>
          </cell>
          <cell r="Q70">
            <v>0</v>
          </cell>
          <cell r="R70">
            <v>0</v>
          </cell>
          <cell r="S70">
            <v>0</v>
          </cell>
          <cell r="T70">
            <v>0</v>
          </cell>
          <cell r="U70">
            <v>0</v>
          </cell>
          <cell r="V70">
            <v>0</v>
          </cell>
          <cell r="AC70">
            <v>0</v>
          </cell>
          <cell r="AD70" t="str">
            <v>.</v>
          </cell>
          <cell r="AE70">
            <v>0</v>
          </cell>
          <cell r="AF70">
            <v>0</v>
          </cell>
          <cell r="AH70">
            <v>0</v>
          </cell>
          <cell r="AI70">
            <v>0</v>
          </cell>
          <cell r="AJ70">
            <v>0</v>
          </cell>
          <cell r="AM70">
            <v>0</v>
          </cell>
          <cell r="CS70">
            <v>0</v>
          </cell>
        </row>
        <row r="71">
          <cell r="A71" t="str">
            <v>T11024</v>
          </cell>
          <cell r="B71" t="str">
            <v>Transport cost</v>
          </cell>
          <cell r="C71">
            <v>3657.1047633821286</v>
          </cell>
          <cell r="D71">
            <v>3445.3848463274962</v>
          </cell>
          <cell r="E71">
            <v>0</v>
          </cell>
          <cell r="F71">
            <v>2505.6052529291533</v>
          </cell>
          <cell r="G71">
            <v>2389.3743941168123</v>
          </cell>
          <cell r="H71">
            <v>2007.3720980070707</v>
          </cell>
          <cell r="I71" t="str">
            <v>.</v>
          </cell>
          <cell r="J71">
            <v>728.79054731742826</v>
          </cell>
          <cell r="K71">
            <v>854.82537983749603</v>
          </cell>
          <cell r="L71">
            <v>0</v>
          </cell>
          <cell r="M71">
            <v>831.31508133825048</v>
          </cell>
          <cell r="N71">
            <v>864.34218051681239</v>
          </cell>
          <cell r="O71">
            <v>875.37999886687078</v>
          </cell>
          <cell r="Q71">
            <v>2928.3142160647003</v>
          </cell>
          <cell r="R71">
            <v>2590.55946649</v>
          </cell>
          <cell r="S71">
            <v>0</v>
          </cell>
          <cell r="T71">
            <v>1674.2901715909029</v>
          </cell>
          <cell r="U71">
            <v>1525.0322136</v>
          </cell>
          <cell r="V71">
            <v>1131.9920991402</v>
          </cell>
          <cell r="X71">
            <v>2884.8440000000001</v>
          </cell>
          <cell r="Y71">
            <v>2552.27</v>
          </cell>
          <cell r="Z71">
            <v>0</v>
          </cell>
          <cell r="AA71">
            <v>1648.011</v>
          </cell>
          <cell r="AB71">
            <v>1494.837</v>
          </cell>
          <cell r="AC71">
            <v>1124.8130000000001</v>
          </cell>
          <cell r="AD71" t="str">
            <v>.</v>
          </cell>
          <cell r="AE71">
            <v>7.6639515147000008</v>
          </cell>
          <cell r="AF71">
            <v>8.1454019399999993</v>
          </cell>
          <cell r="AG71">
            <v>0</v>
          </cell>
          <cell r="AH71">
            <v>1.4490715909030001</v>
          </cell>
          <cell r="AI71">
            <v>1.4191056</v>
          </cell>
          <cell r="AJ71">
            <v>0.5839991402000001</v>
          </cell>
          <cell r="AL71">
            <v>21.079064549999998</v>
          </cell>
          <cell r="AM71">
            <v>24.966064549999999</v>
          </cell>
          <cell r="AN71">
            <v>0</v>
          </cell>
          <cell r="AO71">
            <v>18.294</v>
          </cell>
          <cell r="AP71">
            <v>22.181000000000001</v>
          </cell>
          <cell r="AQ71">
            <v>0</v>
          </cell>
          <cell r="AR71">
            <v>0</v>
          </cell>
          <cell r="AS71">
            <v>0</v>
          </cell>
          <cell r="AT71">
            <v>0</v>
          </cell>
          <cell r="AU71">
            <v>0</v>
          </cell>
          <cell r="AV71">
            <v>5.7880000000000003</v>
          </cell>
          <cell r="AW71">
            <v>1.978</v>
          </cell>
          <cell r="AX71">
            <v>0</v>
          </cell>
          <cell r="AY71">
            <v>1.978</v>
          </cell>
          <cell r="AZ71">
            <v>1.977808</v>
          </cell>
          <cell r="BA71">
            <v>1.978</v>
          </cell>
          <cell r="BC71">
            <v>0</v>
          </cell>
          <cell r="BD71">
            <v>0</v>
          </cell>
          <cell r="BE71">
            <v>0</v>
          </cell>
          <cell r="BF71">
            <v>0.20399999999999999</v>
          </cell>
          <cell r="BG71">
            <v>0.20399999999999999</v>
          </cell>
          <cell r="BH71">
            <v>0.20399999999999999</v>
          </cell>
          <cell r="BJ71">
            <v>0</v>
          </cell>
          <cell r="BK71">
            <v>0</v>
          </cell>
          <cell r="BL71">
            <v>0</v>
          </cell>
          <cell r="BM71">
            <v>1.788</v>
          </cell>
          <cell r="BN71">
            <v>1.788</v>
          </cell>
          <cell r="BO71">
            <v>1.788</v>
          </cell>
          <cell r="BQ71">
            <v>0.88900000000000001</v>
          </cell>
          <cell r="BR71">
            <v>0.77400000000000002</v>
          </cell>
          <cell r="BS71">
            <v>0</v>
          </cell>
          <cell r="BT71">
            <v>0.77500000000000002</v>
          </cell>
          <cell r="BU71">
            <v>0.77400000000000002</v>
          </cell>
          <cell r="BV71">
            <v>0.77400000000000002</v>
          </cell>
          <cell r="BX71">
            <v>1.5082</v>
          </cell>
          <cell r="BY71">
            <v>1.5549999999999999</v>
          </cell>
          <cell r="BZ71">
            <v>0</v>
          </cell>
          <cell r="CA71">
            <v>1.7910999999999999</v>
          </cell>
          <cell r="CB71">
            <v>1.8512999999999999</v>
          </cell>
          <cell r="CC71">
            <v>1.8511</v>
          </cell>
          <cell r="CE71">
            <v>0</v>
          </cell>
          <cell r="CF71">
            <v>0</v>
          </cell>
          <cell r="CG71">
            <v>0</v>
          </cell>
          <cell r="CH71">
            <v>0</v>
          </cell>
          <cell r="CI71">
            <v>0</v>
          </cell>
          <cell r="CJ71">
            <v>0</v>
          </cell>
          <cell r="CL71">
            <v>0</v>
          </cell>
          <cell r="CM71">
            <v>0</v>
          </cell>
          <cell r="CN71">
            <v>0</v>
          </cell>
          <cell r="CO71">
            <v>0</v>
          </cell>
          <cell r="CP71">
            <v>0</v>
          </cell>
          <cell r="CQ71">
            <v>0</v>
          </cell>
          <cell r="CS71">
            <v>0</v>
          </cell>
          <cell r="CT71">
            <v>0</v>
          </cell>
          <cell r="CV71">
            <v>5.6710000000000003</v>
          </cell>
          <cell r="CW71">
            <v>0</v>
          </cell>
          <cell r="CX71">
            <v>0</v>
          </cell>
          <cell r="CY71">
            <v>0</v>
          </cell>
          <cell r="CZ71">
            <v>0</v>
          </cell>
          <cell r="DA71">
            <v>0</v>
          </cell>
          <cell r="DC71">
            <v>0.871</v>
          </cell>
          <cell r="DD71">
            <v>0.871</v>
          </cell>
          <cell r="DE71">
            <v>0</v>
          </cell>
          <cell r="DF71">
            <v>0</v>
          </cell>
        </row>
        <row r="72">
          <cell r="A72" t="str">
            <v>T110240</v>
          </cell>
          <cell r="B72" t="str">
            <v>Transport cost - b/f</v>
          </cell>
          <cell r="C72">
            <v>3442.5162416723033</v>
          </cell>
          <cell r="D72">
            <v>2003.7461952253609</v>
          </cell>
          <cell r="E72">
            <v>0</v>
          </cell>
          <cell r="F72">
            <v>2005.6787050795551</v>
          </cell>
          <cell r="G72">
            <v>2007.3724444668765</v>
          </cell>
          <cell r="H72">
            <v>1810.3093084496045</v>
          </cell>
          <cell r="I72" t="str">
            <v>.</v>
          </cell>
          <cell r="J72">
            <v>856.32412560760315</v>
          </cell>
          <cell r="K72">
            <v>872.85449134536088</v>
          </cell>
          <cell r="L72">
            <v>0</v>
          </cell>
          <cell r="M72">
            <v>873.66817206295525</v>
          </cell>
          <cell r="N72">
            <v>875.38099886687644</v>
          </cell>
          <cell r="O72">
            <v>977.49100844960435</v>
          </cell>
          <cell r="Q72">
            <v>2586.1921160647003</v>
          </cell>
          <cell r="R72">
            <v>1130.89170388</v>
          </cell>
          <cell r="S72">
            <v>0</v>
          </cell>
          <cell r="T72">
            <v>1132.0105330166</v>
          </cell>
          <cell r="U72">
            <v>1131.9914455999999</v>
          </cell>
          <cell r="V72">
            <v>832.81830000000002</v>
          </cell>
          <cell r="X72">
            <v>2552.2710000000002</v>
          </cell>
          <cell r="Y72">
            <v>1124.8119999999999</v>
          </cell>
          <cell r="AA72">
            <v>1124.8119999999999</v>
          </cell>
          <cell r="AB72">
            <v>1124.8119999999999</v>
          </cell>
          <cell r="AC72">
            <v>829.12699999999995</v>
          </cell>
          <cell r="AD72" t="str">
            <v>.</v>
          </cell>
          <cell r="AE72">
            <v>7.6639515147000008</v>
          </cell>
          <cell r="AF72">
            <v>0.60570387999999997</v>
          </cell>
          <cell r="AH72">
            <v>0.60343301659999993</v>
          </cell>
          <cell r="AI72">
            <v>0.5843375999999999</v>
          </cell>
          <cell r="AJ72">
            <v>0</v>
          </cell>
          <cell r="AL72">
            <v>21.079064549999998</v>
          </cell>
          <cell r="AM72">
            <v>0</v>
          </cell>
          <cell r="AV72">
            <v>1.978</v>
          </cell>
          <cell r="AW72">
            <v>1.978</v>
          </cell>
          <cell r="AY72">
            <v>1.978</v>
          </cell>
          <cell r="AZ72">
            <v>1.977808</v>
          </cell>
          <cell r="BF72">
            <v>0.20399999999999999</v>
          </cell>
          <cell r="BG72">
            <v>0.20399999999999999</v>
          </cell>
          <cell r="BH72">
            <v>0</v>
          </cell>
          <cell r="BM72">
            <v>1.788</v>
          </cell>
          <cell r="BN72">
            <v>1.788</v>
          </cell>
          <cell r="BO72">
            <v>1.788</v>
          </cell>
          <cell r="BQ72">
            <v>0.77400000000000002</v>
          </cell>
          <cell r="BR72">
            <v>0.77400000000000002</v>
          </cell>
          <cell r="BT72">
            <v>0.77400000000000002</v>
          </cell>
          <cell r="BU72">
            <v>0.77400000000000002</v>
          </cell>
          <cell r="BV72">
            <v>0.26300000000000001</v>
          </cell>
          <cell r="BX72">
            <v>1.5550999999999999</v>
          </cell>
          <cell r="BY72">
            <v>1.851</v>
          </cell>
          <cell r="CA72">
            <v>1.8511</v>
          </cell>
          <cell r="CB72">
            <v>1.8512999999999999</v>
          </cell>
          <cell r="CC72">
            <v>1.6402999999999999</v>
          </cell>
          <cell r="CS72">
            <v>0</v>
          </cell>
          <cell r="CV72">
            <v>0</v>
          </cell>
          <cell r="DC72">
            <v>0.871</v>
          </cell>
          <cell r="DD72">
            <v>0.871</v>
          </cell>
        </row>
        <row r="73">
          <cell r="A73" t="str">
            <v>T110241</v>
          </cell>
          <cell r="B73" t="str">
            <v>Transport cost - additions</v>
          </cell>
          <cell r="C73">
            <v>411.21199999999999</v>
          </cell>
          <cell r="D73">
            <v>1577.987568559987</v>
          </cell>
          <cell r="E73">
            <v>0</v>
          </cell>
          <cell r="F73">
            <v>579.06599895430065</v>
          </cell>
          <cell r="G73">
            <v>411.216768</v>
          </cell>
          <cell r="H73">
            <v>332.33806188462563</v>
          </cell>
          <cell r="I73" t="str">
            <v>.</v>
          </cell>
          <cell r="J73">
            <v>0</v>
          </cell>
          <cell r="K73">
            <v>48.367805949986909</v>
          </cell>
          <cell r="L73">
            <v>0</v>
          </cell>
          <cell r="M73">
            <v>3.318360379997638</v>
          </cell>
          <cell r="N73">
            <v>0</v>
          </cell>
          <cell r="O73">
            <v>10.803853954425698</v>
          </cell>
          <cell r="Q73">
            <v>411.21199999999999</v>
          </cell>
          <cell r="R73">
            <v>1529.6197626100002</v>
          </cell>
          <cell r="S73">
            <v>0</v>
          </cell>
          <cell r="T73">
            <v>575.74763857430298</v>
          </cell>
          <cell r="U73">
            <v>411.216768</v>
          </cell>
          <cell r="V73">
            <v>321.53420793019995</v>
          </cell>
          <cell r="X73">
            <v>401.51499999999999</v>
          </cell>
          <cell r="Y73">
            <v>1497.114</v>
          </cell>
          <cell r="AA73">
            <v>556.60699999999997</v>
          </cell>
          <cell r="AB73">
            <v>388.20100000000002</v>
          </cell>
          <cell r="AC73">
            <v>317.96140878999995</v>
          </cell>
          <cell r="AD73" t="str">
            <v>.</v>
          </cell>
          <cell r="AE73">
            <v>0</v>
          </cell>
          <cell r="AF73">
            <v>7.5396980600000001</v>
          </cell>
          <cell r="AH73">
            <v>0.84563857430300016</v>
          </cell>
          <cell r="AI73">
            <v>0.83476799999999995</v>
          </cell>
          <cell r="AJ73">
            <v>0.5839991402000001</v>
          </cell>
          <cell r="AM73">
            <v>24.966064549999999</v>
          </cell>
          <cell r="AO73">
            <v>18.294</v>
          </cell>
          <cell r="AP73">
            <v>22.181000000000001</v>
          </cell>
          <cell r="AV73">
            <v>3.81</v>
          </cell>
          <cell r="BA73">
            <v>1.978</v>
          </cell>
          <cell r="BH73">
            <v>0.20399999999999999</v>
          </cell>
          <cell r="BQ73">
            <v>0.216</v>
          </cell>
          <cell r="BR73">
            <v>0</v>
          </cell>
          <cell r="BT73">
            <v>1E-3</v>
          </cell>
          <cell r="BV73">
            <v>0.59599999999999997</v>
          </cell>
          <cell r="CC73">
            <v>0.21080000000000002</v>
          </cell>
          <cell r="CS73">
            <v>0</v>
          </cell>
          <cell r="CV73">
            <v>5.6710000000000003</v>
          </cell>
          <cell r="DC73">
            <v>0</v>
          </cell>
        </row>
        <row r="74">
          <cell r="A74" t="str">
            <v>T110242</v>
          </cell>
          <cell r="B74" t="str">
            <v>Transport cost - transfers</v>
          </cell>
          <cell r="C74">
            <v>0</v>
          </cell>
          <cell r="D74">
            <v>0</v>
          </cell>
          <cell r="E74">
            <v>0</v>
          </cell>
          <cell r="F74">
            <v>0</v>
          </cell>
          <cell r="G74">
            <v>0</v>
          </cell>
          <cell r="H74">
            <v>2.735857923523315E-2</v>
          </cell>
          <cell r="I74" t="str">
            <v>.</v>
          </cell>
          <cell r="J74">
            <v>0</v>
          </cell>
          <cell r="K74">
            <v>0</v>
          </cell>
          <cell r="L74">
            <v>0</v>
          </cell>
          <cell r="M74">
            <v>0</v>
          </cell>
          <cell r="N74">
            <v>0</v>
          </cell>
          <cell r="O74">
            <v>2.735857923523315E-2</v>
          </cell>
          <cell r="Q74">
            <v>0</v>
          </cell>
          <cell r="R74">
            <v>0</v>
          </cell>
          <cell r="S74">
            <v>0</v>
          </cell>
          <cell r="T74">
            <v>0</v>
          </cell>
          <cell r="U74">
            <v>0</v>
          </cell>
          <cell r="V74">
            <v>0</v>
          </cell>
          <cell r="AC74">
            <v>0</v>
          </cell>
          <cell r="AD74" t="str">
            <v>.</v>
          </cell>
          <cell r="AE74">
            <v>0</v>
          </cell>
          <cell r="AF74">
            <v>0</v>
          </cell>
          <cell r="AH74">
            <v>0</v>
          </cell>
          <cell r="AI74">
            <v>0</v>
          </cell>
          <cell r="AJ74">
            <v>0</v>
          </cell>
          <cell r="AM74">
            <v>0</v>
          </cell>
          <cell r="CS74">
            <v>0</v>
          </cell>
        </row>
        <row r="75">
          <cell r="A75" t="str">
            <v>T110243</v>
          </cell>
          <cell r="B75" t="str">
            <v>Transport cost - disposals</v>
          </cell>
          <cell r="C75">
            <v>-196.62347829017492</v>
          </cell>
          <cell r="D75">
            <v>-136.34891745785177</v>
          </cell>
          <cell r="E75">
            <v>0</v>
          </cell>
          <cell r="F75">
            <v>-79.139451104702488</v>
          </cell>
          <cell r="G75">
            <v>-29.214818350064022</v>
          </cell>
          <cell r="H75">
            <v>-135.30263090639431</v>
          </cell>
          <cell r="I75" t="str">
            <v>.</v>
          </cell>
          <cell r="J75">
            <v>-127.53357829017493</v>
          </cell>
          <cell r="K75">
            <v>-66.396917457851742</v>
          </cell>
          <cell r="L75">
            <v>0</v>
          </cell>
          <cell r="M75">
            <v>-45.671451104702484</v>
          </cell>
          <cell r="N75">
            <v>-11.038818350064021</v>
          </cell>
          <cell r="O75">
            <v>-112.9422221163945</v>
          </cell>
          <cell r="Q75">
            <v>-69.089899999999986</v>
          </cell>
          <cell r="R75">
            <v>-69.952000000000012</v>
          </cell>
          <cell r="S75">
            <v>0</v>
          </cell>
          <cell r="T75">
            <v>-33.468000000000004</v>
          </cell>
          <cell r="U75">
            <v>-18.175999999999998</v>
          </cell>
          <cell r="V75">
            <v>-22.360408789999802</v>
          </cell>
          <cell r="X75">
            <v>-68.941999999999993</v>
          </cell>
          <cell r="Y75">
            <v>-69.656000000000006</v>
          </cell>
          <cell r="AA75">
            <v>-33.408000000000001</v>
          </cell>
          <cell r="AB75">
            <v>-18.175999999999998</v>
          </cell>
          <cell r="AC75">
            <v>-22.275408789999801</v>
          </cell>
          <cell r="AD75" t="str">
            <v>.</v>
          </cell>
          <cell r="AE75">
            <v>0</v>
          </cell>
          <cell r="AF75">
            <v>0</v>
          </cell>
          <cell r="AH75">
            <v>0</v>
          </cell>
          <cell r="AI75">
            <v>0</v>
          </cell>
          <cell r="AJ75">
            <v>0</v>
          </cell>
          <cell r="AM75">
            <v>0</v>
          </cell>
          <cell r="AV75">
            <v>0</v>
          </cell>
          <cell r="BH75">
            <v>0</v>
          </cell>
          <cell r="BQ75">
            <v>-0.10100000000000001</v>
          </cell>
          <cell r="BV75">
            <v>-8.5000000000000006E-2</v>
          </cell>
          <cell r="BX75">
            <v>-4.6899999999999997E-2</v>
          </cell>
          <cell r="BY75">
            <v>-0.29599999999999999</v>
          </cell>
          <cell r="CA75">
            <v>-0.06</v>
          </cell>
          <cell r="CS75">
            <v>0</v>
          </cell>
        </row>
        <row r="76">
          <cell r="A76" t="str">
            <v>T110244</v>
          </cell>
          <cell r="B76" t="str">
            <v>Transport cost - write offs</v>
          </cell>
          <cell r="C76">
            <v>0</v>
          </cell>
          <cell r="D76">
            <v>0</v>
          </cell>
          <cell r="E76">
            <v>0</v>
          </cell>
          <cell r="F76">
            <v>0</v>
          </cell>
          <cell r="G76">
            <v>0</v>
          </cell>
          <cell r="H76">
            <v>0</v>
          </cell>
          <cell r="I76" t="str">
            <v>.</v>
          </cell>
          <cell r="J76">
            <v>0</v>
          </cell>
          <cell r="K76">
            <v>0</v>
          </cell>
          <cell r="L76">
            <v>0</v>
          </cell>
          <cell r="M76">
            <v>0</v>
          </cell>
          <cell r="N76">
            <v>0</v>
          </cell>
          <cell r="O76">
            <v>0</v>
          </cell>
          <cell r="Q76">
            <v>0</v>
          </cell>
          <cell r="R76">
            <v>0</v>
          </cell>
          <cell r="S76">
            <v>0</v>
          </cell>
          <cell r="T76">
            <v>0</v>
          </cell>
          <cell r="U76">
            <v>0</v>
          </cell>
          <cell r="V76">
            <v>0</v>
          </cell>
          <cell r="AC76">
            <v>0</v>
          </cell>
          <cell r="AD76" t="str">
            <v>.</v>
          </cell>
          <cell r="AE76">
            <v>0</v>
          </cell>
          <cell r="AF76">
            <v>0</v>
          </cell>
          <cell r="AH76">
            <v>0</v>
          </cell>
          <cell r="AI76">
            <v>0</v>
          </cell>
          <cell r="AJ76">
            <v>0</v>
          </cell>
          <cell r="AM76">
            <v>0</v>
          </cell>
          <cell r="CS76">
            <v>0</v>
          </cell>
        </row>
        <row r="77">
          <cell r="A77" t="str">
            <v>T11025</v>
          </cell>
          <cell r="B77" t="str">
            <v>Assets under construction cost</v>
          </cell>
          <cell r="C77">
            <v>5397.1913549756755</v>
          </cell>
          <cell r="D77">
            <v>4580.0463997280676</v>
          </cell>
          <cell r="E77">
            <v>0</v>
          </cell>
          <cell r="F77">
            <v>3315.0527718539133</v>
          </cell>
          <cell r="G77">
            <v>1832.5824252616567</v>
          </cell>
          <cell r="H77">
            <v>1765.5939568539127</v>
          </cell>
          <cell r="I77" t="str">
            <v>.</v>
          </cell>
          <cell r="J77">
            <v>507.69121731567498</v>
          </cell>
          <cell r="K77">
            <v>1303.0679533880677</v>
          </cell>
          <cell r="L77">
            <v>0</v>
          </cell>
          <cell r="M77">
            <v>987.68727185391276</v>
          </cell>
          <cell r="N77">
            <v>96.494103721656884</v>
          </cell>
          <cell r="O77">
            <v>102.53395685391284</v>
          </cell>
          <cell r="Q77">
            <v>4889.5001376600012</v>
          </cell>
          <cell r="R77">
            <v>3276.9784463400001</v>
          </cell>
          <cell r="S77">
            <v>0</v>
          </cell>
          <cell r="T77">
            <v>2327.3654999999999</v>
          </cell>
          <cell r="U77">
            <v>1736.0883215399997</v>
          </cell>
          <cell r="V77">
            <v>1663.0599999999997</v>
          </cell>
          <cell r="X77">
            <v>4702.8050000000012</v>
          </cell>
          <cell r="Y77">
            <v>3208.2640000000006</v>
          </cell>
          <cell r="Z77">
            <v>0</v>
          </cell>
          <cell r="AA77">
            <v>2189.5589999999997</v>
          </cell>
          <cell r="AB77">
            <v>1676.08</v>
          </cell>
          <cell r="AC77">
            <v>1651.444</v>
          </cell>
          <cell r="AD77" t="str">
            <v>.</v>
          </cell>
          <cell r="AE77">
            <v>0</v>
          </cell>
          <cell r="AF77">
            <v>0</v>
          </cell>
          <cell r="AG77">
            <v>0</v>
          </cell>
          <cell r="AH77">
            <v>0</v>
          </cell>
          <cell r="AI77">
            <v>0</v>
          </cell>
          <cell r="AJ77">
            <v>0</v>
          </cell>
          <cell r="AL77">
            <v>166.00143765999988</v>
          </cell>
          <cell r="AM77">
            <v>51.527046340000119</v>
          </cell>
          <cell r="AN77">
            <v>0</v>
          </cell>
          <cell r="AO77">
            <v>121.51050000000001</v>
          </cell>
          <cell r="AP77">
            <v>45.825499999999764</v>
          </cell>
          <cell r="AQ77">
            <v>0</v>
          </cell>
          <cell r="AR77">
            <v>0</v>
          </cell>
          <cell r="AS77">
            <v>0</v>
          </cell>
          <cell r="AT77">
            <v>0</v>
          </cell>
          <cell r="AU77">
            <v>0</v>
          </cell>
          <cell r="AV77">
            <v>1.5</v>
          </cell>
          <cell r="AW77">
            <v>1.8759999999999994</v>
          </cell>
          <cell r="AX77">
            <v>0</v>
          </cell>
          <cell r="AY77">
            <v>0.77800000000000002</v>
          </cell>
          <cell r="AZ77">
            <v>0.85682153999999988</v>
          </cell>
          <cell r="BA77">
            <v>1.4889999999999999</v>
          </cell>
          <cell r="BC77">
            <v>0</v>
          </cell>
          <cell r="BD77">
            <v>0</v>
          </cell>
          <cell r="BE77">
            <v>0</v>
          </cell>
          <cell r="BF77">
            <v>0.04</v>
          </cell>
          <cell r="BG77">
            <v>1.56</v>
          </cell>
          <cell r="BH77">
            <v>3.6999999999999922E-2</v>
          </cell>
          <cell r="BJ77">
            <v>0</v>
          </cell>
          <cell r="BK77">
            <v>0</v>
          </cell>
          <cell r="BL77">
            <v>0</v>
          </cell>
          <cell r="BM77">
            <v>0.83199999999999985</v>
          </cell>
          <cell r="BN77">
            <v>1.67</v>
          </cell>
          <cell r="BO77">
            <v>1.4920000000000002</v>
          </cell>
          <cell r="BQ77">
            <v>0.35499999999999998</v>
          </cell>
          <cell r="BR77">
            <v>0.32500000000000057</v>
          </cell>
          <cell r="BS77">
            <v>0</v>
          </cell>
          <cell r="BT77">
            <v>7.6459999999999999</v>
          </cell>
          <cell r="BU77">
            <v>7.0960000000000001</v>
          </cell>
          <cell r="BV77">
            <v>6.5979999999999999</v>
          </cell>
          <cell r="BX77">
            <v>0</v>
          </cell>
          <cell r="BY77">
            <v>0</v>
          </cell>
          <cell r="BZ77">
            <v>0</v>
          </cell>
          <cell r="CA77">
            <v>0</v>
          </cell>
          <cell r="CB77">
            <v>0</v>
          </cell>
          <cell r="CC77">
            <v>0</v>
          </cell>
          <cell r="CE77">
            <v>0</v>
          </cell>
          <cell r="CF77">
            <v>0</v>
          </cell>
          <cell r="CG77">
            <v>0</v>
          </cell>
          <cell r="CH77">
            <v>0</v>
          </cell>
          <cell r="CI77">
            <v>0</v>
          </cell>
          <cell r="CJ77">
            <v>0</v>
          </cell>
          <cell r="CL77">
            <v>18.838699999999999</v>
          </cell>
          <cell r="CM77">
            <v>14.9864</v>
          </cell>
          <cell r="CN77">
            <v>0</v>
          </cell>
          <cell r="CO77">
            <v>7</v>
          </cell>
          <cell r="CP77">
            <v>3</v>
          </cell>
          <cell r="CQ77">
            <v>2</v>
          </cell>
          <cell r="CS77">
            <v>0</v>
          </cell>
          <cell r="CT77">
            <v>0</v>
          </cell>
          <cell r="CV77">
            <v>0</v>
          </cell>
          <cell r="CW77">
            <v>0</v>
          </cell>
          <cell r="CX77">
            <v>0</v>
          </cell>
          <cell r="CY77">
            <v>0</v>
          </cell>
          <cell r="CZ77">
            <v>0</v>
          </cell>
          <cell r="DA77">
            <v>0</v>
          </cell>
          <cell r="DC77">
            <v>0</v>
          </cell>
          <cell r="DD77">
            <v>0</v>
          </cell>
          <cell r="DE77">
            <v>0</v>
          </cell>
          <cell r="DF77">
            <v>0</v>
          </cell>
        </row>
        <row r="78">
          <cell r="A78" t="str">
            <v>T110250</v>
          </cell>
          <cell r="B78" t="str">
            <v>Assets under construction cost - b/f</v>
          </cell>
          <cell r="C78">
            <v>4577.6500367280678</v>
          </cell>
          <cell r="D78">
            <v>1762.0649568539129</v>
          </cell>
          <cell r="E78">
            <v>0</v>
          </cell>
          <cell r="F78">
            <v>1763.5779568539128</v>
          </cell>
          <cell r="G78">
            <v>1767.1169568539128</v>
          </cell>
          <cell r="H78">
            <v>1400.6382115795641</v>
          </cell>
          <cell r="I78" t="str">
            <v>.</v>
          </cell>
          <cell r="J78">
            <v>1208.6619903880678</v>
          </cell>
          <cell r="K78">
            <v>100.53395685391287</v>
          </cell>
          <cell r="L78">
            <v>0</v>
          </cell>
          <cell r="M78">
            <v>100.53395685391287</v>
          </cell>
          <cell r="N78">
            <v>102.53395685391287</v>
          </cell>
          <cell r="O78">
            <v>40.545211579564189</v>
          </cell>
          <cell r="Q78">
            <v>3368.98804634</v>
          </cell>
          <cell r="R78">
            <v>1661.5309999999999</v>
          </cell>
          <cell r="S78">
            <v>0</v>
          </cell>
          <cell r="T78">
            <v>1663.0439999999999</v>
          </cell>
          <cell r="U78">
            <v>1664.5829999999999</v>
          </cell>
          <cell r="V78">
            <v>1360.0929999999998</v>
          </cell>
          <cell r="X78">
            <v>3208.26</v>
          </cell>
          <cell r="Y78">
            <v>1651.444</v>
          </cell>
          <cell r="AA78">
            <v>1651.444</v>
          </cell>
          <cell r="AB78">
            <v>1651.444</v>
          </cell>
          <cell r="AC78">
            <v>1352.768</v>
          </cell>
          <cell r="AD78" t="str">
            <v>.</v>
          </cell>
          <cell r="AE78">
            <v>0</v>
          </cell>
          <cell r="AF78">
            <v>0</v>
          </cell>
          <cell r="AH78">
            <v>0</v>
          </cell>
          <cell r="AI78">
            <v>0</v>
          </cell>
          <cell r="AJ78">
            <v>0</v>
          </cell>
          <cell r="AL78">
            <v>143.52704633999988</v>
          </cell>
          <cell r="AV78">
            <v>1.8759999999999999</v>
          </cell>
          <cell r="AW78">
            <v>1.4890000000000001</v>
          </cell>
          <cell r="AY78">
            <v>1.4890000000000001</v>
          </cell>
          <cell r="AZ78">
            <v>1.4889999999999999</v>
          </cell>
          <cell r="BF78">
            <v>2.1000000000000001E-2</v>
          </cell>
          <cell r="BG78">
            <v>1.56</v>
          </cell>
          <cell r="BH78">
            <v>0.33700000000000002</v>
          </cell>
          <cell r="BM78">
            <v>1.4920000000000002</v>
          </cell>
          <cell r="BN78">
            <v>1.4920000000000002</v>
          </cell>
          <cell r="BO78">
            <v>0.90700000000000003</v>
          </cell>
          <cell r="BQ78">
            <v>0.32500000000000001</v>
          </cell>
          <cell r="BR78">
            <v>6.5979999999999999</v>
          </cell>
          <cell r="BT78">
            <v>6.5979999999999999</v>
          </cell>
          <cell r="BU78">
            <v>6.5979999999999999</v>
          </cell>
          <cell r="BV78">
            <v>6.0810000000000004</v>
          </cell>
          <cell r="BY78">
            <v>0</v>
          </cell>
          <cell r="CC78">
            <v>0</v>
          </cell>
          <cell r="CL78">
            <v>15</v>
          </cell>
          <cell r="CM78">
            <v>2</v>
          </cell>
          <cell r="CO78">
            <v>2</v>
          </cell>
          <cell r="CP78">
            <v>2</v>
          </cell>
          <cell r="CQ78">
            <v>0</v>
          </cell>
          <cell r="CS78">
            <v>0</v>
          </cell>
        </row>
        <row r="79">
          <cell r="A79" t="str">
            <v>T110251</v>
          </cell>
          <cell r="B79" t="str">
            <v>Assets under construction cost - additions</v>
          </cell>
          <cell r="C79">
            <v>1398.3359120045361</v>
          </cell>
          <cell r="D79">
            <v>4315.7367820941554</v>
          </cell>
          <cell r="E79">
            <v>0</v>
          </cell>
          <cell r="F79">
            <v>1919.8234862174511</v>
          </cell>
          <cell r="G79">
            <v>216.03928140774374</v>
          </cell>
          <cell r="H79">
            <v>1814.4496630013584</v>
          </cell>
          <cell r="I79" t="str">
            <v>.</v>
          </cell>
          <cell r="J79">
            <v>-701.99489477360009</v>
          </cell>
          <cell r="K79">
            <v>1245.8026357541548</v>
          </cell>
          <cell r="L79">
            <v>0</v>
          </cell>
          <cell r="M79">
            <v>888.8061664899999</v>
          </cell>
          <cell r="N79">
            <v>-6.0398531322559901</v>
          </cell>
          <cell r="O79">
            <v>238.91013757944808</v>
          </cell>
          <cell r="Q79">
            <v>2100.3308067781363</v>
          </cell>
          <cell r="R79">
            <v>3069.9341463400006</v>
          </cell>
          <cell r="S79">
            <v>0</v>
          </cell>
          <cell r="T79">
            <v>1031.0173197274512</v>
          </cell>
          <cell r="U79">
            <v>222.07913453999973</v>
          </cell>
          <cell r="V79">
            <v>1575.5395254219104</v>
          </cell>
          <cell r="X79">
            <v>2072.8330000000001</v>
          </cell>
          <cell r="Y79">
            <v>3005.7650000000003</v>
          </cell>
          <cell r="AA79">
            <v>897.27000000000021</v>
          </cell>
          <cell r="AB79">
            <v>173.63399999999999</v>
          </cell>
          <cell r="AC79">
            <v>1563.0995264600106</v>
          </cell>
          <cell r="AD79" t="str">
            <v>.</v>
          </cell>
          <cell r="AE79">
            <v>0.20385645813600001</v>
          </cell>
          <cell r="AF79">
            <v>0</v>
          </cell>
          <cell r="AH79">
            <v>4.796019727451001</v>
          </cell>
          <cell r="AI79">
            <v>0</v>
          </cell>
          <cell r="AJ79">
            <v>1.6603989619000001</v>
          </cell>
          <cell r="AL79">
            <v>22.474391319999999</v>
          </cell>
          <cell r="AM79">
            <v>51.527046340000119</v>
          </cell>
          <cell r="AO79">
            <v>121.51050000000001</v>
          </cell>
          <cell r="AP79">
            <v>45.825499999999764</v>
          </cell>
          <cell r="AV79">
            <v>-0.37894099999999997</v>
          </cell>
          <cell r="AW79">
            <v>5.4020000000000001</v>
          </cell>
          <cell r="AY79">
            <v>1.3259999999999998</v>
          </cell>
          <cell r="AZ79">
            <v>0.3731345399999999</v>
          </cell>
          <cell r="BA79">
            <v>4.3760000000000003</v>
          </cell>
          <cell r="BF79">
            <v>7.6999999999999999E-2</v>
          </cell>
          <cell r="BG79">
            <v>3.9E-2</v>
          </cell>
          <cell r="BH79">
            <v>1.627</v>
          </cell>
          <cell r="BM79">
            <v>-0.45700000000000024</v>
          </cell>
          <cell r="BN79">
            <v>0.22999999999999976</v>
          </cell>
          <cell r="BO79">
            <v>2.1550000000000002</v>
          </cell>
          <cell r="BQ79">
            <v>0.107</v>
          </cell>
          <cell r="BR79">
            <v>-5.8169999999999993</v>
          </cell>
          <cell r="BT79">
            <v>1.4000000000000001</v>
          </cell>
          <cell r="BU79">
            <v>0.83700000000000019</v>
          </cell>
          <cell r="BV79">
            <v>0.51699999999999946</v>
          </cell>
          <cell r="BX79">
            <v>5.3800000000000001E-2</v>
          </cell>
          <cell r="BY79">
            <v>5.7099999999999998E-2</v>
          </cell>
          <cell r="CB79">
            <v>4.5700000000000005E-2</v>
          </cell>
          <cell r="CC79">
            <v>7.2599999999999998E-2</v>
          </cell>
          <cell r="CL79">
            <v>3.8387000000000002</v>
          </cell>
          <cell r="CM79">
            <v>13</v>
          </cell>
          <cell r="CO79">
            <v>5.0948000000000002</v>
          </cell>
          <cell r="CP79">
            <v>1.0948</v>
          </cell>
          <cell r="CQ79">
            <v>2.032</v>
          </cell>
          <cell r="CS79">
            <v>0</v>
          </cell>
          <cell r="CV79">
            <v>0.879</v>
          </cell>
          <cell r="DC79">
            <v>0.32</v>
          </cell>
        </row>
        <row r="80">
          <cell r="A80" t="str">
            <v>T110252</v>
          </cell>
          <cell r="B80" t="str">
            <v>Assets under construction cost - transfers</v>
          </cell>
          <cell r="C80">
            <v>-582.07958902813596</v>
          </cell>
          <cell r="D80">
            <v>-1497.7553392200002</v>
          </cell>
          <cell r="E80">
            <v>0</v>
          </cell>
          <cell r="F80">
            <v>-368.34867121745094</v>
          </cell>
          <cell r="G80">
            <v>-150.573813</v>
          </cell>
          <cell r="H80">
            <v>-1395.8264253063867</v>
          </cell>
          <cell r="I80" t="str">
            <v>.</v>
          </cell>
          <cell r="J80">
            <v>-2.2608735700000002</v>
          </cell>
          <cell r="K80">
            <v>-43.268639220000104</v>
          </cell>
          <cell r="L80">
            <v>0</v>
          </cell>
          <cell r="M80">
            <v>-1.6528514899999995</v>
          </cell>
          <cell r="N80">
            <v>0</v>
          </cell>
          <cell r="O80">
            <v>-168.13889988447642</v>
          </cell>
          <cell r="Q80">
            <v>-579.81871545813601</v>
          </cell>
          <cell r="R80">
            <v>-1454.4867000000002</v>
          </cell>
          <cell r="S80">
            <v>0</v>
          </cell>
          <cell r="T80">
            <v>-366.69581972745095</v>
          </cell>
          <cell r="U80">
            <v>-150.573813</v>
          </cell>
          <cell r="V80">
            <v>-1227.6875254219103</v>
          </cell>
          <cell r="X80">
            <v>-578.2879999999999</v>
          </cell>
          <cell r="Y80">
            <v>-1448.9450000000002</v>
          </cell>
          <cell r="AA80">
            <v>-359.15500000000003</v>
          </cell>
          <cell r="AB80">
            <v>-148.99800000000002</v>
          </cell>
          <cell r="AC80">
            <v>-1219.5385264600106</v>
          </cell>
          <cell r="AD80" t="str">
            <v>.</v>
          </cell>
          <cell r="AE80">
            <v>-0.20385645813600001</v>
          </cell>
          <cell r="AF80">
            <v>0</v>
          </cell>
          <cell r="AH80">
            <v>-4.796019727451001</v>
          </cell>
          <cell r="AI80">
            <v>0</v>
          </cell>
          <cell r="AJ80">
            <v>-1.6603989619000001</v>
          </cell>
          <cell r="AM80">
            <v>0</v>
          </cell>
          <cell r="AV80">
            <v>2.941E-3</v>
          </cell>
          <cell r="AW80">
            <v>-5.0150000000000006</v>
          </cell>
          <cell r="AY80">
            <v>-2.0369999999999999</v>
          </cell>
          <cell r="AZ80">
            <v>-1.0053129999999999</v>
          </cell>
          <cell r="BA80">
            <v>-2.8870000000000005</v>
          </cell>
          <cell r="BF80">
            <v>-5.8000000000000003E-2</v>
          </cell>
          <cell r="BG80">
            <v>-3.9E-2</v>
          </cell>
          <cell r="BH80">
            <v>-1.927</v>
          </cell>
          <cell r="BM80">
            <v>-0.20300000000000001</v>
          </cell>
          <cell r="BN80">
            <v>-5.1999999999999998E-2</v>
          </cell>
          <cell r="BO80">
            <v>-1.57</v>
          </cell>
          <cell r="BQ80">
            <v>-7.6999999999999999E-2</v>
          </cell>
          <cell r="BR80">
            <v>-0.45600000000000002</v>
          </cell>
          <cell r="BT80">
            <v>-0.35200000000000004</v>
          </cell>
          <cell r="BU80">
            <v>-0.33900000000000002</v>
          </cell>
          <cell r="BV80">
            <v>0</v>
          </cell>
          <cell r="BX80">
            <v>-5.3800000000000001E-2</v>
          </cell>
          <cell r="BY80">
            <v>-5.7099999999999998E-2</v>
          </cell>
          <cell r="CB80">
            <v>-4.5700000000000005E-2</v>
          </cell>
          <cell r="CC80">
            <v>-7.2599999999999998E-2</v>
          </cell>
          <cell r="CL80">
            <v>0</v>
          </cell>
          <cell r="CM80">
            <v>-1.3599999999999999E-2</v>
          </cell>
          <cell r="CO80">
            <v>-9.4799999999999995E-2</v>
          </cell>
          <cell r="CP80">
            <v>-9.4799999999999995E-2</v>
          </cell>
          <cell r="CQ80">
            <v>-3.2000000000000001E-2</v>
          </cell>
          <cell r="CS80">
            <v>0</v>
          </cell>
          <cell r="CV80">
            <v>-0.879</v>
          </cell>
          <cell r="DC80">
            <v>-0.32</v>
          </cell>
        </row>
        <row r="81">
          <cell r="A81" t="str">
            <v>T110253</v>
          </cell>
          <cell r="B81" t="str">
            <v>Assets under construction cost - disposals</v>
          </cell>
          <cell r="C81">
            <v>3.2849952712072907</v>
          </cell>
          <cell r="D81">
            <v>0</v>
          </cell>
          <cell r="E81">
            <v>0</v>
          </cell>
          <cell r="F81">
            <v>0</v>
          </cell>
          <cell r="G81">
            <v>0</v>
          </cell>
          <cell r="H81">
            <v>-53.667492420622999</v>
          </cell>
          <cell r="I81" t="str">
            <v>.</v>
          </cell>
          <cell r="J81">
            <v>3.2849952712072907</v>
          </cell>
          <cell r="K81">
            <v>0</v>
          </cell>
          <cell r="L81">
            <v>0</v>
          </cell>
          <cell r="M81">
            <v>0</v>
          </cell>
          <cell r="N81">
            <v>0</v>
          </cell>
          <cell r="O81">
            <v>-8.7824924206230008</v>
          </cell>
          <cell r="Q81">
            <v>0</v>
          </cell>
          <cell r="R81">
            <v>0</v>
          </cell>
          <cell r="S81">
            <v>0</v>
          </cell>
          <cell r="T81">
            <v>0</v>
          </cell>
          <cell r="U81">
            <v>0</v>
          </cell>
          <cell r="V81">
            <v>-44.884999999999998</v>
          </cell>
          <cell r="AC81">
            <v>-44.884999999999998</v>
          </cell>
          <cell r="AD81" t="str">
            <v>.</v>
          </cell>
          <cell r="AE81">
            <v>0</v>
          </cell>
          <cell r="AF81">
            <v>0</v>
          </cell>
          <cell r="AH81">
            <v>0</v>
          </cell>
          <cell r="AI81">
            <v>0</v>
          </cell>
          <cell r="AJ81">
            <v>0</v>
          </cell>
          <cell r="AM81">
            <v>0</v>
          </cell>
          <cell r="CL81">
            <v>0</v>
          </cell>
          <cell r="CS81">
            <v>0</v>
          </cell>
        </row>
        <row r="82">
          <cell r="A82" t="str">
            <v>T110254</v>
          </cell>
          <cell r="B82" t="str">
            <v>Assets under construction cost - write offs</v>
          </cell>
          <cell r="C82">
            <v>0</v>
          </cell>
          <cell r="D82">
            <v>0</v>
          </cell>
          <cell r="E82">
            <v>0</v>
          </cell>
          <cell r="F82">
            <v>0</v>
          </cell>
          <cell r="G82">
            <v>0</v>
          </cell>
          <cell r="H82">
            <v>0</v>
          </cell>
          <cell r="I82" t="str">
            <v>.</v>
          </cell>
          <cell r="J82">
            <v>0</v>
          </cell>
          <cell r="K82">
            <v>0</v>
          </cell>
          <cell r="L82">
            <v>0</v>
          </cell>
          <cell r="M82">
            <v>0</v>
          </cell>
          <cell r="N82">
            <v>0</v>
          </cell>
          <cell r="O82">
            <v>0</v>
          </cell>
          <cell r="Q82">
            <v>0</v>
          </cell>
          <cell r="R82">
            <v>0</v>
          </cell>
          <cell r="S82">
            <v>0</v>
          </cell>
          <cell r="T82">
            <v>0</v>
          </cell>
          <cell r="U82">
            <v>0</v>
          </cell>
          <cell r="V82">
            <v>0</v>
          </cell>
          <cell r="AC82">
            <v>0</v>
          </cell>
          <cell r="AD82" t="str">
            <v>.</v>
          </cell>
          <cell r="AE82">
            <v>0</v>
          </cell>
          <cell r="AH82">
            <v>0</v>
          </cell>
          <cell r="AI82">
            <v>0</v>
          </cell>
          <cell r="AJ82">
            <v>0</v>
          </cell>
          <cell r="CS82">
            <v>0</v>
          </cell>
        </row>
        <row r="83">
          <cell r="A83" t="str">
            <v>T11026</v>
          </cell>
          <cell r="B83" t="str">
            <v>Other FA cost</v>
          </cell>
          <cell r="C83">
            <v>463.70938597990374</v>
          </cell>
          <cell r="D83">
            <v>595.78414705492719</v>
          </cell>
          <cell r="E83">
            <v>0</v>
          </cell>
          <cell r="F83">
            <v>474.53737691479364</v>
          </cell>
          <cell r="G83">
            <v>599.70599761619519</v>
          </cell>
          <cell r="H83">
            <v>466.10427886302574</v>
          </cell>
          <cell r="I83" t="str">
            <v>.</v>
          </cell>
          <cell r="J83">
            <v>318.55993040496776</v>
          </cell>
          <cell r="K83">
            <v>334.73809471492712</v>
          </cell>
          <cell r="L83">
            <v>0</v>
          </cell>
          <cell r="M83">
            <v>302.66734366364267</v>
          </cell>
          <cell r="N83">
            <v>317.55513441619519</v>
          </cell>
          <cell r="O83">
            <v>321.93677990112582</v>
          </cell>
          <cell r="Q83">
            <v>145.14945557493598</v>
          </cell>
          <cell r="R83">
            <v>261.04605233999996</v>
          </cell>
          <cell r="S83">
            <v>0</v>
          </cell>
          <cell r="T83">
            <v>171.87003325115094</v>
          </cell>
          <cell r="U83">
            <v>282.15086319999995</v>
          </cell>
          <cell r="V83">
            <v>144.16749896189998</v>
          </cell>
          <cell r="X83">
            <v>108.91799999999999</v>
          </cell>
          <cell r="Y83">
            <v>108.21700000000001</v>
          </cell>
          <cell r="Z83">
            <v>0</v>
          </cell>
          <cell r="AA83">
            <v>142.96299999999999</v>
          </cell>
          <cell r="AB83">
            <v>139.00900000000001</v>
          </cell>
          <cell r="AC83">
            <v>136.928</v>
          </cell>
          <cell r="AD83" t="str">
            <v>.</v>
          </cell>
          <cell r="AE83">
            <v>9.9309222849360008</v>
          </cell>
          <cell r="AF83">
            <v>10.338121360000001</v>
          </cell>
          <cell r="AG83">
            <v>0</v>
          </cell>
          <cell r="AH83">
            <v>6.7284332511510012</v>
          </cell>
          <cell r="AI83">
            <v>1.8643151999999998</v>
          </cell>
          <cell r="AJ83">
            <v>1.6603989619000001</v>
          </cell>
          <cell r="AL83">
            <v>19.133433289999999</v>
          </cell>
          <cell r="AM83">
            <v>138.78033098</v>
          </cell>
          <cell r="AN83">
            <v>0</v>
          </cell>
          <cell r="AO83">
            <v>16.214500000000001</v>
          </cell>
          <cell r="AP83">
            <v>135.62549999999999</v>
          </cell>
          <cell r="AQ83">
            <v>0</v>
          </cell>
          <cell r="AR83">
            <v>0</v>
          </cell>
          <cell r="AS83">
            <v>0</v>
          </cell>
          <cell r="AT83">
            <v>0</v>
          </cell>
          <cell r="AU83">
            <v>0</v>
          </cell>
          <cell r="AV83">
            <v>3.9669999999999996</v>
          </cell>
          <cell r="AW83">
            <v>1.641</v>
          </cell>
          <cell r="AX83">
            <v>0</v>
          </cell>
          <cell r="AY83">
            <v>0.99099999999999988</v>
          </cell>
          <cell r="AZ83">
            <v>0.63594799999999996</v>
          </cell>
          <cell r="BA83">
            <v>0.56300000000000006</v>
          </cell>
          <cell r="BC83">
            <v>0</v>
          </cell>
          <cell r="BD83">
            <v>0</v>
          </cell>
          <cell r="BE83">
            <v>0</v>
          </cell>
          <cell r="BF83">
            <v>2.867</v>
          </cell>
          <cell r="BG83">
            <v>2.867</v>
          </cell>
          <cell r="BH83">
            <v>2.867</v>
          </cell>
          <cell r="BJ83">
            <v>0</v>
          </cell>
          <cell r="BK83">
            <v>0</v>
          </cell>
          <cell r="BL83">
            <v>0</v>
          </cell>
          <cell r="BM83">
            <v>0.13900000000000001</v>
          </cell>
          <cell r="BN83">
            <v>0.19500000000000001</v>
          </cell>
          <cell r="BO83">
            <v>0.19500000000000001</v>
          </cell>
          <cell r="BQ83">
            <v>0.1</v>
          </cell>
          <cell r="BR83">
            <v>0.05</v>
          </cell>
          <cell r="BS83">
            <v>0</v>
          </cell>
          <cell r="BT83">
            <v>2.3E-2</v>
          </cell>
          <cell r="BU83">
            <v>0.01</v>
          </cell>
          <cell r="BV83">
            <v>0.01</v>
          </cell>
          <cell r="BX83">
            <v>1.9440999999999999</v>
          </cell>
          <cell r="BY83">
            <v>1.9440999999999999</v>
          </cell>
          <cell r="BZ83">
            <v>0</v>
          </cell>
          <cell r="CA83">
            <v>1.9440999999999999</v>
          </cell>
          <cell r="CB83">
            <v>1.9440999999999999</v>
          </cell>
          <cell r="CC83">
            <v>1.9440999999999999</v>
          </cell>
          <cell r="CE83">
            <v>0</v>
          </cell>
          <cell r="CF83">
            <v>0</v>
          </cell>
          <cell r="CG83">
            <v>0</v>
          </cell>
          <cell r="CH83">
            <v>0</v>
          </cell>
          <cell r="CI83">
            <v>0</v>
          </cell>
          <cell r="CJ83">
            <v>0</v>
          </cell>
          <cell r="CL83">
            <v>0</v>
          </cell>
          <cell r="CM83">
            <v>7.5499999999999998E-2</v>
          </cell>
          <cell r="CN83">
            <v>0</v>
          </cell>
          <cell r="CO83">
            <v>0</v>
          </cell>
          <cell r="CP83">
            <v>0</v>
          </cell>
          <cell r="CQ83">
            <v>0</v>
          </cell>
          <cell r="CS83">
            <v>0</v>
          </cell>
          <cell r="CT83">
            <v>0</v>
          </cell>
          <cell r="CV83">
            <v>0.83599999999999997</v>
          </cell>
          <cell r="CW83">
            <v>0</v>
          </cell>
          <cell r="CX83">
            <v>0</v>
          </cell>
          <cell r="CY83">
            <v>0</v>
          </cell>
          <cell r="CZ83">
            <v>0</v>
          </cell>
          <cell r="DA83">
            <v>0</v>
          </cell>
          <cell r="DC83">
            <v>0.32</v>
          </cell>
          <cell r="DD83">
            <v>0</v>
          </cell>
          <cell r="DE83">
            <v>0</v>
          </cell>
          <cell r="DF83">
            <v>0</v>
          </cell>
        </row>
        <row r="84">
          <cell r="A84" t="str">
            <v>T110260</v>
          </cell>
          <cell r="B84" t="str">
            <v>Other cost - b/f</v>
          </cell>
          <cell r="C84">
            <v>476.19409924176779</v>
          </cell>
          <cell r="D84">
            <v>810.14119892492727</v>
          </cell>
          <cell r="E84">
            <v>0</v>
          </cell>
          <cell r="F84">
            <v>449.60498210022541</v>
          </cell>
          <cell r="G84">
            <v>466.11300890112722</v>
          </cell>
          <cell r="H84">
            <v>431.96109213964542</v>
          </cell>
          <cell r="I84" t="str">
            <v>.</v>
          </cell>
          <cell r="J84">
            <v>334.81901046496779</v>
          </cell>
          <cell r="K84">
            <v>668.97299006492733</v>
          </cell>
          <cell r="L84">
            <v>0</v>
          </cell>
          <cell r="M84">
            <v>305.16446857652545</v>
          </cell>
          <cell r="N84">
            <v>321.93577990112726</v>
          </cell>
          <cell r="O84">
            <v>338.87569213964542</v>
          </cell>
          <cell r="Q84">
            <v>141.3750887768</v>
          </cell>
          <cell r="R84">
            <v>141.16820885999996</v>
          </cell>
          <cell r="S84">
            <v>0</v>
          </cell>
          <cell r="T84">
            <v>144.44051352369996</v>
          </cell>
          <cell r="U84">
            <v>144.17722899999995</v>
          </cell>
          <cell r="V84">
            <v>93.085399999999993</v>
          </cell>
          <cell r="X84">
            <v>108.21599999999999</v>
          </cell>
          <cell r="Y84">
            <v>136.929</v>
          </cell>
          <cell r="AA84">
            <v>136.929</v>
          </cell>
          <cell r="AB84">
            <v>136.929</v>
          </cell>
          <cell r="AC84">
            <v>88.465999999999994</v>
          </cell>
          <cell r="AD84" t="str">
            <v>.</v>
          </cell>
          <cell r="AE84">
            <v>9.7270658268000005</v>
          </cell>
          <cell r="AF84">
            <v>1.7221088600000001</v>
          </cell>
          <cell r="AH84">
            <v>1.9324135237000002</v>
          </cell>
          <cell r="AI84">
            <v>1.6695359999999999</v>
          </cell>
          <cell r="AJ84">
            <v>0</v>
          </cell>
          <cell r="AL84">
            <v>18.763922949999998</v>
          </cell>
          <cell r="AM84">
            <v>0</v>
          </cell>
          <cell r="AV84">
            <v>2.4239999999999999</v>
          </cell>
          <cell r="AW84">
            <v>0.56299999999999994</v>
          </cell>
          <cell r="AY84">
            <v>0.56299999999999994</v>
          </cell>
          <cell r="AZ84">
            <v>0.56259300000000001</v>
          </cell>
          <cell r="BF84">
            <v>2.867</v>
          </cell>
          <cell r="BG84">
            <v>2.867</v>
          </cell>
          <cell r="BH84">
            <v>2.536</v>
          </cell>
          <cell r="BM84">
            <v>0.19500000000000001</v>
          </cell>
          <cell r="BN84">
            <v>0.19500000000000001</v>
          </cell>
          <cell r="BO84">
            <v>0.16300000000000001</v>
          </cell>
          <cell r="BQ84">
            <v>0.05</v>
          </cell>
          <cell r="BR84">
            <v>0.01</v>
          </cell>
          <cell r="BT84">
            <v>0.01</v>
          </cell>
          <cell r="BU84">
            <v>0.01</v>
          </cell>
          <cell r="BX84">
            <v>1.9440999999999999</v>
          </cell>
          <cell r="BY84">
            <v>1.9440999999999999</v>
          </cell>
          <cell r="CA84">
            <v>1.9440999999999999</v>
          </cell>
          <cell r="CB84">
            <v>1.9440999999999999</v>
          </cell>
          <cell r="CC84">
            <v>1.9203999999999999</v>
          </cell>
          <cell r="CS84">
            <v>0</v>
          </cell>
          <cell r="CV84">
            <v>0.25</v>
          </cell>
          <cell r="DC84">
            <v>0</v>
          </cell>
        </row>
        <row r="85">
          <cell r="A85" t="str">
            <v>T110261</v>
          </cell>
          <cell r="B85" t="str">
            <v>Other cost - additions</v>
          </cell>
          <cell r="C85">
            <v>0.36951033999999999</v>
          </cell>
          <cell r="D85">
            <v>138.78033098</v>
          </cell>
          <cell r="E85">
            <v>0</v>
          </cell>
          <cell r="F85">
            <v>16.214500000000001</v>
          </cell>
          <cell r="G85">
            <v>136.14492419999999</v>
          </cell>
          <cell r="H85">
            <v>0</v>
          </cell>
          <cell r="I85" t="str">
            <v>.</v>
          </cell>
          <cell r="J85">
            <v>0</v>
          </cell>
          <cell r="K85">
            <v>0</v>
          </cell>
          <cell r="L85">
            <v>0</v>
          </cell>
          <cell r="M85">
            <v>0</v>
          </cell>
          <cell r="N85">
            <v>0</v>
          </cell>
          <cell r="O85">
            <v>0</v>
          </cell>
          <cell r="Q85">
            <v>0.36951033999999999</v>
          </cell>
          <cell r="R85">
            <v>138.78033098</v>
          </cell>
          <cell r="S85">
            <v>0</v>
          </cell>
          <cell r="T85">
            <v>16.214500000000001</v>
          </cell>
          <cell r="U85">
            <v>136.14492419999999</v>
          </cell>
          <cell r="V85">
            <v>0</v>
          </cell>
          <cell r="AC85">
            <v>0</v>
          </cell>
          <cell r="AD85" t="str">
            <v>.</v>
          </cell>
          <cell r="AE85">
            <v>0</v>
          </cell>
          <cell r="AF85">
            <v>0</v>
          </cell>
          <cell r="AH85">
            <v>0</v>
          </cell>
          <cell r="AI85">
            <v>0.19477919999999999</v>
          </cell>
          <cell r="AJ85">
            <v>0</v>
          </cell>
          <cell r="AL85">
            <v>0.36951033999999999</v>
          </cell>
          <cell r="AM85">
            <v>138.78033098</v>
          </cell>
          <cell r="AO85">
            <v>16.214500000000001</v>
          </cell>
          <cell r="AP85">
            <v>135.62549999999999</v>
          </cell>
          <cell r="AZ85">
            <v>0.32464499999999996</v>
          </cell>
          <cell r="CS85">
            <v>0</v>
          </cell>
        </row>
        <row r="86">
          <cell r="A86" t="str">
            <v>T110262</v>
          </cell>
          <cell r="B86" t="str">
            <v>Other cost - transfers</v>
          </cell>
          <cell r="C86">
            <v>5.8460523881360009</v>
          </cell>
          <cell r="D86">
            <v>34.482406629999971</v>
          </cell>
          <cell r="E86">
            <v>0</v>
          </cell>
          <cell r="F86">
            <v>16.098527757451009</v>
          </cell>
          <cell r="G86">
            <v>2.34</v>
          </cell>
          <cell r="H86">
            <v>55.034828449360276</v>
          </cell>
          <cell r="I86" t="str">
            <v>.</v>
          </cell>
          <cell r="J86">
            <v>0.41519593000000027</v>
          </cell>
          <cell r="K86">
            <v>29.325094129999968</v>
          </cell>
          <cell r="L86">
            <v>0</v>
          </cell>
          <cell r="M86">
            <v>2.8005080300000049</v>
          </cell>
          <cell r="N86">
            <v>0</v>
          </cell>
          <cell r="O86">
            <v>5.169436477460212</v>
          </cell>
          <cell r="Q86">
            <v>5.4308564581360006</v>
          </cell>
          <cell r="R86">
            <v>5.1573124999999997</v>
          </cell>
          <cell r="S86">
            <v>0</v>
          </cell>
          <cell r="T86">
            <v>13.298019727451003</v>
          </cell>
          <cell r="U86">
            <v>2.34</v>
          </cell>
          <cell r="V86">
            <v>49.865391971900067</v>
          </cell>
          <cell r="X86">
            <v>2.7280000000000002</v>
          </cell>
          <cell r="Y86">
            <v>-4.6580000000000004</v>
          </cell>
          <cell r="AA86">
            <v>8.0449999999999999</v>
          </cell>
          <cell r="AB86">
            <v>2.34</v>
          </cell>
          <cell r="AC86">
            <v>46.329293010000072</v>
          </cell>
          <cell r="AD86" t="str">
            <v>.</v>
          </cell>
          <cell r="AE86">
            <v>0.20385645813600001</v>
          </cell>
          <cell r="AF86">
            <v>8.6160125000000001</v>
          </cell>
          <cell r="AH86">
            <v>4.796019727451001</v>
          </cell>
          <cell r="AI86">
            <v>0</v>
          </cell>
          <cell r="AJ86">
            <v>1.6603989619000001</v>
          </cell>
          <cell r="AM86">
            <v>0</v>
          </cell>
          <cell r="AV86">
            <v>1.5429999999999999</v>
          </cell>
          <cell r="AW86">
            <v>1.0780000000000001</v>
          </cell>
          <cell r="AY86">
            <v>0.42799999999999999</v>
          </cell>
          <cell r="BA86">
            <v>1.4790000000000001</v>
          </cell>
          <cell r="BH86">
            <v>0.33100000000000002</v>
          </cell>
          <cell r="BM86">
            <v>1.6E-2</v>
          </cell>
          <cell r="BO86">
            <v>3.2000000000000001E-2</v>
          </cell>
          <cell r="BQ86">
            <v>0.05</v>
          </cell>
          <cell r="BR86">
            <v>0.04</v>
          </cell>
          <cell r="BT86">
            <v>1.2999999999999999E-2</v>
          </cell>
          <cell r="BV86">
            <v>0.01</v>
          </cell>
          <cell r="CC86">
            <v>2.3699999999999999E-2</v>
          </cell>
          <cell r="CM86">
            <v>8.1299999999999997E-2</v>
          </cell>
          <cell r="CS86">
            <v>0</v>
          </cell>
          <cell r="CV86">
            <v>0.58599999999999997</v>
          </cell>
          <cell r="DC86">
            <v>0.32</v>
          </cell>
        </row>
        <row r="87">
          <cell r="A87" t="str">
            <v>T110263</v>
          </cell>
          <cell r="B87" t="str">
            <v>Other cost - disposals</v>
          </cell>
          <cell r="C87">
            <v>-18.700275989999998</v>
          </cell>
          <cell r="D87">
            <v>-387.61978948000012</v>
          </cell>
          <cell r="E87">
            <v>0</v>
          </cell>
          <cell r="F87">
            <v>-7.3806329428827766</v>
          </cell>
          <cell r="G87">
            <v>-4.8919354849320698</v>
          </cell>
          <cell r="H87">
            <v>-20.891641725979948</v>
          </cell>
          <cell r="I87" t="str">
            <v>.</v>
          </cell>
          <cell r="J87">
            <v>-16.674275989999998</v>
          </cell>
          <cell r="K87">
            <v>-363.55998948000013</v>
          </cell>
          <cell r="L87">
            <v>0</v>
          </cell>
          <cell r="M87">
            <v>-5.2976329428827764</v>
          </cell>
          <cell r="N87">
            <v>-4.38064548493207</v>
          </cell>
          <cell r="O87">
            <v>-22.108348715979865</v>
          </cell>
          <cell r="Q87">
            <v>-2.0259999999999998</v>
          </cell>
          <cell r="R87">
            <v>-24.059799999999999</v>
          </cell>
          <cell r="S87">
            <v>0</v>
          </cell>
          <cell r="T87">
            <v>-2.0830000000000002</v>
          </cell>
          <cell r="U87">
            <v>-0.51129000000000002</v>
          </cell>
          <cell r="V87">
            <v>1.2167069899999174</v>
          </cell>
          <cell r="X87">
            <v>-2.0259999999999998</v>
          </cell>
          <cell r="Y87">
            <v>-24.053999999999998</v>
          </cell>
          <cell r="AA87">
            <v>-2.0110000000000001</v>
          </cell>
          <cell r="AB87">
            <v>-0.26</v>
          </cell>
          <cell r="AC87">
            <v>2.1327069899999174</v>
          </cell>
          <cell r="AD87" t="str">
            <v>.</v>
          </cell>
          <cell r="AE87">
            <v>0</v>
          </cell>
          <cell r="AH87">
            <v>0</v>
          </cell>
          <cell r="AI87">
            <v>0</v>
          </cell>
          <cell r="AJ87">
            <v>0</v>
          </cell>
          <cell r="AM87">
            <v>0</v>
          </cell>
          <cell r="AV87">
            <v>0</v>
          </cell>
          <cell r="AZ87">
            <v>-0.25129000000000001</v>
          </cell>
          <cell r="BA87">
            <v>-0.91600000000000004</v>
          </cell>
          <cell r="BH87">
            <v>0</v>
          </cell>
          <cell r="BM87">
            <v>-7.1999999999999995E-2</v>
          </cell>
          <cell r="CM87">
            <v>-5.7999999999999996E-3</v>
          </cell>
          <cell r="CS87">
            <v>0</v>
          </cell>
        </row>
        <row r="88">
          <cell r="A88" t="str">
            <v>T110264</v>
          </cell>
          <cell r="B88" t="str">
            <v>Other cost - write offs</v>
          </cell>
          <cell r="C88">
            <v>0</v>
          </cell>
          <cell r="D88">
            <v>0</v>
          </cell>
          <cell r="E88">
            <v>0</v>
          </cell>
          <cell r="F88">
            <v>0</v>
          </cell>
          <cell r="G88">
            <v>0</v>
          </cell>
          <cell r="H88">
            <v>0</v>
          </cell>
          <cell r="I88" t="str">
            <v>.</v>
          </cell>
          <cell r="J88">
            <v>0</v>
          </cell>
          <cell r="K88">
            <v>0</v>
          </cell>
          <cell r="L88">
            <v>0</v>
          </cell>
          <cell r="M88">
            <v>0</v>
          </cell>
          <cell r="N88">
            <v>0</v>
          </cell>
          <cell r="O88">
            <v>0</v>
          </cell>
          <cell r="Q88">
            <v>0</v>
          </cell>
          <cell r="R88">
            <v>0</v>
          </cell>
          <cell r="S88">
            <v>0</v>
          </cell>
          <cell r="T88">
            <v>0</v>
          </cell>
          <cell r="U88">
            <v>0</v>
          </cell>
          <cell r="V88">
            <v>0</v>
          </cell>
          <cell r="AC88">
            <v>0</v>
          </cell>
          <cell r="AD88" t="str">
            <v>.</v>
          </cell>
          <cell r="AE88">
            <v>0</v>
          </cell>
          <cell r="AH88">
            <v>0</v>
          </cell>
          <cell r="AI88">
            <v>0</v>
          </cell>
          <cell r="AJ88">
            <v>0</v>
          </cell>
          <cell r="CS88">
            <v>0</v>
          </cell>
        </row>
        <row r="89">
          <cell r="A89" t="str">
            <v>T11027</v>
          </cell>
          <cell r="B89" t="str">
            <v>Land cost</v>
          </cell>
          <cell r="C89">
            <v>173.78899999999999</v>
          </cell>
          <cell r="D89">
            <v>173.78900000000002</v>
          </cell>
          <cell r="E89">
            <v>0</v>
          </cell>
          <cell r="F89">
            <v>176.21400000000003</v>
          </cell>
          <cell r="G89">
            <v>174.696</v>
          </cell>
          <cell r="H89">
            <v>176.24</v>
          </cell>
          <cell r="I89" t="str">
            <v>.</v>
          </cell>
          <cell r="J89">
            <v>0</v>
          </cell>
          <cell r="K89">
            <v>0</v>
          </cell>
          <cell r="L89">
            <v>0</v>
          </cell>
          <cell r="M89">
            <v>-1.0529999999999999</v>
          </cell>
          <cell r="N89">
            <v>-1.544</v>
          </cell>
          <cell r="O89">
            <v>0</v>
          </cell>
          <cell r="Q89">
            <v>173.78899999999999</v>
          </cell>
          <cell r="R89">
            <v>173.78900000000002</v>
          </cell>
          <cell r="S89">
            <v>0</v>
          </cell>
          <cell r="T89">
            <v>177.26700000000002</v>
          </cell>
          <cell r="U89">
            <v>176.24</v>
          </cell>
          <cell r="V89">
            <v>176.24</v>
          </cell>
          <cell r="X89">
            <v>173.78899999999999</v>
          </cell>
          <cell r="Y89">
            <v>173.78900000000002</v>
          </cell>
          <cell r="Z89">
            <v>0</v>
          </cell>
          <cell r="AA89">
            <v>175.70700000000002</v>
          </cell>
          <cell r="AB89">
            <v>176.24</v>
          </cell>
          <cell r="AC89">
            <v>176.24</v>
          </cell>
          <cell r="AD89" t="str">
            <v>.</v>
          </cell>
          <cell r="AE89">
            <v>0</v>
          </cell>
          <cell r="AF89">
            <v>0</v>
          </cell>
          <cell r="AG89">
            <v>0</v>
          </cell>
          <cell r="AH89">
            <v>0</v>
          </cell>
          <cell r="AI89">
            <v>0</v>
          </cell>
          <cell r="AJ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C89">
            <v>0</v>
          </cell>
          <cell r="BD89">
            <v>0</v>
          </cell>
          <cell r="BE89">
            <v>0</v>
          </cell>
          <cell r="BF89">
            <v>1.56</v>
          </cell>
          <cell r="BG89">
            <v>0</v>
          </cell>
          <cell r="BH89">
            <v>0</v>
          </cell>
          <cell r="BJ89">
            <v>0</v>
          </cell>
          <cell r="BK89">
            <v>0</v>
          </cell>
          <cell r="BL89">
            <v>0</v>
          </cell>
          <cell r="BM89">
            <v>0</v>
          </cell>
          <cell r="BN89">
            <v>0</v>
          </cell>
          <cell r="BO89">
            <v>0</v>
          </cell>
          <cell r="BQ89">
            <v>0</v>
          </cell>
          <cell r="BR89">
            <v>0</v>
          </cell>
          <cell r="BS89">
            <v>0</v>
          </cell>
          <cell r="BT89">
            <v>0</v>
          </cell>
          <cell r="BU89">
            <v>0</v>
          </cell>
          <cell r="BV89">
            <v>0</v>
          </cell>
          <cell r="BX89">
            <v>0</v>
          </cell>
          <cell r="BY89">
            <v>0</v>
          </cell>
          <cell r="BZ89">
            <v>0</v>
          </cell>
          <cell r="CA89">
            <v>0</v>
          </cell>
          <cell r="CB89">
            <v>0</v>
          </cell>
          <cell r="CC89">
            <v>0</v>
          </cell>
          <cell r="CE89">
            <v>0</v>
          </cell>
          <cell r="CF89">
            <v>0</v>
          </cell>
          <cell r="CG89">
            <v>0</v>
          </cell>
          <cell r="CH89">
            <v>0</v>
          </cell>
          <cell r="CI89">
            <v>0</v>
          </cell>
          <cell r="CJ89">
            <v>0</v>
          </cell>
          <cell r="CL89">
            <v>0</v>
          </cell>
          <cell r="CM89">
            <v>0</v>
          </cell>
          <cell r="CN89">
            <v>0</v>
          </cell>
          <cell r="CO89">
            <v>0</v>
          </cell>
          <cell r="CP89">
            <v>0</v>
          </cell>
          <cell r="CQ89">
            <v>0</v>
          </cell>
          <cell r="CS89">
            <v>0</v>
          </cell>
          <cell r="CT89">
            <v>0</v>
          </cell>
          <cell r="CV89">
            <v>0</v>
          </cell>
          <cell r="CW89">
            <v>0</v>
          </cell>
          <cell r="CX89">
            <v>0</v>
          </cell>
          <cell r="CY89">
            <v>0</v>
          </cell>
          <cell r="CZ89">
            <v>0</v>
          </cell>
          <cell r="DA89">
            <v>0</v>
          </cell>
          <cell r="DC89">
            <v>0</v>
          </cell>
          <cell r="DD89">
            <v>0</v>
          </cell>
          <cell r="DE89">
            <v>0</v>
          </cell>
          <cell r="DF89">
            <v>0</v>
          </cell>
        </row>
        <row r="90">
          <cell r="A90" t="str">
            <v>T110270</v>
          </cell>
          <cell r="B90" t="str">
            <v>Land cost - b/f</v>
          </cell>
          <cell r="C90">
            <v>173.78899999999999</v>
          </cell>
          <cell r="D90">
            <v>176.24</v>
          </cell>
          <cell r="E90">
            <v>0</v>
          </cell>
          <cell r="F90">
            <v>176.24</v>
          </cell>
          <cell r="G90">
            <v>176.24</v>
          </cell>
          <cell r="H90">
            <v>174.43700000000001</v>
          </cell>
          <cell r="I90" t="str">
            <v>.</v>
          </cell>
          <cell r="J90">
            <v>0</v>
          </cell>
          <cell r="K90">
            <v>0</v>
          </cell>
          <cell r="L90">
            <v>0</v>
          </cell>
          <cell r="M90">
            <v>0</v>
          </cell>
          <cell r="N90">
            <v>0</v>
          </cell>
          <cell r="O90">
            <v>0</v>
          </cell>
          <cell r="Q90">
            <v>173.78899999999999</v>
          </cell>
          <cell r="R90">
            <v>176.24</v>
          </cell>
          <cell r="S90">
            <v>0</v>
          </cell>
          <cell r="T90">
            <v>176.24</v>
          </cell>
          <cell r="U90">
            <v>176.24</v>
          </cell>
          <cell r="V90">
            <v>174.43700000000001</v>
          </cell>
          <cell r="X90">
            <v>173.78899999999999</v>
          </cell>
          <cell r="Y90">
            <v>176.24</v>
          </cell>
          <cell r="AA90">
            <v>176.24</v>
          </cell>
          <cell r="AB90">
            <v>176.24</v>
          </cell>
          <cell r="AC90">
            <v>174.43700000000001</v>
          </cell>
          <cell r="AD90" t="str">
            <v>.</v>
          </cell>
          <cell r="AE90">
            <v>0</v>
          </cell>
          <cell r="AH90">
            <v>0</v>
          </cell>
          <cell r="AI90">
            <v>0</v>
          </cell>
          <cell r="AJ90">
            <v>0</v>
          </cell>
          <cell r="CS90">
            <v>0</v>
          </cell>
        </row>
        <row r="91">
          <cell r="A91" t="str">
            <v>T110271</v>
          </cell>
          <cell r="B91" t="str">
            <v>Land cost - additions</v>
          </cell>
          <cell r="C91">
            <v>0</v>
          </cell>
          <cell r="D91">
            <v>0</v>
          </cell>
          <cell r="E91">
            <v>0</v>
          </cell>
          <cell r="F91">
            <v>0.50700000000000012</v>
          </cell>
          <cell r="G91">
            <v>-1.544</v>
          </cell>
          <cell r="H91">
            <v>1.8033224399999996</v>
          </cell>
          <cell r="I91" t="str">
            <v>.</v>
          </cell>
          <cell r="J91">
            <v>0</v>
          </cell>
          <cell r="K91">
            <v>0</v>
          </cell>
          <cell r="L91">
            <v>0</v>
          </cell>
          <cell r="M91">
            <v>-1.0529999999999999</v>
          </cell>
          <cell r="N91">
            <v>-1.544</v>
          </cell>
          <cell r="O91">
            <v>0</v>
          </cell>
          <cell r="Q91">
            <v>0</v>
          </cell>
          <cell r="R91">
            <v>0</v>
          </cell>
          <cell r="S91">
            <v>0</v>
          </cell>
          <cell r="T91">
            <v>1.56</v>
          </cell>
          <cell r="U91">
            <v>0</v>
          </cell>
          <cell r="V91">
            <v>1.8033224399999996</v>
          </cell>
          <cell r="AC91">
            <v>1.8033224399999996</v>
          </cell>
          <cell r="AD91" t="str">
            <v>.</v>
          </cell>
          <cell r="AE91">
            <v>0</v>
          </cell>
          <cell r="AH91">
            <v>0</v>
          </cell>
          <cell r="AI91">
            <v>0</v>
          </cell>
          <cell r="AJ91">
            <v>0</v>
          </cell>
          <cell r="BF91">
            <v>1.56</v>
          </cell>
          <cell r="CS91">
            <v>0</v>
          </cell>
        </row>
        <row r="92">
          <cell r="A92" t="str">
            <v>T110272</v>
          </cell>
          <cell r="B92" t="str">
            <v>Land cost - transfers</v>
          </cell>
          <cell r="C92">
            <v>0</v>
          </cell>
          <cell r="D92">
            <v>0</v>
          </cell>
          <cell r="E92">
            <v>0</v>
          </cell>
          <cell r="F92">
            <v>0</v>
          </cell>
          <cell r="G92">
            <v>0</v>
          </cell>
          <cell r="H92">
            <v>0</v>
          </cell>
          <cell r="I92" t="str">
            <v>.</v>
          </cell>
          <cell r="J92">
            <v>0</v>
          </cell>
          <cell r="K92">
            <v>0</v>
          </cell>
          <cell r="L92">
            <v>0</v>
          </cell>
          <cell r="M92">
            <v>0</v>
          </cell>
          <cell r="N92">
            <v>0</v>
          </cell>
          <cell r="O92">
            <v>0</v>
          </cell>
          <cell r="Q92">
            <v>0</v>
          </cell>
          <cell r="R92">
            <v>0</v>
          </cell>
          <cell r="S92">
            <v>0</v>
          </cell>
          <cell r="T92">
            <v>0</v>
          </cell>
          <cell r="U92">
            <v>0</v>
          </cell>
          <cell r="V92">
            <v>0</v>
          </cell>
          <cell r="AC92">
            <v>0</v>
          </cell>
          <cell r="AD92" t="str">
            <v>.</v>
          </cell>
          <cell r="AE92">
            <v>0</v>
          </cell>
          <cell r="AH92">
            <v>0</v>
          </cell>
          <cell r="AI92">
            <v>0</v>
          </cell>
          <cell r="AJ92">
            <v>0</v>
          </cell>
          <cell r="CS92">
            <v>0</v>
          </cell>
        </row>
        <row r="93">
          <cell r="A93" t="str">
            <v>T110273</v>
          </cell>
          <cell r="B93" t="str">
            <v>Land cost - disposals</v>
          </cell>
          <cell r="C93">
            <v>0</v>
          </cell>
          <cell r="D93">
            <v>-2.4510000000000001</v>
          </cell>
          <cell r="E93">
            <v>0</v>
          </cell>
          <cell r="F93">
            <v>-0.53300000000000003</v>
          </cell>
          <cell r="G93">
            <v>0</v>
          </cell>
          <cell r="H93">
            <v>-3.2243999999082007E-4</v>
          </cell>
          <cell r="I93" t="str">
            <v>.</v>
          </cell>
          <cell r="J93">
            <v>0</v>
          </cell>
          <cell r="K93">
            <v>0</v>
          </cell>
          <cell r="L93">
            <v>0</v>
          </cell>
          <cell r="M93">
            <v>0</v>
          </cell>
          <cell r="N93">
            <v>0</v>
          </cell>
          <cell r="O93">
            <v>0</v>
          </cell>
          <cell r="Q93">
            <v>0</v>
          </cell>
          <cell r="R93">
            <v>-2.4510000000000001</v>
          </cell>
          <cell r="S93">
            <v>0</v>
          </cell>
          <cell r="T93">
            <v>-0.53300000000000003</v>
          </cell>
          <cell r="U93">
            <v>0</v>
          </cell>
          <cell r="V93">
            <v>-3.2243999999082007E-4</v>
          </cell>
          <cell r="Y93">
            <v>-2.4510000000000001</v>
          </cell>
          <cell r="AA93">
            <v>-0.53300000000000003</v>
          </cell>
          <cell r="AC93">
            <v>-3.2243999999082007E-4</v>
          </cell>
          <cell r="AD93" t="str">
            <v>.</v>
          </cell>
          <cell r="AE93">
            <v>0</v>
          </cell>
          <cell r="AH93">
            <v>0</v>
          </cell>
          <cell r="AI93">
            <v>0</v>
          </cell>
          <cell r="AJ93">
            <v>0</v>
          </cell>
          <cell r="CS93">
            <v>0</v>
          </cell>
        </row>
        <row r="94">
          <cell r="A94" t="str">
            <v>T110274</v>
          </cell>
          <cell r="B94" t="str">
            <v>Land cost - write offs</v>
          </cell>
          <cell r="C94">
            <v>0</v>
          </cell>
          <cell r="D94">
            <v>0</v>
          </cell>
          <cell r="E94">
            <v>0</v>
          </cell>
          <cell r="F94">
            <v>0</v>
          </cell>
          <cell r="G94">
            <v>0</v>
          </cell>
          <cell r="H94">
            <v>0</v>
          </cell>
          <cell r="I94" t="str">
            <v>.</v>
          </cell>
          <cell r="J94">
            <v>0</v>
          </cell>
          <cell r="K94">
            <v>0</v>
          </cell>
          <cell r="L94">
            <v>0</v>
          </cell>
          <cell r="M94">
            <v>0</v>
          </cell>
          <cell r="N94">
            <v>0</v>
          </cell>
          <cell r="O94">
            <v>0</v>
          </cell>
          <cell r="Q94">
            <v>0</v>
          </cell>
          <cell r="R94">
            <v>0</v>
          </cell>
          <cell r="S94">
            <v>0</v>
          </cell>
          <cell r="T94">
            <v>0</v>
          </cell>
          <cell r="U94">
            <v>0</v>
          </cell>
          <cell r="V94">
            <v>0</v>
          </cell>
          <cell r="AC94">
            <v>0</v>
          </cell>
          <cell r="AD94" t="str">
            <v>.</v>
          </cell>
          <cell r="AE94">
            <v>0</v>
          </cell>
          <cell r="AH94">
            <v>0</v>
          </cell>
          <cell r="AI94">
            <v>0</v>
          </cell>
          <cell r="AJ94">
            <v>0</v>
          </cell>
          <cell r="CS94">
            <v>0</v>
          </cell>
        </row>
        <row r="95">
          <cell r="A95" t="str">
            <v>T1102</v>
          </cell>
          <cell r="B95" t="str">
            <v>Total Fixed Assets cost</v>
          </cell>
          <cell r="C95">
            <v>37022.570854841913</v>
          </cell>
          <cell r="D95">
            <v>35724.635869210091</v>
          </cell>
          <cell r="E95">
            <v>0</v>
          </cell>
          <cell r="F95">
            <v>33257.579731430691</v>
          </cell>
          <cell r="G95">
            <v>31583.630994345753</v>
          </cell>
          <cell r="H95">
            <v>27992.910449407424</v>
          </cell>
          <cell r="I95" t="str">
            <v>.</v>
          </cell>
          <cell r="J95">
            <v>14087.563128040987</v>
          </cell>
          <cell r="K95">
            <v>15206.1630894953</v>
          </cell>
          <cell r="L95">
            <v>0</v>
          </cell>
          <cell r="M95">
            <v>15510.431010491848</v>
          </cell>
          <cell r="N95">
            <v>14748.487007136959</v>
          </cell>
          <cell r="O95">
            <v>14850.981261045323</v>
          </cell>
          <cell r="Q95">
            <v>22935.007726800926</v>
          </cell>
          <cell r="R95">
            <v>20518.472779714793</v>
          </cell>
          <cell r="S95">
            <v>0</v>
          </cell>
          <cell r="T95">
            <v>17747.148720938847</v>
          </cell>
          <cell r="U95">
            <v>16835.143987208794</v>
          </cell>
          <cell r="V95">
            <v>13141.929188362099</v>
          </cell>
          <cell r="X95">
            <v>19408.174000000003</v>
          </cell>
          <cell r="Y95">
            <v>17129.874</v>
          </cell>
          <cell r="Z95">
            <v>0</v>
          </cell>
          <cell r="AA95">
            <v>14279.392000000002</v>
          </cell>
          <cell r="AB95">
            <v>13456.831</v>
          </cell>
          <cell r="AC95">
            <v>12955.099</v>
          </cell>
          <cell r="AD95" t="str">
            <v>.</v>
          </cell>
          <cell r="AE95">
            <v>17.594873799636002</v>
          </cell>
          <cell r="AF95">
            <v>18.483523300000002</v>
          </cell>
          <cell r="AG95">
            <v>0</v>
          </cell>
          <cell r="AH95">
            <v>8.1775048420540006</v>
          </cell>
          <cell r="AI95">
            <v>3.2834208</v>
          </cell>
          <cell r="AJ95">
            <v>2.2443981021000003</v>
          </cell>
          <cell r="AL95">
            <v>3327.5498434012889</v>
          </cell>
          <cell r="AM95">
            <v>3203.6027423667938</v>
          </cell>
          <cell r="AN95">
            <v>0</v>
          </cell>
          <cell r="AO95">
            <v>3259.6200944667935</v>
          </cell>
          <cell r="AP95">
            <v>3183.9350944667935</v>
          </cell>
          <cell r="AQ95">
            <v>0</v>
          </cell>
          <cell r="AR95">
            <v>0</v>
          </cell>
          <cell r="AS95">
            <v>0</v>
          </cell>
          <cell r="AT95">
            <v>0</v>
          </cell>
          <cell r="AU95">
            <v>0</v>
          </cell>
          <cell r="AV95">
            <v>17.064999999999998</v>
          </cell>
          <cell r="AW95">
            <v>10.577</v>
          </cell>
          <cell r="AX95">
            <v>0</v>
          </cell>
          <cell r="AY95">
            <v>6.625</v>
          </cell>
          <cell r="AZ95">
            <v>5.7444295399999996</v>
          </cell>
          <cell r="BA95">
            <v>5.2979999999999992</v>
          </cell>
          <cell r="BC95">
            <v>0</v>
          </cell>
          <cell r="BD95">
            <v>0</v>
          </cell>
          <cell r="BE95">
            <v>0</v>
          </cell>
          <cell r="BF95">
            <v>29.218</v>
          </cell>
          <cell r="BG95">
            <v>29.159000000000002</v>
          </cell>
          <cell r="BH95">
            <v>27.597000000000001</v>
          </cell>
          <cell r="BJ95">
            <v>0</v>
          </cell>
          <cell r="BK95">
            <v>0</v>
          </cell>
          <cell r="BL95">
            <v>0</v>
          </cell>
          <cell r="BM95">
            <v>20.449999999999996</v>
          </cell>
          <cell r="BN95">
            <v>21.491999999999997</v>
          </cell>
          <cell r="BO95">
            <v>21.292000000000002</v>
          </cell>
          <cell r="BQ95">
            <v>50.176000000000002</v>
          </cell>
          <cell r="BR95">
            <v>49.954000000000001</v>
          </cell>
          <cell r="BS95">
            <v>0</v>
          </cell>
          <cell r="BT95">
            <v>46.406999999999996</v>
          </cell>
          <cell r="BU95">
            <v>45.842999999999996</v>
          </cell>
          <cell r="BV95">
            <v>45.005999999999993</v>
          </cell>
          <cell r="BX95">
            <v>14.9419</v>
          </cell>
          <cell r="BY95">
            <v>18.116799999999998</v>
          </cell>
          <cell r="BZ95">
            <v>0</v>
          </cell>
          <cell r="CA95">
            <v>18.399799999999999</v>
          </cell>
          <cell r="CB95">
            <v>18.448799999999999</v>
          </cell>
          <cell r="CC95">
            <v>18.4284</v>
          </cell>
          <cell r="CE95">
            <v>65.382233599999992</v>
          </cell>
          <cell r="CF95">
            <v>69.011714048000002</v>
          </cell>
          <cell r="CG95">
            <v>0</v>
          </cell>
          <cell r="CH95">
            <v>69.113421629999991</v>
          </cell>
          <cell r="CI95">
            <v>64.655542401999995</v>
          </cell>
          <cell r="CJ95">
            <v>62.29139026</v>
          </cell>
          <cell r="CL95">
            <v>21.584599999999998</v>
          </cell>
          <cell r="CM95">
            <v>17.732000000000003</v>
          </cell>
          <cell r="CN95">
            <v>0</v>
          </cell>
          <cell r="CO95">
            <v>9.7459000000000007</v>
          </cell>
          <cell r="CP95">
            <v>5.7517000000000005</v>
          </cell>
          <cell r="CQ95">
            <v>4.673</v>
          </cell>
          <cell r="CS95">
            <v>4.5482759999999995</v>
          </cell>
          <cell r="CT95">
            <v>0</v>
          </cell>
          <cell r="CV95">
            <v>6.8000000000000007</v>
          </cell>
          <cell r="CW95">
            <v>0.25</v>
          </cell>
          <cell r="CX95">
            <v>0</v>
          </cell>
          <cell r="CY95">
            <v>0</v>
          </cell>
          <cell r="CZ95">
            <v>0</v>
          </cell>
          <cell r="DA95">
            <v>0</v>
          </cell>
          <cell r="DC95">
            <v>1.1910000000000001</v>
          </cell>
          <cell r="DD95">
            <v>0.871</v>
          </cell>
          <cell r="DE95">
            <v>0</v>
          </cell>
          <cell r="DF95">
            <v>0</v>
          </cell>
        </row>
        <row r="96">
          <cell r="I96" t="str">
            <v>.</v>
          </cell>
          <cell r="Q96">
            <v>0</v>
          </cell>
          <cell r="AD96" t="str">
            <v>.</v>
          </cell>
          <cell r="AE96">
            <v>0</v>
          </cell>
          <cell r="AH96">
            <v>0</v>
          </cell>
        </row>
        <row r="97">
          <cell r="B97" t="str">
            <v>Fixed Assets AD</v>
          </cell>
          <cell r="I97" t="str">
            <v>.</v>
          </cell>
          <cell r="Q97">
            <v>0</v>
          </cell>
          <cell r="AD97" t="str">
            <v>.</v>
          </cell>
          <cell r="AE97">
            <v>0</v>
          </cell>
          <cell r="AH97">
            <v>0</v>
          </cell>
        </row>
        <row r="98">
          <cell r="A98" t="str">
            <v>T11031</v>
          </cell>
          <cell r="B98" t="str">
            <v>Buildings AD</v>
          </cell>
          <cell r="C98">
            <v>-3561.8791811783512</v>
          </cell>
          <cell r="D98">
            <v>-3427.0968327025075</v>
          </cell>
          <cell r="E98">
            <v>0</v>
          </cell>
          <cell r="F98">
            <v>-3397.1451714794889</v>
          </cell>
          <cell r="G98">
            <v>-3327.8189317256047</v>
          </cell>
          <cell r="H98">
            <v>-3286.4582862570796</v>
          </cell>
          <cell r="I98" t="str">
            <v>.</v>
          </cell>
          <cell r="J98">
            <v>-2783.2879586786366</v>
          </cell>
          <cell r="K98">
            <v>-2704.2744638809654</v>
          </cell>
          <cell r="L98">
            <v>0</v>
          </cell>
          <cell r="M98">
            <v>-2707.3772283306234</v>
          </cell>
          <cell r="N98">
            <v>-2661.7049847256048</v>
          </cell>
          <cell r="O98">
            <v>-2626.7379862570792</v>
          </cell>
          <cell r="Q98">
            <v>-778.59122249971506</v>
          </cell>
          <cell r="R98">
            <v>-722.822368821542</v>
          </cell>
          <cell r="S98">
            <v>0</v>
          </cell>
          <cell r="T98">
            <v>-689.76794314886547</v>
          </cell>
          <cell r="U98">
            <v>-666.11394699999994</v>
          </cell>
          <cell r="V98">
            <v>-659.72030000000052</v>
          </cell>
          <cell r="X98">
            <v>-704.11400000000015</v>
          </cell>
          <cell r="Y98">
            <v>-685.89199999999994</v>
          </cell>
          <cell r="Z98">
            <v>0</v>
          </cell>
          <cell r="AA98">
            <v>-669.61999999999989</v>
          </cell>
          <cell r="AB98">
            <v>-660.42999999999984</v>
          </cell>
          <cell r="AC98">
            <v>-654.31600000000049</v>
          </cell>
          <cell r="AD98" t="str">
            <v>.</v>
          </cell>
          <cell r="AE98">
            <v>0</v>
          </cell>
          <cell r="AF98">
            <v>0</v>
          </cell>
          <cell r="AG98">
            <v>0</v>
          </cell>
          <cell r="AH98">
            <v>0</v>
          </cell>
          <cell r="AI98">
            <v>0</v>
          </cell>
          <cell r="AJ98">
            <v>0</v>
          </cell>
          <cell r="AL98">
            <v>-70.944322499714943</v>
          </cell>
          <cell r="AM98">
            <v>-33.679268821541989</v>
          </cell>
          <cell r="AN98">
            <v>0</v>
          </cell>
          <cell r="AO98">
            <v>-14.186643148865535</v>
          </cell>
          <cell r="AP98">
            <v>0</v>
          </cell>
          <cell r="AQ98">
            <v>0</v>
          </cell>
          <cell r="AR98">
            <v>0</v>
          </cell>
          <cell r="AS98">
            <v>0</v>
          </cell>
          <cell r="AT98">
            <v>0</v>
          </cell>
          <cell r="AU98">
            <v>0</v>
          </cell>
          <cell r="AV98">
            <v>-3.7999999999999999E-2</v>
          </cell>
          <cell r="AW98">
            <v>-5.0000000000000001E-3</v>
          </cell>
          <cell r="AX98">
            <v>0</v>
          </cell>
          <cell r="AY98">
            <v>-9.9999999999999985E-3</v>
          </cell>
          <cell r="AZ98">
            <v>-5.1470000000000005E-3</v>
          </cell>
          <cell r="BA98">
            <v>-1E-3</v>
          </cell>
          <cell r="BC98">
            <v>0</v>
          </cell>
          <cell r="BD98">
            <v>0</v>
          </cell>
          <cell r="BE98">
            <v>0</v>
          </cell>
          <cell r="BF98">
            <v>-0.52600000000000002</v>
          </cell>
          <cell r="BG98">
            <v>-0.44100000000000006</v>
          </cell>
          <cell r="BH98">
            <v>-0.35300000000000004</v>
          </cell>
          <cell r="BJ98">
            <v>0</v>
          </cell>
          <cell r="BK98">
            <v>0</v>
          </cell>
          <cell r="BL98">
            <v>0</v>
          </cell>
          <cell r="BM98">
            <v>-2.3719999999999999</v>
          </cell>
          <cell r="BN98">
            <v>-2.2810000000000001</v>
          </cell>
          <cell r="BO98">
            <v>-2.19</v>
          </cell>
          <cell r="BQ98">
            <v>-3.218</v>
          </cell>
          <cell r="BR98">
            <v>-2.992</v>
          </cell>
          <cell r="BS98">
            <v>0</v>
          </cell>
          <cell r="BT98">
            <v>-2.8200000000000003</v>
          </cell>
          <cell r="BU98">
            <v>-2.7339999999999995</v>
          </cell>
          <cell r="BV98">
            <v>-2.6479999999999997</v>
          </cell>
          <cell r="BX98">
            <v>-0.27489999999999998</v>
          </cell>
          <cell r="BY98">
            <v>-0.25409999999999999</v>
          </cell>
          <cell r="BZ98">
            <v>0</v>
          </cell>
          <cell r="CA98">
            <v>-0.23330000000000001</v>
          </cell>
          <cell r="CB98">
            <v>-0.22280000000000003</v>
          </cell>
          <cell r="CC98">
            <v>-0.21229999999999999</v>
          </cell>
          <cell r="CE98">
            <v>0</v>
          </cell>
          <cell r="CF98">
            <v>0</v>
          </cell>
          <cell r="CG98">
            <v>0</v>
          </cell>
          <cell r="CH98">
            <v>0</v>
          </cell>
          <cell r="CI98">
            <v>0</v>
          </cell>
          <cell r="CJ98">
            <v>0</v>
          </cell>
          <cell r="CL98">
            <v>0</v>
          </cell>
          <cell r="CM98">
            <v>0</v>
          </cell>
          <cell r="CN98">
            <v>0</v>
          </cell>
          <cell r="CO98">
            <v>0</v>
          </cell>
          <cell r="CP98">
            <v>0</v>
          </cell>
          <cell r="CQ98">
            <v>0</v>
          </cell>
          <cell r="CS98">
            <v>0</v>
          </cell>
          <cell r="CT98">
            <v>0</v>
          </cell>
          <cell r="CV98">
            <v>-2E-3</v>
          </cell>
          <cell r="CW98">
            <v>0</v>
          </cell>
          <cell r="CX98">
            <v>0</v>
          </cell>
          <cell r="CY98">
            <v>0</v>
          </cell>
          <cell r="CZ98">
            <v>0</v>
          </cell>
          <cell r="DA98">
            <v>0</v>
          </cell>
          <cell r="DC98">
            <v>0</v>
          </cell>
          <cell r="DD98">
            <v>0</v>
          </cell>
          <cell r="DE98">
            <v>0</v>
          </cell>
          <cell r="DF98">
            <v>0</v>
          </cell>
        </row>
        <row r="99">
          <cell r="A99" t="str">
            <v>T110310</v>
          </cell>
          <cell r="B99" t="str">
            <v>Buildings AD - b/f</v>
          </cell>
          <cell r="C99">
            <v>-3434.3055598893834</v>
          </cell>
          <cell r="D99">
            <v>-3214.5633361667024</v>
          </cell>
          <cell r="E99">
            <v>0</v>
          </cell>
          <cell r="F99">
            <v>-3288.0393462683064</v>
          </cell>
          <cell r="G99">
            <v>-3286.4580212570804</v>
          </cell>
          <cell r="H99">
            <v>-3088.7611718118847</v>
          </cell>
          <cell r="I99" t="str">
            <v>.</v>
          </cell>
          <cell r="J99">
            <v>-2702.8948846896683</v>
          </cell>
          <cell r="K99">
            <v>-2558.5230361667022</v>
          </cell>
          <cell r="L99">
            <v>0</v>
          </cell>
          <cell r="M99">
            <v>-2629.4550462683064</v>
          </cell>
          <cell r="N99">
            <v>-2627.8739862570806</v>
          </cell>
          <cell r="O99">
            <v>-2467.4650718118842</v>
          </cell>
          <cell r="Q99">
            <v>-731.410675199715</v>
          </cell>
          <cell r="R99">
            <v>-656.0403</v>
          </cell>
          <cell r="S99">
            <v>0</v>
          </cell>
          <cell r="T99">
            <v>-658.58429999999998</v>
          </cell>
          <cell r="U99">
            <v>-658.58403499999997</v>
          </cell>
          <cell r="V99">
            <v>-621.29610000000048</v>
          </cell>
          <cell r="X99">
            <v>-685.58</v>
          </cell>
          <cell r="Y99">
            <v>-653.17999999999995</v>
          </cell>
          <cell r="AA99">
            <v>-653.17999999999995</v>
          </cell>
          <cell r="AB99">
            <v>-653.17999999999995</v>
          </cell>
          <cell r="AC99">
            <v>-616.69400000000041</v>
          </cell>
          <cell r="AD99" t="str">
            <v>.</v>
          </cell>
          <cell r="AE99">
            <v>0</v>
          </cell>
          <cell r="AF99">
            <v>0</v>
          </cell>
          <cell r="AH99">
            <v>0</v>
          </cell>
          <cell r="AI99">
            <v>0</v>
          </cell>
          <cell r="AJ99">
            <v>0</v>
          </cell>
          <cell r="AL99">
            <v>-42.561575199714945</v>
          </cell>
          <cell r="AV99">
            <v>-2.3E-2</v>
          </cell>
          <cell r="AY99">
            <v>-1E-3</v>
          </cell>
          <cell r="AZ99">
            <v>-7.3499999999999998E-4</v>
          </cell>
          <cell r="BF99">
            <v>-0.35299999999999998</v>
          </cell>
          <cell r="BG99">
            <v>-0.35300000000000004</v>
          </cell>
          <cell r="BH99">
            <v>-0.30200000000000005</v>
          </cell>
          <cell r="BM99">
            <v>-2.19</v>
          </cell>
          <cell r="BN99">
            <v>-2.19</v>
          </cell>
          <cell r="BO99">
            <v>-1.8259999999999998</v>
          </cell>
          <cell r="BQ99">
            <v>-2.992</v>
          </cell>
          <cell r="BR99">
            <v>-2.6480000000000001</v>
          </cell>
          <cell r="BT99">
            <v>-2.6480000000000001</v>
          </cell>
          <cell r="BU99">
            <v>-2.6479999999999997</v>
          </cell>
          <cell r="BV99">
            <v>-2.3039999999999998</v>
          </cell>
          <cell r="BX99">
            <v>-0.25409999999999999</v>
          </cell>
          <cell r="BY99">
            <v>-0.21229999999999999</v>
          </cell>
          <cell r="CA99">
            <v>-0.21230000000000002</v>
          </cell>
          <cell r="CB99">
            <v>-0.21230000000000002</v>
          </cell>
          <cell r="CC99">
            <v>-0.17009999999999997</v>
          </cell>
          <cell r="CS99">
            <v>0</v>
          </cell>
        </row>
        <row r="100">
          <cell r="A100" t="str">
            <v>T110311</v>
          </cell>
          <cell r="B100" t="str">
            <v>Buildings AD - charge</v>
          </cell>
          <cell r="C100">
            <v>-131.78931604840568</v>
          </cell>
          <cell r="D100">
            <v>-210.287933427051</v>
          </cell>
          <cell r="E100">
            <v>0</v>
          </cell>
          <cell r="F100">
            <v>-123.81228595277949</v>
          </cell>
          <cell r="G100">
            <v>-54.459308005105726</v>
          </cell>
          <cell r="H100">
            <v>-208.35227220037157</v>
          </cell>
          <cell r="I100" t="str">
            <v>.</v>
          </cell>
          <cell r="J100">
            <v>-83.750768748405676</v>
          </cell>
          <cell r="K100">
            <v>-171.18913342705099</v>
          </cell>
          <cell r="L100">
            <v>0</v>
          </cell>
          <cell r="M100">
            <v>-90.264642803913958</v>
          </cell>
          <cell r="N100">
            <v>-44.816396005105723</v>
          </cell>
          <cell r="O100">
            <v>-207.55007220037157</v>
          </cell>
          <cell r="Q100">
            <v>-48.038547299999998</v>
          </cell>
          <cell r="R100">
            <v>-39.098800000000004</v>
          </cell>
          <cell r="S100">
            <v>0</v>
          </cell>
          <cell r="T100">
            <v>-33.547643148865532</v>
          </cell>
          <cell r="U100">
            <v>-9.642911999999999</v>
          </cell>
          <cell r="V100">
            <v>-0.80220000000000002</v>
          </cell>
          <cell r="X100">
            <v>-19.391999999999999</v>
          </cell>
          <cell r="Y100">
            <v>-38.707999999999998</v>
          </cell>
          <cell r="AA100">
            <v>-18.803999999999998</v>
          </cell>
          <cell r="AB100">
            <v>-9.3629999999999995</v>
          </cell>
          <cell r="AC100">
            <v>0</v>
          </cell>
          <cell r="AD100" t="str">
            <v>.</v>
          </cell>
          <cell r="AE100">
            <v>0</v>
          </cell>
          <cell r="AF100">
            <v>0</v>
          </cell>
          <cell r="AH100">
            <v>0</v>
          </cell>
          <cell r="AI100">
            <v>0</v>
          </cell>
          <cell r="AJ100">
            <v>0</v>
          </cell>
          <cell r="AL100">
            <v>-28.382747299999995</v>
          </cell>
          <cell r="AM100">
            <v>0</v>
          </cell>
          <cell r="AO100">
            <v>-14.186643148865535</v>
          </cell>
          <cell r="AV100">
            <v>-1.4999999999999999E-2</v>
          </cell>
          <cell r="AW100">
            <v>-5.0000000000000001E-3</v>
          </cell>
          <cell r="AY100">
            <v>-8.9999999999999993E-3</v>
          </cell>
          <cell r="AZ100">
            <v>-4.4120000000000001E-3</v>
          </cell>
          <cell r="BA100">
            <v>-1E-3</v>
          </cell>
          <cell r="BF100">
            <v>-0.17299999999999999</v>
          </cell>
          <cell r="BG100">
            <v>-8.7999999999999995E-2</v>
          </cell>
          <cell r="BH100">
            <v>-5.0999999999999997E-2</v>
          </cell>
          <cell r="BM100">
            <v>-0.182</v>
          </cell>
          <cell r="BN100">
            <v>-9.0999999999999998E-2</v>
          </cell>
          <cell r="BO100">
            <v>-0.36399999999999999</v>
          </cell>
          <cell r="BQ100">
            <v>-0.22600000000000001</v>
          </cell>
          <cell r="BR100">
            <v>-0.34399999999999997</v>
          </cell>
          <cell r="BT100">
            <v>-0.17199999999999999</v>
          </cell>
          <cell r="BU100">
            <v>-8.5999999999999993E-2</v>
          </cell>
          <cell r="BV100">
            <v>-0.34399999999999997</v>
          </cell>
          <cell r="BX100">
            <v>-2.0799999999999996E-2</v>
          </cell>
          <cell r="BY100">
            <v>-4.1799999999999997E-2</v>
          </cell>
          <cell r="CA100">
            <v>-2.1000000000000001E-2</v>
          </cell>
          <cell r="CB100">
            <v>-1.0500000000000001E-2</v>
          </cell>
          <cell r="CC100">
            <v>-4.2200000000000001E-2</v>
          </cell>
          <cell r="CS100">
            <v>0</v>
          </cell>
          <cell r="CV100">
            <v>-2E-3</v>
          </cell>
        </row>
        <row r="101">
          <cell r="A101" t="str">
            <v>T110314</v>
          </cell>
          <cell r="B101" t="str">
            <v>Buildings AD - transfers</v>
          </cell>
          <cell r="C101">
            <v>0</v>
          </cell>
          <cell r="D101">
            <v>-33.679268821541989</v>
          </cell>
          <cell r="E101">
            <v>0</v>
          </cell>
          <cell r="F101">
            <v>0</v>
          </cell>
          <cell r="G101">
            <v>0</v>
          </cell>
          <cell r="H101">
            <v>0</v>
          </cell>
          <cell r="I101" t="str">
            <v>.</v>
          </cell>
          <cell r="J101">
            <v>0</v>
          </cell>
          <cell r="K101">
            <v>0</v>
          </cell>
          <cell r="L101">
            <v>0</v>
          </cell>
          <cell r="M101">
            <v>0</v>
          </cell>
          <cell r="N101">
            <v>0</v>
          </cell>
          <cell r="O101">
            <v>0</v>
          </cell>
          <cell r="Q101">
            <v>0</v>
          </cell>
          <cell r="R101">
            <v>-33.679268821541989</v>
          </cell>
          <cell r="S101">
            <v>0</v>
          </cell>
          <cell r="T101">
            <v>0</v>
          </cell>
          <cell r="U101">
            <v>0</v>
          </cell>
          <cell r="V101">
            <v>0</v>
          </cell>
          <cell r="AC101">
            <v>0</v>
          </cell>
          <cell r="AD101" t="str">
            <v>.</v>
          </cell>
          <cell r="AE101">
            <v>0</v>
          </cell>
          <cell r="AF101">
            <v>0</v>
          </cell>
          <cell r="AH101">
            <v>0</v>
          </cell>
          <cell r="AI101">
            <v>0</v>
          </cell>
          <cell r="AJ101">
            <v>0</v>
          </cell>
          <cell r="AM101">
            <v>-33.679268821541989</v>
          </cell>
          <cell r="AO101">
            <v>0</v>
          </cell>
          <cell r="AP101">
            <v>0</v>
          </cell>
          <cell r="CS101">
            <v>0</v>
          </cell>
        </row>
        <row r="102">
          <cell r="A102" t="str">
            <v>T110315</v>
          </cell>
          <cell r="B102" t="str">
            <v>Buildings AD - disposals</v>
          </cell>
          <cell r="C102">
            <v>4.2156947594374996</v>
          </cell>
          <cell r="D102">
            <v>31.433705712787585</v>
          </cell>
          <cell r="E102">
            <v>0</v>
          </cell>
          <cell r="F102">
            <v>14.70646074159669</v>
          </cell>
          <cell r="G102">
            <v>13.098397536581404</v>
          </cell>
          <cell r="H102">
            <v>10.655157755176582</v>
          </cell>
          <cell r="I102" t="str">
            <v>.</v>
          </cell>
          <cell r="J102">
            <v>3.3576947594374995</v>
          </cell>
          <cell r="K102">
            <v>25.437705712787583</v>
          </cell>
          <cell r="L102">
            <v>0</v>
          </cell>
          <cell r="M102">
            <v>12.342460741596689</v>
          </cell>
          <cell r="N102">
            <v>10.985397536581404</v>
          </cell>
          <cell r="O102">
            <v>48.277157755176653</v>
          </cell>
          <cell r="Q102">
            <v>0.85799999999999998</v>
          </cell>
          <cell r="R102">
            <v>5.9960000000000004</v>
          </cell>
          <cell r="S102">
            <v>0</v>
          </cell>
          <cell r="T102">
            <v>2.3639999999999999</v>
          </cell>
          <cell r="U102">
            <v>2.113</v>
          </cell>
          <cell r="V102">
            <v>-37.622000000000071</v>
          </cell>
          <cell r="X102">
            <v>0.85799999999999998</v>
          </cell>
          <cell r="Y102">
            <v>5.9960000000000004</v>
          </cell>
          <cell r="AA102">
            <v>2.3639999999999999</v>
          </cell>
          <cell r="AB102">
            <v>2.113</v>
          </cell>
          <cell r="AC102">
            <v>-37.622000000000071</v>
          </cell>
          <cell r="AD102" t="str">
            <v>.</v>
          </cell>
          <cell r="AE102">
            <v>0</v>
          </cell>
          <cell r="AH102">
            <v>0</v>
          </cell>
          <cell r="AI102">
            <v>0</v>
          </cell>
          <cell r="AJ102">
            <v>0</v>
          </cell>
          <cell r="AM102">
            <v>0</v>
          </cell>
          <cell r="CS102">
            <v>0</v>
          </cell>
        </row>
        <row r="103">
          <cell r="A103" t="str">
            <v>T110316</v>
          </cell>
          <cell r="B103" t="str">
            <v>Buildings AD - write offs</v>
          </cell>
          <cell r="C103">
            <v>0</v>
          </cell>
          <cell r="D103">
            <v>0</v>
          </cell>
          <cell r="E103">
            <v>0</v>
          </cell>
          <cell r="F103">
            <v>0</v>
          </cell>
          <cell r="G103">
            <v>0</v>
          </cell>
          <cell r="H103">
            <v>0</v>
          </cell>
          <cell r="I103" t="str">
            <v>.</v>
          </cell>
          <cell r="J103">
            <v>0</v>
          </cell>
          <cell r="K103">
            <v>0</v>
          </cell>
          <cell r="L103">
            <v>0</v>
          </cell>
          <cell r="M103">
            <v>0</v>
          </cell>
          <cell r="N103">
            <v>0</v>
          </cell>
          <cell r="O103">
            <v>0</v>
          </cell>
          <cell r="Q103">
            <v>0</v>
          </cell>
          <cell r="R103">
            <v>0</v>
          </cell>
          <cell r="S103">
            <v>0</v>
          </cell>
          <cell r="T103">
            <v>0</v>
          </cell>
          <cell r="U103">
            <v>0</v>
          </cell>
          <cell r="V103">
            <v>0</v>
          </cell>
          <cell r="AC103">
            <v>0</v>
          </cell>
          <cell r="AD103" t="str">
            <v>.</v>
          </cell>
          <cell r="AE103">
            <v>0</v>
          </cell>
          <cell r="AH103">
            <v>0</v>
          </cell>
          <cell r="AI103">
            <v>0</v>
          </cell>
          <cell r="AJ103">
            <v>0</v>
          </cell>
          <cell r="CS103">
            <v>0</v>
          </cell>
        </row>
        <row r="104">
          <cell r="A104" t="str">
            <v>T11032</v>
          </cell>
          <cell r="B104" t="str">
            <v>Mine development AD</v>
          </cell>
          <cell r="C104">
            <v>-5061.7746950113469</v>
          </cell>
          <cell r="D104">
            <v>-4966.5133740782539</v>
          </cell>
          <cell r="E104">
            <v>0</v>
          </cell>
          <cell r="F104">
            <v>-4887.0139030823966</v>
          </cell>
          <cell r="G104">
            <v>-4808.2990100454845</v>
          </cell>
          <cell r="H104">
            <v>-4758.1363991154822</v>
          </cell>
          <cell r="I104" t="str">
            <v>.</v>
          </cell>
          <cell r="J104">
            <v>-3893.1766950113474</v>
          </cell>
          <cell r="K104">
            <v>-3249.0773740782533</v>
          </cell>
          <cell r="L104">
            <v>0</v>
          </cell>
          <cell r="M104">
            <v>-3243.4309030823961</v>
          </cell>
          <cell r="N104">
            <v>-3195.2330100454838</v>
          </cell>
          <cell r="O104">
            <v>-3177.9643991154821</v>
          </cell>
          <cell r="Q104">
            <v>-1168.598</v>
          </cell>
          <cell r="R104">
            <v>-1717.4359999999999</v>
          </cell>
          <cell r="S104">
            <v>0</v>
          </cell>
          <cell r="T104">
            <v>-1643.5830000000001</v>
          </cell>
          <cell r="U104">
            <v>-1613.066</v>
          </cell>
          <cell r="V104">
            <v>-1580.172</v>
          </cell>
          <cell r="X104">
            <v>-1168.598</v>
          </cell>
          <cell r="Y104">
            <v>-1717.4359999999999</v>
          </cell>
          <cell r="Z104">
            <v>0</v>
          </cell>
          <cell r="AA104">
            <v>-1643.5830000000001</v>
          </cell>
          <cell r="AB104">
            <v>-1613.066</v>
          </cell>
          <cell r="AC104">
            <v>-1580.172</v>
          </cell>
          <cell r="AD104" t="str">
            <v>.</v>
          </cell>
          <cell r="AE104">
            <v>0</v>
          </cell>
          <cell r="AF104">
            <v>0</v>
          </cell>
          <cell r="AG104">
            <v>0</v>
          </cell>
          <cell r="AH104">
            <v>0</v>
          </cell>
          <cell r="AI104">
            <v>0</v>
          </cell>
          <cell r="AJ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C104">
            <v>0</v>
          </cell>
          <cell r="BD104">
            <v>0</v>
          </cell>
          <cell r="BE104">
            <v>0</v>
          </cell>
          <cell r="BF104">
            <v>0</v>
          </cell>
          <cell r="BG104">
            <v>0</v>
          </cell>
          <cell r="BH104">
            <v>0</v>
          </cell>
          <cell r="BJ104">
            <v>0</v>
          </cell>
          <cell r="BK104">
            <v>0</v>
          </cell>
          <cell r="BL104">
            <v>0</v>
          </cell>
          <cell r="BM104">
            <v>0</v>
          </cell>
          <cell r="BN104">
            <v>0</v>
          </cell>
          <cell r="BO104">
            <v>0</v>
          </cell>
          <cell r="BQ104">
            <v>0</v>
          </cell>
          <cell r="BR104">
            <v>0</v>
          </cell>
          <cell r="BS104">
            <v>0</v>
          </cell>
          <cell r="BT104">
            <v>0</v>
          </cell>
          <cell r="BU104">
            <v>0</v>
          </cell>
          <cell r="BV104">
            <v>0</v>
          </cell>
          <cell r="BX104">
            <v>0</v>
          </cell>
          <cell r="BY104">
            <v>0</v>
          </cell>
          <cell r="BZ104">
            <v>0</v>
          </cell>
          <cell r="CA104">
            <v>0</v>
          </cell>
          <cell r="CB104">
            <v>0</v>
          </cell>
          <cell r="CC104">
            <v>0</v>
          </cell>
          <cell r="CE104">
            <v>0</v>
          </cell>
          <cell r="CF104">
            <v>0</v>
          </cell>
          <cell r="CG104">
            <v>0</v>
          </cell>
          <cell r="CH104">
            <v>0</v>
          </cell>
          <cell r="CI104">
            <v>0</v>
          </cell>
          <cell r="CJ104">
            <v>0</v>
          </cell>
          <cell r="CL104">
            <v>0</v>
          </cell>
          <cell r="CM104">
            <v>0</v>
          </cell>
          <cell r="CN104">
            <v>0</v>
          </cell>
          <cell r="CO104">
            <v>0</v>
          </cell>
          <cell r="CP104">
            <v>0</v>
          </cell>
          <cell r="CQ104">
            <v>0</v>
          </cell>
          <cell r="CS104">
            <v>0</v>
          </cell>
          <cell r="CT104">
            <v>0</v>
          </cell>
          <cell r="CV104">
            <v>0</v>
          </cell>
          <cell r="CW104">
            <v>0</v>
          </cell>
          <cell r="CX104">
            <v>0</v>
          </cell>
          <cell r="CY104">
            <v>0</v>
          </cell>
          <cell r="CZ104">
            <v>0</v>
          </cell>
          <cell r="DA104">
            <v>0</v>
          </cell>
          <cell r="DC104">
            <v>0</v>
          </cell>
          <cell r="DD104">
            <v>0</v>
          </cell>
          <cell r="DE104">
            <v>0</v>
          </cell>
          <cell r="DF104">
            <v>0</v>
          </cell>
        </row>
        <row r="105">
          <cell r="A105" t="str">
            <v>T110320</v>
          </cell>
          <cell r="B105" t="str">
            <v>Mine development AD - b/f</v>
          </cell>
          <cell r="C105">
            <v>-4966.3065123182578</v>
          </cell>
          <cell r="D105">
            <v>-4785.6479907218145</v>
          </cell>
          <cell r="E105">
            <v>0</v>
          </cell>
          <cell r="F105">
            <v>-4785.6479907218136</v>
          </cell>
          <cell r="G105">
            <v>-4758.1363991154785</v>
          </cell>
          <cell r="H105">
            <v>-4502.388362622567</v>
          </cell>
          <cell r="I105" t="str">
            <v>.</v>
          </cell>
          <cell r="J105">
            <v>-3829.1715123182576</v>
          </cell>
          <cell r="K105">
            <v>-3204.339990721814</v>
          </cell>
          <cell r="L105">
            <v>0</v>
          </cell>
          <cell r="M105">
            <v>-3204.3399907218136</v>
          </cell>
          <cell r="N105">
            <v>-3176.8283991154785</v>
          </cell>
          <cell r="O105">
            <v>-3065.6133626225669</v>
          </cell>
          <cell r="Q105">
            <v>-1137.135</v>
          </cell>
          <cell r="R105">
            <v>-1581.308</v>
          </cell>
          <cell r="S105">
            <v>0</v>
          </cell>
          <cell r="T105">
            <v>-1581.308</v>
          </cell>
          <cell r="U105">
            <v>-1581.308</v>
          </cell>
          <cell r="V105">
            <v>-1436.7750000000001</v>
          </cell>
          <cell r="X105">
            <v>-1137.135</v>
          </cell>
          <cell r="Y105">
            <v>-1581.308</v>
          </cell>
          <cell r="AA105">
            <v>-1581.308</v>
          </cell>
          <cell r="AB105">
            <v>-1581.308</v>
          </cell>
          <cell r="AC105">
            <v>-1436.7750000000001</v>
          </cell>
          <cell r="AD105" t="str">
            <v>.</v>
          </cell>
          <cell r="AE105">
            <v>0</v>
          </cell>
          <cell r="AF105">
            <v>0</v>
          </cell>
          <cell r="AH105">
            <v>0</v>
          </cell>
          <cell r="AI105">
            <v>0</v>
          </cell>
          <cell r="AJ105">
            <v>0</v>
          </cell>
          <cell r="AM105">
            <v>0</v>
          </cell>
          <cell r="CS105">
            <v>0</v>
          </cell>
        </row>
        <row r="106">
          <cell r="A106" t="str">
            <v>T110321</v>
          </cell>
          <cell r="B106" t="str">
            <v>Mine development AD - charge</v>
          </cell>
          <cell r="C106">
            <v>-96.958265856424191</v>
          </cell>
          <cell r="D106">
            <v>-208.54099566350851</v>
          </cell>
          <cell r="E106">
            <v>0</v>
          </cell>
          <cell r="F106">
            <v>-105.90429037100587</v>
          </cell>
          <cell r="G106">
            <v>-52.3713679053931</v>
          </cell>
          <cell r="H106">
            <v>-263.57089912424397</v>
          </cell>
          <cell r="I106" t="str">
            <v>.</v>
          </cell>
          <cell r="J106">
            <v>-64.31226585642419</v>
          </cell>
          <cell r="K106">
            <v>-62.575995663508522</v>
          </cell>
          <cell r="L106">
            <v>0</v>
          </cell>
          <cell r="M106">
            <v>-39.465290371005878</v>
          </cell>
          <cell r="N106">
            <v>-19.413367905393102</v>
          </cell>
          <cell r="O106">
            <v>-263.57089912424397</v>
          </cell>
          <cell r="Q106">
            <v>-32.646000000000001</v>
          </cell>
          <cell r="R106">
            <v>-145.965</v>
          </cell>
          <cell r="S106">
            <v>0</v>
          </cell>
          <cell r="T106">
            <v>-66.438999999999993</v>
          </cell>
          <cell r="U106">
            <v>-32.957999999999998</v>
          </cell>
          <cell r="V106">
            <v>0</v>
          </cell>
          <cell r="X106">
            <v>-32.646000000000001</v>
          </cell>
          <cell r="Y106">
            <v>-145.965</v>
          </cell>
          <cell r="AA106">
            <v>-66.438999999999993</v>
          </cell>
          <cell r="AB106">
            <v>-32.957999999999998</v>
          </cell>
          <cell r="AC106">
            <v>0</v>
          </cell>
          <cell r="AD106" t="str">
            <v>.</v>
          </cell>
          <cell r="AE106">
            <v>0</v>
          </cell>
          <cell r="AF106">
            <v>0</v>
          </cell>
          <cell r="AH106">
            <v>0</v>
          </cell>
          <cell r="AI106">
            <v>0</v>
          </cell>
          <cell r="AJ106">
            <v>0</v>
          </cell>
          <cell r="AM106">
            <v>0</v>
          </cell>
          <cell r="CS106">
            <v>0</v>
          </cell>
        </row>
        <row r="107">
          <cell r="A107" t="str">
            <v>T110322</v>
          </cell>
          <cell r="B107" t="str">
            <v>Mine development AD - transfers</v>
          </cell>
          <cell r="C107">
            <v>0</v>
          </cell>
          <cell r="D107">
            <v>0</v>
          </cell>
          <cell r="E107">
            <v>0</v>
          </cell>
          <cell r="F107">
            <v>0</v>
          </cell>
          <cell r="G107">
            <v>0</v>
          </cell>
          <cell r="H107">
            <v>0</v>
          </cell>
          <cell r="I107" t="str">
            <v>.</v>
          </cell>
          <cell r="J107">
            <v>0</v>
          </cell>
          <cell r="K107">
            <v>0</v>
          </cell>
          <cell r="L107">
            <v>0</v>
          </cell>
          <cell r="M107">
            <v>0</v>
          </cell>
          <cell r="N107">
            <v>0</v>
          </cell>
          <cell r="O107">
            <v>0</v>
          </cell>
          <cell r="Q107">
            <v>0</v>
          </cell>
          <cell r="R107">
            <v>0</v>
          </cell>
          <cell r="S107">
            <v>0</v>
          </cell>
          <cell r="T107">
            <v>0</v>
          </cell>
          <cell r="U107">
            <v>0</v>
          </cell>
          <cell r="V107">
            <v>0</v>
          </cell>
          <cell r="AC107">
            <v>0</v>
          </cell>
          <cell r="AD107" t="str">
            <v>.</v>
          </cell>
          <cell r="AE107">
            <v>0</v>
          </cell>
          <cell r="AF107">
            <v>0</v>
          </cell>
          <cell r="AH107">
            <v>0</v>
          </cell>
          <cell r="AI107">
            <v>0</v>
          </cell>
          <cell r="AJ107">
            <v>0</v>
          </cell>
          <cell r="AM107">
            <v>0</v>
          </cell>
          <cell r="CS107">
            <v>0</v>
          </cell>
        </row>
        <row r="108">
          <cell r="A108" t="str">
            <v>T110323</v>
          </cell>
          <cell r="B108" t="str">
            <v>Mine development AD - disposals</v>
          </cell>
          <cell r="C108">
            <v>1.4900831633347063</v>
          </cell>
          <cell r="D108">
            <v>27.675612307069006</v>
          </cell>
          <cell r="E108">
            <v>0</v>
          </cell>
          <cell r="F108">
            <v>4.5383780104230951</v>
          </cell>
          <cell r="G108">
            <v>2.2087569753875682</v>
          </cell>
          <cell r="H108">
            <v>7.8228626313288316</v>
          </cell>
          <cell r="I108" t="str">
            <v>.</v>
          </cell>
          <cell r="J108">
            <v>0.3070831633347062</v>
          </cell>
          <cell r="K108">
            <v>17.838612307069006</v>
          </cell>
          <cell r="L108">
            <v>0</v>
          </cell>
          <cell r="M108">
            <v>0.37437801042309538</v>
          </cell>
          <cell r="N108">
            <v>1.008756975387568</v>
          </cell>
          <cell r="O108">
            <v>151.21986263132877</v>
          </cell>
          <cell r="Q108">
            <v>1.1830000000000001</v>
          </cell>
          <cell r="R108">
            <v>9.8369999999999997</v>
          </cell>
          <cell r="S108">
            <v>0</v>
          </cell>
          <cell r="T108">
            <v>4.1639999999999997</v>
          </cell>
          <cell r="U108">
            <v>1.2</v>
          </cell>
          <cell r="V108">
            <v>-143.39699999999993</v>
          </cell>
          <cell r="X108">
            <v>1.1830000000000001</v>
          </cell>
          <cell r="Y108">
            <v>9.8369999999999997</v>
          </cell>
          <cell r="AA108">
            <v>4.1639999999999997</v>
          </cell>
          <cell r="AB108">
            <v>1.2</v>
          </cell>
          <cell r="AC108">
            <v>-143.39699999999993</v>
          </cell>
          <cell r="AD108" t="str">
            <v>.</v>
          </cell>
          <cell r="AE108">
            <v>0</v>
          </cell>
          <cell r="AF108">
            <v>0</v>
          </cell>
          <cell r="AH108">
            <v>0</v>
          </cell>
          <cell r="AI108">
            <v>0</v>
          </cell>
          <cell r="AJ108">
            <v>0</v>
          </cell>
          <cell r="AM108">
            <v>0</v>
          </cell>
          <cell r="CS108">
            <v>0</v>
          </cell>
        </row>
        <row r="109">
          <cell r="A109" t="str">
            <v>T110324</v>
          </cell>
          <cell r="B109" t="str">
            <v>Mine development AD - write offs</v>
          </cell>
          <cell r="C109">
            <v>0</v>
          </cell>
          <cell r="D109">
            <v>0</v>
          </cell>
          <cell r="E109">
            <v>0</v>
          </cell>
          <cell r="F109">
            <v>0</v>
          </cell>
          <cell r="G109">
            <v>0</v>
          </cell>
          <cell r="H109">
            <v>0</v>
          </cell>
          <cell r="I109" t="str">
            <v>.</v>
          </cell>
          <cell r="J109">
            <v>0</v>
          </cell>
          <cell r="K109">
            <v>0</v>
          </cell>
          <cell r="L109">
            <v>0</v>
          </cell>
          <cell r="M109">
            <v>0</v>
          </cell>
          <cell r="N109">
            <v>0</v>
          </cell>
          <cell r="O109">
            <v>0</v>
          </cell>
          <cell r="Q109">
            <v>0</v>
          </cell>
          <cell r="R109">
            <v>0</v>
          </cell>
          <cell r="S109">
            <v>0</v>
          </cell>
          <cell r="T109">
            <v>0</v>
          </cell>
          <cell r="U109">
            <v>0</v>
          </cell>
          <cell r="V109">
            <v>0</v>
          </cell>
          <cell r="AC109">
            <v>0</v>
          </cell>
          <cell r="AD109" t="str">
            <v>.</v>
          </cell>
          <cell r="AE109">
            <v>0</v>
          </cell>
          <cell r="AH109">
            <v>0</v>
          </cell>
          <cell r="AI109">
            <v>0</v>
          </cell>
          <cell r="AJ109">
            <v>0</v>
          </cell>
          <cell r="AM109">
            <v>0</v>
          </cell>
          <cell r="CS109">
            <v>0</v>
          </cell>
        </row>
        <row r="110">
          <cell r="A110" t="str">
            <v>T11033</v>
          </cell>
          <cell r="B110" t="str">
            <v>Plant and equipment AD</v>
          </cell>
          <cell r="C110">
            <v>-7797.9423539561694</v>
          </cell>
          <cell r="D110">
            <v>-7417.8436868203962</v>
          </cell>
          <cell r="E110">
            <v>0</v>
          </cell>
          <cell r="F110">
            <v>-7174.64628081909</v>
          </cell>
          <cell r="G110">
            <v>-7047.4610493508917</v>
          </cell>
          <cell r="H110">
            <v>-6907.9181812486204</v>
          </cell>
          <cell r="I110" t="str">
            <v>.</v>
          </cell>
          <cell r="J110">
            <v>-3681.7801623582268</v>
          </cell>
          <cell r="K110">
            <v>-4245.8247126077677</v>
          </cell>
          <cell r="L110">
            <v>0</v>
          </cell>
          <cell r="M110">
            <v>-4260.5499101701207</v>
          </cell>
          <cell r="N110">
            <v>-4270.5335891898931</v>
          </cell>
          <cell r="O110">
            <v>-4247.4496121886204</v>
          </cell>
          <cell r="Q110">
            <v>-4116.1621915979431</v>
          </cell>
          <cell r="R110">
            <v>-3172.0189742126272</v>
          </cell>
          <cell r="S110">
            <v>0</v>
          </cell>
          <cell r="T110">
            <v>-2914.0963706489697</v>
          </cell>
          <cell r="U110">
            <v>-2776.927460161</v>
          </cell>
          <cell r="V110">
            <v>-2660.4685690599995</v>
          </cell>
          <cell r="X110">
            <v>-3956.6480000000001</v>
          </cell>
          <cell r="Y110">
            <v>-3052.8620000000001</v>
          </cell>
          <cell r="Z110">
            <v>0</v>
          </cell>
          <cell r="AA110">
            <v>-2843.6280000000002</v>
          </cell>
          <cell r="AB110">
            <v>-2733.636</v>
          </cell>
          <cell r="AC110">
            <v>-2620.09</v>
          </cell>
          <cell r="AD110" t="str">
            <v>.</v>
          </cell>
          <cell r="AE110">
            <v>0</v>
          </cell>
          <cell r="AF110">
            <v>0</v>
          </cell>
          <cell r="AG110">
            <v>0</v>
          </cell>
          <cell r="AH110">
            <v>0</v>
          </cell>
          <cell r="AI110">
            <v>0</v>
          </cell>
          <cell r="AJ110">
            <v>0</v>
          </cell>
          <cell r="AL110">
            <v>-117.8433325979428</v>
          </cell>
          <cell r="AM110">
            <v>-75.791663204627113</v>
          </cell>
          <cell r="AN110">
            <v>0</v>
          </cell>
          <cell r="AO110">
            <v>-23.422306233969621</v>
          </cell>
          <cell r="AP110">
            <v>0</v>
          </cell>
          <cell r="AQ110">
            <v>0</v>
          </cell>
          <cell r="AR110">
            <v>0</v>
          </cell>
          <cell r="AS110">
            <v>0</v>
          </cell>
          <cell r="AT110">
            <v>0</v>
          </cell>
          <cell r="AU110">
            <v>0</v>
          </cell>
          <cell r="AV110">
            <v>-0.70800000000000007</v>
          </cell>
          <cell r="AW110">
            <v>-0.45499999999999996</v>
          </cell>
          <cell r="AX110">
            <v>0</v>
          </cell>
          <cell r="AY110">
            <v>-0.17700000000000002</v>
          </cell>
          <cell r="AZ110">
            <v>-9.5910999999999996E-2</v>
          </cell>
          <cell r="BA110">
            <v>-0.04</v>
          </cell>
          <cell r="BC110">
            <v>0</v>
          </cell>
          <cell r="BD110">
            <v>0</v>
          </cell>
          <cell r="BE110">
            <v>0</v>
          </cell>
          <cell r="BF110">
            <v>-2.5550000000000002</v>
          </cell>
          <cell r="BG110">
            <v>-2.1389999999999998</v>
          </cell>
          <cell r="BH110">
            <v>-1.7109999999999999</v>
          </cell>
          <cell r="BJ110">
            <v>0</v>
          </cell>
          <cell r="BK110">
            <v>0</v>
          </cell>
          <cell r="BL110">
            <v>0</v>
          </cell>
          <cell r="BM110">
            <v>-3.7940000000000005</v>
          </cell>
          <cell r="BN110">
            <v>-3.6850000000000005</v>
          </cell>
          <cell r="BO110">
            <v>-3.4340000000000006</v>
          </cell>
          <cell r="BQ110">
            <v>-1.5350000000000001</v>
          </cell>
          <cell r="BR110">
            <v>-1.351</v>
          </cell>
          <cell r="BS110">
            <v>0</v>
          </cell>
          <cell r="BT110">
            <v>-1.1889999999999998</v>
          </cell>
          <cell r="BU110">
            <v>-1.115</v>
          </cell>
          <cell r="BV110">
            <v>-1.034</v>
          </cell>
          <cell r="BX110">
            <v>-7.3571999999999989</v>
          </cell>
          <cell r="BY110">
            <v>-9.4455000000000009</v>
          </cell>
          <cell r="BZ110">
            <v>0</v>
          </cell>
          <cell r="CA110">
            <v>-8.940900000000001</v>
          </cell>
          <cell r="CB110">
            <v>-8.6622000000000003</v>
          </cell>
          <cell r="CC110">
            <v>-8.4015000000000004</v>
          </cell>
          <cell r="CE110">
            <v>-31.322358999999999</v>
          </cell>
          <cell r="CF110">
            <v>-31.449611008000002</v>
          </cell>
          <cell r="CG110">
            <v>0</v>
          </cell>
          <cell r="CH110">
            <v>-29.827664415000001</v>
          </cell>
          <cell r="CI110">
            <v>-27.074249161000001</v>
          </cell>
          <cell r="CJ110">
            <v>-25.263069059999999</v>
          </cell>
          <cell r="CL110">
            <v>-0.74829999999999997</v>
          </cell>
          <cell r="CM110">
            <v>-0.66120000000000001</v>
          </cell>
          <cell r="CN110">
            <v>0</v>
          </cell>
          <cell r="CO110">
            <v>-0.5625</v>
          </cell>
          <cell r="CP110">
            <v>-0.52010000000000001</v>
          </cell>
          <cell r="CQ110">
            <v>-0.49499999999999988</v>
          </cell>
          <cell r="CS110">
            <v>0</v>
          </cell>
          <cell r="CT110">
            <v>0</v>
          </cell>
          <cell r="CV110">
            <v>0</v>
          </cell>
          <cell r="CW110">
            <v>-3.0000000000000001E-3</v>
          </cell>
          <cell r="CX110">
            <v>0</v>
          </cell>
          <cell r="CY110">
            <v>0</v>
          </cell>
          <cell r="CZ110">
            <v>0</v>
          </cell>
          <cell r="DA110">
            <v>0</v>
          </cell>
          <cell r="DC110">
            <v>0</v>
          </cell>
          <cell r="DD110">
            <v>0</v>
          </cell>
          <cell r="DE110">
            <v>0</v>
          </cell>
          <cell r="DF110">
            <v>0</v>
          </cell>
        </row>
        <row r="111">
          <cell r="A111" t="str">
            <v>T110330</v>
          </cell>
          <cell r="B111" t="str">
            <v>Plant and equipment AD - b/f</v>
          </cell>
          <cell r="C111">
            <v>-7414.2294042003887</v>
          </cell>
          <cell r="D111">
            <v>-6869.6662837109579</v>
          </cell>
          <cell r="E111">
            <v>0</v>
          </cell>
          <cell r="F111">
            <v>-6886.0449918969716</v>
          </cell>
          <cell r="G111">
            <v>-6908.8517933507901</v>
          </cell>
          <cell r="H111">
            <v>-6523.362292419386</v>
          </cell>
          <cell r="I111" t="str">
            <v>.</v>
          </cell>
          <cell r="J111">
            <v>-3667.1122757891521</v>
          </cell>
          <cell r="K111">
            <v>-4211.6561048629574</v>
          </cell>
          <cell r="L111">
            <v>0</v>
          </cell>
          <cell r="M111">
            <v>-4224.6427107349718</v>
          </cell>
          <cell r="N111">
            <v>-4247.4496121887905</v>
          </cell>
          <cell r="O111">
            <v>-4231.752330019387</v>
          </cell>
          <cell r="Q111">
            <v>-3747.1171284112361</v>
          </cell>
          <cell r="R111">
            <v>-2658.0101788480001</v>
          </cell>
          <cell r="S111">
            <v>0</v>
          </cell>
          <cell r="T111">
            <v>-2661.4022811620002</v>
          </cell>
          <cell r="U111">
            <v>-2661.402181162</v>
          </cell>
          <cell r="V111">
            <v>-2291.6099623999994</v>
          </cell>
          <cell r="X111">
            <v>-3633.4679999999998</v>
          </cell>
          <cell r="Y111">
            <v>-2620.09</v>
          </cell>
          <cell r="AA111">
            <v>-2620.09</v>
          </cell>
          <cell r="AB111">
            <v>-2620.09</v>
          </cell>
          <cell r="AC111">
            <v>-2256.951</v>
          </cell>
          <cell r="AD111" t="str">
            <v>.</v>
          </cell>
          <cell r="AE111">
            <v>0</v>
          </cell>
          <cell r="AF111">
            <v>0</v>
          </cell>
          <cell r="AH111">
            <v>0</v>
          </cell>
          <cell r="AI111">
            <v>0</v>
          </cell>
          <cell r="AJ111">
            <v>0</v>
          </cell>
          <cell r="AL111">
            <v>-70.369017403236924</v>
          </cell>
          <cell r="AM111">
            <v>0</v>
          </cell>
          <cell r="AV111">
            <v>-0.36099999999999999</v>
          </cell>
          <cell r="AW111">
            <v>-0.04</v>
          </cell>
          <cell r="AY111">
            <v>-0.04</v>
          </cell>
          <cell r="AZ111">
            <v>-0.04</v>
          </cell>
          <cell r="BF111">
            <v>-1.7110000000000001</v>
          </cell>
          <cell r="BG111">
            <v>-1.7109999999999999</v>
          </cell>
          <cell r="BH111">
            <v>-1.1019999999999999</v>
          </cell>
          <cell r="BM111">
            <v>-3.4340000000000002</v>
          </cell>
          <cell r="BN111">
            <v>-3.4340000000000006</v>
          </cell>
          <cell r="BO111">
            <v>-2.6590000000000003</v>
          </cell>
          <cell r="BQ111">
            <v>-1.3680000000000001</v>
          </cell>
          <cell r="BR111">
            <v>-1.0249999999999999</v>
          </cell>
          <cell r="BT111">
            <v>-1.0249999999999999</v>
          </cell>
          <cell r="BU111">
            <v>-1.0249999999999999</v>
          </cell>
          <cell r="BV111">
            <v>-0.76500000000000001</v>
          </cell>
          <cell r="BX111">
            <v>-9.4454999999999991</v>
          </cell>
          <cell r="BY111">
            <v>-8.4015000000000004</v>
          </cell>
          <cell r="CA111">
            <v>-8.4015000000000004</v>
          </cell>
          <cell r="CB111">
            <v>-8.4015000000000004</v>
          </cell>
          <cell r="CC111">
            <v>-7.3239000000000001</v>
          </cell>
          <cell r="CE111">
            <v>-31.449611008000002</v>
          </cell>
          <cell r="CF111">
            <v>-27.972478848000002</v>
          </cell>
          <cell r="CH111">
            <v>-26.221881161999999</v>
          </cell>
          <cell r="CI111">
            <v>-26.221881161999999</v>
          </cell>
          <cell r="CJ111">
            <v>-21.803062399999998</v>
          </cell>
          <cell r="CL111">
            <v>-0.65599999999999992</v>
          </cell>
          <cell r="CM111">
            <v>-0.47820000000000001</v>
          </cell>
          <cell r="CO111">
            <v>-0.47890000000000005</v>
          </cell>
          <cell r="CP111">
            <v>-0.4788</v>
          </cell>
          <cell r="CQ111">
            <v>-1.006</v>
          </cell>
          <cell r="CS111">
            <v>0</v>
          </cell>
          <cell r="CW111">
            <v>-3.0000000000000001E-3</v>
          </cell>
        </row>
        <row r="112">
          <cell r="A112" t="str">
            <v>T110331</v>
          </cell>
          <cell r="B112" t="str">
            <v>Plant and equipment AD - charge</v>
          </cell>
          <cell r="C112">
            <v>-621.08178103309569</v>
          </cell>
          <cell r="D112">
            <v>-1020.7170946361998</v>
          </cell>
          <cell r="E112">
            <v>0</v>
          </cell>
          <cell r="F112">
            <v>-488.32587145729815</v>
          </cell>
          <cell r="G112">
            <v>-224.99244110016423</v>
          </cell>
          <cell r="H112">
            <v>-839.12401587461852</v>
          </cell>
          <cell r="I112" t="str">
            <v>.</v>
          </cell>
          <cell r="J112">
            <v>-135.09116711109573</v>
          </cell>
          <cell r="K112">
            <v>-325.95579927157286</v>
          </cell>
          <cell r="L112">
            <v>0</v>
          </cell>
          <cell r="M112">
            <v>-157.38778197032855</v>
          </cell>
          <cell r="N112">
            <v>-74.228662101164232</v>
          </cell>
          <cell r="O112">
            <v>-10.549409214618569</v>
          </cell>
          <cell r="Q112">
            <v>-485.99061392200002</v>
          </cell>
          <cell r="R112">
            <v>-694.76129536462702</v>
          </cell>
          <cell r="S112">
            <v>0</v>
          </cell>
          <cell r="T112">
            <v>-330.9380894869696</v>
          </cell>
          <cell r="U112">
            <v>-150.76377899900001</v>
          </cell>
          <cell r="V112">
            <v>-828.57460665999997</v>
          </cell>
          <cell r="X112">
            <v>-437.61700000000002</v>
          </cell>
          <cell r="Y112">
            <v>-613.59699999999998</v>
          </cell>
          <cell r="AA112">
            <v>-301.63900000000001</v>
          </cell>
          <cell r="AB112">
            <v>-148.75899999999999</v>
          </cell>
          <cell r="AC112">
            <v>-821.76</v>
          </cell>
          <cell r="AD112" t="str">
            <v>.</v>
          </cell>
          <cell r="AE112">
            <v>0</v>
          </cell>
          <cell r="AF112">
            <v>0</v>
          </cell>
          <cell r="AH112">
            <v>0</v>
          </cell>
          <cell r="AI112">
            <v>0</v>
          </cell>
          <cell r="AJ112">
            <v>0</v>
          </cell>
          <cell r="AL112">
            <v>-47.490965930000002</v>
          </cell>
          <cell r="AM112">
            <v>-75.791663204627113</v>
          </cell>
          <cell r="AO112">
            <v>-23.422306233969621</v>
          </cell>
          <cell r="AV112">
            <v>-0.33800000000000002</v>
          </cell>
          <cell r="AW112">
            <v>-0.41499999999999998</v>
          </cell>
          <cell r="AY112">
            <v>-0.13700000000000001</v>
          </cell>
          <cell r="AZ112">
            <v>-5.5911000000000002E-2</v>
          </cell>
          <cell r="BA112">
            <v>-0.04</v>
          </cell>
          <cell r="BF112">
            <v>-0.84399999999999997</v>
          </cell>
          <cell r="BG112">
            <v>-0.42799999999999999</v>
          </cell>
          <cell r="BH112">
            <v>-0.67800000000000005</v>
          </cell>
          <cell r="BM112">
            <v>-0.503</v>
          </cell>
          <cell r="BN112">
            <v>-0.251</v>
          </cell>
          <cell r="BO112">
            <v>-0.84000000000000008</v>
          </cell>
          <cell r="BQ112">
            <v>-0.16700000000000001</v>
          </cell>
          <cell r="BR112">
            <v>-0.32600000000000001</v>
          </cell>
          <cell r="BT112">
            <v>-0.16400000000000001</v>
          </cell>
          <cell r="BU112">
            <v>-0.09</v>
          </cell>
          <cell r="BV112">
            <v>-0.26900000000000002</v>
          </cell>
          <cell r="BX112">
            <v>-0.41260000000000002</v>
          </cell>
          <cell r="BY112">
            <v>-0.97150000000000003</v>
          </cell>
          <cell r="CA112">
            <v>-0.53939999999999999</v>
          </cell>
          <cell r="CB112">
            <v>-0.28620000000000001</v>
          </cell>
          <cell r="CC112">
            <v>-1.2005999999999999</v>
          </cell>
          <cell r="CE112">
            <v>0.1272520080000028</v>
          </cell>
          <cell r="CF112">
            <v>-3.47713216</v>
          </cell>
          <cell r="CH112">
            <v>-3.605783253000002</v>
          </cell>
          <cell r="CI112">
            <v>-0.85236799900000104</v>
          </cell>
          <cell r="CJ112">
            <v>-3.4600066599999999</v>
          </cell>
          <cell r="CL112">
            <v>-9.2300000000000007E-2</v>
          </cell>
          <cell r="CM112">
            <v>-0.183</v>
          </cell>
          <cell r="CO112">
            <v>-8.3599999999999994E-2</v>
          </cell>
          <cell r="CP112">
            <v>-4.1299999999999996E-2</v>
          </cell>
          <cell r="CQ112">
            <v>-0.32700000000000001</v>
          </cell>
          <cell r="CS112">
            <v>0</v>
          </cell>
        </row>
        <row r="113">
          <cell r="A113" t="str">
            <v>T110332</v>
          </cell>
          <cell r="B113" t="str">
            <v>Plant and equipment AD - transfers</v>
          </cell>
          <cell r="C113">
            <v>0</v>
          </cell>
          <cell r="D113">
            <v>0</v>
          </cell>
          <cell r="E113">
            <v>0</v>
          </cell>
          <cell r="F113">
            <v>0</v>
          </cell>
          <cell r="G113">
            <v>0</v>
          </cell>
          <cell r="H113">
            <v>0</v>
          </cell>
          <cell r="I113" t="str">
            <v>.</v>
          </cell>
          <cell r="J113">
            <v>0</v>
          </cell>
          <cell r="K113">
            <v>0</v>
          </cell>
          <cell r="L113">
            <v>0</v>
          </cell>
          <cell r="M113">
            <v>0</v>
          </cell>
          <cell r="N113">
            <v>0</v>
          </cell>
          <cell r="O113">
            <v>0</v>
          </cell>
          <cell r="Q113">
            <v>0</v>
          </cell>
          <cell r="R113">
            <v>0</v>
          </cell>
          <cell r="S113">
            <v>0</v>
          </cell>
          <cell r="T113">
            <v>0</v>
          </cell>
          <cell r="U113">
            <v>0</v>
          </cell>
          <cell r="V113">
            <v>0</v>
          </cell>
          <cell r="AC113">
            <v>0</v>
          </cell>
          <cell r="AD113" t="str">
            <v>.</v>
          </cell>
          <cell r="AE113">
            <v>0</v>
          </cell>
          <cell r="AF113">
            <v>0</v>
          </cell>
          <cell r="AH113">
            <v>0</v>
          </cell>
          <cell r="AI113">
            <v>0</v>
          </cell>
          <cell r="AJ113">
            <v>0</v>
          </cell>
          <cell r="CS113">
            <v>0</v>
          </cell>
        </row>
        <row r="114">
          <cell r="A114" t="str">
            <v>T110333</v>
          </cell>
          <cell r="B114" t="str">
            <v>Plant and equipment AD - disposals</v>
          </cell>
          <cell r="C114">
            <v>237.36883127731502</v>
          </cell>
          <cell r="D114">
            <v>472.53969152676234</v>
          </cell>
          <cell r="E114">
            <v>0</v>
          </cell>
          <cell r="F114">
            <v>199.72458253517971</v>
          </cell>
          <cell r="G114">
            <v>86.383185100062164</v>
          </cell>
          <cell r="H114">
            <v>454.5681270453847</v>
          </cell>
          <cell r="I114" t="str">
            <v>.</v>
          </cell>
          <cell r="J114">
            <v>120.4232805420209</v>
          </cell>
          <cell r="K114">
            <v>291.78719152676234</v>
          </cell>
          <cell r="L114">
            <v>0</v>
          </cell>
          <cell r="M114">
            <v>121.48058253517971</v>
          </cell>
          <cell r="N114">
            <v>51.144685100062162</v>
          </cell>
          <cell r="O114">
            <v>-5.1478729546152131</v>
          </cell>
          <cell r="Q114">
            <v>116.94555073529412</v>
          </cell>
          <cell r="R114">
            <v>180.7525</v>
          </cell>
          <cell r="S114">
            <v>0</v>
          </cell>
          <cell r="T114">
            <v>78.244</v>
          </cell>
          <cell r="U114">
            <v>35.238500000000002</v>
          </cell>
          <cell r="V114">
            <v>459.71599999999989</v>
          </cell>
          <cell r="X114">
            <v>114.437</v>
          </cell>
          <cell r="Y114">
            <v>180.82499999999999</v>
          </cell>
          <cell r="AA114">
            <v>78.100999999999999</v>
          </cell>
          <cell r="AB114">
            <v>35.213000000000001</v>
          </cell>
          <cell r="AC114">
            <v>458.62099999999987</v>
          </cell>
          <cell r="AD114" t="str">
            <v>.</v>
          </cell>
          <cell r="AE114">
            <v>0</v>
          </cell>
          <cell r="AF114">
            <v>0</v>
          </cell>
          <cell r="AH114">
            <v>0</v>
          </cell>
          <cell r="AI114">
            <v>0</v>
          </cell>
          <cell r="AJ114">
            <v>0</v>
          </cell>
          <cell r="AL114">
            <v>1.665073529411765E-2</v>
          </cell>
          <cell r="AM114">
            <v>0</v>
          </cell>
          <cell r="AV114">
            <v>-8.9999999999999993E-3</v>
          </cell>
          <cell r="BH114">
            <v>6.9000000000000006E-2</v>
          </cell>
          <cell r="BM114">
            <v>0.14299999999999999</v>
          </cell>
          <cell r="BO114">
            <v>6.5000000000000002E-2</v>
          </cell>
          <cell r="BX114">
            <v>2.5009000000000001</v>
          </cell>
          <cell r="BY114">
            <v>-7.2499999999999995E-2</v>
          </cell>
          <cell r="CB114">
            <v>2.5499999999999998E-2</v>
          </cell>
          <cell r="CC114">
            <v>0.123</v>
          </cell>
          <cell r="CQ114">
            <v>0.83800000000000008</v>
          </cell>
          <cell r="CS114">
            <v>0</v>
          </cell>
        </row>
        <row r="115">
          <cell r="A115" t="str">
            <v>T110334</v>
          </cell>
          <cell r="B115" t="str">
            <v>Plant and equipment AD - write offs</v>
          </cell>
          <cell r="C115">
            <v>0</v>
          </cell>
          <cell r="D115">
            <v>0</v>
          </cell>
          <cell r="E115">
            <v>0</v>
          </cell>
          <cell r="F115">
            <v>0</v>
          </cell>
          <cell r="G115">
            <v>0</v>
          </cell>
          <cell r="H115">
            <v>0</v>
          </cell>
          <cell r="I115" t="str">
            <v>.</v>
          </cell>
          <cell r="J115">
            <v>0</v>
          </cell>
          <cell r="K115">
            <v>0</v>
          </cell>
          <cell r="L115">
            <v>0</v>
          </cell>
          <cell r="M115">
            <v>0</v>
          </cell>
          <cell r="N115">
            <v>0</v>
          </cell>
          <cell r="O115">
            <v>0</v>
          </cell>
          <cell r="Q115">
            <v>0</v>
          </cell>
          <cell r="R115">
            <v>0</v>
          </cell>
          <cell r="S115">
            <v>0</v>
          </cell>
          <cell r="T115">
            <v>0</v>
          </cell>
          <cell r="U115">
            <v>0</v>
          </cell>
          <cell r="V115">
            <v>0</v>
          </cell>
          <cell r="AC115">
            <v>0</v>
          </cell>
          <cell r="AD115" t="str">
            <v>.</v>
          </cell>
          <cell r="AE115">
            <v>0</v>
          </cell>
          <cell r="AH115">
            <v>0</v>
          </cell>
          <cell r="AI115">
            <v>0</v>
          </cell>
          <cell r="AJ115">
            <v>0</v>
          </cell>
          <cell r="AM115">
            <v>0</v>
          </cell>
          <cell r="CS115">
            <v>0</v>
          </cell>
        </row>
        <row r="116">
          <cell r="A116" t="str">
            <v>T11034</v>
          </cell>
          <cell r="B116" t="str">
            <v>Transport AD</v>
          </cell>
          <cell r="C116">
            <v>-1149.1055641796033</v>
          </cell>
          <cell r="D116">
            <v>-1142.8268203891703</v>
          </cell>
          <cell r="E116">
            <v>0</v>
          </cell>
          <cell r="F116">
            <v>-991.94882455294862</v>
          </cell>
          <cell r="G116">
            <v>-980.39367047429516</v>
          </cell>
          <cell r="H116">
            <v>-946.95761793286613</v>
          </cell>
          <cell r="I116" t="str">
            <v>.</v>
          </cell>
          <cell r="J116">
            <v>-624.64040735888409</v>
          </cell>
          <cell r="K116">
            <v>-705.03640472878419</v>
          </cell>
          <cell r="L116">
            <v>0</v>
          </cell>
          <cell r="M116">
            <v>-626.4705990215158</v>
          </cell>
          <cell r="N116">
            <v>-640.21177667429515</v>
          </cell>
          <cell r="O116">
            <v>-627.46567813916602</v>
          </cell>
          <cell r="Q116">
            <v>-524.46515682071924</v>
          </cell>
          <cell r="R116">
            <v>-437.79041566038597</v>
          </cell>
          <cell r="S116">
            <v>0</v>
          </cell>
          <cell r="T116">
            <v>-365.47822553143288</v>
          </cell>
          <cell r="U116">
            <v>-340.18189380000007</v>
          </cell>
          <cell r="V116">
            <v>-319.49193979370006</v>
          </cell>
          <cell r="X116">
            <v>-518.15700000000004</v>
          </cell>
          <cell r="Y116">
            <v>-433.61900000000003</v>
          </cell>
          <cell r="Z116">
            <v>0</v>
          </cell>
          <cell r="AA116">
            <v>-362.60900000000004</v>
          </cell>
          <cell r="AB116">
            <v>-338.00000000000006</v>
          </cell>
          <cell r="AC116">
            <v>-317.57900000000001</v>
          </cell>
          <cell r="AD116" t="str">
            <v>.</v>
          </cell>
          <cell r="AE116">
            <v>-1.6651335318483897</v>
          </cell>
          <cell r="AF116">
            <v>-0.78270088000000004</v>
          </cell>
          <cell r="AG116">
            <v>0</v>
          </cell>
          <cell r="AH116">
            <v>-0.11394043042271375</v>
          </cell>
          <cell r="AI116">
            <v>-8.3476800000000004E-2</v>
          </cell>
          <cell r="AJ116">
            <v>-9.7397937000000007E-3</v>
          </cell>
          <cell r="AL116">
            <v>-2.7845232888708447</v>
          </cell>
          <cell r="AM116">
            <v>-1.8735147803859962</v>
          </cell>
          <cell r="AN116">
            <v>0</v>
          </cell>
          <cell r="AO116">
            <v>-0.49298510101010096</v>
          </cell>
          <cell r="AP116">
            <v>0</v>
          </cell>
          <cell r="AQ116">
            <v>0</v>
          </cell>
          <cell r="AR116">
            <v>0</v>
          </cell>
          <cell r="AS116">
            <v>0</v>
          </cell>
          <cell r="AT116">
            <v>0</v>
          </cell>
          <cell r="AU116">
            <v>0</v>
          </cell>
          <cell r="AV116">
            <v>-0.50700000000000001</v>
          </cell>
          <cell r="AW116">
            <v>-0.27500000000000002</v>
          </cell>
          <cell r="AX116">
            <v>0</v>
          </cell>
          <cell r="AY116">
            <v>-0.17099999999999999</v>
          </cell>
          <cell r="AZ116">
            <v>-0.118617</v>
          </cell>
          <cell r="BA116">
            <v>-6.6000000000000003E-2</v>
          </cell>
          <cell r="BC116">
            <v>0</v>
          </cell>
          <cell r="BD116">
            <v>0</v>
          </cell>
          <cell r="BE116">
            <v>0</v>
          </cell>
          <cell r="BF116">
            <v>-5.3000000000000005E-2</v>
          </cell>
          <cell r="BG116">
            <v>-4.3000000000000003E-2</v>
          </cell>
          <cell r="BH116">
            <v>-3.4000000000000002E-2</v>
          </cell>
          <cell r="BJ116">
            <v>0</v>
          </cell>
          <cell r="BK116">
            <v>0</v>
          </cell>
          <cell r="BL116">
            <v>0</v>
          </cell>
          <cell r="BM116">
            <v>-0.80899999999999994</v>
          </cell>
          <cell r="BN116">
            <v>-0.76200000000000012</v>
          </cell>
          <cell r="BO116">
            <v>-0.71300000000000008</v>
          </cell>
          <cell r="BQ116">
            <v>-0.29599999999999999</v>
          </cell>
          <cell r="BR116">
            <v>-0.30000000000000004</v>
          </cell>
          <cell r="BS116">
            <v>0</v>
          </cell>
          <cell r="BT116">
            <v>-0.23200000000000001</v>
          </cell>
          <cell r="BU116">
            <v>-0.182</v>
          </cell>
          <cell r="BV116">
            <v>-0.16299999999999998</v>
          </cell>
          <cell r="BX116">
            <v>-1.0045000000000002</v>
          </cell>
          <cell r="BY116">
            <v>-0.94020000000000004</v>
          </cell>
          <cell r="BZ116">
            <v>0</v>
          </cell>
          <cell r="CA116">
            <v>-0.99730000000000008</v>
          </cell>
          <cell r="CB116">
            <v>-0.99280000000000002</v>
          </cell>
          <cell r="CC116">
            <v>-0.92720000000000002</v>
          </cell>
          <cell r="CE116">
            <v>0</v>
          </cell>
          <cell r="CF116">
            <v>0</v>
          </cell>
          <cell r="CG116">
            <v>0</v>
          </cell>
          <cell r="CH116">
            <v>0</v>
          </cell>
          <cell r="CI116">
            <v>0</v>
          </cell>
          <cell r="CJ116">
            <v>0</v>
          </cell>
          <cell r="CL116">
            <v>0</v>
          </cell>
          <cell r="CM116">
            <v>0</v>
          </cell>
          <cell r="CN116">
            <v>0</v>
          </cell>
          <cell r="CO116">
            <v>0</v>
          </cell>
          <cell r="CP116">
            <v>0</v>
          </cell>
          <cell r="CQ116">
            <v>0</v>
          </cell>
          <cell r="CS116">
            <v>0</v>
          </cell>
          <cell r="CT116">
            <v>0</v>
          </cell>
          <cell r="CV116">
            <v>-7.0000000000000001E-3</v>
          </cell>
          <cell r="CW116">
            <v>0</v>
          </cell>
          <cell r="CX116">
            <v>0</v>
          </cell>
          <cell r="CY116">
            <v>0</v>
          </cell>
          <cell r="CZ116">
            <v>0</v>
          </cell>
          <cell r="DA116">
            <v>0</v>
          </cell>
          <cell r="DC116">
            <v>-4.3999999999999997E-2</v>
          </cell>
          <cell r="DD116">
            <v>0</v>
          </cell>
          <cell r="DE116">
            <v>0</v>
          </cell>
          <cell r="DF116">
            <v>0</v>
          </cell>
        </row>
        <row r="117">
          <cell r="A117" t="str">
            <v>T110340</v>
          </cell>
          <cell r="B117" t="str">
            <v>Transport AD - b/f</v>
          </cell>
          <cell r="C117">
            <v>-1142.4349553820543</v>
          </cell>
          <cell r="D117">
            <v>-943.33257117995208</v>
          </cell>
          <cell r="E117">
            <v>0</v>
          </cell>
          <cell r="F117">
            <v>-944.47897116713636</v>
          </cell>
          <cell r="G117">
            <v>-946.94887813919763</v>
          </cell>
          <cell r="H117">
            <v>-876.40284952424577</v>
          </cell>
          <cell r="I117" t="str">
            <v>.</v>
          </cell>
          <cell r="J117">
            <v>-705.04140548878343</v>
          </cell>
          <cell r="K117">
            <v>-624.96426939995206</v>
          </cell>
          <cell r="L117">
            <v>0</v>
          </cell>
          <cell r="M117">
            <v>-625.36370726003634</v>
          </cell>
          <cell r="N117">
            <v>-627.84367813919755</v>
          </cell>
          <cell r="O117">
            <v>-614.80984952424569</v>
          </cell>
          <cell r="Q117">
            <v>-437.39354989327086</v>
          </cell>
          <cell r="R117">
            <v>-318.36830178000002</v>
          </cell>
          <cell r="S117">
            <v>0</v>
          </cell>
          <cell r="T117">
            <v>-319.11526390710003</v>
          </cell>
          <cell r="U117">
            <v>-319.10520000000002</v>
          </cell>
          <cell r="V117">
            <v>-261.59300000000002</v>
          </cell>
          <cell r="X117">
            <v>-433.61799999999999</v>
          </cell>
          <cell r="Y117">
            <v>-317.20100000000002</v>
          </cell>
          <cell r="AA117">
            <v>-317.20100000000002</v>
          </cell>
          <cell r="AB117">
            <v>-317.20100000000002</v>
          </cell>
          <cell r="AC117">
            <v>-260.23899999999998</v>
          </cell>
          <cell r="AD117" t="str">
            <v>.</v>
          </cell>
          <cell r="AE117">
            <v>-0.73643776440000008</v>
          </cell>
          <cell r="AF117">
            <v>-1.0101779999999999E-2</v>
          </cell>
          <cell r="AH117">
            <v>-1.00639071E-2</v>
          </cell>
          <cell r="AI117">
            <v>0</v>
          </cell>
          <cell r="AJ117">
            <v>0</v>
          </cell>
          <cell r="AL117">
            <v>-1.5246121288708445</v>
          </cell>
          <cell r="AM117">
            <v>0</v>
          </cell>
          <cell r="AV117">
            <v>-0.27400000000000002</v>
          </cell>
          <cell r="AW117">
            <v>-6.6000000000000003E-2</v>
          </cell>
          <cell r="AY117">
            <v>-6.6000000000000003E-2</v>
          </cell>
          <cell r="AZ117">
            <v>-6.6000000000000003E-2</v>
          </cell>
          <cell r="BF117">
            <v>-3.4000000000000002E-2</v>
          </cell>
          <cell r="BG117">
            <v>-3.4000000000000002E-2</v>
          </cell>
          <cell r="BM117">
            <v>-0.71299999999999997</v>
          </cell>
          <cell r="BN117">
            <v>-0.71300000000000008</v>
          </cell>
          <cell r="BO117">
            <v>-0.52100000000000002</v>
          </cell>
          <cell r="BQ117">
            <v>-0.3</v>
          </cell>
          <cell r="BR117">
            <v>-0.16400000000000001</v>
          </cell>
          <cell r="BT117">
            <v>-0.16400000000000001</v>
          </cell>
          <cell r="BU117">
            <v>-0.16400000000000001</v>
          </cell>
          <cell r="BV117">
            <v>-0.151</v>
          </cell>
          <cell r="BX117">
            <v>-0.9405</v>
          </cell>
          <cell r="BY117">
            <v>-0.92720000000000002</v>
          </cell>
          <cell r="CA117">
            <v>-0.92720000000000002</v>
          </cell>
          <cell r="CB117">
            <v>-0.92720000000000002</v>
          </cell>
          <cell r="CC117">
            <v>-0.68200000000000005</v>
          </cell>
          <cell r="CS117">
            <v>0</v>
          </cell>
          <cell r="CV117">
            <v>0</v>
          </cell>
        </row>
        <row r="118">
          <cell r="A118" t="str">
            <v>T110341</v>
          </cell>
          <cell r="B118" t="str">
            <v>Transport AD - charge</v>
          </cell>
          <cell r="C118">
            <v>-147.5877888028071</v>
          </cell>
          <cell r="D118">
            <v>-284.76910377092344</v>
          </cell>
          <cell r="E118">
            <v>0</v>
          </cell>
          <cell r="F118">
            <v>-100.38702425105518</v>
          </cell>
          <cell r="G118">
            <v>-44.209995601281932</v>
          </cell>
          <cell r="H118">
            <v>-170.17385386596806</v>
          </cell>
          <cell r="I118" t="str">
            <v>.</v>
          </cell>
          <cell r="J118">
            <v>-36.529281875358699</v>
          </cell>
          <cell r="K118">
            <v>-135.00198989053743</v>
          </cell>
          <cell r="L118">
            <v>0</v>
          </cell>
          <cell r="M118">
            <v>-34.682062626722349</v>
          </cell>
          <cell r="N118">
            <v>-19.156301801281931</v>
          </cell>
          <cell r="O118">
            <v>-169.53491407226807</v>
          </cell>
          <cell r="Q118">
            <v>-111.05850692744839</v>
          </cell>
          <cell r="R118">
            <v>-149.76711388038601</v>
          </cell>
          <cell r="S118">
            <v>0</v>
          </cell>
          <cell r="T118">
            <v>-65.704961624332824</v>
          </cell>
          <cell r="U118">
            <v>-25.053693800000001</v>
          </cell>
          <cell r="V118">
            <v>-0.63893979369999998</v>
          </cell>
          <cell r="X118">
            <v>-108.411</v>
          </cell>
          <cell r="Y118">
            <v>-146.76300000000001</v>
          </cell>
          <cell r="AA118">
            <v>-64.75</v>
          </cell>
          <cell r="AB118">
            <v>-24.776</v>
          </cell>
          <cell r="AC118">
            <v>0</v>
          </cell>
          <cell r="AD118" t="str">
            <v>.</v>
          </cell>
          <cell r="AE118">
            <v>-0.92869576744838966</v>
          </cell>
          <cell r="AF118">
            <v>-0.77259910000000009</v>
          </cell>
          <cell r="AH118">
            <v>-0.10387652332271374</v>
          </cell>
          <cell r="AI118">
            <v>-8.3476800000000004E-2</v>
          </cell>
          <cell r="AJ118">
            <v>-9.7397937000000007E-3</v>
          </cell>
          <cell r="AL118">
            <v>-1.2599111599999999</v>
          </cell>
          <cell r="AM118">
            <v>-1.8735147803859962</v>
          </cell>
          <cell r="AO118">
            <v>-0.49298510101010096</v>
          </cell>
          <cell r="AV118">
            <v>-0.23300000000000001</v>
          </cell>
          <cell r="AW118">
            <v>-0.20899999999999999</v>
          </cell>
          <cell r="AY118">
            <v>-0.105</v>
          </cell>
          <cell r="AZ118">
            <v>-5.2617000000000004E-2</v>
          </cell>
          <cell r="BA118">
            <v>-6.6000000000000003E-2</v>
          </cell>
          <cell r="BF118">
            <v>-1.9E-2</v>
          </cell>
          <cell r="BG118">
            <v>-8.9999999999999993E-3</v>
          </cell>
          <cell r="BH118">
            <v>-3.4000000000000002E-2</v>
          </cell>
          <cell r="BM118">
            <v>-9.6000000000000002E-2</v>
          </cell>
          <cell r="BN118">
            <v>-4.9000000000000002E-2</v>
          </cell>
          <cell r="BO118">
            <v>-0.192</v>
          </cell>
          <cell r="BQ118">
            <v>-6.4000000000000001E-2</v>
          </cell>
          <cell r="BR118">
            <v>-0.13600000000000001</v>
          </cell>
          <cell r="BT118">
            <v>-6.8000000000000005E-2</v>
          </cell>
          <cell r="BU118">
            <v>-1.7999999999999999E-2</v>
          </cell>
          <cell r="BV118">
            <v>-9.1999999999999998E-2</v>
          </cell>
          <cell r="BX118">
            <v>-0.11090000000000001</v>
          </cell>
          <cell r="BY118">
            <v>-1.2999999999999999E-2</v>
          </cell>
          <cell r="CA118">
            <v>-7.0099999999999996E-2</v>
          </cell>
          <cell r="CB118">
            <v>-6.5599999999999992E-2</v>
          </cell>
          <cell r="CC118">
            <v>-0.2452</v>
          </cell>
          <cell r="CS118">
            <v>0</v>
          </cell>
          <cell r="CV118">
            <v>-7.0000000000000001E-3</v>
          </cell>
          <cell r="DC118">
            <v>-4.3999999999999997E-2</v>
          </cell>
        </row>
        <row r="119">
          <cell r="A119" t="str">
            <v>T110342</v>
          </cell>
          <cell r="B119" t="str">
            <v>Transport AD - transfers</v>
          </cell>
          <cell r="C119">
            <v>0</v>
          </cell>
          <cell r="D119">
            <v>0</v>
          </cell>
          <cell r="E119">
            <v>0</v>
          </cell>
          <cell r="F119">
            <v>0</v>
          </cell>
          <cell r="G119">
            <v>0</v>
          </cell>
          <cell r="H119">
            <v>0</v>
          </cell>
          <cell r="I119" t="str">
            <v>.</v>
          </cell>
          <cell r="J119">
            <v>0</v>
          </cell>
          <cell r="K119">
            <v>0</v>
          </cell>
          <cell r="L119">
            <v>0</v>
          </cell>
          <cell r="M119">
            <v>0</v>
          </cell>
          <cell r="N119">
            <v>0</v>
          </cell>
          <cell r="O119">
            <v>0</v>
          </cell>
          <cell r="Q119">
            <v>0</v>
          </cell>
          <cell r="R119">
            <v>0</v>
          </cell>
          <cell r="S119">
            <v>0</v>
          </cell>
          <cell r="T119">
            <v>0</v>
          </cell>
          <cell r="U119">
            <v>0</v>
          </cell>
          <cell r="V119">
            <v>0</v>
          </cell>
          <cell r="AC119">
            <v>0</v>
          </cell>
          <cell r="AD119" t="str">
            <v>.</v>
          </cell>
          <cell r="AE119">
            <v>0</v>
          </cell>
          <cell r="AF119">
            <v>0</v>
          </cell>
          <cell r="AH119">
            <v>0</v>
          </cell>
          <cell r="AI119">
            <v>0</v>
          </cell>
          <cell r="AJ119">
            <v>0</v>
          </cell>
          <cell r="AM119">
            <v>0</v>
          </cell>
          <cell r="CS119">
            <v>0</v>
          </cell>
        </row>
        <row r="120">
          <cell r="A120" t="str">
            <v>T110343</v>
          </cell>
          <cell r="B120" t="str">
            <v>Transport AD - disposals</v>
          </cell>
          <cell r="C120">
            <v>140.91718000525805</v>
          </cell>
          <cell r="D120">
            <v>85.274854561705297</v>
          </cell>
          <cell r="E120">
            <v>0</v>
          </cell>
          <cell r="F120">
            <v>52.917170865242817</v>
          </cell>
          <cell r="G120">
            <v>10.765203266184333</v>
          </cell>
          <cell r="H120">
            <v>99.619085457347737</v>
          </cell>
          <cell r="I120" t="str">
            <v>.</v>
          </cell>
          <cell r="J120">
            <v>116.93028000525804</v>
          </cell>
          <cell r="K120">
            <v>54.929854561705298</v>
          </cell>
          <cell r="L120">
            <v>0</v>
          </cell>
          <cell r="M120">
            <v>33.575170865242818</v>
          </cell>
          <cell r="N120">
            <v>6.7882032661843335</v>
          </cell>
          <cell r="O120">
            <v>156.87908545734777</v>
          </cell>
          <cell r="Q120">
            <v>23.986900000000002</v>
          </cell>
          <cell r="R120">
            <v>30.344999999999999</v>
          </cell>
          <cell r="S120">
            <v>0</v>
          </cell>
          <cell r="T120">
            <v>19.341999999999999</v>
          </cell>
          <cell r="U120">
            <v>3.9769999999999999</v>
          </cell>
          <cell r="V120">
            <v>-57.260000000000034</v>
          </cell>
          <cell r="X120">
            <v>23.872</v>
          </cell>
          <cell r="Y120">
            <v>30.344999999999999</v>
          </cell>
          <cell r="AA120">
            <v>19.341999999999999</v>
          </cell>
          <cell r="AB120">
            <v>3.9769999999999999</v>
          </cell>
          <cell r="AC120">
            <v>-57.340000000000032</v>
          </cell>
          <cell r="AD120" t="str">
            <v>.</v>
          </cell>
          <cell r="AE120">
            <v>0</v>
          </cell>
          <cell r="AF120">
            <v>0</v>
          </cell>
          <cell r="AH120">
            <v>0</v>
          </cell>
          <cell r="AI120">
            <v>0</v>
          </cell>
          <cell r="AJ120">
            <v>0</v>
          </cell>
          <cell r="AM120">
            <v>0</v>
          </cell>
          <cell r="AV120">
            <v>0</v>
          </cell>
          <cell r="BQ120">
            <v>6.8000000000000005E-2</v>
          </cell>
          <cell r="BV120">
            <v>0.08</v>
          </cell>
          <cell r="BX120">
            <v>4.6899999999999997E-2</v>
          </cell>
          <cell r="CS120">
            <v>0</v>
          </cell>
        </row>
        <row r="121">
          <cell r="A121" t="str">
            <v>T110344</v>
          </cell>
          <cell r="B121" t="str">
            <v>Transport AD - write offs</v>
          </cell>
          <cell r="C121">
            <v>0</v>
          </cell>
          <cell r="D121">
            <v>0</v>
          </cell>
          <cell r="E121">
            <v>0</v>
          </cell>
          <cell r="F121">
            <v>0</v>
          </cell>
          <cell r="G121">
            <v>0</v>
          </cell>
          <cell r="H121">
            <v>0</v>
          </cell>
          <cell r="I121" t="str">
            <v>.</v>
          </cell>
          <cell r="J121">
            <v>0</v>
          </cell>
          <cell r="K121">
            <v>0</v>
          </cell>
          <cell r="L121">
            <v>0</v>
          </cell>
          <cell r="M121">
            <v>0</v>
          </cell>
          <cell r="N121">
            <v>0</v>
          </cell>
          <cell r="O121">
            <v>0</v>
          </cell>
          <cell r="Q121">
            <v>0</v>
          </cell>
          <cell r="R121">
            <v>0</v>
          </cell>
          <cell r="S121">
            <v>0</v>
          </cell>
          <cell r="T121">
            <v>0</v>
          </cell>
          <cell r="U121">
            <v>0</v>
          </cell>
          <cell r="V121">
            <v>0</v>
          </cell>
          <cell r="AC121">
            <v>0</v>
          </cell>
          <cell r="AD121" t="str">
            <v>.</v>
          </cell>
          <cell r="AE121">
            <v>0</v>
          </cell>
          <cell r="AH121">
            <v>0</v>
          </cell>
          <cell r="AI121">
            <v>0</v>
          </cell>
          <cell r="AJ121">
            <v>0</v>
          </cell>
          <cell r="CS121">
            <v>0</v>
          </cell>
        </row>
        <row r="122">
          <cell r="A122" t="str">
            <v>T11035</v>
          </cell>
          <cell r="B122" t="str">
            <v>Assets under construction AD</v>
          </cell>
          <cell r="C122">
            <v>0</v>
          </cell>
          <cell r="D122">
            <v>0</v>
          </cell>
          <cell r="E122">
            <v>0</v>
          </cell>
          <cell r="F122">
            <v>0</v>
          </cell>
          <cell r="G122">
            <v>0</v>
          </cell>
          <cell r="H122">
            <v>0</v>
          </cell>
          <cell r="I122" t="str">
            <v>.</v>
          </cell>
          <cell r="J122">
            <v>0</v>
          </cell>
          <cell r="K122">
            <v>0</v>
          </cell>
          <cell r="L122">
            <v>0</v>
          </cell>
          <cell r="M122">
            <v>0</v>
          </cell>
          <cell r="N122">
            <v>0</v>
          </cell>
          <cell r="O122">
            <v>0</v>
          </cell>
          <cell r="Q122">
            <v>0</v>
          </cell>
          <cell r="R122">
            <v>0</v>
          </cell>
          <cell r="S122">
            <v>0</v>
          </cell>
          <cell r="T122">
            <v>0</v>
          </cell>
          <cell r="U122">
            <v>0</v>
          </cell>
          <cell r="V122">
            <v>0</v>
          </cell>
          <cell r="X122">
            <v>0</v>
          </cell>
          <cell r="Y122">
            <v>0</v>
          </cell>
          <cell r="Z122">
            <v>0</v>
          </cell>
          <cell r="AA122">
            <v>0</v>
          </cell>
          <cell r="AB122">
            <v>0</v>
          </cell>
          <cell r="AC122">
            <v>0</v>
          </cell>
          <cell r="AD122" t="str">
            <v>.</v>
          </cell>
          <cell r="AE122">
            <v>0</v>
          </cell>
          <cell r="AF122">
            <v>0</v>
          </cell>
          <cell r="AG122">
            <v>0</v>
          </cell>
          <cell r="AH122">
            <v>0</v>
          </cell>
          <cell r="AI122">
            <v>0</v>
          </cell>
          <cell r="AJ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C122">
            <v>0</v>
          </cell>
          <cell r="BD122">
            <v>0</v>
          </cell>
          <cell r="BE122">
            <v>0</v>
          </cell>
          <cell r="BF122">
            <v>0</v>
          </cell>
          <cell r="BG122">
            <v>0</v>
          </cell>
          <cell r="BH122">
            <v>0</v>
          </cell>
          <cell r="BJ122">
            <v>0</v>
          </cell>
          <cell r="BK122">
            <v>0</v>
          </cell>
          <cell r="BL122">
            <v>0</v>
          </cell>
          <cell r="BM122">
            <v>0</v>
          </cell>
          <cell r="BN122">
            <v>0</v>
          </cell>
          <cell r="BO122">
            <v>0</v>
          </cell>
          <cell r="BQ122">
            <v>0</v>
          </cell>
          <cell r="BR122">
            <v>0</v>
          </cell>
          <cell r="BS122">
            <v>0</v>
          </cell>
          <cell r="BT122">
            <v>0</v>
          </cell>
          <cell r="BU122">
            <v>0</v>
          </cell>
          <cell r="BV122">
            <v>0</v>
          </cell>
          <cell r="BX122">
            <v>0</v>
          </cell>
          <cell r="BY122">
            <v>0</v>
          </cell>
          <cell r="BZ122">
            <v>0</v>
          </cell>
          <cell r="CA122">
            <v>0</v>
          </cell>
          <cell r="CB122">
            <v>0</v>
          </cell>
          <cell r="CC122">
            <v>0</v>
          </cell>
          <cell r="CE122">
            <v>0</v>
          </cell>
          <cell r="CF122">
            <v>0</v>
          </cell>
          <cell r="CG122">
            <v>0</v>
          </cell>
          <cell r="CH122">
            <v>0</v>
          </cell>
          <cell r="CI122">
            <v>0</v>
          </cell>
          <cell r="CJ122">
            <v>0</v>
          </cell>
          <cell r="CL122">
            <v>0</v>
          </cell>
          <cell r="CM122">
            <v>0</v>
          </cell>
          <cell r="CN122">
            <v>0</v>
          </cell>
          <cell r="CO122">
            <v>0</v>
          </cell>
          <cell r="CP122">
            <v>0</v>
          </cell>
          <cell r="CQ122">
            <v>0</v>
          </cell>
          <cell r="CS122">
            <v>0</v>
          </cell>
          <cell r="CT122">
            <v>0</v>
          </cell>
          <cell r="CV122">
            <v>0</v>
          </cell>
          <cell r="CW122">
            <v>0</v>
          </cell>
          <cell r="CX122">
            <v>0</v>
          </cell>
          <cell r="CY122">
            <v>0</v>
          </cell>
          <cell r="CZ122">
            <v>0</v>
          </cell>
          <cell r="DA122">
            <v>0</v>
          </cell>
          <cell r="DC122">
            <v>0</v>
          </cell>
          <cell r="DD122">
            <v>0</v>
          </cell>
          <cell r="DE122">
            <v>0</v>
          </cell>
          <cell r="DF122">
            <v>0</v>
          </cell>
        </row>
        <row r="123">
          <cell r="A123" t="str">
            <v>T110350</v>
          </cell>
          <cell r="B123" t="str">
            <v>Assets under construction AD - b/f</v>
          </cell>
          <cell r="C123">
            <v>0</v>
          </cell>
          <cell r="D123">
            <v>0</v>
          </cell>
          <cell r="E123">
            <v>0</v>
          </cell>
          <cell r="F123">
            <v>0</v>
          </cell>
          <cell r="G123">
            <v>0</v>
          </cell>
          <cell r="H123">
            <v>0</v>
          </cell>
          <cell r="I123" t="str">
            <v>.</v>
          </cell>
          <cell r="J123">
            <v>0</v>
          </cell>
          <cell r="K123">
            <v>0</v>
          </cell>
          <cell r="L123">
            <v>0</v>
          </cell>
          <cell r="M123">
            <v>0</v>
          </cell>
          <cell r="N123">
            <v>0</v>
          </cell>
          <cell r="O123">
            <v>0</v>
          </cell>
          <cell r="Q123">
            <v>0</v>
          </cell>
          <cell r="R123">
            <v>0</v>
          </cell>
          <cell r="S123">
            <v>0</v>
          </cell>
          <cell r="T123">
            <v>0</v>
          </cell>
          <cell r="U123">
            <v>0</v>
          </cell>
          <cell r="V123">
            <v>0</v>
          </cell>
          <cell r="AC123">
            <v>0</v>
          </cell>
          <cell r="AD123" t="str">
            <v>.</v>
          </cell>
          <cell r="AE123">
            <v>0</v>
          </cell>
          <cell r="AF123">
            <v>0</v>
          </cell>
          <cell r="AH123">
            <v>0</v>
          </cell>
          <cell r="AI123">
            <v>0</v>
          </cell>
          <cell r="AJ123">
            <v>0</v>
          </cell>
          <cell r="AM123">
            <v>0</v>
          </cell>
          <cell r="CS123">
            <v>0</v>
          </cell>
        </row>
        <row r="124">
          <cell r="A124" t="str">
            <v>T110351</v>
          </cell>
          <cell r="B124" t="str">
            <v>Assets under construction AD - charge</v>
          </cell>
          <cell r="C124">
            <v>0</v>
          </cell>
          <cell r="D124">
            <v>0</v>
          </cell>
          <cell r="E124">
            <v>0</v>
          </cell>
          <cell r="F124">
            <v>0</v>
          </cell>
          <cell r="G124">
            <v>0</v>
          </cell>
          <cell r="H124">
            <v>0</v>
          </cell>
          <cell r="I124" t="str">
            <v>.</v>
          </cell>
          <cell r="J124">
            <v>0</v>
          </cell>
          <cell r="K124">
            <v>0</v>
          </cell>
          <cell r="L124">
            <v>0</v>
          </cell>
          <cell r="M124">
            <v>0</v>
          </cell>
          <cell r="N124">
            <v>0</v>
          </cell>
          <cell r="O124">
            <v>0</v>
          </cell>
          <cell r="Q124">
            <v>0</v>
          </cell>
          <cell r="R124">
            <v>0</v>
          </cell>
          <cell r="S124">
            <v>0</v>
          </cell>
          <cell r="T124">
            <v>0</v>
          </cell>
          <cell r="U124">
            <v>0</v>
          </cell>
          <cell r="V124">
            <v>0</v>
          </cell>
          <cell r="AC124">
            <v>0</v>
          </cell>
          <cell r="AD124" t="str">
            <v>.</v>
          </cell>
          <cell r="AE124">
            <v>0</v>
          </cell>
          <cell r="AF124">
            <v>0</v>
          </cell>
          <cell r="AH124">
            <v>0</v>
          </cell>
          <cell r="AI124">
            <v>0</v>
          </cell>
          <cell r="AJ124">
            <v>0</v>
          </cell>
          <cell r="AM124">
            <v>0</v>
          </cell>
          <cell r="CS124">
            <v>0</v>
          </cell>
        </row>
        <row r="125">
          <cell r="A125" t="str">
            <v>T110352</v>
          </cell>
          <cell r="B125" t="str">
            <v>Assets under construction AD - transfers</v>
          </cell>
          <cell r="C125">
            <v>0</v>
          </cell>
          <cell r="D125">
            <v>0</v>
          </cell>
          <cell r="E125">
            <v>0</v>
          </cell>
          <cell r="F125">
            <v>0</v>
          </cell>
          <cell r="G125">
            <v>0</v>
          </cell>
          <cell r="H125">
            <v>0</v>
          </cell>
          <cell r="I125" t="str">
            <v>.</v>
          </cell>
          <cell r="J125">
            <v>0</v>
          </cell>
          <cell r="K125">
            <v>0</v>
          </cell>
          <cell r="L125">
            <v>0</v>
          </cell>
          <cell r="M125">
            <v>0</v>
          </cell>
          <cell r="N125">
            <v>0</v>
          </cell>
          <cell r="O125">
            <v>0</v>
          </cell>
          <cell r="Q125">
            <v>0</v>
          </cell>
          <cell r="R125">
            <v>0</v>
          </cell>
          <cell r="S125">
            <v>0</v>
          </cell>
          <cell r="T125">
            <v>0</v>
          </cell>
          <cell r="U125">
            <v>0</v>
          </cell>
          <cell r="V125">
            <v>0</v>
          </cell>
          <cell r="AC125">
            <v>0</v>
          </cell>
          <cell r="AD125" t="str">
            <v>.</v>
          </cell>
          <cell r="AE125">
            <v>0</v>
          </cell>
          <cell r="AF125">
            <v>0</v>
          </cell>
          <cell r="AH125">
            <v>0</v>
          </cell>
          <cell r="AI125">
            <v>0</v>
          </cell>
          <cell r="AJ125">
            <v>0</v>
          </cell>
          <cell r="AM125">
            <v>0</v>
          </cell>
          <cell r="CS125">
            <v>0</v>
          </cell>
        </row>
        <row r="126">
          <cell r="A126" t="str">
            <v>T110353</v>
          </cell>
          <cell r="B126" t="str">
            <v>Assets under construction AD - disposals</v>
          </cell>
          <cell r="C126">
            <v>0</v>
          </cell>
          <cell r="D126">
            <v>0</v>
          </cell>
          <cell r="E126">
            <v>0</v>
          </cell>
          <cell r="F126">
            <v>0</v>
          </cell>
          <cell r="G126">
            <v>0</v>
          </cell>
          <cell r="H126">
            <v>0</v>
          </cell>
          <cell r="I126" t="str">
            <v>.</v>
          </cell>
          <cell r="J126">
            <v>0</v>
          </cell>
          <cell r="K126">
            <v>0</v>
          </cell>
          <cell r="L126">
            <v>0</v>
          </cell>
          <cell r="M126">
            <v>0</v>
          </cell>
          <cell r="N126">
            <v>0</v>
          </cell>
          <cell r="O126">
            <v>0</v>
          </cell>
          <cell r="Q126">
            <v>0</v>
          </cell>
          <cell r="R126">
            <v>0</v>
          </cell>
          <cell r="S126">
            <v>0</v>
          </cell>
          <cell r="T126">
            <v>0</v>
          </cell>
          <cell r="U126">
            <v>0</v>
          </cell>
          <cell r="V126">
            <v>0</v>
          </cell>
          <cell r="AC126">
            <v>0</v>
          </cell>
          <cell r="AD126" t="str">
            <v>.</v>
          </cell>
          <cell r="AE126">
            <v>0</v>
          </cell>
          <cell r="AF126">
            <v>0</v>
          </cell>
          <cell r="AH126">
            <v>0</v>
          </cell>
          <cell r="AI126">
            <v>0</v>
          </cell>
          <cell r="AJ126">
            <v>0</v>
          </cell>
          <cell r="AM126">
            <v>0</v>
          </cell>
          <cell r="CS126">
            <v>0</v>
          </cell>
        </row>
        <row r="127">
          <cell r="A127" t="str">
            <v>T110354</v>
          </cell>
          <cell r="B127" t="str">
            <v>Assets under construction AD - write offs</v>
          </cell>
          <cell r="C127">
            <v>0</v>
          </cell>
          <cell r="D127">
            <v>0</v>
          </cell>
          <cell r="E127">
            <v>0</v>
          </cell>
          <cell r="F127">
            <v>0</v>
          </cell>
          <cell r="G127">
            <v>0</v>
          </cell>
          <cell r="H127">
            <v>0</v>
          </cell>
          <cell r="I127" t="str">
            <v>.</v>
          </cell>
          <cell r="J127">
            <v>0</v>
          </cell>
          <cell r="K127">
            <v>0</v>
          </cell>
          <cell r="L127">
            <v>0</v>
          </cell>
          <cell r="M127">
            <v>0</v>
          </cell>
          <cell r="N127">
            <v>0</v>
          </cell>
          <cell r="O127">
            <v>0</v>
          </cell>
          <cell r="Q127">
            <v>0</v>
          </cell>
          <cell r="R127">
            <v>0</v>
          </cell>
          <cell r="S127">
            <v>0</v>
          </cell>
          <cell r="T127">
            <v>0</v>
          </cell>
          <cell r="U127">
            <v>0</v>
          </cell>
          <cell r="V127">
            <v>0</v>
          </cell>
          <cell r="AC127">
            <v>0</v>
          </cell>
          <cell r="AD127" t="str">
            <v>.</v>
          </cell>
          <cell r="AE127">
            <v>0</v>
          </cell>
          <cell r="AH127">
            <v>0</v>
          </cell>
          <cell r="AI127">
            <v>0</v>
          </cell>
          <cell r="AJ127">
            <v>0</v>
          </cell>
          <cell r="AM127">
            <v>0</v>
          </cell>
          <cell r="CS127">
            <v>0</v>
          </cell>
        </row>
        <row r="128">
          <cell r="A128" t="str">
            <v>T11036</v>
          </cell>
          <cell r="B128" t="str">
            <v>Other FA AD</v>
          </cell>
          <cell r="C128">
            <v>-245.278127760497</v>
          </cell>
          <cell r="D128">
            <v>-240.90446400525281</v>
          </cell>
          <cell r="E128">
            <v>0</v>
          </cell>
          <cell r="F128">
            <v>-246.75066694190315</v>
          </cell>
          <cell r="G128">
            <v>-246.40740180381914</v>
          </cell>
          <cell r="H128">
            <v>-242.17278443126486</v>
          </cell>
          <cell r="I128" t="str">
            <v>.</v>
          </cell>
          <cell r="J128">
            <v>-198.13715753930063</v>
          </cell>
          <cell r="K128">
            <v>-198.87332494190144</v>
          </cell>
          <cell r="L128">
            <v>0</v>
          </cell>
          <cell r="M128">
            <v>-199.97787334982198</v>
          </cell>
          <cell r="N128">
            <v>-203.29745380381914</v>
          </cell>
          <cell r="O128">
            <v>-203.70726871226489</v>
          </cell>
          <cell r="Q128">
            <v>-47.140970221196369</v>
          </cell>
          <cell r="R128">
            <v>-42.03113906335134</v>
          </cell>
          <cell r="S128">
            <v>0</v>
          </cell>
          <cell r="T128">
            <v>-46.7727935920812</v>
          </cell>
          <cell r="U128">
            <v>-43.109947999999996</v>
          </cell>
          <cell r="V128">
            <v>-38.465515719000003</v>
          </cell>
          <cell r="X128">
            <v>-40.294000000000004</v>
          </cell>
          <cell r="Y128">
            <v>-34.905000000000001</v>
          </cell>
          <cell r="Z128">
            <v>0</v>
          </cell>
          <cell r="AA128">
            <v>-42.948999999999998</v>
          </cell>
          <cell r="AB128">
            <v>-40.178999999999995</v>
          </cell>
          <cell r="AC128">
            <v>-35.802</v>
          </cell>
          <cell r="AD128" t="str">
            <v>.</v>
          </cell>
          <cell r="AE128">
            <v>-2.4689341631126096</v>
          </cell>
          <cell r="AF128">
            <v>-1.43701418</v>
          </cell>
          <cell r="AG128">
            <v>0</v>
          </cell>
          <cell r="AH128">
            <v>-0.51865870646028622</v>
          </cell>
          <cell r="AI128">
            <v>-0.139128</v>
          </cell>
          <cell r="AJ128">
            <v>-3.8015719000000003E-2</v>
          </cell>
          <cell r="AL128">
            <v>-2.1454360580837593</v>
          </cell>
          <cell r="AM128">
            <v>-4.3022248833513457</v>
          </cell>
          <cell r="AN128">
            <v>0</v>
          </cell>
          <cell r="AO128">
            <v>-0.37693488562091504</v>
          </cell>
          <cell r="AP128">
            <v>0</v>
          </cell>
          <cell r="AQ128">
            <v>0</v>
          </cell>
          <cell r="AR128">
            <v>0</v>
          </cell>
          <cell r="AS128">
            <v>0</v>
          </cell>
          <cell r="AT128">
            <v>0</v>
          </cell>
          <cell r="AU128">
            <v>0</v>
          </cell>
          <cell r="AV128">
            <v>-1.143</v>
          </cell>
          <cell r="AW128">
            <v>-0.41799999999999998</v>
          </cell>
          <cell r="AX128">
            <v>0</v>
          </cell>
          <cell r="AY128">
            <v>-0.122</v>
          </cell>
          <cell r="AZ128">
            <v>-7.5919999999999987E-2</v>
          </cell>
          <cell r="BA128">
            <v>-0.04</v>
          </cell>
          <cell r="BC128">
            <v>0</v>
          </cell>
          <cell r="BD128">
            <v>0</v>
          </cell>
          <cell r="BE128">
            <v>0</v>
          </cell>
          <cell r="BF128">
            <v>-1.877</v>
          </cell>
          <cell r="BG128">
            <v>-1.7969999999999999</v>
          </cell>
          <cell r="BH128">
            <v>-1.718</v>
          </cell>
          <cell r="BJ128">
            <v>0</v>
          </cell>
          <cell r="BK128">
            <v>0</v>
          </cell>
          <cell r="BL128">
            <v>0</v>
          </cell>
          <cell r="BM128">
            <v>-4.9000000000000002E-2</v>
          </cell>
          <cell r="BN128">
            <v>-7.6000000000000012E-2</v>
          </cell>
          <cell r="BO128">
            <v>-7.0000000000000007E-2</v>
          </cell>
          <cell r="BQ128">
            <v>-1.6E-2</v>
          </cell>
          <cell r="BR128">
            <v>-2.4E-2</v>
          </cell>
          <cell r="BS128">
            <v>0</v>
          </cell>
          <cell r="BT128">
            <v>-9.9999999999999985E-3</v>
          </cell>
          <cell r="BU128">
            <v>-8.9999999999999993E-3</v>
          </cell>
          <cell r="BV128">
            <v>-1E-3</v>
          </cell>
          <cell r="BX128">
            <v>-1.0196000000000001</v>
          </cell>
          <cell r="BY128">
            <v>-0.94489999999999996</v>
          </cell>
          <cell r="BZ128">
            <v>0</v>
          </cell>
          <cell r="CA128">
            <v>-0.87019999999999997</v>
          </cell>
          <cell r="CB128">
            <v>-0.83389999999999997</v>
          </cell>
          <cell r="CC128">
            <v>-0.79649999999999999</v>
          </cell>
          <cell r="CE128">
            <v>0</v>
          </cell>
          <cell r="CF128">
            <v>0</v>
          </cell>
          <cell r="CG128">
            <v>0</v>
          </cell>
          <cell r="CH128">
            <v>0</v>
          </cell>
          <cell r="CI128">
            <v>0</v>
          </cell>
          <cell r="CJ128">
            <v>0</v>
          </cell>
          <cell r="CL128">
            <v>0</v>
          </cell>
          <cell r="CM128">
            <v>0</v>
          </cell>
          <cell r="CN128">
            <v>0</v>
          </cell>
          <cell r="CO128">
            <v>0</v>
          </cell>
          <cell r="CP128">
            <v>0</v>
          </cell>
          <cell r="CQ128">
            <v>0</v>
          </cell>
          <cell r="CS128">
            <v>0</v>
          </cell>
          <cell r="CT128">
            <v>0</v>
          </cell>
          <cell r="CV128">
            <v>-3.9E-2</v>
          </cell>
          <cell r="CW128">
            <v>0</v>
          </cell>
          <cell r="CX128">
            <v>0</v>
          </cell>
          <cell r="CY128">
            <v>0</v>
          </cell>
          <cell r="CZ128">
            <v>0</v>
          </cell>
          <cell r="DA128">
            <v>0</v>
          </cell>
          <cell r="DC128">
            <v>-1.4999999999999999E-2</v>
          </cell>
          <cell r="DD128">
            <v>0</v>
          </cell>
          <cell r="DE128">
            <v>0</v>
          </cell>
          <cell r="DF128">
            <v>0</v>
          </cell>
        </row>
        <row r="129">
          <cell r="A129" t="str">
            <v>T110360</v>
          </cell>
          <cell r="B129" t="str">
            <v>Other AD - b/f</v>
          </cell>
          <cell r="C129">
            <v>-237.79464622587579</v>
          </cell>
          <cell r="D129">
            <v>-306.44337512285819</v>
          </cell>
          <cell r="E129">
            <v>0</v>
          </cell>
          <cell r="F129">
            <v>-238.37617607732662</v>
          </cell>
          <cell r="G129">
            <v>-242.17116531226378</v>
          </cell>
          <cell r="H129">
            <v>-224.37115158471869</v>
          </cell>
          <cell r="I129" t="str">
            <v>.</v>
          </cell>
          <cell r="J129">
            <v>-198.87120271189204</v>
          </cell>
          <cell r="K129">
            <v>-269.37854652285819</v>
          </cell>
          <cell r="L129">
            <v>0</v>
          </cell>
          <cell r="M129">
            <v>-199.52349530032663</v>
          </cell>
          <cell r="N129">
            <v>-203.32926871226377</v>
          </cell>
          <cell r="O129">
            <v>-186.79075158471869</v>
          </cell>
          <cell r="Q129">
            <v>-38.923443513983749</v>
          </cell>
          <cell r="R129">
            <v>-37.064828599999998</v>
          </cell>
          <cell r="S129">
            <v>0</v>
          </cell>
          <cell r="T129">
            <v>-38.852680776999996</v>
          </cell>
          <cell r="U129">
            <v>-38.841896599999998</v>
          </cell>
          <cell r="V129">
            <v>-37.580400000000004</v>
          </cell>
          <cell r="X129">
            <v>-34.911999999999999</v>
          </cell>
          <cell r="Y129">
            <v>-36.18</v>
          </cell>
          <cell r="AA129">
            <v>-36.18</v>
          </cell>
          <cell r="AB129">
            <v>-36.18</v>
          </cell>
          <cell r="AC129">
            <v>-36.728000000000002</v>
          </cell>
          <cell r="AD129" t="str">
            <v>.</v>
          </cell>
          <cell r="AE129">
            <v>-1.3520765558999999</v>
          </cell>
          <cell r="AF129">
            <v>-3.9428600000000001E-2</v>
          </cell>
          <cell r="AH129">
            <v>-3.9280777000000003E-2</v>
          </cell>
          <cell r="AI129">
            <v>-2.7825599999999999E-2</v>
          </cell>
          <cell r="AJ129">
            <v>0</v>
          </cell>
          <cell r="AL129">
            <v>-1.1914669580837594</v>
          </cell>
          <cell r="AM129">
            <v>0</v>
          </cell>
          <cell r="AV129">
            <v>-0.51300000000000001</v>
          </cell>
          <cell r="AW129">
            <v>-4.1000000000000002E-2</v>
          </cell>
          <cell r="AY129">
            <v>-4.1000000000000002E-2</v>
          </cell>
          <cell r="AZ129">
            <v>-4.0570999999999996E-2</v>
          </cell>
          <cell r="BF129">
            <v>-1.718</v>
          </cell>
          <cell r="BG129">
            <v>-1.718</v>
          </cell>
          <cell r="BH129">
            <v>-0.154</v>
          </cell>
          <cell r="BM129">
            <v>-7.0000000000000007E-2</v>
          </cell>
          <cell r="BN129">
            <v>-7.0000000000000007E-2</v>
          </cell>
          <cell r="BO129">
            <v>-4.8000000000000001E-2</v>
          </cell>
          <cell r="BQ129">
            <v>-7.0000000000000001E-3</v>
          </cell>
          <cell r="BR129">
            <v>-8.9999999999999993E-3</v>
          </cell>
          <cell r="BT129">
            <v>-8.9999999999999993E-3</v>
          </cell>
          <cell r="BU129">
            <v>-8.9999999999999993E-3</v>
          </cell>
          <cell r="BX129">
            <v>-0.94490000000000007</v>
          </cell>
          <cell r="BY129">
            <v>-0.7954</v>
          </cell>
          <cell r="CA129">
            <v>-0.7954</v>
          </cell>
          <cell r="CB129">
            <v>-0.79649999999999999</v>
          </cell>
          <cell r="CC129">
            <v>-0.65039999999999998</v>
          </cell>
          <cell r="CS129">
            <v>0</v>
          </cell>
          <cell r="CV129">
            <v>-3.0000000000000001E-3</v>
          </cell>
        </row>
        <row r="130">
          <cell r="A130" t="str">
            <v>T110361</v>
          </cell>
          <cell r="B130" t="str">
            <v>Other AD - charge</v>
          </cell>
          <cell r="C130">
            <v>-16.533058200016448</v>
          </cell>
          <cell r="D130">
            <v>-40.078694871032489</v>
          </cell>
          <cell r="E130">
            <v>0</v>
          </cell>
          <cell r="F130">
            <v>-13.651673484170324</v>
          </cell>
          <cell r="G130">
            <v>-7.5250421230328008</v>
          </cell>
          <cell r="H130">
            <v>-27.986319998522909</v>
          </cell>
          <cell r="I130" t="str">
            <v>.</v>
          </cell>
          <cell r="J130">
            <v>-7.3845314928038368</v>
          </cell>
          <cell r="K130">
            <v>-24.311384407681143</v>
          </cell>
          <cell r="L130">
            <v>0</v>
          </cell>
          <cell r="M130">
            <v>-4.3445606690891223</v>
          </cell>
          <cell r="N130">
            <v>-3.1329907230328016</v>
          </cell>
          <cell r="O130">
            <v>-26.175204279522909</v>
          </cell>
          <cell r="Q130">
            <v>-9.1485267072126106</v>
          </cell>
          <cell r="R130">
            <v>-15.767310463351345</v>
          </cell>
          <cell r="S130">
            <v>0</v>
          </cell>
          <cell r="T130">
            <v>-9.3071128150812008</v>
          </cell>
          <cell r="U130">
            <v>-4.3920513999999997</v>
          </cell>
          <cell r="V130">
            <v>-1.811115719</v>
          </cell>
          <cell r="X130">
            <v>-6.3280000000000003</v>
          </cell>
          <cell r="Y130">
            <v>-9.5259999999999998</v>
          </cell>
          <cell r="AA130">
            <v>-8.1229999999999993</v>
          </cell>
          <cell r="AB130">
            <v>-4.1230000000000002</v>
          </cell>
          <cell r="AC130">
            <v>0</v>
          </cell>
          <cell r="AD130" t="str">
            <v>.</v>
          </cell>
          <cell r="AE130">
            <v>-1.11685760721261</v>
          </cell>
          <cell r="AF130">
            <v>-1.3975855800000001</v>
          </cell>
          <cell r="AH130">
            <v>-0.47937792946028623</v>
          </cell>
          <cell r="AI130">
            <v>-0.1113024</v>
          </cell>
          <cell r="AJ130">
            <v>-3.8015719000000003E-2</v>
          </cell>
          <cell r="AL130">
            <v>-0.95396910000000013</v>
          </cell>
          <cell r="AM130">
            <v>-4.3022248833513457</v>
          </cell>
          <cell r="AO130">
            <v>-0.37693488562091504</v>
          </cell>
          <cell r="AV130">
            <v>-0.63</v>
          </cell>
          <cell r="AW130">
            <v>-0.377</v>
          </cell>
          <cell r="AY130">
            <v>-8.1000000000000003E-2</v>
          </cell>
          <cell r="AZ130">
            <v>-3.5348999999999998E-2</v>
          </cell>
          <cell r="BA130">
            <v>-0.04</v>
          </cell>
          <cell r="BF130">
            <v>-0.159</v>
          </cell>
          <cell r="BG130">
            <v>-7.9000000000000001E-2</v>
          </cell>
          <cell r="BH130">
            <v>-1.5640000000000001</v>
          </cell>
          <cell r="BM130">
            <v>-1.2E-2</v>
          </cell>
          <cell r="BN130">
            <v>-6.0000000000000001E-3</v>
          </cell>
          <cell r="BO130">
            <v>-2.1999999999999999E-2</v>
          </cell>
          <cell r="BQ130">
            <v>-8.9999999999999993E-3</v>
          </cell>
          <cell r="BR130">
            <v>-1.4999999999999999E-2</v>
          </cell>
          <cell r="BT130">
            <v>-1E-3</v>
          </cell>
          <cell r="BU130">
            <v>0</v>
          </cell>
          <cell r="BV130">
            <v>-1E-3</v>
          </cell>
          <cell r="BX130">
            <v>-7.4699999999999989E-2</v>
          </cell>
          <cell r="BY130">
            <v>-0.14949999999999999</v>
          </cell>
          <cell r="CA130">
            <v>-7.4799999999999991E-2</v>
          </cell>
          <cell r="CB130">
            <v>-3.7399999999999996E-2</v>
          </cell>
          <cell r="CC130">
            <v>-0.14610000000000001</v>
          </cell>
          <cell r="CS130">
            <v>0</v>
          </cell>
          <cell r="CV130">
            <v>-3.5999999999999997E-2</v>
          </cell>
        </row>
        <row r="131">
          <cell r="A131" t="str">
            <v>T110362</v>
          </cell>
          <cell r="B131" t="str">
            <v>Other AD - transfers</v>
          </cell>
          <cell r="C131">
            <v>-1.4999999999999999E-2</v>
          </cell>
          <cell r="D131">
            <v>0</v>
          </cell>
          <cell r="E131">
            <v>0</v>
          </cell>
          <cell r="F131">
            <v>0</v>
          </cell>
          <cell r="G131">
            <v>0</v>
          </cell>
          <cell r="H131">
            <v>0</v>
          </cell>
          <cell r="I131" t="str">
            <v>.</v>
          </cell>
          <cell r="J131">
            <v>0</v>
          </cell>
          <cell r="K131">
            <v>0</v>
          </cell>
          <cell r="L131">
            <v>0</v>
          </cell>
          <cell r="M131">
            <v>0</v>
          </cell>
          <cell r="N131">
            <v>0</v>
          </cell>
          <cell r="O131">
            <v>0</v>
          </cell>
          <cell r="Q131">
            <v>-1.4999999999999999E-2</v>
          </cell>
          <cell r="R131">
            <v>0</v>
          </cell>
          <cell r="S131">
            <v>0</v>
          </cell>
          <cell r="T131">
            <v>0</v>
          </cell>
          <cell r="U131">
            <v>0</v>
          </cell>
          <cell r="V131">
            <v>0</v>
          </cell>
          <cell r="AC131">
            <v>0</v>
          </cell>
          <cell r="AD131" t="str">
            <v>.</v>
          </cell>
          <cell r="AE131">
            <v>0</v>
          </cell>
          <cell r="AF131">
            <v>0</v>
          </cell>
          <cell r="AH131">
            <v>0</v>
          </cell>
          <cell r="AI131">
            <v>0</v>
          </cell>
          <cell r="AJ131">
            <v>0</v>
          </cell>
          <cell r="AM131">
            <v>0</v>
          </cell>
          <cell r="CS131">
            <v>0</v>
          </cell>
          <cell r="DC131">
            <v>-1.4999999999999999E-2</v>
          </cell>
        </row>
        <row r="132">
          <cell r="A132" t="str">
            <v>T110363</v>
          </cell>
          <cell r="B132" t="str">
            <v>Other AD - disposals</v>
          </cell>
          <cell r="C132">
            <v>9.0645766653952311</v>
          </cell>
          <cell r="D132">
            <v>105.61760598863789</v>
          </cell>
          <cell r="E132">
            <v>0</v>
          </cell>
          <cell r="F132">
            <v>5.2771826195937876</v>
          </cell>
          <cell r="G132">
            <v>3.288805631477429</v>
          </cell>
          <cell r="H132">
            <v>10.184687151976723</v>
          </cell>
          <cell r="I132" t="str">
            <v>.</v>
          </cell>
          <cell r="J132">
            <v>8.1185766653952314</v>
          </cell>
          <cell r="K132">
            <v>94.816605988637889</v>
          </cell>
          <cell r="L132">
            <v>0</v>
          </cell>
          <cell r="M132">
            <v>3.8901826195937872</v>
          </cell>
          <cell r="N132">
            <v>3.1648056314774289</v>
          </cell>
          <cell r="O132">
            <v>9.2586871519767211</v>
          </cell>
          <cell r="Q132">
            <v>0.94599999999999995</v>
          </cell>
          <cell r="R132">
            <v>10.801</v>
          </cell>
          <cell r="S132">
            <v>0</v>
          </cell>
          <cell r="T132">
            <v>1.387</v>
          </cell>
          <cell r="U132">
            <v>0.124</v>
          </cell>
          <cell r="V132">
            <v>0.92600000000000193</v>
          </cell>
          <cell r="X132">
            <v>0.94599999999999995</v>
          </cell>
          <cell r="Y132">
            <v>10.801</v>
          </cell>
          <cell r="AA132">
            <v>1.3540000000000001</v>
          </cell>
          <cell r="AB132">
            <v>0.124</v>
          </cell>
          <cell r="AC132">
            <v>0.92600000000000193</v>
          </cell>
          <cell r="AD132" t="str">
            <v>.</v>
          </cell>
          <cell r="AE132">
            <v>0</v>
          </cell>
          <cell r="AF132">
            <v>0</v>
          </cell>
          <cell r="AH132">
            <v>0</v>
          </cell>
          <cell r="AI132">
            <v>0</v>
          </cell>
          <cell r="AJ132">
            <v>0</v>
          </cell>
          <cell r="AM132">
            <v>0</v>
          </cell>
          <cell r="BM132">
            <v>3.3000000000000002E-2</v>
          </cell>
          <cell r="CS132">
            <v>0</v>
          </cell>
        </row>
        <row r="133">
          <cell r="A133" t="str">
            <v>T110364</v>
          </cell>
          <cell r="B133" t="str">
            <v>Other AD - write offs</v>
          </cell>
          <cell r="C133">
            <v>0</v>
          </cell>
          <cell r="D133">
            <v>0</v>
          </cell>
          <cell r="E133">
            <v>0</v>
          </cell>
          <cell r="F133">
            <v>0</v>
          </cell>
          <cell r="G133">
            <v>0</v>
          </cell>
          <cell r="H133">
            <v>0</v>
          </cell>
          <cell r="I133" t="str">
            <v>.</v>
          </cell>
          <cell r="J133">
            <v>0</v>
          </cell>
          <cell r="K133">
            <v>0</v>
          </cell>
          <cell r="L133">
            <v>0</v>
          </cell>
          <cell r="M133">
            <v>0</v>
          </cell>
          <cell r="N133">
            <v>0</v>
          </cell>
          <cell r="O133">
            <v>0</v>
          </cell>
          <cell r="Q133">
            <v>0</v>
          </cell>
          <cell r="R133">
            <v>0</v>
          </cell>
          <cell r="S133">
            <v>0</v>
          </cell>
          <cell r="T133">
            <v>0</v>
          </cell>
          <cell r="U133">
            <v>0</v>
          </cell>
          <cell r="V133">
            <v>0</v>
          </cell>
          <cell r="AC133">
            <v>0</v>
          </cell>
          <cell r="AD133" t="str">
            <v>.</v>
          </cell>
          <cell r="AE133">
            <v>0</v>
          </cell>
          <cell r="AH133">
            <v>0</v>
          </cell>
          <cell r="AI133">
            <v>0</v>
          </cell>
          <cell r="AJ133">
            <v>0</v>
          </cell>
          <cell r="AM133">
            <v>0</v>
          </cell>
          <cell r="CS133">
            <v>0</v>
          </cell>
        </row>
        <row r="134">
          <cell r="A134" t="str">
            <v>T11037</v>
          </cell>
          <cell r="B134" t="str">
            <v>Land AD</v>
          </cell>
          <cell r="C134">
            <v>0</v>
          </cell>
          <cell r="D134">
            <v>0</v>
          </cell>
          <cell r="E134">
            <v>0</v>
          </cell>
          <cell r="F134">
            <v>0</v>
          </cell>
          <cell r="G134">
            <v>0</v>
          </cell>
          <cell r="H134">
            <v>0</v>
          </cell>
          <cell r="I134" t="str">
            <v>.</v>
          </cell>
          <cell r="J134">
            <v>0</v>
          </cell>
          <cell r="K134">
            <v>0</v>
          </cell>
          <cell r="L134">
            <v>0</v>
          </cell>
          <cell r="M134">
            <v>0</v>
          </cell>
          <cell r="N134">
            <v>0</v>
          </cell>
          <cell r="O134">
            <v>0</v>
          </cell>
          <cell r="Q134">
            <v>0</v>
          </cell>
          <cell r="R134">
            <v>0</v>
          </cell>
          <cell r="S134">
            <v>0</v>
          </cell>
          <cell r="T134">
            <v>0</v>
          </cell>
          <cell r="U134">
            <v>0</v>
          </cell>
          <cell r="V134">
            <v>0</v>
          </cell>
          <cell r="X134">
            <v>0</v>
          </cell>
          <cell r="Y134">
            <v>0</v>
          </cell>
          <cell r="Z134">
            <v>0</v>
          </cell>
          <cell r="AA134">
            <v>0</v>
          </cell>
          <cell r="AB134">
            <v>0</v>
          </cell>
          <cell r="AC134">
            <v>0</v>
          </cell>
          <cell r="AD134" t="str">
            <v>.</v>
          </cell>
          <cell r="AE134">
            <v>0</v>
          </cell>
          <cell r="AF134">
            <v>0</v>
          </cell>
          <cell r="AG134">
            <v>0</v>
          </cell>
          <cell r="AH134">
            <v>0</v>
          </cell>
          <cell r="AI134">
            <v>0</v>
          </cell>
          <cell r="AJ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C134">
            <v>0</v>
          </cell>
          <cell r="BD134">
            <v>0</v>
          </cell>
          <cell r="BE134">
            <v>0</v>
          </cell>
          <cell r="BF134">
            <v>0</v>
          </cell>
          <cell r="BG134">
            <v>0</v>
          </cell>
          <cell r="BH134">
            <v>0</v>
          </cell>
          <cell r="BJ134">
            <v>0</v>
          </cell>
          <cell r="BK134">
            <v>0</v>
          </cell>
          <cell r="BL134">
            <v>0</v>
          </cell>
          <cell r="BM134">
            <v>0</v>
          </cell>
          <cell r="BN134">
            <v>0</v>
          </cell>
          <cell r="BO134">
            <v>0</v>
          </cell>
          <cell r="BQ134">
            <v>0</v>
          </cell>
          <cell r="BR134">
            <v>0</v>
          </cell>
          <cell r="BS134">
            <v>0</v>
          </cell>
          <cell r="BT134">
            <v>0</v>
          </cell>
          <cell r="BU134">
            <v>0</v>
          </cell>
          <cell r="BV134">
            <v>0</v>
          </cell>
          <cell r="BX134">
            <v>0</v>
          </cell>
          <cell r="BY134">
            <v>0</v>
          </cell>
          <cell r="BZ134">
            <v>0</v>
          </cell>
          <cell r="CA134">
            <v>0</v>
          </cell>
          <cell r="CB134">
            <v>0</v>
          </cell>
          <cell r="CC134">
            <v>0</v>
          </cell>
          <cell r="CE134">
            <v>0</v>
          </cell>
          <cell r="CF134">
            <v>0</v>
          </cell>
          <cell r="CG134">
            <v>0</v>
          </cell>
          <cell r="CH134">
            <v>0</v>
          </cell>
          <cell r="CI134">
            <v>0</v>
          </cell>
          <cell r="CJ134">
            <v>0</v>
          </cell>
          <cell r="CL134">
            <v>0</v>
          </cell>
          <cell r="CM134">
            <v>0</v>
          </cell>
          <cell r="CN134">
            <v>0</v>
          </cell>
          <cell r="CO134">
            <v>0</v>
          </cell>
          <cell r="CP134">
            <v>0</v>
          </cell>
          <cell r="CQ134">
            <v>0</v>
          </cell>
          <cell r="CS134">
            <v>0</v>
          </cell>
          <cell r="CT134">
            <v>0</v>
          </cell>
          <cell r="CV134">
            <v>0</v>
          </cell>
          <cell r="CW134">
            <v>0</v>
          </cell>
          <cell r="CX134">
            <v>0</v>
          </cell>
          <cell r="CY134">
            <v>0</v>
          </cell>
          <cell r="CZ134">
            <v>0</v>
          </cell>
          <cell r="DA134">
            <v>0</v>
          </cell>
          <cell r="DC134">
            <v>0</v>
          </cell>
          <cell r="DD134">
            <v>0</v>
          </cell>
          <cell r="DE134">
            <v>0</v>
          </cell>
          <cell r="DF134">
            <v>0</v>
          </cell>
        </row>
        <row r="135">
          <cell r="A135" t="str">
            <v>T110370</v>
          </cell>
          <cell r="B135" t="str">
            <v>Land AD - b/f</v>
          </cell>
          <cell r="C135">
            <v>0</v>
          </cell>
          <cell r="D135">
            <v>0</v>
          </cell>
          <cell r="E135">
            <v>0</v>
          </cell>
          <cell r="F135">
            <v>0</v>
          </cell>
          <cell r="G135">
            <v>0</v>
          </cell>
          <cell r="H135">
            <v>0</v>
          </cell>
          <cell r="I135" t="str">
            <v>.</v>
          </cell>
          <cell r="J135">
            <v>0</v>
          </cell>
          <cell r="K135">
            <v>0</v>
          </cell>
          <cell r="L135">
            <v>0</v>
          </cell>
          <cell r="M135">
            <v>0</v>
          </cell>
          <cell r="N135">
            <v>0</v>
          </cell>
          <cell r="O135">
            <v>0</v>
          </cell>
          <cell r="Q135">
            <v>0</v>
          </cell>
          <cell r="R135">
            <v>0</v>
          </cell>
          <cell r="S135">
            <v>0</v>
          </cell>
          <cell r="T135">
            <v>0</v>
          </cell>
          <cell r="U135">
            <v>0</v>
          </cell>
          <cell r="V135">
            <v>0</v>
          </cell>
          <cell r="AC135">
            <v>0</v>
          </cell>
          <cell r="AD135" t="str">
            <v>.</v>
          </cell>
          <cell r="AE135">
            <v>0</v>
          </cell>
          <cell r="AF135">
            <v>0</v>
          </cell>
          <cell r="AH135">
            <v>0</v>
          </cell>
          <cell r="AI135">
            <v>0</v>
          </cell>
          <cell r="AJ135">
            <v>0</v>
          </cell>
          <cell r="AM135">
            <v>0</v>
          </cell>
          <cell r="CS135">
            <v>0</v>
          </cell>
        </row>
        <row r="136">
          <cell r="A136" t="str">
            <v>T110371</v>
          </cell>
          <cell r="B136" t="str">
            <v>Land AD - charge</v>
          </cell>
          <cell r="C136">
            <v>0</v>
          </cell>
          <cell r="D136">
            <v>0</v>
          </cell>
          <cell r="E136">
            <v>0</v>
          </cell>
          <cell r="F136">
            <v>0</v>
          </cell>
          <cell r="G136">
            <v>0</v>
          </cell>
          <cell r="H136">
            <v>0</v>
          </cell>
          <cell r="I136" t="str">
            <v>.</v>
          </cell>
          <cell r="J136">
            <v>0</v>
          </cell>
          <cell r="K136">
            <v>0</v>
          </cell>
          <cell r="L136">
            <v>0</v>
          </cell>
          <cell r="M136">
            <v>0</v>
          </cell>
          <cell r="N136">
            <v>0</v>
          </cell>
          <cell r="O136">
            <v>0</v>
          </cell>
          <cell r="Q136">
            <v>0</v>
          </cell>
          <cell r="R136">
            <v>0</v>
          </cell>
          <cell r="S136">
            <v>0</v>
          </cell>
          <cell r="T136">
            <v>0</v>
          </cell>
          <cell r="U136">
            <v>0</v>
          </cell>
          <cell r="V136">
            <v>0</v>
          </cell>
          <cell r="AC136">
            <v>0</v>
          </cell>
          <cell r="AD136" t="str">
            <v>.</v>
          </cell>
          <cell r="AE136">
            <v>0</v>
          </cell>
          <cell r="AF136">
            <v>0</v>
          </cell>
          <cell r="AH136">
            <v>0</v>
          </cell>
          <cell r="AI136">
            <v>0</v>
          </cell>
          <cell r="AJ136">
            <v>0</v>
          </cell>
          <cell r="AM136">
            <v>0</v>
          </cell>
          <cell r="CS136">
            <v>0</v>
          </cell>
        </row>
        <row r="137">
          <cell r="A137" t="str">
            <v>T110372</v>
          </cell>
          <cell r="B137" t="str">
            <v>Land AD - transfers</v>
          </cell>
          <cell r="C137">
            <v>0</v>
          </cell>
          <cell r="D137">
            <v>0</v>
          </cell>
          <cell r="E137">
            <v>0</v>
          </cell>
          <cell r="F137">
            <v>0</v>
          </cell>
          <cell r="G137">
            <v>0</v>
          </cell>
          <cell r="H137">
            <v>0</v>
          </cell>
          <cell r="I137" t="str">
            <v>.</v>
          </cell>
          <cell r="J137">
            <v>0</v>
          </cell>
          <cell r="K137">
            <v>0</v>
          </cell>
          <cell r="L137">
            <v>0</v>
          </cell>
          <cell r="M137">
            <v>0</v>
          </cell>
          <cell r="N137">
            <v>0</v>
          </cell>
          <cell r="O137">
            <v>0</v>
          </cell>
          <cell r="Q137">
            <v>0</v>
          </cell>
          <cell r="R137">
            <v>0</v>
          </cell>
          <cell r="S137">
            <v>0</v>
          </cell>
          <cell r="T137">
            <v>0</v>
          </cell>
          <cell r="U137">
            <v>0</v>
          </cell>
          <cell r="V137">
            <v>0</v>
          </cell>
          <cell r="AC137">
            <v>0</v>
          </cell>
          <cell r="AD137" t="str">
            <v>.</v>
          </cell>
          <cell r="AE137">
            <v>0</v>
          </cell>
          <cell r="AF137">
            <v>0</v>
          </cell>
          <cell r="AH137">
            <v>0</v>
          </cell>
          <cell r="AI137">
            <v>0</v>
          </cell>
          <cell r="AJ137">
            <v>0</v>
          </cell>
          <cell r="AM137">
            <v>0</v>
          </cell>
          <cell r="CS137">
            <v>0</v>
          </cell>
        </row>
        <row r="138">
          <cell r="A138" t="str">
            <v>T110373</v>
          </cell>
          <cell r="B138" t="str">
            <v>Land AD - disposals</v>
          </cell>
          <cell r="C138">
            <v>0</v>
          </cell>
          <cell r="D138">
            <v>0</v>
          </cell>
          <cell r="E138">
            <v>0</v>
          </cell>
          <cell r="F138">
            <v>0</v>
          </cell>
          <cell r="G138">
            <v>0</v>
          </cell>
          <cell r="H138">
            <v>0</v>
          </cell>
          <cell r="I138" t="str">
            <v>.</v>
          </cell>
          <cell r="J138">
            <v>0</v>
          </cell>
          <cell r="K138">
            <v>0</v>
          </cell>
          <cell r="L138">
            <v>0</v>
          </cell>
          <cell r="M138">
            <v>0</v>
          </cell>
          <cell r="N138">
            <v>0</v>
          </cell>
          <cell r="O138">
            <v>0</v>
          </cell>
          <cell r="Q138">
            <v>0</v>
          </cell>
          <cell r="R138">
            <v>0</v>
          </cell>
          <cell r="S138">
            <v>0</v>
          </cell>
          <cell r="T138">
            <v>0</v>
          </cell>
          <cell r="U138">
            <v>0</v>
          </cell>
          <cell r="V138">
            <v>0</v>
          </cell>
          <cell r="AC138">
            <v>0</v>
          </cell>
          <cell r="AD138" t="str">
            <v>.</v>
          </cell>
          <cell r="AE138">
            <v>0</v>
          </cell>
          <cell r="AF138">
            <v>0</v>
          </cell>
          <cell r="AH138">
            <v>0</v>
          </cell>
          <cell r="AI138">
            <v>0</v>
          </cell>
          <cell r="AJ138">
            <v>0</v>
          </cell>
          <cell r="AM138">
            <v>0</v>
          </cell>
          <cell r="CS138">
            <v>0</v>
          </cell>
        </row>
        <row r="139">
          <cell r="A139" t="str">
            <v>T110374</v>
          </cell>
          <cell r="B139" t="str">
            <v>Land AD - write offs</v>
          </cell>
          <cell r="C139">
            <v>0</v>
          </cell>
          <cell r="D139">
            <v>0</v>
          </cell>
          <cell r="E139">
            <v>0</v>
          </cell>
          <cell r="F139">
            <v>0</v>
          </cell>
          <cell r="G139">
            <v>0</v>
          </cell>
          <cell r="H139">
            <v>0</v>
          </cell>
          <cell r="I139" t="str">
            <v>.</v>
          </cell>
          <cell r="J139">
            <v>0</v>
          </cell>
          <cell r="K139">
            <v>0</v>
          </cell>
          <cell r="L139">
            <v>0</v>
          </cell>
          <cell r="M139">
            <v>0</v>
          </cell>
          <cell r="N139">
            <v>0</v>
          </cell>
          <cell r="O139">
            <v>0</v>
          </cell>
          <cell r="Q139">
            <v>0</v>
          </cell>
          <cell r="R139">
            <v>0</v>
          </cell>
          <cell r="S139">
            <v>0</v>
          </cell>
          <cell r="T139">
            <v>0</v>
          </cell>
          <cell r="U139">
            <v>0</v>
          </cell>
          <cell r="V139">
            <v>0</v>
          </cell>
          <cell r="AC139">
            <v>0</v>
          </cell>
          <cell r="AD139" t="str">
            <v>.</v>
          </cell>
          <cell r="AE139">
            <v>0</v>
          </cell>
          <cell r="AH139">
            <v>0</v>
          </cell>
          <cell r="AI139">
            <v>0</v>
          </cell>
          <cell r="AJ139">
            <v>0</v>
          </cell>
          <cell r="AM139">
            <v>0</v>
          </cell>
          <cell r="CS139">
            <v>0</v>
          </cell>
        </row>
        <row r="140">
          <cell r="A140" t="str">
            <v>T1103</v>
          </cell>
          <cell r="B140" t="str">
            <v>Total Fixed Assets AD</v>
          </cell>
          <cell r="C140">
            <v>-17815.979922085968</v>
          </cell>
          <cell r="D140">
            <v>-17195.185177995583</v>
          </cell>
          <cell r="E140">
            <v>0</v>
          </cell>
          <cell r="F140">
            <v>-16697.504846875825</v>
          </cell>
          <cell r="G140">
            <v>-16410.380063400095</v>
          </cell>
          <cell r="H140">
            <v>-16141.643268985314</v>
          </cell>
          <cell r="I140" t="str">
            <v>.</v>
          </cell>
          <cell r="J140">
            <v>-11181.022380946395</v>
          </cell>
          <cell r="K140">
            <v>-11103.086280237672</v>
          </cell>
          <cell r="L140">
            <v>0</v>
          </cell>
          <cell r="M140">
            <v>-11037.806513954478</v>
          </cell>
          <cell r="N140">
            <v>-10970.980814439097</v>
          </cell>
          <cell r="O140">
            <v>-10883.324944412612</v>
          </cell>
          <cell r="Q140">
            <v>-6634.9575411395745</v>
          </cell>
          <cell r="R140">
            <v>-6092.0988977579073</v>
          </cell>
          <cell r="S140">
            <v>0</v>
          </cell>
          <cell r="T140">
            <v>-5659.698332921349</v>
          </cell>
          <cell r="U140">
            <v>-5439.399248961</v>
          </cell>
          <cell r="V140">
            <v>-5258.3183245726996</v>
          </cell>
          <cell r="X140">
            <v>-6387.8110000000006</v>
          </cell>
          <cell r="Y140">
            <v>-5924.7139999999999</v>
          </cell>
          <cell r="Z140">
            <v>0</v>
          </cell>
          <cell r="AA140">
            <v>-5562.3890000000001</v>
          </cell>
          <cell r="AB140">
            <v>-5385.3109999999997</v>
          </cell>
          <cell r="AC140">
            <v>-5207.9589999999998</v>
          </cell>
          <cell r="AD140" t="str">
            <v>.</v>
          </cell>
          <cell r="AE140">
            <v>-4.1340676949609989</v>
          </cell>
          <cell r="AF140">
            <v>-2.21971506</v>
          </cell>
          <cell r="AG140">
            <v>0</v>
          </cell>
          <cell r="AH140">
            <v>-0.63259913688299996</v>
          </cell>
          <cell r="AI140">
            <v>-0.22260479999999999</v>
          </cell>
          <cell r="AJ140">
            <v>-4.7755512700000002E-2</v>
          </cell>
          <cell r="AL140">
            <v>-193.71761444461237</v>
          </cell>
          <cell r="AM140">
            <v>-115.64667168990644</v>
          </cell>
          <cell r="AN140">
            <v>0</v>
          </cell>
          <cell r="AO140">
            <v>-38.478869369466167</v>
          </cell>
          <cell r="AP140">
            <v>0</v>
          </cell>
          <cell r="AQ140">
            <v>0</v>
          </cell>
          <cell r="AR140">
            <v>0</v>
          </cell>
          <cell r="AS140">
            <v>0</v>
          </cell>
          <cell r="AT140">
            <v>0</v>
          </cell>
          <cell r="AU140">
            <v>0</v>
          </cell>
          <cell r="AV140">
            <v>-2.3959999999999999</v>
          </cell>
          <cell r="AW140">
            <v>-1.153</v>
          </cell>
          <cell r="AX140">
            <v>0</v>
          </cell>
          <cell r="AY140">
            <v>-0.48</v>
          </cell>
          <cell r="AZ140">
            <v>-0.295595</v>
          </cell>
          <cell r="BA140">
            <v>-0.14700000000000002</v>
          </cell>
          <cell r="BC140">
            <v>0</v>
          </cell>
          <cell r="BD140">
            <v>0</v>
          </cell>
          <cell r="BE140">
            <v>0</v>
          </cell>
          <cell r="BF140">
            <v>-5.0110000000000001</v>
          </cell>
          <cell r="BG140">
            <v>-4.42</v>
          </cell>
          <cell r="BH140">
            <v>-3.8159999999999998</v>
          </cell>
          <cell r="BJ140">
            <v>0</v>
          </cell>
          <cell r="BK140">
            <v>0</v>
          </cell>
          <cell r="BL140">
            <v>0</v>
          </cell>
          <cell r="BM140">
            <v>-7.0240000000000009</v>
          </cell>
          <cell r="BN140">
            <v>-6.8040000000000012</v>
          </cell>
          <cell r="BO140">
            <v>-6.4070000000000009</v>
          </cell>
          <cell r="BQ140">
            <v>-5.0650000000000004</v>
          </cell>
          <cell r="BR140">
            <v>-4.6669999999999998</v>
          </cell>
          <cell r="BS140">
            <v>0</v>
          </cell>
          <cell r="BT140">
            <v>-4.2510000000000003</v>
          </cell>
          <cell r="BU140">
            <v>-4.04</v>
          </cell>
          <cell r="BV140">
            <v>-3.8459999999999992</v>
          </cell>
          <cell r="BX140">
            <v>-9.6561999999999983</v>
          </cell>
          <cell r="BY140">
            <v>-11.584700000000002</v>
          </cell>
          <cell r="BZ140">
            <v>0</v>
          </cell>
          <cell r="CA140">
            <v>-11.041700000000002</v>
          </cell>
          <cell r="CB140">
            <v>-10.7117</v>
          </cell>
          <cell r="CC140">
            <v>-10.3375</v>
          </cell>
          <cell r="CE140">
            <v>-31.322358999999999</v>
          </cell>
          <cell r="CF140">
            <v>-31.449611008000002</v>
          </cell>
          <cell r="CG140">
            <v>0</v>
          </cell>
          <cell r="CH140">
            <v>-29.827664415000001</v>
          </cell>
          <cell r="CI140">
            <v>-27.074249161000001</v>
          </cell>
          <cell r="CJ140">
            <v>-25.263069059999999</v>
          </cell>
          <cell r="CL140">
            <v>-0.74829999999999997</v>
          </cell>
          <cell r="CM140">
            <v>-0.66120000000000001</v>
          </cell>
          <cell r="CN140">
            <v>0</v>
          </cell>
          <cell r="CO140">
            <v>-0.5625</v>
          </cell>
          <cell r="CP140">
            <v>-0.52010000000000001</v>
          </cell>
          <cell r="CQ140">
            <v>-0.49499999999999988</v>
          </cell>
          <cell r="CS140">
            <v>0</v>
          </cell>
          <cell r="CT140">
            <v>0</v>
          </cell>
          <cell r="CV140">
            <v>-4.8000000000000001E-2</v>
          </cell>
          <cell r="CW140">
            <v>-3.0000000000000001E-3</v>
          </cell>
          <cell r="CX140">
            <v>0</v>
          </cell>
          <cell r="CY140">
            <v>0</v>
          </cell>
          <cell r="CZ140">
            <v>0</v>
          </cell>
          <cell r="DA140">
            <v>0</v>
          </cell>
          <cell r="DC140">
            <v>-5.8999999999999997E-2</v>
          </cell>
          <cell r="DD140">
            <v>0</v>
          </cell>
          <cell r="DE140">
            <v>0</v>
          </cell>
          <cell r="DF140">
            <v>0</v>
          </cell>
        </row>
        <row r="141">
          <cell r="I141" t="str">
            <v>.</v>
          </cell>
          <cell r="Q141">
            <v>0</v>
          </cell>
          <cell r="AD141" t="str">
            <v>.</v>
          </cell>
          <cell r="AE141">
            <v>0</v>
          </cell>
          <cell r="AH141">
            <v>0</v>
          </cell>
        </row>
        <row r="142">
          <cell r="B142" t="str">
            <v>Long-term investments</v>
          </cell>
          <cell r="I142" t="str">
            <v>.</v>
          </cell>
          <cell r="Q142">
            <v>0</v>
          </cell>
          <cell r="AD142" t="str">
            <v>.</v>
          </cell>
          <cell r="AE142">
            <v>0</v>
          </cell>
          <cell r="AH142">
            <v>0</v>
          </cell>
        </row>
        <row r="143">
          <cell r="A143" t="str">
            <v>T110410</v>
          </cell>
          <cell r="B143" t="str">
            <v>Investments in joint ventures</v>
          </cell>
          <cell r="C143">
            <v>0</v>
          </cell>
          <cell r="D143">
            <v>0.66300000000000003</v>
          </cell>
          <cell r="E143">
            <v>0</v>
          </cell>
          <cell r="F143">
            <v>0</v>
          </cell>
          <cell r="G143">
            <v>2095.3330000000001</v>
          </cell>
          <cell r="H143">
            <v>1422.3330000000001</v>
          </cell>
          <cell r="I143" t="str">
            <v>.</v>
          </cell>
          <cell r="J143">
            <v>-0.66300000000000003</v>
          </cell>
          <cell r="K143">
            <v>0.66300000000000003</v>
          </cell>
          <cell r="L143">
            <v>0</v>
          </cell>
          <cell r="M143">
            <v>-2024</v>
          </cell>
          <cell r="N143">
            <v>0</v>
          </cell>
          <cell r="O143">
            <v>145</v>
          </cell>
          <cell r="Q143">
            <v>0.66300000000000003</v>
          </cell>
          <cell r="R143">
            <v>0</v>
          </cell>
          <cell r="S143">
            <v>0</v>
          </cell>
          <cell r="T143">
            <v>2024</v>
          </cell>
          <cell r="U143">
            <v>2095.3330000000001</v>
          </cell>
          <cell r="V143">
            <v>1277.3330000000001</v>
          </cell>
          <cell r="X143">
            <v>0.66300000000000003</v>
          </cell>
          <cell r="Y143" t="str">
            <v>-</v>
          </cell>
          <cell r="AA143">
            <v>2024</v>
          </cell>
          <cell r="AB143">
            <v>2095.3330000000001</v>
          </cell>
          <cell r="AC143">
            <v>1277.3330000000001</v>
          </cell>
          <cell r="AD143" t="str">
            <v>.</v>
          </cell>
          <cell r="AE143">
            <v>0</v>
          </cell>
          <cell r="AF143">
            <v>0</v>
          </cell>
          <cell r="AH143">
            <v>0</v>
          </cell>
          <cell r="AI143">
            <v>0</v>
          </cell>
          <cell r="AJ143">
            <v>0</v>
          </cell>
          <cell r="CS143">
            <v>0</v>
          </cell>
        </row>
        <row r="144">
          <cell r="A144" t="str">
            <v>T110420</v>
          </cell>
          <cell r="B144" t="str">
            <v>Investments in associated undertakings</v>
          </cell>
          <cell r="C144">
            <v>12.080138400000003</v>
          </cell>
          <cell r="D144">
            <v>26.337462600000002</v>
          </cell>
          <cell r="E144">
            <v>0</v>
          </cell>
          <cell r="F144">
            <v>0</v>
          </cell>
          <cell r="G144">
            <v>12.080138400000003</v>
          </cell>
          <cell r="H144">
            <v>12.080138400000001</v>
          </cell>
          <cell r="I144" t="str">
            <v>.</v>
          </cell>
          <cell r="J144">
            <v>-5.8288615999999962</v>
          </cell>
          <cell r="K144">
            <v>7.7674626000000035</v>
          </cell>
          <cell r="L144">
            <v>0</v>
          </cell>
          <cell r="M144">
            <v>-17.904</v>
          </cell>
          <cell r="N144">
            <v>-5.8738615999999988</v>
          </cell>
          <cell r="O144">
            <v>-11.014861599999998</v>
          </cell>
          <cell r="Q144">
            <v>17.908999999999999</v>
          </cell>
          <cell r="R144">
            <v>18.57</v>
          </cell>
          <cell r="S144">
            <v>0</v>
          </cell>
          <cell r="T144">
            <v>17.904</v>
          </cell>
          <cell r="U144">
            <v>17.954000000000001</v>
          </cell>
          <cell r="V144">
            <v>23.094999999999999</v>
          </cell>
          <cell r="X144">
            <v>17.908999999999999</v>
          </cell>
          <cell r="Y144">
            <v>18.57</v>
          </cell>
          <cell r="AA144">
            <v>17.904</v>
          </cell>
          <cell r="AB144">
            <v>17.954000000000001</v>
          </cell>
          <cell r="AC144">
            <v>23.094999999999999</v>
          </cell>
          <cell r="AD144" t="str">
            <v>.</v>
          </cell>
          <cell r="AE144">
            <v>0</v>
          </cell>
          <cell r="AF144">
            <v>0</v>
          </cell>
          <cell r="AH144">
            <v>0</v>
          </cell>
          <cell r="AI144">
            <v>0</v>
          </cell>
          <cell r="AJ144">
            <v>0</v>
          </cell>
          <cell r="CS144">
            <v>0</v>
          </cell>
        </row>
        <row r="145">
          <cell r="A145" t="str">
            <v>T110430</v>
          </cell>
          <cell r="B145" t="str">
            <v>Investments available for sale</v>
          </cell>
          <cell r="C145">
            <v>26.735862015806319</v>
          </cell>
          <cell r="D145">
            <v>25.567862015806327</v>
          </cell>
          <cell r="E145">
            <v>0</v>
          </cell>
          <cell r="F145">
            <v>37.648000415806322</v>
          </cell>
          <cell r="G145">
            <v>26.772362015806319</v>
          </cell>
          <cell r="H145">
            <v>64.140553098306327</v>
          </cell>
          <cell r="I145" t="str">
            <v>.</v>
          </cell>
          <cell r="J145">
            <v>17.309862015806317</v>
          </cell>
          <cell r="K145">
            <v>-277.3720379841937</v>
          </cell>
          <cell r="L145">
            <v>0</v>
          </cell>
          <cell r="M145">
            <v>28.107000415806322</v>
          </cell>
          <cell r="N145">
            <v>16.141362015806319</v>
          </cell>
          <cell r="O145">
            <v>51.832771615806323</v>
          </cell>
          <cell r="Q145">
            <v>9.4260000000000002</v>
          </cell>
          <cell r="R145">
            <v>302.93990000000002</v>
          </cell>
          <cell r="S145">
            <v>0</v>
          </cell>
          <cell r="T145">
            <v>9.5410000000000004</v>
          </cell>
          <cell r="U145">
            <v>10.631</v>
          </cell>
          <cell r="V145">
            <v>12.307781482499999</v>
          </cell>
          <cell r="X145">
            <v>9.4260000000000002</v>
          </cell>
          <cell r="Y145">
            <v>9.4260000000000002</v>
          </cell>
          <cell r="AA145">
            <v>9.4290000000000003</v>
          </cell>
          <cell r="AB145">
            <v>9.4269999999999996</v>
          </cell>
          <cell r="AC145">
            <v>9.4789999999999992</v>
          </cell>
          <cell r="AD145" t="str">
            <v>.</v>
          </cell>
          <cell r="AE145">
            <v>0</v>
          </cell>
          <cell r="AF145">
            <v>0</v>
          </cell>
          <cell r="AH145">
            <v>0</v>
          </cell>
          <cell r="AI145">
            <v>0</v>
          </cell>
          <cell r="AJ145">
            <v>2.6631814825000002</v>
          </cell>
          <cell r="AO145">
            <v>0</v>
          </cell>
          <cell r="AP145">
            <v>1.0409999999999999</v>
          </cell>
          <cell r="BY145">
            <v>293.51390000000004</v>
          </cell>
          <cell r="CA145">
            <v>0.112</v>
          </cell>
          <cell r="CB145">
            <v>0.16300000000000001</v>
          </cell>
          <cell r="CC145">
            <v>0.1656</v>
          </cell>
          <cell r="CS145">
            <v>0</v>
          </cell>
        </row>
        <row r="146">
          <cell r="A146" t="str">
            <v>T110440</v>
          </cell>
          <cell r="B146" t="str">
            <v>Investments held to maturity</v>
          </cell>
          <cell r="C146">
            <v>37.012149405104452</v>
          </cell>
          <cell r="D146">
            <v>17.514448215313372</v>
          </cell>
          <cell r="E146">
            <v>0</v>
          </cell>
          <cell r="F146">
            <v>18.613298810208914</v>
          </cell>
          <cell r="G146">
            <v>178.79754079490564</v>
          </cell>
          <cell r="H146">
            <v>144.95827490155605</v>
          </cell>
          <cell r="I146" t="str">
            <v>.</v>
          </cell>
          <cell r="J146">
            <v>-1.0988505948955427</v>
          </cell>
          <cell r="K146">
            <v>-3.3405517846866286</v>
          </cell>
          <cell r="L146">
            <v>0</v>
          </cell>
          <cell r="M146">
            <v>-2.1977011897910859</v>
          </cell>
          <cell r="N146">
            <v>157.98654079490564</v>
          </cell>
          <cell r="O146">
            <v>124.14727490155605</v>
          </cell>
          <cell r="Q146">
            <v>38.110999999999997</v>
          </cell>
          <cell r="R146">
            <v>20.855</v>
          </cell>
          <cell r="S146">
            <v>0</v>
          </cell>
          <cell r="T146">
            <v>20.811</v>
          </cell>
          <cell r="U146">
            <v>20.811</v>
          </cell>
          <cell r="V146">
            <v>20.811</v>
          </cell>
          <cell r="X146">
            <v>0.81100000000000005</v>
          </cell>
          <cell r="Y146">
            <v>0.81100000000000005</v>
          </cell>
          <cell r="AA146">
            <v>0.81100000000000005</v>
          </cell>
          <cell r="AB146">
            <v>0.81100000000000005</v>
          </cell>
          <cell r="AC146">
            <v>0.81100000000000005</v>
          </cell>
          <cell r="AD146" t="str">
            <v>.</v>
          </cell>
          <cell r="AE146">
            <v>0</v>
          </cell>
          <cell r="AF146">
            <v>0</v>
          </cell>
          <cell r="AH146">
            <v>0</v>
          </cell>
          <cell r="AI146">
            <v>0</v>
          </cell>
          <cell r="AJ146">
            <v>0</v>
          </cell>
          <cell r="BX146">
            <v>37.299999999999997</v>
          </cell>
          <cell r="BY146">
            <v>20.044</v>
          </cell>
          <cell r="CA146">
            <v>20</v>
          </cell>
          <cell r="CB146">
            <v>20</v>
          </cell>
          <cell r="CC146">
            <v>20</v>
          </cell>
          <cell r="CS146">
            <v>0</v>
          </cell>
        </row>
        <row r="147">
          <cell r="A147" t="str">
            <v>T110445</v>
          </cell>
          <cell r="B147" t="str">
            <v>Other receivables</v>
          </cell>
          <cell r="C147">
            <v>28.798999999999999</v>
          </cell>
          <cell r="D147">
            <v>34.681000000000004</v>
          </cell>
          <cell r="F147">
            <v>47.461645994000001</v>
          </cell>
          <cell r="G147">
            <v>42.454757600000001</v>
          </cell>
          <cell r="H147">
            <v>44.280999999999999</v>
          </cell>
          <cell r="I147" t="str">
            <v>.</v>
          </cell>
          <cell r="J147">
            <v>0</v>
          </cell>
          <cell r="K147">
            <v>-14.257324200000001</v>
          </cell>
          <cell r="M147">
            <v>0</v>
          </cell>
          <cell r="N147">
            <v>0</v>
          </cell>
          <cell r="O147">
            <v>44.280999999999999</v>
          </cell>
          <cell r="Q147">
            <v>28.798999999999999</v>
          </cell>
          <cell r="R147">
            <v>48.938324200000004</v>
          </cell>
          <cell r="T147">
            <v>47.461645994000001</v>
          </cell>
          <cell r="U147">
            <v>42.454757600000001</v>
          </cell>
          <cell r="V147">
            <v>0</v>
          </cell>
          <cell r="X147">
            <v>27.663</v>
          </cell>
          <cell r="Y147">
            <v>33.377000000000002</v>
          </cell>
          <cell r="AA147">
            <v>39.133000000000003</v>
          </cell>
          <cell r="AB147">
            <v>39.783000000000001</v>
          </cell>
          <cell r="AC147">
            <v>0</v>
          </cell>
          <cell r="AD147" t="str">
            <v>.</v>
          </cell>
          <cell r="AE147">
            <v>0</v>
          </cell>
          <cell r="AF147">
            <v>14.257324200000001</v>
          </cell>
          <cell r="AH147">
            <v>6.8566459940000009</v>
          </cell>
          <cell r="AI147">
            <v>2.6712576000000001</v>
          </cell>
          <cell r="AJ147">
            <v>0</v>
          </cell>
          <cell r="CL147">
            <v>1.1359999999999999</v>
          </cell>
          <cell r="CM147">
            <v>1.304</v>
          </cell>
          <cell r="CO147">
            <v>1.472</v>
          </cell>
          <cell r="CP147">
            <v>5.0000000000000001E-4</v>
          </cell>
          <cell r="CS147">
            <v>0</v>
          </cell>
        </row>
        <row r="148">
          <cell r="A148" t="str">
            <v>T110450</v>
          </cell>
          <cell r="B148" t="str">
            <v>Investments in subsidiaries</v>
          </cell>
          <cell r="C148">
            <v>-3.5883154840121279E-2</v>
          </cell>
          <cell r="D148">
            <v>-6.831548403170018E-4</v>
          </cell>
          <cell r="E148">
            <v>0</v>
          </cell>
          <cell r="F148">
            <v>-9.6831548399904932E-3</v>
          </cell>
          <cell r="G148">
            <v>10.00056084516001</v>
          </cell>
          <cell r="H148">
            <v>-1.5731548400168549E-3</v>
          </cell>
          <cell r="I148" t="str">
            <v>.</v>
          </cell>
          <cell r="J148">
            <v>-1558.4398831548401</v>
          </cell>
          <cell r="K148">
            <v>-1558.8946831548401</v>
          </cell>
          <cell r="L148">
            <v>0</v>
          </cell>
          <cell r="M148">
            <v>-837.95568315484002</v>
          </cell>
          <cell r="N148">
            <v>-112.21243915484</v>
          </cell>
          <cell r="O148">
            <v>-124.15887315484001</v>
          </cell>
          <cell r="Q148">
            <v>1558.404</v>
          </cell>
          <cell r="R148">
            <v>1558.8939999999998</v>
          </cell>
          <cell r="S148">
            <v>0</v>
          </cell>
          <cell r="T148">
            <v>837.94600000000003</v>
          </cell>
          <cell r="U148">
            <v>122.21300000000001</v>
          </cell>
          <cell r="V148">
            <v>124.15729999999999</v>
          </cell>
          <cell r="X148">
            <v>1532.7280000000001</v>
          </cell>
          <cell r="Y148">
            <v>1533.2179999999998</v>
          </cell>
          <cell r="AA148">
            <v>812.27</v>
          </cell>
          <cell r="AB148">
            <v>96.537000000000006</v>
          </cell>
          <cell r="AC148">
            <v>98.480999999999995</v>
          </cell>
          <cell r="AD148" t="str">
            <v>.</v>
          </cell>
          <cell r="AE148">
            <v>0</v>
          </cell>
          <cell r="AF148">
            <v>0</v>
          </cell>
          <cell r="AI148">
            <v>0</v>
          </cell>
          <cell r="AJ148">
            <v>0</v>
          </cell>
          <cell r="BX148">
            <v>25.675999999999998</v>
          </cell>
          <cell r="BY148">
            <v>25.675999999999998</v>
          </cell>
          <cell r="CA148">
            <v>25.675999999999998</v>
          </cell>
          <cell r="CB148">
            <v>25.675999999999998</v>
          </cell>
          <cell r="CC148">
            <v>25.676299999999998</v>
          </cell>
          <cell r="CS148">
            <v>0</v>
          </cell>
        </row>
        <row r="149">
          <cell r="A149" t="str">
            <v>T110460</v>
          </cell>
          <cell r="B149" t="str">
            <v>Investments in lease</v>
          </cell>
          <cell r="C149">
            <v>-0.40948601999996015</v>
          </cell>
          <cell r="D149">
            <v>5.8634999986395542E-4</v>
          </cell>
          <cell r="F149">
            <v>0.13157418000000121</v>
          </cell>
          <cell r="G149">
            <v>2.2505999999999986</v>
          </cell>
          <cell r="H149">
            <v>0.34900000000000375</v>
          </cell>
          <cell r="I149" t="str">
            <v>.</v>
          </cell>
          <cell r="J149">
            <v>-92.455486019999967</v>
          </cell>
          <cell r="K149">
            <v>-96.075413650000129</v>
          </cell>
          <cell r="M149">
            <v>-34.53862582</v>
          </cell>
          <cell r="N149">
            <v>-39.089700000000001</v>
          </cell>
          <cell r="O149">
            <v>-41.66</v>
          </cell>
          <cell r="Q149">
            <v>92.046000000000006</v>
          </cell>
          <cell r="R149">
            <v>96.075999999999993</v>
          </cell>
          <cell r="T149">
            <v>34.670200000000001</v>
          </cell>
          <cell r="U149">
            <v>41.340299999999999</v>
          </cell>
          <cell r="V149">
            <v>42.009</v>
          </cell>
          <cell r="X149">
            <v>92.046000000000006</v>
          </cell>
          <cell r="Y149">
            <v>96.075999999999993</v>
          </cell>
          <cell r="AA149">
            <v>1.956</v>
          </cell>
          <cell r="AB149">
            <v>2.052</v>
          </cell>
          <cell r="AC149">
            <v>5.1000000000000156E-2</v>
          </cell>
          <cell r="AD149" t="str">
            <v>.</v>
          </cell>
          <cell r="AE149">
            <v>0</v>
          </cell>
          <cell r="AF149">
            <v>0</v>
          </cell>
          <cell r="AH149">
            <v>0</v>
          </cell>
          <cell r="AI149">
            <v>0</v>
          </cell>
          <cell r="AJ149">
            <v>0</v>
          </cell>
          <cell r="CA149">
            <v>32.614699999999999</v>
          </cell>
          <cell r="CB149">
            <v>39.089700000000001</v>
          </cell>
          <cell r="CC149">
            <v>41.66</v>
          </cell>
          <cell r="CL149">
            <v>0</v>
          </cell>
          <cell r="CO149">
            <v>9.9500000000000005E-2</v>
          </cell>
          <cell r="CP149">
            <v>0.19860000000000003</v>
          </cell>
          <cell r="CQ149">
            <v>0.29799999999999999</v>
          </cell>
          <cell r="CS149">
            <v>0</v>
          </cell>
        </row>
        <row r="150">
          <cell r="A150" t="str">
            <v>T110470</v>
          </cell>
          <cell r="B150" t="str">
            <v>Financial assets at fair value through profit or loss</v>
          </cell>
          <cell r="C150">
            <v>54.221000000000004</v>
          </cell>
          <cell r="D150">
            <v>44.427</v>
          </cell>
          <cell r="E150">
            <v>0</v>
          </cell>
          <cell r="F150">
            <v>22.691400000000002</v>
          </cell>
          <cell r="G150">
            <v>19.464099999999998</v>
          </cell>
          <cell r="H150">
            <v>16.413858999999999</v>
          </cell>
          <cell r="I150" t="str">
            <v>.</v>
          </cell>
          <cell r="J150">
            <v>54.221000000000004</v>
          </cell>
          <cell r="K150">
            <v>44.427</v>
          </cell>
          <cell r="L150">
            <v>0</v>
          </cell>
          <cell r="M150">
            <v>22.691400000000002</v>
          </cell>
          <cell r="N150">
            <v>19.464099999999998</v>
          </cell>
          <cell r="O150">
            <v>16.413858999999999</v>
          </cell>
          <cell r="Q150">
            <v>0</v>
          </cell>
          <cell r="R150">
            <v>0</v>
          </cell>
          <cell r="S150">
            <v>0</v>
          </cell>
          <cell r="T150">
            <v>0</v>
          </cell>
          <cell r="U150">
            <v>0</v>
          </cell>
          <cell r="V150">
            <v>0</v>
          </cell>
          <cell r="AC150">
            <v>0</v>
          </cell>
          <cell r="AD150" t="str">
            <v>.</v>
          </cell>
          <cell r="AE150">
            <v>0</v>
          </cell>
          <cell r="AH150">
            <v>0</v>
          </cell>
          <cell r="AI150">
            <v>0</v>
          </cell>
          <cell r="AJ150">
            <v>0</v>
          </cell>
          <cell r="CS150">
            <v>0</v>
          </cell>
        </row>
        <row r="151">
          <cell r="A151" t="str">
            <v>T1104</v>
          </cell>
          <cell r="B151" t="str">
            <v>Total long-term investments</v>
          </cell>
          <cell r="C151">
            <v>158.40278064607071</v>
          </cell>
          <cell r="D151">
            <v>149.19067602627928</v>
          </cell>
          <cell r="E151">
            <v>0</v>
          </cell>
          <cell r="F151">
            <v>126.53623624517526</v>
          </cell>
          <cell r="G151">
            <v>2387.1530596558723</v>
          </cell>
          <cell r="H151">
            <v>1704.5542522450221</v>
          </cell>
          <cell r="I151" t="str">
            <v>.</v>
          </cell>
          <cell r="J151">
            <v>-1586.9552193539294</v>
          </cell>
          <cell r="K151">
            <v>-1897.0825481737206</v>
          </cell>
          <cell r="L151">
            <v>0</v>
          </cell>
          <cell r="M151">
            <v>-2865.7976097488245</v>
          </cell>
          <cell r="N151">
            <v>36.416002055871957</v>
          </cell>
          <cell r="O151">
            <v>204.84117076252235</v>
          </cell>
          <cell r="Q151">
            <v>1745.3579999999999</v>
          </cell>
          <cell r="R151">
            <v>2046.2732241999997</v>
          </cell>
          <cell r="S151">
            <v>0</v>
          </cell>
          <cell r="T151">
            <v>2992.3338459940001</v>
          </cell>
          <cell r="U151">
            <v>2350.7370576000003</v>
          </cell>
          <cell r="V151">
            <v>1499.7130814825002</v>
          </cell>
          <cell r="X151">
            <v>1681.2460000000001</v>
          </cell>
          <cell r="Y151">
            <v>1691.4779999999998</v>
          </cell>
          <cell r="Z151">
            <v>0</v>
          </cell>
          <cell r="AA151">
            <v>2905.5030000000002</v>
          </cell>
          <cell r="AB151">
            <v>2261.8970000000004</v>
          </cell>
          <cell r="AC151">
            <v>1409.25</v>
          </cell>
          <cell r="AD151" t="str">
            <v>.</v>
          </cell>
          <cell r="AE151">
            <v>0</v>
          </cell>
          <cell r="AF151">
            <v>14.257324200000001</v>
          </cell>
          <cell r="AG151">
            <v>0</v>
          </cell>
          <cell r="AH151">
            <v>6.8566459940000009</v>
          </cell>
          <cell r="AI151">
            <v>2.6712576000000001</v>
          </cell>
          <cell r="AJ151">
            <v>2.6631814825000002</v>
          </cell>
          <cell r="AL151">
            <v>0</v>
          </cell>
          <cell r="AM151">
            <v>0</v>
          </cell>
          <cell r="AN151">
            <v>0</v>
          </cell>
          <cell r="AO151">
            <v>0</v>
          </cell>
          <cell r="AP151">
            <v>1.0409999999999999</v>
          </cell>
          <cell r="AQ151">
            <v>0</v>
          </cell>
          <cell r="AR151">
            <v>0</v>
          </cell>
          <cell r="AS151">
            <v>0</v>
          </cell>
          <cell r="AT151">
            <v>0</v>
          </cell>
          <cell r="AU151">
            <v>0</v>
          </cell>
          <cell r="AV151">
            <v>0</v>
          </cell>
          <cell r="AW151">
            <v>0</v>
          </cell>
          <cell r="AX151">
            <v>0</v>
          </cell>
          <cell r="AY151">
            <v>0</v>
          </cell>
          <cell r="AZ151">
            <v>0</v>
          </cell>
          <cell r="BA151">
            <v>0</v>
          </cell>
          <cell r="BC151">
            <v>0</v>
          </cell>
          <cell r="BD151">
            <v>0</v>
          </cell>
          <cell r="BE151">
            <v>0</v>
          </cell>
          <cell r="BF151">
            <v>0</v>
          </cell>
          <cell r="BG151">
            <v>0</v>
          </cell>
          <cell r="BH151">
            <v>0</v>
          </cell>
          <cell r="BJ151">
            <v>0</v>
          </cell>
          <cell r="BK151">
            <v>0</v>
          </cell>
          <cell r="BL151">
            <v>0</v>
          </cell>
          <cell r="BM151">
            <v>0</v>
          </cell>
          <cell r="BN151">
            <v>0</v>
          </cell>
          <cell r="BO151">
            <v>0</v>
          </cell>
          <cell r="BQ151">
            <v>0</v>
          </cell>
          <cell r="BR151">
            <v>0</v>
          </cell>
          <cell r="BS151">
            <v>0</v>
          </cell>
          <cell r="BT151">
            <v>0</v>
          </cell>
          <cell r="BU151">
            <v>0</v>
          </cell>
          <cell r="BV151">
            <v>0</v>
          </cell>
          <cell r="BX151">
            <v>62.975999999999999</v>
          </cell>
          <cell r="BY151">
            <v>339.23390000000001</v>
          </cell>
          <cell r="BZ151">
            <v>0</v>
          </cell>
          <cell r="CA151">
            <v>78.402699999999996</v>
          </cell>
          <cell r="CB151">
            <v>84.928699999999992</v>
          </cell>
          <cell r="CC151">
            <v>87.501899999999992</v>
          </cell>
          <cell r="CE151">
            <v>0</v>
          </cell>
          <cell r="CF151">
            <v>0</v>
          </cell>
          <cell r="CG151">
            <v>0</v>
          </cell>
          <cell r="CH151">
            <v>0</v>
          </cell>
          <cell r="CI151">
            <v>0</v>
          </cell>
          <cell r="CJ151">
            <v>0</v>
          </cell>
          <cell r="CL151">
            <v>1.1359999999999999</v>
          </cell>
          <cell r="CM151">
            <v>1.304</v>
          </cell>
          <cell r="CN151">
            <v>0</v>
          </cell>
          <cell r="CO151">
            <v>1.5714999999999999</v>
          </cell>
          <cell r="CP151">
            <v>0.19910000000000003</v>
          </cell>
          <cell r="CQ151">
            <v>0.29799999999999999</v>
          </cell>
          <cell r="CS151">
            <v>0</v>
          </cell>
          <cell r="CT151">
            <v>0</v>
          </cell>
          <cell r="CV151">
            <v>0</v>
          </cell>
          <cell r="CW151">
            <v>0</v>
          </cell>
          <cell r="CX151">
            <v>0</v>
          </cell>
          <cell r="CY151">
            <v>0</v>
          </cell>
          <cell r="CZ151">
            <v>0</v>
          </cell>
          <cell r="DA151">
            <v>0</v>
          </cell>
          <cell r="DC151">
            <v>0</v>
          </cell>
          <cell r="DD151">
            <v>0</v>
          </cell>
          <cell r="DE151">
            <v>0</v>
          </cell>
          <cell r="DF151">
            <v>0</v>
          </cell>
        </row>
        <row r="152">
          <cell r="I152" t="str">
            <v>.</v>
          </cell>
          <cell r="Q152">
            <v>0</v>
          </cell>
          <cell r="AD152" t="str">
            <v>.</v>
          </cell>
          <cell r="AE152">
            <v>0</v>
          </cell>
          <cell r="AH152">
            <v>0</v>
          </cell>
        </row>
        <row r="153">
          <cell r="A153" t="str">
            <v>T110</v>
          </cell>
          <cell r="B153" t="str">
            <v>Total non-current assets</v>
          </cell>
          <cell r="C153">
            <v>19915.706967312719</v>
          </cell>
          <cell r="D153">
            <v>19258.337812686303</v>
          </cell>
          <cell r="E153">
            <v>0</v>
          </cell>
          <cell r="F153">
            <v>17248.7034717936</v>
          </cell>
          <cell r="G153">
            <v>17662.502851477555</v>
          </cell>
          <cell r="H153">
            <v>13755.72263011271</v>
          </cell>
          <cell r="I153" t="str">
            <v>.</v>
          </cell>
          <cell r="J153">
            <v>1868.3428149513638</v>
          </cell>
          <cell r="K153">
            <v>2784.3064500174246</v>
          </cell>
          <cell r="L153">
            <v>0</v>
          </cell>
          <cell r="M153">
            <v>2167.1984133421047</v>
          </cell>
          <cell r="N153">
            <v>3914.247170853756</v>
          </cell>
          <cell r="O153">
            <v>4370.601283780813</v>
          </cell>
          <cell r="Q153">
            <v>18047.364152361351</v>
          </cell>
          <cell r="R153">
            <v>16474.031362668884</v>
          </cell>
          <cell r="S153">
            <v>0</v>
          </cell>
          <cell r="T153">
            <v>15081.505058451497</v>
          </cell>
          <cell r="U153">
            <v>13748.255680623795</v>
          </cell>
          <cell r="V153">
            <v>9385.1213463318982</v>
          </cell>
          <cell r="X153">
            <v>14703.526000000002</v>
          </cell>
          <cell r="Y153">
            <v>12897.999</v>
          </cell>
          <cell r="Z153">
            <v>0</v>
          </cell>
          <cell r="AA153">
            <v>11623.942000000003</v>
          </cell>
          <cell r="AB153">
            <v>10334.892000000002</v>
          </cell>
          <cell r="AC153">
            <v>9157.9020000000019</v>
          </cell>
          <cell r="AD153" t="str">
            <v>.</v>
          </cell>
          <cell r="AE153">
            <v>13.460806104675003</v>
          </cell>
          <cell r="AF153">
            <v>30.521132440000002</v>
          </cell>
          <cell r="AG153">
            <v>0</v>
          </cell>
          <cell r="AH153">
            <v>14.401551699171002</v>
          </cell>
          <cell r="AI153">
            <v>5.7320735999999997</v>
          </cell>
          <cell r="AJ153">
            <v>4.8598240719000003</v>
          </cell>
          <cell r="AL153">
            <v>3133.8322289566763</v>
          </cell>
          <cell r="AM153">
            <v>3087.9560706768875</v>
          </cell>
          <cell r="AN153">
            <v>0</v>
          </cell>
          <cell r="AO153">
            <v>3221.1412250973272</v>
          </cell>
          <cell r="AP153">
            <v>3184.9760944667937</v>
          </cell>
          <cell r="AQ153">
            <v>0</v>
          </cell>
          <cell r="AR153">
            <v>0</v>
          </cell>
          <cell r="AS153">
            <v>0</v>
          </cell>
          <cell r="AT153">
            <v>0</v>
          </cell>
          <cell r="AU153">
            <v>0</v>
          </cell>
          <cell r="AV153">
            <v>14.668999999999997</v>
          </cell>
          <cell r="AW153">
            <v>9.4239999999999995</v>
          </cell>
          <cell r="AX153">
            <v>0</v>
          </cell>
          <cell r="AY153">
            <v>6.1449999999999996</v>
          </cell>
          <cell r="AZ153">
            <v>5.44883454</v>
          </cell>
          <cell r="BA153">
            <v>5.1509999999999989</v>
          </cell>
          <cell r="BC153">
            <v>0</v>
          </cell>
          <cell r="BD153">
            <v>0</v>
          </cell>
          <cell r="BE153">
            <v>0</v>
          </cell>
          <cell r="BF153">
            <v>24.35</v>
          </cell>
          <cell r="BG153">
            <v>24.898000000000003</v>
          </cell>
          <cell r="BH153">
            <v>23.904000000000003</v>
          </cell>
          <cell r="BJ153">
            <v>0</v>
          </cell>
          <cell r="BK153">
            <v>0</v>
          </cell>
          <cell r="BL153">
            <v>0</v>
          </cell>
          <cell r="BM153">
            <v>13.488999999999994</v>
          </cell>
          <cell r="BN153">
            <v>14.751999999999995</v>
          </cell>
          <cell r="BO153">
            <v>14.951000000000001</v>
          </cell>
          <cell r="BQ153">
            <v>45.111000000000004</v>
          </cell>
          <cell r="BR153">
            <v>45.286999999999999</v>
          </cell>
          <cell r="BS153">
            <v>0</v>
          </cell>
          <cell r="BT153">
            <v>42.155999999999999</v>
          </cell>
          <cell r="BU153">
            <v>41.802999999999997</v>
          </cell>
          <cell r="BV153">
            <v>41.16</v>
          </cell>
          <cell r="BX153">
            <v>68.261700000000005</v>
          </cell>
          <cell r="BY153">
            <v>345.76600000000002</v>
          </cell>
          <cell r="BZ153">
            <v>0</v>
          </cell>
          <cell r="CA153">
            <v>85.798699999999997</v>
          </cell>
          <cell r="CB153">
            <v>92.703399999999988</v>
          </cell>
          <cell r="CC153">
            <v>95.630799999999994</v>
          </cell>
          <cell r="CE153">
            <v>34.086207199999997</v>
          </cell>
          <cell r="CF153">
            <v>37.585359552</v>
          </cell>
          <cell r="CG153">
            <v>0</v>
          </cell>
          <cell r="CH153">
            <v>39.326681654999987</v>
          </cell>
          <cell r="CI153">
            <v>37.619578016999995</v>
          </cell>
          <cell r="CJ153">
            <v>37.086722260000002</v>
          </cell>
          <cell r="CL153">
            <v>21.972299999999997</v>
          </cell>
          <cell r="CM153">
            <v>18.3748</v>
          </cell>
          <cell r="CN153">
            <v>0</v>
          </cell>
          <cell r="CO153">
            <v>10.754900000000001</v>
          </cell>
          <cell r="CP153">
            <v>5.4306999999999999</v>
          </cell>
          <cell r="CQ153">
            <v>4.476</v>
          </cell>
          <cell r="CS153">
            <v>4.5609100999999992</v>
          </cell>
          <cell r="CT153">
            <v>0</v>
          </cell>
          <cell r="CV153">
            <v>6.7520000000000007</v>
          </cell>
          <cell r="CW153">
            <v>0.247</v>
          </cell>
          <cell r="CX153">
            <v>0</v>
          </cell>
          <cell r="CY153">
            <v>0</v>
          </cell>
          <cell r="CZ153">
            <v>0</v>
          </cell>
          <cell r="DA153">
            <v>0</v>
          </cell>
          <cell r="DC153">
            <v>1.1320000000000001</v>
          </cell>
          <cell r="DD153">
            <v>0.871</v>
          </cell>
          <cell r="DE153">
            <v>0</v>
          </cell>
          <cell r="DF153">
            <v>0</v>
          </cell>
        </row>
        <row r="154">
          <cell r="I154" t="str">
            <v>.</v>
          </cell>
          <cell r="Q154">
            <v>0</v>
          </cell>
          <cell r="AD154" t="str">
            <v>.</v>
          </cell>
          <cell r="AE154">
            <v>0</v>
          </cell>
          <cell r="AH154">
            <v>0</v>
          </cell>
        </row>
        <row r="155">
          <cell r="A155" t="str">
            <v>T1</v>
          </cell>
          <cell r="B155" t="str">
            <v>Total assets</v>
          </cell>
          <cell r="C155">
            <v>32482.901165930147</v>
          </cell>
          <cell r="D155">
            <v>30137.913358426034</v>
          </cell>
          <cell r="E155">
            <v>0</v>
          </cell>
          <cell r="F155">
            <v>25270.118829904317</v>
          </cell>
          <cell r="G155" t="e">
            <v>#REF!</v>
          </cell>
          <cell r="H155">
            <v>17729.428590072068</v>
          </cell>
          <cell r="I155" t="str">
            <v>.</v>
          </cell>
          <cell r="J155">
            <v>-3911.207240726937</v>
          </cell>
          <cell r="K155">
            <v>-2981.2775847548414</v>
          </cell>
          <cell r="L155">
            <v>0</v>
          </cell>
          <cell r="M155">
            <v>-1696.6979804232242</v>
          </cell>
          <cell r="N155">
            <v>1803.924386339274</v>
          </cell>
          <cell r="O155">
            <v>2892.7843011025698</v>
          </cell>
          <cell r="Q155">
            <v>36394.108406657077</v>
          </cell>
          <cell r="R155">
            <v>33119.190943180889</v>
          </cell>
          <cell r="S155">
            <v>0</v>
          </cell>
          <cell r="T155">
            <v>26966.816810327546</v>
          </cell>
          <cell r="U155" t="e">
            <v>#REF!</v>
          </cell>
          <cell r="V155">
            <v>14836.644288969499</v>
          </cell>
          <cell r="X155">
            <v>24432.072</v>
          </cell>
          <cell r="Y155">
            <v>23185.361000000001</v>
          </cell>
          <cell r="Z155">
            <v>0</v>
          </cell>
          <cell r="AA155">
            <v>19196.226000000002</v>
          </cell>
          <cell r="AB155" t="e">
            <v>#REF!</v>
          </cell>
          <cell r="AC155">
            <v>13460.295000000002</v>
          </cell>
          <cell r="AD155" t="str">
            <v>.</v>
          </cell>
          <cell r="AE155">
            <v>6928.4769767704038</v>
          </cell>
          <cell r="AF155">
            <v>4922.582111820001</v>
          </cell>
          <cell r="AG155">
            <v>0</v>
          </cell>
          <cell r="AH155">
            <v>3147.1908940502176</v>
          </cell>
          <cell r="AI155">
            <v>2054.6979552000003</v>
          </cell>
          <cell r="AJ155">
            <v>552.23201220950011</v>
          </cell>
          <cell r="AL155">
            <v>3581.9537850866764</v>
          </cell>
          <cell r="AM155">
            <v>3612.5318614568878</v>
          </cell>
          <cell r="AN155">
            <v>0</v>
          </cell>
          <cell r="AO155">
            <v>3692.5716173273272</v>
          </cell>
          <cell r="AP155">
            <v>4058.0816694667938</v>
          </cell>
          <cell r="AQ155">
            <v>0</v>
          </cell>
          <cell r="AR155">
            <v>0</v>
          </cell>
          <cell r="AS155">
            <v>0</v>
          </cell>
          <cell r="AT155">
            <v>0</v>
          </cell>
          <cell r="AU155">
            <v>0</v>
          </cell>
          <cell r="AV155">
            <v>328.20192299999985</v>
          </cell>
          <cell r="AW155">
            <v>323.84307399999972</v>
          </cell>
          <cell r="AX155">
            <v>0</v>
          </cell>
          <cell r="AY155">
            <v>231.06900000000005</v>
          </cell>
          <cell r="AZ155">
            <v>176.54201897999997</v>
          </cell>
          <cell r="BA155">
            <v>209.89100000000002</v>
          </cell>
          <cell r="BC155">
            <v>0</v>
          </cell>
          <cell r="BD155">
            <v>0</v>
          </cell>
          <cell r="BE155">
            <v>0</v>
          </cell>
          <cell r="BF155">
            <v>43.189</v>
          </cell>
          <cell r="BG155">
            <v>42.913000000000004</v>
          </cell>
          <cell r="BH155">
            <v>38.829000000000008</v>
          </cell>
          <cell r="BJ155">
            <v>0</v>
          </cell>
          <cell r="BK155">
            <v>0</v>
          </cell>
          <cell r="BL155">
            <v>0</v>
          </cell>
          <cell r="BM155">
            <v>34.460999999999999</v>
          </cell>
          <cell r="BN155">
            <v>35.155999999999992</v>
          </cell>
          <cell r="BO155">
            <v>26.995000000000001</v>
          </cell>
          <cell r="BQ155">
            <v>52.136000000000003</v>
          </cell>
          <cell r="BR155">
            <v>50.106999999999999</v>
          </cell>
          <cell r="BS155">
            <v>0</v>
          </cell>
          <cell r="BT155">
            <v>47.32</v>
          </cell>
          <cell r="BU155">
            <v>48.727999999999994</v>
          </cell>
          <cell r="BV155">
            <v>48.184999999999995</v>
          </cell>
          <cell r="BX155">
            <v>594.21360000000004</v>
          </cell>
          <cell r="BY155">
            <v>855.60850000000005</v>
          </cell>
          <cell r="BZ155">
            <v>0</v>
          </cell>
          <cell r="CA155">
            <v>484.61899999999997</v>
          </cell>
          <cell r="CB155">
            <v>438.30759999999998</v>
          </cell>
          <cell r="CC155">
            <v>412.23119999999994</v>
          </cell>
          <cell r="CE155">
            <v>36.716780199999995</v>
          </cell>
          <cell r="CF155">
            <v>41.434595903999998</v>
          </cell>
          <cell r="CG155">
            <v>0</v>
          </cell>
          <cell r="CH155">
            <v>43.772098949999986</v>
          </cell>
          <cell r="CI155">
            <v>42.237147388999993</v>
          </cell>
          <cell r="CJ155">
            <v>40.186076759999999</v>
          </cell>
          <cell r="CL155">
            <v>42.490299999999991</v>
          </cell>
          <cell r="CM155">
            <v>43.453800000000001</v>
          </cell>
          <cell r="CN155">
            <v>0</v>
          </cell>
          <cell r="CO155">
            <v>46.398199999999996</v>
          </cell>
          <cell r="CP155">
            <v>47.57582</v>
          </cell>
          <cell r="CQ155">
            <v>47.8</v>
          </cell>
          <cell r="CS155">
            <v>306.70541159999999</v>
          </cell>
          <cell r="CT155">
            <v>0</v>
          </cell>
          <cell r="CV155">
            <v>71.33</v>
          </cell>
          <cell r="CW155">
            <v>70.902000000000001</v>
          </cell>
          <cell r="CX155">
            <v>0</v>
          </cell>
          <cell r="CY155">
            <v>0</v>
          </cell>
          <cell r="CZ155">
            <v>0</v>
          </cell>
          <cell r="DA155">
            <v>0</v>
          </cell>
          <cell r="DC155">
            <v>19.811630000000005</v>
          </cell>
          <cell r="DD155">
            <v>13.367000000000001</v>
          </cell>
          <cell r="DE155">
            <v>0</v>
          </cell>
          <cell r="DF155">
            <v>0</v>
          </cell>
        </row>
        <row r="156">
          <cell r="I156" t="str">
            <v>.</v>
          </cell>
          <cell r="AD156" t="str">
            <v>.</v>
          </cell>
          <cell r="AE156">
            <v>0</v>
          </cell>
          <cell r="AH156">
            <v>0</v>
          </cell>
        </row>
        <row r="157">
          <cell r="B157" t="str">
            <v>Liabilities and shareholders' equity</v>
          </cell>
          <cell r="I157" t="str">
            <v>.</v>
          </cell>
          <cell r="AD157" t="str">
            <v>.</v>
          </cell>
          <cell r="AE157">
            <v>0</v>
          </cell>
          <cell r="AH157">
            <v>0</v>
          </cell>
        </row>
        <row r="158">
          <cell r="I158" t="str">
            <v>.</v>
          </cell>
          <cell r="AD158" t="str">
            <v>.</v>
          </cell>
          <cell r="AE158">
            <v>0</v>
          </cell>
          <cell r="AH158">
            <v>0</v>
          </cell>
        </row>
        <row r="159">
          <cell r="B159" t="str">
            <v>Accounts payable, accrued expenses and other creditors</v>
          </cell>
          <cell r="I159" t="str">
            <v>.</v>
          </cell>
          <cell r="AD159" t="str">
            <v>.</v>
          </cell>
          <cell r="AE159">
            <v>0</v>
          </cell>
          <cell r="AH159">
            <v>0</v>
          </cell>
        </row>
        <row r="160">
          <cell r="A160" t="str">
            <v>T200110</v>
          </cell>
          <cell r="B160" t="str">
            <v>Trade payables</v>
          </cell>
          <cell r="C160">
            <v>-1221.7274030432959</v>
          </cell>
          <cell r="D160">
            <v>-478.96848666800042</v>
          </cell>
          <cell r="E160">
            <v>0</v>
          </cell>
          <cell r="F160">
            <v>-288.35652056217714</v>
          </cell>
          <cell r="G160">
            <v>-334.37568666236916</v>
          </cell>
          <cell r="H160">
            <v>-337.29319372640009</v>
          </cell>
          <cell r="I160" t="str">
            <v>.</v>
          </cell>
          <cell r="J160">
            <v>3077.9336263700002</v>
          </cell>
          <cell r="K160">
            <v>2441.8010837800002</v>
          </cell>
          <cell r="L160">
            <v>0</v>
          </cell>
          <cell r="M160">
            <v>2195.3305353000001</v>
          </cell>
          <cell r="N160">
            <v>1557.2543062196303</v>
          </cell>
          <cell r="O160">
            <v>713.06200000000001</v>
          </cell>
          <cell r="Q160">
            <v>-4299.6610294132961</v>
          </cell>
          <cell r="R160">
            <v>-2920.7695704480006</v>
          </cell>
          <cell r="S160">
            <v>0</v>
          </cell>
          <cell r="T160">
            <v>-2483.6870558621772</v>
          </cell>
          <cell r="U160">
            <v>-1891.6299928819994</v>
          </cell>
          <cell r="V160">
            <v>-1050.3551937264001</v>
          </cell>
          <cell r="X160">
            <v>-543.95000000000005</v>
          </cell>
          <cell r="Y160">
            <v>-633.06299999999999</v>
          </cell>
          <cell r="AA160">
            <v>-372.93</v>
          </cell>
          <cell r="AB160">
            <v>-215.07599999999999</v>
          </cell>
          <cell r="AC160">
            <v>-410.53300000000002</v>
          </cell>
          <cell r="AD160" t="str">
            <v>.</v>
          </cell>
          <cell r="AE160">
            <v>-3377.8640297832958</v>
          </cell>
          <cell r="AF160">
            <v>-2051.7866380000005</v>
          </cell>
          <cell r="AH160">
            <v>-1923.3627558621772</v>
          </cell>
          <cell r="AI160">
            <v>-1512.2935343999998</v>
          </cell>
          <cell r="AJ160">
            <v>-453.49345226640003</v>
          </cell>
          <cell r="AL160">
            <v>-2.9843992300000002</v>
          </cell>
          <cell r="AM160">
            <v>-3.1703109999999999</v>
          </cell>
          <cell r="AO160">
            <v>-10.44</v>
          </cell>
          <cell r="AP160">
            <v>-8.9592849999999995</v>
          </cell>
          <cell r="AV160">
            <v>-28.618217000000001</v>
          </cell>
          <cell r="AW160">
            <v>-196.49505300000001</v>
          </cell>
          <cell r="AY160">
            <v>-154.197</v>
          </cell>
          <cell r="AZ160">
            <v>-136.27833884</v>
          </cell>
          <cell r="BA160">
            <v>-165.16300000000001</v>
          </cell>
          <cell r="BF160">
            <v>-13.285</v>
          </cell>
          <cell r="BG160">
            <v>-14.279</v>
          </cell>
          <cell r="BH160">
            <v>-11.446999999999999</v>
          </cell>
          <cell r="BM160">
            <v>-7.5860000000000003</v>
          </cell>
          <cell r="BN160">
            <v>-2.706</v>
          </cell>
          <cell r="BO160">
            <v>-3.6589999999999998</v>
          </cell>
          <cell r="BQ160">
            <v>-0.72899999999999998</v>
          </cell>
          <cell r="BR160">
            <v>-1.1659999999999999</v>
          </cell>
          <cell r="BT160">
            <v>-1.8009999999999999</v>
          </cell>
          <cell r="BU160">
            <v>-1.2330000000000001</v>
          </cell>
          <cell r="BV160">
            <v>-0.24199999999999999</v>
          </cell>
          <cell r="BX160">
            <v>-1.4529000000000001</v>
          </cell>
          <cell r="BY160">
            <v>-6.4000000000000001E-2</v>
          </cell>
          <cell r="CA160">
            <v>-8.5300000000000001E-2</v>
          </cell>
          <cell r="CB160">
            <v>-9.7200000000000009E-2</v>
          </cell>
          <cell r="CC160">
            <v>-5.367</v>
          </cell>
          <cell r="CE160">
            <v>-1.5584599999999999E-2</v>
          </cell>
          <cell r="CF160">
            <v>-0.13556844799999998</v>
          </cell>
          <cell r="CG160">
            <v>0</v>
          </cell>
          <cell r="CI160">
            <v>-0.46473464200000003</v>
          </cell>
          <cell r="CJ160">
            <v>-0.44774145999999998</v>
          </cell>
          <cell r="CL160">
            <v>-3.0999999999999999E-3</v>
          </cell>
          <cell r="CM160">
            <v>-5.8999999999999997E-2</v>
          </cell>
          <cell r="CP160">
            <v>-0.2429</v>
          </cell>
          <cell r="CQ160">
            <v>-3.0000000000000001E-3</v>
          </cell>
          <cell r="CS160">
            <v>-314.18479880000001</v>
          </cell>
          <cell r="CV160">
            <v>-28.603999999999999</v>
          </cell>
          <cell r="CW160">
            <v>-34.83</v>
          </cell>
          <cell r="DC160">
            <v>-1.2549999999999999</v>
          </cell>
        </row>
        <row r="161">
          <cell r="A161" t="str">
            <v>T200120</v>
          </cell>
          <cell r="B161" t="str">
            <v>Accrued liabilities</v>
          </cell>
          <cell r="C161">
            <v>-998.15654992634632</v>
          </cell>
          <cell r="D161">
            <v>-780.32489968863888</v>
          </cell>
          <cell r="E161">
            <v>0</v>
          </cell>
          <cell r="F161">
            <v>-52.849388981888232</v>
          </cell>
          <cell r="G161">
            <v>-47.550496831103402</v>
          </cell>
          <cell r="H161">
            <v>-47.556496831103402</v>
          </cell>
          <cell r="I161" t="str">
            <v>.</v>
          </cell>
          <cell r="J161">
            <v>-38.97521165540617</v>
          </cell>
          <cell r="K161">
            <v>-398.29900398863879</v>
          </cell>
          <cell r="L161">
            <v>0</v>
          </cell>
          <cell r="M161">
            <v>-45.889267874070228</v>
          </cell>
          <cell r="N161">
            <v>-47.326496831103405</v>
          </cell>
          <cell r="O161">
            <v>-47.326496831103405</v>
          </cell>
          <cell r="Q161">
            <v>-959.18133827094016</v>
          </cell>
          <cell r="R161">
            <v>-382.02589570000004</v>
          </cell>
          <cell r="S161">
            <v>0</v>
          </cell>
          <cell r="T161">
            <v>-6.9601211078180061</v>
          </cell>
          <cell r="U161">
            <v>-0.224</v>
          </cell>
          <cell r="V161">
            <v>-0.23</v>
          </cell>
          <cell r="AC161">
            <v>0</v>
          </cell>
          <cell r="AD161" t="str">
            <v>.</v>
          </cell>
          <cell r="AE161">
            <v>-959.18133827094016</v>
          </cell>
          <cell r="AF161">
            <v>-374.10589570000002</v>
          </cell>
          <cell r="AH161">
            <v>-6.7431211078180056</v>
          </cell>
          <cell r="AI161">
            <v>0</v>
          </cell>
          <cell r="AJ161">
            <v>0</v>
          </cell>
          <cell r="AM161">
            <v>0</v>
          </cell>
          <cell r="AO161">
            <v>0</v>
          </cell>
          <cell r="AP161">
            <v>0</v>
          </cell>
          <cell r="BF161">
            <v>-1.7000000000000001E-2</v>
          </cell>
          <cell r="BG161">
            <v>-2.3E-2</v>
          </cell>
          <cell r="BH161">
            <v>-0.03</v>
          </cell>
          <cell r="BM161">
            <v>-0.2</v>
          </cell>
          <cell r="BN161">
            <v>-0.2</v>
          </cell>
          <cell r="BO161">
            <v>-0.2</v>
          </cell>
          <cell r="CP161">
            <v>-1E-3</v>
          </cell>
          <cell r="CS161">
            <v>0</v>
          </cell>
          <cell r="CW161">
            <v>-4.9779999999999998</v>
          </cell>
          <cell r="DD161">
            <v>-2.9420000000000002</v>
          </cell>
        </row>
        <row r="162">
          <cell r="A162" t="str">
            <v>T200130</v>
          </cell>
          <cell r="B162" t="str">
            <v>Other payables and advances received</v>
          </cell>
          <cell r="C162">
            <v>-348.03162947686701</v>
          </cell>
          <cell r="D162">
            <v>-419.40123117199994</v>
          </cell>
          <cell r="E162">
            <v>0</v>
          </cell>
          <cell r="F162">
            <v>-241.030892255</v>
          </cell>
          <cell r="G162">
            <v>-509.2823275670001</v>
          </cell>
          <cell r="H162">
            <v>-214.95256879840002</v>
          </cell>
          <cell r="I162" t="str">
            <v>.</v>
          </cell>
          <cell r="J162">
            <v>12.49639492</v>
          </cell>
          <cell r="K162">
            <v>128.46600000000001</v>
          </cell>
          <cell r="L162">
            <v>0</v>
          </cell>
          <cell r="M162">
            <v>-10.50200000000001</v>
          </cell>
          <cell r="N162">
            <v>70.235677084999978</v>
          </cell>
          <cell r="O162">
            <v>64.236000000000004</v>
          </cell>
          <cell r="Q162">
            <v>-360.52802439686701</v>
          </cell>
          <cell r="R162">
            <v>-547.86723117199995</v>
          </cell>
          <cell r="S162">
            <v>0</v>
          </cell>
          <cell r="T162">
            <v>-230.52889225499999</v>
          </cell>
          <cell r="U162">
            <v>-579.51800465200006</v>
          </cell>
          <cell r="V162">
            <v>-279.18856879840001</v>
          </cell>
          <cell r="X162">
            <v>-328.553</v>
          </cell>
          <cell r="Y162">
            <v>-455.65099999999995</v>
          </cell>
          <cell r="AA162">
            <v>-168.30600000000001</v>
          </cell>
          <cell r="AB162">
            <v>-155.15799999999999</v>
          </cell>
          <cell r="AC162">
            <v>-245.30199999999999</v>
          </cell>
          <cell r="AD162" t="str">
            <v>.</v>
          </cell>
          <cell r="AE162">
            <v>-6.7833456867000014E-2</v>
          </cell>
          <cell r="AF162">
            <v>-18.822119999999998</v>
          </cell>
          <cell r="AH162">
            <v>0</v>
          </cell>
          <cell r="AI162">
            <v>-14.803219199999999</v>
          </cell>
          <cell r="AJ162">
            <v>-4.0022504984000005</v>
          </cell>
          <cell r="AL162">
            <v>-5.9608241399999828</v>
          </cell>
          <cell r="AM162">
            <v>-11.660942699999985</v>
          </cell>
          <cell r="AO162">
            <v>-19.168739440000035</v>
          </cell>
          <cell r="AP162">
            <v>-368.63723100000004</v>
          </cell>
          <cell r="AV162">
            <v>-12.306119000000002</v>
          </cell>
          <cell r="AW162">
            <v>-40.543395000000004</v>
          </cell>
          <cell r="AY162">
            <v>-35.097999999999999</v>
          </cell>
          <cell r="AZ162">
            <v>-22.604271700000002</v>
          </cell>
          <cell r="BA162">
            <v>-24.125</v>
          </cell>
          <cell r="BF162">
            <v>-2.2360000000000002</v>
          </cell>
          <cell r="BG162">
            <v>-1.9450000000000001</v>
          </cell>
          <cell r="BH162">
            <v>-1.831</v>
          </cell>
          <cell r="BM162">
            <v>-4.22</v>
          </cell>
          <cell r="BN162">
            <v>-12.432</v>
          </cell>
          <cell r="BO162">
            <v>-1.786</v>
          </cell>
          <cell r="BQ162">
            <v>-1.123</v>
          </cell>
          <cell r="BR162">
            <v>-2.238</v>
          </cell>
          <cell r="BT162">
            <v>-1.268</v>
          </cell>
          <cell r="BU162">
            <v>-1.4610000000000001</v>
          </cell>
          <cell r="BV162">
            <v>-1.9690000000000001</v>
          </cell>
          <cell r="BX162">
            <v>-0.97020000000000006</v>
          </cell>
          <cell r="BY162">
            <v>-11.3165</v>
          </cell>
          <cell r="CA162">
            <v>-6.4999999999999997E-3</v>
          </cell>
          <cell r="CB162">
            <v>-2.1816999999999998</v>
          </cell>
          <cell r="CC162">
            <v>-1.9E-2</v>
          </cell>
          <cell r="CE162">
            <v>-0.12628899999999998</v>
          </cell>
          <cell r="CF162">
            <v>-4.0273471999999998E-2</v>
          </cell>
          <cell r="CH162">
            <v>-0.22565281500000003</v>
          </cell>
          <cell r="CI162">
            <v>-0.28926275200000001</v>
          </cell>
          <cell r="CJ162">
            <v>-0.13831829999999998</v>
          </cell>
          <cell r="CL162">
            <v>-7.0000000000000001E-3</v>
          </cell>
          <cell r="CM162">
            <v>-9.4E-2</v>
          </cell>
          <cell r="CP162">
            <v>-6.3200000000000001E-3</v>
          </cell>
          <cell r="CQ162">
            <v>-1.6E-2</v>
          </cell>
          <cell r="CS162">
            <v>-5.9127587999999998</v>
          </cell>
          <cell r="CV162">
            <v>-5.4849999999999994</v>
          </cell>
          <cell r="CW162">
            <v>-7.5010000000000048</v>
          </cell>
          <cell r="DC162">
            <v>-1.6E-2</v>
          </cell>
        </row>
        <row r="163">
          <cell r="A163" t="str">
            <v>T200140</v>
          </cell>
          <cell r="B163" t="str">
            <v>Income tax payable</v>
          </cell>
          <cell r="C163">
            <v>-39.0467616193474</v>
          </cell>
          <cell r="D163">
            <v>-13.187000000000001</v>
          </cell>
          <cell r="E163">
            <v>0</v>
          </cell>
          <cell r="F163">
            <v>-332.54907521012774</v>
          </cell>
          <cell r="G163">
            <v>-58.521000000000001</v>
          </cell>
          <cell r="H163">
            <v>-3.6579999999999999</v>
          </cell>
          <cell r="I163" t="str">
            <v>.</v>
          </cell>
          <cell r="J163">
            <v>0</v>
          </cell>
          <cell r="K163">
            <v>0</v>
          </cell>
          <cell r="L163">
            <v>0</v>
          </cell>
          <cell r="M163">
            <v>0</v>
          </cell>
          <cell r="N163">
            <v>0</v>
          </cell>
          <cell r="O163">
            <v>0</v>
          </cell>
          <cell r="Q163">
            <v>-39.0467616193474</v>
          </cell>
          <cell r="R163">
            <v>-13.187000000000001</v>
          </cell>
          <cell r="S163">
            <v>0</v>
          </cell>
          <cell r="T163">
            <v>-332.54907521012774</v>
          </cell>
          <cell r="U163">
            <v>-58.521000000000001</v>
          </cell>
          <cell r="V163">
            <v>-3.6579999999999999</v>
          </cell>
          <cell r="Y163">
            <v>0</v>
          </cell>
          <cell r="AA163">
            <v>-274.80799999999999</v>
          </cell>
          <cell r="AB163">
            <v>-58.521000000000001</v>
          </cell>
          <cell r="AC163">
            <v>0</v>
          </cell>
          <cell r="AD163" t="str">
            <v>.</v>
          </cell>
          <cell r="AE163">
            <v>-33.149761619347402</v>
          </cell>
          <cell r="AF163">
            <v>0</v>
          </cell>
          <cell r="AH163">
            <v>-46.178875210127799</v>
          </cell>
          <cell r="AI163">
            <v>0</v>
          </cell>
          <cell r="AJ163">
            <v>0</v>
          </cell>
          <cell r="AO163">
            <v>0</v>
          </cell>
          <cell r="AV163">
            <v>-4.7190000000000003</v>
          </cell>
          <cell r="AW163">
            <v>-8.5860000000000003</v>
          </cell>
          <cell r="AY163">
            <v>-10.15</v>
          </cell>
          <cell r="BA163">
            <v>-3.4740000000000002</v>
          </cell>
          <cell r="BO163">
            <v>-0.16300000000000001</v>
          </cell>
          <cell r="BX163">
            <v>-1.1779999999999999</v>
          </cell>
          <cell r="CA163">
            <v>-1.4122000000000001</v>
          </cell>
          <cell r="CQ163">
            <v>-2.1000000000000001E-2</v>
          </cell>
          <cell r="CS163">
            <v>0</v>
          </cell>
          <cell r="CV163">
            <v>0</v>
          </cell>
          <cell r="CW163">
            <v>-4.601</v>
          </cell>
        </row>
        <row r="164">
          <cell r="A164" t="str">
            <v>T200150</v>
          </cell>
          <cell r="B164" t="str">
            <v>Dividends payable</v>
          </cell>
          <cell r="C164">
            <v>-52.311999999999998</v>
          </cell>
          <cell r="D164">
            <v>-5236.6019999999999</v>
          </cell>
          <cell r="E164">
            <v>0</v>
          </cell>
          <cell r="F164">
            <v>-140.01499999999999</v>
          </cell>
          <cell r="G164">
            <v>0</v>
          </cell>
          <cell r="H164">
            <v>0</v>
          </cell>
          <cell r="I164" t="str">
            <v>.</v>
          </cell>
          <cell r="J164">
            <v>0</v>
          </cell>
          <cell r="K164">
            <v>0</v>
          </cell>
          <cell r="L164">
            <v>0</v>
          </cell>
          <cell r="M164">
            <v>0</v>
          </cell>
          <cell r="N164">
            <v>0</v>
          </cell>
          <cell r="O164">
            <v>0</v>
          </cell>
          <cell r="Q164">
            <v>-52.311999999999998</v>
          </cell>
          <cell r="R164">
            <v>-5236.6019999999999</v>
          </cell>
          <cell r="S164">
            <v>0</v>
          </cell>
          <cell r="T164">
            <v>-140.01499999999999</v>
          </cell>
          <cell r="U164">
            <v>0</v>
          </cell>
          <cell r="V164">
            <v>0</v>
          </cell>
          <cell r="X164">
            <v>-52.311999999999998</v>
          </cell>
          <cell r="Y164">
            <v>-5236.6019999999999</v>
          </cell>
          <cell r="AA164">
            <v>-140.01499999999999</v>
          </cell>
          <cell r="AC164">
            <v>0</v>
          </cell>
          <cell r="AD164" t="str">
            <v>.</v>
          </cell>
          <cell r="AE164">
            <v>0</v>
          </cell>
          <cell r="AH164">
            <v>0</v>
          </cell>
          <cell r="AI164">
            <v>0</v>
          </cell>
          <cell r="AJ164">
            <v>0</v>
          </cell>
          <cell r="AM164">
            <v>0</v>
          </cell>
          <cell r="AO164">
            <v>0</v>
          </cell>
          <cell r="CS164">
            <v>0</v>
          </cell>
        </row>
        <row r="165">
          <cell r="A165" t="str">
            <v>T2001</v>
          </cell>
          <cell r="B165" t="str">
            <v>Accounts payable, accrued expenses and other creditors</v>
          </cell>
          <cell r="C165">
            <v>-2659.2743440658569</v>
          </cell>
          <cell r="D165">
            <v>-6928.4836175286391</v>
          </cell>
          <cell r="E165">
            <v>0</v>
          </cell>
          <cell r="F165">
            <v>-1054.8008770091931</v>
          </cell>
          <cell r="G165">
            <v>-949.72951106047253</v>
          </cell>
          <cell r="H165">
            <v>-603.46025935590353</v>
          </cell>
          <cell r="I165" t="str">
            <v>.</v>
          </cell>
          <cell r="J165">
            <v>3051.4548096345939</v>
          </cell>
          <cell r="K165">
            <v>2171.9680797913616</v>
          </cell>
          <cell r="L165">
            <v>0</v>
          </cell>
          <cell r="M165">
            <v>2138.9392674259298</v>
          </cell>
          <cell r="N165">
            <v>1580.1634864735267</v>
          </cell>
          <cell r="O165">
            <v>729.97150316889656</v>
          </cell>
          <cell r="Q165">
            <v>-5710.7291537004503</v>
          </cell>
          <cell r="R165">
            <v>-9100.4516973200007</v>
          </cell>
          <cell r="S165">
            <v>0</v>
          </cell>
          <cell r="T165">
            <v>-3193.7401444351226</v>
          </cell>
          <cell r="U165">
            <v>-2529.8929975339997</v>
          </cell>
          <cell r="V165">
            <v>-1333.4317625248</v>
          </cell>
          <cell r="X165">
            <v>-924.81500000000005</v>
          </cell>
          <cell r="Y165">
            <v>-6325.3159999999998</v>
          </cell>
          <cell r="Z165">
            <v>0</v>
          </cell>
          <cell r="AA165">
            <v>-956.05899999999997</v>
          </cell>
          <cell r="AB165">
            <v>-428.755</v>
          </cell>
          <cell r="AC165">
            <v>-655.83500000000004</v>
          </cell>
          <cell r="AD165" t="str">
            <v>.</v>
          </cell>
          <cell r="AE165">
            <v>-4370.2629631304508</v>
          </cell>
          <cell r="AF165">
            <v>-2444.7146537000003</v>
          </cell>
          <cell r="AG165">
            <v>0</v>
          </cell>
          <cell r="AH165">
            <v>-1976.2847521801232</v>
          </cell>
          <cell r="AI165">
            <v>-1527.0967535999998</v>
          </cell>
          <cell r="AJ165">
            <v>-457.4957027648</v>
          </cell>
          <cell r="AL165">
            <v>-8.945223369999983</v>
          </cell>
          <cell r="AM165">
            <v>-14.831253699999985</v>
          </cell>
          <cell r="AN165">
            <v>0</v>
          </cell>
          <cell r="AO165">
            <v>-29.608739440000036</v>
          </cell>
          <cell r="AP165">
            <v>-377.59651600000007</v>
          </cell>
          <cell r="AQ165">
            <v>0</v>
          </cell>
          <cell r="AR165">
            <v>0</v>
          </cell>
          <cell r="AS165">
            <v>0</v>
          </cell>
          <cell r="AT165">
            <v>0</v>
          </cell>
          <cell r="AU165">
            <v>0</v>
          </cell>
          <cell r="AV165">
            <v>-45.643336000000005</v>
          </cell>
          <cell r="AW165">
            <v>-245.62444800000003</v>
          </cell>
          <cell r="AX165">
            <v>0</v>
          </cell>
          <cell r="AY165">
            <v>-199.44500000000002</v>
          </cell>
          <cell r="AZ165">
            <v>-158.88261054</v>
          </cell>
          <cell r="BA165">
            <v>-192.762</v>
          </cell>
          <cell r="BC165">
            <v>0</v>
          </cell>
          <cell r="BD165">
            <v>0</v>
          </cell>
          <cell r="BE165">
            <v>0</v>
          </cell>
          <cell r="BF165">
            <v>-15.538</v>
          </cell>
          <cell r="BG165">
            <v>-16.247</v>
          </cell>
          <cell r="BH165">
            <v>-13.307999999999998</v>
          </cell>
          <cell r="BJ165">
            <v>0</v>
          </cell>
          <cell r="BK165">
            <v>0</v>
          </cell>
          <cell r="BL165">
            <v>0</v>
          </cell>
          <cell r="BM165">
            <v>-12.006</v>
          </cell>
          <cell r="BN165">
            <v>-15.338000000000001</v>
          </cell>
          <cell r="BO165">
            <v>-5.8079999999999998</v>
          </cell>
          <cell r="BQ165">
            <v>-1.8519999999999999</v>
          </cell>
          <cell r="BR165">
            <v>-3.4039999999999999</v>
          </cell>
          <cell r="BS165">
            <v>0</v>
          </cell>
          <cell r="BT165">
            <v>-3.069</v>
          </cell>
          <cell r="BU165">
            <v>-2.694</v>
          </cell>
          <cell r="BV165">
            <v>-2.2110000000000003</v>
          </cell>
          <cell r="BX165">
            <v>-3.6011000000000002</v>
          </cell>
          <cell r="BY165">
            <v>-11.3805</v>
          </cell>
          <cell r="BZ165">
            <v>0</v>
          </cell>
          <cell r="CA165">
            <v>-1.5040000000000002</v>
          </cell>
          <cell r="CB165">
            <v>-2.2788999999999997</v>
          </cell>
          <cell r="CC165">
            <v>-5.3860000000000001</v>
          </cell>
          <cell r="CE165">
            <v>-0.14187359999999999</v>
          </cell>
          <cell r="CF165">
            <v>-0.17584191999999998</v>
          </cell>
          <cell r="CG165">
            <v>0</v>
          </cell>
          <cell r="CH165">
            <v>-0.22565281500000003</v>
          </cell>
          <cell r="CI165">
            <v>-0.75399739399999999</v>
          </cell>
          <cell r="CJ165">
            <v>-0.58605975999999993</v>
          </cell>
          <cell r="CL165">
            <v>-1.01E-2</v>
          </cell>
          <cell r="CM165">
            <v>-0.153</v>
          </cell>
          <cell r="CN165">
            <v>0</v>
          </cell>
          <cell r="CO165">
            <v>0</v>
          </cell>
          <cell r="CP165">
            <v>-0.25022</v>
          </cell>
          <cell r="CQ165">
            <v>-0.04</v>
          </cell>
          <cell r="CS165">
            <v>-320.09755760000002</v>
          </cell>
          <cell r="CT165">
            <v>0</v>
          </cell>
          <cell r="CV165">
            <v>-34.088999999999999</v>
          </cell>
          <cell r="CW165">
            <v>-51.910000000000004</v>
          </cell>
          <cell r="CX165">
            <v>0</v>
          </cell>
          <cell r="CY165">
            <v>0</v>
          </cell>
          <cell r="CZ165">
            <v>0</v>
          </cell>
          <cell r="DA165">
            <v>0</v>
          </cell>
          <cell r="DC165">
            <v>-1.2709999999999999</v>
          </cell>
          <cell r="DD165">
            <v>-2.9420000000000002</v>
          </cell>
          <cell r="DE165">
            <v>0</v>
          </cell>
          <cell r="DF165">
            <v>0</v>
          </cell>
        </row>
        <row r="166">
          <cell r="I166" t="str">
            <v>.</v>
          </cell>
          <cell r="Q166">
            <v>0</v>
          </cell>
          <cell r="AD166" t="str">
            <v>.</v>
          </cell>
          <cell r="AE166">
            <v>0</v>
          </cell>
          <cell r="AH166">
            <v>0</v>
          </cell>
        </row>
        <row r="167">
          <cell r="B167" t="str">
            <v>Other taxes payable</v>
          </cell>
          <cell r="I167" t="str">
            <v>.</v>
          </cell>
          <cell r="Q167">
            <v>0</v>
          </cell>
          <cell r="AD167" t="str">
            <v>.</v>
          </cell>
          <cell r="AE167">
            <v>0</v>
          </cell>
          <cell r="AH167">
            <v>0</v>
          </cell>
        </row>
        <row r="168">
          <cell r="A168" t="str">
            <v>T200210</v>
          </cell>
          <cell r="B168" t="str">
            <v>Other taxes payable</v>
          </cell>
          <cell r="C168">
            <v>-90.701829849999996</v>
          </cell>
          <cell r="D168">
            <v>-182.01437183000002</v>
          </cell>
          <cell r="E168">
            <v>0</v>
          </cell>
          <cell r="F168">
            <v>-140.28146962</v>
          </cell>
          <cell r="G168">
            <v>-78.341162937999997</v>
          </cell>
          <cell r="H168">
            <v>-121.80990474593222</v>
          </cell>
          <cell r="I168" t="str">
            <v>.</v>
          </cell>
          <cell r="J168">
            <v>0</v>
          </cell>
          <cell r="K168">
            <v>-43</v>
          </cell>
          <cell r="L168">
            <v>0</v>
          </cell>
          <cell r="M168">
            <v>0</v>
          </cell>
          <cell r="N168">
            <v>0</v>
          </cell>
          <cell r="O168">
            <v>-36.329904745932204</v>
          </cell>
          <cell r="Q168">
            <v>-90.701829849999996</v>
          </cell>
          <cell r="R168">
            <v>-139.01437183000002</v>
          </cell>
          <cell r="S168">
            <v>0</v>
          </cell>
          <cell r="T168">
            <v>-140.28146962</v>
          </cell>
          <cell r="U168">
            <v>-78.341162937999997</v>
          </cell>
          <cell r="V168">
            <v>-85.48</v>
          </cell>
          <cell r="X168">
            <v>-75.602999999999994</v>
          </cell>
          <cell r="Y168">
            <v>-112.527</v>
          </cell>
          <cell r="AA168">
            <v>-105.87100000000001</v>
          </cell>
          <cell r="AB168">
            <v>-56.344000000000001</v>
          </cell>
          <cell r="AC168">
            <v>-78.891999999999996</v>
          </cell>
          <cell r="AD168" t="str">
            <v>.</v>
          </cell>
          <cell r="AE168">
            <v>0</v>
          </cell>
          <cell r="AH168">
            <v>0</v>
          </cell>
          <cell r="AI168">
            <v>0</v>
          </cell>
          <cell r="AJ168">
            <v>0</v>
          </cell>
          <cell r="AL168">
            <v>-2.4347746500000005</v>
          </cell>
          <cell r="AM168">
            <v>-11.56517083</v>
          </cell>
          <cell r="AO168">
            <v>-20.984999999999999</v>
          </cell>
          <cell r="AP168">
            <v>-9.3997970000000013</v>
          </cell>
          <cell r="AV168">
            <v>-5.08819</v>
          </cell>
          <cell r="AW168">
            <v>-8.6092010000000005</v>
          </cell>
          <cell r="AY168">
            <v>-7.4</v>
          </cell>
          <cell r="AZ168">
            <v>-6.2827195699999994</v>
          </cell>
          <cell r="BA168">
            <v>-2.5550000000000002</v>
          </cell>
          <cell r="BF168">
            <v>-0.74099999999999999</v>
          </cell>
          <cell r="BG168">
            <v>-0.78</v>
          </cell>
          <cell r="BH168">
            <v>-0.49199999999999999</v>
          </cell>
          <cell r="BM168">
            <v>-3.6579999999999999</v>
          </cell>
          <cell r="BN168">
            <v>-2.738</v>
          </cell>
          <cell r="BO168">
            <v>-2.1930000000000001</v>
          </cell>
          <cell r="BQ168">
            <v>-1.915</v>
          </cell>
          <cell r="BR168">
            <v>-1.137</v>
          </cell>
          <cell r="BT168">
            <v>-1.5109999999999999</v>
          </cell>
          <cell r="BU168">
            <v>-1.7729999999999999</v>
          </cell>
          <cell r="BV168">
            <v>-1.34</v>
          </cell>
          <cell r="BX168">
            <v>-1.3000000000000123E-2</v>
          </cell>
          <cell r="BY168">
            <v>-0.77600000000000002</v>
          </cell>
          <cell r="CA168">
            <v>-7.0000000000000001E-3</v>
          </cell>
          <cell r="CB168">
            <v>-0.96610000000000007</v>
          </cell>
          <cell r="CC168">
            <v>-8.0000000000000002E-3</v>
          </cell>
          <cell r="CE168">
            <v>0</v>
          </cell>
          <cell r="CH168">
            <v>-8.8669620000000005E-2</v>
          </cell>
          <cell r="CI168">
            <v>-5.1046367999999995E-2</v>
          </cell>
          <cell r="CO168">
            <v>-1.9800000000000002E-2</v>
          </cell>
          <cell r="CP168">
            <v>-6.4999999999999997E-3</v>
          </cell>
          <cell r="CS168">
            <v>-2.5268200000000001E-2</v>
          </cell>
          <cell r="CV168">
            <v>-3.093</v>
          </cell>
          <cell r="CW168">
            <v>-4.1709999999999994</v>
          </cell>
          <cell r="DC168">
            <v>-2.5295969999999999</v>
          </cell>
          <cell r="DD168">
            <v>-0.22899999999999998</v>
          </cell>
        </row>
        <row r="169">
          <cell r="A169" t="str">
            <v>T200299</v>
          </cell>
          <cell r="B169" t="str">
            <v>Not used</v>
          </cell>
          <cell r="C169">
            <v>0</v>
          </cell>
          <cell r="D169">
            <v>0</v>
          </cell>
          <cell r="E169">
            <v>0</v>
          </cell>
          <cell r="F169">
            <v>0</v>
          </cell>
          <cell r="G169">
            <v>0</v>
          </cell>
          <cell r="H169">
            <v>0</v>
          </cell>
          <cell r="I169" t="str">
            <v>.</v>
          </cell>
          <cell r="J169">
            <v>0</v>
          </cell>
          <cell r="K169">
            <v>0</v>
          </cell>
          <cell r="L169">
            <v>0</v>
          </cell>
          <cell r="M169">
            <v>0</v>
          </cell>
          <cell r="N169">
            <v>0</v>
          </cell>
          <cell r="O169">
            <v>0</v>
          </cell>
          <cell r="Q169">
            <v>0</v>
          </cell>
          <cell r="R169">
            <v>0</v>
          </cell>
          <cell r="S169">
            <v>0</v>
          </cell>
          <cell r="T169">
            <v>0</v>
          </cell>
          <cell r="U169">
            <v>0</v>
          </cell>
          <cell r="V169">
            <v>0</v>
          </cell>
          <cell r="AC169">
            <v>0</v>
          </cell>
          <cell r="AD169" t="str">
            <v>.</v>
          </cell>
          <cell r="AE169">
            <v>0</v>
          </cell>
          <cell r="AH169">
            <v>0</v>
          </cell>
          <cell r="AI169">
            <v>0</v>
          </cell>
          <cell r="AJ169">
            <v>0</v>
          </cell>
          <cell r="CS169">
            <v>0</v>
          </cell>
        </row>
        <row r="170">
          <cell r="A170" t="str">
            <v>T2002</v>
          </cell>
          <cell r="B170" t="str">
            <v>Total taxes payable</v>
          </cell>
          <cell r="C170">
            <v>-90.701829849999996</v>
          </cell>
          <cell r="D170">
            <v>-182.01437183000002</v>
          </cell>
          <cell r="E170">
            <v>0</v>
          </cell>
          <cell r="F170">
            <v>-140.28146962</v>
          </cell>
          <cell r="G170">
            <v>-78.341162937999997</v>
          </cell>
          <cell r="H170">
            <v>-121.80990474593222</v>
          </cell>
          <cell r="I170" t="str">
            <v>.</v>
          </cell>
          <cell r="J170">
            <v>0</v>
          </cell>
          <cell r="K170">
            <v>-43</v>
          </cell>
          <cell r="L170">
            <v>0</v>
          </cell>
          <cell r="M170">
            <v>0</v>
          </cell>
          <cell r="N170">
            <v>0</v>
          </cell>
          <cell r="O170">
            <v>-36.329904745932204</v>
          </cell>
          <cell r="Q170">
            <v>-90.701829849999996</v>
          </cell>
          <cell r="R170">
            <v>-139.01437183000002</v>
          </cell>
          <cell r="S170">
            <v>0</v>
          </cell>
          <cell r="T170">
            <v>-140.28146962</v>
          </cell>
          <cell r="U170">
            <v>-78.341162937999997</v>
          </cell>
          <cell r="V170">
            <v>-85.48</v>
          </cell>
          <cell r="X170">
            <v>-75.602999999999994</v>
          </cell>
          <cell r="Y170">
            <v>-112.527</v>
          </cell>
          <cell r="Z170">
            <v>0</v>
          </cell>
          <cell r="AA170">
            <v>-105.87100000000001</v>
          </cell>
          <cell r="AB170">
            <v>-56.344000000000001</v>
          </cell>
          <cell r="AC170">
            <v>-78.891999999999996</v>
          </cell>
          <cell r="AD170" t="str">
            <v>.</v>
          </cell>
          <cell r="AE170">
            <v>0</v>
          </cell>
          <cell r="AF170">
            <v>0</v>
          </cell>
          <cell r="AG170">
            <v>0</v>
          </cell>
          <cell r="AH170">
            <v>0</v>
          </cell>
          <cell r="AI170">
            <v>0</v>
          </cell>
          <cell r="AJ170">
            <v>0</v>
          </cell>
          <cell r="AL170">
            <v>-2.4347746500000005</v>
          </cell>
          <cell r="AM170">
            <v>-11.56517083</v>
          </cell>
          <cell r="AN170">
            <v>0</v>
          </cell>
          <cell r="AO170">
            <v>-20.984999999999999</v>
          </cell>
          <cell r="AP170">
            <v>-9.3997970000000013</v>
          </cell>
          <cell r="AQ170">
            <v>0</v>
          </cell>
          <cell r="AR170">
            <v>0</v>
          </cell>
          <cell r="AS170">
            <v>0</v>
          </cell>
          <cell r="AT170">
            <v>0</v>
          </cell>
          <cell r="AU170">
            <v>0</v>
          </cell>
          <cell r="AV170">
            <v>-5.08819</v>
          </cell>
          <cell r="AW170">
            <v>-8.6092010000000005</v>
          </cell>
          <cell r="AX170">
            <v>0</v>
          </cell>
          <cell r="AY170">
            <v>-7.4</v>
          </cell>
          <cell r="AZ170">
            <v>-6.2827195699999994</v>
          </cell>
          <cell r="BA170">
            <v>-2.5550000000000002</v>
          </cell>
          <cell r="BC170">
            <v>0</v>
          </cell>
          <cell r="BD170">
            <v>0</v>
          </cell>
          <cell r="BE170">
            <v>0</v>
          </cell>
          <cell r="BF170">
            <v>-0.74099999999999999</v>
          </cell>
          <cell r="BG170">
            <v>-0.78</v>
          </cell>
          <cell r="BH170">
            <v>-0.49199999999999999</v>
          </cell>
          <cell r="BJ170">
            <v>0</v>
          </cell>
          <cell r="BK170">
            <v>0</v>
          </cell>
          <cell r="BL170">
            <v>0</v>
          </cell>
          <cell r="BM170">
            <v>-3.6579999999999999</v>
          </cell>
          <cell r="BN170">
            <v>-2.738</v>
          </cell>
          <cell r="BO170">
            <v>-2.1930000000000001</v>
          </cell>
          <cell r="BQ170">
            <v>-1.915</v>
          </cell>
          <cell r="BR170">
            <v>-1.137</v>
          </cell>
          <cell r="BS170">
            <v>0</v>
          </cell>
          <cell r="BT170">
            <v>-1.5109999999999999</v>
          </cell>
          <cell r="BU170">
            <v>-1.7729999999999999</v>
          </cell>
          <cell r="BV170">
            <v>-1.34</v>
          </cell>
          <cell r="BX170">
            <v>-1.3000000000000123E-2</v>
          </cell>
          <cell r="BY170">
            <v>-0.77600000000000002</v>
          </cell>
          <cell r="BZ170">
            <v>0</v>
          </cell>
          <cell r="CA170">
            <v>-7.0000000000000001E-3</v>
          </cell>
          <cell r="CB170">
            <v>-0.96610000000000007</v>
          </cell>
          <cell r="CC170">
            <v>-8.0000000000000002E-3</v>
          </cell>
          <cell r="CE170">
            <v>0</v>
          </cell>
          <cell r="CF170">
            <v>0</v>
          </cell>
          <cell r="CG170">
            <v>0</v>
          </cell>
          <cell r="CH170">
            <v>-8.8669620000000005E-2</v>
          </cell>
          <cell r="CI170">
            <v>-5.1046367999999995E-2</v>
          </cell>
          <cell r="CJ170">
            <v>0</v>
          </cell>
          <cell r="CL170">
            <v>0</v>
          </cell>
          <cell r="CM170">
            <v>0</v>
          </cell>
          <cell r="CN170">
            <v>0</v>
          </cell>
          <cell r="CO170">
            <v>-1.9800000000000002E-2</v>
          </cell>
          <cell r="CP170">
            <v>-6.4999999999999997E-3</v>
          </cell>
          <cell r="CQ170">
            <v>0</v>
          </cell>
          <cell r="CS170">
            <v>-2.5268200000000001E-2</v>
          </cell>
          <cell r="CT170">
            <v>0</v>
          </cell>
          <cell r="CV170">
            <v>-3.093</v>
          </cell>
          <cell r="CW170">
            <v>-4.1709999999999994</v>
          </cell>
          <cell r="CX170">
            <v>0</v>
          </cell>
          <cell r="CY170">
            <v>0</v>
          </cell>
          <cell r="CZ170">
            <v>0</v>
          </cell>
          <cell r="DA170">
            <v>0</v>
          </cell>
          <cell r="DC170">
            <v>-2.5295969999999999</v>
          </cell>
          <cell r="DD170">
            <v>-0.22899999999999998</v>
          </cell>
          <cell r="DE170">
            <v>0</v>
          </cell>
          <cell r="DF170">
            <v>0</v>
          </cell>
        </row>
        <row r="171">
          <cell r="I171" t="str">
            <v>.</v>
          </cell>
          <cell r="Q171">
            <v>0</v>
          </cell>
          <cell r="AD171" t="str">
            <v>.</v>
          </cell>
          <cell r="AE171">
            <v>0</v>
          </cell>
          <cell r="AH171">
            <v>0</v>
          </cell>
        </row>
        <row r="172">
          <cell r="B172" t="str">
            <v>Short-term borrowings</v>
          </cell>
          <cell r="I172" t="str">
            <v>.</v>
          </cell>
          <cell r="Q172">
            <v>0</v>
          </cell>
          <cell r="AD172" t="str">
            <v>.</v>
          </cell>
          <cell r="AE172">
            <v>0</v>
          </cell>
          <cell r="AH172">
            <v>0</v>
          </cell>
        </row>
        <row r="173">
          <cell r="A173" t="str">
            <v>T200310</v>
          </cell>
          <cell r="B173" t="str">
            <v>Bank loan in USD - fixed interest</v>
          </cell>
          <cell r="C173">
            <v>-1520.0971357917279</v>
          </cell>
          <cell r="D173">
            <v>-179.99905213999997</v>
          </cell>
          <cell r="E173">
            <v>0</v>
          </cell>
          <cell r="F173">
            <v>-717.12653401</v>
          </cell>
          <cell r="G173">
            <v>-695.9544674</v>
          </cell>
          <cell r="H173">
            <v>9.0165299900000662E-2</v>
          </cell>
          <cell r="I173" t="str">
            <v>.</v>
          </cell>
          <cell r="J173">
            <v>0</v>
          </cell>
          <cell r="K173">
            <v>0</v>
          </cell>
          <cell r="L173">
            <v>0</v>
          </cell>
          <cell r="M173">
            <v>0</v>
          </cell>
          <cell r="N173">
            <v>0</v>
          </cell>
          <cell r="O173">
            <v>8.7040000000000006</v>
          </cell>
          <cell r="Q173">
            <v>-1520.0971357917279</v>
          </cell>
          <cell r="R173">
            <v>-179.99905213999997</v>
          </cell>
          <cell r="S173">
            <v>0</v>
          </cell>
          <cell r="T173">
            <v>-717.12653401</v>
          </cell>
          <cell r="U173">
            <v>-695.9544674</v>
          </cell>
          <cell r="V173">
            <v>-8.6138347001</v>
          </cell>
          <cell r="X173">
            <v>-1519.3209999999999</v>
          </cell>
          <cell r="Y173">
            <v>-179.99905213999997</v>
          </cell>
          <cell r="AA173">
            <v>-717.12653401</v>
          </cell>
          <cell r="AB173">
            <v>-695.9544674</v>
          </cell>
          <cell r="AC173">
            <v>0</v>
          </cell>
          <cell r="AD173" t="str">
            <v>.</v>
          </cell>
          <cell r="AE173">
            <v>-0.58662429172800012</v>
          </cell>
          <cell r="AF173">
            <v>0</v>
          </cell>
          <cell r="AH173">
            <v>0</v>
          </cell>
          <cell r="AI173">
            <v>0</v>
          </cell>
          <cell r="AJ173">
            <v>-8.6138347001</v>
          </cell>
          <cell r="CS173">
            <v>-0.1895115</v>
          </cell>
        </row>
        <row r="174">
          <cell r="A174" t="str">
            <v>T200320</v>
          </cell>
          <cell r="B174" t="str">
            <v>Bank loan in USD - floating interest</v>
          </cell>
          <cell r="C174">
            <v>-714.69600000000003</v>
          </cell>
          <cell r="D174">
            <v>-869.137219764625</v>
          </cell>
          <cell r="E174">
            <v>0</v>
          </cell>
          <cell r="F174">
            <v>-1163.4370382759357</v>
          </cell>
          <cell r="G174">
            <v>-190.08953180839998</v>
          </cell>
          <cell r="H174">
            <v>-668.42635847333327</v>
          </cell>
          <cell r="I174" t="str">
            <v>.</v>
          </cell>
          <cell r="J174">
            <v>0</v>
          </cell>
          <cell r="K174">
            <v>-855.46947718462502</v>
          </cell>
          <cell r="L174">
            <v>0</v>
          </cell>
          <cell r="M174">
            <v>-768.68534834950356</v>
          </cell>
          <cell r="N174">
            <v>0</v>
          </cell>
          <cell r="O174">
            <v>0</v>
          </cell>
          <cell r="Q174">
            <v>-714.69600000000003</v>
          </cell>
          <cell r="R174">
            <v>-13.667742580000006</v>
          </cell>
          <cell r="S174">
            <v>0</v>
          </cell>
          <cell r="T174">
            <v>-394.75168992643205</v>
          </cell>
          <cell r="U174">
            <v>-190.08953180839998</v>
          </cell>
          <cell r="V174">
            <v>-668.42635847333327</v>
          </cell>
          <cell r="X174">
            <v>-714.69600000000003</v>
          </cell>
          <cell r="Y174">
            <v>-13.667742580000006</v>
          </cell>
          <cell r="AA174">
            <v>-394.75168992643205</v>
          </cell>
          <cell r="AB174">
            <v>-190.08953180839998</v>
          </cell>
          <cell r="AC174">
            <v>-668.42635847333327</v>
          </cell>
          <cell r="AD174" t="str">
            <v>.</v>
          </cell>
          <cell r="AE174">
            <v>0</v>
          </cell>
          <cell r="AF174">
            <v>0</v>
          </cell>
          <cell r="AH174">
            <v>0</v>
          </cell>
          <cell r="AI174">
            <v>0</v>
          </cell>
          <cell r="AJ174">
            <v>0</v>
          </cell>
          <cell r="CS174">
            <v>0</v>
          </cell>
        </row>
        <row r="175">
          <cell r="A175" t="str">
            <v>T200330</v>
          </cell>
          <cell r="B175" t="str">
            <v>Bank loan in  RR - fixed interest</v>
          </cell>
          <cell r="C175">
            <v>-187.23099999999999</v>
          </cell>
          <cell r="D175">
            <v>0</v>
          </cell>
          <cell r="E175">
            <v>0</v>
          </cell>
          <cell r="F175">
            <v>-1.0193999999999903</v>
          </cell>
          <cell r="G175">
            <v>-0.22249999999999659</v>
          </cell>
          <cell r="H175">
            <v>-2.2511748600000061</v>
          </cell>
          <cell r="I175" t="str">
            <v>.</v>
          </cell>
          <cell r="J175">
            <v>568.5</v>
          </cell>
          <cell r="K175">
            <v>490.5</v>
          </cell>
          <cell r="L175">
            <v>0</v>
          </cell>
          <cell r="M175">
            <v>128</v>
          </cell>
          <cell r="N175">
            <v>83.325000000000003</v>
          </cell>
          <cell r="O175">
            <v>73.638999999999996</v>
          </cell>
          <cell r="Q175">
            <v>-755.73099999999999</v>
          </cell>
          <cell r="R175">
            <v>-490.5</v>
          </cell>
          <cell r="S175">
            <v>0</v>
          </cell>
          <cell r="T175">
            <v>-129.01939999999999</v>
          </cell>
          <cell r="U175">
            <v>-83.547499999999999</v>
          </cell>
          <cell r="V175">
            <v>-75.890174860000002</v>
          </cell>
          <cell r="AC175">
            <v>-15.45217486</v>
          </cell>
          <cell r="AD175" t="str">
            <v>.</v>
          </cell>
          <cell r="AE175">
            <v>0</v>
          </cell>
          <cell r="AF175">
            <v>0</v>
          </cell>
          <cell r="AH175">
            <v>0</v>
          </cell>
          <cell r="AI175">
            <v>0</v>
          </cell>
          <cell r="AJ175">
            <v>0</v>
          </cell>
          <cell r="AV175">
            <v>-187.23099999999999</v>
          </cell>
          <cell r="BF175">
            <v>-1.02</v>
          </cell>
          <cell r="BH175">
            <v>-0.251</v>
          </cell>
          <cell r="BO175">
            <v>-2</v>
          </cell>
          <cell r="BX175">
            <v>-568.5</v>
          </cell>
          <cell r="BY175">
            <v>-490.5</v>
          </cell>
          <cell r="CA175">
            <v>-127.99939999999999</v>
          </cell>
          <cell r="CB175">
            <v>-83.547499999999999</v>
          </cell>
          <cell r="CC175">
            <v>-58.186999999999998</v>
          </cell>
          <cell r="CS175">
            <v>0</v>
          </cell>
        </row>
        <row r="176">
          <cell r="A176" t="str">
            <v>T200399</v>
          </cell>
          <cell r="B176" t="str">
            <v>Company loans ST</v>
          </cell>
          <cell r="C176">
            <v>-171.53061670204852</v>
          </cell>
          <cell r="D176">
            <v>-164.82179430779661</v>
          </cell>
          <cell r="E176">
            <v>0</v>
          </cell>
          <cell r="F176">
            <v>0</v>
          </cell>
          <cell r="G176">
            <v>-193.5</v>
          </cell>
          <cell r="H176">
            <v>0</v>
          </cell>
          <cell r="I176" t="str">
            <v>.</v>
          </cell>
          <cell r="J176">
            <v>1737.1513832979515</v>
          </cell>
          <cell r="K176">
            <v>1543.8602056922034</v>
          </cell>
          <cell r="L176">
            <v>0</v>
          </cell>
          <cell r="M176">
            <v>541.5</v>
          </cell>
          <cell r="N176">
            <v>0</v>
          </cell>
          <cell r="O176">
            <v>0</v>
          </cell>
          <cell r="Q176">
            <v>-1908.682</v>
          </cell>
          <cell r="R176">
            <v>-1708.682</v>
          </cell>
          <cell r="S176">
            <v>0</v>
          </cell>
          <cell r="T176">
            <v>-541.5</v>
          </cell>
          <cell r="U176">
            <v>-193.5</v>
          </cell>
          <cell r="V176">
            <v>0</v>
          </cell>
          <cell r="AC176">
            <v>0</v>
          </cell>
          <cell r="AD176" t="str">
            <v>.</v>
          </cell>
          <cell r="AE176">
            <v>0</v>
          </cell>
          <cell r="AF176">
            <v>0</v>
          </cell>
          <cell r="AH176">
            <v>0</v>
          </cell>
          <cell r="AI176">
            <v>0</v>
          </cell>
          <cell r="AJ176">
            <v>0</v>
          </cell>
          <cell r="AL176">
            <v>-1908.682</v>
          </cell>
          <cell r="AM176">
            <v>-1708.682</v>
          </cell>
          <cell r="AO176">
            <v>-541.5</v>
          </cell>
          <cell r="AP176">
            <v>-193.5</v>
          </cell>
          <cell r="CS176">
            <v>0</v>
          </cell>
        </row>
        <row r="177">
          <cell r="A177" t="str">
            <v>T2003</v>
          </cell>
          <cell r="B177" t="str">
            <v>Total short-term debt</v>
          </cell>
          <cell r="C177">
            <v>-2593.554752493776</v>
          </cell>
          <cell r="D177">
            <v>-1213.9580662124215</v>
          </cell>
          <cell r="E177">
            <v>0</v>
          </cell>
          <cell r="F177">
            <v>-1881.5829722859355</v>
          </cell>
          <cell r="G177">
            <v>-1079.7664992084001</v>
          </cell>
          <cell r="H177">
            <v>-670.58736803343322</v>
          </cell>
          <cell r="I177" t="str">
            <v>.</v>
          </cell>
          <cell r="J177">
            <v>2305.6513832979517</v>
          </cell>
          <cell r="K177">
            <v>1178.8907285075784</v>
          </cell>
          <cell r="L177">
            <v>0</v>
          </cell>
          <cell r="M177">
            <v>-99.185348349503556</v>
          </cell>
          <cell r="N177">
            <v>83.325000000000003</v>
          </cell>
          <cell r="O177">
            <v>82.342999999999989</v>
          </cell>
          <cell r="Q177">
            <v>-4899.2061357917273</v>
          </cell>
          <cell r="R177">
            <v>-2392.8487947200001</v>
          </cell>
          <cell r="S177">
            <v>0</v>
          </cell>
          <cell r="T177">
            <v>-1782.397623936432</v>
          </cell>
          <cell r="U177">
            <v>-1163.0914992083999</v>
          </cell>
          <cell r="V177">
            <v>-752.9303680334333</v>
          </cell>
          <cell r="X177">
            <v>-2234.0169999999998</v>
          </cell>
          <cell r="Y177">
            <v>-193.66679471999998</v>
          </cell>
          <cell r="Z177">
            <v>0</v>
          </cell>
          <cell r="AA177">
            <v>-1111.8782239364321</v>
          </cell>
          <cell r="AB177">
            <v>-886.04399920840001</v>
          </cell>
          <cell r="AC177">
            <v>-683.87853333333328</v>
          </cell>
          <cell r="AD177" t="str">
            <v>.</v>
          </cell>
          <cell r="AE177">
            <v>-0.58662429172800012</v>
          </cell>
          <cell r="AF177">
            <v>0</v>
          </cell>
          <cell r="AG177">
            <v>0</v>
          </cell>
          <cell r="AH177">
            <v>0</v>
          </cell>
          <cell r="AI177">
            <v>0</v>
          </cell>
          <cell r="AJ177">
            <v>-8.6138347001</v>
          </cell>
          <cell r="AL177">
            <v>-1908.682</v>
          </cell>
          <cell r="AM177">
            <v>-1708.682</v>
          </cell>
          <cell r="AN177">
            <v>0</v>
          </cell>
          <cell r="AO177">
            <v>-541.5</v>
          </cell>
          <cell r="AP177">
            <v>-193.5</v>
          </cell>
          <cell r="AQ177">
            <v>0</v>
          </cell>
          <cell r="AR177">
            <v>0</v>
          </cell>
          <cell r="AS177">
            <v>0</v>
          </cell>
          <cell r="AT177">
            <v>0</v>
          </cell>
          <cell r="AU177">
            <v>0</v>
          </cell>
          <cell r="AV177">
            <v>-187.23099999999999</v>
          </cell>
          <cell r="AW177">
            <v>0</v>
          </cell>
          <cell r="AX177">
            <v>0</v>
          </cell>
          <cell r="AY177">
            <v>0</v>
          </cell>
          <cell r="AZ177">
            <v>0</v>
          </cell>
          <cell r="BA177">
            <v>0</v>
          </cell>
          <cell r="BC177">
            <v>0</v>
          </cell>
          <cell r="BD177">
            <v>0</v>
          </cell>
          <cell r="BE177">
            <v>0</v>
          </cell>
          <cell r="BF177">
            <v>-1.02</v>
          </cell>
          <cell r="BG177">
            <v>0</v>
          </cell>
          <cell r="BH177">
            <v>-0.251</v>
          </cell>
          <cell r="BJ177">
            <v>0</v>
          </cell>
          <cell r="BK177">
            <v>0</v>
          </cell>
          <cell r="BL177">
            <v>0</v>
          </cell>
          <cell r="BM177">
            <v>0</v>
          </cell>
          <cell r="BN177">
            <v>0</v>
          </cell>
          <cell r="BO177">
            <v>-2</v>
          </cell>
          <cell r="BQ177">
            <v>0</v>
          </cell>
          <cell r="BR177">
            <v>0</v>
          </cell>
          <cell r="BS177">
            <v>0</v>
          </cell>
          <cell r="BT177">
            <v>0</v>
          </cell>
          <cell r="BU177">
            <v>0</v>
          </cell>
          <cell r="BV177">
            <v>0</v>
          </cell>
          <cell r="BX177">
            <v>-568.5</v>
          </cell>
          <cell r="BY177">
            <v>-490.5</v>
          </cell>
          <cell r="BZ177">
            <v>0</v>
          </cell>
          <cell r="CA177">
            <v>-127.99939999999999</v>
          </cell>
          <cell r="CB177">
            <v>-83.547499999999999</v>
          </cell>
          <cell r="CC177">
            <v>-58.186999999999998</v>
          </cell>
          <cell r="CE177">
            <v>0</v>
          </cell>
          <cell r="CF177">
            <v>0</v>
          </cell>
          <cell r="CG177">
            <v>0</v>
          </cell>
          <cell r="CH177">
            <v>0</v>
          </cell>
          <cell r="CI177">
            <v>0</v>
          </cell>
          <cell r="CJ177">
            <v>0</v>
          </cell>
          <cell r="CL177">
            <v>0</v>
          </cell>
          <cell r="CM177">
            <v>0</v>
          </cell>
          <cell r="CN177">
            <v>0</v>
          </cell>
          <cell r="CO177">
            <v>0</v>
          </cell>
          <cell r="CP177">
            <v>0</v>
          </cell>
          <cell r="CQ177">
            <v>0</v>
          </cell>
          <cell r="CS177">
            <v>-0.1895115</v>
          </cell>
          <cell r="CT177">
            <v>0</v>
          </cell>
          <cell r="CV177">
            <v>0</v>
          </cell>
          <cell r="CW177">
            <v>0</v>
          </cell>
          <cell r="CX177">
            <v>0</v>
          </cell>
          <cell r="CY177">
            <v>0</v>
          </cell>
          <cell r="CZ177">
            <v>0</v>
          </cell>
          <cell r="DA177">
            <v>0</v>
          </cell>
          <cell r="DC177">
            <v>0</v>
          </cell>
          <cell r="DD177">
            <v>0</v>
          </cell>
          <cell r="DE177">
            <v>0</v>
          </cell>
          <cell r="DF177">
            <v>0</v>
          </cell>
        </row>
        <row r="178">
          <cell r="I178" t="str">
            <v>.</v>
          </cell>
          <cell r="Q178">
            <v>0</v>
          </cell>
          <cell r="AD178" t="str">
            <v>.</v>
          </cell>
          <cell r="AE178">
            <v>0</v>
          </cell>
          <cell r="AH178">
            <v>0</v>
          </cell>
        </row>
        <row r="179">
          <cell r="A179" t="str">
            <v>T20</v>
          </cell>
          <cell r="B179" t="str">
            <v>Total current liabilities</v>
          </cell>
          <cell r="C179">
            <v>-5343.5309264096331</v>
          </cell>
          <cell r="D179">
            <v>-8324.4560555710596</v>
          </cell>
          <cell r="E179">
            <v>0</v>
          </cell>
          <cell r="F179">
            <v>-3076.6653189151284</v>
          </cell>
          <cell r="G179">
            <v>-2107.8371732068726</v>
          </cell>
          <cell r="H179">
            <v>-1395.8575321352689</v>
          </cell>
          <cell r="I179" t="str">
            <v>.</v>
          </cell>
          <cell r="J179">
            <v>5357.106192932546</v>
          </cell>
          <cell r="K179">
            <v>3307.8588082989399</v>
          </cell>
          <cell r="L179">
            <v>0</v>
          </cell>
          <cell r="M179">
            <v>2039.7539190764262</v>
          </cell>
          <cell r="N179">
            <v>1663.4884864735268</v>
          </cell>
          <cell r="O179">
            <v>775.98459842296427</v>
          </cell>
          <cell r="Q179">
            <v>-10700.637119342176</v>
          </cell>
          <cell r="R179">
            <v>-11632.31486387</v>
          </cell>
          <cell r="S179">
            <v>0</v>
          </cell>
          <cell r="T179">
            <v>-5116.4192379915548</v>
          </cell>
          <cell r="U179">
            <v>-3771.3256596803994</v>
          </cell>
          <cell r="V179">
            <v>-2171.8421305582333</v>
          </cell>
          <cell r="X179">
            <v>-3234.4349999999999</v>
          </cell>
          <cell r="Y179">
            <v>-6631.5097947200002</v>
          </cell>
          <cell r="Z179">
            <v>0</v>
          </cell>
          <cell r="AA179">
            <v>-2173.8082239364321</v>
          </cell>
          <cell r="AB179">
            <v>-1371.1429992083999</v>
          </cell>
          <cell r="AC179">
            <v>-1418.6055333333334</v>
          </cell>
          <cell r="AD179" t="str">
            <v>.</v>
          </cell>
          <cell r="AE179">
            <v>-4370.849587422179</v>
          </cell>
          <cell r="AF179">
            <v>-2444.7146537000003</v>
          </cell>
          <cell r="AG179">
            <v>0</v>
          </cell>
          <cell r="AH179">
            <v>-1976.2847521801232</v>
          </cell>
          <cell r="AI179">
            <v>-1527.0967535999998</v>
          </cell>
          <cell r="AJ179">
            <v>-466.10953746489997</v>
          </cell>
          <cell r="AL179">
            <v>-1920.0619980199999</v>
          </cell>
          <cell r="AM179">
            <v>-1735.0784245299999</v>
          </cell>
          <cell r="AN179">
            <v>0</v>
          </cell>
          <cell r="AO179">
            <v>-592.09373944000004</v>
          </cell>
          <cell r="AP179">
            <v>-580.4963130000001</v>
          </cell>
          <cell r="AQ179">
            <v>0</v>
          </cell>
          <cell r="AR179">
            <v>0</v>
          </cell>
          <cell r="AS179">
            <v>0</v>
          </cell>
          <cell r="AT179">
            <v>0</v>
          </cell>
          <cell r="AU179">
            <v>0</v>
          </cell>
          <cell r="AV179">
            <v>-237.962526</v>
          </cell>
          <cell r="AW179">
            <v>-254.23364900000004</v>
          </cell>
          <cell r="AX179">
            <v>0</v>
          </cell>
          <cell r="AY179">
            <v>-206.84500000000003</v>
          </cell>
          <cell r="AZ179">
            <v>-165.16533011000001</v>
          </cell>
          <cell r="BA179">
            <v>-195.31700000000001</v>
          </cell>
          <cell r="BC179">
            <v>0</v>
          </cell>
          <cell r="BD179">
            <v>0</v>
          </cell>
          <cell r="BE179">
            <v>0</v>
          </cell>
          <cell r="BF179">
            <v>-17.298999999999999</v>
          </cell>
          <cell r="BG179">
            <v>-17.027000000000001</v>
          </cell>
          <cell r="BH179">
            <v>-14.050999999999997</v>
          </cell>
          <cell r="BJ179">
            <v>0</v>
          </cell>
          <cell r="BK179">
            <v>0</v>
          </cell>
          <cell r="BL179">
            <v>0</v>
          </cell>
          <cell r="BM179">
            <v>-15.664</v>
          </cell>
          <cell r="BN179">
            <v>-18.076000000000001</v>
          </cell>
          <cell r="BO179">
            <v>-10.000999999999999</v>
          </cell>
          <cell r="BQ179">
            <v>-3.7669999999999999</v>
          </cell>
          <cell r="BR179">
            <v>-4.5410000000000004</v>
          </cell>
          <cell r="BS179">
            <v>0</v>
          </cell>
          <cell r="BT179">
            <v>-4.58</v>
          </cell>
          <cell r="BU179">
            <v>-4.4669999999999996</v>
          </cell>
          <cell r="BV179">
            <v>-3.5510000000000002</v>
          </cell>
          <cell r="BX179">
            <v>-572.11410000000001</v>
          </cell>
          <cell r="BY179">
            <v>-502.65649999999999</v>
          </cell>
          <cell r="BZ179">
            <v>0</v>
          </cell>
          <cell r="CA179">
            <v>-129.5104</v>
          </cell>
          <cell r="CB179">
            <v>-86.792500000000004</v>
          </cell>
          <cell r="CC179">
            <v>-63.580999999999996</v>
          </cell>
          <cell r="CE179">
            <v>-0.14187359999999999</v>
          </cell>
          <cell r="CF179">
            <v>-0.17584191999999998</v>
          </cell>
          <cell r="CG179">
            <v>0</v>
          </cell>
          <cell r="CH179">
            <v>-0.31432243500000001</v>
          </cell>
          <cell r="CI179">
            <v>-0.80504376199999994</v>
          </cell>
          <cell r="CJ179">
            <v>-0.58605975999999993</v>
          </cell>
          <cell r="CL179">
            <v>-1.01E-2</v>
          </cell>
          <cell r="CM179">
            <v>-0.153</v>
          </cell>
          <cell r="CN179">
            <v>0</v>
          </cell>
          <cell r="CO179">
            <v>-1.9800000000000002E-2</v>
          </cell>
          <cell r="CP179">
            <v>-0.25672</v>
          </cell>
          <cell r="CQ179">
            <v>-0.04</v>
          </cell>
          <cell r="CS179">
            <v>-320.31233730000002</v>
          </cell>
          <cell r="CT179">
            <v>0</v>
          </cell>
          <cell r="CV179">
            <v>-37.182000000000002</v>
          </cell>
          <cell r="CW179">
            <v>-56.081000000000003</v>
          </cell>
          <cell r="CX179">
            <v>0</v>
          </cell>
          <cell r="CY179">
            <v>0</v>
          </cell>
          <cell r="CZ179">
            <v>0</v>
          </cell>
          <cell r="DA179">
            <v>0</v>
          </cell>
          <cell r="DC179">
            <v>-3.8005969999999998</v>
          </cell>
          <cell r="DD179">
            <v>-3.1710000000000003</v>
          </cell>
          <cell r="DE179">
            <v>0</v>
          </cell>
          <cell r="DF179">
            <v>0</v>
          </cell>
        </row>
        <row r="180">
          <cell r="I180" t="str">
            <v>.</v>
          </cell>
          <cell r="Q180">
            <v>0</v>
          </cell>
          <cell r="AD180" t="str">
            <v>.</v>
          </cell>
          <cell r="AE180">
            <v>0</v>
          </cell>
          <cell r="AH180">
            <v>0</v>
          </cell>
        </row>
        <row r="181">
          <cell r="B181" t="str">
            <v>Deffered tax liability</v>
          </cell>
          <cell r="I181" t="str">
            <v>.</v>
          </cell>
          <cell r="Q181">
            <v>0</v>
          </cell>
          <cell r="AD181" t="str">
            <v>.</v>
          </cell>
          <cell r="AE181">
            <v>0</v>
          </cell>
          <cell r="AH181">
            <v>0</v>
          </cell>
        </row>
        <row r="182">
          <cell r="A182" t="str">
            <v>T210110</v>
          </cell>
          <cell r="B182" t="str">
            <v>Deffered tax liability</v>
          </cell>
          <cell r="C182">
            <v>-837.52291746028584</v>
          </cell>
          <cell r="D182">
            <v>-875.31349693604318</v>
          </cell>
          <cell r="E182">
            <v>0</v>
          </cell>
          <cell r="F182">
            <v>-978.06574138166548</v>
          </cell>
          <cell r="G182">
            <v>-1059.6095172458265</v>
          </cell>
          <cell r="H182">
            <v>-928.03563741451512</v>
          </cell>
          <cell r="I182" t="str">
            <v>.</v>
          </cell>
          <cell r="J182">
            <v>-514.39391636508151</v>
          </cell>
          <cell r="K182">
            <v>-574.31190376021038</v>
          </cell>
          <cell r="L182">
            <v>0</v>
          </cell>
          <cell r="M182">
            <v>-700.39291491100414</v>
          </cell>
          <cell r="N182">
            <v>-718.59869654416593</v>
          </cell>
          <cell r="O182">
            <v>-861.65963741451515</v>
          </cell>
          <cell r="Q182">
            <v>-323.12900109520433</v>
          </cell>
          <cell r="R182">
            <v>-301.0015931758328</v>
          </cell>
          <cell r="S182">
            <v>0</v>
          </cell>
          <cell r="T182">
            <v>-277.67282647066133</v>
          </cell>
          <cell r="U182">
            <v>-341.01082070166058</v>
          </cell>
          <cell r="V182">
            <v>-66.376000000000005</v>
          </cell>
          <cell r="X182">
            <v>-109.444</v>
          </cell>
          <cell r="Y182">
            <v>-88.926000000000016</v>
          </cell>
          <cell r="AA182">
            <v>-49.872999999999998</v>
          </cell>
          <cell r="AB182">
            <v>-93.60199999999999</v>
          </cell>
          <cell r="AC182">
            <v>-64.254999999999995</v>
          </cell>
          <cell r="AD182" t="str">
            <v>.</v>
          </cell>
          <cell r="AE182">
            <v>0</v>
          </cell>
          <cell r="AF182">
            <v>0</v>
          </cell>
          <cell r="AH182">
            <v>0</v>
          </cell>
          <cell r="AJ182">
            <v>0</v>
          </cell>
          <cell r="AL182">
            <v>-210.56602409520437</v>
          </cell>
          <cell r="AM182">
            <v>-209.76313917583272</v>
          </cell>
          <cell r="AO182">
            <v>-225.51022647066131</v>
          </cell>
          <cell r="AP182">
            <v>-244.2350196916606</v>
          </cell>
          <cell r="AV182">
            <v>-1.8903799999999993</v>
          </cell>
          <cell r="AW182">
            <v>-1.0294539999999999</v>
          </cell>
          <cell r="AY182">
            <v>-0.77400000000000002</v>
          </cell>
          <cell r="AZ182">
            <v>-1.2442010099999996</v>
          </cell>
          <cell r="BA182">
            <v>-0.31699999999999995</v>
          </cell>
          <cell r="BF182">
            <v>-1.3680000000000001</v>
          </cell>
          <cell r="BG182">
            <v>-1.2909999999999999</v>
          </cell>
          <cell r="BH182">
            <v>-1.1020000000000001</v>
          </cell>
          <cell r="BM182">
            <v>0.192</v>
          </cell>
          <cell r="BN182">
            <v>5.5E-2</v>
          </cell>
          <cell r="BO182">
            <v>5.0000000000000001E-3</v>
          </cell>
          <cell r="BQ182">
            <v>-0.33800000000000002</v>
          </cell>
          <cell r="BR182">
            <v>-0.28999999999999998</v>
          </cell>
          <cell r="BT182">
            <v>6.0999999999999999E-2</v>
          </cell>
          <cell r="BU182">
            <v>-0.224</v>
          </cell>
          <cell r="BV182">
            <v>-0.20300000000000001</v>
          </cell>
          <cell r="BX182">
            <v>-0.35719999999999996</v>
          </cell>
          <cell r="BY182">
            <v>-0.38700000000000001</v>
          </cell>
          <cell r="CA182">
            <v>-0.40059999999999996</v>
          </cell>
          <cell r="CB182">
            <v>-0.46959999999999996</v>
          </cell>
          <cell r="CC182">
            <v>-0.504</v>
          </cell>
          <cell r="CS182">
            <v>0</v>
          </cell>
          <cell r="CT182">
            <v>-2.3E-2</v>
          </cell>
          <cell r="CV182">
            <v>-3.6999999999999998E-2</v>
          </cell>
          <cell r="CW182">
            <v>-2.3E-2</v>
          </cell>
          <cell r="DC182">
            <v>-0.49639699999999998</v>
          </cell>
          <cell r="DD182">
            <v>-0.56000000000000005</v>
          </cell>
        </row>
        <row r="183">
          <cell r="A183" t="str">
            <v>T210199</v>
          </cell>
          <cell r="B183" t="str">
            <v>Not used</v>
          </cell>
          <cell r="C183">
            <v>0</v>
          </cell>
          <cell r="D183">
            <v>0</v>
          </cell>
          <cell r="E183">
            <v>0</v>
          </cell>
          <cell r="F183">
            <v>0</v>
          </cell>
          <cell r="G183">
            <v>0</v>
          </cell>
          <cell r="H183">
            <v>0</v>
          </cell>
          <cell r="I183" t="str">
            <v>.</v>
          </cell>
          <cell r="J183">
            <v>0</v>
          </cell>
          <cell r="K183">
            <v>0</v>
          </cell>
          <cell r="L183">
            <v>0</v>
          </cell>
          <cell r="M183">
            <v>0</v>
          </cell>
          <cell r="N183">
            <v>0</v>
          </cell>
          <cell r="O183">
            <v>0</v>
          </cell>
          <cell r="Q183">
            <v>0</v>
          </cell>
          <cell r="R183">
            <v>0</v>
          </cell>
          <cell r="S183">
            <v>0</v>
          </cell>
          <cell r="T183">
            <v>0</v>
          </cell>
          <cell r="U183">
            <v>0</v>
          </cell>
          <cell r="V183">
            <v>0</v>
          </cell>
          <cell r="AC183">
            <v>0</v>
          </cell>
          <cell r="AD183" t="str">
            <v>.</v>
          </cell>
          <cell r="AE183">
            <v>0</v>
          </cell>
          <cell r="AF183">
            <v>0</v>
          </cell>
          <cell r="AH183">
            <v>0</v>
          </cell>
          <cell r="AJ183">
            <v>0</v>
          </cell>
          <cell r="CS183">
            <v>0</v>
          </cell>
        </row>
        <row r="184">
          <cell r="A184" t="str">
            <v>T2101</v>
          </cell>
          <cell r="B184" t="str">
            <v>Total deffered tax liability</v>
          </cell>
          <cell r="C184">
            <v>-837.52291746028584</v>
          </cell>
          <cell r="D184">
            <v>-875.31349693604318</v>
          </cell>
          <cell r="E184">
            <v>0</v>
          </cell>
          <cell r="F184">
            <v>-978.06574138166548</v>
          </cell>
          <cell r="G184">
            <v>-1059.6095172458265</v>
          </cell>
          <cell r="H184">
            <v>-928.03563741451512</v>
          </cell>
          <cell r="I184" t="str">
            <v>.</v>
          </cell>
          <cell r="J184">
            <v>-514.39391636508151</v>
          </cell>
          <cell r="K184">
            <v>-574.31190376021038</v>
          </cell>
          <cell r="L184">
            <v>0</v>
          </cell>
          <cell r="M184">
            <v>-700.39291491100414</v>
          </cell>
          <cell r="N184">
            <v>-718.59869654416593</v>
          </cell>
          <cell r="O184">
            <v>-861.65963741451515</v>
          </cell>
          <cell r="Q184">
            <v>-323.12900109520433</v>
          </cell>
          <cell r="R184">
            <v>-301.0015931758328</v>
          </cell>
          <cell r="S184">
            <v>0</v>
          </cell>
          <cell r="T184">
            <v>-277.67282647066133</v>
          </cell>
          <cell r="U184">
            <v>-341.01082070166058</v>
          </cell>
          <cell r="V184">
            <v>-66.376000000000005</v>
          </cell>
          <cell r="X184">
            <v>-109.444</v>
          </cell>
          <cell r="Y184">
            <v>-88.926000000000016</v>
          </cell>
          <cell r="Z184">
            <v>0</v>
          </cell>
          <cell r="AA184">
            <v>-49.872999999999998</v>
          </cell>
          <cell r="AB184">
            <v>-93.60199999999999</v>
          </cell>
          <cell r="AC184">
            <v>-64.254999999999995</v>
          </cell>
          <cell r="AD184" t="str">
            <v>.</v>
          </cell>
          <cell r="AE184">
            <v>0</v>
          </cell>
          <cell r="AF184">
            <v>0</v>
          </cell>
          <cell r="AG184">
            <v>0</v>
          </cell>
          <cell r="AH184">
            <v>0</v>
          </cell>
          <cell r="AI184">
            <v>0</v>
          </cell>
          <cell r="AJ184">
            <v>0</v>
          </cell>
          <cell r="AL184">
            <v>-210.56602409520437</v>
          </cell>
          <cell r="AM184">
            <v>-209.76313917583272</v>
          </cell>
          <cell r="AN184">
            <v>0</v>
          </cell>
          <cell r="AO184">
            <v>-225.51022647066131</v>
          </cell>
          <cell r="AP184">
            <v>-244.2350196916606</v>
          </cell>
          <cell r="AQ184">
            <v>0</v>
          </cell>
          <cell r="AR184">
            <v>0</v>
          </cell>
          <cell r="AS184">
            <v>0</v>
          </cell>
          <cell r="AT184">
            <v>0</v>
          </cell>
          <cell r="AU184">
            <v>0</v>
          </cell>
          <cell r="AV184">
            <v>-1.8903799999999993</v>
          </cell>
          <cell r="AW184">
            <v>-1.0294539999999999</v>
          </cell>
          <cell r="AX184">
            <v>0</v>
          </cell>
          <cell r="AY184">
            <v>-0.77400000000000002</v>
          </cell>
          <cell r="AZ184">
            <v>-1.2442010099999996</v>
          </cell>
          <cell r="BA184">
            <v>-0.31699999999999995</v>
          </cell>
          <cell r="BC184">
            <v>0</v>
          </cell>
          <cell r="BD184">
            <v>0</v>
          </cell>
          <cell r="BE184">
            <v>0</v>
          </cell>
          <cell r="BF184">
            <v>-1.3680000000000001</v>
          </cell>
          <cell r="BG184">
            <v>-1.2909999999999999</v>
          </cell>
          <cell r="BH184">
            <v>-1.1020000000000001</v>
          </cell>
          <cell r="BJ184">
            <v>0</v>
          </cell>
          <cell r="BK184">
            <v>0</v>
          </cell>
          <cell r="BL184">
            <v>0</v>
          </cell>
          <cell r="BM184">
            <v>0.192</v>
          </cell>
          <cell r="BN184">
            <v>5.5E-2</v>
          </cell>
          <cell r="BO184">
            <v>5.0000000000000001E-3</v>
          </cell>
          <cell r="BQ184">
            <v>-0.33800000000000002</v>
          </cell>
          <cell r="BR184">
            <v>-0.28999999999999998</v>
          </cell>
          <cell r="BS184">
            <v>0</v>
          </cell>
          <cell r="BT184">
            <v>6.0999999999999999E-2</v>
          </cell>
          <cell r="BU184">
            <v>-0.224</v>
          </cell>
          <cell r="BV184">
            <v>-0.20300000000000001</v>
          </cell>
          <cell r="BX184">
            <v>-0.35719999999999996</v>
          </cell>
          <cell r="BY184">
            <v>-0.38700000000000001</v>
          </cell>
          <cell r="BZ184">
            <v>0</v>
          </cell>
          <cell r="CA184">
            <v>-0.40059999999999996</v>
          </cell>
          <cell r="CB184">
            <v>-0.46959999999999996</v>
          </cell>
          <cell r="CC184">
            <v>-0.504</v>
          </cell>
          <cell r="CE184">
            <v>0</v>
          </cell>
          <cell r="CF184">
            <v>0</v>
          </cell>
          <cell r="CG184">
            <v>0</v>
          </cell>
          <cell r="CH184">
            <v>0</v>
          </cell>
          <cell r="CI184">
            <v>0</v>
          </cell>
          <cell r="CJ184">
            <v>0</v>
          </cell>
          <cell r="CL184">
            <v>0</v>
          </cell>
          <cell r="CM184">
            <v>0</v>
          </cell>
          <cell r="CN184">
            <v>0</v>
          </cell>
          <cell r="CO184">
            <v>0</v>
          </cell>
          <cell r="CP184">
            <v>0</v>
          </cell>
          <cell r="CQ184">
            <v>0</v>
          </cell>
          <cell r="CS184">
            <v>0</v>
          </cell>
          <cell r="CT184">
            <v>-2.3E-2</v>
          </cell>
          <cell r="CV184">
            <v>-3.6999999999999998E-2</v>
          </cell>
          <cell r="CW184">
            <v>-2.3E-2</v>
          </cell>
          <cell r="CX184">
            <v>0</v>
          </cell>
          <cell r="CY184">
            <v>0</v>
          </cell>
          <cell r="CZ184">
            <v>0</v>
          </cell>
          <cell r="DA184">
            <v>0</v>
          </cell>
          <cell r="DC184">
            <v>-0.49639699999999998</v>
          </cell>
          <cell r="DD184">
            <v>-0.56000000000000005</v>
          </cell>
          <cell r="DE184">
            <v>0</v>
          </cell>
          <cell r="DF184">
            <v>0</v>
          </cell>
        </row>
        <row r="185">
          <cell r="I185" t="str">
            <v>.</v>
          </cell>
          <cell r="Q185">
            <v>0</v>
          </cell>
          <cell r="AD185" t="str">
            <v>.</v>
          </cell>
          <cell r="AE185">
            <v>0</v>
          </cell>
          <cell r="AH185">
            <v>0</v>
          </cell>
        </row>
        <row r="186">
          <cell r="B186" t="str">
            <v>Long-term borrowings</v>
          </cell>
          <cell r="I186" t="str">
            <v>.</v>
          </cell>
          <cell r="Q186">
            <v>0</v>
          </cell>
          <cell r="AD186" t="str">
            <v>.</v>
          </cell>
          <cell r="AE186">
            <v>0</v>
          </cell>
          <cell r="AH186">
            <v>0</v>
          </cell>
        </row>
        <row r="187">
          <cell r="A187" t="str">
            <v>T210210</v>
          </cell>
          <cell r="B187" t="str">
            <v>Bank loan in USD - fixed interest</v>
          </cell>
          <cell r="C187">
            <v>0</v>
          </cell>
          <cell r="D187">
            <v>0</v>
          </cell>
          <cell r="E187">
            <v>0</v>
          </cell>
          <cell r="F187">
            <v>0</v>
          </cell>
          <cell r="G187">
            <v>0</v>
          </cell>
          <cell r="H187">
            <v>0</v>
          </cell>
          <cell r="I187" t="str">
            <v>.</v>
          </cell>
          <cell r="J187">
            <v>0</v>
          </cell>
          <cell r="K187">
            <v>0</v>
          </cell>
          <cell r="L187">
            <v>0</v>
          </cell>
          <cell r="M187">
            <v>0</v>
          </cell>
          <cell r="N187">
            <v>0</v>
          </cell>
          <cell r="O187">
            <v>0</v>
          </cell>
          <cell r="Q187">
            <v>0</v>
          </cell>
          <cell r="R187">
            <v>0</v>
          </cell>
          <cell r="S187">
            <v>0</v>
          </cell>
          <cell r="T187">
            <v>0</v>
          </cell>
          <cell r="U187">
            <v>0</v>
          </cell>
          <cell r="V187">
            <v>0</v>
          </cell>
          <cell r="AC187">
            <v>0</v>
          </cell>
          <cell r="AD187" t="str">
            <v>.</v>
          </cell>
          <cell r="AE187">
            <v>0</v>
          </cell>
          <cell r="AF187">
            <v>0</v>
          </cell>
          <cell r="AH187">
            <v>0</v>
          </cell>
          <cell r="AI187">
            <v>0</v>
          </cell>
          <cell r="AJ187">
            <v>0</v>
          </cell>
          <cell r="CS187">
            <v>0</v>
          </cell>
        </row>
        <row r="188">
          <cell r="A188" t="str">
            <v>T210220</v>
          </cell>
          <cell r="B188" t="str">
            <v>Bank loan in USD - floating interest</v>
          </cell>
          <cell r="C188">
            <v>-5913.7259999999997</v>
          </cell>
          <cell r="D188">
            <v>-2435.0493406453752</v>
          </cell>
          <cell r="E188">
            <v>0</v>
          </cell>
          <cell r="F188">
            <v>-2145.4581480440647</v>
          </cell>
          <cell r="G188">
            <v>-1156.0874364316001</v>
          </cell>
          <cell r="H188">
            <v>-369.98246666666665</v>
          </cell>
          <cell r="I188" t="str">
            <v>.</v>
          </cell>
          <cell r="J188">
            <v>0</v>
          </cell>
          <cell r="K188">
            <v>855.46947718462502</v>
          </cell>
          <cell r="L188">
            <v>0</v>
          </cell>
          <cell r="M188">
            <v>768.68534834950356</v>
          </cell>
          <cell r="N188">
            <v>0</v>
          </cell>
          <cell r="O188">
            <v>0</v>
          </cell>
          <cell r="Q188">
            <v>-5913.7259999999997</v>
          </cell>
          <cell r="R188">
            <v>-3290.51881783</v>
          </cell>
          <cell r="S188">
            <v>0</v>
          </cell>
          <cell r="T188">
            <v>-2914.1434963935681</v>
          </cell>
          <cell r="U188">
            <v>-1156.0874364316001</v>
          </cell>
          <cell r="V188">
            <v>-369.98246666666665</v>
          </cell>
          <cell r="X188">
            <v>-5913.7259999999997</v>
          </cell>
          <cell r="Y188">
            <v>-3290.51881783</v>
          </cell>
          <cell r="AA188">
            <v>-2914.1434963935681</v>
          </cell>
          <cell r="AB188">
            <v>-1156.0874364316001</v>
          </cell>
          <cell r="AC188">
            <v>-369.98246666666665</v>
          </cell>
          <cell r="AD188" t="str">
            <v>.</v>
          </cell>
          <cell r="AE188">
            <v>0</v>
          </cell>
          <cell r="AF188">
            <v>0</v>
          </cell>
          <cell r="AH188">
            <v>0</v>
          </cell>
          <cell r="AI188">
            <v>0</v>
          </cell>
          <cell r="AJ188">
            <v>0</v>
          </cell>
          <cell r="CS188">
            <v>0</v>
          </cell>
        </row>
        <row r="189">
          <cell r="A189" t="str">
            <v>T210230</v>
          </cell>
          <cell r="B189" t="str">
            <v>Bank loan in  RR - fixed interest</v>
          </cell>
          <cell r="C189">
            <v>0</v>
          </cell>
          <cell r="D189">
            <v>0</v>
          </cell>
          <cell r="E189">
            <v>0</v>
          </cell>
          <cell r="F189">
            <v>0</v>
          </cell>
          <cell r="G189">
            <v>0</v>
          </cell>
          <cell r="H189">
            <v>0</v>
          </cell>
          <cell r="I189" t="str">
            <v>.</v>
          </cell>
          <cell r="J189">
            <v>0</v>
          </cell>
          <cell r="K189">
            <v>0</v>
          </cell>
          <cell r="L189">
            <v>0</v>
          </cell>
          <cell r="M189">
            <v>0</v>
          </cell>
          <cell r="N189">
            <v>0</v>
          </cell>
          <cell r="O189">
            <v>0</v>
          </cell>
          <cell r="Q189">
            <v>0</v>
          </cell>
          <cell r="R189">
            <v>0</v>
          </cell>
          <cell r="S189">
            <v>0</v>
          </cell>
          <cell r="T189">
            <v>0</v>
          </cell>
          <cell r="U189">
            <v>0</v>
          </cell>
          <cell r="V189">
            <v>0</v>
          </cell>
          <cell r="AC189">
            <v>0</v>
          </cell>
          <cell r="AD189" t="str">
            <v>.</v>
          </cell>
          <cell r="AE189">
            <v>0</v>
          </cell>
          <cell r="AF189">
            <v>0</v>
          </cell>
          <cell r="AH189">
            <v>0</v>
          </cell>
          <cell r="AI189">
            <v>0</v>
          </cell>
          <cell r="AJ189">
            <v>0</v>
          </cell>
          <cell r="CS189">
            <v>0</v>
          </cell>
        </row>
        <row r="190">
          <cell r="A190" t="str">
            <v>T210240</v>
          </cell>
          <cell r="B190" t="str">
            <v>Finance lease liability</v>
          </cell>
          <cell r="C190">
            <v>-327.92442025998957</v>
          </cell>
          <cell r="D190">
            <v>-328.02302580499088</v>
          </cell>
          <cell r="E190">
            <v>0</v>
          </cell>
          <cell r="F190">
            <v>-328.11613634775745</v>
          </cell>
          <cell r="G190">
            <v>-328.16072736524518</v>
          </cell>
          <cell r="H190">
            <v>0</v>
          </cell>
          <cell r="I190" t="str">
            <v>.</v>
          </cell>
          <cell r="J190">
            <v>0</v>
          </cell>
          <cell r="K190">
            <v>0</v>
          </cell>
          <cell r="L190">
            <v>0</v>
          </cell>
          <cell r="M190">
            <v>0</v>
          </cell>
          <cell r="N190">
            <v>0</v>
          </cell>
          <cell r="O190">
            <v>0</v>
          </cell>
          <cell r="Q190">
            <v>-327.92442025998957</v>
          </cell>
          <cell r="R190">
            <v>-328.02302580499088</v>
          </cell>
          <cell r="S190">
            <v>0</v>
          </cell>
          <cell r="T190">
            <v>-328.11613634775745</v>
          </cell>
          <cell r="U190">
            <v>-328.16072736524518</v>
          </cell>
          <cell r="V190">
            <v>0</v>
          </cell>
          <cell r="AC190">
            <v>0</v>
          </cell>
          <cell r="AD190" t="str">
            <v>.</v>
          </cell>
          <cell r="AE190">
            <v>0</v>
          </cell>
          <cell r="AF190">
            <v>0</v>
          </cell>
          <cell r="AH190">
            <v>0</v>
          </cell>
          <cell r="AI190">
            <v>0</v>
          </cell>
          <cell r="AJ190">
            <v>0</v>
          </cell>
          <cell r="AL190">
            <v>-327.92442025998957</v>
          </cell>
          <cell r="AM190">
            <v>-328.02302580499088</v>
          </cell>
          <cell r="AO190">
            <v>-328.11613634775745</v>
          </cell>
          <cell r="AP190">
            <v>-328.16072736524518</v>
          </cell>
          <cell r="CS190">
            <v>0</v>
          </cell>
        </row>
        <row r="191">
          <cell r="A191" t="str">
            <v>T210250</v>
          </cell>
          <cell r="B191" t="str">
            <v>Company loans LT</v>
          </cell>
          <cell r="C191">
            <v>0</v>
          </cell>
          <cell r="D191">
            <v>0</v>
          </cell>
          <cell r="E191">
            <v>0</v>
          </cell>
          <cell r="F191">
            <v>-201.41862986084448</v>
          </cell>
          <cell r="G191">
            <v>-1912.646997426061</v>
          </cell>
          <cell r="H191">
            <v>0</v>
          </cell>
          <cell r="I191" t="str">
            <v>.</v>
          </cell>
          <cell r="J191">
            <v>77.911335309727576</v>
          </cell>
          <cell r="K191">
            <v>270.95307028910798</v>
          </cell>
          <cell r="L191">
            <v>0</v>
          </cell>
          <cell r="M191">
            <v>1321.4840646031</v>
          </cell>
          <cell r="N191">
            <v>0</v>
          </cell>
          <cell r="O191">
            <v>0</v>
          </cell>
          <cell r="Q191">
            <v>-77.911335309727576</v>
          </cell>
          <cell r="R191">
            <v>-270.95307028910798</v>
          </cell>
          <cell r="S191">
            <v>0</v>
          </cell>
          <cell r="T191">
            <v>-1522.9026944639445</v>
          </cell>
          <cell r="U191">
            <v>-1912.646997426061</v>
          </cell>
          <cell r="V191">
            <v>0</v>
          </cell>
          <cell r="AD191" t="str">
            <v>.</v>
          </cell>
          <cell r="AE191">
            <v>0</v>
          </cell>
          <cell r="AH191">
            <v>0</v>
          </cell>
          <cell r="AL191">
            <v>-77.911335309727576</v>
          </cell>
          <cell r="AM191">
            <v>-270.95307028910798</v>
          </cell>
          <cell r="AO191">
            <v>-1522.9026944639445</v>
          </cell>
          <cell r="AP191">
            <v>-1912.646997426061</v>
          </cell>
          <cell r="CS191">
            <v>0</v>
          </cell>
        </row>
        <row r="192">
          <cell r="A192" t="str">
            <v>T2102</v>
          </cell>
          <cell r="B192" t="str">
            <v>Total short-term debt</v>
          </cell>
          <cell r="C192">
            <v>-6241.650420259989</v>
          </cell>
          <cell r="D192">
            <v>-2763.0723664503662</v>
          </cell>
          <cell r="E192">
            <v>0</v>
          </cell>
          <cell r="F192">
            <v>-2674.9929142526671</v>
          </cell>
          <cell r="G192">
            <v>-3396.8951612229066</v>
          </cell>
          <cell r="H192">
            <v>-369.98246666666665</v>
          </cell>
          <cell r="I192" t="str">
            <v>.</v>
          </cell>
          <cell r="J192">
            <v>77.911335309727576</v>
          </cell>
          <cell r="K192">
            <v>1126.4225474737329</v>
          </cell>
          <cell r="L192">
            <v>0</v>
          </cell>
          <cell r="M192">
            <v>2090.1694129526036</v>
          </cell>
          <cell r="N192">
            <v>0</v>
          </cell>
          <cell r="O192">
            <v>0</v>
          </cell>
          <cell r="Q192">
            <v>-6319.5617555697163</v>
          </cell>
          <cell r="R192">
            <v>-3889.4949139240989</v>
          </cell>
          <cell r="S192">
            <v>0</v>
          </cell>
          <cell r="T192">
            <v>-4765.1623272052702</v>
          </cell>
          <cell r="U192">
            <v>-3396.8951612229066</v>
          </cell>
          <cell r="V192">
            <v>-369.98246666666665</v>
          </cell>
          <cell r="X192">
            <v>-5913.7259999999997</v>
          </cell>
          <cell r="Y192">
            <v>-3290.51881783</v>
          </cell>
          <cell r="Z192">
            <v>0</v>
          </cell>
          <cell r="AA192">
            <v>-2914.1434963935681</v>
          </cell>
          <cell r="AB192">
            <v>-1156.0874364316001</v>
          </cell>
          <cell r="AC192">
            <v>-369.98246666666665</v>
          </cell>
          <cell r="AD192" t="str">
            <v>.</v>
          </cell>
          <cell r="AE192">
            <v>0</v>
          </cell>
          <cell r="AF192">
            <v>0</v>
          </cell>
          <cell r="AG192">
            <v>0</v>
          </cell>
          <cell r="AH192">
            <v>0</v>
          </cell>
          <cell r="AI192">
            <v>0</v>
          </cell>
          <cell r="AJ192">
            <v>0</v>
          </cell>
          <cell r="AL192">
            <v>-405.83575556971715</v>
          </cell>
          <cell r="AM192">
            <v>-598.97609609409892</v>
          </cell>
          <cell r="AN192">
            <v>0</v>
          </cell>
          <cell r="AO192">
            <v>-1851.0188308117019</v>
          </cell>
          <cell r="AP192">
            <v>-2240.8077247913061</v>
          </cell>
          <cell r="AQ192">
            <v>0</v>
          </cell>
          <cell r="AR192">
            <v>0</v>
          </cell>
          <cell r="AS192">
            <v>0</v>
          </cell>
          <cell r="AT192">
            <v>0</v>
          </cell>
          <cell r="AU192">
            <v>0</v>
          </cell>
          <cell r="AV192">
            <v>0</v>
          </cell>
          <cell r="AW192">
            <v>0</v>
          </cell>
          <cell r="AX192">
            <v>0</v>
          </cell>
          <cell r="AY192">
            <v>0</v>
          </cell>
          <cell r="AZ192">
            <v>0</v>
          </cell>
          <cell r="BA192">
            <v>0</v>
          </cell>
          <cell r="BC192">
            <v>0</v>
          </cell>
          <cell r="BD192">
            <v>0</v>
          </cell>
          <cell r="BE192">
            <v>0</v>
          </cell>
          <cell r="BF192">
            <v>0</v>
          </cell>
          <cell r="BG192">
            <v>0</v>
          </cell>
          <cell r="BH192">
            <v>0</v>
          </cell>
          <cell r="BJ192">
            <v>0</v>
          </cell>
          <cell r="BK192">
            <v>0</v>
          </cell>
          <cell r="BL192">
            <v>0</v>
          </cell>
          <cell r="BM192">
            <v>0</v>
          </cell>
          <cell r="BN192">
            <v>0</v>
          </cell>
          <cell r="BO192">
            <v>0</v>
          </cell>
          <cell r="BQ192">
            <v>0</v>
          </cell>
          <cell r="BR192">
            <v>0</v>
          </cell>
          <cell r="BS192">
            <v>0</v>
          </cell>
          <cell r="BT192">
            <v>0</v>
          </cell>
          <cell r="BU192">
            <v>0</v>
          </cell>
          <cell r="BV192">
            <v>0</v>
          </cell>
          <cell r="BX192">
            <v>0</v>
          </cell>
          <cell r="BY192">
            <v>0</v>
          </cell>
          <cell r="BZ192">
            <v>0</v>
          </cell>
          <cell r="CA192">
            <v>0</v>
          </cell>
          <cell r="CB192">
            <v>0</v>
          </cell>
          <cell r="CC192">
            <v>0</v>
          </cell>
          <cell r="CE192">
            <v>0</v>
          </cell>
          <cell r="CF192">
            <v>0</v>
          </cell>
          <cell r="CG192">
            <v>0</v>
          </cell>
          <cell r="CH192">
            <v>0</v>
          </cell>
          <cell r="CI192">
            <v>0</v>
          </cell>
          <cell r="CJ192">
            <v>0</v>
          </cell>
          <cell r="CL192">
            <v>0</v>
          </cell>
          <cell r="CM192">
            <v>0</v>
          </cell>
          <cell r="CN192">
            <v>0</v>
          </cell>
          <cell r="CO192">
            <v>0</v>
          </cell>
          <cell r="CP192">
            <v>0</v>
          </cell>
          <cell r="CQ192">
            <v>0</v>
          </cell>
          <cell r="CS192">
            <v>0</v>
          </cell>
          <cell r="CT192">
            <v>0</v>
          </cell>
          <cell r="CV192">
            <v>0</v>
          </cell>
          <cell r="CW192">
            <v>0</v>
          </cell>
          <cell r="CX192">
            <v>0</v>
          </cell>
          <cell r="CY192">
            <v>0</v>
          </cell>
          <cell r="CZ192">
            <v>0</v>
          </cell>
          <cell r="DA192">
            <v>0</v>
          </cell>
          <cell r="DC192">
            <v>0</v>
          </cell>
          <cell r="DD192">
            <v>0</v>
          </cell>
          <cell r="DE192">
            <v>0</v>
          </cell>
          <cell r="DF192">
            <v>0</v>
          </cell>
        </row>
        <row r="193">
          <cell r="I193" t="str">
            <v>.</v>
          </cell>
          <cell r="Q193">
            <v>0</v>
          </cell>
          <cell r="AD193" t="str">
            <v>.</v>
          </cell>
          <cell r="AE193">
            <v>0</v>
          </cell>
          <cell r="AH193">
            <v>0</v>
          </cell>
        </row>
        <row r="194">
          <cell r="B194" t="str">
            <v>Provision for earth replacement</v>
          </cell>
          <cell r="I194" t="str">
            <v>.</v>
          </cell>
          <cell r="Q194">
            <v>0</v>
          </cell>
          <cell r="AD194" t="str">
            <v>.</v>
          </cell>
          <cell r="AE194">
            <v>0</v>
          </cell>
          <cell r="AH194">
            <v>0</v>
          </cell>
        </row>
        <row r="195">
          <cell r="A195" t="str">
            <v>T210310</v>
          </cell>
          <cell r="B195" t="str">
            <v>Provision for earth replacement b/f</v>
          </cell>
          <cell r="C195">
            <v>-196.71936809293675</v>
          </cell>
          <cell r="D195">
            <v>-282.98897393589004</v>
          </cell>
          <cell r="E195">
            <v>0</v>
          </cell>
          <cell r="F195">
            <v>-282.98897393589004</v>
          </cell>
          <cell r="G195">
            <v>-282.98897393589004</v>
          </cell>
          <cell r="H195">
            <v>-356</v>
          </cell>
          <cell r="I195" t="str">
            <v>.</v>
          </cell>
          <cell r="J195">
            <v>-196.71936809293675</v>
          </cell>
          <cell r="K195">
            <v>-282.98897393589004</v>
          </cell>
          <cell r="L195">
            <v>0</v>
          </cell>
          <cell r="M195">
            <v>-282.98897393589004</v>
          </cell>
          <cell r="N195">
            <v>-282.98897393589004</v>
          </cell>
          <cell r="O195">
            <v>-356</v>
          </cell>
          <cell r="Q195">
            <v>0</v>
          </cell>
          <cell r="R195">
            <v>0</v>
          </cell>
          <cell r="S195">
            <v>0</v>
          </cell>
          <cell r="T195">
            <v>0</v>
          </cell>
          <cell r="U195">
            <v>0</v>
          </cell>
          <cell r="V195">
            <v>0</v>
          </cell>
          <cell r="AC195">
            <v>0</v>
          </cell>
          <cell r="AD195" t="str">
            <v>.</v>
          </cell>
          <cell r="AE195">
            <v>0</v>
          </cell>
          <cell r="AF195">
            <v>0</v>
          </cell>
          <cell r="AH195">
            <v>0</v>
          </cell>
          <cell r="AI195">
            <v>0</v>
          </cell>
          <cell r="AJ195">
            <v>0</v>
          </cell>
          <cell r="CS195">
            <v>0</v>
          </cell>
        </row>
        <row r="196">
          <cell r="A196" t="str">
            <v>T210320</v>
          </cell>
          <cell r="B196" t="str">
            <v>Reserve for new cavities created during the year</v>
          </cell>
          <cell r="C196">
            <v>0</v>
          </cell>
          <cell r="D196">
            <v>0</v>
          </cell>
          <cell r="E196">
            <v>0</v>
          </cell>
          <cell r="F196">
            <v>0</v>
          </cell>
          <cell r="G196">
            <v>0</v>
          </cell>
          <cell r="H196">
            <v>0</v>
          </cell>
          <cell r="I196" t="str">
            <v>.</v>
          </cell>
          <cell r="J196">
            <v>0</v>
          </cell>
          <cell r="K196">
            <v>0</v>
          </cell>
          <cell r="L196">
            <v>0</v>
          </cell>
          <cell r="M196">
            <v>0</v>
          </cell>
          <cell r="N196">
            <v>0</v>
          </cell>
          <cell r="O196">
            <v>0</v>
          </cell>
          <cell r="Q196">
            <v>0</v>
          </cell>
          <cell r="R196">
            <v>0</v>
          </cell>
          <cell r="S196">
            <v>0</v>
          </cell>
          <cell r="T196">
            <v>0</v>
          </cell>
          <cell r="U196">
            <v>0</v>
          </cell>
          <cell r="V196">
            <v>0</v>
          </cell>
          <cell r="AC196">
            <v>0</v>
          </cell>
          <cell r="AD196" t="str">
            <v>.</v>
          </cell>
          <cell r="AE196">
            <v>0</v>
          </cell>
          <cell r="AF196">
            <v>0</v>
          </cell>
          <cell r="AH196">
            <v>0</v>
          </cell>
          <cell r="AI196">
            <v>0</v>
          </cell>
          <cell r="AJ196">
            <v>0</v>
          </cell>
          <cell r="CS196">
            <v>0</v>
          </cell>
        </row>
        <row r="197">
          <cell r="A197" t="str">
            <v>T210330</v>
          </cell>
          <cell r="B197" t="str">
            <v>Reduction of reserve for cavities filled during the year</v>
          </cell>
          <cell r="C197">
            <v>68.497</v>
          </cell>
          <cell r="D197">
            <v>173.76400000000001</v>
          </cell>
          <cell r="E197">
            <v>0</v>
          </cell>
          <cell r="F197">
            <v>88.733000000000004</v>
          </cell>
          <cell r="G197">
            <v>31.946000000000002</v>
          </cell>
          <cell r="H197">
            <v>123.61499999999999</v>
          </cell>
          <cell r="I197" t="str">
            <v>.</v>
          </cell>
          <cell r="J197">
            <v>68.497</v>
          </cell>
          <cell r="K197">
            <v>173.76400000000001</v>
          </cell>
          <cell r="L197">
            <v>0</v>
          </cell>
          <cell r="M197">
            <v>88.733000000000004</v>
          </cell>
          <cell r="N197">
            <v>31.946000000000002</v>
          </cell>
          <cell r="O197">
            <v>123.61499999999999</v>
          </cell>
          <cell r="Q197">
            <v>0</v>
          </cell>
          <cell r="R197">
            <v>0</v>
          </cell>
          <cell r="S197">
            <v>0</v>
          </cell>
          <cell r="T197">
            <v>0</v>
          </cell>
          <cell r="U197">
            <v>0</v>
          </cell>
          <cell r="V197">
            <v>0</v>
          </cell>
          <cell r="AC197">
            <v>0</v>
          </cell>
          <cell r="AD197" t="str">
            <v>.</v>
          </cell>
          <cell r="AE197">
            <v>0</v>
          </cell>
          <cell r="AF197">
            <v>0</v>
          </cell>
          <cell r="AH197">
            <v>0</v>
          </cell>
          <cell r="AI197">
            <v>0</v>
          </cell>
          <cell r="AJ197">
            <v>0</v>
          </cell>
          <cell r="CS197">
            <v>0</v>
          </cell>
        </row>
        <row r="198">
          <cell r="A198" t="str">
            <v>T210340</v>
          </cell>
          <cell r="B198" t="str">
            <v>Change in estimate</v>
          </cell>
          <cell r="C198">
            <v>36.052728856354335</v>
          </cell>
          <cell r="D198">
            <v>-52.969739336868145</v>
          </cell>
          <cell r="E198">
            <v>0</v>
          </cell>
          <cell r="F198">
            <v>-111.07249526383134</v>
          </cell>
          <cell r="G198">
            <v>-11.521415361570291</v>
          </cell>
          <cell r="H198">
            <v>-6.3921336327005633</v>
          </cell>
          <cell r="I198" t="str">
            <v>.</v>
          </cell>
          <cell r="J198">
            <v>36.052728856354335</v>
          </cell>
          <cell r="K198">
            <v>-52.969739336868145</v>
          </cell>
          <cell r="L198">
            <v>0</v>
          </cell>
          <cell r="M198">
            <v>-111.07249526383134</v>
          </cell>
          <cell r="N198">
            <v>-11.521415361570291</v>
          </cell>
          <cell r="O198">
            <v>-6.3921336327005633</v>
          </cell>
          <cell r="Q198">
            <v>0</v>
          </cell>
          <cell r="R198">
            <v>0</v>
          </cell>
          <cell r="S198">
            <v>0</v>
          </cell>
          <cell r="T198">
            <v>0</v>
          </cell>
          <cell r="U198">
            <v>0</v>
          </cell>
          <cell r="V198">
            <v>0</v>
          </cell>
          <cell r="AC198">
            <v>0</v>
          </cell>
          <cell r="AD198" t="str">
            <v>.</v>
          </cell>
          <cell r="AE198">
            <v>0</v>
          </cell>
          <cell r="AF198">
            <v>0</v>
          </cell>
          <cell r="AH198">
            <v>0</v>
          </cell>
          <cell r="AI198">
            <v>0</v>
          </cell>
          <cell r="AJ198">
            <v>0</v>
          </cell>
          <cell r="CS198">
            <v>0</v>
          </cell>
        </row>
        <row r="199">
          <cell r="A199" t="str">
            <v>T210350</v>
          </cell>
          <cell r="B199" t="str">
            <v>Increase in provision as a result of passage of time</v>
          </cell>
          <cell r="C199">
            <v>-11.999881453669142</v>
          </cell>
          <cell r="D199">
            <v>-34.524654820178583</v>
          </cell>
          <cell r="E199">
            <v>0</v>
          </cell>
          <cell r="F199">
            <v>-16.765685764907573</v>
          </cell>
          <cell r="G199">
            <v>-8.2622296345512076</v>
          </cell>
          <cell r="H199">
            <v>-44.211840303189476</v>
          </cell>
          <cell r="I199" t="str">
            <v>.</v>
          </cell>
          <cell r="J199">
            <v>-11.999881453669142</v>
          </cell>
          <cell r="K199">
            <v>-34.524654820178583</v>
          </cell>
          <cell r="L199">
            <v>0</v>
          </cell>
          <cell r="M199">
            <v>-16.765685764907573</v>
          </cell>
          <cell r="N199">
            <v>-8.2622296345512076</v>
          </cell>
          <cell r="O199">
            <v>-44.211840303189476</v>
          </cell>
          <cell r="Q199">
            <v>0</v>
          </cell>
          <cell r="R199">
            <v>0</v>
          </cell>
          <cell r="S199">
            <v>0</v>
          </cell>
          <cell r="T199">
            <v>0</v>
          </cell>
          <cell r="U199">
            <v>0</v>
          </cell>
          <cell r="V199">
            <v>0</v>
          </cell>
          <cell r="AC199">
            <v>0</v>
          </cell>
          <cell r="AD199" t="str">
            <v>.</v>
          </cell>
          <cell r="AE199">
            <v>0</v>
          </cell>
          <cell r="AF199">
            <v>0</v>
          </cell>
          <cell r="AH199">
            <v>0</v>
          </cell>
          <cell r="AI199">
            <v>0</v>
          </cell>
          <cell r="AJ199">
            <v>0</v>
          </cell>
          <cell r="CS199">
            <v>0</v>
          </cell>
        </row>
        <row r="200">
          <cell r="A200" t="str">
            <v>T210399</v>
          </cell>
          <cell r="B200" t="str">
            <v>Not used</v>
          </cell>
          <cell r="C200">
            <v>0</v>
          </cell>
          <cell r="D200">
            <v>0</v>
          </cell>
          <cell r="E200">
            <v>0</v>
          </cell>
          <cell r="F200">
            <v>0</v>
          </cell>
          <cell r="G200">
            <v>0</v>
          </cell>
          <cell r="H200">
            <v>0</v>
          </cell>
          <cell r="I200" t="str">
            <v>.</v>
          </cell>
          <cell r="J200">
            <v>0</v>
          </cell>
          <cell r="K200">
            <v>0</v>
          </cell>
          <cell r="L200">
            <v>0</v>
          </cell>
          <cell r="M200">
            <v>0</v>
          </cell>
          <cell r="N200">
            <v>0</v>
          </cell>
          <cell r="O200">
            <v>0</v>
          </cell>
          <cell r="Q200">
            <v>0</v>
          </cell>
          <cell r="R200">
            <v>0</v>
          </cell>
          <cell r="S200">
            <v>0</v>
          </cell>
          <cell r="T200">
            <v>0</v>
          </cell>
          <cell r="U200">
            <v>0</v>
          </cell>
          <cell r="V200">
            <v>0</v>
          </cell>
          <cell r="AC200">
            <v>0</v>
          </cell>
          <cell r="AD200" t="str">
            <v>.</v>
          </cell>
          <cell r="AE200">
            <v>0</v>
          </cell>
          <cell r="AF200">
            <v>0</v>
          </cell>
          <cell r="AH200">
            <v>0</v>
          </cell>
          <cell r="AI200">
            <v>0</v>
          </cell>
          <cell r="AJ200">
            <v>0</v>
          </cell>
          <cell r="CS200">
            <v>0</v>
          </cell>
        </row>
        <row r="201">
          <cell r="A201" t="str">
            <v>T2103</v>
          </cell>
          <cell r="B201" t="str">
            <v>Total provision for earth replacement</v>
          </cell>
          <cell r="C201">
            <v>-104.16952069025155</v>
          </cell>
          <cell r="D201">
            <v>-196.71936809293675</v>
          </cell>
          <cell r="E201">
            <v>0</v>
          </cell>
          <cell r="F201">
            <v>-322.09415496462896</v>
          </cell>
          <cell r="G201">
            <v>-270.82661893201157</v>
          </cell>
          <cell r="H201">
            <v>-282.98897393589004</v>
          </cell>
          <cell r="I201" t="str">
            <v>.</v>
          </cell>
          <cell r="J201">
            <v>-104.16952069025155</v>
          </cell>
          <cell r="K201">
            <v>-196.71936809293675</v>
          </cell>
          <cell r="L201">
            <v>0</v>
          </cell>
          <cell r="M201">
            <v>-322.09415496462896</v>
          </cell>
          <cell r="N201">
            <v>-270.82661893201157</v>
          </cell>
          <cell r="O201">
            <v>-282.98897393589004</v>
          </cell>
          <cell r="Q201">
            <v>0</v>
          </cell>
          <cell r="R201">
            <v>0</v>
          </cell>
          <cell r="S201">
            <v>0</v>
          </cell>
          <cell r="T201">
            <v>0</v>
          </cell>
          <cell r="U201">
            <v>0</v>
          </cell>
          <cell r="V201">
            <v>0</v>
          </cell>
          <cell r="X201">
            <v>0</v>
          </cell>
          <cell r="Y201">
            <v>0</v>
          </cell>
          <cell r="Z201">
            <v>0</v>
          </cell>
          <cell r="AA201">
            <v>0</v>
          </cell>
          <cell r="AB201">
            <v>0</v>
          </cell>
          <cell r="AC201">
            <v>0</v>
          </cell>
          <cell r="AD201" t="str">
            <v>.</v>
          </cell>
          <cell r="AE201">
            <v>0</v>
          </cell>
          <cell r="AF201">
            <v>0</v>
          </cell>
          <cell r="AG201">
            <v>0</v>
          </cell>
          <cell r="AH201">
            <v>0</v>
          </cell>
          <cell r="AI201">
            <v>0</v>
          </cell>
          <cell r="AJ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C201">
            <v>0</v>
          </cell>
          <cell r="BD201">
            <v>0</v>
          </cell>
          <cell r="BE201">
            <v>0</v>
          </cell>
          <cell r="BF201">
            <v>0</v>
          </cell>
          <cell r="BG201">
            <v>0</v>
          </cell>
          <cell r="BH201">
            <v>0</v>
          </cell>
          <cell r="BJ201">
            <v>0</v>
          </cell>
          <cell r="BK201">
            <v>0</v>
          </cell>
          <cell r="BL201">
            <v>0</v>
          </cell>
          <cell r="BM201">
            <v>0</v>
          </cell>
          <cell r="BN201">
            <v>0</v>
          </cell>
          <cell r="BO201">
            <v>0</v>
          </cell>
          <cell r="BQ201">
            <v>0</v>
          </cell>
          <cell r="BR201">
            <v>0</v>
          </cell>
          <cell r="BS201">
            <v>0</v>
          </cell>
          <cell r="BT201">
            <v>0</v>
          </cell>
          <cell r="BU201">
            <v>0</v>
          </cell>
          <cell r="BV201">
            <v>0</v>
          </cell>
          <cell r="BX201">
            <v>0</v>
          </cell>
          <cell r="BY201">
            <v>0</v>
          </cell>
          <cell r="BZ201">
            <v>0</v>
          </cell>
          <cell r="CA201">
            <v>0</v>
          </cell>
          <cell r="CB201">
            <v>0</v>
          </cell>
          <cell r="CC201">
            <v>0</v>
          </cell>
          <cell r="CE201">
            <v>0</v>
          </cell>
          <cell r="CF201">
            <v>0</v>
          </cell>
          <cell r="CG201">
            <v>0</v>
          </cell>
          <cell r="CH201">
            <v>0</v>
          </cell>
          <cell r="CI201">
            <v>0</v>
          </cell>
          <cell r="CJ201">
            <v>0</v>
          </cell>
          <cell r="CL201">
            <v>0</v>
          </cell>
          <cell r="CM201">
            <v>0</v>
          </cell>
          <cell r="CN201">
            <v>0</v>
          </cell>
          <cell r="CO201">
            <v>0</v>
          </cell>
          <cell r="CP201">
            <v>0</v>
          </cell>
          <cell r="CQ201">
            <v>0</v>
          </cell>
          <cell r="CS201">
            <v>0</v>
          </cell>
          <cell r="CT201">
            <v>0</v>
          </cell>
          <cell r="CV201">
            <v>0</v>
          </cell>
          <cell r="CW201">
            <v>0</v>
          </cell>
          <cell r="CX201">
            <v>0</v>
          </cell>
          <cell r="CY201">
            <v>0</v>
          </cell>
          <cell r="CZ201">
            <v>0</v>
          </cell>
          <cell r="DA201">
            <v>0</v>
          </cell>
          <cell r="DC201">
            <v>0</v>
          </cell>
          <cell r="DD201">
            <v>0</v>
          </cell>
          <cell r="DE201">
            <v>0</v>
          </cell>
          <cell r="DF201">
            <v>0</v>
          </cell>
        </row>
        <row r="202">
          <cell r="I202" t="str">
            <v>.</v>
          </cell>
          <cell r="Q202">
            <v>0</v>
          </cell>
          <cell r="AD202" t="str">
            <v>.</v>
          </cell>
          <cell r="AE202">
            <v>0</v>
          </cell>
          <cell r="AH202">
            <v>0</v>
          </cell>
        </row>
        <row r="203">
          <cell r="A203" t="str">
            <v>T21</v>
          </cell>
          <cell r="B203" t="str">
            <v>Total non current liabilities</v>
          </cell>
          <cell r="C203">
            <v>-7183.3428584105259</v>
          </cell>
          <cell r="D203">
            <v>-3835.105231479346</v>
          </cell>
          <cell r="E203">
            <v>0</v>
          </cell>
          <cell r="F203">
            <v>-3975.1528105989614</v>
          </cell>
          <cell r="G203">
            <v>-4727.331297400744</v>
          </cell>
          <cell r="H203">
            <v>-1581.0070780170718</v>
          </cell>
          <cell r="I203" t="str">
            <v>.</v>
          </cell>
          <cell r="J203">
            <v>-540.65210174560548</v>
          </cell>
          <cell r="K203">
            <v>355.39127562058582</v>
          </cell>
          <cell r="L203">
            <v>0</v>
          </cell>
          <cell r="M203">
            <v>1067.6823430769705</v>
          </cell>
          <cell r="N203">
            <v>-989.4253154761775</v>
          </cell>
          <cell r="O203">
            <v>-1144.6486113504052</v>
          </cell>
          <cell r="Q203">
            <v>-6642.6907566649206</v>
          </cell>
          <cell r="R203">
            <v>-4190.4965070999315</v>
          </cell>
          <cell r="S203">
            <v>0</v>
          </cell>
          <cell r="T203">
            <v>-5042.8351536759319</v>
          </cell>
          <cell r="U203">
            <v>-3737.9059819245672</v>
          </cell>
          <cell r="V203">
            <v>-436.35846666666669</v>
          </cell>
          <cell r="X203">
            <v>-6023.17</v>
          </cell>
          <cell r="Y203">
            <v>-3379.4448178299999</v>
          </cell>
          <cell r="Z203">
            <v>0</v>
          </cell>
          <cell r="AA203">
            <v>-2964.0164963935681</v>
          </cell>
          <cell r="AB203">
            <v>-1249.6894364316001</v>
          </cell>
          <cell r="AC203">
            <v>-434.23746666666665</v>
          </cell>
          <cell r="AD203" t="str">
            <v>.</v>
          </cell>
          <cell r="AE203">
            <v>0</v>
          </cell>
          <cell r="AF203">
            <v>0</v>
          </cell>
          <cell r="AG203">
            <v>0</v>
          </cell>
          <cell r="AH203">
            <v>0</v>
          </cell>
          <cell r="AI203">
            <v>0</v>
          </cell>
          <cell r="AJ203">
            <v>0</v>
          </cell>
          <cell r="AL203">
            <v>-616.40177966492149</v>
          </cell>
          <cell r="AM203">
            <v>-808.73923526993167</v>
          </cell>
          <cell r="AN203">
            <v>0</v>
          </cell>
          <cell r="AO203">
            <v>-2076.5290572823633</v>
          </cell>
          <cell r="AP203">
            <v>-2485.0427444829666</v>
          </cell>
          <cell r="AQ203">
            <v>0</v>
          </cell>
          <cell r="AR203">
            <v>0</v>
          </cell>
          <cell r="AS203">
            <v>0</v>
          </cell>
          <cell r="AT203">
            <v>0</v>
          </cell>
          <cell r="AU203">
            <v>0</v>
          </cell>
          <cell r="AV203">
            <v>-1.8903799999999993</v>
          </cell>
          <cell r="AW203">
            <v>-1.0294539999999999</v>
          </cell>
          <cell r="AX203">
            <v>0</v>
          </cell>
          <cell r="AY203">
            <v>-0.77400000000000002</v>
          </cell>
          <cell r="AZ203">
            <v>-1.2442010099999996</v>
          </cell>
          <cell r="BA203">
            <v>-0.31699999999999995</v>
          </cell>
          <cell r="BC203">
            <v>0</v>
          </cell>
          <cell r="BD203">
            <v>0</v>
          </cell>
          <cell r="BE203">
            <v>0</v>
          </cell>
          <cell r="BF203">
            <v>-1.3680000000000001</v>
          </cell>
          <cell r="BG203">
            <v>-1.2909999999999999</v>
          </cell>
          <cell r="BH203">
            <v>-1.1020000000000001</v>
          </cell>
          <cell r="BJ203">
            <v>0</v>
          </cell>
          <cell r="BK203">
            <v>0</v>
          </cell>
          <cell r="BL203">
            <v>0</v>
          </cell>
          <cell r="BM203">
            <v>0.192</v>
          </cell>
          <cell r="BN203">
            <v>5.5E-2</v>
          </cell>
          <cell r="BO203">
            <v>5.0000000000000001E-3</v>
          </cell>
          <cell r="BQ203">
            <v>-0.33800000000000002</v>
          </cell>
          <cell r="BR203">
            <v>-0.28999999999999998</v>
          </cell>
          <cell r="BS203">
            <v>0</v>
          </cell>
          <cell r="BT203">
            <v>6.0999999999999999E-2</v>
          </cell>
          <cell r="BU203">
            <v>-0.224</v>
          </cell>
          <cell r="BV203">
            <v>-0.20300000000000001</v>
          </cell>
          <cell r="BX203">
            <v>-0.35719999999999996</v>
          </cell>
          <cell r="BY203">
            <v>-0.38700000000000001</v>
          </cell>
          <cell r="BZ203">
            <v>0</v>
          </cell>
          <cell r="CA203">
            <v>-0.40059999999999996</v>
          </cell>
          <cell r="CB203">
            <v>-0.46959999999999996</v>
          </cell>
          <cell r="CC203">
            <v>-0.504</v>
          </cell>
          <cell r="CE203">
            <v>0</v>
          </cell>
          <cell r="CF203">
            <v>0</v>
          </cell>
          <cell r="CG203">
            <v>0</v>
          </cell>
          <cell r="CH203">
            <v>0</v>
          </cell>
          <cell r="CI203">
            <v>0</v>
          </cell>
          <cell r="CJ203">
            <v>0</v>
          </cell>
          <cell r="CL203">
            <v>0</v>
          </cell>
          <cell r="CM203">
            <v>0</v>
          </cell>
          <cell r="CN203">
            <v>0</v>
          </cell>
          <cell r="CO203">
            <v>0</v>
          </cell>
          <cell r="CP203">
            <v>0</v>
          </cell>
          <cell r="CQ203">
            <v>0</v>
          </cell>
          <cell r="CS203">
            <v>0</v>
          </cell>
          <cell r="CT203">
            <v>-2.3E-2</v>
          </cell>
          <cell r="CV203">
            <v>-3.6999999999999998E-2</v>
          </cell>
          <cell r="CW203">
            <v>-2.3E-2</v>
          </cell>
          <cell r="CX203">
            <v>0</v>
          </cell>
          <cell r="CY203">
            <v>0</v>
          </cell>
          <cell r="CZ203">
            <v>0</v>
          </cell>
          <cell r="DA203">
            <v>0</v>
          </cell>
          <cell r="DC203">
            <v>-0.49639699999999998</v>
          </cell>
          <cell r="DD203">
            <v>-0.56000000000000005</v>
          </cell>
          <cell r="DE203">
            <v>0</v>
          </cell>
          <cell r="DF203">
            <v>0</v>
          </cell>
        </row>
        <row r="204">
          <cell r="I204" t="str">
            <v>.</v>
          </cell>
          <cell r="AD204" t="str">
            <v>.</v>
          </cell>
          <cell r="AE204">
            <v>0</v>
          </cell>
          <cell r="AH204">
            <v>0</v>
          </cell>
        </row>
        <row r="205">
          <cell r="B205" t="str">
            <v>Total liabilities</v>
          </cell>
          <cell r="C205">
            <v>-12526.87378482016</v>
          </cell>
          <cell r="D205">
            <v>-12159.561287050405</v>
          </cell>
          <cell r="E205">
            <v>0</v>
          </cell>
          <cell r="F205">
            <v>-7051.8181295140894</v>
          </cell>
          <cell r="G205">
            <v>-6835.1684706076167</v>
          </cell>
          <cell r="H205">
            <v>-2976.8646101523409</v>
          </cell>
          <cell r="I205" t="str">
            <v>.</v>
          </cell>
          <cell r="J205">
            <v>4816.4540911869408</v>
          </cell>
          <cell r="K205">
            <v>3663.2500839195259</v>
          </cell>
          <cell r="L205">
            <v>0</v>
          </cell>
          <cell r="M205">
            <v>3107.4362621533965</v>
          </cell>
          <cell r="N205">
            <v>674.06317099734929</v>
          </cell>
          <cell r="O205">
            <v>-368.66401292744092</v>
          </cell>
          <cell r="P205">
            <v>0</v>
          </cell>
          <cell r="Q205">
            <v>-17343.327876007097</v>
          </cell>
          <cell r="R205">
            <v>-15822.811370969932</v>
          </cell>
          <cell r="S205">
            <v>0</v>
          </cell>
          <cell r="T205">
            <v>-10159.254391667488</v>
          </cell>
          <cell r="U205">
            <v>-7509.2316416049671</v>
          </cell>
          <cell r="V205">
            <v>-2608.2005972248999</v>
          </cell>
          <cell r="W205">
            <v>0</v>
          </cell>
          <cell r="X205">
            <v>-9257.6049999999996</v>
          </cell>
          <cell r="Y205">
            <v>-10010.95461255</v>
          </cell>
          <cell r="Z205">
            <v>0</v>
          </cell>
          <cell r="AA205">
            <v>-5137.8247203299998</v>
          </cell>
          <cell r="AB205">
            <v>-2620.8324356399999</v>
          </cell>
          <cell r="AC205">
            <v>-1852.8430000000001</v>
          </cell>
          <cell r="AD205" t="str">
            <v>.</v>
          </cell>
          <cell r="AE205">
            <v>-4370.849587422179</v>
          </cell>
          <cell r="AF205">
            <v>-2444.7146537000003</v>
          </cell>
          <cell r="AG205">
            <v>0</v>
          </cell>
          <cell r="AH205">
            <v>-1976.2847521801232</v>
          </cell>
          <cell r="AI205">
            <v>-1527.0967535999998</v>
          </cell>
          <cell r="AJ205">
            <v>-466.10953746489997</v>
          </cell>
          <cell r="AK205">
            <v>0</v>
          </cell>
          <cell r="AL205">
            <v>-2536.4637776849213</v>
          </cell>
          <cell r="AM205">
            <v>-2543.8176597999318</v>
          </cell>
          <cell r="AN205">
            <v>0</v>
          </cell>
          <cell r="AO205">
            <v>-2668.6227967223631</v>
          </cell>
          <cell r="AP205">
            <v>-3065.5390574829667</v>
          </cell>
          <cell r="AQ205">
            <v>0</v>
          </cell>
          <cell r="AR205">
            <v>0</v>
          </cell>
          <cell r="AS205">
            <v>0</v>
          </cell>
          <cell r="AT205">
            <v>0</v>
          </cell>
          <cell r="AU205">
            <v>0</v>
          </cell>
          <cell r="AV205">
            <v>-239.85290599999999</v>
          </cell>
          <cell r="AW205">
            <v>-255.26310300000003</v>
          </cell>
          <cell r="AX205">
            <v>0</v>
          </cell>
          <cell r="AY205">
            <v>-207.61900000000003</v>
          </cell>
          <cell r="AZ205">
            <v>-166.40953112000003</v>
          </cell>
          <cell r="BA205">
            <v>-195.63400000000001</v>
          </cell>
          <cell r="BB205">
            <v>0</v>
          </cell>
          <cell r="BC205">
            <v>0</v>
          </cell>
          <cell r="BD205">
            <v>0</v>
          </cell>
          <cell r="BE205">
            <v>0</v>
          </cell>
          <cell r="BF205">
            <v>-18.666999999999998</v>
          </cell>
          <cell r="BG205">
            <v>-18.318000000000001</v>
          </cell>
          <cell r="BH205">
            <v>-15.152999999999997</v>
          </cell>
          <cell r="BI205">
            <v>0</v>
          </cell>
          <cell r="BJ205">
            <v>0</v>
          </cell>
          <cell r="BK205">
            <v>0</v>
          </cell>
          <cell r="BL205">
            <v>0</v>
          </cell>
          <cell r="BM205">
            <v>-15.472</v>
          </cell>
          <cell r="BN205">
            <v>-18.021000000000001</v>
          </cell>
          <cell r="BO205">
            <v>-9.9959999999999987</v>
          </cell>
          <cell r="BP205">
            <v>0</v>
          </cell>
          <cell r="BQ205">
            <v>-4.1049999999999995</v>
          </cell>
          <cell r="BR205">
            <v>-4.8310000000000004</v>
          </cell>
          <cell r="BS205">
            <v>0</v>
          </cell>
          <cell r="BT205">
            <v>-4.5190000000000001</v>
          </cell>
          <cell r="BU205">
            <v>-4.6909999999999998</v>
          </cell>
          <cell r="BV205">
            <v>-3.754</v>
          </cell>
          <cell r="BW205">
            <v>0</v>
          </cell>
          <cell r="BX205">
            <v>-572.47130000000004</v>
          </cell>
          <cell r="BY205">
            <v>-503.04349999999999</v>
          </cell>
          <cell r="BZ205">
            <v>0</v>
          </cell>
          <cell r="CA205">
            <v>-129.911</v>
          </cell>
          <cell r="CB205">
            <v>-87.262100000000004</v>
          </cell>
          <cell r="CC205">
            <v>-64.084999999999994</v>
          </cell>
          <cell r="CD205">
            <v>0</v>
          </cell>
          <cell r="CE205">
            <v>-0.14187359999999999</v>
          </cell>
          <cell r="CF205">
            <v>-0.17584191999999998</v>
          </cell>
          <cell r="CG205">
            <v>0</v>
          </cell>
          <cell r="CH205">
            <v>-0.31432243500000001</v>
          </cell>
          <cell r="CI205">
            <v>-0.80504376199999994</v>
          </cell>
          <cell r="CJ205">
            <v>-0.58605975999999993</v>
          </cell>
          <cell r="CK205">
            <v>0</v>
          </cell>
          <cell r="CL205">
            <v>-1.01E-2</v>
          </cell>
          <cell r="CM205">
            <v>-0.153</v>
          </cell>
          <cell r="CN205">
            <v>0</v>
          </cell>
          <cell r="CO205">
            <v>-1.9800000000000002E-2</v>
          </cell>
          <cell r="CP205">
            <v>-0.25672</v>
          </cell>
          <cell r="CQ205">
            <v>-0.04</v>
          </cell>
          <cell r="CR205">
            <v>0</v>
          </cell>
          <cell r="CS205">
            <v>-320.31233730000002</v>
          </cell>
          <cell r="CT205">
            <v>-2.3E-2</v>
          </cell>
          <cell r="CV205">
            <v>-37.219000000000001</v>
          </cell>
          <cell r="CW205">
            <v>-56.104000000000006</v>
          </cell>
          <cell r="CX205">
            <v>0</v>
          </cell>
          <cell r="CY205">
            <v>0</v>
          </cell>
          <cell r="CZ205">
            <v>0</v>
          </cell>
          <cell r="DA205">
            <v>0</v>
          </cell>
          <cell r="DB205">
            <v>0</v>
          </cell>
          <cell r="DC205">
            <v>-4.2969939999999998</v>
          </cell>
          <cell r="DD205">
            <v>-3.7310000000000003</v>
          </cell>
          <cell r="DE205">
            <v>0</v>
          </cell>
          <cell r="DF205">
            <v>0</v>
          </cell>
          <cell r="DG205">
            <v>0</v>
          </cell>
        </row>
        <row r="206">
          <cell r="C206">
            <v>0</v>
          </cell>
          <cell r="I206" t="str">
            <v>.</v>
          </cell>
          <cell r="J206">
            <v>0</v>
          </cell>
          <cell r="Q206">
            <v>0</v>
          </cell>
          <cell r="R206">
            <v>0</v>
          </cell>
          <cell r="AD206" t="str">
            <v>.</v>
          </cell>
          <cell r="AE206">
            <v>0</v>
          </cell>
          <cell r="AH206">
            <v>0</v>
          </cell>
        </row>
        <row r="207">
          <cell r="A207">
            <v>-151.24778383630655</v>
          </cell>
          <cell r="B207">
            <v>-150.8982945875905</v>
          </cell>
          <cell r="C207">
            <v>0.33725184479771997</v>
          </cell>
          <cell r="F207">
            <v>150.8982945875905</v>
          </cell>
          <cell r="I207" t="str">
            <v>.</v>
          </cell>
          <cell r="J207">
            <v>-16.022309071521022</v>
          </cell>
          <cell r="M207">
            <v>-844.9468338590118</v>
          </cell>
          <cell r="Q207">
            <v>16.359560916318515</v>
          </cell>
          <cell r="T207">
            <v>995.84512844660458</v>
          </cell>
          <cell r="X207">
            <v>0.89500000000407454</v>
          </cell>
          <cell r="AA207">
            <v>9.9999999656574801E-4</v>
          </cell>
          <cell r="AD207" t="str">
            <v>.</v>
          </cell>
          <cell r="AE207">
            <v>-3.32084435822253E-2</v>
          </cell>
          <cell r="AH207">
            <v>0</v>
          </cell>
          <cell r="AL207">
            <v>15.570173959896238</v>
          </cell>
          <cell r="AV207">
            <v>0</v>
          </cell>
          <cell r="BF207">
            <v>-0.62499999999999911</v>
          </cell>
          <cell r="BM207">
            <v>0.13600000000000279</v>
          </cell>
          <cell r="BQ207">
            <v>0</v>
          </cell>
          <cell r="BX207">
            <v>6.9999999999481588E-4</v>
          </cell>
          <cell r="CE207">
            <v>0</v>
          </cell>
          <cell r="CL207">
            <v>2.6999999999972601E-3</v>
          </cell>
          <cell r="CS207">
            <v>-7.58046E-2</v>
          </cell>
          <cell r="CV207">
            <v>0</v>
          </cell>
          <cell r="DC207">
            <v>3.5214886562329184E-16</v>
          </cell>
        </row>
        <row r="208">
          <cell r="B208" t="str">
            <v>Shareholders' equty</v>
          </cell>
          <cell r="I208" t="str">
            <v>.</v>
          </cell>
          <cell r="Q208">
            <v>0</v>
          </cell>
          <cell r="AD208" t="str">
            <v>.</v>
          </cell>
          <cell r="AE208">
            <v>0</v>
          </cell>
          <cell r="AH208">
            <v>0</v>
          </cell>
        </row>
        <row r="209">
          <cell r="A209" t="str">
            <v>T220100</v>
          </cell>
          <cell r="B209" t="str">
            <v>Share capital</v>
          </cell>
          <cell r="C209">
            <v>-648.19730473784762</v>
          </cell>
          <cell r="D209">
            <v>-648.34157619287566</v>
          </cell>
          <cell r="E209">
            <v>481.79184315484002</v>
          </cell>
          <cell r="F209">
            <v>-648.34461767514767</v>
          </cell>
          <cell r="G209">
            <v>-658.33317619287561</v>
          </cell>
          <cell r="H209">
            <v>-648.19499999999982</v>
          </cell>
          <cell r="I209" t="str">
            <v>.</v>
          </cell>
          <cell r="J209">
            <v>482.60484315484001</v>
          </cell>
          <cell r="K209">
            <v>481.79184315484002</v>
          </cell>
          <cell r="L209">
            <v>481.79184315484002</v>
          </cell>
          <cell r="M209">
            <v>504.82784315483997</v>
          </cell>
          <cell r="N209">
            <v>494.82624315483997</v>
          </cell>
          <cell r="O209">
            <v>503.28184315483998</v>
          </cell>
          <cell r="Q209">
            <v>-1130.8021478926876</v>
          </cell>
          <cell r="R209">
            <v>-1130.1334193477157</v>
          </cell>
          <cell r="S209">
            <v>0</v>
          </cell>
          <cell r="T209">
            <v>-1153.1724608299876</v>
          </cell>
          <cell r="U209">
            <v>-1153.1594193477156</v>
          </cell>
          <cell r="V209">
            <v>-1151.4768431548398</v>
          </cell>
          <cell r="X209">
            <v>-1062.1949999999999</v>
          </cell>
          <cell r="Y209">
            <v>-1062.1949999999999</v>
          </cell>
          <cell r="AA209">
            <v>-1062.1949999999999</v>
          </cell>
          <cell r="AB209">
            <v>-1062.1949999999999</v>
          </cell>
          <cell r="AC209">
            <v>-1062.1949999999999</v>
          </cell>
          <cell r="AD209" t="str">
            <v>.</v>
          </cell>
          <cell r="AE209">
            <v>-5.8072817049719987</v>
          </cell>
          <cell r="AF209">
            <v>-5.8011531599999993</v>
          </cell>
          <cell r="AH209">
            <v>-5.812594642271999</v>
          </cell>
          <cell r="AI209">
            <v>-5.8011531599999993</v>
          </cell>
          <cell r="AJ209">
            <v>-5.8125831548399995</v>
          </cell>
          <cell r="AL209">
            <v>-0.15000618771600899</v>
          </cell>
          <cell r="AM209">
            <v>-0.15000618771600899</v>
          </cell>
          <cell r="AO209">
            <v>-0.15000618771600899</v>
          </cell>
          <cell r="AP209">
            <v>-0.15000618771600899</v>
          </cell>
          <cell r="AV209">
            <v>-10</v>
          </cell>
          <cell r="AW209">
            <v>-10</v>
          </cell>
          <cell r="AY209">
            <v>-10</v>
          </cell>
          <cell r="AZ209">
            <v>-10</v>
          </cell>
          <cell r="BA209">
            <v>-10</v>
          </cell>
          <cell r="BF209">
            <v>-24.672999999999998</v>
          </cell>
          <cell r="BG209">
            <v>-24.672999999999998</v>
          </cell>
          <cell r="BH209">
            <v>-23.129000000000001</v>
          </cell>
          <cell r="BM209">
            <v>-8</v>
          </cell>
          <cell r="BN209">
            <v>-8</v>
          </cell>
          <cell r="BO209">
            <v>-8</v>
          </cell>
          <cell r="BQ209">
            <v>-0.58899999999999997</v>
          </cell>
          <cell r="BR209">
            <v>-0.58899999999999997</v>
          </cell>
          <cell r="BT209">
            <v>-0.58899999999999997</v>
          </cell>
          <cell r="BU209">
            <v>-0.58899999999999997</v>
          </cell>
          <cell r="BV209">
            <v>-0.58899999999999997</v>
          </cell>
          <cell r="BX209">
            <v>-7.6E-3</v>
          </cell>
          <cell r="BY209">
            <v>-8.0000000000000002E-3</v>
          </cell>
          <cell r="CA209">
            <v>-7.6E-3</v>
          </cell>
          <cell r="CB209">
            <v>-7.6E-3</v>
          </cell>
          <cell r="CC209">
            <v>-8.0000000000000002E-3</v>
          </cell>
          <cell r="CE209">
            <v>-41.735259999999997</v>
          </cell>
          <cell r="CF209">
            <v>-41.735259999999997</v>
          </cell>
          <cell r="CH209">
            <v>-41.735259999999997</v>
          </cell>
          <cell r="CI209">
            <v>-41.735259999999997</v>
          </cell>
          <cell r="CJ209">
            <v>-41.735259999999997</v>
          </cell>
          <cell r="CL209">
            <v>-0.01</v>
          </cell>
          <cell r="CM209">
            <v>-0.01</v>
          </cell>
          <cell r="CO209">
            <v>-0.01</v>
          </cell>
          <cell r="CP209">
            <v>-8.4000000000000012E-3</v>
          </cell>
          <cell r="CQ209">
            <v>-8.0000000000000002E-3</v>
          </cell>
          <cell r="CS209">
            <v>-0.66300000000000003</v>
          </cell>
          <cell r="CV209">
            <v>-0.01</v>
          </cell>
          <cell r="CW209">
            <v>-0.01</v>
          </cell>
          <cell r="DC209">
            <v>-9.6349999999999998</v>
          </cell>
          <cell r="DD209">
            <v>-9.6349999999999998</v>
          </cell>
        </row>
        <row r="210">
          <cell r="A210" t="str">
            <v>T220200</v>
          </cell>
          <cell r="B210" t="str">
            <v>Fair value losses from investments available for sale, net</v>
          </cell>
          <cell r="C210">
            <v>0</v>
          </cell>
          <cell r="D210">
            <v>0</v>
          </cell>
          <cell r="E210">
            <v>0</v>
          </cell>
          <cell r="F210">
            <v>0</v>
          </cell>
          <cell r="G210">
            <v>0</v>
          </cell>
          <cell r="H210">
            <v>0</v>
          </cell>
          <cell r="I210" t="str">
            <v>.</v>
          </cell>
          <cell r="J210">
            <v>0</v>
          </cell>
          <cell r="K210">
            <v>0</v>
          </cell>
          <cell r="L210">
            <v>0</v>
          </cell>
          <cell r="M210">
            <v>0</v>
          </cell>
          <cell r="N210">
            <v>0</v>
          </cell>
          <cell r="O210">
            <v>0</v>
          </cell>
          <cell r="Q210">
            <v>0</v>
          </cell>
          <cell r="R210">
            <v>0</v>
          </cell>
          <cell r="S210">
            <v>0</v>
          </cell>
          <cell r="T210">
            <v>0</v>
          </cell>
          <cell r="U210">
            <v>0</v>
          </cell>
          <cell r="V210">
            <v>0</v>
          </cell>
          <cell r="AC210">
            <v>0</v>
          </cell>
          <cell r="AD210" t="str">
            <v>.</v>
          </cell>
          <cell r="AE210">
            <v>0</v>
          </cell>
          <cell r="AH210">
            <v>0</v>
          </cell>
          <cell r="AI210">
            <v>0</v>
          </cell>
          <cell r="AJ210">
            <v>0</v>
          </cell>
          <cell r="CS210">
            <v>0</v>
          </cell>
        </row>
        <row r="211">
          <cell r="A211" t="str">
            <v>T2203</v>
          </cell>
          <cell r="B211" t="str">
            <v>Retained earnings</v>
          </cell>
          <cell r="C211">
            <v>-19759.018352983425</v>
          </cell>
          <cell r="D211">
            <v>-17561.537276224721</v>
          </cell>
          <cell r="E211">
            <v>-2145.2366844951243</v>
          </cell>
          <cell r="F211">
            <v>-17498.882219147585</v>
          </cell>
          <cell r="G211">
            <v>-16785.673928639248</v>
          </cell>
          <cell r="H211">
            <v>-14056.433498753628</v>
          </cell>
          <cell r="I211" t="str">
            <v>.</v>
          </cell>
          <cell r="J211">
            <v>-1364.5555928644412</v>
          </cell>
          <cell r="K211">
            <v>-1437.2246973723682</v>
          </cell>
          <cell r="L211">
            <v>-2145.2366844951243</v>
          </cell>
          <cell r="M211">
            <v>-1869.5695083904695</v>
          </cell>
          <cell r="N211">
            <v>-2992.8859552261038</v>
          </cell>
          <cell r="O211">
            <v>-2979.0423941809827</v>
          </cell>
          <cell r="Q211">
            <v>-18394.462760118982</v>
          </cell>
          <cell r="R211">
            <v>-16124.312578852354</v>
          </cell>
          <cell r="S211">
            <v>0</v>
          </cell>
          <cell r="T211">
            <v>-15629.312710757111</v>
          </cell>
          <cell r="U211">
            <v>-13792.787973413147</v>
          </cell>
          <cell r="V211">
            <v>-11077.391104572644</v>
          </cell>
          <cell r="X211">
            <v>-14112.455</v>
          </cell>
          <cell r="Y211">
            <v>-12112.266000000003</v>
          </cell>
          <cell r="Z211">
            <v>0</v>
          </cell>
          <cell r="AA211">
            <v>-12996.343705800002</v>
          </cell>
          <cell r="AB211">
            <v>-11828.329</v>
          </cell>
          <cell r="AC211">
            <v>-10545.257000000003</v>
          </cell>
          <cell r="AD211" t="str">
            <v>.</v>
          </cell>
          <cell r="AE211">
            <v>-2666.9569026884906</v>
          </cell>
          <cell r="AF211">
            <v>-2434.7098301603792</v>
          </cell>
          <cell r="AG211">
            <v>0</v>
          </cell>
          <cell r="AH211">
            <v>-1142.9902516071045</v>
          </cell>
          <cell r="AI211">
            <v>-522.16852390000031</v>
          </cell>
          <cell r="AJ211">
            <v>-81.052100414300071</v>
          </cell>
          <cell r="AL211">
            <v>-1045.2051488534571</v>
          </cell>
          <cell r="AM211">
            <v>-1068.2813863145159</v>
          </cell>
          <cell r="AN211">
            <v>0</v>
          </cell>
          <cell r="AO211">
            <v>-1025.3167815805557</v>
          </cell>
          <cell r="AP211">
            <v>-993.88843595251694</v>
          </cell>
          <cell r="AQ211">
            <v>0</v>
          </cell>
          <cell r="AR211">
            <v>0</v>
          </cell>
          <cell r="AS211">
            <v>0</v>
          </cell>
          <cell r="AT211">
            <v>0</v>
          </cell>
          <cell r="AU211">
            <v>0</v>
          </cell>
          <cell r="AV211">
            <v>-78.254383999999888</v>
          </cell>
          <cell r="AW211">
            <v>-58.592055999999914</v>
          </cell>
          <cell r="AX211">
            <v>0</v>
          </cell>
          <cell r="AY211">
            <v>-13.449999999999983</v>
          </cell>
          <cell r="AZ211">
            <v>-0.13267744999999476</v>
          </cell>
          <cell r="BA211">
            <v>-4.2579999999999867</v>
          </cell>
          <cell r="BC211">
            <v>0</v>
          </cell>
          <cell r="BD211">
            <v>0</v>
          </cell>
          <cell r="BE211">
            <v>0</v>
          </cell>
          <cell r="BF211">
            <v>0.15099999999999947</v>
          </cell>
          <cell r="BG211">
            <v>7.799999999999907E-2</v>
          </cell>
          <cell r="BH211">
            <v>-0.54699999999999926</v>
          </cell>
          <cell r="BJ211">
            <v>0</v>
          </cell>
          <cell r="BK211">
            <v>0</v>
          </cell>
          <cell r="BL211">
            <v>0</v>
          </cell>
          <cell r="BM211">
            <v>-10.989000000000003</v>
          </cell>
          <cell r="BN211">
            <v>-9.1350000000000033</v>
          </cell>
          <cell r="BO211">
            <v>-8.9990000000000006</v>
          </cell>
          <cell r="BQ211">
            <v>-47.440999999999995</v>
          </cell>
          <cell r="BR211">
            <v>-44.687000000000005</v>
          </cell>
          <cell r="BS211">
            <v>0</v>
          </cell>
          <cell r="BT211">
            <v>-42.211999999999996</v>
          </cell>
          <cell r="BU211">
            <v>-43.448</v>
          </cell>
          <cell r="BV211">
            <v>-43.841999999999992</v>
          </cell>
          <cell r="BX211">
            <v>-383.37270000000001</v>
          </cell>
          <cell r="BY211">
            <v>-352.67399999999998</v>
          </cell>
          <cell r="BZ211">
            <v>0</v>
          </cell>
          <cell r="CA211">
            <v>-354.69969999999995</v>
          </cell>
          <cell r="CB211">
            <v>-351.0378</v>
          </cell>
          <cell r="CC211">
            <v>-348.13900000000001</v>
          </cell>
          <cell r="CE211">
            <v>7.613500299663114</v>
          </cell>
          <cell r="CF211">
            <v>4.9526936225444702</v>
          </cell>
          <cell r="CG211">
            <v>0</v>
          </cell>
          <cell r="CH211">
            <v>2.908628230546265</v>
          </cell>
          <cell r="CI211">
            <v>2.5843238893716616</v>
          </cell>
          <cell r="CJ211">
            <v>2.4539958416573757</v>
          </cell>
          <cell r="CL211">
            <v>-42.622300000000003</v>
          </cell>
          <cell r="CM211">
            <v>-43.267000000000003</v>
          </cell>
          <cell r="CN211">
            <v>0</v>
          </cell>
          <cell r="CO211">
            <v>-46.370899999999999</v>
          </cell>
          <cell r="CP211">
            <v>-47.310860000000005</v>
          </cell>
          <cell r="CQ211">
            <v>-47.750999999999998</v>
          </cell>
          <cell r="CS211">
            <v>14.237096123299786</v>
          </cell>
          <cell r="CT211">
            <v>0</v>
          </cell>
          <cell r="CV211">
            <v>-34.125999999999998</v>
          </cell>
          <cell r="CW211">
            <v>-14.788000000000006</v>
          </cell>
          <cell r="CX211">
            <v>0</v>
          </cell>
          <cell r="CY211">
            <v>0</v>
          </cell>
          <cell r="CZ211">
            <v>0</v>
          </cell>
          <cell r="DA211">
            <v>0</v>
          </cell>
          <cell r="DC211">
            <v>-5.8799210000000013</v>
          </cell>
          <cell r="DD211">
            <v>-3.5214886562329184E-16</v>
          </cell>
          <cell r="DE211">
            <v>0</v>
          </cell>
          <cell r="DF211">
            <v>0</v>
          </cell>
        </row>
        <row r="212">
          <cell r="A212" t="str">
            <v>T220310</v>
          </cell>
          <cell r="B212" t="str">
            <v>Retained earnings, beginning of year</v>
          </cell>
          <cell r="C212">
            <v>-17561.200024379923</v>
          </cell>
          <cell r="D212">
            <v>-14207.681282589934</v>
          </cell>
          <cell r="E212">
            <v>-2145.2366844951243</v>
          </cell>
          <cell r="F212">
            <v>-14207.331793341218</v>
          </cell>
          <cell r="G212">
            <v>-15056.089153925674</v>
          </cell>
          <cell r="H212">
            <v>-12256.838360710732</v>
          </cell>
          <cell r="I212" t="str">
            <v>.</v>
          </cell>
          <cell r="J212">
            <v>-1453.2470064438892</v>
          </cell>
          <cell r="K212">
            <v>-2145.2366844951243</v>
          </cell>
          <cell r="L212">
            <v>-2145.2366844951243</v>
          </cell>
          <cell r="M212">
            <v>-2134.0955603219709</v>
          </cell>
          <cell r="N212">
            <v>-2979.376722025364</v>
          </cell>
          <cell r="O212">
            <v>-3417.7332059907321</v>
          </cell>
          <cell r="Q212">
            <v>-16107.953017936035</v>
          </cell>
          <cell r="R212">
            <v>-12062.444598094809</v>
          </cell>
          <cell r="S212">
            <v>0</v>
          </cell>
          <cell r="T212">
            <v>-12073.236233019248</v>
          </cell>
          <cell r="U212">
            <v>-12076.712431900311</v>
          </cell>
          <cell r="V212">
            <v>-8839.1051547199986</v>
          </cell>
          <cell r="X212">
            <v>-12111.370999999999</v>
          </cell>
          <cell r="Y212">
            <v>-10548.716</v>
          </cell>
          <cell r="AA212">
            <v>-10545.258</v>
          </cell>
          <cell r="AB212">
            <v>-10545.258</v>
          </cell>
          <cell r="AC212">
            <v>-8395.5439999999999</v>
          </cell>
          <cell r="AD212" t="str">
            <v>.</v>
          </cell>
          <cell r="AE212">
            <v>-2434.7430386039614</v>
          </cell>
          <cell r="AF212">
            <v>-83.490780000000001</v>
          </cell>
          <cell r="AH212">
            <v>-83.213509040675007</v>
          </cell>
          <cell r="AI212">
            <v>-80.722065599999993</v>
          </cell>
          <cell r="AJ212">
            <v>0</v>
          </cell>
          <cell r="AL212">
            <v>-1052.7112123546196</v>
          </cell>
          <cell r="AM212">
            <v>-988.24349893646547</v>
          </cell>
          <cell r="AO212">
            <v>-993.68381982022981</v>
          </cell>
          <cell r="AP212">
            <v>-999.65128714196601</v>
          </cell>
          <cell r="AV212">
            <v>-58.592055999999914</v>
          </cell>
          <cell r="AW212">
            <v>-4.2573149999999993</v>
          </cell>
          <cell r="AY212">
            <v>-4.2569999999999997</v>
          </cell>
          <cell r="AZ212">
            <v>-4.2573149999999993</v>
          </cell>
          <cell r="BF212">
            <v>-0.54700000000000004</v>
          </cell>
          <cell r="BG212">
            <v>-0.54700000000000004</v>
          </cell>
          <cell r="BH212">
            <v>-0.57999999999999996</v>
          </cell>
          <cell r="BM212">
            <v>-8.9990000000000006</v>
          </cell>
          <cell r="BN212">
            <v>-8.9990000000000006</v>
          </cell>
          <cell r="BO212">
            <v>-8.6379999999999981</v>
          </cell>
          <cell r="BQ212">
            <v>-44.686999999999998</v>
          </cell>
          <cell r="BR212">
            <v>-43.842000000000006</v>
          </cell>
          <cell r="BT212">
            <v>-43.841999999999999</v>
          </cell>
          <cell r="BU212">
            <v>-43.841999999999999</v>
          </cell>
          <cell r="BV212">
            <v>-41.667999999999999</v>
          </cell>
          <cell r="BX212">
            <v>-352.67329999999998</v>
          </cell>
          <cell r="BY212">
            <v>-348.14</v>
          </cell>
          <cell r="CA212">
            <v>-348.13959999999997</v>
          </cell>
          <cell r="CB212">
            <v>-348.1395</v>
          </cell>
          <cell r="CC212">
            <v>-334.69200000000001</v>
          </cell>
          <cell r="CE212">
            <v>4.9526936225444702</v>
          </cell>
          <cell r="CF212">
            <v>2.4539958416573757</v>
          </cell>
          <cell r="CH212">
            <v>2.4539958416573757</v>
          </cell>
          <cell r="CI212">
            <v>2.4539958416573757</v>
          </cell>
          <cell r="CJ212">
            <v>-1.920154719999994</v>
          </cell>
          <cell r="CL212">
            <v>-43.264300000000006</v>
          </cell>
          <cell r="CM212">
            <v>-47.750999999999998</v>
          </cell>
          <cell r="CO212">
            <v>-47.750300000000003</v>
          </cell>
          <cell r="CP212">
            <v>-47.750260000000004</v>
          </cell>
          <cell r="CQ212">
            <v>-56.062999999999995</v>
          </cell>
          <cell r="CS212">
            <v>-7.58046E-2</v>
          </cell>
          <cell r="CV212">
            <v>-14.788</v>
          </cell>
          <cell r="CW212">
            <v>-0.45800000000000002</v>
          </cell>
        </row>
        <row r="213">
          <cell r="A213" t="str">
            <v>T220320</v>
          </cell>
          <cell r="B213" t="str">
            <v>Dividends declared</v>
          </cell>
          <cell r="C213">
            <v>0</v>
          </cell>
          <cell r="D213">
            <v>6075.7550000000001</v>
          </cell>
          <cell r="E213">
            <v>0</v>
          </cell>
          <cell r="F213">
            <v>849.7549999999992</v>
          </cell>
          <cell r="G213">
            <v>0</v>
          </cell>
          <cell r="H213">
            <v>743.53599999999994</v>
          </cell>
          <cell r="I213" t="str">
            <v>.</v>
          </cell>
          <cell r="J213">
            <v>0</v>
          </cell>
          <cell r="K213">
            <v>0</v>
          </cell>
          <cell r="L213">
            <v>0</v>
          </cell>
          <cell r="M213">
            <v>0</v>
          </cell>
          <cell r="N213">
            <v>0</v>
          </cell>
          <cell r="O213">
            <v>0</v>
          </cell>
          <cell r="Q213">
            <v>0</v>
          </cell>
          <cell r="R213">
            <v>6075.7550000000001</v>
          </cell>
          <cell r="S213">
            <v>0</v>
          </cell>
          <cell r="T213">
            <v>849.7549999999992</v>
          </cell>
          <cell r="U213">
            <v>0</v>
          </cell>
          <cell r="V213">
            <v>743.53599999999994</v>
          </cell>
          <cell r="Y213">
            <v>6075.7550000000001</v>
          </cell>
          <cell r="AA213">
            <v>849.7549999999992</v>
          </cell>
          <cell r="AC213">
            <v>743.53599999999994</v>
          </cell>
          <cell r="AD213" t="str">
            <v>.</v>
          </cell>
          <cell r="AE213">
            <v>0</v>
          </cell>
          <cell r="AH213">
            <v>0</v>
          </cell>
          <cell r="AI213">
            <v>0</v>
          </cell>
          <cell r="AJ213">
            <v>0</v>
          </cell>
          <cell r="CS213">
            <v>0</v>
          </cell>
        </row>
        <row r="214">
          <cell r="A214" t="str">
            <v>T220330</v>
          </cell>
          <cell r="B214" t="str">
            <v>Current year (earnings)/losses</v>
          </cell>
          <cell r="C214">
            <v>-2197.8183286035019</v>
          </cell>
          <cell r="D214">
            <v>-9429.6109936347875</v>
          </cell>
          <cell r="E214">
            <v>0</v>
          </cell>
          <cell r="F214">
            <v>-4141.3054258063667</v>
          </cell>
          <cell r="G214">
            <v>-1729.5847747135749</v>
          </cell>
          <cell r="H214">
            <v>-2543.1311380428951</v>
          </cell>
          <cell r="I214" t="str">
            <v>.</v>
          </cell>
          <cell r="J214">
            <v>88.691413579447968</v>
          </cell>
          <cell r="K214">
            <v>708.01198712275607</v>
          </cell>
          <cell r="L214">
            <v>0</v>
          </cell>
          <cell r="M214">
            <v>264.52605193150134</v>
          </cell>
          <cell r="N214">
            <v>-13.509233200739619</v>
          </cell>
          <cell r="O214">
            <v>438.6908118097495</v>
          </cell>
          <cell r="Q214">
            <v>-2286.50974218295</v>
          </cell>
          <cell r="R214">
            <v>-10137.622980757544</v>
          </cell>
          <cell r="S214">
            <v>0</v>
          </cell>
          <cell r="T214">
            <v>-4405.8314777378619</v>
          </cell>
          <cell r="U214">
            <v>-1716.0755415128376</v>
          </cell>
          <cell r="V214">
            <v>-2981.8219498526446</v>
          </cell>
          <cell r="X214">
            <v>-2001.0840000000012</v>
          </cell>
          <cell r="Y214">
            <v>-7639.305000000003</v>
          </cell>
          <cell r="Z214">
            <v>0</v>
          </cell>
          <cell r="AA214">
            <v>-3300.8407058000012</v>
          </cell>
          <cell r="AB214">
            <v>-1283.0709999999995</v>
          </cell>
          <cell r="AC214">
            <v>-2893.2490000000034</v>
          </cell>
          <cell r="AD214" t="str">
            <v>.</v>
          </cell>
          <cell r="AE214">
            <v>-232.21386408452929</v>
          </cell>
          <cell r="AF214">
            <v>-2351.2190501603791</v>
          </cell>
          <cell r="AG214">
            <v>0</v>
          </cell>
          <cell r="AH214">
            <v>-1059.7767425664294</v>
          </cell>
          <cell r="AI214">
            <v>-441.4464583000003</v>
          </cell>
          <cell r="AJ214">
            <v>-81.052100414300071</v>
          </cell>
          <cell r="AL214">
            <v>7.5060635011624974</v>
          </cell>
          <cell r="AM214">
            <v>-80.037887378050357</v>
          </cell>
          <cell r="AN214">
            <v>0</v>
          </cell>
          <cell r="AO214">
            <v>-31.632961760325848</v>
          </cell>
          <cell r="AP214">
            <v>5.7628511894491083</v>
          </cell>
          <cell r="AQ214">
            <v>0</v>
          </cell>
          <cell r="AR214">
            <v>0</v>
          </cell>
          <cell r="AS214">
            <v>0</v>
          </cell>
          <cell r="AT214">
            <v>0</v>
          </cell>
          <cell r="AV214">
            <v>-19.662327999999974</v>
          </cell>
          <cell r="AW214">
            <v>-54.334740999999916</v>
          </cell>
          <cell r="AX214">
            <v>0</v>
          </cell>
          <cell r="AY214">
            <v>-9.1929999999999836</v>
          </cell>
          <cell r="AZ214">
            <v>4.1246375500000045</v>
          </cell>
          <cell r="BA214">
            <v>-4.2579999999999867</v>
          </cell>
          <cell r="BD214">
            <v>0</v>
          </cell>
          <cell r="BE214">
            <v>0</v>
          </cell>
          <cell r="BF214">
            <v>0.69799999999999951</v>
          </cell>
          <cell r="BG214">
            <v>0.62499999999999911</v>
          </cell>
          <cell r="BH214">
            <v>3.3000000000000695E-2</v>
          </cell>
          <cell r="BK214">
            <v>0</v>
          </cell>
          <cell r="BL214">
            <v>0</v>
          </cell>
          <cell r="BM214">
            <v>-1.9900000000000022</v>
          </cell>
          <cell r="BN214">
            <v>-0.13600000000000229</v>
          </cell>
          <cell r="BO214">
            <v>-0.3610000000000016</v>
          </cell>
          <cell r="BP214">
            <v>0</v>
          </cell>
          <cell r="BQ214">
            <v>-2.753999999999996</v>
          </cell>
          <cell r="BR214">
            <v>-0.84499999999999575</v>
          </cell>
          <cell r="BS214">
            <v>0</v>
          </cell>
          <cell r="BT214">
            <v>1.6300000000000008</v>
          </cell>
          <cell r="BU214">
            <v>0.39400000000000068</v>
          </cell>
          <cell r="BV214">
            <v>-2.173999999999995</v>
          </cell>
          <cell r="BX214">
            <v>-30.699399999999997</v>
          </cell>
          <cell r="BY214">
            <v>-4.5340000000000007</v>
          </cell>
          <cell r="BZ214">
            <v>0</v>
          </cell>
          <cell r="CA214">
            <v>-6.5600999999999985</v>
          </cell>
          <cell r="CB214">
            <v>-2.8982999999999977</v>
          </cell>
          <cell r="CC214">
            <v>-13.447000000000003</v>
          </cell>
          <cell r="CE214">
            <v>2.6608066771186443</v>
          </cell>
          <cell r="CF214">
            <v>2.4986977808870945</v>
          </cell>
          <cell r="CG214">
            <v>0</v>
          </cell>
          <cell r="CH214">
            <v>0.45463238888888924</v>
          </cell>
          <cell r="CI214">
            <v>0.13032804771428586</v>
          </cell>
          <cell r="CJ214">
            <v>4.3741505616573697</v>
          </cell>
          <cell r="CL214">
            <v>0.64200000000000002</v>
          </cell>
          <cell r="CM214">
            <v>4.4839999999999973</v>
          </cell>
          <cell r="CN214">
            <v>0</v>
          </cell>
          <cell r="CO214">
            <v>1.3794000000000008</v>
          </cell>
          <cell r="CP214">
            <v>0.43939999999999996</v>
          </cell>
          <cell r="CQ214">
            <v>8.3119999999999994</v>
          </cell>
          <cell r="CS214">
            <v>14.312900723299785</v>
          </cell>
          <cell r="CT214">
            <v>0</v>
          </cell>
          <cell r="CV214">
            <v>-19.337999999999997</v>
          </cell>
          <cell r="CW214">
            <v>-14.330000000000005</v>
          </cell>
          <cell r="CX214">
            <v>0</v>
          </cell>
          <cell r="CY214">
            <v>0</v>
          </cell>
          <cell r="CZ214">
            <v>0</v>
          </cell>
          <cell r="DA214">
            <v>0</v>
          </cell>
          <cell r="DC214">
            <v>-5.8799210000000013</v>
          </cell>
          <cell r="DD214">
            <v>-3.5214886562329184E-16</v>
          </cell>
          <cell r="DE214">
            <v>0</v>
          </cell>
          <cell r="DF214">
            <v>0</v>
          </cell>
        </row>
        <row r="215">
          <cell r="A215" t="str">
            <v>T220400</v>
          </cell>
          <cell r="B215" t="str">
            <v>Translation difference</v>
          </cell>
          <cell r="C215">
            <v>112.72910017835115</v>
          </cell>
          <cell r="D215">
            <v>-41.716673970959974</v>
          </cell>
          <cell r="F215">
            <v>-26.733303576265378</v>
          </cell>
          <cell r="G215">
            <v>-1.4516795453713005</v>
          </cell>
          <cell r="H215">
            <v>0.42345598288247144</v>
          </cell>
          <cell r="I215" t="str">
            <v>.</v>
          </cell>
          <cell r="J215">
            <v>0</v>
          </cell>
          <cell r="M215">
            <v>0</v>
          </cell>
          <cell r="N215">
            <v>0</v>
          </cell>
          <cell r="O215">
            <v>0</v>
          </cell>
          <cell r="Q215">
            <v>112.72910017835115</v>
          </cell>
          <cell r="R215">
            <v>-41.716673970959974</v>
          </cell>
          <cell r="T215">
            <v>-26.733303576265378</v>
          </cell>
          <cell r="U215">
            <v>-1.4516795453713005</v>
          </cell>
          <cell r="V215">
            <v>0.42345598288247144</v>
          </cell>
          <cell r="AD215" t="str">
            <v>.</v>
          </cell>
          <cell r="AE215">
            <v>115.13678340131401</v>
          </cell>
          <cell r="AF215">
            <v>-37.356474799625175</v>
          </cell>
          <cell r="AH215">
            <v>-22.103295620719109</v>
          </cell>
          <cell r="AI215">
            <v>0.36847546000035436</v>
          </cell>
          <cell r="AJ215">
            <v>0.74220882453984416</v>
          </cell>
          <cell r="CE215">
            <v>-2.4531468996631158</v>
          </cell>
          <cell r="CF215">
            <v>-4.3601991713348003</v>
          </cell>
          <cell r="CH215">
            <v>-4.630007955546267</v>
          </cell>
          <cell r="CI215">
            <v>-1.8201550053716549</v>
          </cell>
          <cell r="CJ215">
            <v>-0.31875284165737272</v>
          </cell>
          <cell r="CS215">
            <v>4.5463676700252975E-2</v>
          </cell>
        </row>
        <row r="216">
          <cell r="A216" t="str">
            <v>T220999</v>
          </cell>
          <cell r="B216" t="str">
            <v>Treasury Shares</v>
          </cell>
          <cell r="C216">
            <v>361.47240000000005</v>
          </cell>
          <cell r="D216">
            <v>293.51390000000004</v>
          </cell>
          <cell r="E216">
            <v>293.51390000000004</v>
          </cell>
          <cell r="F216">
            <v>0</v>
          </cell>
          <cell r="G216">
            <v>0</v>
          </cell>
          <cell r="H216">
            <v>0</v>
          </cell>
          <cell r="I216" t="str">
            <v>.</v>
          </cell>
          <cell r="J216">
            <v>0</v>
          </cell>
          <cell r="K216">
            <v>293.51390000000004</v>
          </cell>
          <cell r="L216">
            <v>293.51390000000004</v>
          </cell>
          <cell r="M216">
            <v>0</v>
          </cell>
          <cell r="N216">
            <v>0</v>
          </cell>
          <cell r="O216">
            <v>0</v>
          </cell>
          <cell r="Q216">
            <v>361.47240000000005</v>
          </cell>
          <cell r="R216">
            <v>0</v>
          </cell>
          <cell r="S216">
            <v>0</v>
          </cell>
          <cell r="T216">
            <v>0</v>
          </cell>
          <cell r="U216">
            <v>0</v>
          </cell>
          <cell r="AD216" t="str">
            <v>.</v>
          </cell>
          <cell r="AE216">
            <v>0</v>
          </cell>
          <cell r="AH216">
            <v>0</v>
          </cell>
          <cell r="AI216">
            <v>0</v>
          </cell>
          <cell r="AJ216">
            <v>0</v>
          </cell>
          <cell r="BX216">
            <v>361.47240000000005</v>
          </cell>
          <cell r="CS216">
            <v>0</v>
          </cell>
        </row>
        <row r="217">
          <cell r="A217" t="str">
            <v>T220</v>
          </cell>
          <cell r="B217" t="str">
            <v>Total shareholders' equity</v>
          </cell>
          <cell r="C217">
            <v>-19933.014157542922</v>
          </cell>
          <cell r="D217">
            <v>-17958.081626388557</v>
          </cell>
          <cell r="E217">
            <v>-1369.9309413402843</v>
          </cell>
          <cell r="F217">
            <v>-18173.960140398995</v>
          </cell>
          <cell r="G217">
            <v>-17445.458784377493</v>
          </cell>
          <cell r="H217">
            <v>-14704.205042770745</v>
          </cell>
          <cell r="I217" t="str">
            <v>.</v>
          </cell>
          <cell r="J217">
            <v>-881.95074970960127</v>
          </cell>
          <cell r="K217">
            <v>-661.91895421752804</v>
          </cell>
          <cell r="L217">
            <v>-1369.9309413402843</v>
          </cell>
          <cell r="M217">
            <v>-1364.7416652356296</v>
          </cell>
          <cell r="N217">
            <v>-2498.0597120712637</v>
          </cell>
          <cell r="O217">
            <v>-2475.7605510261428</v>
          </cell>
          <cell r="P217">
            <v>0</v>
          </cell>
          <cell r="Q217">
            <v>-19051.063407833317</v>
          </cell>
          <cell r="R217">
            <v>-17296.162672171031</v>
          </cell>
          <cell r="S217">
            <v>0</v>
          </cell>
          <cell r="T217">
            <v>-16809.218475163361</v>
          </cell>
          <cell r="U217">
            <v>-14947.399072306234</v>
          </cell>
          <cell r="V217">
            <v>-12228.444491744602</v>
          </cell>
          <cell r="W217">
            <v>0</v>
          </cell>
          <cell r="X217">
            <v>-15174.65</v>
          </cell>
          <cell r="Y217">
            <v>-13174.461000000003</v>
          </cell>
          <cell r="Z217">
            <v>0</v>
          </cell>
          <cell r="AA217">
            <v>-14058.538705800001</v>
          </cell>
          <cell r="AB217">
            <v>-12890.523999999999</v>
          </cell>
          <cell r="AC217">
            <v>-11607.452000000003</v>
          </cell>
          <cell r="AD217" t="str">
            <v>.</v>
          </cell>
          <cell r="AE217">
            <v>-2557.6274009921485</v>
          </cell>
          <cell r="AF217">
            <v>-2477.8674581200044</v>
          </cell>
          <cell r="AG217">
            <v>0</v>
          </cell>
          <cell r="AH217">
            <v>-1170.9061418700956</v>
          </cell>
          <cell r="AI217">
            <v>-527.60120159999997</v>
          </cell>
          <cell r="AJ217">
            <v>-86.122474744600225</v>
          </cell>
          <cell r="AK217">
            <v>0</v>
          </cell>
          <cell r="AL217">
            <v>-1045.355155041173</v>
          </cell>
          <cell r="AM217">
            <v>-1068.4313925022318</v>
          </cell>
          <cell r="AN217">
            <v>0</v>
          </cell>
          <cell r="AO217">
            <v>-1025.4667877682716</v>
          </cell>
          <cell r="AP217">
            <v>-994.03844214023297</v>
          </cell>
          <cell r="AQ217">
            <v>0</v>
          </cell>
          <cell r="AR217">
            <v>0</v>
          </cell>
          <cell r="AS217">
            <v>0</v>
          </cell>
          <cell r="AT217">
            <v>0</v>
          </cell>
          <cell r="AU217">
            <v>0</v>
          </cell>
          <cell r="AV217">
            <v>-88.254383999999888</v>
          </cell>
          <cell r="AW217">
            <v>-68.592055999999914</v>
          </cell>
          <cell r="AX217">
            <v>0</v>
          </cell>
          <cell r="AY217">
            <v>-23.449999999999982</v>
          </cell>
          <cell r="AZ217">
            <v>-10.132677449999996</v>
          </cell>
          <cell r="BA217">
            <v>-14.257999999999987</v>
          </cell>
          <cell r="BB217">
            <v>0</v>
          </cell>
          <cell r="BC217">
            <v>0</v>
          </cell>
          <cell r="BD217">
            <v>0</v>
          </cell>
          <cell r="BE217">
            <v>0</v>
          </cell>
          <cell r="BF217">
            <v>-24.521999999999998</v>
          </cell>
          <cell r="BG217">
            <v>-24.594999999999999</v>
          </cell>
          <cell r="BH217">
            <v>-23.676000000000002</v>
          </cell>
          <cell r="BI217">
            <v>0</v>
          </cell>
          <cell r="BJ217">
            <v>0</v>
          </cell>
          <cell r="BK217">
            <v>0</v>
          </cell>
          <cell r="BL217">
            <v>0</v>
          </cell>
          <cell r="BM217">
            <v>-18.989000000000004</v>
          </cell>
          <cell r="BN217">
            <v>-17.135000000000005</v>
          </cell>
          <cell r="BO217">
            <v>-16.999000000000002</v>
          </cell>
          <cell r="BP217">
            <v>0</v>
          </cell>
          <cell r="BQ217">
            <v>-48.029999999999994</v>
          </cell>
          <cell r="BR217">
            <v>-45.276000000000003</v>
          </cell>
          <cell r="BS217">
            <v>0</v>
          </cell>
          <cell r="BT217">
            <v>-42.800999999999995</v>
          </cell>
          <cell r="BU217">
            <v>-44.036999999999999</v>
          </cell>
          <cell r="BV217">
            <v>-44.43099999999999</v>
          </cell>
          <cell r="BW217">
            <v>0</v>
          </cell>
          <cell r="BX217">
            <v>-21.907899999999984</v>
          </cell>
          <cell r="BY217">
            <v>-352.68199999999996</v>
          </cell>
          <cell r="BZ217">
            <v>0</v>
          </cell>
          <cell r="CA217">
            <v>-354.70729999999998</v>
          </cell>
          <cell r="CB217">
            <v>-351.04540000000003</v>
          </cell>
          <cell r="CC217">
            <v>-348.14699999999999</v>
          </cell>
          <cell r="CD217">
            <v>0</v>
          </cell>
          <cell r="CE217">
            <v>-36.574906599999998</v>
          </cell>
          <cell r="CF217">
            <v>-41.142765548790322</v>
          </cell>
          <cell r="CG217">
            <v>0</v>
          </cell>
          <cell r="CH217">
            <v>-43.456639725000002</v>
          </cell>
          <cell r="CI217">
            <v>-40.97109111599999</v>
          </cell>
          <cell r="CJ217">
            <v>-39.600016999999994</v>
          </cell>
          <cell r="CK217">
            <v>0</v>
          </cell>
          <cell r="CL217">
            <v>-42.632300000000001</v>
          </cell>
          <cell r="CM217">
            <v>-43.277000000000001</v>
          </cell>
          <cell r="CN217">
            <v>0</v>
          </cell>
          <cell r="CO217">
            <v>-46.380899999999997</v>
          </cell>
          <cell r="CP217">
            <v>-47.319260000000007</v>
          </cell>
          <cell r="CQ217">
            <v>-47.759</v>
          </cell>
          <cell r="CR217">
            <v>0</v>
          </cell>
          <cell r="CS217">
            <v>13.619559800000038</v>
          </cell>
          <cell r="CT217">
            <v>0</v>
          </cell>
          <cell r="CV217">
            <v>-34.135999999999996</v>
          </cell>
          <cell r="CW217">
            <v>-14.798000000000005</v>
          </cell>
          <cell r="CX217">
            <v>0</v>
          </cell>
          <cell r="CY217">
            <v>0</v>
          </cell>
          <cell r="CZ217">
            <v>0</v>
          </cell>
          <cell r="DA217">
            <v>0</v>
          </cell>
          <cell r="DB217">
            <v>0</v>
          </cell>
          <cell r="DC217">
            <v>-15.514921000000001</v>
          </cell>
          <cell r="DD217">
            <v>-9.6349999999999998</v>
          </cell>
          <cell r="DE217">
            <v>0</v>
          </cell>
          <cell r="DF217">
            <v>0</v>
          </cell>
          <cell r="DG217">
            <v>0</v>
          </cell>
        </row>
        <row r="218">
          <cell r="I218" t="str">
            <v>.</v>
          </cell>
          <cell r="AD218" t="str">
            <v>.</v>
          </cell>
          <cell r="AE218">
            <v>0</v>
          </cell>
          <cell r="AH218">
            <v>0</v>
          </cell>
        </row>
        <row r="219">
          <cell r="A219" t="str">
            <v>T225000</v>
          </cell>
          <cell r="B219" t="str">
            <v>Minority Interest</v>
          </cell>
          <cell r="C219">
            <v>-22.990147411503635</v>
          </cell>
          <cell r="D219">
            <v>-20.049594986230272</v>
          </cell>
          <cell r="E219">
            <v>0</v>
          </cell>
          <cell r="F219">
            <v>-44.944945007316861</v>
          </cell>
          <cell r="G219">
            <v>-45.331461530533289</v>
          </cell>
          <cell r="H219">
            <v>-48.356146172982321</v>
          </cell>
          <cell r="I219" t="str">
            <v>.</v>
          </cell>
          <cell r="J219">
            <v>-22.990147411503635</v>
          </cell>
          <cell r="K219">
            <v>-20.049594986230272</v>
          </cell>
          <cell r="L219">
            <v>0</v>
          </cell>
          <cell r="M219">
            <v>-46.22079357978425</v>
          </cell>
          <cell r="N219">
            <v>-46.607310103000678</v>
          </cell>
          <cell r="O219">
            <v>-48.356146172982321</v>
          </cell>
          <cell r="Q219">
            <v>0</v>
          </cell>
          <cell r="R219">
            <v>0</v>
          </cell>
          <cell r="S219">
            <v>0</v>
          </cell>
          <cell r="T219">
            <v>1.2758485724673887</v>
          </cell>
          <cell r="U219">
            <v>1.2758485724673887</v>
          </cell>
          <cell r="V219">
            <v>0</v>
          </cell>
          <cell r="Y219">
            <v>0</v>
          </cell>
          <cell r="Z219">
            <v>0</v>
          </cell>
          <cell r="AA219">
            <v>0</v>
          </cell>
          <cell r="AB219">
            <v>0</v>
          </cell>
          <cell r="AC219">
            <v>0</v>
          </cell>
          <cell r="AD219" t="str">
            <v>.</v>
          </cell>
          <cell r="AE219">
            <v>0</v>
          </cell>
          <cell r="AF219">
            <v>0</v>
          </cell>
          <cell r="AG219">
            <v>0</v>
          </cell>
          <cell r="AH219">
            <v>0</v>
          </cell>
          <cell r="AI219">
            <v>0</v>
          </cell>
          <cell r="AJ219">
            <v>0</v>
          </cell>
          <cell r="AM219">
            <v>0</v>
          </cell>
          <cell r="AN219">
            <v>0</v>
          </cell>
          <cell r="AO219">
            <v>1.2758485724673887</v>
          </cell>
          <cell r="AP219">
            <v>1.2758485724673887</v>
          </cell>
          <cell r="AQ219">
            <v>0</v>
          </cell>
          <cell r="AR219">
            <v>0</v>
          </cell>
          <cell r="AS219">
            <v>0</v>
          </cell>
          <cell r="AT219">
            <v>0</v>
          </cell>
          <cell r="AW219">
            <v>0</v>
          </cell>
          <cell r="AX219">
            <v>0</v>
          </cell>
          <cell r="AY219">
            <v>0</v>
          </cell>
          <cell r="AZ219">
            <v>0</v>
          </cell>
          <cell r="BA219">
            <v>0</v>
          </cell>
          <cell r="BD219">
            <v>0</v>
          </cell>
          <cell r="BE219">
            <v>0</v>
          </cell>
          <cell r="BF219">
            <v>0</v>
          </cell>
          <cell r="BG219">
            <v>0</v>
          </cell>
          <cell r="BH219">
            <v>0</v>
          </cell>
          <cell r="BK219">
            <v>0</v>
          </cell>
          <cell r="BL219">
            <v>0</v>
          </cell>
          <cell r="BM219">
            <v>0</v>
          </cell>
          <cell r="BN219">
            <v>0</v>
          </cell>
          <cell r="BO219">
            <v>0</v>
          </cell>
          <cell r="BR219">
            <v>0</v>
          </cell>
          <cell r="BS219">
            <v>0</v>
          </cell>
          <cell r="BT219">
            <v>0</v>
          </cell>
          <cell r="BU219">
            <v>0</v>
          </cell>
          <cell r="BV219">
            <v>0</v>
          </cell>
          <cell r="BY219">
            <v>0</v>
          </cell>
          <cell r="BZ219">
            <v>0</v>
          </cell>
          <cell r="CA219">
            <v>0</v>
          </cell>
          <cell r="CB219">
            <v>0</v>
          </cell>
          <cell r="CC219">
            <v>0</v>
          </cell>
          <cell r="CE219">
            <v>0</v>
          </cell>
          <cell r="CF219">
            <v>0</v>
          </cell>
          <cell r="CG219">
            <v>0</v>
          </cell>
          <cell r="CH219">
            <v>0</v>
          </cell>
          <cell r="CI219">
            <v>0</v>
          </cell>
          <cell r="CJ219">
            <v>0</v>
          </cell>
          <cell r="CM219">
            <v>0</v>
          </cell>
          <cell r="CN219">
            <v>0</v>
          </cell>
          <cell r="CO219">
            <v>0</v>
          </cell>
          <cell r="CP219">
            <v>0</v>
          </cell>
          <cell r="CQ219">
            <v>0</v>
          </cell>
          <cell r="CS219">
            <v>0</v>
          </cell>
          <cell r="CT219">
            <v>0</v>
          </cell>
          <cell r="CW219">
            <v>0</v>
          </cell>
          <cell r="CX219">
            <v>0</v>
          </cell>
          <cell r="CY219">
            <v>0</v>
          </cell>
          <cell r="CZ219">
            <v>0</v>
          </cell>
          <cell r="DA219">
            <v>0</v>
          </cell>
          <cell r="DD219">
            <v>0</v>
          </cell>
          <cell r="DE219">
            <v>0</v>
          </cell>
          <cell r="DF219">
            <v>0</v>
          </cell>
        </row>
        <row r="220">
          <cell r="I220" t="str">
            <v>.</v>
          </cell>
          <cell r="AD220" t="str">
            <v>.</v>
          </cell>
          <cell r="AE220">
            <v>0</v>
          </cell>
          <cell r="AH220">
            <v>0</v>
          </cell>
        </row>
        <row r="221">
          <cell r="A221" t="str">
            <v>T22</v>
          </cell>
          <cell r="B221" t="str">
            <v>Total equity</v>
          </cell>
          <cell r="C221">
            <v>-19956.004304954426</v>
          </cell>
          <cell r="D221">
            <v>-17978.131221374788</v>
          </cell>
          <cell r="E221">
            <v>-1369.9309413402843</v>
          </cell>
          <cell r="F221">
            <v>-18218.90508540631</v>
          </cell>
          <cell r="G221">
            <v>-17490.790245908025</v>
          </cell>
          <cell r="H221">
            <v>-14752.561188943728</v>
          </cell>
          <cell r="I221" t="str">
            <v>.</v>
          </cell>
          <cell r="J221">
            <v>-904.94089712110485</v>
          </cell>
          <cell r="K221">
            <v>-681.96854920375836</v>
          </cell>
          <cell r="L221">
            <v>-1369.9309413402843</v>
          </cell>
          <cell r="M221">
            <v>-1410.9624588154138</v>
          </cell>
          <cell r="N221">
            <v>-2544.6670221742643</v>
          </cell>
          <cell r="O221">
            <v>-2524.1166971991252</v>
          </cell>
          <cell r="Q221">
            <v>-19051.063407833317</v>
          </cell>
          <cell r="R221">
            <v>-17296.162672171031</v>
          </cell>
          <cell r="S221">
            <v>0</v>
          </cell>
          <cell r="T221">
            <v>-16807.942626590895</v>
          </cell>
          <cell r="U221">
            <v>-14946.123223733766</v>
          </cell>
          <cell r="V221">
            <v>-12228.444491744602</v>
          </cell>
          <cell r="X221">
            <v>-15174.65</v>
          </cell>
          <cell r="Y221">
            <v>-13174.461000000003</v>
          </cell>
          <cell r="Z221">
            <v>0</v>
          </cell>
          <cell r="AA221">
            <v>-14058.538705800001</v>
          </cell>
          <cell r="AB221">
            <v>-12890.523999999999</v>
          </cell>
          <cell r="AC221">
            <v>-11607.452000000003</v>
          </cell>
          <cell r="AD221" t="str">
            <v>.</v>
          </cell>
          <cell r="AE221">
            <v>-2557.6274009921485</v>
          </cell>
          <cell r="AF221">
            <v>-2477.8674581200044</v>
          </cell>
          <cell r="AG221">
            <v>0</v>
          </cell>
          <cell r="AH221">
            <v>-1170.9061418700956</v>
          </cell>
          <cell r="AI221">
            <v>-527.60120159999997</v>
          </cell>
          <cell r="AJ221">
            <v>-86.122474744600225</v>
          </cell>
          <cell r="AL221">
            <v>-1045.355155041173</v>
          </cell>
          <cell r="AM221">
            <v>-1068.4313925022318</v>
          </cell>
          <cell r="AN221">
            <v>0</v>
          </cell>
          <cell r="AO221">
            <v>-1024.1909391958043</v>
          </cell>
          <cell r="AP221">
            <v>-992.76259356776563</v>
          </cell>
          <cell r="AQ221">
            <v>0</v>
          </cell>
          <cell r="AR221">
            <v>0</v>
          </cell>
          <cell r="AS221">
            <v>0</v>
          </cell>
          <cell r="AT221">
            <v>0</v>
          </cell>
          <cell r="AU221">
            <v>0</v>
          </cell>
          <cell r="AV221">
            <v>-88.254383999999888</v>
          </cell>
          <cell r="AW221">
            <v>-68.592055999999914</v>
          </cell>
          <cell r="AX221">
            <v>0</v>
          </cell>
          <cell r="AY221">
            <v>-23.449999999999982</v>
          </cell>
          <cell r="AZ221">
            <v>-10.132677449999996</v>
          </cell>
          <cell r="BA221">
            <v>-14.257999999999987</v>
          </cell>
          <cell r="BC221">
            <v>0</v>
          </cell>
          <cell r="BD221">
            <v>0</v>
          </cell>
          <cell r="BE221">
            <v>0</v>
          </cell>
          <cell r="BF221">
            <v>-24.521999999999998</v>
          </cell>
          <cell r="BG221">
            <v>-24.594999999999999</v>
          </cell>
          <cell r="BH221">
            <v>-23.676000000000002</v>
          </cell>
          <cell r="BJ221">
            <v>0</v>
          </cell>
          <cell r="BK221">
            <v>0</v>
          </cell>
          <cell r="BL221">
            <v>0</v>
          </cell>
          <cell r="BM221">
            <v>-18.989000000000004</v>
          </cell>
          <cell r="BN221">
            <v>-17.135000000000005</v>
          </cell>
          <cell r="BO221">
            <v>-16.999000000000002</v>
          </cell>
          <cell r="BQ221">
            <v>-48.029999999999994</v>
          </cell>
          <cell r="BR221">
            <v>-45.276000000000003</v>
          </cell>
          <cell r="BS221">
            <v>0</v>
          </cell>
          <cell r="BT221">
            <v>-42.800999999999995</v>
          </cell>
          <cell r="BU221">
            <v>-44.036999999999999</v>
          </cell>
          <cell r="BV221">
            <v>-44.43099999999999</v>
          </cell>
          <cell r="BX221">
            <v>-21.907899999999984</v>
          </cell>
          <cell r="BY221">
            <v>-352.68199999999996</v>
          </cell>
          <cell r="BZ221">
            <v>0</v>
          </cell>
          <cell r="CA221">
            <v>-354.70729999999998</v>
          </cell>
          <cell r="CB221">
            <v>-351.04540000000003</v>
          </cell>
          <cell r="CC221">
            <v>-348.14699999999999</v>
          </cell>
          <cell r="CE221">
            <v>-36.574906599999998</v>
          </cell>
          <cell r="CF221">
            <v>-41.142765548790322</v>
          </cell>
          <cell r="CG221">
            <v>0</v>
          </cell>
          <cell r="CH221">
            <v>-43.456639725000002</v>
          </cell>
          <cell r="CI221">
            <v>-40.97109111599999</v>
          </cell>
          <cell r="CJ221">
            <v>-39.600016999999994</v>
          </cell>
          <cell r="CL221">
            <v>-42.632300000000001</v>
          </cell>
          <cell r="CM221">
            <v>-43.277000000000001</v>
          </cell>
          <cell r="CN221">
            <v>0</v>
          </cell>
          <cell r="CO221">
            <v>-46.380899999999997</v>
          </cell>
          <cell r="CP221">
            <v>-47.319260000000007</v>
          </cell>
          <cell r="CQ221">
            <v>-47.759</v>
          </cell>
          <cell r="CS221">
            <v>13.619559800000038</v>
          </cell>
          <cell r="CT221">
            <v>0</v>
          </cell>
          <cell r="CV221">
            <v>-34.135999999999996</v>
          </cell>
          <cell r="CW221">
            <v>-14.798000000000005</v>
          </cell>
          <cell r="CX221">
            <v>0</v>
          </cell>
          <cell r="CY221">
            <v>0</v>
          </cell>
          <cell r="CZ221">
            <v>0</v>
          </cell>
          <cell r="DA221">
            <v>0</v>
          </cell>
          <cell r="DC221">
            <v>-15.514921000000001</v>
          </cell>
          <cell r="DD221">
            <v>-9.6349999999999998</v>
          </cell>
          <cell r="DE221">
            <v>0</v>
          </cell>
          <cell r="DF221">
            <v>0</v>
          </cell>
        </row>
        <row r="222">
          <cell r="I222" t="str">
            <v>.</v>
          </cell>
          <cell r="AD222" t="str">
            <v>.</v>
          </cell>
          <cell r="AE222">
            <v>0</v>
          </cell>
          <cell r="AH222">
            <v>0</v>
          </cell>
        </row>
        <row r="223">
          <cell r="A223" t="str">
            <v>T2</v>
          </cell>
          <cell r="B223" t="str">
            <v>Total liabilities and equity</v>
          </cell>
          <cell r="C223">
            <v>-32482.878089774586</v>
          </cell>
          <cell r="D223">
            <v>-30137.692508425192</v>
          </cell>
          <cell r="E223">
            <v>-1369.9309413402843</v>
          </cell>
          <cell r="F223">
            <v>-25270.723214920399</v>
          </cell>
          <cell r="G223">
            <v>-24325.958716515641</v>
          </cell>
          <cell r="H223">
            <v>-17729.425799096069</v>
          </cell>
          <cell r="I223" t="str">
            <v>.</v>
          </cell>
          <cell r="J223">
            <v>3911.5131940658357</v>
          </cell>
          <cell r="K223">
            <v>2981.2815347157675</v>
          </cell>
          <cell r="L223">
            <v>-1369.9309413402843</v>
          </cell>
          <cell r="M223">
            <v>1696.4738033379826</v>
          </cell>
          <cell r="N223">
            <v>-1870.603851176915</v>
          </cell>
          <cell r="O223">
            <v>-2892.7807101265662</v>
          </cell>
          <cell r="Q223">
            <v>-36394.391283840414</v>
          </cell>
          <cell r="R223">
            <v>-33118.974043140959</v>
          </cell>
          <cell r="S223">
            <v>0</v>
          </cell>
          <cell r="T223">
            <v>-26967.197018258383</v>
          </cell>
          <cell r="U223">
            <v>-22455.354865338733</v>
          </cell>
          <cell r="V223">
            <v>-14836.645088969501</v>
          </cell>
          <cell r="X223">
            <v>-24432.254999999997</v>
          </cell>
          <cell r="Y223">
            <v>-23185.415612550001</v>
          </cell>
          <cell r="Z223">
            <v>0</v>
          </cell>
          <cell r="AA223">
            <v>-19196.363426130003</v>
          </cell>
          <cell r="AB223">
            <v>-15511.356435639998</v>
          </cell>
          <cell r="AC223">
            <v>-13460.295000000004</v>
          </cell>
          <cell r="AD223" t="str">
            <v>.</v>
          </cell>
          <cell r="AE223">
            <v>-6928.4769884143279</v>
          </cell>
          <cell r="AF223">
            <v>-4922.5821118200047</v>
          </cell>
          <cell r="AG223">
            <v>0</v>
          </cell>
          <cell r="AH223">
            <v>-3147.190894050219</v>
          </cell>
          <cell r="AI223">
            <v>-2054.6979551999998</v>
          </cell>
          <cell r="AJ223">
            <v>-552.23201220950023</v>
          </cell>
          <cell r="AL223">
            <v>-3581.8189327260943</v>
          </cell>
          <cell r="AM223">
            <v>-3612.2490523021634</v>
          </cell>
          <cell r="AN223">
            <v>0</v>
          </cell>
          <cell r="AO223">
            <v>-3692.8137359181674</v>
          </cell>
          <cell r="AP223">
            <v>-4058.3016510507323</v>
          </cell>
          <cell r="AQ223">
            <v>0</v>
          </cell>
          <cell r="AR223">
            <v>0</v>
          </cell>
          <cell r="AS223">
            <v>0</v>
          </cell>
          <cell r="AT223">
            <v>0</v>
          </cell>
          <cell r="AU223">
            <v>0</v>
          </cell>
          <cell r="AV223">
            <v>-328.10728999999986</v>
          </cell>
          <cell r="AW223">
            <v>-323.85515899999996</v>
          </cell>
          <cell r="AX223">
            <v>0</v>
          </cell>
          <cell r="AY223">
            <v>-231.06900000000002</v>
          </cell>
          <cell r="AZ223">
            <v>-176.54220857000001</v>
          </cell>
          <cell r="BA223">
            <v>-209.892</v>
          </cell>
          <cell r="BC223">
            <v>0</v>
          </cell>
          <cell r="BD223">
            <v>0</v>
          </cell>
          <cell r="BE223">
            <v>0</v>
          </cell>
          <cell r="BF223">
            <v>-43.188999999999993</v>
          </cell>
          <cell r="BG223">
            <v>-42.912999999999997</v>
          </cell>
          <cell r="BH223">
            <v>-38.829000000000001</v>
          </cell>
          <cell r="BJ223">
            <v>0</v>
          </cell>
          <cell r="BK223">
            <v>0</v>
          </cell>
          <cell r="BL223">
            <v>0</v>
          </cell>
          <cell r="BM223">
            <v>-34.461000000000006</v>
          </cell>
          <cell r="BN223">
            <v>-35.156000000000006</v>
          </cell>
          <cell r="BO223">
            <v>-26.995000000000001</v>
          </cell>
          <cell r="BQ223">
            <v>-52.134999999999991</v>
          </cell>
          <cell r="BR223">
            <v>-50.107000000000006</v>
          </cell>
          <cell r="BS223">
            <v>0</v>
          </cell>
          <cell r="BT223">
            <v>-47.319999999999993</v>
          </cell>
          <cell r="BU223">
            <v>-48.728000000000002</v>
          </cell>
          <cell r="BV223">
            <v>-48.184999999999988</v>
          </cell>
          <cell r="BX223">
            <v>-594.37920000000008</v>
          </cell>
          <cell r="BY223">
            <v>-855.72550000000001</v>
          </cell>
          <cell r="BZ223">
            <v>0</v>
          </cell>
          <cell r="CA223">
            <v>-484.61829999999998</v>
          </cell>
          <cell r="CB223">
            <v>-438.3075</v>
          </cell>
          <cell r="CC223">
            <v>-412.23199999999997</v>
          </cell>
          <cell r="CE223">
            <v>-36.716780199999995</v>
          </cell>
          <cell r="CF223">
            <v>-41.318607468790326</v>
          </cell>
          <cell r="CG223">
            <v>0</v>
          </cell>
          <cell r="CH223">
            <v>-43.770962160000003</v>
          </cell>
          <cell r="CI223">
            <v>-41.776134877999986</v>
          </cell>
          <cell r="CJ223">
            <v>-40.186076759999992</v>
          </cell>
          <cell r="CL223">
            <v>-42.642400000000002</v>
          </cell>
          <cell r="CM223">
            <v>-43.43</v>
          </cell>
          <cell r="CN223">
            <v>0</v>
          </cell>
          <cell r="CO223">
            <v>-46.400699999999993</v>
          </cell>
          <cell r="CP223">
            <v>-47.575980000000008</v>
          </cell>
          <cell r="CQ223">
            <v>-47.798999999999999</v>
          </cell>
          <cell r="CS223">
            <v>-306.69277749999998</v>
          </cell>
          <cell r="CT223">
            <v>-2.3E-2</v>
          </cell>
          <cell r="CV223">
            <v>-71.35499999999999</v>
          </cell>
          <cell r="CW223">
            <v>-70.902000000000015</v>
          </cell>
          <cell r="CX223">
            <v>0</v>
          </cell>
          <cell r="CY223">
            <v>0</v>
          </cell>
          <cell r="CZ223">
            <v>0</v>
          </cell>
          <cell r="DA223">
            <v>0</v>
          </cell>
          <cell r="DC223">
            <v>-19.811914999999999</v>
          </cell>
          <cell r="DD223">
            <v>-13.366</v>
          </cell>
          <cell r="DE223">
            <v>0</v>
          </cell>
          <cell r="DF223">
            <v>0</v>
          </cell>
        </row>
        <row r="224">
          <cell r="I224" t="str">
            <v>.</v>
          </cell>
          <cell r="AD224" t="str">
            <v>.</v>
          </cell>
          <cell r="AE224">
            <v>0</v>
          </cell>
          <cell r="AH224">
            <v>0</v>
          </cell>
        </row>
        <row r="225">
          <cell r="I225" t="str">
            <v>.</v>
          </cell>
          <cell r="AD225" t="str">
            <v>.</v>
          </cell>
          <cell r="AE225">
            <v>0</v>
          </cell>
          <cell r="AH225">
            <v>0</v>
          </cell>
        </row>
        <row r="226">
          <cell r="I226" t="str">
            <v>.</v>
          </cell>
          <cell r="AD226" t="str">
            <v>.</v>
          </cell>
          <cell r="AE226">
            <v>0</v>
          </cell>
          <cell r="AH226">
            <v>0</v>
          </cell>
        </row>
        <row r="227">
          <cell r="A227" t="str">
            <v>T4000</v>
          </cell>
          <cell r="B227" t="str">
            <v xml:space="preserve">Sales  </v>
          </cell>
          <cell r="C227">
            <v>-14021.197382474214</v>
          </cell>
          <cell r="D227">
            <v>-28397.859167270231</v>
          </cell>
          <cell r="E227">
            <v>0</v>
          </cell>
          <cell r="F227">
            <v>-13475.753372405763</v>
          </cell>
          <cell r="G227">
            <v>-6250.2539389846825</v>
          </cell>
          <cell r="H227">
            <v>-12094.633982999376</v>
          </cell>
          <cell r="I227" t="str">
            <v>.</v>
          </cell>
          <cell r="J227">
            <v>8017.5991291342652</v>
          </cell>
          <cell r="K227">
            <v>19849.931027649174</v>
          </cell>
          <cell r="L227">
            <v>0</v>
          </cell>
          <cell r="M227">
            <v>9214.907804144068</v>
          </cell>
          <cell r="N227">
            <v>3538.5246659257941</v>
          </cell>
          <cell r="O227">
            <v>953.29266527966115</v>
          </cell>
          <cell r="Q227">
            <v>-22038.796511608478</v>
          </cell>
          <cell r="R227">
            <v>-48247.790194919406</v>
          </cell>
          <cell r="S227">
            <v>0</v>
          </cell>
          <cell r="T227">
            <v>-22690.661176549831</v>
          </cell>
          <cell r="U227">
            <v>-9788.7786049104798</v>
          </cell>
          <cell r="V227">
            <v>-13047.926648279037</v>
          </cell>
          <cell r="W227">
            <v>0</v>
          </cell>
          <cell r="X227">
            <v>-7754.7330000000011</v>
          </cell>
          <cell r="Y227">
            <v>-20721.202000000001</v>
          </cell>
          <cell r="Z227">
            <v>0</v>
          </cell>
          <cell r="AA227">
            <v>-9672.0870000000014</v>
          </cell>
          <cell r="AB227">
            <v>-4186.2539999999999</v>
          </cell>
          <cell r="AC227">
            <v>-11685.091000000002</v>
          </cell>
          <cell r="AD227" t="str">
            <v>.</v>
          </cell>
          <cell r="AE227">
            <v>-12933.627964208215</v>
          </cell>
          <cell r="AF227">
            <v>-25993.409848184223</v>
          </cell>
          <cell r="AG227">
            <v>0</v>
          </cell>
          <cell r="AH227">
            <v>-12500.907910357524</v>
          </cell>
          <cell r="AI227">
            <v>-5343.0387732833351</v>
          </cell>
          <cell r="AJ227">
            <v>-694.77441302090017</v>
          </cell>
          <cell r="AK227">
            <v>0</v>
          </cell>
          <cell r="AL227">
            <v>-229.29400000000001</v>
          </cell>
          <cell r="AM227">
            <v>-564.53164647720018</v>
          </cell>
          <cell r="AN227">
            <v>0</v>
          </cell>
          <cell r="AO227">
            <v>-192.22467739999996</v>
          </cell>
          <cell r="AP227">
            <v>-141.82900000000001</v>
          </cell>
          <cell r="AQ227">
            <v>0</v>
          </cell>
          <cell r="AR227">
            <v>0</v>
          </cell>
          <cell r="AS227">
            <v>0</v>
          </cell>
          <cell r="AT227">
            <v>0</v>
          </cell>
          <cell r="AU227">
            <v>0</v>
          </cell>
          <cell r="AV227">
            <v>-279.41981999999996</v>
          </cell>
          <cell r="AW227">
            <v>-730.8032189999999</v>
          </cell>
          <cell r="AX227">
            <v>0</v>
          </cell>
          <cell r="AY227">
            <v>-189.70099999999999</v>
          </cell>
          <cell r="AZ227">
            <v>-53.85848034</v>
          </cell>
          <cell r="BA227">
            <v>-452.92099999999999</v>
          </cell>
          <cell r="BB227">
            <v>0</v>
          </cell>
          <cell r="BC227">
            <v>0</v>
          </cell>
          <cell r="BD227">
            <v>0</v>
          </cell>
          <cell r="BE227">
            <v>0</v>
          </cell>
          <cell r="BF227">
            <v>-16.190000000000001</v>
          </cell>
          <cell r="BG227">
            <v>-6.8310000000000004</v>
          </cell>
          <cell r="BH227">
            <v>-39.113999999999997</v>
          </cell>
          <cell r="BI227">
            <v>0</v>
          </cell>
          <cell r="BJ227">
            <v>0</v>
          </cell>
          <cell r="BK227">
            <v>0</v>
          </cell>
          <cell r="BL227">
            <v>0</v>
          </cell>
          <cell r="BM227">
            <v>-43.819000000000003</v>
          </cell>
          <cell r="BN227">
            <v>-17.143000000000001</v>
          </cell>
          <cell r="BO227">
            <v>-49.128</v>
          </cell>
          <cell r="BP227">
            <v>0</v>
          </cell>
          <cell r="BQ227">
            <v>-42.945</v>
          </cell>
          <cell r="BR227">
            <v>-81.801000000000002</v>
          </cell>
          <cell r="BS227">
            <v>0</v>
          </cell>
          <cell r="BT227">
            <v>-39.643999999999998</v>
          </cell>
          <cell r="BU227">
            <v>-19.382000000000001</v>
          </cell>
          <cell r="BV227">
            <v>-83.093000000000004</v>
          </cell>
          <cell r="BW227">
            <v>0</v>
          </cell>
          <cell r="BX227">
            <v>-11.015600000000001</v>
          </cell>
          <cell r="BY227">
            <v>-42.316000000000003</v>
          </cell>
          <cell r="BZ227">
            <v>0</v>
          </cell>
          <cell r="CA227">
            <v>-27.297099999999997</v>
          </cell>
          <cell r="CB227">
            <v>-14.283299999999999</v>
          </cell>
          <cell r="CC227">
            <v>-27.763999999999999</v>
          </cell>
          <cell r="CD227">
            <v>0</v>
          </cell>
          <cell r="CE227">
            <v>-2.6825497347457623</v>
          </cell>
          <cell r="CF227">
            <v>-23.240481257983891</v>
          </cell>
          <cell r="CG227">
            <v>0</v>
          </cell>
          <cell r="CH227">
            <v>-8.5852887923076935</v>
          </cell>
          <cell r="CI227">
            <v>-6.1590512871428578</v>
          </cell>
          <cell r="CJ227">
            <v>-16.041235258135458</v>
          </cell>
          <cell r="CK227">
            <v>0</v>
          </cell>
          <cell r="CL227">
            <v>0</v>
          </cell>
          <cell r="CM227">
            <v>-0.20599999999999999</v>
          </cell>
          <cell r="CN227">
            <v>0</v>
          </cell>
          <cell r="CO227">
            <v>-0.20520000000000002</v>
          </cell>
          <cell r="CP227">
            <v>0</v>
          </cell>
          <cell r="CQ227">
            <v>0</v>
          </cell>
          <cell r="CR227">
            <v>0</v>
          </cell>
          <cell r="CS227">
            <v>-593.06211366551713</v>
          </cell>
          <cell r="CT227">
            <v>0</v>
          </cell>
          <cell r="CV227">
            <v>-158.315</v>
          </cell>
          <cell r="CW227">
            <v>-85.412999999999997</v>
          </cell>
          <cell r="CX227">
            <v>0</v>
          </cell>
          <cell r="CY227">
            <v>0</v>
          </cell>
          <cell r="CZ227">
            <v>0</v>
          </cell>
          <cell r="DA227">
            <v>0</v>
          </cell>
          <cell r="DB227">
            <v>0</v>
          </cell>
          <cell r="DC227">
            <v>-33.701464000000001</v>
          </cell>
          <cell r="DD227">
            <v>-4.867</v>
          </cell>
          <cell r="DE227">
            <v>0</v>
          </cell>
          <cell r="DF227">
            <v>0</v>
          </cell>
          <cell r="DG227">
            <v>0</v>
          </cell>
        </row>
        <row r="228">
          <cell r="A228" t="str">
            <v>T40001</v>
          </cell>
          <cell r="B228" t="str">
            <v>Export</v>
          </cell>
          <cell r="C228">
            <v>-13028.806948739468</v>
          </cell>
          <cell r="D228">
            <v>-26363.924624679115</v>
          </cell>
          <cell r="E228">
            <v>0</v>
          </cell>
          <cell r="F228">
            <v>-12500.907910357524</v>
          </cell>
          <cell r="G228">
            <v>-5609.8729115016076</v>
          </cell>
          <cell r="H228">
            <v>-10683.601413020901</v>
          </cell>
          <cell r="I228" t="str">
            <v>.</v>
          </cell>
          <cell r="J228">
            <v>7345.5991291342652</v>
          </cell>
          <cell r="K228">
            <v>18462.863223505108</v>
          </cell>
          <cell r="L228">
            <v>0</v>
          </cell>
          <cell r="M228">
            <v>8752.4359999999997</v>
          </cell>
          <cell r="N228">
            <v>3491.3208617817263</v>
          </cell>
          <cell r="O228">
            <v>356.58800000000002</v>
          </cell>
          <cell r="Q228">
            <v>-20374.406077873733</v>
          </cell>
          <cell r="R228">
            <v>-44826.78784818422</v>
          </cell>
          <cell r="S228">
            <v>0</v>
          </cell>
          <cell r="T228">
            <v>-21253.343910357526</v>
          </cell>
          <cell r="U228">
            <v>-9101.1937732833358</v>
          </cell>
          <cell r="V228">
            <v>-11040.1894130209</v>
          </cell>
          <cell r="X228">
            <v>-6847.7160000000003</v>
          </cell>
          <cell r="Y228">
            <v>-18833.378000000001</v>
          </cell>
          <cell r="Z228">
            <v>0</v>
          </cell>
          <cell r="AA228">
            <v>-8752.4360000000015</v>
          </cell>
          <cell r="AB228">
            <v>-3758.1550000000002</v>
          </cell>
          <cell r="AC228">
            <v>-10345.415000000001</v>
          </cell>
          <cell r="AD228" t="str">
            <v>.</v>
          </cell>
          <cell r="AE228">
            <v>-12933.627964208215</v>
          </cell>
          <cell r="AF228">
            <v>-25993.409848184223</v>
          </cell>
          <cell r="AG228">
            <v>0</v>
          </cell>
          <cell r="AH228">
            <v>-12500.907910357524</v>
          </cell>
          <cell r="AI228">
            <v>-5343.0387732833351</v>
          </cell>
          <cell r="AJ228">
            <v>-694.77441302090017</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C228">
            <v>0</v>
          </cell>
          <cell r="BD228">
            <v>0</v>
          </cell>
          <cell r="BE228">
            <v>0</v>
          </cell>
          <cell r="BF228">
            <v>0</v>
          </cell>
          <cell r="BG228">
            <v>0</v>
          </cell>
          <cell r="BH228">
            <v>0</v>
          </cell>
          <cell r="BJ228">
            <v>0</v>
          </cell>
          <cell r="BK228">
            <v>0</v>
          </cell>
          <cell r="BL228">
            <v>0</v>
          </cell>
          <cell r="BM228">
            <v>0</v>
          </cell>
          <cell r="BN228">
            <v>0</v>
          </cell>
          <cell r="BO228">
            <v>0</v>
          </cell>
          <cell r="BQ228">
            <v>0</v>
          </cell>
          <cell r="BR228">
            <v>0</v>
          </cell>
          <cell r="BS228">
            <v>0</v>
          </cell>
          <cell r="BT228">
            <v>0</v>
          </cell>
          <cell r="BU228">
            <v>0</v>
          </cell>
          <cell r="BV228">
            <v>0</v>
          </cell>
          <cell r="BX228">
            <v>0</v>
          </cell>
          <cell r="BY228">
            <v>0</v>
          </cell>
          <cell r="BZ228">
            <v>0</v>
          </cell>
          <cell r="CA228">
            <v>0</v>
          </cell>
          <cell r="CB228">
            <v>0</v>
          </cell>
          <cell r="CC228">
            <v>0</v>
          </cell>
          <cell r="CE228">
            <v>0</v>
          </cell>
          <cell r="CF228">
            <v>0</v>
          </cell>
          <cell r="CG228">
            <v>0</v>
          </cell>
          <cell r="CH228">
            <v>0</v>
          </cell>
          <cell r="CI228">
            <v>0</v>
          </cell>
          <cell r="CJ228">
            <v>0</v>
          </cell>
          <cell r="CL228">
            <v>0</v>
          </cell>
          <cell r="CM228">
            <v>0</v>
          </cell>
          <cell r="CN228">
            <v>0</v>
          </cell>
          <cell r="CO228">
            <v>0</v>
          </cell>
          <cell r="CP228">
            <v>0</v>
          </cell>
          <cell r="CQ228">
            <v>0</v>
          </cell>
          <cell r="CS228">
            <v>-593.06211366551713</v>
          </cell>
          <cell r="CT228">
            <v>0</v>
          </cell>
          <cell r="CV228">
            <v>0</v>
          </cell>
          <cell r="CW228">
            <v>0</v>
          </cell>
          <cell r="CX228">
            <v>0</v>
          </cell>
          <cell r="CY228">
            <v>0</v>
          </cell>
          <cell r="CZ228">
            <v>0</v>
          </cell>
          <cell r="DA228">
            <v>0</v>
          </cell>
          <cell r="DC228">
            <v>0</v>
          </cell>
          <cell r="DD228">
            <v>0</v>
          </cell>
          <cell r="DE228">
            <v>0</v>
          </cell>
          <cell r="DF228">
            <v>0</v>
          </cell>
        </row>
        <row r="229">
          <cell r="A229" t="str">
            <v>T400011</v>
          </cell>
          <cell r="B229" t="str">
            <v>WMOP (ex)</v>
          </cell>
          <cell r="C229">
            <v>-8487.0547602819242</v>
          </cell>
          <cell r="D229">
            <v>-5046.4307093678426</v>
          </cell>
          <cell r="E229">
            <v>0</v>
          </cell>
          <cell r="F229">
            <v>-12500.907910357524</v>
          </cell>
          <cell r="G229">
            <v>-1291.0013744590337</v>
          </cell>
          <cell r="H229">
            <v>-2779.2187525372019</v>
          </cell>
          <cell r="I229" t="str">
            <v>.</v>
          </cell>
          <cell r="J229">
            <v>5039.6353175918084</v>
          </cell>
          <cell r="K229">
            <v>0</v>
          </cell>
          <cell r="L229">
            <v>0</v>
          </cell>
          <cell r="M229">
            <v>0</v>
          </cell>
          <cell r="N229">
            <v>718.86608865207768</v>
          </cell>
          <cell r="O229">
            <v>-64.031999999999996</v>
          </cell>
          <cell r="Q229">
            <v>-13526.690077873733</v>
          </cell>
          <cell r="R229">
            <v>-5046.4307093678426</v>
          </cell>
          <cell r="S229">
            <v>0</v>
          </cell>
          <cell r="T229">
            <v>-12500.907910357524</v>
          </cell>
          <cell r="U229">
            <v>-2009.8674631111114</v>
          </cell>
          <cell r="V229">
            <v>-2715.1867525372018</v>
          </cell>
          <cell r="AB229">
            <v>-909.73099999999999</v>
          </cell>
          <cell r="AC229">
            <v>-2677.7310000000016</v>
          </cell>
          <cell r="AD229" t="str">
            <v>.</v>
          </cell>
          <cell r="AE229">
            <v>-12933.627964208215</v>
          </cell>
          <cell r="AF229">
            <v>-5046.4307093678426</v>
          </cell>
          <cell r="AH229">
            <v>-12500.907910357524</v>
          </cell>
          <cell r="AI229">
            <v>-1100.1364631111114</v>
          </cell>
          <cell r="AJ229">
            <v>-37.455752537199999</v>
          </cell>
          <cell r="CS229">
            <v>-593.06211366551713</v>
          </cell>
        </row>
        <row r="230">
          <cell r="A230" t="str">
            <v>T400012</v>
          </cell>
          <cell r="B230" t="str">
            <v>PMOP (ex)</v>
          </cell>
          <cell r="C230">
            <v>0</v>
          </cell>
          <cell r="D230">
            <v>-15040.145143355878</v>
          </cell>
          <cell r="E230">
            <v>0</v>
          </cell>
          <cell r="F230">
            <v>0</v>
          </cell>
          <cell r="G230">
            <v>-2569.1112468076362</v>
          </cell>
          <cell r="H230">
            <v>-4895.0752335318002</v>
          </cell>
          <cell r="I230" t="str">
            <v>.</v>
          </cell>
          <cell r="J230">
            <v>0</v>
          </cell>
          <cell r="K230">
            <v>-358.40770079999999</v>
          </cell>
          <cell r="L230">
            <v>0</v>
          </cell>
          <cell r="M230">
            <v>0</v>
          </cell>
          <cell r="N230">
            <v>1745.5421963368087</v>
          </cell>
          <cell r="O230">
            <v>357.44499999999999</v>
          </cell>
          <cell r="Q230">
            <v>0</v>
          </cell>
          <cell r="R230">
            <v>-14681.737442555877</v>
          </cell>
          <cell r="S230">
            <v>0</v>
          </cell>
          <cell r="T230">
            <v>0</v>
          </cell>
          <cell r="U230">
            <v>-4314.6534431444452</v>
          </cell>
          <cell r="V230">
            <v>-5252.5202335317999</v>
          </cell>
          <cell r="AB230">
            <v>-1643.3150000000001</v>
          </cell>
          <cell r="AC230">
            <v>-4693.9269999999997</v>
          </cell>
          <cell r="AD230" t="str">
            <v>.</v>
          </cell>
          <cell r="AE230">
            <v>0</v>
          </cell>
          <cell r="AF230">
            <v>-14681.737442555877</v>
          </cell>
          <cell r="AH230">
            <v>0</v>
          </cell>
          <cell r="AI230">
            <v>-2671.3384431444451</v>
          </cell>
          <cell r="AJ230">
            <v>-558.59323353180014</v>
          </cell>
          <cell r="CS230">
            <v>0</v>
          </cell>
        </row>
        <row r="231">
          <cell r="A231" t="str">
            <v>T400013</v>
          </cell>
          <cell r="B231" t="str">
            <v>GMOP (ex)</v>
          </cell>
          <cell r="C231">
            <v>0</v>
          </cell>
          <cell r="D231">
            <v>-6380.6766603081778</v>
          </cell>
          <cell r="E231">
            <v>0</v>
          </cell>
          <cell r="F231">
            <v>0</v>
          </cell>
          <cell r="G231">
            <v>-1749.7602902349379</v>
          </cell>
          <cell r="H231">
            <v>-2991.9904269518997</v>
          </cell>
          <cell r="I231" t="str">
            <v>.</v>
          </cell>
          <cell r="J231">
            <v>0</v>
          </cell>
          <cell r="K231">
            <v>0</v>
          </cell>
          <cell r="L231">
            <v>0</v>
          </cell>
          <cell r="M231">
            <v>0</v>
          </cell>
          <cell r="N231">
            <v>1026.9125767928401</v>
          </cell>
          <cell r="O231">
            <v>63.174999999999997</v>
          </cell>
          <cell r="Q231">
            <v>0</v>
          </cell>
          <cell r="R231">
            <v>-6380.6766603081778</v>
          </cell>
          <cell r="S231">
            <v>0</v>
          </cell>
          <cell r="T231">
            <v>0</v>
          </cell>
          <cell r="U231">
            <v>-2776.672867027778</v>
          </cell>
          <cell r="V231">
            <v>-3055.1654269518999</v>
          </cell>
          <cell r="AB231">
            <v>-1205.1089999999999</v>
          </cell>
          <cell r="AC231">
            <v>-2956.44</v>
          </cell>
          <cell r="AD231" t="str">
            <v>.</v>
          </cell>
          <cell r="AE231">
            <v>0</v>
          </cell>
          <cell r="AF231">
            <v>-6380.6766603081778</v>
          </cell>
          <cell r="AH231">
            <v>0</v>
          </cell>
          <cell r="AI231">
            <v>-1571.5638670277783</v>
          </cell>
          <cell r="AJ231">
            <v>-98.725426951900005</v>
          </cell>
          <cell r="CS231">
            <v>0</v>
          </cell>
        </row>
        <row r="232">
          <cell r="A232" t="str">
            <v>T400014</v>
          </cell>
          <cell r="B232" t="str">
            <v>Sales of BKK goods</v>
          </cell>
          <cell r="C232">
            <v>-4541.7521884575435</v>
          </cell>
          <cell r="D232">
            <v>0</v>
          </cell>
          <cell r="E232">
            <v>0</v>
          </cell>
          <cell r="F232">
            <v>0</v>
          </cell>
          <cell r="G232">
            <v>0</v>
          </cell>
          <cell r="H232">
            <v>0</v>
          </cell>
          <cell r="I232" t="str">
            <v>.</v>
          </cell>
          <cell r="J232">
            <v>-4541.7521884575435</v>
          </cell>
          <cell r="K232">
            <v>0</v>
          </cell>
          <cell r="L232">
            <v>0</v>
          </cell>
          <cell r="M232">
            <v>0</v>
          </cell>
          <cell r="N232">
            <v>0</v>
          </cell>
          <cell r="O232">
            <v>0</v>
          </cell>
          <cell r="Q232">
            <v>0</v>
          </cell>
          <cell r="R232">
            <v>0</v>
          </cell>
          <cell r="S232">
            <v>0</v>
          </cell>
          <cell r="T232">
            <v>0</v>
          </cell>
          <cell r="U232">
            <v>0</v>
          </cell>
          <cell r="V232">
            <v>0</v>
          </cell>
        </row>
        <row r="233">
          <cell r="A233" t="str">
            <v>T400019</v>
          </cell>
          <cell r="B233" t="str">
            <v>Other (ex)</v>
          </cell>
          <cell r="C233">
            <v>0</v>
          </cell>
          <cell r="D233">
            <v>103.32788835278188</v>
          </cell>
          <cell r="E233">
            <v>0</v>
          </cell>
          <cell r="F233">
            <v>0</v>
          </cell>
          <cell r="G233">
            <v>0</v>
          </cell>
          <cell r="H233">
            <v>-17.317</v>
          </cell>
          <cell r="I233" t="str">
            <v>.</v>
          </cell>
          <cell r="J233">
            <v>6847.7160000000003</v>
          </cell>
          <cell r="K233">
            <v>18821.270924305107</v>
          </cell>
          <cell r="L233">
            <v>0</v>
          </cell>
          <cell r="M233">
            <v>8752.4359999999997</v>
          </cell>
          <cell r="N233">
            <v>0</v>
          </cell>
          <cell r="O233">
            <v>0</v>
          </cell>
          <cell r="Q233">
            <v>-6847.7160000000003</v>
          </cell>
          <cell r="R233">
            <v>-18717.943035952325</v>
          </cell>
          <cell r="S233">
            <v>0</v>
          </cell>
          <cell r="T233">
            <v>-8752.4360000000015</v>
          </cell>
          <cell r="U233">
            <v>0</v>
          </cell>
          <cell r="V233">
            <v>-17.317</v>
          </cell>
          <cell r="X233">
            <v>-6847.7160000000003</v>
          </cell>
          <cell r="Y233">
            <v>-18833.378000000001</v>
          </cell>
          <cell r="AA233">
            <v>-8752.4360000000015</v>
          </cell>
          <cell r="AC233">
            <v>-17.317</v>
          </cell>
          <cell r="AD233" t="str">
            <v>.</v>
          </cell>
          <cell r="AE233">
            <v>0</v>
          </cell>
          <cell r="AF233">
            <v>115.4349640476749</v>
          </cell>
          <cell r="AH233">
            <v>0</v>
          </cell>
          <cell r="AI233">
            <v>0</v>
          </cell>
          <cell r="AJ233">
            <v>0</v>
          </cell>
        </row>
        <row r="234">
          <cell r="A234" t="str">
            <v>T40002</v>
          </cell>
          <cell r="B234" t="str">
            <v>Domestic</v>
          </cell>
          <cell r="C234">
            <v>-807.19</v>
          </cell>
          <cell r="D234">
            <v>-1709.3869249999998</v>
          </cell>
          <cell r="E234">
            <v>0</v>
          </cell>
          <cell r="F234">
            <v>-835.67500000000007</v>
          </cell>
          <cell r="G234">
            <v>-365.18299999999999</v>
          </cell>
          <cell r="H234">
            <v>-1173.0950000000003</v>
          </cell>
          <cell r="I234" t="str">
            <v>.</v>
          </cell>
          <cell r="J234">
            <v>0</v>
          </cell>
          <cell r="K234">
            <v>-149.66092499999999</v>
          </cell>
          <cell r="L234">
            <v>0</v>
          </cell>
          <cell r="M234">
            <v>0</v>
          </cell>
          <cell r="N234">
            <v>0</v>
          </cell>
          <cell r="O234">
            <v>0</v>
          </cell>
          <cell r="Q234">
            <v>-807.19</v>
          </cell>
          <cell r="R234">
            <v>-1559.7259999999999</v>
          </cell>
          <cell r="S234">
            <v>0</v>
          </cell>
          <cell r="T234">
            <v>-835.67500000000007</v>
          </cell>
          <cell r="U234">
            <v>-365.18299999999999</v>
          </cell>
          <cell r="V234">
            <v>-1173.0950000000003</v>
          </cell>
          <cell r="X234">
            <v>-807.19</v>
          </cell>
          <cell r="Y234">
            <v>-1559.7259999999999</v>
          </cell>
          <cell r="Z234">
            <v>0</v>
          </cell>
          <cell r="AA234">
            <v>-835.67500000000007</v>
          </cell>
          <cell r="AB234">
            <v>-365.18299999999999</v>
          </cell>
          <cell r="AC234">
            <v>-1173.0950000000003</v>
          </cell>
          <cell r="AD234" t="str">
            <v>.</v>
          </cell>
          <cell r="AE234">
            <v>0</v>
          </cell>
          <cell r="AF234">
            <v>0</v>
          </cell>
          <cell r="AG234">
            <v>0</v>
          </cell>
          <cell r="AH234">
            <v>0</v>
          </cell>
          <cell r="AI234">
            <v>0</v>
          </cell>
          <cell r="AJ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C234">
            <v>0</v>
          </cell>
          <cell r="BD234">
            <v>0</v>
          </cell>
          <cell r="BE234">
            <v>0</v>
          </cell>
          <cell r="BF234">
            <v>0</v>
          </cell>
          <cell r="BG234">
            <v>0</v>
          </cell>
          <cell r="BH234">
            <v>0</v>
          </cell>
          <cell r="BJ234">
            <v>0</v>
          </cell>
          <cell r="BK234">
            <v>0</v>
          </cell>
          <cell r="BL234">
            <v>0</v>
          </cell>
          <cell r="BM234">
            <v>0</v>
          </cell>
          <cell r="BN234">
            <v>0</v>
          </cell>
          <cell r="BO234">
            <v>0</v>
          </cell>
          <cell r="BQ234">
            <v>0</v>
          </cell>
          <cell r="BR234">
            <v>0</v>
          </cell>
          <cell r="BS234">
            <v>0</v>
          </cell>
          <cell r="BT234">
            <v>0</v>
          </cell>
          <cell r="BU234">
            <v>0</v>
          </cell>
          <cell r="BV234">
            <v>0</v>
          </cell>
          <cell r="BX234">
            <v>0</v>
          </cell>
          <cell r="BY234">
            <v>0</v>
          </cell>
          <cell r="BZ234">
            <v>0</v>
          </cell>
          <cell r="CA234">
            <v>0</v>
          </cell>
          <cell r="CB234">
            <v>0</v>
          </cell>
          <cell r="CC234">
            <v>0</v>
          </cell>
          <cell r="CE234">
            <v>0</v>
          </cell>
          <cell r="CF234">
            <v>0</v>
          </cell>
          <cell r="CG234">
            <v>0</v>
          </cell>
          <cell r="CH234">
            <v>0</v>
          </cell>
          <cell r="CI234">
            <v>0</v>
          </cell>
          <cell r="CJ234">
            <v>0</v>
          </cell>
          <cell r="CL234">
            <v>0</v>
          </cell>
          <cell r="CM234">
            <v>0</v>
          </cell>
          <cell r="CN234">
            <v>0</v>
          </cell>
          <cell r="CO234">
            <v>0</v>
          </cell>
          <cell r="CP234">
            <v>0</v>
          </cell>
          <cell r="CQ234">
            <v>0</v>
          </cell>
          <cell r="CS234">
            <v>0</v>
          </cell>
          <cell r="CT234">
            <v>0</v>
          </cell>
          <cell r="CV234">
            <v>0</v>
          </cell>
          <cell r="CW234">
            <v>0</v>
          </cell>
          <cell r="CX234">
            <v>0</v>
          </cell>
          <cell r="CY234">
            <v>0</v>
          </cell>
          <cell r="CZ234">
            <v>0</v>
          </cell>
          <cell r="DA234">
            <v>0</v>
          </cell>
          <cell r="DC234">
            <v>0</v>
          </cell>
          <cell r="DD234">
            <v>0</v>
          </cell>
          <cell r="DE234">
            <v>0</v>
          </cell>
          <cell r="DF234">
            <v>0</v>
          </cell>
        </row>
        <row r="235">
          <cell r="A235" t="str">
            <v>T400021</v>
          </cell>
          <cell r="B235" t="str">
            <v>WMOP (dom)</v>
          </cell>
          <cell r="C235">
            <v>-357.87</v>
          </cell>
          <cell r="D235">
            <v>-737.05499999999995</v>
          </cell>
          <cell r="E235">
            <v>0</v>
          </cell>
          <cell r="F235">
            <v>-374.673</v>
          </cell>
          <cell r="G235">
            <v>-180.08199999999999</v>
          </cell>
          <cell r="H235">
            <v>-292.423</v>
          </cell>
          <cell r="I235" t="str">
            <v>.</v>
          </cell>
          <cell r="J235">
            <v>0</v>
          </cell>
          <cell r="K235">
            <v>0</v>
          </cell>
          <cell r="L235">
            <v>0</v>
          </cell>
          <cell r="M235">
            <v>0</v>
          </cell>
          <cell r="N235">
            <v>0</v>
          </cell>
          <cell r="O235">
            <v>0</v>
          </cell>
          <cell r="Q235">
            <v>-357.87</v>
          </cell>
          <cell r="R235">
            <v>-737.05499999999995</v>
          </cell>
          <cell r="S235">
            <v>0</v>
          </cell>
          <cell r="T235">
            <v>-374.673</v>
          </cell>
          <cell r="U235">
            <v>-180.08199999999999</v>
          </cell>
          <cell r="V235">
            <v>-292.423</v>
          </cell>
          <cell r="X235">
            <v>-357.87</v>
          </cell>
          <cell r="Y235">
            <v>-737.05499999999995</v>
          </cell>
          <cell r="AA235">
            <v>-374.673</v>
          </cell>
          <cell r="AB235">
            <v>-180.08199999999999</v>
          </cell>
          <cell r="AC235">
            <v>-292.423</v>
          </cell>
          <cell r="AD235" t="str">
            <v>.</v>
          </cell>
          <cell r="AE235">
            <v>0</v>
          </cell>
          <cell r="AH235">
            <v>0</v>
          </cell>
          <cell r="AI235">
            <v>0</v>
          </cell>
          <cell r="AJ235">
            <v>0</v>
          </cell>
          <cell r="CS235">
            <v>0</v>
          </cell>
        </row>
        <row r="236">
          <cell r="A236" t="str">
            <v>T400022</v>
          </cell>
          <cell r="B236" t="str">
            <v>PMOP (dom)</v>
          </cell>
          <cell r="C236">
            <v>-214.279</v>
          </cell>
          <cell r="D236">
            <v>-401.065</v>
          </cell>
          <cell r="E236">
            <v>0</v>
          </cell>
          <cell r="F236">
            <v>-200.57499999999999</v>
          </cell>
          <cell r="G236">
            <v>-77.712000000000003</v>
          </cell>
          <cell r="H236">
            <v>-346.71899999999999</v>
          </cell>
          <cell r="I236" t="str">
            <v>.</v>
          </cell>
          <cell r="J236">
            <v>0</v>
          </cell>
          <cell r="K236">
            <v>0</v>
          </cell>
          <cell r="L236">
            <v>0</v>
          </cell>
          <cell r="M236">
            <v>0</v>
          </cell>
          <cell r="N236">
            <v>0</v>
          </cell>
          <cell r="O236">
            <v>0</v>
          </cell>
          <cell r="Q236">
            <v>-214.279</v>
          </cell>
          <cell r="R236">
            <v>-401.065</v>
          </cell>
          <cell r="S236">
            <v>0</v>
          </cell>
          <cell r="T236">
            <v>-200.57499999999999</v>
          </cell>
          <cell r="U236">
            <v>-77.712000000000003</v>
          </cell>
          <cell r="V236">
            <v>-346.71899999999999</v>
          </cell>
          <cell r="X236">
            <v>-214.279</v>
          </cell>
          <cell r="Y236">
            <v>-401.065</v>
          </cell>
          <cell r="AA236">
            <v>-200.57499999999999</v>
          </cell>
          <cell r="AB236">
            <v>-77.712000000000003</v>
          </cell>
          <cell r="AC236">
            <v>-346.71899999999999</v>
          </cell>
          <cell r="AD236" t="str">
            <v>.</v>
          </cell>
          <cell r="AE236">
            <v>0</v>
          </cell>
          <cell r="AH236">
            <v>0</v>
          </cell>
          <cell r="AI236">
            <v>0</v>
          </cell>
          <cell r="AJ236">
            <v>0</v>
          </cell>
          <cell r="CS236">
            <v>0</v>
          </cell>
        </row>
        <row r="237">
          <cell r="A237" t="str">
            <v>T400023</v>
          </cell>
          <cell r="B237" t="str">
            <v>GMOP (dom)</v>
          </cell>
          <cell r="C237">
            <v>-4.0869999999999997</v>
          </cell>
          <cell r="D237">
            <v>0</v>
          </cell>
          <cell r="E237">
            <v>0</v>
          </cell>
          <cell r="F237">
            <v>0</v>
          </cell>
          <cell r="G237">
            <v>0</v>
          </cell>
          <cell r="H237">
            <v>-3.5369999999999999</v>
          </cell>
          <cell r="I237" t="str">
            <v>.</v>
          </cell>
          <cell r="J237">
            <v>0</v>
          </cell>
          <cell r="K237">
            <v>0</v>
          </cell>
          <cell r="L237">
            <v>0</v>
          </cell>
          <cell r="M237">
            <v>0</v>
          </cell>
          <cell r="N237">
            <v>0</v>
          </cell>
          <cell r="O237">
            <v>0</v>
          </cell>
          <cell r="Q237">
            <v>-4.0869999999999997</v>
          </cell>
          <cell r="R237">
            <v>0</v>
          </cell>
          <cell r="S237">
            <v>0</v>
          </cell>
          <cell r="T237">
            <v>0</v>
          </cell>
          <cell r="U237">
            <v>0</v>
          </cell>
          <cell r="V237">
            <v>-3.5369999999999999</v>
          </cell>
          <cell r="X237">
            <v>-4.0869999999999997</v>
          </cell>
          <cell r="AC237">
            <v>-3.5369999999999999</v>
          </cell>
          <cell r="AD237" t="str">
            <v>.</v>
          </cell>
          <cell r="AE237">
            <v>0</v>
          </cell>
          <cell r="AH237">
            <v>0</v>
          </cell>
          <cell r="AI237">
            <v>0</v>
          </cell>
          <cell r="AJ237">
            <v>0</v>
          </cell>
          <cell r="CS237">
            <v>0</v>
          </cell>
        </row>
        <row r="238">
          <cell r="A238" t="str">
            <v>T400029</v>
          </cell>
          <cell r="B238" t="str">
            <v>Other (dom)</v>
          </cell>
          <cell r="C238">
            <v>-230.95400000000001</v>
          </cell>
          <cell r="D238">
            <v>-571.26692500000001</v>
          </cell>
          <cell r="E238">
            <v>0</v>
          </cell>
          <cell r="F238">
            <v>-260.42700000000002</v>
          </cell>
          <cell r="G238">
            <v>-107.389</v>
          </cell>
          <cell r="H238">
            <v>-530.41600000000005</v>
          </cell>
          <cell r="I238" t="str">
            <v>.</v>
          </cell>
          <cell r="J238">
            <v>0</v>
          </cell>
          <cell r="K238">
            <v>-149.66092499999999</v>
          </cell>
          <cell r="L238">
            <v>0</v>
          </cell>
          <cell r="M238">
            <v>0</v>
          </cell>
          <cell r="N238">
            <v>0</v>
          </cell>
          <cell r="O238">
            <v>0</v>
          </cell>
          <cell r="Q238">
            <v>-230.95400000000001</v>
          </cell>
          <cell r="R238">
            <v>-421.60599999999999</v>
          </cell>
          <cell r="S238">
            <v>0</v>
          </cell>
          <cell r="T238">
            <v>-260.42700000000002</v>
          </cell>
          <cell r="U238">
            <v>-107.389</v>
          </cell>
          <cell r="V238">
            <v>-530.41600000000005</v>
          </cell>
          <cell r="X238">
            <v>-230.95400000000001</v>
          </cell>
          <cell r="Y238">
            <v>-421.60599999999999</v>
          </cell>
          <cell r="AA238">
            <v>-260.42700000000002</v>
          </cell>
          <cell r="AB238">
            <v>-107.389</v>
          </cell>
          <cell r="AC238">
            <v>-530.41600000000005</v>
          </cell>
          <cell r="AD238" t="str">
            <v>.</v>
          </cell>
          <cell r="AE238">
            <v>0</v>
          </cell>
          <cell r="AH238">
            <v>0</v>
          </cell>
          <cell r="AI238">
            <v>0</v>
          </cell>
          <cell r="AJ238">
            <v>0</v>
          </cell>
          <cell r="CS238">
            <v>0</v>
          </cell>
        </row>
        <row r="239">
          <cell r="A239" t="str">
            <v>T40003</v>
          </cell>
          <cell r="B239" t="str">
            <v>Other revenues</v>
          </cell>
          <cell r="C239">
            <v>-185.20043373474573</v>
          </cell>
          <cell r="D239">
            <v>-324.54761759111648</v>
          </cell>
          <cell r="E239">
            <v>0</v>
          </cell>
          <cell r="F239">
            <v>-139.17046204823987</v>
          </cell>
          <cell r="G239">
            <v>-275.19802748307501</v>
          </cell>
          <cell r="H239">
            <v>-237.93756997847436</v>
          </cell>
          <cell r="I239" t="str">
            <v>.</v>
          </cell>
          <cell r="J239">
            <v>672</v>
          </cell>
          <cell r="K239">
            <v>1536.7287291440673</v>
          </cell>
          <cell r="L239">
            <v>0</v>
          </cell>
          <cell r="M239">
            <v>462.47180414406779</v>
          </cell>
          <cell r="N239">
            <v>47.203804144067803</v>
          </cell>
          <cell r="O239">
            <v>596.70466527966107</v>
          </cell>
          <cell r="Q239">
            <v>-857.20043373474573</v>
          </cell>
          <cell r="R239">
            <v>-1861.2763467351838</v>
          </cell>
          <cell r="S239">
            <v>0</v>
          </cell>
          <cell r="T239">
            <v>-601.64226619230772</v>
          </cell>
          <cell r="U239">
            <v>-322.40183162714283</v>
          </cell>
          <cell r="V239">
            <v>-834.64223525813543</v>
          </cell>
          <cell r="X239">
            <v>-99.826999999999998</v>
          </cell>
          <cell r="Y239">
            <v>-328.09800000000001</v>
          </cell>
          <cell r="Z239">
            <v>0</v>
          </cell>
          <cell r="AA239">
            <v>-83.975999999999999</v>
          </cell>
          <cell r="AB239">
            <v>-62.916000000000004</v>
          </cell>
          <cell r="AC239">
            <v>-166.58099999999999</v>
          </cell>
          <cell r="AD239" t="str">
            <v>.</v>
          </cell>
          <cell r="AE239">
            <v>0</v>
          </cell>
          <cell r="AF239">
            <v>0</v>
          </cell>
          <cell r="AG239">
            <v>0</v>
          </cell>
          <cell r="AH239">
            <v>0</v>
          </cell>
          <cell r="AI239">
            <v>0</v>
          </cell>
          <cell r="AJ239">
            <v>0</v>
          </cell>
          <cell r="AL239">
            <v>-229.29400000000001</v>
          </cell>
          <cell r="AM239">
            <v>-564.53164647720018</v>
          </cell>
          <cell r="AN239">
            <v>0</v>
          </cell>
          <cell r="AO239">
            <v>-192.22467739999996</v>
          </cell>
          <cell r="AP239">
            <v>-141.82900000000001</v>
          </cell>
          <cell r="AQ239">
            <v>0</v>
          </cell>
          <cell r="AR239">
            <v>0</v>
          </cell>
          <cell r="AS239">
            <v>0</v>
          </cell>
          <cell r="AT239">
            <v>0</v>
          </cell>
          <cell r="AU239">
            <v>0</v>
          </cell>
          <cell r="AV239">
            <v>-279.41981999999996</v>
          </cell>
          <cell r="AW239">
            <v>-730.8032189999999</v>
          </cell>
          <cell r="AX239">
            <v>0</v>
          </cell>
          <cell r="AY239">
            <v>-189.70099999999999</v>
          </cell>
          <cell r="AZ239">
            <v>-53.85848034</v>
          </cell>
          <cell r="BA239">
            <v>-452.92099999999999</v>
          </cell>
          <cell r="BC239">
            <v>0</v>
          </cell>
          <cell r="BD239">
            <v>0</v>
          </cell>
          <cell r="BE239">
            <v>0</v>
          </cell>
          <cell r="BF239">
            <v>-16.190000000000001</v>
          </cell>
          <cell r="BG239">
            <v>-6.8310000000000004</v>
          </cell>
          <cell r="BH239">
            <v>-39.113999999999997</v>
          </cell>
          <cell r="BJ239">
            <v>0</v>
          </cell>
          <cell r="BK239">
            <v>0</v>
          </cell>
          <cell r="BL239">
            <v>0</v>
          </cell>
          <cell r="BM239">
            <v>-43.819000000000003</v>
          </cell>
          <cell r="BN239">
            <v>-17.143000000000001</v>
          </cell>
          <cell r="BO239">
            <v>-49.128</v>
          </cell>
          <cell r="BQ239">
            <v>-42.945</v>
          </cell>
          <cell r="BR239">
            <v>-81.801000000000002</v>
          </cell>
          <cell r="BS239">
            <v>0</v>
          </cell>
          <cell r="BT239">
            <v>-39.643999999999998</v>
          </cell>
          <cell r="BU239">
            <v>-19.382000000000001</v>
          </cell>
          <cell r="BV239">
            <v>-83.093000000000004</v>
          </cell>
          <cell r="BX239">
            <v>-11.015600000000001</v>
          </cell>
          <cell r="BY239">
            <v>-42.316000000000003</v>
          </cell>
          <cell r="BZ239">
            <v>0</v>
          </cell>
          <cell r="CA239">
            <v>-27.297099999999997</v>
          </cell>
          <cell r="CB239">
            <v>-14.283299999999999</v>
          </cell>
          <cell r="CC239">
            <v>-27.763999999999999</v>
          </cell>
          <cell r="CE239">
            <v>-2.6825497347457623</v>
          </cell>
          <cell r="CF239">
            <v>-23.240481257983891</v>
          </cell>
          <cell r="CG239">
            <v>0</v>
          </cell>
          <cell r="CH239">
            <v>-8.5852887923076935</v>
          </cell>
          <cell r="CI239">
            <v>-6.1590512871428578</v>
          </cell>
          <cell r="CJ239">
            <v>-16.041235258135458</v>
          </cell>
          <cell r="CL239">
            <v>0</v>
          </cell>
          <cell r="CM239">
            <v>-0.20599999999999999</v>
          </cell>
          <cell r="CN239">
            <v>0</v>
          </cell>
          <cell r="CO239">
            <v>-0.20520000000000002</v>
          </cell>
          <cell r="CP239">
            <v>0</v>
          </cell>
          <cell r="CQ239">
            <v>0</v>
          </cell>
          <cell r="CS239">
            <v>0</v>
          </cell>
          <cell r="CT239">
            <v>0</v>
          </cell>
          <cell r="CV239">
            <v>-158.315</v>
          </cell>
          <cell r="CW239">
            <v>-85.412999999999997</v>
          </cell>
          <cell r="CX239">
            <v>0</v>
          </cell>
          <cell r="CY239">
            <v>0</v>
          </cell>
          <cell r="CZ239">
            <v>0</v>
          </cell>
          <cell r="DA239">
            <v>0</v>
          </cell>
          <cell r="DC239">
            <v>-33.701464000000001</v>
          </cell>
          <cell r="DD239">
            <v>-4.867</v>
          </cell>
          <cell r="DE239">
            <v>0</v>
          </cell>
          <cell r="DF239">
            <v>0</v>
          </cell>
        </row>
        <row r="240">
          <cell r="A240" t="str">
            <v>T400031</v>
          </cell>
          <cell r="B240" t="str">
            <v>Transportation</v>
          </cell>
          <cell r="C240">
            <v>-28.548000000000002</v>
          </cell>
          <cell r="D240">
            <v>-22.798000000000002</v>
          </cell>
          <cell r="E240">
            <v>0</v>
          </cell>
          <cell r="F240">
            <v>-9.5649999999999995</v>
          </cell>
          <cell r="G240">
            <v>-5.4530000000000003</v>
          </cell>
          <cell r="H240">
            <v>-18.875</v>
          </cell>
          <cell r="I240" t="str">
            <v>.</v>
          </cell>
          <cell r="J240">
            <v>152.715</v>
          </cell>
          <cell r="K240">
            <v>82.454999999999998</v>
          </cell>
          <cell r="L240">
            <v>0</v>
          </cell>
          <cell r="M240">
            <v>0</v>
          </cell>
          <cell r="N240">
            <v>0</v>
          </cell>
          <cell r="O240">
            <v>0</v>
          </cell>
          <cell r="Q240">
            <v>-181.26300000000001</v>
          </cell>
          <cell r="R240">
            <v>-105.253</v>
          </cell>
          <cell r="S240">
            <v>0</v>
          </cell>
          <cell r="T240">
            <v>-9.5649999999999995</v>
          </cell>
          <cell r="U240">
            <v>-5.4530000000000003</v>
          </cell>
          <cell r="V240">
            <v>-18.875</v>
          </cell>
          <cell r="X240">
            <v>-22.948</v>
          </cell>
          <cell r="Y240">
            <v>-19.84</v>
          </cell>
          <cell r="AA240">
            <v>-9.5649999999999995</v>
          </cell>
          <cell r="AB240">
            <v>-5.4530000000000003</v>
          </cell>
          <cell r="AC240">
            <v>-18.875</v>
          </cell>
          <cell r="AD240" t="str">
            <v>.</v>
          </cell>
          <cell r="AE240">
            <v>0</v>
          </cell>
          <cell r="AH240">
            <v>0</v>
          </cell>
          <cell r="AI240">
            <v>0</v>
          </cell>
          <cell r="AJ240">
            <v>0</v>
          </cell>
          <cell r="CS240">
            <v>0</v>
          </cell>
          <cell r="CV240">
            <v>-158.315</v>
          </cell>
          <cell r="CW240">
            <v>-85.412999999999997</v>
          </cell>
        </row>
        <row r="241">
          <cell r="A241" t="str">
            <v>T400039</v>
          </cell>
          <cell r="B241" t="str">
            <v>Other revenues</v>
          </cell>
          <cell r="C241">
            <v>-156.65243373474573</v>
          </cell>
          <cell r="D241">
            <v>-301.74961759111648</v>
          </cell>
          <cell r="E241">
            <v>0</v>
          </cell>
          <cell r="F241">
            <v>-129.60546204823987</v>
          </cell>
          <cell r="G241">
            <v>-269.74502748307503</v>
          </cell>
          <cell r="H241">
            <v>-219.06256997847436</v>
          </cell>
          <cell r="I241" t="str">
            <v>.</v>
          </cell>
          <cell r="J241">
            <v>519.28499999999997</v>
          </cell>
          <cell r="K241">
            <v>1454.2737291440674</v>
          </cell>
          <cell r="L241">
            <v>0</v>
          </cell>
          <cell r="M241">
            <v>462.47180414406779</v>
          </cell>
          <cell r="N241">
            <v>47.203804144067803</v>
          </cell>
          <cell r="O241">
            <v>596.70466527966107</v>
          </cell>
          <cell r="Q241">
            <v>-675.9374337347457</v>
          </cell>
          <cell r="R241">
            <v>-1756.0233467351838</v>
          </cell>
          <cell r="S241">
            <v>0</v>
          </cell>
          <cell r="T241">
            <v>-592.07726619230766</v>
          </cell>
          <cell r="U241">
            <v>-316.94883162714285</v>
          </cell>
          <cell r="V241">
            <v>-815.76723525813543</v>
          </cell>
          <cell r="X241">
            <v>-76.879000000000005</v>
          </cell>
          <cell r="Y241">
            <v>-308.25800000000004</v>
          </cell>
          <cell r="AA241">
            <v>-74.411000000000001</v>
          </cell>
          <cell r="AB241">
            <v>-57.463000000000001</v>
          </cell>
          <cell r="AC241">
            <v>-147.70599999999999</v>
          </cell>
          <cell r="AD241" t="str">
            <v>.</v>
          </cell>
          <cell r="AE241">
            <v>0</v>
          </cell>
          <cell r="AH241">
            <v>0</v>
          </cell>
          <cell r="AI241">
            <v>0</v>
          </cell>
          <cell r="AJ241">
            <v>0</v>
          </cell>
          <cell r="AL241">
            <v>-229.29400000000001</v>
          </cell>
          <cell r="AM241">
            <v>-564.53164647720018</v>
          </cell>
          <cell r="AO241">
            <v>-192.22467739999996</v>
          </cell>
          <cell r="AP241">
            <v>-141.82900000000001</v>
          </cell>
          <cell r="AV241">
            <v>-279.41981999999996</v>
          </cell>
          <cell r="AW241">
            <v>-730.8032189999999</v>
          </cell>
          <cell r="AY241">
            <v>-189.70099999999999</v>
          </cell>
          <cell r="AZ241">
            <v>-53.85848034</v>
          </cell>
          <cell r="BA241">
            <v>-452.92099999999999</v>
          </cell>
          <cell r="BF241">
            <v>-16.190000000000001</v>
          </cell>
          <cell r="BG241">
            <v>-6.8310000000000004</v>
          </cell>
          <cell r="BH241">
            <v>-39.113999999999997</v>
          </cell>
          <cell r="BM241">
            <v>-43.819000000000003</v>
          </cell>
          <cell r="BN241">
            <v>-17.143000000000001</v>
          </cell>
          <cell r="BO241">
            <v>-49.128</v>
          </cell>
          <cell r="BQ241">
            <v>-42.945</v>
          </cell>
          <cell r="BR241">
            <v>-81.801000000000002</v>
          </cell>
          <cell r="BT241">
            <v>-39.643999999999998</v>
          </cell>
          <cell r="BU241">
            <v>-19.382000000000001</v>
          </cell>
          <cell r="BV241">
            <v>-83.093000000000004</v>
          </cell>
          <cell r="BX241">
            <v>-11.015600000000001</v>
          </cell>
          <cell r="BY241">
            <v>-42.316000000000003</v>
          </cell>
          <cell r="CA241">
            <v>-27.297099999999997</v>
          </cell>
          <cell r="CB241">
            <v>-14.283299999999999</v>
          </cell>
          <cell r="CC241">
            <v>-27.763999999999999</v>
          </cell>
          <cell r="CE241">
            <v>-2.6825497347457623</v>
          </cell>
          <cell r="CF241">
            <v>-23.240481257983891</v>
          </cell>
          <cell r="CG241">
            <v>0</v>
          </cell>
          <cell r="CH241">
            <v>-8.5852887923076935</v>
          </cell>
          <cell r="CI241">
            <v>-6.1590512871428578</v>
          </cell>
          <cell r="CJ241">
            <v>-16.041235258135458</v>
          </cell>
          <cell r="CM241">
            <v>-0.20599999999999999</v>
          </cell>
          <cell r="CO241">
            <v>-0.20520000000000002</v>
          </cell>
          <cell r="CS241">
            <v>0</v>
          </cell>
          <cell r="DC241">
            <v>-33.701464000000001</v>
          </cell>
          <cell r="DD241">
            <v>-4.867</v>
          </cell>
        </row>
        <row r="242">
          <cell r="B242" t="str">
            <v/>
          </cell>
          <cell r="I242" t="str">
            <v>.</v>
          </cell>
          <cell r="Q242">
            <v>0</v>
          </cell>
          <cell r="AD242" t="str">
            <v>.</v>
          </cell>
          <cell r="AE242">
            <v>0</v>
          </cell>
          <cell r="AH242">
            <v>0</v>
          </cell>
        </row>
        <row r="243">
          <cell r="A243" t="str">
            <v>T4005</v>
          </cell>
          <cell r="B243" t="str">
            <v>Cost of sales</v>
          </cell>
          <cell r="C243">
            <v>6622.3162182773076</v>
          </cell>
          <cell r="D243">
            <v>5880.2531533424344</v>
          </cell>
          <cell r="E243">
            <v>0</v>
          </cell>
          <cell r="F243">
            <v>2693.012308172209</v>
          </cell>
          <cell r="G243">
            <v>1254.4954608023602</v>
          </cell>
          <cell r="H243">
            <v>5107.8506673490492</v>
          </cell>
          <cell r="I243" t="str">
            <v>.</v>
          </cell>
          <cell r="J243">
            <v>-7658.1408908871581</v>
          </cell>
          <cell r="K243">
            <v>-19263.192121411284</v>
          </cell>
          <cell r="L243">
            <v>0</v>
          </cell>
          <cell r="M243">
            <v>-8773.9887007491234</v>
          </cell>
          <cell r="N243">
            <v>-3538.7214442954519</v>
          </cell>
          <cell r="O243">
            <v>-533.27174393014968</v>
          </cell>
          <cell r="Q243">
            <v>14280.279281025925</v>
          </cell>
          <cell r="R243">
            <v>25143.445274753714</v>
          </cell>
          <cell r="S243">
            <v>0</v>
          </cell>
          <cell r="T243">
            <v>11467.001008921336</v>
          </cell>
          <cell r="U243">
            <v>4793.2169050978127</v>
          </cell>
          <cell r="V243">
            <v>5641.1224112791997</v>
          </cell>
          <cell r="X243">
            <v>2404.2879636600001</v>
          </cell>
          <cell r="Y243">
            <v>5534.3038277700007</v>
          </cell>
          <cell r="Z243">
            <v>0</v>
          </cell>
          <cell r="AA243">
            <v>2472.9450000000002</v>
          </cell>
          <cell r="AB243">
            <v>1138.4373965000002</v>
          </cell>
          <cell r="AC243">
            <v>4702.9349999999995</v>
          </cell>
          <cell r="AD243" t="str">
            <v>.</v>
          </cell>
          <cell r="AE243">
            <v>10985.578155769092</v>
          </cell>
          <cell r="AF243">
            <v>18821.270924305107</v>
          </cell>
          <cell r="AG243">
            <v>0</v>
          </cell>
          <cell r="AH243">
            <v>8752.4359999999997</v>
          </cell>
          <cell r="AI243">
            <v>3579.14588743889</v>
          </cell>
          <cell r="AJ243">
            <v>446.01741127920008</v>
          </cell>
          <cell r="AL243">
            <v>70.471469596833956</v>
          </cell>
          <cell r="AM243">
            <v>56.603517407647317</v>
          </cell>
          <cell r="AN243">
            <v>0</v>
          </cell>
          <cell r="AO243">
            <v>19.599408921334149</v>
          </cell>
          <cell r="AP243">
            <v>-8.7330255856495054</v>
          </cell>
          <cell r="AQ243">
            <v>0</v>
          </cell>
          <cell r="AR243">
            <v>0</v>
          </cell>
          <cell r="AS243">
            <v>0</v>
          </cell>
          <cell r="AT243">
            <v>0</v>
          </cell>
          <cell r="AU243">
            <v>0</v>
          </cell>
          <cell r="AV243">
            <v>220.40649199999999</v>
          </cell>
          <cell r="AW243">
            <v>600.48847799999999</v>
          </cell>
          <cell r="AX243">
            <v>0</v>
          </cell>
          <cell r="AY243">
            <v>149.78200000000001</v>
          </cell>
          <cell r="AZ243">
            <v>44.551242890000005</v>
          </cell>
          <cell r="BA243">
            <v>406.40600000000001</v>
          </cell>
          <cell r="BC243">
            <v>0</v>
          </cell>
          <cell r="BD243">
            <v>0</v>
          </cell>
          <cell r="BE243">
            <v>0</v>
          </cell>
          <cell r="BF243">
            <v>13.749000000000001</v>
          </cell>
          <cell r="BG243">
            <v>5.9829999999999997</v>
          </cell>
          <cell r="BH243">
            <v>32.067999999999998</v>
          </cell>
          <cell r="BJ243">
            <v>0</v>
          </cell>
          <cell r="BK243">
            <v>0</v>
          </cell>
          <cell r="BL243">
            <v>0</v>
          </cell>
          <cell r="BM243">
            <v>33.064</v>
          </cell>
          <cell r="BN243">
            <v>16.707999999999998</v>
          </cell>
          <cell r="BO243">
            <v>35.677</v>
          </cell>
          <cell r="BQ243">
            <v>0</v>
          </cell>
          <cell r="BR243">
            <v>0</v>
          </cell>
          <cell r="BS243">
            <v>0</v>
          </cell>
          <cell r="BT243">
            <v>0</v>
          </cell>
          <cell r="BU243">
            <v>0</v>
          </cell>
          <cell r="BV243">
            <v>0</v>
          </cell>
          <cell r="BX243">
            <v>10.4742</v>
          </cell>
          <cell r="BY243">
            <v>42.923000000000002</v>
          </cell>
          <cell r="BZ243">
            <v>0</v>
          </cell>
          <cell r="CA243">
            <v>23.673999999999999</v>
          </cell>
          <cell r="CB243">
            <v>12.235000000000001</v>
          </cell>
          <cell r="CC243">
            <v>18.018999999999998</v>
          </cell>
          <cell r="CE243">
            <v>0</v>
          </cell>
          <cell r="CF243">
            <v>19.367527270967756</v>
          </cell>
          <cell r="CG243">
            <v>0</v>
          </cell>
          <cell r="CH243">
            <v>0</v>
          </cell>
          <cell r="CI243">
            <v>4.8894038545714293</v>
          </cell>
          <cell r="CJ243">
            <v>0</v>
          </cell>
          <cell r="CL243">
            <v>0</v>
          </cell>
          <cell r="CM243">
            <v>2.0419999999999998</v>
          </cell>
          <cell r="CN243">
            <v>0</v>
          </cell>
          <cell r="CO243">
            <v>1.7515999999999998</v>
          </cell>
          <cell r="CP243">
            <v>0</v>
          </cell>
          <cell r="CQ243">
            <v>0</v>
          </cell>
          <cell r="CS243">
            <v>468.62599999999998</v>
          </cell>
          <cell r="CT243">
            <v>0</v>
          </cell>
          <cell r="CV243">
            <v>120.435</v>
          </cell>
          <cell r="CW243">
            <v>61.736999999999995</v>
          </cell>
          <cell r="CX243">
            <v>0</v>
          </cell>
          <cell r="CY243">
            <v>0</v>
          </cell>
          <cell r="CZ243">
            <v>0</v>
          </cell>
          <cell r="DA243">
            <v>0</v>
          </cell>
          <cell r="DC243">
            <v>0</v>
          </cell>
          <cell r="DD243">
            <v>4.7089999999999996</v>
          </cell>
          <cell r="DE243">
            <v>0</v>
          </cell>
          <cell r="DF243">
            <v>0</v>
          </cell>
        </row>
        <row r="244">
          <cell r="A244" t="str">
            <v>T400510</v>
          </cell>
          <cell r="B244" t="str">
            <v>Materials and components used</v>
          </cell>
          <cell r="C244">
            <v>452.31395670572056</v>
          </cell>
          <cell r="D244">
            <v>1602.422419155544</v>
          </cell>
          <cell r="E244">
            <v>0</v>
          </cell>
          <cell r="F244">
            <v>550.59002559182591</v>
          </cell>
          <cell r="G244">
            <v>252.05214948322191</v>
          </cell>
          <cell r="H244">
            <v>1238.7652201325848</v>
          </cell>
          <cell r="I244" t="str">
            <v>.</v>
          </cell>
          <cell r="J244">
            <v>-11489.385851187573</v>
          </cell>
          <cell r="K244">
            <v>-18548.888263755976</v>
          </cell>
          <cell r="L244">
            <v>0</v>
          </cell>
          <cell r="M244">
            <v>-8768.7009506642589</v>
          </cell>
          <cell r="N244">
            <v>-3580.1688874388901</v>
          </cell>
          <cell r="O244">
            <v>-486.3024029127489</v>
          </cell>
          <cell r="Q244">
            <v>11941.699807893294</v>
          </cell>
          <cell r="R244">
            <v>20151.31068291152</v>
          </cell>
          <cell r="S244">
            <v>0</v>
          </cell>
          <cell r="T244">
            <v>9319.2909762560848</v>
          </cell>
          <cell r="U244">
            <v>3832.221036922112</v>
          </cell>
          <cell r="V244">
            <v>1725.0676230453337</v>
          </cell>
          <cell r="X244">
            <v>473.17698108392801</v>
          </cell>
          <cell r="Y244">
            <v>1304.150758601226</v>
          </cell>
          <cell r="AA244">
            <v>562.19225106256908</v>
          </cell>
          <cell r="AB244">
            <v>245.84374562865059</v>
          </cell>
          <cell r="AC244">
            <v>1251.2651117661335</v>
          </cell>
          <cell r="AD244" t="str">
            <v>.</v>
          </cell>
          <cell r="AE244">
            <v>10985.578155769092</v>
          </cell>
          <cell r="AF244">
            <v>18821.270924305107</v>
          </cell>
          <cell r="AH244">
            <v>8752.4359999999997</v>
          </cell>
          <cell r="AI244">
            <v>3579.14588743889</v>
          </cell>
          <cell r="AJ244">
            <v>446.01741127920008</v>
          </cell>
          <cell r="AL244">
            <v>5.5954710402744414</v>
          </cell>
          <cell r="AM244">
            <v>5.0508727342209587</v>
          </cell>
          <cell r="AO244">
            <v>0.92212519351553268</v>
          </cell>
          <cell r="BF244">
            <v>2.3250000000000002</v>
          </cell>
          <cell r="BG244">
            <v>0.94399999999999995</v>
          </cell>
          <cell r="BH244">
            <v>9.3379999999999992</v>
          </cell>
          <cell r="BO244">
            <v>18.277999999999999</v>
          </cell>
          <cell r="BX244">
            <v>-0.15780000000000002</v>
          </cell>
          <cell r="BY244">
            <v>1.4705999999999999</v>
          </cell>
          <cell r="CA244">
            <v>1.4156</v>
          </cell>
          <cell r="CB244">
            <v>1.3979999999999999</v>
          </cell>
          <cell r="CC244">
            <v>0.1691</v>
          </cell>
          <cell r="CE244">
            <v>0</v>
          </cell>
          <cell r="CF244">
            <v>19.367527270967756</v>
          </cell>
          <cell r="CI244">
            <v>4.8894038545714293</v>
          </cell>
          <cell r="CS244">
            <v>468.62599999999998</v>
          </cell>
          <cell r="CV244">
            <v>8.8810000000000002</v>
          </cell>
        </row>
        <row r="245">
          <cell r="A245" t="str">
            <v>T400511</v>
          </cell>
          <cell r="B245" t="str">
            <v>Cost of Beloruskali goods</v>
          </cell>
          <cell r="C245">
            <v>4107.9579230672689</v>
          </cell>
          <cell r="D245">
            <v>0</v>
          </cell>
          <cell r="E245">
            <v>0</v>
          </cell>
          <cell r="F245">
            <v>0</v>
          </cell>
          <cell r="G245">
            <v>0</v>
          </cell>
          <cell r="H245">
            <v>0</v>
          </cell>
          <cell r="J245">
            <v>4107.9579230672689</v>
          </cell>
          <cell r="K245">
            <v>0</v>
          </cell>
          <cell r="L245">
            <v>0</v>
          </cell>
          <cell r="M245">
            <v>0</v>
          </cell>
          <cell r="N245">
            <v>0</v>
          </cell>
          <cell r="O245">
            <v>0</v>
          </cell>
          <cell r="Q245">
            <v>0</v>
          </cell>
          <cell r="R245">
            <v>0</v>
          </cell>
          <cell r="S245">
            <v>0</v>
          </cell>
          <cell r="T245">
            <v>0</v>
          </cell>
          <cell r="U245">
            <v>0</v>
          </cell>
          <cell r="V245">
            <v>0</v>
          </cell>
        </row>
        <row r="246">
          <cell r="A246" t="str">
            <v>T40052</v>
          </cell>
          <cell r="B246" t="str">
            <v>Fuel and energy</v>
          </cell>
          <cell r="C246">
            <v>652.50781275999702</v>
          </cell>
          <cell r="D246">
            <v>1335.4140993433277</v>
          </cell>
          <cell r="E246">
            <v>0</v>
          </cell>
          <cell r="F246">
            <v>715.0891589559327</v>
          </cell>
          <cell r="G246">
            <v>380.07064150629026</v>
          </cell>
          <cell r="H246">
            <v>1257.3850730095019</v>
          </cell>
          <cell r="I246" t="str">
            <v>.</v>
          </cell>
          <cell r="J246">
            <v>0</v>
          </cell>
          <cell r="K246">
            <v>-58.722036576376766</v>
          </cell>
          <cell r="L246">
            <v>0</v>
          </cell>
          <cell r="M246">
            <v>0</v>
          </cell>
          <cell r="N246">
            <v>0</v>
          </cell>
          <cell r="O246">
            <v>0</v>
          </cell>
          <cell r="Q246">
            <v>652.32998462145667</v>
          </cell>
          <cell r="R246">
            <v>1394.1361359197047</v>
          </cell>
          <cell r="S246">
            <v>0</v>
          </cell>
          <cell r="T246">
            <v>715.0891589559327</v>
          </cell>
          <cell r="U246">
            <v>380.07064150629026</v>
          </cell>
          <cell r="V246">
            <v>1257.3850730095019</v>
          </cell>
          <cell r="X246">
            <v>613.960738077928</v>
          </cell>
          <cell r="Y246">
            <v>1364.3828184993595</v>
          </cell>
          <cell r="Z246">
            <v>0</v>
          </cell>
          <cell r="AA246">
            <v>712.62815895593269</v>
          </cell>
          <cell r="AB246">
            <v>378.91294150629022</v>
          </cell>
          <cell r="AC246">
            <v>1251.2750730095017</v>
          </cell>
          <cell r="AD246" t="str">
            <v>.</v>
          </cell>
          <cell r="AE246">
            <v>0</v>
          </cell>
          <cell r="AF246">
            <v>0</v>
          </cell>
          <cell r="AG246">
            <v>0</v>
          </cell>
          <cell r="AH246">
            <v>0</v>
          </cell>
          <cell r="AI246">
            <v>0</v>
          </cell>
          <cell r="AJ246">
            <v>0</v>
          </cell>
          <cell r="AL246">
            <v>3.2662465435287351</v>
          </cell>
          <cell r="AM246">
            <v>3.0973174203452012</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C246">
            <v>0</v>
          </cell>
          <cell r="BD246">
            <v>0</v>
          </cell>
          <cell r="BE246">
            <v>0</v>
          </cell>
          <cell r="BF246">
            <v>2.4610000000000003</v>
          </cell>
          <cell r="BG246">
            <v>1.1120000000000001</v>
          </cell>
          <cell r="BH246">
            <v>5.0049999999999999</v>
          </cell>
          <cell r="BJ246">
            <v>0</v>
          </cell>
          <cell r="BK246">
            <v>0</v>
          </cell>
          <cell r="BL246">
            <v>0</v>
          </cell>
          <cell r="BM246">
            <v>0</v>
          </cell>
          <cell r="BN246">
            <v>0</v>
          </cell>
          <cell r="BO246">
            <v>1.105</v>
          </cell>
          <cell r="BQ246">
            <v>0</v>
          </cell>
          <cell r="BR246">
            <v>0</v>
          </cell>
          <cell r="BS246">
            <v>0</v>
          </cell>
          <cell r="BT246">
            <v>0</v>
          </cell>
          <cell r="BU246">
            <v>0</v>
          </cell>
          <cell r="BV246">
            <v>0</v>
          </cell>
          <cell r="BX246">
            <v>0</v>
          </cell>
          <cell r="BY246">
            <v>0</v>
          </cell>
          <cell r="BZ246">
            <v>0</v>
          </cell>
          <cell r="CA246">
            <v>0</v>
          </cell>
          <cell r="CB246">
            <v>4.5700000000000005E-2</v>
          </cell>
          <cell r="CC246">
            <v>0</v>
          </cell>
          <cell r="CE246">
            <v>0</v>
          </cell>
          <cell r="CF246">
            <v>0</v>
          </cell>
          <cell r="CG246">
            <v>0</v>
          </cell>
          <cell r="CH246">
            <v>0</v>
          </cell>
          <cell r="CI246">
            <v>0</v>
          </cell>
          <cell r="CJ246">
            <v>0</v>
          </cell>
          <cell r="CL246">
            <v>0</v>
          </cell>
          <cell r="CM246">
            <v>0</v>
          </cell>
          <cell r="CN246">
            <v>0</v>
          </cell>
          <cell r="CO246">
            <v>0</v>
          </cell>
          <cell r="CP246">
            <v>0</v>
          </cell>
          <cell r="CQ246">
            <v>0</v>
          </cell>
          <cell r="CS246">
            <v>0</v>
          </cell>
          <cell r="CT246">
            <v>0</v>
          </cell>
          <cell r="CV246">
            <v>35.103000000000002</v>
          </cell>
          <cell r="CW246">
            <v>26.655999999999999</v>
          </cell>
          <cell r="CX246">
            <v>0</v>
          </cell>
          <cell r="CY246">
            <v>0</v>
          </cell>
          <cell r="CZ246">
            <v>0</v>
          </cell>
          <cell r="DA246">
            <v>0</v>
          </cell>
          <cell r="DC246">
            <v>0</v>
          </cell>
          <cell r="DD246">
            <v>0</v>
          </cell>
          <cell r="DE246">
            <v>0</v>
          </cell>
          <cell r="DF246">
            <v>0</v>
          </cell>
        </row>
        <row r="247">
          <cell r="A247" t="str">
            <v>T400521</v>
          </cell>
          <cell r="B247" t="str">
            <v>Fuel</v>
          </cell>
          <cell r="C247">
            <v>208.83709701651298</v>
          </cell>
          <cell r="D247">
            <v>366.60294077920696</v>
          </cell>
          <cell r="E247">
            <v>0</v>
          </cell>
          <cell r="F247">
            <v>183.59215903471033</v>
          </cell>
          <cell r="G247">
            <v>100.65862183989816</v>
          </cell>
          <cell r="H247">
            <v>305.92899999999997</v>
          </cell>
          <cell r="I247" t="str">
            <v>.</v>
          </cell>
          <cell r="J247">
            <v>0</v>
          </cell>
          <cell r="K247">
            <v>-24.978000000000002</v>
          </cell>
          <cell r="L247">
            <v>0</v>
          </cell>
          <cell r="M247">
            <v>0</v>
          </cell>
          <cell r="N247">
            <v>0</v>
          </cell>
          <cell r="O247">
            <v>0</v>
          </cell>
          <cell r="Q247">
            <v>208.83709701651298</v>
          </cell>
          <cell r="R247">
            <v>391.58094077920697</v>
          </cell>
          <cell r="S247">
            <v>0</v>
          </cell>
          <cell r="T247">
            <v>183.59215903471033</v>
          </cell>
          <cell r="U247">
            <v>100.65862183989816</v>
          </cell>
          <cell r="V247">
            <v>305.92899999999997</v>
          </cell>
          <cell r="X247">
            <v>173.73409701651298</v>
          </cell>
          <cell r="Y247">
            <v>364.92494077920696</v>
          </cell>
          <cell r="AA247">
            <v>182.27115903471034</v>
          </cell>
          <cell r="AB247">
            <v>100.07292183989816</v>
          </cell>
          <cell r="AC247">
            <v>304.42399999999998</v>
          </cell>
          <cell r="AD247" t="str">
            <v>.</v>
          </cell>
          <cell r="AE247">
            <v>0</v>
          </cell>
          <cell r="AF247">
            <v>0</v>
          </cell>
          <cell r="AH247">
            <v>0</v>
          </cell>
          <cell r="AI247">
            <v>0</v>
          </cell>
          <cell r="AJ247">
            <v>0</v>
          </cell>
          <cell r="AM247">
            <v>0</v>
          </cell>
          <cell r="BF247">
            <v>1.321</v>
          </cell>
          <cell r="BG247">
            <v>0.54</v>
          </cell>
          <cell r="BH247">
            <v>1.5049999999999999</v>
          </cell>
          <cell r="CB247">
            <v>4.5700000000000005E-2</v>
          </cell>
          <cell r="CS247">
            <v>0</v>
          </cell>
          <cell r="CV247">
            <v>35.103000000000002</v>
          </cell>
          <cell r="CW247">
            <v>26.655999999999999</v>
          </cell>
        </row>
        <row r="248">
          <cell r="A248" t="str">
            <v>T400522</v>
          </cell>
          <cell r="B248" t="str">
            <v>Energy</v>
          </cell>
          <cell r="C248">
            <v>443.67071574348398</v>
          </cell>
          <cell r="D248">
            <v>968.81115856412077</v>
          </cell>
          <cell r="E248">
            <v>0</v>
          </cell>
          <cell r="F248">
            <v>531.47799992122236</v>
          </cell>
          <cell r="G248">
            <v>272.87417418002099</v>
          </cell>
          <cell r="H248">
            <v>917.94888193336692</v>
          </cell>
          <cell r="I248" t="str">
            <v>.</v>
          </cell>
          <cell r="J248">
            <v>0</v>
          </cell>
          <cell r="K248">
            <v>0</v>
          </cell>
          <cell r="L248">
            <v>0</v>
          </cell>
          <cell r="M248">
            <v>0</v>
          </cell>
          <cell r="N248">
            <v>0</v>
          </cell>
          <cell r="O248">
            <v>0</v>
          </cell>
          <cell r="Q248">
            <v>443.67071574348398</v>
          </cell>
          <cell r="R248">
            <v>968.81115856412077</v>
          </cell>
          <cell r="S248">
            <v>0</v>
          </cell>
          <cell r="T248">
            <v>531.47799992122236</v>
          </cell>
          <cell r="U248">
            <v>272.87417418002099</v>
          </cell>
          <cell r="V248">
            <v>917.94888193336692</v>
          </cell>
          <cell r="X248">
            <v>440.22664106141502</v>
          </cell>
          <cell r="Y248">
            <v>965.71384114377554</v>
          </cell>
          <cell r="AA248">
            <v>530.35699992122238</v>
          </cell>
          <cell r="AB248">
            <v>272.31017418002097</v>
          </cell>
          <cell r="AC248">
            <v>913.51588193336693</v>
          </cell>
          <cell r="AD248" t="str">
            <v>.</v>
          </cell>
          <cell r="AE248">
            <v>0</v>
          </cell>
          <cell r="AF248">
            <v>0</v>
          </cell>
          <cell r="AH248">
            <v>0</v>
          </cell>
          <cell r="AI248">
            <v>0</v>
          </cell>
          <cell r="AJ248">
            <v>0</v>
          </cell>
          <cell r="AL248">
            <v>3.4440746820689569</v>
          </cell>
          <cell r="AM248">
            <v>3.0973174203452012</v>
          </cell>
          <cell r="BF248">
            <v>1.121</v>
          </cell>
          <cell r="BG248">
            <v>0.56399999999999995</v>
          </cell>
          <cell r="BH248">
            <v>3.4049999999999998</v>
          </cell>
          <cell r="BO248">
            <v>1.028</v>
          </cell>
          <cell r="CS248">
            <v>0</v>
          </cell>
        </row>
        <row r="249">
          <cell r="A249" t="str">
            <v>T400523</v>
          </cell>
          <cell r="B249" t="str">
            <v>Water</v>
          </cell>
          <cell r="C249">
            <v>0</v>
          </cell>
          <cell r="D249">
            <v>0</v>
          </cell>
          <cell r="E249">
            <v>0</v>
          </cell>
          <cell r="F249">
            <v>1.9E-2</v>
          </cell>
          <cell r="G249">
            <v>6.5378454863711246</v>
          </cell>
          <cell r="H249">
            <v>33.507191076134824</v>
          </cell>
          <cell r="I249" t="str">
            <v>.</v>
          </cell>
          <cell r="J249">
            <v>0</v>
          </cell>
          <cell r="K249">
            <v>-33.744036576376764</v>
          </cell>
          <cell r="L249">
            <v>0</v>
          </cell>
          <cell r="M249">
            <v>0</v>
          </cell>
          <cell r="N249">
            <v>0</v>
          </cell>
          <cell r="O249">
            <v>0</v>
          </cell>
          <cell r="Q249">
            <v>0</v>
          </cell>
          <cell r="R249">
            <v>33.744036576376764</v>
          </cell>
          <cell r="S249">
            <v>0</v>
          </cell>
          <cell r="T249">
            <v>1.9E-2</v>
          </cell>
          <cell r="U249">
            <v>6.5378454863711246</v>
          </cell>
          <cell r="V249">
            <v>33.507191076134824</v>
          </cell>
          <cell r="X249">
            <v>0</v>
          </cell>
          <cell r="Y249">
            <v>33.744036576376764</v>
          </cell>
          <cell r="AA249">
            <v>0</v>
          </cell>
          <cell r="AB249">
            <v>6.5298454863711246</v>
          </cell>
          <cell r="AC249">
            <v>33.335191076134826</v>
          </cell>
          <cell r="AD249" t="str">
            <v>.</v>
          </cell>
          <cell r="AE249">
            <v>0</v>
          </cell>
          <cell r="AF249">
            <v>0</v>
          </cell>
          <cell r="AH249">
            <v>0</v>
          </cell>
          <cell r="AI249">
            <v>0</v>
          </cell>
          <cell r="AJ249">
            <v>0</v>
          </cell>
          <cell r="AM249">
            <v>0</v>
          </cell>
          <cell r="BF249">
            <v>1.9E-2</v>
          </cell>
          <cell r="BG249">
            <v>8.0000000000000002E-3</v>
          </cell>
          <cell r="BH249">
            <v>9.5000000000000001E-2</v>
          </cell>
          <cell r="BO249">
            <v>7.6999999999999999E-2</v>
          </cell>
          <cell r="CS249">
            <v>0</v>
          </cell>
        </row>
        <row r="250">
          <cell r="A250" t="str">
            <v>T40053</v>
          </cell>
          <cell r="B250" t="str">
            <v>Labour cost</v>
          </cell>
          <cell r="C250">
            <v>804.30028024434091</v>
          </cell>
          <cell r="D250">
            <v>1455.9487457827299</v>
          </cell>
          <cell r="E250">
            <v>0</v>
          </cell>
          <cell r="F250">
            <v>681.45604061782728</v>
          </cell>
          <cell r="G250">
            <v>324.59640936505917</v>
          </cell>
          <cell r="H250">
            <v>1487.1407457031994</v>
          </cell>
          <cell r="I250" t="str">
            <v>.</v>
          </cell>
          <cell r="J250">
            <v>23.826293283167786</v>
          </cell>
          <cell r="K250">
            <v>24.136043752530043</v>
          </cell>
          <cell r="L250">
            <v>0</v>
          </cell>
          <cell r="M250">
            <v>27.420309078355942</v>
          </cell>
          <cell r="N250">
            <v>0</v>
          </cell>
          <cell r="O250">
            <v>93.312030478834942</v>
          </cell>
          <cell r="Q250">
            <v>780.47398696117307</v>
          </cell>
          <cell r="R250">
            <v>1431.8127020301999</v>
          </cell>
          <cell r="S250">
            <v>0</v>
          </cell>
          <cell r="T250">
            <v>654.03573153947139</v>
          </cell>
          <cell r="U250">
            <v>324.59640936505917</v>
          </cell>
          <cell r="V250">
            <v>1393.8287152243645</v>
          </cell>
          <cell r="X250">
            <v>719.95424449814402</v>
          </cell>
          <cell r="Y250">
            <v>1396.190250669415</v>
          </cell>
          <cell r="Z250">
            <v>0</v>
          </cell>
          <cell r="AA250">
            <v>647.48645677947934</v>
          </cell>
          <cell r="AB250">
            <v>322.61470936505918</v>
          </cell>
          <cell r="AC250">
            <v>1368.1238152243645</v>
          </cell>
          <cell r="AD250" t="str">
            <v>.</v>
          </cell>
          <cell r="AE250">
            <v>0</v>
          </cell>
          <cell r="AF250">
            <v>0</v>
          </cell>
          <cell r="AG250">
            <v>0</v>
          </cell>
          <cell r="AH250">
            <v>0</v>
          </cell>
          <cell r="AI250">
            <v>0</v>
          </cell>
          <cell r="AJ250">
            <v>0</v>
          </cell>
          <cell r="AL250">
            <v>14.350942463029028</v>
          </cell>
          <cell r="AM250">
            <v>8.9477513607851105</v>
          </cell>
          <cell r="AN250">
            <v>0</v>
          </cell>
          <cell r="AO250">
            <v>1.881474759991935</v>
          </cell>
          <cell r="AP250">
            <v>0</v>
          </cell>
          <cell r="AQ250">
            <v>0</v>
          </cell>
          <cell r="AR250">
            <v>0</v>
          </cell>
          <cell r="AS250">
            <v>0</v>
          </cell>
          <cell r="AT250">
            <v>0</v>
          </cell>
          <cell r="AU250">
            <v>0</v>
          </cell>
          <cell r="AV250">
            <v>0</v>
          </cell>
          <cell r="AW250">
            <v>0</v>
          </cell>
          <cell r="AX250">
            <v>0</v>
          </cell>
          <cell r="AY250">
            <v>0</v>
          </cell>
          <cell r="AZ250">
            <v>0</v>
          </cell>
          <cell r="BA250">
            <v>0</v>
          </cell>
          <cell r="BC250">
            <v>0</v>
          </cell>
          <cell r="BD250">
            <v>0</v>
          </cell>
          <cell r="BE250">
            <v>0</v>
          </cell>
          <cell r="BF250">
            <v>3.3579999999999997</v>
          </cell>
          <cell r="BG250">
            <v>1.339</v>
          </cell>
          <cell r="BH250">
            <v>11.195</v>
          </cell>
          <cell r="BJ250">
            <v>0</v>
          </cell>
          <cell r="BK250">
            <v>0</v>
          </cell>
          <cell r="BL250">
            <v>0</v>
          </cell>
          <cell r="BM250">
            <v>0</v>
          </cell>
          <cell r="BN250">
            <v>0</v>
          </cell>
          <cell r="BO250">
            <v>12.066000000000001</v>
          </cell>
          <cell r="BQ250">
            <v>0</v>
          </cell>
          <cell r="BR250">
            <v>0</v>
          </cell>
          <cell r="BS250">
            <v>0</v>
          </cell>
          <cell r="BT250">
            <v>0</v>
          </cell>
          <cell r="BU250">
            <v>0</v>
          </cell>
          <cell r="BV250">
            <v>0</v>
          </cell>
          <cell r="BX250">
            <v>1.7238</v>
          </cell>
          <cell r="BY250">
            <v>3.1818</v>
          </cell>
          <cell r="BZ250">
            <v>0</v>
          </cell>
          <cell r="CA250">
            <v>1.3097999999999999</v>
          </cell>
          <cell r="CB250">
            <v>0.64270000000000005</v>
          </cell>
          <cell r="CC250">
            <v>2.4439000000000002</v>
          </cell>
          <cell r="CE250">
            <v>0</v>
          </cell>
          <cell r="CF250">
            <v>0</v>
          </cell>
          <cell r="CG250">
            <v>0</v>
          </cell>
          <cell r="CH250">
            <v>0</v>
          </cell>
          <cell r="CI250">
            <v>0</v>
          </cell>
          <cell r="CJ250">
            <v>0</v>
          </cell>
          <cell r="CL250">
            <v>0</v>
          </cell>
          <cell r="CM250">
            <v>0</v>
          </cell>
          <cell r="CN250">
            <v>0</v>
          </cell>
          <cell r="CO250">
            <v>0</v>
          </cell>
          <cell r="CP250">
            <v>0</v>
          </cell>
          <cell r="CQ250">
            <v>0</v>
          </cell>
          <cell r="CS250">
            <v>0</v>
          </cell>
          <cell r="CT250">
            <v>0</v>
          </cell>
          <cell r="CV250">
            <v>44.445</v>
          </cell>
          <cell r="CW250">
            <v>23.492900000000002</v>
          </cell>
          <cell r="CX250">
            <v>0</v>
          </cell>
          <cell r="CY250">
            <v>0</v>
          </cell>
          <cell r="CZ250">
            <v>0</v>
          </cell>
          <cell r="DA250">
            <v>0</v>
          </cell>
          <cell r="DC250">
            <v>0</v>
          </cell>
          <cell r="DD250">
            <v>0</v>
          </cell>
          <cell r="DE250">
            <v>0</v>
          </cell>
          <cell r="DF250">
            <v>0</v>
          </cell>
        </row>
        <row r="251">
          <cell r="A251" t="str">
            <v>T400531</v>
          </cell>
          <cell r="B251" t="str">
            <v>Salary</v>
          </cell>
          <cell r="C251">
            <v>636.70404768680123</v>
          </cell>
          <cell r="D251">
            <v>1155.7448314838446</v>
          </cell>
          <cell r="E251">
            <v>0</v>
          </cell>
          <cell r="F251">
            <v>547.27877727737621</v>
          </cell>
          <cell r="G251">
            <v>258.22343900037441</v>
          </cell>
          <cell r="H251">
            <v>1139.0454007509679</v>
          </cell>
          <cell r="I251" t="str">
            <v>.</v>
          </cell>
          <cell r="J251">
            <v>23.826293283167786</v>
          </cell>
          <cell r="K251">
            <v>24.136043752530043</v>
          </cell>
          <cell r="L251">
            <v>0</v>
          </cell>
          <cell r="M251">
            <v>27.420309078355942</v>
          </cell>
          <cell r="N251">
            <v>0</v>
          </cell>
          <cell r="O251">
            <v>93.312030478834942</v>
          </cell>
          <cell r="Q251">
            <v>612.87775440363339</v>
          </cell>
          <cell r="R251">
            <v>1131.6087877313146</v>
          </cell>
          <cell r="S251">
            <v>0</v>
          </cell>
          <cell r="T251">
            <v>519.85846819902031</v>
          </cell>
          <cell r="U251">
            <v>258.22343900037441</v>
          </cell>
          <cell r="V251">
            <v>1045.733370272133</v>
          </cell>
          <cell r="X251">
            <v>564.9360778425123</v>
          </cell>
          <cell r="Y251">
            <v>1103.1750351689468</v>
          </cell>
          <cell r="AA251">
            <v>514.6408337965172</v>
          </cell>
          <cell r="AB251">
            <v>256.64723900037444</v>
          </cell>
          <cell r="AC251">
            <v>1026.141070272133</v>
          </cell>
          <cell r="AD251" t="str">
            <v>.</v>
          </cell>
          <cell r="AE251">
            <v>0</v>
          </cell>
          <cell r="AF251">
            <v>0</v>
          </cell>
          <cell r="AH251">
            <v>0</v>
          </cell>
          <cell r="AI251">
            <v>0</v>
          </cell>
          <cell r="AJ251">
            <v>0</v>
          </cell>
          <cell r="AL251">
            <v>11.386476561121025</v>
          </cell>
          <cell r="AM251">
            <v>7.1328525623679164</v>
          </cell>
          <cell r="AO251">
            <v>1.4856344025030659</v>
          </cell>
          <cell r="BF251">
            <v>2.6949999999999998</v>
          </cell>
          <cell r="BG251">
            <v>1.0660000000000001</v>
          </cell>
          <cell r="BH251">
            <v>8.5</v>
          </cell>
          <cell r="BO251">
            <v>9.1210000000000004</v>
          </cell>
          <cell r="BX251">
            <v>1.3732</v>
          </cell>
          <cell r="BY251">
            <v>2.6139999999999999</v>
          </cell>
          <cell r="CA251">
            <v>1.0369999999999999</v>
          </cell>
          <cell r="CB251">
            <v>0.51019999999999999</v>
          </cell>
          <cell r="CC251">
            <v>1.9713000000000003</v>
          </cell>
          <cell r="CS251">
            <v>0</v>
          </cell>
          <cell r="CV251">
            <v>35.182000000000002</v>
          </cell>
          <cell r="CW251">
            <v>18.686900000000001</v>
          </cell>
        </row>
        <row r="252">
          <cell r="A252" t="str">
            <v>T400532</v>
          </cell>
          <cell r="B252" t="str">
            <v>Bonuses and compensations</v>
          </cell>
          <cell r="C252">
            <v>17.408220629999999</v>
          </cell>
          <cell r="D252">
            <v>27.228000000000002</v>
          </cell>
          <cell r="E252">
            <v>0</v>
          </cell>
          <cell r="F252">
            <v>6.734</v>
          </cell>
          <cell r="G252">
            <v>3.802</v>
          </cell>
          <cell r="H252">
            <v>23.344999999999999</v>
          </cell>
          <cell r="I252" t="str">
            <v>.</v>
          </cell>
          <cell r="J252">
            <v>0</v>
          </cell>
          <cell r="K252">
            <v>0</v>
          </cell>
          <cell r="L252">
            <v>0</v>
          </cell>
          <cell r="M252">
            <v>0</v>
          </cell>
          <cell r="N252">
            <v>0</v>
          </cell>
          <cell r="O252">
            <v>0</v>
          </cell>
          <cell r="Q252">
            <v>17.408220629999999</v>
          </cell>
          <cell r="R252">
            <v>27.228000000000002</v>
          </cell>
          <cell r="S252">
            <v>0</v>
          </cell>
          <cell r="T252">
            <v>6.734</v>
          </cell>
          <cell r="U252">
            <v>3.802</v>
          </cell>
          <cell r="V252">
            <v>23.344999999999999</v>
          </cell>
          <cell r="X252">
            <v>17.408220629999999</v>
          </cell>
          <cell r="Y252">
            <v>27.228000000000002</v>
          </cell>
          <cell r="AA252">
            <v>6.734</v>
          </cell>
          <cell r="AB252">
            <v>3.802</v>
          </cell>
          <cell r="AC252">
            <v>23.344999999999999</v>
          </cell>
          <cell r="AD252" t="str">
            <v>.</v>
          </cell>
          <cell r="AE252">
            <v>0</v>
          </cell>
          <cell r="AF252">
            <v>0</v>
          </cell>
          <cell r="AH252">
            <v>0</v>
          </cell>
          <cell r="AI252">
            <v>0</v>
          </cell>
          <cell r="AJ252">
            <v>0</v>
          </cell>
          <cell r="AM252">
            <v>0</v>
          </cell>
          <cell r="CS252">
            <v>0</v>
          </cell>
        </row>
        <row r="253">
          <cell r="A253" t="str">
            <v>T400533</v>
          </cell>
          <cell r="B253" t="str">
            <v>Salary related taxes</v>
          </cell>
          <cell r="C253">
            <v>150.18801192753975</v>
          </cell>
          <cell r="D253">
            <v>272.9759142988853</v>
          </cell>
          <cell r="E253">
            <v>0</v>
          </cell>
          <cell r="F253">
            <v>127.443263340451</v>
          </cell>
          <cell r="G253">
            <v>62.570970364684747</v>
          </cell>
          <cell r="H253">
            <v>324.7503449522315</v>
          </cell>
          <cell r="I253" t="str">
            <v>.</v>
          </cell>
          <cell r="J253">
            <v>0</v>
          </cell>
          <cell r="K253">
            <v>0</v>
          </cell>
          <cell r="L253">
            <v>0</v>
          </cell>
          <cell r="M253">
            <v>0</v>
          </cell>
          <cell r="N253">
            <v>0</v>
          </cell>
          <cell r="O253">
            <v>0</v>
          </cell>
          <cell r="Q253">
            <v>150.18801192753975</v>
          </cell>
          <cell r="R253">
            <v>272.9759142988853</v>
          </cell>
          <cell r="S253">
            <v>0</v>
          </cell>
          <cell r="T253">
            <v>127.443263340451</v>
          </cell>
          <cell r="U253">
            <v>62.570970364684747</v>
          </cell>
          <cell r="V253">
            <v>324.7503449522315</v>
          </cell>
          <cell r="X253">
            <v>137.60994602563176</v>
          </cell>
          <cell r="Y253">
            <v>265.78721550046816</v>
          </cell>
          <cell r="AA253">
            <v>126.11162298296213</v>
          </cell>
          <cell r="AB253">
            <v>62.165470364684744</v>
          </cell>
          <cell r="AC253">
            <v>318.63774495223151</v>
          </cell>
          <cell r="AD253" t="str">
            <v>.</v>
          </cell>
          <cell r="AE253">
            <v>0</v>
          </cell>
          <cell r="AF253">
            <v>0</v>
          </cell>
          <cell r="AH253">
            <v>0</v>
          </cell>
          <cell r="AI253">
            <v>0</v>
          </cell>
          <cell r="AJ253">
            <v>0</v>
          </cell>
          <cell r="AL253">
            <v>2.9644659019080031</v>
          </cell>
          <cell r="AM253">
            <v>1.8148987984171947</v>
          </cell>
          <cell r="AO253">
            <v>0.39584035748886914</v>
          </cell>
          <cell r="BF253">
            <v>0.66300000000000003</v>
          </cell>
          <cell r="BG253">
            <v>0.27300000000000002</v>
          </cell>
          <cell r="BH253">
            <v>2.6949999999999998</v>
          </cell>
          <cell r="BO253">
            <v>2.9449999999999998</v>
          </cell>
          <cell r="BX253">
            <v>0.35060000000000002</v>
          </cell>
          <cell r="BY253">
            <v>0.56779999999999997</v>
          </cell>
          <cell r="CA253">
            <v>0.27279999999999999</v>
          </cell>
          <cell r="CB253">
            <v>0.13250000000000001</v>
          </cell>
          <cell r="CC253">
            <v>0.47260000000000002</v>
          </cell>
          <cell r="CS253">
            <v>0</v>
          </cell>
          <cell r="CV253">
            <v>9.2629999999999999</v>
          </cell>
          <cell r="CW253">
            <v>4.806</v>
          </cell>
        </row>
        <row r="254">
          <cell r="A254" t="str">
            <v>T400540</v>
          </cell>
          <cell r="B254" t="str">
            <v>Depreciation</v>
          </cell>
          <cell r="C254">
            <v>718.93093674919896</v>
          </cell>
          <cell r="D254">
            <v>1313.0700948095657</v>
          </cell>
          <cell r="E254">
            <v>0</v>
          </cell>
          <cell r="F254">
            <v>652.38602331554091</v>
          </cell>
          <cell r="G254">
            <v>307.96807978186808</v>
          </cell>
          <cell r="H254">
            <v>1262.2335467417324</v>
          </cell>
          <cell r="I254" t="str">
            <v>.</v>
          </cell>
          <cell r="J254">
            <v>121.54793301965793</v>
          </cell>
          <cell r="K254">
            <v>356.46864632594469</v>
          </cell>
          <cell r="L254">
            <v>0</v>
          </cell>
          <cell r="M254">
            <v>192.12669809662802</v>
          </cell>
          <cell r="N254">
            <v>89.979079781868066</v>
          </cell>
          <cell r="O254">
            <v>544.26594674173248</v>
          </cell>
          <cell r="Q254">
            <v>597.38300372954109</v>
          </cell>
          <cell r="R254">
            <v>956.60144848362108</v>
          </cell>
          <cell r="S254">
            <v>0</v>
          </cell>
          <cell r="T254">
            <v>460.25932521891286</v>
          </cell>
          <cell r="U254">
            <v>217.98900000000003</v>
          </cell>
          <cell r="V254">
            <v>717.96759999999995</v>
          </cell>
          <cell r="X254">
            <v>566.00800000000004</v>
          </cell>
          <cell r="Y254">
            <v>914.40499999999997</v>
          </cell>
          <cell r="AA254">
            <v>439.46300000000002</v>
          </cell>
          <cell r="AB254">
            <v>210.03800000000001</v>
          </cell>
          <cell r="AC254">
            <v>702.66600000000005</v>
          </cell>
          <cell r="AD254" t="str">
            <v>.</v>
          </cell>
          <cell r="AE254">
            <v>0</v>
          </cell>
          <cell r="AF254">
            <v>0</v>
          </cell>
          <cell r="AH254">
            <v>0</v>
          </cell>
          <cell r="AI254">
            <v>0</v>
          </cell>
          <cell r="AJ254">
            <v>0</v>
          </cell>
          <cell r="AL254">
            <v>30.627803729541053</v>
          </cell>
          <cell r="AM254">
            <v>20.417448483621069</v>
          </cell>
          <cell r="AO254">
            <v>4.2379252189128191</v>
          </cell>
          <cell r="BF254">
            <v>0.68600000000000005</v>
          </cell>
          <cell r="BG254">
            <v>0.28799999999999998</v>
          </cell>
          <cell r="BH254">
            <v>2.3180000000000001</v>
          </cell>
          <cell r="BO254">
            <v>1.036</v>
          </cell>
          <cell r="BX254">
            <v>0.72320000000000007</v>
          </cell>
          <cell r="BY254">
            <v>21.776</v>
          </cell>
          <cell r="CA254">
            <v>15.872399999999999</v>
          </cell>
          <cell r="CB254">
            <v>7.6630000000000003</v>
          </cell>
          <cell r="CC254">
            <v>11.9476</v>
          </cell>
          <cell r="CS254">
            <v>0</v>
          </cell>
          <cell r="CV254">
            <v>2.4E-2</v>
          </cell>
          <cell r="CW254">
            <v>3.0000000000000001E-3</v>
          </cell>
        </row>
        <row r="255">
          <cell r="A255" t="str">
            <v>T400550</v>
          </cell>
          <cell r="B255" t="str">
            <v>Change in WIP and FG</v>
          </cell>
          <cell r="C255">
            <v>-259.09632246506624</v>
          </cell>
          <cell r="D255">
            <v>-107.53990553672978</v>
          </cell>
          <cell r="E255">
            <v>0</v>
          </cell>
          <cell r="F255">
            <v>-45.953257658964027</v>
          </cell>
          <cell r="G255">
            <v>-121.63105199999997</v>
          </cell>
          <cell r="H255">
            <v>-308.16699999999997</v>
          </cell>
          <cell r="I255" t="str">
            <v>.</v>
          </cell>
          <cell r="J255">
            <v>-25.937322465066238</v>
          </cell>
          <cell r="K255">
            <v>5.018094463270228</v>
          </cell>
          <cell r="L255">
            <v>0</v>
          </cell>
          <cell r="M255">
            <v>-10.875257658964024</v>
          </cell>
          <cell r="N255">
            <v>2.565948000000021</v>
          </cell>
          <cell r="O255">
            <v>0</v>
          </cell>
          <cell r="Q255">
            <v>-233.15899999999999</v>
          </cell>
          <cell r="R255">
            <v>-112.55800000000001</v>
          </cell>
          <cell r="S255">
            <v>0</v>
          </cell>
          <cell r="T255">
            <v>-35.078000000000003</v>
          </cell>
          <cell r="U255">
            <v>-124.19699999999999</v>
          </cell>
          <cell r="V255">
            <v>-308.16699999999997</v>
          </cell>
          <cell r="X255">
            <v>-233.15899999999999</v>
          </cell>
          <cell r="Y255">
            <v>-112.55800000000001</v>
          </cell>
          <cell r="AA255">
            <v>-37.085000000000001</v>
          </cell>
          <cell r="AB255">
            <v>-125.502</v>
          </cell>
          <cell r="AC255">
            <v>-308.16699999999997</v>
          </cell>
          <cell r="AD255" t="str">
            <v>.</v>
          </cell>
          <cell r="AE255">
            <v>0</v>
          </cell>
          <cell r="AF255">
            <v>0</v>
          </cell>
          <cell r="AH255">
            <v>0</v>
          </cell>
          <cell r="AI255">
            <v>0</v>
          </cell>
          <cell r="AJ255">
            <v>0</v>
          </cell>
          <cell r="BF255">
            <v>2.0070000000000001</v>
          </cell>
          <cell r="BG255">
            <v>1.3049999999999999</v>
          </cell>
          <cell r="CS255">
            <v>0</v>
          </cell>
        </row>
        <row r="256">
          <cell r="A256" t="str">
            <v>T400560</v>
          </cell>
          <cell r="B256" t="str">
            <v>Change in Earth replacement reserve</v>
          </cell>
          <cell r="C256">
            <v>-104.54972885635435</v>
          </cell>
          <cell r="D256">
            <v>-120.79426066313188</v>
          </cell>
          <cell r="E256">
            <v>0</v>
          </cell>
          <cell r="F256">
            <v>22.339495263831338</v>
          </cell>
          <cell r="G256">
            <v>-20.424584638429682</v>
          </cell>
          <cell r="H256">
            <v>-117.22286636729943</v>
          </cell>
          <cell r="I256" t="str">
            <v>.</v>
          </cell>
          <cell r="J256">
            <v>-104.54972885635435</v>
          </cell>
          <cell r="K256">
            <v>-120.79426066313188</v>
          </cell>
          <cell r="L256">
            <v>0</v>
          </cell>
          <cell r="M256">
            <v>22.339495263831338</v>
          </cell>
          <cell r="N256">
            <v>-20.424584638429682</v>
          </cell>
          <cell r="O256">
            <v>-117.22286636729943</v>
          </cell>
          <cell r="Q256">
            <v>0</v>
          </cell>
          <cell r="R256">
            <v>0</v>
          </cell>
          <cell r="S256">
            <v>0</v>
          </cell>
          <cell r="T256">
            <v>0</v>
          </cell>
          <cell r="U256">
            <v>0</v>
          </cell>
          <cell r="V256">
            <v>0</v>
          </cell>
          <cell r="AD256" t="str">
            <v>.</v>
          </cell>
          <cell r="AE256">
            <v>0</v>
          </cell>
          <cell r="AH256">
            <v>0</v>
          </cell>
          <cell r="CS256">
            <v>0</v>
          </cell>
        </row>
        <row r="257">
          <cell r="A257" t="str">
            <v>T400570</v>
          </cell>
          <cell r="B257" t="str">
            <v>Transportation between mines</v>
          </cell>
          <cell r="C257">
            <v>77.164000000000001</v>
          </cell>
          <cell r="D257">
            <v>0</v>
          </cell>
          <cell r="E257">
            <v>0</v>
          </cell>
          <cell r="F257">
            <v>74.875</v>
          </cell>
          <cell r="G257">
            <v>0</v>
          </cell>
          <cell r="H257">
            <v>0</v>
          </cell>
          <cell r="I257" t="str">
            <v>.</v>
          </cell>
          <cell r="J257">
            <v>0</v>
          </cell>
          <cell r="K257">
            <v>0</v>
          </cell>
          <cell r="L257">
            <v>0</v>
          </cell>
          <cell r="M257">
            <v>0</v>
          </cell>
          <cell r="N257">
            <v>0</v>
          </cell>
          <cell r="O257">
            <v>0</v>
          </cell>
          <cell r="Q257">
            <v>77.164000000000001</v>
          </cell>
          <cell r="R257">
            <v>0</v>
          </cell>
          <cell r="S257">
            <v>0</v>
          </cell>
          <cell r="T257">
            <v>74.875</v>
          </cell>
          <cell r="U257">
            <v>0</v>
          </cell>
          <cell r="V257">
            <v>0</v>
          </cell>
          <cell r="X257">
            <v>77.164000000000001</v>
          </cell>
          <cell r="AA257">
            <v>74.875</v>
          </cell>
          <cell r="AD257" t="str">
            <v>.</v>
          </cell>
          <cell r="AE257">
            <v>0</v>
          </cell>
          <cell r="AH257">
            <v>0</v>
          </cell>
          <cell r="CS257">
            <v>0</v>
          </cell>
        </row>
        <row r="258">
          <cell r="A258" t="str">
            <v>T400599</v>
          </cell>
          <cell r="B258" t="str">
            <v>Other COS</v>
          </cell>
          <cell r="C258">
            <v>172.78736007220238</v>
          </cell>
          <cell r="D258">
            <v>401.73196045112923</v>
          </cell>
          <cell r="E258">
            <v>0</v>
          </cell>
          <cell r="F258">
            <v>42.229822086214995</v>
          </cell>
          <cell r="G258">
            <v>131.8638173043505</v>
          </cell>
          <cell r="H258">
            <v>287.7159481293312</v>
          </cell>
          <cell r="I258" t="str">
            <v>.</v>
          </cell>
          <cell r="J258">
            <v>-291.60013774825831</v>
          </cell>
          <cell r="K258">
            <v>-920.4103449575457</v>
          </cell>
          <cell r="L258">
            <v>0</v>
          </cell>
          <cell r="M258">
            <v>-236.29899486471794</v>
          </cell>
          <cell r="N258">
            <v>-30.673000000000002</v>
          </cell>
          <cell r="O258">
            <v>-567.32445187066878</v>
          </cell>
          <cell r="Q258">
            <v>464.38749782046068</v>
          </cell>
          <cell r="R258">
            <v>1322.1423054086749</v>
          </cell>
          <cell r="S258">
            <v>0</v>
          </cell>
          <cell r="T258">
            <v>278.52881695093294</v>
          </cell>
          <cell r="U258">
            <v>162.53681730435051</v>
          </cell>
          <cell r="V258">
            <v>855.04039999999998</v>
          </cell>
          <cell r="X258">
            <v>187.18299999999999</v>
          </cell>
          <cell r="Y258">
            <v>667.73299999999995</v>
          </cell>
          <cell r="AA258">
            <v>73.385133202019034</v>
          </cell>
          <cell r="AB258">
            <v>106.53</v>
          </cell>
          <cell r="AC258">
            <v>437.77199999999999</v>
          </cell>
          <cell r="AD258" t="str">
            <v>.</v>
          </cell>
          <cell r="AE258">
            <v>0</v>
          </cell>
          <cell r="AF258">
            <v>0</v>
          </cell>
          <cell r="AH258">
            <v>0</v>
          </cell>
          <cell r="AI258">
            <v>0</v>
          </cell>
          <cell r="AJ258">
            <v>0</v>
          </cell>
          <cell r="AL258">
            <v>16.6310058204607</v>
          </cell>
          <cell r="AM258">
            <v>19.090127408674974</v>
          </cell>
          <cell r="AO258">
            <v>12.557883748913861</v>
          </cell>
          <cell r="AP258">
            <v>-8.7330255856495054</v>
          </cell>
          <cell r="AV258">
            <v>220.40649199999999</v>
          </cell>
          <cell r="AW258">
            <v>600.48847799999999</v>
          </cell>
          <cell r="AY258">
            <v>149.78200000000001</v>
          </cell>
          <cell r="AZ258">
            <v>44.551242890000005</v>
          </cell>
          <cell r="BA258">
            <v>406.40600000000001</v>
          </cell>
          <cell r="BF258">
            <v>2.9120000000000008</v>
          </cell>
          <cell r="BG258">
            <v>0.995</v>
          </cell>
          <cell r="BH258">
            <v>4.2119999999999962</v>
          </cell>
          <cell r="BM258">
            <v>33.064</v>
          </cell>
          <cell r="BN258">
            <v>16.707999999999998</v>
          </cell>
          <cell r="BO258">
            <v>3.1920000000000002</v>
          </cell>
          <cell r="BX258">
            <v>8.1850000000000005</v>
          </cell>
          <cell r="BY258">
            <v>16.494600000000002</v>
          </cell>
          <cell r="CA258">
            <v>5.0762</v>
          </cell>
          <cell r="CB258">
            <v>2.4855999999999998</v>
          </cell>
          <cell r="CC258">
            <v>3.4583999999999993</v>
          </cell>
          <cell r="CL258">
            <v>0</v>
          </cell>
          <cell r="CM258">
            <v>2.0419999999999998</v>
          </cell>
          <cell r="CO258">
            <v>1.7515999999999998</v>
          </cell>
          <cell r="CS258">
            <v>0</v>
          </cell>
          <cell r="CV258">
            <v>31.981999999999999</v>
          </cell>
          <cell r="CW258">
            <v>11.585100000000001</v>
          </cell>
          <cell r="DD258">
            <v>4.7089999999999996</v>
          </cell>
        </row>
        <row r="259">
          <cell r="B259" t="str">
            <v/>
          </cell>
          <cell r="I259" t="str">
            <v>.</v>
          </cell>
          <cell r="Q259">
            <v>0</v>
          </cell>
          <cell r="AD259" t="str">
            <v>.</v>
          </cell>
          <cell r="AE259">
            <v>0</v>
          </cell>
          <cell r="AH259">
            <v>0</v>
          </cell>
        </row>
        <row r="260">
          <cell r="A260" t="str">
            <v>T400</v>
          </cell>
          <cell r="B260" t="str">
            <v>Gross profit</v>
          </cell>
          <cell r="C260">
            <v>-7398.8811641969069</v>
          </cell>
          <cell r="D260">
            <v>-22517.606013927798</v>
          </cell>
          <cell r="E260">
            <v>0</v>
          </cell>
          <cell r="F260">
            <v>-10782.741064233554</v>
          </cell>
          <cell r="G260">
            <v>-4995.7584781823225</v>
          </cell>
          <cell r="H260">
            <v>-6986.7833156503266</v>
          </cell>
          <cell r="I260" t="str">
            <v>.</v>
          </cell>
          <cell r="J260">
            <v>359.45823824710715</v>
          </cell>
          <cell r="K260">
            <v>586.73890623788975</v>
          </cell>
          <cell r="L260">
            <v>0</v>
          </cell>
          <cell r="M260">
            <v>440.91910339494461</v>
          </cell>
          <cell r="N260">
            <v>-0.19677836965774986</v>
          </cell>
          <cell r="O260">
            <v>420.02092134951147</v>
          </cell>
          <cell r="Q260">
            <v>-7758.5172305825527</v>
          </cell>
          <cell r="R260">
            <v>-23104.344920165691</v>
          </cell>
          <cell r="S260">
            <v>0</v>
          </cell>
          <cell r="T260">
            <v>-11223.660167628495</v>
          </cell>
          <cell r="U260">
            <v>-4995.561699812667</v>
          </cell>
          <cell r="V260">
            <v>-7406.8042369998375</v>
          </cell>
          <cell r="X260">
            <v>-5350.445036340001</v>
          </cell>
          <cell r="Y260">
            <v>-15186.898172230001</v>
          </cell>
          <cell r="Z260">
            <v>0</v>
          </cell>
          <cell r="AA260">
            <v>-7199.1420000000016</v>
          </cell>
          <cell r="AB260">
            <v>-3047.8166034999995</v>
          </cell>
          <cell r="AC260">
            <v>-6982.1560000000027</v>
          </cell>
          <cell r="AD260" t="str">
            <v>.</v>
          </cell>
          <cell r="AE260">
            <v>-1948.0498084391238</v>
          </cell>
          <cell r="AF260">
            <v>-7172.1389238791162</v>
          </cell>
          <cell r="AG260">
            <v>0</v>
          </cell>
          <cell r="AH260">
            <v>-3748.4719103575244</v>
          </cell>
          <cell r="AI260">
            <v>-1763.8928858444451</v>
          </cell>
          <cell r="AJ260">
            <v>-248.75700174170009</v>
          </cell>
          <cell r="AL260">
            <v>-158.82253040316607</v>
          </cell>
          <cell r="AM260">
            <v>-507.92812906955288</v>
          </cell>
          <cell r="AN260">
            <v>0</v>
          </cell>
          <cell r="AO260">
            <v>-172.62526847866582</v>
          </cell>
          <cell r="AP260">
            <v>-150.56202558564951</v>
          </cell>
          <cell r="AQ260">
            <v>0</v>
          </cell>
          <cell r="AR260">
            <v>0</v>
          </cell>
          <cell r="AS260">
            <v>0</v>
          </cell>
          <cell r="AT260">
            <v>0</v>
          </cell>
          <cell r="AU260">
            <v>0</v>
          </cell>
          <cell r="AV260">
            <v>-59.013327999999973</v>
          </cell>
          <cell r="AW260">
            <v>-130.31474099999991</v>
          </cell>
          <cell r="AX260">
            <v>0</v>
          </cell>
          <cell r="AY260">
            <v>-39.918999999999983</v>
          </cell>
          <cell r="AZ260">
            <v>-9.3072374499999952</v>
          </cell>
          <cell r="BA260">
            <v>-46.514999999999986</v>
          </cell>
          <cell r="BC260">
            <v>0</v>
          </cell>
          <cell r="BD260">
            <v>0</v>
          </cell>
          <cell r="BE260">
            <v>0</v>
          </cell>
          <cell r="BF260">
            <v>-2.4410000000000007</v>
          </cell>
          <cell r="BG260">
            <v>-0.84800000000000075</v>
          </cell>
          <cell r="BH260">
            <v>-7.0459999999999994</v>
          </cell>
          <cell r="BJ260">
            <v>0</v>
          </cell>
          <cell r="BK260">
            <v>0</v>
          </cell>
          <cell r="BL260">
            <v>0</v>
          </cell>
          <cell r="BM260">
            <v>-10.755000000000003</v>
          </cell>
          <cell r="BN260">
            <v>-0.43500000000000227</v>
          </cell>
          <cell r="BO260">
            <v>-13.451000000000001</v>
          </cell>
          <cell r="BQ260">
            <v>-42.945</v>
          </cell>
          <cell r="BR260">
            <v>-81.801000000000002</v>
          </cell>
          <cell r="BS260">
            <v>0</v>
          </cell>
          <cell r="BT260">
            <v>-39.643999999999998</v>
          </cell>
          <cell r="BU260">
            <v>-19.382000000000001</v>
          </cell>
          <cell r="BV260">
            <v>-83.093000000000004</v>
          </cell>
          <cell r="BX260">
            <v>-0.54140000000000121</v>
          </cell>
          <cell r="BY260">
            <v>0.60699999999999932</v>
          </cell>
          <cell r="BZ260">
            <v>0</v>
          </cell>
          <cell r="CA260">
            <v>-3.6230999999999973</v>
          </cell>
          <cell r="CB260">
            <v>-2.0482999999999976</v>
          </cell>
          <cell r="CC260">
            <v>-9.745000000000001</v>
          </cell>
          <cell r="CE260">
            <v>-2.6825497347457623</v>
          </cell>
          <cell r="CF260">
            <v>-3.8729539870161354</v>
          </cell>
          <cell r="CG260">
            <v>0</v>
          </cell>
          <cell r="CH260">
            <v>-8.5852887923076935</v>
          </cell>
          <cell r="CI260">
            <v>-1.2696474325714284</v>
          </cell>
          <cell r="CJ260">
            <v>-16.041235258135458</v>
          </cell>
          <cell r="CL260">
            <v>0</v>
          </cell>
          <cell r="CM260">
            <v>1.8359999999999999</v>
          </cell>
          <cell r="CN260">
            <v>0</v>
          </cell>
          <cell r="CO260">
            <v>1.5463999999999998</v>
          </cell>
          <cell r="CP260">
            <v>0</v>
          </cell>
          <cell r="CQ260">
            <v>0</v>
          </cell>
          <cell r="CS260">
            <v>-124.43611366551715</v>
          </cell>
          <cell r="CT260">
            <v>0</v>
          </cell>
          <cell r="CV260">
            <v>-37.879999999999995</v>
          </cell>
          <cell r="CW260">
            <v>-23.676000000000002</v>
          </cell>
          <cell r="CX260">
            <v>0</v>
          </cell>
          <cell r="CY260">
            <v>0</v>
          </cell>
          <cell r="CZ260">
            <v>0</v>
          </cell>
          <cell r="DA260">
            <v>0</v>
          </cell>
          <cell r="DC260">
            <v>-33.701464000000001</v>
          </cell>
          <cell r="DD260">
            <v>-0.15800000000000036</v>
          </cell>
          <cell r="DE260">
            <v>0</v>
          </cell>
          <cell r="DF260">
            <v>0</v>
          </cell>
        </row>
        <row r="261">
          <cell r="I261" t="str">
            <v>.</v>
          </cell>
          <cell r="Q261">
            <v>0</v>
          </cell>
          <cell r="AD261" t="str">
            <v>.</v>
          </cell>
          <cell r="AE261">
            <v>0</v>
          </cell>
          <cell r="AH261">
            <v>0</v>
          </cell>
        </row>
        <row r="262">
          <cell r="A262" t="str">
            <v>T4051</v>
          </cell>
          <cell r="B262" t="str">
            <v>Operating expenses (OPEX)</v>
          </cell>
          <cell r="C262">
            <v>202.55032829197017</v>
          </cell>
          <cell r="D262">
            <v>633.73829734501533</v>
          </cell>
          <cell r="E262">
            <v>0</v>
          </cell>
          <cell r="F262">
            <v>297.12847477694294</v>
          </cell>
          <cell r="G262">
            <v>76.660154435726824</v>
          </cell>
          <cell r="H262">
            <v>307.01333617469015</v>
          </cell>
          <cell r="I262" t="str">
            <v>.</v>
          </cell>
          <cell r="J262">
            <v>73.985780028604879</v>
          </cell>
          <cell r="K262">
            <v>443.61455160941676</v>
          </cell>
          <cell r="L262">
            <v>0</v>
          </cell>
          <cell r="M262">
            <v>131.89385686428835</v>
          </cell>
          <cell r="N262">
            <v>6.9259355969618905</v>
          </cell>
          <cell r="O262">
            <v>72.574817781397357</v>
          </cell>
          <cell r="Q262">
            <v>128.56454826336531</v>
          </cell>
          <cell r="R262">
            <v>190.12374573559865</v>
          </cell>
          <cell r="S262">
            <v>0</v>
          </cell>
          <cell r="T262">
            <v>165.23461791265458</v>
          </cell>
          <cell r="U262">
            <v>69.734218838764932</v>
          </cell>
          <cell r="V262">
            <v>234.43851839329278</v>
          </cell>
          <cell r="X262">
            <v>137.37085896999997</v>
          </cell>
          <cell r="Y262">
            <v>142.94054002000001</v>
          </cell>
          <cell r="Z262">
            <v>0</v>
          </cell>
          <cell r="AA262">
            <v>143.57012801999994</v>
          </cell>
          <cell r="AB262">
            <v>44.398533179999617</v>
          </cell>
          <cell r="AC262">
            <v>194.27153992000001</v>
          </cell>
          <cell r="AD262" t="str">
            <v>.</v>
          </cell>
          <cell r="AE262">
            <v>-2.3035819409369021</v>
          </cell>
          <cell r="AF262">
            <v>-20.313006687122677</v>
          </cell>
          <cell r="AG262">
            <v>0</v>
          </cell>
          <cell r="AH262">
            <v>-1.325127553214285</v>
          </cell>
          <cell r="AI262">
            <v>0</v>
          </cell>
          <cell r="AJ262">
            <v>2.3592653500000001E-2</v>
          </cell>
          <cell r="AL262">
            <v>0.21521450470588135</v>
          </cell>
          <cell r="AM262">
            <v>40.974560634818062</v>
          </cell>
          <cell r="AN262">
            <v>0</v>
          </cell>
          <cell r="AO262">
            <v>4.4926962646723405</v>
          </cell>
          <cell r="AP262">
            <v>16.91225617847957</v>
          </cell>
          <cell r="AQ262">
            <v>0</v>
          </cell>
          <cell r="AR262">
            <v>0</v>
          </cell>
          <cell r="AS262">
            <v>0</v>
          </cell>
          <cell r="AT262">
            <v>0</v>
          </cell>
          <cell r="AU262">
            <v>0</v>
          </cell>
          <cell r="AV262">
            <v>6.1379999999999999</v>
          </cell>
          <cell r="AW262">
            <v>14.11</v>
          </cell>
          <cell r="AX262">
            <v>0</v>
          </cell>
          <cell r="AY262">
            <v>7.375</v>
          </cell>
          <cell r="AZ262">
            <v>5.177054</v>
          </cell>
          <cell r="BA262">
            <v>6.6849999999999996</v>
          </cell>
          <cell r="BC262">
            <v>0</v>
          </cell>
          <cell r="BD262">
            <v>0</v>
          </cell>
          <cell r="BE262">
            <v>0</v>
          </cell>
          <cell r="BF262">
            <v>0.13600000000000001</v>
          </cell>
          <cell r="BG262">
            <v>0.14699999999999999</v>
          </cell>
          <cell r="BH262">
            <v>1.1659999999999999</v>
          </cell>
          <cell r="BJ262">
            <v>0</v>
          </cell>
          <cell r="BK262">
            <v>0</v>
          </cell>
          <cell r="BL262">
            <v>0</v>
          </cell>
          <cell r="BM262">
            <v>2.1789999999999998</v>
          </cell>
          <cell r="BN262">
            <v>0.25700000000000001</v>
          </cell>
          <cell r="BO262">
            <v>1.087</v>
          </cell>
          <cell r="BQ262">
            <v>0.95599999999999996</v>
          </cell>
          <cell r="BR262">
            <v>1.6199999999999999</v>
          </cell>
          <cell r="BS262">
            <v>0</v>
          </cell>
          <cell r="BT262">
            <v>1.1319999999999999</v>
          </cell>
          <cell r="BU262">
            <v>0.66700000000000004</v>
          </cell>
          <cell r="BV262">
            <v>1.8879999999999999</v>
          </cell>
          <cell r="BX262">
            <v>-26.763999999999999</v>
          </cell>
          <cell r="BY262">
            <v>-0.1</v>
          </cell>
          <cell r="BZ262">
            <v>0</v>
          </cell>
          <cell r="CA262">
            <v>-1.5529999999999999</v>
          </cell>
          <cell r="CB262">
            <v>3.3000000000000002E-2</v>
          </cell>
          <cell r="CC262">
            <v>-0.375</v>
          </cell>
          <cell r="CE262">
            <v>5.3433564118644066</v>
          </cell>
          <cell r="CF262">
            <v>6.3716517679032298</v>
          </cell>
          <cell r="CG262">
            <v>0</v>
          </cell>
          <cell r="CH262">
            <v>9.0399211811965827</v>
          </cell>
          <cell r="CI262">
            <v>1.3999754802857143</v>
          </cell>
          <cell r="CJ262">
            <v>20.415385819792828</v>
          </cell>
          <cell r="CL262">
            <v>0.64200000000000002</v>
          </cell>
          <cell r="CM262">
            <v>3.9059999999999975</v>
          </cell>
          <cell r="CN262">
            <v>0</v>
          </cell>
          <cell r="CO262">
            <v>0.18800000000000117</v>
          </cell>
          <cell r="CP262">
            <v>0.74239999999999995</v>
          </cell>
          <cell r="CQ262">
            <v>9.2769999999999992</v>
          </cell>
          <cell r="CS262">
            <v>3.4127003177319502</v>
          </cell>
          <cell r="CT262">
            <v>0</v>
          </cell>
          <cell r="CV262">
            <v>3.4369999999999998</v>
          </cell>
          <cell r="CW262">
            <v>0.60799999999999998</v>
          </cell>
          <cell r="CX262">
            <v>0</v>
          </cell>
          <cell r="CY262">
            <v>0</v>
          </cell>
          <cell r="CZ262">
            <v>0</v>
          </cell>
          <cell r="DA262">
            <v>0</v>
          </cell>
          <cell r="DC262">
            <v>0.11700000000000001</v>
          </cell>
          <cell r="DD262">
            <v>6.0000000000000001E-3</v>
          </cell>
          <cell r="DE262">
            <v>0</v>
          </cell>
          <cell r="DF262">
            <v>0</v>
          </cell>
        </row>
        <row r="263">
          <cell r="A263" t="str">
            <v>T405120</v>
          </cell>
          <cell r="B263" t="str">
            <v>Goodwill impairment</v>
          </cell>
          <cell r="C263">
            <v>0</v>
          </cell>
          <cell r="D263">
            <v>0</v>
          </cell>
          <cell r="E263">
            <v>0</v>
          </cell>
          <cell r="F263">
            <v>0</v>
          </cell>
          <cell r="G263">
            <v>0</v>
          </cell>
          <cell r="H263">
            <v>0</v>
          </cell>
          <cell r="I263" t="str">
            <v>.</v>
          </cell>
          <cell r="J263">
            <v>0</v>
          </cell>
          <cell r="K263">
            <v>0</v>
          </cell>
          <cell r="L263">
            <v>0</v>
          </cell>
          <cell r="M263">
            <v>0</v>
          </cell>
          <cell r="N263">
            <v>0</v>
          </cell>
          <cell r="O263">
            <v>0</v>
          </cell>
          <cell r="Q263">
            <v>0</v>
          </cell>
          <cell r="R263">
            <v>0</v>
          </cell>
          <cell r="S263">
            <v>0</v>
          </cell>
          <cell r="T263">
            <v>0</v>
          </cell>
          <cell r="U263">
            <v>0</v>
          </cell>
          <cell r="V263">
            <v>0</v>
          </cell>
          <cell r="X263">
            <v>0</v>
          </cell>
          <cell r="Z263">
            <v>0</v>
          </cell>
          <cell r="AA263">
            <v>0</v>
          </cell>
          <cell r="AB263">
            <v>0</v>
          </cell>
          <cell r="AC263">
            <v>0</v>
          </cell>
          <cell r="AD263" t="str">
            <v>.</v>
          </cell>
          <cell r="AE263">
            <v>0</v>
          </cell>
          <cell r="AF263">
            <v>0</v>
          </cell>
          <cell r="AH263">
            <v>0</v>
          </cell>
          <cell r="AI263">
            <v>0</v>
          </cell>
          <cell r="AJ263">
            <v>0</v>
          </cell>
          <cell r="CS263">
            <v>0</v>
          </cell>
        </row>
        <row r="264">
          <cell r="A264" t="str">
            <v>T405130</v>
          </cell>
          <cell r="B264" t="str">
            <v>Transactions with property, net</v>
          </cell>
          <cell r="C264">
            <v>-32.168510603669937</v>
          </cell>
          <cell r="D264">
            <v>351.31732100999045</v>
          </cell>
          <cell r="E264">
            <v>0</v>
          </cell>
          <cell r="F264">
            <v>38.451375899901173</v>
          </cell>
          <cell r="G264">
            <v>9.4168509140669112</v>
          </cell>
          <cell r="H264">
            <v>68.682112409360968</v>
          </cell>
          <cell r="I264" t="str">
            <v>.</v>
          </cell>
          <cell r="J264">
            <v>55.637159261624184</v>
          </cell>
          <cell r="K264">
            <v>329.19870927999045</v>
          </cell>
          <cell r="L264">
            <v>0</v>
          </cell>
          <cell r="M264">
            <v>30.674375899901175</v>
          </cell>
          <cell r="N264">
            <v>4.0061337940669111</v>
          </cell>
          <cell r="O264">
            <v>86.984112409360961</v>
          </cell>
          <cell r="Q264">
            <v>-87.805669865294121</v>
          </cell>
          <cell r="R264">
            <v>22.118611730000005</v>
          </cell>
          <cell r="S264">
            <v>0</v>
          </cell>
          <cell r="T264">
            <v>7.7770000000000001</v>
          </cell>
          <cell r="U264">
            <v>5.4107171200000002</v>
          </cell>
          <cell r="V264">
            <v>-18.302</v>
          </cell>
          <cell r="X264">
            <v>-87.948019130000006</v>
          </cell>
          <cell r="Y264">
            <v>22.118611730000005</v>
          </cell>
          <cell r="Z264">
            <v>0</v>
          </cell>
          <cell r="AA264">
            <v>7.7770000000000001</v>
          </cell>
          <cell r="AB264">
            <v>5.4107171200000002</v>
          </cell>
          <cell r="AC264">
            <v>-18.302</v>
          </cell>
          <cell r="AD264" t="str">
            <v>.</v>
          </cell>
          <cell r="AE264">
            <v>0</v>
          </cell>
          <cell r="AF264">
            <v>0</v>
          </cell>
          <cell r="AH264">
            <v>0</v>
          </cell>
          <cell r="AI264">
            <v>0</v>
          </cell>
          <cell r="AJ264">
            <v>0</v>
          </cell>
          <cell r="AL264">
            <v>0.14234926470588236</v>
          </cell>
          <cell r="CS264">
            <v>0</v>
          </cell>
        </row>
        <row r="265">
          <cell r="A265" t="str">
            <v>T405140</v>
          </cell>
          <cell r="B265" t="str">
            <v>Bad debt provision</v>
          </cell>
          <cell r="C265">
            <v>23.288197917661993</v>
          </cell>
          <cell r="D265">
            <v>-35.490000360000003</v>
          </cell>
          <cell r="F265">
            <v>82.046702000000025</v>
          </cell>
          <cell r="G265">
            <v>-3.2810149300000004</v>
          </cell>
          <cell r="H265">
            <v>63.007188800000002</v>
          </cell>
          <cell r="I265" t="str">
            <v>.</v>
          </cell>
          <cell r="J265">
            <v>19.806733887661995</v>
          </cell>
          <cell r="K265">
            <v>-42.124188800000006</v>
          </cell>
          <cell r="L265">
            <v>0</v>
          </cell>
          <cell r="M265">
            <v>74.077000000000027</v>
          </cell>
          <cell r="N265">
            <v>0</v>
          </cell>
          <cell r="O265">
            <v>9.6241887999999989</v>
          </cell>
          <cell r="Q265">
            <v>3.4814640299999993</v>
          </cell>
          <cell r="R265">
            <v>6.63418844</v>
          </cell>
          <cell r="S265">
            <v>0</v>
          </cell>
          <cell r="T265">
            <v>7.9697020000000007</v>
          </cell>
          <cell r="U265">
            <v>-3.2810149300000004</v>
          </cell>
          <cell r="V265">
            <v>53.383000000000003</v>
          </cell>
          <cell r="X265">
            <v>3.8726140299999989</v>
          </cell>
          <cell r="Y265">
            <v>13.612836439999999</v>
          </cell>
          <cell r="Z265">
            <v>0</v>
          </cell>
          <cell r="AA265">
            <v>14.603</v>
          </cell>
          <cell r="AB265">
            <v>0.88581173000000013</v>
          </cell>
          <cell r="AC265">
            <v>53.383000000000003</v>
          </cell>
          <cell r="AD265" t="str">
            <v>.</v>
          </cell>
          <cell r="AE265">
            <v>0</v>
          </cell>
          <cell r="AF265">
            <v>0</v>
          </cell>
          <cell r="AH265">
            <v>0</v>
          </cell>
          <cell r="AI265">
            <v>0</v>
          </cell>
          <cell r="AJ265">
            <v>0</v>
          </cell>
          <cell r="AL265">
            <v>-0.39114999999999961</v>
          </cell>
          <cell r="AM265">
            <v>-6.9786479999999989</v>
          </cell>
          <cell r="AO265">
            <v>-6.633297999999999</v>
          </cell>
          <cell r="AP265">
            <v>-4.1668266600000008</v>
          </cell>
          <cell r="CS265">
            <v>0</v>
          </cell>
        </row>
        <row r="266">
          <cell r="A266" t="str">
            <v>T405145</v>
          </cell>
          <cell r="B266" t="str">
            <v>Charity and social costs</v>
          </cell>
          <cell r="C266">
            <v>107.55028446</v>
          </cell>
          <cell r="D266">
            <v>0</v>
          </cell>
          <cell r="F266">
            <v>102.371</v>
          </cell>
          <cell r="G266">
            <v>0</v>
          </cell>
          <cell r="H266">
            <v>0</v>
          </cell>
          <cell r="I266" t="str">
            <v>.</v>
          </cell>
          <cell r="J266">
            <v>0</v>
          </cell>
          <cell r="K266">
            <v>0</v>
          </cell>
          <cell r="L266">
            <v>0</v>
          </cell>
          <cell r="M266">
            <v>0</v>
          </cell>
          <cell r="N266">
            <v>0</v>
          </cell>
          <cell r="O266">
            <v>0</v>
          </cell>
          <cell r="Q266">
            <v>107.55028446</v>
          </cell>
          <cell r="R266">
            <v>0</v>
          </cell>
          <cell r="S266">
            <v>0</v>
          </cell>
          <cell r="T266">
            <v>102.371</v>
          </cell>
          <cell r="U266">
            <v>0</v>
          </cell>
          <cell r="V266">
            <v>0</v>
          </cell>
          <cell r="X266">
            <v>107.55028446</v>
          </cell>
          <cell r="AA266">
            <v>102.371</v>
          </cell>
          <cell r="AD266" t="str">
            <v>.</v>
          </cell>
          <cell r="AE266">
            <v>0</v>
          </cell>
          <cell r="AH266">
            <v>0</v>
          </cell>
          <cell r="CS266">
            <v>0</v>
          </cell>
        </row>
        <row r="267">
          <cell r="A267" t="str">
            <v>T405150</v>
          </cell>
          <cell r="B267" t="str">
            <v>Other operating expense, net</v>
          </cell>
          <cell r="C267">
            <v>103.88035651797813</v>
          </cell>
          <cell r="D267">
            <v>317.91097669502494</v>
          </cell>
          <cell r="E267">
            <v>0</v>
          </cell>
          <cell r="F267">
            <v>74.259396877041752</v>
          </cell>
          <cell r="G267">
            <v>70.524318451659909</v>
          </cell>
          <cell r="H267">
            <v>175.32403496532919</v>
          </cell>
          <cell r="I267" t="str">
            <v>.</v>
          </cell>
          <cell r="J267">
            <v>-1.4581131206813041</v>
          </cell>
          <cell r="K267">
            <v>156.54003112942632</v>
          </cell>
          <cell r="L267">
            <v>0</v>
          </cell>
          <cell r="M267">
            <v>27.142480964387161</v>
          </cell>
          <cell r="N267">
            <v>2.9198018028949795</v>
          </cell>
          <cell r="O267">
            <v>-24.033483427963603</v>
          </cell>
          <cell r="Q267">
            <v>105.33846963865943</v>
          </cell>
          <cell r="R267">
            <v>161.37094556559865</v>
          </cell>
          <cell r="S267">
            <v>0</v>
          </cell>
          <cell r="T267">
            <v>47.116915912654591</v>
          </cell>
          <cell r="U267">
            <v>67.604516648764928</v>
          </cell>
          <cell r="V267">
            <v>199.35751839329279</v>
          </cell>
          <cell r="X267">
            <v>113.89597960999998</v>
          </cell>
          <cell r="Y267">
            <v>107.20909185000002</v>
          </cell>
          <cell r="Z267">
            <v>0</v>
          </cell>
          <cell r="AA267">
            <v>18.819128019999944</v>
          </cell>
          <cell r="AB267">
            <v>38.102004329999616</v>
          </cell>
          <cell r="AC267">
            <v>159.19053991999999</v>
          </cell>
          <cell r="AD267" t="str">
            <v>.</v>
          </cell>
          <cell r="AE267">
            <v>-2.3035819409369021</v>
          </cell>
          <cell r="AF267">
            <v>-20.313006687122677</v>
          </cell>
          <cell r="AH267">
            <v>-1.325127553214285</v>
          </cell>
          <cell r="AI267">
            <v>0</v>
          </cell>
          <cell r="AJ267">
            <v>2.3592653500000001E-2</v>
          </cell>
          <cell r="AL267">
            <v>0.46401523999999861</v>
          </cell>
          <cell r="AM267">
            <v>47.953208634818061</v>
          </cell>
          <cell r="AO267">
            <v>11.12599426467234</v>
          </cell>
          <cell r="AP267">
            <v>21.079082838479572</v>
          </cell>
          <cell r="AV267">
            <v>6.1379999999999999</v>
          </cell>
          <cell r="AW267">
            <v>14.11</v>
          </cell>
          <cell r="AY267">
            <v>7.375</v>
          </cell>
          <cell r="AZ267">
            <v>5.177054</v>
          </cell>
          <cell r="BA267">
            <v>6.6849999999999996</v>
          </cell>
          <cell r="BF267">
            <v>0.13600000000000001</v>
          </cell>
          <cell r="BG267">
            <v>0.14699999999999999</v>
          </cell>
          <cell r="BH267">
            <v>1.1659999999999999</v>
          </cell>
          <cell r="BM267">
            <v>2.1789999999999998</v>
          </cell>
          <cell r="BN267">
            <v>0.25700000000000001</v>
          </cell>
          <cell r="BO267">
            <v>1.087</v>
          </cell>
          <cell r="BQ267">
            <v>0.95599999999999996</v>
          </cell>
          <cell r="BR267">
            <v>1.6199999999999999</v>
          </cell>
          <cell r="BT267">
            <v>1.1319999999999999</v>
          </cell>
          <cell r="BU267">
            <v>0.66700000000000004</v>
          </cell>
          <cell r="BV267">
            <v>1.8879999999999999</v>
          </cell>
          <cell r="BX267">
            <v>-26.763999999999999</v>
          </cell>
          <cell r="BY267">
            <v>-0.1</v>
          </cell>
          <cell r="CA267">
            <v>-1.5529999999999999</v>
          </cell>
          <cell r="CB267">
            <v>3.3000000000000002E-2</v>
          </cell>
          <cell r="CC267">
            <v>-0.375</v>
          </cell>
          <cell r="CE267">
            <v>5.3433564118644066</v>
          </cell>
          <cell r="CF267">
            <v>6.3716517679032298</v>
          </cell>
          <cell r="CH267">
            <v>9.0399211811965827</v>
          </cell>
          <cell r="CI267">
            <v>1.3999754802857143</v>
          </cell>
          <cell r="CJ267">
            <v>20.415385819792828</v>
          </cell>
          <cell r="CL267">
            <v>0.64200000000000002</v>
          </cell>
          <cell r="CM267">
            <v>3.9059999999999975</v>
          </cell>
          <cell r="CO267">
            <v>0.18800000000000117</v>
          </cell>
          <cell r="CP267">
            <v>0.74239999999999995</v>
          </cell>
          <cell r="CQ267">
            <v>9.2769999999999992</v>
          </cell>
          <cell r="CS267">
            <v>3.4127003177319502</v>
          </cell>
          <cell r="CV267">
            <v>3.4369999999999998</v>
          </cell>
          <cell r="CW267">
            <v>0.60799999999999998</v>
          </cell>
          <cell r="DC267">
            <v>0.11700000000000001</v>
          </cell>
          <cell r="DD267">
            <v>6.0000000000000001E-3</v>
          </cell>
        </row>
        <row r="268">
          <cell r="B268" t="str">
            <v/>
          </cell>
          <cell r="I268" t="str">
            <v>.</v>
          </cell>
          <cell r="Q268">
            <v>0</v>
          </cell>
          <cell r="AD268" t="str">
            <v>.</v>
          </cell>
          <cell r="AE268">
            <v>0</v>
          </cell>
          <cell r="AH268">
            <v>0</v>
          </cell>
        </row>
        <row r="269">
          <cell r="A269" t="str">
            <v>T40</v>
          </cell>
          <cell r="B269" t="str">
            <v>Operating income</v>
          </cell>
          <cell r="C269">
            <v>-7196.330835904937</v>
          </cell>
          <cell r="D269">
            <v>-21883.867716582783</v>
          </cell>
          <cell r="E269">
            <v>0</v>
          </cell>
          <cell r="F269">
            <v>-10485.612589456612</v>
          </cell>
          <cell r="G269">
            <v>-4919.0983237465953</v>
          </cell>
          <cell r="H269">
            <v>-6679.7699794756363</v>
          </cell>
          <cell r="I269" t="str">
            <v>.</v>
          </cell>
          <cell r="J269">
            <v>433.44401827571204</v>
          </cell>
          <cell r="K269">
            <v>1030.3534578473066</v>
          </cell>
          <cell r="L269">
            <v>0</v>
          </cell>
          <cell r="M269">
            <v>572.81296025923302</v>
          </cell>
          <cell r="N269">
            <v>6.7291572273041407</v>
          </cell>
          <cell r="O269">
            <v>492.59573913090884</v>
          </cell>
          <cell r="Q269">
            <v>-7629.9526823191873</v>
          </cell>
          <cell r="R269">
            <v>-22914.221174430091</v>
          </cell>
          <cell r="S269">
            <v>0</v>
          </cell>
          <cell r="T269">
            <v>-11058.425549715841</v>
          </cell>
          <cell r="U269">
            <v>-4925.8274809739023</v>
          </cell>
          <cell r="V269">
            <v>-7172.3657186065448</v>
          </cell>
          <cell r="X269">
            <v>-5213.0741773700011</v>
          </cell>
          <cell r="Y269">
            <v>-15043.957632210002</v>
          </cell>
          <cell r="Z269">
            <v>0</v>
          </cell>
          <cell r="AA269">
            <v>-7055.5718719800016</v>
          </cell>
          <cell r="AB269">
            <v>-3003.41807032</v>
          </cell>
          <cell r="AC269">
            <v>-6787.884460080003</v>
          </cell>
          <cell r="AD269" t="str">
            <v>.</v>
          </cell>
          <cell r="AE269">
            <v>-1950.3533903800608</v>
          </cell>
          <cell r="AF269">
            <v>-7192.4519305662388</v>
          </cell>
          <cell r="AG269">
            <v>0</v>
          </cell>
          <cell r="AH269">
            <v>-3749.7970379107387</v>
          </cell>
          <cell r="AI269">
            <v>-1763.8928858444451</v>
          </cell>
          <cell r="AJ269">
            <v>-248.73340908820009</v>
          </cell>
          <cell r="AL269">
            <v>-158.6073158984602</v>
          </cell>
          <cell r="AM269">
            <v>-466.95356843473485</v>
          </cell>
          <cell r="AN269">
            <v>0</v>
          </cell>
          <cell r="AO269">
            <v>-168.13257221399348</v>
          </cell>
          <cell r="AP269">
            <v>-133.64976940716994</v>
          </cell>
          <cell r="AQ269">
            <v>0</v>
          </cell>
          <cell r="AR269">
            <v>0</v>
          </cell>
          <cell r="AS269">
            <v>0</v>
          </cell>
          <cell r="AT269">
            <v>0</v>
          </cell>
          <cell r="AU269">
            <v>0</v>
          </cell>
          <cell r="AV269">
            <v>-52.875327999999975</v>
          </cell>
          <cell r="AW269">
            <v>-116.20474099999991</v>
          </cell>
          <cell r="AX269">
            <v>0</v>
          </cell>
          <cell r="AY269">
            <v>-32.543999999999983</v>
          </cell>
          <cell r="AZ269">
            <v>-4.1301834499999952</v>
          </cell>
          <cell r="BA269">
            <v>-39.829999999999984</v>
          </cell>
          <cell r="BC269">
            <v>0</v>
          </cell>
          <cell r="BD269">
            <v>0</v>
          </cell>
          <cell r="BE269">
            <v>0</v>
          </cell>
          <cell r="BF269">
            <v>-2.3050000000000006</v>
          </cell>
          <cell r="BG269">
            <v>-0.70100000000000073</v>
          </cell>
          <cell r="BH269">
            <v>-5.879999999999999</v>
          </cell>
          <cell r="BJ269">
            <v>0</v>
          </cell>
          <cell r="BK269">
            <v>0</v>
          </cell>
          <cell r="BL269">
            <v>0</v>
          </cell>
          <cell r="BM269">
            <v>-8.5760000000000023</v>
          </cell>
          <cell r="BN269">
            <v>-0.17800000000000227</v>
          </cell>
          <cell r="BO269">
            <v>-12.364000000000001</v>
          </cell>
          <cell r="BQ269">
            <v>-41.988999999999997</v>
          </cell>
          <cell r="BR269">
            <v>-80.180999999999997</v>
          </cell>
          <cell r="BS269">
            <v>0</v>
          </cell>
          <cell r="BT269">
            <v>-38.512</v>
          </cell>
          <cell r="BU269">
            <v>-18.715</v>
          </cell>
          <cell r="BV269">
            <v>-81.204999999999998</v>
          </cell>
          <cell r="BX269">
            <v>-27.305399999999999</v>
          </cell>
          <cell r="BY269">
            <v>0.50699999999999934</v>
          </cell>
          <cell r="BZ269">
            <v>0</v>
          </cell>
          <cell r="CA269">
            <v>-5.1760999999999973</v>
          </cell>
          <cell r="CB269">
            <v>-2.0152999999999976</v>
          </cell>
          <cell r="CC269">
            <v>-10.120000000000001</v>
          </cell>
          <cell r="CE269">
            <v>2.6608066771186443</v>
          </cell>
          <cell r="CF269">
            <v>2.4986977808870945</v>
          </cell>
          <cell r="CG269">
            <v>0</v>
          </cell>
          <cell r="CH269">
            <v>0.45463238888888924</v>
          </cell>
          <cell r="CI269">
            <v>0.13032804771428586</v>
          </cell>
          <cell r="CJ269">
            <v>4.3741505616573697</v>
          </cell>
          <cell r="CL269">
            <v>0.64200000000000002</v>
          </cell>
          <cell r="CM269">
            <v>5.7419999999999973</v>
          </cell>
          <cell r="CN269">
            <v>0</v>
          </cell>
          <cell r="CO269">
            <v>1.7344000000000008</v>
          </cell>
          <cell r="CP269">
            <v>0.74239999999999995</v>
          </cell>
          <cell r="CQ269">
            <v>9.2769999999999992</v>
          </cell>
          <cell r="CS269">
            <v>-121.02341334778521</v>
          </cell>
          <cell r="CT269">
            <v>0</v>
          </cell>
          <cell r="CV269">
            <v>-34.442999999999998</v>
          </cell>
          <cell r="CW269">
            <v>-23.068000000000001</v>
          </cell>
          <cell r="CX269">
            <v>0</v>
          </cell>
          <cell r="CY269">
            <v>0</v>
          </cell>
          <cell r="CZ269">
            <v>0</v>
          </cell>
          <cell r="DA269">
            <v>0</v>
          </cell>
          <cell r="DC269">
            <v>-33.584464000000004</v>
          </cell>
          <cell r="DD269">
            <v>-0.15200000000000036</v>
          </cell>
          <cell r="DE269">
            <v>0</v>
          </cell>
          <cell r="DF269">
            <v>0</v>
          </cell>
        </row>
        <row r="270">
          <cell r="B270" t="str">
            <v/>
          </cell>
          <cell r="I270" t="str">
            <v>.</v>
          </cell>
          <cell r="Q270">
            <v>0</v>
          </cell>
          <cell r="AD270" t="str">
            <v>.</v>
          </cell>
          <cell r="AE270">
            <v>0</v>
          </cell>
          <cell r="AH270">
            <v>0</v>
          </cell>
          <cell r="BQ270">
            <v>0</v>
          </cell>
        </row>
        <row r="271">
          <cell r="A271" t="str">
            <v>T4101</v>
          </cell>
          <cell r="B271" t="str">
            <v>General and Administrative expenses (G&amp;A)</v>
          </cell>
          <cell r="C271">
            <v>938.03740568351634</v>
          </cell>
          <cell r="D271">
            <v>1577.7549376687698</v>
          </cell>
          <cell r="E271">
            <v>0</v>
          </cell>
          <cell r="F271">
            <v>714.74830800120787</v>
          </cell>
          <cell r="G271">
            <v>422.27115628559602</v>
          </cell>
          <cell r="H271">
            <v>1382.0777966359274</v>
          </cell>
          <cell r="I271" t="str">
            <v>.</v>
          </cell>
          <cell r="J271">
            <v>-22.619484534003348</v>
          </cell>
          <cell r="K271">
            <v>-167.01390616324514</v>
          </cell>
          <cell r="L271">
            <v>0</v>
          </cell>
          <cell r="M271">
            <v>14.828183719225112</v>
          </cell>
          <cell r="N271">
            <v>20.256349365595984</v>
          </cell>
          <cell r="O271">
            <v>-121.45235124207274</v>
          </cell>
          <cell r="Q271">
            <v>960.65689021751984</v>
          </cell>
          <cell r="R271">
            <v>1744.7688438320151</v>
          </cell>
          <cell r="S271">
            <v>0</v>
          </cell>
          <cell r="T271">
            <v>699.92012428198279</v>
          </cell>
          <cell r="U271">
            <v>402.01480692000007</v>
          </cell>
          <cell r="V271">
            <v>1503.530147878</v>
          </cell>
          <cell r="X271">
            <v>887.24055468000006</v>
          </cell>
          <cell r="Y271">
            <v>1643.7292354399999</v>
          </cell>
          <cell r="Z271">
            <v>0</v>
          </cell>
          <cell r="AA271">
            <v>673.89278465000007</v>
          </cell>
          <cell r="AB271">
            <v>392.93889892000004</v>
          </cell>
          <cell r="AC271">
            <v>1454.8565994399999</v>
          </cell>
          <cell r="AD271" t="str">
            <v>.</v>
          </cell>
          <cell r="AE271">
            <v>0</v>
          </cell>
          <cell r="AF271">
            <v>48.390511444993571</v>
          </cell>
          <cell r="AG271">
            <v>0</v>
          </cell>
          <cell r="AH271">
            <v>0</v>
          </cell>
          <cell r="AI271">
            <v>0</v>
          </cell>
          <cell r="AJ271">
            <v>6.0715484379999998</v>
          </cell>
          <cell r="AL271">
            <v>12.734792537519727</v>
          </cell>
          <cell r="AM271">
            <v>6.545096947021511</v>
          </cell>
          <cell r="AN271">
            <v>0</v>
          </cell>
          <cell r="AO271">
            <v>1.2773396319826451</v>
          </cell>
          <cell r="AP271">
            <v>0</v>
          </cell>
          <cell r="AQ271">
            <v>0</v>
          </cell>
          <cell r="AR271">
            <v>0</v>
          </cell>
          <cell r="AS271">
            <v>0</v>
          </cell>
          <cell r="AT271">
            <v>0</v>
          </cell>
          <cell r="AU271">
            <v>0</v>
          </cell>
          <cell r="AV271">
            <v>25.222000000000001</v>
          </cell>
          <cell r="AW271">
            <v>41.978000000000002</v>
          </cell>
          <cell r="AX271">
            <v>0</v>
          </cell>
          <cell r="AY271">
            <v>19.465</v>
          </cell>
          <cell r="AZ271">
            <v>9.0759080000000001</v>
          </cell>
          <cell r="BA271">
            <v>32.119999999999997</v>
          </cell>
          <cell r="BC271">
            <v>0</v>
          </cell>
          <cell r="BD271">
            <v>0</v>
          </cell>
          <cell r="BE271">
            <v>0</v>
          </cell>
          <cell r="BF271">
            <v>0</v>
          </cell>
          <cell r="BG271">
            <v>0</v>
          </cell>
          <cell r="BH271">
            <v>0</v>
          </cell>
          <cell r="BJ271">
            <v>0</v>
          </cell>
          <cell r="BK271">
            <v>0</v>
          </cell>
          <cell r="BL271">
            <v>0</v>
          </cell>
          <cell r="BM271">
            <v>5.2850000000000001</v>
          </cell>
          <cell r="BN271">
            <v>0</v>
          </cell>
          <cell r="BO271">
            <v>10.481999999999999</v>
          </cell>
          <cell r="BR271">
            <v>0</v>
          </cell>
          <cell r="BS271">
            <v>0</v>
          </cell>
          <cell r="BT271">
            <v>0</v>
          </cell>
          <cell r="BU271">
            <v>0</v>
          </cell>
          <cell r="BV271">
            <v>0</v>
          </cell>
          <cell r="BX271">
            <v>0</v>
          </cell>
          <cell r="BY271">
            <v>0</v>
          </cell>
          <cell r="BZ271">
            <v>0</v>
          </cell>
          <cell r="CA271">
            <v>0</v>
          </cell>
          <cell r="CB271">
            <v>0</v>
          </cell>
          <cell r="CC271">
            <v>0</v>
          </cell>
          <cell r="CE271">
            <v>0</v>
          </cell>
          <cell r="CF271">
            <v>0</v>
          </cell>
          <cell r="CG271">
            <v>0</v>
          </cell>
          <cell r="CH271">
            <v>0</v>
          </cell>
          <cell r="CI271">
            <v>0</v>
          </cell>
          <cell r="CJ271">
            <v>0</v>
          </cell>
          <cell r="CL271">
            <v>0</v>
          </cell>
          <cell r="CM271">
            <v>0</v>
          </cell>
          <cell r="CN271">
            <v>0</v>
          </cell>
          <cell r="CO271">
            <v>0</v>
          </cell>
          <cell r="CP271">
            <v>0</v>
          </cell>
          <cell r="CQ271">
            <v>0</v>
          </cell>
          <cell r="CS271">
            <v>0</v>
          </cell>
          <cell r="CT271">
            <v>0</v>
          </cell>
          <cell r="CV271">
            <v>9.2650000000000006</v>
          </cell>
          <cell r="CW271">
            <v>3.964</v>
          </cell>
          <cell r="CX271">
            <v>0</v>
          </cell>
          <cell r="CY271">
            <v>0</v>
          </cell>
          <cell r="CZ271">
            <v>0</v>
          </cell>
          <cell r="DA271">
            <v>0</v>
          </cell>
          <cell r="DC271">
            <v>26.194543000000003</v>
          </cell>
          <cell r="DD271">
            <v>0.16200000000000001</v>
          </cell>
          <cell r="DE271">
            <v>0</v>
          </cell>
          <cell r="DF271">
            <v>0</v>
          </cell>
        </row>
        <row r="272">
          <cell r="A272" t="str">
            <v>T410110</v>
          </cell>
          <cell r="B272" t="str">
            <v>Materials and components used</v>
          </cell>
          <cell r="C272">
            <v>9.1310975741257643</v>
          </cell>
          <cell r="D272">
            <v>18.123929172529287</v>
          </cell>
          <cell r="E272">
            <v>0</v>
          </cell>
          <cell r="F272">
            <v>8.9926342532659653</v>
          </cell>
          <cell r="G272">
            <v>2.363</v>
          </cell>
          <cell r="H272">
            <v>9.5234665347979739</v>
          </cell>
          <cell r="I272" t="str">
            <v>.</v>
          </cell>
          <cell r="J272">
            <v>1.2364420177820445</v>
          </cell>
          <cell r="K272">
            <v>2.042929172529286</v>
          </cell>
          <cell r="L272">
            <v>0</v>
          </cell>
          <cell r="M272">
            <v>1.2366342532659658</v>
          </cell>
          <cell r="N272">
            <v>0</v>
          </cell>
          <cell r="O272">
            <v>3.5674230612979549</v>
          </cell>
          <cell r="Q272">
            <v>7.8946555563437206</v>
          </cell>
          <cell r="R272">
            <v>16.081</v>
          </cell>
          <cell r="S272">
            <v>0</v>
          </cell>
          <cell r="T272">
            <v>7.7560000000000002</v>
          </cell>
          <cell r="U272">
            <v>2.363</v>
          </cell>
          <cell r="V272">
            <v>5.9560434735000189</v>
          </cell>
          <cell r="X272">
            <v>6.0670000000000002</v>
          </cell>
          <cell r="Y272">
            <v>16.081</v>
          </cell>
          <cell r="AA272">
            <v>7.4240000000000004</v>
          </cell>
          <cell r="AB272">
            <v>2.363</v>
          </cell>
          <cell r="AC272">
            <v>4.3550000000000182</v>
          </cell>
          <cell r="AD272" t="str">
            <v>.</v>
          </cell>
          <cell r="AE272">
            <v>0</v>
          </cell>
          <cell r="AF272">
            <v>0</v>
          </cell>
          <cell r="AH272">
            <v>0</v>
          </cell>
          <cell r="AI272">
            <v>0</v>
          </cell>
          <cell r="AJ272">
            <v>0.28604347349999998</v>
          </cell>
          <cell r="AL272">
            <v>0.62454255634372013</v>
          </cell>
          <cell r="BM272">
            <v>0.33200000000000002</v>
          </cell>
          <cell r="BO272">
            <v>1.3149999999999999</v>
          </cell>
          <cell r="BQ272">
            <v>0</v>
          </cell>
          <cell r="CS272">
            <v>0</v>
          </cell>
          <cell r="CV272">
            <v>0.42099999999999999</v>
          </cell>
          <cell r="DC272">
            <v>0.78211299999999995</v>
          </cell>
        </row>
        <row r="273">
          <cell r="A273" t="str">
            <v>T41012</v>
          </cell>
          <cell r="B273" t="str">
            <v>Fuel and energy</v>
          </cell>
          <cell r="C273">
            <v>1.6007326347077049</v>
          </cell>
          <cell r="D273">
            <v>5.5969999999999995</v>
          </cell>
          <cell r="E273">
            <v>0</v>
          </cell>
          <cell r="F273">
            <v>0</v>
          </cell>
          <cell r="G273">
            <v>0.84399999999999997</v>
          </cell>
          <cell r="H273">
            <v>3.0310000000000001</v>
          </cell>
          <cell r="I273" t="str">
            <v>.</v>
          </cell>
          <cell r="J273">
            <v>0</v>
          </cell>
          <cell r="K273">
            <v>0</v>
          </cell>
          <cell r="L273">
            <v>0</v>
          </cell>
          <cell r="M273">
            <v>0</v>
          </cell>
          <cell r="N273">
            <v>0</v>
          </cell>
          <cell r="O273">
            <v>0</v>
          </cell>
          <cell r="Q273">
            <v>1.6007326347077049</v>
          </cell>
          <cell r="R273">
            <v>5.5969999999999995</v>
          </cell>
          <cell r="S273">
            <v>0</v>
          </cell>
          <cell r="T273">
            <v>0</v>
          </cell>
          <cell r="U273">
            <v>0.84399999999999997</v>
          </cell>
          <cell r="V273">
            <v>3.0310000000000001</v>
          </cell>
          <cell r="X273">
            <v>1.1579999999999999</v>
          </cell>
          <cell r="Y273">
            <v>5.5969999999999995</v>
          </cell>
          <cell r="Z273">
            <v>0</v>
          </cell>
          <cell r="AA273">
            <v>0</v>
          </cell>
          <cell r="AB273">
            <v>0.84399999999999997</v>
          </cell>
          <cell r="AC273">
            <v>2.9780000000000002</v>
          </cell>
          <cell r="AD273" t="str">
            <v>.</v>
          </cell>
          <cell r="AE273">
            <v>0</v>
          </cell>
          <cell r="AF273">
            <v>0</v>
          </cell>
          <cell r="AG273">
            <v>0</v>
          </cell>
          <cell r="AH273">
            <v>0</v>
          </cell>
          <cell r="AI273">
            <v>0</v>
          </cell>
          <cell r="AJ273">
            <v>0</v>
          </cell>
          <cell r="AL273">
            <v>0.18781463470770499</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C273">
            <v>0</v>
          </cell>
          <cell r="BD273">
            <v>0</v>
          </cell>
          <cell r="BE273">
            <v>0</v>
          </cell>
          <cell r="BF273">
            <v>0</v>
          </cell>
          <cell r="BG273">
            <v>0</v>
          </cell>
          <cell r="BH273">
            <v>0</v>
          </cell>
          <cell r="BJ273">
            <v>0</v>
          </cell>
          <cell r="BK273">
            <v>0</v>
          </cell>
          <cell r="BL273">
            <v>0</v>
          </cell>
          <cell r="BM273">
            <v>0</v>
          </cell>
          <cell r="BN273">
            <v>0</v>
          </cell>
          <cell r="BO273">
            <v>5.3000000000000005E-2</v>
          </cell>
          <cell r="BR273">
            <v>0</v>
          </cell>
          <cell r="BS273">
            <v>0</v>
          </cell>
          <cell r="BT273">
            <v>0</v>
          </cell>
          <cell r="BU273">
            <v>0</v>
          </cell>
          <cell r="BV273">
            <v>0</v>
          </cell>
          <cell r="BX273">
            <v>0</v>
          </cell>
          <cell r="BY273">
            <v>0</v>
          </cell>
          <cell r="BZ273">
            <v>0</v>
          </cell>
          <cell r="CA273">
            <v>0</v>
          </cell>
          <cell r="CB273">
            <v>0</v>
          </cell>
          <cell r="CC273">
            <v>0</v>
          </cell>
          <cell r="CE273">
            <v>0</v>
          </cell>
          <cell r="CF273">
            <v>0</v>
          </cell>
          <cell r="CG273">
            <v>0</v>
          </cell>
          <cell r="CH273">
            <v>0</v>
          </cell>
          <cell r="CI273">
            <v>0</v>
          </cell>
          <cell r="CJ273">
            <v>0</v>
          </cell>
          <cell r="CL273">
            <v>0</v>
          </cell>
          <cell r="CM273">
            <v>0</v>
          </cell>
          <cell r="CN273">
            <v>0</v>
          </cell>
          <cell r="CO273">
            <v>0</v>
          </cell>
          <cell r="CP273">
            <v>0</v>
          </cell>
          <cell r="CQ273">
            <v>0</v>
          </cell>
          <cell r="CV273">
            <v>0.186</v>
          </cell>
          <cell r="CW273">
            <v>0</v>
          </cell>
          <cell r="CX273">
            <v>0</v>
          </cell>
          <cell r="CY273">
            <v>0</v>
          </cell>
          <cell r="CZ273">
            <v>0</v>
          </cell>
          <cell r="DA273">
            <v>0</v>
          </cell>
          <cell r="DC273">
            <v>6.8918000000000007E-2</v>
          </cell>
          <cell r="DD273">
            <v>0</v>
          </cell>
          <cell r="DE273">
            <v>0</v>
          </cell>
          <cell r="DF273">
            <v>0</v>
          </cell>
        </row>
        <row r="274">
          <cell r="A274" t="str">
            <v>T410121</v>
          </cell>
          <cell r="B274" t="str">
            <v>Fuel</v>
          </cell>
          <cell r="C274">
            <v>1.6007326347077049</v>
          </cell>
          <cell r="D274">
            <v>2.2679999999999998</v>
          </cell>
          <cell r="E274">
            <v>0</v>
          </cell>
          <cell r="F274">
            <v>0</v>
          </cell>
          <cell r="G274">
            <v>0.84399999999999997</v>
          </cell>
          <cell r="H274">
            <v>2.9780000000000002</v>
          </cell>
          <cell r="I274" t="str">
            <v>.</v>
          </cell>
          <cell r="J274">
            <v>0</v>
          </cell>
          <cell r="K274">
            <v>0</v>
          </cell>
          <cell r="L274">
            <v>0</v>
          </cell>
          <cell r="M274">
            <v>0</v>
          </cell>
          <cell r="N274">
            <v>0</v>
          </cell>
          <cell r="O274">
            <v>0</v>
          </cell>
          <cell r="Q274">
            <v>1.6007326347077049</v>
          </cell>
          <cell r="R274">
            <v>2.2679999999999998</v>
          </cell>
          <cell r="S274">
            <v>0</v>
          </cell>
          <cell r="T274">
            <v>0</v>
          </cell>
          <cell r="U274">
            <v>0.84399999999999997</v>
          </cell>
          <cell r="V274">
            <v>2.9780000000000002</v>
          </cell>
          <cell r="X274">
            <v>1.1579999999999999</v>
          </cell>
          <cell r="Y274">
            <v>2.2679999999999998</v>
          </cell>
          <cell r="AA274">
            <v>0</v>
          </cell>
          <cell r="AB274">
            <v>0.84399999999999997</v>
          </cell>
          <cell r="AC274">
            <v>2.9780000000000002</v>
          </cell>
          <cell r="AD274" t="str">
            <v>.</v>
          </cell>
          <cell r="AE274">
            <v>0</v>
          </cell>
          <cell r="AF274">
            <v>0</v>
          </cell>
          <cell r="AH274">
            <v>0</v>
          </cell>
          <cell r="AI274">
            <v>0</v>
          </cell>
          <cell r="AJ274">
            <v>0</v>
          </cell>
          <cell r="AL274">
            <v>0.18781463470770499</v>
          </cell>
          <cell r="CS274">
            <v>0</v>
          </cell>
          <cell r="CV274">
            <v>0.186</v>
          </cell>
          <cell r="DC274">
            <v>6.8918000000000007E-2</v>
          </cell>
        </row>
        <row r="275">
          <cell r="A275" t="str">
            <v>T410122</v>
          </cell>
          <cell r="B275" t="str">
            <v>Energy</v>
          </cell>
          <cell r="C275">
            <v>0</v>
          </cell>
          <cell r="D275">
            <v>3.133</v>
          </cell>
          <cell r="E275">
            <v>0</v>
          </cell>
          <cell r="F275">
            <v>0</v>
          </cell>
          <cell r="G275">
            <v>0</v>
          </cell>
          <cell r="H275">
            <v>4.2000000000000003E-2</v>
          </cell>
          <cell r="I275" t="str">
            <v>.</v>
          </cell>
          <cell r="J275">
            <v>0</v>
          </cell>
          <cell r="K275">
            <v>0</v>
          </cell>
          <cell r="L275">
            <v>0</v>
          </cell>
          <cell r="M275">
            <v>0</v>
          </cell>
          <cell r="N275">
            <v>0</v>
          </cell>
          <cell r="O275">
            <v>0</v>
          </cell>
          <cell r="Q275">
            <v>0</v>
          </cell>
          <cell r="R275">
            <v>3.133</v>
          </cell>
          <cell r="S275">
            <v>0</v>
          </cell>
          <cell r="T275">
            <v>0</v>
          </cell>
          <cell r="U275">
            <v>0</v>
          </cell>
          <cell r="V275">
            <v>4.2000000000000003E-2</v>
          </cell>
          <cell r="Y275">
            <v>3.133</v>
          </cell>
          <cell r="AC275">
            <v>0</v>
          </cell>
          <cell r="AD275" t="str">
            <v>.</v>
          </cell>
          <cell r="AE275">
            <v>0</v>
          </cell>
          <cell r="AF275">
            <v>0</v>
          </cell>
          <cell r="AH275">
            <v>0</v>
          </cell>
          <cell r="AI275">
            <v>0</v>
          </cell>
          <cell r="AJ275">
            <v>0</v>
          </cell>
          <cell r="BO275">
            <v>4.2000000000000003E-2</v>
          </cell>
          <cell r="CS275">
            <v>0</v>
          </cell>
          <cell r="DC275">
            <v>0</v>
          </cell>
        </row>
        <row r="276">
          <cell r="A276" t="str">
            <v>T410123</v>
          </cell>
          <cell r="B276" t="str">
            <v>Water</v>
          </cell>
          <cell r="C276">
            <v>0</v>
          </cell>
          <cell r="D276">
            <v>0.19600000000000001</v>
          </cell>
          <cell r="E276">
            <v>0</v>
          </cell>
          <cell r="F276">
            <v>0</v>
          </cell>
          <cell r="G276">
            <v>0</v>
          </cell>
          <cell r="H276">
            <v>1.0999999999999999E-2</v>
          </cell>
          <cell r="I276" t="str">
            <v>.</v>
          </cell>
          <cell r="J276">
            <v>0</v>
          </cell>
          <cell r="K276">
            <v>0</v>
          </cell>
          <cell r="L276">
            <v>0</v>
          </cell>
          <cell r="M276">
            <v>0</v>
          </cell>
          <cell r="N276">
            <v>0</v>
          </cell>
          <cell r="O276">
            <v>0</v>
          </cell>
          <cell r="Q276">
            <v>0</v>
          </cell>
          <cell r="R276">
            <v>0.19600000000000001</v>
          </cell>
          <cell r="S276">
            <v>0</v>
          </cell>
          <cell r="T276">
            <v>0</v>
          </cell>
          <cell r="U276">
            <v>0</v>
          </cell>
          <cell r="V276">
            <v>1.0999999999999999E-2</v>
          </cell>
          <cell r="Y276">
            <v>0.19600000000000001</v>
          </cell>
          <cell r="AC276">
            <v>0</v>
          </cell>
          <cell r="AD276" t="str">
            <v>.</v>
          </cell>
          <cell r="AE276">
            <v>0</v>
          </cell>
          <cell r="AF276">
            <v>0</v>
          </cell>
          <cell r="AH276">
            <v>0</v>
          </cell>
          <cell r="AI276">
            <v>0</v>
          </cell>
          <cell r="AJ276">
            <v>0</v>
          </cell>
          <cell r="BO276">
            <v>1.0999999999999999E-2</v>
          </cell>
          <cell r="BQ276">
            <v>0</v>
          </cell>
          <cell r="CS276">
            <v>0</v>
          </cell>
        </row>
        <row r="277">
          <cell r="A277" t="str">
            <v>T41013</v>
          </cell>
          <cell r="B277" t="str">
            <v>Labour cost</v>
          </cell>
          <cell r="C277">
            <v>330.29775107862071</v>
          </cell>
          <cell r="D277">
            <v>461.68010539802549</v>
          </cell>
          <cell r="E277">
            <v>0</v>
          </cell>
          <cell r="F277">
            <v>229.13863668452063</v>
          </cell>
          <cell r="G277">
            <v>126.003248</v>
          </cell>
          <cell r="H277">
            <v>405.5512088712743</v>
          </cell>
          <cell r="I277" t="str">
            <v>.</v>
          </cell>
          <cell r="J277">
            <v>5.9726184530166222</v>
          </cell>
          <cell r="K277">
            <v>183.68110539802555</v>
          </cell>
          <cell r="L277">
            <v>0</v>
          </cell>
          <cell r="M277">
            <v>5.911195637816002</v>
          </cell>
          <cell r="N277">
            <v>0</v>
          </cell>
          <cell r="O277">
            <v>10.77561126067426</v>
          </cell>
          <cell r="Q277">
            <v>324.32513262560423</v>
          </cell>
          <cell r="R277">
            <v>277.99899999999997</v>
          </cell>
          <cell r="S277">
            <v>0</v>
          </cell>
          <cell r="T277">
            <v>223.22744104670463</v>
          </cell>
          <cell r="U277">
            <v>126.003248</v>
          </cell>
          <cell r="V277">
            <v>394.77559761060002</v>
          </cell>
          <cell r="X277">
            <v>298.38446272000004</v>
          </cell>
          <cell r="Y277">
            <v>277.99899999999997</v>
          </cell>
          <cell r="Z277">
            <v>0</v>
          </cell>
          <cell r="AA277">
            <v>219.63733538000002</v>
          </cell>
          <cell r="AB277">
            <v>126.003248</v>
          </cell>
          <cell r="AC277">
            <v>387.75600000000003</v>
          </cell>
          <cell r="AD277" t="str">
            <v>.</v>
          </cell>
          <cell r="AE277">
            <v>0</v>
          </cell>
          <cell r="AF277">
            <v>0</v>
          </cell>
          <cell r="AG277">
            <v>0</v>
          </cell>
          <cell r="AH277">
            <v>0</v>
          </cell>
          <cell r="AI277">
            <v>0</v>
          </cell>
          <cell r="AJ277">
            <v>1.2815976106</v>
          </cell>
          <cell r="AL277">
            <v>6.2536789056041338</v>
          </cell>
          <cell r="AM277">
            <v>0</v>
          </cell>
          <cell r="AN277">
            <v>0</v>
          </cell>
          <cell r="AO277">
            <v>0.59110566670460674</v>
          </cell>
          <cell r="AP277">
            <v>0</v>
          </cell>
          <cell r="AQ277">
            <v>0</v>
          </cell>
          <cell r="AR277">
            <v>0</v>
          </cell>
          <cell r="AS277">
            <v>0</v>
          </cell>
          <cell r="AT277">
            <v>0</v>
          </cell>
          <cell r="AU277">
            <v>0</v>
          </cell>
          <cell r="AV277">
            <v>0</v>
          </cell>
          <cell r="AW277">
            <v>0</v>
          </cell>
          <cell r="AX277">
            <v>0</v>
          </cell>
          <cell r="AY277">
            <v>0</v>
          </cell>
          <cell r="AZ277">
            <v>0</v>
          </cell>
          <cell r="BA277">
            <v>0</v>
          </cell>
          <cell r="BC277">
            <v>0</v>
          </cell>
          <cell r="BD277">
            <v>0</v>
          </cell>
          <cell r="BE277">
            <v>0</v>
          </cell>
          <cell r="BF277">
            <v>0</v>
          </cell>
          <cell r="BG277">
            <v>0</v>
          </cell>
          <cell r="BH277">
            <v>0</v>
          </cell>
          <cell r="BJ277">
            <v>0</v>
          </cell>
          <cell r="BK277">
            <v>0</v>
          </cell>
          <cell r="BL277">
            <v>0</v>
          </cell>
          <cell r="BM277">
            <v>2.9989999999999997</v>
          </cell>
          <cell r="BN277">
            <v>0</v>
          </cell>
          <cell r="BO277">
            <v>5.7380000000000004</v>
          </cell>
          <cell r="BR277">
            <v>0</v>
          </cell>
          <cell r="BS277">
            <v>0</v>
          </cell>
          <cell r="BT277">
            <v>0</v>
          </cell>
          <cell r="BU277">
            <v>0</v>
          </cell>
          <cell r="BV277">
            <v>0</v>
          </cell>
          <cell r="BX277">
            <v>0</v>
          </cell>
          <cell r="BY277">
            <v>0</v>
          </cell>
          <cell r="BZ277">
            <v>0</v>
          </cell>
          <cell r="CA277">
            <v>0</v>
          </cell>
          <cell r="CB277">
            <v>0</v>
          </cell>
          <cell r="CC277">
            <v>0</v>
          </cell>
          <cell r="CE277">
            <v>0</v>
          </cell>
          <cell r="CF277">
            <v>0</v>
          </cell>
          <cell r="CG277">
            <v>0</v>
          </cell>
          <cell r="CH277">
            <v>0</v>
          </cell>
          <cell r="CI277">
            <v>0</v>
          </cell>
          <cell r="CJ277">
            <v>0</v>
          </cell>
          <cell r="CL277">
            <v>0</v>
          </cell>
          <cell r="CM277">
            <v>0</v>
          </cell>
          <cell r="CN277">
            <v>0</v>
          </cell>
          <cell r="CO277">
            <v>0</v>
          </cell>
          <cell r="CP277">
            <v>0</v>
          </cell>
          <cell r="CQ277">
            <v>0</v>
          </cell>
          <cell r="CS277">
            <v>0</v>
          </cell>
          <cell r="CT277">
            <v>0</v>
          </cell>
          <cell r="CV277">
            <v>4.2590000000000003</v>
          </cell>
          <cell r="CW277">
            <v>0</v>
          </cell>
          <cell r="CX277">
            <v>0</v>
          </cell>
          <cell r="CY277">
            <v>0</v>
          </cell>
          <cell r="CZ277">
            <v>0</v>
          </cell>
          <cell r="DA277">
            <v>0</v>
          </cell>
          <cell r="DC277">
            <v>15.427991</v>
          </cell>
          <cell r="DD277">
            <v>0</v>
          </cell>
          <cell r="DE277">
            <v>0</v>
          </cell>
          <cell r="DF277">
            <v>0</v>
          </cell>
        </row>
        <row r="278">
          <cell r="A278" t="str">
            <v>T410131</v>
          </cell>
          <cell r="B278" t="str">
            <v>Salary</v>
          </cell>
          <cell r="C278">
            <v>280.02893846794314</v>
          </cell>
          <cell r="D278">
            <v>411.2131053980255</v>
          </cell>
          <cell r="E278">
            <v>0</v>
          </cell>
          <cell r="F278">
            <v>195.97152589452062</v>
          </cell>
          <cell r="G278">
            <v>107.74167</v>
          </cell>
          <cell r="H278">
            <v>323.06947183067433</v>
          </cell>
          <cell r="I278" t="str">
            <v>.</v>
          </cell>
          <cell r="J278">
            <v>5.9726184530166222</v>
          </cell>
          <cell r="K278">
            <v>183.68110539802555</v>
          </cell>
          <cell r="L278">
            <v>0</v>
          </cell>
          <cell r="M278">
            <v>5.911195637816002</v>
          </cell>
          <cell r="N278">
            <v>0</v>
          </cell>
          <cell r="O278">
            <v>10.77561126067426</v>
          </cell>
          <cell r="Q278">
            <v>274.05632001492654</v>
          </cell>
          <cell r="R278">
            <v>227.53199999999998</v>
          </cell>
          <cell r="S278">
            <v>0</v>
          </cell>
          <cell r="T278">
            <v>190.06033025670462</v>
          </cell>
          <cell r="U278">
            <v>107.74167</v>
          </cell>
          <cell r="V278">
            <v>312.29386057000005</v>
          </cell>
          <cell r="X278">
            <v>253.30477509000002</v>
          </cell>
          <cell r="Y278">
            <v>227.53199999999998</v>
          </cell>
          <cell r="AA278">
            <v>187.08822459000001</v>
          </cell>
          <cell r="AB278">
            <v>107.74167</v>
          </cell>
          <cell r="AC278">
            <v>306.48</v>
          </cell>
          <cell r="AD278" t="str">
            <v>.</v>
          </cell>
          <cell r="AE278">
            <v>0</v>
          </cell>
          <cell r="AF278">
            <v>0</v>
          </cell>
          <cell r="AH278">
            <v>0</v>
          </cell>
          <cell r="AI278">
            <v>0</v>
          </cell>
          <cell r="AJ278">
            <v>1.16986057</v>
          </cell>
          <cell r="AL278">
            <v>5.0554609249265496</v>
          </cell>
          <cell r="AO278">
            <v>0.59110566670460674</v>
          </cell>
          <cell r="BM278">
            <v>2.3809999999999998</v>
          </cell>
          <cell r="BO278">
            <v>4.6440000000000001</v>
          </cell>
          <cell r="CS278">
            <v>0</v>
          </cell>
          <cell r="CV278">
            <v>3.3650000000000002</v>
          </cell>
          <cell r="DC278">
            <v>12.331084000000001</v>
          </cell>
        </row>
        <row r="279">
          <cell r="A279" t="str">
            <v>T410132</v>
          </cell>
          <cell r="B279" t="str">
            <v>Bonuses and compensations</v>
          </cell>
          <cell r="C279">
            <v>0</v>
          </cell>
          <cell r="D279">
            <v>0</v>
          </cell>
          <cell r="E279">
            <v>0</v>
          </cell>
          <cell r="F279">
            <v>0</v>
          </cell>
          <cell r="G279">
            <v>0</v>
          </cell>
          <cell r="H279">
            <v>0</v>
          </cell>
          <cell r="I279" t="str">
            <v>.</v>
          </cell>
          <cell r="J279">
            <v>0</v>
          </cell>
          <cell r="K279">
            <v>0</v>
          </cell>
          <cell r="L279">
            <v>0</v>
          </cell>
          <cell r="M279">
            <v>0</v>
          </cell>
          <cell r="N279">
            <v>0</v>
          </cell>
          <cell r="O279">
            <v>0</v>
          </cell>
          <cell r="Q279">
            <v>0</v>
          </cell>
          <cell r="R279">
            <v>0</v>
          </cell>
          <cell r="S279">
            <v>0</v>
          </cell>
          <cell r="T279">
            <v>0</v>
          </cell>
          <cell r="U279">
            <v>0</v>
          </cell>
          <cell r="V279">
            <v>0</v>
          </cell>
          <cell r="X279">
            <v>0</v>
          </cell>
          <cell r="AA279">
            <v>0</v>
          </cell>
          <cell r="AC279">
            <v>0</v>
          </cell>
          <cell r="AD279" t="str">
            <v>.</v>
          </cell>
          <cell r="AE279">
            <v>0</v>
          </cell>
          <cell r="AF279">
            <v>0</v>
          </cell>
          <cell r="AH279">
            <v>0</v>
          </cell>
          <cell r="AI279">
            <v>0</v>
          </cell>
          <cell r="AJ279">
            <v>0</v>
          </cell>
          <cell r="CS279">
            <v>0</v>
          </cell>
        </row>
        <row r="280">
          <cell r="A280" t="str">
            <v>T410133</v>
          </cell>
          <cell r="B280" t="str">
            <v>Salary related taxes</v>
          </cell>
          <cell r="C280">
            <v>50.268812610677585</v>
          </cell>
          <cell r="D280">
            <v>50.466999999999999</v>
          </cell>
          <cell r="E280">
            <v>0</v>
          </cell>
          <cell r="F280">
            <v>33.167110790000002</v>
          </cell>
          <cell r="G280">
            <v>18.261578</v>
          </cell>
          <cell r="H280">
            <v>82.481737040599995</v>
          </cell>
          <cell r="I280" t="str">
            <v>.</v>
          </cell>
          <cell r="J280">
            <v>0</v>
          </cell>
          <cell r="K280">
            <v>0</v>
          </cell>
          <cell r="L280">
            <v>0</v>
          </cell>
          <cell r="M280">
            <v>0</v>
          </cell>
          <cell r="N280">
            <v>0</v>
          </cell>
          <cell r="O280">
            <v>0</v>
          </cell>
          <cell r="Q280">
            <v>50.268812610677585</v>
          </cell>
          <cell r="R280">
            <v>50.466999999999999</v>
          </cell>
          <cell r="S280">
            <v>0</v>
          </cell>
          <cell r="T280">
            <v>33.167110790000002</v>
          </cell>
          <cell r="U280">
            <v>18.261578</v>
          </cell>
          <cell r="V280">
            <v>82.481737040599995</v>
          </cell>
          <cell r="X280">
            <v>45.079687630000002</v>
          </cell>
          <cell r="Y280">
            <v>50.466999999999999</v>
          </cell>
          <cell r="AA280">
            <v>32.54911079</v>
          </cell>
          <cell r="AB280">
            <v>18.261578</v>
          </cell>
          <cell r="AC280">
            <v>81.275999999999996</v>
          </cell>
          <cell r="AD280" t="str">
            <v>.</v>
          </cell>
          <cell r="AE280">
            <v>0</v>
          </cell>
          <cell r="AF280">
            <v>0</v>
          </cell>
          <cell r="AH280">
            <v>0</v>
          </cell>
          <cell r="AI280">
            <v>0</v>
          </cell>
          <cell r="AJ280">
            <v>0.11173704060000002</v>
          </cell>
          <cell r="AL280">
            <v>1.1982179806775841</v>
          </cell>
          <cell r="BM280">
            <v>0.61799999999999999</v>
          </cell>
          <cell r="BO280">
            <v>1.0940000000000001</v>
          </cell>
          <cell r="CS280">
            <v>0</v>
          </cell>
          <cell r="CV280">
            <v>0.89400000000000002</v>
          </cell>
          <cell r="DC280">
            <v>3.0969070000000003</v>
          </cell>
        </row>
        <row r="281">
          <cell r="A281" t="str">
            <v>T410141</v>
          </cell>
          <cell r="B281" t="str">
            <v>Depreciation</v>
          </cell>
          <cell r="C281">
            <v>126.1794231303066</v>
          </cell>
          <cell r="D281">
            <v>232.31685301815304</v>
          </cell>
          <cell r="E281">
            <v>0</v>
          </cell>
          <cell r="F281">
            <v>102.10713247864248</v>
          </cell>
          <cell r="G281">
            <v>58.351976907135416</v>
          </cell>
          <cell r="H281">
            <v>110.88987373442282</v>
          </cell>
          <cell r="I281" t="str">
            <v>.</v>
          </cell>
          <cell r="J281">
            <v>85.386782415929247</v>
          </cell>
          <cell r="K281">
            <v>186.89685301815302</v>
          </cell>
          <cell r="L281">
            <v>0</v>
          </cell>
          <cell r="M281">
            <v>74.923237618642474</v>
          </cell>
          <cell r="N281">
            <v>45.845028907135415</v>
          </cell>
          <cell r="O281">
            <v>-8.54512626557716</v>
          </cell>
          <cell r="Q281">
            <v>40.792640714377356</v>
          </cell>
          <cell r="R281">
            <v>45.42</v>
          </cell>
          <cell r="S281">
            <v>0</v>
          </cell>
          <cell r="T281">
            <v>27.183894860000002</v>
          </cell>
          <cell r="U281">
            <v>12.506948</v>
          </cell>
          <cell r="V281">
            <v>119.43499999999999</v>
          </cell>
          <cell r="X281">
            <v>40.102785430000004</v>
          </cell>
          <cell r="Y281">
            <v>45.42</v>
          </cell>
          <cell r="AA281">
            <v>27.005894860000002</v>
          </cell>
          <cell r="AB281">
            <v>12.506948</v>
          </cell>
          <cell r="AC281">
            <v>119.09399999999999</v>
          </cell>
          <cell r="AD281" t="str">
            <v>.</v>
          </cell>
          <cell r="AE281">
            <v>0</v>
          </cell>
          <cell r="AF281">
            <v>0</v>
          </cell>
          <cell r="AH281">
            <v>0</v>
          </cell>
          <cell r="AI281">
            <v>0</v>
          </cell>
          <cell r="AJ281">
            <v>0</v>
          </cell>
          <cell r="AL281">
            <v>0.60941428437734835</v>
          </cell>
          <cell r="BM281">
            <v>0.17799999999999999</v>
          </cell>
          <cell r="BO281">
            <v>0.34100000000000003</v>
          </cell>
          <cell r="CS281">
            <v>0</v>
          </cell>
          <cell r="CV281">
            <v>2.1000000000000001E-2</v>
          </cell>
          <cell r="DC281">
            <v>5.9441000000000001E-2</v>
          </cell>
        </row>
        <row r="282">
          <cell r="A282" t="str">
            <v>T410142</v>
          </cell>
          <cell r="B282" t="str">
            <v>Audit</v>
          </cell>
          <cell r="C282">
            <v>37.046869788557856</v>
          </cell>
          <cell r="D282">
            <v>58.828181769999993</v>
          </cell>
          <cell r="E282">
            <v>0</v>
          </cell>
          <cell r="F282">
            <v>16.993942320000002</v>
          </cell>
          <cell r="G282">
            <v>5.6870000000000003</v>
          </cell>
          <cell r="H282">
            <v>42.685000000000002</v>
          </cell>
          <cell r="I282" t="str">
            <v>.</v>
          </cell>
          <cell r="J282">
            <v>0</v>
          </cell>
          <cell r="K282">
            <v>5.0760318199999999</v>
          </cell>
          <cell r="L282">
            <v>0</v>
          </cell>
          <cell r="M282">
            <v>0</v>
          </cell>
          <cell r="N282">
            <v>0</v>
          </cell>
          <cell r="O282">
            <v>0</v>
          </cell>
          <cell r="Q282">
            <v>37.046869788557856</v>
          </cell>
          <cell r="R282">
            <v>53.752149949999996</v>
          </cell>
          <cell r="S282">
            <v>0</v>
          </cell>
          <cell r="T282">
            <v>16.993942320000002</v>
          </cell>
          <cell r="U282">
            <v>5.6870000000000003</v>
          </cell>
          <cell r="V282">
            <v>42.685000000000002</v>
          </cell>
          <cell r="X282">
            <v>36.940214440000005</v>
          </cell>
          <cell r="Y282">
            <v>53.752149949999996</v>
          </cell>
          <cell r="AA282">
            <v>16.993942320000002</v>
          </cell>
          <cell r="AB282">
            <v>5.6870000000000003</v>
          </cell>
          <cell r="AC282">
            <v>42.533000000000001</v>
          </cell>
          <cell r="AD282" t="str">
            <v>.</v>
          </cell>
          <cell r="AE282">
            <v>0</v>
          </cell>
          <cell r="AF282">
            <v>0</v>
          </cell>
          <cell r="AH282">
            <v>0</v>
          </cell>
          <cell r="AI282">
            <v>0</v>
          </cell>
          <cell r="AJ282">
            <v>0</v>
          </cell>
          <cell r="AL282">
            <v>0.10665534855785401</v>
          </cell>
          <cell r="BO282">
            <v>0.152</v>
          </cell>
          <cell r="CS282">
            <v>0</v>
          </cell>
        </row>
        <row r="283">
          <cell r="A283" t="str">
            <v>T410143</v>
          </cell>
          <cell r="B283" t="str">
            <v>Legal</v>
          </cell>
          <cell r="C283">
            <v>2.2780028899670994</v>
          </cell>
          <cell r="D283">
            <v>16.42675346</v>
          </cell>
          <cell r="E283">
            <v>0</v>
          </cell>
          <cell r="F283">
            <v>4.8380000000000001</v>
          </cell>
          <cell r="G283">
            <v>8.0000000000000002E-3</v>
          </cell>
          <cell r="H283">
            <v>6.6424075051000004</v>
          </cell>
          <cell r="I283" t="str">
            <v>.</v>
          </cell>
          <cell r="J283">
            <v>0</v>
          </cell>
          <cell r="K283">
            <v>16.355753459999999</v>
          </cell>
          <cell r="L283">
            <v>0</v>
          </cell>
          <cell r="M283">
            <v>0</v>
          </cell>
          <cell r="N283">
            <v>0</v>
          </cell>
          <cell r="O283">
            <v>0</v>
          </cell>
          <cell r="Q283">
            <v>2.2780028899670994</v>
          </cell>
          <cell r="R283">
            <v>7.0999999999999994E-2</v>
          </cell>
          <cell r="S283">
            <v>0</v>
          </cell>
          <cell r="T283">
            <v>4.8380000000000001</v>
          </cell>
          <cell r="U283">
            <v>8.0000000000000002E-3</v>
          </cell>
          <cell r="V283">
            <v>6.6424075051000004</v>
          </cell>
          <cell r="X283">
            <v>2.0961667900000003</v>
          </cell>
          <cell r="Y283">
            <v>7.0999999999999994E-2</v>
          </cell>
          <cell r="AA283">
            <v>4.8380000000000001</v>
          </cell>
          <cell r="AB283">
            <v>8.0000000000000002E-3</v>
          </cell>
          <cell r="AC283">
            <v>3.9020000000000001</v>
          </cell>
          <cell r="AD283" t="str">
            <v>.</v>
          </cell>
          <cell r="AE283">
            <v>0</v>
          </cell>
          <cell r="AF283">
            <v>0</v>
          </cell>
          <cell r="AH283">
            <v>0</v>
          </cell>
          <cell r="AI283">
            <v>0</v>
          </cell>
          <cell r="AJ283">
            <v>2.6864075051</v>
          </cell>
          <cell r="AL283">
            <v>0.1818360999670991</v>
          </cell>
          <cell r="BO283">
            <v>5.3999999999999999E-2</v>
          </cell>
          <cell r="CS283">
            <v>0</v>
          </cell>
        </row>
        <row r="284">
          <cell r="A284" t="str">
            <v>T410144</v>
          </cell>
          <cell r="B284" t="str">
            <v>Insurance</v>
          </cell>
          <cell r="C284">
            <v>92.391073828825029</v>
          </cell>
          <cell r="D284">
            <v>176.67608881999999</v>
          </cell>
          <cell r="E284">
            <v>0</v>
          </cell>
          <cell r="F284">
            <v>89.502972319999998</v>
          </cell>
          <cell r="G284">
            <v>43.128538029999994</v>
          </cell>
          <cell r="H284">
            <v>166.48325514999999</v>
          </cell>
          <cell r="I284" t="str">
            <v>.</v>
          </cell>
          <cell r="J284">
            <v>0</v>
          </cell>
          <cell r="K284">
            <v>5.8767431800000001</v>
          </cell>
          <cell r="L284">
            <v>0</v>
          </cell>
          <cell r="M284">
            <v>0</v>
          </cell>
          <cell r="N284">
            <v>0</v>
          </cell>
          <cell r="O284">
            <v>0</v>
          </cell>
          <cell r="Q284">
            <v>92.391073828825029</v>
          </cell>
          <cell r="R284">
            <v>170.79934563999998</v>
          </cell>
          <cell r="S284">
            <v>0</v>
          </cell>
          <cell r="T284">
            <v>89.502972319999998</v>
          </cell>
          <cell r="U284">
            <v>43.128538029999994</v>
          </cell>
          <cell r="V284">
            <v>166.48325514999999</v>
          </cell>
          <cell r="X284">
            <v>91.698562119999977</v>
          </cell>
          <cell r="Y284">
            <v>170.79934563999998</v>
          </cell>
          <cell r="AA284">
            <v>89.502972319999998</v>
          </cell>
          <cell r="AB284">
            <v>43.128538029999994</v>
          </cell>
          <cell r="AC284">
            <v>166.48325514999999</v>
          </cell>
          <cell r="AD284" t="str">
            <v>.</v>
          </cell>
          <cell r="AE284">
            <v>0</v>
          </cell>
          <cell r="AF284">
            <v>0</v>
          </cell>
          <cell r="AH284">
            <v>0</v>
          </cell>
          <cell r="AI284">
            <v>0</v>
          </cell>
          <cell r="AJ284">
            <v>0</v>
          </cell>
          <cell r="AL284">
            <v>0.69251170882504964</v>
          </cell>
          <cell r="CS284">
            <v>0</v>
          </cell>
        </row>
        <row r="285">
          <cell r="A285" t="str">
            <v>T410145</v>
          </cell>
          <cell r="B285" t="str">
            <v>R&amp;D</v>
          </cell>
          <cell r="C285">
            <v>10.809999999999999</v>
          </cell>
          <cell r="D285">
            <v>16.608000000000001</v>
          </cell>
          <cell r="E285">
            <v>0</v>
          </cell>
          <cell r="F285">
            <v>7.9340000000000002</v>
          </cell>
          <cell r="G285">
            <v>0.315</v>
          </cell>
          <cell r="H285">
            <v>1.7390000000000001</v>
          </cell>
          <cell r="I285" t="str">
            <v>.</v>
          </cell>
          <cell r="J285">
            <v>9.9239999999999995</v>
          </cell>
          <cell r="K285">
            <v>15</v>
          </cell>
          <cell r="L285">
            <v>0</v>
          </cell>
          <cell r="M285">
            <v>7</v>
          </cell>
          <cell r="N285">
            <v>0</v>
          </cell>
          <cell r="O285">
            <v>0</v>
          </cell>
          <cell r="Q285">
            <v>0.88600000000000001</v>
          </cell>
          <cell r="R285">
            <v>1.6080000000000001</v>
          </cell>
          <cell r="S285">
            <v>0</v>
          </cell>
          <cell r="T285">
            <v>0.93400000000000005</v>
          </cell>
          <cell r="U285">
            <v>0.315</v>
          </cell>
          <cell r="V285">
            <v>1.7390000000000001</v>
          </cell>
          <cell r="X285">
            <v>0.88600000000000001</v>
          </cell>
          <cell r="Y285">
            <v>1.6080000000000001</v>
          </cell>
          <cell r="AA285">
            <v>0.93400000000000005</v>
          </cell>
          <cell r="AB285">
            <v>0.315</v>
          </cell>
          <cell r="AC285">
            <v>1.7390000000000001</v>
          </cell>
          <cell r="AD285" t="str">
            <v>.</v>
          </cell>
          <cell r="AE285">
            <v>0</v>
          </cell>
          <cell r="AF285">
            <v>0</v>
          </cell>
          <cell r="AH285">
            <v>0</v>
          </cell>
          <cell r="AI285">
            <v>0</v>
          </cell>
          <cell r="AJ285">
            <v>0</v>
          </cell>
          <cell r="CS285">
            <v>0</v>
          </cell>
        </row>
        <row r="286">
          <cell r="A286" t="str">
            <v>T410146</v>
          </cell>
          <cell r="B286" t="str">
            <v>Representative costs</v>
          </cell>
          <cell r="C286">
            <v>1.0750539100000001</v>
          </cell>
          <cell r="D286">
            <v>2.4237114100000001</v>
          </cell>
          <cell r="E286">
            <v>0</v>
          </cell>
          <cell r="F286">
            <v>0.93400000000000005</v>
          </cell>
          <cell r="G286">
            <v>0.32200000000000001</v>
          </cell>
          <cell r="H286">
            <v>1.9590000000000001</v>
          </cell>
          <cell r="I286" t="str">
            <v>.</v>
          </cell>
          <cell r="J286">
            <v>0</v>
          </cell>
          <cell r="K286">
            <v>1.79171141</v>
          </cell>
          <cell r="L286">
            <v>0</v>
          </cell>
          <cell r="M286">
            <v>0</v>
          </cell>
          <cell r="N286">
            <v>0</v>
          </cell>
          <cell r="O286">
            <v>0</v>
          </cell>
          <cell r="Q286">
            <v>1.0750539100000001</v>
          </cell>
          <cell r="R286">
            <v>0.63200000000000001</v>
          </cell>
          <cell r="S286">
            <v>0</v>
          </cell>
          <cell r="T286">
            <v>0.93400000000000005</v>
          </cell>
          <cell r="U286">
            <v>0.32200000000000001</v>
          </cell>
          <cell r="V286">
            <v>1.9590000000000001</v>
          </cell>
          <cell r="X286">
            <v>1.0750539100000001</v>
          </cell>
          <cell r="Y286">
            <v>0.63200000000000001</v>
          </cell>
          <cell r="AA286">
            <v>0.93400000000000005</v>
          </cell>
          <cell r="AB286">
            <v>0.32200000000000001</v>
          </cell>
          <cell r="AC286">
            <v>1.9590000000000001</v>
          </cell>
          <cell r="AD286" t="str">
            <v>.</v>
          </cell>
          <cell r="AE286">
            <v>0</v>
          </cell>
          <cell r="AF286">
            <v>0</v>
          </cell>
          <cell r="AH286">
            <v>0</v>
          </cell>
          <cell r="AI286">
            <v>0</v>
          </cell>
          <cell r="AJ286">
            <v>0</v>
          </cell>
          <cell r="CS286">
            <v>0</v>
          </cell>
        </row>
        <row r="287">
          <cell r="A287" t="str">
            <v>T410147</v>
          </cell>
          <cell r="B287" t="str">
            <v>Communication and IS services</v>
          </cell>
          <cell r="C287">
            <v>0.14531438815762954</v>
          </cell>
          <cell r="D287">
            <v>47.74189801247519</v>
          </cell>
          <cell r="E287">
            <v>0</v>
          </cell>
          <cell r="F287">
            <v>0.97660554349058515</v>
          </cell>
          <cell r="G287">
            <v>11.586750408460567</v>
          </cell>
          <cell r="H287">
            <v>43.460002220583938</v>
          </cell>
          <cell r="I287" t="str">
            <v>.</v>
          </cell>
          <cell r="J287">
            <v>-33.194019861842371</v>
          </cell>
          <cell r="K287">
            <v>-55.040695657524807</v>
          </cell>
          <cell r="L287">
            <v>0</v>
          </cell>
          <cell r="M287">
            <v>-26.634097536509415</v>
          </cell>
          <cell r="N287">
            <v>-12.952679541539432</v>
          </cell>
          <cell r="O287">
            <v>-40.259615087616076</v>
          </cell>
          <cell r="Q287">
            <v>33.33933425</v>
          </cell>
          <cell r="R287">
            <v>102.78259367</v>
          </cell>
          <cell r="S287">
            <v>0</v>
          </cell>
          <cell r="T287">
            <v>27.61070308</v>
          </cell>
          <cell r="U287">
            <v>24.539429949999999</v>
          </cell>
          <cell r="V287">
            <v>83.719617308200014</v>
          </cell>
          <cell r="X287">
            <v>33.33933425</v>
          </cell>
          <cell r="Y287">
            <v>102.78259367</v>
          </cell>
          <cell r="AA287">
            <v>27.61070308</v>
          </cell>
          <cell r="AB287">
            <v>24.539429949999999</v>
          </cell>
          <cell r="AC287">
            <v>83.290112350000015</v>
          </cell>
          <cell r="AD287" t="str">
            <v>.</v>
          </cell>
          <cell r="AE287">
            <v>0</v>
          </cell>
          <cell r="AF287">
            <v>0</v>
          </cell>
          <cell r="AH287">
            <v>0</v>
          </cell>
          <cell r="AI287">
            <v>0</v>
          </cell>
          <cell r="AJ287">
            <v>4.4504958200000007E-2</v>
          </cell>
          <cell r="BO287">
            <v>0.38500000000000001</v>
          </cell>
          <cell r="CS287">
            <v>0</v>
          </cell>
        </row>
        <row r="288">
          <cell r="A288" t="str">
            <v>T410151</v>
          </cell>
          <cell r="B288" t="str">
            <v>Bank charges</v>
          </cell>
          <cell r="C288">
            <v>32.42664731</v>
          </cell>
          <cell r="D288">
            <v>0</v>
          </cell>
          <cell r="F288">
            <v>20.491011820000001</v>
          </cell>
          <cell r="G288">
            <v>0</v>
          </cell>
          <cell r="H288">
            <v>57.308999999999997</v>
          </cell>
          <cell r="I288" t="str">
            <v>.</v>
          </cell>
          <cell r="J288">
            <v>0</v>
          </cell>
          <cell r="K288">
            <v>0</v>
          </cell>
          <cell r="M288">
            <v>0</v>
          </cell>
          <cell r="N288">
            <v>0</v>
          </cell>
          <cell r="O288">
            <v>0</v>
          </cell>
          <cell r="Q288">
            <v>32.42664731</v>
          </cell>
          <cell r="R288">
            <v>0</v>
          </cell>
          <cell r="T288">
            <v>20.491011820000001</v>
          </cell>
          <cell r="U288">
            <v>0</v>
          </cell>
          <cell r="V288">
            <v>57.308999999999997</v>
          </cell>
          <cell r="X288">
            <v>32.42664731</v>
          </cell>
          <cell r="AA288">
            <v>20.491011820000001</v>
          </cell>
          <cell r="AC288">
            <v>57.308999999999997</v>
          </cell>
          <cell r="AD288" t="str">
            <v>.</v>
          </cell>
          <cell r="AE288">
            <v>0</v>
          </cell>
          <cell r="AF288">
            <v>0</v>
          </cell>
          <cell r="AH288">
            <v>0</v>
          </cell>
          <cell r="AI288">
            <v>0</v>
          </cell>
          <cell r="AJ288">
            <v>0</v>
          </cell>
          <cell r="CS288">
            <v>0</v>
          </cell>
        </row>
        <row r="289">
          <cell r="A289" t="str">
            <v>T410152</v>
          </cell>
          <cell r="B289" t="str">
            <v>Charity</v>
          </cell>
          <cell r="C289">
            <v>0.12034919691471606</v>
          </cell>
          <cell r="D289">
            <v>0</v>
          </cell>
          <cell r="F289">
            <v>0</v>
          </cell>
          <cell r="G289">
            <v>50.30762275</v>
          </cell>
          <cell r="H289">
            <v>94.56</v>
          </cell>
          <cell r="I289" t="str">
            <v>.</v>
          </cell>
          <cell r="J289">
            <v>0</v>
          </cell>
          <cell r="K289">
            <v>-136.86989546999999</v>
          </cell>
          <cell r="M289">
            <v>0</v>
          </cell>
          <cell r="N289">
            <v>0</v>
          </cell>
          <cell r="O289">
            <v>0</v>
          </cell>
          <cell r="Q289">
            <v>0.12034919691471606</v>
          </cell>
          <cell r="R289">
            <v>136.86989546999999</v>
          </cell>
          <cell r="T289">
            <v>0</v>
          </cell>
          <cell r="U289">
            <v>50.30762275</v>
          </cell>
          <cell r="V289">
            <v>94.56</v>
          </cell>
          <cell r="Y289">
            <v>136.86989546999999</v>
          </cell>
          <cell r="AB289">
            <v>50.30762275</v>
          </cell>
          <cell r="AC289">
            <v>94.56</v>
          </cell>
          <cell r="AD289" t="str">
            <v>.</v>
          </cell>
          <cell r="AE289">
            <v>0</v>
          </cell>
          <cell r="AF289">
            <v>0</v>
          </cell>
          <cell r="AH289">
            <v>0</v>
          </cell>
          <cell r="AI289">
            <v>0</v>
          </cell>
          <cell r="AJ289">
            <v>0</v>
          </cell>
          <cell r="AL289">
            <v>0.12034919691471606</v>
          </cell>
          <cell r="CS289">
            <v>0</v>
          </cell>
        </row>
        <row r="290">
          <cell r="A290" t="str">
            <v>T410153</v>
          </cell>
          <cell r="B290" t="str">
            <v>Mine rescue team</v>
          </cell>
          <cell r="C290">
            <v>36.201000000000001</v>
          </cell>
          <cell r="D290">
            <v>0</v>
          </cell>
          <cell r="F290">
            <v>30.972000000000001</v>
          </cell>
          <cell r="G290">
            <v>0</v>
          </cell>
          <cell r="H290">
            <v>0</v>
          </cell>
          <cell r="I290" t="str">
            <v>.</v>
          </cell>
          <cell r="J290">
            <v>0</v>
          </cell>
          <cell r="K290">
            <v>0</v>
          </cell>
          <cell r="M290">
            <v>0</v>
          </cell>
          <cell r="N290">
            <v>0</v>
          </cell>
          <cell r="O290">
            <v>0</v>
          </cell>
          <cell r="Q290">
            <v>36.201000000000001</v>
          </cell>
          <cell r="R290">
            <v>0</v>
          </cell>
          <cell r="T290">
            <v>30.972000000000001</v>
          </cell>
          <cell r="U290">
            <v>0</v>
          </cell>
          <cell r="V290">
            <v>0</v>
          </cell>
          <cell r="X290">
            <v>36.201000000000001</v>
          </cell>
          <cell r="AA290">
            <v>30.972000000000001</v>
          </cell>
          <cell r="AD290" t="str">
            <v>.</v>
          </cell>
          <cell r="AE290">
            <v>0</v>
          </cell>
          <cell r="AH290">
            <v>0</v>
          </cell>
          <cell r="CS290">
            <v>0</v>
          </cell>
        </row>
        <row r="291">
          <cell r="A291" t="str">
            <v>T410148</v>
          </cell>
          <cell r="B291" t="str">
            <v>Rent&amp;leasing</v>
          </cell>
          <cell r="C291">
            <v>12.8515993</v>
          </cell>
          <cell r="D291">
            <v>26.340244970000001</v>
          </cell>
          <cell r="E291">
            <v>0</v>
          </cell>
          <cell r="F291">
            <v>11.709369010000003</v>
          </cell>
          <cell r="G291">
            <v>10.257999999999999</v>
          </cell>
          <cell r="H291">
            <v>98.12956647850001</v>
          </cell>
          <cell r="I291" t="str">
            <v>.</v>
          </cell>
          <cell r="J291">
            <v>-3.4497683999999995</v>
          </cell>
          <cell r="K291">
            <v>-22.132755029999998</v>
          </cell>
          <cell r="L291">
            <v>0</v>
          </cell>
          <cell r="M291">
            <v>-26.045000000000002</v>
          </cell>
          <cell r="N291">
            <v>-12.635999999999999</v>
          </cell>
          <cell r="O291">
            <v>-38.085585339999994</v>
          </cell>
          <cell r="Q291">
            <v>16.3013677</v>
          </cell>
          <cell r="R291">
            <v>48.472999999999999</v>
          </cell>
          <cell r="S291">
            <v>0</v>
          </cell>
          <cell r="T291">
            <v>37.754369010000005</v>
          </cell>
          <cell r="U291">
            <v>22.893999999999998</v>
          </cell>
          <cell r="V291">
            <v>136.2151518185</v>
          </cell>
          <cell r="X291">
            <v>16.3013677</v>
          </cell>
          <cell r="Y291">
            <v>48.472999999999999</v>
          </cell>
          <cell r="AA291">
            <v>37.754369010000005</v>
          </cell>
          <cell r="AB291">
            <v>22.893999999999998</v>
          </cell>
          <cell r="AC291">
            <v>135.31899999999999</v>
          </cell>
          <cell r="AD291" t="str">
            <v>.</v>
          </cell>
          <cell r="AE291">
            <v>0</v>
          </cell>
          <cell r="AF291">
            <v>0</v>
          </cell>
          <cell r="AH291">
            <v>0</v>
          </cell>
          <cell r="AI291">
            <v>0</v>
          </cell>
          <cell r="AJ291">
            <v>0.31815181850000007</v>
          </cell>
          <cell r="BO291">
            <v>0.57799999999999996</v>
          </cell>
          <cell r="CS291">
            <v>0</v>
          </cell>
        </row>
        <row r="292">
          <cell r="A292" t="str">
            <v>T410149</v>
          </cell>
          <cell r="B292" t="str">
            <v>Security</v>
          </cell>
          <cell r="C292">
            <v>37.763318289999994</v>
          </cell>
          <cell r="D292">
            <v>0</v>
          </cell>
          <cell r="E292">
            <v>0</v>
          </cell>
          <cell r="F292">
            <v>10.829756290000001</v>
          </cell>
          <cell r="G292">
            <v>0</v>
          </cell>
          <cell r="H292">
            <v>7.4999999999999997E-2</v>
          </cell>
          <cell r="I292" t="str">
            <v>.</v>
          </cell>
          <cell r="J292">
            <v>0</v>
          </cell>
          <cell r="K292">
            <v>0</v>
          </cell>
          <cell r="L292">
            <v>0</v>
          </cell>
          <cell r="M292">
            <v>0</v>
          </cell>
          <cell r="N292">
            <v>0</v>
          </cell>
          <cell r="O292">
            <v>0</v>
          </cell>
          <cell r="Q292">
            <v>37.763318289999994</v>
          </cell>
          <cell r="R292">
            <v>0</v>
          </cell>
          <cell r="S292">
            <v>0</v>
          </cell>
          <cell r="T292">
            <v>10.829756290000001</v>
          </cell>
          <cell r="U292">
            <v>0</v>
          </cell>
          <cell r="V292">
            <v>7.4999999999999997E-2</v>
          </cell>
          <cell r="X292">
            <v>37.763318289999994</v>
          </cell>
          <cell r="AA292">
            <v>10.829756290000001</v>
          </cell>
          <cell r="AD292" t="str">
            <v>.</v>
          </cell>
          <cell r="AE292">
            <v>0</v>
          </cell>
          <cell r="AF292">
            <v>0</v>
          </cell>
          <cell r="AH292">
            <v>0</v>
          </cell>
          <cell r="AI292">
            <v>0</v>
          </cell>
          <cell r="AJ292">
            <v>0</v>
          </cell>
          <cell r="BO292">
            <v>7.4999999999999997E-2</v>
          </cell>
          <cell r="CS292">
            <v>0</v>
          </cell>
        </row>
        <row r="293">
          <cell r="A293" t="str">
            <v>T410150</v>
          </cell>
          <cell r="B293" t="str">
            <v>Taxes other than income taxes</v>
          </cell>
          <cell r="C293">
            <v>124.69427399999999</v>
          </cell>
          <cell r="D293">
            <v>283.40319199999999</v>
          </cell>
          <cell r="E293">
            <v>0</v>
          </cell>
          <cell r="F293">
            <v>141.41900000000001</v>
          </cell>
          <cell r="G293">
            <v>63.603375910000004</v>
          </cell>
          <cell r="H293">
            <v>261.43900000000002</v>
          </cell>
          <cell r="I293" t="str">
            <v>.</v>
          </cell>
          <cell r="J293">
            <v>0</v>
          </cell>
          <cell r="K293">
            <v>0</v>
          </cell>
          <cell r="L293">
            <v>0</v>
          </cell>
          <cell r="M293">
            <v>0</v>
          </cell>
          <cell r="N293">
            <v>0</v>
          </cell>
          <cell r="O293">
            <v>0</v>
          </cell>
          <cell r="Q293">
            <v>124.69427399999999</v>
          </cell>
          <cell r="R293">
            <v>283.40319199999999</v>
          </cell>
          <cell r="S293">
            <v>0</v>
          </cell>
          <cell r="T293">
            <v>141.41900000000001</v>
          </cell>
          <cell r="U293">
            <v>63.603375910000004</v>
          </cell>
          <cell r="V293">
            <v>261.43900000000002</v>
          </cell>
          <cell r="X293">
            <v>122.566812</v>
          </cell>
          <cell r="Y293">
            <v>283.40319199999999</v>
          </cell>
          <cell r="Z293">
            <v>0</v>
          </cell>
          <cell r="AA293">
            <v>141.41900000000001</v>
          </cell>
          <cell r="AB293">
            <v>63.603375910000004</v>
          </cell>
          <cell r="AC293">
            <v>261.43900000000002</v>
          </cell>
          <cell r="AD293" t="str">
            <v>.</v>
          </cell>
          <cell r="AE293">
            <v>0</v>
          </cell>
          <cell r="AF293">
            <v>0</v>
          </cell>
          <cell r="AH293">
            <v>0</v>
          </cell>
          <cell r="AI293">
            <v>0</v>
          </cell>
          <cell r="AJ293">
            <v>0</v>
          </cell>
          <cell r="AL293">
            <v>2.127462</v>
          </cell>
          <cell r="CS293">
            <v>0</v>
          </cell>
        </row>
        <row r="294">
          <cell r="A294" t="str">
            <v>T410199</v>
          </cell>
          <cell r="B294" t="str">
            <v>Other services (GA)</v>
          </cell>
          <cell r="C294">
            <v>83.02489836333325</v>
          </cell>
          <cell r="D294">
            <v>231.58897963758687</v>
          </cell>
          <cell r="E294">
            <v>0</v>
          </cell>
          <cell r="F294">
            <v>37.909247281288131</v>
          </cell>
          <cell r="G294">
            <v>49.492644280000007</v>
          </cell>
          <cell r="H294">
            <v>78.601016141248238</v>
          </cell>
          <cell r="I294" t="str">
            <v>.</v>
          </cell>
          <cell r="J294">
            <v>-88.495539158888874</v>
          </cell>
          <cell r="K294">
            <v>-369.6916874644283</v>
          </cell>
          <cell r="L294">
            <v>0</v>
          </cell>
          <cell r="M294">
            <v>-21.563786253989914</v>
          </cell>
          <cell r="N294">
            <v>0</v>
          </cell>
          <cell r="O294">
            <v>-48.905058870851718</v>
          </cell>
          <cell r="Q294">
            <v>171.52043752222212</v>
          </cell>
          <cell r="R294">
            <v>601.28066710201517</v>
          </cell>
          <cell r="S294">
            <v>0</v>
          </cell>
          <cell r="T294">
            <v>59.473033535278041</v>
          </cell>
          <cell r="U294">
            <v>49.492644280000007</v>
          </cell>
          <cell r="V294">
            <v>127.50607501209996</v>
          </cell>
          <cell r="X294">
            <v>130.23382972000002</v>
          </cell>
          <cell r="Y294">
            <v>500.24105871</v>
          </cell>
          <cell r="AA294">
            <v>37.54579957</v>
          </cell>
          <cell r="AB294">
            <v>40.416736280000009</v>
          </cell>
          <cell r="AC294">
            <v>92.140231939999964</v>
          </cell>
          <cell r="AD294" t="str">
            <v>.</v>
          </cell>
          <cell r="AE294">
            <v>0</v>
          </cell>
          <cell r="AF294">
            <v>48.390511444993571</v>
          </cell>
          <cell r="AH294">
            <v>0</v>
          </cell>
          <cell r="AI294">
            <v>0</v>
          </cell>
          <cell r="AJ294">
            <v>1.4548430721000003</v>
          </cell>
          <cell r="AL294">
            <v>1.8305278022221023</v>
          </cell>
          <cell r="AM294">
            <v>6.545096947021511</v>
          </cell>
          <cell r="AO294">
            <v>0.68623396527803837</v>
          </cell>
          <cell r="AP294">
            <v>0</v>
          </cell>
          <cell r="AV294">
            <v>25.222000000000001</v>
          </cell>
          <cell r="AW294">
            <v>41.978000000000002</v>
          </cell>
          <cell r="AY294">
            <v>19.465</v>
          </cell>
          <cell r="AZ294">
            <v>9.0759080000000001</v>
          </cell>
          <cell r="BA294">
            <v>32.119999999999997</v>
          </cell>
          <cell r="BM294">
            <v>1.7760000000000007</v>
          </cell>
          <cell r="BO294">
            <v>1.7910000000000004</v>
          </cell>
          <cell r="CS294">
            <v>0</v>
          </cell>
          <cell r="CV294">
            <v>4.3780000000000001</v>
          </cell>
          <cell r="CW294">
            <v>3.964</v>
          </cell>
          <cell r="DC294">
            <v>9.8560800000000022</v>
          </cell>
          <cell r="DD294">
            <v>0.16200000000000001</v>
          </cell>
        </row>
        <row r="295">
          <cell r="B295" t="str">
            <v/>
          </cell>
          <cell r="I295" t="str">
            <v>.</v>
          </cell>
          <cell r="Q295">
            <v>0</v>
          </cell>
          <cell r="AD295" t="str">
            <v>.</v>
          </cell>
          <cell r="AE295">
            <v>0</v>
          </cell>
          <cell r="AH295">
            <v>0</v>
          </cell>
        </row>
        <row r="296">
          <cell r="A296" t="str">
            <v>T4102</v>
          </cell>
          <cell r="B296" t="str">
            <v>Distribution expenses</v>
          </cell>
          <cell r="C296">
            <v>3488.1513157519257</v>
          </cell>
          <cell r="D296">
            <v>8701.4554902641175</v>
          </cell>
          <cell r="E296">
            <v>0</v>
          </cell>
          <cell r="F296">
            <v>4500.8923143150378</v>
          </cell>
          <cell r="G296">
            <v>2370.5747245851453</v>
          </cell>
          <cell r="H296">
            <v>1992.1954491590091</v>
          </cell>
          <cell r="I296" t="str">
            <v>.</v>
          </cell>
          <cell r="J296">
            <v>-270.47171402040829</v>
          </cell>
          <cell r="K296">
            <v>226.28603209044434</v>
          </cell>
          <cell r="L296">
            <v>0</v>
          </cell>
          <cell r="M296">
            <v>-106.07847720740259</v>
          </cell>
          <cell r="N296">
            <v>91.551681302922759</v>
          </cell>
          <cell r="O296">
            <v>262.02282828310877</v>
          </cell>
          <cell r="Q296">
            <v>3758.6230297723341</v>
          </cell>
          <cell r="R296">
            <v>8475.1694581736738</v>
          </cell>
          <cell r="S296">
            <v>0</v>
          </cell>
          <cell r="T296">
            <v>4606.9707915224417</v>
          </cell>
          <cell r="U296">
            <v>2279.0230432822227</v>
          </cell>
          <cell r="V296">
            <v>1730.1726208759003</v>
          </cell>
          <cell r="X296">
            <v>1727.0093302299997</v>
          </cell>
          <cell r="Y296">
            <v>3561.4102579799996</v>
          </cell>
          <cell r="Z296">
            <v>0</v>
          </cell>
          <cell r="AA296">
            <v>1887.5009521900001</v>
          </cell>
          <cell r="AB296">
            <v>854.87038811000002</v>
          </cell>
          <cell r="AC296">
            <v>1485.1288606400003</v>
          </cell>
          <cell r="AD296" t="str">
            <v>.</v>
          </cell>
          <cell r="AE296">
            <v>1752.8243942386457</v>
          </cell>
          <cell r="AF296">
            <v>4618.6805194419912</v>
          </cell>
          <cell r="AG296">
            <v>0</v>
          </cell>
          <cell r="AH296">
            <v>2604.9543460757714</v>
          </cell>
          <cell r="AI296">
            <v>1311.6176551722226</v>
          </cell>
          <cell r="AJ296">
            <v>161.60976023590001</v>
          </cell>
          <cell r="AL296">
            <v>105.0525700662278</v>
          </cell>
          <cell r="AM296">
            <v>216.27068075168182</v>
          </cell>
          <cell r="AN296">
            <v>0</v>
          </cell>
          <cell r="AO296">
            <v>71.081493256669305</v>
          </cell>
          <cell r="AP296">
            <v>92.327000000000012</v>
          </cell>
          <cell r="AQ296">
            <v>0</v>
          </cell>
          <cell r="AR296">
            <v>0</v>
          </cell>
          <cell r="AS296">
            <v>0</v>
          </cell>
          <cell r="AT296">
            <v>0</v>
          </cell>
          <cell r="AU296">
            <v>0</v>
          </cell>
          <cell r="AV296">
            <v>0</v>
          </cell>
          <cell r="AW296">
            <v>0</v>
          </cell>
          <cell r="AX296">
            <v>0</v>
          </cell>
          <cell r="AY296">
            <v>0</v>
          </cell>
          <cell r="AZ296">
            <v>0</v>
          </cell>
          <cell r="BA296">
            <v>8.0000000000000002E-3</v>
          </cell>
          <cell r="BC296">
            <v>0</v>
          </cell>
          <cell r="BD296">
            <v>0</v>
          </cell>
          <cell r="BE296">
            <v>0</v>
          </cell>
          <cell r="BF296">
            <v>2.7</v>
          </cell>
          <cell r="BG296">
            <v>1.1319999999999999</v>
          </cell>
          <cell r="BH296">
            <v>4.8129999999999997</v>
          </cell>
          <cell r="BJ296">
            <v>0</v>
          </cell>
          <cell r="BK296">
            <v>0</v>
          </cell>
          <cell r="BL296">
            <v>0</v>
          </cell>
          <cell r="BM296">
            <v>0.32600000000000001</v>
          </cell>
          <cell r="BN296">
            <v>0</v>
          </cell>
          <cell r="BO296">
            <v>0.65400000000000003</v>
          </cell>
          <cell r="BQ296">
            <v>38.347000000000001</v>
          </cell>
          <cell r="BR296">
            <v>78.792000000000002</v>
          </cell>
          <cell r="BS296">
            <v>0</v>
          </cell>
          <cell r="BT296">
            <v>40.408000000000001</v>
          </cell>
          <cell r="BU296">
            <v>19.076000000000001</v>
          </cell>
          <cell r="BV296">
            <v>77.959000000000003</v>
          </cell>
          <cell r="BX296">
            <v>0</v>
          </cell>
          <cell r="BY296">
            <v>0</v>
          </cell>
          <cell r="BZ296">
            <v>0</v>
          </cell>
          <cell r="CA296">
            <v>0</v>
          </cell>
          <cell r="CB296">
            <v>0</v>
          </cell>
          <cell r="CC296">
            <v>0</v>
          </cell>
          <cell r="CE296">
            <v>0</v>
          </cell>
          <cell r="CF296">
            <v>0</v>
          </cell>
          <cell r="CG296">
            <v>0</v>
          </cell>
          <cell r="CH296">
            <v>0</v>
          </cell>
          <cell r="CI296">
            <v>0</v>
          </cell>
          <cell r="CJ296">
            <v>0</v>
          </cell>
          <cell r="CL296">
            <v>0</v>
          </cell>
          <cell r="CM296">
            <v>0</v>
          </cell>
          <cell r="CN296">
            <v>0</v>
          </cell>
          <cell r="CO296">
            <v>0</v>
          </cell>
          <cell r="CP296">
            <v>0</v>
          </cell>
          <cell r="CQ296">
            <v>0</v>
          </cell>
          <cell r="CS296">
            <v>135.28573523746041</v>
          </cell>
          <cell r="CT296">
            <v>0</v>
          </cell>
          <cell r="CV296">
            <v>0.104</v>
          </cell>
          <cell r="CW296">
            <v>1.6E-2</v>
          </cell>
          <cell r="CX296">
            <v>0</v>
          </cell>
          <cell r="CY296">
            <v>0</v>
          </cell>
          <cell r="CZ296">
            <v>0</v>
          </cell>
          <cell r="DA296">
            <v>0</v>
          </cell>
          <cell r="DC296">
            <v>0</v>
          </cell>
          <cell r="DD296">
            <v>0</v>
          </cell>
          <cell r="DE296">
            <v>0</v>
          </cell>
          <cell r="DF296">
            <v>0</v>
          </cell>
        </row>
        <row r="297">
          <cell r="A297" t="str">
            <v>T410210</v>
          </cell>
          <cell r="B297" t="str">
            <v>Freight</v>
          </cell>
          <cell r="C297">
            <v>1361.569351140155</v>
          </cell>
          <cell r="D297">
            <v>4242.3420135530323</v>
          </cell>
          <cell r="E297">
            <v>0</v>
          </cell>
          <cell r="F297">
            <v>2388.6224542159712</v>
          </cell>
          <cell r="G297">
            <v>1312.133676458149</v>
          </cell>
          <cell r="H297">
            <v>177.78444695060003</v>
          </cell>
          <cell r="I297" t="str">
            <v>.</v>
          </cell>
          <cell r="J297">
            <v>-164.06543767107533</v>
          </cell>
          <cell r="K297">
            <v>164.06543767107533</v>
          </cell>
          <cell r="L297">
            <v>0</v>
          </cell>
          <cell r="M297">
            <v>0</v>
          </cell>
          <cell r="N297">
            <v>64.005581219259724</v>
          </cell>
          <cell r="O297">
            <v>17</v>
          </cell>
          <cell r="Q297">
            <v>1525.6347888112305</v>
          </cell>
          <cell r="R297">
            <v>4078.2765758819573</v>
          </cell>
          <cell r="S297">
            <v>0</v>
          </cell>
          <cell r="T297">
            <v>2388.6224542159712</v>
          </cell>
          <cell r="U297">
            <v>1248.1280952388893</v>
          </cell>
          <cell r="V297">
            <v>160.78444695060003</v>
          </cell>
          <cell r="X297">
            <v>0</v>
          </cell>
          <cell r="AA297">
            <v>0</v>
          </cell>
          <cell r="AC297">
            <v>0</v>
          </cell>
          <cell r="AD297" t="str">
            <v>.</v>
          </cell>
          <cell r="AE297">
            <v>1409.9230621864992</v>
          </cell>
          <cell r="AF297">
            <v>4078.2765758819573</v>
          </cell>
          <cell r="AH297">
            <v>2388.6224542159712</v>
          </cell>
          <cell r="AI297">
            <v>1247.1460952388893</v>
          </cell>
          <cell r="AJ297">
            <v>157.01544695060002</v>
          </cell>
          <cell r="BG297">
            <v>0.98199999999999998</v>
          </cell>
          <cell r="BH297">
            <v>3.536</v>
          </cell>
          <cell r="BO297">
            <v>0.23299999999999998</v>
          </cell>
          <cell r="CS297">
            <v>115.71172662473131</v>
          </cell>
        </row>
        <row r="298">
          <cell r="A298" t="str">
            <v>T410220</v>
          </cell>
          <cell r="B298" t="str">
            <v>Transhipment</v>
          </cell>
          <cell r="C298">
            <v>115.8955700662278</v>
          </cell>
          <cell r="D298">
            <v>358.48658373130792</v>
          </cell>
          <cell r="E298">
            <v>0</v>
          </cell>
          <cell r="F298">
            <v>203.6784932566693</v>
          </cell>
          <cell r="G298">
            <v>220.62482352222224</v>
          </cell>
          <cell r="H298">
            <v>27.199404087399998</v>
          </cell>
          <cell r="I298" t="str">
            <v>.</v>
          </cell>
          <cell r="J298">
            <v>-132.47900000000001</v>
          </cell>
          <cell r="K298">
            <v>-458.76399999999995</v>
          </cell>
          <cell r="L298">
            <v>0</v>
          </cell>
          <cell r="M298">
            <v>-169.577</v>
          </cell>
          <cell r="N298">
            <v>0</v>
          </cell>
          <cell r="O298">
            <v>0</v>
          </cell>
          <cell r="Q298">
            <v>248.37457006622782</v>
          </cell>
          <cell r="R298">
            <v>817.25058373130787</v>
          </cell>
          <cell r="S298">
            <v>0</v>
          </cell>
          <cell r="T298">
            <v>373.2554932566693</v>
          </cell>
          <cell r="U298">
            <v>220.62482352222224</v>
          </cell>
          <cell r="V298">
            <v>27.199404087399998</v>
          </cell>
          <cell r="X298">
            <v>143.322</v>
          </cell>
          <cell r="Y298">
            <v>598.03599999999994</v>
          </cell>
          <cell r="AA298">
            <v>302.17399999999998</v>
          </cell>
          <cell r="AB298">
            <v>127.259</v>
          </cell>
          <cell r="AC298">
            <v>23.408999999999999</v>
          </cell>
          <cell r="AD298" t="str">
            <v>.</v>
          </cell>
          <cell r="AE298">
            <v>0</v>
          </cell>
          <cell r="AF298">
            <v>2.9249029796261077</v>
          </cell>
          <cell r="AH298">
            <v>0</v>
          </cell>
          <cell r="AI298">
            <v>1.0578235222222228</v>
          </cell>
          <cell r="AJ298">
            <v>3.7904040874000002</v>
          </cell>
          <cell r="AL298">
            <v>105.0525700662278</v>
          </cell>
          <cell r="AM298">
            <v>216.28968075168183</v>
          </cell>
          <cell r="AO298">
            <v>71.081493256669305</v>
          </cell>
          <cell r="AP298">
            <v>92.308000000000007</v>
          </cell>
          <cell r="CS298">
            <v>0</v>
          </cell>
        </row>
        <row r="299">
          <cell r="A299" t="str">
            <v>T410230</v>
          </cell>
          <cell r="B299" t="str">
            <v>Railway Tariff</v>
          </cell>
          <cell r="C299">
            <v>1361.11</v>
          </cell>
          <cell r="D299">
            <v>2965.6949999999997</v>
          </cell>
          <cell r="E299">
            <v>0</v>
          </cell>
          <cell r="F299">
            <v>1421.3340000000001</v>
          </cell>
          <cell r="G299">
            <v>696.04200000000003</v>
          </cell>
          <cell r="H299">
            <v>1373.115</v>
          </cell>
          <cell r="I299" t="str">
            <v>.</v>
          </cell>
          <cell r="J299">
            <v>-79.962000000000003</v>
          </cell>
          <cell r="K299">
            <v>146.61500000000001</v>
          </cell>
          <cell r="L299">
            <v>0</v>
          </cell>
          <cell r="M299">
            <v>0</v>
          </cell>
          <cell r="N299">
            <v>0</v>
          </cell>
          <cell r="O299">
            <v>0</v>
          </cell>
          <cell r="Q299">
            <v>1441.0719999999999</v>
          </cell>
          <cell r="R299">
            <v>2819.08</v>
          </cell>
          <cell r="S299">
            <v>0</v>
          </cell>
          <cell r="T299">
            <v>1421.3340000000001</v>
          </cell>
          <cell r="U299">
            <v>696.04200000000003</v>
          </cell>
          <cell r="V299">
            <v>1373.115</v>
          </cell>
          <cell r="X299">
            <v>1441.0719999999999</v>
          </cell>
          <cell r="Y299">
            <v>2819.08</v>
          </cell>
          <cell r="AA299">
            <v>1421.3340000000001</v>
          </cell>
          <cell r="AB299">
            <v>696.04200000000003</v>
          </cell>
          <cell r="AC299">
            <v>1373.115</v>
          </cell>
          <cell r="AD299" t="str">
            <v>.</v>
          </cell>
          <cell r="AE299">
            <v>0</v>
          </cell>
          <cell r="AF299">
            <v>0</v>
          </cell>
          <cell r="AH299">
            <v>0</v>
          </cell>
          <cell r="AI299">
            <v>0</v>
          </cell>
          <cell r="AJ299">
            <v>0</v>
          </cell>
          <cell r="CS299">
            <v>0</v>
          </cell>
        </row>
        <row r="300">
          <cell r="A300" t="str">
            <v>T410240</v>
          </cell>
          <cell r="B300" t="str">
            <v>Inspection</v>
          </cell>
          <cell r="C300">
            <v>13.160533139733399</v>
          </cell>
          <cell r="D300">
            <v>22.631</v>
          </cell>
          <cell r="E300">
            <v>0</v>
          </cell>
          <cell r="F300">
            <v>12.581597453316837</v>
          </cell>
          <cell r="G300">
            <v>5.2469999999999999</v>
          </cell>
          <cell r="H300">
            <v>18.611000000000001</v>
          </cell>
          <cell r="I300" t="str">
            <v>.</v>
          </cell>
          <cell r="J300">
            <v>0</v>
          </cell>
          <cell r="K300">
            <v>0</v>
          </cell>
          <cell r="L300">
            <v>0</v>
          </cell>
          <cell r="M300">
            <v>0</v>
          </cell>
          <cell r="N300">
            <v>0</v>
          </cell>
          <cell r="O300">
            <v>0</v>
          </cell>
          <cell r="Q300">
            <v>13.160533139733399</v>
          </cell>
          <cell r="R300">
            <v>22.631</v>
          </cell>
          <cell r="S300">
            <v>0</v>
          </cell>
          <cell r="T300">
            <v>12.581597453316837</v>
          </cell>
          <cell r="U300">
            <v>5.2469999999999999</v>
          </cell>
          <cell r="V300">
            <v>18.611000000000001</v>
          </cell>
          <cell r="X300">
            <v>8.5190000000000001</v>
          </cell>
          <cell r="Y300">
            <v>22.631</v>
          </cell>
          <cell r="AA300">
            <v>11.68</v>
          </cell>
          <cell r="AB300">
            <v>5.2469999999999999</v>
          </cell>
          <cell r="AC300">
            <v>18.611000000000001</v>
          </cell>
          <cell r="AD300" t="str">
            <v>.</v>
          </cell>
          <cell r="AE300">
            <v>4.641533139733399</v>
          </cell>
          <cell r="AF300">
            <v>0</v>
          </cell>
          <cell r="AH300">
            <v>0.90159745331683672</v>
          </cell>
          <cell r="AI300">
            <v>0</v>
          </cell>
          <cell r="AJ300">
            <v>0</v>
          </cell>
          <cell r="CS300">
            <v>0</v>
          </cell>
        </row>
        <row r="301">
          <cell r="A301" t="str">
            <v>T410250</v>
          </cell>
          <cell r="B301" t="str">
            <v>Insurance</v>
          </cell>
          <cell r="C301">
            <v>0.70852238419661429</v>
          </cell>
          <cell r="D301">
            <v>0</v>
          </cell>
          <cell r="E301">
            <v>0</v>
          </cell>
          <cell r="F301">
            <v>2.3388797130784242</v>
          </cell>
          <cell r="G301">
            <v>0</v>
          </cell>
          <cell r="H301">
            <v>0</v>
          </cell>
          <cell r="I301" t="str">
            <v>.</v>
          </cell>
          <cell r="J301">
            <v>0</v>
          </cell>
          <cell r="K301">
            <v>0</v>
          </cell>
          <cell r="L301">
            <v>0</v>
          </cell>
          <cell r="M301">
            <v>0</v>
          </cell>
          <cell r="N301">
            <v>0</v>
          </cell>
          <cell r="O301">
            <v>0</v>
          </cell>
          <cell r="Q301">
            <v>0.70852238419661429</v>
          </cell>
          <cell r="R301">
            <v>0</v>
          </cell>
          <cell r="S301">
            <v>0</v>
          </cell>
          <cell r="T301">
            <v>2.3388797130784242</v>
          </cell>
          <cell r="U301">
            <v>0</v>
          </cell>
          <cell r="V301">
            <v>0</v>
          </cell>
          <cell r="X301">
            <v>0</v>
          </cell>
          <cell r="AA301">
            <v>0</v>
          </cell>
          <cell r="AC301">
            <v>0</v>
          </cell>
          <cell r="AD301" t="str">
            <v>.</v>
          </cell>
          <cell r="AE301">
            <v>0.70852238419661429</v>
          </cell>
          <cell r="AF301">
            <v>0</v>
          </cell>
          <cell r="AH301">
            <v>2.3388797130784242</v>
          </cell>
          <cell r="AI301">
            <v>0</v>
          </cell>
          <cell r="AJ301">
            <v>0</v>
          </cell>
          <cell r="CS301">
            <v>0</v>
          </cell>
        </row>
        <row r="302">
          <cell r="A302" t="str">
            <v>T410260</v>
          </cell>
          <cell r="B302" t="str">
            <v>Commissions</v>
          </cell>
          <cell r="C302">
            <v>27.68633984541432</v>
          </cell>
          <cell r="D302">
            <v>0</v>
          </cell>
          <cell r="E302">
            <v>0</v>
          </cell>
          <cell r="F302">
            <v>37.731114603145691</v>
          </cell>
          <cell r="G302">
            <v>6.2355912888888918</v>
          </cell>
          <cell r="H302">
            <v>0</v>
          </cell>
          <cell r="I302" t="str">
            <v>.</v>
          </cell>
          <cell r="J302">
            <v>0</v>
          </cell>
          <cell r="K302">
            <v>0</v>
          </cell>
          <cell r="L302">
            <v>0</v>
          </cell>
          <cell r="M302">
            <v>0</v>
          </cell>
          <cell r="N302">
            <v>0</v>
          </cell>
          <cell r="O302">
            <v>0</v>
          </cell>
          <cell r="Q302">
            <v>27.68633984541432</v>
          </cell>
          <cell r="R302">
            <v>0</v>
          </cell>
          <cell r="S302">
            <v>0</v>
          </cell>
          <cell r="T302">
            <v>37.731114603145691</v>
          </cell>
          <cell r="U302">
            <v>6.2355912888888918</v>
          </cell>
          <cell r="V302">
            <v>0</v>
          </cell>
          <cell r="X302">
            <v>0</v>
          </cell>
          <cell r="AA302">
            <v>0</v>
          </cell>
          <cell r="AC302">
            <v>0</v>
          </cell>
          <cell r="AD302" t="str">
            <v>.</v>
          </cell>
          <cell r="AE302">
            <v>27.68633984541432</v>
          </cell>
          <cell r="AF302">
            <v>0</v>
          </cell>
          <cell r="AH302">
            <v>37.731114603145691</v>
          </cell>
          <cell r="AI302">
            <v>6.2355912888888918</v>
          </cell>
          <cell r="AJ302">
            <v>0</v>
          </cell>
          <cell r="CS302">
            <v>0</v>
          </cell>
        </row>
        <row r="303">
          <cell r="A303" t="str">
            <v>T410270</v>
          </cell>
          <cell r="B303" t="str">
            <v>Uralkali trading administrative costs</v>
          </cell>
          <cell r="C303">
            <v>0</v>
          </cell>
          <cell r="D303">
            <v>0</v>
          </cell>
          <cell r="E303">
            <v>0</v>
          </cell>
          <cell r="F303">
            <v>0</v>
          </cell>
          <cell r="G303">
            <v>0</v>
          </cell>
          <cell r="H303">
            <v>0</v>
          </cell>
          <cell r="I303" t="str">
            <v>.</v>
          </cell>
          <cell r="J303">
            <v>0</v>
          </cell>
          <cell r="K303">
            <v>0</v>
          </cell>
          <cell r="L303">
            <v>0</v>
          </cell>
          <cell r="M303">
            <v>0</v>
          </cell>
          <cell r="N303">
            <v>0</v>
          </cell>
          <cell r="O303">
            <v>0</v>
          </cell>
          <cell r="Q303">
            <v>0</v>
          </cell>
          <cell r="R303">
            <v>0</v>
          </cell>
          <cell r="S303">
            <v>0</v>
          </cell>
          <cell r="T303">
            <v>0</v>
          </cell>
          <cell r="U303">
            <v>0</v>
          </cell>
          <cell r="V303">
            <v>0</v>
          </cell>
          <cell r="X303">
            <v>0</v>
          </cell>
          <cell r="AC303">
            <v>0</v>
          </cell>
          <cell r="AD303" t="str">
            <v>.</v>
          </cell>
          <cell r="AE303">
            <v>0</v>
          </cell>
          <cell r="AF303">
            <v>0</v>
          </cell>
          <cell r="AH303">
            <v>0</v>
          </cell>
          <cell r="AI303">
            <v>0</v>
          </cell>
          <cell r="AJ303">
            <v>0</v>
          </cell>
          <cell r="CS303">
            <v>0</v>
          </cell>
        </row>
        <row r="304">
          <cell r="A304" t="str">
            <v>T410280</v>
          </cell>
          <cell r="B304" t="str">
            <v>Transport repairs and maintenance</v>
          </cell>
          <cell r="C304">
            <v>55.806765962745132</v>
          </cell>
          <cell r="D304">
            <v>160.17753192549026</v>
          </cell>
          <cell r="E304">
            <v>0</v>
          </cell>
          <cell r="F304">
            <v>123.55376596274513</v>
          </cell>
          <cell r="G304">
            <v>20.092382981372566</v>
          </cell>
          <cell r="H304">
            <v>157.44553192549026</v>
          </cell>
          <cell r="I304" t="str">
            <v>.</v>
          </cell>
          <cell r="J304">
            <v>-36.410234037254867</v>
          </cell>
          <cell r="K304">
            <v>81.385531925490255</v>
          </cell>
          <cell r="L304">
            <v>0</v>
          </cell>
          <cell r="M304">
            <v>1.9937659627451305</v>
          </cell>
          <cell r="N304">
            <v>1.0163829813725651</v>
          </cell>
          <cell r="O304">
            <v>79.486531925490254</v>
          </cell>
          <cell r="Q304">
            <v>92.216999999999999</v>
          </cell>
          <cell r="R304">
            <v>78.792000000000002</v>
          </cell>
          <cell r="T304">
            <v>121.56</v>
          </cell>
          <cell r="U304">
            <v>19.076000000000001</v>
          </cell>
          <cell r="V304">
            <v>77.959000000000003</v>
          </cell>
          <cell r="X304">
            <v>53.87</v>
          </cell>
          <cell r="AA304">
            <v>81.152000000000001</v>
          </cell>
          <cell r="AC304">
            <v>0</v>
          </cell>
          <cell r="AD304" t="str">
            <v>.</v>
          </cell>
          <cell r="AE304">
            <v>0</v>
          </cell>
          <cell r="AF304">
            <v>0</v>
          </cell>
          <cell r="AH304">
            <v>0</v>
          </cell>
          <cell r="AI304">
            <v>0</v>
          </cell>
          <cell r="AJ304">
            <v>0</v>
          </cell>
          <cell r="BQ304">
            <v>38.347000000000001</v>
          </cell>
          <cell r="BR304">
            <v>78.792000000000002</v>
          </cell>
          <cell r="BT304">
            <v>40.408000000000001</v>
          </cell>
          <cell r="BU304">
            <v>19.076000000000001</v>
          </cell>
          <cell r="BV304">
            <v>77.959000000000003</v>
          </cell>
          <cell r="CS304">
            <v>0</v>
          </cell>
        </row>
        <row r="305">
          <cell r="A305" t="str">
            <v>T410290</v>
          </cell>
          <cell r="B305" t="str">
            <v>Depreciation</v>
          </cell>
          <cell r="C305">
            <v>144.50506431277412</v>
          </cell>
          <cell r="D305">
            <v>217.39155104888508</v>
          </cell>
          <cell r="E305">
            <v>0</v>
          </cell>
          <cell r="F305">
            <v>62.129184916765432</v>
          </cell>
          <cell r="G305">
            <v>26.529717102290476</v>
          </cell>
          <cell r="H305">
            <v>165.58529635761849</v>
          </cell>
          <cell r="I305" t="str">
            <v>.</v>
          </cell>
          <cell r="J305">
            <v>142.44495768792197</v>
          </cell>
          <cell r="K305">
            <v>217.39155104888508</v>
          </cell>
          <cell r="L305">
            <v>0</v>
          </cell>
          <cell r="M305">
            <v>61.504756829852276</v>
          </cell>
          <cell r="N305">
            <v>26.529717102290476</v>
          </cell>
          <cell r="O305">
            <v>165.53629635761848</v>
          </cell>
          <cell r="Q305">
            <v>2.060106624852164</v>
          </cell>
          <cell r="R305">
            <v>0</v>
          </cell>
          <cell r="T305">
            <v>0.62442808691315255</v>
          </cell>
          <cell r="U305">
            <v>0</v>
          </cell>
          <cell r="V305">
            <v>4.9000000000000002E-2</v>
          </cell>
          <cell r="AC305">
            <v>0</v>
          </cell>
          <cell r="AD305" t="str">
            <v>.</v>
          </cell>
          <cell r="AE305">
            <v>2.060106624852164</v>
          </cell>
          <cell r="AF305">
            <v>0</v>
          </cell>
          <cell r="AH305">
            <v>0.62442808691315255</v>
          </cell>
          <cell r="AI305">
            <v>0</v>
          </cell>
          <cell r="AJ305">
            <v>0</v>
          </cell>
          <cell r="BO305">
            <v>4.9000000000000002E-2</v>
          </cell>
          <cell r="CS305">
            <v>0</v>
          </cell>
        </row>
        <row r="306">
          <cell r="A306" t="str">
            <v>T410291</v>
          </cell>
          <cell r="B306" t="str">
            <v>Labour cost</v>
          </cell>
          <cell r="C306">
            <v>43.285591971913831</v>
          </cell>
          <cell r="D306">
            <v>0</v>
          </cell>
          <cell r="E306">
            <v>0</v>
          </cell>
          <cell r="F306">
            <v>34.327386582208312</v>
          </cell>
          <cell r="G306">
            <v>0</v>
          </cell>
          <cell r="H306">
            <v>0</v>
          </cell>
          <cell r="I306" t="str">
            <v>.</v>
          </cell>
          <cell r="J306">
            <v>0</v>
          </cell>
          <cell r="K306">
            <v>0</v>
          </cell>
          <cell r="L306">
            <v>0</v>
          </cell>
          <cell r="M306">
            <v>0</v>
          </cell>
          <cell r="N306">
            <v>0</v>
          </cell>
          <cell r="O306">
            <v>0</v>
          </cell>
          <cell r="Q306">
            <v>43.285591971913831</v>
          </cell>
          <cell r="R306">
            <v>0</v>
          </cell>
          <cell r="T306">
            <v>34.327386582208312</v>
          </cell>
          <cell r="U306">
            <v>0</v>
          </cell>
          <cell r="V306">
            <v>0</v>
          </cell>
          <cell r="AD306" t="str">
            <v>.</v>
          </cell>
          <cell r="AE306">
            <v>43.285591971913831</v>
          </cell>
          <cell r="AH306">
            <v>34.327386582208312</v>
          </cell>
          <cell r="CS306">
            <v>0</v>
          </cell>
        </row>
        <row r="307">
          <cell r="A307" t="str">
            <v>T410292</v>
          </cell>
          <cell r="B307" t="str">
            <v>Travel expenses</v>
          </cell>
          <cell r="C307">
            <v>54.701969105079357</v>
          </cell>
          <cell r="D307">
            <v>0</v>
          </cell>
          <cell r="E307">
            <v>0</v>
          </cell>
          <cell r="F307">
            <v>29.935642792516173</v>
          </cell>
          <cell r="G307">
            <v>0</v>
          </cell>
          <cell r="H307">
            <v>0</v>
          </cell>
          <cell r="I307" t="str">
            <v>.</v>
          </cell>
          <cell r="J307">
            <v>0</v>
          </cell>
          <cell r="K307">
            <v>0</v>
          </cell>
          <cell r="L307">
            <v>0</v>
          </cell>
          <cell r="M307">
            <v>0</v>
          </cell>
          <cell r="N307">
            <v>0</v>
          </cell>
          <cell r="O307">
            <v>0</v>
          </cell>
          <cell r="Q307">
            <v>54.701969105079357</v>
          </cell>
          <cell r="R307">
            <v>0</v>
          </cell>
          <cell r="T307">
            <v>29.935642792516173</v>
          </cell>
          <cell r="U307">
            <v>0</v>
          </cell>
          <cell r="V307">
            <v>0</v>
          </cell>
          <cell r="AD307" t="str">
            <v>.</v>
          </cell>
          <cell r="AE307">
            <v>54.701969105079357</v>
          </cell>
          <cell r="AH307">
            <v>29.935642792516173</v>
          </cell>
          <cell r="CS307">
            <v>0</v>
          </cell>
        </row>
        <row r="308">
          <cell r="A308" t="str">
            <v>T410293</v>
          </cell>
          <cell r="B308" t="str">
            <v>Legal and other professional fees</v>
          </cell>
          <cell r="C308">
            <v>4.2493364567726273</v>
          </cell>
          <cell r="D308">
            <v>0</v>
          </cell>
          <cell r="E308">
            <v>0</v>
          </cell>
          <cell r="F308">
            <v>12.033562879984872</v>
          </cell>
          <cell r="G308">
            <v>0</v>
          </cell>
          <cell r="H308">
            <v>0</v>
          </cell>
          <cell r="I308" t="str">
            <v>.</v>
          </cell>
          <cell r="J308">
            <v>0</v>
          </cell>
          <cell r="K308">
            <v>0</v>
          </cell>
          <cell r="L308">
            <v>0</v>
          </cell>
          <cell r="M308">
            <v>0</v>
          </cell>
          <cell r="N308">
            <v>0</v>
          </cell>
          <cell r="O308">
            <v>0</v>
          </cell>
          <cell r="Q308">
            <v>4.2493364567726273</v>
          </cell>
          <cell r="R308">
            <v>0</v>
          </cell>
          <cell r="T308">
            <v>12.033562879984872</v>
          </cell>
          <cell r="U308">
            <v>0</v>
          </cell>
          <cell r="V308">
            <v>0</v>
          </cell>
          <cell r="AD308" t="str">
            <v>.</v>
          </cell>
          <cell r="AE308">
            <v>4.2493364567726273</v>
          </cell>
          <cell r="AH308">
            <v>12.033562879984872</v>
          </cell>
          <cell r="CS308">
            <v>0</v>
          </cell>
        </row>
        <row r="309">
          <cell r="A309" t="str">
            <v>T410294</v>
          </cell>
          <cell r="B309" t="str">
            <v>Comunication and IS services</v>
          </cell>
          <cell r="C309">
            <v>0</v>
          </cell>
          <cell r="D309">
            <v>0</v>
          </cell>
          <cell r="E309">
            <v>0</v>
          </cell>
          <cell r="F309">
            <v>0</v>
          </cell>
          <cell r="G309">
            <v>0</v>
          </cell>
          <cell r="H309">
            <v>0</v>
          </cell>
          <cell r="I309" t="str">
            <v>.</v>
          </cell>
          <cell r="J309">
            <v>0</v>
          </cell>
          <cell r="K309">
            <v>0</v>
          </cell>
          <cell r="L309">
            <v>0</v>
          </cell>
          <cell r="M309">
            <v>0</v>
          </cell>
          <cell r="N309">
            <v>0</v>
          </cell>
          <cell r="O309">
            <v>0</v>
          </cell>
          <cell r="Q309">
            <v>0</v>
          </cell>
          <cell r="R309">
            <v>0</v>
          </cell>
          <cell r="T309">
            <v>0</v>
          </cell>
          <cell r="U309">
            <v>0</v>
          </cell>
          <cell r="V309">
            <v>0</v>
          </cell>
          <cell r="AD309" t="str">
            <v>.</v>
          </cell>
          <cell r="AE309">
            <v>0</v>
          </cell>
          <cell r="AH309">
            <v>0</v>
          </cell>
          <cell r="CS309">
            <v>0</v>
          </cell>
        </row>
        <row r="310">
          <cell r="A310" t="str">
            <v>T410295</v>
          </cell>
          <cell r="B310" t="str">
            <v>Rent and leasing</v>
          </cell>
          <cell r="C310">
            <v>3.3263080760385795</v>
          </cell>
          <cell r="D310">
            <v>0</v>
          </cell>
          <cell r="E310">
            <v>0</v>
          </cell>
          <cell r="F310">
            <v>3.8249191127684044</v>
          </cell>
          <cell r="G310">
            <v>0</v>
          </cell>
          <cell r="H310">
            <v>0</v>
          </cell>
          <cell r="I310" t="str">
            <v>.</v>
          </cell>
          <cell r="J310">
            <v>0</v>
          </cell>
          <cell r="K310">
            <v>0</v>
          </cell>
          <cell r="L310">
            <v>0</v>
          </cell>
          <cell r="M310">
            <v>0</v>
          </cell>
          <cell r="N310">
            <v>0</v>
          </cell>
          <cell r="O310">
            <v>0</v>
          </cell>
          <cell r="Q310">
            <v>3.3263080760385795</v>
          </cell>
          <cell r="R310">
            <v>0</v>
          </cell>
          <cell r="T310">
            <v>3.8249191127684044</v>
          </cell>
          <cell r="U310">
            <v>0</v>
          </cell>
          <cell r="V310">
            <v>0</v>
          </cell>
          <cell r="AD310" t="str">
            <v>.</v>
          </cell>
          <cell r="AE310">
            <v>3.3263080760385795</v>
          </cell>
          <cell r="AH310">
            <v>3.8249191127684044</v>
          </cell>
          <cell r="CS310">
            <v>0</v>
          </cell>
        </row>
        <row r="311">
          <cell r="A311" t="str">
            <v>T410299</v>
          </cell>
          <cell r="B311" t="str">
            <v>Other</v>
          </cell>
          <cell r="C311">
            <v>302.14596329087453</v>
          </cell>
          <cell r="D311">
            <v>734.73181000540103</v>
          </cell>
          <cell r="E311">
            <v>0</v>
          </cell>
          <cell r="F311">
            <v>168.80131282586817</v>
          </cell>
          <cell r="G311">
            <v>83.66953323222225</v>
          </cell>
          <cell r="H311">
            <v>72.454769837900088</v>
          </cell>
          <cell r="I311" t="str">
            <v>.</v>
          </cell>
          <cell r="J311">
            <v>0</v>
          </cell>
          <cell r="K311">
            <v>75.592511444993576</v>
          </cell>
          <cell r="L311">
            <v>0</v>
          </cell>
          <cell r="M311">
            <v>0</v>
          </cell>
          <cell r="N311">
            <v>0</v>
          </cell>
          <cell r="O311">
            <v>0</v>
          </cell>
          <cell r="Q311">
            <v>302.14596329087453</v>
          </cell>
          <cell r="R311">
            <v>659.1392985604075</v>
          </cell>
          <cell r="S311">
            <v>0</v>
          </cell>
          <cell r="T311">
            <v>168.80131282586817</v>
          </cell>
          <cell r="U311">
            <v>83.66953323222225</v>
          </cell>
          <cell r="V311">
            <v>72.454769837900088</v>
          </cell>
          <cell r="X311">
            <v>80.226330229999988</v>
          </cell>
          <cell r="Y311">
            <v>121.66325798</v>
          </cell>
          <cell r="AA311">
            <v>71.160952189999975</v>
          </cell>
          <cell r="AB311">
            <v>26.322388109999999</v>
          </cell>
          <cell r="AC311">
            <v>69.993860640000094</v>
          </cell>
          <cell r="AD311" t="str">
            <v>.</v>
          </cell>
          <cell r="AE311">
            <v>202.24162444814544</v>
          </cell>
          <cell r="AF311">
            <v>537.47904058040751</v>
          </cell>
          <cell r="AH311">
            <v>94.614360635868223</v>
          </cell>
          <cell r="AI311">
            <v>57.178145122222247</v>
          </cell>
          <cell r="AJ311">
            <v>0.80390919790000015</v>
          </cell>
          <cell r="AM311">
            <v>-1.9E-2</v>
          </cell>
          <cell r="AP311">
            <v>1.9E-2</v>
          </cell>
          <cell r="BA311">
            <v>8.0000000000000002E-3</v>
          </cell>
          <cell r="BF311">
            <v>2.7</v>
          </cell>
          <cell r="BG311">
            <v>0.14999999999999991</v>
          </cell>
          <cell r="BH311">
            <v>1.2769999999999997</v>
          </cell>
          <cell r="BM311">
            <v>0.32600000000000001</v>
          </cell>
          <cell r="BO311">
            <v>0.37200000000000005</v>
          </cell>
          <cell r="CS311">
            <v>19.574008612729106</v>
          </cell>
          <cell r="CV311">
            <v>0.104</v>
          </cell>
          <cell r="CW311">
            <v>1.6E-2</v>
          </cell>
        </row>
        <row r="312">
          <cell r="I312" t="str">
            <v>.</v>
          </cell>
          <cell r="Q312">
            <v>0</v>
          </cell>
          <cell r="AD312" t="str">
            <v>.</v>
          </cell>
          <cell r="AE312">
            <v>0</v>
          </cell>
          <cell r="AH312">
            <v>0</v>
          </cell>
        </row>
        <row r="313">
          <cell r="A313" t="str">
            <v>T41</v>
          </cell>
          <cell r="B313" t="str">
            <v>Operating income</v>
          </cell>
          <cell r="C313">
            <v>-2770.142114469495</v>
          </cell>
          <cell r="D313">
            <v>-11604.657288649894</v>
          </cell>
          <cell r="E313">
            <v>0</v>
          </cell>
          <cell r="F313">
            <v>-5269.9719671403664</v>
          </cell>
          <cell r="G313">
            <v>-2126.2524428758543</v>
          </cell>
          <cell r="H313">
            <v>-3305.4967336806999</v>
          </cell>
          <cell r="I313" t="str">
            <v>.</v>
          </cell>
          <cell r="J313">
            <v>140.35281972130042</v>
          </cell>
          <cell r="K313">
            <v>1089.6255837745057</v>
          </cell>
          <cell r="L313">
            <v>0</v>
          </cell>
          <cell r="M313">
            <v>481.56266677105555</v>
          </cell>
          <cell r="N313">
            <v>118.53718789582288</v>
          </cell>
          <cell r="O313">
            <v>633.16621617194482</v>
          </cell>
          <cell r="P313">
            <v>0</v>
          </cell>
          <cell r="Q313">
            <v>-2910.6727623293336</v>
          </cell>
          <cell r="R313">
            <v>-12694.282872424403</v>
          </cell>
          <cell r="S313">
            <v>0</v>
          </cell>
          <cell r="T313">
            <v>-5751.5346339114158</v>
          </cell>
          <cell r="U313">
            <v>-2244.7896307716792</v>
          </cell>
          <cell r="V313">
            <v>-3938.6629498526445</v>
          </cell>
          <cell r="W313">
            <v>0</v>
          </cell>
          <cell r="X313">
            <v>-2598.8242924600013</v>
          </cell>
          <cell r="Y313">
            <v>-9838.8181387900022</v>
          </cell>
          <cell r="Z313">
            <v>0</v>
          </cell>
          <cell r="AA313">
            <v>-4494.1781351400014</v>
          </cell>
          <cell r="AB313">
            <v>-1755.6087832899998</v>
          </cell>
          <cell r="AC313">
            <v>-3847.8990000000031</v>
          </cell>
          <cell r="AD313" t="str">
            <v>.</v>
          </cell>
          <cell r="AE313">
            <v>-197.52899614141506</v>
          </cell>
          <cell r="AF313">
            <v>-2525.3808996792541</v>
          </cell>
          <cell r="AG313">
            <v>0</v>
          </cell>
          <cell r="AH313">
            <v>-1144.8426918349674</v>
          </cell>
          <cell r="AI313">
            <v>-452.27523067222251</v>
          </cell>
          <cell r="AJ313">
            <v>-81.052100414300071</v>
          </cell>
          <cell r="AK313">
            <v>0</v>
          </cell>
          <cell r="AL313">
            <v>-40.819953294712676</v>
          </cell>
          <cell r="AM313">
            <v>-244.13779073603149</v>
          </cell>
          <cell r="AN313">
            <v>0</v>
          </cell>
          <cell r="AO313">
            <v>-95.773739325341538</v>
          </cell>
          <cell r="AP313">
            <v>-41.322769407169929</v>
          </cell>
          <cell r="AQ313">
            <v>0</v>
          </cell>
          <cell r="AR313">
            <v>0</v>
          </cell>
          <cell r="AS313">
            <v>0</v>
          </cell>
          <cell r="AT313">
            <v>0</v>
          </cell>
          <cell r="AU313">
            <v>0</v>
          </cell>
          <cell r="AV313">
            <v>-27.653327999999973</v>
          </cell>
          <cell r="AW313">
            <v>-74.226740999999919</v>
          </cell>
          <cell r="AX313">
            <v>0</v>
          </cell>
          <cell r="AY313">
            <v>-13.078999999999983</v>
          </cell>
          <cell r="AZ313">
            <v>4.9457245500000049</v>
          </cell>
          <cell r="BA313">
            <v>-7.7019999999999866</v>
          </cell>
          <cell r="BB313">
            <v>0</v>
          </cell>
          <cell r="BC313">
            <v>0</v>
          </cell>
          <cell r="BD313">
            <v>0</v>
          </cell>
          <cell r="BE313">
            <v>0</v>
          </cell>
          <cell r="BF313">
            <v>0.39499999999999957</v>
          </cell>
          <cell r="BG313">
            <v>0.43099999999999916</v>
          </cell>
          <cell r="BH313">
            <v>-1.0669999999999993</v>
          </cell>
          <cell r="BI313">
            <v>0</v>
          </cell>
          <cell r="BJ313">
            <v>0</v>
          </cell>
          <cell r="BK313">
            <v>0</v>
          </cell>
          <cell r="BL313">
            <v>0</v>
          </cell>
          <cell r="BM313">
            <v>-2.9650000000000021</v>
          </cell>
          <cell r="BN313">
            <v>-0.17800000000000227</v>
          </cell>
          <cell r="BO313">
            <v>-1.2280000000000015</v>
          </cell>
          <cell r="BP313">
            <v>0</v>
          </cell>
          <cell r="BQ313">
            <v>-3.6419999999999959</v>
          </cell>
          <cell r="BR313">
            <v>-1.3889999999999958</v>
          </cell>
          <cell r="BS313">
            <v>0</v>
          </cell>
          <cell r="BT313">
            <v>1.8960000000000008</v>
          </cell>
          <cell r="BU313">
            <v>0.36100000000000065</v>
          </cell>
          <cell r="BV313">
            <v>-3.2459999999999951</v>
          </cell>
          <cell r="BW313">
            <v>0</v>
          </cell>
          <cell r="BX313">
            <v>-27.305399999999999</v>
          </cell>
          <cell r="BY313">
            <v>0.50699999999999934</v>
          </cell>
          <cell r="BZ313">
            <v>0</v>
          </cell>
          <cell r="CA313">
            <v>-5.1760999999999973</v>
          </cell>
          <cell r="CB313">
            <v>-2.0152999999999976</v>
          </cell>
          <cell r="CC313">
            <v>-10.120000000000001</v>
          </cell>
          <cell r="CD313">
            <v>0</v>
          </cell>
          <cell r="CE313">
            <v>2.6608066771186443</v>
          </cell>
          <cell r="CF313">
            <v>2.4986977808870945</v>
          </cell>
          <cell r="CG313">
            <v>0</v>
          </cell>
          <cell r="CH313">
            <v>0.45463238888888924</v>
          </cell>
          <cell r="CI313">
            <v>0.13032804771428586</v>
          </cell>
          <cell r="CJ313">
            <v>4.3741505616573697</v>
          </cell>
          <cell r="CK313">
            <v>0</v>
          </cell>
          <cell r="CL313">
            <v>0.64200000000000002</v>
          </cell>
          <cell r="CM313">
            <v>5.7419999999999973</v>
          </cell>
          <cell r="CN313">
            <v>0</v>
          </cell>
          <cell r="CO313">
            <v>1.7344000000000008</v>
          </cell>
          <cell r="CP313">
            <v>0.74239999999999995</v>
          </cell>
          <cell r="CQ313">
            <v>9.2769999999999992</v>
          </cell>
          <cell r="CR313">
            <v>0</v>
          </cell>
          <cell r="CS313">
            <v>14.262321889675206</v>
          </cell>
          <cell r="CT313">
            <v>0</v>
          </cell>
          <cell r="CV313">
            <v>-25.073999999999998</v>
          </cell>
          <cell r="CW313">
            <v>-19.088000000000005</v>
          </cell>
          <cell r="CX313">
            <v>0</v>
          </cell>
          <cell r="CY313">
            <v>0</v>
          </cell>
          <cell r="CZ313">
            <v>0</v>
          </cell>
          <cell r="DA313">
            <v>0</v>
          </cell>
          <cell r="DB313">
            <v>0</v>
          </cell>
          <cell r="DC313">
            <v>-7.3899210000000011</v>
          </cell>
          <cell r="DD313">
            <v>9.9999999999996481E-3</v>
          </cell>
          <cell r="DE313">
            <v>0</v>
          </cell>
          <cell r="DF313">
            <v>0</v>
          </cell>
          <cell r="DG313">
            <v>0</v>
          </cell>
        </row>
        <row r="314">
          <cell r="I314" t="str">
            <v>.</v>
          </cell>
          <cell r="AD314" t="str">
            <v>.</v>
          </cell>
          <cell r="AE314">
            <v>0</v>
          </cell>
          <cell r="AH314">
            <v>0</v>
          </cell>
        </row>
        <row r="315">
          <cell r="A315" t="str">
            <v>T4103</v>
          </cell>
          <cell r="B315" t="str">
            <v>Finance costs (income), net</v>
          </cell>
          <cell r="C315">
            <v>-2.8360842316034791</v>
          </cell>
          <cell r="D315">
            <v>268.34910272343149</v>
          </cell>
          <cell r="E315">
            <v>0</v>
          </cell>
          <cell r="F315">
            <v>134.79705502581734</v>
          </cell>
          <cell r="G315">
            <v>65.994951837127047</v>
          </cell>
          <cell r="H315">
            <v>-2.3956645969725869</v>
          </cell>
          <cell r="I315" t="str">
            <v>.</v>
          </cell>
          <cell r="J315">
            <v>1.6564561562213687</v>
          </cell>
          <cell r="K315">
            <v>-86.445167017258214</v>
          </cell>
          <cell r="L315">
            <v>0</v>
          </cell>
          <cell r="M315">
            <v>-54.990834837364559</v>
          </cell>
          <cell r="N315">
            <v>-10.665262165751113</v>
          </cell>
          <cell r="O315">
            <v>-65.365664596972593</v>
          </cell>
          <cell r="Q315">
            <v>-4.4925403878248744</v>
          </cell>
          <cell r="R315">
            <v>354.79426974068974</v>
          </cell>
          <cell r="S315">
            <v>0</v>
          </cell>
          <cell r="T315">
            <v>189.7878898631819</v>
          </cell>
          <cell r="U315">
            <v>76.660214002878163</v>
          </cell>
          <cell r="V315">
            <v>62.969999999999992</v>
          </cell>
          <cell r="X315">
            <v>35.96929246000002</v>
          </cell>
          <cell r="Y315">
            <v>164.10713878999996</v>
          </cell>
          <cell r="Z315">
            <v>0</v>
          </cell>
          <cell r="AA315">
            <v>90.461429339999995</v>
          </cell>
          <cell r="AB315">
            <v>25.038783290000367</v>
          </cell>
          <cell r="AC315">
            <v>71.11099999999999</v>
          </cell>
          <cell r="AD315" t="str">
            <v>.</v>
          </cell>
          <cell r="AE315">
            <v>-89.354103673443888</v>
          </cell>
          <cell r="AF315">
            <v>54.720236976462978</v>
          </cell>
          <cell r="AG315">
            <v>0</v>
          </cell>
          <cell r="AH315">
            <v>39.83092258288702</v>
          </cell>
          <cell r="AI315">
            <v>10.828772372222225</v>
          </cell>
          <cell r="AJ315">
            <v>0</v>
          </cell>
          <cell r="AL315">
            <v>51.377270825618936</v>
          </cell>
          <cell r="AM315">
            <v>144.71689397422679</v>
          </cell>
          <cell r="AN315">
            <v>0</v>
          </cell>
          <cell r="AO315">
            <v>63.551537940294885</v>
          </cell>
          <cell r="AP315">
            <v>42.879468340655556</v>
          </cell>
          <cell r="AQ315">
            <v>0</v>
          </cell>
          <cell r="AR315">
            <v>0</v>
          </cell>
          <cell r="AS315">
            <v>0</v>
          </cell>
          <cell r="AT315">
            <v>0</v>
          </cell>
          <cell r="AU315">
            <v>0</v>
          </cell>
          <cell r="AV315">
            <v>1.476</v>
          </cell>
          <cell r="AW315">
            <v>0</v>
          </cell>
          <cell r="AX315">
            <v>0</v>
          </cell>
          <cell r="AY315">
            <v>-7.2999999999999995E-2</v>
          </cell>
          <cell r="AZ315">
            <v>-5.8810000000000001E-2</v>
          </cell>
          <cell r="BA315">
            <v>-0.20200000000000001</v>
          </cell>
          <cell r="BC315">
            <v>0</v>
          </cell>
          <cell r="BD315">
            <v>0</v>
          </cell>
          <cell r="BE315">
            <v>0</v>
          </cell>
          <cell r="BF315">
            <v>3.5999999999999997E-2</v>
          </cell>
          <cell r="BG315">
            <v>-5.0000000000000001E-3</v>
          </cell>
          <cell r="BH315">
            <v>0.28499999999999998</v>
          </cell>
          <cell r="BJ315">
            <v>0</v>
          </cell>
          <cell r="BK315">
            <v>0</v>
          </cell>
          <cell r="BL315">
            <v>0</v>
          </cell>
          <cell r="BM315">
            <v>0</v>
          </cell>
          <cell r="BN315">
            <v>8.6999999999999994E-2</v>
          </cell>
          <cell r="BO315">
            <v>0.434</v>
          </cell>
          <cell r="BR315">
            <v>0</v>
          </cell>
          <cell r="BS315">
            <v>0</v>
          </cell>
          <cell r="BT315">
            <v>0</v>
          </cell>
          <cell r="BU315">
            <v>0</v>
          </cell>
          <cell r="BV315">
            <v>0</v>
          </cell>
          <cell r="BX315">
            <v>-3.9180000000000001</v>
          </cell>
          <cell r="BY315">
            <v>-7.4720000000000004</v>
          </cell>
          <cell r="BZ315">
            <v>0</v>
          </cell>
          <cell r="CA315">
            <v>-3.6640000000000001</v>
          </cell>
          <cell r="CB315">
            <v>-1.8069999999999999</v>
          </cell>
          <cell r="CC315">
            <v>-7.6929999999999996</v>
          </cell>
          <cell r="CE315">
            <v>0</v>
          </cell>
          <cell r="CF315">
            <v>0</v>
          </cell>
          <cell r="CG315">
            <v>0</v>
          </cell>
          <cell r="CH315">
            <v>0</v>
          </cell>
          <cell r="CI315">
            <v>0</v>
          </cell>
          <cell r="CJ315">
            <v>0</v>
          </cell>
          <cell r="CL315">
            <v>0</v>
          </cell>
          <cell r="CM315">
            <v>-1.258</v>
          </cell>
          <cell r="CN315">
            <v>0</v>
          </cell>
          <cell r="CO315">
            <v>-0.35499999999999998</v>
          </cell>
          <cell r="CP315">
            <v>-0.30299999999999999</v>
          </cell>
          <cell r="CQ315">
            <v>-0.96499999999999997</v>
          </cell>
          <cell r="CS315">
            <v>0</v>
          </cell>
          <cell r="CT315">
            <v>0</v>
          </cell>
          <cell r="CV315">
            <v>-5.3999999999999999E-2</v>
          </cell>
          <cell r="CW315">
            <v>-0.01</v>
          </cell>
          <cell r="CX315">
            <v>0</v>
          </cell>
          <cell r="CY315">
            <v>0</v>
          </cell>
          <cell r="CZ315">
            <v>0</v>
          </cell>
          <cell r="DA315">
            <v>0</v>
          </cell>
          <cell r="DC315">
            <v>1.0999999999999999E-2</v>
          </cell>
          <cell r="DD315">
            <v>-0.01</v>
          </cell>
          <cell r="DE315">
            <v>0</v>
          </cell>
          <cell r="DF315">
            <v>0</v>
          </cell>
        </row>
        <row r="316">
          <cell r="A316" t="str">
            <v>T410311</v>
          </cell>
          <cell r="B316" t="str">
            <v>Interest expense</v>
          </cell>
          <cell r="C316">
            <v>229.22337702881393</v>
          </cell>
          <cell r="D316">
            <v>263.58488968015007</v>
          </cell>
          <cell r="E316">
            <v>0</v>
          </cell>
          <cell r="F316">
            <v>86.783578922178933</v>
          </cell>
          <cell r="G316">
            <v>74.446980723988901</v>
          </cell>
          <cell r="H316">
            <v>59.19</v>
          </cell>
          <cell r="I316" t="str">
            <v>.</v>
          </cell>
          <cell r="J316">
            <v>-31.266000000000002</v>
          </cell>
          <cell r="K316">
            <v>-114.5343602532942</v>
          </cell>
          <cell r="L316">
            <v>0</v>
          </cell>
          <cell r="M316">
            <v>-53.765934910472836</v>
          </cell>
          <cell r="N316">
            <v>-0.89600000000000002</v>
          </cell>
          <cell r="O316">
            <v>-3.9729999999999999</v>
          </cell>
          <cell r="Q316">
            <v>260.48937702881392</v>
          </cell>
          <cell r="R316">
            <v>378.11924993344428</v>
          </cell>
          <cell r="S316">
            <v>0</v>
          </cell>
          <cell r="T316">
            <v>140.54951383265177</v>
          </cell>
          <cell r="U316">
            <v>75.342980723988902</v>
          </cell>
          <cell r="V316">
            <v>63.162999999999997</v>
          </cell>
          <cell r="X316">
            <v>220.226</v>
          </cell>
          <cell r="Y316">
            <v>221.41399999999999</v>
          </cell>
          <cell r="AA316">
            <v>81.126999999999995</v>
          </cell>
          <cell r="AB316">
            <v>31.21</v>
          </cell>
          <cell r="AC316">
            <v>62.146999999999998</v>
          </cell>
          <cell r="AD316" t="str">
            <v>.</v>
          </cell>
          <cell r="AE316">
            <v>0.45768889819356601</v>
          </cell>
          <cell r="AF316">
            <v>2.0113559592175192</v>
          </cell>
          <cell r="AH316">
            <v>1.6820313116691388</v>
          </cell>
          <cell r="AI316">
            <v>8.3512383333333357E-2</v>
          </cell>
          <cell r="AJ316">
            <v>0</v>
          </cell>
          <cell r="AL316">
            <v>32.546688130620268</v>
          </cell>
          <cell r="AM316">
            <v>147.22189397422679</v>
          </cell>
          <cell r="AO316">
            <v>55.490482520982653</v>
          </cell>
          <cell r="AP316">
            <v>43.169468340655555</v>
          </cell>
          <cell r="AV316">
            <v>1.58</v>
          </cell>
          <cell r="BF316">
            <v>3.5999999999999997E-2</v>
          </cell>
          <cell r="BH316">
            <v>0.314</v>
          </cell>
          <cell r="BN316">
            <v>8.6999999999999994E-2</v>
          </cell>
          <cell r="BO316">
            <v>0.51500000000000001</v>
          </cell>
          <cell r="BX316">
            <v>5.6779999999999999</v>
          </cell>
          <cell r="BY316">
            <v>7.4720000000000004</v>
          </cell>
          <cell r="CA316">
            <v>2.214</v>
          </cell>
          <cell r="CB316">
            <v>0.79300000000000004</v>
          </cell>
          <cell r="CC316">
            <v>0.187</v>
          </cell>
          <cell r="CS316">
            <v>0</v>
          </cell>
          <cell r="CV316">
            <v>-2.7E-2</v>
          </cell>
          <cell r="DC316">
            <v>2.8000000000000001E-2</v>
          </cell>
        </row>
        <row r="317">
          <cell r="A317" t="str">
            <v>T410312</v>
          </cell>
          <cell r="B317" t="str">
            <v>Interest income</v>
          </cell>
          <cell r="C317">
            <v>-92.565868611023802</v>
          </cell>
          <cell r="D317">
            <v>-136.59595059022843</v>
          </cell>
          <cell r="E317">
            <v>0</v>
          </cell>
          <cell r="F317">
            <v>-74.111757088136429</v>
          </cell>
          <cell r="G317">
            <v>-34.432897072524511</v>
          </cell>
          <cell r="H317">
            <v>-151.94322728113826</v>
          </cell>
          <cell r="I317" t="str">
            <v>.</v>
          </cell>
          <cell r="J317">
            <v>30.716574702552229</v>
          </cell>
          <cell r="K317">
            <v>15.024694816028386</v>
          </cell>
          <cell r="L317">
            <v>0</v>
          </cell>
          <cell r="M317">
            <v>-15.233879886523841</v>
          </cell>
          <cell r="N317">
            <v>-12.811726400302286</v>
          </cell>
          <cell r="O317">
            <v>-125.44222728113827</v>
          </cell>
          <cell r="Q317">
            <v>-123.28244331357602</v>
          </cell>
          <cell r="R317">
            <v>-151.62064540625681</v>
          </cell>
          <cell r="S317">
            <v>0</v>
          </cell>
          <cell r="T317">
            <v>-58.877877201612591</v>
          </cell>
          <cell r="U317">
            <v>-21.621170672222224</v>
          </cell>
          <cell r="V317">
            <v>-26.501000000000001</v>
          </cell>
          <cell r="X317">
            <v>-54.262</v>
          </cell>
          <cell r="Y317">
            <v>-130.50299999999999</v>
          </cell>
          <cell r="AA317">
            <v>-50.244999999999997</v>
          </cell>
          <cell r="AB317">
            <v>-17.056000000000001</v>
          </cell>
          <cell r="AC317">
            <v>-17.344000000000001</v>
          </cell>
          <cell r="AD317" t="str">
            <v>.</v>
          </cell>
          <cell r="AE317">
            <v>-58.571443313576026</v>
          </cell>
          <cell r="AF317">
            <v>-2.3906454062568478</v>
          </cell>
          <cell r="AH317">
            <v>-0.93487720161259313</v>
          </cell>
          <cell r="AI317">
            <v>-1.3083606722222227</v>
          </cell>
          <cell r="AJ317">
            <v>0</v>
          </cell>
          <cell r="AL317">
            <v>-0.70499999999999996</v>
          </cell>
          <cell r="AM317">
            <v>-2.5049999999999999</v>
          </cell>
          <cell r="AO317">
            <v>-1.3920000000000001</v>
          </cell>
          <cell r="AP317">
            <v>-0.28999999999999998</v>
          </cell>
          <cell r="AV317">
            <v>-0.104</v>
          </cell>
          <cell r="AY317">
            <v>-7.2999999999999995E-2</v>
          </cell>
          <cell r="AZ317">
            <v>-5.8810000000000001E-2</v>
          </cell>
          <cell r="BA317">
            <v>-0.20200000000000001</v>
          </cell>
          <cell r="BG317">
            <v>-5.0000000000000001E-3</v>
          </cell>
          <cell r="BH317">
            <v>-2.9000000000000001E-2</v>
          </cell>
          <cell r="BO317">
            <v>-8.1000000000000003E-2</v>
          </cell>
          <cell r="BX317">
            <v>-9.5960000000000001</v>
          </cell>
          <cell r="BY317">
            <v>-14.944000000000001</v>
          </cell>
          <cell r="CA317">
            <v>-5.8780000000000001</v>
          </cell>
          <cell r="CB317">
            <v>-2.6</v>
          </cell>
          <cell r="CC317">
            <v>-7.88</v>
          </cell>
          <cell r="CM317">
            <v>-1.258</v>
          </cell>
          <cell r="CO317">
            <v>-0.35499999999999998</v>
          </cell>
          <cell r="CP317">
            <v>-0.30299999999999999</v>
          </cell>
          <cell r="CQ317">
            <v>-0.96499999999999997</v>
          </cell>
          <cell r="CS317">
            <v>0</v>
          </cell>
          <cell r="CV317">
            <v>-2.7E-2</v>
          </cell>
          <cell r="CW317">
            <v>-0.01</v>
          </cell>
          <cell r="DC317">
            <v>-1.7000000000000001E-2</v>
          </cell>
          <cell r="DD317">
            <v>-0.01</v>
          </cell>
        </row>
        <row r="318">
          <cell r="A318" t="str">
            <v>T410313</v>
          </cell>
          <cell r="B318" t="str">
            <v>Change in provision as a result of passage of time</v>
          </cell>
          <cell r="C318">
            <v>11.999881453669142</v>
          </cell>
          <cell r="D318">
            <v>34.524654820178583</v>
          </cell>
          <cell r="E318">
            <v>0</v>
          </cell>
          <cell r="F318">
            <v>16.765685764907573</v>
          </cell>
          <cell r="G318">
            <v>8.2622296345512076</v>
          </cell>
          <cell r="H318">
            <v>44.211840303189476</v>
          </cell>
          <cell r="I318" t="str">
            <v>.</v>
          </cell>
          <cell r="J318">
            <v>11.999881453669142</v>
          </cell>
          <cell r="K318">
            <v>34.524654820178583</v>
          </cell>
          <cell r="L318">
            <v>0</v>
          </cell>
          <cell r="M318">
            <v>16.765685764907573</v>
          </cell>
          <cell r="N318">
            <v>8.2622296345512076</v>
          </cell>
          <cell r="O318">
            <v>44.211840303189476</v>
          </cell>
          <cell r="Q318">
            <v>0</v>
          </cell>
          <cell r="R318">
            <v>0</v>
          </cell>
          <cell r="S318">
            <v>0</v>
          </cell>
          <cell r="T318">
            <v>0</v>
          </cell>
          <cell r="U318">
            <v>0</v>
          </cell>
          <cell r="V318">
            <v>0</v>
          </cell>
          <cell r="AD318" t="str">
            <v>.</v>
          </cell>
          <cell r="AE318">
            <v>0</v>
          </cell>
          <cell r="AH318">
            <v>0</v>
          </cell>
          <cell r="CS318">
            <v>0</v>
          </cell>
        </row>
        <row r="319">
          <cell r="A319" t="str">
            <v>T410314</v>
          </cell>
          <cell r="B319" t="str">
            <v>Finance lease expense</v>
          </cell>
          <cell r="C319">
            <v>18.896687328598659</v>
          </cell>
          <cell r="D319">
            <v>0</v>
          </cell>
          <cell r="E319">
            <v>0</v>
          </cell>
          <cell r="F319">
            <v>9.4530554193122356</v>
          </cell>
          <cell r="G319">
            <v>0</v>
          </cell>
          <cell r="H319">
            <v>0</v>
          </cell>
          <cell r="I319" t="str">
            <v>.</v>
          </cell>
          <cell r="J319">
            <v>0</v>
          </cell>
          <cell r="K319">
            <v>0</v>
          </cell>
          <cell r="L319">
            <v>0</v>
          </cell>
          <cell r="M319">
            <v>0</v>
          </cell>
          <cell r="N319">
            <v>0</v>
          </cell>
          <cell r="O319">
            <v>0</v>
          </cell>
          <cell r="Q319">
            <v>18.896687328598659</v>
          </cell>
          <cell r="R319">
            <v>0</v>
          </cell>
          <cell r="S319">
            <v>0</v>
          </cell>
          <cell r="T319">
            <v>9.4530554193122356</v>
          </cell>
          <cell r="U319">
            <v>0</v>
          </cell>
          <cell r="V319">
            <v>0</v>
          </cell>
          <cell r="X319">
            <v>0</v>
          </cell>
          <cell r="AD319" t="str">
            <v>.</v>
          </cell>
          <cell r="AE319">
            <v>0</v>
          </cell>
          <cell r="AH319">
            <v>0</v>
          </cell>
          <cell r="AL319">
            <v>18.896687328598659</v>
          </cell>
          <cell r="AO319">
            <v>9.4530554193122356</v>
          </cell>
          <cell r="CS319">
            <v>0</v>
          </cell>
        </row>
        <row r="320">
          <cell r="A320" t="str">
            <v>T410320</v>
          </cell>
          <cell r="B320" t="str">
            <v>Dividend income</v>
          </cell>
          <cell r="C320">
            <v>-0.113</v>
          </cell>
          <cell r="D320">
            <v>-0.629</v>
          </cell>
          <cell r="E320">
            <v>0</v>
          </cell>
          <cell r="F320">
            <v>-0.20300000000000001</v>
          </cell>
          <cell r="G320">
            <v>-1.2999999999999999E-2</v>
          </cell>
          <cell r="H320">
            <v>-9.3819999999999997</v>
          </cell>
          <cell r="I320" t="str">
            <v>.</v>
          </cell>
          <cell r="J320">
            <v>0</v>
          </cell>
          <cell r="K320">
            <v>0</v>
          </cell>
          <cell r="L320">
            <v>0</v>
          </cell>
          <cell r="M320">
            <v>0</v>
          </cell>
          <cell r="N320">
            <v>0</v>
          </cell>
          <cell r="O320">
            <v>0</v>
          </cell>
          <cell r="Q320">
            <v>-0.113</v>
          </cell>
          <cell r="R320">
            <v>-0.629</v>
          </cell>
          <cell r="S320">
            <v>0</v>
          </cell>
          <cell r="T320">
            <v>-0.20300000000000001</v>
          </cell>
          <cell r="U320">
            <v>-1.2999999999999999E-2</v>
          </cell>
          <cell r="V320">
            <v>-9.3819999999999997</v>
          </cell>
          <cell r="X320">
            <v>-0.113</v>
          </cell>
          <cell r="Y320">
            <v>-0.629</v>
          </cell>
          <cell r="AA320">
            <v>-0.20300000000000001</v>
          </cell>
          <cell r="AB320">
            <v>-1.2999999999999999E-2</v>
          </cell>
          <cell r="AC320">
            <v>-9.3819999999999997</v>
          </cell>
          <cell r="AD320" t="str">
            <v>.</v>
          </cell>
          <cell r="AE320">
            <v>0</v>
          </cell>
          <cell r="AF320">
            <v>0</v>
          </cell>
          <cell r="AH320">
            <v>0</v>
          </cell>
          <cell r="AI320">
            <v>0</v>
          </cell>
          <cell r="AJ320">
            <v>0</v>
          </cell>
          <cell r="CS320">
            <v>0</v>
          </cell>
        </row>
        <row r="321">
          <cell r="A321" t="str">
            <v>T410331</v>
          </cell>
          <cell r="B321" t="str">
            <v>Gain on disposal of available for sale investments</v>
          </cell>
          <cell r="C321">
            <v>0</v>
          </cell>
          <cell r="D321">
            <v>0</v>
          </cell>
          <cell r="E321">
            <v>0</v>
          </cell>
          <cell r="F321">
            <v>0</v>
          </cell>
          <cell r="G321">
            <v>0</v>
          </cell>
          <cell r="H321">
            <v>-0.49399999999999999</v>
          </cell>
          <cell r="I321" t="str">
            <v>.</v>
          </cell>
          <cell r="J321">
            <v>0</v>
          </cell>
          <cell r="K321">
            <v>0</v>
          </cell>
          <cell r="L321">
            <v>0</v>
          </cell>
          <cell r="M321">
            <v>0</v>
          </cell>
          <cell r="N321">
            <v>0</v>
          </cell>
          <cell r="O321">
            <v>0</v>
          </cell>
          <cell r="Q321">
            <v>0</v>
          </cell>
          <cell r="R321">
            <v>0</v>
          </cell>
          <cell r="S321">
            <v>0</v>
          </cell>
          <cell r="T321">
            <v>0</v>
          </cell>
          <cell r="U321">
            <v>0</v>
          </cell>
          <cell r="V321">
            <v>-0.49399999999999999</v>
          </cell>
          <cell r="AA321">
            <v>0</v>
          </cell>
          <cell r="AC321">
            <v>-0.49399999999999999</v>
          </cell>
          <cell r="AD321" t="str">
            <v>.</v>
          </cell>
          <cell r="AE321">
            <v>0</v>
          </cell>
          <cell r="AF321">
            <v>0</v>
          </cell>
          <cell r="AH321">
            <v>0</v>
          </cell>
          <cell r="AI321">
            <v>0</v>
          </cell>
          <cell r="AJ321">
            <v>0</v>
          </cell>
          <cell r="CS321">
            <v>0</v>
          </cell>
        </row>
        <row r="322">
          <cell r="A322" t="str">
            <v>T410332</v>
          </cell>
          <cell r="B322" t="str">
            <v>Loss on disposal of available for sale investments</v>
          </cell>
          <cell r="C322">
            <v>0</v>
          </cell>
          <cell r="D322">
            <v>23.16211663</v>
          </cell>
          <cell r="E322">
            <v>0</v>
          </cell>
          <cell r="F322">
            <v>8.5723389399999999</v>
          </cell>
          <cell r="G322">
            <v>7.9134293399999995</v>
          </cell>
          <cell r="H322">
            <v>0</v>
          </cell>
          <cell r="I322" t="str">
            <v>.</v>
          </cell>
          <cell r="J322">
            <v>0</v>
          </cell>
          <cell r="K322">
            <v>4.7889096000000002</v>
          </cell>
          <cell r="L322">
            <v>0</v>
          </cell>
          <cell r="M322">
            <v>0.65790959999999998</v>
          </cell>
          <cell r="N322">
            <v>0</v>
          </cell>
          <cell r="O322">
            <v>0</v>
          </cell>
          <cell r="Q322">
            <v>0</v>
          </cell>
          <cell r="R322">
            <v>18.37320703</v>
          </cell>
          <cell r="S322">
            <v>0</v>
          </cell>
          <cell r="T322">
            <v>7.9144293399999999</v>
          </cell>
          <cell r="U322">
            <v>7.9134293399999995</v>
          </cell>
          <cell r="V322">
            <v>0</v>
          </cell>
          <cell r="X322">
            <v>0</v>
          </cell>
          <cell r="Y322">
            <v>18.37320703</v>
          </cell>
          <cell r="AA322">
            <v>7.9144293399999999</v>
          </cell>
          <cell r="AB322">
            <v>7.9134293399999995</v>
          </cell>
          <cell r="AC322">
            <v>0</v>
          </cell>
          <cell r="AD322" t="str">
            <v>.</v>
          </cell>
          <cell r="AE322">
            <v>0</v>
          </cell>
          <cell r="AF322">
            <v>0</v>
          </cell>
          <cell r="AH322">
            <v>0</v>
          </cell>
          <cell r="AI322">
            <v>0</v>
          </cell>
          <cell r="AJ322">
            <v>0</v>
          </cell>
          <cell r="CS322">
            <v>0</v>
          </cell>
        </row>
        <row r="323">
          <cell r="A323" t="str">
            <v>T410335</v>
          </cell>
          <cell r="B323" t="str">
            <v>fair value gains/losses on investments</v>
          </cell>
          <cell r="C323">
            <v>-9.7940000000000005</v>
          </cell>
          <cell r="D323">
            <v>-29.229991594895544</v>
          </cell>
          <cell r="E323">
            <v>0</v>
          </cell>
          <cell r="F323">
            <v>-6.3955410000000015</v>
          </cell>
          <cell r="G323">
            <v>-2.4462654000000219</v>
          </cell>
          <cell r="H323">
            <v>28.287722380976202</v>
          </cell>
          <cell r="I323" t="str">
            <v>.</v>
          </cell>
          <cell r="J323">
            <v>-9.7940000000000005</v>
          </cell>
          <cell r="K323">
            <v>-29.229991594895544</v>
          </cell>
          <cell r="L323">
            <v>0</v>
          </cell>
          <cell r="M323">
            <v>-6.3955410000000015</v>
          </cell>
          <cell r="N323">
            <v>-2.4462654000000219</v>
          </cell>
          <cell r="O323">
            <v>28.287722380976202</v>
          </cell>
          <cell r="Q323">
            <v>0</v>
          </cell>
          <cell r="R323">
            <v>0</v>
          </cell>
          <cell r="S323">
            <v>0</v>
          </cell>
          <cell r="T323">
            <v>0</v>
          </cell>
          <cell r="U323">
            <v>0</v>
          </cell>
          <cell r="V323">
            <v>0</v>
          </cell>
          <cell r="X323">
            <v>0</v>
          </cell>
          <cell r="AA323">
            <v>0</v>
          </cell>
          <cell r="AC323">
            <v>0</v>
          </cell>
          <cell r="AD323" t="str">
            <v>.</v>
          </cell>
          <cell r="AE323">
            <v>0</v>
          </cell>
          <cell r="AF323">
            <v>0</v>
          </cell>
          <cell r="AH323">
            <v>0</v>
          </cell>
          <cell r="AI323">
            <v>0</v>
          </cell>
          <cell r="AJ323">
            <v>0</v>
          </cell>
          <cell r="CS323">
            <v>0</v>
          </cell>
        </row>
        <row r="324">
          <cell r="A324" t="str">
            <v>T410340</v>
          </cell>
          <cell r="B324" t="str">
            <v>Share of net loss / (income) of joint ventures</v>
          </cell>
          <cell r="C324">
            <v>0.46800000000000003</v>
          </cell>
          <cell r="D324">
            <v>2.9809255947245474</v>
          </cell>
          <cell r="E324">
            <v>0</v>
          </cell>
          <cell r="F324">
            <v>2.9809255947245474</v>
          </cell>
          <cell r="G324">
            <v>-2.7735000000000127</v>
          </cell>
          <cell r="H324">
            <v>-8.4499999999999993</v>
          </cell>
          <cell r="I324" t="str">
            <v>.</v>
          </cell>
          <cell r="J324">
            <v>0</v>
          </cell>
          <cell r="K324">
            <v>2.9809255947245474</v>
          </cell>
          <cell r="L324">
            <v>0</v>
          </cell>
          <cell r="M324">
            <v>2.9809255947245474</v>
          </cell>
          <cell r="N324">
            <v>-2.7735000000000127</v>
          </cell>
          <cell r="O324">
            <v>-8.4499999999999993</v>
          </cell>
          <cell r="Q324">
            <v>0.46800000000000003</v>
          </cell>
          <cell r="R324">
            <v>0</v>
          </cell>
          <cell r="S324">
            <v>0</v>
          </cell>
          <cell r="T324">
            <v>0</v>
          </cell>
          <cell r="U324">
            <v>0</v>
          </cell>
          <cell r="V324">
            <v>0</v>
          </cell>
          <cell r="X324">
            <v>0</v>
          </cell>
          <cell r="AA324">
            <v>0</v>
          </cell>
          <cell r="AC324">
            <v>0</v>
          </cell>
          <cell r="AD324" t="str">
            <v>.</v>
          </cell>
          <cell r="AE324">
            <v>0</v>
          </cell>
          <cell r="AF324">
            <v>0</v>
          </cell>
          <cell r="AH324">
            <v>0</v>
          </cell>
          <cell r="AI324">
            <v>0</v>
          </cell>
          <cell r="AJ324">
            <v>0</v>
          </cell>
          <cell r="AL324">
            <v>0.46800000000000003</v>
          </cell>
          <cell r="CS324">
            <v>0</v>
          </cell>
        </row>
        <row r="325">
          <cell r="A325" t="str">
            <v>T410350</v>
          </cell>
          <cell r="B325" t="str">
            <v xml:space="preserve">Foreign exchange loss </v>
          </cell>
          <cell r="C325">
            <v>163.77408960000002</v>
          </cell>
          <cell r="D325">
            <v>110.55145818350229</v>
          </cell>
          <cell r="E325">
            <v>0</v>
          </cell>
          <cell r="F325">
            <v>226.46276847283048</v>
          </cell>
          <cell r="G325">
            <v>15.037974611111483</v>
          </cell>
          <cell r="H325">
            <v>36.183999999999997</v>
          </cell>
          <cell r="I325" t="str">
            <v>.</v>
          </cell>
          <cell r="J325">
            <v>0</v>
          </cell>
          <cell r="K325">
            <v>0</v>
          </cell>
          <cell r="L325">
            <v>0</v>
          </cell>
          <cell r="M325">
            <v>0</v>
          </cell>
          <cell r="N325">
            <v>0</v>
          </cell>
          <cell r="O325">
            <v>0</v>
          </cell>
          <cell r="Q325">
            <v>163.77408960000002</v>
          </cell>
          <cell r="R325">
            <v>110.55145818350229</v>
          </cell>
          <cell r="S325">
            <v>0</v>
          </cell>
          <cell r="T325">
            <v>226.46276847283048</v>
          </cell>
          <cell r="U325">
            <v>15.037974611111483</v>
          </cell>
          <cell r="V325">
            <v>36.183999999999997</v>
          </cell>
          <cell r="X325">
            <v>158.97438633000002</v>
          </cell>
          <cell r="Y325">
            <v>55.451931759999979</v>
          </cell>
          <cell r="AA325">
            <v>187.37899999999999</v>
          </cell>
          <cell r="AB325">
            <v>2.9843539500003682</v>
          </cell>
          <cell r="AC325">
            <v>36.183999999999997</v>
          </cell>
          <cell r="AD325" t="str">
            <v>.</v>
          </cell>
          <cell r="AE325">
            <v>0</v>
          </cell>
          <cell r="AF325">
            <v>55.099526423502304</v>
          </cell>
          <cell r="AH325">
            <v>39.083768472830471</v>
          </cell>
          <cell r="AI325">
            <v>12.053620661111115</v>
          </cell>
          <cell r="AJ325">
            <v>0</v>
          </cell>
          <cell r="AL325">
            <v>4.7997032700000011</v>
          </cell>
          <cell r="CS325">
            <v>0</v>
          </cell>
        </row>
        <row r="326">
          <cell r="A326" t="str">
            <v>T410351</v>
          </cell>
          <cell r="B326" t="str">
            <v xml:space="preserve">Foreign exchange gain </v>
          </cell>
          <cell r="C326">
            <v>-324.7252510316614</v>
          </cell>
          <cell r="D326">
            <v>0</v>
          </cell>
          <cell r="E326">
            <v>0</v>
          </cell>
          <cell r="F326">
            <v>-135.511</v>
          </cell>
          <cell r="G326">
            <v>0</v>
          </cell>
          <cell r="H326">
            <v>0</v>
          </cell>
          <cell r="I326" t="str">
            <v>.</v>
          </cell>
          <cell r="J326">
            <v>0</v>
          </cell>
          <cell r="K326">
            <v>0</v>
          </cell>
          <cell r="L326">
            <v>0</v>
          </cell>
          <cell r="M326">
            <v>0</v>
          </cell>
          <cell r="N326">
            <v>0</v>
          </cell>
          <cell r="O326">
            <v>0</v>
          </cell>
          <cell r="Q326">
            <v>-324.7252510316614</v>
          </cell>
          <cell r="R326">
            <v>0</v>
          </cell>
          <cell r="S326">
            <v>0</v>
          </cell>
          <cell r="T326">
            <v>-135.511</v>
          </cell>
          <cell r="U326">
            <v>0</v>
          </cell>
          <cell r="V326">
            <v>0</v>
          </cell>
          <cell r="X326">
            <v>-288.85609387</v>
          </cell>
          <cell r="AA326">
            <v>-135.511</v>
          </cell>
          <cell r="AD326" t="str">
            <v>.</v>
          </cell>
          <cell r="AE326">
            <v>-31.240349258061432</v>
          </cell>
          <cell r="AL326">
            <v>-4.6288079035999985</v>
          </cell>
          <cell r="CS326">
            <v>0</v>
          </cell>
        </row>
        <row r="327">
          <cell r="A327" t="str">
            <v>T410360</v>
          </cell>
          <cell r="B327" t="str">
            <v>Monetary loss</v>
          </cell>
          <cell r="C327">
            <v>0</v>
          </cell>
          <cell r="D327">
            <v>0</v>
          </cell>
          <cell r="E327">
            <v>0</v>
          </cell>
          <cell r="F327">
            <v>0</v>
          </cell>
          <cell r="G327">
            <v>0</v>
          </cell>
          <cell r="H327">
            <v>0</v>
          </cell>
          <cell r="I327" t="str">
            <v>.</v>
          </cell>
          <cell r="J327">
            <v>0</v>
          </cell>
          <cell r="K327">
            <v>0</v>
          </cell>
          <cell r="L327">
            <v>0</v>
          </cell>
          <cell r="M327">
            <v>0</v>
          </cell>
          <cell r="N327">
            <v>0</v>
          </cell>
          <cell r="O327">
            <v>0</v>
          </cell>
          <cell r="Q327">
            <v>0</v>
          </cell>
          <cell r="R327">
            <v>0</v>
          </cell>
          <cell r="S327">
            <v>0</v>
          </cell>
          <cell r="T327">
            <v>0</v>
          </cell>
          <cell r="U327">
            <v>0</v>
          </cell>
          <cell r="V327">
            <v>0</v>
          </cell>
          <cell r="AA327">
            <v>0</v>
          </cell>
          <cell r="AC327">
            <v>0</v>
          </cell>
          <cell r="AD327" t="str">
            <v>.</v>
          </cell>
          <cell r="AE327">
            <v>0</v>
          </cell>
          <cell r="AF327">
            <v>0</v>
          </cell>
          <cell r="AH327">
            <v>0</v>
          </cell>
          <cell r="AI327">
            <v>0</v>
          </cell>
          <cell r="AJ327">
            <v>0</v>
          </cell>
          <cell r="CS327">
            <v>0</v>
          </cell>
        </row>
        <row r="328">
          <cell r="B328" t="str">
            <v/>
          </cell>
          <cell r="I328" t="str">
            <v>.</v>
          </cell>
          <cell r="Q328">
            <v>0</v>
          </cell>
          <cell r="AD328" t="str">
            <v>.</v>
          </cell>
          <cell r="AE328">
            <v>0</v>
          </cell>
          <cell r="AH328">
            <v>0</v>
          </cell>
        </row>
        <row r="329">
          <cell r="A329" t="str">
            <v>T42</v>
          </cell>
          <cell r="B329" t="str">
            <v>Income before taxation and minority interests</v>
          </cell>
          <cell r="C329">
            <v>-2772.9781987010983</v>
          </cell>
          <cell r="D329">
            <v>-11336.308185926462</v>
          </cell>
          <cell r="E329">
            <v>0</v>
          </cell>
          <cell r="F329">
            <v>-5135.1749121145494</v>
          </cell>
          <cell r="G329">
            <v>-2060.257491038727</v>
          </cell>
          <cell r="H329">
            <v>-3307.8923982776723</v>
          </cell>
          <cell r="I329" t="str">
            <v>.</v>
          </cell>
          <cell r="J329">
            <v>142.00927587752179</v>
          </cell>
          <cell r="K329">
            <v>1003.1804167572475</v>
          </cell>
          <cell r="L329">
            <v>0</v>
          </cell>
          <cell r="M329">
            <v>426.57183193369099</v>
          </cell>
          <cell r="N329">
            <v>107.87192573007177</v>
          </cell>
          <cell r="O329">
            <v>567.80055157497225</v>
          </cell>
          <cell r="Q329">
            <v>-2915.1653027171587</v>
          </cell>
          <cell r="R329">
            <v>-12339.488602683712</v>
          </cell>
          <cell r="S329">
            <v>0</v>
          </cell>
          <cell r="T329">
            <v>-5561.7467440482342</v>
          </cell>
          <cell r="U329">
            <v>-2168.1294167688011</v>
          </cell>
          <cell r="V329">
            <v>-3875.6929498526447</v>
          </cell>
          <cell r="X329">
            <v>-2562.8550000000014</v>
          </cell>
          <cell r="Y329">
            <v>-9674.711000000003</v>
          </cell>
          <cell r="Z329">
            <v>0</v>
          </cell>
          <cell r="AA329">
            <v>-4403.7167058000014</v>
          </cell>
          <cell r="AB329">
            <v>-1730.5699999999995</v>
          </cell>
          <cell r="AC329">
            <v>-3776.7880000000032</v>
          </cell>
          <cell r="AD329" t="str">
            <v>.</v>
          </cell>
          <cell r="AE329">
            <v>-286.88309981485895</v>
          </cell>
          <cell r="AF329">
            <v>-2470.6606627027909</v>
          </cell>
          <cell r="AG329">
            <v>0</v>
          </cell>
          <cell r="AH329">
            <v>-1105.0117692520803</v>
          </cell>
          <cell r="AI329">
            <v>-441.4464583000003</v>
          </cell>
          <cell r="AJ329">
            <v>-81.052100414300071</v>
          </cell>
          <cell r="AL329">
            <v>10.557317530906261</v>
          </cell>
          <cell r="AM329">
            <v>-99.420896761804698</v>
          </cell>
          <cell r="AN329">
            <v>0</v>
          </cell>
          <cell r="AO329">
            <v>-32.222201385046652</v>
          </cell>
          <cell r="AP329">
            <v>1.5566989334856274</v>
          </cell>
          <cell r="AQ329">
            <v>0</v>
          </cell>
          <cell r="AR329">
            <v>0</v>
          </cell>
          <cell r="AS329">
            <v>0</v>
          </cell>
          <cell r="AT329">
            <v>0</v>
          </cell>
          <cell r="AU329">
            <v>0</v>
          </cell>
          <cell r="AV329">
            <v>-26.177327999999974</v>
          </cell>
          <cell r="AW329">
            <v>-74.226740999999919</v>
          </cell>
          <cell r="AX329">
            <v>0</v>
          </cell>
          <cell r="AY329">
            <v>-13.151999999999983</v>
          </cell>
          <cell r="AZ329">
            <v>4.8869145500000046</v>
          </cell>
          <cell r="BA329">
            <v>-7.9039999999999866</v>
          </cell>
          <cell r="BC329">
            <v>0</v>
          </cell>
          <cell r="BD329">
            <v>0</v>
          </cell>
          <cell r="BE329">
            <v>0</v>
          </cell>
          <cell r="BF329">
            <v>0.43099999999999955</v>
          </cell>
          <cell r="BG329">
            <v>0.42599999999999916</v>
          </cell>
          <cell r="BH329">
            <v>-0.78199999999999936</v>
          </cell>
          <cell r="BJ329">
            <v>0</v>
          </cell>
          <cell r="BK329">
            <v>0</v>
          </cell>
          <cell r="BL329">
            <v>0</v>
          </cell>
          <cell r="BM329">
            <v>-2.9650000000000021</v>
          </cell>
          <cell r="BN329">
            <v>-9.1000000000002274E-2</v>
          </cell>
          <cell r="BO329">
            <v>-0.79400000000000159</v>
          </cell>
          <cell r="BQ329">
            <v>-3.6419999999999959</v>
          </cell>
          <cell r="BR329">
            <v>-1.3889999999999958</v>
          </cell>
          <cell r="BS329">
            <v>0</v>
          </cell>
          <cell r="BT329">
            <v>1.8960000000000008</v>
          </cell>
          <cell r="BU329">
            <v>0.36100000000000065</v>
          </cell>
          <cell r="BV329">
            <v>-3.2459999999999951</v>
          </cell>
          <cell r="BX329">
            <v>-31.223399999999998</v>
          </cell>
          <cell r="BY329">
            <v>-6.9650000000000007</v>
          </cell>
          <cell r="BZ329">
            <v>0</v>
          </cell>
          <cell r="CA329">
            <v>-8.8400999999999978</v>
          </cell>
          <cell r="CB329">
            <v>-3.8222999999999976</v>
          </cell>
          <cell r="CC329">
            <v>-17.813000000000002</v>
          </cell>
          <cell r="CE329">
            <v>2.6608066771186443</v>
          </cell>
          <cell r="CF329">
            <v>2.4986977808870945</v>
          </cell>
          <cell r="CG329">
            <v>0</v>
          </cell>
          <cell r="CH329">
            <v>0.45463238888888924</v>
          </cell>
          <cell r="CI329">
            <v>0.13032804771428586</v>
          </cell>
          <cell r="CJ329">
            <v>4.3741505616573697</v>
          </cell>
          <cell r="CL329">
            <v>0.64200000000000002</v>
          </cell>
          <cell r="CM329">
            <v>4.4839999999999973</v>
          </cell>
          <cell r="CN329">
            <v>0</v>
          </cell>
          <cell r="CO329">
            <v>1.3794000000000008</v>
          </cell>
          <cell r="CP329">
            <v>0.43939999999999996</v>
          </cell>
          <cell r="CQ329">
            <v>8.3119999999999994</v>
          </cell>
          <cell r="CS329">
            <v>14.262321889675206</v>
          </cell>
          <cell r="CT329">
            <v>0</v>
          </cell>
          <cell r="CV329">
            <v>-25.127999999999997</v>
          </cell>
          <cell r="CW329">
            <v>-19.098000000000006</v>
          </cell>
          <cell r="CX329">
            <v>0</v>
          </cell>
          <cell r="CY329">
            <v>0</v>
          </cell>
          <cell r="CZ329">
            <v>0</v>
          </cell>
          <cell r="DA329">
            <v>0</v>
          </cell>
          <cell r="DC329">
            <v>-7.378921000000001</v>
          </cell>
          <cell r="DD329">
            <v>-3.5214886562329184E-16</v>
          </cell>
          <cell r="DE329">
            <v>0</v>
          </cell>
          <cell r="DF329">
            <v>0</v>
          </cell>
        </row>
        <row r="330">
          <cell r="I330" t="str">
            <v>.</v>
          </cell>
          <cell r="Q330">
            <v>0</v>
          </cell>
          <cell r="AD330" t="str">
            <v>.</v>
          </cell>
          <cell r="AE330">
            <v>0</v>
          </cell>
          <cell r="AH330">
            <v>0</v>
          </cell>
        </row>
        <row r="331">
          <cell r="A331" t="str">
            <v>T4300</v>
          </cell>
          <cell r="B331" t="str">
            <v>Income tax expense</v>
          </cell>
          <cell r="C331">
            <v>572.59142088311819</v>
          </cell>
          <cell r="D331">
            <v>1908.0578882718607</v>
          </cell>
          <cell r="E331">
            <v>0</v>
          </cell>
          <cell r="F331">
            <v>994.64854380686131</v>
          </cell>
          <cell r="G331">
            <v>331.06525730061435</v>
          </cell>
          <cell r="H331">
            <v>762.53063741451524</v>
          </cell>
          <cell r="I331" t="str">
            <v>.</v>
          </cell>
          <cell r="J331">
            <v>-56.064139651092319</v>
          </cell>
          <cell r="K331">
            <v>-293.8077336543048</v>
          </cell>
          <cell r="L331">
            <v>0</v>
          </cell>
          <cell r="M331">
            <v>-161.26672250351101</v>
          </cell>
          <cell r="N331">
            <v>-120.9886179553492</v>
          </cell>
          <cell r="O331">
            <v>-131.34036258548485</v>
          </cell>
          <cell r="Q331">
            <v>628.65556053421051</v>
          </cell>
          <cell r="R331">
            <v>2201.8656219261657</v>
          </cell>
          <cell r="S331">
            <v>0</v>
          </cell>
          <cell r="T331">
            <v>1155.9152663103723</v>
          </cell>
          <cell r="U331">
            <v>452.05387525596348</v>
          </cell>
          <cell r="V331">
            <v>893.87100000000009</v>
          </cell>
          <cell r="X331">
            <v>561.77100000000007</v>
          </cell>
          <cell r="Y331">
            <v>2035.4059999999999</v>
          </cell>
          <cell r="Z331">
            <v>0</v>
          </cell>
          <cell r="AA331">
            <v>1102.876</v>
          </cell>
          <cell r="AB331">
            <v>447.49899999999997</v>
          </cell>
          <cell r="AC331">
            <v>883.53899999999999</v>
          </cell>
          <cell r="AD331" t="str">
            <v>.</v>
          </cell>
          <cell r="AE331">
            <v>54.669235730329667</v>
          </cell>
          <cell r="AF331">
            <v>119.44161254241172</v>
          </cell>
          <cell r="AG331">
            <v>0</v>
          </cell>
          <cell r="AH331">
            <v>45.235026685651341</v>
          </cell>
          <cell r="AI331">
            <v>0</v>
          </cell>
          <cell r="AJ331">
            <v>0</v>
          </cell>
          <cell r="AL331">
            <v>-3.0512540297437631</v>
          </cell>
          <cell r="AM331">
            <v>19.383009383754345</v>
          </cell>
          <cell r="AN331">
            <v>0</v>
          </cell>
          <cell r="AO331">
            <v>0.58923962472080404</v>
          </cell>
          <cell r="AP331">
            <v>4.206152255963481</v>
          </cell>
          <cell r="AQ331">
            <v>0</v>
          </cell>
          <cell r="AR331">
            <v>0</v>
          </cell>
          <cell r="AS331">
            <v>0</v>
          </cell>
          <cell r="AT331">
            <v>0</v>
          </cell>
          <cell r="AU331">
            <v>0</v>
          </cell>
          <cell r="AV331">
            <v>6.5149999999999997</v>
          </cell>
          <cell r="AW331">
            <v>19.892000000000003</v>
          </cell>
          <cell r="AX331">
            <v>0</v>
          </cell>
          <cell r="AY331">
            <v>3.9590000000000001</v>
          </cell>
          <cell r="AZ331">
            <v>-0.76227699999999998</v>
          </cell>
          <cell r="BA331">
            <v>3.6460000000000004</v>
          </cell>
          <cell r="BC331">
            <v>0</v>
          </cell>
          <cell r="BD331">
            <v>0</v>
          </cell>
          <cell r="BE331">
            <v>0</v>
          </cell>
          <cell r="BF331">
            <v>0.26700000000000002</v>
          </cell>
          <cell r="BG331">
            <v>0.19900000000000001</v>
          </cell>
          <cell r="BH331">
            <v>0.81500000000000006</v>
          </cell>
          <cell r="BJ331">
            <v>0</v>
          </cell>
          <cell r="BK331">
            <v>0</v>
          </cell>
          <cell r="BL331">
            <v>0</v>
          </cell>
          <cell r="BM331">
            <v>0.97499999999999987</v>
          </cell>
          <cell r="BN331">
            <v>-4.4999999999999998E-2</v>
          </cell>
          <cell r="BO331">
            <v>0.433</v>
          </cell>
          <cell r="BQ331">
            <v>0.88800000000000001</v>
          </cell>
          <cell r="BR331">
            <v>0.54400000000000004</v>
          </cell>
          <cell r="BS331">
            <v>0</v>
          </cell>
          <cell r="BT331">
            <v>-0.26600000000000001</v>
          </cell>
          <cell r="BU331">
            <v>3.3000000000000002E-2</v>
          </cell>
          <cell r="BV331">
            <v>1.0720000000000001</v>
          </cell>
          <cell r="BX331">
            <v>0.52399999999999991</v>
          </cell>
          <cell r="BY331">
            <v>2.431</v>
          </cell>
          <cell r="BZ331">
            <v>0</v>
          </cell>
          <cell r="CA331">
            <v>2.2799999999999998</v>
          </cell>
          <cell r="CB331">
            <v>0.92399999999999993</v>
          </cell>
          <cell r="CC331">
            <v>4.3659999999999997</v>
          </cell>
          <cell r="CE331">
            <v>0</v>
          </cell>
          <cell r="CF331">
            <v>0</v>
          </cell>
          <cell r="CG331">
            <v>0</v>
          </cell>
          <cell r="CH331">
            <v>0</v>
          </cell>
          <cell r="CI331">
            <v>0</v>
          </cell>
          <cell r="CJ331">
            <v>0</v>
          </cell>
          <cell r="CL331">
            <v>0</v>
          </cell>
          <cell r="CM331">
            <v>0</v>
          </cell>
          <cell r="CN331">
            <v>0</v>
          </cell>
          <cell r="CO331">
            <v>0</v>
          </cell>
          <cell r="CP331">
            <v>0</v>
          </cell>
          <cell r="CQ331">
            <v>0</v>
          </cell>
          <cell r="CS331">
            <v>5.0578833624623017E-2</v>
          </cell>
          <cell r="CT331">
            <v>0</v>
          </cell>
          <cell r="CV331">
            <v>5.79</v>
          </cell>
          <cell r="CW331">
            <v>4.7679999999999998</v>
          </cell>
          <cell r="CX331">
            <v>0</v>
          </cell>
          <cell r="CY331">
            <v>0</v>
          </cell>
          <cell r="CZ331">
            <v>0</v>
          </cell>
          <cell r="DA331">
            <v>0</v>
          </cell>
          <cell r="DC331">
            <v>1.4990000000000001</v>
          </cell>
          <cell r="DD331">
            <v>0</v>
          </cell>
          <cell r="DE331">
            <v>0</v>
          </cell>
          <cell r="DF331">
            <v>0</v>
          </cell>
        </row>
        <row r="332">
          <cell r="A332" t="str">
            <v>T430010</v>
          </cell>
          <cell r="B332" t="str">
            <v>Current income tax expense</v>
          </cell>
          <cell r="C332">
            <v>610.02581456395421</v>
          </cell>
          <cell r="D332">
            <v>2205.8152675424112</v>
          </cell>
          <cell r="E332">
            <v>0</v>
          </cell>
          <cell r="F332">
            <v>1186.8130266856515</v>
          </cell>
          <cell r="G332">
            <v>447.54732291500005</v>
          </cell>
          <cell r="H332">
            <v>833.97300000000007</v>
          </cell>
          <cell r="I332" t="str">
            <v>.</v>
          </cell>
          <cell r="J332">
            <v>0</v>
          </cell>
          <cell r="K332">
            <v>0</v>
          </cell>
          <cell r="L332">
            <v>0</v>
          </cell>
          <cell r="M332">
            <v>0</v>
          </cell>
          <cell r="N332">
            <v>22.072322915000015</v>
          </cell>
          <cell r="O332">
            <v>0</v>
          </cell>
          <cell r="Q332">
            <v>610.02581456395421</v>
          </cell>
          <cell r="R332">
            <v>2205.8152675424112</v>
          </cell>
          <cell r="S332">
            <v>0</v>
          </cell>
          <cell r="T332">
            <v>1186.8130266856515</v>
          </cell>
          <cell r="U332">
            <v>425.47500000000002</v>
          </cell>
          <cell r="V332">
            <v>833.97300000000007</v>
          </cell>
          <cell r="X332">
            <v>541.25300000000004</v>
          </cell>
          <cell r="Y332">
            <v>2010.7349999999999</v>
          </cell>
          <cell r="AA332">
            <v>1117.2570000000001</v>
          </cell>
          <cell r="AB332">
            <v>418.15199999999999</v>
          </cell>
          <cell r="AC332">
            <v>825.17600000000004</v>
          </cell>
          <cell r="AD332" t="str">
            <v>.</v>
          </cell>
          <cell r="AE332">
            <v>54.669235730329667</v>
          </cell>
          <cell r="AF332">
            <v>119.44161254241172</v>
          </cell>
          <cell r="AH332">
            <v>45.235026685651341</v>
          </cell>
          <cell r="AI332">
            <v>0</v>
          </cell>
          <cell r="AJ332">
            <v>0</v>
          </cell>
          <cell r="AM332">
            <v>48.710655000000003</v>
          </cell>
          <cell r="AO332">
            <v>17.289000000000001</v>
          </cell>
          <cell r="AP332">
            <v>8.0280000000000005</v>
          </cell>
          <cell r="AV332">
            <v>5.3</v>
          </cell>
          <cell r="AW332">
            <v>19.155000000000001</v>
          </cell>
          <cell r="AY332">
            <v>3.5009999999999999</v>
          </cell>
          <cell r="AZ332">
            <v>-1.69</v>
          </cell>
          <cell r="BA332">
            <v>3.3290000000000002</v>
          </cell>
          <cell r="BG332">
            <v>0.01</v>
          </cell>
          <cell r="BH332">
            <v>0.27700000000000002</v>
          </cell>
          <cell r="BM332">
            <v>1.1619999999999999</v>
          </cell>
          <cell r="BN332">
            <v>4.0000000000000001E-3</v>
          </cell>
          <cell r="BO332">
            <v>-5.0000000000000001E-3</v>
          </cell>
          <cell r="BQ332">
            <v>0.83399999999999996</v>
          </cell>
          <cell r="BR332">
            <v>0.48</v>
          </cell>
          <cell r="BT332">
            <v>-2E-3</v>
          </cell>
          <cell r="BU332">
            <v>1.2E-2</v>
          </cell>
          <cell r="BV332">
            <v>0.98899999999999999</v>
          </cell>
          <cell r="BX332">
            <v>0.58099999999999996</v>
          </cell>
          <cell r="BY332">
            <v>2.548</v>
          </cell>
          <cell r="CA332">
            <v>2.371</v>
          </cell>
          <cell r="CB332">
            <v>0.95899999999999996</v>
          </cell>
          <cell r="CC332">
            <v>4.2069999999999999</v>
          </cell>
          <cell r="CS332">
            <v>5.0578833624623017E-2</v>
          </cell>
          <cell r="CV332">
            <v>5.7759999999999998</v>
          </cell>
          <cell r="CW332">
            <v>4.7450000000000001</v>
          </cell>
          <cell r="DC332">
            <v>1.5620000000000001</v>
          </cell>
        </row>
        <row r="333">
          <cell r="A333" t="str">
            <v>T430020</v>
          </cell>
          <cell r="B333" t="str">
            <v>Deferred tax expense on unremitted earnings</v>
          </cell>
          <cell r="C333">
            <v>-37.434393680836081</v>
          </cell>
          <cell r="D333">
            <v>-297.75737927055047</v>
          </cell>
          <cell r="E333">
            <v>0</v>
          </cell>
          <cell r="F333">
            <v>-192.16448287879021</v>
          </cell>
          <cell r="G333">
            <v>-116.48206561438573</v>
          </cell>
          <cell r="H333">
            <v>-71.442362585484858</v>
          </cell>
          <cell r="I333" t="str">
            <v>.</v>
          </cell>
          <cell r="J333">
            <v>-56.064139651092319</v>
          </cell>
          <cell r="K333">
            <v>-293.8077336543048</v>
          </cell>
          <cell r="L333">
            <v>0</v>
          </cell>
          <cell r="M333">
            <v>-161.26672250351101</v>
          </cell>
          <cell r="N333">
            <v>-143.06094087034921</v>
          </cell>
          <cell r="O333">
            <v>-131.34036258548485</v>
          </cell>
          <cell r="Q333">
            <v>18.629745970256238</v>
          </cell>
          <cell r="R333">
            <v>-3.9496456162456579</v>
          </cell>
          <cell r="S333">
            <v>0</v>
          </cell>
          <cell r="T333">
            <v>-30.897760375279201</v>
          </cell>
          <cell r="U333">
            <v>26.578875255963482</v>
          </cell>
          <cell r="V333">
            <v>59.897999999999996</v>
          </cell>
          <cell r="X333">
            <v>20.518000000000001</v>
          </cell>
          <cell r="Y333">
            <v>24.670999999999999</v>
          </cell>
          <cell r="AA333">
            <v>-14.381</v>
          </cell>
          <cell r="AB333">
            <v>29.347000000000001</v>
          </cell>
          <cell r="AC333">
            <v>58.363</v>
          </cell>
          <cell r="AD333" t="str">
            <v>.</v>
          </cell>
          <cell r="AE333">
            <v>0</v>
          </cell>
          <cell r="AF333">
            <v>0</v>
          </cell>
          <cell r="AH333">
            <v>0</v>
          </cell>
          <cell r="AI333">
            <v>0</v>
          </cell>
          <cell r="AJ333">
            <v>0</v>
          </cell>
          <cell r="AL333">
            <v>-3.0512540297437631</v>
          </cell>
          <cell r="AM333">
            <v>-29.327645616245658</v>
          </cell>
          <cell r="AO333">
            <v>-16.699760375279197</v>
          </cell>
          <cell r="AP333">
            <v>-3.8218477440365199</v>
          </cell>
          <cell r="AV333">
            <v>1.2150000000000001</v>
          </cell>
          <cell r="AW333">
            <v>0.7370000000000001</v>
          </cell>
          <cell r="AY333">
            <v>0.45800000000000002</v>
          </cell>
          <cell r="AZ333">
            <v>0.92772299999999996</v>
          </cell>
          <cell r="BA333">
            <v>0.317</v>
          </cell>
          <cell r="BF333">
            <v>0.26700000000000002</v>
          </cell>
          <cell r="BG333">
            <v>0.189</v>
          </cell>
          <cell r="BH333">
            <v>0.53800000000000003</v>
          </cell>
          <cell r="BM333">
            <v>-0.187</v>
          </cell>
          <cell r="BN333">
            <v>-4.9000000000000002E-2</v>
          </cell>
          <cell r="BO333">
            <v>0.438</v>
          </cell>
          <cell r="BQ333">
            <v>5.3999999999999999E-2</v>
          </cell>
          <cell r="BR333">
            <v>6.4000000000000001E-2</v>
          </cell>
          <cell r="BT333">
            <v>-0.26400000000000001</v>
          </cell>
          <cell r="BU333">
            <v>2.1000000000000001E-2</v>
          </cell>
          <cell r="BV333">
            <v>8.3000000000000004E-2</v>
          </cell>
          <cell r="BX333">
            <v>-5.7000000000000002E-2</v>
          </cell>
          <cell r="BY333">
            <v>-0.11700000000000001</v>
          </cell>
          <cell r="CA333">
            <v>-9.0999999999999998E-2</v>
          </cell>
          <cell r="CB333">
            <v>-3.5000000000000003E-2</v>
          </cell>
          <cell r="CC333">
            <v>0.159</v>
          </cell>
          <cell r="CS333">
            <v>0</v>
          </cell>
          <cell r="CV333">
            <v>1.4E-2</v>
          </cell>
          <cell r="CW333">
            <v>2.3E-2</v>
          </cell>
          <cell r="DC333">
            <v>-6.3E-2</v>
          </cell>
        </row>
        <row r="334">
          <cell r="I334" t="str">
            <v>.</v>
          </cell>
          <cell r="Q334">
            <v>0</v>
          </cell>
          <cell r="AD334" t="str">
            <v>.</v>
          </cell>
        </row>
        <row r="335">
          <cell r="A335" t="str">
            <v>T44</v>
          </cell>
          <cell r="B335" t="str">
            <v>Income after taxation</v>
          </cell>
          <cell r="C335">
            <v>-2200.3867778179801</v>
          </cell>
          <cell r="D335">
            <v>-9428.250297654602</v>
          </cell>
          <cell r="E335">
            <v>0</v>
          </cell>
          <cell r="F335">
            <v>-4140.5263683076882</v>
          </cell>
          <cell r="G335">
            <v>-1729.1922337381127</v>
          </cell>
          <cell r="H335">
            <v>-2545.3617608631571</v>
          </cell>
          <cell r="I335" t="str">
            <v>.</v>
          </cell>
          <cell r="J335">
            <v>85.945136226429469</v>
          </cell>
          <cell r="K335">
            <v>709.37268310294269</v>
          </cell>
          <cell r="L335">
            <v>0</v>
          </cell>
          <cell r="M335">
            <v>265.30510943017998</v>
          </cell>
          <cell r="N335">
            <v>-13.116692225277433</v>
          </cell>
          <cell r="O335">
            <v>436.46018898948739</v>
          </cell>
          <cell r="Q335">
            <v>-2286.5097421829482</v>
          </cell>
          <cell r="R335">
            <v>-10137.622980757547</v>
          </cell>
          <cell r="S335">
            <v>0</v>
          </cell>
          <cell r="T335">
            <v>-4405.8314777378619</v>
          </cell>
          <cell r="U335">
            <v>-1716.0755415128376</v>
          </cell>
          <cell r="V335">
            <v>-2981.8219498526446</v>
          </cell>
          <cell r="X335">
            <v>-2001.0840000000012</v>
          </cell>
          <cell r="Y335">
            <v>-7639.305000000003</v>
          </cell>
          <cell r="Z335">
            <v>0</v>
          </cell>
          <cell r="AA335">
            <v>-3300.8407058000012</v>
          </cell>
          <cell r="AB335">
            <v>-1283.0709999999995</v>
          </cell>
          <cell r="AC335">
            <v>-2893.2490000000034</v>
          </cell>
          <cell r="AD335" t="str">
            <v>.</v>
          </cell>
          <cell r="AE335">
            <v>-232.21386408452929</v>
          </cell>
          <cell r="AF335">
            <v>-2351.2190501603791</v>
          </cell>
          <cell r="AG335">
            <v>0</v>
          </cell>
          <cell r="AH335">
            <v>-1059.776742566429</v>
          </cell>
          <cell r="AI335">
            <v>-441.4464583000003</v>
          </cell>
          <cell r="AJ335">
            <v>-81.052100414300071</v>
          </cell>
          <cell r="AL335">
            <v>7.5060635011624974</v>
          </cell>
          <cell r="AM335">
            <v>-80.037887378050357</v>
          </cell>
          <cell r="AN335">
            <v>0</v>
          </cell>
          <cell r="AO335">
            <v>-31.632961760325848</v>
          </cell>
          <cell r="AP335">
            <v>5.7628511894491083</v>
          </cell>
          <cell r="AQ335">
            <v>0</v>
          </cell>
          <cell r="AR335">
            <v>0</v>
          </cell>
          <cell r="AS335">
            <v>0</v>
          </cell>
          <cell r="AT335">
            <v>0</v>
          </cell>
          <cell r="AU335">
            <v>0</v>
          </cell>
          <cell r="AV335">
            <v>-19.662327999999974</v>
          </cell>
          <cell r="AW335">
            <v>-54.334740999999916</v>
          </cell>
          <cell r="AX335">
            <v>0</v>
          </cell>
          <cell r="AY335">
            <v>-9.1929999999999836</v>
          </cell>
          <cell r="AZ335">
            <v>4.1246375500000045</v>
          </cell>
          <cell r="BA335">
            <v>-4.2579999999999867</v>
          </cell>
          <cell r="BC335">
            <v>0</v>
          </cell>
          <cell r="BD335">
            <v>0</v>
          </cell>
          <cell r="BE335">
            <v>0</v>
          </cell>
          <cell r="BF335">
            <v>0.69799999999999951</v>
          </cell>
          <cell r="BG335">
            <v>0.62499999999999911</v>
          </cell>
          <cell r="BH335">
            <v>3.3000000000000695E-2</v>
          </cell>
          <cell r="BJ335">
            <v>0</v>
          </cell>
          <cell r="BK335">
            <v>0</v>
          </cell>
          <cell r="BL335">
            <v>0</v>
          </cell>
          <cell r="BM335">
            <v>-1.9900000000000022</v>
          </cell>
          <cell r="BN335">
            <v>-0.13600000000000229</v>
          </cell>
          <cell r="BO335">
            <v>-0.3610000000000016</v>
          </cell>
          <cell r="BQ335">
            <v>-2.753999999999996</v>
          </cell>
          <cell r="BR335">
            <v>-0.84499999999999575</v>
          </cell>
          <cell r="BS335">
            <v>0</v>
          </cell>
          <cell r="BT335">
            <v>1.6300000000000008</v>
          </cell>
          <cell r="BU335">
            <v>0.39400000000000068</v>
          </cell>
          <cell r="BV335">
            <v>-2.173999999999995</v>
          </cell>
          <cell r="BX335">
            <v>-30.699399999999997</v>
          </cell>
          <cell r="BY335">
            <v>-4.5340000000000007</v>
          </cell>
          <cell r="BZ335">
            <v>0</v>
          </cell>
          <cell r="CA335">
            <v>-6.5600999999999985</v>
          </cell>
          <cell r="CB335">
            <v>-2.8982999999999977</v>
          </cell>
          <cell r="CC335">
            <v>-13.447000000000003</v>
          </cell>
          <cell r="CE335">
            <v>2.6608066771186443</v>
          </cell>
          <cell r="CF335">
            <v>2.4986977808870945</v>
          </cell>
          <cell r="CG335">
            <v>0</v>
          </cell>
          <cell r="CH335">
            <v>0.45463238888888924</v>
          </cell>
          <cell r="CI335">
            <v>0.13032804771428586</v>
          </cell>
          <cell r="CJ335">
            <v>4.3741505616573697</v>
          </cell>
          <cell r="CL335">
            <v>0.64200000000000002</v>
          </cell>
          <cell r="CM335">
            <v>4.4839999999999973</v>
          </cell>
          <cell r="CN335">
            <v>0</v>
          </cell>
          <cell r="CO335">
            <v>1.3794000000000008</v>
          </cell>
          <cell r="CP335">
            <v>0.43939999999999996</v>
          </cell>
          <cell r="CQ335">
            <v>8.3119999999999994</v>
          </cell>
          <cell r="CS335">
            <v>14.31290072329983</v>
          </cell>
          <cell r="CT335">
            <v>0</v>
          </cell>
          <cell r="CV335">
            <v>-19.337999999999997</v>
          </cell>
          <cell r="CW335">
            <v>-14.330000000000005</v>
          </cell>
          <cell r="CX335">
            <v>0</v>
          </cell>
          <cell r="CY335">
            <v>0</v>
          </cell>
          <cell r="CZ335">
            <v>0</v>
          </cell>
          <cell r="DA335">
            <v>0</v>
          </cell>
          <cell r="DC335">
            <v>-5.8799210000000013</v>
          </cell>
          <cell r="DD335">
            <v>-3.5214886562329184E-16</v>
          </cell>
          <cell r="DE335">
            <v>0</v>
          </cell>
          <cell r="DF335">
            <v>0</v>
          </cell>
        </row>
        <row r="336">
          <cell r="I336" t="str">
            <v>.</v>
          </cell>
          <cell r="Q336">
            <v>0</v>
          </cell>
          <cell r="AD336" t="str">
            <v>.</v>
          </cell>
        </row>
        <row r="337">
          <cell r="A337" t="str">
            <v>T450000</v>
          </cell>
          <cell r="B337" t="str">
            <v>Minority interest share of loss/ (income)</v>
          </cell>
          <cell r="C337">
            <v>2.7462773530185025</v>
          </cell>
          <cell r="D337">
            <v>-1.3606959801865846</v>
          </cell>
          <cell r="E337">
            <v>0</v>
          </cell>
          <cell r="F337">
            <v>-0.77905749867861651</v>
          </cell>
          <cell r="G337">
            <v>-0.39254097546218669</v>
          </cell>
          <cell r="H337">
            <v>2.2306228202620937</v>
          </cell>
          <cell r="I337" t="str">
            <v>.</v>
          </cell>
          <cell r="J337">
            <v>2.7462773530185025</v>
          </cell>
          <cell r="K337">
            <v>-1.3606959801865846</v>
          </cell>
          <cell r="L337">
            <v>0</v>
          </cell>
          <cell r="M337">
            <v>-0.77905749867861651</v>
          </cell>
          <cell r="N337">
            <v>-0.39254097546218669</v>
          </cell>
          <cell r="O337">
            <v>2.2306228202620937</v>
          </cell>
          <cell r="Q337">
            <v>0</v>
          </cell>
          <cell r="R337">
            <v>0</v>
          </cell>
          <cell r="S337">
            <v>0</v>
          </cell>
          <cell r="T337">
            <v>0</v>
          </cell>
          <cell r="U337">
            <v>0</v>
          </cell>
          <cell r="V337">
            <v>0</v>
          </cell>
          <cell r="Y337">
            <v>0</v>
          </cell>
          <cell r="Z337">
            <v>0</v>
          </cell>
          <cell r="AA337">
            <v>0</v>
          </cell>
          <cell r="AB337">
            <v>0</v>
          </cell>
          <cell r="AC337">
            <v>0</v>
          </cell>
          <cell r="AD337" t="str">
            <v>.</v>
          </cell>
          <cell r="AE337">
            <v>0</v>
          </cell>
          <cell r="AF337">
            <v>0</v>
          </cell>
          <cell r="AG337">
            <v>0</v>
          </cell>
          <cell r="AH337">
            <v>0</v>
          </cell>
          <cell r="AI337">
            <v>0</v>
          </cell>
          <cell r="AJ337">
            <v>0</v>
          </cell>
          <cell r="AM337">
            <v>0</v>
          </cell>
          <cell r="AN337">
            <v>0</v>
          </cell>
          <cell r="AO337">
            <v>0</v>
          </cell>
          <cell r="AP337">
            <v>0</v>
          </cell>
          <cell r="AQ337">
            <v>0</v>
          </cell>
          <cell r="AR337">
            <v>0</v>
          </cell>
          <cell r="AS337">
            <v>0</v>
          </cell>
          <cell r="AT337">
            <v>0</v>
          </cell>
          <cell r="AW337">
            <v>0</v>
          </cell>
          <cell r="AX337">
            <v>0</v>
          </cell>
          <cell r="AY337">
            <v>0</v>
          </cell>
          <cell r="AZ337">
            <v>0</v>
          </cell>
          <cell r="BA337">
            <v>0</v>
          </cell>
          <cell r="BD337">
            <v>0</v>
          </cell>
          <cell r="BE337">
            <v>0</v>
          </cell>
          <cell r="BF337">
            <v>0</v>
          </cell>
          <cell r="BG337">
            <v>0</v>
          </cell>
          <cell r="BH337">
            <v>0</v>
          </cell>
          <cell r="BK337">
            <v>0</v>
          </cell>
          <cell r="BL337">
            <v>0</v>
          </cell>
          <cell r="BM337">
            <v>0</v>
          </cell>
          <cell r="BN337">
            <v>0</v>
          </cell>
          <cell r="BO337">
            <v>0</v>
          </cell>
          <cell r="BR337">
            <v>0</v>
          </cell>
          <cell r="BS337">
            <v>0</v>
          </cell>
          <cell r="BT337">
            <v>0</v>
          </cell>
          <cell r="BU337">
            <v>0</v>
          </cell>
          <cell r="BV337">
            <v>0</v>
          </cell>
          <cell r="BY337">
            <v>0</v>
          </cell>
          <cell r="BZ337">
            <v>0</v>
          </cell>
          <cell r="CA337">
            <v>0</v>
          </cell>
          <cell r="CB337">
            <v>0</v>
          </cell>
          <cell r="CC337">
            <v>0</v>
          </cell>
          <cell r="CF337">
            <v>0</v>
          </cell>
          <cell r="CG337">
            <v>0</v>
          </cell>
          <cell r="CH337">
            <v>0</v>
          </cell>
          <cell r="CI337">
            <v>0</v>
          </cell>
          <cell r="CJ337">
            <v>0</v>
          </cell>
          <cell r="CM337">
            <v>0</v>
          </cell>
          <cell r="CN337">
            <v>0</v>
          </cell>
          <cell r="CO337">
            <v>0</v>
          </cell>
          <cell r="CP337">
            <v>0</v>
          </cell>
          <cell r="CQ337">
            <v>0</v>
          </cell>
          <cell r="CS337">
            <v>0</v>
          </cell>
          <cell r="CT337">
            <v>0</v>
          </cell>
          <cell r="CW337">
            <v>0</v>
          </cell>
          <cell r="CX337">
            <v>0</v>
          </cell>
          <cell r="CY337">
            <v>0</v>
          </cell>
          <cell r="CZ337">
            <v>0</v>
          </cell>
          <cell r="DA337">
            <v>0</v>
          </cell>
          <cell r="DD337">
            <v>0</v>
          </cell>
          <cell r="DE337">
            <v>0</v>
          </cell>
          <cell r="DF337">
            <v>0</v>
          </cell>
        </row>
        <row r="338">
          <cell r="B338" t="str">
            <v/>
          </cell>
          <cell r="I338" t="str">
            <v>.</v>
          </cell>
          <cell r="Q338">
            <v>0</v>
          </cell>
          <cell r="AD338" t="str">
            <v>.</v>
          </cell>
        </row>
        <row r="339">
          <cell r="A339" t="str">
            <v>T4</v>
          </cell>
          <cell r="B339" t="str">
            <v>Net (income)/loss</v>
          </cell>
          <cell r="C339">
            <v>-2197.6405004649619</v>
          </cell>
          <cell r="D339">
            <v>-9429.6109936347893</v>
          </cell>
          <cell r="E339">
            <v>0</v>
          </cell>
          <cell r="F339">
            <v>-4141.3054258063667</v>
          </cell>
          <cell r="G339">
            <v>-1729.5847747135749</v>
          </cell>
          <cell r="H339">
            <v>-2543.1311380428951</v>
          </cell>
          <cell r="I339" t="str">
            <v>.</v>
          </cell>
          <cell r="J339">
            <v>88.691413579447968</v>
          </cell>
          <cell r="K339">
            <v>708.01198712275607</v>
          </cell>
          <cell r="L339">
            <v>0</v>
          </cell>
          <cell r="M339">
            <v>264.52605193150134</v>
          </cell>
          <cell r="N339">
            <v>-13.509233200739619</v>
          </cell>
          <cell r="O339">
            <v>438.6908118097495</v>
          </cell>
          <cell r="Q339">
            <v>-2286.50974218295</v>
          </cell>
          <cell r="R339">
            <v>-10137.622980757547</v>
          </cell>
          <cell r="S339">
            <v>0</v>
          </cell>
          <cell r="T339">
            <v>-4405.8314777378619</v>
          </cell>
          <cell r="U339">
            <v>-1716.0755415128376</v>
          </cell>
          <cell r="V339">
            <v>-2981.8219498526446</v>
          </cell>
          <cell r="X339">
            <v>-2001.0840000000012</v>
          </cell>
          <cell r="Y339">
            <v>-7639.305000000003</v>
          </cell>
          <cell r="Z339">
            <v>0</v>
          </cell>
          <cell r="AA339">
            <v>-3300.8407058000012</v>
          </cell>
          <cell r="AB339">
            <v>-1283.0709999999995</v>
          </cell>
          <cell r="AC339">
            <v>-2893.2490000000034</v>
          </cell>
          <cell r="AD339" t="str">
            <v>.</v>
          </cell>
          <cell r="AE339">
            <v>-232.21386408452929</v>
          </cell>
          <cell r="AF339">
            <v>-2351.2190501603791</v>
          </cell>
          <cell r="AG339">
            <v>0</v>
          </cell>
          <cell r="AH339">
            <v>-1059.776742566429</v>
          </cell>
          <cell r="AI339">
            <v>-441.4464583000003</v>
          </cell>
          <cell r="AJ339">
            <v>-81.052100414300071</v>
          </cell>
          <cell r="AL339">
            <v>7.5060635011624974</v>
          </cell>
          <cell r="AM339">
            <v>-80.037887378050357</v>
          </cell>
          <cell r="AN339">
            <v>0</v>
          </cell>
          <cell r="AO339">
            <v>-31.632961760325848</v>
          </cell>
          <cell r="AP339">
            <v>5.7628511894491083</v>
          </cell>
          <cell r="AQ339">
            <v>0</v>
          </cell>
          <cell r="AR339">
            <v>0</v>
          </cell>
          <cell r="AS339">
            <v>0</v>
          </cell>
          <cell r="AT339">
            <v>0</v>
          </cell>
          <cell r="AU339">
            <v>0</v>
          </cell>
          <cell r="AV339">
            <v>-19.662327999999974</v>
          </cell>
          <cell r="AW339">
            <v>-54.334740999999916</v>
          </cell>
          <cell r="AX339">
            <v>0</v>
          </cell>
          <cell r="AY339">
            <v>-9.1929999999999836</v>
          </cell>
          <cell r="AZ339">
            <v>4.1246375500000045</v>
          </cell>
          <cell r="BA339">
            <v>-4.2579999999999867</v>
          </cell>
          <cell r="BC339">
            <v>0</v>
          </cell>
          <cell r="BD339">
            <v>0</v>
          </cell>
          <cell r="BE339">
            <v>0</v>
          </cell>
          <cell r="BF339">
            <v>0.69799999999999951</v>
          </cell>
          <cell r="BG339">
            <v>0.62499999999999911</v>
          </cell>
          <cell r="BH339">
            <v>3.3000000000000695E-2</v>
          </cell>
          <cell r="BJ339">
            <v>0</v>
          </cell>
          <cell r="BK339">
            <v>0</v>
          </cell>
          <cell r="BL339">
            <v>0</v>
          </cell>
          <cell r="BM339">
            <v>-1.9900000000000022</v>
          </cell>
          <cell r="BN339">
            <v>-0.13600000000000229</v>
          </cell>
          <cell r="BO339">
            <v>-0.3610000000000016</v>
          </cell>
          <cell r="BQ339">
            <v>-2.753999999999996</v>
          </cell>
          <cell r="BR339">
            <v>-0.84499999999999575</v>
          </cell>
          <cell r="BS339">
            <v>0</v>
          </cell>
          <cell r="BT339">
            <v>1.6300000000000008</v>
          </cell>
          <cell r="BU339">
            <v>0.39400000000000068</v>
          </cell>
          <cell r="BV339">
            <v>-2.173999999999995</v>
          </cell>
          <cell r="BX339">
            <v>-30.699399999999997</v>
          </cell>
          <cell r="BY339">
            <v>-4.5340000000000007</v>
          </cell>
          <cell r="BZ339">
            <v>0</v>
          </cell>
          <cell r="CA339">
            <v>-6.5600999999999985</v>
          </cell>
          <cell r="CB339">
            <v>-2.8982999999999977</v>
          </cell>
          <cell r="CC339">
            <v>-13.447000000000003</v>
          </cell>
          <cell r="CE339">
            <v>2.6608066771186443</v>
          </cell>
          <cell r="CF339">
            <v>2.4986977808870945</v>
          </cell>
          <cell r="CG339">
            <v>0</v>
          </cell>
          <cell r="CH339">
            <v>0.45463238888888924</v>
          </cell>
          <cell r="CI339">
            <v>0.13032804771428586</v>
          </cell>
          <cell r="CJ339">
            <v>4.3741505616573697</v>
          </cell>
          <cell r="CL339">
            <v>0.64200000000000002</v>
          </cell>
          <cell r="CM339">
            <v>4.4839999999999973</v>
          </cell>
          <cell r="CN339">
            <v>0</v>
          </cell>
          <cell r="CO339">
            <v>1.3794000000000008</v>
          </cell>
          <cell r="CP339">
            <v>0.43939999999999996</v>
          </cell>
          <cell r="CQ339">
            <v>8.3119999999999994</v>
          </cell>
          <cell r="CS339">
            <v>14.31290072329983</v>
          </cell>
          <cell r="CT339">
            <v>0</v>
          </cell>
          <cell r="CV339">
            <v>-19.337999999999997</v>
          </cell>
          <cell r="CW339">
            <v>-14.330000000000005</v>
          </cell>
          <cell r="CX339">
            <v>0</v>
          </cell>
          <cell r="CY339">
            <v>0</v>
          </cell>
          <cell r="CZ339">
            <v>0</v>
          </cell>
          <cell r="DA339">
            <v>0</v>
          </cell>
          <cell r="DC339">
            <v>-5.8799210000000013</v>
          </cell>
          <cell r="DD339">
            <v>-3.5214886562329184E-16</v>
          </cell>
          <cell r="DE339">
            <v>0</v>
          </cell>
          <cell r="DF339">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Вспомогат. произв."/>
      <sheetName val="ПР на готов. продукц."/>
      <sheetName val="ПР на отгруж. прод."/>
      <sheetName val="ГП на реализованную"/>
      <sheetName val="Расчет для налога"/>
      <sheetName val="Расходы при реализации"/>
      <sheetName val="ПР2-СП"/>
      <sheetName val="ПР1-СП"/>
      <sheetName val="Inventories as of 03.20"/>
      <sheetName val="DATA"/>
      <sheetName val="Вспомогат__произв_"/>
      <sheetName val="ПР_на_готов__продукц_"/>
      <sheetName val="ПР_на_отгруж__прод_"/>
      <sheetName val="ГП_на_реализованную"/>
      <sheetName val="Расчет_для_налога"/>
      <sheetName val="Расходы_при_реализации"/>
      <sheetName val="Inventories_as_of_03_20"/>
      <sheetName val="Вспомогат__произв_1"/>
      <sheetName val="ПР_на_готов__продукц_1"/>
      <sheetName val="ПР_на_отгруж__прод_1"/>
      <sheetName val="ГП_на_реализованную1"/>
      <sheetName val="Расчет_для_налога1"/>
      <sheetName val="Расходы_при_реализации1"/>
      <sheetName val="Inventories_as_of_03_2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
      <sheetName val="PagD"/>
      <sheetName val="PS_pl"/>
      <sheetName val="G_an"/>
      <sheetName val="P_an"/>
      <sheetName val="Ap"/>
      <sheetName val="Pard"/>
      <sheetName val="Gam"/>
      <sheetName val="Pirk"/>
      <sheetName val="Sav"/>
      <sheetName val="BG_s"/>
      <sheetName val="Ener"/>
      <sheetName val="GamC"/>
      <sheetName val="MechC"/>
      <sheetName val="EnerC"/>
      <sheetName val="GAutC"/>
      <sheetName val="ParS"/>
      <sheetName val="AdmS"/>
      <sheetName val="Invest"/>
      <sheetName val="B_laik"/>
      <sheetName val="M_bud_g"/>
      <sheetName val="M_bud_pg"/>
      <sheetName val="Module1"/>
      <sheetName val="Module2"/>
      <sheetName val="mutual"/>
      <sheetName val="7"/>
      <sheetName val="Balance Sh+Indices"/>
      <sheetName val="bgttar2001USD"/>
      <sheetName val="-8250"/>
      <sheetName val="-8230.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_registers_comp_01.07.01"/>
    </sheetNames>
    <sheetDataSet>
      <sheetData sheetId="0"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Запасы_сырье"/>
      <sheetName val="пр.выручка"/>
      <sheetName val="смета"/>
      <sheetName val="Налоги"/>
      <sheetName val="Страт.параметры"/>
      <sheetName val="Соотствие_смет_2009_2010"/>
      <sheetName val="списки"/>
    </sheetNames>
    <sheetDataSet>
      <sheetData sheetId="0"/>
      <sheetData sheetId="1" refreshError="1"/>
      <sheetData sheetId="2"/>
      <sheetData sheetId="3"/>
      <sheetData sheetId="4"/>
      <sheetData sheetId="5"/>
      <sheetData sheetId="6" refreshError="1"/>
      <sheetData sheetId="7">
        <row r="2">
          <cell r="B2" t="str">
            <v>Группа АЗОТ</v>
          </cell>
        </row>
        <row r="3">
          <cell r="B3" t="str">
            <v>Группа ВМУ</v>
          </cell>
        </row>
        <row r="4">
          <cell r="B4" t="str">
            <v>Группа КЧХК</v>
          </cell>
        </row>
        <row r="5">
          <cell r="B5" t="str">
            <v>ТД Латвия</v>
          </cell>
        </row>
        <row r="6">
          <cell r="B6" t="str">
            <v>ТД УРАЛХИМ</v>
          </cell>
        </row>
        <row r="7">
          <cell r="B7" t="str">
            <v>УХТ</v>
          </cell>
        </row>
        <row r="8">
          <cell r="B8" t="str">
            <v>УХФ</v>
          </cell>
        </row>
        <row r="9">
          <cell r="B9" t="str">
            <v>ОХК</v>
          </cell>
        </row>
        <row r="10">
          <cell r="B10" t="str">
            <v>УК</v>
          </cell>
        </row>
        <row r="11">
          <cell r="B11" t="str">
            <v>Handel</v>
          </cell>
        </row>
        <row r="12">
          <cell r="B12" t="str">
            <v>Прочие</v>
          </cell>
        </row>
      </sheetData>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астройки"/>
      <sheetName val="Бюджет_продаж январь"/>
      <sheetName val="Бюджет_продаж февраль"/>
      <sheetName val="Бюджет продаж март"/>
      <sheetName val="БДР"/>
      <sheetName val="БДР с накоплением"/>
      <sheetName val="БДДС"/>
      <sheetName val="БДДС c накоплением"/>
      <sheetName val="Баланс"/>
      <sheetName val="Кредитн_ портф"/>
      <sheetName val="Портф_займов"/>
      <sheetName val="Chg_WC"/>
      <sheetName val="Оборачиваемость"/>
      <sheetName val="цены закупок"/>
      <sheetName val="списки"/>
      <sheetName val="Страт.параметры"/>
    </sheetNames>
    <sheetDataSet>
      <sheetData sheetId="0">
        <row r="12">
          <cell r="C12" t="str">
            <v>Заборский А.С.</v>
          </cell>
        </row>
        <row r="13">
          <cell r="C13" t="str">
            <v>Никитина</v>
          </cell>
        </row>
        <row r="14">
          <cell r="C14" t="str">
            <v>Обухова Н.Ю.</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астройки"/>
      <sheetName val="Бюджет_продаж"/>
      <sheetName val="БДР-СД"/>
      <sheetName val="БДДС-СД"/>
      <sheetName val="БДДС"/>
      <sheetName val="Баланс"/>
      <sheetName val="Кредитн_ портф"/>
      <sheetName val="Портф_займов"/>
      <sheetName val="Chg_WC"/>
      <sheetName val="Оборачиваемость"/>
      <sheetName val="цены закупок"/>
      <sheetName val="БДР"/>
    </sheetNames>
    <sheetDataSet>
      <sheetData sheetId="0">
        <row r="4">
          <cell r="C4" t="str">
            <v>ОАО "Галоген"</v>
          </cell>
        </row>
        <row r="11">
          <cell r="C11" t="str">
            <v>Дорошкевич М.В.</v>
          </cell>
        </row>
      </sheetData>
      <sheetData sheetId="1"/>
      <sheetData sheetId="2"/>
      <sheetData sheetId="3"/>
      <sheetData sheetId="4"/>
      <sheetData sheetId="5"/>
      <sheetData sheetId="6">
        <row r="388">
          <cell r="C388" t="str">
            <v>Сбербанк</v>
          </cell>
        </row>
      </sheetData>
      <sheetData sheetId="7"/>
      <sheetData sheetId="8"/>
      <sheetData sheetId="9"/>
      <sheetData sheetId="10"/>
      <sheetData sheetId="11"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uput Qty"/>
    </sheetNames>
    <sheetDataSet>
      <sheetData sheetId="0"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fs"/>
    </sheetNames>
    <sheetDataSet>
      <sheetData sheetId="0"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P"/>
    </sheetNames>
    <sheetDataSet>
      <sheetData sheetId="0"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s>
    <sheetDataSet>
      <sheetData sheetId="0"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12 m"/>
      <sheetName val="Uralkali_w-o_MP"/>
      <sheetName val="Rec. w_old reg"/>
      <sheetName val="2004_Depr_map"/>
      <sheetName val="o"/>
      <sheetName val="CIP"/>
      <sheetName val="Титул"/>
      <sheetName val="ФинАнализ-4"/>
      <sheetName val="Баланс"/>
      <sheetName val="Ф4"/>
      <sheetName val="Ф5"/>
      <sheetName val="Ф6"/>
      <sheetName val="Ф3"/>
      <sheetName val="ФинАнализ-2"/>
      <sheetName val="ФинАнализ-3"/>
      <sheetName val="Ф2"/>
      <sheetName val="ФинАнализ-1"/>
      <sheetName val="Чистые активы"/>
      <sheetName val="Rec__w_old_reg"/>
      <sheetName val="Register_12_m"/>
      <sheetName val="Rec__w_old_reg1"/>
      <sheetName val="Register_12_m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sheetName val="БДДС КГОК 2014г."/>
      <sheetName val="ИБ ТД КГОК на 2014г."/>
      <sheetName val="БП 2014г."/>
      <sheetName val="БДДС КГОК 2014г. (2)"/>
      <sheetName val="Лист2"/>
    </sheetNames>
    <sheetDataSet>
      <sheetData sheetId="0">
        <row r="1">
          <cell r="A1" t="str">
            <v>ДЛЯ ПРОЕКТОВ (КРОМЕ КАЛИЙНЫХ)</v>
          </cell>
        </row>
        <row r="2">
          <cell r="A2" t="str">
            <v>Логистические проекты</v>
          </cell>
        </row>
        <row r="3">
          <cell r="A3" t="str">
            <v>Разработка месторождений</v>
          </cell>
        </row>
        <row r="4">
          <cell r="A4" t="str">
            <v>Инвестиции в развитие дистрибуторской сети</v>
          </cell>
        </row>
        <row r="5">
          <cell r="A5" t="str">
            <v>Инвестиции в РСС</v>
          </cell>
        </row>
        <row r="6">
          <cell r="A6" t="str">
            <v>НИОКР и ПИР</v>
          </cell>
        </row>
        <row r="7">
          <cell r="A7" t="str">
            <v>Проекты на тех. развитие</v>
          </cell>
        </row>
        <row r="8">
          <cell r="A8" t="str">
            <v xml:space="preserve">Проекты по энергосбережению  </v>
          </cell>
        </row>
        <row r="9">
          <cell r="A9" t="str">
            <v>Проекты по промбезопасности и экологии</v>
          </cell>
        </row>
        <row r="10">
          <cell r="A10" t="str">
            <v>Замена физически изношенного оборудования</v>
          </cell>
        </row>
        <row r="11">
          <cell r="A11" t="str">
            <v>Проекты по автоматизации (АСУТП, АСОДУ, КИПиА, пр.)</v>
          </cell>
        </row>
        <row r="12">
          <cell r="A12" t="str">
            <v>Прочие инвестиции ТД</v>
          </cell>
        </row>
        <row r="13">
          <cell r="A13" t="str">
            <v>Инвестиции по ДЗ</v>
          </cell>
        </row>
        <row r="14">
          <cell r="A14" t="str">
            <v>Инвестиции по АД</v>
          </cell>
        </row>
        <row r="15">
          <cell r="A15" t="str">
            <v>Инвестиции Дирекции по общим вопросам</v>
          </cell>
        </row>
        <row r="16">
          <cell r="A16" t="str">
            <v>Инвестиции Дирекции по ИТ</v>
          </cell>
        </row>
        <row r="17">
          <cell r="A17" t="str">
            <v>Приобретение долей</v>
          </cell>
        </row>
        <row r="19">
          <cell r="A19" t="str">
            <v>КАЛИЙНЫЕ ПРОЕКТЫ</v>
          </cell>
        </row>
        <row r="20">
          <cell r="A20" t="str">
            <v>Подготовительные работы</v>
          </cell>
        </row>
        <row r="21">
          <cell r="A21" t="str">
            <v>Проектная документация</v>
          </cell>
        </row>
        <row r="22">
          <cell r="A22" t="str">
            <v>Рабочая документация</v>
          </cell>
        </row>
        <row r="23">
          <cell r="A23" t="str">
            <v>Объекты пром. инфраструктуры ГОКа</v>
          </cell>
        </row>
        <row r="24">
          <cell r="A24" t="str">
            <v>Клетевой ствол</v>
          </cell>
        </row>
        <row r="25">
          <cell r="A25" t="str">
            <v>Скиповой ствол</v>
          </cell>
        </row>
        <row r="26">
          <cell r="A26" t="str">
            <v>Обогатительная фабрика</v>
          </cell>
        </row>
        <row r="27">
          <cell r="A27" t="str">
            <v>Социальная инфраструктура</v>
          </cell>
        </row>
        <row r="28">
          <cell r="A28" t="str">
            <v>Прочее</v>
          </cell>
        </row>
      </sheetData>
      <sheetData sheetId="1" refreshError="1"/>
      <sheetData sheetId="2" refreshError="1"/>
      <sheetData sheetId="3" refreshError="1"/>
      <sheetData sheetId="4" refreshError="1"/>
      <sheetData sheetId="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
    </sheetNames>
    <sheetDataSet>
      <sheetData sheetId="0"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Массивы"/>
    </sheetNames>
    <sheetDataSet>
      <sheetData sheetId="0"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анные"/>
    </sheetNames>
    <sheetDataSet>
      <sheetData sheetId="0"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76"/>
      <sheetName val="LS_12m"/>
      <sheetName val="AP_LS_ZAO_UE"/>
      <sheetName val="sign_AP"/>
      <sheetName val="TBat 31.12.2003 ZAO UE-Opt"/>
      <sheetName val="acc. 60"/>
      <sheetName val="Trade AP"/>
      <sheetName val="AP_analytics"/>
      <sheetName val="acc_76"/>
      <sheetName val="Данные"/>
      <sheetName val="TBat_31_12_2003_ZAO_UE-Opt"/>
      <sheetName val="acc__60"/>
      <sheetName val="acc_761"/>
      <sheetName val="Trade_AP"/>
      <sheetName val="TBat_31_12_2003_ZAO_UE-Opt1"/>
      <sheetName val="acc__601"/>
      <sheetName val="acc_762"/>
      <sheetName val="Trade_AP1"/>
    </sheetNames>
    <sheetDataSet>
      <sheetData sheetId="0" refreshError="1">
        <row r="1">
          <cell r="A1" t="str">
            <v>DOC</v>
          </cell>
          <cell r="B1" t="str">
            <v>DATE</v>
          </cell>
          <cell r="C1" t="str">
            <v>SCHET</v>
          </cell>
          <cell r="D1" t="str">
            <v>CORSCH</v>
          </cell>
          <cell r="E1" t="str">
            <v>PLAT</v>
          </cell>
          <cell r="F1" t="str">
            <v>OSTDEBK</v>
          </cell>
          <cell r="G1" t="str">
            <v>OSTCREDK</v>
          </cell>
          <cell r="H1" t="str">
            <v>COM</v>
          </cell>
          <cell r="I1" t="str">
            <v>REC</v>
          </cell>
        </row>
        <row r="2">
          <cell r="B2" t="str">
            <v>Итог</v>
          </cell>
          <cell r="C2" t="str">
            <v>76-01</v>
          </cell>
          <cell r="E2" t="str">
            <v>Таможенные платежи</v>
          </cell>
          <cell r="F2">
            <v>27249.75</v>
          </cell>
          <cell r="G2">
            <v>0</v>
          </cell>
        </row>
        <row r="3">
          <cell r="C3" t="str">
            <v>76-02-0001</v>
          </cell>
          <cell r="D3" t="str">
            <v>Итог</v>
          </cell>
          <cell r="E3" t="str">
            <v>Мелитта</v>
          </cell>
          <cell r="F3">
            <v>22606.94</v>
          </cell>
          <cell r="G3">
            <v>0</v>
          </cell>
        </row>
        <row r="4">
          <cell r="C4" t="str">
            <v>76-02-0002</v>
          </cell>
          <cell r="D4" t="str">
            <v>Итог</v>
          </cell>
          <cell r="E4" t="str">
            <v>Жиллет премии</v>
          </cell>
          <cell r="F4">
            <v>36610.19</v>
          </cell>
          <cell r="G4">
            <v>0</v>
          </cell>
        </row>
        <row r="5">
          <cell r="C5" t="str">
            <v>76-02-0003</v>
          </cell>
          <cell r="D5" t="str">
            <v>Итог</v>
          </cell>
          <cell r="E5" t="str">
            <v>Эрманн</v>
          </cell>
          <cell r="F5">
            <v>9352.26</v>
          </cell>
          <cell r="G5">
            <v>0</v>
          </cell>
        </row>
        <row r="6">
          <cell r="C6" t="str">
            <v>76-02-0004</v>
          </cell>
          <cell r="D6" t="str">
            <v>Итог</v>
          </cell>
          <cell r="E6" t="str">
            <v>ВЕНА аг.дог 1/2/99</v>
          </cell>
          <cell r="F6">
            <v>0</v>
          </cell>
          <cell r="G6">
            <v>23292.959999999999</v>
          </cell>
        </row>
        <row r="7">
          <cell r="C7" t="str">
            <v>76-02-0005</v>
          </cell>
          <cell r="D7" t="str">
            <v>Итог</v>
          </cell>
          <cell r="E7" t="str">
            <v>Колгейт</v>
          </cell>
          <cell r="F7">
            <v>0</v>
          </cell>
          <cell r="G7">
            <v>0</v>
          </cell>
        </row>
        <row r="8">
          <cell r="C8" t="str">
            <v>76-02-0006</v>
          </cell>
          <cell r="D8" t="str">
            <v>Итог</v>
          </cell>
          <cell r="E8" t="str">
            <v>Джорджия-Пасифик</v>
          </cell>
          <cell r="F8">
            <v>1451.09</v>
          </cell>
          <cell r="G8">
            <v>0</v>
          </cell>
        </row>
        <row r="9">
          <cell r="C9" t="str">
            <v>76-02-0007</v>
          </cell>
          <cell r="D9" t="str">
            <v>Итог</v>
          </cell>
          <cell r="E9" t="str">
            <v>Ю-ЦТ/Хенк.Шварц.ТрМ</v>
          </cell>
          <cell r="F9">
            <v>1237.3699999999999</v>
          </cell>
          <cell r="G9">
            <v>0</v>
          </cell>
        </row>
        <row r="10">
          <cell r="C10" t="str">
            <v>76-02-0008</v>
          </cell>
          <cell r="D10" t="str">
            <v>Итог</v>
          </cell>
          <cell r="E10" t="str">
            <v>ITLV</v>
          </cell>
          <cell r="F10">
            <v>14487.62</v>
          </cell>
          <cell r="G10">
            <v>0</v>
          </cell>
        </row>
        <row r="11">
          <cell r="C11" t="str">
            <v>76-02-0009</v>
          </cell>
          <cell r="D11" t="str">
            <v>Итог</v>
          </cell>
          <cell r="E11" t="str">
            <v>Ангстрем</v>
          </cell>
          <cell r="F11">
            <v>0</v>
          </cell>
          <cell r="G11">
            <v>0</v>
          </cell>
        </row>
        <row r="12">
          <cell r="C12" t="str">
            <v>76-02-0010</v>
          </cell>
          <cell r="D12" t="str">
            <v>Итог</v>
          </cell>
          <cell r="E12" t="str">
            <v>Смиткляйн Бичем</v>
          </cell>
          <cell r="F12">
            <v>1634.47</v>
          </cell>
          <cell r="G12">
            <v>0</v>
          </cell>
        </row>
        <row r="13">
          <cell r="C13" t="str">
            <v>76-02-0011</v>
          </cell>
          <cell r="D13" t="str">
            <v>Итог</v>
          </cell>
          <cell r="E13" t="str">
            <v>ТД Мултон</v>
          </cell>
          <cell r="F13">
            <v>6048</v>
          </cell>
          <cell r="G13">
            <v>0</v>
          </cell>
        </row>
        <row r="14">
          <cell r="C14" t="str">
            <v>76-02-0012</v>
          </cell>
          <cell r="D14" t="str">
            <v>Итог</v>
          </cell>
          <cell r="E14" t="str">
            <v>Колгейт - премии</v>
          </cell>
          <cell r="F14">
            <v>32843.949999999997</v>
          </cell>
          <cell r="G14">
            <v>0</v>
          </cell>
        </row>
        <row r="15">
          <cell r="C15" t="str">
            <v>76-02-0013</v>
          </cell>
          <cell r="D15" t="str">
            <v>Итог</v>
          </cell>
          <cell r="E15" t="str">
            <v>Жиллет дог.28/2/01</v>
          </cell>
          <cell r="F15">
            <v>53019.72</v>
          </cell>
          <cell r="G15">
            <v>0</v>
          </cell>
        </row>
        <row r="16">
          <cell r="C16" t="str">
            <v>76-02-0014</v>
          </cell>
          <cell r="D16" t="str">
            <v>Итог</v>
          </cell>
          <cell r="E16" t="str">
            <v>Калина</v>
          </cell>
          <cell r="F16">
            <v>0</v>
          </cell>
          <cell r="G16">
            <v>0</v>
          </cell>
        </row>
        <row r="17">
          <cell r="C17" t="str">
            <v>76-02-0015</v>
          </cell>
          <cell r="D17" t="str">
            <v>Итог</v>
          </cell>
          <cell r="E17" t="str">
            <v>Транс-Марк</v>
          </cell>
          <cell r="F17">
            <v>42706.8</v>
          </cell>
          <cell r="G17">
            <v>0</v>
          </cell>
        </row>
        <row r="18">
          <cell r="C18" t="str">
            <v>76-02-0016</v>
          </cell>
          <cell r="D18" t="str">
            <v>Итог</v>
          </cell>
          <cell r="E18" t="str">
            <v>Виния-Рус</v>
          </cell>
          <cell r="F18">
            <v>0</v>
          </cell>
          <cell r="G18">
            <v>16763.34</v>
          </cell>
        </row>
        <row r="19">
          <cell r="C19" t="str">
            <v>76-02-0017</v>
          </cell>
          <cell r="D19" t="str">
            <v>Итог</v>
          </cell>
          <cell r="E19" t="str">
            <v>Линда дог.18/1/01</v>
          </cell>
          <cell r="F19">
            <v>2230.27</v>
          </cell>
          <cell r="G19">
            <v>0</v>
          </cell>
        </row>
        <row r="20">
          <cell r="C20" t="str">
            <v>76-02-0018</v>
          </cell>
          <cell r="D20" t="str">
            <v>Итог</v>
          </cell>
          <cell r="E20" t="str">
            <v>Вираж-Р / Хайнц</v>
          </cell>
          <cell r="F20">
            <v>0</v>
          </cell>
          <cell r="G20">
            <v>0</v>
          </cell>
        </row>
        <row r="21">
          <cell r="C21" t="str">
            <v>76-02-0019</v>
          </cell>
          <cell r="D21" t="str">
            <v>Итог</v>
          </cell>
          <cell r="E21" t="str">
            <v>Бизнесоптсервис/КУП</v>
          </cell>
          <cell r="F21">
            <v>18186.330000000002</v>
          </cell>
          <cell r="G21">
            <v>0</v>
          </cell>
        </row>
        <row r="22">
          <cell r="C22" t="str">
            <v>76-02-0020</v>
          </cell>
          <cell r="D22" t="str">
            <v>Итог</v>
          </cell>
          <cell r="E22" t="str">
            <v>Невская Косметика</v>
          </cell>
          <cell r="F22">
            <v>18810.21</v>
          </cell>
          <cell r="G22">
            <v>0</v>
          </cell>
        </row>
        <row r="23">
          <cell r="C23" t="str">
            <v>76-02-0021</v>
          </cell>
          <cell r="D23" t="str">
            <v>Итог</v>
          </cell>
          <cell r="E23" t="str">
            <v>Wella</v>
          </cell>
          <cell r="F23">
            <v>0</v>
          </cell>
          <cell r="G23">
            <v>0</v>
          </cell>
        </row>
        <row r="24">
          <cell r="C24" t="str">
            <v>76-02-0022</v>
          </cell>
          <cell r="D24" t="str">
            <v>Итог</v>
          </cell>
          <cell r="E24" t="str">
            <v>Юг-статус</v>
          </cell>
          <cell r="F24">
            <v>0</v>
          </cell>
          <cell r="G24">
            <v>4559.3599999999997</v>
          </cell>
        </row>
        <row r="25">
          <cell r="C25" t="str">
            <v>76-02-0023</v>
          </cell>
          <cell r="D25" t="str">
            <v>Итог</v>
          </cell>
          <cell r="E25" t="str">
            <v>Русбел</v>
          </cell>
          <cell r="F25">
            <v>21731</v>
          </cell>
          <cell r="G25">
            <v>0</v>
          </cell>
        </row>
        <row r="26">
          <cell r="C26" t="str">
            <v>76-02-0024</v>
          </cell>
          <cell r="D26" t="str">
            <v>Итог</v>
          </cell>
          <cell r="E26" t="str">
            <v>Натура (Поликор)</v>
          </cell>
          <cell r="F26">
            <v>13003.72</v>
          </cell>
          <cell r="G26">
            <v>0</v>
          </cell>
        </row>
        <row r="27">
          <cell r="A27" t="str">
            <v>сф куб ф-л</v>
          </cell>
          <cell r="B27" t="str">
            <v>Дек  31</v>
          </cell>
          <cell r="C27" t="str">
            <v>76-02-0025</v>
          </cell>
          <cell r="D27" t="str">
            <v>19010005</v>
          </cell>
          <cell r="E27" t="str">
            <v>Перевыставление услг</v>
          </cell>
          <cell r="H27" t="str">
            <v>за услуги по тарифам банка в т.ч ндс-3100 сч ф 546 от 31.12.03 345/12</v>
          </cell>
          <cell r="I27">
            <v>30310</v>
          </cell>
        </row>
        <row r="28">
          <cell r="A28" t="str">
            <v>пп 8663</v>
          </cell>
          <cell r="B28" t="str">
            <v>Дек  31</v>
          </cell>
          <cell r="C28" t="str">
            <v>76-02-0025</v>
          </cell>
          <cell r="D28" t="str">
            <v>5117</v>
          </cell>
          <cell r="E28" t="str">
            <v>Перевыставление услг</v>
          </cell>
          <cell r="H28" t="str">
            <v>комиссия за оформление векселяза декабрь 620 шт.</v>
          </cell>
          <cell r="I28">
            <v>29715</v>
          </cell>
        </row>
        <row r="29">
          <cell r="A29" t="str">
            <v>сф куб ф-л</v>
          </cell>
          <cell r="B29" t="str">
            <v>Дек  31</v>
          </cell>
          <cell r="C29" t="str">
            <v>76-02-0025</v>
          </cell>
          <cell r="D29" t="str">
            <v>91020002</v>
          </cell>
          <cell r="E29" t="str">
            <v>Перевыставление услг</v>
          </cell>
          <cell r="H29" t="str">
            <v>за услуги по тарифам банка в т.ч ндс-3100 сч ф 546 от 31.12.03 345/12</v>
          </cell>
          <cell r="I29">
            <v>30309</v>
          </cell>
        </row>
        <row r="30">
          <cell r="C30" t="str">
            <v>76-02-0025</v>
          </cell>
          <cell r="D30" t="str">
            <v>Итог</v>
          </cell>
          <cell r="E30" t="str">
            <v>Перевыставление усл</v>
          </cell>
          <cell r="F30">
            <v>180611.20000000001</v>
          </cell>
          <cell r="G30">
            <v>0</v>
          </cell>
        </row>
        <row r="31">
          <cell r="C31" t="str">
            <v>76-02-0026</v>
          </cell>
          <cell r="D31" t="str">
            <v>Итог</v>
          </cell>
          <cell r="E31" t="str">
            <v>Руссвелл</v>
          </cell>
          <cell r="F31">
            <v>0</v>
          </cell>
          <cell r="G31">
            <v>0</v>
          </cell>
        </row>
        <row r="32">
          <cell r="C32" t="str">
            <v>76-02-0027</v>
          </cell>
          <cell r="D32" t="str">
            <v>Итог</v>
          </cell>
          <cell r="E32" t="str">
            <v>Землянский дог 4343</v>
          </cell>
          <cell r="F32">
            <v>0</v>
          </cell>
          <cell r="G32">
            <v>0</v>
          </cell>
        </row>
        <row r="33">
          <cell r="C33" t="str">
            <v>76-02-0028</v>
          </cell>
          <cell r="D33" t="str">
            <v>Итог</v>
          </cell>
          <cell r="E33" t="str">
            <v>Ригли</v>
          </cell>
          <cell r="F33">
            <v>765</v>
          </cell>
          <cell r="G33">
            <v>0</v>
          </cell>
        </row>
        <row r="34">
          <cell r="C34" t="str">
            <v>76-02-0029</v>
          </cell>
          <cell r="D34" t="str">
            <v>Итог</v>
          </cell>
          <cell r="E34" t="str">
            <v>Мосимпэкс сервис ЛТ</v>
          </cell>
          <cell r="F34">
            <v>0</v>
          </cell>
          <cell r="G34">
            <v>0</v>
          </cell>
        </row>
        <row r="35">
          <cell r="C35" t="str">
            <v>76-02-0030</v>
          </cell>
          <cell r="D35" t="str">
            <v>Итог</v>
          </cell>
          <cell r="E35" t="str">
            <v>ВТС Морепродукты</v>
          </cell>
          <cell r="F35">
            <v>6080.8</v>
          </cell>
          <cell r="G35">
            <v>0</v>
          </cell>
        </row>
        <row r="36">
          <cell r="C36" t="str">
            <v>76-02-0031</v>
          </cell>
          <cell r="D36" t="str">
            <v>Итог</v>
          </cell>
          <cell r="E36" t="str">
            <v>Альтэрос</v>
          </cell>
          <cell r="F36">
            <v>10107.15</v>
          </cell>
          <cell r="G36">
            <v>0</v>
          </cell>
        </row>
        <row r="37">
          <cell r="C37" t="str">
            <v>76-02-0032</v>
          </cell>
          <cell r="D37" t="str">
            <v>Итог</v>
          </cell>
          <cell r="E37" t="str">
            <v>Шварцкопф 20/4/00</v>
          </cell>
          <cell r="F37">
            <v>1776.09</v>
          </cell>
          <cell r="G37">
            <v>0</v>
          </cell>
        </row>
        <row r="38">
          <cell r="C38" t="str">
            <v>76-02-0033</v>
          </cell>
          <cell r="D38" t="str">
            <v>Итог</v>
          </cell>
          <cell r="E38" t="str">
            <v>Компания Тэсис  ООО</v>
          </cell>
          <cell r="F38">
            <v>0</v>
          </cell>
          <cell r="G38">
            <v>1850.96</v>
          </cell>
        </row>
        <row r="39">
          <cell r="C39" t="str">
            <v>76-02-0034</v>
          </cell>
          <cell r="D39" t="str">
            <v>Итог</v>
          </cell>
          <cell r="E39" t="str">
            <v>Си-Пи-Си от 23/06/9</v>
          </cell>
          <cell r="F39">
            <v>0</v>
          </cell>
          <cell r="G39">
            <v>44320.2</v>
          </cell>
        </row>
        <row r="40">
          <cell r="C40" t="str">
            <v>76-02-0035</v>
          </cell>
          <cell r="D40" t="str">
            <v>Итог</v>
          </cell>
          <cell r="E40" t="str">
            <v>ООО"Интерполимер"</v>
          </cell>
          <cell r="F40">
            <v>3609.7</v>
          </cell>
          <cell r="G40">
            <v>0</v>
          </cell>
        </row>
        <row r="41">
          <cell r="C41" t="str">
            <v>76-02-0036</v>
          </cell>
          <cell r="D41" t="str">
            <v>Итог</v>
          </cell>
          <cell r="E41" t="str">
            <v>ЭсСиЭйХайджинПродак</v>
          </cell>
          <cell r="F41">
            <v>4107.5</v>
          </cell>
          <cell r="G41">
            <v>0</v>
          </cell>
        </row>
        <row r="42">
          <cell r="C42" t="str">
            <v>76-02-0037</v>
          </cell>
          <cell r="D42" t="str">
            <v>Итог</v>
          </cell>
          <cell r="E42" t="str">
            <v>Бевериджиз энд Трей</v>
          </cell>
          <cell r="F42">
            <v>0</v>
          </cell>
          <cell r="G42">
            <v>0</v>
          </cell>
        </row>
        <row r="43">
          <cell r="A43" t="str">
            <v>ак трейд-ма</v>
          </cell>
          <cell r="B43" t="str">
            <v>Дек  31</v>
          </cell>
          <cell r="C43" t="str">
            <v>76-02-0038</v>
          </cell>
          <cell r="D43" t="str">
            <v>44050008</v>
          </cell>
          <cell r="E43" t="str">
            <v>Трейд-Маркет</v>
          </cell>
          <cell r="H43" t="str">
            <v>акт вып работ и отчет от 31.12.03 услуги по аген.договору вознаграждение 5.18% от суммы вып.работ декабрь</v>
          </cell>
          <cell r="I43">
            <v>30799</v>
          </cell>
        </row>
        <row r="44">
          <cell r="C44" t="str">
            <v>76-02-0038</v>
          </cell>
          <cell r="D44" t="str">
            <v>Итог</v>
          </cell>
          <cell r="E44" t="str">
            <v>Трейд-Маркет</v>
          </cell>
          <cell r="F44">
            <v>0</v>
          </cell>
          <cell r="G44">
            <v>1237121.05</v>
          </cell>
        </row>
        <row r="45">
          <cell r="B45" t="str">
            <v>Итог</v>
          </cell>
          <cell r="C45" t="str">
            <v>76-02</v>
          </cell>
          <cell r="E45" t="str">
            <v>Расчеты по агентски</v>
          </cell>
          <cell r="F45">
            <v>503017.38</v>
          </cell>
          <cell r="G45">
            <v>1327907.8700000001</v>
          </cell>
        </row>
        <row r="46">
          <cell r="B46" t="str">
            <v>Итог</v>
          </cell>
          <cell r="C46" t="str">
            <v>76-03</v>
          </cell>
          <cell r="E46" t="str">
            <v>Алименты</v>
          </cell>
          <cell r="F46">
            <v>0</v>
          </cell>
          <cell r="G46">
            <v>8705.6299999999992</v>
          </cell>
        </row>
        <row r="47">
          <cell r="B47" t="str">
            <v>Итог</v>
          </cell>
          <cell r="C47" t="str">
            <v>76-04</v>
          </cell>
          <cell r="E47" t="str">
            <v>Расчеты с прочими</v>
          </cell>
          <cell r="F47">
            <v>2974.79</v>
          </cell>
          <cell r="G47">
            <v>0</v>
          </cell>
        </row>
        <row r="48">
          <cell r="C48" t="str">
            <v>76-05-0001</v>
          </cell>
          <cell r="D48" t="str">
            <v>Итог</v>
          </cell>
          <cell r="E48" t="str">
            <v>к поставщикам</v>
          </cell>
          <cell r="F48">
            <v>0</v>
          </cell>
          <cell r="G48">
            <v>345.19</v>
          </cell>
        </row>
        <row r="49">
          <cell r="C49" t="str">
            <v>76-05-0002</v>
          </cell>
          <cell r="D49" t="str">
            <v>Итог</v>
          </cell>
          <cell r="E49" t="str">
            <v>к подрядчикам</v>
          </cell>
          <cell r="F49">
            <v>0</v>
          </cell>
          <cell r="G49">
            <v>84414.92</v>
          </cell>
        </row>
        <row r="50">
          <cell r="C50" t="str">
            <v>76-05-0003</v>
          </cell>
          <cell r="D50" t="str">
            <v>Итог</v>
          </cell>
          <cell r="E50" t="str">
            <v>к кредитным организ</v>
          </cell>
          <cell r="F50">
            <v>0</v>
          </cell>
          <cell r="G50">
            <v>0</v>
          </cell>
        </row>
        <row r="51">
          <cell r="C51" t="str">
            <v>76-05-0004</v>
          </cell>
          <cell r="D51" t="str">
            <v>Итог</v>
          </cell>
          <cell r="E51" t="str">
            <v>штрафы, пени присуж</v>
          </cell>
          <cell r="F51">
            <v>11933.82</v>
          </cell>
          <cell r="G51">
            <v>0</v>
          </cell>
        </row>
        <row r="52">
          <cell r="C52" t="str">
            <v>76-05-0005</v>
          </cell>
          <cell r="D52" t="str">
            <v>Итог</v>
          </cell>
          <cell r="E52" t="str">
            <v>к клиентам</v>
          </cell>
          <cell r="F52">
            <v>1464096.42</v>
          </cell>
          <cell r="G52">
            <v>0</v>
          </cell>
        </row>
        <row r="53">
          <cell r="B53" t="str">
            <v>Итог</v>
          </cell>
          <cell r="C53" t="str">
            <v>76-05</v>
          </cell>
          <cell r="E53" t="str">
            <v>Расчеты по претензи</v>
          </cell>
          <cell r="F53">
            <v>1476030.24</v>
          </cell>
          <cell r="G53">
            <v>84760.11</v>
          </cell>
        </row>
        <row r="54">
          <cell r="B54" t="str">
            <v>Итог</v>
          </cell>
          <cell r="C54" t="str">
            <v>76-06</v>
          </cell>
          <cell r="E54" t="str">
            <v>Расчеты по страхова</v>
          </cell>
          <cell r="F54">
            <v>0</v>
          </cell>
          <cell r="G54">
            <v>0</v>
          </cell>
        </row>
        <row r="55">
          <cell r="B55" t="str">
            <v>Итог</v>
          </cell>
          <cell r="C55" t="str">
            <v>76-07</v>
          </cell>
          <cell r="E55" t="str">
            <v>Аренда автомобилей</v>
          </cell>
          <cell r="F55">
            <v>1</v>
          </cell>
          <cell r="G55">
            <v>0</v>
          </cell>
        </row>
        <row r="56">
          <cell r="B56" t="str">
            <v>Итог</v>
          </cell>
          <cell r="C56" t="str">
            <v>76-08</v>
          </cell>
          <cell r="E56" t="str">
            <v>Юнилэнд-Трейдинг</v>
          </cell>
          <cell r="F56">
            <v>3299095.77</v>
          </cell>
          <cell r="G56">
            <v>0</v>
          </cell>
        </row>
        <row r="57">
          <cell r="A57" t="str">
            <v>фл НДС   12</v>
          </cell>
          <cell r="B57" t="str">
            <v>Дек  31</v>
          </cell>
          <cell r="C57" t="str">
            <v>76-09</v>
          </cell>
          <cell r="D57" t="str">
            <v>68020001</v>
          </cell>
          <cell r="E57" t="str">
            <v>НДС начисленный</v>
          </cell>
          <cell r="H57" t="str">
            <v>начислен НДС по товару на нужды офиса</v>
          </cell>
          <cell r="I57">
            <v>31446</v>
          </cell>
        </row>
        <row r="58">
          <cell r="A58" t="str">
            <v>фл НДС   12</v>
          </cell>
          <cell r="B58" t="str">
            <v>Дек  31</v>
          </cell>
          <cell r="C58" t="str">
            <v>76-09</v>
          </cell>
          <cell r="D58" t="str">
            <v>68020001</v>
          </cell>
          <cell r="E58" t="str">
            <v>НДС начисленный</v>
          </cell>
          <cell r="H58" t="str">
            <v>начислен НДС по услугам оплаченным</v>
          </cell>
          <cell r="I58">
            <v>31447</v>
          </cell>
        </row>
        <row r="59">
          <cell r="A59" t="str">
            <v>фл НДС   12</v>
          </cell>
          <cell r="B59" t="str">
            <v>Дек  31</v>
          </cell>
          <cell r="C59" t="str">
            <v>76-09</v>
          </cell>
          <cell r="D59" t="str">
            <v>68020001</v>
          </cell>
          <cell r="E59" t="str">
            <v>НДС начисленный</v>
          </cell>
          <cell r="H59" t="str">
            <v>начислен НДС по товару оплаченному</v>
          </cell>
          <cell r="I59">
            <v>31448</v>
          </cell>
        </row>
        <row r="60">
          <cell r="A60" t="str">
            <v>сз скид 735</v>
          </cell>
          <cell r="B60" t="str">
            <v>Дек  31</v>
          </cell>
          <cell r="C60" t="str">
            <v>76-09</v>
          </cell>
          <cell r="D60" t="str">
            <v>90030001</v>
          </cell>
          <cell r="E60" t="str">
            <v>НДС по товарам</v>
          </cell>
          <cell r="H60" t="str">
            <v>скидка ИП Миниханову за ноябрьс-ф 735</v>
          </cell>
          <cell r="I60">
            <v>30403</v>
          </cell>
        </row>
        <row r="61">
          <cell r="A61" t="str">
            <v>сз скид 161</v>
          </cell>
          <cell r="B61" t="str">
            <v>Дек  31</v>
          </cell>
          <cell r="C61" t="str">
            <v>76-09</v>
          </cell>
          <cell r="D61" t="str">
            <v>90030001</v>
          </cell>
          <cell r="E61" t="str">
            <v>НДС по товарам</v>
          </cell>
          <cell r="H61" t="str">
            <v>скидка Фуд-Центр за ноябрь с-ф736</v>
          </cell>
          <cell r="I61">
            <v>30405</v>
          </cell>
        </row>
        <row r="62">
          <cell r="A62" t="str">
            <v>сз скид 163</v>
          </cell>
          <cell r="B62" t="str">
            <v>Дек  31</v>
          </cell>
          <cell r="C62" t="str">
            <v>76-09</v>
          </cell>
          <cell r="D62" t="str">
            <v>90030001</v>
          </cell>
          <cell r="E62" t="str">
            <v>НДС по товарам</v>
          </cell>
          <cell r="H62" t="str">
            <v>скидка ООО Викос с-ф 704 по акции</v>
          </cell>
          <cell r="I62">
            <v>30421</v>
          </cell>
        </row>
        <row r="63">
          <cell r="A63" t="str">
            <v>сз скид 164</v>
          </cell>
          <cell r="B63" t="str">
            <v>Дек  31</v>
          </cell>
          <cell r="C63" t="str">
            <v>76-09</v>
          </cell>
          <cell r="D63" t="str">
            <v>90030001</v>
          </cell>
          <cell r="E63" t="str">
            <v>НДС по товарам</v>
          </cell>
          <cell r="H63" t="str">
            <v>скидка Компания Астра с-ф 707 по акции</v>
          </cell>
          <cell r="I63">
            <v>30422</v>
          </cell>
        </row>
        <row r="64">
          <cell r="A64" t="str">
            <v>сз скид 165</v>
          </cell>
          <cell r="B64" t="str">
            <v>Дек  31</v>
          </cell>
          <cell r="C64" t="str">
            <v>76-09</v>
          </cell>
          <cell r="D64" t="str">
            <v>90030001</v>
          </cell>
          <cell r="E64" t="str">
            <v>НДС по товарам</v>
          </cell>
          <cell r="H64" t="str">
            <v>скидка ИП Волошина с-ф 708 по акции</v>
          </cell>
          <cell r="I64">
            <v>30425</v>
          </cell>
        </row>
        <row r="65">
          <cell r="A65" t="str">
            <v>сз скид 166</v>
          </cell>
          <cell r="B65" t="str">
            <v>Дек  31</v>
          </cell>
          <cell r="C65" t="str">
            <v>76-09</v>
          </cell>
          <cell r="D65" t="str">
            <v>90030001</v>
          </cell>
          <cell r="E65" t="str">
            <v>НДС по товарам</v>
          </cell>
          <cell r="H65" t="str">
            <v>скидка ИП Авакян с-ф 709 по акции</v>
          </cell>
          <cell r="I65">
            <v>30426</v>
          </cell>
        </row>
        <row r="66">
          <cell r="A66" t="str">
            <v>сз скид 167</v>
          </cell>
          <cell r="B66" t="str">
            <v>Дек  31</v>
          </cell>
          <cell r="C66" t="str">
            <v>76-09</v>
          </cell>
          <cell r="D66" t="str">
            <v>90030001</v>
          </cell>
          <cell r="E66" t="str">
            <v>НДС по товарам</v>
          </cell>
          <cell r="H66" t="str">
            <v>скидка ИП Купчус с-ф 710 по акции</v>
          </cell>
          <cell r="I66">
            <v>30429</v>
          </cell>
        </row>
        <row r="67">
          <cell r="A67" t="str">
            <v>сз скид 168</v>
          </cell>
          <cell r="B67" t="str">
            <v>Дек  31</v>
          </cell>
          <cell r="C67" t="str">
            <v>76-09</v>
          </cell>
          <cell r="D67" t="str">
            <v>90030001</v>
          </cell>
          <cell r="E67" t="str">
            <v>НДС по товарам</v>
          </cell>
          <cell r="H67" t="str">
            <v>скидка ООО Авинир с-ф 715 по акции</v>
          </cell>
          <cell r="I67">
            <v>30430</v>
          </cell>
        </row>
        <row r="68">
          <cell r="A68" t="str">
            <v>сз скид 169</v>
          </cell>
          <cell r="B68" t="str">
            <v>Дек  31</v>
          </cell>
          <cell r="C68" t="str">
            <v>76-09</v>
          </cell>
          <cell r="D68" t="str">
            <v>90030001</v>
          </cell>
          <cell r="E68" t="str">
            <v>НДС по товарам</v>
          </cell>
          <cell r="H68" t="str">
            <v>скидка ООО Уралстройторг с-ф 711 по акции</v>
          </cell>
          <cell r="I68">
            <v>30432</v>
          </cell>
        </row>
        <row r="69">
          <cell r="A69" t="str">
            <v>сз скид 170</v>
          </cell>
          <cell r="B69" t="str">
            <v>Дек  31</v>
          </cell>
          <cell r="C69" t="str">
            <v>76-09</v>
          </cell>
          <cell r="D69" t="str">
            <v>90030001</v>
          </cell>
          <cell r="E69" t="str">
            <v>НДС по товарам</v>
          </cell>
          <cell r="H69" t="str">
            <v>скидка ИП Сладкова О.В. с-ф 712 по акции</v>
          </cell>
          <cell r="I69">
            <v>30435</v>
          </cell>
        </row>
        <row r="70">
          <cell r="A70" t="str">
            <v>сз скид 171</v>
          </cell>
          <cell r="B70" t="str">
            <v>Дек  31</v>
          </cell>
          <cell r="C70" t="str">
            <v>76-09</v>
          </cell>
          <cell r="D70" t="str">
            <v>90030001</v>
          </cell>
          <cell r="E70" t="str">
            <v>НДС по товарам</v>
          </cell>
          <cell r="H70" t="str">
            <v>скидка ИП Суслина с-ф 713 по акции</v>
          </cell>
          <cell r="I70">
            <v>30436</v>
          </cell>
        </row>
        <row r="71">
          <cell r="A71" t="str">
            <v>сз скид 172</v>
          </cell>
          <cell r="B71" t="str">
            <v>Дек  31</v>
          </cell>
          <cell r="C71" t="str">
            <v>76-09</v>
          </cell>
          <cell r="D71" t="str">
            <v>90030001</v>
          </cell>
          <cell r="E71" t="str">
            <v>НДС по товарам</v>
          </cell>
          <cell r="H71" t="str">
            <v>скидка ИП Якушев с-ф 714 по акции</v>
          </cell>
          <cell r="I71">
            <v>30439</v>
          </cell>
        </row>
        <row r="72">
          <cell r="A72" t="str">
            <v>сз скид 173</v>
          </cell>
          <cell r="B72" t="str">
            <v>Дек  31</v>
          </cell>
          <cell r="C72" t="str">
            <v>76-09</v>
          </cell>
          <cell r="D72" t="str">
            <v>90030001</v>
          </cell>
          <cell r="E72" t="str">
            <v>НДС по товарам</v>
          </cell>
          <cell r="H72" t="str">
            <v>скидка ИП Чернавских с-ф 716 по акции</v>
          </cell>
          <cell r="I72">
            <v>30440</v>
          </cell>
        </row>
        <row r="73">
          <cell r="A73" t="str">
            <v>сз скид 174</v>
          </cell>
          <cell r="B73" t="str">
            <v>Дек  31</v>
          </cell>
          <cell r="C73" t="str">
            <v>76-09</v>
          </cell>
          <cell r="D73" t="str">
            <v>90030001</v>
          </cell>
          <cell r="E73" t="str">
            <v>НДС по товарам</v>
          </cell>
          <cell r="H73" t="str">
            <v>скидка ИП Некрасова с-ф 717 по акции</v>
          </cell>
          <cell r="I73">
            <v>30443</v>
          </cell>
        </row>
        <row r="74">
          <cell r="A74" t="str">
            <v>сз скид 175</v>
          </cell>
          <cell r="B74" t="str">
            <v>Дек  31</v>
          </cell>
          <cell r="C74" t="str">
            <v>76-09</v>
          </cell>
          <cell r="D74" t="str">
            <v>90030001</v>
          </cell>
          <cell r="E74" t="str">
            <v>НДС по товарам</v>
          </cell>
          <cell r="H74" t="str">
            <v>скидка ООО Инвест с-ф 718 по акции</v>
          </cell>
          <cell r="I74">
            <v>30444</v>
          </cell>
        </row>
        <row r="75">
          <cell r="A75" t="str">
            <v>сз скид 176</v>
          </cell>
          <cell r="B75" t="str">
            <v>Дек  31</v>
          </cell>
          <cell r="C75" t="str">
            <v>76-09</v>
          </cell>
          <cell r="D75" t="str">
            <v>90030001</v>
          </cell>
          <cell r="E75" t="str">
            <v>НДС по товарам</v>
          </cell>
          <cell r="H75" t="str">
            <v>скидка ИП Климова с-ф 719 по акции</v>
          </cell>
          <cell r="I75">
            <v>30447</v>
          </cell>
        </row>
        <row r="76">
          <cell r="A76" t="str">
            <v>сз скид 177</v>
          </cell>
          <cell r="B76" t="str">
            <v>Дек  31</v>
          </cell>
          <cell r="C76" t="str">
            <v>76-09</v>
          </cell>
          <cell r="D76" t="str">
            <v>90030001</v>
          </cell>
          <cell r="E76" t="str">
            <v>НДС по товарам</v>
          </cell>
          <cell r="H76" t="str">
            <v>скидка ООО Компромисс с-ф 720 по акции</v>
          </cell>
          <cell r="I76">
            <v>30448</v>
          </cell>
        </row>
        <row r="77">
          <cell r="A77" t="str">
            <v>сз скид 178</v>
          </cell>
          <cell r="B77" t="str">
            <v>Дек  31</v>
          </cell>
          <cell r="C77" t="str">
            <v>76-09</v>
          </cell>
          <cell r="D77" t="str">
            <v>90030001</v>
          </cell>
          <cell r="E77" t="str">
            <v>НДС по товарам</v>
          </cell>
          <cell r="H77" t="str">
            <v>скидка ИП Пономарев с-ф 721 по акции</v>
          </cell>
          <cell r="I77">
            <v>30451</v>
          </cell>
        </row>
        <row r="78">
          <cell r="A78" t="str">
            <v>сз скид 179</v>
          </cell>
          <cell r="B78" t="str">
            <v>Дек  31</v>
          </cell>
          <cell r="C78" t="str">
            <v>76-09</v>
          </cell>
          <cell r="D78" t="str">
            <v>90030001</v>
          </cell>
          <cell r="E78" t="str">
            <v>НДС по товарам</v>
          </cell>
          <cell r="H78" t="str">
            <v>скидка ИП Землянский с-ф 722 по акции</v>
          </cell>
          <cell r="I78">
            <v>30452</v>
          </cell>
        </row>
        <row r="79">
          <cell r="A79" t="str">
            <v>сз скид 180</v>
          </cell>
          <cell r="B79" t="str">
            <v>Дек  31</v>
          </cell>
          <cell r="C79" t="str">
            <v>76-09</v>
          </cell>
          <cell r="D79" t="str">
            <v>90030001</v>
          </cell>
          <cell r="E79" t="str">
            <v>НДС по товарам</v>
          </cell>
          <cell r="H79" t="str">
            <v>скидка ИП Графман И.М. с-ф 723по акции</v>
          </cell>
          <cell r="I79">
            <v>30455</v>
          </cell>
        </row>
        <row r="80">
          <cell r="A80" t="str">
            <v>сз скид 181</v>
          </cell>
          <cell r="B80" t="str">
            <v>Дек  31</v>
          </cell>
          <cell r="C80" t="str">
            <v>76-09</v>
          </cell>
          <cell r="D80" t="str">
            <v>90030001</v>
          </cell>
          <cell r="E80" t="str">
            <v>НДС по товарам</v>
          </cell>
          <cell r="H80" t="str">
            <v>скидка ООО Викос по пиву с-ф 703</v>
          </cell>
          <cell r="I80">
            <v>30457</v>
          </cell>
        </row>
        <row r="81">
          <cell r="A81" t="str">
            <v>сз скид 182</v>
          </cell>
          <cell r="B81" t="str">
            <v>Дек  31</v>
          </cell>
          <cell r="C81" t="str">
            <v>76-09</v>
          </cell>
          <cell r="D81" t="str">
            <v>90030001</v>
          </cell>
          <cell r="E81" t="str">
            <v>НДС по товарам</v>
          </cell>
          <cell r="H81" t="str">
            <v>скидка ИП Федорин по пиву с-ф 705</v>
          </cell>
          <cell r="I81">
            <v>30458</v>
          </cell>
        </row>
        <row r="82">
          <cell r="A82" t="str">
            <v>сз скид 183</v>
          </cell>
          <cell r="B82" t="str">
            <v>Дек  31</v>
          </cell>
          <cell r="C82" t="str">
            <v>76-09</v>
          </cell>
          <cell r="D82" t="str">
            <v>90030001</v>
          </cell>
          <cell r="E82" t="str">
            <v>НДС по товарам</v>
          </cell>
          <cell r="H82" t="str">
            <v>скидка ИП Купчус по пиву с-ф 724</v>
          </cell>
          <cell r="I82">
            <v>30460</v>
          </cell>
        </row>
        <row r="83">
          <cell r="A83" t="str">
            <v>сз скид 193</v>
          </cell>
          <cell r="B83" t="str">
            <v>Дек  31</v>
          </cell>
          <cell r="C83" t="str">
            <v>76-09</v>
          </cell>
          <cell r="D83" t="str">
            <v>90030001</v>
          </cell>
          <cell r="E83" t="str">
            <v>НДС по товарам</v>
          </cell>
          <cell r="H83" t="str">
            <v>скидка ИП Возчикова по пиву с-ф 725</v>
          </cell>
          <cell r="I83">
            <v>30463</v>
          </cell>
        </row>
        <row r="84">
          <cell r="A84" t="str">
            <v>сз скид 184</v>
          </cell>
          <cell r="B84" t="str">
            <v>Дек  31</v>
          </cell>
          <cell r="C84" t="str">
            <v>76-09</v>
          </cell>
          <cell r="D84" t="str">
            <v>90030001</v>
          </cell>
          <cell r="E84" t="str">
            <v>НДС по товарам</v>
          </cell>
          <cell r="H84" t="str">
            <v>скидка по пиву ИП Клейменов с-ф 726</v>
          </cell>
          <cell r="I84">
            <v>30465</v>
          </cell>
        </row>
        <row r="85">
          <cell r="A85" t="str">
            <v>сз скид 185</v>
          </cell>
          <cell r="B85" t="str">
            <v>Дек  31</v>
          </cell>
          <cell r="C85" t="str">
            <v>76-09</v>
          </cell>
          <cell r="D85" t="str">
            <v>90030001</v>
          </cell>
          <cell r="E85" t="str">
            <v>НДС по товарам</v>
          </cell>
          <cell r="H85" t="str">
            <v>скидка по пиву ИП Мавеенко с-ф 727</v>
          </cell>
          <cell r="I85">
            <v>30466</v>
          </cell>
        </row>
        <row r="86">
          <cell r="A86" t="str">
            <v>сз скид 186</v>
          </cell>
          <cell r="B86" t="str">
            <v>Дек  31</v>
          </cell>
          <cell r="C86" t="str">
            <v>76-09</v>
          </cell>
          <cell r="D86" t="str">
            <v>90030001</v>
          </cell>
          <cell r="E86" t="str">
            <v>НДС по товарам</v>
          </cell>
          <cell r="H86" t="str">
            <v>скидка по пиву ООО Уралстройторг с-ф 728</v>
          </cell>
          <cell r="I86">
            <v>30469</v>
          </cell>
        </row>
        <row r="87">
          <cell r="A87" t="str">
            <v>сз скид 187</v>
          </cell>
          <cell r="B87" t="str">
            <v>Дек  31</v>
          </cell>
          <cell r="C87" t="str">
            <v>76-09</v>
          </cell>
          <cell r="D87" t="str">
            <v>90030001</v>
          </cell>
          <cell r="E87" t="str">
            <v>НДС по товарам</v>
          </cell>
          <cell r="H87" t="str">
            <v>скидка по пиву ИП Сиразутдинова с-ф 729</v>
          </cell>
          <cell r="I87">
            <v>30470</v>
          </cell>
        </row>
        <row r="88">
          <cell r="A88" t="str">
            <v>сз скид 188</v>
          </cell>
          <cell r="B88" t="str">
            <v>Дек  31</v>
          </cell>
          <cell r="C88" t="str">
            <v>76-09</v>
          </cell>
          <cell r="D88" t="str">
            <v>90030001</v>
          </cell>
          <cell r="E88" t="str">
            <v>НДС по товарам</v>
          </cell>
          <cell r="H88" t="str">
            <v>скидка по пиву ООО АВИНИР с-ф 729</v>
          </cell>
          <cell r="I88">
            <v>30473</v>
          </cell>
        </row>
        <row r="89">
          <cell r="A89" t="str">
            <v>сз скид 189</v>
          </cell>
          <cell r="B89" t="str">
            <v>Дек  31</v>
          </cell>
          <cell r="C89" t="str">
            <v>76-09</v>
          </cell>
          <cell r="D89" t="str">
            <v>90030001</v>
          </cell>
          <cell r="E89" t="str">
            <v>НДС по товарам</v>
          </cell>
          <cell r="H89" t="str">
            <v>скидка по пиву ИП Климова с-ф 731</v>
          </cell>
          <cell r="I89">
            <v>30474</v>
          </cell>
        </row>
        <row r="90">
          <cell r="A90" t="str">
            <v>сз скид 190</v>
          </cell>
          <cell r="B90" t="str">
            <v>Дек  31</v>
          </cell>
          <cell r="C90" t="str">
            <v>76-09</v>
          </cell>
          <cell r="D90" t="str">
            <v>90030001</v>
          </cell>
          <cell r="E90" t="str">
            <v>НДС по товарам</v>
          </cell>
          <cell r="H90" t="str">
            <v>скидка по пиву ООО Компромисс с-ф 731</v>
          </cell>
          <cell r="I90">
            <v>30477</v>
          </cell>
        </row>
        <row r="91">
          <cell r="A91" t="str">
            <v>сз скид 191</v>
          </cell>
          <cell r="B91" t="str">
            <v>Дек  31</v>
          </cell>
          <cell r="C91" t="str">
            <v>76-09</v>
          </cell>
          <cell r="D91" t="str">
            <v>90030001</v>
          </cell>
          <cell r="E91" t="str">
            <v>НДС по товарам</v>
          </cell>
          <cell r="H91" t="str">
            <v>скидка по пиву ИП Суслина с-ф 733</v>
          </cell>
          <cell r="I91">
            <v>30478</v>
          </cell>
        </row>
        <row r="92">
          <cell r="A92" t="str">
            <v>сз скид 192</v>
          </cell>
          <cell r="B92" t="str">
            <v>Дек  31</v>
          </cell>
          <cell r="C92" t="str">
            <v>76-09</v>
          </cell>
          <cell r="D92" t="str">
            <v>90030001</v>
          </cell>
          <cell r="E92" t="str">
            <v>НДС по товарам</v>
          </cell>
          <cell r="H92" t="str">
            <v>скидка по пиву ИП Пономарев с-ф 734</v>
          </cell>
          <cell r="I92">
            <v>30481</v>
          </cell>
        </row>
        <row r="93">
          <cell r="A93" t="str">
            <v>сз скид 198</v>
          </cell>
          <cell r="B93" t="str">
            <v>Дек  31</v>
          </cell>
          <cell r="C93" t="str">
            <v>76-09</v>
          </cell>
          <cell r="D93" t="str">
            <v>90030001</v>
          </cell>
          <cell r="E93" t="str">
            <v>НДС по товарам</v>
          </cell>
          <cell r="H93" t="str">
            <v>скидка за декабрь с-ф 744 ООО Фуд-Центр</v>
          </cell>
          <cell r="I93">
            <v>30881</v>
          </cell>
        </row>
        <row r="94">
          <cell r="A94" t="str">
            <v>сз скид 198</v>
          </cell>
          <cell r="B94" t="str">
            <v>Дек  31</v>
          </cell>
          <cell r="C94" t="str">
            <v>76-09</v>
          </cell>
          <cell r="D94" t="str">
            <v>90030001</v>
          </cell>
          <cell r="E94" t="str">
            <v>НДС по товарам</v>
          </cell>
          <cell r="H94" t="str">
            <v>скидка Астра за 10, 11, 12 с-ф 750</v>
          </cell>
          <cell r="I94">
            <v>31205</v>
          </cell>
        </row>
        <row r="95">
          <cell r="A95" t="str">
            <v>кв отгр 4кв</v>
          </cell>
          <cell r="B95" t="str">
            <v>Дек  31</v>
          </cell>
          <cell r="C95" t="str">
            <v>76-09</v>
          </cell>
          <cell r="D95" t="str">
            <v>90030001</v>
          </cell>
          <cell r="E95" t="str">
            <v>НДС по товарам</v>
          </cell>
          <cell r="H95" t="str">
            <v>отгружено товаров по ставке 10%</v>
          </cell>
          <cell r="I95">
            <v>31685</v>
          </cell>
        </row>
        <row r="96">
          <cell r="A96" t="str">
            <v>кв отгр 4кв</v>
          </cell>
          <cell r="B96" t="str">
            <v>Дек  31</v>
          </cell>
          <cell r="C96" t="str">
            <v>76-09</v>
          </cell>
          <cell r="D96" t="str">
            <v>90030001</v>
          </cell>
          <cell r="E96" t="str">
            <v>НДС по товарам</v>
          </cell>
          <cell r="H96" t="str">
            <v>отгружено товаров по ставке 20%</v>
          </cell>
          <cell r="I96">
            <v>31686</v>
          </cell>
        </row>
        <row r="97">
          <cell r="A97" t="str">
            <v>кв отгр 4кв</v>
          </cell>
          <cell r="B97" t="str">
            <v>Дек  31</v>
          </cell>
          <cell r="C97" t="str">
            <v>76-09</v>
          </cell>
          <cell r="D97" t="str">
            <v>90030002</v>
          </cell>
          <cell r="E97" t="str">
            <v>НДС по услугам</v>
          </cell>
          <cell r="H97" t="str">
            <v>услуги оказаны 4кв.</v>
          </cell>
          <cell r="I97">
            <v>31687</v>
          </cell>
        </row>
        <row r="98">
          <cell r="A98" t="str">
            <v>кв отгр 4кв</v>
          </cell>
          <cell r="B98" t="str">
            <v>Дек  31</v>
          </cell>
          <cell r="C98" t="str">
            <v>76-09</v>
          </cell>
          <cell r="D98" t="str">
            <v>91020025</v>
          </cell>
          <cell r="E98" t="str">
            <v>Расходы по аренде</v>
          </cell>
          <cell r="H98" t="str">
            <v>начислен НДС по аренде</v>
          </cell>
          <cell r="I98">
            <v>31755</v>
          </cell>
        </row>
        <row r="99">
          <cell r="B99" t="str">
            <v>Итог</v>
          </cell>
          <cell r="C99" t="str">
            <v>76-09</v>
          </cell>
          <cell r="D99" t="str">
            <v>Итог</v>
          </cell>
          <cell r="E99" t="str">
            <v>НДС по отгрузке</v>
          </cell>
          <cell r="F99">
            <v>0</v>
          </cell>
          <cell r="G99">
            <v>48409894.630000003</v>
          </cell>
        </row>
        <row r="100">
          <cell r="C100" t="str">
            <v>76-10-0001</v>
          </cell>
          <cell r="D100" t="str">
            <v>Итог</v>
          </cell>
          <cell r="E100" t="str">
            <v>З/пл.Екатеринбург</v>
          </cell>
          <cell r="F100">
            <v>0</v>
          </cell>
          <cell r="G100">
            <v>830479.75</v>
          </cell>
        </row>
        <row r="101">
          <cell r="A101" t="str">
            <v>фл Челяб 12</v>
          </cell>
          <cell r="B101" t="str">
            <v>Дек  31</v>
          </cell>
          <cell r="C101" t="str">
            <v>76-10-0002</v>
          </cell>
          <cell r="D101" t="str">
            <v>5002</v>
          </cell>
          <cell r="E101" t="str">
            <v>З/пл.Челябинска</v>
          </cell>
          <cell r="H101" t="str">
            <v>депонирована невыдан.з/пл</v>
          </cell>
          <cell r="I101">
            <v>31302</v>
          </cell>
        </row>
        <row r="102">
          <cell r="A102" t="str">
            <v>фл Челяб 12</v>
          </cell>
          <cell r="B102" t="str">
            <v>Дек  31</v>
          </cell>
          <cell r="C102" t="str">
            <v>76-10-0002</v>
          </cell>
          <cell r="D102" t="str">
            <v>5002</v>
          </cell>
          <cell r="E102" t="str">
            <v>З/пл.Челябинска</v>
          </cell>
          <cell r="H102" t="str">
            <v>депонир.невыдан.з/пл</v>
          </cell>
          <cell r="I102">
            <v>31362</v>
          </cell>
        </row>
        <row r="103">
          <cell r="C103" t="str">
            <v>76-10-0002</v>
          </cell>
          <cell r="D103" t="str">
            <v>Итог</v>
          </cell>
          <cell r="E103" t="str">
            <v>З/пл.Челябинска</v>
          </cell>
          <cell r="F103">
            <v>0</v>
          </cell>
          <cell r="G103">
            <v>124799.18</v>
          </cell>
        </row>
        <row r="104">
          <cell r="C104" t="str">
            <v>76-10-0003</v>
          </cell>
          <cell r="D104" t="str">
            <v>Итог</v>
          </cell>
          <cell r="E104" t="str">
            <v>З/пл.Новосибирск</v>
          </cell>
          <cell r="F104">
            <v>0</v>
          </cell>
          <cell r="G104">
            <v>1814.4</v>
          </cell>
        </row>
        <row r="105">
          <cell r="B105" t="str">
            <v>Итог</v>
          </cell>
          <cell r="C105" t="str">
            <v>76-10</v>
          </cell>
          <cell r="E105" t="str">
            <v>Депонент</v>
          </cell>
          <cell r="F105">
            <v>0</v>
          </cell>
          <cell r="G105">
            <v>957093.33</v>
          </cell>
        </row>
        <row r="106">
          <cell r="A106" t="str">
            <v>фл Челяб 12</v>
          </cell>
          <cell r="B106" t="str">
            <v>Дек  31</v>
          </cell>
          <cell r="C106" t="str">
            <v>76-11</v>
          </cell>
          <cell r="D106" t="str">
            <v>5002</v>
          </cell>
          <cell r="H106" t="str">
            <v>на приобр.векселей по дог.поручения</v>
          </cell>
          <cell r="I106">
            <v>31363</v>
          </cell>
        </row>
        <row r="107">
          <cell r="A107" t="str">
            <v>пп</v>
          </cell>
          <cell r="B107" t="str">
            <v>Дек  31</v>
          </cell>
          <cell r="C107" t="str">
            <v>76-11</v>
          </cell>
          <cell r="D107" t="str">
            <v>5117</v>
          </cell>
          <cell r="H107" t="str">
            <v>покупка простого векселя по договору</v>
          </cell>
          <cell r="I107">
            <v>29713</v>
          </cell>
        </row>
        <row r="108">
          <cell r="A108" t="str">
            <v>фл Челяб 12</v>
          </cell>
          <cell r="B108" t="str">
            <v>Дек  31</v>
          </cell>
          <cell r="C108" t="str">
            <v>76-11</v>
          </cell>
          <cell r="D108" t="str">
            <v>76200002</v>
          </cell>
          <cell r="E108" t="str">
            <v>Челябинск</v>
          </cell>
          <cell r="H108" t="str">
            <v>расчеты по покупке векселей</v>
          </cell>
          <cell r="I108">
            <v>31364</v>
          </cell>
        </row>
        <row r="109">
          <cell r="B109" t="str">
            <v>Итог</v>
          </cell>
          <cell r="C109" t="str">
            <v>76-11</v>
          </cell>
          <cell r="E109" t="str">
            <v>Договора поручения</v>
          </cell>
          <cell r="F109">
            <v>0</v>
          </cell>
          <cell r="G109">
            <v>458027.36</v>
          </cell>
        </row>
        <row r="110">
          <cell r="A110" t="str">
            <v>сф инторгко</v>
          </cell>
          <cell r="B110" t="str">
            <v>Дек  31</v>
          </cell>
          <cell r="C110" t="str">
            <v>76-12</v>
          </cell>
          <cell r="D110" t="str">
            <v>19010005</v>
          </cell>
          <cell r="E110" t="str">
            <v>НДС по услугам</v>
          </cell>
          <cell r="H110" t="str">
            <v>сч ф 252 от 31.12.03 267/12</v>
          </cell>
          <cell r="I110">
            <v>30174</v>
          </cell>
        </row>
        <row r="111">
          <cell r="A111" t="str">
            <v>сф инторгко</v>
          </cell>
          <cell r="B111" t="str">
            <v>Дек  31</v>
          </cell>
          <cell r="C111" t="str">
            <v>76-12</v>
          </cell>
          <cell r="D111" t="str">
            <v>44050012</v>
          </cell>
          <cell r="E111" t="str">
            <v>Лизинг</v>
          </cell>
          <cell r="H111" t="str">
            <v>сч ф 252 от 31.12.03 267/12</v>
          </cell>
          <cell r="I111">
            <v>30173</v>
          </cell>
        </row>
        <row r="112">
          <cell r="B112" t="str">
            <v>Итог</v>
          </cell>
          <cell r="C112" t="str">
            <v>76-12</v>
          </cell>
          <cell r="E112" t="str">
            <v>Инторгкомплект/лизи</v>
          </cell>
          <cell r="F112">
            <v>0</v>
          </cell>
          <cell r="G112">
            <v>0</v>
          </cell>
        </row>
        <row r="113">
          <cell r="A113" t="str">
            <v>фл Челяб 12</v>
          </cell>
          <cell r="B113" t="str">
            <v>Дек  31</v>
          </cell>
          <cell r="C113" t="str">
            <v>76-13</v>
          </cell>
          <cell r="D113" t="str">
            <v>68130002</v>
          </cell>
          <cell r="E113" t="str">
            <v>Челябинск</v>
          </cell>
          <cell r="H113" t="str">
            <v>начислен НСП</v>
          </cell>
          <cell r="I113">
            <v>31343</v>
          </cell>
        </row>
        <row r="114">
          <cell r="A114" t="str">
            <v>нд НСП   12</v>
          </cell>
          <cell r="B114" t="str">
            <v>Дек  31</v>
          </cell>
          <cell r="C114" t="str">
            <v>76-13</v>
          </cell>
          <cell r="D114" t="str">
            <v>68130004</v>
          </cell>
          <cell r="E114" t="str">
            <v>Тюмень</v>
          </cell>
          <cell r="H114" t="str">
            <v>начислен НСП к уплате</v>
          </cell>
          <cell r="I114">
            <v>31109</v>
          </cell>
        </row>
        <row r="115">
          <cell r="A115" t="str">
            <v>кв отгр 4кв</v>
          </cell>
          <cell r="B115" t="str">
            <v>Дек  31</v>
          </cell>
          <cell r="C115" t="str">
            <v>76-13</v>
          </cell>
          <cell r="D115" t="str">
            <v>90030003</v>
          </cell>
          <cell r="E115" t="str">
            <v>Налог с продаж</v>
          </cell>
          <cell r="H115" t="str">
            <v>НСП по отгрузке за 4кв.</v>
          </cell>
          <cell r="I115">
            <v>31688</v>
          </cell>
        </row>
        <row r="116">
          <cell r="B116" t="str">
            <v>Итог</v>
          </cell>
          <cell r="C116" t="str">
            <v>76-13</v>
          </cell>
          <cell r="E116" t="str">
            <v>НСП</v>
          </cell>
          <cell r="F116">
            <v>0</v>
          </cell>
          <cell r="G116">
            <v>174443.84</v>
          </cell>
        </row>
        <row r="117">
          <cell r="C117" t="str">
            <v>76-14-0001</v>
          </cell>
          <cell r="D117" t="str">
            <v>Итог</v>
          </cell>
          <cell r="E117" t="str">
            <v>Центры Торговли</v>
          </cell>
          <cell r="F117">
            <v>0</v>
          </cell>
          <cell r="G117">
            <v>7188230.4000000004</v>
          </cell>
        </row>
        <row r="118">
          <cell r="C118" t="str">
            <v>76-14-0002</v>
          </cell>
          <cell r="D118" t="str">
            <v>Итог</v>
          </cell>
          <cell r="E118" t="str">
            <v>Ковпак Л.И.</v>
          </cell>
          <cell r="F118">
            <v>0</v>
          </cell>
          <cell r="G118">
            <v>0</v>
          </cell>
        </row>
        <row r="119">
          <cell r="C119" t="str">
            <v>76-14-0003</v>
          </cell>
          <cell r="D119" t="str">
            <v>Итог</v>
          </cell>
          <cell r="E119" t="str">
            <v>ООО Фирма Империя</v>
          </cell>
          <cell r="F119">
            <v>0</v>
          </cell>
          <cell r="G119">
            <v>0</v>
          </cell>
        </row>
        <row r="120">
          <cell r="C120" t="str">
            <v>76-14-0004</v>
          </cell>
          <cell r="D120" t="str">
            <v>Итог</v>
          </cell>
          <cell r="E120" t="str">
            <v>ООО Альянс</v>
          </cell>
          <cell r="F120">
            <v>0</v>
          </cell>
          <cell r="G120">
            <v>0</v>
          </cell>
        </row>
        <row r="121">
          <cell r="C121" t="str">
            <v>76-14-0050</v>
          </cell>
          <cell r="D121" t="str">
            <v>Итог</v>
          </cell>
          <cell r="E121" t="str">
            <v>Империя - Ковпак</v>
          </cell>
          <cell r="F121">
            <v>0</v>
          </cell>
          <cell r="G121">
            <v>0</v>
          </cell>
        </row>
        <row r="122">
          <cell r="C122" t="str">
            <v>76-14-0051</v>
          </cell>
          <cell r="D122" t="str">
            <v>Итог</v>
          </cell>
          <cell r="E122" t="str">
            <v>Империя - Ходун</v>
          </cell>
          <cell r="F122">
            <v>0</v>
          </cell>
          <cell r="G122">
            <v>0</v>
          </cell>
        </row>
        <row r="123">
          <cell r="C123" t="str">
            <v>76-14-0052</v>
          </cell>
          <cell r="D123" t="str">
            <v>Итог</v>
          </cell>
          <cell r="E123" t="str">
            <v>Империя-Баталов</v>
          </cell>
          <cell r="F123">
            <v>0</v>
          </cell>
          <cell r="G123">
            <v>0</v>
          </cell>
        </row>
        <row r="124">
          <cell r="C124" t="str">
            <v>76-14-0053</v>
          </cell>
          <cell r="D124" t="str">
            <v>Итог</v>
          </cell>
          <cell r="E124" t="str">
            <v>Альянс-Ковпак</v>
          </cell>
          <cell r="F124">
            <v>0</v>
          </cell>
          <cell r="G124">
            <v>0</v>
          </cell>
        </row>
        <row r="125">
          <cell r="C125" t="str">
            <v>76-14-0054</v>
          </cell>
          <cell r="D125" t="str">
            <v>Итог</v>
          </cell>
          <cell r="E125" t="str">
            <v>Альянс-Ходун</v>
          </cell>
          <cell r="F125">
            <v>0</v>
          </cell>
          <cell r="G125">
            <v>0</v>
          </cell>
        </row>
        <row r="126">
          <cell r="C126" t="str">
            <v>76-14-0055</v>
          </cell>
          <cell r="D126" t="str">
            <v>Итог</v>
          </cell>
          <cell r="E126" t="str">
            <v>Альянс-Баталов</v>
          </cell>
          <cell r="F126">
            <v>0</v>
          </cell>
          <cell r="G126">
            <v>0</v>
          </cell>
        </row>
        <row r="127">
          <cell r="C127" t="str">
            <v>76-14-0056</v>
          </cell>
          <cell r="D127" t="str">
            <v>Итог</v>
          </cell>
          <cell r="E127" t="str">
            <v>Альянс-Кировский</v>
          </cell>
          <cell r="F127">
            <v>0</v>
          </cell>
          <cell r="G127">
            <v>0</v>
          </cell>
        </row>
        <row r="128">
          <cell r="C128" t="str">
            <v>76-14-0100</v>
          </cell>
          <cell r="D128" t="str">
            <v>Итог</v>
          </cell>
          <cell r="E128" t="str">
            <v>Прочие</v>
          </cell>
          <cell r="F128">
            <v>0</v>
          </cell>
          <cell r="G128">
            <v>0</v>
          </cell>
        </row>
        <row r="129">
          <cell r="B129" t="str">
            <v>Итог</v>
          </cell>
          <cell r="C129" t="str">
            <v>76-14</v>
          </cell>
          <cell r="E129" t="str">
            <v>Векселя выданные</v>
          </cell>
          <cell r="F129">
            <v>0</v>
          </cell>
          <cell r="G129">
            <v>7188230.4000000004</v>
          </cell>
        </row>
        <row r="130">
          <cell r="B130" t="str">
            <v>Итог</v>
          </cell>
          <cell r="C130" t="str">
            <v>76-15</v>
          </cell>
          <cell r="E130" t="str">
            <v>Питание сотрудников</v>
          </cell>
          <cell r="F130">
            <v>86522.5</v>
          </cell>
          <cell r="G130">
            <v>0</v>
          </cell>
        </row>
        <row r="131">
          <cell r="A131" t="str">
            <v>сз стор 108</v>
          </cell>
          <cell r="B131" t="str">
            <v>Дек  31</v>
          </cell>
          <cell r="C131" t="str">
            <v>76-16</v>
          </cell>
          <cell r="D131" t="str">
            <v>44050008</v>
          </cell>
          <cell r="E131" t="str">
            <v>Прочие произв.услуги</v>
          </cell>
          <cell r="H131" t="str">
            <v>проезд общественный транспорт производственн. необх</v>
          </cell>
          <cell r="I131">
            <v>31513</v>
          </cell>
        </row>
        <row r="132">
          <cell r="A132" t="str">
            <v>сз стор 108</v>
          </cell>
          <cell r="B132" t="str">
            <v>Дек  31</v>
          </cell>
          <cell r="C132" t="str">
            <v>76-16</v>
          </cell>
          <cell r="D132" t="str">
            <v>91020024</v>
          </cell>
          <cell r="E132" t="str">
            <v>комп.выпл.сотрудника</v>
          </cell>
          <cell r="H132" t="str">
            <v>Компенсация проезда сотрудников на коммерческом транспорте</v>
          </cell>
          <cell r="I132">
            <v>31512</v>
          </cell>
        </row>
        <row r="133">
          <cell r="B133" t="str">
            <v>Итог</v>
          </cell>
          <cell r="C133" t="str">
            <v>76-16</v>
          </cell>
          <cell r="E133" t="str">
            <v>компенсации об.тран</v>
          </cell>
          <cell r="F133">
            <v>0</v>
          </cell>
          <cell r="G133">
            <v>0</v>
          </cell>
        </row>
        <row r="134">
          <cell r="B134" t="str">
            <v>Итог</v>
          </cell>
          <cell r="C134" t="str">
            <v>76-17</v>
          </cell>
          <cell r="E134" t="str">
            <v>ЕГООИ"Добрые руки"</v>
          </cell>
          <cell r="F134">
            <v>63215</v>
          </cell>
          <cell r="G134">
            <v>0</v>
          </cell>
        </row>
        <row r="135">
          <cell r="A135" t="str">
            <v>сф сервис-е</v>
          </cell>
          <cell r="B135" t="str">
            <v>Дек  31</v>
          </cell>
          <cell r="C135" t="str">
            <v>76-18</v>
          </cell>
          <cell r="D135" t="str">
            <v>19010005</v>
          </cell>
          <cell r="E135" t="str">
            <v>НДС по услугам</v>
          </cell>
          <cell r="H135" t="str">
            <v>сч ф 652 от 31.12.03 367/12 лизинг холод оборуд</v>
          </cell>
          <cell r="I135">
            <v>30331</v>
          </cell>
        </row>
        <row r="136">
          <cell r="A136" t="str">
            <v>сф сервис-е</v>
          </cell>
          <cell r="B136" t="str">
            <v>Дек  31</v>
          </cell>
          <cell r="C136" t="str">
            <v>76-18</v>
          </cell>
          <cell r="D136" t="str">
            <v>44050012</v>
          </cell>
          <cell r="E136" t="str">
            <v>Лизинг</v>
          </cell>
          <cell r="H136" t="str">
            <v>сч ф 652 от 31.12.03 367/12 лизинг холод оборуд</v>
          </cell>
          <cell r="I136">
            <v>30330</v>
          </cell>
        </row>
        <row r="137">
          <cell r="B137" t="str">
            <v>Итог</v>
          </cell>
          <cell r="C137" t="str">
            <v>76-18</v>
          </cell>
          <cell r="E137" t="str">
            <v>Сервис-ЕТМ(лизинг)</v>
          </cell>
          <cell r="F137">
            <v>0</v>
          </cell>
          <cell r="G137">
            <v>5278.55</v>
          </cell>
        </row>
        <row r="138">
          <cell r="C138" t="str">
            <v>76-20-0001</v>
          </cell>
          <cell r="D138" t="str">
            <v>Итог</v>
          </cell>
          <cell r="E138" t="str">
            <v>Новосибирск</v>
          </cell>
          <cell r="F138">
            <v>1585.92</v>
          </cell>
          <cell r="G138">
            <v>0</v>
          </cell>
        </row>
        <row r="139">
          <cell r="A139" t="str">
            <v>фл Челяб 12</v>
          </cell>
          <cell r="B139" t="str">
            <v>Дек  31</v>
          </cell>
          <cell r="C139" t="str">
            <v>76-20-0002</v>
          </cell>
          <cell r="D139" t="str">
            <v>5503</v>
          </cell>
          <cell r="E139" t="str">
            <v>Челябинск</v>
          </cell>
          <cell r="H139" t="str">
            <v>перечислено на приобр.векселейпо дог.поруч.</v>
          </cell>
          <cell r="I139">
            <v>31314</v>
          </cell>
        </row>
        <row r="140">
          <cell r="A140" t="str">
            <v>фл Челяб 12</v>
          </cell>
          <cell r="B140" t="str">
            <v>Дек  31</v>
          </cell>
          <cell r="C140" t="str">
            <v>76-20-0002</v>
          </cell>
          <cell r="D140" t="str">
            <v>7611</v>
          </cell>
          <cell r="E140" t="str">
            <v>Челябинск</v>
          </cell>
          <cell r="H140" t="str">
            <v>расчеты по покупке векселей</v>
          </cell>
          <cell r="I140">
            <v>31364</v>
          </cell>
        </row>
        <row r="141">
          <cell r="C141" t="str">
            <v>76-20-0002</v>
          </cell>
          <cell r="D141" t="str">
            <v>Итог</v>
          </cell>
          <cell r="E141" t="str">
            <v>Челябинск</v>
          </cell>
          <cell r="F141">
            <v>0</v>
          </cell>
          <cell r="G141">
            <v>726581.62</v>
          </cell>
        </row>
        <row r="142">
          <cell r="C142" t="str">
            <v>76-20-0004</v>
          </cell>
          <cell r="D142" t="str">
            <v>Итог</v>
          </cell>
          <cell r="E142" t="str">
            <v>Нижний Тагил</v>
          </cell>
          <cell r="F142">
            <v>0</v>
          </cell>
          <cell r="G142">
            <v>0</v>
          </cell>
        </row>
        <row r="143">
          <cell r="B143" t="str">
            <v>Итог</v>
          </cell>
          <cell r="C143" t="str">
            <v>76-20</v>
          </cell>
          <cell r="E143" t="str">
            <v>Проч.деб и кред ф-о</v>
          </cell>
          <cell r="F143">
            <v>1585.92</v>
          </cell>
          <cell r="G143">
            <v>726581.62</v>
          </cell>
        </row>
        <row r="144">
          <cell r="A144" t="str">
            <v>Итог</v>
          </cell>
          <cell r="C144" t="str">
            <v>76-00</v>
          </cell>
          <cell r="E144" t="str">
            <v>Расч.с кред.и дебит</v>
          </cell>
          <cell r="F144">
            <v>5459692.3499999996</v>
          </cell>
          <cell r="G144">
            <v>59340923.340000004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ки"/>
      <sheetName val="Страт.параметры"/>
    </sheetNames>
    <sheetDataSet>
      <sheetData sheetId="0" refreshError="1"/>
      <sheetData sheetId="1"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еклассиф. и начисл AJE and RJE"/>
      <sheetName val="Расшифровки (аналитика)"/>
      <sheetName val="Комментарии"/>
      <sheetName val="ОС"/>
      <sheetName val="ОС2004"/>
      <sheetName val="КВ2004"/>
      <sheetName val="бмвд"/>
      <sheetName val="прем (2)"/>
      <sheetName val="Склад авто"/>
      <sheetName val="Склад конвейер"/>
      <sheetName val="Индексы"/>
      <sheetName val="б у"/>
      <sheetName val="Tickmarks"/>
      <sheetName val="Adjusting ent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 clipboard"/>
      <sheetName val="Links"/>
      <sheetName val="BS"/>
      <sheetName val="Tickmarks"/>
      <sheetName val="Royalty"/>
      <sheetName val="AJE 2002"/>
      <sheetName val="D&amp;T'02"/>
      <sheetName val="ОС"/>
      <sheetName val="Import_clipboard"/>
      <sheetName val="AJE_2002"/>
    </sheetNames>
    <sheetDataSet>
      <sheetData sheetId="0" refreshError="1"/>
      <sheetData sheetId="1" refreshError="1"/>
      <sheetData sheetId="2" refreshError="1">
        <row r="66">
          <cell r="C66">
            <v>0</v>
          </cell>
        </row>
      </sheetData>
      <sheetData sheetId="3" refreshError="1"/>
      <sheetData sheetId="4" refreshError="1"/>
      <sheetData sheetId="5" refreshError="1"/>
      <sheetData sheetId="6" refreshError="1"/>
      <sheetData sheetId="7" refreshError="1"/>
      <sheetData sheetId="8"/>
      <sheetData sheetId="9"/>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At"/>
    </sheetNames>
    <sheetDataSet>
      <sheetData sheetId="0"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ent"/>
      <sheetName val="Hovedtal"/>
      <sheetName val="ResBal"/>
      <sheetName val="EK opg"/>
      <sheetName val="Pengest"/>
      <sheetName val="Noter"/>
      <sheetName val="Spec"/>
      <sheetName val="SkatIndk"/>
      <sheetName val="SkatSpec"/>
      <sheetName val="SkatEjd"/>
      <sheetName val="SkatAndre"/>
      <sheetName val="Segment"/>
      <sheetName val="Kapitalandel"/>
      <sheetName val="ScrapPad"/>
      <sheetName val="Test"/>
      <sheetName val="Test kc"/>
      <sheetName val="Macro"/>
    </sheetNames>
    <sheetDataSet>
      <sheetData sheetId="0" refreshError="1">
        <row r="12">
          <cell r="D12" t="str">
            <v>31. december</v>
          </cell>
        </row>
        <row r="13">
          <cell r="D13" t="str">
            <v>31 December</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2002"/>
      <sheetName val="список таблиц"/>
      <sheetName val="Список предприятий"/>
      <sheetName val="Список подразделений"/>
      <sheetName val="IAS Proforma"/>
      <sheetName val="Ф-1-2"/>
      <sheetName val="Invent'02"/>
      <sheetName val="Consol"/>
      <sheetName val="model '02"/>
      <sheetName val="MG '02"/>
      <sheetName val="DTX '02"/>
      <sheetName val="Долгосрочные вложения"/>
      <sheetName val="PPE'02"/>
      <sheetName val="PL_2002"/>
      <sheetName val="Reconciliat"/>
      <sheetName val="Движение капитала"/>
      <sheetName val="PL_2002 (бел.руб)"/>
      <sheetName val="Adj 2001"/>
      <sheetName val="Белорусский рубль"/>
      <sheetName val="Деб. и кред. на 31.12.02 "/>
      <sheetName val="Налоговые платежи 2002"/>
      <sheetName val="Доходы-расходы (год)"/>
      <sheetName val="ТМЦ 2001-2002"/>
      <sheetName val="Расшифр РБП и проч выб"/>
      <sheetName val="Выручка 2002"/>
      <sheetName val="Доходы-расходы 1 квартал"/>
      <sheetName val="Доходы-расходы 2 квартал"/>
      <sheetName val="Доходы-расходы 3 квартал"/>
      <sheetName val="Доходы-расходы 4 квартал"/>
      <sheetName val="Денежные средства 2002"/>
      <sheetName val="Check Other"/>
      <sheetName val="Табл. 5.3"/>
      <sheetName val="Табл. 6.4"/>
      <sheetName val="Табл. 6.5"/>
      <sheetName val="Собственные акции"/>
      <sheetName val="Краткосроч. вложения 2001-2002"/>
      <sheetName val="Внутригрупп расчеты 31.12.02"/>
      <sheetName val="Убытки на балансе"/>
      <sheetName val="Связанные стороны на 31.12. 02"/>
      <sheetName val="денежные потоки2002"/>
      <sheetName val="Векселя у эмитента "/>
      <sheetName val="Групповые операции с векселями"/>
      <sheetName val="Долгоср. займы и кредиты  2002"/>
      <sheetName val="Краткоср. займы и кредиты  2002"/>
      <sheetName val="Выданные гарантии 2002"/>
      <sheetName val="Судебные иски"/>
      <sheetName val="Резервы предстоящих расходов"/>
      <sheetName val=" Общие таблицы"/>
      <sheetName val="хищения аварии"/>
      <sheetName val="замена труб"/>
      <sheetName val="Проводки'02"/>
      <sheetName val="УрРасч"/>
      <sheetName val="АКРасч"/>
      <sheetName val="Контр. лист"/>
      <sheetName val="Баланс"/>
      <sheetName val="стр.420 ДК"/>
      <sheetName val="стр.460"/>
      <sheetName val="BExRepositorySheet"/>
      <sheetName val="Ф.2"/>
      <sheetName val="Расш.Ф2"/>
      <sheetName val="Расш.услуги"/>
      <sheetName val="Ф.3"/>
      <sheetName val="Ф.4"/>
      <sheetName val="Расш.Ф4"/>
      <sheetName val="Ф.5"/>
      <sheetName val="сч.68 (1)"/>
      <sheetName val="сч.68 (2)"/>
      <sheetName val="сч.68 (3)"/>
      <sheetName val="сч.69 (1)"/>
      <sheetName val="сч.69 (2)"/>
      <sheetName val="7"/>
      <sheetName val="7а"/>
      <sheetName val="7б"/>
      <sheetName val="РБП"/>
      <sheetName val="ДЗ (1)"/>
      <sheetName val="ДЗ (2)"/>
      <sheetName val="ДЗ (3)"/>
      <sheetName val="ДЗ (4)"/>
      <sheetName val="ДЗ (5)"/>
      <sheetName val="ДЗ 245"/>
      <sheetName val="ДЗ (6)"/>
      <sheetName val="КЗ (1)"/>
      <sheetName val="КЗ (2)"/>
      <sheetName val="КЗ (3)"/>
      <sheetName val="КЗ 627"/>
      <sheetName val="КЗ (4)"/>
      <sheetName val="КЗ 520"/>
      <sheetName val="ДЗ и КЗ"/>
      <sheetName val="ДЗ и КЗ (2)"/>
      <sheetName val="сч.07"/>
      <sheetName val="ОС (1)"/>
      <sheetName val="ОС (2)"/>
      <sheetName val="ОС (3)"/>
      <sheetName val="НЗС движение"/>
      <sheetName val="3-1"/>
      <sheetName val="инстр к 3-1"/>
      <sheetName val="Client"/>
      <sheetName val="AJEs"/>
      <sheetName val="RAS P&amp;L"/>
      <sheetName val="Проводки_02"/>
      <sheetName val="Форма 7 (Скважины)"/>
      <sheetName val="ф сплавы"/>
      <sheetName val="Adjustments"/>
      <sheetName val="Белорусский ЦЭС"/>
      <sheetName val="BS"/>
      <sheetName val="Tickmarks"/>
      <sheetName val="AJE 2002"/>
      <sheetName val="D&amp;T'02"/>
      <sheetName val="C"/>
      <sheetName val="Инвест.программа"/>
      <sheetName val="UnadjBS"/>
      <sheetName val="список_таблиц"/>
      <sheetName val="Список_предприятий"/>
      <sheetName val="Список_подразделений"/>
      <sheetName val="IAS_Proforma"/>
      <sheetName val="model_'02"/>
      <sheetName val="MG_'02"/>
      <sheetName val="DTX_'02"/>
      <sheetName val="Долгосрочные_вложения"/>
      <sheetName val="Движение_капитала"/>
      <sheetName val="PL_2002_(бел_руб)"/>
      <sheetName val="Adj_2001"/>
      <sheetName val="Белорусский_рубль"/>
      <sheetName val="Деб__и_кред__на_31_12_02_"/>
      <sheetName val="Налоговые_платежи_2002"/>
      <sheetName val="Доходы-расходы_(год)"/>
      <sheetName val="ТМЦ_2001-2002"/>
      <sheetName val="Расшифр_РБП_и_проч_выб"/>
      <sheetName val="Выручка_2002"/>
      <sheetName val="Доходы-расходы_1_квартал"/>
      <sheetName val="Доходы-расходы_2_квартал"/>
      <sheetName val="Доходы-расходы_3_квартал"/>
      <sheetName val="Доходы-расходы_4_квартал"/>
      <sheetName val="Денежные_средства_2002"/>
      <sheetName val="Check_Other"/>
      <sheetName val="Табл__5_3"/>
      <sheetName val="Табл__6_4"/>
      <sheetName val="Табл__6_5"/>
      <sheetName val="Собственные_акции"/>
      <sheetName val="Краткосроч__вложения_2001-2002"/>
      <sheetName val="Внутригрупп_расчеты_31_12_02"/>
      <sheetName val="Убытки_на_балансе"/>
      <sheetName val="Связанные_стороны_на_31_12__02"/>
      <sheetName val="денежные_потоки2002"/>
      <sheetName val="Векселя_у_эмитента_"/>
      <sheetName val="Групповые_операции_с_векселями"/>
      <sheetName val="Долгоср__займы_и_кредиты__2002"/>
      <sheetName val="Краткоср__займы_и_кредиты__2002"/>
      <sheetName val="Выданные_гарантии_2002"/>
      <sheetName val="Судебные_иски"/>
      <sheetName val="Резервы_предстоящих_расходов"/>
      <sheetName val="_Общие_таблицы"/>
      <sheetName val="хищения_аварии"/>
      <sheetName val="замена_труб"/>
      <sheetName val="Контр__лист"/>
      <sheetName val="стр_420_ДК"/>
      <sheetName val="стр_460"/>
      <sheetName val="Ф_2"/>
      <sheetName val="Расш_Ф2"/>
      <sheetName val="Расш_услуги"/>
      <sheetName val="Ф_3"/>
      <sheetName val="Ф_4"/>
      <sheetName val="Расш_Ф4"/>
      <sheetName val="Ф_5"/>
      <sheetName val="сч_68_(1)"/>
      <sheetName val="сч_68_(2)"/>
      <sheetName val="сч_68_(3)"/>
      <sheetName val="сч_69_(1)"/>
      <sheetName val="сч_69_(2)"/>
      <sheetName val="ДЗ_(1)"/>
      <sheetName val="ДЗ_(2)"/>
      <sheetName val="ДЗ_(3)"/>
      <sheetName val="ДЗ_(4)"/>
      <sheetName val="ДЗ_(5)"/>
      <sheetName val="ДЗ_245"/>
      <sheetName val="ДЗ_(6)"/>
      <sheetName val="КЗ_(1)"/>
      <sheetName val="КЗ_(2)"/>
      <sheetName val="КЗ_(3)"/>
      <sheetName val="КЗ_627"/>
      <sheetName val="КЗ_(4)"/>
      <sheetName val="КЗ_520"/>
      <sheetName val="ДЗ_и_КЗ"/>
      <sheetName val="ДЗ_и_КЗ_(2)"/>
      <sheetName val="сч_07"/>
      <sheetName val="ОС_(1)"/>
      <sheetName val="ОС_(2)"/>
      <sheetName val="ОС_(3)"/>
      <sheetName val="НЗС_движение"/>
      <sheetName val="инстр_к_3-1"/>
      <sheetName val="RAS_P&amp;L"/>
      <sheetName val="Форма_7_(Скважины)"/>
      <sheetName val="ф_сплавы"/>
      <sheetName val="список_таблиц1"/>
      <sheetName val="Список_предприятий1"/>
      <sheetName val="Список_подразделений1"/>
      <sheetName val="IAS_Proforma1"/>
      <sheetName val="model_'021"/>
      <sheetName val="MG_'021"/>
      <sheetName val="DTX_'021"/>
      <sheetName val="Долгосрочные_вложения1"/>
      <sheetName val="Движение_капитала1"/>
      <sheetName val="PL_2002_(бел_руб)1"/>
      <sheetName val="Adj_20011"/>
      <sheetName val="Белорусский_рубль1"/>
      <sheetName val="Деб__и_кред__на_31_12_02_1"/>
      <sheetName val="Налоговые_платежи_20021"/>
      <sheetName val="Доходы-расходы_(год)1"/>
      <sheetName val="ТМЦ_2001-20021"/>
      <sheetName val="Расшифр_РБП_и_проч_выб1"/>
      <sheetName val="Выручка_20021"/>
      <sheetName val="Доходы-расходы_1_квартал1"/>
      <sheetName val="Доходы-расходы_2_квартал1"/>
      <sheetName val="Доходы-расходы_3_квартал1"/>
      <sheetName val="Доходы-расходы_4_квартал1"/>
      <sheetName val="Денежные_средства_20021"/>
      <sheetName val="Check_Other1"/>
      <sheetName val="Табл__5_31"/>
      <sheetName val="Табл__6_41"/>
      <sheetName val="Табл__6_51"/>
      <sheetName val="Собственные_акции1"/>
      <sheetName val="Краткосроч__вложения_2001-20021"/>
      <sheetName val="Внутригрупп_расчеты_31_12_021"/>
      <sheetName val="Убытки_на_балансе1"/>
      <sheetName val="Связанные_стороны_на_31_12__021"/>
      <sheetName val="денежные_потоки20021"/>
      <sheetName val="Векселя_у_эмитента_1"/>
      <sheetName val="Групповые_операции_с_векселями1"/>
      <sheetName val="Долгоср__займы_и_кредиты__20021"/>
      <sheetName val="Краткоср__займы_и_кредиты__2001"/>
      <sheetName val="Выданные_гарантии_20021"/>
      <sheetName val="Судебные_иски1"/>
      <sheetName val="Резервы_предстоящих_расходов1"/>
      <sheetName val="_Общие_таблицы1"/>
      <sheetName val="хищения_аварии1"/>
      <sheetName val="замена_труб1"/>
      <sheetName val="Контр__лист1"/>
      <sheetName val="стр_420_ДК1"/>
      <sheetName val="стр_4601"/>
      <sheetName val="Ф_21"/>
      <sheetName val="Расш_Ф21"/>
      <sheetName val="Расш_услуги1"/>
      <sheetName val="Ф_31"/>
      <sheetName val="Ф_41"/>
      <sheetName val="Расш_Ф41"/>
      <sheetName val="Ф_51"/>
      <sheetName val="сч_68_(1)1"/>
      <sheetName val="сч_68_(2)1"/>
      <sheetName val="сч_68_(3)1"/>
      <sheetName val="сч_69_(1)1"/>
      <sheetName val="сч_69_(2)1"/>
      <sheetName val="ДЗ_(1)1"/>
      <sheetName val="ДЗ_(2)1"/>
      <sheetName val="ДЗ_(3)1"/>
      <sheetName val="ДЗ_(4)1"/>
      <sheetName val="ДЗ_(5)1"/>
      <sheetName val="ДЗ_2451"/>
      <sheetName val="ДЗ_(6)1"/>
      <sheetName val="КЗ_(1)1"/>
      <sheetName val="КЗ_(2)1"/>
      <sheetName val="КЗ_(3)1"/>
      <sheetName val="КЗ_6271"/>
      <sheetName val="КЗ_(4)1"/>
      <sheetName val="КЗ_5201"/>
      <sheetName val="ДЗ_и_КЗ1"/>
      <sheetName val="ДЗ_и_КЗ_(2)1"/>
      <sheetName val="сч_071"/>
      <sheetName val="ОС_(1)1"/>
      <sheetName val="ОС_(2)1"/>
      <sheetName val="ОС_(3)1"/>
      <sheetName val="НЗС_движение1"/>
      <sheetName val="инстр_к_3-11"/>
      <sheetName val="RAS_P&amp;L1"/>
      <sheetName val="Форма_7_(Скважины)1"/>
      <sheetName val="ф_сплавы1"/>
      <sheetName val="Salary"/>
      <sheetName val="Grouplist"/>
      <sheetName val="список"/>
      <sheetName val="Группа"/>
      <sheetName val="стр181"/>
      <sheetName val="Template"/>
      <sheetName val="059"/>
      <sheetName val="Capex PER CITY"/>
      <sheetName val="Валюта"/>
      <sheetName val="Accrued interest - PBC"/>
      <sheetName val="Credit lines - PBC"/>
      <sheetName val="LinkToModel"/>
      <sheetName val="Sheet1"/>
    </sheetNames>
    <sheetDataSet>
      <sheetData sheetId="0" refreshError="1">
        <row r="2">
          <cell r="A2">
            <v>1011095</v>
          </cell>
          <cell r="B2" t="str">
            <v>Investments unal (Инвест общ)</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row>
        <row r="65">
          <cell r="A65">
            <v>1012095</v>
          </cell>
          <cell r="B65" t="str">
            <v>PPE net unal</v>
          </cell>
          <cell r="C65">
            <v>1601390</v>
          </cell>
          <cell r="D65">
            <v>26352.153562</v>
          </cell>
          <cell r="E65">
            <v>0</v>
          </cell>
          <cell r="F65">
            <v>0</v>
          </cell>
          <cell r="G65">
            <v>0</v>
          </cell>
          <cell r="H65">
            <v>0</v>
          </cell>
          <cell r="I65">
            <v>-26352.153562</v>
          </cell>
          <cell r="J65">
            <v>0</v>
          </cell>
          <cell r="K65">
            <v>0</v>
          </cell>
          <cell r="L65">
            <v>0</v>
          </cell>
          <cell r="M65">
            <v>0</v>
          </cell>
          <cell r="N65">
            <v>-26352.153562</v>
          </cell>
          <cell r="O65">
            <v>0</v>
          </cell>
          <cell r="P65">
            <v>0</v>
          </cell>
          <cell r="Q65">
            <v>0</v>
          </cell>
          <cell r="R65">
            <v>0</v>
          </cell>
          <cell r="S65">
            <v>0</v>
          </cell>
          <cell r="T65">
            <v>0</v>
          </cell>
          <cell r="U65">
            <v>0</v>
          </cell>
        </row>
        <row r="120">
          <cell r="A120">
            <v>1021095</v>
          </cell>
          <cell r="B120" t="str">
            <v>Invent unal (Запасы общ)</v>
          </cell>
          <cell r="C120">
            <v>22087</v>
          </cell>
          <cell r="D120">
            <v>363.45925460000001</v>
          </cell>
          <cell r="E120">
            <v>0</v>
          </cell>
          <cell r="F120">
            <v>0</v>
          </cell>
          <cell r="G120">
            <v>0</v>
          </cell>
          <cell r="H120">
            <v>0</v>
          </cell>
          <cell r="I120">
            <v>0</v>
          </cell>
          <cell r="J120">
            <v>0</v>
          </cell>
          <cell r="K120">
            <v>0</v>
          </cell>
          <cell r="L120">
            <v>0</v>
          </cell>
          <cell r="M120">
            <v>0</v>
          </cell>
          <cell r="N120">
            <v>0</v>
          </cell>
          <cell r="O120">
            <v>0</v>
          </cell>
          <cell r="P120">
            <v>-363</v>
          </cell>
          <cell r="Q120">
            <v>0</v>
          </cell>
          <cell r="R120">
            <v>0</v>
          </cell>
          <cell r="S120">
            <v>0</v>
          </cell>
          <cell r="T120">
            <v>0</v>
          </cell>
          <cell r="U120">
            <v>0.45925460000000839</v>
          </cell>
        </row>
        <row r="121">
          <cell r="A121">
            <v>1021195</v>
          </cell>
          <cell r="B121" t="str">
            <v>Linefill unallocated (Технолог запас)</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row>
        <row r="132">
          <cell r="A132">
            <v>1023095</v>
          </cell>
          <cell r="B132" t="str">
            <v>Trad oth receiv unall</v>
          </cell>
          <cell r="C132">
            <v>112251</v>
          </cell>
          <cell r="D132">
            <v>1847.1800057999999</v>
          </cell>
          <cell r="E132">
            <v>-1847.1800057999999</v>
          </cell>
          <cell r="F132">
            <v>-1847.1800057999999</v>
          </cell>
          <cell r="G132">
            <v>0</v>
          </cell>
          <cell r="H132">
            <v>0</v>
          </cell>
          <cell r="I132">
            <v>0</v>
          </cell>
          <cell r="J132">
            <v>-1847.1800057999999</v>
          </cell>
          <cell r="K132">
            <v>0</v>
          </cell>
          <cell r="L132">
            <v>0</v>
          </cell>
          <cell r="M132">
            <v>0</v>
          </cell>
          <cell r="N132">
            <v>0</v>
          </cell>
          <cell r="O132">
            <v>0</v>
          </cell>
          <cell r="P132">
            <v>0</v>
          </cell>
          <cell r="Q132">
            <v>0</v>
          </cell>
          <cell r="R132">
            <v>0</v>
          </cell>
          <cell r="S132">
            <v>0</v>
          </cell>
          <cell r="T132">
            <v>0</v>
          </cell>
          <cell r="U132">
            <v>0</v>
          </cell>
        </row>
        <row r="133">
          <cell r="A133">
            <v>1023195</v>
          </cell>
          <cell r="B133" t="str">
            <v>Crim outfl debt unal (Крим врезки общ)</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row>
        <row r="178">
          <cell r="A178">
            <v>1025095</v>
          </cell>
          <cell r="B178" t="str">
            <v>Cash &amp; equiv unal ( Денеж сред)</v>
          </cell>
          <cell r="C178">
            <v>97328</v>
          </cell>
          <cell r="D178">
            <v>1601.6101024</v>
          </cell>
          <cell r="E178">
            <v>-1601.6101024</v>
          </cell>
          <cell r="F178">
            <v>-1601.6101024</v>
          </cell>
          <cell r="G178">
            <v>0</v>
          </cell>
          <cell r="H178">
            <v>0</v>
          </cell>
          <cell r="I178">
            <v>-1601.6101024</v>
          </cell>
          <cell r="J178">
            <v>-1601.6101024</v>
          </cell>
          <cell r="K178">
            <v>0</v>
          </cell>
          <cell r="L178">
            <v>0</v>
          </cell>
          <cell r="M178">
            <v>0</v>
          </cell>
          <cell r="N178">
            <v>0</v>
          </cell>
          <cell r="O178">
            <v>0</v>
          </cell>
          <cell r="P178">
            <v>0</v>
          </cell>
          <cell r="Q178">
            <v>0</v>
          </cell>
          <cell r="R178">
            <v>0</v>
          </cell>
          <cell r="S178">
            <v>0</v>
          </cell>
          <cell r="T178">
            <v>0</v>
          </cell>
          <cell r="U178">
            <v>0</v>
          </cell>
        </row>
        <row r="186">
          <cell r="A186">
            <v>2011295</v>
          </cell>
          <cell r="B186" t="str">
            <v>Long Oth unall (Долгоср КЗ общ)</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row>
        <row r="203">
          <cell r="A203">
            <v>2011095</v>
          </cell>
          <cell r="B203" t="str">
            <v>Trad &amp; oth pay unall (Торг проч кред задолж общ)</v>
          </cell>
          <cell r="C203">
            <v>-34136</v>
          </cell>
          <cell r="D203">
            <v>-561.73518880000006</v>
          </cell>
          <cell r="E203">
            <v>561.73518880000006</v>
          </cell>
          <cell r="F203">
            <v>561.73518880000006</v>
          </cell>
          <cell r="G203">
            <v>561.73518880000006</v>
          </cell>
          <cell r="H203">
            <v>0</v>
          </cell>
          <cell r="I203">
            <v>0</v>
          </cell>
          <cell r="J203">
            <v>561.73518880000006</v>
          </cell>
          <cell r="K203">
            <v>0</v>
          </cell>
          <cell r="L203">
            <v>0</v>
          </cell>
          <cell r="M203">
            <v>0</v>
          </cell>
          <cell r="N203">
            <v>0</v>
          </cell>
          <cell r="O203">
            <v>0</v>
          </cell>
          <cell r="P203">
            <v>0</v>
          </cell>
          <cell r="Q203">
            <v>0</v>
          </cell>
          <cell r="R203">
            <v>0</v>
          </cell>
          <cell r="S203">
            <v>0</v>
          </cell>
          <cell r="T203">
            <v>0</v>
          </cell>
          <cell r="U203">
            <v>0</v>
          </cell>
        </row>
        <row r="211">
          <cell r="A211">
            <v>2022195</v>
          </cell>
          <cell r="B211" t="str">
            <v>Tax payab (Налог обязат) unal</v>
          </cell>
          <cell r="C211">
            <v>0</v>
          </cell>
          <cell r="D211">
            <v>0</v>
          </cell>
          <cell r="E211">
            <v>-271.61943480000002</v>
          </cell>
          <cell r="F211">
            <v>271.61943480000002</v>
          </cell>
          <cell r="G211">
            <v>-271.61943480000002</v>
          </cell>
          <cell r="H211">
            <v>271.61943480000002</v>
          </cell>
          <cell r="I211">
            <v>0</v>
          </cell>
          <cell r="J211">
            <v>0</v>
          </cell>
          <cell r="K211">
            <v>0</v>
          </cell>
          <cell r="L211">
            <v>0</v>
          </cell>
          <cell r="M211">
            <v>0</v>
          </cell>
          <cell r="N211">
            <v>0</v>
          </cell>
          <cell r="O211">
            <v>0</v>
          </cell>
          <cell r="P211">
            <v>0</v>
          </cell>
          <cell r="Q211">
            <v>0</v>
          </cell>
          <cell r="R211">
            <v>0</v>
          </cell>
          <cell r="S211">
            <v>0</v>
          </cell>
          <cell r="T211">
            <v>0</v>
          </cell>
          <cell r="U211">
            <v>0</v>
          </cell>
        </row>
        <row r="242">
          <cell r="A242">
            <v>2023095</v>
          </cell>
          <cell r="B242" t="str">
            <v>Divids pay unall  ( Задолж дивид общ)</v>
          </cell>
          <cell r="C242">
            <v>0</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row>
        <row r="263">
          <cell r="A263">
            <v>2024095</v>
          </cell>
          <cell r="B263" t="str">
            <v>Loans &amp; cur port long debt unal  (Займ и тек час)</v>
          </cell>
          <cell r="C263">
            <v>0</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row>
        <row r="294">
          <cell r="A294">
            <v>4011095</v>
          </cell>
          <cell r="B294" t="str">
            <v>Revenue unallocated (Выручка общ)</v>
          </cell>
          <cell r="C294">
            <v>-564134</v>
          </cell>
          <cell r="D294">
            <v>-9283.2762772000005</v>
          </cell>
          <cell r="E294">
            <v>0</v>
          </cell>
          <cell r="F294">
            <v>9283.2762772000005</v>
          </cell>
          <cell r="G294">
            <v>0</v>
          </cell>
          <cell r="H294">
            <v>9283.2762772000005</v>
          </cell>
          <cell r="I294">
            <v>0</v>
          </cell>
          <cell r="J294">
            <v>0</v>
          </cell>
          <cell r="K294">
            <v>9283.2762772000005</v>
          </cell>
          <cell r="L294">
            <v>0</v>
          </cell>
          <cell r="M294">
            <v>9283.2762772000005</v>
          </cell>
          <cell r="N294">
            <v>0</v>
          </cell>
          <cell r="O294">
            <v>0</v>
          </cell>
          <cell r="P294">
            <v>0</v>
          </cell>
          <cell r="Q294">
            <v>0</v>
          </cell>
          <cell r="R294">
            <v>0</v>
          </cell>
          <cell r="S294">
            <v>0</v>
          </cell>
          <cell r="T294">
            <v>0</v>
          </cell>
          <cell r="U294">
            <v>0</v>
          </cell>
        </row>
        <row r="308">
          <cell r="A308">
            <v>5011095</v>
          </cell>
          <cell r="B308" t="str">
            <v>COGS unallocated (Себест общ)</v>
          </cell>
          <cell r="C308">
            <v>521349</v>
          </cell>
          <cell r="D308">
            <v>8579.214874199999</v>
          </cell>
          <cell r="E308">
            <v>0</v>
          </cell>
          <cell r="F308">
            <v>-8579.214874199999</v>
          </cell>
          <cell r="G308">
            <v>0</v>
          </cell>
          <cell r="H308">
            <v>-8579.214874199999</v>
          </cell>
          <cell r="I308">
            <v>0</v>
          </cell>
          <cell r="J308">
            <v>0</v>
          </cell>
          <cell r="K308">
            <v>-8579.214874199999</v>
          </cell>
          <cell r="L308">
            <v>0</v>
          </cell>
          <cell r="M308">
            <v>-8579.214874199999</v>
          </cell>
          <cell r="N308">
            <v>0</v>
          </cell>
          <cell r="O308">
            <v>0</v>
          </cell>
          <cell r="P308">
            <v>0</v>
          </cell>
          <cell r="Q308">
            <v>0</v>
          </cell>
          <cell r="R308">
            <v>0</v>
          </cell>
          <cell r="S308">
            <v>0</v>
          </cell>
          <cell r="T308">
            <v>0</v>
          </cell>
          <cell r="U308">
            <v>0</v>
          </cell>
        </row>
        <row r="312">
          <cell r="A312">
            <v>5011195</v>
          </cell>
          <cell r="B312" t="str">
            <v>Depr unal soc (Аморт соц расходы)</v>
          </cell>
          <cell r="C312">
            <v>0</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row>
        <row r="322">
          <cell r="A322">
            <v>7011095</v>
          </cell>
          <cell r="B322" t="str">
            <v>Other exp unal (Прочие расх общ)</v>
          </cell>
          <cell r="C322">
            <v>4323</v>
          </cell>
          <cell r="D322">
            <v>71.138423399999994</v>
          </cell>
          <cell r="E322">
            <v>0</v>
          </cell>
          <cell r="F322">
            <v>-71.138423399999994</v>
          </cell>
          <cell r="G322">
            <v>0</v>
          </cell>
          <cell r="H322">
            <v>-71.138423399999994</v>
          </cell>
          <cell r="I322">
            <v>0</v>
          </cell>
          <cell r="J322">
            <v>0</v>
          </cell>
          <cell r="K322">
            <v>-71.138423399999994</v>
          </cell>
          <cell r="L322">
            <v>0</v>
          </cell>
          <cell r="M322">
            <v>-71.138423399999994</v>
          </cell>
          <cell r="N322">
            <v>0</v>
          </cell>
          <cell r="O322">
            <v>0</v>
          </cell>
          <cell r="P322">
            <v>0</v>
          </cell>
          <cell r="Q322">
            <v>0</v>
          </cell>
          <cell r="R322">
            <v>0</v>
          </cell>
          <cell r="S322">
            <v>0</v>
          </cell>
          <cell r="T322">
            <v>0</v>
          </cell>
          <cell r="U322">
            <v>0</v>
          </cell>
        </row>
        <row r="323">
          <cell r="A323">
            <v>7011195</v>
          </cell>
          <cell r="B323" t="str">
            <v>Other rev unal (Прочие дох общ)</v>
          </cell>
          <cell r="C323">
            <v>-4648</v>
          </cell>
          <cell r="D323">
            <v>-76.486558399999993</v>
          </cell>
          <cell r="E323">
            <v>0</v>
          </cell>
          <cell r="F323">
            <v>76.486558399999993</v>
          </cell>
          <cell r="G323">
            <v>0</v>
          </cell>
          <cell r="H323">
            <v>76.486558399999993</v>
          </cell>
          <cell r="I323">
            <v>0</v>
          </cell>
          <cell r="J323">
            <v>0</v>
          </cell>
          <cell r="K323">
            <v>76.486558399999993</v>
          </cell>
          <cell r="L323">
            <v>0</v>
          </cell>
          <cell r="M323">
            <v>76.486558399999993</v>
          </cell>
          <cell r="N323">
            <v>0</v>
          </cell>
          <cell r="O323">
            <v>0</v>
          </cell>
          <cell r="P323">
            <v>0</v>
          </cell>
          <cell r="Q323">
            <v>0</v>
          </cell>
          <cell r="R323">
            <v>0</v>
          </cell>
          <cell r="S323">
            <v>0</v>
          </cell>
          <cell r="T323">
            <v>0</v>
          </cell>
          <cell r="U323">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ow r="2">
          <cell r="A2">
            <v>1011095</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2">
          <cell r="A2">
            <v>1011095</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tariffs"/>
    </sheetNames>
    <sheetDataSet>
      <sheetData sheetId="0" refreshError="1"/>
      <sheetData sheetId="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тог Антиснег11.01"/>
    </sheetNames>
    <sheetDataSet>
      <sheetData sheetId="0"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Output"/>
    </sheetNames>
    <sheetDataSet>
      <sheetData sheetId="0"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асчеты"/>
      <sheetName val="внереализ"/>
      <sheetName val="Корректив"/>
      <sheetName val="БДР"/>
      <sheetName val="Налог на прибыль"/>
      <sheetName val="МО-4"/>
      <sheetName val="МО-4 (без ФА)"/>
      <sheetName val="ИФ"/>
      <sheetName val="2003 ожидаем"/>
      <sheetName val="4кв 2003 ожид"/>
      <sheetName val="Списки"/>
      <sheetName val="связанные стороны "/>
      <sheetName val="Справочники по графе 7 и 8"/>
      <sheetName val="Справочники"/>
      <sheetName val="Настройки"/>
      <sheetName val="VC, руб"/>
      <sheetName val="Осн_ предпол-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s>
    <sheetDataSet>
      <sheetData sheetId="0"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s>
    <sheetDataSet>
      <sheetData sheetId="0"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Гранулит АСП-1"/>
    </sheetNames>
    <sheetDataSet>
      <sheetData sheetId="0"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ерезит Э-100"/>
      <sheetName val="сырье"/>
      <sheetName val="Гранулит АСП-1"/>
      <sheetName val="Березит Э-100 МПП 5 на ДТ"/>
    </sheetNames>
    <sheetDataSet>
      <sheetData sheetId="0" refreshError="1"/>
      <sheetData sheetId="1" refreshError="1"/>
      <sheetData sheetId="2" refreshError="1"/>
      <sheetData sheetId="3"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s>
    <sheetDataSet>
      <sheetData sheetId="0"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s>
    <sheetDataSet>
      <sheetData sheetId="0"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ерезит Э-100"/>
    </sheetNames>
    <sheetDataSet>
      <sheetData sheetId="0"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s>
    <sheetDataSet>
      <sheetData sheetId="0"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s>
    <sheetDataSet>
      <sheetData sheetId="0"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s>
    <sheetDataSet>
      <sheetData sheetId="0"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ВОД."/>
      <sheetName val="свод"/>
      <sheetName val="год"/>
      <sheetName val="1"/>
      <sheetName val="2"/>
      <sheetName val="3"/>
      <sheetName val="4"/>
      <sheetName val="5"/>
      <sheetName val="6"/>
      <sheetName val="7"/>
      <sheetName val="8"/>
      <sheetName val="9"/>
      <sheetName val="10"/>
      <sheetName val="2. ном.справочник ВМ+БИ"/>
      <sheetName val="3. сырье"/>
      <sheetName val="4. карьеры"/>
      <sheetName val="5. амортизация"/>
      <sheetName val="амортизация новая"/>
      <sheetName val="опр бюдж 23"/>
      <sheetName val="опр бюдж 22"/>
    </sheetNames>
    <sheetDataSet>
      <sheetData sheetId="0" refreshError="1"/>
      <sheetData sheetId="1" refreshError="1"/>
      <sheetData sheetId="2" refreshError="1"/>
      <sheetData sheetId="3" refreshError="1">
        <row r="89">
          <cell r="S89" t="str">
            <v>БВР сухие</v>
          </cell>
          <cell r="U89" t="str">
            <v>БВР обв</v>
          </cell>
          <cell r="W89" t="str">
            <v>ВР сухие</v>
          </cell>
          <cell r="Y89" t="str">
            <v>ВР обв</v>
          </cell>
          <cell r="AA89" t="str">
            <v>Бурение</v>
          </cell>
        </row>
        <row r="90">
          <cell r="S90" t="str">
            <v>тыс.руб.</v>
          </cell>
          <cell r="U90" t="str">
            <v>тыс.руб.</v>
          </cell>
          <cell r="W90" t="str">
            <v>тыс.руб.</v>
          </cell>
          <cell r="Y90" t="str">
            <v>тыс.руб.</v>
          </cell>
          <cell r="AA90" t="str">
            <v>тыс.руб.</v>
          </cell>
        </row>
        <row r="91">
          <cell r="R91" t="str">
            <v>Расходы на ВМ</v>
          </cell>
          <cell r="S91">
            <v>1111.6385450082958</v>
          </cell>
          <cell r="U91">
            <v>944.88245211747983</v>
          </cell>
          <cell r="W91">
            <v>1111.6385450082958</v>
          </cell>
          <cell r="Y91">
            <v>944.88245211747983</v>
          </cell>
          <cell r="AA91">
            <v>0</v>
          </cell>
        </row>
        <row r="92">
          <cell r="R92" t="str">
            <v>Расходы на буровой инструмент</v>
          </cell>
          <cell r="S92">
            <v>202.06948529401365</v>
          </cell>
          <cell r="U92">
            <v>203.96213847428572</v>
          </cell>
          <cell r="W92">
            <v>0</v>
          </cell>
          <cell r="Y92">
            <v>0</v>
          </cell>
          <cell r="AA92">
            <v>203.01137669897597</v>
          </cell>
        </row>
        <row r="93">
          <cell r="R93" t="str">
            <v>Хранение, производство и доставка ВМ и СИ</v>
          </cell>
          <cell r="S93">
            <v>89.992972094512567</v>
          </cell>
          <cell r="U93">
            <v>158.70065705696408</v>
          </cell>
          <cell r="W93">
            <v>89.992972094512567</v>
          </cell>
          <cell r="Y93">
            <v>158.70065705696408</v>
          </cell>
          <cell r="AA93">
            <v>0</v>
          </cell>
        </row>
        <row r="94">
          <cell r="R94" t="str">
            <v>Суточные, вахтовые, проживание</v>
          </cell>
          <cell r="S94">
            <v>110.27361111111111</v>
          </cell>
          <cell r="U94">
            <v>113.14166666666665</v>
          </cell>
          <cell r="W94">
            <v>9.6</v>
          </cell>
          <cell r="Y94">
            <v>9.6</v>
          </cell>
          <cell r="AA94">
            <v>88.376232612200496</v>
          </cell>
        </row>
        <row r="95">
          <cell r="R95" t="str">
            <v>Фонд оплаты труда</v>
          </cell>
          <cell r="S95">
            <v>513.9392242707039</v>
          </cell>
          <cell r="U95">
            <v>537.53115002609582</v>
          </cell>
          <cell r="W95">
            <v>113.13001432300565</v>
          </cell>
          <cell r="Y95">
            <v>133.70345432458149</v>
          </cell>
          <cell r="AA95">
            <v>187.1376744411217</v>
          </cell>
        </row>
        <row r="96">
          <cell r="R96" t="str">
            <v>ГСМ на бурение</v>
          </cell>
          <cell r="S96">
            <v>922.43786469636507</v>
          </cell>
          <cell r="U96">
            <v>930.66644232533315</v>
          </cell>
          <cell r="W96">
            <v>32.769317741999998</v>
          </cell>
          <cell r="Y96">
            <v>32.769317741999998</v>
          </cell>
          <cell r="AA96">
            <v>23.351951170499998</v>
          </cell>
        </row>
        <row r="97">
          <cell r="R97" t="str">
            <v>Амортизация</v>
          </cell>
          <cell r="S97">
            <v>433.75487474644825</v>
          </cell>
          <cell r="U97">
            <v>478.80548175427202</v>
          </cell>
          <cell r="W97">
            <v>45.535038200718816</v>
          </cell>
          <cell r="Y97">
            <v>87.411632547922835</v>
          </cell>
          <cell r="AA97">
            <v>395.94717720916901</v>
          </cell>
        </row>
        <row r="98">
          <cell r="R98" t="str">
            <v>Общепроизводственные затраты</v>
          </cell>
          <cell r="S98">
            <v>87.7</v>
          </cell>
          <cell r="U98">
            <v>87.7</v>
          </cell>
          <cell r="W98">
            <v>26.55</v>
          </cell>
          <cell r="Y98">
            <v>26.55</v>
          </cell>
          <cell r="AA98">
            <v>61.29</v>
          </cell>
        </row>
        <row r="99">
          <cell r="R99" t="str">
            <v>Общехозяйственные расходы, руб.</v>
          </cell>
          <cell r="S99">
            <v>694.3613154442902</v>
          </cell>
          <cell r="U99">
            <v>691.07799768421967</v>
          </cell>
          <cell r="W99">
            <v>285.84317747370653</v>
          </cell>
          <cell r="Y99">
            <v>278.72350275778967</v>
          </cell>
          <cell r="AA99">
            <v>191.82288242639345</v>
          </cell>
        </row>
        <row r="100">
          <cell r="R100" t="str">
            <v>Рентабельность, %</v>
          </cell>
          <cell r="S100">
            <v>833.23357853314815</v>
          </cell>
          <cell r="U100">
            <v>829.29359722106346</v>
          </cell>
          <cell r="W100">
            <v>343.01181296844783</v>
          </cell>
          <cell r="Y100">
            <v>334.46820330934764</v>
          </cell>
          <cell r="AA100">
            <v>345.28118836750821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B3" t="str">
            <v>Детонатор промежуточный ДПУ-ПТ600</v>
          </cell>
          <cell r="C3" t="str">
            <v>тн</v>
          </cell>
          <cell r="D3">
            <v>307700</v>
          </cell>
          <cell r="E3">
            <v>307700</v>
          </cell>
          <cell r="F3"/>
          <cell r="G3"/>
          <cell r="H3"/>
          <cell r="I3"/>
        </row>
        <row r="4">
          <cell r="B4" t="str">
            <v>Детонатор промежуточный "СИБИРИТ-ПД" - 60/0,5 ТУ 3602-042-05608605-2018</v>
          </cell>
          <cell r="C4" t="str">
            <v>тн</v>
          </cell>
          <cell r="D4"/>
          <cell r="E4">
            <v>272250</v>
          </cell>
          <cell r="F4"/>
          <cell r="G4"/>
          <cell r="H4"/>
          <cell r="I4"/>
        </row>
        <row r="5">
          <cell r="B5" t="str">
            <v>Аммонит № 6ЖВ-200 ГОСТ 21984-76</v>
          </cell>
          <cell r="C5" t="str">
            <v>тн</v>
          </cell>
          <cell r="D5">
            <v>192000</v>
          </cell>
          <cell r="E5">
            <v>138580</v>
          </cell>
          <cell r="F5"/>
          <cell r="G5"/>
          <cell r="H5"/>
          <cell r="I5"/>
        </row>
        <row r="6">
          <cell r="B6" t="str">
            <v>Аммонит 6ЖВ в патронах (d=32мм) ОСП Камчатка</v>
          </cell>
          <cell r="C6" t="str">
            <v>тн</v>
          </cell>
          <cell r="D6"/>
          <cell r="E6">
            <v>304370</v>
          </cell>
          <cell r="F6"/>
          <cell r="G6"/>
          <cell r="H6"/>
          <cell r="I6"/>
        </row>
        <row r="7">
          <cell r="B7" t="str">
            <v>НСИ "Rionel" серии MS-20-18 м. (в упаковке 1.4 S)</v>
          </cell>
          <cell r="C7" t="str">
            <v>шт</v>
          </cell>
          <cell r="D7">
            <v>116.64</v>
          </cell>
          <cell r="E7">
            <v>146.76</v>
          </cell>
          <cell r="F7"/>
          <cell r="G7"/>
          <cell r="H7"/>
          <cell r="I7"/>
        </row>
        <row r="8">
          <cell r="B8" t="str">
            <v>НСИ "Rionel" серии MS-20-15 м. (в упаковке 1.4 S)</v>
          </cell>
          <cell r="C8" t="str">
            <v>шт</v>
          </cell>
          <cell r="D8">
            <v>107.11</v>
          </cell>
          <cell r="E8">
            <v>0</v>
          </cell>
          <cell r="F8"/>
          <cell r="G8"/>
          <cell r="H8"/>
          <cell r="I8"/>
        </row>
        <row r="9">
          <cell r="B9" t="str">
            <v>НСИ "Rionel" серии MS-20-9 м. (в упаковке 1.4 S)</v>
          </cell>
          <cell r="C9" t="str">
            <v>шт</v>
          </cell>
          <cell r="D9">
            <v>87.91</v>
          </cell>
          <cell r="E9">
            <v>99.91</v>
          </cell>
          <cell r="F9"/>
          <cell r="G9"/>
          <cell r="H9"/>
          <cell r="I9"/>
        </row>
        <row r="10">
          <cell r="B10" t="str">
            <v>НСИ "Rionel" серии MS-20-6 м. (в упаковке 1.4 S)</v>
          </cell>
          <cell r="C10" t="str">
            <v>шт</v>
          </cell>
          <cell r="D10">
            <v>78.38</v>
          </cell>
          <cell r="E10">
            <v>99.08</v>
          </cell>
          <cell r="F10"/>
          <cell r="G10"/>
          <cell r="H10"/>
          <cell r="I10"/>
        </row>
        <row r="11">
          <cell r="B11" t="str">
            <v>НСИ "Rionel" серии Х-*-7,2 м. (в упаковке 1.4 S)</v>
          </cell>
          <cell r="C11" t="str">
            <v>шт</v>
          </cell>
          <cell r="D11">
            <v>86.97</v>
          </cell>
          <cell r="E11">
            <v>109.65</v>
          </cell>
          <cell r="F11"/>
          <cell r="G11"/>
          <cell r="H11"/>
          <cell r="I11"/>
        </row>
        <row r="12">
          <cell r="B12" t="str">
            <v>НСИ "Rionel" серии Х-*-4,8 м. (в упаковке 1.4 S)</v>
          </cell>
          <cell r="C12" t="str">
            <v>шт</v>
          </cell>
          <cell r="D12">
            <v>79.290000000000006</v>
          </cell>
          <cell r="E12">
            <v>103.16</v>
          </cell>
          <cell r="F12"/>
          <cell r="G12"/>
          <cell r="H12"/>
          <cell r="I12"/>
        </row>
        <row r="13">
          <cell r="B13" t="str">
            <v>НСИ "Rionel" серии Х-*-4,2 м. (в упаковке 1.4 S)</v>
          </cell>
          <cell r="C13" t="str">
            <v>шт</v>
          </cell>
          <cell r="D13">
            <v>77.39</v>
          </cell>
          <cell r="E13">
            <v>74.06</v>
          </cell>
          <cell r="F13"/>
          <cell r="G13"/>
          <cell r="H13"/>
          <cell r="I13"/>
        </row>
        <row r="14">
          <cell r="B14" t="str">
            <v>НСИ "Rionel" серии Х-*-3,6 м. (в упаковке 1.4 S)</v>
          </cell>
          <cell r="C14" t="str">
            <v>шт</v>
          </cell>
          <cell r="D14">
            <v>75.489999999999995</v>
          </cell>
          <cell r="E14">
            <v>77.09</v>
          </cell>
          <cell r="F14"/>
          <cell r="G14"/>
          <cell r="H14"/>
          <cell r="I14"/>
        </row>
        <row r="15">
          <cell r="B15" t="str">
            <v>НСИ "Rionel" серии Х-*- 60 м. (в упаковке 1.4 S)</v>
          </cell>
          <cell r="C15" t="str">
            <v>шт</v>
          </cell>
          <cell r="D15">
            <v>250.22</v>
          </cell>
          <cell r="E15">
            <v>0</v>
          </cell>
          <cell r="F15"/>
          <cell r="G15"/>
          <cell r="H15"/>
          <cell r="I15"/>
        </row>
        <row r="16">
          <cell r="B16" t="str">
            <v>НСИ "Rionel" серии Х-*- 200 м. (в упаковке 1.4 S)</v>
          </cell>
          <cell r="C16" t="str">
            <v>шт</v>
          </cell>
          <cell r="D16">
            <v>812.92</v>
          </cell>
          <cell r="E16">
            <v>0</v>
          </cell>
          <cell r="F16"/>
          <cell r="G16"/>
          <cell r="H16"/>
          <cell r="I16"/>
        </row>
        <row r="17">
          <cell r="B17" t="str">
            <v>НСИ "Rionel" серии Х-*- 600 м. (в упаковке 1.1 B)</v>
          </cell>
          <cell r="C17" t="str">
            <v>шт</v>
          </cell>
          <cell r="D17">
            <v>0</v>
          </cell>
          <cell r="E17">
            <v>0</v>
          </cell>
          <cell r="F17"/>
          <cell r="G17"/>
          <cell r="H17"/>
          <cell r="I17"/>
        </row>
        <row r="18">
          <cell r="B18" t="str">
            <v>НСИ "Rionel" серии X-42-7,2 м(  упаковке 1,4S)</v>
          </cell>
          <cell r="C18" t="str">
            <v>шт</v>
          </cell>
          <cell r="D18"/>
          <cell r="E18">
            <v>113.14</v>
          </cell>
          <cell r="F18"/>
          <cell r="G18"/>
          <cell r="H18"/>
          <cell r="I18"/>
        </row>
        <row r="19">
          <cell r="B19" t="str">
            <v>Электродетонатор ЭД-8М1</v>
          </cell>
          <cell r="C19" t="str">
            <v>шт</v>
          </cell>
          <cell r="D19">
            <v>50</v>
          </cell>
          <cell r="E19">
            <v>33.28</v>
          </cell>
          <cell r="F19"/>
          <cell r="G19"/>
          <cell r="H19"/>
          <cell r="I19"/>
        </row>
        <row r="20">
          <cell r="B20" t="str">
            <v>Электродетонатор ЭД-З-Н-0</v>
          </cell>
          <cell r="C20" t="str">
            <v>шт</v>
          </cell>
          <cell r="D20"/>
          <cell r="E20">
            <v>144.66225</v>
          </cell>
          <cell r="F20"/>
          <cell r="G20"/>
          <cell r="H20"/>
          <cell r="I20"/>
        </row>
        <row r="21">
          <cell r="B21" t="str">
            <v>Рукав зарядный</v>
          </cell>
          <cell r="C21" t="str">
            <v>шт</v>
          </cell>
          <cell r="D21">
            <v>300</v>
          </cell>
          <cell r="E21">
            <v>0</v>
          </cell>
          <cell r="F21"/>
          <cell r="G21"/>
          <cell r="H21"/>
          <cell r="I21"/>
        </row>
        <row r="22">
          <cell r="B22" t="str">
            <v>Устройство Искра-С-500-18</v>
          </cell>
          <cell r="C22" t="str">
            <v>шт</v>
          </cell>
          <cell r="D22">
            <v>301.16000000000003</v>
          </cell>
          <cell r="E22">
            <v>301.16000000000003</v>
          </cell>
          <cell r="F22"/>
          <cell r="G22"/>
          <cell r="H22"/>
          <cell r="I22"/>
        </row>
        <row r="23">
          <cell r="B23" t="str">
            <v>Устройство Искра-С-500-14</v>
          </cell>
          <cell r="C23" t="str">
            <v>шт</v>
          </cell>
          <cell r="D23">
            <v>268.70999999999998</v>
          </cell>
          <cell r="E23">
            <v>268.70999999999998</v>
          </cell>
          <cell r="F23"/>
          <cell r="G23"/>
          <cell r="H23"/>
          <cell r="I23"/>
        </row>
        <row r="24">
          <cell r="B24" t="str">
            <v>Устройство Искра-С-500-12</v>
          </cell>
          <cell r="C24" t="str">
            <v>шт</v>
          </cell>
          <cell r="D24">
            <v>238.52</v>
          </cell>
          <cell r="E24">
            <v>0</v>
          </cell>
          <cell r="F24"/>
          <cell r="G24"/>
          <cell r="H24"/>
          <cell r="I24"/>
        </row>
        <row r="25">
          <cell r="B25" t="str">
            <v>Устройство Искра-С-500-8,5</v>
          </cell>
          <cell r="C25" t="str">
            <v>шт</v>
          </cell>
          <cell r="D25">
            <v>211.63</v>
          </cell>
          <cell r="E25">
            <v>211.63</v>
          </cell>
          <cell r="F25"/>
          <cell r="G25"/>
          <cell r="H25"/>
          <cell r="I25"/>
        </row>
        <row r="26">
          <cell r="B26" t="str">
            <v>Устройство Искра-С-500-6</v>
          </cell>
          <cell r="C26" t="str">
            <v>шт</v>
          </cell>
          <cell r="D26">
            <v>160.69999999999999</v>
          </cell>
          <cell r="E26">
            <v>160.69999999999999</v>
          </cell>
          <cell r="F26"/>
          <cell r="G26"/>
          <cell r="H26"/>
          <cell r="I26"/>
        </row>
        <row r="27">
          <cell r="B27" t="str">
            <v>Устройство Искра-С-450-6</v>
          </cell>
          <cell r="C27" t="str">
            <v>шт</v>
          </cell>
          <cell r="D27">
            <v>0</v>
          </cell>
          <cell r="E27">
            <v>0</v>
          </cell>
          <cell r="F27"/>
          <cell r="G27"/>
          <cell r="H27"/>
          <cell r="I27"/>
        </row>
        <row r="28">
          <cell r="B28" t="str">
            <v>Устройство Искра-С-450-10</v>
          </cell>
          <cell r="C28" t="str">
            <v>шт</v>
          </cell>
          <cell r="D28">
            <v>0</v>
          </cell>
          <cell r="E28">
            <v>118.01</v>
          </cell>
          <cell r="F28"/>
          <cell r="G28"/>
          <cell r="H28"/>
          <cell r="I28"/>
        </row>
        <row r="29">
          <cell r="B29" t="str">
            <v>Устройство Искра-П-9-4</v>
          </cell>
          <cell r="C29" t="str">
            <v>шт</v>
          </cell>
          <cell r="D29">
            <v>152.12</v>
          </cell>
          <cell r="E29">
            <v>152.12</v>
          </cell>
          <cell r="F29"/>
          <cell r="G29"/>
          <cell r="H29"/>
          <cell r="I29"/>
        </row>
        <row r="30">
          <cell r="B30" t="str">
            <v>Устройство Искра-П-17-4</v>
          </cell>
          <cell r="C30" t="str">
            <v>шт</v>
          </cell>
          <cell r="D30">
            <v>152.12</v>
          </cell>
          <cell r="E30">
            <v>152.12</v>
          </cell>
          <cell r="F30"/>
          <cell r="G30"/>
          <cell r="H30"/>
          <cell r="I30"/>
        </row>
        <row r="31">
          <cell r="B31" t="str">
            <v>Устройство Искра-П-25-4,4</v>
          </cell>
          <cell r="C31" t="str">
            <v>шт</v>
          </cell>
          <cell r="D31">
            <v>161.47</v>
          </cell>
          <cell r="E31">
            <v>161.47</v>
          </cell>
          <cell r="F31"/>
          <cell r="G31"/>
          <cell r="H31"/>
          <cell r="I31"/>
        </row>
        <row r="32">
          <cell r="B32" t="str">
            <v>Устройство Искра-П-17-6</v>
          </cell>
          <cell r="C32" t="str">
            <v>шт</v>
          </cell>
          <cell r="D32">
            <v>0</v>
          </cell>
          <cell r="E32">
            <v>163.30000000000001</v>
          </cell>
          <cell r="F32"/>
          <cell r="G32"/>
          <cell r="H32"/>
          <cell r="I32"/>
        </row>
        <row r="33">
          <cell r="B33" t="str">
            <v>Устройство Искра-П-25-6</v>
          </cell>
          <cell r="C33" t="str">
            <v>шт</v>
          </cell>
          <cell r="D33">
            <v>188.8</v>
          </cell>
          <cell r="E33">
            <v>188.8</v>
          </cell>
          <cell r="F33"/>
          <cell r="G33"/>
          <cell r="H33"/>
          <cell r="I33"/>
        </row>
        <row r="34">
          <cell r="B34" t="str">
            <v>Устройство Искра-П-67-6</v>
          </cell>
          <cell r="C34" t="str">
            <v>шт</v>
          </cell>
          <cell r="D34">
            <v>188.8</v>
          </cell>
          <cell r="E34">
            <v>188.8</v>
          </cell>
          <cell r="F34"/>
          <cell r="G34"/>
          <cell r="H34"/>
          <cell r="I34"/>
        </row>
        <row r="35">
          <cell r="B35" t="str">
            <v>Устройство Искра-П-42-6</v>
          </cell>
          <cell r="C35" t="str">
            <v>шт</v>
          </cell>
          <cell r="D35">
            <v>188.8</v>
          </cell>
          <cell r="E35">
            <v>188.8</v>
          </cell>
          <cell r="F35"/>
          <cell r="G35"/>
          <cell r="H35"/>
          <cell r="I35"/>
        </row>
        <row r="36">
          <cell r="B36" t="str">
            <v>Устройство ИСКРА-СТАРТ-В-500</v>
          </cell>
          <cell r="C36" t="str">
            <v>шт</v>
          </cell>
          <cell r="D36">
            <v>0</v>
          </cell>
          <cell r="E36">
            <v>2322.2199999999998</v>
          </cell>
          <cell r="F36"/>
          <cell r="G36"/>
          <cell r="H36"/>
          <cell r="I36"/>
        </row>
        <row r="37">
          <cell r="B37" t="str">
            <v>Устройство стартовое ИСКРА-Старт-ВШ-100</v>
          </cell>
          <cell r="C37" t="str">
            <v>шт</v>
          </cell>
          <cell r="D37">
            <v>0</v>
          </cell>
          <cell r="E37">
            <v>0</v>
          </cell>
          <cell r="F37"/>
          <cell r="G37"/>
          <cell r="H37"/>
          <cell r="I37"/>
        </row>
        <row r="38">
          <cell r="B38" t="str">
            <v>Устройство стартовое ИСКРА-Старт-ВШ-200</v>
          </cell>
          <cell r="C38" t="str">
            <v>шт</v>
          </cell>
          <cell r="D38">
            <v>2126.98</v>
          </cell>
          <cell r="E38">
            <v>2126.98</v>
          </cell>
          <cell r="F38"/>
          <cell r="G38"/>
          <cell r="H38"/>
          <cell r="I38"/>
        </row>
        <row r="39">
          <cell r="B39" t="str">
            <v>Устройство стартовое ИСКРА-Старт-ВШ-300</v>
          </cell>
          <cell r="C39" t="str">
            <v>шт</v>
          </cell>
          <cell r="D39">
            <v>0</v>
          </cell>
          <cell r="E39">
            <v>2951.78</v>
          </cell>
          <cell r="F39"/>
          <cell r="G39"/>
          <cell r="H39"/>
          <cell r="I39"/>
        </row>
        <row r="40">
          <cell r="B40" t="str">
            <v>Устройство стартовое ИСКРА-Старт-ВШ-500</v>
          </cell>
          <cell r="C40" t="str">
            <v>шт</v>
          </cell>
          <cell r="D40">
            <v>0</v>
          </cell>
          <cell r="E40">
            <v>5645.42</v>
          </cell>
          <cell r="F40"/>
          <cell r="G40"/>
          <cell r="H40"/>
          <cell r="I40"/>
        </row>
        <row r="41">
          <cell r="B41" t="str">
            <v>Hitronic II Standard 12 m</v>
          </cell>
          <cell r="C41" t="str">
            <v>шт</v>
          </cell>
          <cell r="D41">
            <v>0</v>
          </cell>
          <cell r="E41">
            <v>0</v>
          </cell>
          <cell r="F41"/>
          <cell r="G41"/>
          <cell r="H41"/>
          <cell r="I41"/>
        </row>
        <row r="42">
          <cell r="B42" t="str">
            <v>Hitronic II Standard 15 m</v>
          </cell>
          <cell r="C42" t="str">
            <v>шт</v>
          </cell>
          <cell r="D42">
            <v>0</v>
          </cell>
          <cell r="E42">
            <v>0</v>
          </cell>
          <cell r="F42"/>
          <cell r="G42"/>
          <cell r="H42"/>
          <cell r="I42"/>
        </row>
        <row r="43">
          <cell r="B43" t="str">
            <v>Hitronic II Standard 18 m</v>
          </cell>
          <cell r="C43" t="str">
            <v>шт</v>
          </cell>
          <cell r="D43">
            <v>0</v>
          </cell>
          <cell r="E43">
            <v>0</v>
          </cell>
          <cell r="F43"/>
          <cell r="G43"/>
          <cell r="H43"/>
          <cell r="I43"/>
        </row>
        <row r="44">
          <cell r="B44" t="str">
            <v>Hitronic II Standard 20 m</v>
          </cell>
          <cell r="C44" t="str">
            <v>шт</v>
          </cell>
          <cell r="D44">
            <v>0</v>
          </cell>
          <cell r="E44">
            <v>0</v>
          </cell>
          <cell r="F44"/>
          <cell r="G44"/>
          <cell r="H44"/>
          <cell r="I44"/>
        </row>
        <row r="45">
          <cell r="B45" t="str">
            <v>Провод медный 2-х жильный диаметром 0,60мм на напряжение 24В</v>
          </cell>
          <cell r="C45" t="str">
            <v>м</v>
          </cell>
          <cell r="D45">
            <v>0</v>
          </cell>
          <cell r="E45">
            <v>0</v>
          </cell>
          <cell r="F45"/>
          <cell r="G45"/>
          <cell r="H45"/>
          <cell r="I45"/>
        </row>
        <row r="46">
          <cell r="B46"/>
          <cell r="C46"/>
          <cell r="D46"/>
          <cell r="E46"/>
          <cell r="F46"/>
          <cell r="G46"/>
          <cell r="H46"/>
          <cell r="I46"/>
        </row>
      </sheetData>
      <sheetData sheetId="14" refreshError="1"/>
      <sheetData sheetId="15" refreshError="1"/>
      <sheetData sheetId="16" refreshError="1"/>
      <sheetData sheetId="17" refreshError="1"/>
      <sheetData sheetId="18" refreshError="1"/>
      <sheetData sheetId="1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6FD9D8-24E3-9E48-BCEE-B7EBC9996416}" name="Таблица1" displayName="Таблица1" ref="A1:H7" totalsRowShown="0" headerRowDxfId="18" dataDxfId="17" tableBorderDxfId="16">
  <autoFilter ref="A1:H7" xr:uid="{BB6FD9D8-24E3-9E48-BCEE-B7EBC9996416}"/>
  <tableColumns count="8">
    <tableColumn id="1" xr3:uid="{6538B8EE-CF2F-A34E-BD3B-F1D978603EA6}" name="№ п/п" dataDxfId="15"/>
    <tableColumn id="2" xr3:uid="{BD10B5A8-4B4E-F748-ACA1-A839726B134A}" name="Нименование" dataDxfId="14" dataCellStyle="Обычный 2"/>
    <tableColumn id="3" xr3:uid="{8C1D2E1D-913E-BF41-A6E0-F9B771CCCFBE}" name="Дата ввода" dataDxfId="13"/>
    <tableColumn id="4" xr3:uid="{94728CE3-7C53-5541-A7D4-A9C510041256}" name="Первоначальная стоимость, руб." dataDxfId="12"/>
    <tableColumn id="5" xr3:uid="{6BA3CDB6-5DFB-4D41-87F5-186E74C768D9}" name="СПИ" dataDxfId="11"/>
    <tableColumn id="6" xr3:uid="{4BB94BE3-BAEE-2C4B-9895-F5531A8391E5}" name="Ам норма/мес, руб." dataDxfId="10">
      <calculatedColumnFormula>D2/E2</calculatedColumnFormula>
    </tableColumn>
    <tableColumn id="7" xr3:uid="{BDFC43E0-95CA-394B-91C0-459B823B4D48}" name="Ам норма/смену, руб." dataDxfId="9">
      <calculatedColumnFormula>F2/40</calculatedColumnFormula>
    </tableColumn>
    <tableColumn id="8" xr3:uid="{54C8EF43-5EB3-3942-A7CD-FC46A41FD0E6}" name="Норма расхода ДТ, л." dataDxfId="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897D4-7573-2647-A758-0806423FA792}">
  <sheetPr codeName="Лист1"/>
  <dimension ref="A1:U104"/>
  <sheetViews>
    <sheetView topLeftCell="H39" zoomScale="110" zoomScaleNormal="110" workbookViewId="0">
      <selection activeCell="L62" sqref="L62"/>
    </sheetView>
  </sheetViews>
  <sheetFormatPr baseColWidth="10" defaultColWidth="8.83203125" defaultRowHeight="14"/>
  <cols>
    <col min="1" max="1" width="8.6640625" style="1" customWidth="1"/>
    <col min="2" max="2" width="5.1640625" style="1" customWidth="1"/>
    <col min="3" max="3" width="4.6640625" style="1" customWidth="1"/>
    <col min="4" max="4" width="9" style="1" customWidth="1"/>
    <col min="5" max="5" width="5.1640625" style="1" customWidth="1"/>
    <col min="6" max="6" width="5.5" style="1" customWidth="1"/>
    <col min="7" max="7" width="24" style="1" customWidth="1"/>
    <col min="8" max="8" width="6.83203125" style="1" customWidth="1"/>
    <col min="9" max="9" width="8.5" style="1" customWidth="1"/>
    <col min="10" max="10" width="7.33203125" style="1" customWidth="1"/>
    <col min="11" max="11" width="1.83203125" style="1" customWidth="1"/>
    <col min="12" max="12" width="47" style="1" customWidth="1"/>
    <col min="13" max="13" width="7.33203125" style="1" customWidth="1"/>
    <col min="14" max="14" width="11.33203125" style="1" customWidth="1"/>
    <col min="15" max="15" width="9.83203125" style="1" customWidth="1"/>
    <col min="16" max="16" width="12.83203125" style="1" customWidth="1"/>
    <col min="17" max="19" width="12.5" style="1" customWidth="1"/>
    <col min="20" max="20" width="10.83203125" style="1" customWidth="1"/>
    <col min="21" max="16384" width="8.83203125" style="1"/>
  </cols>
  <sheetData>
    <row r="1" spans="1:20">
      <c r="G1" s="6"/>
      <c r="H1" s="6" t="s">
        <v>23</v>
      </c>
      <c r="I1" s="78" t="s">
        <v>100</v>
      </c>
      <c r="J1" s="12" t="s">
        <v>101</v>
      </c>
      <c r="K1" s="78"/>
    </row>
    <row r="2" spans="1:20" ht="12" customHeight="1">
      <c r="A2" s="1" t="s">
        <v>24</v>
      </c>
      <c r="B2" s="47">
        <v>3.7</v>
      </c>
      <c r="C2" s="47">
        <v>3.7</v>
      </c>
      <c r="D2" s="1" t="s">
        <v>24</v>
      </c>
      <c r="E2" s="47">
        <v>4</v>
      </c>
      <c r="F2" s="47">
        <v>4</v>
      </c>
      <c r="G2" s="78" t="s">
        <v>56</v>
      </c>
      <c r="H2" s="78" t="s">
        <v>55</v>
      </c>
      <c r="I2" s="30">
        <f>P4</f>
        <v>25000</v>
      </c>
      <c r="J2" s="90">
        <f>Q4</f>
        <v>25000</v>
      </c>
      <c r="L2" s="1" t="s">
        <v>8</v>
      </c>
    </row>
    <row r="3" spans="1:20" ht="12" customHeight="1">
      <c r="A3" s="1" t="s">
        <v>25</v>
      </c>
      <c r="B3" s="706">
        <v>11</v>
      </c>
      <c r="C3" s="706"/>
      <c r="D3" s="1" t="s">
        <v>25</v>
      </c>
      <c r="E3" s="706">
        <v>11</v>
      </c>
      <c r="F3" s="706"/>
      <c r="G3" s="78" t="s">
        <v>57</v>
      </c>
      <c r="H3" s="78" t="s">
        <v>32</v>
      </c>
      <c r="I3" s="40">
        <f>I2/B5+5</f>
        <v>187.61504747991233</v>
      </c>
      <c r="J3" s="41">
        <f>J2/E5+5</f>
        <v>161.25</v>
      </c>
      <c r="K3" s="44"/>
      <c r="L3" s="1" t="s">
        <v>99</v>
      </c>
    </row>
    <row r="4" spans="1:20" ht="12" customHeight="1">
      <c r="A4" s="1" t="s">
        <v>26</v>
      </c>
      <c r="B4" s="707">
        <f>B6/B5</f>
        <v>0.68148875314457136</v>
      </c>
      <c r="C4" s="707"/>
      <c r="D4" s="1" t="s">
        <v>26</v>
      </c>
      <c r="E4" s="708">
        <f>E6/E5</f>
        <v>0.78889839596555578</v>
      </c>
      <c r="F4" s="708"/>
      <c r="G4" s="79" t="s">
        <v>27</v>
      </c>
      <c r="H4" s="79" t="s">
        <v>58</v>
      </c>
      <c r="I4" s="40">
        <f>I3*A8</f>
        <v>2063.7655222790358</v>
      </c>
      <c r="J4" s="41">
        <f>J3*D8</f>
        <v>1773.75</v>
      </c>
      <c r="K4" s="44"/>
      <c r="L4" s="1" t="s">
        <v>60</v>
      </c>
      <c r="N4" s="42"/>
      <c r="P4" s="91">
        <v>25000</v>
      </c>
      <c r="Q4" s="91">
        <v>25000</v>
      </c>
      <c r="R4" s="43"/>
      <c r="S4" s="43"/>
    </row>
    <row r="5" spans="1:20" ht="12" customHeight="1">
      <c r="A5" s="1" t="s">
        <v>28</v>
      </c>
      <c r="B5" s="706">
        <f>B2*C2*(B3-$I$13)</f>
        <v>136.9</v>
      </c>
      <c r="C5" s="706"/>
      <c r="D5" s="1" t="s">
        <v>28</v>
      </c>
      <c r="E5" s="706">
        <f>E2*F2*(E3-$I$13)</f>
        <v>160</v>
      </c>
      <c r="F5" s="706"/>
      <c r="G5" s="78" t="s">
        <v>102</v>
      </c>
      <c r="H5" s="78" t="s">
        <v>31</v>
      </c>
      <c r="I5" s="80">
        <f>I3*B19</f>
        <v>17503.697880141743</v>
      </c>
      <c r="J5" s="37">
        <f>J3*E19</f>
        <v>20353.578615911341</v>
      </c>
      <c r="K5" s="44"/>
      <c r="P5" s="92"/>
      <c r="Q5" s="92"/>
    </row>
    <row r="6" spans="1:20" ht="12" customHeight="1">
      <c r="A6" s="1" t="s">
        <v>29</v>
      </c>
      <c r="B6" s="702">
        <f>B19+B13</f>
        <v>93.295810305491827</v>
      </c>
      <c r="C6" s="702"/>
      <c r="D6" s="1" t="s">
        <v>29</v>
      </c>
      <c r="E6" s="702">
        <f>E19+E13</f>
        <v>126.22374335448893</v>
      </c>
      <c r="F6" s="702"/>
      <c r="G6" s="81" t="s">
        <v>44</v>
      </c>
      <c r="H6" s="81" t="s">
        <v>32</v>
      </c>
      <c r="I6" s="13">
        <f>I3+4</f>
        <v>191.61504747991233</v>
      </c>
      <c r="J6" s="13">
        <f>J3+4</f>
        <v>165.25</v>
      </c>
      <c r="L6" s="1" t="s">
        <v>36</v>
      </c>
      <c r="O6" s="2"/>
      <c r="P6" s="93">
        <f>B5</f>
        <v>136.9</v>
      </c>
      <c r="Q6" s="92">
        <f>E5</f>
        <v>160</v>
      </c>
    </row>
    <row r="7" spans="1:20" ht="12" customHeight="1" thickBot="1">
      <c r="G7" s="81"/>
      <c r="H7" s="81" t="s">
        <v>31</v>
      </c>
      <c r="I7" s="13">
        <f>I6*0.65</f>
        <v>124.54978086194302</v>
      </c>
      <c r="J7" s="13">
        <f>J6*0.65</f>
        <v>107.41250000000001</v>
      </c>
      <c r="L7" s="1" t="s">
        <v>22</v>
      </c>
      <c r="O7" s="2"/>
      <c r="P7" s="44">
        <f>I3</f>
        <v>187.61504747991233</v>
      </c>
      <c r="Q7" s="44">
        <f>J3</f>
        <v>161.25</v>
      </c>
      <c r="R7" s="44"/>
      <c r="S7" s="44"/>
    </row>
    <row r="8" spans="1:20" ht="12" customHeight="1" thickTop="1">
      <c r="A8" s="703">
        <f>B3</f>
        <v>11</v>
      </c>
      <c r="B8" s="704"/>
      <c r="C8" s="696">
        <f>A32*22</f>
        <v>2.8875000000000002</v>
      </c>
      <c r="D8" s="703">
        <f>E3</f>
        <v>11</v>
      </c>
      <c r="E8" s="704"/>
      <c r="F8" s="696">
        <f>A32*22</f>
        <v>2.8875000000000002</v>
      </c>
      <c r="G8" s="81" t="s">
        <v>45</v>
      </c>
      <c r="H8" s="81" t="s">
        <v>32</v>
      </c>
      <c r="I8" s="82">
        <f>I6</f>
        <v>191.61504747991233</v>
      </c>
      <c r="J8" s="13">
        <f>J6</f>
        <v>165.25</v>
      </c>
      <c r="L8" s="1" t="s">
        <v>37</v>
      </c>
      <c r="O8" s="2"/>
      <c r="P8" s="2">
        <f>B5/B3</f>
        <v>12.445454545454545</v>
      </c>
      <c r="Q8" s="2">
        <f>E5/E3</f>
        <v>14.545454545454545</v>
      </c>
      <c r="R8" s="2"/>
      <c r="S8" s="2"/>
    </row>
    <row r="9" spans="1:20" ht="12" customHeight="1">
      <c r="A9" s="703"/>
      <c r="B9" s="705"/>
      <c r="C9" s="696"/>
      <c r="D9" s="703"/>
      <c r="E9" s="705"/>
      <c r="F9" s="696"/>
      <c r="G9" s="78" t="s">
        <v>103</v>
      </c>
      <c r="H9" s="81" t="s">
        <v>32</v>
      </c>
      <c r="I9" s="13">
        <f>I3/10+2</f>
        <v>20.761504747991232</v>
      </c>
      <c r="J9" s="13">
        <f>J3/10+2</f>
        <v>18.125</v>
      </c>
      <c r="L9" s="29" t="s">
        <v>14</v>
      </c>
      <c r="M9" s="29"/>
      <c r="O9" s="2"/>
      <c r="P9" s="44">
        <f>I4</f>
        <v>2063.7655222790358</v>
      </c>
      <c r="Q9" s="44">
        <f>J4</f>
        <v>1773.75</v>
      </c>
      <c r="R9" s="44"/>
      <c r="S9" s="44"/>
    </row>
    <row r="10" spans="1:20" ht="12" customHeight="1">
      <c r="A10" s="703"/>
      <c r="B10" s="705"/>
      <c r="C10" s="696"/>
      <c r="D10" s="703"/>
      <c r="E10" s="705"/>
      <c r="F10" s="696"/>
      <c r="G10" s="78" t="s">
        <v>104</v>
      </c>
      <c r="H10" s="81" t="s">
        <v>32</v>
      </c>
      <c r="I10" s="13">
        <f>I3+2</f>
        <v>189.61504747991233</v>
      </c>
      <c r="J10" s="13">
        <f>J3+2</f>
        <v>163.25</v>
      </c>
      <c r="L10" s="29" t="s">
        <v>105</v>
      </c>
      <c r="M10" s="29"/>
      <c r="N10" s="3"/>
      <c r="O10" s="45"/>
      <c r="P10" s="22">
        <f>I5/I2</f>
        <v>0.70014791520566966</v>
      </c>
      <c r="Q10" s="23">
        <f>J5/J2</f>
        <v>0.81414314463645365</v>
      </c>
      <c r="R10" s="23"/>
      <c r="S10" s="23"/>
    </row>
    <row r="11" spans="1:20" ht="12" customHeight="1">
      <c r="A11" s="703"/>
      <c r="B11" s="705"/>
      <c r="C11" s="696"/>
      <c r="D11" s="703"/>
      <c r="E11" s="705"/>
      <c r="F11" s="696"/>
      <c r="G11" s="78" t="s">
        <v>46</v>
      </c>
      <c r="H11" s="81" t="s">
        <v>32</v>
      </c>
      <c r="I11" s="13">
        <v>2</v>
      </c>
      <c r="J11" s="13">
        <v>2</v>
      </c>
      <c r="L11" s="29" t="s">
        <v>106</v>
      </c>
      <c r="M11" s="29"/>
      <c r="N11" s="3"/>
      <c r="O11" s="45"/>
      <c r="P11" s="46">
        <f>P9/I16+I24</f>
        <v>21.637655222790357</v>
      </c>
      <c r="Q11" s="46">
        <f>Q9/J16+J24</f>
        <v>18.737500000000001</v>
      </c>
      <c r="R11" s="46"/>
      <c r="S11" s="46"/>
    </row>
    <row r="12" spans="1:20" ht="12" customHeight="1">
      <c r="A12" s="703"/>
      <c r="B12" s="705"/>
      <c r="C12" s="696"/>
      <c r="D12" s="703"/>
      <c r="E12" s="705"/>
      <c r="F12" s="696"/>
      <c r="G12" s="81"/>
      <c r="H12" s="81"/>
      <c r="I12" s="6"/>
      <c r="P12" s="47" t="s">
        <v>107</v>
      </c>
      <c r="Q12" s="47" t="s">
        <v>108</v>
      </c>
      <c r="R12" s="47" t="s">
        <v>109</v>
      </c>
      <c r="S12" s="47" t="s">
        <v>110</v>
      </c>
      <c r="T12" s="47" t="s">
        <v>111</v>
      </c>
    </row>
    <row r="13" spans="1:20" ht="12" customHeight="1">
      <c r="A13" s="703"/>
      <c r="B13" s="698"/>
      <c r="C13" s="696"/>
      <c r="D13" s="703"/>
      <c r="E13" s="700"/>
      <c r="F13" s="696"/>
      <c r="G13" s="81" t="s">
        <v>33</v>
      </c>
      <c r="H13" s="81" t="s">
        <v>59</v>
      </c>
      <c r="I13" s="48">
        <v>1</v>
      </c>
      <c r="J13" s="48">
        <v>1</v>
      </c>
      <c r="L13" s="115" t="s">
        <v>5</v>
      </c>
      <c r="M13" s="115" t="s">
        <v>50</v>
      </c>
      <c r="N13" s="116" t="s">
        <v>0</v>
      </c>
      <c r="O13" s="116" t="s">
        <v>2</v>
      </c>
      <c r="P13" s="116" t="s">
        <v>1</v>
      </c>
      <c r="Q13" s="116" t="s">
        <v>1</v>
      </c>
      <c r="R13" s="116"/>
      <c r="S13" s="116"/>
      <c r="T13" s="116" t="s">
        <v>1</v>
      </c>
    </row>
    <row r="14" spans="1:20" ht="12" customHeight="1">
      <c r="A14" s="703"/>
      <c r="B14" s="698"/>
      <c r="C14" s="696"/>
      <c r="D14" s="703"/>
      <c r="E14" s="700"/>
      <c r="F14" s="696"/>
      <c r="G14" s="81" t="s">
        <v>77</v>
      </c>
      <c r="H14" s="81" t="s">
        <v>78</v>
      </c>
      <c r="I14" s="39">
        <v>10</v>
      </c>
      <c r="J14" s="39">
        <v>10</v>
      </c>
      <c r="L14" s="117" t="s">
        <v>47</v>
      </c>
      <c r="M14" s="117"/>
      <c r="N14" s="118"/>
      <c r="O14" s="119" t="e">
        <f>[316]Лист1!$D$2</f>
        <v>#REF!</v>
      </c>
      <c r="P14" s="160" t="e">
        <f>N14*O14</f>
        <v>#REF!</v>
      </c>
      <c r="Q14" s="119"/>
      <c r="R14" s="119"/>
      <c r="S14" s="119"/>
      <c r="T14" s="117"/>
    </row>
    <row r="15" spans="1:20" ht="12" customHeight="1">
      <c r="A15" s="703"/>
      <c r="B15" s="83"/>
      <c r="C15" s="696"/>
      <c r="D15" s="703"/>
      <c r="E15" s="84"/>
      <c r="F15" s="696"/>
      <c r="G15" s="81" t="s">
        <v>70</v>
      </c>
      <c r="H15" s="81" t="s">
        <v>79</v>
      </c>
      <c r="I15" s="6">
        <v>10</v>
      </c>
      <c r="J15" s="6">
        <v>10</v>
      </c>
      <c r="L15" s="117" t="s">
        <v>48</v>
      </c>
      <c r="M15" s="117"/>
      <c r="N15" s="118"/>
      <c r="O15" s="119" t="e">
        <f>[317]Лист1!$D$4</f>
        <v>#REF!</v>
      </c>
      <c r="P15" s="160" t="e">
        <f>N15*O15</f>
        <v>#REF!</v>
      </c>
      <c r="Q15" s="119"/>
      <c r="R15" s="119"/>
      <c r="S15" s="119"/>
      <c r="T15" s="117"/>
    </row>
    <row r="16" spans="1:20" ht="12" customHeight="1">
      <c r="A16" s="703"/>
      <c r="B16" s="698"/>
      <c r="C16" s="696"/>
      <c r="D16" s="703"/>
      <c r="E16" s="700"/>
      <c r="F16" s="696"/>
      <c r="G16" s="81" t="s">
        <v>80</v>
      </c>
      <c r="H16" s="81" t="s">
        <v>81</v>
      </c>
      <c r="I16" s="6">
        <f>I14*I15</f>
        <v>100</v>
      </c>
      <c r="J16" s="6">
        <f>J14*J15</f>
        <v>100</v>
      </c>
      <c r="L16" s="120" t="s">
        <v>53</v>
      </c>
      <c r="M16" s="120" t="s">
        <v>68</v>
      </c>
      <c r="N16" s="121">
        <f>P4*P10/1000</f>
        <v>17.503697880141743</v>
      </c>
      <c r="O16" s="122" t="e">
        <f>'[318]Гранулит АСП-1'!$I$21</f>
        <v>#REF!</v>
      </c>
      <c r="P16" s="161" t="e">
        <f>N16*O16</f>
        <v>#REF!</v>
      </c>
      <c r="Q16" s="119"/>
      <c r="R16" s="119" t="e">
        <f>P16</f>
        <v>#REF!</v>
      </c>
      <c r="S16" s="119"/>
      <c r="T16" s="117"/>
    </row>
    <row r="17" spans="1:20" ht="12" customHeight="1">
      <c r="A17" s="703"/>
      <c r="B17" s="698"/>
      <c r="C17" s="696"/>
      <c r="D17" s="703"/>
      <c r="E17" s="700"/>
      <c r="F17" s="696"/>
      <c r="G17" s="81" t="s">
        <v>82</v>
      </c>
      <c r="H17" s="81" t="s">
        <v>67</v>
      </c>
      <c r="I17" s="85">
        <v>0.1</v>
      </c>
      <c r="J17" s="49">
        <v>0.1</v>
      </c>
      <c r="L17" s="120" t="s">
        <v>54</v>
      </c>
      <c r="M17" s="120" t="s">
        <v>68</v>
      </c>
      <c r="N17" s="121">
        <f>Q4*Q10/1000</f>
        <v>20.353578615911342</v>
      </c>
      <c r="O17" s="122" t="e">
        <f>'[319]Березит Э-100'!$P$50</f>
        <v>#REF!</v>
      </c>
      <c r="P17" s="161"/>
      <c r="Q17" s="123" t="e">
        <f>N17*O17</f>
        <v>#REF!</v>
      </c>
      <c r="R17" s="122"/>
      <c r="S17" s="122" t="e">
        <f>Q17</f>
        <v>#REF!</v>
      </c>
      <c r="T17" s="117"/>
    </row>
    <row r="18" spans="1:20" ht="12" customHeight="1">
      <c r="A18" s="703"/>
      <c r="B18" s="698"/>
      <c r="C18" s="696"/>
      <c r="D18" s="703"/>
      <c r="E18" s="700"/>
      <c r="F18" s="696"/>
      <c r="G18" s="81" t="s">
        <v>83</v>
      </c>
      <c r="H18" s="81" t="s">
        <v>58</v>
      </c>
      <c r="I18" s="39">
        <v>700</v>
      </c>
      <c r="J18" s="39">
        <v>700</v>
      </c>
      <c r="L18" s="175" t="e">
        <f>[320]Лист1!$B$4</f>
        <v>#REF!</v>
      </c>
      <c r="M18" s="117" t="s">
        <v>68</v>
      </c>
      <c r="N18" s="124">
        <f>I7/1000</f>
        <v>0.12454978086194302</v>
      </c>
      <c r="O18" s="125" t="e">
        <f>[320]Лист1!$E$4</f>
        <v>#REF!</v>
      </c>
      <c r="P18" s="160"/>
      <c r="Q18" s="126" t="e">
        <f>J7/1000*O18</f>
        <v>#REF!</v>
      </c>
      <c r="R18" s="119"/>
      <c r="S18" s="119" t="e">
        <f>Q18</f>
        <v>#REF!</v>
      </c>
      <c r="T18" s="117"/>
    </row>
    <row r="19" spans="1:20" ht="12" customHeight="1">
      <c r="A19" s="703"/>
      <c r="B19" s="695">
        <f>C19*D32</f>
        <v>93.295810305491827</v>
      </c>
      <c r="C19" s="696">
        <f>A8-C8-C13-C16</f>
        <v>8.1125000000000007</v>
      </c>
      <c r="D19" s="703"/>
      <c r="E19" s="697">
        <f>F19*D34</f>
        <v>126.22374335448893</v>
      </c>
      <c r="F19" s="696">
        <f>D8-F8-F13-F16</f>
        <v>8.1125000000000007</v>
      </c>
      <c r="G19" s="81" t="s">
        <v>84</v>
      </c>
      <c r="H19" s="81" t="s">
        <v>58</v>
      </c>
      <c r="I19" s="48">
        <v>10000</v>
      </c>
      <c r="J19" s="48">
        <v>10000</v>
      </c>
      <c r="L19" s="175" t="e">
        <f>[320]Лист1!$B$5</f>
        <v>#REF!</v>
      </c>
      <c r="M19" s="117" t="s">
        <v>68</v>
      </c>
      <c r="N19" s="124">
        <f>(I6+5)*0.0004</f>
        <v>7.8646018991964939E-2</v>
      </c>
      <c r="O19" s="125" t="e">
        <f>[320]Лист1!$E$5</f>
        <v>#REF!</v>
      </c>
      <c r="P19" s="160" t="e">
        <f>N19*O19</f>
        <v>#REF!</v>
      </c>
      <c r="Q19" s="119"/>
      <c r="R19" s="119" t="e">
        <f>P19</f>
        <v>#REF!</v>
      </c>
      <c r="S19" s="119"/>
      <c r="T19" s="117"/>
    </row>
    <row r="20" spans="1:20" ht="12" customHeight="1">
      <c r="A20" s="703"/>
      <c r="B20" s="695"/>
      <c r="C20" s="696"/>
      <c r="D20" s="703"/>
      <c r="E20" s="697"/>
      <c r="F20" s="696"/>
      <c r="G20" s="81" t="s">
        <v>85</v>
      </c>
      <c r="H20" s="81" t="s">
        <v>58</v>
      </c>
      <c r="I20" s="39">
        <v>15000</v>
      </c>
      <c r="J20" s="39">
        <v>15000</v>
      </c>
      <c r="L20" s="174" t="e">
        <f>[320]Лист1!$B$7</f>
        <v>#REF!</v>
      </c>
      <c r="M20" s="117" t="s">
        <v>49</v>
      </c>
      <c r="N20" s="127">
        <f>I8</f>
        <v>191.61504747991233</v>
      </c>
      <c r="O20" s="125" t="e">
        <f>[320]Лист1!$F$7</f>
        <v>#REF!</v>
      </c>
      <c r="P20" s="160" t="e">
        <f>I8*O20</f>
        <v>#REF!</v>
      </c>
      <c r="Q20" s="126" t="e">
        <f>J8*O20</f>
        <v>#REF!</v>
      </c>
      <c r="R20" s="119" t="e">
        <f>P20</f>
        <v>#REF!</v>
      </c>
      <c r="S20" s="119" t="e">
        <f>Q20</f>
        <v>#REF!</v>
      </c>
      <c r="T20" s="117"/>
    </row>
    <row r="21" spans="1:20" ht="12" customHeight="1">
      <c r="A21" s="703"/>
      <c r="B21" s="83" t="s">
        <v>30</v>
      </c>
      <c r="C21" s="696"/>
      <c r="D21" s="703"/>
      <c r="E21" s="697"/>
      <c r="F21" s="696"/>
      <c r="G21" s="81" t="s">
        <v>97</v>
      </c>
      <c r="H21" s="81" t="s">
        <v>58</v>
      </c>
      <c r="I21" s="39">
        <v>10000</v>
      </c>
      <c r="J21" s="39">
        <v>10000</v>
      </c>
      <c r="L21" s="174" t="e">
        <f>[320]Лист1!$B$11</f>
        <v>#REF!</v>
      </c>
      <c r="M21" s="117" t="s">
        <v>49</v>
      </c>
      <c r="N21" s="127">
        <f>I9</f>
        <v>20.761504747991232</v>
      </c>
      <c r="O21" s="125" t="e">
        <f>[320]Лист1!$F$11</f>
        <v>#REF!</v>
      </c>
      <c r="P21" s="160" t="e">
        <f>I9*O21</f>
        <v>#REF!</v>
      </c>
      <c r="Q21" s="119" t="e">
        <f>J9*O21</f>
        <v>#REF!</v>
      </c>
      <c r="R21" s="119" t="e">
        <f>P21</f>
        <v>#REF!</v>
      </c>
      <c r="S21" s="119" t="e">
        <f>Q21</f>
        <v>#REF!</v>
      </c>
      <c r="T21" s="117"/>
    </row>
    <row r="22" spans="1:20" ht="12" customHeight="1">
      <c r="A22" s="703"/>
      <c r="B22" s="698"/>
      <c r="C22" s="696"/>
      <c r="D22" s="703"/>
      <c r="E22" s="700" t="s">
        <v>43</v>
      </c>
      <c r="F22" s="696"/>
      <c r="G22" s="86"/>
      <c r="H22" s="86"/>
      <c r="L22" s="174" t="e">
        <f>[320]Лист1!$B$11</f>
        <v>#REF!</v>
      </c>
      <c r="M22" s="117" t="s">
        <v>49</v>
      </c>
      <c r="N22" s="127">
        <f>I10</f>
        <v>189.61504747991233</v>
      </c>
      <c r="O22" s="125" t="e">
        <f>[320]Лист1!$F$11</f>
        <v>#REF!</v>
      </c>
      <c r="P22" s="160" t="e">
        <f>I10*O22</f>
        <v>#REF!</v>
      </c>
      <c r="Q22" s="119" t="e">
        <f>J10*O22</f>
        <v>#REF!</v>
      </c>
      <c r="R22" s="119" t="e">
        <f>P22</f>
        <v>#REF!</v>
      </c>
      <c r="S22" s="119" t="e">
        <f>Q22</f>
        <v>#REF!</v>
      </c>
      <c r="T22" s="117"/>
    </row>
    <row r="23" spans="1:20" ht="12" customHeight="1">
      <c r="A23" s="703"/>
      <c r="B23" s="698"/>
      <c r="C23" s="696"/>
      <c r="D23" s="703"/>
      <c r="E23" s="700"/>
      <c r="F23" s="696"/>
      <c r="G23" s="86"/>
      <c r="H23" s="86"/>
      <c r="L23" s="175" t="e">
        <f>[320]Лист1!$B$17</f>
        <v>#REF!</v>
      </c>
      <c r="M23" s="117" t="s">
        <v>49</v>
      </c>
      <c r="N23" s="127">
        <v>2</v>
      </c>
      <c r="O23" s="125" t="e">
        <f>[320]Лист1!$D$17</f>
        <v>#REF!</v>
      </c>
      <c r="P23" s="160" t="e">
        <f>I11*O23</f>
        <v>#REF!</v>
      </c>
      <c r="Q23" s="119" t="e">
        <f>J11*O23</f>
        <v>#REF!</v>
      </c>
      <c r="R23" s="119" t="e">
        <f>P23</f>
        <v>#REF!</v>
      </c>
      <c r="S23" s="119" t="e">
        <f>Q23</f>
        <v>#REF!</v>
      </c>
      <c r="T23" s="117"/>
    </row>
    <row r="24" spans="1:20" ht="12" customHeight="1">
      <c r="A24" s="703"/>
      <c r="B24" s="698"/>
      <c r="C24" s="696"/>
      <c r="D24" s="703"/>
      <c r="E24" s="700"/>
      <c r="F24" s="696"/>
      <c r="G24" s="81" t="s">
        <v>86</v>
      </c>
      <c r="H24" s="81" t="s">
        <v>87</v>
      </c>
      <c r="I24" s="6">
        <v>1</v>
      </c>
      <c r="J24" s="6">
        <v>1</v>
      </c>
      <c r="L24" s="117" t="e">
        <f>[321]Лист1!$B$18</f>
        <v>#REF!</v>
      </c>
      <c r="M24" s="117" t="s">
        <v>49</v>
      </c>
      <c r="N24" s="127"/>
      <c r="O24" s="125" t="e">
        <f>[321]Лист1!$D$18</f>
        <v>#REF!</v>
      </c>
      <c r="P24" s="160"/>
      <c r="Q24" s="119"/>
      <c r="R24" s="119"/>
      <c r="S24" s="119"/>
      <c r="T24" s="117"/>
    </row>
    <row r="25" spans="1:20" ht="12" customHeight="1">
      <c r="A25" s="703"/>
      <c r="B25" s="698"/>
      <c r="C25" s="696"/>
      <c r="D25" s="703"/>
      <c r="E25" s="700"/>
      <c r="F25" s="696"/>
      <c r="G25" s="81" t="s">
        <v>88</v>
      </c>
      <c r="H25" s="81" t="s">
        <v>89</v>
      </c>
      <c r="I25" s="6">
        <v>1000</v>
      </c>
      <c r="J25" s="6">
        <v>1000</v>
      </c>
      <c r="L25" s="20" t="s">
        <v>3</v>
      </c>
      <c r="M25" s="20"/>
      <c r="N25" s="27"/>
      <c r="O25" s="20"/>
      <c r="P25" s="24" t="e">
        <f>SUM(P16:P23)</f>
        <v>#REF!</v>
      </c>
      <c r="Q25" s="24" t="e">
        <f>SUM(Q16:Q23)</f>
        <v>#REF!</v>
      </c>
      <c r="R25" s="24" t="e">
        <f>SUM(R16:R23)</f>
        <v>#REF!</v>
      </c>
      <c r="S25" s="24" t="e">
        <f t="shared" ref="S25" si="0">SUM(S16:S23)</f>
        <v>#REF!</v>
      </c>
      <c r="T25" s="24">
        <f>SUM(T16:T23)</f>
        <v>0</v>
      </c>
    </row>
    <row r="26" spans="1:20" ht="12" customHeight="1">
      <c r="A26" s="703"/>
      <c r="B26" s="698"/>
      <c r="C26" s="696"/>
      <c r="D26" s="703"/>
      <c r="E26" s="700"/>
      <c r="F26" s="696"/>
      <c r="G26" s="86"/>
      <c r="H26" s="86"/>
      <c r="L26" s="8" t="s">
        <v>112</v>
      </c>
      <c r="M26" s="8"/>
      <c r="N26" s="9"/>
      <c r="O26" s="8"/>
      <c r="P26" s="10"/>
      <c r="Q26" s="6"/>
      <c r="R26" s="6"/>
      <c r="S26" s="6"/>
      <c r="T26" s="6"/>
    </row>
    <row r="27" spans="1:20" ht="12" customHeight="1" thickBot="1">
      <c r="A27" s="703"/>
      <c r="B27" s="699"/>
      <c r="C27" s="696"/>
      <c r="D27" s="703"/>
      <c r="E27" s="701"/>
      <c r="F27" s="696"/>
      <c r="L27" s="174" t="s">
        <v>51</v>
      </c>
      <c r="M27" s="50" t="s">
        <v>69</v>
      </c>
      <c r="N27" s="9"/>
      <c r="O27" s="8"/>
      <c r="P27" s="5">
        <f>P4*1.5</f>
        <v>37500</v>
      </c>
      <c r="Q27" s="5">
        <f>Q4*1.5</f>
        <v>37500</v>
      </c>
      <c r="R27" s="5">
        <f>P27</f>
        <v>37500</v>
      </c>
      <c r="S27" s="5">
        <f>Q27</f>
        <v>37500</v>
      </c>
      <c r="T27" s="6"/>
    </row>
    <row r="28" spans="1:20" ht="12" customHeight="1" thickTop="1">
      <c r="E28" s="86"/>
      <c r="F28" s="87"/>
      <c r="L28" s="174" t="s">
        <v>52</v>
      </c>
      <c r="M28" s="51" t="s">
        <v>69</v>
      </c>
      <c r="N28" s="52"/>
      <c r="O28" s="51"/>
      <c r="P28" s="53">
        <v>5000</v>
      </c>
      <c r="Q28" s="53">
        <v>5000</v>
      </c>
      <c r="R28" s="53">
        <f>P28</f>
        <v>5000</v>
      </c>
      <c r="S28" s="53">
        <f>Q28</f>
        <v>5000</v>
      </c>
      <c r="T28" s="6"/>
    </row>
    <row r="29" spans="1:20" ht="12" customHeight="1">
      <c r="L29" s="174" t="s">
        <v>71</v>
      </c>
      <c r="M29" s="6" t="s">
        <v>69</v>
      </c>
      <c r="N29" s="11">
        <f>N17</f>
        <v>20.353578615911342</v>
      </c>
      <c r="O29" s="32" t="e">
        <f>'[322]Березит Э-100'!$E$73</f>
        <v>#REF!</v>
      </c>
      <c r="P29" s="7"/>
      <c r="Q29" s="28" t="e">
        <f>N29*O29</f>
        <v>#REF!</v>
      </c>
      <c r="R29" s="28"/>
      <c r="S29" s="28" t="e">
        <f>Q29</f>
        <v>#REF!</v>
      </c>
      <c r="T29" s="6"/>
    </row>
    <row r="30" spans="1:20" ht="12" customHeight="1">
      <c r="A30" s="687" t="s">
        <v>113</v>
      </c>
      <c r="B30" s="687"/>
      <c r="C30" s="690"/>
      <c r="D30" s="691" t="s">
        <v>114</v>
      </c>
      <c r="E30" s="691"/>
      <c r="L30" s="174" t="s">
        <v>93</v>
      </c>
      <c r="M30" s="6" t="s">
        <v>69</v>
      </c>
      <c r="N30" s="11">
        <f>N16</f>
        <v>17.503697880141743</v>
      </c>
      <c r="O30" s="6">
        <v>700</v>
      </c>
      <c r="P30" s="7">
        <f>N30*O30</f>
        <v>12252.58851609922</v>
      </c>
      <c r="Q30" s="32">
        <f>N17*O30</f>
        <v>14247.50503113794</v>
      </c>
      <c r="R30" s="32">
        <f>P30</f>
        <v>12252.58851609922</v>
      </c>
      <c r="S30" s="32">
        <f>Q30</f>
        <v>14247.50503113794</v>
      </c>
      <c r="T30" s="6"/>
    </row>
    <row r="31" spans="1:20" ht="12" customHeight="1">
      <c r="A31" s="687"/>
      <c r="B31" s="687"/>
      <c r="C31" s="690"/>
      <c r="D31" s="687" t="s">
        <v>100</v>
      </c>
      <c r="E31" s="687"/>
      <c r="L31" s="174" t="s">
        <v>20</v>
      </c>
      <c r="M31" s="6"/>
      <c r="N31" s="11"/>
      <c r="O31" s="6"/>
      <c r="P31" s="7"/>
      <c r="Q31" s="6"/>
      <c r="R31" s="6"/>
      <c r="S31" s="6"/>
      <c r="T31" s="6"/>
    </row>
    <row r="32" spans="1:20" ht="12" customHeight="1">
      <c r="A32" s="687">
        <v>0.13125000000000001</v>
      </c>
      <c r="B32" s="687"/>
      <c r="C32" s="692"/>
      <c r="D32" s="693">
        <f>PI()*POWER(A32,2)/4*850</f>
        <v>11.500253966778653</v>
      </c>
      <c r="E32" s="694"/>
      <c r="L32" s="26" t="s">
        <v>64</v>
      </c>
      <c r="M32" s="26"/>
      <c r="N32" s="25"/>
      <c r="O32" s="26"/>
      <c r="P32" s="24">
        <f>SUM(P27:P30)</f>
        <v>54752.588516099218</v>
      </c>
      <c r="Q32" s="24" t="e">
        <f>SUM(Q27:Q30)</f>
        <v>#REF!</v>
      </c>
      <c r="R32" s="24">
        <f t="shared" ref="R32:S32" si="1">SUM(R27:R30)</f>
        <v>54752.588516099218</v>
      </c>
      <c r="S32" s="24" t="e">
        <f t="shared" si="1"/>
        <v>#REF!</v>
      </c>
      <c r="T32" s="24">
        <f>SUM(T27:T30)</f>
        <v>0</v>
      </c>
    </row>
    <row r="33" spans="4:21" ht="12" customHeight="1">
      <c r="D33" s="686" t="s">
        <v>101</v>
      </c>
      <c r="E33" s="687"/>
      <c r="L33" s="120" t="s">
        <v>12</v>
      </c>
      <c r="M33" s="120"/>
      <c r="N33" s="170"/>
      <c r="O33" s="120"/>
      <c r="P33" s="171" t="e">
        <f>N34*O34+N35*O35+N36*O36+N37*O37+N38*O38+N39*O39+N40*O40+N41*O41</f>
        <v>#REF!</v>
      </c>
      <c r="Q33" s="117"/>
      <c r="R33" s="117"/>
      <c r="S33" s="117"/>
      <c r="T33" s="117"/>
    </row>
    <row r="34" spans="4:21" ht="12" customHeight="1">
      <c r="D34" s="688">
        <f>PI()*POWER(A32,2)/4*1150</f>
        <v>15.559167131524058</v>
      </c>
      <c r="E34" s="689"/>
      <c r="L34" s="174" t="e">
        <f>[323]Лист1!$B$17</f>
        <v>#REF!</v>
      </c>
      <c r="M34" s="117" t="s">
        <v>49</v>
      </c>
      <c r="N34" s="162">
        <f>P9/I18</f>
        <v>2.9482364603986229</v>
      </c>
      <c r="O34" s="172" t="e">
        <f>[323]Лист1!$D$17*1.2</f>
        <v>#REF!</v>
      </c>
      <c r="P34" s="163" t="e">
        <f>P4/P8/I18*O34</f>
        <v>#REF!</v>
      </c>
      <c r="Q34" s="119" t="e">
        <f>Q4/Q8/J18*O34</f>
        <v>#REF!</v>
      </c>
      <c r="R34" s="119"/>
      <c r="S34" s="119"/>
      <c r="T34" s="119" t="e">
        <f>O34/I18</f>
        <v>#REF!</v>
      </c>
    </row>
    <row r="35" spans="4:21" ht="12" customHeight="1">
      <c r="L35" s="174" t="e">
        <f>[323]Лист1!$B$5</f>
        <v>#REF!</v>
      </c>
      <c r="M35" s="117" t="s">
        <v>49</v>
      </c>
      <c r="N35" s="118">
        <f>P9/I19</f>
        <v>0.20637655222790358</v>
      </c>
      <c r="O35" s="172" t="e">
        <f>[323]Лист1!$D$5</f>
        <v>#REF!</v>
      </c>
      <c r="P35" s="163" t="e">
        <f>P4/P8/I19*O35</f>
        <v>#REF!</v>
      </c>
      <c r="Q35" s="163" t="e">
        <f>Q4/Q8/J19*O35</f>
        <v>#REF!</v>
      </c>
      <c r="R35" s="163"/>
      <c r="S35" s="163"/>
      <c r="T35" s="117" t="e">
        <f>O35/I19</f>
        <v>#REF!</v>
      </c>
    </row>
    <row r="36" spans="4:21" ht="12" customHeight="1">
      <c r="L36" s="174" t="e">
        <f>[323]Лист1!$B$24</f>
        <v>#REF!</v>
      </c>
      <c r="M36" s="117" t="s">
        <v>49</v>
      </c>
      <c r="N36" s="162">
        <f>P9/I20</f>
        <v>0.13758436815193573</v>
      </c>
      <c r="O36" s="172" t="e">
        <f>[323]Лист1!$D$24</f>
        <v>#REF!</v>
      </c>
      <c r="P36" s="163" t="e">
        <f>P4/P8/I20*O36</f>
        <v>#REF!</v>
      </c>
      <c r="Q36" s="163" t="e">
        <f>Q4/Q8/J20*P36</f>
        <v>#REF!</v>
      </c>
      <c r="R36" s="163"/>
      <c r="S36" s="163"/>
      <c r="T36" s="117" t="e">
        <f>O36/I20</f>
        <v>#REF!</v>
      </c>
    </row>
    <row r="37" spans="4:21" ht="12" customHeight="1">
      <c r="L37" s="174" t="e">
        <f>[323]Лист1!$B$27</f>
        <v>#REF!</v>
      </c>
      <c r="M37" s="117" t="s">
        <v>49</v>
      </c>
      <c r="N37" s="162">
        <f>P9/6000</f>
        <v>0.34396092037983933</v>
      </c>
      <c r="O37" s="172" t="e">
        <f>[323]Лист1!$D$27</f>
        <v>#REF!</v>
      </c>
      <c r="P37" s="163" t="e">
        <f>N37*O37</f>
        <v>#REF!</v>
      </c>
      <c r="Q37" s="117"/>
      <c r="R37" s="117"/>
      <c r="S37" s="117"/>
      <c r="T37" s="117" t="e">
        <f>O37/10000</f>
        <v>#REF!</v>
      </c>
    </row>
    <row r="38" spans="4:21" ht="12" customHeight="1">
      <c r="L38" s="174" t="e">
        <f>[323]Лист1!$B$42</f>
        <v>#REF!</v>
      </c>
      <c r="M38" s="117" t="s">
        <v>49</v>
      </c>
      <c r="N38" s="162">
        <f>P9/I21</f>
        <v>0.20637655222790358</v>
      </c>
      <c r="O38" s="172" t="e">
        <f>[323]Лист1!$D$42</f>
        <v>#REF!</v>
      </c>
      <c r="P38" s="163" t="e">
        <f>P4/P8/I21*O38</f>
        <v>#REF!</v>
      </c>
      <c r="Q38" s="163" t="e">
        <f>Q4/Q8/J21*O38</f>
        <v>#REF!</v>
      </c>
      <c r="R38" s="163"/>
      <c r="S38" s="163"/>
      <c r="T38" s="117" t="e">
        <f>O38/J21</f>
        <v>#REF!</v>
      </c>
    </row>
    <row r="39" spans="4:21" ht="12" customHeight="1">
      <c r="L39" s="174" t="e">
        <f>[324]Лист1!$B$51</f>
        <v>#REF!</v>
      </c>
      <c r="M39" s="117" t="s">
        <v>49</v>
      </c>
      <c r="N39" s="162">
        <v>0.5</v>
      </c>
      <c r="O39" s="172" t="e">
        <f>[324]Лист1!$D$51*1.21</f>
        <v>#REF!</v>
      </c>
      <c r="P39" s="163" t="e">
        <f t="shared" ref="P39" si="2">N39*O39</f>
        <v>#REF!</v>
      </c>
      <c r="Q39" s="117"/>
      <c r="R39" s="117"/>
      <c r="S39" s="117"/>
      <c r="T39" s="117"/>
    </row>
    <row r="40" spans="4:21" ht="12" customHeight="1">
      <c r="L40" s="174" t="e">
        <f>[323]Лист1!$B$60</f>
        <v>#REF!</v>
      </c>
      <c r="M40" s="117" t="s">
        <v>58</v>
      </c>
      <c r="N40" s="162">
        <f>P9*I17</f>
        <v>206.3765522279036</v>
      </c>
      <c r="O40" s="172" t="e">
        <f>[323]Лист1!$D$60</f>
        <v>#REF!</v>
      </c>
      <c r="P40" s="163" t="e">
        <f>N40*O40</f>
        <v>#REF!</v>
      </c>
      <c r="Q40" s="119" t="e">
        <f>Q9*J17*O40</f>
        <v>#REF!</v>
      </c>
      <c r="R40" s="119"/>
      <c r="S40" s="119"/>
      <c r="T40" s="117" t="e">
        <f>O40*0.1</f>
        <v>#REF!</v>
      </c>
    </row>
    <row r="41" spans="4:21" ht="12" customHeight="1">
      <c r="L41" s="117" t="s">
        <v>39</v>
      </c>
      <c r="M41" s="117"/>
      <c r="N41" s="162">
        <v>0.5</v>
      </c>
      <c r="O41" s="172">
        <v>3000</v>
      </c>
      <c r="P41" s="163">
        <f>N41*O41</f>
        <v>1500</v>
      </c>
      <c r="Q41" s="163">
        <f>N41*O41</f>
        <v>1500</v>
      </c>
      <c r="R41" s="163"/>
      <c r="S41" s="163"/>
      <c r="T41" s="117">
        <f>Q41/Q9</f>
        <v>0.84566596194503174</v>
      </c>
      <c r="U41" s="1" t="s">
        <v>115</v>
      </c>
    </row>
    <row r="42" spans="4:21" ht="12" customHeight="1">
      <c r="L42" s="26" t="s">
        <v>13</v>
      </c>
      <c r="M42" s="26"/>
      <c r="N42" s="27"/>
      <c r="O42" s="20"/>
      <c r="P42" s="24" t="e">
        <f>SUM(P34:P41)</f>
        <v>#REF!</v>
      </c>
      <c r="Q42" s="24" t="e">
        <f t="shared" ref="Q42:T42" si="3">SUM(Q34:Q41)</f>
        <v>#REF!</v>
      </c>
      <c r="R42" s="24"/>
      <c r="S42" s="24"/>
      <c r="T42" s="24" t="e">
        <f t="shared" si="3"/>
        <v>#REF!</v>
      </c>
    </row>
    <row r="43" spans="4:21" ht="12" customHeight="1">
      <c r="L43" s="8" t="s">
        <v>7</v>
      </c>
      <c r="M43" s="8"/>
      <c r="N43" s="9" t="s">
        <v>9</v>
      </c>
      <c r="O43" s="54"/>
      <c r="P43" s="10" t="s">
        <v>1</v>
      </c>
      <c r="Q43" s="6"/>
      <c r="R43" s="6"/>
      <c r="S43" s="6"/>
      <c r="T43" s="6"/>
    </row>
    <row r="44" spans="4:21" ht="12" customHeight="1">
      <c r="L44" s="6" t="s">
        <v>116</v>
      </c>
      <c r="M44" s="6"/>
      <c r="N44" s="12">
        <v>3</v>
      </c>
      <c r="O44" s="13"/>
      <c r="P44" s="5">
        <f>(P4*0.2+2500)/0.87*N44</f>
        <v>25862.068965517239</v>
      </c>
      <c r="Q44" s="5">
        <f>(Q4*0.2+2500)/0.87*N44</f>
        <v>25862.068965517239</v>
      </c>
      <c r="R44" s="5">
        <f t="shared" ref="R44:S46" si="4">P44</f>
        <v>25862.068965517239</v>
      </c>
      <c r="S44" s="5">
        <f t="shared" si="4"/>
        <v>25862.068965517239</v>
      </c>
      <c r="T44" s="6"/>
    </row>
    <row r="45" spans="4:21" ht="12" customHeight="1">
      <c r="L45" s="6" t="s">
        <v>10</v>
      </c>
      <c r="M45" s="6"/>
      <c r="N45" s="12">
        <v>1</v>
      </c>
      <c r="O45" s="14"/>
      <c r="P45" s="7">
        <f>(N16*300+3500)/0.87</f>
        <v>10058.746395451177</v>
      </c>
      <c r="Q45" s="7">
        <f>(N17*300+3500)/0.87</f>
        <v>11041.463890544142</v>
      </c>
      <c r="R45" s="7">
        <f t="shared" si="4"/>
        <v>10058.746395451177</v>
      </c>
      <c r="S45" s="7">
        <f t="shared" si="4"/>
        <v>11041.463890544142</v>
      </c>
      <c r="T45" s="6"/>
    </row>
    <row r="46" spans="4:21" ht="12" customHeight="1">
      <c r="L46" s="6" t="s">
        <v>63</v>
      </c>
      <c r="M46" s="6"/>
      <c r="N46" s="12">
        <v>1</v>
      </c>
      <c r="O46" s="6"/>
      <c r="P46" s="7">
        <f>30000/0.87/15</f>
        <v>2298.8505747126433</v>
      </c>
      <c r="Q46" s="7">
        <f>30000/0.87/10</f>
        <v>3448.2758620689651</v>
      </c>
      <c r="R46" s="7">
        <f t="shared" si="4"/>
        <v>2298.8505747126433</v>
      </c>
      <c r="S46" s="7">
        <f t="shared" si="4"/>
        <v>3448.2758620689651</v>
      </c>
      <c r="T46" s="6"/>
    </row>
    <row r="47" spans="4:21" ht="12" customHeight="1">
      <c r="L47" s="6" t="s">
        <v>35</v>
      </c>
      <c r="M47" s="6"/>
      <c r="N47" s="12">
        <v>2</v>
      </c>
      <c r="O47" s="6"/>
      <c r="P47" s="5">
        <f>P11*N47*3000/0.87</f>
        <v>149225.20843303695</v>
      </c>
      <c r="Q47" s="5">
        <f>N47*Q11*3000/0.87</f>
        <v>129224.13793103448</v>
      </c>
      <c r="R47" s="5"/>
      <c r="S47" s="5"/>
      <c r="T47" s="55">
        <f>Q47/Q9</f>
        <v>72.853636606643818</v>
      </c>
    </row>
    <row r="48" spans="4:21" ht="12" customHeight="1">
      <c r="L48" s="6" t="s">
        <v>95</v>
      </c>
      <c r="M48" s="6"/>
      <c r="N48" s="12">
        <v>15</v>
      </c>
      <c r="O48" s="6"/>
      <c r="P48" s="5">
        <f>N48*1000/0.87</f>
        <v>17241.379310344826</v>
      </c>
      <c r="Q48" s="5">
        <f>P48</f>
        <v>17241.379310344826</v>
      </c>
      <c r="R48" s="5"/>
      <c r="S48" s="5"/>
      <c r="T48" s="55">
        <f>Q48/Q9</f>
        <v>9.7202984131612826</v>
      </c>
    </row>
    <row r="49" spans="10:21" ht="12" customHeight="1">
      <c r="L49" s="6" t="s">
        <v>117</v>
      </c>
      <c r="M49" s="6"/>
      <c r="N49" s="12">
        <f>N29/11</f>
        <v>1.850325328719213</v>
      </c>
      <c r="O49" s="6"/>
      <c r="P49" s="5"/>
      <c r="Q49" s="5">
        <f>N49*2500</f>
        <v>4625.8133217980321</v>
      </c>
      <c r="R49" s="5"/>
      <c r="S49" s="5">
        <f>Q49</f>
        <v>4625.8133217980321</v>
      </c>
      <c r="T49" s="55"/>
    </row>
    <row r="50" spans="10:21" ht="12" customHeight="1">
      <c r="L50" s="6"/>
      <c r="M50" s="6"/>
      <c r="N50" s="56"/>
      <c r="O50" s="57"/>
      <c r="P50" s="58"/>
      <c r="Q50" s="59"/>
      <c r="R50" s="59"/>
      <c r="S50" s="59"/>
      <c r="T50" s="60"/>
    </row>
    <row r="51" spans="10:21" ht="12" customHeight="1">
      <c r="L51" s="8" t="s">
        <v>11</v>
      </c>
      <c r="M51" s="8"/>
      <c r="N51" s="9">
        <f>SUM(N44:N48)</f>
        <v>22</v>
      </c>
      <c r="O51" s="8"/>
      <c r="P51" s="10">
        <f>SUM(P44:P48)</f>
        <v>204686.25367906282</v>
      </c>
      <c r="Q51" s="10">
        <f>SUM(Q44:Q49)</f>
        <v>191443.13928130767</v>
      </c>
      <c r="R51" s="10">
        <f>SUM(R44:R48)</f>
        <v>38219.665935681056</v>
      </c>
      <c r="S51" s="10">
        <f>SUM(S44:S48)</f>
        <v>40351.808718130349</v>
      </c>
      <c r="T51" s="10">
        <f>SUM(T44:T48)</f>
        <v>82.573935019805106</v>
      </c>
      <c r="U51" s="1" t="s">
        <v>118</v>
      </c>
    </row>
    <row r="52" spans="10:21" ht="12" customHeight="1">
      <c r="J52" s="173">
        <v>7.0000000000000001E-3</v>
      </c>
      <c r="L52" s="6" t="s">
        <v>19</v>
      </c>
      <c r="M52" s="6"/>
      <c r="N52" s="4"/>
      <c r="O52" s="6"/>
      <c r="P52" s="5">
        <f>P51*2.1%</f>
        <v>4298.4113272603199</v>
      </c>
      <c r="Q52" s="5">
        <f>Q51*2.1%</f>
        <v>4020.3059249074613</v>
      </c>
      <c r="R52" s="5">
        <f t="shared" ref="R52:S52" si="5">R51*2.1%</f>
        <v>802.61298464930223</v>
      </c>
      <c r="S52" s="5">
        <f t="shared" si="5"/>
        <v>847.3879830807374</v>
      </c>
      <c r="T52" s="5">
        <f>T51*2.1%</f>
        <v>1.7340526354159074</v>
      </c>
    </row>
    <row r="53" spans="10:21" ht="12" customHeight="1">
      <c r="L53" s="6" t="s">
        <v>18</v>
      </c>
      <c r="M53" s="6"/>
      <c r="N53" s="4"/>
      <c r="O53" s="6"/>
      <c r="P53" s="5">
        <f>P51*30%</f>
        <v>61405.876103718845</v>
      </c>
      <c r="Q53" s="5">
        <f>Q51*30%</f>
        <v>57432.9417843923</v>
      </c>
      <c r="R53" s="5">
        <f t="shared" ref="R53:S53" si="6">R51*30%</f>
        <v>11465.899780704316</v>
      </c>
      <c r="S53" s="5">
        <f t="shared" si="6"/>
        <v>12105.542615439104</v>
      </c>
      <c r="T53" s="5">
        <f>T51*30%</f>
        <v>24.772180505941531</v>
      </c>
    </row>
    <row r="54" spans="10:21" ht="12" customHeight="1">
      <c r="L54" s="20" t="s">
        <v>6</v>
      </c>
      <c r="M54" s="20"/>
      <c r="N54" s="25"/>
      <c r="O54" s="26"/>
      <c r="P54" s="24">
        <f>SUM(P51:P53)</f>
        <v>270390.54111004196</v>
      </c>
      <c r="Q54" s="24">
        <f>SUM(Q51:Q53)</f>
        <v>252896.38699060743</v>
      </c>
      <c r="R54" s="24">
        <f t="shared" ref="R54:S54" si="7">SUM(R51:R53)</f>
        <v>50488.178701034674</v>
      </c>
      <c r="S54" s="24">
        <f t="shared" si="7"/>
        <v>53304.739316650186</v>
      </c>
      <c r="T54" s="24">
        <f>SUM(T51:T53)</f>
        <v>109.08016816116255</v>
      </c>
    </row>
    <row r="55" spans="10:21" ht="12" customHeight="1">
      <c r="L55" s="19" t="s">
        <v>119</v>
      </c>
      <c r="M55" s="19"/>
      <c r="N55" s="4">
        <v>4</v>
      </c>
      <c r="O55" s="6">
        <v>700</v>
      </c>
      <c r="P55" s="5">
        <f>N55*O55*2</f>
        <v>5600</v>
      </c>
      <c r="Q55" s="5">
        <f>N55*O55*2</f>
        <v>5600</v>
      </c>
      <c r="R55" s="5">
        <f>P55</f>
        <v>5600</v>
      </c>
      <c r="S55" s="5">
        <f>Q55</f>
        <v>5600</v>
      </c>
      <c r="T55" s="6"/>
    </row>
    <row r="56" spans="10:21" ht="12" customHeight="1">
      <c r="L56" s="19" t="s">
        <v>120</v>
      </c>
      <c r="M56" s="19"/>
      <c r="N56" s="4">
        <v>4</v>
      </c>
      <c r="O56" s="6">
        <v>1500</v>
      </c>
      <c r="P56" s="5">
        <f>P11/2*O56</f>
        <v>16228.241417092768</v>
      </c>
      <c r="Q56" s="5">
        <f>Q11/2*O56</f>
        <v>14053.125</v>
      </c>
      <c r="R56" s="5"/>
      <c r="S56" s="5"/>
      <c r="T56" s="6">
        <f>Q56/Q9</f>
        <v>7.9228329809725162</v>
      </c>
    </row>
    <row r="57" spans="10:21" ht="12" customHeight="1">
      <c r="L57" s="19" t="s">
        <v>66</v>
      </c>
      <c r="M57" s="19"/>
      <c r="N57" s="4">
        <v>4</v>
      </c>
      <c r="O57" s="13">
        <f>I25</f>
        <v>1000</v>
      </c>
      <c r="P57" s="5">
        <f>P11*O57</f>
        <v>21637.655222790356</v>
      </c>
      <c r="Q57" s="5">
        <f>Q11*O57</f>
        <v>18737.5</v>
      </c>
      <c r="R57" s="5"/>
      <c r="S57" s="5"/>
      <c r="T57" s="6">
        <f>Q57/Q9</f>
        <v>10.563777307963354</v>
      </c>
    </row>
    <row r="58" spans="10:21" ht="12" customHeight="1">
      <c r="L58" s="33" t="s">
        <v>92</v>
      </c>
      <c r="M58" s="33"/>
      <c r="N58" s="25"/>
      <c r="O58" s="37"/>
      <c r="P58" s="24">
        <f>SUM(P55:P57)</f>
        <v>43465.896639883125</v>
      </c>
      <c r="Q58" s="24">
        <f>SUM(Q55:Q57)</f>
        <v>38390.625</v>
      </c>
      <c r="R58" s="24">
        <f t="shared" ref="R58:S58" si="8">SUM(R55:R57)</f>
        <v>5600</v>
      </c>
      <c r="S58" s="24">
        <f t="shared" si="8"/>
        <v>5600</v>
      </c>
      <c r="T58" s="24">
        <f>SUM(T55:T57)</f>
        <v>18.486610288935871</v>
      </c>
    </row>
    <row r="59" spans="10:21" ht="12" customHeight="1">
      <c r="L59" s="19" t="s">
        <v>121</v>
      </c>
      <c r="M59" s="19"/>
      <c r="N59" s="4">
        <f>(P11-I24)*I14</f>
        <v>206.37655222790357</v>
      </c>
      <c r="O59" s="6">
        <v>40</v>
      </c>
      <c r="P59" s="5" t="e">
        <f>N59*O59*([317]Лист1!$D$5/1000*0.85)</f>
        <v>#REF!</v>
      </c>
      <c r="Q59" s="32" t="e">
        <f>(Q11-J24)*J14*O59*(O15/1000*0.85)</f>
        <v>#REF!</v>
      </c>
      <c r="R59" s="32"/>
      <c r="S59" s="32"/>
      <c r="T59" s="32" t="e">
        <f>O59*(O15/1000*0.85)/J15</f>
        <v>#REF!</v>
      </c>
    </row>
    <row r="60" spans="10:21" ht="12" customHeight="1">
      <c r="L60" s="19" t="s">
        <v>65</v>
      </c>
      <c r="M60" s="19"/>
      <c r="N60" s="4">
        <v>300</v>
      </c>
      <c r="O60" s="6">
        <v>0.4</v>
      </c>
      <c r="P60" s="5" t="e">
        <f>N60*O60*(O15/1000*0.85)</f>
        <v>#REF!</v>
      </c>
      <c r="Q60" s="5" t="e">
        <f>P60</f>
        <v>#REF!</v>
      </c>
      <c r="R60" s="5"/>
      <c r="S60" s="5"/>
      <c r="T60" s="32" t="e">
        <f>Q60/Q9</f>
        <v>#REF!</v>
      </c>
    </row>
    <row r="61" spans="10:21" ht="12" customHeight="1">
      <c r="L61" s="19" t="s">
        <v>40</v>
      </c>
      <c r="M61" s="19"/>
      <c r="N61" s="4">
        <v>400</v>
      </c>
      <c r="O61" s="6">
        <v>0.45</v>
      </c>
      <c r="P61" s="5" t="e">
        <f>N61*O61*(O15*0.85/1000)</f>
        <v>#REF!</v>
      </c>
      <c r="Q61" s="32" t="e">
        <f>P61</f>
        <v>#REF!</v>
      </c>
      <c r="R61" s="32" t="e">
        <f t="shared" ref="R61:S63" si="9">P61</f>
        <v>#REF!</v>
      </c>
      <c r="S61" s="32" t="e">
        <f t="shared" si="9"/>
        <v>#REF!</v>
      </c>
      <c r="T61" s="32"/>
    </row>
    <row r="62" spans="10:21" ht="12" customHeight="1">
      <c r="L62" s="19" t="s">
        <v>41</v>
      </c>
      <c r="M62" s="19"/>
      <c r="N62" s="4">
        <v>600</v>
      </c>
      <c r="O62" s="6">
        <v>0.15</v>
      </c>
      <c r="P62" s="5" t="e">
        <f>N62*O62*(O15*0.85/1000)</f>
        <v>#REF!</v>
      </c>
      <c r="Q62" s="32" t="e">
        <f>P62</f>
        <v>#REF!</v>
      </c>
      <c r="R62" s="32" t="e">
        <f t="shared" si="9"/>
        <v>#REF!</v>
      </c>
      <c r="S62" s="32" t="e">
        <f t="shared" si="9"/>
        <v>#REF!</v>
      </c>
      <c r="T62" s="32"/>
    </row>
    <row r="63" spans="10:21" ht="12" customHeight="1">
      <c r="L63" s="19" t="s">
        <v>96</v>
      </c>
      <c r="M63" s="19"/>
      <c r="N63" s="4">
        <v>600</v>
      </c>
      <c r="O63" s="6">
        <v>0.1</v>
      </c>
      <c r="P63" s="5" t="e">
        <f>N63*O63*(O16*0.85/1000)</f>
        <v>#REF!</v>
      </c>
      <c r="Q63" s="5" t="e">
        <f>P63</f>
        <v>#REF!</v>
      </c>
      <c r="R63" s="5" t="e">
        <f t="shared" si="9"/>
        <v>#REF!</v>
      </c>
      <c r="S63" s="5" t="e">
        <f t="shared" si="9"/>
        <v>#REF!</v>
      </c>
      <c r="T63" s="32" t="e">
        <f>Q63/Q9</f>
        <v>#REF!</v>
      </c>
    </row>
    <row r="64" spans="10:21" ht="12" customHeight="1">
      <c r="L64" s="34" t="s">
        <v>91</v>
      </c>
      <c r="M64" s="33"/>
      <c r="N64" s="25"/>
      <c r="O64" s="26"/>
      <c r="P64" s="24" t="e">
        <f>SUM(P59:P62)</f>
        <v>#REF!</v>
      </c>
      <c r="Q64" s="24" t="e">
        <f t="shared" ref="Q64:T64" si="10">SUM(Q59:Q62)</f>
        <v>#REF!</v>
      </c>
      <c r="R64" s="24" t="e">
        <f t="shared" si="10"/>
        <v>#REF!</v>
      </c>
      <c r="S64" s="24" t="e">
        <f t="shared" si="10"/>
        <v>#REF!</v>
      </c>
      <c r="T64" s="24" t="e">
        <f t="shared" si="10"/>
        <v>#REF!</v>
      </c>
    </row>
    <row r="65" spans="12:21" ht="12" customHeight="1">
      <c r="L65" s="15" t="s">
        <v>125</v>
      </c>
      <c r="M65" s="15" t="s">
        <v>73</v>
      </c>
      <c r="N65" s="31">
        <f>P11</f>
        <v>21.637655222790357</v>
      </c>
      <c r="O65" s="14" t="e">
        <f>[325]Лист1!$J$35</f>
        <v>#REF!</v>
      </c>
      <c r="P65" s="7" t="e">
        <f>O65*P11</f>
        <v>#REF!</v>
      </c>
      <c r="Q65" s="13" t="e">
        <f>O65*Q11</f>
        <v>#REF!</v>
      </c>
      <c r="R65" s="6"/>
      <c r="S65" s="6"/>
      <c r="T65" s="32" t="e">
        <f>Q65/Q9</f>
        <v>#REF!</v>
      </c>
    </row>
    <row r="66" spans="12:21" ht="12" customHeight="1">
      <c r="L66" s="15" t="s">
        <v>74</v>
      </c>
      <c r="M66" s="15" t="s">
        <v>73</v>
      </c>
      <c r="N66" s="31">
        <f>P11</f>
        <v>21.637655222790357</v>
      </c>
      <c r="O66" s="14" t="e">
        <f>[325]Лист1!$J$39</f>
        <v>#REF!</v>
      </c>
      <c r="P66" s="7" t="e">
        <f>N66*O66</f>
        <v>#REF!</v>
      </c>
      <c r="Q66" s="6" t="e">
        <f>O66*(Q11-J24)</f>
        <v>#REF!</v>
      </c>
      <c r="R66" s="6"/>
      <c r="S66" s="6"/>
      <c r="T66" s="32" t="e">
        <f>Q66/Q9</f>
        <v>#REF!</v>
      </c>
    </row>
    <row r="67" spans="12:21" ht="12" customHeight="1">
      <c r="L67" s="15" t="s">
        <v>75</v>
      </c>
      <c r="M67" s="15" t="s">
        <v>73</v>
      </c>
      <c r="N67" s="31">
        <v>1</v>
      </c>
      <c r="O67" s="16" t="e">
        <f>[325]Лист1!$J$43</f>
        <v>#REF!</v>
      </c>
      <c r="P67" s="7" t="e">
        <f>N67*O67</f>
        <v>#REF!</v>
      </c>
      <c r="Q67" s="32" t="e">
        <f>P67</f>
        <v>#REF!</v>
      </c>
      <c r="R67" s="32" t="e">
        <f>P67</f>
        <v>#REF!</v>
      </c>
      <c r="S67" s="32" t="e">
        <f>Q67</f>
        <v>#REF!</v>
      </c>
      <c r="T67" s="32"/>
    </row>
    <row r="68" spans="12:21" ht="12" customHeight="1">
      <c r="L68" s="15" t="s">
        <v>76</v>
      </c>
      <c r="M68" s="15" t="s">
        <v>73</v>
      </c>
      <c r="N68" s="17">
        <v>2</v>
      </c>
      <c r="O68" s="35" t="e">
        <f>[325]Лист1!$J$46</f>
        <v>#REF!</v>
      </c>
      <c r="P68" s="7" t="e">
        <f>N68*O68</f>
        <v>#REF!</v>
      </c>
      <c r="Q68" s="32" t="e">
        <f>P68</f>
        <v>#REF!</v>
      </c>
      <c r="R68" s="32" t="e">
        <f>P68</f>
        <v>#REF!</v>
      </c>
      <c r="S68" s="32" t="e">
        <f>Q68</f>
        <v>#REF!</v>
      </c>
      <c r="T68" s="32"/>
    </row>
    <row r="69" spans="12:21" ht="12" customHeight="1">
      <c r="L69" s="15" t="s">
        <v>122</v>
      </c>
      <c r="M69" s="15" t="s">
        <v>73</v>
      </c>
      <c r="N69" s="17">
        <f>N17/11</f>
        <v>1.850325328719213</v>
      </c>
      <c r="O69" s="55" t="e">
        <f>'[322]Березит Э-100'!$E$81</f>
        <v>#REF!</v>
      </c>
      <c r="P69" s="7"/>
      <c r="Q69" s="32" t="e">
        <f>N69*O69</f>
        <v>#REF!</v>
      </c>
      <c r="R69" s="32"/>
      <c r="S69" s="32" t="e">
        <f>N69*O69</f>
        <v>#REF!</v>
      </c>
      <c r="T69" s="32"/>
    </row>
    <row r="70" spans="12:21" ht="12" customHeight="1">
      <c r="L70" s="15" t="s">
        <v>72</v>
      </c>
      <c r="M70" s="15" t="s">
        <v>73</v>
      </c>
      <c r="N70" s="17">
        <v>1</v>
      </c>
      <c r="O70" s="35" t="e">
        <f>[325]Лист1!$J$14+[325]Лист1!$J$6</f>
        <v>#REF!</v>
      </c>
      <c r="P70" s="7" t="e">
        <f>N70*O70</f>
        <v>#REF!</v>
      </c>
      <c r="Q70" s="5" t="e">
        <f>P70</f>
        <v>#REF!</v>
      </c>
      <c r="R70" s="5" t="e">
        <f>P70</f>
        <v>#REF!</v>
      </c>
      <c r="S70" s="5" t="e">
        <f>Q70*1.2</f>
        <v>#REF!</v>
      </c>
      <c r="T70" s="32" t="e">
        <f>Q70/Q9</f>
        <v>#REF!</v>
      </c>
    </row>
    <row r="71" spans="12:21" ht="12" customHeight="1">
      <c r="L71" s="34" t="s">
        <v>90</v>
      </c>
      <c r="M71" s="34"/>
      <c r="N71" s="27"/>
      <c r="O71" s="36"/>
      <c r="P71" s="61" t="e">
        <f>SUM(P65:P70)</f>
        <v>#REF!</v>
      </c>
      <c r="Q71" s="61" t="e">
        <f>SUM(Q65:Q70)</f>
        <v>#REF!</v>
      </c>
      <c r="R71" s="61" t="e">
        <f>SUM(R65:R70)</f>
        <v>#REF!</v>
      </c>
      <c r="S71" s="61" t="e">
        <f>SUM(S65:S70)</f>
        <v>#REF!</v>
      </c>
      <c r="T71" s="61" t="e">
        <f>SUM(T65:T70)</f>
        <v>#REF!</v>
      </c>
    </row>
    <row r="72" spans="12:21" ht="12" customHeight="1">
      <c r="L72" s="15" t="s">
        <v>123</v>
      </c>
      <c r="M72" s="15"/>
      <c r="N72" s="18"/>
      <c r="O72" s="16"/>
      <c r="P72" s="5">
        <v>15000</v>
      </c>
      <c r="Q72" s="32">
        <f t="shared" ref="Q72:Q77" si="11">P72</f>
        <v>15000</v>
      </c>
      <c r="R72" s="32">
        <f>P72/3</f>
        <v>5000</v>
      </c>
      <c r="S72" s="32">
        <f>Q72/3</f>
        <v>5000</v>
      </c>
      <c r="T72" s="32">
        <f>18000/Q9</f>
        <v>10.14799154334038</v>
      </c>
    </row>
    <row r="73" spans="12:21" ht="12" customHeight="1">
      <c r="L73" s="19" t="s">
        <v>38</v>
      </c>
      <c r="M73" s="19"/>
      <c r="N73" s="4"/>
      <c r="O73" s="6"/>
      <c r="P73" s="5">
        <v>500</v>
      </c>
      <c r="Q73" s="5">
        <f t="shared" si="11"/>
        <v>500</v>
      </c>
      <c r="R73" s="5">
        <f>P73</f>
        <v>500</v>
      </c>
      <c r="S73" s="5">
        <f>Q73</f>
        <v>500</v>
      </c>
      <c r="T73" s="32">
        <f>Q73*0.66/Q9</f>
        <v>0.18604651162790697</v>
      </c>
    </row>
    <row r="74" spans="12:21" ht="12" customHeight="1">
      <c r="L74" s="19" t="s">
        <v>42</v>
      </c>
      <c r="M74" s="19"/>
      <c r="N74" s="4"/>
      <c r="O74" s="6"/>
      <c r="P74" s="5">
        <v>6000</v>
      </c>
      <c r="Q74" s="5">
        <f t="shared" si="11"/>
        <v>6000</v>
      </c>
      <c r="R74" s="5">
        <f t="shared" ref="R74:S76" si="12">P74/2</f>
        <v>3000</v>
      </c>
      <c r="S74" s="5">
        <f t="shared" si="12"/>
        <v>3000</v>
      </c>
      <c r="T74" s="32">
        <f>Q74/2/Q9</f>
        <v>1.6913319238900635</v>
      </c>
    </row>
    <row r="75" spans="12:21" ht="12" customHeight="1">
      <c r="L75" s="19" t="s">
        <v>17</v>
      </c>
      <c r="M75" s="19"/>
      <c r="N75" s="4"/>
      <c r="O75" s="6">
        <v>1010</v>
      </c>
      <c r="P75" s="5">
        <v>30000</v>
      </c>
      <c r="Q75" s="5">
        <f t="shared" si="11"/>
        <v>30000</v>
      </c>
      <c r="R75" s="5">
        <f t="shared" si="12"/>
        <v>15000</v>
      </c>
      <c r="S75" s="5">
        <f t="shared" si="12"/>
        <v>15000</v>
      </c>
      <c r="T75" s="32">
        <f>14400/Q9</f>
        <v>8.118393234672304</v>
      </c>
    </row>
    <row r="76" spans="12:21" ht="12" customHeight="1">
      <c r="L76" s="19" t="s">
        <v>21</v>
      </c>
      <c r="M76" s="19"/>
      <c r="N76" s="4"/>
      <c r="O76" s="6"/>
      <c r="P76" s="5">
        <v>5000</v>
      </c>
      <c r="Q76" s="5">
        <f t="shared" si="11"/>
        <v>5000</v>
      </c>
      <c r="R76" s="5">
        <f t="shared" si="12"/>
        <v>2500</v>
      </c>
      <c r="S76" s="5">
        <f t="shared" si="12"/>
        <v>2500</v>
      </c>
      <c r="T76" s="32">
        <f>Q76/2/Q9</f>
        <v>1.4094432699083861</v>
      </c>
    </row>
    <row r="77" spans="12:21" ht="12" customHeight="1">
      <c r="L77" s="19" t="s">
        <v>34</v>
      </c>
      <c r="M77" s="19"/>
      <c r="N77" s="4"/>
      <c r="O77" s="6">
        <v>1</v>
      </c>
      <c r="P77" s="5">
        <v>200</v>
      </c>
      <c r="Q77" s="5">
        <f t="shared" si="11"/>
        <v>200</v>
      </c>
      <c r="R77" s="5">
        <f>P77</f>
        <v>200</v>
      </c>
      <c r="S77" s="5">
        <f>Q77</f>
        <v>200</v>
      </c>
      <c r="T77" s="32">
        <f>Q77/2/Q9</f>
        <v>5.637773079633545E-2</v>
      </c>
    </row>
    <row r="78" spans="12:21" ht="15">
      <c r="L78" s="33" t="s">
        <v>94</v>
      </c>
      <c r="M78" s="33"/>
      <c r="N78" s="25"/>
      <c r="O78" s="26"/>
      <c r="P78" s="62">
        <f>SUM(P72:P77)</f>
        <v>56700</v>
      </c>
      <c r="Q78" s="62">
        <f t="shared" ref="Q78:S78" si="13">SUM(Q72:Q77)</f>
        <v>56700</v>
      </c>
      <c r="R78" s="62">
        <f t="shared" si="13"/>
        <v>26200</v>
      </c>
      <c r="S78" s="62">
        <f t="shared" si="13"/>
        <v>26200</v>
      </c>
      <c r="T78" s="62">
        <f>SUM(T72:T77)</f>
        <v>21.609584214235376</v>
      </c>
    </row>
    <row r="79" spans="12:21">
      <c r="L79" s="63"/>
      <c r="M79" s="63"/>
      <c r="N79" s="64"/>
      <c r="O79" s="65"/>
      <c r="P79" s="66" t="e">
        <f>P25+P32+P42+P54+P58+P64+P71+P78</f>
        <v>#REF!</v>
      </c>
      <c r="Q79" s="66" t="e">
        <f>Q25+Q32+Q42+Q54+Q58+Q64+Q71+Q78</f>
        <v>#REF!</v>
      </c>
      <c r="R79" s="66" t="e">
        <f>R25+R32+R42+R54+R58+R64+R71+R78</f>
        <v>#REF!</v>
      </c>
      <c r="S79" s="66" t="e">
        <f>S25+S32+S42+S54+S58+S64+S71+S78</f>
        <v>#REF!</v>
      </c>
      <c r="T79" s="66" t="e">
        <f>T25+T32+T42+T54+T58+T64+T71+T78</f>
        <v>#REF!</v>
      </c>
      <c r="U79" s="2"/>
    </row>
    <row r="80" spans="12:21">
      <c r="L80" s="20"/>
      <c r="M80" s="20"/>
      <c r="N80" s="20"/>
      <c r="O80" s="20" t="s">
        <v>4</v>
      </c>
      <c r="P80" s="21" t="e">
        <f>P79/P4</f>
        <v>#REF!</v>
      </c>
      <c r="Q80" s="21" t="e">
        <f>Q79/Q4</f>
        <v>#REF!</v>
      </c>
      <c r="R80" s="21" t="e">
        <f>R79/P4</f>
        <v>#REF!</v>
      </c>
      <c r="S80" s="21" t="e">
        <f>S79/Q4</f>
        <v>#REF!</v>
      </c>
      <c r="T80" s="38" t="e">
        <f>T79</f>
        <v>#REF!</v>
      </c>
    </row>
    <row r="81" spans="12:20">
      <c r="L81" s="6" t="s">
        <v>15</v>
      </c>
      <c r="M81" s="6"/>
      <c r="N81" s="6"/>
      <c r="O81" s="67">
        <v>0.05</v>
      </c>
      <c r="P81" s="68" t="e">
        <f>P80*O81</f>
        <v>#REF!</v>
      </c>
      <c r="Q81" s="68" t="e">
        <f>Q80*O81</f>
        <v>#REF!</v>
      </c>
      <c r="R81" s="68" t="e">
        <f>R80*O81</f>
        <v>#REF!</v>
      </c>
      <c r="S81" s="68" t="e">
        <f>S80*O81</f>
        <v>#REF!</v>
      </c>
      <c r="T81" s="68" t="e">
        <f>T80*5%</f>
        <v>#REF!</v>
      </c>
    </row>
    <row r="82" spans="12:20">
      <c r="L82" s="6" t="s">
        <v>16</v>
      </c>
      <c r="M82" s="6"/>
      <c r="N82" s="6"/>
      <c r="O82" s="67">
        <v>0.05</v>
      </c>
      <c r="P82" s="68" t="e">
        <f>P80*O82</f>
        <v>#REF!</v>
      </c>
      <c r="Q82" s="68" t="e">
        <f>Q80*O82</f>
        <v>#REF!</v>
      </c>
      <c r="R82" s="68" t="e">
        <f>R80*O82</f>
        <v>#REF!</v>
      </c>
      <c r="S82" s="68" t="e">
        <f>S80*O82</f>
        <v>#REF!</v>
      </c>
      <c r="T82" s="68" t="e">
        <f>T80*5%</f>
        <v>#REF!</v>
      </c>
    </row>
    <row r="83" spans="12:20">
      <c r="L83" s="20" t="s">
        <v>61</v>
      </c>
      <c r="M83" s="20"/>
      <c r="N83" s="20"/>
      <c r="O83" s="20"/>
      <c r="P83" s="21" t="e">
        <f>P80+P81+P82</f>
        <v>#REF!</v>
      </c>
      <c r="Q83" s="21" t="e">
        <f>Q80+Q81+Q82</f>
        <v>#REF!</v>
      </c>
      <c r="R83" s="21" t="e">
        <f t="shared" ref="R83:S83" si="14">R80+R81+R82</f>
        <v>#REF!</v>
      </c>
      <c r="S83" s="21" t="e">
        <f t="shared" si="14"/>
        <v>#REF!</v>
      </c>
      <c r="T83" s="21" t="e">
        <f>T80+T81+T82</f>
        <v>#REF!</v>
      </c>
    </row>
    <row r="84" spans="12:20">
      <c r="L84" s="20" t="s">
        <v>62</v>
      </c>
      <c r="M84" s="20"/>
      <c r="N84" s="20"/>
      <c r="O84" s="20"/>
      <c r="P84" s="21" t="e">
        <f>P83*1.2</f>
        <v>#REF!</v>
      </c>
      <c r="Q84" s="21" t="e">
        <f>Q83*1.2</f>
        <v>#REF!</v>
      </c>
      <c r="R84" s="21" t="e">
        <f t="shared" ref="R84:S84" si="15">R83*1.2</f>
        <v>#REF!</v>
      </c>
      <c r="S84" s="21" t="e">
        <f t="shared" si="15"/>
        <v>#REF!</v>
      </c>
      <c r="T84" s="21" t="e">
        <f>T83*1.2</f>
        <v>#REF!</v>
      </c>
    </row>
    <row r="87" spans="12:20">
      <c r="L87" s="88" t="s">
        <v>124</v>
      </c>
      <c r="M87" s="88"/>
      <c r="N87" s="89">
        <v>600000</v>
      </c>
    </row>
    <row r="88" spans="12:20">
      <c r="L88" s="88" t="s">
        <v>98</v>
      </c>
      <c r="M88" s="88"/>
      <c r="N88" s="89" t="e">
        <f>N87*R83</f>
        <v>#REF!</v>
      </c>
    </row>
    <row r="89" spans="12:20">
      <c r="L89" s="88" t="s">
        <v>16</v>
      </c>
      <c r="M89" s="88"/>
      <c r="N89" s="89" t="e">
        <f>N87*R82</f>
        <v>#REF!</v>
      </c>
    </row>
    <row r="90" spans="12:20">
      <c r="P90" s="2"/>
      <c r="Q90" s="2"/>
      <c r="R90" s="2"/>
      <c r="S90" s="2"/>
    </row>
    <row r="91" spans="12:20">
      <c r="P91" s="59"/>
      <c r="Q91" s="2"/>
      <c r="R91" s="2"/>
      <c r="S91" s="2"/>
    </row>
    <row r="92" spans="12:20">
      <c r="P92" s="59"/>
    </row>
    <row r="96" spans="12:20">
      <c r="L96" s="69"/>
      <c r="M96" s="69"/>
    </row>
    <row r="97" spans="12:16">
      <c r="L97" s="69"/>
      <c r="M97" s="69"/>
    </row>
    <row r="98" spans="12:16">
      <c r="L98" s="69"/>
      <c r="M98" s="69"/>
    </row>
    <row r="99" spans="12:16">
      <c r="L99" s="69"/>
      <c r="M99" s="69"/>
      <c r="N99" s="70"/>
      <c r="P99" s="59"/>
    </row>
    <row r="100" spans="12:16">
      <c r="L100" s="71"/>
      <c r="M100" s="71"/>
      <c r="N100" s="72"/>
      <c r="P100" s="73"/>
    </row>
    <row r="101" spans="12:16">
      <c r="L101" s="74"/>
      <c r="M101" s="74"/>
      <c r="N101" s="74"/>
      <c r="O101" s="74"/>
      <c r="P101" s="75"/>
    </row>
    <row r="102" spans="12:16">
      <c r="O102" s="76"/>
      <c r="P102" s="77"/>
    </row>
    <row r="103" spans="12:16">
      <c r="O103" s="76"/>
      <c r="P103" s="77"/>
    </row>
    <row r="104" spans="12:16">
      <c r="L104" s="74"/>
      <c r="M104" s="74"/>
      <c r="N104" s="74"/>
      <c r="O104" s="74"/>
      <c r="P104" s="75"/>
    </row>
  </sheetData>
  <mergeCells count="38">
    <mergeCell ref="B3:C3"/>
    <mergeCell ref="E3:F3"/>
    <mergeCell ref="B4:C4"/>
    <mergeCell ref="E4:F4"/>
    <mergeCell ref="B5:C5"/>
    <mergeCell ref="E5:F5"/>
    <mergeCell ref="B6:C6"/>
    <mergeCell ref="E6:F6"/>
    <mergeCell ref="A8:A27"/>
    <mergeCell ref="B8:B12"/>
    <mergeCell ref="C8:C12"/>
    <mergeCell ref="D8:D27"/>
    <mergeCell ref="E8:E12"/>
    <mergeCell ref="F8:F12"/>
    <mergeCell ref="B13:B14"/>
    <mergeCell ref="C13:C15"/>
    <mergeCell ref="E13:E14"/>
    <mergeCell ref="F13:F15"/>
    <mergeCell ref="B16:B18"/>
    <mergeCell ref="C16:C18"/>
    <mergeCell ref="E16:E18"/>
    <mergeCell ref="F16:F18"/>
    <mergeCell ref="B19:B20"/>
    <mergeCell ref="C19:C24"/>
    <mergeCell ref="E19:E21"/>
    <mergeCell ref="F19:F24"/>
    <mergeCell ref="B22:B27"/>
    <mergeCell ref="E22:E27"/>
    <mergeCell ref="C25:C27"/>
    <mergeCell ref="F25:F27"/>
    <mergeCell ref="D33:E33"/>
    <mergeCell ref="D34:E34"/>
    <mergeCell ref="A30:C30"/>
    <mergeCell ref="D30:E30"/>
    <mergeCell ref="A31:C31"/>
    <mergeCell ref="D31:E31"/>
    <mergeCell ref="A32:C32"/>
    <mergeCell ref="D32:E3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4E5C-DD45-40D3-912A-CCB222839A16}">
  <dimension ref="A1:A2"/>
  <sheetViews>
    <sheetView showGridLines="0" workbookViewId="0">
      <selection activeCell="C11" sqref="C11"/>
    </sheetView>
  </sheetViews>
  <sheetFormatPr baseColWidth="10" defaultColWidth="8.83203125" defaultRowHeight="13"/>
  <sheetData>
    <row r="1" spans="1:1" ht="24">
      <c r="A1" s="102" t="s">
        <v>195</v>
      </c>
    </row>
    <row r="2" spans="1:1" ht="36">
      <c r="A2" s="102" t="s">
        <v>226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517B9-D56F-434E-B965-0EB57CA6AB6D}">
  <sheetPr>
    <tabColor theme="6" tint="0.59999389629810485"/>
  </sheetPr>
  <dimension ref="A1:AE74"/>
  <sheetViews>
    <sheetView topLeftCell="A64" zoomScale="120" zoomScaleNormal="120" workbookViewId="0">
      <selection activeCell="Q55" sqref="Q55:Q59"/>
    </sheetView>
  </sheetViews>
  <sheetFormatPr baseColWidth="10" defaultColWidth="8.83203125" defaultRowHeight="13" outlineLevelRow="1" outlineLevelCol="1"/>
  <cols>
    <col min="1" max="1" width="6.83203125" customWidth="1" outlineLevel="1"/>
    <col min="2" max="2" width="4" customWidth="1" outlineLevel="1"/>
    <col min="3" max="3" width="4.1640625" customWidth="1" outlineLevel="1"/>
    <col min="4" max="4" width="6.83203125" customWidth="1" outlineLevel="1"/>
    <col min="5" max="5" width="3.6640625" customWidth="1" outlineLevel="1"/>
    <col min="6" max="7" width="4" customWidth="1" outlineLevel="1"/>
    <col min="8" max="8" width="21.5" customWidth="1" outlineLevel="1"/>
    <col min="9" max="9" width="7" customWidth="1" outlineLevel="1"/>
    <col min="10" max="12" width="8.83203125" customWidth="1" outlineLevel="1"/>
    <col min="13" max="13" width="4.5" customWidth="1"/>
    <col min="14" max="14" width="32.1640625" customWidth="1"/>
    <col min="15" max="15" width="6.83203125" customWidth="1"/>
    <col min="17" max="17" width="9.5" customWidth="1"/>
    <col min="18" max="18" width="10.1640625" customWidth="1"/>
    <col min="19" max="19" width="10.83203125" customWidth="1"/>
    <col min="20" max="20" width="8.83203125" customWidth="1"/>
    <col min="21" max="21" width="9.5" bestFit="1" customWidth="1"/>
    <col min="23" max="23" width="9.5" customWidth="1"/>
    <col min="26" max="26" width="9.5" bestFit="1" customWidth="1"/>
  </cols>
  <sheetData>
    <row r="1" spans="1:31" ht="19">
      <c r="A1" s="135" t="s">
        <v>127</v>
      </c>
      <c r="B1" s="108"/>
      <c r="C1" s="108"/>
      <c r="D1" s="108"/>
      <c r="E1" s="108"/>
      <c r="F1" s="108"/>
      <c r="G1" s="108"/>
      <c r="H1" s="108"/>
      <c r="I1" s="108"/>
      <c r="J1" s="108"/>
      <c r="K1" s="108"/>
      <c r="L1" s="108"/>
      <c r="Q1" s="128" t="s">
        <v>149</v>
      </c>
      <c r="W1" s="105" t="e">
        <f>#REF!</f>
        <v>#REF!</v>
      </c>
      <c r="AA1" s="176" t="s">
        <v>230</v>
      </c>
      <c r="AC1" s="238" t="e">
        <f>(S7+T7+U7+V7+W7)-S8-T8-U8-V8-W8-W17-V17-U17-T17-S17+S26+T26+U26+V26+W26-S27-S33-S37-S48-S54-S60-T27-T33-T37-T48-T54-T60-U60-U54-U48-U37-U33-U27-V27-V33-V37-V48-V54-V60-W60-W54-W48-W37-W33-W27</f>
        <v>#VALUE!</v>
      </c>
      <c r="AE1" s="176" t="s">
        <v>231</v>
      </c>
    </row>
    <row r="2" spans="1:31">
      <c r="A2" s="135"/>
      <c r="B2" s="108"/>
      <c r="C2" s="108"/>
      <c r="D2" s="108"/>
      <c r="E2" s="108"/>
      <c r="F2" s="108"/>
      <c r="G2" s="108"/>
      <c r="H2" s="108"/>
      <c r="I2" s="108"/>
      <c r="J2" s="108"/>
      <c r="K2" s="108"/>
      <c r="L2" s="108"/>
      <c r="O2" s="180"/>
      <c r="P2" s="180"/>
      <c r="Q2" s="181" t="s">
        <v>126</v>
      </c>
      <c r="R2" s="180"/>
      <c r="S2" s="180"/>
      <c r="T2" s="176" t="s">
        <v>210</v>
      </c>
      <c r="AC2" s="238" t="e">
        <f>S7+S26-S67+T7+T26-T67+U7+U26-U67+V7+V26-V67+W7+W26-W67</f>
        <v>#VALUE!</v>
      </c>
    </row>
    <row r="3" spans="1:31">
      <c r="A3" s="108"/>
      <c r="B3" s="108"/>
      <c r="C3" s="108"/>
      <c r="D3" s="108"/>
      <c r="E3" s="108"/>
      <c r="F3" s="108"/>
      <c r="G3" s="108"/>
      <c r="H3" s="136" t="s">
        <v>128</v>
      </c>
      <c r="I3" s="137" t="s">
        <v>23</v>
      </c>
      <c r="J3" s="137" t="s">
        <v>100</v>
      </c>
      <c r="K3" s="138" t="s">
        <v>101</v>
      </c>
      <c r="L3" s="199"/>
      <c r="O3" s="180"/>
      <c r="P3" s="231"/>
      <c r="Q3" s="195" t="s">
        <v>227</v>
      </c>
      <c r="R3" s="231"/>
      <c r="S3" s="180"/>
      <c r="W3" s="210" t="s">
        <v>209</v>
      </c>
    </row>
    <row r="4" spans="1:31">
      <c r="A4" s="139" t="s">
        <v>24</v>
      </c>
      <c r="B4" s="211">
        <v>4</v>
      </c>
      <c r="C4" s="211">
        <v>4</v>
      </c>
      <c r="D4" s="139" t="s">
        <v>24</v>
      </c>
      <c r="E4" s="211">
        <v>4</v>
      </c>
      <c r="F4" s="211">
        <v>4.2</v>
      </c>
      <c r="G4" s="108"/>
      <c r="H4" s="140" t="s">
        <v>56</v>
      </c>
      <c r="I4" s="140" t="s">
        <v>55</v>
      </c>
      <c r="J4" s="141">
        <f>S5</f>
        <v>20000</v>
      </c>
      <c r="K4" s="141">
        <f>T5</f>
        <v>20000</v>
      </c>
      <c r="L4" s="200"/>
      <c r="R4" s="133" t="s">
        <v>192</v>
      </c>
      <c r="S4" s="191"/>
    </row>
    <row r="5" spans="1:31">
      <c r="A5" s="139" t="s">
        <v>25</v>
      </c>
      <c r="B5" s="709">
        <v>11.5</v>
      </c>
      <c r="C5" s="709"/>
      <c r="D5" s="139" t="s">
        <v>25</v>
      </c>
      <c r="E5" s="709">
        <v>11.5</v>
      </c>
      <c r="F5" s="709"/>
      <c r="G5" s="108"/>
      <c r="H5" s="140" t="s">
        <v>57</v>
      </c>
      <c r="I5" s="140" t="s">
        <v>32</v>
      </c>
      <c r="J5" s="142">
        <f>J4/B7</f>
        <v>119.04761904761905</v>
      </c>
      <c r="K5" s="143">
        <f>K4/E7</f>
        <v>113.37868480725623</v>
      </c>
      <c r="L5" s="201"/>
      <c r="N5" s="178" t="s">
        <v>168</v>
      </c>
      <c r="O5" s="179">
        <v>1</v>
      </c>
      <c r="R5" s="133" t="s">
        <v>152</v>
      </c>
      <c r="S5" s="209">
        <v>20000</v>
      </c>
      <c r="T5" s="209">
        <f>S5</f>
        <v>20000</v>
      </c>
      <c r="U5" s="134">
        <f>S5</f>
        <v>20000</v>
      </c>
      <c r="V5" s="134">
        <f>T5</f>
        <v>20000</v>
      </c>
      <c r="W5" s="134">
        <v>10000</v>
      </c>
    </row>
    <row r="6" spans="1:31" ht="48">
      <c r="A6" s="139" t="s">
        <v>26</v>
      </c>
      <c r="B6" s="710">
        <f>B8/B7</f>
        <v>0.82964052551456036</v>
      </c>
      <c r="C6" s="710"/>
      <c r="D6" s="139" t="s">
        <v>26</v>
      </c>
      <c r="E6" s="711">
        <f>E8/E7</f>
        <v>1.0817308439248803</v>
      </c>
      <c r="F6" s="711"/>
      <c r="G6" s="108"/>
      <c r="H6" s="140" t="s">
        <v>169</v>
      </c>
      <c r="I6" s="140"/>
      <c r="J6" s="212">
        <v>7</v>
      </c>
      <c r="K6" s="213">
        <v>7</v>
      </c>
      <c r="L6" s="201"/>
      <c r="M6" s="94" t="s">
        <v>130</v>
      </c>
      <c r="N6" s="95" t="s">
        <v>131</v>
      </c>
      <c r="O6" s="96" t="s">
        <v>50</v>
      </c>
      <c r="P6" s="97" t="s">
        <v>193</v>
      </c>
      <c r="Q6" s="97" t="s">
        <v>194</v>
      </c>
      <c r="R6" s="97" t="s">
        <v>148</v>
      </c>
      <c r="S6" s="97" t="s">
        <v>107</v>
      </c>
      <c r="T6" s="97" t="s">
        <v>108</v>
      </c>
      <c r="U6" s="97" t="s">
        <v>109</v>
      </c>
      <c r="V6" s="97" t="s">
        <v>110</v>
      </c>
      <c r="W6" s="97" t="s">
        <v>111</v>
      </c>
      <c r="Z6" s="229"/>
      <c r="AA6" s="229"/>
      <c r="AB6" s="229"/>
      <c r="AC6" s="229"/>
    </row>
    <row r="7" spans="1:31">
      <c r="A7" s="139" t="s">
        <v>28</v>
      </c>
      <c r="B7" s="712">
        <f>B4*C4*(B5-$J$18)</f>
        <v>168</v>
      </c>
      <c r="C7" s="712"/>
      <c r="D7" s="139" t="s">
        <v>28</v>
      </c>
      <c r="E7" s="712">
        <f>E4*F4*(E5-$J$18)</f>
        <v>176.4</v>
      </c>
      <c r="F7" s="712"/>
      <c r="G7" s="108"/>
      <c r="H7" s="140" t="s">
        <v>27</v>
      </c>
      <c r="I7" s="144" t="s">
        <v>58</v>
      </c>
      <c r="J7" s="142">
        <f>(J5+J6)*A10</f>
        <v>1449.547619047619</v>
      </c>
      <c r="K7" s="143">
        <f>(K5+K6)*D10</f>
        <v>1384.3548752834467</v>
      </c>
      <c r="L7" s="201"/>
      <c r="M7" s="98">
        <v>1</v>
      </c>
      <c r="N7" s="99" t="s">
        <v>132</v>
      </c>
      <c r="O7" s="100"/>
      <c r="P7" s="101"/>
      <c r="Q7" s="101"/>
      <c r="R7" s="101"/>
      <c r="S7" s="111" t="e">
        <f>SUBTOTAL(9,S9:S25)</f>
        <v>#VALUE!</v>
      </c>
      <c r="T7" s="111" t="e">
        <f t="shared" ref="T7:V7" si="0">SUBTOTAL(9,T9:T25)</f>
        <v>#VALUE!</v>
      </c>
      <c r="U7" s="111" t="e">
        <f t="shared" si="0"/>
        <v>#VALUE!</v>
      </c>
      <c r="V7" s="111" t="e">
        <f t="shared" si="0"/>
        <v>#VALUE!</v>
      </c>
      <c r="W7" s="111">
        <f>SUBTOTAL(9,W8:W17)</f>
        <v>0</v>
      </c>
    </row>
    <row r="8" spans="1:31">
      <c r="A8" s="139" t="s">
        <v>29</v>
      </c>
      <c r="B8" s="713">
        <f>B21+B15</f>
        <v>139.37960828644614</v>
      </c>
      <c r="C8" s="713"/>
      <c r="D8" s="139" t="s">
        <v>29</v>
      </c>
      <c r="E8" s="713">
        <f>E21+E15</f>
        <v>190.81732086834887</v>
      </c>
      <c r="F8" s="713"/>
      <c r="G8" s="108"/>
      <c r="H8" s="140" t="s">
        <v>102</v>
      </c>
      <c r="I8" s="140" t="s">
        <v>31</v>
      </c>
      <c r="J8" s="145">
        <f>(J5+J6)*B21</f>
        <v>17568.46776829633</v>
      </c>
      <c r="K8" s="146">
        <f>(K5+K6)*E21</f>
        <v>22970.338124576047</v>
      </c>
      <c r="L8" s="202"/>
      <c r="M8" s="129" t="s">
        <v>150</v>
      </c>
      <c r="N8" s="132" t="s">
        <v>154</v>
      </c>
      <c r="O8" s="112"/>
      <c r="P8" s="112"/>
      <c r="Q8" s="112"/>
      <c r="R8" s="113"/>
      <c r="S8" s="114" t="e">
        <f>SUBTOTAL(9,S9:S16)</f>
        <v>#VALUE!</v>
      </c>
      <c r="T8" s="114" t="e">
        <f>SUBTOTAL(9,T9:T16)</f>
        <v>#VALUE!</v>
      </c>
      <c r="U8" s="114" t="e">
        <f>SUBTOTAL(9,U9:U16)</f>
        <v>#VALUE!</v>
      </c>
      <c r="V8" s="114" t="e">
        <f>SUBTOTAL(9,V9:V16)</f>
        <v>#VALUE!</v>
      </c>
      <c r="W8" s="114">
        <f>SUBTOTAL(9,W9:W16)</f>
        <v>0</v>
      </c>
    </row>
    <row r="9" spans="1:31" ht="14" outlineLevel="1" thickBot="1">
      <c r="A9" s="108"/>
      <c r="B9" s="108"/>
      <c r="C9" s="108"/>
      <c r="D9" s="108"/>
      <c r="E9" s="108"/>
      <c r="F9" s="108"/>
      <c r="G9" s="108"/>
      <c r="H9" s="147" t="s">
        <v>44</v>
      </c>
      <c r="I9" s="147" t="s">
        <v>32</v>
      </c>
      <c r="J9" s="148">
        <f>J5+J6+4</f>
        <v>130.04761904761904</v>
      </c>
      <c r="K9" s="148">
        <f>K5+K6+4</f>
        <v>124.37868480725623</v>
      </c>
      <c r="L9" s="197"/>
      <c r="M9" s="130"/>
      <c r="N9" s="102" t="s">
        <v>195</v>
      </c>
      <c r="O9" s="107" t="s">
        <v>134</v>
      </c>
      <c r="P9" s="193">
        <f>J32</f>
        <v>0.87842338841481649</v>
      </c>
      <c r="Q9" s="193">
        <v>0</v>
      </c>
      <c r="R9" s="109" t="e">
        <f>VLOOKUP(N9,#REF!,16,0)</f>
        <v>#REF!</v>
      </c>
      <c r="S9" s="110" t="e">
        <f>IF(ISERR($P$9*$R$9)," ",($P$9*$R$9))/1000*$S$5</f>
        <v>#VALUE!</v>
      </c>
      <c r="T9" s="110" t="e">
        <f>IF(ISERR($Q$9*$R$9)," ",($Q$9*$R$9))/1000*$T$5</f>
        <v>#VALUE!</v>
      </c>
      <c r="U9" s="110" t="e">
        <f>IF(ISERR($P$9*$R$9)," ",($P$9*$R$9))/1000*$U$5</f>
        <v>#VALUE!</v>
      </c>
      <c r="V9" s="110" t="e">
        <f>IF(ISERR($Q$9*$R$9)," ",($Q$9*$R$9))/1000*$V$5</f>
        <v>#VALUE!</v>
      </c>
      <c r="W9" s="110"/>
    </row>
    <row r="10" spans="1:31" ht="14" outlineLevel="1" thickTop="1">
      <c r="A10" s="714">
        <f>B5</f>
        <v>11.5</v>
      </c>
      <c r="B10" s="715"/>
      <c r="C10" s="717">
        <f>A34*25</f>
        <v>4.2750000000000004</v>
      </c>
      <c r="D10" s="714">
        <f>E5</f>
        <v>11.5</v>
      </c>
      <c r="E10" s="715"/>
      <c r="F10" s="717">
        <f>A34*25</f>
        <v>4.2750000000000004</v>
      </c>
      <c r="G10" s="149"/>
      <c r="H10" s="147" t="s">
        <v>44</v>
      </c>
      <c r="I10" s="147" t="s">
        <v>31</v>
      </c>
      <c r="J10" s="148">
        <f>J9*0.65</f>
        <v>84.530952380952371</v>
      </c>
      <c r="K10" s="148">
        <f>K9*0.65</f>
        <v>80.846145124716557</v>
      </c>
      <c r="L10" s="197"/>
      <c r="M10" s="130"/>
      <c r="N10" s="102" t="s">
        <v>226</v>
      </c>
      <c r="O10" s="107" t="s">
        <v>134</v>
      </c>
      <c r="P10" s="193">
        <v>0</v>
      </c>
      <c r="Q10" s="193">
        <f>K32</f>
        <v>1.1485169062288023</v>
      </c>
      <c r="R10" s="109" t="e">
        <f>VLOOKUP(N10,#REF!,16,0)</f>
        <v>#REF!</v>
      </c>
      <c r="S10" s="110" t="e">
        <f>IF(ISERR($P$10*$R$10)," ",($P$10*$R$10))/1000*$S$5</f>
        <v>#VALUE!</v>
      </c>
      <c r="T10" s="110" t="e">
        <f>IF(ISERR($Q$10*$R$10)," ",($Q$10*$R$10))/1000*$T$5</f>
        <v>#VALUE!</v>
      </c>
      <c r="U10" s="110" t="e">
        <f>IF(ISERR($P$10*$R$10)," ",($P$10*$R$10))/1000*$U$5</f>
        <v>#VALUE!</v>
      </c>
      <c r="V10" s="110" t="e">
        <f>IF(ISERR($Q$10*$R$10)," ",($Q$10*$R$10))/1000*$V$5</f>
        <v>#VALUE!</v>
      </c>
      <c r="W10" s="110"/>
    </row>
    <row r="11" spans="1:31" outlineLevel="1">
      <c r="A11" s="714"/>
      <c r="B11" s="716"/>
      <c r="C11" s="717"/>
      <c r="D11" s="714"/>
      <c r="E11" s="716"/>
      <c r="F11" s="717"/>
      <c r="G11" s="149"/>
      <c r="H11" s="147" t="s">
        <v>212</v>
      </c>
      <c r="I11" s="147" t="s">
        <v>32</v>
      </c>
      <c r="J11" s="148">
        <f>J9</f>
        <v>130.04761904761904</v>
      </c>
      <c r="K11" s="148">
        <f>K9</f>
        <v>124.37868480725623</v>
      </c>
      <c r="L11" s="197"/>
      <c r="M11" s="130"/>
      <c r="N11" s="102" t="s">
        <v>133</v>
      </c>
      <c r="O11" s="107" t="e">
        <f>VLOOKUP(N11,#REF!,2,FALSE)</f>
        <v>#REF!</v>
      </c>
      <c r="P11" s="193">
        <v>0</v>
      </c>
      <c r="Q11" s="193">
        <f>K10/1000</f>
        <v>8.0846145124716551E-2</v>
      </c>
      <c r="R11" s="103" t="e">
        <f>VLOOKUP(N11,#REF!,15,0)</f>
        <v>#REF!</v>
      </c>
      <c r="S11" s="110" t="str">
        <f>IF(ISERR($P$11*$R$11)," ",($P$11*$R$11))</f>
        <v xml:space="preserve"> </v>
      </c>
      <c r="T11" s="110" t="str">
        <f>IF(ISERR($Q$11*$R$11)," ",($Q$11*$R$11))</f>
        <v xml:space="preserve"> </v>
      </c>
      <c r="U11" s="110" t="str">
        <f>IF(ISERR($P$11*$R$11)," ",($P$11*$R$11))</f>
        <v xml:space="preserve"> </v>
      </c>
      <c r="V11" s="110" t="str">
        <f>IF(ISERR($Q$11*$R$11)," ",($Q$11*$R$11))</f>
        <v xml:space="preserve"> </v>
      </c>
      <c r="W11" s="110"/>
    </row>
    <row r="12" spans="1:31" outlineLevel="1">
      <c r="A12" s="714"/>
      <c r="B12" s="716"/>
      <c r="C12" s="717"/>
      <c r="D12" s="714"/>
      <c r="E12" s="716"/>
      <c r="F12" s="717"/>
      <c r="G12" s="149"/>
      <c r="H12" s="147" t="s">
        <v>212</v>
      </c>
      <c r="I12" s="147" t="s">
        <v>31</v>
      </c>
      <c r="J12" s="148">
        <f>J11*0.4</f>
        <v>52.019047619047619</v>
      </c>
      <c r="K12" s="148">
        <f>K11*0.4</f>
        <v>49.751473922902498</v>
      </c>
      <c r="L12" s="197"/>
      <c r="M12" s="131"/>
      <c r="N12" s="102" t="s">
        <v>135</v>
      </c>
      <c r="O12" s="107" t="e">
        <f>VLOOKUP(N12,#REF!,2,FALSE)</f>
        <v>#REF!</v>
      </c>
      <c r="P12" s="193">
        <f>J12/1000</f>
        <v>5.2019047619047618E-2</v>
      </c>
      <c r="Q12" s="193">
        <v>0</v>
      </c>
      <c r="R12" s="103" t="e">
        <f>VLOOKUP(N12,#REF!,15,0)</f>
        <v>#REF!</v>
      </c>
      <c r="S12" s="110" t="str">
        <f>IF(ISERR($P$12*$R$12)," ",($P$12*$R$12))</f>
        <v xml:space="preserve"> </v>
      </c>
      <c r="T12" s="110" t="str">
        <f>IF(ISERR($Q$12*$R$12)," ",($Q$12*$R$12))</f>
        <v xml:space="preserve"> </v>
      </c>
      <c r="U12" s="110" t="str">
        <f>IF(ISERR($P$12*$R$12)," ",($P$12*$R$12))</f>
        <v xml:space="preserve"> </v>
      </c>
      <c r="V12" s="110" t="str">
        <f>IF(ISERR($Q$12*$R$12)," ",($Q$12*$R$12))</f>
        <v xml:space="preserve"> </v>
      </c>
      <c r="W12" s="110"/>
    </row>
    <row r="13" spans="1:31" outlineLevel="1">
      <c r="A13" s="714"/>
      <c r="B13" s="716"/>
      <c r="C13" s="717"/>
      <c r="D13" s="714"/>
      <c r="E13" s="716"/>
      <c r="F13" s="717"/>
      <c r="G13" s="149"/>
      <c r="H13" s="147" t="s">
        <v>45</v>
      </c>
      <c r="I13" s="147" t="s">
        <v>32</v>
      </c>
      <c r="J13" s="148">
        <f>J9</f>
        <v>130.04761904761904</v>
      </c>
      <c r="K13" s="148">
        <f>K9</f>
        <v>124.37868480725623</v>
      </c>
      <c r="L13" s="197"/>
      <c r="M13" s="131"/>
      <c r="N13" s="102" t="s">
        <v>136</v>
      </c>
      <c r="O13" s="107" t="e">
        <f>VLOOKUP(N13,#REF!,2,FALSE)</f>
        <v>#REF!</v>
      </c>
      <c r="P13" s="193">
        <f t="shared" ref="P13:Q16" si="1">J13</f>
        <v>130.04761904761904</v>
      </c>
      <c r="Q13" s="193">
        <f>K13</f>
        <v>124.37868480725623</v>
      </c>
      <c r="R13" s="103" t="e">
        <f>VLOOKUP(N13,#REF!,15,0)</f>
        <v>#REF!</v>
      </c>
      <c r="S13" s="110" t="str">
        <f>IF(ISERR($P$13*$R$13)," ",($P$13*$R$13))</f>
        <v xml:space="preserve"> </v>
      </c>
      <c r="T13" s="110" t="str">
        <f>IF(ISERR($Q$13*$R$13)," ",($Q$13*$R$13))</f>
        <v xml:space="preserve"> </v>
      </c>
      <c r="U13" s="110" t="str">
        <f>IF(ISERR($P$13*$R$13)," ",($P$13*$R$13))</f>
        <v xml:space="preserve"> </v>
      </c>
      <c r="V13" s="110" t="str">
        <f>IF(ISERR($Q$13*$R$13)," ",($Q$13*$R$13))</f>
        <v xml:space="preserve"> </v>
      </c>
      <c r="W13" s="110"/>
    </row>
    <row r="14" spans="1:31" outlineLevel="1">
      <c r="A14" s="714"/>
      <c r="B14" s="716"/>
      <c r="C14" s="717"/>
      <c r="D14" s="714"/>
      <c r="E14" s="716"/>
      <c r="F14" s="717"/>
      <c r="G14" s="149"/>
      <c r="H14" s="140" t="s">
        <v>103</v>
      </c>
      <c r="I14" s="147" t="s">
        <v>32</v>
      </c>
      <c r="J14" s="148">
        <f>(J5+J6)/10+2</f>
        <v>14.604761904761904</v>
      </c>
      <c r="K14" s="148">
        <f>(K5+K6)/10+2</f>
        <v>14.037868480725624</v>
      </c>
      <c r="L14" s="196"/>
      <c r="M14" s="131"/>
      <c r="N14" s="102" t="s">
        <v>197</v>
      </c>
      <c r="O14" s="107" t="e">
        <f>VLOOKUP(N14,#REF!,2,FALSE)</f>
        <v>#REF!</v>
      </c>
      <c r="P14" s="193">
        <f t="shared" si="1"/>
        <v>14.604761904761904</v>
      </c>
      <c r="Q14" s="193">
        <f t="shared" si="1"/>
        <v>14.037868480725624</v>
      </c>
      <c r="R14" s="103" t="e">
        <f>VLOOKUP(N14,#REF!,15,0)</f>
        <v>#REF!</v>
      </c>
      <c r="S14" s="110" t="str">
        <f>IF(ISERR($P$14*$R$14)," ",($P$14*$R$14))</f>
        <v xml:space="preserve"> </v>
      </c>
      <c r="T14" s="110" t="str">
        <f>IF(ISERR($Q$14*$R$14)," ",($Q$14*$R$14))</f>
        <v xml:space="preserve"> </v>
      </c>
      <c r="U14" s="110" t="str">
        <f>IF(ISERR($P$14*$R$14)," ",($P$14*$R$14))</f>
        <v xml:space="preserve"> </v>
      </c>
      <c r="V14" s="110" t="str">
        <f>IF(ISERR($Q$14*$R$14)," ",($Q$14*$R$14))</f>
        <v xml:space="preserve"> </v>
      </c>
      <c r="W14" s="110"/>
    </row>
    <row r="15" spans="1:31" outlineLevel="1">
      <c r="A15" s="714"/>
      <c r="B15" s="718"/>
      <c r="C15" s="717"/>
      <c r="D15" s="714"/>
      <c r="E15" s="719"/>
      <c r="F15" s="717"/>
      <c r="G15" s="149"/>
      <c r="H15" s="140" t="s">
        <v>104</v>
      </c>
      <c r="I15" s="147" t="s">
        <v>32</v>
      </c>
      <c r="J15" s="148">
        <f>J5+J6+2</f>
        <v>128.04761904761904</v>
      </c>
      <c r="K15" s="148">
        <f>K5+K6+2</f>
        <v>122.37868480725623</v>
      </c>
      <c r="L15" s="197"/>
      <c r="M15" s="131"/>
      <c r="N15" s="102" t="s">
        <v>197</v>
      </c>
      <c r="O15" s="107" t="e">
        <f>VLOOKUP(N15,#REF!,2,FALSE)</f>
        <v>#REF!</v>
      </c>
      <c r="P15" s="193">
        <f t="shared" si="1"/>
        <v>128.04761904761904</v>
      </c>
      <c r="Q15" s="193">
        <f t="shared" si="1"/>
        <v>122.37868480725623</v>
      </c>
      <c r="R15" s="103" t="e">
        <f>VLOOKUP(N15,#REF!,15,0)</f>
        <v>#REF!</v>
      </c>
      <c r="S15" s="110" t="str">
        <f>IF(ISERR($P$15*$R$15)," ",($P$15*$R$15))</f>
        <v xml:space="preserve"> </v>
      </c>
      <c r="T15" s="110" t="str">
        <f>IF(ISERR($Q$15*$R$15)," ",($Q$15*$R$15))</f>
        <v xml:space="preserve"> </v>
      </c>
      <c r="U15" s="110" t="str">
        <f>IF(ISERR($P$15*$R$15)," ",($P$15*$R$15))</f>
        <v xml:space="preserve"> </v>
      </c>
      <c r="V15" s="110" t="str">
        <f>IF(ISERR($Q$15*$R$15)," ",($Q$15*$R$15))</f>
        <v xml:space="preserve"> </v>
      </c>
      <c r="W15" s="110"/>
    </row>
    <row r="16" spans="1:31" outlineLevel="1">
      <c r="A16" s="714"/>
      <c r="B16" s="718"/>
      <c r="C16" s="717"/>
      <c r="D16" s="714"/>
      <c r="E16" s="719"/>
      <c r="F16" s="717"/>
      <c r="G16" s="149"/>
      <c r="H16" s="140" t="s">
        <v>46</v>
      </c>
      <c r="I16" s="147" t="s">
        <v>32</v>
      </c>
      <c r="J16" s="150">
        <v>2</v>
      </c>
      <c r="K16" s="150">
        <v>2</v>
      </c>
      <c r="L16" s="196"/>
      <c r="M16" s="131"/>
      <c r="N16" s="102" t="s">
        <v>137</v>
      </c>
      <c r="O16" s="107" t="e">
        <f>VLOOKUP(N16,#REF!,2,FALSE)</f>
        <v>#REF!</v>
      </c>
      <c r="P16" s="193">
        <f t="shared" si="1"/>
        <v>2</v>
      </c>
      <c r="Q16" s="193">
        <f t="shared" si="1"/>
        <v>2</v>
      </c>
      <c r="R16" s="103" t="e">
        <f>VLOOKUP(N16,#REF!,15,0)</f>
        <v>#REF!</v>
      </c>
      <c r="S16" s="110" t="str">
        <f>IF(ISERR($P$16*$R$16)," ",($P$16*$R$16))</f>
        <v xml:space="preserve"> </v>
      </c>
      <c r="T16" s="110" t="str">
        <f>IF(ISERR($Q$16*$R$16)," ",($Q$16*$R$16))</f>
        <v xml:space="preserve"> </v>
      </c>
      <c r="U16" s="110" t="str">
        <f>IF(ISERR($P$16*$R$16)," ",($P$16*$R$16))</f>
        <v xml:space="preserve"> </v>
      </c>
      <c r="V16" s="110" t="str">
        <f>IF(ISERR($Q$16*$R$16)," ",($Q$16*$R$16))</f>
        <v xml:space="preserve"> </v>
      </c>
      <c r="W16" s="110"/>
      <c r="X16" s="176"/>
      <c r="Y16" s="176"/>
      <c r="Z16" s="176"/>
      <c r="AA16" s="176"/>
    </row>
    <row r="17" spans="1:23">
      <c r="A17" s="714"/>
      <c r="B17" s="151"/>
      <c r="C17" s="717"/>
      <c r="D17" s="714"/>
      <c r="E17" s="152"/>
      <c r="F17" s="717"/>
      <c r="G17" s="149"/>
      <c r="H17" s="147"/>
      <c r="I17" s="147"/>
      <c r="J17" s="148"/>
      <c r="K17" s="159"/>
      <c r="L17" s="196"/>
      <c r="M17" s="129" t="s">
        <v>151</v>
      </c>
      <c r="N17" s="132" t="s">
        <v>153</v>
      </c>
      <c r="O17" s="112"/>
      <c r="P17" s="112"/>
      <c r="Q17" s="112"/>
      <c r="R17" s="113"/>
      <c r="S17" s="114">
        <f>SUBTOTAL(9,S18:S25)</f>
        <v>1100</v>
      </c>
      <c r="T17" s="114">
        <f>SUBTOTAL(9,T18:T25)</f>
        <v>1100</v>
      </c>
      <c r="U17" s="114">
        <f>SUBTOTAL(9,U18:U25)</f>
        <v>0</v>
      </c>
      <c r="V17" s="114">
        <f>SUBTOTAL(9,V18:V25)</f>
        <v>0</v>
      </c>
      <c r="W17" s="114">
        <f>SUBTOTAL(9,W18:W25)</f>
        <v>0</v>
      </c>
    </row>
    <row r="18" spans="1:23" outlineLevel="1">
      <c r="A18" s="714"/>
      <c r="B18" s="718"/>
      <c r="C18" s="717"/>
      <c r="D18" s="714"/>
      <c r="E18" s="719"/>
      <c r="F18" s="717"/>
      <c r="G18" s="149"/>
      <c r="H18" s="147" t="s">
        <v>33</v>
      </c>
      <c r="I18" s="147" t="s">
        <v>59</v>
      </c>
      <c r="J18" s="214">
        <v>1</v>
      </c>
      <c r="K18" s="214">
        <v>1</v>
      </c>
      <c r="L18" s="196"/>
      <c r="M18" s="131"/>
      <c r="N18" s="102" t="s">
        <v>214</v>
      </c>
      <c r="O18" s="107" t="e">
        <f>VLOOKUP(N18,#REF!,2,FALSE)</f>
        <v>#REF!</v>
      </c>
      <c r="P18" s="193">
        <f>J7/J24</f>
        <v>0.14495476190476189</v>
      </c>
      <c r="Q18" s="193">
        <f>K7/K24</f>
        <v>0.13843548752834467</v>
      </c>
      <c r="R18" s="103" t="e">
        <f>VLOOKUP(N18,#REF!,15,0)</f>
        <v>#REF!</v>
      </c>
      <c r="S18" s="110" t="str">
        <f>IF(ISERR($P$18*$R$18)," ",($P$18*$R$18))</f>
        <v xml:space="preserve"> </v>
      </c>
      <c r="T18" s="110" t="str">
        <f>IF(ISERR($Q$18*$R$18)," ",($Q$18*$R$18))</f>
        <v xml:space="preserve"> </v>
      </c>
      <c r="U18" s="110"/>
      <c r="V18" s="110"/>
      <c r="W18" s="164"/>
    </row>
    <row r="19" spans="1:23" outlineLevel="1">
      <c r="A19" s="714"/>
      <c r="B19" s="718"/>
      <c r="C19" s="717"/>
      <c r="D19" s="714"/>
      <c r="E19" s="719"/>
      <c r="F19" s="717"/>
      <c r="G19" s="149"/>
      <c r="H19" s="147" t="s">
        <v>77</v>
      </c>
      <c r="I19" s="147" t="s">
        <v>78</v>
      </c>
      <c r="J19" s="214">
        <v>10</v>
      </c>
      <c r="K19" s="214">
        <v>10</v>
      </c>
      <c r="L19" s="197"/>
      <c r="M19" s="131"/>
      <c r="N19" s="102" t="s">
        <v>215</v>
      </c>
      <c r="O19" s="107" t="e">
        <f>VLOOKUP(N19,#REF!,2,FALSE)</f>
        <v>#REF!</v>
      </c>
      <c r="P19" s="193">
        <f>J7/J25</f>
        <v>0.20707823129251701</v>
      </c>
      <c r="Q19" s="193">
        <f>K7/K25</f>
        <v>0.19776498218334954</v>
      </c>
      <c r="R19" s="103" t="e">
        <f>VLOOKUP(N19,#REF!,15,0)</f>
        <v>#REF!</v>
      </c>
      <c r="S19" s="110" t="str">
        <f>IF(ISERR($P$19*$R$19)," ",($P$19*$R$19))</f>
        <v xml:space="preserve"> </v>
      </c>
      <c r="T19" s="110" t="str">
        <f>IF(ISERR($Q$19*$R$19)," ",($Q$19*$R$19))</f>
        <v xml:space="preserve"> </v>
      </c>
      <c r="U19" s="110"/>
      <c r="V19" s="110"/>
      <c r="W19" s="164"/>
    </row>
    <row r="20" spans="1:23" outlineLevel="1">
      <c r="A20" s="714"/>
      <c r="B20" s="718"/>
      <c r="C20" s="717"/>
      <c r="D20" s="714"/>
      <c r="E20" s="719"/>
      <c r="F20" s="717"/>
      <c r="G20" s="149"/>
      <c r="H20" s="147" t="s">
        <v>70</v>
      </c>
      <c r="I20" s="147" t="s">
        <v>79</v>
      </c>
      <c r="J20" s="214">
        <v>14</v>
      </c>
      <c r="K20" s="214">
        <v>14</v>
      </c>
      <c r="L20" s="198"/>
      <c r="M20" s="131"/>
      <c r="N20" s="102" t="s">
        <v>155</v>
      </c>
      <c r="O20" s="107" t="e">
        <f>VLOOKUP(N20,#REF!,2,FALSE)</f>
        <v>#REF!</v>
      </c>
      <c r="P20" s="193">
        <f>J7/J27</f>
        <v>0.28990952380952378</v>
      </c>
      <c r="Q20" s="193">
        <f>K7/K27</f>
        <v>0.27687097505668934</v>
      </c>
      <c r="R20" s="103" t="e">
        <f>VLOOKUP(N20,#REF!,15,0)</f>
        <v>#REF!</v>
      </c>
      <c r="S20" s="110" t="str">
        <f>IF(ISERR($P$20*$R$20)," ",($P$20*$R$20))</f>
        <v xml:space="preserve"> </v>
      </c>
      <c r="T20" s="110" t="str">
        <f>IF(ISERR($Q$20*$R$20)," ",($Q$20*$R$20))</f>
        <v xml:space="preserve"> </v>
      </c>
      <c r="U20" s="110"/>
      <c r="V20" s="110"/>
      <c r="W20" s="164"/>
    </row>
    <row r="21" spans="1:23" outlineLevel="1">
      <c r="A21" s="714"/>
      <c r="B21" s="722">
        <f>C21*D34</f>
        <v>139.37960828644614</v>
      </c>
      <c r="C21" s="717">
        <f>A10-C10-C15-C18</f>
        <v>7.2249999999999996</v>
      </c>
      <c r="D21" s="714"/>
      <c r="E21" s="723">
        <f>F21*D36</f>
        <v>190.81732086834887</v>
      </c>
      <c r="F21" s="717">
        <f>D10-F10-F15-F18</f>
        <v>7.2249999999999996</v>
      </c>
      <c r="G21" s="149"/>
      <c r="H21" s="147" t="s">
        <v>80</v>
      </c>
      <c r="I21" s="147" t="s">
        <v>81</v>
      </c>
      <c r="J21" s="148">
        <f>J19*J20</f>
        <v>140</v>
      </c>
      <c r="K21" s="148">
        <f>K19*K20</f>
        <v>140</v>
      </c>
      <c r="L21" s="196"/>
      <c r="M21" s="131"/>
      <c r="N21" s="102" t="s">
        <v>216</v>
      </c>
      <c r="O21" s="107" t="e">
        <f>VLOOKUP(N21,#REF!,2,FALSE)</f>
        <v>#REF!</v>
      </c>
      <c r="P21" s="193">
        <f>J7/10000</f>
        <v>0.14495476190476189</v>
      </c>
      <c r="Q21" s="193">
        <f>K7/10000</f>
        <v>0.13843548752834467</v>
      </c>
      <c r="R21" s="103" t="e">
        <f>VLOOKUP(N21,#REF!,15,0)</f>
        <v>#REF!</v>
      </c>
      <c r="S21" s="110" t="str">
        <f>IF(ISERR($P$21*$R$21)," ",($P$21*$R$21))</f>
        <v xml:space="preserve"> </v>
      </c>
      <c r="T21" s="110" t="str">
        <f>IF(ISERR($Q$21*$R$21)," ",($Q$21*$R$21))</f>
        <v xml:space="preserve"> </v>
      </c>
      <c r="U21" s="110"/>
      <c r="V21" s="110"/>
      <c r="W21" s="164"/>
    </row>
    <row r="22" spans="1:23" ht="24" outlineLevel="1">
      <c r="A22" s="714"/>
      <c r="B22" s="722"/>
      <c r="C22" s="717"/>
      <c r="D22" s="714"/>
      <c r="E22" s="723"/>
      <c r="F22" s="717"/>
      <c r="G22" s="149"/>
      <c r="H22" s="147" t="s">
        <v>82</v>
      </c>
      <c r="I22" s="147" t="s">
        <v>67</v>
      </c>
      <c r="J22" s="215">
        <v>0.1</v>
      </c>
      <c r="K22" s="216">
        <v>0.1</v>
      </c>
      <c r="L22" s="196"/>
      <c r="M22" s="131"/>
      <c r="N22" s="102" t="s">
        <v>196</v>
      </c>
      <c r="O22" s="107" t="s">
        <v>58</v>
      </c>
      <c r="P22" s="193">
        <f>J7*J22</f>
        <v>144.95476190476191</v>
      </c>
      <c r="Q22" s="193">
        <f>K7*K22</f>
        <v>138.43548752834468</v>
      </c>
      <c r="R22" s="103" t="e">
        <f>VLOOKUP(N22,#REF!,15,0)</f>
        <v>#REF!</v>
      </c>
      <c r="S22" s="110" t="str">
        <f>IF(ISERR($P$22*$R$22)," ",($P$22*$R$22))</f>
        <v xml:space="preserve"> </v>
      </c>
      <c r="T22" s="110" t="str">
        <f>IF(ISERR($Q$22*$R$22)," ",($Q$22*$R$22))</f>
        <v xml:space="preserve"> </v>
      </c>
      <c r="U22" s="110"/>
      <c r="V22" s="110"/>
      <c r="W22" s="164"/>
    </row>
    <row r="23" spans="1:23" outlineLevel="1">
      <c r="A23" s="714"/>
      <c r="B23" s="151" t="s">
        <v>30</v>
      </c>
      <c r="C23" s="717"/>
      <c r="D23" s="714"/>
      <c r="E23" s="723"/>
      <c r="F23" s="717"/>
      <c r="G23" s="149"/>
      <c r="H23" s="147" t="s">
        <v>83</v>
      </c>
      <c r="I23" s="147" t="s">
        <v>58</v>
      </c>
      <c r="J23" s="214">
        <v>700</v>
      </c>
      <c r="K23" s="214">
        <v>700</v>
      </c>
      <c r="L23" s="196"/>
      <c r="M23" s="131"/>
      <c r="N23" s="102" t="s">
        <v>217</v>
      </c>
      <c r="O23" s="107" t="e">
        <f>VLOOKUP(N23,#REF!,2,FALSE)</f>
        <v>#REF!</v>
      </c>
      <c r="P23" s="193">
        <f>J7/J23</f>
        <v>2.0707823129251701</v>
      </c>
      <c r="Q23" s="193">
        <f>K7/K23</f>
        <v>1.9776498218334952</v>
      </c>
      <c r="R23" s="103" t="e">
        <f>VLOOKUP(N23,#REF!,15,0)</f>
        <v>#REF!</v>
      </c>
      <c r="S23" s="110" t="str">
        <f>IF(ISERR($P$23*$R$23)," ",($P$23*$R$23))</f>
        <v xml:space="preserve"> </v>
      </c>
      <c r="T23" s="110" t="str">
        <f>IF(ISERR($Q$23*$R$23)," ",($Q$23*$R$23))</f>
        <v xml:space="preserve"> </v>
      </c>
      <c r="U23" s="110"/>
      <c r="V23" s="110"/>
      <c r="W23" s="164"/>
    </row>
    <row r="24" spans="1:23" outlineLevel="1">
      <c r="A24" s="714"/>
      <c r="B24" s="718"/>
      <c r="C24" s="717"/>
      <c r="D24" s="714"/>
      <c r="E24" s="719" t="s">
        <v>43</v>
      </c>
      <c r="F24" s="717"/>
      <c r="G24" s="149"/>
      <c r="H24" s="147" t="s">
        <v>84</v>
      </c>
      <c r="I24" s="147" t="s">
        <v>58</v>
      </c>
      <c r="J24" s="214">
        <v>10000</v>
      </c>
      <c r="K24" s="214">
        <v>10000</v>
      </c>
      <c r="L24" s="196"/>
      <c r="M24" s="131"/>
      <c r="N24" s="102"/>
      <c r="O24" s="107"/>
      <c r="P24" s="107"/>
      <c r="Q24" s="107"/>
      <c r="R24" s="103"/>
      <c r="S24" s="110"/>
      <c r="T24" s="110"/>
      <c r="U24" s="110"/>
      <c r="V24" s="110"/>
      <c r="W24" s="164"/>
    </row>
    <row r="25" spans="1:23" ht="16.75" customHeight="1" outlineLevel="1">
      <c r="A25" s="714"/>
      <c r="B25" s="718"/>
      <c r="C25" s="717"/>
      <c r="D25" s="714"/>
      <c r="E25" s="719"/>
      <c r="F25" s="717"/>
      <c r="G25" s="149"/>
      <c r="H25" s="147" t="s">
        <v>85</v>
      </c>
      <c r="I25" s="147" t="s">
        <v>58</v>
      </c>
      <c r="J25" s="214">
        <v>7000</v>
      </c>
      <c r="K25" s="214">
        <v>7000</v>
      </c>
      <c r="L25" s="153"/>
      <c r="M25" s="131"/>
      <c r="N25" s="165" t="s">
        <v>39</v>
      </c>
      <c r="O25" s="166" t="s">
        <v>49</v>
      </c>
      <c r="P25" s="166">
        <v>0.5</v>
      </c>
      <c r="Q25" s="166">
        <v>0.5</v>
      </c>
      <c r="R25" s="167">
        <v>2200</v>
      </c>
      <c r="S25" s="110">
        <f>IF(ISERR($P$25*$R$25)," ",($P$25*$R$25))</f>
        <v>1100</v>
      </c>
      <c r="T25" s="110">
        <f>IF(ISERR($Q$25*$R$25)," ",($Q$25*$R$25))</f>
        <v>1100</v>
      </c>
      <c r="U25" s="110"/>
      <c r="V25" s="110"/>
      <c r="W25" s="164"/>
    </row>
    <row r="26" spans="1:23">
      <c r="A26" s="714"/>
      <c r="B26" s="718"/>
      <c r="C26" s="717"/>
      <c r="D26" s="714"/>
      <c r="E26" s="719"/>
      <c r="F26" s="717"/>
      <c r="G26" s="149"/>
      <c r="H26" s="147"/>
      <c r="I26" s="147"/>
      <c r="J26" s="150"/>
      <c r="K26" s="150"/>
      <c r="L26" s="203"/>
      <c r="M26" s="98">
        <v>2</v>
      </c>
      <c r="N26" s="99" t="s">
        <v>157</v>
      </c>
      <c r="O26" s="100"/>
      <c r="P26" s="101"/>
      <c r="Q26" s="101"/>
      <c r="R26" s="101"/>
      <c r="S26" s="111" t="e">
        <f>SUBTOTAL(9,S28:S66)</f>
        <v>#REF!</v>
      </c>
      <c r="T26" s="111" t="e">
        <f t="shared" ref="T26:V26" si="2">SUBTOTAL(9,T28:T66)</f>
        <v>#REF!</v>
      </c>
      <c r="U26" s="111" t="e">
        <f t="shared" si="2"/>
        <v>#REF!</v>
      </c>
      <c r="V26" s="111" t="e">
        <f t="shared" si="2"/>
        <v>#REF!</v>
      </c>
      <c r="W26" s="111">
        <f>SUBTOTAL(9,W28:W60)</f>
        <v>0</v>
      </c>
    </row>
    <row r="27" spans="1:23">
      <c r="A27" s="714"/>
      <c r="B27" s="718"/>
      <c r="C27" s="717"/>
      <c r="D27" s="714"/>
      <c r="E27" s="719"/>
      <c r="F27" s="717"/>
      <c r="G27" s="149"/>
      <c r="H27" s="147" t="s">
        <v>97</v>
      </c>
      <c r="I27" s="147" t="s">
        <v>58</v>
      </c>
      <c r="J27" s="214">
        <v>5000</v>
      </c>
      <c r="K27" s="214">
        <v>5000</v>
      </c>
      <c r="L27" s="203"/>
      <c r="M27" s="132" t="s">
        <v>158</v>
      </c>
      <c r="N27" s="112" t="s">
        <v>112</v>
      </c>
      <c r="O27" s="112"/>
      <c r="P27" s="112"/>
      <c r="Q27" s="113"/>
      <c r="R27" s="114"/>
      <c r="S27" s="114">
        <f>SUBTOTAL(9,S28:S32)</f>
        <v>47297.927437807433</v>
      </c>
      <c r="T27" s="114">
        <f>SUBTOTAL(9,T28:T32)</f>
        <v>92922.004614930949</v>
      </c>
      <c r="U27" s="114">
        <f>SUBTOTAL(9,U28:U32)</f>
        <v>47297.927437807433</v>
      </c>
      <c r="V27" s="114">
        <f>SUBTOTAL(9,V28:V32)</f>
        <v>92922.004614930949</v>
      </c>
      <c r="W27" s="114">
        <f>SUBTOTAL(9,W28:W32)</f>
        <v>0</v>
      </c>
    </row>
    <row r="28" spans="1:23" outlineLevel="1">
      <c r="A28" s="714"/>
      <c r="B28" s="718"/>
      <c r="C28" s="717"/>
      <c r="D28" s="714"/>
      <c r="E28" s="719"/>
      <c r="F28" s="717"/>
      <c r="G28" s="149"/>
      <c r="H28" s="154" t="s">
        <v>86</v>
      </c>
      <c r="I28" s="147" t="s">
        <v>87</v>
      </c>
      <c r="J28" s="217">
        <v>1</v>
      </c>
      <c r="K28" s="217">
        <v>1</v>
      </c>
      <c r="L28" s="204"/>
      <c r="M28" s="131"/>
      <c r="N28" s="165" t="s">
        <v>51</v>
      </c>
      <c r="O28" s="166"/>
      <c r="P28" s="166"/>
      <c r="Q28" s="166"/>
      <c r="R28" s="167"/>
      <c r="S28" s="168">
        <f>S5*1.5</f>
        <v>30000</v>
      </c>
      <c r="T28" s="168">
        <f>T5*1.5</f>
        <v>30000</v>
      </c>
      <c r="U28" s="168">
        <f>U5*1.5</f>
        <v>30000</v>
      </c>
      <c r="V28" s="168">
        <f>V5*1.5</f>
        <v>30000</v>
      </c>
      <c r="W28" s="169"/>
    </row>
    <row r="29" spans="1:23" ht="14" outlineLevel="1" thickBot="1">
      <c r="A29" s="714"/>
      <c r="B29" s="724"/>
      <c r="C29" s="717"/>
      <c r="D29" s="714"/>
      <c r="E29" s="725"/>
      <c r="F29" s="717"/>
      <c r="G29" s="149"/>
      <c r="H29" s="147" t="s">
        <v>88</v>
      </c>
      <c r="I29" s="147" t="s">
        <v>89</v>
      </c>
      <c r="J29" s="217">
        <v>500</v>
      </c>
      <c r="K29" s="217">
        <v>500</v>
      </c>
      <c r="L29" s="205"/>
      <c r="M29" s="131"/>
      <c r="N29" s="165" t="s">
        <v>52</v>
      </c>
      <c r="O29" s="166"/>
      <c r="P29" s="166"/>
      <c r="Q29" s="166"/>
      <c r="R29" s="167"/>
      <c r="S29" s="168">
        <v>5000</v>
      </c>
      <c r="T29" s="168">
        <v>5000</v>
      </c>
      <c r="U29" s="168">
        <v>5000</v>
      </c>
      <c r="V29" s="168">
        <v>5000</v>
      </c>
      <c r="W29" s="169"/>
    </row>
    <row r="30" spans="1:23" ht="14" outlineLevel="1" thickTop="1">
      <c r="A30" s="108"/>
      <c r="B30" s="108"/>
      <c r="C30" s="108"/>
      <c r="D30" s="108"/>
      <c r="E30" s="149"/>
      <c r="F30" s="153"/>
      <c r="G30" s="153"/>
      <c r="H30" s="154" t="s">
        <v>129</v>
      </c>
      <c r="I30" s="140" t="s">
        <v>55</v>
      </c>
      <c r="J30" s="155">
        <f>B7/B5</f>
        <v>14.608695652173912</v>
      </c>
      <c r="K30" s="155">
        <f>E7/E5</f>
        <v>15.339130434782609</v>
      </c>
      <c r="L30" s="206"/>
      <c r="M30" s="131"/>
      <c r="N30" s="165" t="s">
        <v>71</v>
      </c>
      <c r="O30" s="166"/>
      <c r="P30" s="166"/>
      <c r="Q30" s="166">
        <f>Q10</f>
        <v>1.1485169062288023</v>
      </c>
      <c r="R30" s="167">
        <f>$K$40</f>
        <v>1821.6</v>
      </c>
      <c r="S30" s="168"/>
      <c r="T30" s="168">
        <f>K8/1000*R30</f>
        <v>41842.76792772772</v>
      </c>
      <c r="U30" s="168"/>
      <c r="V30" s="168">
        <f>K8/1000*R30</f>
        <v>41842.76792772772</v>
      </c>
      <c r="W30" s="169"/>
    </row>
    <row r="31" spans="1:23" ht="16" customHeight="1" outlineLevel="1">
      <c r="A31" s="108"/>
      <c r="B31" s="108"/>
      <c r="C31" s="108"/>
      <c r="D31" s="108"/>
      <c r="E31" s="108"/>
      <c r="F31" s="108"/>
      <c r="G31" s="108"/>
      <c r="H31" s="154" t="s">
        <v>213</v>
      </c>
      <c r="I31" s="140" t="s">
        <v>55</v>
      </c>
      <c r="J31" s="155">
        <f>J4/J7</f>
        <v>13.797408058343326</v>
      </c>
      <c r="K31" s="155">
        <f>K4/K7</f>
        <v>14.447162614936433</v>
      </c>
      <c r="L31" s="108"/>
      <c r="M31" s="131"/>
      <c r="N31" s="165" t="s">
        <v>93</v>
      </c>
      <c r="O31" s="166"/>
      <c r="P31" s="166">
        <f>P9</f>
        <v>0.87842338841481649</v>
      </c>
      <c r="Q31" s="166">
        <f>Q10</f>
        <v>1.1485169062288023</v>
      </c>
      <c r="R31" s="167">
        <v>700</v>
      </c>
      <c r="S31" s="168">
        <f>J8/1000*R31</f>
        <v>12297.927437807431</v>
      </c>
      <c r="T31" s="168">
        <f>K8/1000*R31</f>
        <v>16079.236687203233</v>
      </c>
      <c r="U31" s="168">
        <f>J8/1000*R31</f>
        <v>12297.927437807431</v>
      </c>
      <c r="V31" s="168">
        <f>K8/1000*R31</f>
        <v>16079.236687203233</v>
      </c>
      <c r="W31" s="169"/>
    </row>
    <row r="32" spans="1:23" ht="21" customHeight="1" outlineLevel="1">
      <c r="A32" s="108" t="s">
        <v>113</v>
      </c>
      <c r="B32" s="108"/>
      <c r="C32" s="108"/>
      <c r="D32" s="108" t="s">
        <v>114</v>
      </c>
      <c r="E32" s="108"/>
      <c r="F32" s="108"/>
      <c r="G32" s="108"/>
      <c r="H32" s="154" t="s">
        <v>105</v>
      </c>
      <c r="I32" s="147"/>
      <c r="J32" s="156">
        <f>J8/J4</f>
        <v>0.87842338841481649</v>
      </c>
      <c r="K32" s="157">
        <f>K8/K4</f>
        <v>1.1485169062288023</v>
      </c>
      <c r="L32" s="108"/>
      <c r="M32" s="131"/>
      <c r="N32" s="165" t="s">
        <v>20</v>
      </c>
      <c r="O32" s="166"/>
      <c r="P32" s="166"/>
      <c r="Q32" s="166"/>
      <c r="R32" s="167"/>
      <c r="S32" s="168"/>
      <c r="T32" s="168"/>
      <c r="U32" s="168"/>
      <c r="V32" s="168"/>
      <c r="W32" s="169"/>
    </row>
    <row r="33" spans="1:23">
      <c r="A33" s="712"/>
      <c r="B33" s="712"/>
      <c r="C33" s="726"/>
      <c r="D33" s="712" t="s">
        <v>100</v>
      </c>
      <c r="E33" s="712"/>
      <c r="F33" s="108"/>
      <c r="G33" s="108"/>
      <c r="H33" s="154" t="s">
        <v>106</v>
      </c>
      <c r="I33" s="147" t="s">
        <v>87</v>
      </c>
      <c r="J33" s="158">
        <f>J7/J21+J28</f>
        <v>11.35391156462585</v>
      </c>
      <c r="K33" s="158">
        <f>K7/K21+K28</f>
        <v>10.888249109167477</v>
      </c>
      <c r="L33" s="108"/>
      <c r="M33" s="132" t="s">
        <v>159</v>
      </c>
      <c r="N33" s="112" t="s">
        <v>92</v>
      </c>
      <c r="O33" s="112" t="s">
        <v>163</v>
      </c>
      <c r="P33" s="112" t="s">
        <v>164</v>
      </c>
      <c r="Q33" s="113"/>
      <c r="R33" s="114"/>
      <c r="S33" s="114">
        <f>SUBTOTAL(9,S34:S36)</f>
        <v>30578.605442176871</v>
      </c>
      <c r="T33" s="114">
        <f>SUBTOTAL(9,T34:T36)</f>
        <v>35154.148040168446</v>
      </c>
      <c r="U33" s="114">
        <f>SUBTOTAL(9,U34:U36)</f>
        <v>5600</v>
      </c>
      <c r="V33" s="114">
        <f>SUBTOTAL(9,V34:V36)</f>
        <v>11200</v>
      </c>
      <c r="W33" s="114">
        <f>SUBTOTAL(9,W34:W36)</f>
        <v>0</v>
      </c>
    </row>
    <row r="34" spans="1:23" outlineLevel="1">
      <c r="A34" s="709">
        <v>0.17100000000000001</v>
      </c>
      <c r="B34" s="709"/>
      <c r="C34" s="727"/>
      <c r="D34" s="728">
        <f>PI()*POWER(A34,2)/4*840</f>
        <v>19.29129526456002</v>
      </c>
      <c r="E34" s="729"/>
      <c r="F34" s="108"/>
      <c r="G34" s="108"/>
      <c r="H34" s="154" t="s">
        <v>218</v>
      </c>
      <c r="I34" s="147" t="s">
        <v>87</v>
      </c>
      <c r="J34" s="218">
        <v>1</v>
      </c>
      <c r="K34" s="218">
        <v>2</v>
      </c>
      <c r="L34" s="108"/>
      <c r="M34" s="131"/>
      <c r="N34" s="165" t="s">
        <v>160</v>
      </c>
      <c r="O34" s="177">
        <v>4</v>
      </c>
      <c r="P34" s="166"/>
      <c r="Q34" s="166"/>
      <c r="R34" s="167">
        <v>700</v>
      </c>
      <c r="S34" s="168">
        <f>O34*J34*R34</f>
        <v>2800</v>
      </c>
      <c r="T34" s="168">
        <f>O34*K34*R34</f>
        <v>5600</v>
      </c>
      <c r="U34" s="168">
        <f>S34</f>
        <v>2800</v>
      </c>
      <c r="V34" s="168">
        <f>T34</f>
        <v>5600</v>
      </c>
      <c r="W34" s="169"/>
    </row>
    <row r="35" spans="1:23" outlineLevel="1">
      <c r="A35" s="108"/>
      <c r="B35" s="108"/>
      <c r="C35" s="108"/>
      <c r="D35" s="713" t="s">
        <v>101</v>
      </c>
      <c r="E35" s="712"/>
      <c r="F35" s="108"/>
      <c r="G35" s="108"/>
      <c r="H35" s="108"/>
      <c r="I35" s="108"/>
      <c r="J35" s="108"/>
      <c r="K35" s="108"/>
      <c r="L35" s="108"/>
      <c r="M35" s="131"/>
      <c r="N35" s="165" t="s">
        <v>161</v>
      </c>
      <c r="O35" s="177">
        <v>4</v>
      </c>
      <c r="P35" s="166"/>
      <c r="Q35" s="166"/>
      <c r="R35" s="167">
        <v>1500</v>
      </c>
      <c r="S35" s="168">
        <f>J33*$R$35</f>
        <v>17030.867346938776</v>
      </c>
      <c r="T35" s="168">
        <f>K33*$R$35</f>
        <v>16332.373663751216</v>
      </c>
      <c r="U35" s="168"/>
      <c r="V35" s="168"/>
      <c r="W35" s="169"/>
    </row>
    <row r="36" spans="1:23" outlineLevel="1">
      <c r="A36" s="108"/>
      <c r="B36" s="108"/>
      <c r="C36" s="108"/>
      <c r="D36" s="720">
        <f>PI()*POWER(A34,2)/4*1150</f>
        <v>26.410701850290504</v>
      </c>
      <c r="E36" s="721"/>
      <c r="F36" s="108"/>
      <c r="G36" s="108"/>
      <c r="H36" s="108"/>
      <c r="I36" s="108"/>
      <c r="J36" s="108"/>
      <c r="K36" s="108"/>
      <c r="L36" s="108"/>
      <c r="M36" s="131"/>
      <c r="N36" s="165" t="s">
        <v>162</v>
      </c>
      <c r="O36" s="177">
        <v>4</v>
      </c>
      <c r="P36" s="166"/>
      <c r="Q36" s="166"/>
      <c r="R36" s="167">
        <v>700</v>
      </c>
      <c r="S36" s="168">
        <f>$R$36*(J33+O36)</f>
        <v>10747.738095238095</v>
      </c>
      <c r="T36" s="168">
        <f>$R$36*(K33+(K34*O36))</f>
        <v>13221.774376417232</v>
      </c>
      <c r="U36" s="168">
        <f>O36*R36*J34</f>
        <v>2800</v>
      </c>
      <c r="V36" s="168">
        <f>O36*R36*K34</f>
        <v>5600</v>
      </c>
      <c r="W36" s="169"/>
    </row>
    <row r="37" spans="1:23" ht="14">
      <c r="H37" t="s">
        <v>239</v>
      </c>
      <c r="I37" s="240"/>
      <c r="J37" s="241"/>
      <c r="M37" s="132" t="s">
        <v>165</v>
      </c>
      <c r="N37" s="112" t="s">
        <v>166</v>
      </c>
      <c r="O37" s="112"/>
      <c r="P37" s="112" t="s">
        <v>185</v>
      </c>
      <c r="Q37" s="113"/>
      <c r="R37" s="114"/>
      <c r="S37" s="114">
        <f>SUBTOTAL(9,S38:S46)</f>
        <v>154043.6185345081</v>
      </c>
      <c r="T37" s="114">
        <f>SUBTOTAL(9,T38:T46)</f>
        <v>162987.94295122862</v>
      </c>
      <c r="U37" s="114">
        <f>SUBTOTAL(9,U38:U46)</f>
        <v>48922.895804036547</v>
      </c>
      <c r="V37" s="114">
        <f>SUBTOTAL(9,V38:V46)</f>
        <v>60556.532687944302</v>
      </c>
      <c r="W37" s="114">
        <f>SUBTOTAL(9,W38:W46)</f>
        <v>0</v>
      </c>
    </row>
    <row r="38" spans="1:23" outlineLevel="1">
      <c r="H38" s="154" t="s">
        <v>240</v>
      </c>
      <c r="I38" s="147">
        <v>40</v>
      </c>
      <c r="J38" s="158">
        <v>7.14</v>
      </c>
      <c r="K38" s="158">
        <f>I38*J38</f>
        <v>285.59999999999997</v>
      </c>
      <c r="M38" s="131"/>
      <c r="N38" s="165" t="s">
        <v>198</v>
      </c>
      <c r="O38" s="177"/>
      <c r="P38" s="166">
        <v>3</v>
      </c>
      <c r="Q38" s="166"/>
      <c r="R38" s="167"/>
      <c r="S38" s="168">
        <f>(S5*0.2+4500)/0.87*P38</f>
        <v>29310.344827586203</v>
      </c>
      <c r="T38" s="168">
        <f>(T5*0.2+4500)/0.87*P38</f>
        <v>29310.344827586203</v>
      </c>
      <c r="U38" s="168">
        <f>(U5*0.2+4500)/0.87*P38</f>
        <v>29310.344827586203</v>
      </c>
      <c r="V38" s="168">
        <f>(V5*0.2+4500)/0.87*P38</f>
        <v>29310.344827586203</v>
      </c>
      <c r="W38" s="169"/>
    </row>
    <row r="39" spans="1:23" outlineLevel="1">
      <c r="H39" s="154" t="s">
        <v>241</v>
      </c>
      <c r="I39" s="147">
        <v>32</v>
      </c>
      <c r="J39" s="158">
        <v>48</v>
      </c>
      <c r="K39" s="158">
        <f>I39*J39</f>
        <v>1536</v>
      </c>
      <c r="M39" s="131"/>
      <c r="N39" s="165" t="s">
        <v>10</v>
      </c>
      <c r="O39" s="177"/>
      <c r="P39" s="166">
        <v>1</v>
      </c>
      <c r="Q39" s="166"/>
      <c r="R39" s="167"/>
      <c r="S39" s="168">
        <f>(P9*10*300+1500)/0.87</f>
        <v>4753.1840979821254</v>
      </c>
      <c r="T39" s="168">
        <f>(Q10*10*300+3000)/0.87</f>
        <v>7408.6789869958702</v>
      </c>
      <c r="U39" s="168">
        <f>(P9*10*300+2500)/0.87</f>
        <v>5902.6093853384473</v>
      </c>
      <c r="V39" s="168">
        <f>(Q10*10*300+3000)/0.87</f>
        <v>7408.6789869958702</v>
      </c>
      <c r="W39" s="169"/>
    </row>
    <row r="40" spans="1:23" outlineLevel="1">
      <c r="H40" s="154"/>
      <c r="I40" s="147"/>
      <c r="J40" s="158"/>
      <c r="K40" s="158">
        <f>K38+K39</f>
        <v>1821.6</v>
      </c>
      <c r="M40" s="131"/>
      <c r="N40" s="165" t="s">
        <v>63</v>
      </c>
      <c r="O40" s="177"/>
      <c r="P40" s="166">
        <v>1</v>
      </c>
      <c r="Q40" s="166"/>
      <c r="R40" s="167"/>
      <c r="S40" s="168">
        <f>30000/0.87/15</f>
        <v>2298.8505747126433</v>
      </c>
      <c r="T40" s="168">
        <f>30000/0.87/10</f>
        <v>3448.2758620689651</v>
      </c>
      <c r="U40" s="168">
        <f>30000/0.87/15</f>
        <v>2298.8505747126433</v>
      </c>
      <c r="V40" s="168">
        <f>30000/0.87/10</f>
        <v>3448.2758620689651</v>
      </c>
      <c r="W40" s="169"/>
    </row>
    <row r="41" spans="1:23" outlineLevel="1">
      <c r="M41" s="131"/>
      <c r="N41" s="165" t="s">
        <v>35</v>
      </c>
      <c r="O41" s="177"/>
      <c r="P41" s="166">
        <v>2</v>
      </c>
      <c r="Q41" s="166"/>
      <c r="R41" s="167"/>
      <c r="S41" s="168">
        <f>J33*P41*3000/0.87</f>
        <v>78302.838376730011</v>
      </c>
      <c r="T41" s="168">
        <f>K33*P41*3000/0.87</f>
        <v>75091.37316667226</v>
      </c>
      <c r="U41" s="168"/>
      <c r="V41" s="168"/>
      <c r="W41" s="169"/>
    </row>
    <row r="42" spans="1:23" outlineLevel="1">
      <c r="M42" s="131"/>
      <c r="N42" s="165" t="s">
        <v>95</v>
      </c>
      <c r="O42" s="177"/>
      <c r="P42" s="166">
        <v>1</v>
      </c>
      <c r="Q42" s="166"/>
      <c r="R42" s="167"/>
      <c r="S42" s="168">
        <f>1*3000/0.87</f>
        <v>3448.2758620689656</v>
      </c>
      <c r="T42" s="168">
        <f>1*3000/0.87</f>
        <v>3448.2758620689656</v>
      </c>
      <c r="U42" s="168"/>
      <c r="V42" s="168"/>
      <c r="W42" s="169"/>
    </row>
    <row r="43" spans="1:23" outlineLevel="1">
      <c r="M43" s="131"/>
      <c r="N43" s="165" t="s">
        <v>219</v>
      </c>
      <c r="O43" s="177"/>
      <c r="P43" s="166">
        <v>1</v>
      </c>
      <c r="Q43" s="166"/>
      <c r="R43" s="167"/>
      <c r="S43" s="168"/>
      <c r="T43" s="168">
        <f>K8/11000*3000</f>
        <v>6264.6376703389215</v>
      </c>
      <c r="U43" s="168"/>
      <c r="V43" s="168">
        <f>T43</f>
        <v>6264.6376703389215</v>
      </c>
      <c r="W43" s="169"/>
    </row>
    <row r="44" spans="1:23" outlineLevel="1">
      <c r="M44" s="132"/>
      <c r="N44" s="112" t="s">
        <v>190</v>
      </c>
      <c r="O44" s="112"/>
      <c r="P44" s="112">
        <f>SUM(P38:P43)</f>
        <v>9</v>
      </c>
      <c r="Q44" s="113"/>
      <c r="R44" s="114"/>
      <c r="S44" s="114">
        <f>SUBTOTAL(9,S38:S43)</f>
        <v>118113.49373907996</v>
      </c>
      <c r="T44" s="114">
        <f>SUBTOTAL(9,T38:T43)</f>
        <v>124971.58637573119</v>
      </c>
      <c r="U44" s="114">
        <f>SUBTOTAL(9,U38:U43)</f>
        <v>37511.804787637288</v>
      </c>
      <c r="V44" s="114">
        <f>SUBTOTAL(9,V38:V43)</f>
        <v>46431.937346989958</v>
      </c>
      <c r="W44" s="114">
        <f>SUBTOTAL(9,W38:W43)</f>
        <v>0</v>
      </c>
    </row>
    <row r="45" spans="1:23" outlineLevel="1">
      <c r="M45" s="131"/>
      <c r="N45" s="165" t="s">
        <v>183</v>
      </c>
      <c r="O45" s="177"/>
      <c r="P45" s="188">
        <v>4.1999999999999997E-3</v>
      </c>
      <c r="Q45" s="166"/>
      <c r="R45" s="167"/>
      <c r="S45" s="168">
        <f>S44*$P$45</f>
        <v>496.07667370413583</v>
      </c>
      <c r="T45" s="168">
        <f t="shared" ref="T45:V45" si="3">T44*$P$45</f>
        <v>524.88066277807093</v>
      </c>
      <c r="U45" s="168">
        <f t="shared" si="3"/>
        <v>157.54958010807661</v>
      </c>
      <c r="V45" s="168">
        <f t="shared" si="3"/>
        <v>195.01413685735781</v>
      </c>
      <c r="W45" s="168"/>
    </row>
    <row r="46" spans="1:23" outlineLevel="1">
      <c r="M46" s="131"/>
      <c r="N46" s="165" t="s">
        <v>182</v>
      </c>
      <c r="O46" s="177"/>
      <c r="P46" s="188">
        <v>0.3</v>
      </c>
      <c r="Q46" s="166"/>
      <c r="R46" s="167"/>
      <c r="S46" s="168">
        <f>S44*$P$46</f>
        <v>35434.048121723987</v>
      </c>
      <c r="T46" s="168">
        <f t="shared" ref="T46:V46" si="4">T44*$P$46</f>
        <v>37491.475912719354</v>
      </c>
      <c r="U46" s="168">
        <f t="shared" si="4"/>
        <v>11253.541436291185</v>
      </c>
      <c r="V46" s="168">
        <f t="shared" si="4"/>
        <v>13929.581204096987</v>
      </c>
      <c r="W46" s="168"/>
    </row>
    <row r="47" spans="1:23" outlineLevel="1">
      <c r="M47" s="132"/>
      <c r="N47" s="112" t="s">
        <v>191</v>
      </c>
      <c r="O47" s="112"/>
      <c r="P47" s="112"/>
      <c r="Q47" s="113"/>
      <c r="R47" s="114"/>
      <c r="S47" s="114">
        <f>SUBTOTAL(9,S45:S46)</f>
        <v>35930.124795428121</v>
      </c>
      <c r="T47" s="114">
        <f t="shared" ref="T47:W47" si="5">SUBTOTAL(9,T45:T46)</f>
        <v>38016.356575497426</v>
      </c>
      <c r="U47" s="114">
        <f t="shared" si="5"/>
        <v>11411.091016399261</v>
      </c>
      <c r="V47" s="114">
        <f t="shared" si="5"/>
        <v>14124.595340954345</v>
      </c>
      <c r="W47" s="114">
        <f t="shared" si="5"/>
        <v>0</v>
      </c>
    </row>
    <row r="48" spans="1:23">
      <c r="M48" s="132" t="s">
        <v>184</v>
      </c>
      <c r="N48" s="112" t="s">
        <v>121</v>
      </c>
      <c r="O48" s="112"/>
      <c r="P48" s="112"/>
      <c r="Q48" s="113"/>
      <c r="R48" s="114"/>
      <c r="S48" s="114" t="e">
        <f>SUBTOTAL(9,S49:S53)</f>
        <v>#REF!</v>
      </c>
      <c r="T48" s="114" t="e">
        <f t="shared" ref="T48:V48" si="6">SUBTOTAL(9,T49:T53)</f>
        <v>#REF!</v>
      </c>
      <c r="U48" s="114" t="e">
        <f t="shared" si="6"/>
        <v>#REF!</v>
      </c>
      <c r="V48" s="114" t="e">
        <f t="shared" si="6"/>
        <v>#REF!</v>
      </c>
      <c r="W48" s="114">
        <f>SUBTOTAL(9,W49:W52)</f>
        <v>0</v>
      </c>
    </row>
    <row r="49" spans="11:23" outlineLevel="1">
      <c r="M49" s="131"/>
      <c r="N49" s="165" t="s">
        <v>121</v>
      </c>
      <c r="O49" s="190" t="s">
        <v>223</v>
      </c>
      <c r="P49" s="232">
        <v>40</v>
      </c>
      <c r="Q49" s="232">
        <v>40</v>
      </c>
      <c r="R49" s="192" t="e">
        <f>VLOOKUP($Q$3,'Объекты работ'!$A:$E,6,FALSE)/1000</f>
        <v>#REF!</v>
      </c>
      <c r="S49" s="168" t="e">
        <f>(J33-J28)*J19*P49*R49*0.85</f>
        <v>#REF!</v>
      </c>
      <c r="T49" s="168" t="e">
        <f>($K$33-$K$28)*K19*R49*Q49*0.85</f>
        <v>#REF!</v>
      </c>
      <c r="U49" s="168"/>
      <c r="V49" s="168"/>
      <c r="W49" s="169"/>
    </row>
    <row r="50" spans="11:23" ht="15" customHeight="1" outlineLevel="1">
      <c r="M50" s="131"/>
      <c r="N50" s="165" t="s">
        <v>65</v>
      </c>
      <c r="O50" s="177" t="s">
        <v>224</v>
      </c>
      <c r="P50" s="232">
        <f>VLOOKUP(Q3,'Объекты работ'!$A:$C,2,FALSE)</f>
        <v>220</v>
      </c>
      <c r="Q50" s="166">
        <v>0.4</v>
      </c>
      <c r="R50" s="192" t="e">
        <f>VLOOKUP($Q$3,'Объекты работ'!$A:$E,6,FALSE)/1000</f>
        <v>#REF!</v>
      </c>
      <c r="S50" s="168" t="e">
        <f>P50*Q50*R50*0.85</f>
        <v>#REF!</v>
      </c>
      <c r="T50" s="168" t="e">
        <f>P50*Q50*R50*0.85</f>
        <v>#REF!</v>
      </c>
      <c r="U50" s="168"/>
      <c r="V50" s="168"/>
      <c r="W50" s="169"/>
    </row>
    <row r="51" spans="11:23" outlineLevel="1">
      <c r="M51" s="131"/>
      <c r="N51" s="165" t="s">
        <v>40</v>
      </c>
      <c r="O51" s="177" t="s">
        <v>224</v>
      </c>
      <c r="P51" s="232">
        <f>VLOOKUP(Q3,'Объекты работ'!$A:$C,2,FALSE)</f>
        <v>220</v>
      </c>
      <c r="Q51" s="166">
        <v>0.45</v>
      </c>
      <c r="R51" s="192" t="e">
        <f>VLOOKUP(#REF!,#REF!,16,FALSE)/1000</f>
        <v>#REF!</v>
      </c>
      <c r="S51" s="168" t="e">
        <f>P51*Q51*R51*0.85</f>
        <v>#REF!</v>
      </c>
      <c r="T51" s="168" t="e">
        <f>P51*Q51*R51*0.85</f>
        <v>#REF!</v>
      </c>
      <c r="U51" s="168" t="e">
        <f>P51*Q51*R51*0.85</f>
        <v>#REF!</v>
      </c>
      <c r="V51" s="168" t="e">
        <f>P51*Q51*R51*0.85</f>
        <v>#REF!</v>
      </c>
      <c r="W51" s="169"/>
    </row>
    <row r="52" spans="11:23" outlineLevel="1">
      <c r="M52" s="131"/>
      <c r="N52" s="165" t="s">
        <v>41</v>
      </c>
      <c r="O52" s="177" t="s">
        <v>224</v>
      </c>
      <c r="P52" s="166">
        <f>VLOOKUP(Q3,'Объекты работ'!$A:$C,3,FALSE)</f>
        <v>270</v>
      </c>
      <c r="Q52" s="166">
        <v>0.15</v>
      </c>
      <c r="R52" s="192" t="e">
        <f>VLOOKUP(#REF!,#REF!,16,FALSE)/1000</f>
        <v>#REF!</v>
      </c>
      <c r="S52" s="168" t="e">
        <f>P52*Q52*R52*0.85</f>
        <v>#REF!</v>
      </c>
      <c r="T52" s="168" t="e">
        <f>P52*Q52*R52*0.85</f>
        <v>#REF!</v>
      </c>
      <c r="U52" s="168" t="e">
        <f>P52*Q52*R52*0.85</f>
        <v>#REF!</v>
      </c>
      <c r="V52" s="168" t="e">
        <f>P52*Q52*R52*0.85</f>
        <v>#REF!</v>
      </c>
      <c r="W52" s="169"/>
    </row>
    <row r="53" spans="11:23" outlineLevel="1">
      <c r="K53" s="176" t="s">
        <v>211</v>
      </c>
      <c r="M53" s="131"/>
      <c r="N53" s="165" t="s">
        <v>96</v>
      </c>
      <c r="O53" s="177" t="s">
        <v>224</v>
      </c>
      <c r="P53" s="166">
        <f>VLOOKUP(Q3,'Объекты работ'!$A:$C,3,FALSE)</f>
        <v>270</v>
      </c>
      <c r="Q53" s="166">
        <v>0.15</v>
      </c>
      <c r="R53" s="192" t="e">
        <f>VLOOKUP(#REF!,#REF!,16,FALSE)/1000</f>
        <v>#REF!</v>
      </c>
      <c r="S53" s="168" t="e">
        <f>P53*Q53*R53*0.85</f>
        <v>#REF!</v>
      </c>
      <c r="T53" s="168" t="e">
        <f>P53*Q53*R53*0.85</f>
        <v>#REF!</v>
      </c>
      <c r="U53" s="168" t="e">
        <f>P53*Q53*R53*0.85</f>
        <v>#REF!</v>
      </c>
      <c r="V53" s="168" t="e">
        <f>P53*Q53*R53*0.85</f>
        <v>#REF!</v>
      </c>
      <c r="W53" s="169"/>
    </row>
    <row r="54" spans="11:23">
      <c r="M54" s="132" t="s">
        <v>188</v>
      </c>
      <c r="N54" s="112" t="s">
        <v>189</v>
      </c>
      <c r="O54" s="112"/>
      <c r="P54" s="112"/>
      <c r="Q54" s="113"/>
      <c r="R54" s="114"/>
      <c r="S54" s="114" t="e">
        <f>SUBTOTAL(9,S55:S59)</f>
        <v>#REF!</v>
      </c>
      <c r="T54" s="114" t="e">
        <f t="shared" ref="T54:W54" si="7">SUBTOTAL(9,T55:T59)</f>
        <v>#REF!</v>
      </c>
      <c r="U54" s="114" t="e">
        <f t="shared" si="7"/>
        <v>#REF!</v>
      </c>
      <c r="V54" s="114" t="e">
        <f t="shared" si="7"/>
        <v>#REF!</v>
      </c>
      <c r="W54" s="114">
        <f t="shared" si="7"/>
        <v>0</v>
      </c>
    </row>
    <row r="55" spans="11:23" ht="36" outlineLevel="1">
      <c r="M55" s="131"/>
      <c r="N55" s="165" t="s">
        <v>232</v>
      </c>
      <c r="O55" s="177"/>
      <c r="P55" s="166"/>
      <c r="Q55" s="166" t="e">
        <f>VLOOKUP(N55,#REF!,7,FALSE)</f>
        <v>#REF!</v>
      </c>
      <c r="R55" s="167"/>
      <c r="S55" s="168" t="e">
        <f>Q55*$J$33</f>
        <v>#REF!</v>
      </c>
      <c r="T55" s="168" t="e">
        <f>Q55*K33</f>
        <v>#REF!</v>
      </c>
      <c r="U55" s="168"/>
      <c r="V55" s="168"/>
      <c r="W55" s="168"/>
    </row>
    <row r="56" spans="11:23" ht="24" outlineLevel="1">
      <c r="M56" s="131"/>
      <c r="N56" s="165" t="s">
        <v>228</v>
      </c>
      <c r="O56" s="177" t="s">
        <v>73</v>
      </c>
      <c r="P56" s="166">
        <f>K34</f>
        <v>2</v>
      </c>
      <c r="Q56" s="166" t="e">
        <f>VLOOKUP(N56,#REF!,7,FALSE)</f>
        <v>#REF!</v>
      </c>
      <c r="R56" s="167"/>
      <c r="S56" s="168" t="e">
        <f>$P$56*$Q$56</f>
        <v>#REF!</v>
      </c>
      <c r="T56" s="168" t="e">
        <f t="shared" ref="T56:V56" si="8">$P$56*$Q$56</f>
        <v>#REF!</v>
      </c>
      <c r="U56" s="168" t="e">
        <f t="shared" si="8"/>
        <v>#REF!</v>
      </c>
      <c r="V56" s="168" t="e">
        <f t="shared" si="8"/>
        <v>#REF!</v>
      </c>
      <c r="W56" s="168"/>
    </row>
    <row r="57" spans="11:23" ht="24" outlineLevel="1">
      <c r="M57" s="131"/>
      <c r="N57" s="165" t="s">
        <v>229</v>
      </c>
      <c r="O57" s="177" t="s">
        <v>73</v>
      </c>
      <c r="P57" s="166">
        <f>K34</f>
        <v>2</v>
      </c>
      <c r="Q57" s="166" t="e">
        <f>VLOOKUP(N57,#REF!,7,FALSE)</f>
        <v>#REF!</v>
      </c>
      <c r="R57" s="167"/>
      <c r="S57" s="168" t="e">
        <f>$P$57*$Q$57</f>
        <v>#REF!</v>
      </c>
      <c r="T57" s="168" t="e">
        <f t="shared" ref="T57:V57" si="9">$P$57*$Q$57</f>
        <v>#REF!</v>
      </c>
      <c r="U57" s="168" t="e">
        <f t="shared" si="9"/>
        <v>#REF!</v>
      </c>
      <c r="V57" s="168" t="e">
        <f t="shared" si="9"/>
        <v>#REF!</v>
      </c>
      <c r="W57" s="168"/>
    </row>
    <row r="58" spans="11:23" outlineLevel="1">
      <c r="M58" s="131"/>
      <c r="N58" s="165" t="s">
        <v>72</v>
      </c>
      <c r="O58" s="177" t="s">
        <v>73</v>
      </c>
      <c r="P58" s="166">
        <v>1</v>
      </c>
      <c r="Q58" s="166" t="e">
        <f>VLOOKUP(N58,#REF!,7,FALSE)</f>
        <v>#REF!</v>
      </c>
      <c r="R58" s="167"/>
      <c r="S58" s="168" t="e">
        <f>$P$58*$Q$58</f>
        <v>#REF!</v>
      </c>
      <c r="T58" s="168" t="e">
        <f t="shared" ref="T58:V58" si="10">$P$58*$Q$58</f>
        <v>#REF!</v>
      </c>
      <c r="U58" s="168" t="e">
        <f t="shared" si="10"/>
        <v>#REF!</v>
      </c>
      <c r="V58" s="168" t="e">
        <f t="shared" si="10"/>
        <v>#REF!</v>
      </c>
      <c r="W58" s="168"/>
    </row>
    <row r="59" spans="11:23" outlineLevel="1">
      <c r="K59" s="176" t="s">
        <v>211</v>
      </c>
      <c r="M59" s="131"/>
      <c r="N59" s="165" t="s">
        <v>233</v>
      </c>
      <c r="O59" s="177"/>
      <c r="P59" s="166"/>
      <c r="Q59" s="166" t="e">
        <f>VLOOKUP(N59,#REF!,7,FALSE)</f>
        <v>#REF!</v>
      </c>
      <c r="R59" s="167"/>
      <c r="S59" s="168"/>
      <c r="T59" s="168" t="e">
        <f>K8/1000*Q59</f>
        <v>#REF!</v>
      </c>
      <c r="U59" s="168"/>
      <c r="V59" s="168" t="e">
        <f>T59</f>
        <v>#REF!</v>
      </c>
      <c r="W59" s="168"/>
    </row>
    <row r="60" spans="11:23">
      <c r="M60" s="132" t="s">
        <v>200</v>
      </c>
      <c r="N60" s="112" t="s">
        <v>201</v>
      </c>
      <c r="O60" s="112"/>
      <c r="P60" s="112"/>
      <c r="Q60" s="113"/>
      <c r="R60" s="114"/>
      <c r="S60" s="114">
        <f>SUBTOTAL(9,S61:S66)</f>
        <v>30700</v>
      </c>
      <c r="T60" s="114">
        <f t="shared" ref="T60:W60" si="11">SUBTOTAL(9,T61:T66)</f>
        <v>30700</v>
      </c>
      <c r="U60" s="114">
        <f t="shared" si="11"/>
        <v>13200</v>
      </c>
      <c r="V60" s="114">
        <f t="shared" si="11"/>
        <v>13200</v>
      </c>
      <c r="W60" s="114">
        <f t="shared" si="11"/>
        <v>0</v>
      </c>
    </row>
    <row r="61" spans="11:23" outlineLevel="1">
      <c r="M61" s="131"/>
      <c r="N61" s="165" t="s">
        <v>199</v>
      </c>
      <c r="O61" s="177"/>
      <c r="P61" s="166"/>
      <c r="Q61" s="166"/>
      <c r="R61" s="167"/>
      <c r="S61" s="168">
        <v>15000</v>
      </c>
      <c r="T61" s="168">
        <v>15000</v>
      </c>
      <c r="U61" s="168">
        <f>S61/3</f>
        <v>5000</v>
      </c>
      <c r="V61" s="168">
        <f>T61/3</f>
        <v>5000</v>
      </c>
      <c r="W61" s="169"/>
    </row>
    <row r="62" spans="11:23" outlineLevel="1">
      <c r="M62" s="131"/>
      <c r="N62" s="165" t="s">
        <v>38</v>
      </c>
      <c r="O62" s="177"/>
      <c r="P62" s="166"/>
      <c r="Q62" s="166"/>
      <c r="R62" s="167"/>
      <c r="S62" s="168">
        <v>500</v>
      </c>
      <c r="T62" s="168">
        <v>500</v>
      </c>
      <c r="U62" s="168">
        <f>S62</f>
        <v>500</v>
      </c>
      <c r="V62" s="168">
        <f>T62</f>
        <v>500</v>
      </c>
      <c r="W62" s="169"/>
    </row>
    <row r="63" spans="11:23" outlineLevel="1">
      <c r="M63" s="131"/>
      <c r="N63" s="165" t="s">
        <v>42</v>
      </c>
      <c r="O63" s="177"/>
      <c r="P63" s="166"/>
      <c r="Q63" s="166"/>
      <c r="R63" s="167"/>
      <c r="S63" s="168">
        <v>4000</v>
      </c>
      <c r="T63" s="168">
        <v>4000</v>
      </c>
      <c r="U63" s="168">
        <f>S63/2</f>
        <v>2000</v>
      </c>
      <c r="V63" s="168">
        <f>T63/2</f>
        <v>2000</v>
      </c>
      <c r="W63" s="169"/>
    </row>
    <row r="64" spans="11:23" outlineLevel="1">
      <c r="M64" s="131"/>
      <c r="N64" s="165" t="s">
        <v>17</v>
      </c>
      <c r="O64" s="177"/>
      <c r="P64" s="166"/>
      <c r="Q64" s="166"/>
      <c r="R64" s="167"/>
      <c r="S64" s="168">
        <v>8000</v>
      </c>
      <c r="T64" s="168">
        <v>8000</v>
      </c>
      <c r="U64" s="168">
        <f t="shared" ref="U64:V65" si="12">S64/2</f>
        <v>4000</v>
      </c>
      <c r="V64" s="168">
        <f t="shared" si="12"/>
        <v>4000</v>
      </c>
      <c r="W64" s="169"/>
    </row>
    <row r="65" spans="13:23" outlineLevel="1">
      <c r="M65" s="131"/>
      <c r="N65" s="165" t="s">
        <v>21</v>
      </c>
      <c r="O65" s="177"/>
      <c r="P65" s="166"/>
      <c r="Q65" s="166"/>
      <c r="R65" s="167"/>
      <c r="S65" s="168">
        <v>3000</v>
      </c>
      <c r="T65" s="168">
        <v>3000</v>
      </c>
      <c r="U65" s="168">
        <f t="shared" si="12"/>
        <v>1500</v>
      </c>
      <c r="V65" s="168">
        <f t="shared" si="12"/>
        <v>1500</v>
      </c>
      <c r="W65" s="169"/>
    </row>
    <row r="66" spans="13:23" ht="24" outlineLevel="1">
      <c r="M66" s="131"/>
      <c r="N66" s="165" t="s">
        <v>34</v>
      </c>
      <c r="O66" s="177"/>
      <c r="P66" s="166"/>
      <c r="Q66" s="166"/>
      <c r="R66" s="167"/>
      <c r="S66" s="168">
        <v>200</v>
      </c>
      <c r="T66" s="168">
        <v>200</v>
      </c>
      <c r="U66" s="168">
        <f>S66</f>
        <v>200</v>
      </c>
      <c r="V66" s="168">
        <f>T66</f>
        <v>200</v>
      </c>
      <c r="W66" s="169"/>
    </row>
    <row r="67" spans="13:23">
      <c r="M67" s="98"/>
      <c r="N67" s="99" t="s">
        <v>202</v>
      </c>
      <c r="O67" s="100"/>
      <c r="P67" s="101"/>
      <c r="Q67" s="101"/>
      <c r="R67" s="101"/>
      <c r="S67" s="111" t="e">
        <f>SUBTOTAL(9,S8:S66)</f>
        <v>#VALUE!</v>
      </c>
      <c r="T67" s="111" t="e">
        <f t="shared" ref="T67:W67" si="13">SUBTOTAL(9,T8:T66)</f>
        <v>#VALUE!</v>
      </c>
      <c r="U67" s="111" t="e">
        <f t="shared" si="13"/>
        <v>#VALUE!</v>
      </c>
      <c r="V67" s="111" t="e">
        <f t="shared" si="13"/>
        <v>#VALUE!</v>
      </c>
      <c r="W67" s="111">
        <f t="shared" si="13"/>
        <v>0</v>
      </c>
    </row>
    <row r="68" spans="13:23">
      <c r="M68" s="98"/>
      <c r="N68" s="99" t="s">
        <v>203</v>
      </c>
      <c r="O68" s="100"/>
      <c r="P68" s="207">
        <v>0.1</v>
      </c>
      <c r="Q68" s="101"/>
      <c r="R68" s="101"/>
      <c r="S68" s="111" t="e">
        <f>S67*$P$68</f>
        <v>#VALUE!</v>
      </c>
      <c r="T68" s="111" t="e">
        <f t="shared" ref="T68" si="14">T67*$P$68</f>
        <v>#VALUE!</v>
      </c>
      <c r="U68" s="111" t="e">
        <f>U67*$P$68</f>
        <v>#VALUE!</v>
      </c>
      <c r="V68" s="111" t="e">
        <f>V67*$P$68</f>
        <v>#VALUE!</v>
      </c>
      <c r="W68" s="111">
        <f>W67*$P$68</f>
        <v>0</v>
      </c>
    </row>
    <row r="69" spans="13:23">
      <c r="M69" s="98"/>
      <c r="N69" s="99" t="s">
        <v>204</v>
      </c>
      <c r="O69" s="100"/>
      <c r="P69" s="101"/>
      <c r="Q69" s="101"/>
      <c r="R69" s="101"/>
      <c r="S69" s="111" t="e">
        <f>S67+S68</f>
        <v>#VALUE!</v>
      </c>
      <c r="T69" s="111" t="e">
        <f t="shared" ref="T69" si="15">T67+T68</f>
        <v>#VALUE!</v>
      </c>
      <c r="U69" s="111" t="e">
        <f>U67+U68</f>
        <v>#VALUE!</v>
      </c>
      <c r="V69" s="111" t="e">
        <f>V67+V68</f>
        <v>#VALUE!</v>
      </c>
      <c r="W69" s="111">
        <f>W67+W68</f>
        <v>0</v>
      </c>
    </row>
    <row r="70" spans="13:23">
      <c r="M70" s="98"/>
      <c r="N70" s="99" t="s">
        <v>205</v>
      </c>
      <c r="O70" s="100"/>
      <c r="P70" s="207">
        <v>0.1</v>
      </c>
      <c r="Q70" s="101"/>
      <c r="R70" s="101"/>
      <c r="S70" s="111" t="e">
        <f>S69*$P$70</f>
        <v>#VALUE!</v>
      </c>
      <c r="T70" s="111" t="e">
        <f t="shared" ref="T70" si="16">T69*$P$70</f>
        <v>#VALUE!</v>
      </c>
      <c r="U70" s="111" t="e">
        <f>U69*$P$70</f>
        <v>#VALUE!</v>
      </c>
      <c r="V70" s="111" t="e">
        <f>V69*$P$70</f>
        <v>#VALUE!</v>
      </c>
      <c r="W70" s="111">
        <f>W69*$P$70</f>
        <v>0</v>
      </c>
    </row>
    <row r="71" spans="13:23">
      <c r="M71" s="98"/>
      <c r="N71" s="99" t="s">
        <v>208</v>
      </c>
      <c r="O71" s="100"/>
      <c r="P71" s="207"/>
      <c r="Q71" s="101"/>
      <c r="R71" s="101"/>
      <c r="S71" s="111" t="e">
        <f>S69+S70</f>
        <v>#VALUE!</v>
      </c>
      <c r="T71" s="111" t="e">
        <f t="shared" ref="T71" si="17">T69+T70</f>
        <v>#VALUE!</v>
      </c>
      <c r="U71" s="111" t="e">
        <f>U69+U70</f>
        <v>#VALUE!</v>
      </c>
      <c r="V71" s="111" t="e">
        <f>V69+V70</f>
        <v>#VALUE!</v>
      </c>
      <c r="W71" s="111">
        <f>W69+W70</f>
        <v>0</v>
      </c>
    </row>
    <row r="72" spans="13:23">
      <c r="M72" s="98"/>
      <c r="N72" s="99" t="s">
        <v>206</v>
      </c>
      <c r="O72" s="100"/>
      <c r="P72" s="207"/>
      <c r="Q72" s="101"/>
      <c r="R72" s="101"/>
      <c r="S72" s="208" t="e">
        <f>S71/S5</f>
        <v>#VALUE!</v>
      </c>
      <c r="T72" s="208" t="e">
        <f t="shared" ref="T72:W72" si="18">T71/T5</f>
        <v>#VALUE!</v>
      </c>
      <c r="U72" s="230" t="e">
        <f>U71/U5</f>
        <v>#VALUE!</v>
      </c>
      <c r="V72" s="230" t="e">
        <f>V71/V5</f>
        <v>#VALUE!</v>
      </c>
      <c r="W72" s="111">
        <f t="shared" si="18"/>
        <v>0</v>
      </c>
    </row>
    <row r="73" spans="13:23">
      <c r="M73" s="98"/>
      <c r="N73" s="99" t="s">
        <v>207</v>
      </c>
      <c r="O73" s="100"/>
      <c r="P73" s="207">
        <v>0.2</v>
      </c>
      <c r="Q73" s="101"/>
      <c r="R73" s="101"/>
      <c r="S73" s="208" t="e">
        <f>S72+S72*$P$73</f>
        <v>#VALUE!</v>
      </c>
      <c r="T73" s="208" t="e">
        <f t="shared" ref="T73:W73" si="19">T72+T72*$P$73</f>
        <v>#VALUE!</v>
      </c>
      <c r="U73" s="208" t="e">
        <f>U72+U72*$P$73</f>
        <v>#VALUE!</v>
      </c>
      <c r="V73" s="208" t="e">
        <f t="shared" si="19"/>
        <v>#VALUE!</v>
      </c>
      <c r="W73" s="111">
        <f t="shared" si="19"/>
        <v>0</v>
      </c>
    </row>
    <row r="74" spans="13:23" ht="14">
      <c r="N74" s="1"/>
      <c r="O74" s="1"/>
      <c r="P74" s="1"/>
      <c r="Q74" s="1"/>
    </row>
  </sheetData>
  <mergeCells count="36">
    <mergeCell ref="D36:E36"/>
    <mergeCell ref="B21:B22"/>
    <mergeCell ref="C21:C26"/>
    <mergeCell ref="E21:E23"/>
    <mergeCell ref="F21:F26"/>
    <mergeCell ref="B24:B29"/>
    <mergeCell ref="E24:E29"/>
    <mergeCell ref="C27:C29"/>
    <mergeCell ref="F27:F29"/>
    <mergeCell ref="A33:C33"/>
    <mergeCell ref="D33:E33"/>
    <mergeCell ref="A34:C34"/>
    <mergeCell ref="D34:E34"/>
    <mergeCell ref="D35:E35"/>
    <mergeCell ref="B8:C8"/>
    <mergeCell ref="E8:F8"/>
    <mergeCell ref="A10:A29"/>
    <mergeCell ref="B10:B14"/>
    <mergeCell ref="C10:C14"/>
    <mergeCell ref="D10:D29"/>
    <mergeCell ref="E10:E14"/>
    <mergeCell ref="F10:F14"/>
    <mergeCell ref="B15:B16"/>
    <mergeCell ref="C15:C17"/>
    <mergeCell ref="E15:E16"/>
    <mergeCell ref="F15:F17"/>
    <mergeCell ref="B18:B20"/>
    <mergeCell ref="C18:C20"/>
    <mergeCell ref="E18:E20"/>
    <mergeCell ref="F18:F20"/>
    <mergeCell ref="B5:C5"/>
    <mergeCell ref="E5:F5"/>
    <mergeCell ref="B6:C6"/>
    <mergeCell ref="E6:F6"/>
    <mergeCell ref="B7:C7"/>
    <mergeCell ref="E7:F7"/>
  </mergeCells>
  <dataValidations count="1">
    <dataValidation type="list" allowBlank="1" showInputMessage="1" showErrorMessage="1" sqref="N55:N59 N18:N24 N11:N16" xr:uid="{234D9E97-5836-6740-A323-829BB64C90CA}">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AE17ECA7-D238-4E4D-B6A6-37B12BFFB0C9}">
          <x14:formula1>
            <xm:f>Лист3!$A$1:$A$2</xm:f>
          </x14:formula1>
          <xm:sqref>N9:N10</xm:sqref>
        </x14:dataValidation>
        <x14:dataValidation type="list" allowBlank="1" showInputMessage="1" showErrorMessage="1" xr:uid="{A1225E8B-6A03-3441-9E41-E935E029518F}">
          <x14:formula1>
            <xm:f>'Объекты работ'!$A$2:$A$29</xm:f>
          </x14:formula1>
          <xm:sqref>Q3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A30B2-6734-5149-B8ED-72DA9513E143}">
  <sheetPr>
    <tabColor theme="6" tint="0.59999389629810485"/>
  </sheetPr>
  <dimension ref="A1:AE76"/>
  <sheetViews>
    <sheetView zoomScale="120" zoomScaleNormal="120" workbookViewId="0">
      <selection activeCell="K22" sqref="K22"/>
    </sheetView>
  </sheetViews>
  <sheetFormatPr baseColWidth="10" defaultColWidth="8.83203125" defaultRowHeight="13" outlineLevelRow="1" outlineLevelCol="1"/>
  <cols>
    <col min="1" max="1" width="6.83203125" customWidth="1" outlineLevel="1"/>
    <col min="2" max="2" width="4" customWidth="1" outlineLevel="1"/>
    <col min="3" max="3" width="4.1640625" customWidth="1" outlineLevel="1"/>
    <col min="4" max="4" width="6.83203125" customWidth="1" outlineLevel="1"/>
    <col min="5" max="5" width="3.6640625" customWidth="1" outlineLevel="1"/>
    <col min="6" max="7" width="4" customWidth="1" outlineLevel="1"/>
    <col min="8" max="8" width="21.5" customWidth="1" outlineLevel="1"/>
    <col min="9" max="9" width="7" customWidth="1" outlineLevel="1"/>
    <col min="10" max="12" width="8.83203125" customWidth="1" outlineLevel="1"/>
    <col min="13" max="13" width="4.5" customWidth="1"/>
    <col min="14" max="14" width="32.1640625" customWidth="1"/>
    <col min="15" max="15" width="6.83203125" customWidth="1"/>
    <col min="17" max="17" width="9.83203125" customWidth="1"/>
    <col min="18" max="18" width="10.1640625" customWidth="1"/>
    <col min="19" max="19" width="10.83203125" customWidth="1"/>
    <col min="20" max="20" width="8.83203125" customWidth="1"/>
    <col min="21" max="21" width="9.5" bestFit="1" customWidth="1"/>
    <col min="23" max="23" width="9.5" customWidth="1"/>
    <col min="26" max="26" width="9.5" bestFit="1" customWidth="1"/>
    <col min="29" max="29" width="12.33203125" bestFit="1" customWidth="1"/>
  </cols>
  <sheetData>
    <row r="1" spans="1:31" ht="19">
      <c r="A1" s="135" t="s">
        <v>127</v>
      </c>
      <c r="B1" s="108"/>
      <c r="C1" s="108"/>
      <c r="D1" s="108"/>
      <c r="E1" s="108"/>
      <c r="F1" s="108"/>
      <c r="G1" s="108"/>
      <c r="H1" s="108"/>
      <c r="I1" s="108"/>
      <c r="J1" s="108"/>
      <c r="K1" s="108"/>
      <c r="L1" s="108"/>
      <c r="Q1" s="128" t="s">
        <v>149</v>
      </c>
      <c r="W1" s="105" t="e">
        <f>#REF!</f>
        <v>#REF!</v>
      </c>
      <c r="AA1" t="s">
        <v>230</v>
      </c>
      <c r="AC1" s="239" t="e">
        <f>(S7+T7+U7+V7+W7)-S8-T8-U8-V8-W8-W17-V17-U17-T17-S17+S26+T26+U26+V26+W26-S27-S33-S37-S48-S54-S62-T27-T33-T37-T48-T54-T62-U62-U54-U48-U37-U33-U27-V27-V33-V37-V48-V54-V62-W62-W54-W48-W37-W33-W27</f>
        <v>#VALUE!</v>
      </c>
      <c r="AE1" t="s">
        <v>231</v>
      </c>
    </row>
    <row r="2" spans="1:31">
      <c r="A2" s="135"/>
      <c r="B2" s="108"/>
      <c r="C2" s="108"/>
      <c r="D2" s="108"/>
      <c r="E2" s="108"/>
      <c r="F2" s="108"/>
      <c r="G2" s="108"/>
      <c r="H2" s="108"/>
      <c r="I2" s="108"/>
      <c r="J2" s="108"/>
      <c r="K2" s="108"/>
      <c r="L2" s="108"/>
      <c r="O2" s="180"/>
      <c r="P2" s="180"/>
      <c r="Q2" s="181" t="s">
        <v>126</v>
      </c>
      <c r="R2" s="180"/>
      <c r="S2" s="180"/>
      <c r="T2" s="176" t="s">
        <v>210</v>
      </c>
      <c r="AC2" s="239" t="e">
        <f>S7+S26-S69+T7+T26-T69+U7+U26-U69+V7+V26-V69+W7+W26-W69</f>
        <v>#VALUE!</v>
      </c>
    </row>
    <row r="3" spans="1:31">
      <c r="A3" s="108"/>
      <c r="B3" s="108"/>
      <c r="C3" s="108"/>
      <c r="D3" s="108"/>
      <c r="E3" s="108"/>
      <c r="F3" s="108"/>
      <c r="G3" s="108"/>
      <c r="H3" s="136" t="s">
        <v>128</v>
      </c>
      <c r="I3" s="137" t="s">
        <v>23</v>
      </c>
      <c r="J3" s="137" t="s">
        <v>100</v>
      </c>
      <c r="K3" s="138" t="s">
        <v>101</v>
      </c>
      <c r="L3" s="199"/>
      <c r="O3" s="180"/>
      <c r="P3" s="231"/>
      <c r="Q3" s="195" t="s">
        <v>227</v>
      </c>
      <c r="R3" s="231"/>
      <c r="S3" s="180"/>
      <c r="W3" s="210" t="s">
        <v>209</v>
      </c>
    </row>
    <row r="4" spans="1:31">
      <c r="A4" s="139" t="s">
        <v>24</v>
      </c>
      <c r="B4" s="211">
        <v>3.7</v>
      </c>
      <c r="C4" s="211">
        <v>4</v>
      </c>
      <c r="D4" s="139" t="s">
        <v>24</v>
      </c>
      <c r="E4" s="211">
        <v>4</v>
      </c>
      <c r="F4" s="211">
        <v>4</v>
      </c>
      <c r="G4" s="108"/>
      <c r="H4" s="140" t="s">
        <v>56</v>
      </c>
      <c r="I4" s="140" t="s">
        <v>55</v>
      </c>
      <c r="J4" s="141">
        <f>S5</f>
        <v>20000</v>
      </c>
      <c r="K4" s="141">
        <f>T5</f>
        <v>20000</v>
      </c>
      <c r="L4" s="200"/>
      <c r="R4" s="133" t="s">
        <v>192</v>
      </c>
      <c r="S4" s="191"/>
    </row>
    <row r="5" spans="1:31">
      <c r="A5" s="139" t="s">
        <v>25</v>
      </c>
      <c r="B5" s="709">
        <v>11.5</v>
      </c>
      <c r="C5" s="709"/>
      <c r="D5" s="139" t="s">
        <v>25</v>
      </c>
      <c r="E5" s="709">
        <v>11.5</v>
      </c>
      <c r="F5" s="709"/>
      <c r="G5" s="108"/>
      <c r="H5" s="140" t="s">
        <v>57</v>
      </c>
      <c r="I5" s="140" t="s">
        <v>32</v>
      </c>
      <c r="J5" s="142">
        <f>J4/B7</f>
        <v>128.70012870012869</v>
      </c>
      <c r="K5" s="143">
        <f>K4/E7</f>
        <v>119.04761904761905</v>
      </c>
      <c r="L5" s="201"/>
      <c r="N5" s="178" t="s">
        <v>168</v>
      </c>
      <c r="O5" s="179">
        <v>1</v>
      </c>
      <c r="R5" s="133" t="s">
        <v>152</v>
      </c>
      <c r="S5" s="209">
        <v>20000</v>
      </c>
      <c r="T5" s="209">
        <f>S5</f>
        <v>20000</v>
      </c>
      <c r="U5" s="134">
        <f>S5</f>
        <v>20000</v>
      </c>
      <c r="V5" s="134">
        <f>T5</f>
        <v>20000</v>
      </c>
      <c r="W5" s="134">
        <v>10000</v>
      </c>
    </row>
    <row r="6" spans="1:31" ht="48">
      <c r="A6" s="139" t="s">
        <v>26</v>
      </c>
      <c r="B6" s="710">
        <f>B8/B7</f>
        <v>0.89690867623195714</v>
      </c>
      <c r="C6" s="710"/>
      <c r="D6" s="139" t="s">
        <v>26</v>
      </c>
      <c r="E6" s="711">
        <f>E8/E7</f>
        <v>1.1358173861211243</v>
      </c>
      <c r="F6" s="711"/>
      <c r="G6" s="108"/>
      <c r="H6" s="140" t="s">
        <v>169</v>
      </c>
      <c r="I6" s="140"/>
      <c r="J6" s="212">
        <v>7</v>
      </c>
      <c r="K6" s="213">
        <v>7</v>
      </c>
      <c r="L6" s="201"/>
      <c r="M6" s="94" t="s">
        <v>130</v>
      </c>
      <c r="N6" s="95" t="s">
        <v>131</v>
      </c>
      <c r="O6" s="96" t="s">
        <v>50</v>
      </c>
      <c r="P6" s="97" t="s">
        <v>193</v>
      </c>
      <c r="Q6" s="97" t="s">
        <v>194</v>
      </c>
      <c r="R6" s="97" t="s">
        <v>148</v>
      </c>
      <c r="S6" s="97" t="s">
        <v>107</v>
      </c>
      <c r="T6" s="97" t="s">
        <v>108</v>
      </c>
      <c r="U6" s="97" t="s">
        <v>109</v>
      </c>
      <c r="V6" s="97" t="s">
        <v>110</v>
      </c>
      <c r="W6" s="97" t="s">
        <v>111</v>
      </c>
      <c r="Z6" s="229"/>
      <c r="AA6" s="229"/>
      <c r="AB6" s="229"/>
      <c r="AC6" s="229"/>
    </row>
    <row r="7" spans="1:31">
      <c r="A7" s="139" t="s">
        <v>28</v>
      </c>
      <c r="B7" s="712">
        <f>B4*C4*(B5-$J$18)</f>
        <v>155.4</v>
      </c>
      <c r="C7" s="712"/>
      <c r="D7" s="139" t="s">
        <v>28</v>
      </c>
      <c r="E7" s="712">
        <f>E4*F4*(E5-$J$18)</f>
        <v>168</v>
      </c>
      <c r="F7" s="712"/>
      <c r="G7" s="108"/>
      <c r="H7" s="140" t="s">
        <v>27</v>
      </c>
      <c r="I7" s="144" t="s">
        <v>58</v>
      </c>
      <c r="J7" s="142">
        <f>(J5+J6)*A10</f>
        <v>1560.55148005148</v>
      </c>
      <c r="K7" s="143">
        <f>(K5+K6)*D10</f>
        <v>1449.547619047619</v>
      </c>
      <c r="L7" s="201"/>
      <c r="M7" s="98">
        <v>1</v>
      </c>
      <c r="N7" s="99" t="s">
        <v>132</v>
      </c>
      <c r="O7" s="100"/>
      <c r="P7" s="101"/>
      <c r="Q7" s="101"/>
      <c r="R7" s="101"/>
      <c r="S7" s="111" t="e">
        <f>SUBTOTAL(9,S9:S25)</f>
        <v>#VALUE!</v>
      </c>
      <c r="T7" s="111" t="e">
        <f t="shared" ref="T7:U7" si="0">SUBTOTAL(9,T9:T25)</f>
        <v>#VALUE!</v>
      </c>
      <c r="U7" s="111" t="e">
        <f t="shared" si="0"/>
        <v>#VALUE!</v>
      </c>
      <c r="V7" s="111" t="e">
        <f>SUBTOTAL(9,V9:V25)</f>
        <v>#VALUE!</v>
      </c>
      <c r="W7" s="111">
        <f>SUBTOTAL(9,W8:W17)</f>
        <v>0</v>
      </c>
    </row>
    <row r="8" spans="1:31">
      <c r="A8" s="139" t="s">
        <v>29</v>
      </c>
      <c r="B8" s="713">
        <f>B21+B15</f>
        <v>139.37960828644614</v>
      </c>
      <c r="C8" s="713"/>
      <c r="D8" s="139" t="s">
        <v>29</v>
      </c>
      <c r="E8" s="713">
        <f>E21+E15</f>
        <v>190.81732086834887</v>
      </c>
      <c r="F8" s="713"/>
      <c r="G8" s="108"/>
      <c r="H8" s="140" t="s">
        <v>102</v>
      </c>
      <c r="I8" s="140" t="s">
        <v>31</v>
      </c>
      <c r="J8" s="145">
        <f>(J5+J6)*B21</f>
        <v>18913.830782644265</v>
      </c>
      <c r="K8" s="146">
        <f>(K5+K6)*E21</f>
        <v>24052.068968500927</v>
      </c>
      <c r="L8" s="202"/>
      <c r="M8" s="129" t="s">
        <v>150</v>
      </c>
      <c r="N8" s="132" t="s">
        <v>154</v>
      </c>
      <c r="O8" s="112"/>
      <c r="P8" s="112"/>
      <c r="Q8" s="112"/>
      <c r="R8" s="113"/>
      <c r="S8" s="114" t="e">
        <f>SUBTOTAL(9,S9:S16)</f>
        <v>#VALUE!</v>
      </c>
      <c r="T8" s="114" t="e">
        <f>SUBTOTAL(9,T9:T16)</f>
        <v>#VALUE!</v>
      </c>
      <c r="U8" s="114" t="e">
        <f>SUBTOTAL(9,U9:U16)</f>
        <v>#VALUE!</v>
      </c>
      <c r="V8" s="114" t="e">
        <f>SUBTOTAL(9,V9:V16)</f>
        <v>#VALUE!</v>
      </c>
      <c r="W8" s="114">
        <f>SUBTOTAL(9,W9:W16)</f>
        <v>0</v>
      </c>
    </row>
    <row r="9" spans="1:31" ht="14" outlineLevel="1" thickBot="1">
      <c r="A9" s="108"/>
      <c r="B9" s="108"/>
      <c r="C9" s="108"/>
      <c r="D9" s="108"/>
      <c r="E9" s="108"/>
      <c r="F9" s="108"/>
      <c r="G9" s="108"/>
      <c r="H9" s="147" t="s">
        <v>44</v>
      </c>
      <c r="I9" s="147" t="s">
        <v>32</v>
      </c>
      <c r="J9" s="148">
        <f>J5+J6+4</f>
        <v>139.70012870012869</v>
      </c>
      <c r="K9" s="148">
        <f>K5+K6+4</f>
        <v>130.04761904761904</v>
      </c>
      <c r="L9" s="197"/>
      <c r="M9" s="130"/>
      <c r="N9" s="102" t="s">
        <v>195</v>
      </c>
      <c r="O9" s="107" t="s">
        <v>134</v>
      </c>
      <c r="P9" s="193">
        <f>J32</f>
        <v>0.94569153913221327</v>
      </c>
      <c r="Q9" s="193">
        <v>0</v>
      </c>
      <c r="R9" s="109" t="e">
        <f>VLOOKUP(N9,#REF!,16,0)</f>
        <v>#REF!</v>
      </c>
      <c r="S9" s="110" t="e">
        <f>IF(ISERR($P$9*$R$9)," ",($P$9*$R$9))/1000*$S$5</f>
        <v>#VALUE!</v>
      </c>
      <c r="T9" s="110" t="e">
        <f>IF(ISERR($Q$9*$R$9)," ",($Q$9*$R$9))/1000*$T$5</f>
        <v>#VALUE!</v>
      </c>
      <c r="U9" s="110" t="e">
        <f>IF(ISERR($P$9*$R$9)," ",($P$9*$R$9))/1000*$U$5</f>
        <v>#VALUE!</v>
      </c>
      <c r="V9" s="110" t="e">
        <f>IF(ISERR($Q$9*$R$9)," ",($Q$9*$R$9))/1000*$V$5</f>
        <v>#VALUE!</v>
      </c>
      <c r="W9" s="110"/>
    </row>
    <row r="10" spans="1:31" ht="14" outlineLevel="1" thickTop="1">
      <c r="A10" s="714">
        <f>B5</f>
        <v>11.5</v>
      </c>
      <c r="B10" s="715"/>
      <c r="C10" s="717">
        <f>A34*25</f>
        <v>4.2750000000000004</v>
      </c>
      <c r="D10" s="714">
        <f>E5</f>
        <v>11.5</v>
      </c>
      <c r="E10" s="715"/>
      <c r="F10" s="717">
        <f>A34*25</f>
        <v>4.2750000000000004</v>
      </c>
      <c r="G10" s="149"/>
      <c r="H10" s="147" t="s">
        <v>44</v>
      </c>
      <c r="I10" s="147" t="s">
        <v>31</v>
      </c>
      <c r="J10" s="148">
        <f>J9*0.65</f>
        <v>90.805083655083649</v>
      </c>
      <c r="K10" s="148">
        <f>K9*0.65</f>
        <v>84.530952380952371</v>
      </c>
      <c r="L10" s="197"/>
      <c r="M10" s="130"/>
      <c r="N10" s="102" t="s">
        <v>226</v>
      </c>
      <c r="O10" s="107" t="s">
        <v>134</v>
      </c>
      <c r="P10" s="193">
        <v>0</v>
      </c>
      <c r="Q10" s="193">
        <f>K32</f>
        <v>1.2026034484250463</v>
      </c>
      <c r="R10" s="109" t="e">
        <f>VLOOKUP(N10,#REF!,16,0)</f>
        <v>#REF!</v>
      </c>
      <c r="S10" s="110" t="e">
        <f>IF(ISERR($P$10*$R$10)," ",($P$10*$R$10))/1000*$S$5</f>
        <v>#VALUE!</v>
      </c>
      <c r="T10" s="110" t="e">
        <f>IF(ISERR($Q$10*$R$10)," ",($Q$10*$R$10))/1000*$T$5</f>
        <v>#VALUE!</v>
      </c>
      <c r="U10" s="110" t="e">
        <f>IF(ISERR($P$10*$R$10)," ",($P$10*$R$10))/1000*$U$5</f>
        <v>#VALUE!</v>
      </c>
      <c r="V10" s="110" t="e">
        <f>IF(ISERR($Q$10*$R$10)," ",($Q$10*$R$10))/1000*$V$5</f>
        <v>#VALUE!</v>
      </c>
      <c r="W10" s="110"/>
    </row>
    <row r="11" spans="1:31" outlineLevel="1">
      <c r="A11" s="714"/>
      <c r="B11" s="716"/>
      <c r="C11" s="717"/>
      <c r="D11" s="714"/>
      <c r="E11" s="716"/>
      <c r="F11" s="717"/>
      <c r="G11" s="149"/>
      <c r="H11" s="147" t="s">
        <v>212</v>
      </c>
      <c r="I11" s="147" t="s">
        <v>32</v>
      </c>
      <c r="J11" s="148">
        <f>J9</f>
        <v>139.70012870012869</v>
      </c>
      <c r="K11" s="148">
        <f>K9</f>
        <v>130.04761904761904</v>
      </c>
      <c r="L11" s="197"/>
      <c r="M11" s="130"/>
      <c r="N11" s="102" t="s">
        <v>133</v>
      </c>
      <c r="O11" s="107" t="e">
        <f>VLOOKUP(N11,#REF!,2,FALSE)</f>
        <v>#REF!</v>
      </c>
      <c r="P11" s="193">
        <v>0</v>
      </c>
      <c r="Q11" s="193">
        <f>K10/1000</f>
        <v>8.4530952380952373E-2</v>
      </c>
      <c r="R11" s="103" t="e">
        <f>VLOOKUP(N11,#REF!,15,0)</f>
        <v>#REF!</v>
      </c>
      <c r="S11" s="110" t="str">
        <f>IF(ISERR($P$11*$R$11)," ",($P$11*$R$11))</f>
        <v xml:space="preserve"> </v>
      </c>
      <c r="T11" s="110" t="str">
        <f>IF(ISERR($Q$11*$R$11)," ",($Q$11*$R$11))</f>
        <v xml:space="preserve"> </v>
      </c>
      <c r="U11" s="110" t="str">
        <f>IF(ISERR($P$11*$R$11)," ",($P$11*$R$11))</f>
        <v xml:space="preserve"> </v>
      </c>
      <c r="V11" s="110" t="str">
        <f>IF(ISERR($Q$11*$R$11)," ",($Q$11*$R$11))</f>
        <v xml:space="preserve"> </v>
      </c>
      <c r="W11" s="110"/>
    </row>
    <row r="12" spans="1:31" outlineLevel="1">
      <c r="A12" s="714"/>
      <c r="B12" s="716"/>
      <c r="C12" s="717"/>
      <c r="D12" s="714"/>
      <c r="E12" s="716"/>
      <c r="F12" s="717"/>
      <c r="G12" s="149"/>
      <c r="H12" s="147" t="s">
        <v>212</v>
      </c>
      <c r="I12" s="147" t="s">
        <v>31</v>
      </c>
      <c r="J12" s="148">
        <f>J11*0.4</f>
        <v>55.880051480051478</v>
      </c>
      <c r="K12" s="148">
        <f>K11*0.4</f>
        <v>52.019047619047619</v>
      </c>
      <c r="L12" s="197"/>
      <c r="M12" s="131"/>
      <c r="N12" s="102" t="s">
        <v>135</v>
      </c>
      <c r="O12" s="107" t="e">
        <f>VLOOKUP(N12,#REF!,2,FALSE)</f>
        <v>#REF!</v>
      </c>
      <c r="P12" s="193">
        <f>J12/1000</f>
        <v>5.5880051480051478E-2</v>
      </c>
      <c r="Q12" s="193">
        <v>0</v>
      </c>
      <c r="R12" s="103" t="e">
        <f>VLOOKUP(N12,#REF!,15,0)</f>
        <v>#REF!</v>
      </c>
      <c r="S12" s="110" t="str">
        <f>IF(ISERR($P$12*$R$12)," ",($P$12*$R$12))</f>
        <v xml:space="preserve"> </v>
      </c>
      <c r="T12" s="110" t="str">
        <f>IF(ISERR($Q$12*$R$12)," ",($Q$12*$R$12))</f>
        <v xml:space="preserve"> </v>
      </c>
      <c r="U12" s="110" t="str">
        <f>IF(ISERR($P$12*$R$12)," ",($P$12*$R$12))</f>
        <v xml:space="preserve"> </v>
      </c>
      <c r="V12" s="110" t="str">
        <f>IF(ISERR($Q$12*$R$12)," ",($Q$12*$R$12))</f>
        <v xml:space="preserve"> </v>
      </c>
      <c r="W12" s="110"/>
    </row>
    <row r="13" spans="1:31" outlineLevel="1">
      <c r="A13" s="714"/>
      <c r="B13" s="716"/>
      <c r="C13" s="717"/>
      <c r="D13" s="714"/>
      <c r="E13" s="716"/>
      <c r="F13" s="717"/>
      <c r="G13" s="149"/>
      <c r="H13" s="147" t="s">
        <v>45</v>
      </c>
      <c r="I13" s="147" t="s">
        <v>32</v>
      </c>
      <c r="J13" s="148">
        <f>J9</f>
        <v>139.70012870012869</v>
      </c>
      <c r="K13" s="148">
        <f>K9</f>
        <v>130.04761904761904</v>
      </c>
      <c r="L13" s="197"/>
      <c r="M13" s="131"/>
      <c r="N13" s="102" t="s">
        <v>234</v>
      </c>
      <c r="O13" s="107" t="e">
        <f>VLOOKUP(N13,#REF!,2,FALSE)</f>
        <v>#REF!</v>
      </c>
      <c r="P13" s="193">
        <f t="shared" ref="P13:Q16" si="1">J13</f>
        <v>139.70012870012869</v>
      </c>
      <c r="Q13" s="193">
        <f>K13</f>
        <v>130.04761904761904</v>
      </c>
      <c r="R13" s="103" t="e">
        <f>VLOOKUP(N13,#REF!,15,0)</f>
        <v>#REF!</v>
      </c>
      <c r="S13" s="110" t="str">
        <f>IF(ISERR($P$13*$R$13)," ",($P$13*$R$13))</f>
        <v xml:space="preserve"> </v>
      </c>
      <c r="T13" s="110" t="str">
        <f>IF(ISERR($Q$13*$R$13)," ",($Q$13*$R$13))</f>
        <v xml:space="preserve"> </v>
      </c>
      <c r="U13" s="110" t="str">
        <f>IF(ISERR($P$13*$R$13)," ",($P$13*$R$13))</f>
        <v xml:space="preserve"> </v>
      </c>
      <c r="V13" s="110" t="str">
        <f>IF(ISERR($Q$13*$R$13)," ",($Q$13*$R$13))</f>
        <v xml:space="preserve"> </v>
      </c>
      <c r="W13" s="110"/>
    </row>
    <row r="14" spans="1:31" outlineLevel="1">
      <c r="A14" s="714"/>
      <c r="B14" s="716"/>
      <c r="C14" s="717"/>
      <c r="D14" s="714"/>
      <c r="E14" s="716"/>
      <c r="F14" s="717"/>
      <c r="G14" s="149"/>
      <c r="H14" s="140" t="s">
        <v>103</v>
      </c>
      <c r="I14" s="147" t="s">
        <v>32</v>
      </c>
      <c r="J14" s="148">
        <f>(J5+J6)/10+2</f>
        <v>15.570012870012869</v>
      </c>
      <c r="K14" s="148">
        <f>(K5+K6)/10+2</f>
        <v>14.604761904761904</v>
      </c>
      <c r="L14" s="196"/>
      <c r="M14" s="131"/>
      <c r="N14" s="102">
        <v>0</v>
      </c>
      <c r="O14" s="107" t="e">
        <f>VLOOKUP(N14,#REF!,2,FALSE)</f>
        <v>#REF!</v>
      </c>
      <c r="P14" s="193">
        <f t="shared" si="1"/>
        <v>15.570012870012869</v>
      </c>
      <c r="Q14" s="193">
        <f t="shared" si="1"/>
        <v>14.604761904761904</v>
      </c>
      <c r="R14" s="103" t="e">
        <f>VLOOKUP(N14,#REF!,15,0)</f>
        <v>#REF!</v>
      </c>
      <c r="S14" s="110" t="str">
        <f>IF(ISERR($P$14*$R$14)," ",($P$14*$R$14))</f>
        <v xml:space="preserve"> </v>
      </c>
      <c r="T14" s="110" t="str">
        <f>IF(ISERR($Q$14*$R$14)," ",($Q$14*$R$14))</f>
        <v xml:space="preserve"> </v>
      </c>
      <c r="U14" s="110" t="str">
        <f>IF(ISERR($P$14*$R$14)," ",($P$14*$R$14))</f>
        <v xml:space="preserve"> </v>
      </c>
      <c r="V14" s="110" t="str">
        <f>IF(ISERR($Q$14*$R$14)," ",($Q$14*$R$14))</f>
        <v xml:space="preserve"> </v>
      </c>
      <c r="W14" s="110"/>
    </row>
    <row r="15" spans="1:31" ht="24" outlineLevel="1">
      <c r="A15" s="714"/>
      <c r="B15" s="718"/>
      <c r="C15" s="717"/>
      <c r="D15" s="714"/>
      <c r="E15" s="719"/>
      <c r="F15" s="717"/>
      <c r="G15" s="149"/>
      <c r="H15" s="140" t="s">
        <v>104</v>
      </c>
      <c r="I15" s="147" t="s">
        <v>32</v>
      </c>
      <c r="J15" s="148">
        <f>J5+J6+2</f>
        <v>137.70012870012869</v>
      </c>
      <c r="K15" s="148">
        <f>K5+K6+2</f>
        <v>128.04761904761904</v>
      </c>
      <c r="L15" s="197"/>
      <c r="M15" s="131"/>
      <c r="N15" s="102" t="s">
        <v>235</v>
      </c>
      <c r="O15" s="107" t="e">
        <f>VLOOKUP(N15,#REF!,2,FALSE)</f>
        <v>#REF!</v>
      </c>
      <c r="P15" s="193">
        <f>J17</f>
        <v>558.80051480051475</v>
      </c>
      <c r="Q15" s="193">
        <f>K17</f>
        <v>520.19047619047615</v>
      </c>
      <c r="R15" s="103" t="e">
        <f>VLOOKUP(N15,#REF!,15,0)</f>
        <v>#REF!</v>
      </c>
      <c r="S15" s="110" t="str">
        <f>IF(ISERR($P$15*$R$15)," ",($P$15*$R$15))</f>
        <v xml:space="preserve"> </v>
      </c>
      <c r="T15" s="110" t="str">
        <f>IF(ISERR($Q$15*$R$15)," ",($Q$15*$R$15))</f>
        <v xml:space="preserve"> </v>
      </c>
      <c r="U15" s="110" t="str">
        <f>IF(ISERR($P$15*$R$15)," ",($P$15*$R$15))</f>
        <v xml:space="preserve"> </v>
      </c>
      <c r="V15" s="110" t="str">
        <f>IF(ISERR($Q$15*$R$15)," ",($Q$15*$R$15))</f>
        <v xml:space="preserve"> </v>
      </c>
      <c r="W15" s="110"/>
    </row>
    <row r="16" spans="1:31" outlineLevel="1">
      <c r="A16" s="714"/>
      <c r="B16" s="718"/>
      <c r="C16" s="717"/>
      <c r="D16" s="714"/>
      <c r="E16" s="719"/>
      <c r="F16" s="717"/>
      <c r="G16" s="149"/>
      <c r="H16" s="140" t="s">
        <v>46</v>
      </c>
      <c r="I16" s="147" t="s">
        <v>32</v>
      </c>
      <c r="J16" s="150">
        <v>2</v>
      </c>
      <c r="K16" s="150">
        <v>2</v>
      </c>
      <c r="L16" s="196"/>
      <c r="M16" s="131"/>
      <c r="N16" s="102" t="s">
        <v>137</v>
      </c>
      <c r="O16" s="107" t="e">
        <f>VLOOKUP(N16,#REF!,2,FALSE)</f>
        <v>#REF!</v>
      </c>
      <c r="P16" s="193">
        <f t="shared" si="1"/>
        <v>2</v>
      </c>
      <c r="Q16" s="193">
        <f t="shared" si="1"/>
        <v>2</v>
      </c>
      <c r="R16" s="103" t="e">
        <f>VLOOKUP(N16,#REF!,15,0)</f>
        <v>#REF!</v>
      </c>
      <c r="S16" s="110" t="str">
        <f>IF(ISERR($P$16*$R$16)," ",($P$16*$R$16))</f>
        <v xml:space="preserve"> </v>
      </c>
      <c r="T16" s="110" t="str">
        <f>IF(ISERR($Q$16*$R$16)," ",($Q$16*$R$16))</f>
        <v xml:space="preserve"> </v>
      </c>
      <c r="U16" s="110" t="str">
        <f>IF(ISERR($P$16*$R$16)," ",($P$16*$R$16))</f>
        <v xml:space="preserve"> </v>
      </c>
      <c r="V16" s="110" t="str">
        <f>IF(ISERR($Q$16*$R$16)," ",($Q$16*$R$16))</f>
        <v xml:space="preserve"> </v>
      </c>
      <c r="W16" s="110"/>
      <c r="X16" s="176"/>
      <c r="Y16" s="176"/>
      <c r="Z16" s="176"/>
      <c r="AA16" s="176"/>
    </row>
    <row r="17" spans="1:23">
      <c r="A17" s="714"/>
      <c r="B17" s="151"/>
      <c r="C17" s="717"/>
      <c r="D17" s="714"/>
      <c r="E17" s="152"/>
      <c r="F17" s="717"/>
      <c r="G17" s="149"/>
      <c r="H17" s="147" t="s">
        <v>236</v>
      </c>
      <c r="I17" s="147" t="s">
        <v>59</v>
      </c>
      <c r="J17" s="148">
        <f>J13*4</f>
        <v>558.80051480051475</v>
      </c>
      <c r="K17" s="159">
        <f>K13*4</f>
        <v>520.19047619047615</v>
      </c>
      <c r="L17" s="196"/>
      <c r="M17" s="129" t="s">
        <v>151</v>
      </c>
      <c r="N17" s="132" t="s">
        <v>153</v>
      </c>
      <c r="O17" s="112"/>
      <c r="P17" s="112"/>
      <c r="Q17" s="112"/>
      <c r="R17" s="113"/>
      <c r="S17" s="114">
        <f>SUBTOTAL(9,S18:S25)</f>
        <v>1100</v>
      </c>
      <c r="T17" s="114">
        <f>SUBTOTAL(9,T18:T25)</f>
        <v>1100</v>
      </c>
      <c r="U17" s="114">
        <f>SUBTOTAL(9,U18:U25)</f>
        <v>0</v>
      </c>
      <c r="V17" s="114">
        <f>SUBTOTAL(9,V18:V25)</f>
        <v>0</v>
      </c>
      <c r="W17" s="114">
        <f>SUBTOTAL(9,W18:W25)</f>
        <v>0</v>
      </c>
    </row>
    <row r="18" spans="1:23" outlineLevel="1">
      <c r="A18" s="714"/>
      <c r="B18" s="718"/>
      <c r="C18" s="717"/>
      <c r="D18" s="714"/>
      <c r="E18" s="719"/>
      <c r="F18" s="717"/>
      <c r="G18" s="149"/>
      <c r="H18" s="147" t="s">
        <v>33</v>
      </c>
      <c r="I18" s="147" t="s">
        <v>59</v>
      </c>
      <c r="J18" s="214">
        <v>1</v>
      </c>
      <c r="K18" s="214">
        <v>1</v>
      </c>
      <c r="L18" s="196"/>
      <c r="M18" s="131"/>
      <c r="N18" s="102" t="s">
        <v>214</v>
      </c>
      <c r="O18" s="107" t="e">
        <f>VLOOKUP(N18,#REF!,2,FALSE)</f>
        <v>#REF!</v>
      </c>
      <c r="P18" s="193">
        <f>J7/J24</f>
        <v>0.22293592572164</v>
      </c>
      <c r="Q18" s="193">
        <f>K7/K24</f>
        <v>0.20707823129251701</v>
      </c>
      <c r="R18" s="103" t="e">
        <f>VLOOKUP(N18,#REF!,15,0)</f>
        <v>#REF!</v>
      </c>
      <c r="S18" s="110" t="str">
        <f>IF(ISERR($P$18*$R$18)," ",($P$18*$R$18))</f>
        <v xml:space="preserve"> </v>
      </c>
      <c r="T18" s="110" t="str">
        <f>IF(ISERR($Q$18*$R$18)," ",($Q$18*$R$18))</f>
        <v xml:space="preserve"> </v>
      </c>
      <c r="U18" s="110"/>
      <c r="V18" s="110"/>
      <c r="W18" s="164"/>
    </row>
    <row r="19" spans="1:23" outlineLevel="1">
      <c r="A19" s="714"/>
      <c r="B19" s="718"/>
      <c r="C19" s="717"/>
      <c r="D19" s="714"/>
      <c r="E19" s="719"/>
      <c r="F19" s="717"/>
      <c r="G19" s="149"/>
      <c r="H19" s="147" t="s">
        <v>77</v>
      </c>
      <c r="I19" s="147" t="s">
        <v>78</v>
      </c>
      <c r="J19" s="214">
        <v>10</v>
      </c>
      <c r="K19" s="214">
        <v>10</v>
      </c>
      <c r="L19" s="197"/>
      <c r="M19" s="131"/>
      <c r="N19" s="102" t="s">
        <v>215</v>
      </c>
      <c r="O19" s="107" t="e">
        <f>VLOOKUP(N19,#REF!,2,FALSE)</f>
        <v>#REF!</v>
      </c>
      <c r="P19" s="193">
        <f>J7/J25</f>
        <v>0.312110296010296</v>
      </c>
      <c r="Q19" s="193">
        <f>K7/K25</f>
        <v>0.28990952380952378</v>
      </c>
      <c r="R19" s="103" t="e">
        <f>VLOOKUP(N19,#REF!,15,0)</f>
        <v>#REF!</v>
      </c>
      <c r="S19" s="110" t="str">
        <f>IF(ISERR($P$19*$R$19)," ",($P$19*$R$19))</f>
        <v xml:space="preserve"> </v>
      </c>
      <c r="T19" s="110" t="str">
        <f>IF(ISERR($Q$19*$R$19)," ",($Q$19*$R$19))</f>
        <v xml:space="preserve"> </v>
      </c>
      <c r="U19" s="110"/>
      <c r="V19" s="110"/>
      <c r="W19" s="164"/>
    </row>
    <row r="20" spans="1:23" outlineLevel="1">
      <c r="A20" s="714"/>
      <c r="B20" s="718"/>
      <c r="C20" s="717"/>
      <c r="D20" s="714"/>
      <c r="E20" s="719"/>
      <c r="F20" s="717"/>
      <c r="G20" s="149"/>
      <c r="H20" s="147" t="s">
        <v>70</v>
      </c>
      <c r="I20" s="147" t="s">
        <v>79</v>
      </c>
      <c r="J20" s="214">
        <v>14</v>
      </c>
      <c r="K20" s="214">
        <v>14</v>
      </c>
      <c r="L20" s="198"/>
      <c r="M20" s="131"/>
      <c r="N20" s="102" t="s">
        <v>155</v>
      </c>
      <c r="O20" s="107" t="e">
        <f>VLOOKUP(N20,#REF!,2,FALSE)</f>
        <v>#REF!</v>
      </c>
      <c r="P20" s="193">
        <f>J7/J27</f>
        <v>0.312110296010296</v>
      </c>
      <c r="Q20" s="193">
        <f>K7/K27</f>
        <v>0.28990952380952378</v>
      </c>
      <c r="R20" s="103" t="e">
        <f>VLOOKUP(N20,#REF!,15,0)</f>
        <v>#REF!</v>
      </c>
      <c r="S20" s="110" t="str">
        <f>IF(ISERR($P$20*$R$20)," ",($P$20*$R$20))</f>
        <v xml:space="preserve"> </v>
      </c>
      <c r="T20" s="110" t="str">
        <f>IF(ISERR($Q$20*$R$20)," ",($Q$20*$R$20))</f>
        <v xml:space="preserve"> </v>
      </c>
      <c r="U20" s="110"/>
      <c r="V20" s="110"/>
      <c r="W20" s="164"/>
    </row>
    <row r="21" spans="1:23" outlineLevel="1">
      <c r="A21" s="714"/>
      <c r="B21" s="722">
        <f>C21*D34</f>
        <v>139.37960828644614</v>
      </c>
      <c r="C21" s="717">
        <f>A10-C10-C15-C18</f>
        <v>7.2249999999999996</v>
      </c>
      <c r="D21" s="714"/>
      <c r="E21" s="723">
        <f>F21*D36</f>
        <v>190.81732086834887</v>
      </c>
      <c r="F21" s="717">
        <f>D10-F10-F15-F18</f>
        <v>7.2249999999999996</v>
      </c>
      <c r="G21" s="149"/>
      <c r="H21" s="147" t="s">
        <v>80</v>
      </c>
      <c r="I21" s="147" t="s">
        <v>81</v>
      </c>
      <c r="J21" s="148">
        <f>J19*J20</f>
        <v>140</v>
      </c>
      <c r="K21" s="148">
        <f>K19*K20</f>
        <v>140</v>
      </c>
      <c r="L21" s="196"/>
      <c r="M21" s="131"/>
      <c r="N21" s="102" t="s">
        <v>216</v>
      </c>
      <c r="O21" s="107" t="e">
        <f>VLOOKUP(N21,#REF!,2,FALSE)</f>
        <v>#REF!</v>
      </c>
      <c r="P21" s="193">
        <f>J7/10000</f>
        <v>0.156055148005148</v>
      </c>
      <c r="Q21" s="193">
        <f>K7/10000</f>
        <v>0.14495476190476189</v>
      </c>
      <c r="R21" s="103" t="e">
        <f>VLOOKUP(N21,#REF!,15,0)</f>
        <v>#REF!</v>
      </c>
      <c r="S21" s="110" t="str">
        <f>IF(ISERR($P$21*$R$21)," ",($P$21*$R$21))</f>
        <v xml:space="preserve"> </v>
      </c>
      <c r="T21" s="110" t="str">
        <f>IF(ISERR($Q$21*$R$21)," ",($Q$21*$R$21))</f>
        <v xml:space="preserve"> </v>
      </c>
      <c r="U21" s="110"/>
      <c r="V21" s="110"/>
      <c r="W21" s="164"/>
    </row>
    <row r="22" spans="1:23" ht="24" outlineLevel="1">
      <c r="A22" s="714"/>
      <c r="B22" s="722"/>
      <c r="C22" s="717"/>
      <c r="D22" s="714"/>
      <c r="E22" s="723"/>
      <c r="F22" s="717"/>
      <c r="G22" s="149"/>
      <c r="H22" s="147" t="s">
        <v>82</v>
      </c>
      <c r="I22" s="147" t="s">
        <v>67</v>
      </c>
      <c r="J22" s="216">
        <v>0.1</v>
      </c>
      <c r="K22" s="216">
        <v>0.1</v>
      </c>
      <c r="L22" s="196"/>
      <c r="M22" s="131"/>
      <c r="N22" s="102" t="s">
        <v>196</v>
      </c>
      <c r="O22" s="107" t="s">
        <v>58</v>
      </c>
      <c r="P22" s="193">
        <f>J7*J22</f>
        <v>156.055148005148</v>
      </c>
      <c r="Q22" s="193">
        <f>K7*K22</f>
        <v>144.95476190476191</v>
      </c>
      <c r="R22" s="103" t="e">
        <f>VLOOKUP(N22,#REF!,15,0)</f>
        <v>#REF!</v>
      </c>
      <c r="S22" s="110" t="str">
        <f>IF(ISERR($P$22*$R$22)," ",($P$22*$R$22))</f>
        <v xml:space="preserve"> </v>
      </c>
      <c r="T22" s="110" t="str">
        <f>IF(ISERR($Q$22*$R$22)," ",($Q$22*$R$22))</f>
        <v xml:space="preserve"> </v>
      </c>
      <c r="U22" s="110"/>
      <c r="V22" s="110"/>
      <c r="W22" s="164"/>
    </row>
    <row r="23" spans="1:23" outlineLevel="1">
      <c r="A23" s="714"/>
      <c r="B23" s="151" t="s">
        <v>30</v>
      </c>
      <c r="C23" s="717"/>
      <c r="D23" s="714"/>
      <c r="E23" s="723"/>
      <c r="F23" s="717"/>
      <c r="G23" s="149"/>
      <c r="H23" s="147" t="s">
        <v>83</v>
      </c>
      <c r="I23" s="147" t="s">
        <v>58</v>
      </c>
      <c r="J23" s="214">
        <v>700</v>
      </c>
      <c r="K23" s="214">
        <v>700</v>
      </c>
      <c r="L23" s="196"/>
      <c r="M23" s="131"/>
      <c r="N23" s="102" t="s">
        <v>217</v>
      </c>
      <c r="O23" s="107" t="e">
        <f>VLOOKUP(N23,#REF!,2,FALSE)</f>
        <v>#REF!</v>
      </c>
      <c r="P23" s="193">
        <f>J7/J23</f>
        <v>2.2293592572163998</v>
      </c>
      <c r="Q23" s="193">
        <f>K7/K23</f>
        <v>2.0707823129251701</v>
      </c>
      <c r="R23" s="103" t="e">
        <f>VLOOKUP(N23,#REF!,15,0)</f>
        <v>#REF!</v>
      </c>
      <c r="S23" s="110" t="str">
        <f>IF(ISERR($P$23*$R$23)," ",($P$23*$R$23))</f>
        <v xml:space="preserve"> </v>
      </c>
      <c r="T23" s="110" t="str">
        <f>IF(ISERR($Q$23*$R$23)," ",($Q$23*$R$23))</f>
        <v xml:space="preserve"> </v>
      </c>
      <c r="U23" s="110"/>
      <c r="V23" s="110"/>
      <c r="W23" s="164"/>
    </row>
    <row r="24" spans="1:23" outlineLevel="1">
      <c r="A24" s="714"/>
      <c r="B24" s="718"/>
      <c r="C24" s="717"/>
      <c r="D24" s="714"/>
      <c r="E24" s="719" t="s">
        <v>43</v>
      </c>
      <c r="F24" s="717"/>
      <c r="G24" s="149"/>
      <c r="H24" s="147" t="s">
        <v>84</v>
      </c>
      <c r="I24" s="147" t="s">
        <v>58</v>
      </c>
      <c r="J24" s="214">
        <v>7000</v>
      </c>
      <c r="K24" s="214">
        <v>7000</v>
      </c>
      <c r="L24" s="196"/>
      <c r="M24" s="131"/>
      <c r="N24" s="102"/>
      <c r="O24" s="107"/>
      <c r="P24" s="107"/>
      <c r="Q24" s="107"/>
      <c r="R24" s="103"/>
      <c r="S24" s="110"/>
      <c r="T24" s="110"/>
      <c r="U24" s="110"/>
      <c r="V24" s="110"/>
      <c r="W24" s="164"/>
    </row>
    <row r="25" spans="1:23" ht="16.75" customHeight="1" outlineLevel="1">
      <c r="A25" s="714"/>
      <c r="B25" s="718"/>
      <c r="C25" s="717"/>
      <c r="D25" s="714"/>
      <c r="E25" s="719"/>
      <c r="F25" s="717"/>
      <c r="G25" s="149"/>
      <c r="H25" s="147" t="s">
        <v>85</v>
      </c>
      <c r="I25" s="147" t="s">
        <v>58</v>
      </c>
      <c r="J25" s="214">
        <v>5000</v>
      </c>
      <c r="K25" s="214">
        <v>5000</v>
      </c>
      <c r="L25" s="153"/>
      <c r="M25" s="131"/>
      <c r="N25" s="165" t="s">
        <v>39</v>
      </c>
      <c r="O25" s="166" t="s">
        <v>49</v>
      </c>
      <c r="P25" s="166">
        <v>0.5</v>
      </c>
      <c r="Q25" s="166">
        <v>0.5</v>
      </c>
      <c r="R25" s="167">
        <v>2200</v>
      </c>
      <c r="S25" s="110">
        <f>IF(ISERR($P$25*$R$25)," ",($P$25*$R$25))</f>
        <v>1100</v>
      </c>
      <c r="T25" s="110">
        <f>IF(ISERR($Q$25*$R$25)," ",($Q$25*$R$25))</f>
        <v>1100</v>
      </c>
      <c r="U25" s="110"/>
      <c r="V25" s="110"/>
      <c r="W25" s="194">
        <v>0</v>
      </c>
    </row>
    <row r="26" spans="1:23">
      <c r="A26" s="714"/>
      <c r="B26" s="718"/>
      <c r="C26" s="717"/>
      <c r="D26" s="714"/>
      <c r="E26" s="719"/>
      <c r="F26" s="717"/>
      <c r="G26" s="149"/>
      <c r="H26" s="147"/>
      <c r="I26" s="147"/>
      <c r="J26" s="150"/>
      <c r="K26" s="150"/>
      <c r="L26" s="203"/>
      <c r="M26" s="98">
        <v>2</v>
      </c>
      <c r="N26" s="99" t="s">
        <v>157</v>
      </c>
      <c r="O26" s="100"/>
      <c r="P26" s="101"/>
      <c r="Q26" s="101"/>
      <c r="R26" s="101"/>
      <c r="S26" s="111" t="e">
        <f>SUBTOTAL(9,S28:S68)</f>
        <v>#REF!</v>
      </c>
      <c r="T26" s="111" t="e">
        <f>SUBTOTAL(9,T28:T68)</f>
        <v>#REF!</v>
      </c>
      <c r="U26" s="111" t="e">
        <f>SUBTOTAL(9,U28:U68)</f>
        <v>#REF!</v>
      </c>
      <c r="V26" s="111" t="e">
        <f>SUBTOTAL(9,V28:V68)</f>
        <v>#REF!</v>
      </c>
      <c r="W26" s="111">
        <f>SUBTOTAL(9,W28:W62)</f>
        <v>0</v>
      </c>
    </row>
    <row r="27" spans="1:23">
      <c r="A27" s="714"/>
      <c r="B27" s="718"/>
      <c r="C27" s="717"/>
      <c r="D27" s="714"/>
      <c r="E27" s="719"/>
      <c r="F27" s="717"/>
      <c r="G27" s="149"/>
      <c r="H27" s="147" t="s">
        <v>97</v>
      </c>
      <c r="I27" s="147" t="s">
        <v>58</v>
      </c>
      <c r="J27" s="214">
        <v>5000</v>
      </c>
      <c r="K27" s="214">
        <v>5000</v>
      </c>
      <c r="L27" s="203"/>
      <c r="M27" s="132" t="s">
        <v>158</v>
      </c>
      <c r="N27" s="112" t="s">
        <v>112</v>
      </c>
      <c r="O27" s="112"/>
      <c r="P27" s="112"/>
      <c r="Q27" s="113"/>
      <c r="R27" s="114"/>
      <c r="S27" s="114">
        <f>SUBTOTAL(9,S28:S32)</f>
        <v>48239.681547850982</v>
      </c>
      <c r="T27" s="114">
        <f>SUBTOTAL(9,T28:T32)</f>
        <v>95649.697110971945</v>
      </c>
      <c r="U27" s="114">
        <f>SUBTOTAL(9,U28:U32)</f>
        <v>48239.681547850982</v>
      </c>
      <c r="V27" s="114">
        <f>SUBTOTAL(9,V28:V32)</f>
        <v>95649.697110971945</v>
      </c>
      <c r="W27" s="114">
        <f>SUBTOTAL(9,W28:W32)</f>
        <v>0</v>
      </c>
    </row>
    <row r="28" spans="1:23" outlineLevel="1">
      <c r="A28" s="714"/>
      <c r="B28" s="718"/>
      <c r="C28" s="717"/>
      <c r="D28" s="714"/>
      <c r="E28" s="719"/>
      <c r="F28" s="717"/>
      <c r="G28" s="149"/>
      <c r="H28" s="154" t="s">
        <v>86</v>
      </c>
      <c r="I28" s="147" t="s">
        <v>87</v>
      </c>
      <c r="J28" s="217">
        <v>1</v>
      </c>
      <c r="K28" s="217">
        <v>1</v>
      </c>
      <c r="L28" s="204"/>
      <c r="M28" s="131"/>
      <c r="N28" s="165" t="s">
        <v>51</v>
      </c>
      <c r="O28" s="166"/>
      <c r="P28" s="166"/>
      <c r="Q28" s="166"/>
      <c r="R28" s="167"/>
      <c r="S28" s="168">
        <f>S5*1.5</f>
        <v>30000</v>
      </c>
      <c r="T28" s="168">
        <f>T5*1.5</f>
        <v>30000</v>
      </c>
      <c r="U28" s="168">
        <f>U5*1.5</f>
        <v>30000</v>
      </c>
      <c r="V28" s="168">
        <f>V5*1.5</f>
        <v>30000</v>
      </c>
      <c r="W28" s="169"/>
    </row>
    <row r="29" spans="1:23" ht="14" outlineLevel="1" thickBot="1">
      <c r="A29" s="714"/>
      <c r="B29" s="724"/>
      <c r="C29" s="717"/>
      <c r="D29" s="714"/>
      <c r="E29" s="725"/>
      <c r="F29" s="717"/>
      <c r="G29" s="149"/>
      <c r="H29" s="147" t="s">
        <v>88</v>
      </c>
      <c r="I29" s="147" t="s">
        <v>89</v>
      </c>
      <c r="J29" s="217">
        <v>500</v>
      </c>
      <c r="K29" s="217">
        <v>500</v>
      </c>
      <c r="L29" s="205"/>
      <c r="M29" s="131"/>
      <c r="N29" s="165" t="s">
        <v>52</v>
      </c>
      <c r="O29" s="166"/>
      <c r="P29" s="166"/>
      <c r="Q29" s="166"/>
      <c r="R29" s="167"/>
      <c r="S29" s="168">
        <v>5000</v>
      </c>
      <c r="T29" s="168">
        <v>5000</v>
      </c>
      <c r="U29" s="168">
        <v>5000</v>
      </c>
      <c r="V29" s="168">
        <v>5000</v>
      </c>
      <c r="W29" s="169"/>
    </row>
    <row r="30" spans="1:23" ht="14" outlineLevel="1" thickTop="1">
      <c r="A30" s="108"/>
      <c r="B30" s="108"/>
      <c r="C30" s="108"/>
      <c r="D30" s="108"/>
      <c r="E30" s="149"/>
      <c r="F30" s="153"/>
      <c r="G30" s="153"/>
      <c r="H30" s="154" t="s">
        <v>129</v>
      </c>
      <c r="I30" s="140" t="s">
        <v>55</v>
      </c>
      <c r="J30" s="155">
        <f>B7/B5</f>
        <v>13.513043478260871</v>
      </c>
      <c r="K30" s="155">
        <f>E7/E5</f>
        <v>14.608695652173912</v>
      </c>
      <c r="L30" s="206"/>
      <c r="M30" s="131"/>
      <c r="N30" s="165" t="s">
        <v>71</v>
      </c>
      <c r="O30" s="166"/>
      <c r="P30" s="166"/>
      <c r="Q30" s="166">
        <f>Q10</f>
        <v>1.2026034484250463</v>
      </c>
      <c r="R30" s="167">
        <f>$K$40</f>
        <v>1821.6</v>
      </c>
      <c r="S30" s="168"/>
      <c r="T30" s="168">
        <f>K8/1000*R30</f>
        <v>43813.248833021287</v>
      </c>
      <c r="U30" s="168"/>
      <c r="V30" s="168">
        <f>K8/1000*R30</f>
        <v>43813.248833021287</v>
      </c>
      <c r="W30" s="169"/>
    </row>
    <row r="31" spans="1:23" ht="16" customHeight="1" outlineLevel="1">
      <c r="A31" s="108"/>
      <c r="B31" s="108"/>
      <c r="C31" s="108"/>
      <c r="D31" s="108"/>
      <c r="E31" s="108"/>
      <c r="F31" s="108"/>
      <c r="G31" s="108"/>
      <c r="H31" s="154" t="s">
        <v>213</v>
      </c>
      <c r="I31" s="140" t="s">
        <v>55</v>
      </c>
      <c r="J31" s="155">
        <f>J4/J7</f>
        <v>12.815982206072583</v>
      </c>
      <c r="K31" s="155">
        <f>K4/K7</f>
        <v>13.797408058343326</v>
      </c>
      <c r="L31" s="108"/>
      <c r="M31" s="131"/>
      <c r="N31" s="165" t="s">
        <v>93</v>
      </c>
      <c r="O31" s="166"/>
      <c r="P31" s="166">
        <f>P9</f>
        <v>0.94569153913221327</v>
      </c>
      <c r="Q31" s="166">
        <f>Q10</f>
        <v>1.2026034484250463</v>
      </c>
      <c r="R31" s="167">
        <v>700</v>
      </c>
      <c r="S31" s="168">
        <f>J8/1000*R31</f>
        <v>13239.681547850985</v>
      </c>
      <c r="T31" s="168">
        <f>K8/1000*R31</f>
        <v>16836.448277950647</v>
      </c>
      <c r="U31" s="168">
        <f>J8/1000*R31</f>
        <v>13239.681547850985</v>
      </c>
      <c r="V31" s="168">
        <f>K8/1000*R31</f>
        <v>16836.448277950647</v>
      </c>
      <c r="W31" s="169"/>
    </row>
    <row r="32" spans="1:23" ht="21" customHeight="1" outlineLevel="1">
      <c r="A32" s="108" t="s">
        <v>113</v>
      </c>
      <c r="B32" s="108"/>
      <c r="C32" s="108"/>
      <c r="D32" s="108" t="s">
        <v>114</v>
      </c>
      <c r="E32" s="108"/>
      <c r="F32" s="108"/>
      <c r="G32" s="108"/>
      <c r="H32" s="154" t="s">
        <v>105</v>
      </c>
      <c r="I32" s="147"/>
      <c r="J32" s="156">
        <f>J8/J4</f>
        <v>0.94569153913221327</v>
      </c>
      <c r="K32" s="157">
        <f>K8/K4</f>
        <v>1.2026034484250463</v>
      </c>
      <c r="L32" s="108"/>
      <c r="M32" s="131"/>
      <c r="N32" s="165" t="s">
        <v>20</v>
      </c>
      <c r="O32" s="166"/>
      <c r="P32" s="166"/>
      <c r="Q32" s="166"/>
      <c r="R32" s="167"/>
      <c r="S32" s="168"/>
      <c r="T32" s="168"/>
      <c r="U32" s="168"/>
      <c r="V32" s="168"/>
      <c r="W32" s="169"/>
    </row>
    <row r="33" spans="1:23">
      <c r="A33" s="712"/>
      <c r="B33" s="712"/>
      <c r="C33" s="726"/>
      <c r="D33" s="712" t="s">
        <v>100</v>
      </c>
      <c r="E33" s="712"/>
      <c r="F33" s="108"/>
      <c r="G33" s="108"/>
      <c r="H33" s="154" t="s">
        <v>106</v>
      </c>
      <c r="I33" s="147" t="s">
        <v>87</v>
      </c>
      <c r="J33" s="158">
        <f>J7/J21+J28</f>
        <v>12.146796286081999</v>
      </c>
      <c r="K33" s="158">
        <f>K7/K21+K28</f>
        <v>11.35391156462585</v>
      </c>
      <c r="L33" s="108"/>
      <c r="M33" s="132" t="s">
        <v>159</v>
      </c>
      <c r="N33" s="112" t="s">
        <v>92</v>
      </c>
      <c r="O33" s="112" t="s">
        <v>163</v>
      </c>
      <c r="P33" s="112" t="s">
        <v>164</v>
      </c>
      <c r="Q33" s="113"/>
      <c r="R33" s="114"/>
      <c r="S33" s="114">
        <f>SUBTOTAL(9,S34:S36)</f>
        <v>32322.951829380399</v>
      </c>
      <c r="T33" s="114">
        <f>SUBTOTAL(9,T34:T36)</f>
        <v>36178.605442176871</v>
      </c>
      <c r="U33" s="114">
        <f>SUBTOTAL(9,U34:U36)</f>
        <v>5600</v>
      </c>
      <c r="V33" s="114">
        <f>SUBTOTAL(9,V34:V36)</f>
        <v>11200</v>
      </c>
      <c r="W33" s="114">
        <f>SUBTOTAL(9,W34:W36)</f>
        <v>0</v>
      </c>
    </row>
    <row r="34" spans="1:23" outlineLevel="1">
      <c r="A34" s="709">
        <v>0.17100000000000001</v>
      </c>
      <c r="B34" s="709"/>
      <c r="C34" s="727"/>
      <c r="D34" s="728">
        <f>PI()*POWER(A34,2)/4*840</f>
        <v>19.29129526456002</v>
      </c>
      <c r="E34" s="729"/>
      <c r="F34" s="108"/>
      <c r="G34" s="108"/>
      <c r="H34" s="154" t="s">
        <v>218</v>
      </c>
      <c r="I34" s="147" t="s">
        <v>87</v>
      </c>
      <c r="J34" s="218">
        <v>1</v>
      </c>
      <c r="K34" s="218">
        <v>2</v>
      </c>
      <c r="L34" s="108"/>
      <c r="M34" s="131"/>
      <c r="N34" s="165" t="s">
        <v>160</v>
      </c>
      <c r="O34" s="177">
        <v>4</v>
      </c>
      <c r="P34" s="166"/>
      <c r="Q34" s="166"/>
      <c r="R34" s="167">
        <v>700</v>
      </c>
      <c r="S34" s="168">
        <f>O34*J34*R34</f>
        <v>2800</v>
      </c>
      <c r="T34" s="168">
        <f>O34*K34*R34</f>
        <v>5600</v>
      </c>
      <c r="U34" s="168">
        <f>S34</f>
        <v>2800</v>
      </c>
      <c r="V34" s="168">
        <f>T34</f>
        <v>5600</v>
      </c>
      <c r="W34" s="169"/>
    </row>
    <row r="35" spans="1:23" outlineLevel="1">
      <c r="A35" s="108"/>
      <c r="B35" s="108"/>
      <c r="C35" s="108"/>
      <c r="D35" s="713" t="s">
        <v>101</v>
      </c>
      <c r="E35" s="712"/>
      <c r="F35" s="108"/>
      <c r="G35" s="108"/>
      <c r="L35" s="108"/>
      <c r="M35" s="131"/>
      <c r="N35" s="165" t="s">
        <v>161</v>
      </c>
      <c r="O35" s="177">
        <v>4</v>
      </c>
      <c r="P35" s="166"/>
      <c r="Q35" s="166"/>
      <c r="R35" s="167">
        <v>1500</v>
      </c>
      <c r="S35" s="168">
        <f>J33*$R$35</f>
        <v>18220.194429122999</v>
      </c>
      <c r="T35" s="168">
        <f>K33*$R$35</f>
        <v>17030.867346938776</v>
      </c>
      <c r="U35" s="168"/>
      <c r="V35" s="168"/>
      <c r="W35" s="169"/>
    </row>
    <row r="36" spans="1:23" outlineLevel="1">
      <c r="A36" s="108"/>
      <c r="B36" s="108"/>
      <c r="C36" s="108"/>
      <c r="D36" s="720">
        <f>PI()*POWER(A34,2)/4*1150</f>
        <v>26.410701850290504</v>
      </c>
      <c r="E36" s="721"/>
      <c r="F36" s="108"/>
      <c r="G36" s="108"/>
      <c r="L36" s="108"/>
      <c r="M36" s="131"/>
      <c r="N36" s="165" t="s">
        <v>162</v>
      </c>
      <c r="O36" s="177">
        <v>4</v>
      </c>
      <c r="P36" s="166"/>
      <c r="Q36" s="166"/>
      <c r="R36" s="167">
        <v>700</v>
      </c>
      <c r="S36" s="168">
        <f>$R$36*(J33+O36)</f>
        <v>11302.7574002574</v>
      </c>
      <c r="T36" s="168">
        <f>$R$36*(K33+(K34*O36))</f>
        <v>13547.738095238095</v>
      </c>
      <c r="U36" s="168">
        <f>O36*R36*J34</f>
        <v>2800</v>
      </c>
      <c r="V36" s="168">
        <f>O36*R36*K34</f>
        <v>5600</v>
      </c>
      <c r="W36" s="169"/>
    </row>
    <row r="37" spans="1:23" ht="14">
      <c r="H37" t="s">
        <v>239</v>
      </c>
      <c r="I37" s="240"/>
      <c r="J37" s="241"/>
      <c r="M37" s="132" t="s">
        <v>165</v>
      </c>
      <c r="N37" s="112" t="s">
        <v>166</v>
      </c>
      <c r="O37" s="112"/>
      <c r="P37" s="112" t="s">
        <v>185</v>
      </c>
      <c r="Q37" s="113"/>
      <c r="R37" s="114"/>
      <c r="S37" s="114">
        <f>SUBTOTAL(9,S38:S46)</f>
        <v>165974.96898144548</v>
      </c>
      <c r="T37" s="114">
        <f>SUBTOTAL(9,T38:T46)</f>
        <v>172301.57932039237</v>
      </c>
      <c r="U37" s="114">
        <f>SUBTOTAL(9,U38:U46)</f>
        <v>53722.658294262867</v>
      </c>
      <c r="V37" s="114">
        <f>SUBTOTAL(9,V38:V46)</f>
        <v>65681.776130150727</v>
      </c>
      <c r="W37" s="114">
        <f>SUBTOTAL(9,W38:W46)</f>
        <v>0</v>
      </c>
    </row>
    <row r="38" spans="1:23" outlineLevel="1">
      <c r="H38" s="154" t="s">
        <v>240</v>
      </c>
      <c r="I38" s="147">
        <v>40</v>
      </c>
      <c r="J38" s="158">
        <v>7.14</v>
      </c>
      <c r="K38" s="158">
        <f>I38*J38</f>
        <v>285.59999999999997</v>
      </c>
      <c r="M38" s="131"/>
      <c r="N38" s="165" t="s">
        <v>198</v>
      </c>
      <c r="O38" s="177"/>
      <c r="P38" s="166">
        <v>3</v>
      </c>
      <c r="Q38" s="166"/>
      <c r="R38" s="167"/>
      <c r="S38" s="168">
        <f>(S5*0.25+4500)/0.87*P38</f>
        <v>32758.62068965517</v>
      </c>
      <c r="T38" s="168">
        <f>(T5*0.25+4500)/0.87*P38</f>
        <v>32758.62068965517</v>
      </c>
      <c r="U38" s="168">
        <f>(U5*0.25+4500)/0.87*P38</f>
        <v>32758.62068965517</v>
      </c>
      <c r="V38" s="168">
        <f>(V5*0.25+4500)/0.87*P38</f>
        <v>32758.62068965517</v>
      </c>
      <c r="W38" s="169"/>
    </row>
    <row r="39" spans="1:23" outlineLevel="1">
      <c r="H39" s="154" t="s">
        <v>241</v>
      </c>
      <c r="I39" s="147">
        <v>32</v>
      </c>
      <c r="J39" s="158">
        <v>48</v>
      </c>
      <c r="K39" s="158">
        <f>I39*J39</f>
        <v>1536</v>
      </c>
      <c r="M39" s="131"/>
      <c r="N39" s="165" t="s">
        <v>10</v>
      </c>
      <c r="O39" s="177"/>
      <c r="P39" s="166">
        <v>1</v>
      </c>
      <c r="Q39" s="166"/>
      <c r="R39" s="167"/>
      <c r="S39" s="168">
        <f>(P9*10*300+1500)/0.87</f>
        <v>4985.1432383869424</v>
      </c>
      <c r="T39" s="168">
        <f>(Q10*10*300+3000)/0.87</f>
        <v>7595.1843049139525</v>
      </c>
      <c r="U39" s="168">
        <f>(P9*10*300+2500)/0.87</f>
        <v>6134.5685257432642</v>
      </c>
      <c r="V39" s="168">
        <f>(Q10*10*300+3000)/0.87</f>
        <v>7595.1843049139525</v>
      </c>
      <c r="W39" s="169"/>
    </row>
    <row r="40" spans="1:23" outlineLevel="1">
      <c r="H40" s="154"/>
      <c r="I40" s="147"/>
      <c r="J40" s="158"/>
      <c r="K40" s="158">
        <f>K38+K39</f>
        <v>1821.6</v>
      </c>
      <c r="M40" s="131"/>
      <c r="N40" s="165" t="s">
        <v>63</v>
      </c>
      <c r="O40" s="177"/>
      <c r="P40" s="166">
        <v>1</v>
      </c>
      <c r="Q40" s="166"/>
      <c r="R40" s="167"/>
      <c r="S40" s="168">
        <f>30000/0.87/15</f>
        <v>2298.8505747126433</v>
      </c>
      <c r="T40" s="168">
        <f>30000/0.87/10</f>
        <v>3448.2758620689651</v>
      </c>
      <c r="U40" s="168">
        <f>30000/0.87/15</f>
        <v>2298.8505747126433</v>
      </c>
      <c r="V40" s="168">
        <f>30000/0.87/10</f>
        <v>3448.2758620689651</v>
      </c>
      <c r="W40" s="169"/>
    </row>
    <row r="41" spans="1:23" outlineLevel="1">
      <c r="M41" s="131"/>
      <c r="N41" s="165" t="s">
        <v>35</v>
      </c>
      <c r="O41" s="177"/>
      <c r="P41" s="166">
        <v>2</v>
      </c>
      <c r="Q41" s="166"/>
      <c r="R41" s="167"/>
      <c r="S41" s="168">
        <f>J33*P41*3000/0.87</f>
        <v>83771.008869531026</v>
      </c>
      <c r="T41" s="168">
        <f>K33*P41*3000/0.87</f>
        <v>78302.838376730011</v>
      </c>
      <c r="U41" s="168"/>
      <c r="V41" s="168"/>
      <c r="W41" s="169"/>
    </row>
    <row r="42" spans="1:23" outlineLevel="1">
      <c r="M42" s="131"/>
      <c r="N42" s="165" t="s">
        <v>95</v>
      </c>
      <c r="O42" s="177"/>
      <c r="P42" s="166">
        <v>1</v>
      </c>
      <c r="Q42" s="166"/>
      <c r="R42" s="167"/>
      <c r="S42" s="168">
        <f>1*3000/0.87</f>
        <v>3448.2758620689656</v>
      </c>
      <c r="T42" s="168">
        <f>1*3000/0.87</f>
        <v>3448.2758620689656</v>
      </c>
      <c r="U42" s="168"/>
      <c r="V42" s="168"/>
      <c r="W42" s="169"/>
    </row>
    <row r="43" spans="1:23" outlineLevel="1">
      <c r="M43" s="131"/>
      <c r="N43" s="165" t="s">
        <v>219</v>
      </c>
      <c r="O43" s="177"/>
      <c r="P43" s="166">
        <v>1</v>
      </c>
      <c r="Q43" s="166"/>
      <c r="R43" s="167"/>
      <c r="S43" s="168"/>
      <c r="T43" s="168">
        <f>K8/11000*3000</f>
        <v>6559.6551732275248</v>
      </c>
      <c r="U43" s="168"/>
      <c r="V43" s="168">
        <f>T43</f>
        <v>6559.6551732275248</v>
      </c>
      <c r="W43" s="169"/>
    </row>
    <row r="44" spans="1:23" outlineLevel="1">
      <c r="M44" s="132"/>
      <c r="N44" s="112" t="s">
        <v>190</v>
      </c>
      <c r="O44" s="112"/>
      <c r="P44" s="112">
        <f>SUM(P38:P43)</f>
        <v>9</v>
      </c>
      <c r="Q44" s="113"/>
      <c r="R44" s="114"/>
      <c r="S44" s="114">
        <f>SUBTOTAL(9,S38:S43)</f>
        <v>127261.89923435474</v>
      </c>
      <c r="T44" s="114">
        <f>SUBTOTAL(9,T38:T43)</f>
        <v>132112.8502686646</v>
      </c>
      <c r="U44" s="114">
        <f>SUBTOTAL(9,U38:U43)</f>
        <v>41192.039790111077</v>
      </c>
      <c r="V44" s="114">
        <f>SUBTOTAL(9,V38:V43)</f>
        <v>50361.736029865613</v>
      </c>
      <c r="W44" s="114">
        <f>SUBTOTAL(9,W38:W43)</f>
        <v>0</v>
      </c>
    </row>
    <row r="45" spans="1:23" outlineLevel="1">
      <c r="M45" s="131"/>
      <c r="N45" s="165" t="s">
        <v>183</v>
      </c>
      <c r="O45" s="177"/>
      <c r="P45" s="188">
        <v>4.1999999999999997E-3</v>
      </c>
      <c r="Q45" s="166"/>
      <c r="R45" s="167"/>
      <c r="S45" s="168">
        <f>S44*$P$45</f>
        <v>534.49997678428986</v>
      </c>
      <c r="T45" s="168">
        <f t="shared" ref="T45:V45" si="2">T44*$P$45</f>
        <v>554.8739711283913</v>
      </c>
      <c r="U45" s="168">
        <f t="shared" si="2"/>
        <v>173.00656711846651</v>
      </c>
      <c r="V45" s="168">
        <f t="shared" si="2"/>
        <v>211.51929132543557</v>
      </c>
      <c r="W45" s="168"/>
    </row>
    <row r="46" spans="1:23" outlineLevel="1">
      <c r="M46" s="131"/>
      <c r="N46" s="165" t="s">
        <v>182</v>
      </c>
      <c r="O46" s="177"/>
      <c r="P46" s="188">
        <v>0.3</v>
      </c>
      <c r="Q46" s="166"/>
      <c r="R46" s="167"/>
      <c r="S46" s="168">
        <f>S44*$P$46</f>
        <v>38178.569770306422</v>
      </c>
      <c r="T46" s="168">
        <f t="shared" ref="T46:V46" si="3">T44*$P$46</f>
        <v>39633.85508059938</v>
      </c>
      <c r="U46" s="168">
        <f t="shared" si="3"/>
        <v>12357.611937033324</v>
      </c>
      <c r="V46" s="168">
        <f t="shared" si="3"/>
        <v>15108.520808959684</v>
      </c>
      <c r="W46" s="168"/>
    </row>
    <row r="47" spans="1:23" outlineLevel="1">
      <c r="M47" s="132"/>
      <c r="N47" s="112" t="s">
        <v>191</v>
      </c>
      <c r="O47" s="112"/>
      <c r="P47" s="112"/>
      <c r="Q47" s="113"/>
      <c r="R47" s="114"/>
      <c r="S47" s="114">
        <f>SUBTOTAL(9,S45:S46)</f>
        <v>38713.069747090711</v>
      </c>
      <c r="T47" s="114">
        <f t="shared" ref="T47:W47" si="4">SUBTOTAL(9,T45:T46)</f>
        <v>40188.729051727772</v>
      </c>
      <c r="U47" s="114">
        <f t="shared" si="4"/>
        <v>12530.618504151789</v>
      </c>
      <c r="V47" s="114">
        <f t="shared" si="4"/>
        <v>15320.040100285119</v>
      </c>
      <c r="W47" s="114">
        <f t="shared" si="4"/>
        <v>0</v>
      </c>
    </row>
    <row r="48" spans="1:23">
      <c r="M48" s="132" t="s">
        <v>184</v>
      </c>
      <c r="N48" s="112" t="s">
        <v>121</v>
      </c>
      <c r="O48" s="112"/>
      <c r="P48" s="112"/>
      <c r="Q48" s="113"/>
      <c r="R48" s="114"/>
      <c r="S48" s="114" t="e">
        <f>SUBTOTAL(9,S49:S53)</f>
        <v>#REF!</v>
      </c>
      <c r="T48" s="114" t="e">
        <f t="shared" ref="T48:V48" si="5">SUBTOTAL(9,T49:T53)</f>
        <v>#REF!</v>
      </c>
      <c r="U48" s="114" t="e">
        <f t="shared" si="5"/>
        <v>#REF!</v>
      </c>
      <c r="V48" s="114" t="e">
        <f t="shared" si="5"/>
        <v>#REF!</v>
      </c>
      <c r="W48" s="114">
        <f>SUBTOTAL(9,W49:W52)</f>
        <v>0</v>
      </c>
    </row>
    <row r="49" spans="11:23" outlineLevel="1">
      <c r="M49" s="131"/>
      <c r="N49" s="165" t="s">
        <v>121</v>
      </c>
      <c r="O49" s="190" t="s">
        <v>223</v>
      </c>
      <c r="P49" s="232">
        <v>40</v>
      </c>
      <c r="Q49" s="232">
        <v>40</v>
      </c>
      <c r="R49" s="192" t="e">
        <f>VLOOKUP($Q$3,'Объекты работ'!$A:$E,6,FALSE)/1000</f>
        <v>#REF!</v>
      </c>
      <c r="S49" s="168" t="e">
        <f>(J33-J28)*J19*P49*R49*0.85</f>
        <v>#REF!</v>
      </c>
      <c r="T49" s="168" t="e">
        <f>($K$33-$K$28)*K19*R49*Q49*0.85</f>
        <v>#REF!</v>
      </c>
      <c r="U49" s="168"/>
      <c r="V49" s="168"/>
      <c r="W49" s="169"/>
    </row>
    <row r="50" spans="11:23" ht="15" customHeight="1" outlineLevel="1">
      <c r="M50" s="131"/>
      <c r="N50" s="165" t="s">
        <v>65</v>
      </c>
      <c r="O50" s="177" t="s">
        <v>224</v>
      </c>
      <c r="P50" s="232">
        <f>VLOOKUP(Q3,'Объекты работ'!$A:$C,2,FALSE)</f>
        <v>220</v>
      </c>
      <c r="Q50" s="166">
        <v>0.4</v>
      </c>
      <c r="R50" s="192" t="e">
        <f>VLOOKUP($Q$3,'Объекты работ'!$A:$E,6,FALSE)/1000</f>
        <v>#REF!</v>
      </c>
      <c r="S50" s="168" t="e">
        <f>P50*Q50*R50*0.85</f>
        <v>#REF!</v>
      </c>
      <c r="T50" s="168" t="e">
        <f>P50*Q50*R50*0.85</f>
        <v>#REF!</v>
      </c>
      <c r="U50" s="168"/>
      <c r="V50" s="168"/>
      <c r="W50" s="169"/>
    </row>
    <row r="51" spans="11:23" outlineLevel="1">
      <c r="M51" s="131"/>
      <c r="N51" s="165" t="s">
        <v>40</v>
      </c>
      <c r="O51" s="177" t="s">
        <v>224</v>
      </c>
      <c r="P51" s="232">
        <f>VLOOKUP(Q3,'Объекты работ'!$A:$C,2,FALSE)</f>
        <v>220</v>
      </c>
      <c r="Q51" s="166">
        <v>0.45</v>
      </c>
      <c r="R51" s="192" t="e">
        <f>VLOOKUP(#REF!,#REF!,16,FALSE)/1000</f>
        <v>#REF!</v>
      </c>
      <c r="S51" s="168" t="e">
        <f>P51*Q51*R51*0.85</f>
        <v>#REF!</v>
      </c>
      <c r="T51" s="168" t="e">
        <f>P51*Q51*R51*0.85</f>
        <v>#REF!</v>
      </c>
      <c r="U51" s="168" t="e">
        <f>P51*Q51*R51*0.85</f>
        <v>#REF!</v>
      </c>
      <c r="V51" s="168" t="e">
        <f>P51*Q51*R51*0.85</f>
        <v>#REF!</v>
      </c>
      <c r="W51" s="169"/>
    </row>
    <row r="52" spans="11:23" outlineLevel="1">
      <c r="M52" s="131"/>
      <c r="N52" s="165" t="s">
        <v>41</v>
      </c>
      <c r="O52" s="177" t="s">
        <v>224</v>
      </c>
      <c r="P52" s="166">
        <f>VLOOKUP(Q3,'Объекты работ'!$A:$C,3,FALSE)</f>
        <v>270</v>
      </c>
      <c r="Q52" s="166">
        <v>0.15</v>
      </c>
      <c r="R52" s="192" t="e">
        <f>VLOOKUP(#REF!,#REF!,16,FALSE)/1000</f>
        <v>#REF!</v>
      </c>
      <c r="S52" s="168" t="e">
        <f>P52*Q52*R52*0.85</f>
        <v>#REF!</v>
      </c>
      <c r="T52" s="168" t="e">
        <f>P52*Q52*R52*0.85</f>
        <v>#REF!</v>
      </c>
      <c r="U52" s="168" t="e">
        <f>P52*Q52*R52*0.85</f>
        <v>#REF!</v>
      </c>
      <c r="V52" s="168" t="e">
        <f>P52*Q52*R52*0.85</f>
        <v>#REF!</v>
      </c>
      <c r="W52" s="169"/>
    </row>
    <row r="53" spans="11:23" outlineLevel="1">
      <c r="K53" s="176" t="s">
        <v>211</v>
      </c>
      <c r="M53" s="131"/>
      <c r="N53" s="165" t="s">
        <v>96</v>
      </c>
      <c r="O53" s="177" t="s">
        <v>224</v>
      </c>
      <c r="P53" s="166">
        <f>VLOOKUP(Q3,'Объекты работ'!$A:$C,3,FALSE)</f>
        <v>270</v>
      </c>
      <c r="Q53" s="166">
        <v>0.15</v>
      </c>
      <c r="R53" s="192" t="e">
        <f>VLOOKUP(#REF!,#REF!,16,FALSE)/1000</f>
        <v>#REF!</v>
      </c>
      <c r="S53" s="168" t="e">
        <f>P53*Q53*R53*0.85</f>
        <v>#REF!</v>
      </c>
      <c r="T53" s="168" t="e">
        <f>P53*Q53*R53*0.85</f>
        <v>#REF!</v>
      </c>
      <c r="U53" s="168" t="e">
        <f>P53*Q53*R53*0.85</f>
        <v>#REF!</v>
      </c>
      <c r="V53" s="168" t="e">
        <f>P53*Q53*R53*0.85</f>
        <v>#REF!</v>
      </c>
      <c r="W53" s="169"/>
    </row>
    <row r="54" spans="11:23">
      <c r="M54" s="132" t="s">
        <v>188</v>
      </c>
      <c r="N54" s="112" t="s">
        <v>189</v>
      </c>
      <c r="O54" s="112"/>
      <c r="P54" s="112"/>
      <c r="Q54" s="113"/>
      <c r="R54" s="114"/>
      <c r="S54" s="114" t="e">
        <f>SUBTOTAL(9,S55:S61)</f>
        <v>#REF!</v>
      </c>
      <c r="T54" s="114" t="e">
        <f>SUBTOTAL(9,T55:T61)</f>
        <v>#REF!</v>
      </c>
      <c r="U54" s="114" t="e">
        <f>SUBTOTAL(9,U55:U61)</f>
        <v>#REF!</v>
      </c>
      <c r="V54" s="114" t="e">
        <f>SUBTOTAL(9,V55:V61)</f>
        <v>#REF!</v>
      </c>
      <c r="W54" s="114">
        <f>SUBTOTAL(9,W55:W61)</f>
        <v>0</v>
      </c>
    </row>
    <row r="55" spans="11:23" ht="36" outlineLevel="1">
      <c r="M55" s="131"/>
      <c r="N55" s="165" t="s">
        <v>232</v>
      </c>
      <c r="O55" s="177" t="s">
        <v>73</v>
      </c>
      <c r="P55" s="166">
        <f>J33</f>
        <v>12.146796286081999</v>
      </c>
      <c r="Q55" s="166" t="e">
        <f>VLOOKUP(N55,#REF!,7,FALSE)</f>
        <v>#REF!</v>
      </c>
      <c r="R55" s="167"/>
      <c r="S55" s="168" t="e">
        <f>Q55*$J$33</f>
        <v>#REF!</v>
      </c>
      <c r="T55" s="168" t="e">
        <f>Q55*K33</f>
        <v>#REF!</v>
      </c>
      <c r="U55" s="168"/>
      <c r="V55" s="168"/>
      <c r="W55" s="168"/>
    </row>
    <row r="56" spans="11:23" outlineLevel="1">
      <c r="M56" s="131"/>
      <c r="N56" s="165" t="s">
        <v>237</v>
      </c>
      <c r="O56" s="177" t="s">
        <v>73</v>
      </c>
      <c r="P56" s="166">
        <f>J33</f>
        <v>12.146796286081999</v>
      </c>
      <c r="Q56" s="166" t="e">
        <f>VLOOKUP(N56,#REF!,7,FALSE)</f>
        <v>#REF!</v>
      </c>
      <c r="R56" s="167"/>
      <c r="S56" s="168" t="e">
        <f>Q56*$J$33</f>
        <v>#REF!</v>
      </c>
      <c r="T56" s="168" t="e">
        <f>Q56*K33</f>
        <v>#REF!</v>
      </c>
      <c r="U56" s="168"/>
      <c r="V56" s="168"/>
      <c r="W56" s="168"/>
    </row>
    <row r="57" spans="11:23" ht="24" outlineLevel="1">
      <c r="M57" s="131"/>
      <c r="N57" s="165" t="s">
        <v>228</v>
      </c>
      <c r="O57" s="177" t="s">
        <v>73</v>
      </c>
      <c r="P57" s="166">
        <f>K34</f>
        <v>2</v>
      </c>
      <c r="Q57" s="166" t="e">
        <f>VLOOKUP(N57,#REF!,7,FALSE)</f>
        <v>#REF!</v>
      </c>
      <c r="R57" s="167"/>
      <c r="S57" s="168" t="e">
        <f>$P$57*$Q$57</f>
        <v>#REF!</v>
      </c>
      <c r="T57" s="168" t="e">
        <f t="shared" ref="T57:V57" si="6">$P$57*$Q$57</f>
        <v>#REF!</v>
      </c>
      <c r="U57" s="168" t="e">
        <f t="shared" si="6"/>
        <v>#REF!</v>
      </c>
      <c r="V57" s="168" t="e">
        <f t="shared" si="6"/>
        <v>#REF!</v>
      </c>
      <c r="W57" s="168"/>
    </row>
    <row r="58" spans="11:23" ht="24" outlineLevel="1">
      <c r="M58" s="131"/>
      <c r="N58" s="165" t="s">
        <v>229</v>
      </c>
      <c r="O58" s="177" t="s">
        <v>73</v>
      </c>
      <c r="P58" s="166">
        <f>K34</f>
        <v>2</v>
      </c>
      <c r="Q58" s="166" t="e">
        <f>VLOOKUP(N58,#REF!,7,FALSE)</f>
        <v>#REF!</v>
      </c>
      <c r="R58" s="167"/>
      <c r="S58" s="168" t="e">
        <f>$P$58*$Q$58</f>
        <v>#REF!</v>
      </c>
      <c r="T58" s="168" t="e">
        <f t="shared" ref="T58:V58" si="7">$P$58*$Q$58</f>
        <v>#REF!</v>
      </c>
      <c r="U58" s="168" t="e">
        <f t="shared" si="7"/>
        <v>#REF!</v>
      </c>
      <c r="V58" s="168" t="e">
        <f t="shared" si="7"/>
        <v>#REF!</v>
      </c>
      <c r="W58" s="168"/>
    </row>
    <row r="59" spans="11:23" outlineLevel="1">
      <c r="K59" s="176" t="s">
        <v>211</v>
      </c>
      <c r="M59" s="131"/>
      <c r="N59" s="165" t="s">
        <v>238</v>
      </c>
      <c r="O59" s="177" t="s">
        <v>73</v>
      </c>
      <c r="P59" s="166">
        <v>1</v>
      </c>
      <c r="Q59" s="166" t="e">
        <f>VLOOKUP(N59,#REF!,7,FALSE)</f>
        <v>#REF!</v>
      </c>
      <c r="R59" s="167"/>
      <c r="S59" s="168"/>
      <c r="T59" s="168" t="e">
        <f>Q59*P59</f>
        <v>#REF!</v>
      </c>
      <c r="U59" s="168"/>
      <c r="V59" s="168" t="e">
        <f>Q59*P59</f>
        <v>#REF!</v>
      </c>
      <c r="W59" s="168"/>
    </row>
    <row r="60" spans="11:23">
      <c r="M60" s="131"/>
      <c r="N60" s="165" t="s">
        <v>72</v>
      </c>
      <c r="O60" s="177" t="s">
        <v>73</v>
      </c>
      <c r="P60" s="166">
        <v>1</v>
      </c>
      <c r="Q60" s="166" t="e">
        <f>VLOOKUP(N60,#REF!,7,FALSE)</f>
        <v>#REF!</v>
      </c>
      <c r="R60" s="167"/>
      <c r="S60" s="168" t="e">
        <f>$P$60*$Q$60</f>
        <v>#REF!</v>
      </c>
      <c r="T60" s="168" t="e">
        <f t="shared" ref="T60:V60" si="8">$P$60*$Q$60</f>
        <v>#REF!</v>
      </c>
      <c r="U60" s="168" t="e">
        <f t="shared" si="8"/>
        <v>#REF!</v>
      </c>
      <c r="V60" s="168" t="e">
        <f t="shared" si="8"/>
        <v>#REF!</v>
      </c>
      <c r="W60" s="168"/>
    </row>
    <row r="61" spans="11:23" outlineLevel="1">
      <c r="M61" s="131"/>
      <c r="N61" s="165" t="s">
        <v>233</v>
      </c>
      <c r="O61" s="177" t="s">
        <v>134</v>
      </c>
      <c r="P61" s="166"/>
      <c r="Q61" s="166" t="e">
        <f>VLOOKUP(N61,#REF!,7,FALSE)</f>
        <v>#REF!</v>
      </c>
      <c r="R61" s="167"/>
      <c r="S61" s="168"/>
      <c r="T61" s="168" t="e">
        <f>K8/1000*Q61</f>
        <v>#REF!</v>
      </c>
      <c r="U61" s="168"/>
      <c r="V61" s="168" t="e">
        <f>T61</f>
        <v>#REF!</v>
      </c>
      <c r="W61" s="168"/>
    </row>
    <row r="62" spans="11:23" outlineLevel="1">
      <c r="M62" s="132" t="s">
        <v>200</v>
      </c>
      <c r="N62" s="112" t="s">
        <v>201</v>
      </c>
      <c r="O62" s="112"/>
      <c r="P62" s="112"/>
      <c r="Q62" s="113"/>
      <c r="R62" s="114"/>
      <c r="S62" s="114">
        <f>SUBTOTAL(9,S63:S68)</f>
        <v>45700</v>
      </c>
      <c r="T62" s="114">
        <f t="shared" ref="T62:V62" si="9">SUBTOTAL(9,T63:T68)</f>
        <v>45700</v>
      </c>
      <c r="U62" s="114">
        <f t="shared" si="9"/>
        <v>18200</v>
      </c>
      <c r="V62" s="114">
        <f t="shared" si="9"/>
        <v>18200</v>
      </c>
      <c r="W62" s="114">
        <f t="shared" ref="W62" si="10">SUBTOTAL(9,W63:W68)</f>
        <v>0</v>
      </c>
    </row>
    <row r="63" spans="11:23" outlineLevel="1">
      <c r="M63" s="131"/>
      <c r="N63" s="165" t="s">
        <v>199</v>
      </c>
      <c r="O63" s="177"/>
      <c r="P63" s="166"/>
      <c r="Q63" s="166"/>
      <c r="R63" s="167"/>
      <c r="S63" s="168">
        <v>30000</v>
      </c>
      <c r="T63" s="168">
        <v>30000</v>
      </c>
      <c r="U63" s="168">
        <f>S63/3</f>
        <v>10000</v>
      </c>
      <c r="V63" s="168">
        <f>T63/3</f>
        <v>10000</v>
      </c>
      <c r="W63" s="168"/>
    </row>
    <row r="64" spans="11:23" outlineLevel="1">
      <c r="M64" s="131"/>
      <c r="N64" s="165" t="s">
        <v>38</v>
      </c>
      <c r="O64" s="177"/>
      <c r="P64" s="166"/>
      <c r="Q64" s="166"/>
      <c r="R64" s="167"/>
      <c r="S64" s="168">
        <v>500</v>
      </c>
      <c r="T64" s="168">
        <v>500</v>
      </c>
      <c r="U64" s="168">
        <f>S64</f>
        <v>500</v>
      </c>
      <c r="V64" s="168">
        <f>T64</f>
        <v>500</v>
      </c>
      <c r="W64" s="168"/>
    </row>
    <row r="65" spans="13:23" outlineLevel="1">
      <c r="M65" s="131"/>
      <c r="N65" s="165" t="s">
        <v>42</v>
      </c>
      <c r="O65" s="177"/>
      <c r="P65" s="166"/>
      <c r="Q65" s="166"/>
      <c r="R65" s="167"/>
      <c r="S65" s="168">
        <v>4000</v>
      </c>
      <c r="T65" s="168">
        <v>4000</v>
      </c>
      <c r="U65" s="168">
        <f>S65/2</f>
        <v>2000</v>
      </c>
      <c r="V65" s="168">
        <f>T65/2</f>
        <v>2000</v>
      </c>
      <c r="W65" s="168"/>
    </row>
    <row r="66" spans="13:23" outlineLevel="1">
      <c r="M66" s="131"/>
      <c r="N66" s="165" t="s">
        <v>17</v>
      </c>
      <c r="O66" s="177"/>
      <c r="P66" s="166"/>
      <c r="Q66" s="166"/>
      <c r="R66" s="167"/>
      <c r="S66" s="168">
        <v>8000</v>
      </c>
      <c r="T66" s="168">
        <v>8000</v>
      </c>
      <c r="U66" s="168">
        <f t="shared" ref="U66:V67" si="11">S66/2</f>
        <v>4000</v>
      </c>
      <c r="V66" s="168">
        <f t="shared" si="11"/>
        <v>4000</v>
      </c>
      <c r="W66" s="168"/>
    </row>
    <row r="67" spans="13:23">
      <c r="M67" s="131"/>
      <c r="N67" s="165" t="s">
        <v>21</v>
      </c>
      <c r="O67" s="177"/>
      <c r="P67" s="166"/>
      <c r="Q67" s="166"/>
      <c r="R67" s="167"/>
      <c r="S67" s="168">
        <v>3000</v>
      </c>
      <c r="T67" s="168">
        <v>3000</v>
      </c>
      <c r="U67" s="168">
        <f t="shared" si="11"/>
        <v>1500</v>
      </c>
      <c r="V67" s="168">
        <f t="shared" si="11"/>
        <v>1500</v>
      </c>
      <c r="W67" s="168"/>
    </row>
    <row r="68" spans="13:23" ht="24">
      <c r="M68" s="131"/>
      <c r="N68" s="165" t="s">
        <v>34</v>
      </c>
      <c r="O68" s="177"/>
      <c r="P68" s="166"/>
      <c r="Q68" s="166"/>
      <c r="R68" s="167"/>
      <c r="S68" s="168">
        <v>200</v>
      </c>
      <c r="T68" s="168">
        <v>200</v>
      </c>
      <c r="U68" s="168">
        <f>S68</f>
        <v>200</v>
      </c>
      <c r="V68" s="168">
        <f>T68</f>
        <v>200</v>
      </c>
      <c r="W68" s="168"/>
    </row>
    <row r="69" spans="13:23">
      <c r="M69" s="98"/>
      <c r="N69" s="99" t="s">
        <v>202</v>
      </c>
      <c r="O69" s="100"/>
      <c r="P69" s="101"/>
      <c r="Q69" s="101"/>
      <c r="R69" s="101"/>
      <c r="S69" s="111" t="e">
        <f>SUBTOTAL(9,S8:S68)</f>
        <v>#VALUE!</v>
      </c>
      <c r="T69" s="111" t="e">
        <f>SUBTOTAL(9,T8:T68)</f>
        <v>#VALUE!</v>
      </c>
      <c r="U69" s="111" t="e">
        <f>SUBTOTAL(9,U8:U68)</f>
        <v>#VALUE!</v>
      </c>
      <c r="V69" s="111" t="e">
        <f>SUBTOTAL(9,V8:V68)</f>
        <v>#VALUE!</v>
      </c>
      <c r="W69" s="111">
        <f>SUBTOTAL(9,W8:W68)</f>
        <v>0</v>
      </c>
    </row>
    <row r="70" spans="13:23">
      <c r="M70" s="98"/>
      <c r="N70" s="99" t="s">
        <v>203</v>
      </c>
      <c r="O70" s="100"/>
      <c r="P70" s="207">
        <v>0.1</v>
      </c>
      <c r="Q70" s="101"/>
      <c r="R70" s="101"/>
      <c r="S70" s="111" t="e">
        <f>S69*$P$70</f>
        <v>#VALUE!</v>
      </c>
      <c r="T70" s="111" t="e">
        <f t="shared" ref="T70" si="12">T69*$P$70</f>
        <v>#VALUE!</v>
      </c>
      <c r="U70" s="111" t="e">
        <f>U69*$P$70</f>
        <v>#VALUE!</v>
      </c>
      <c r="V70" s="111" t="e">
        <f>V69*$P$70</f>
        <v>#VALUE!</v>
      </c>
      <c r="W70" s="111">
        <f>W69*$P$70</f>
        <v>0</v>
      </c>
    </row>
    <row r="71" spans="13:23">
      <c r="M71" s="98"/>
      <c r="N71" s="99" t="s">
        <v>204</v>
      </c>
      <c r="O71" s="100"/>
      <c r="P71" s="101"/>
      <c r="Q71" s="101"/>
      <c r="R71" s="101"/>
      <c r="S71" s="111" t="e">
        <f>S69+S70</f>
        <v>#VALUE!</v>
      </c>
      <c r="T71" s="111" t="e">
        <f t="shared" ref="T71" si="13">T69+T70</f>
        <v>#VALUE!</v>
      </c>
      <c r="U71" s="111" t="e">
        <f>U69+U70</f>
        <v>#VALUE!</v>
      </c>
      <c r="V71" s="111" t="e">
        <f>V69+V70</f>
        <v>#VALUE!</v>
      </c>
      <c r="W71" s="111">
        <f>W69+W70</f>
        <v>0</v>
      </c>
    </row>
    <row r="72" spans="13:23">
      <c r="M72" s="98"/>
      <c r="N72" s="99" t="s">
        <v>205</v>
      </c>
      <c r="O72" s="100"/>
      <c r="P72" s="207">
        <v>0.1</v>
      </c>
      <c r="Q72" s="101"/>
      <c r="R72" s="101"/>
      <c r="S72" s="111" t="e">
        <f>S71*$P$72</f>
        <v>#VALUE!</v>
      </c>
      <c r="T72" s="111" t="e">
        <f t="shared" ref="T72" si="14">T71*$P$72</f>
        <v>#VALUE!</v>
      </c>
      <c r="U72" s="111" t="e">
        <f>U71*$P$72</f>
        <v>#VALUE!</v>
      </c>
      <c r="V72" s="111" t="e">
        <f>V71*$P$72</f>
        <v>#VALUE!</v>
      </c>
      <c r="W72" s="111">
        <f>W71*$P$72</f>
        <v>0</v>
      </c>
    </row>
    <row r="73" spans="13:23">
      <c r="M73" s="98"/>
      <c r="N73" s="99" t="s">
        <v>208</v>
      </c>
      <c r="O73" s="100"/>
      <c r="P73" s="207"/>
      <c r="Q73" s="101"/>
      <c r="R73" s="101"/>
      <c r="S73" s="111" t="e">
        <f>S71+S72</f>
        <v>#VALUE!</v>
      </c>
      <c r="T73" s="111" t="e">
        <f t="shared" ref="T73" si="15">T71+T72</f>
        <v>#VALUE!</v>
      </c>
      <c r="U73" s="111" t="e">
        <f>U71+U72</f>
        <v>#VALUE!</v>
      </c>
      <c r="V73" s="111" t="e">
        <f>V71+V72</f>
        <v>#VALUE!</v>
      </c>
      <c r="W73" s="111">
        <f>W71+W72</f>
        <v>0</v>
      </c>
    </row>
    <row r="74" spans="13:23">
      <c r="M74" s="98"/>
      <c r="N74" s="99" t="s">
        <v>206</v>
      </c>
      <c r="O74" s="100"/>
      <c r="P74" s="207"/>
      <c r="Q74" s="101"/>
      <c r="R74" s="101"/>
      <c r="S74" s="208" t="e">
        <f>S73/S5</f>
        <v>#VALUE!</v>
      </c>
      <c r="T74" s="208" t="e">
        <f>T73/T5</f>
        <v>#VALUE!</v>
      </c>
      <c r="U74" s="230" t="e">
        <f>U73/U5</f>
        <v>#VALUE!</v>
      </c>
      <c r="V74" s="230" t="e">
        <f>V73/V5</f>
        <v>#VALUE!</v>
      </c>
      <c r="W74" s="111">
        <f>W73/W5</f>
        <v>0</v>
      </c>
    </row>
    <row r="75" spans="13:23">
      <c r="M75" s="98"/>
      <c r="N75" s="99" t="s">
        <v>207</v>
      </c>
      <c r="O75" s="100"/>
      <c r="P75" s="207">
        <v>0.2</v>
      </c>
      <c r="Q75" s="101"/>
      <c r="R75" s="101"/>
      <c r="S75" s="208" t="e">
        <f>S74+S74*$P$75</f>
        <v>#VALUE!</v>
      </c>
      <c r="T75" s="208" t="e">
        <f t="shared" ref="T75:W75" si="16">T74+T74*$P$75</f>
        <v>#VALUE!</v>
      </c>
      <c r="U75" s="208" t="e">
        <f>U74+U74*$P$75</f>
        <v>#VALUE!</v>
      </c>
      <c r="V75" s="208" t="e">
        <f>V74+V74*$P$75</f>
        <v>#VALUE!</v>
      </c>
      <c r="W75" s="111">
        <f t="shared" si="16"/>
        <v>0</v>
      </c>
    </row>
    <row r="76" spans="13:23" ht="14">
      <c r="N76" s="1"/>
      <c r="O76" s="1"/>
      <c r="P76" s="1"/>
      <c r="Q76" s="1"/>
    </row>
  </sheetData>
  <mergeCells count="36">
    <mergeCell ref="D36:E36"/>
    <mergeCell ref="B21:B22"/>
    <mergeCell ref="C21:C26"/>
    <mergeCell ref="E21:E23"/>
    <mergeCell ref="F21:F26"/>
    <mergeCell ref="B24:B29"/>
    <mergeCell ref="E24:E29"/>
    <mergeCell ref="C27:C29"/>
    <mergeCell ref="F27:F29"/>
    <mergeCell ref="A33:C33"/>
    <mergeCell ref="D33:E33"/>
    <mergeCell ref="A34:C34"/>
    <mergeCell ref="D34:E34"/>
    <mergeCell ref="D35:E35"/>
    <mergeCell ref="B8:C8"/>
    <mergeCell ref="E8:F8"/>
    <mergeCell ref="A10:A29"/>
    <mergeCell ref="B10:B14"/>
    <mergeCell ref="C10:C14"/>
    <mergeCell ref="D10:D29"/>
    <mergeCell ref="E10:E14"/>
    <mergeCell ref="F10:F14"/>
    <mergeCell ref="B15:B16"/>
    <mergeCell ref="C15:C17"/>
    <mergeCell ref="E15:E16"/>
    <mergeCell ref="F15:F17"/>
    <mergeCell ref="B18:B20"/>
    <mergeCell ref="C18:C20"/>
    <mergeCell ref="E18:E20"/>
    <mergeCell ref="F18:F20"/>
    <mergeCell ref="B5:C5"/>
    <mergeCell ref="E5:F5"/>
    <mergeCell ref="B6:C6"/>
    <mergeCell ref="E6:F6"/>
    <mergeCell ref="B7:C7"/>
    <mergeCell ref="E7:F7"/>
  </mergeCells>
  <dataValidations count="1">
    <dataValidation type="list" allowBlank="1" showInputMessage="1" showErrorMessage="1" sqref="N18:N24 N55:N61 N11:N16" xr:uid="{7CF7BE78-7DEB-6E49-9E9A-D75AE0369AB4}">
      <formula1>#REF!</formula1>
    </dataValidation>
  </dataValidations>
  <pageMargins left="0.7" right="0.7" top="0.75" bottom="0.75" header="0.3" footer="0.3"/>
  <pageSetup paperSize="9" orientation="portrait" r:id="rId1"/>
  <ignoredErrors>
    <ignoredError sqref="T11:T16 S72:W72 U11:U16" formula="1"/>
    <ignoredError sqref="O15"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142721D7-1953-4C51-81D0-2179718AF398}">
          <x14:formula1>
            <xm:f>'Объекты работ'!$A$2:$A$29</xm:f>
          </x14:formula1>
          <xm:sqref>Q3</xm:sqref>
        </x14:dataValidation>
        <x14:dataValidation type="list" allowBlank="1" showInputMessage="1" showErrorMessage="1" xr:uid="{898904A2-2400-437C-B804-BFBB78B780F1}">
          <x14:formula1>
            <xm:f>Лист3!$A$1:$A$2</xm:f>
          </x14:formula1>
          <xm:sqref>N9:N10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B37C3-50BD-F641-99A7-6F72EC2C7B97}">
  <dimension ref="A1:AC105"/>
  <sheetViews>
    <sheetView topLeftCell="A19" zoomScale="110" zoomScaleNormal="110" workbookViewId="0">
      <selection activeCell="R12" sqref="R12"/>
    </sheetView>
  </sheetViews>
  <sheetFormatPr baseColWidth="10" defaultColWidth="8.6640625" defaultRowHeight="13" outlineLevelRow="1" outlineLevelCol="1"/>
  <cols>
    <col min="1" max="1" width="6.6640625" customWidth="1" outlineLevel="1"/>
    <col min="2" max="2" width="4" customWidth="1" outlineLevel="1"/>
    <col min="3" max="3" width="4.1640625" customWidth="1" outlineLevel="1"/>
    <col min="4" max="4" width="6.6640625" customWidth="1" outlineLevel="1"/>
    <col min="5" max="5" width="3.6640625" customWidth="1" outlineLevel="1"/>
    <col min="6" max="7" width="4" customWidth="1" outlineLevel="1"/>
    <col min="8" max="8" width="39.83203125" customWidth="1" outlineLevel="1"/>
    <col min="9" max="9" width="7" customWidth="1" outlineLevel="1"/>
    <col min="10" max="10" width="9.6640625" bestFit="1" customWidth="1" outlineLevel="1"/>
    <col min="11" max="11" width="8.6640625" outlineLevel="1"/>
    <col min="12" max="12" width="10.1640625" customWidth="1" outlineLevel="1"/>
    <col min="13" max="13" width="4.5" customWidth="1"/>
    <col min="14" max="14" width="35" customWidth="1"/>
    <col min="15" max="15" width="6.6640625" customWidth="1"/>
    <col min="16" max="16" width="9.83203125" customWidth="1"/>
    <col min="17" max="17" width="14.6640625" customWidth="1"/>
    <col min="18" max="18" width="10.1640625" customWidth="1"/>
    <col min="19" max="19" width="10.6640625" customWidth="1"/>
    <col min="20" max="20" width="11.33203125" customWidth="1"/>
    <col min="21" max="21" width="9.5" customWidth="1"/>
    <col min="22" max="22" width="9.5" bestFit="1" customWidth="1"/>
    <col min="23" max="23" width="10.5" customWidth="1"/>
    <col min="24" max="24" width="13.1640625" customWidth="1"/>
    <col min="25" max="25" width="6.1640625" customWidth="1"/>
    <col min="26" max="26" width="9" customWidth="1"/>
    <col min="27" max="29" width="6.1640625" customWidth="1"/>
  </cols>
  <sheetData>
    <row r="1" spans="1:29" ht="19">
      <c r="A1" s="135" t="s">
        <v>127</v>
      </c>
      <c r="B1" s="108"/>
      <c r="C1" s="108"/>
      <c r="D1" s="108"/>
      <c r="E1" s="108"/>
      <c r="F1" s="108"/>
      <c r="G1" s="108"/>
      <c r="H1" s="108"/>
      <c r="I1" s="108"/>
      <c r="J1" s="108"/>
      <c r="K1" s="108"/>
      <c r="L1" s="108"/>
      <c r="Q1" s="128" t="s">
        <v>149</v>
      </c>
      <c r="Y1" s="252">
        <f>(SUM(S9:S16)+SUM(S18:S18)+SUM(S21:S22)+SUM(S24:S26)+SUM(S28:S37)+SUM(S39:S41)+SUM(S44:S47)+SUM(S49:S52)+SUM(S54:S59))*(100%+$P$61)-S62</f>
        <v>0</v>
      </c>
      <c r="Z1" s="252">
        <f>(SUM(T9:T16)+SUM(T18:T18)+SUM(T21:T22)+SUM(T24:T26)+SUM(T28:T37)+SUM(T39:T41)+SUM(T44:T47)+SUM(T49:T52)+SUM(T54:T59))*(100%+$P$61)-T62</f>
        <v>0</v>
      </c>
      <c r="AA1" s="252">
        <f>(SUM(U9:U16)+SUM(U18:U18)+SUM(U21:U22)+SUM(U24:U26)+SUM(U28:U37)+SUM(U39:U41)+SUM(U44:U47)+SUM(U49:U52)+SUM(U54:U59))*(100%+$P$61)-U62</f>
        <v>0</v>
      </c>
      <c r="AB1" s="252">
        <f>(SUM(V9:V16)+SUM(V18:V18)+SUM(V21:V22)+SUM(V24:V26)+SUM(V28:V37)+SUM(V39:V41)+SUM(V44:V47)+SUM(V49:V52)+SUM(V54:V59))*(100%+$P$61)-V62</f>
        <v>0</v>
      </c>
      <c r="AC1" s="252" t="e">
        <f>(SUM(#REF!)+SUM(#REF!)+SUM(#REF!)+SUM(#REF!)+SUM(#REF!)+SUM(#REF!)+SUM(#REF!)+SUM(#REF!)+SUM(#REF!))*(100%+$P$61)-#REF!</f>
        <v>#REF!</v>
      </c>
    </row>
    <row r="2" spans="1:29">
      <c r="A2" s="135"/>
      <c r="B2" s="108"/>
      <c r="C2" s="108"/>
      <c r="D2" s="108"/>
      <c r="E2" s="108"/>
      <c r="F2" s="108"/>
      <c r="G2" s="108"/>
      <c r="H2" s="108"/>
      <c r="I2" s="108"/>
      <c r="J2" s="108"/>
      <c r="K2" s="108"/>
      <c r="L2" s="108"/>
      <c r="O2" s="180"/>
      <c r="P2" s="180"/>
      <c r="Q2" s="181" t="s">
        <v>126</v>
      </c>
      <c r="R2" s="180"/>
      <c r="S2" s="180"/>
      <c r="T2" s="176"/>
      <c r="Y2" s="252">
        <f>S62*(100%+$P$63)-S64</f>
        <v>0</v>
      </c>
      <c r="Z2" s="252">
        <f>T62*(100%+$P$63)-T64</f>
        <v>0</v>
      </c>
      <c r="AA2" s="252">
        <f>U62*(100%+$P$63)-U64</f>
        <v>0</v>
      </c>
      <c r="AB2" s="252">
        <f>V62*(100%+$P$63)-V64</f>
        <v>0</v>
      </c>
      <c r="AC2" s="252" t="e">
        <f>(#REF!*($P$63))*1.5+#REF!-#REF!</f>
        <v>#REF!</v>
      </c>
    </row>
    <row r="3" spans="1:29">
      <c r="A3" s="108"/>
      <c r="B3" s="108"/>
      <c r="C3" s="108"/>
      <c r="D3" s="108"/>
      <c r="E3" s="108"/>
      <c r="F3" s="108"/>
      <c r="G3" s="108"/>
      <c r="H3" s="543"/>
      <c r="I3" s="544"/>
      <c r="J3" s="544"/>
      <c r="K3" s="199"/>
      <c r="L3" s="199"/>
      <c r="O3" s="231"/>
      <c r="P3" s="231"/>
      <c r="Q3" s="195" t="s">
        <v>654</v>
      </c>
      <c r="R3" s="231"/>
      <c r="S3" s="231"/>
      <c r="Y3" s="256" t="s">
        <v>258</v>
      </c>
    </row>
    <row r="4" spans="1:29" ht="13" customHeight="1">
      <c r="A4" s="257" t="s">
        <v>24</v>
      </c>
      <c r="B4" s="258">
        <v>4</v>
      </c>
      <c r="C4" s="258">
        <v>4</v>
      </c>
      <c r="D4" s="257" t="s">
        <v>24</v>
      </c>
      <c r="E4" s="258">
        <v>3.8</v>
      </c>
      <c r="F4" s="258">
        <v>3.8</v>
      </c>
      <c r="G4" s="108"/>
      <c r="H4" s="545"/>
      <c r="I4" s="545"/>
      <c r="J4" s="200"/>
      <c r="K4" s="200"/>
      <c r="L4" s="200"/>
      <c r="R4" s="133"/>
      <c r="S4" s="191"/>
    </row>
    <row r="5" spans="1:29" ht="13" customHeight="1" thickBot="1">
      <c r="A5" s="257" t="s">
        <v>25</v>
      </c>
      <c r="B5" s="730">
        <v>11.5</v>
      </c>
      <c r="C5" s="730"/>
      <c r="D5" s="257" t="s">
        <v>25</v>
      </c>
      <c r="E5" s="730">
        <v>11.5</v>
      </c>
      <c r="F5" s="730"/>
      <c r="G5" s="108"/>
      <c r="H5" s="545"/>
      <c r="I5" s="545"/>
      <c r="J5" s="546"/>
      <c r="K5" s="201"/>
      <c r="L5" s="201"/>
      <c r="N5" s="178" t="s">
        <v>168</v>
      </c>
      <c r="O5" s="179">
        <v>1</v>
      </c>
      <c r="R5" s="133"/>
      <c r="S5" s="134"/>
      <c r="T5" s="134"/>
      <c r="U5" s="134"/>
      <c r="V5" s="134"/>
      <c r="X5" s="264"/>
    </row>
    <row r="6" spans="1:29" ht="13" customHeight="1">
      <c r="A6" s="547" t="s">
        <v>33</v>
      </c>
      <c r="B6" s="733">
        <v>1</v>
      </c>
      <c r="C6" s="734"/>
      <c r="D6" s="547" t="s">
        <v>33</v>
      </c>
      <c r="E6" s="733">
        <v>1</v>
      </c>
      <c r="F6" s="734"/>
      <c r="G6" s="108"/>
      <c r="H6" s="623" t="s">
        <v>128</v>
      </c>
      <c r="I6" s="624" t="s">
        <v>23</v>
      </c>
      <c r="J6" s="624" t="s">
        <v>100</v>
      </c>
      <c r="K6" s="625" t="s">
        <v>101</v>
      </c>
      <c r="L6" s="201"/>
      <c r="M6" s="94" t="s">
        <v>130</v>
      </c>
      <c r="N6" s="95" t="s">
        <v>131</v>
      </c>
      <c r="O6" s="96" t="s">
        <v>50</v>
      </c>
      <c r="P6" s="97" t="s">
        <v>1126</v>
      </c>
      <c r="Q6" s="97" t="s">
        <v>1126</v>
      </c>
      <c r="R6" s="97" t="s">
        <v>2</v>
      </c>
      <c r="S6" s="97" t="s">
        <v>107</v>
      </c>
      <c r="T6" s="97" t="s">
        <v>108</v>
      </c>
      <c r="U6" s="97" t="s">
        <v>109</v>
      </c>
      <c r="V6" s="97" t="s">
        <v>110</v>
      </c>
      <c r="X6" s="176"/>
      <c r="Y6" s="229"/>
      <c r="Z6" s="229"/>
      <c r="AA6" s="229"/>
      <c r="AB6" s="229"/>
    </row>
    <row r="7" spans="1:29" ht="13" customHeight="1">
      <c r="A7" s="257" t="s">
        <v>26</v>
      </c>
      <c r="B7" s="731">
        <f>B9/B8</f>
        <v>0.88088363270408099</v>
      </c>
      <c r="C7" s="731"/>
      <c r="D7" s="257" t="s">
        <v>26</v>
      </c>
      <c r="E7" s="732">
        <f>E9/E8</f>
        <v>1.3362566648327303</v>
      </c>
      <c r="F7" s="732"/>
      <c r="G7" s="108"/>
      <c r="H7" s="626" t="s">
        <v>56</v>
      </c>
      <c r="I7" s="627" t="s">
        <v>55</v>
      </c>
      <c r="J7" s="628">
        <v>30000</v>
      </c>
      <c r="K7" s="629">
        <v>30000</v>
      </c>
      <c r="L7" s="201"/>
      <c r="M7" s="98">
        <v>1</v>
      </c>
      <c r="N7" s="99" t="s">
        <v>132</v>
      </c>
      <c r="O7" s="100"/>
      <c r="P7" s="101"/>
      <c r="Q7" s="101"/>
      <c r="R7" s="101"/>
      <c r="S7" s="111"/>
      <c r="T7" s="111"/>
      <c r="U7" s="111"/>
      <c r="V7" s="111"/>
      <c r="X7" s="176"/>
    </row>
    <row r="8" spans="1:29">
      <c r="A8" s="139" t="s">
        <v>28</v>
      </c>
      <c r="B8" s="712">
        <f>B4*C4*(B5-$B$6)</f>
        <v>168</v>
      </c>
      <c r="C8" s="712"/>
      <c r="D8" s="139" t="s">
        <v>28</v>
      </c>
      <c r="E8" s="712">
        <f>E4*F4*(E5-$E$6)</f>
        <v>151.62</v>
      </c>
      <c r="F8" s="712"/>
      <c r="G8" s="108"/>
      <c r="H8" s="626" t="s">
        <v>57</v>
      </c>
      <c r="I8" s="627" t="s">
        <v>32</v>
      </c>
      <c r="J8" s="630">
        <f>J7/$B$8</f>
        <v>178.57142857142858</v>
      </c>
      <c r="K8" s="631">
        <f>K7/$E$8</f>
        <v>197.86307874950535</v>
      </c>
      <c r="L8" s="267"/>
      <c r="M8" s="129" t="s">
        <v>150</v>
      </c>
      <c r="N8" s="132" t="s">
        <v>154</v>
      </c>
      <c r="O8" s="112"/>
      <c r="P8" s="112"/>
      <c r="Q8" s="112"/>
      <c r="R8" s="113"/>
      <c r="S8" s="114"/>
      <c r="T8" s="114"/>
      <c r="U8" s="114"/>
      <c r="V8" s="114"/>
      <c r="X8" s="191"/>
    </row>
    <row r="9" spans="1:29" outlineLevel="1">
      <c r="A9" s="139" t="s">
        <v>29</v>
      </c>
      <c r="B9" s="713">
        <f>B22+B16</f>
        <v>147.9884502942856</v>
      </c>
      <c r="C9" s="713"/>
      <c r="D9" s="139" t="s">
        <v>29</v>
      </c>
      <c r="E9" s="713">
        <f>E22+E16</f>
        <v>202.60323552193859</v>
      </c>
      <c r="F9" s="713"/>
      <c r="G9" s="108"/>
      <c r="H9" s="626" t="s">
        <v>663</v>
      </c>
      <c r="I9" s="627" t="s">
        <v>67</v>
      </c>
      <c r="J9" s="632">
        <v>0.03</v>
      </c>
      <c r="K9" s="633">
        <v>0.03</v>
      </c>
      <c r="L9" s="197"/>
      <c r="M9" s="130"/>
      <c r="N9" s="102" t="s">
        <v>1120</v>
      </c>
      <c r="O9" s="107" t="str">
        <f>LOOKUP(N9,ВВ!$A$3:$A$12,ВВ!$B$3:$B$12)</f>
        <v>кг</v>
      </c>
      <c r="P9" s="193">
        <f>$J$35</f>
        <v>0.90731014168520341</v>
      </c>
      <c r="Q9" s="193" t="s">
        <v>682</v>
      </c>
      <c r="R9" s="107">
        <f>LOOKUP(N9,ВВ!$A$3:$A$12,ВВ!$C$3:$C$12)</f>
        <v>46</v>
      </c>
      <c r="S9" s="110">
        <f>P9*J7*R9</f>
        <v>1252087.9955255808</v>
      </c>
      <c r="T9" s="110" t="s">
        <v>678</v>
      </c>
      <c r="U9" s="110">
        <f>S9</f>
        <v>1252087.9955255808</v>
      </c>
      <c r="V9" s="110" t="s">
        <v>678</v>
      </c>
    </row>
    <row r="10" spans="1:29" ht="14" outlineLevel="1" thickBot="1">
      <c r="A10" s="108"/>
      <c r="B10" s="108"/>
      <c r="C10" s="108"/>
      <c r="D10" s="108"/>
      <c r="E10" s="108"/>
      <c r="F10" s="108"/>
      <c r="G10" s="149"/>
      <c r="H10" s="634" t="s">
        <v>169</v>
      </c>
      <c r="I10" s="635" t="s">
        <v>32</v>
      </c>
      <c r="J10" s="636">
        <f>J8*J9</f>
        <v>5.3571428571428577</v>
      </c>
      <c r="K10" s="637">
        <f>K8*K9</f>
        <v>5.9358923624851601</v>
      </c>
      <c r="L10" s="197"/>
      <c r="M10" s="130"/>
      <c r="N10" s="102" t="s">
        <v>1124</v>
      </c>
      <c r="O10" s="107" t="str">
        <f>LOOKUP(N10,ВВ!$A$3:$A$12,ВВ!$B$3:$B$12)</f>
        <v>кг</v>
      </c>
      <c r="P10" s="193" t="s">
        <v>682</v>
      </c>
      <c r="Q10" s="193">
        <f>K35</f>
        <v>1.3763443647777123</v>
      </c>
      <c r="R10" s="107">
        <f>LOOKUP(N10,ВВ!$A$3:$A$12,ВВ!$C$3:$C$12)</f>
        <v>48.9</v>
      </c>
      <c r="S10" s="110" t="s">
        <v>678</v>
      </c>
      <c r="T10" s="110">
        <f>K7*Q10*R10</f>
        <v>2019097.1831289039</v>
      </c>
      <c r="U10" s="110" t="s">
        <v>678</v>
      </c>
      <c r="V10" s="110">
        <f>T10</f>
        <v>2019097.1831289039</v>
      </c>
    </row>
    <row r="11" spans="1:29" ht="13" customHeight="1" outlineLevel="1" thickTop="1">
      <c r="A11" s="714">
        <f>B5</f>
        <v>11.5</v>
      </c>
      <c r="B11" s="715"/>
      <c r="C11" s="717">
        <f>A35*15</f>
        <v>2.3484000000000003</v>
      </c>
      <c r="D11" s="714">
        <f>E5</f>
        <v>11.5</v>
      </c>
      <c r="E11" s="715"/>
      <c r="F11" s="717">
        <f>A35*15</f>
        <v>2.3484000000000003</v>
      </c>
      <c r="G11" s="149"/>
      <c r="H11" s="638" t="s">
        <v>259</v>
      </c>
      <c r="I11" s="639" t="s">
        <v>32</v>
      </c>
      <c r="J11" s="640">
        <v>0</v>
      </c>
      <c r="K11" s="641">
        <v>0</v>
      </c>
      <c r="L11" s="197"/>
      <c r="M11" s="130"/>
      <c r="N11" s="585" t="s">
        <v>1118</v>
      </c>
      <c r="O11" s="107" t="str">
        <f>LOOKUP(N11,ВВ!$A$3:$A$12,ВВ!$B$3:$B$12)</f>
        <v>кг</v>
      </c>
      <c r="P11" s="193">
        <f>J22/J7*1000</f>
        <v>9.809523809523812</v>
      </c>
      <c r="Q11" s="193" t="s">
        <v>678</v>
      </c>
      <c r="R11" s="107">
        <f>LOOKUP(N11,СВ!A3:A20,СВ!D3:D20)</f>
        <v>0</v>
      </c>
      <c r="S11" s="110"/>
      <c r="T11" s="110" t="s">
        <v>678</v>
      </c>
      <c r="U11" s="110"/>
      <c r="V11" s="110" t="s">
        <v>678</v>
      </c>
    </row>
    <row r="12" spans="1:29" outlineLevel="1">
      <c r="A12" s="714"/>
      <c r="B12" s="716"/>
      <c r="C12" s="717"/>
      <c r="D12" s="714"/>
      <c r="E12" s="716"/>
      <c r="F12" s="717"/>
      <c r="G12" s="149"/>
      <c r="H12" s="626" t="s">
        <v>664</v>
      </c>
      <c r="I12" s="627" t="s">
        <v>59</v>
      </c>
      <c r="J12" s="642">
        <v>0</v>
      </c>
      <c r="K12" s="643">
        <v>0</v>
      </c>
      <c r="L12" s="197"/>
      <c r="M12" s="131"/>
      <c r="N12" s="585" t="str">
        <f>H22</f>
        <v>Детонатор промежуточный ДПУ-ПТ600</v>
      </c>
      <c r="O12" s="107" t="str">
        <f>LOOKUP(N12,ВВ!$A$3:$A$12,ВВ!$B$3:$B$12)</f>
        <v>кг</v>
      </c>
      <c r="P12" s="193" t="s">
        <v>678</v>
      </c>
      <c r="Q12" s="193">
        <f>K22/K7*1000</f>
        <v>10.869278459306162</v>
      </c>
      <c r="R12" s="107"/>
      <c r="S12" s="110" t="s">
        <v>678</v>
      </c>
      <c r="T12" s="110"/>
      <c r="U12" s="110" t="s">
        <v>682</v>
      </c>
      <c r="V12" s="110"/>
    </row>
    <row r="13" spans="1:29" outlineLevel="1">
      <c r="A13" s="714"/>
      <c r="B13" s="716"/>
      <c r="C13" s="717"/>
      <c r="D13" s="714"/>
      <c r="E13" s="716"/>
      <c r="F13" s="717"/>
      <c r="G13" s="149"/>
      <c r="H13" s="626" t="s">
        <v>260</v>
      </c>
      <c r="I13" s="627" t="s">
        <v>58</v>
      </c>
      <c r="J13" s="644">
        <f>J11*J12</f>
        <v>0</v>
      </c>
      <c r="K13" s="631">
        <f>K11*K12</f>
        <v>0</v>
      </c>
      <c r="L13" s="197"/>
      <c r="M13" s="131"/>
      <c r="N13" s="585" t="str">
        <f>H28</f>
        <v>Устройство Искра-С-*-12</v>
      </c>
      <c r="O13" s="107" t="str">
        <f>LOOKUP(N13,ВВ!$A$3:$A$12,ВВ!$B$3:$B$12)</f>
        <v>кг</v>
      </c>
      <c r="P13" s="193">
        <f>J28/J7*1000</f>
        <v>6.1922619047619056</v>
      </c>
      <c r="Q13" s="193">
        <f>K28/K7*1000</f>
        <v>6.7932990370663502</v>
      </c>
      <c r="R13" s="107">
        <f>LOOKUP(N13,ВВ!$A$3:$A$12,ВВ!$C$3:$C$12)</f>
        <v>46</v>
      </c>
      <c r="S13" s="110">
        <f>IF(ISERR($P$13*$R$13)," ",($P$13*$R$13))/1000*$J$7</f>
        <v>8545.3214285714312</v>
      </c>
      <c r="T13" s="110">
        <f>IF(ISERR($Q$13*$R$13)," ",($Q$13*$R$13))/1000*$K$7</f>
        <v>9374.7526711515638</v>
      </c>
      <c r="U13" s="110">
        <f>IF(ISERR($P$13*$R$13)," ",($P$13*$R$13))/1000*$J$7</f>
        <v>8545.3214285714312</v>
      </c>
      <c r="V13" s="110">
        <f>IF(ISERR($Q$13*$R$13)," ",($Q$13*$R$13))/1000*$K$7</f>
        <v>9374.7526711515638</v>
      </c>
      <c r="X13" s="269"/>
      <c r="Y13" s="229"/>
    </row>
    <row r="14" spans="1:29" outlineLevel="1">
      <c r="A14" s="714"/>
      <c r="B14" s="716"/>
      <c r="C14" s="717"/>
      <c r="D14" s="714"/>
      <c r="E14" s="716"/>
      <c r="F14" s="717"/>
      <c r="G14" s="149"/>
      <c r="H14" s="626" t="s">
        <v>261</v>
      </c>
      <c r="I14" s="627" t="s">
        <v>59</v>
      </c>
      <c r="J14" s="642">
        <v>0</v>
      </c>
      <c r="K14" s="643">
        <v>0</v>
      </c>
      <c r="L14" s="196"/>
      <c r="M14" s="131"/>
      <c r="N14" s="102" t="str">
        <f>H29</f>
        <v>Устройство Искра-П-*-5</v>
      </c>
      <c r="O14" s="107" t="str">
        <f>LOOKUP(N14,ВВ!$A$3:$A$12,ВВ!$B$3:$B$12)</f>
        <v>кг</v>
      </c>
      <c r="P14" s="193">
        <f>J29/J7*1000</f>
        <v>0.61922619047619054</v>
      </c>
      <c r="Q14" s="193">
        <f>K29/K7*1000</f>
        <v>0.68612320274370142</v>
      </c>
      <c r="R14" s="107">
        <f>LOOKUP(N14,ВВ!$A$3:$A$12,ВВ!$C$3:$C$12)</f>
        <v>46</v>
      </c>
      <c r="S14" s="110">
        <f>IF(ISERR($P$14*$R$14)," ",($P$14*$R$14))/1000*$J$7</f>
        <v>854.53214285714296</v>
      </c>
      <c r="T14" s="110">
        <f>IF(ISERR($Q$14*$R$14)," ",($Q$14*$R$14))/1000*$K$7</f>
        <v>946.85001978630805</v>
      </c>
      <c r="U14" s="110">
        <f>IF(ISERR($P$14*$R$14)," ",($P$14*$R$14))/1000*$J$7</f>
        <v>854.53214285714296</v>
      </c>
      <c r="V14" s="110">
        <f>IF(ISERR($Q$14*$R$14)," ",($Q$14*$R$14))/1000*$K$7</f>
        <v>946.85001978630805</v>
      </c>
      <c r="X14" s="176"/>
    </row>
    <row r="15" spans="1:29" ht="14" outlineLevel="1" thickBot="1">
      <c r="A15" s="714"/>
      <c r="B15" s="716"/>
      <c r="C15" s="717"/>
      <c r="D15" s="714"/>
      <c r="E15" s="716"/>
      <c r="F15" s="717"/>
      <c r="G15" s="149"/>
      <c r="H15" s="645" t="s">
        <v>262</v>
      </c>
      <c r="I15" s="646" t="s">
        <v>31</v>
      </c>
      <c r="J15" s="647"/>
      <c r="K15" s="648"/>
      <c r="L15" s="197"/>
      <c r="M15" s="131"/>
      <c r="N15" s="102" t="str">
        <f>H30</f>
        <v>Устройство Искра-П-*-5</v>
      </c>
      <c r="O15" s="107" t="str">
        <f>LOOKUP(N15,ВВ!$A$3:$A$12,ВВ!$B$3:$B$12)</f>
        <v>кг</v>
      </c>
      <c r="P15" s="193">
        <f>J30/J7*1000</f>
        <v>5.573035714285715</v>
      </c>
      <c r="Q15" s="193">
        <f>K30/K7*1000</f>
        <v>6.1751088246933135</v>
      </c>
      <c r="R15" s="107">
        <f>LOOKUP(N15,ВВ!$A$3:$A$12,ВВ!$C$3:$C$12)</f>
        <v>46</v>
      </c>
      <c r="S15" s="110">
        <f>IF(ISERR($P$15*$R$15)," ",($P$15*$R$15))/1000*$J$7</f>
        <v>7690.789285714287</v>
      </c>
      <c r="T15" s="110">
        <f>IF(ISERR($Q$15*$R$15)," ",($Q$15*$R$15))/1000*$K$7</f>
        <v>8521.650178076774</v>
      </c>
      <c r="U15" s="110">
        <f>IF(ISERR($P$15*$R$15)," ",($P$15*$R$15))/1000*$J$7</f>
        <v>7690.789285714287</v>
      </c>
      <c r="V15" s="110">
        <f>IF(ISERR($Q$15*$R$15)," ",($Q$15*$R$15))/1000*$K$7</f>
        <v>8521.650178076774</v>
      </c>
      <c r="X15" s="176"/>
    </row>
    <row r="16" spans="1:29" outlineLevel="1">
      <c r="A16" s="714"/>
      <c r="B16" s="718"/>
      <c r="C16" s="717"/>
      <c r="D16" s="714"/>
      <c r="E16" s="719"/>
      <c r="F16" s="717"/>
      <c r="G16" s="149"/>
      <c r="H16" s="649" t="s">
        <v>27</v>
      </c>
      <c r="I16" s="650" t="s">
        <v>58</v>
      </c>
      <c r="J16" s="651">
        <f>(J8+J10)*B5</f>
        <v>2115.1785714285716</v>
      </c>
      <c r="K16" s="652">
        <f>(K8+K10)*E5</f>
        <v>2343.688167787891</v>
      </c>
      <c r="L16" s="196"/>
      <c r="M16" s="131"/>
      <c r="N16" s="102" t="str">
        <f>H31</f>
        <v>Устройство ИСКРА-СТАРТ-В-500</v>
      </c>
      <c r="O16" s="107" t="str">
        <f>LOOKUP(N16,ВВ!$A$3:$A$12,ВВ!$B$3:$B$12)</f>
        <v>кг</v>
      </c>
      <c r="P16" s="193">
        <f>J31/J7*1000</f>
        <v>3.3333333333333333E-2</v>
      </c>
      <c r="Q16" s="193">
        <f>K31/K7*1000</f>
        <v>3.3333333333333333E-2</v>
      </c>
      <c r="R16" s="107">
        <f>LOOKUP(N16,ВВ!$A$3:$A$12,ВВ!$C$3:$C$12)</f>
        <v>46</v>
      </c>
      <c r="S16" s="110">
        <f>IF(ISERR($P$16*$R$16)," ",($P$16*$R$16))/1000*$J$7</f>
        <v>45.999999999999993</v>
      </c>
      <c r="T16" s="110">
        <f>IF(ISERR($Q$16*$R$16)," ",($Q$16*$R$16))/1000*$K$7</f>
        <v>45.999999999999993</v>
      </c>
      <c r="U16" s="110">
        <f>IF(ISERR($P$16*$R$16)," ",($P$16*$R$16))/1000*$J$7</f>
        <v>45.999999999999993</v>
      </c>
      <c r="V16" s="110">
        <f>IF(ISERR($Q$16*$R$16)," ",($Q$16*$R$16))/1000*$K$7</f>
        <v>45.999999999999993</v>
      </c>
      <c r="W16" s="176"/>
      <c r="X16" s="176"/>
      <c r="Y16" s="271"/>
      <c r="Z16" s="176"/>
    </row>
    <row r="17" spans="1:24">
      <c r="A17" s="714"/>
      <c r="B17" s="718"/>
      <c r="C17" s="717"/>
      <c r="D17" s="714"/>
      <c r="E17" s="719"/>
      <c r="F17" s="717"/>
      <c r="G17" s="149"/>
      <c r="H17" s="626" t="s">
        <v>102</v>
      </c>
      <c r="I17" s="627" t="s">
        <v>31</v>
      </c>
      <c r="J17" s="653">
        <f>(J8+J10)*$B$9</f>
        <v>27219.304250556102</v>
      </c>
      <c r="K17" s="654">
        <f>(K8+K10)*$E$9+(K11*K14*K15)</f>
        <v>41290.33094333137</v>
      </c>
      <c r="L17" s="196"/>
      <c r="M17" s="129" t="s">
        <v>151</v>
      </c>
      <c r="N17" s="132" t="s">
        <v>683</v>
      </c>
      <c r="O17" s="112"/>
      <c r="P17" s="112"/>
      <c r="Q17" s="112"/>
      <c r="R17" s="113"/>
      <c r="S17" s="114">
        <f>SUBTOTAL(9,S18:S18)</f>
        <v>2133523.8264530818</v>
      </c>
      <c r="T17" s="114">
        <f>SUBTOTAL(9,T18:T18)</f>
        <v>2364015.3201696198</v>
      </c>
      <c r="U17" s="114">
        <f>SUBTOTAL(9,U18:U18)</f>
        <v>0</v>
      </c>
      <c r="V17" s="114">
        <f>SUBTOTAL(9,V18:V18)</f>
        <v>0</v>
      </c>
      <c r="W17" s="229" t="e">
        <f>#REF!</f>
        <v>#REF!</v>
      </c>
      <c r="X17" s="229" t="e">
        <f>W17</f>
        <v>#REF!</v>
      </c>
    </row>
    <row r="18" spans="1:24" ht="15" outlineLevel="1" thickBot="1">
      <c r="A18" s="714"/>
      <c r="B18" s="151"/>
      <c r="C18" s="717"/>
      <c r="D18" s="714"/>
      <c r="E18" s="152"/>
      <c r="F18" s="717"/>
      <c r="G18" s="149"/>
      <c r="H18" s="655" t="s">
        <v>281</v>
      </c>
      <c r="I18" s="656" t="s">
        <v>32</v>
      </c>
      <c r="J18" s="657">
        <f>J8+J10</f>
        <v>183.92857142857144</v>
      </c>
      <c r="K18" s="658">
        <f>K8+K10</f>
        <v>203.79897111199051</v>
      </c>
      <c r="L18" s="196"/>
      <c r="M18" s="131"/>
      <c r="N18" s="102" t="s">
        <v>684</v>
      </c>
      <c r="O18" s="107" t="s">
        <v>58</v>
      </c>
      <c r="P18" s="193">
        <f>J34</f>
        <v>14.183199662304769</v>
      </c>
      <c r="Q18" s="193">
        <f>K34</f>
        <v>12.800337695230054</v>
      </c>
      <c r="R18" s="103">
        <f>'Расчет стоимости бурения'!D41</f>
        <v>1008.6731471622842</v>
      </c>
      <c r="S18" s="110">
        <f>J7/P18*R18</f>
        <v>2133523.8264530818</v>
      </c>
      <c r="T18" s="110">
        <f>K7/Q18*R18</f>
        <v>2364015.3201696198</v>
      </c>
      <c r="U18" s="110" t="s">
        <v>678</v>
      </c>
      <c r="V18" s="110" t="s">
        <v>678</v>
      </c>
      <c r="W18" s="588">
        <f>S18/J7</f>
        <v>71.117460881769389</v>
      </c>
      <c r="X18" s="588">
        <f>T18/K7</f>
        <v>78.800510672320655</v>
      </c>
    </row>
    <row r="19" spans="1:24" outlineLevel="1">
      <c r="A19" s="714"/>
      <c r="B19" s="718"/>
      <c r="C19" s="717"/>
      <c r="D19" s="714"/>
      <c r="E19" s="719"/>
      <c r="F19" s="717"/>
      <c r="G19" s="149"/>
      <c r="H19" s="738" t="s">
        <v>676</v>
      </c>
      <c r="I19" s="739"/>
      <c r="J19" s="739"/>
      <c r="K19" s="740"/>
      <c r="L19" s="197"/>
      <c r="M19" s="98">
        <v>2</v>
      </c>
      <c r="N19" s="99" t="s">
        <v>157</v>
      </c>
      <c r="O19" s="100"/>
      <c r="P19" s="101"/>
      <c r="Q19" s="101"/>
      <c r="R19" s="101"/>
      <c r="S19" s="111">
        <f>SUBTOTAL(9,S21:S59)</f>
        <v>410987.3309378628</v>
      </c>
      <c r="T19" s="111">
        <f>SUBTOTAL(9,T21:T59)</f>
        <v>454706.1447839294</v>
      </c>
      <c r="U19" s="111">
        <f>SUBTOTAL(9,U21:U59)</f>
        <v>353165.3309378628</v>
      </c>
      <c r="V19" s="111">
        <f>SUBTOTAL(9,V21:V59)</f>
        <v>396884.1447839294</v>
      </c>
    </row>
    <row r="20" spans="1:24" ht="14" outlineLevel="1">
      <c r="A20" s="714"/>
      <c r="B20" s="718"/>
      <c r="C20" s="717"/>
      <c r="D20" s="714"/>
      <c r="E20" s="719"/>
      <c r="F20" s="717"/>
      <c r="G20" s="149"/>
      <c r="H20" s="659" t="s">
        <v>681</v>
      </c>
      <c r="I20" s="583"/>
      <c r="J20" s="583"/>
      <c r="K20" s="584"/>
      <c r="L20" s="273"/>
      <c r="M20" s="132" t="s">
        <v>158</v>
      </c>
      <c r="N20" s="112" t="s">
        <v>112</v>
      </c>
      <c r="O20" s="112"/>
      <c r="P20" s="112"/>
      <c r="Q20" s="113"/>
      <c r="R20" s="114"/>
      <c r="S20" s="114">
        <f>SUBTOTAL(9,S21:S22)</f>
        <v>51000</v>
      </c>
      <c r="T20" s="114">
        <f>SUBTOTAL(9,T21:T22)</f>
        <v>51000</v>
      </c>
      <c r="U20" s="114">
        <f>SUBTOTAL(9,U21:U22)</f>
        <v>51000</v>
      </c>
      <c r="V20" s="114">
        <f>SUBTOTAL(9,V21:V22)</f>
        <v>51000</v>
      </c>
    </row>
    <row r="21" spans="1:24" ht="14" outlineLevel="1">
      <c r="A21" s="714"/>
      <c r="B21" s="718"/>
      <c r="C21" s="717"/>
      <c r="D21" s="714"/>
      <c r="E21" s="719"/>
      <c r="F21" s="717"/>
      <c r="G21" s="149"/>
      <c r="H21" s="660" t="s">
        <v>677</v>
      </c>
      <c r="I21" s="583" t="s">
        <v>682</v>
      </c>
      <c r="J21" s="622">
        <v>2</v>
      </c>
      <c r="K21" s="680">
        <v>2</v>
      </c>
      <c r="L21" s="196"/>
      <c r="M21" s="131"/>
      <c r="N21" s="165" t="s">
        <v>51</v>
      </c>
      <c r="O21" s="166"/>
      <c r="P21" s="166"/>
      <c r="Q21" s="166"/>
      <c r="R21" s="167"/>
      <c r="S21" s="168">
        <f>J7*1.5</f>
        <v>45000</v>
      </c>
      <c r="T21" s="168">
        <f>K7*1.5</f>
        <v>45000</v>
      </c>
      <c r="U21" s="168">
        <f>J7*1.5</f>
        <v>45000</v>
      </c>
      <c r="V21" s="168">
        <f>K7*1.5</f>
        <v>45000</v>
      </c>
    </row>
    <row r="22" spans="1:24" ht="14" outlineLevel="1">
      <c r="A22" s="714"/>
      <c r="B22" s="722">
        <f>C22*D35</f>
        <v>147.9884502942856</v>
      </c>
      <c r="C22" s="717">
        <f>A11-C11-C16-C19</f>
        <v>9.1516000000000002</v>
      </c>
      <c r="D22" s="714"/>
      <c r="E22" s="723">
        <f>F22*D37</f>
        <v>202.60323552193859</v>
      </c>
      <c r="F22" s="717">
        <f>D11-F11-F16-F19</f>
        <v>9.1516000000000002</v>
      </c>
      <c r="G22" s="149"/>
      <c r="H22" s="660" t="s">
        <v>133</v>
      </c>
      <c r="I22" s="661" t="s">
        <v>31</v>
      </c>
      <c r="J22" s="662">
        <f>LOOKUP($H$22,СВ!$A$3:$A$20,СВ!$C$3:$C$20)*$J$18*$J$21</f>
        <v>294.28571428571433</v>
      </c>
      <c r="K22" s="665">
        <f>LOOKUP($H$22,СВ!$A$3:$A$18,СВ!$C$3:$C$18)*$K$18*$K$21</f>
        <v>326.07835377918485</v>
      </c>
      <c r="L22" s="196"/>
      <c r="M22" s="131"/>
      <c r="N22" s="165" t="s">
        <v>52</v>
      </c>
      <c r="O22" s="166"/>
      <c r="P22" s="166"/>
      <c r="Q22" s="166"/>
      <c r="R22" s="167"/>
      <c r="S22" s="168">
        <f>J7*0.2</f>
        <v>6000</v>
      </c>
      <c r="T22" s="168">
        <f>K7*0.2</f>
        <v>6000</v>
      </c>
      <c r="U22" s="168">
        <f>J7*0.2</f>
        <v>6000</v>
      </c>
      <c r="V22" s="168">
        <f>K7*0.2</f>
        <v>6000</v>
      </c>
    </row>
    <row r="23" spans="1:24" outlineLevel="1">
      <c r="A23" s="714"/>
      <c r="B23" s="722"/>
      <c r="C23" s="717"/>
      <c r="D23" s="714"/>
      <c r="E23" s="723"/>
      <c r="F23" s="717"/>
      <c r="G23" s="149"/>
      <c r="H23" s="741" t="s">
        <v>679</v>
      </c>
      <c r="I23" s="742"/>
      <c r="J23" s="742"/>
      <c r="K23" s="743"/>
      <c r="L23" s="196"/>
      <c r="M23" s="132" t="s">
        <v>159</v>
      </c>
      <c r="N23" s="112" t="s">
        <v>92</v>
      </c>
      <c r="O23" s="112"/>
      <c r="P23" s="112" t="s">
        <v>163</v>
      </c>
      <c r="Q23" s="112" t="s">
        <v>163</v>
      </c>
      <c r="R23" s="114"/>
      <c r="S23" s="114">
        <f t="shared" ref="S23:V23" si="0">SUBTOTAL(9,S24:S26)</f>
        <v>5000</v>
      </c>
      <c r="T23" s="114">
        <f t="shared" si="0"/>
        <v>12000</v>
      </c>
      <c r="U23" s="114">
        <f t="shared" si="0"/>
        <v>5000</v>
      </c>
      <c r="V23" s="114">
        <f t="shared" si="0"/>
        <v>12000</v>
      </c>
    </row>
    <row r="24" spans="1:24" ht="29" outlineLevel="1" thickBot="1">
      <c r="A24" s="714"/>
      <c r="B24" s="151" t="s">
        <v>30</v>
      </c>
      <c r="C24" s="717"/>
      <c r="D24" s="714"/>
      <c r="E24" s="723"/>
      <c r="F24" s="717"/>
      <c r="G24" s="149"/>
      <c r="H24" s="663" t="s">
        <v>1119</v>
      </c>
      <c r="I24" s="664" t="s">
        <v>31</v>
      </c>
      <c r="J24" s="662">
        <f>LOOKUP(H24,СВ!A3:A20,СВ!C3:C20)*$J$11</f>
        <v>0</v>
      </c>
      <c r="K24" s="665">
        <f>LOOKUP(H24,СВ!A3:A20,СВ!C3:C20)*$K$11</f>
        <v>0</v>
      </c>
      <c r="L24" s="196"/>
      <c r="M24" s="131"/>
      <c r="N24" s="165" t="s">
        <v>1059</v>
      </c>
      <c r="O24" s="177"/>
      <c r="P24" s="177">
        <f>P28+P29+P31+P32</f>
        <v>5</v>
      </c>
      <c r="Q24" s="177">
        <f>P28+P29+P30+P31+P32</f>
        <v>6</v>
      </c>
      <c r="R24" s="167">
        <v>1000</v>
      </c>
      <c r="S24" s="168">
        <f>P24*(J36/2)*R24</f>
        <v>5000</v>
      </c>
      <c r="T24" s="168">
        <f>Q24*(K36/2)*R24</f>
        <v>6000</v>
      </c>
      <c r="U24" s="168">
        <f>P24*(J36/2)*R24</f>
        <v>5000</v>
      </c>
      <c r="V24" s="168">
        <f>Q24*(K36/2)*R24</f>
        <v>6000</v>
      </c>
    </row>
    <row r="25" spans="1:24" ht="17" customHeight="1" outlineLevel="1">
      <c r="A25" s="714"/>
      <c r="B25" s="718"/>
      <c r="C25" s="717"/>
      <c r="D25" s="714"/>
      <c r="E25" s="719" t="s">
        <v>43</v>
      </c>
      <c r="F25" s="717"/>
      <c r="G25" s="149"/>
      <c r="H25" s="738" t="s">
        <v>680</v>
      </c>
      <c r="I25" s="739"/>
      <c r="J25" s="739"/>
      <c r="K25" s="740"/>
      <c r="L25" s="153"/>
      <c r="M25" s="131"/>
      <c r="N25" s="165" t="s">
        <v>161</v>
      </c>
      <c r="O25" s="177"/>
      <c r="P25" s="166"/>
      <c r="Q25" s="166"/>
      <c r="R25" s="167"/>
      <c r="S25" s="168" t="s">
        <v>678</v>
      </c>
      <c r="T25" s="168" t="s">
        <v>678</v>
      </c>
      <c r="U25" s="168" t="s">
        <v>678</v>
      </c>
      <c r="V25" s="168" t="s">
        <v>678</v>
      </c>
    </row>
    <row r="26" spans="1:24" ht="14">
      <c r="A26" s="714"/>
      <c r="B26" s="718"/>
      <c r="C26" s="717"/>
      <c r="D26" s="714"/>
      <c r="E26" s="719"/>
      <c r="F26" s="717"/>
      <c r="G26" s="149"/>
      <c r="H26" s="660" t="s">
        <v>681</v>
      </c>
      <c r="I26" s="681" t="s">
        <v>67</v>
      </c>
      <c r="J26" s="682">
        <v>1.01</v>
      </c>
      <c r="K26" s="683">
        <v>1.01</v>
      </c>
      <c r="L26" s="203"/>
      <c r="M26" s="131"/>
      <c r="N26" s="165" t="s">
        <v>162</v>
      </c>
      <c r="O26" s="177"/>
      <c r="P26" s="166"/>
      <c r="Q26" s="177">
        <f>Q24</f>
        <v>6</v>
      </c>
      <c r="R26" s="167">
        <v>1000</v>
      </c>
      <c r="S26" s="168" t="s">
        <v>678</v>
      </c>
      <c r="T26" s="168">
        <f>$R$26*(K36/2)*Q26</f>
        <v>6000</v>
      </c>
      <c r="U26" s="168">
        <f>O26*R26*J33</f>
        <v>0</v>
      </c>
      <c r="V26" s="168">
        <f>$Q$26*(K36/2)*R26</f>
        <v>6000</v>
      </c>
      <c r="X26" s="191"/>
    </row>
    <row r="27" spans="1:24" ht="24">
      <c r="A27" s="714"/>
      <c r="B27" s="718"/>
      <c r="C27" s="717"/>
      <c r="D27" s="714"/>
      <c r="E27" s="719"/>
      <c r="F27" s="717"/>
      <c r="G27" s="149"/>
      <c r="H27" s="660" t="s">
        <v>677</v>
      </c>
      <c r="I27" s="681" t="s">
        <v>682</v>
      </c>
      <c r="J27" s="622">
        <v>1</v>
      </c>
      <c r="K27" s="680">
        <v>1</v>
      </c>
      <c r="L27" s="203"/>
      <c r="M27" s="132" t="s">
        <v>165</v>
      </c>
      <c r="N27" s="112" t="s">
        <v>166</v>
      </c>
      <c r="O27" s="112"/>
      <c r="P27" s="112" t="s">
        <v>185</v>
      </c>
      <c r="Q27" s="113" t="s">
        <v>268</v>
      </c>
      <c r="R27" s="281" t="s">
        <v>269</v>
      </c>
      <c r="S27" s="114">
        <f>SUBTOTAL(9,S28:S41)</f>
        <v>193018.37641714612</v>
      </c>
      <c r="T27" s="114">
        <f>SUBTOTAL(9,T28:T41)</f>
        <v>229737.19026321266</v>
      </c>
      <c r="U27" s="114">
        <f>SUBTOTAL(9,U28:U41)</f>
        <v>193018.37641714612</v>
      </c>
      <c r="V27" s="114">
        <f>SUBTOTAL(9,V28:V41)</f>
        <v>229737.19026321266</v>
      </c>
      <c r="X27" s="191"/>
    </row>
    <row r="28" spans="1:24" ht="14" outlineLevel="1">
      <c r="A28" s="714"/>
      <c r="B28" s="718"/>
      <c r="C28" s="717"/>
      <c r="D28" s="714"/>
      <c r="E28" s="719"/>
      <c r="F28" s="717"/>
      <c r="G28" s="149"/>
      <c r="H28" s="660" t="s">
        <v>1095</v>
      </c>
      <c r="I28" s="661" t="s">
        <v>32</v>
      </c>
      <c r="J28" s="662">
        <f>J$18*J27*(J26)</f>
        <v>185.76785714285717</v>
      </c>
      <c r="K28" s="665">
        <f>K$18</f>
        <v>203.79897111199051</v>
      </c>
      <c r="L28" s="204"/>
      <c r="M28" s="282">
        <v>1</v>
      </c>
      <c r="N28" s="283" t="s">
        <v>1057</v>
      </c>
      <c r="O28" s="107"/>
      <c r="P28" s="166">
        <v>1</v>
      </c>
      <c r="Q28" s="177">
        <v>80000</v>
      </c>
      <c r="R28" s="284">
        <v>0.25</v>
      </c>
      <c r="S28" s="168">
        <f>(($J$7*$R$28+$Q$28/5)*$P$28)/0.85</f>
        <v>27647.058823529413</v>
      </c>
      <c r="T28" s="168">
        <f>(($K$7*$R$28+$Q$28/5)*$P$28)/0.85</f>
        <v>27647.058823529413</v>
      </c>
      <c r="U28" s="168">
        <f>(($J$7*$R$28+$Q$28/5)*$P$28)/0.85</f>
        <v>27647.058823529413</v>
      </c>
      <c r="V28" s="168">
        <f>(($K$7*$R$28+$Q$28/5)*$P$28)/0.85</f>
        <v>27647.058823529413</v>
      </c>
    </row>
    <row r="29" spans="1:24" ht="14" outlineLevel="1">
      <c r="A29" s="714"/>
      <c r="B29" s="718"/>
      <c r="C29" s="717"/>
      <c r="D29" s="714"/>
      <c r="E29" s="719"/>
      <c r="F29" s="717"/>
      <c r="G29" s="149"/>
      <c r="H29" s="666" t="s">
        <v>1100</v>
      </c>
      <c r="I29" s="661" t="s">
        <v>32</v>
      </c>
      <c r="J29" s="662">
        <f>J$18*0.1*J26</f>
        <v>18.576785714285716</v>
      </c>
      <c r="K29" s="665">
        <f>K$18*0.1*K26</f>
        <v>20.583696082311043</v>
      </c>
      <c r="L29" s="205"/>
      <c r="M29" s="285">
        <f>M28+1</f>
        <v>2</v>
      </c>
      <c r="N29" s="165" t="s">
        <v>198</v>
      </c>
      <c r="O29" s="177"/>
      <c r="P29" s="166">
        <v>2</v>
      </c>
      <c r="Q29" s="177">
        <v>55000</v>
      </c>
      <c r="R29" s="284">
        <v>0.25</v>
      </c>
      <c r="S29" s="168">
        <f>(($J$7*$R$29+$Q$29/5)*$P$29)/0.85</f>
        <v>43529.411764705881</v>
      </c>
      <c r="T29" s="168">
        <f>(($K$7*$R$29+$Q$29/5)*$P$29)/0.85</f>
        <v>43529.411764705881</v>
      </c>
      <c r="U29" s="168">
        <f>(($J$7*$R$29+$Q$29/5)*$P$29)/0.85</f>
        <v>43529.411764705881</v>
      </c>
      <c r="V29" s="168">
        <f>(($K$7*$R$29+$Q$29/5)*$P$29)/0.85</f>
        <v>43529.411764705881</v>
      </c>
    </row>
    <row r="30" spans="1:24" ht="15" outlineLevel="1" thickBot="1">
      <c r="A30" s="714"/>
      <c r="B30" s="724"/>
      <c r="C30" s="717"/>
      <c r="D30" s="714"/>
      <c r="E30" s="725"/>
      <c r="F30" s="717"/>
      <c r="G30" s="153"/>
      <c r="H30" s="666" t="s">
        <v>1100</v>
      </c>
      <c r="I30" s="661" t="s">
        <v>32</v>
      </c>
      <c r="J30" s="662">
        <f>J$18*0.9*J26</f>
        <v>167.19107142857146</v>
      </c>
      <c r="K30" s="665">
        <f>K$18*0.9*K26</f>
        <v>185.25326474079938</v>
      </c>
      <c r="L30" s="206"/>
      <c r="M30" s="285">
        <f t="shared" ref="M30:M37" si="1">M29+1</f>
        <v>3</v>
      </c>
      <c r="N30" s="165" t="s">
        <v>271</v>
      </c>
      <c r="O30" s="177"/>
      <c r="P30" s="166">
        <v>1</v>
      </c>
      <c r="Q30" s="177">
        <v>35000</v>
      </c>
      <c r="R30" s="192">
        <v>0.15</v>
      </c>
      <c r="S30" s="168" t="s">
        <v>678</v>
      </c>
      <c r="T30" s="168">
        <f>(($K$7*$R$30+$Q$30/5)*$P$30)/0.85</f>
        <v>13529.411764705883</v>
      </c>
      <c r="U30" s="168" t="s">
        <v>678</v>
      </c>
      <c r="V30" s="168">
        <f>(($K$7*$R$30+$Q$30/5)*$P$30)/0.85</f>
        <v>13529.411764705883</v>
      </c>
    </row>
    <row r="31" spans="1:24" ht="16" outlineLevel="1" thickTop="1" thickBot="1">
      <c r="A31" s="108"/>
      <c r="B31" s="108"/>
      <c r="C31" s="108"/>
      <c r="D31" s="108"/>
      <c r="E31" s="149"/>
      <c r="F31" s="153"/>
      <c r="G31" s="108"/>
      <c r="H31" s="667" t="s">
        <v>442</v>
      </c>
      <c r="I31" s="664" t="s">
        <v>32</v>
      </c>
      <c r="J31" s="668">
        <v>1</v>
      </c>
      <c r="K31" s="669">
        <v>1</v>
      </c>
      <c r="L31" s="108"/>
      <c r="M31" s="285">
        <f t="shared" si="1"/>
        <v>4</v>
      </c>
      <c r="N31" s="165" t="s">
        <v>10</v>
      </c>
      <c r="O31" s="177"/>
      <c r="P31" s="166">
        <v>1</v>
      </c>
      <c r="Q31" s="177">
        <v>60000</v>
      </c>
      <c r="R31" s="192">
        <v>0.3</v>
      </c>
      <c r="S31" s="168">
        <f>(($J$17*$R$31+$Q$31/5)*$P$31)/0.85</f>
        <v>23724.460323725682</v>
      </c>
      <c r="T31" s="168">
        <f>(($K$17*$R$31+$Q$31/5)*$P$31)/0.85</f>
        <v>28690.705038822838</v>
      </c>
      <c r="U31" s="168">
        <f>(($J$17*$R$31+$Q$31/5)*$P$31)/0.85</f>
        <v>23724.460323725682</v>
      </c>
      <c r="V31" s="168">
        <f>(($K$17*$R$31+$Q$31/5)*$P$31)/0.85</f>
        <v>28690.705038822838</v>
      </c>
    </row>
    <row r="32" spans="1:24" outlineLevel="1">
      <c r="A32" s="108"/>
      <c r="B32" s="108"/>
      <c r="C32" s="108"/>
      <c r="D32" s="108"/>
      <c r="E32" s="108"/>
      <c r="F32" s="108"/>
      <c r="G32" s="108"/>
      <c r="H32" s="670"/>
      <c r="I32" s="671"/>
      <c r="J32" s="672"/>
      <c r="K32" s="673"/>
      <c r="L32" s="108"/>
      <c r="M32" s="285">
        <f t="shared" si="1"/>
        <v>5</v>
      </c>
      <c r="N32" s="165" t="s">
        <v>272</v>
      </c>
      <c r="O32" s="177"/>
      <c r="P32" s="166">
        <v>1</v>
      </c>
      <c r="Q32" s="177">
        <v>80000</v>
      </c>
      <c r="R32" s="192">
        <v>0.3</v>
      </c>
      <c r="S32" s="168">
        <f>(($J$17*$R$32+$Q$32/5)*$P$32)/0.85</f>
        <v>28430.34267666686</v>
      </c>
      <c r="T32" s="168">
        <f>(($K$17*$R$32+$Q$32/5)*$P$32)/0.85</f>
        <v>33396.587391764013</v>
      </c>
      <c r="U32" s="168">
        <f>(($J$17*$R$32+$Q$32/5)*$P$32)/0.85</f>
        <v>28430.34267666686</v>
      </c>
      <c r="V32" s="168">
        <f>(($K$17*$R$32+$Q$32/5)*$P$32)/0.85</f>
        <v>33396.587391764013</v>
      </c>
    </row>
    <row r="33" spans="1:24" ht="14">
      <c r="A33" s="108" t="s">
        <v>113</v>
      </c>
      <c r="B33" s="108"/>
      <c r="C33" s="108"/>
      <c r="D33" s="108" t="s">
        <v>114</v>
      </c>
      <c r="E33" s="108"/>
      <c r="F33" s="108"/>
      <c r="G33" s="108"/>
      <c r="H33" s="660" t="s">
        <v>129</v>
      </c>
      <c r="I33" s="627" t="s">
        <v>55</v>
      </c>
      <c r="J33" s="674">
        <f>$B$8/$B$5</f>
        <v>14.608695652173912</v>
      </c>
      <c r="K33" s="675">
        <f>$B$8/$B$5</f>
        <v>14.608695652173912</v>
      </c>
      <c r="L33" s="108"/>
      <c r="M33" s="285">
        <f t="shared" si="1"/>
        <v>6</v>
      </c>
      <c r="N33" s="165"/>
      <c r="O33" s="177"/>
      <c r="P33" s="166"/>
      <c r="Q33" s="177"/>
      <c r="R33" s="167"/>
      <c r="S33" s="168"/>
      <c r="T33" s="168"/>
      <c r="U33" s="168"/>
      <c r="V33" s="168"/>
      <c r="X33" s="191"/>
    </row>
    <row r="34" spans="1:24" ht="14" outlineLevel="1">
      <c r="A34" s="712"/>
      <c r="B34" s="712"/>
      <c r="C34" s="744"/>
      <c r="D34" s="745" t="s">
        <v>100</v>
      </c>
      <c r="E34" s="745"/>
      <c r="F34" s="108"/>
      <c r="G34" s="108"/>
      <c r="H34" s="660" t="s">
        <v>213</v>
      </c>
      <c r="I34" s="627" t="s">
        <v>55</v>
      </c>
      <c r="J34" s="674">
        <f>$J$7/$J$16</f>
        <v>14.183199662304769</v>
      </c>
      <c r="K34" s="675">
        <f>$K$7/$K$16</f>
        <v>12.800337695230054</v>
      </c>
      <c r="L34" s="108"/>
      <c r="M34" s="285">
        <f t="shared" si="1"/>
        <v>7</v>
      </c>
      <c r="N34" s="165"/>
      <c r="O34" s="177"/>
      <c r="P34" s="166"/>
      <c r="Q34" s="177"/>
      <c r="R34" s="167"/>
      <c r="S34" s="168"/>
      <c r="T34" s="168"/>
      <c r="U34" s="168"/>
      <c r="V34" s="168"/>
    </row>
    <row r="35" spans="1:24" ht="14" outlineLevel="1">
      <c r="A35" s="709">
        <f>0.152*1.03</f>
        <v>0.15656</v>
      </c>
      <c r="B35" s="709"/>
      <c r="C35" s="735"/>
      <c r="D35" s="736">
        <f>PI()*POWER(A35,2)/4*840</f>
        <v>16.170773448827045</v>
      </c>
      <c r="E35" s="737"/>
      <c r="F35" s="108"/>
      <c r="G35" s="108"/>
      <c r="H35" s="660" t="s">
        <v>105</v>
      </c>
      <c r="I35" s="661"/>
      <c r="J35" s="676">
        <f>$J$17/$J$7</f>
        <v>0.90731014168520341</v>
      </c>
      <c r="K35" s="677">
        <f>$K$17/$K$7</f>
        <v>1.3763443647777123</v>
      </c>
      <c r="L35" s="108"/>
      <c r="M35" s="285">
        <f t="shared" si="1"/>
        <v>8</v>
      </c>
      <c r="N35" s="165"/>
      <c r="O35" s="177"/>
      <c r="P35" s="166"/>
      <c r="Q35" s="177"/>
      <c r="R35" s="167"/>
      <c r="S35" s="168"/>
      <c r="T35" s="168"/>
      <c r="U35" s="168"/>
      <c r="V35" s="168"/>
      <c r="W35" s="229" t="e">
        <f>#REF!</f>
        <v>#REF!</v>
      </c>
      <c r="X35" s="229" t="e">
        <f>W35</f>
        <v>#REF!</v>
      </c>
    </row>
    <row r="36" spans="1:24" ht="15" outlineLevel="1" thickBot="1">
      <c r="A36" s="108"/>
      <c r="B36" s="108"/>
      <c r="C36" s="108"/>
      <c r="D36" s="713" t="s">
        <v>101</v>
      </c>
      <c r="E36" s="712"/>
      <c r="F36" s="108"/>
      <c r="G36" s="108"/>
      <c r="H36" s="663" t="s">
        <v>218</v>
      </c>
      <c r="I36" s="664" t="s">
        <v>87</v>
      </c>
      <c r="J36" s="678">
        <v>2</v>
      </c>
      <c r="K36" s="679">
        <v>2</v>
      </c>
      <c r="L36" s="204"/>
      <c r="M36" s="285">
        <f t="shared" si="1"/>
        <v>9</v>
      </c>
      <c r="N36" s="165"/>
      <c r="O36" s="177"/>
      <c r="P36" s="166"/>
      <c r="Q36" s="177"/>
      <c r="R36" s="167"/>
      <c r="S36" s="168"/>
      <c r="T36" s="168"/>
      <c r="U36" s="168"/>
      <c r="V36" s="168"/>
    </row>
    <row r="37" spans="1:24">
      <c r="A37" s="108"/>
      <c r="B37" s="108"/>
      <c r="C37" s="108"/>
      <c r="D37" s="720">
        <f>PI()*POWER(A35,2)/4*1150</f>
        <v>22.138558888275121</v>
      </c>
      <c r="E37" s="721"/>
      <c r="F37" s="108"/>
      <c r="L37" s="280"/>
      <c r="M37" s="285">
        <f t="shared" si="1"/>
        <v>10</v>
      </c>
      <c r="N37" s="165"/>
      <c r="O37" s="177"/>
      <c r="P37" s="166"/>
      <c r="Q37" s="166"/>
      <c r="R37" s="167"/>
      <c r="S37" s="168"/>
      <c r="T37" s="168"/>
      <c r="U37" s="168"/>
      <c r="V37" s="168"/>
      <c r="W37" s="229" t="e">
        <f>#REF!</f>
        <v>#REF!</v>
      </c>
      <c r="X37" s="229" t="e">
        <f>W37</f>
        <v>#REF!</v>
      </c>
    </row>
    <row r="38" spans="1:24" outlineLevel="1">
      <c r="M38" s="132"/>
      <c r="N38" s="112" t="s">
        <v>190</v>
      </c>
      <c r="O38" s="112"/>
      <c r="P38" s="112">
        <f>SUM(P28:P37)</f>
        <v>6</v>
      </c>
      <c r="Q38" s="113"/>
      <c r="R38" s="114"/>
      <c r="S38" s="114">
        <f>SUBTOTAL(9,S28:S37)</f>
        <v>123331.27358862784</v>
      </c>
      <c r="T38" s="114">
        <f>SUBTOTAL(9,T28:T37)</f>
        <v>146793.17478352803</v>
      </c>
      <c r="U38" s="114">
        <f>SUBTOTAL(9,U28:U37)</f>
        <v>123331.27358862784</v>
      </c>
      <c r="V38" s="114">
        <f>SUBTOTAL(9,V28:V37)</f>
        <v>146793.17478352803</v>
      </c>
    </row>
    <row r="39" spans="1:24" outlineLevel="1">
      <c r="I39" s="496"/>
      <c r="J39" s="496"/>
      <c r="M39" s="131"/>
      <c r="N39" s="165" t="s">
        <v>183</v>
      </c>
      <c r="O39" s="177"/>
      <c r="P39" s="188">
        <v>4.1999999999999997E-3</v>
      </c>
      <c r="Q39" s="166"/>
      <c r="R39" s="167"/>
      <c r="S39" s="168">
        <f>S38*$P$39</f>
        <v>517.99134907223686</v>
      </c>
      <c r="T39" s="168">
        <f>T38*$P$39</f>
        <v>616.53133409081772</v>
      </c>
      <c r="U39" s="168">
        <f>U38*$P$39</f>
        <v>517.99134907223686</v>
      </c>
      <c r="V39" s="168">
        <f>V38*$P$39</f>
        <v>616.53133409081772</v>
      </c>
    </row>
    <row r="40" spans="1:24" outlineLevel="1">
      <c r="D40" s="496" t="s">
        <v>1066</v>
      </c>
      <c r="E40" s="496" t="s">
        <v>1060</v>
      </c>
      <c r="F40" s="496" t="s">
        <v>1061</v>
      </c>
      <c r="G40" s="496" t="s">
        <v>1063</v>
      </c>
      <c r="H40" s="496" t="s">
        <v>1062</v>
      </c>
      <c r="I40" s="496" t="s">
        <v>1064</v>
      </c>
      <c r="J40" s="496" t="s">
        <v>1065</v>
      </c>
      <c r="K40" s="496" t="s">
        <v>1069</v>
      </c>
      <c r="L40" s="496"/>
      <c r="M40" s="131"/>
      <c r="N40" s="165" t="s">
        <v>182</v>
      </c>
      <c r="O40" s="177"/>
      <c r="P40" s="188">
        <v>0.3</v>
      </c>
      <c r="Q40" s="166"/>
      <c r="R40" s="167"/>
      <c r="S40" s="168">
        <f>S38*$P$40</f>
        <v>36999.38207658835</v>
      </c>
      <c r="T40" s="168">
        <f t="shared" ref="T40:V40" si="2">T38*$P$40</f>
        <v>44037.952435058403</v>
      </c>
      <c r="U40" s="168">
        <f t="shared" si="2"/>
        <v>36999.38207658835</v>
      </c>
      <c r="V40" s="168">
        <f t="shared" si="2"/>
        <v>44037.952435058403</v>
      </c>
    </row>
    <row r="41" spans="1:24" outlineLevel="1">
      <c r="D41">
        <f>E41*F41</f>
        <v>12.25</v>
      </c>
      <c r="E41" s="258">
        <v>3.5</v>
      </c>
      <c r="F41" s="258">
        <v>3.5</v>
      </c>
      <c r="G41">
        <f>E41*F41*($E$5-$E$6)</f>
        <v>128.625</v>
      </c>
      <c r="H41" s="589">
        <f>($E$9/G41)*(1+$K$9)</f>
        <v>1.6224010308073606</v>
      </c>
      <c r="I41" s="589">
        <v>79.3</v>
      </c>
      <c r="J41" s="589">
        <v>187.5</v>
      </c>
      <c r="K41" s="589">
        <v>904</v>
      </c>
      <c r="M41" s="131"/>
      <c r="N41" s="165" t="s">
        <v>1058</v>
      </c>
      <c r="O41" s="177"/>
      <c r="P41" s="188"/>
      <c r="Q41" s="166"/>
      <c r="R41" s="167"/>
      <c r="S41" s="168">
        <f>(S38+S39+S40)/5</f>
        <v>32169.729402857687</v>
      </c>
      <c r="T41" s="168">
        <f t="shared" ref="T41:V41" si="3">(T38+T39+T40)/5</f>
        <v>38289.531710535448</v>
      </c>
      <c r="U41" s="168">
        <f t="shared" si="3"/>
        <v>32169.729402857687</v>
      </c>
      <c r="V41" s="168">
        <f t="shared" si="3"/>
        <v>38289.531710535448</v>
      </c>
    </row>
    <row r="42" spans="1:24" outlineLevel="1">
      <c r="D42">
        <f t="shared" ref="D42:D51" si="4">E42*F42</f>
        <v>12.96</v>
      </c>
      <c r="E42">
        <f>E41+0.1</f>
        <v>3.6</v>
      </c>
      <c r="F42">
        <f>F41+0.1</f>
        <v>3.6</v>
      </c>
      <c r="G42">
        <f t="shared" ref="G42:G51" si="5">E42*F42*($E$5-$E$6)</f>
        <v>136.08000000000001</v>
      </c>
      <c r="H42" s="589">
        <f t="shared" ref="H42:H51" si="6">($E$9/G42)*(1+$K$9)</f>
        <v>1.5335194928541793</v>
      </c>
      <c r="I42" s="589">
        <v>75.47</v>
      </c>
      <c r="J42" s="591">
        <v>178.05</v>
      </c>
      <c r="K42">
        <v>907</v>
      </c>
      <c r="M42" s="132"/>
      <c r="N42" s="112" t="s">
        <v>191</v>
      </c>
      <c r="O42" s="112"/>
      <c r="P42" s="112"/>
      <c r="Q42" s="113"/>
      <c r="R42" s="114"/>
      <c r="S42" s="114">
        <f>SUBTOTAL(9,S39:S41)</f>
        <v>69687.102828518284</v>
      </c>
      <c r="T42" s="114">
        <f>SUBTOTAL(9,T39:T41)</f>
        <v>82944.015479684662</v>
      </c>
      <c r="U42" s="114">
        <f>SUBTOTAL(9,U39:U41)</f>
        <v>69687.102828518284</v>
      </c>
      <c r="V42" s="114">
        <f>SUBTOTAL(9,V39:V41)</f>
        <v>82944.015479684662</v>
      </c>
    </row>
    <row r="43" spans="1:24" outlineLevel="1">
      <c r="D43">
        <f t="shared" si="4"/>
        <v>13.690000000000001</v>
      </c>
      <c r="E43">
        <f t="shared" ref="E43:E51" si="7">E42+0.1</f>
        <v>3.7</v>
      </c>
      <c r="F43">
        <f t="shared" ref="F43:F51" si="8">F42+0.1</f>
        <v>3.7</v>
      </c>
      <c r="G43">
        <f t="shared" si="5"/>
        <v>143.745</v>
      </c>
      <c r="H43" s="589">
        <f t="shared" si="6"/>
        <v>1.45174672223449</v>
      </c>
      <c r="I43" s="589">
        <v>71.94</v>
      </c>
      <c r="J43" s="589">
        <v>169.11</v>
      </c>
      <c r="K43">
        <v>910</v>
      </c>
      <c r="M43" s="132" t="s">
        <v>184</v>
      </c>
      <c r="N43" s="112" t="s">
        <v>121</v>
      </c>
      <c r="O43" s="112"/>
      <c r="P43" s="112"/>
      <c r="Q43" s="113"/>
      <c r="R43" s="114"/>
      <c r="S43" s="114">
        <f>SUBTOTAL(9,S44:S47)</f>
        <v>24480</v>
      </c>
      <c r="T43" s="114">
        <f>SUBTOTAL(9,T44:T47)</f>
        <v>24480</v>
      </c>
      <c r="U43" s="114">
        <f>SUBTOTAL(9,U44:U47)</f>
        <v>20808</v>
      </c>
      <c r="V43" s="114">
        <f>SUBTOTAL(9,V44:V47)</f>
        <v>20808</v>
      </c>
    </row>
    <row r="44" spans="1:24" outlineLevel="1">
      <c r="D44">
        <f t="shared" si="4"/>
        <v>14.440000000000001</v>
      </c>
      <c r="E44">
        <f t="shared" si="7"/>
        <v>3.8000000000000003</v>
      </c>
      <c r="F44">
        <f t="shared" si="8"/>
        <v>3.8000000000000003</v>
      </c>
      <c r="G44">
        <f t="shared" si="5"/>
        <v>151.62</v>
      </c>
      <c r="H44" s="589">
        <f t="shared" si="6"/>
        <v>1.3763443647777123</v>
      </c>
      <c r="I44" s="589">
        <v>68.69</v>
      </c>
      <c r="J44" s="589">
        <v>160.88</v>
      </c>
      <c r="K44">
        <v>913</v>
      </c>
      <c r="M44" s="131"/>
      <c r="N44" s="165" t="s">
        <v>40</v>
      </c>
      <c r="O44" s="177" t="s">
        <v>224</v>
      </c>
      <c r="P44" s="166">
        <f>_xlfn.XLOOKUP($Q$3, 'Объекты работ'!$A$2:$A$29, 'Объекты работ'!$C$2:$C$29)</f>
        <v>300</v>
      </c>
      <c r="Q44" s="166">
        <v>0.45</v>
      </c>
      <c r="R44" s="192">
        <f>_xlfn.XLOOKUP($Q$3, 'Объекты работ'!$A$2:$A$29, 'Объекты работ'!$E$2:$E$29)*0.85/1000</f>
        <v>68</v>
      </c>
      <c r="S44" s="168">
        <f>P44*Q44*R44</f>
        <v>9180</v>
      </c>
      <c r="T44" s="168">
        <f>P44*Q44*R44</f>
        <v>9180</v>
      </c>
      <c r="U44" s="168">
        <f>P44*Q44*R44*0.85</f>
        <v>7803</v>
      </c>
      <c r="V44" s="168">
        <f>P44*Q44*R44*0.85</f>
        <v>7803</v>
      </c>
    </row>
    <row r="45" spans="1:24" outlineLevel="1">
      <c r="D45">
        <f t="shared" si="4"/>
        <v>15.210000000000003</v>
      </c>
      <c r="E45">
        <f t="shared" si="7"/>
        <v>3.9000000000000004</v>
      </c>
      <c r="F45">
        <f t="shared" si="8"/>
        <v>3.9000000000000004</v>
      </c>
      <c r="G45">
        <f t="shared" si="5"/>
        <v>159.70500000000004</v>
      </c>
      <c r="H45" s="589">
        <f t="shared" si="6"/>
        <v>1.3066674968698331</v>
      </c>
      <c r="I45" s="589">
        <v>65.69</v>
      </c>
      <c r="J45" s="589">
        <v>153.27000000000001</v>
      </c>
      <c r="K45">
        <v>916</v>
      </c>
      <c r="M45" s="131"/>
      <c r="N45" s="165" t="s">
        <v>562</v>
      </c>
      <c r="O45" s="177" t="s">
        <v>224</v>
      </c>
      <c r="P45" s="166">
        <f>_xlfn.XLOOKUP($Q$3, 'Объекты работ'!$A$2:$A$29, 'Объекты работ'!$C$2:$C$29)</f>
        <v>300</v>
      </c>
      <c r="Q45" s="166">
        <v>0.45</v>
      </c>
      <c r="R45" s="192">
        <f>_xlfn.XLOOKUP($Q$3, 'Объекты работ'!$A$2:$A$29, 'Объекты работ'!$E$2:$E$29)*0.85/1000</f>
        <v>68</v>
      </c>
      <c r="S45" s="168">
        <f>P45*Q45*R45</f>
        <v>9180</v>
      </c>
      <c r="T45" s="168">
        <f>P45*Q45*R45</f>
        <v>9180</v>
      </c>
      <c r="U45" s="168">
        <f>P45*Q45*R45*0.85</f>
        <v>7803</v>
      </c>
      <c r="V45" s="168">
        <f>P45*Q45*R45*0.85</f>
        <v>7803</v>
      </c>
    </row>
    <row r="46" spans="1:24" outlineLevel="1">
      <c r="D46">
        <f t="shared" si="4"/>
        <v>16</v>
      </c>
      <c r="E46">
        <f t="shared" si="7"/>
        <v>4</v>
      </c>
      <c r="F46">
        <f t="shared" si="8"/>
        <v>4</v>
      </c>
      <c r="G46">
        <f t="shared" si="5"/>
        <v>168</v>
      </c>
      <c r="H46" s="589">
        <f t="shared" si="6"/>
        <v>1.2421507892118855</v>
      </c>
      <c r="I46" s="589">
        <v>62.91</v>
      </c>
      <c r="J46" s="589">
        <v>146.22</v>
      </c>
      <c r="K46">
        <v>919</v>
      </c>
      <c r="M46" s="131"/>
      <c r="N46" s="165" t="s">
        <v>41</v>
      </c>
      <c r="O46" s="177" t="s">
        <v>224</v>
      </c>
      <c r="P46" s="166">
        <f>_xlfn.XLOOKUP($Q$3, 'Объекты работ'!$A$2:$A$29, 'Объекты работ'!$C$2:$C$29)</f>
        <v>300</v>
      </c>
      <c r="Q46" s="166">
        <v>0.15</v>
      </c>
      <c r="R46" s="192">
        <f>_xlfn.XLOOKUP($Q$3, 'Объекты работ'!$A$2:$A$29, 'Объекты работ'!$E$2:$E$29)*0.85/1000</f>
        <v>68</v>
      </c>
      <c r="S46" s="168">
        <f>P46*Q46*R46</f>
        <v>3060</v>
      </c>
      <c r="T46" s="168">
        <f>P46*Q46*R46</f>
        <v>3060</v>
      </c>
      <c r="U46" s="168">
        <f>P46*Q46*R46*0.85</f>
        <v>2601</v>
      </c>
      <c r="V46" s="168">
        <f>P46*Q46*R46*0.85</f>
        <v>2601</v>
      </c>
    </row>
    <row r="47" spans="1:24" outlineLevel="1">
      <c r="D47">
        <f t="shared" si="4"/>
        <v>16.809999999999999</v>
      </c>
      <c r="E47">
        <f t="shared" si="7"/>
        <v>4.0999999999999996</v>
      </c>
      <c r="F47">
        <f t="shared" si="8"/>
        <v>4.0999999999999996</v>
      </c>
      <c r="G47">
        <f t="shared" si="5"/>
        <v>176.505</v>
      </c>
      <c r="H47" s="589">
        <f t="shared" si="6"/>
        <v>1.1822970034140492</v>
      </c>
      <c r="I47" s="589">
        <v>60.33</v>
      </c>
      <c r="J47" s="589">
        <v>139.68</v>
      </c>
      <c r="K47">
        <v>923</v>
      </c>
      <c r="N47" s="165" t="s">
        <v>96</v>
      </c>
      <c r="O47" s="177" t="s">
        <v>224</v>
      </c>
      <c r="P47" s="166">
        <f>_xlfn.XLOOKUP($Q$3, 'Объекты работ'!$A$2:$A$29, 'Объекты работ'!$C$2:$C$29)</f>
        <v>300</v>
      </c>
      <c r="Q47" s="166">
        <v>0.15</v>
      </c>
      <c r="R47" s="192">
        <f>_xlfn.XLOOKUP($Q$3, 'Объекты работ'!$A$2:$A$29, 'Объекты работ'!$E$2:$E$29)*0.85/1000</f>
        <v>68</v>
      </c>
      <c r="S47" s="168">
        <f>P47*Q47*R47</f>
        <v>3060</v>
      </c>
      <c r="T47" s="168">
        <f>P47*Q47*R47</f>
        <v>3060</v>
      </c>
      <c r="U47" s="168">
        <f>P47*Q47*R47*0.85</f>
        <v>2601</v>
      </c>
      <c r="V47" s="168">
        <f>P47*Q47*R47*0.85</f>
        <v>2601</v>
      </c>
    </row>
    <row r="48" spans="1:24" outlineLevel="1">
      <c r="D48">
        <f t="shared" si="4"/>
        <v>17.639999999999993</v>
      </c>
      <c r="E48">
        <f t="shared" si="7"/>
        <v>4.1999999999999993</v>
      </c>
      <c r="F48">
        <f t="shared" si="8"/>
        <v>4.1999999999999993</v>
      </c>
      <c r="G48">
        <f t="shared" si="5"/>
        <v>185.21999999999994</v>
      </c>
      <c r="H48" s="589">
        <f t="shared" si="6"/>
        <v>1.1266673825051119</v>
      </c>
      <c r="I48" s="589">
        <v>57.93</v>
      </c>
      <c r="J48" s="589">
        <v>133.6</v>
      </c>
      <c r="K48">
        <v>926</v>
      </c>
      <c r="M48" s="132" t="s">
        <v>188</v>
      </c>
      <c r="N48" s="112" t="s">
        <v>189</v>
      </c>
      <c r="O48" s="112"/>
      <c r="P48" s="112"/>
      <c r="Q48" s="113"/>
      <c r="R48" s="114"/>
      <c r="S48" s="114">
        <f>SUBTOTAL(9,S49:S52)</f>
        <v>59788.954520716776</v>
      </c>
      <c r="T48" s="114">
        <f>SUBTOTAL(9,T49:T52)</f>
        <v>59788.954520716776</v>
      </c>
      <c r="U48" s="114">
        <f>SUBTOTAL(9,U49:U52)</f>
        <v>59788.954520716776</v>
      </c>
      <c r="V48" s="114">
        <f>SUBTOTAL(9,V49:V52)</f>
        <v>59788.954520716776</v>
      </c>
    </row>
    <row r="49" spans="4:24" ht="24" outlineLevel="1">
      <c r="D49">
        <f t="shared" si="4"/>
        <v>18.489999999999991</v>
      </c>
      <c r="E49">
        <f t="shared" si="7"/>
        <v>4.2999999999999989</v>
      </c>
      <c r="F49">
        <f t="shared" si="8"/>
        <v>4.2999999999999989</v>
      </c>
      <c r="G49">
        <f t="shared" si="5"/>
        <v>194.1449999999999</v>
      </c>
      <c r="H49" s="589">
        <f t="shared" si="6"/>
        <v>1.0748735872033628</v>
      </c>
      <c r="I49" s="589">
        <v>55.7</v>
      </c>
      <c r="J49" s="589">
        <v>127.95</v>
      </c>
      <c r="K49">
        <v>930</v>
      </c>
      <c r="M49" s="131"/>
      <c r="N49" s="165" t="s">
        <v>569</v>
      </c>
      <c r="O49" s="177" t="s">
        <v>73</v>
      </c>
      <c r="P49" s="166">
        <v>2</v>
      </c>
      <c r="Q49" s="166">
        <f>VLOOKUP(N49,'5.амортизация новая'!$A$5:$J$75,10,0)</f>
        <v>4984.318933333333</v>
      </c>
      <c r="R49" s="167"/>
      <c r="S49" s="168">
        <f>$P$49*$Q$49</f>
        <v>9968.637866666666</v>
      </c>
      <c r="T49" s="168">
        <f>$P$49*$Q$49</f>
        <v>9968.637866666666</v>
      </c>
      <c r="U49" s="168">
        <f>$P$49*$Q$49</f>
        <v>9968.637866666666</v>
      </c>
      <c r="V49" s="168">
        <f>$P$49*$Q$49</f>
        <v>9968.637866666666</v>
      </c>
    </row>
    <row r="50" spans="4:24" ht="15" customHeight="1" outlineLevel="1">
      <c r="D50">
        <f t="shared" si="4"/>
        <v>19.359999999999989</v>
      </c>
      <c r="E50">
        <f t="shared" si="7"/>
        <v>4.3999999999999986</v>
      </c>
      <c r="F50">
        <f t="shared" si="8"/>
        <v>4.3999999999999986</v>
      </c>
      <c r="G50">
        <f t="shared" si="5"/>
        <v>203.27999999999989</v>
      </c>
      <c r="H50" s="589">
        <f t="shared" si="6"/>
        <v>1.0265709001751124</v>
      </c>
      <c r="I50" s="589">
        <v>53.62</v>
      </c>
      <c r="J50" s="589">
        <v>122.67</v>
      </c>
      <c r="K50">
        <v>933</v>
      </c>
      <c r="M50" s="131"/>
      <c r="N50" s="165" t="s">
        <v>228</v>
      </c>
      <c r="O50" s="177" t="s">
        <v>73</v>
      </c>
      <c r="P50" s="166">
        <v>2</v>
      </c>
      <c r="Q50" s="166">
        <f>VLOOKUP(N50,'5.амортизация новая'!$A$5:$J$75,10,0)</f>
        <v>9426.0688571428564</v>
      </c>
      <c r="R50" s="167"/>
      <c r="S50" s="168">
        <f>$P$50*$Q$50</f>
        <v>18852.137714285713</v>
      </c>
      <c r="T50" s="168">
        <f>$P$50*$Q$50</f>
        <v>18852.137714285713</v>
      </c>
      <c r="U50" s="168">
        <f>$P$50*$Q$50</f>
        <v>18852.137714285713</v>
      </c>
      <c r="V50" s="168">
        <f>$P$50*$Q$50</f>
        <v>18852.137714285713</v>
      </c>
    </row>
    <row r="51" spans="4:24" outlineLevel="1">
      <c r="D51">
        <f t="shared" si="4"/>
        <v>20.249999999999986</v>
      </c>
      <c r="E51">
        <f t="shared" si="7"/>
        <v>4.4999999999999982</v>
      </c>
      <c r="F51">
        <f t="shared" si="8"/>
        <v>4.4999999999999982</v>
      </c>
      <c r="G51">
        <f t="shared" si="5"/>
        <v>212.62499999999986</v>
      </c>
      <c r="H51" s="589">
        <f t="shared" si="6"/>
        <v>0.98145247542667557</v>
      </c>
      <c r="I51" s="589">
        <v>51.67</v>
      </c>
      <c r="J51" s="589">
        <v>117.74</v>
      </c>
      <c r="K51">
        <v>936</v>
      </c>
      <c r="M51" s="131"/>
      <c r="N51" s="165" t="s">
        <v>72</v>
      </c>
      <c r="O51" s="177" t="s">
        <v>73</v>
      </c>
      <c r="P51" s="166">
        <v>1</v>
      </c>
      <c r="Q51" s="166">
        <f>VLOOKUP(N51,'5.амортизация новая'!$A$5:$J$75,10,0)</f>
        <v>15539.983073097723</v>
      </c>
      <c r="R51" s="167"/>
      <c r="S51" s="168">
        <f>$P$51*$Q$51</f>
        <v>15539.983073097723</v>
      </c>
      <c r="T51" s="168">
        <f>$P$51*$Q$51</f>
        <v>15539.983073097723</v>
      </c>
      <c r="U51" s="168">
        <f>$P$51*$Q$51</f>
        <v>15539.983073097723</v>
      </c>
      <c r="V51" s="168">
        <f>$P$51*$Q$51</f>
        <v>15539.983073097723</v>
      </c>
    </row>
    <row r="52" spans="4:24" ht="24">
      <c r="H52" s="496"/>
      <c r="L52" s="496"/>
      <c r="M52" s="477"/>
      <c r="N52" s="165" t="s">
        <v>416</v>
      </c>
      <c r="O52" s="177" t="s">
        <v>73</v>
      </c>
      <c r="P52" s="166">
        <v>1.5</v>
      </c>
      <c r="Q52" s="166">
        <f>VLOOKUP(N52,'5.амортизация новая'!$A$5:$J$75,10,0)</f>
        <v>10285.463911111112</v>
      </c>
      <c r="R52" s="167"/>
      <c r="S52" s="168">
        <f>$P$52*$Q$52</f>
        <v>15428.195866666669</v>
      </c>
      <c r="T52" s="168">
        <f>$P$52*$Q$52</f>
        <v>15428.195866666669</v>
      </c>
      <c r="U52" s="168">
        <f>$P$52*$Q$52</f>
        <v>15428.195866666669</v>
      </c>
      <c r="V52" s="168">
        <f>$P$52*$Q$52</f>
        <v>15428.195866666669</v>
      </c>
      <c r="W52" s="229" t="e">
        <f>#REF!</f>
        <v>#REF!</v>
      </c>
      <c r="X52" s="229"/>
    </row>
    <row r="53" spans="4:24" outlineLevel="1">
      <c r="L53" s="496"/>
      <c r="M53" s="132" t="s">
        <v>200</v>
      </c>
      <c r="N53" s="112" t="s">
        <v>201</v>
      </c>
      <c r="O53" s="112"/>
      <c r="P53" s="112"/>
      <c r="Q53" s="113"/>
      <c r="R53" s="114"/>
      <c r="S53" s="114">
        <f>SUBTOTAL(9,S54:S59)</f>
        <v>77700</v>
      </c>
      <c r="T53" s="114">
        <f t="shared" ref="T53:V53" si="9">SUBTOTAL(9,T54:T59)</f>
        <v>77700</v>
      </c>
      <c r="U53" s="114">
        <f t="shared" si="9"/>
        <v>23550</v>
      </c>
      <c r="V53" s="114">
        <f t="shared" si="9"/>
        <v>23550</v>
      </c>
    </row>
    <row r="54" spans="4:24" outlineLevel="1">
      <c r="M54" s="131"/>
      <c r="N54" s="165" t="s">
        <v>686</v>
      </c>
      <c r="O54" s="177"/>
      <c r="P54" s="166"/>
      <c r="Q54" s="166"/>
      <c r="R54" s="167"/>
      <c r="S54" s="168">
        <v>15000</v>
      </c>
      <c r="T54" s="168">
        <v>15000</v>
      </c>
      <c r="U54" s="168">
        <f>S54*0.3</f>
        <v>4500</v>
      </c>
      <c r="V54" s="168">
        <f>T54*0.3</f>
        <v>4500</v>
      </c>
    </row>
    <row r="55" spans="4:24" outlineLevel="1">
      <c r="M55" s="131"/>
      <c r="N55" s="165" t="s">
        <v>685</v>
      </c>
      <c r="O55" s="177"/>
      <c r="P55" s="166"/>
      <c r="Q55" s="166"/>
      <c r="R55" s="167"/>
      <c r="S55" s="168">
        <v>500</v>
      </c>
      <c r="T55" s="168">
        <v>500</v>
      </c>
      <c r="U55" s="168">
        <f>S55*0.5</f>
        <v>250</v>
      </c>
      <c r="V55" s="168">
        <f>T55*0.5</f>
        <v>250</v>
      </c>
    </row>
    <row r="56" spans="4:24" outlineLevel="1">
      <c r="K56" s="176"/>
      <c r="M56" s="131"/>
      <c r="N56" s="165" t="s">
        <v>42</v>
      </c>
      <c r="O56" s="177"/>
      <c r="P56" s="166"/>
      <c r="Q56" s="166"/>
      <c r="R56" s="167"/>
      <c r="S56" s="168">
        <v>4000</v>
      </c>
      <c r="T56" s="168">
        <v>4000</v>
      </c>
      <c r="U56" s="168">
        <f t="shared" ref="U56:V58" si="10">S56*0.3</f>
        <v>1200</v>
      </c>
      <c r="V56" s="168">
        <f t="shared" si="10"/>
        <v>1200</v>
      </c>
    </row>
    <row r="57" spans="4:24" outlineLevel="1">
      <c r="M57" s="131"/>
      <c r="N57" s="165" t="s">
        <v>17</v>
      </c>
      <c r="O57" s="177"/>
      <c r="P57" s="166"/>
      <c r="Q57" s="166"/>
      <c r="R57" s="167"/>
      <c r="S57" s="168">
        <v>55000</v>
      </c>
      <c r="T57" s="168">
        <v>55000</v>
      </c>
      <c r="U57" s="168">
        <f t="shared" si="10"/>
        <v>16500</v>
      </c>
      <c r="V57" s="168">
        <f t="shared" si="10"/>
        <v>16500</v>
      </c>
    </row>
    <row r="58" spans="4:24">
      <c r="M58" s="131"/>
      <c r="N58" s="165" t="s">
        <v>21</v>
      </c>
      <c r="O58" s="177"/>
      <c r="P58" s="166"/>
      <c r="Q58" s="166"/>
      <c r="R58" s="167"/>
      <c r="S58" s="168">
        <v>3000</v>
      </c>
      <c r="T58" s="168">
        <v>3000</v>
      </c>
      <c r="U58" s="168">
        <f t="shared" si="10"/>
        <v>900</v>
      </c>
      <c r="V58" s="168">
        <f t="shared" si="10"/>
        <v>900</v>
      </c>
    </row>
    <row r="59" spans="4:24" ht="24" outlineLevel="1">
      <c r="N59" s="165" t="s">
        <v>34</v>
      </c>
      <c r="O59" s="177"/>
      <c r="P59" s="166"/>
      <c r="Q59" s="166"/>
      <c r="R59" s="167"/>
      <c r="S59" s="168">
        <v>200</v>
      </c>
      <c r="T59" s="168">
        <v>200</v>
      </c>
      <c r="U59" s="168">
        <f>S59</f>
        <v>200</v>
      </c>
      <c r="V59" s="168">
        <f>T59</f>
        <v>200</v>
      </c>
      <c r="W59" s="286"/>
    </row>
    <row r="60" spans="4:24" outlineLevel="1">
      <c r="M60" s="98"/>
      <c r="N60" s="99" t="s">
        <v>202</v>
      </c>
      <c r="O60" s="100"/>
      <c r="P60" s="101"/>
      <c r="Q60" s="101"/>
      <c r="R60" s="101"/>
      <c r="S60" s="111">
        <f>SUBTOTAL(9,S8:S59)</f>
        <v>3813735.7957736691</v>
      </c>
      <c r="T60" s="111">
        <f>SUBTOTAL(9,T8:T59)</f>
        <v>4856707.9009514675</v>
      </c>
      <c r="U60" s="111">
        <f>SUBTOTAL(9,U8:U59)</f>
        <v>1622389.9693205862</v>
      </c>
      <c r="V60" s="111">
        <f>SUBTOTAL(9,V8:V59)</f>
        <v>2434870.5807818482</v>
      </c>
    </row>
    <row r="61" spans="4:24" outlineLevel="1">
      <c r="M61" s="98"/>
      <c r="N61" s="99" t="s">
        <v>203</v>
      </c>
      <c r="O61" s="100"/>
      <c r="P61" s="207">
        <v>0.1</v>
      </c>
      <c r="Q61" s="101"/>
      <c r="R61" s="101"/>
      <c r="S61" s="111">
        <f>S60*$P$61</f>
        <v>381373.57957736694</v>
      </c>
      <c r="T61" s="111">
        <f>T60*$P$61</f>
        <v>485670.79009514675</v>
      </c>
      <c r="U61" s="111">
        <f>U60*$P$61</f>
        <v>162238.99693205862</v>
      </c>
      <c r="V61" s="111">
        <f>V60*$P$61</f>
        <v>243487.05807818484</v>
      </c>
      <c r="W61" s="229" t="e">
        <f>#REF!</f>
        <v>#REF!</v>
      </c>
      <c r="X61" s="229" t="e">
        <f>W61</f>
        <v>#REF!</v>
      </c>
    </row>
    <row r="62" spans="4:24" outlineLevel="1">
      <c r="L62">
        <v>4984</v>
      </c>
      <c r="M62" s="98"/>
      <c r="N62" s="99" t="s">
        <v>204</v>
      </c>
      <c r="O62" s="100"/>
      <c r="P62" s="101"/>
      <c r="Q62" s="101"/>
      <c r="R62" s="101"/>
      <c r="S62" s="111">
        <f>S60+S61</f>
        <v>4195109.375351036</v>
      </c>
      <c r="T62" s="111">
        <f t="shared" ref="T62:V62" si="11">T60+T61</f>
        <v>5342378.6910466142</v>
      </c>
      <c r="U62" s="111">
        <f t="shared" si="11"/>
        <v>1784628.9662526448</v>
      </c>
      <c r="V62" s="111">
        <f t="shared" si="11"/>
        <v>2678357.6388600329</v>
      </c>
    </row>
    <row r="63" spans="4:24" outlineLevel="1">
      <c r="M63" s="98"/>
      <c r="N63" s="99" t="s">
        <v>205</v>
      </c>
      <c r="O63" s="100"/>
      <c r="P63" s="207">
        <v>0.1</v>
      </c>
      <c r="Q63" s="101"/>
      <c r="R63" s="101"/>
      <c r="S63" s="111">
        <f>S62*$P$63</f>
        <v>419510.93753510364</v>
      </c>
      <c r="T63" s="111">
        <f>T62*$P$63</f>
        <v>534237.8691046614</v>
      </c>
      <c r="U63" s="111">
        <f>U62*$P$63</f>
        <v>178462.89662526449</v>
      </c>
      <c r="V63" s="111">
        <f>V62*$P$63</f>
        <v>267835.76388600329</v>
      </c>
    </row>
    <row r="64" spans="4:24" outlineLevel="1">
      <c r="M64" s="98"/>
      <c r="N64" s="99" t="s">
        <v>208</v>
      </c>
      <c r="O64" s="100"/>
      <c r="P64" s="207"/>
      <c r="Q64" s="101"/>
      <c r="R64" s="101"/>
      <c r="S64" s="111">
        <f>S62+S63</f>
        <v>4614620.3128861394</v>
      </c>
      <c r="T64" s="111">
        <f t="shared" ref="T64:V64" si="12">T62+T63</f>
        <v>5876616.5601512752</v>
      </c>
      <c r="U64" s="111">
        <f t="shared" si="12"/>
        <v>1963091.8628779093</v>
      </c>
      <c r="V64" s="111">
        <f t="shared" si="12"/>
        <v>2946193.4027460362</v>
      </c>
    </row>
    <row r="65" spans="13:24" outlineLevel="1">
      <c r="M65" s="287"/>
      <c r="N65" s="287" t="s">
        <v>274</v>
      </c>
      <c r="O65" s="288"/>
      <c r="P65" s="289"/>
      <c r="Q65" s="290"/>
      <c r="R65" s="290"/>
      <c r="S65" s="230">
        <f>S64/J7</f>
        <v>153.82067709620463</v>
      </c>
      <c r="T65" s="230">
        <f>T64/K7</f>
        <v>195.88721867170918</v>
      </c>
      <c r="U65" s="230">
        <f>U64/J7</f>
        <v>65.436395429263641</v>
      </c>
      <c r="V65" s="230">
        <f>V64/K7</f>
        <v>98.20644675820121</v>
      </c>
    </row>
    <row r="66" spans="13:24">
      <c r="M66" s="98"/>
      <c r="N66" s="99" t="s">
        <v>275</v>
      </c>
      <c r="O66" s="100"/>
      <c r="P66" s="207">
        <v>0.22</v>
      </c>
      <c r="Q66" s="101"/>
      <c r="R66" s="101"/>
      <c r="S66" s="208">
        <f>S65+S65*$P$66</f>
        <v>187.66122605736965</v>
      </c>
      <c r="T66" s="208">
        <f>T65+T65*$P$66</f>
        <v>238.98240677948519</v>
      </c>
      <c r="U66" s="208">
        <f>U65+U65*$P$66</f>
        <v>79.832402423701637</v>
      </c>
      <c r="V66" s="208">
        <f>V65+V65*$P$66</f>
        <v>119.81186504500548</v>
      </c>
    </row>
    <row r="67" spans="13:24" outlineLevel="1">
      <c r="M67" s="292"/>
      <c r="N67" s="293" t="s">
        <v>276</v>
      </c>
      <c r="O67" s="294"/>
      <c r="P67" s="295">
        <f>S5*0.1/200</f>
        <v>0</v>
      </c>
      <c r="Q67" s="295">
        <v>33500</v>
      </c>
      <c r="R67" s="296"/>
      <c r="S67" s="297">
        <f>$P$67*$Q$67</f>
        <v>0</v>
      </c>
      <c r="T67" s="297">
        <f>$P$67*$Q$67</f>
        <v>0</v>
      </c>
      <c r="U67" s="297">
        <f>$P$67*$Q$67</f>
        <v>0</v>
      </c>
      <c r="V67" s="297">
        <f>$P$67*$Q$67</f>
        <v>0</v>
      </c>
      <c r="W67" s="229" t="e">
        <f>#REF!</f>
        <v>#REF!</v>
      </c>
      <c r="X67" s="229" t="e">
        <f>W67</f>
        <v>#REF!</v>
      </c>
    </row>
    <row r="68" spans="13:24" outlineLevel="1">
      <c r="M68" s="287"/>
      <c r="N68" s="287" t="s">
        <v>277</v>
      </c>
      <c r="O68" s="288"/>
      <c r="P68" s="289"/>
      <c r="Q68" s="290"/>
      <c r="R68" s="290"/>
      <c r="S68" s="230" t="e">
        <f>S65+S67*((100%+$P$61)*(100%+$P$63))/S5</f>
        <v>#DIV/0!</v>
      </c>
      <c r="T68" s="230" t="e">
        <f>T65+T67*((100%+$P$61)*(100%+$P$63))/T5</f>
        <v>#DIV/0!</v>
      </c>
      <c r="U68" s="230" t="e">
        <f>U65+U67*((100%+$P$61)*(100%+$P$63))/U5</f>
        <v>#DIV/0!</v>
      </c>
      <c r="V68" s="230" t="e">
        <f>V65+V67*((100%+$P$61)*(100%+$P$63))/V5</f>
        <v>#DIV/0!</v>
      </c>
    </row>
    <row r="69" spans="13:24" outlineLevel="1">
      <c r="M69" s="98"/>
      <c r="N69" s="99" t="s">
        <v>278</v>
      </c>
      <c r="O69" s="100"/>
      <c r="P69" s="207">
        <v>0.2</v>
      </c>
      <c r="Q69" s="101"/>
      <c r="R69" s="101"/>
      <c r="S69" s="208" t="e">
        <f>S68+S68*$P$69</f>
        <v>#DIV/0!</v>
      </c>
      <c r="T69" s="208" t="e">
        <f>T68+T68*$P$69</f>
        <v>#DIV/0!</v>
      </c>
      <c r="U69" s="208" t="e">
        <f>U68+U68*$P$69</f>
        <v>#DIV/0!</v>
      </c>
      <c r="V69" s="208" t="e">
        <f>V68+V68*$P$69</f>
        <v>#DIV/0!</v>
      </c>
    </row>
    <row r="70" spans="13:24" outlineLevel="1"/>
    <row r="71" spans="13:24" outlineLevel="1"/>
    <row r="72" spans="13:24" outlineLevel="1"/>
    <row r="73" spans="13:24">
      <c r="W73" s="229" t="e">
        <f>W17+W35+W37+W52+W61+W67</f>
        <v>#REF!</v>
      </c>
      <c r="X73" s="229" t="e">
        <f>X17+X35+X37+X52+X61+X67</f>
        <v>#REF!</v>
      </c>
    </row>
    <row r="74" spans="13:24">
      <c r="W74" s="229" t="e">
        <f>#REF!</f>
        <v>#REF!</v>
      </c>
      <c r="X74" s="229" t="e">
        <f>W74</f>
        <v>#REF!</v>
      </c>
    </row>
    <row r="75" spans="13:24">
      <c r="T75">
        <f>S67*(100%+$P$61)</f>
        <v>0</v>
      </c>
      <c r="U75">
        <f>T67*(100%+$P$61)</f>
        <v>0</v>
      </c>
      <c r="V75">
        <f>U67*(100%+$P$61)</f>
        <v>0</v>
      </c>
      <c r="W75" s="229" t="e">
        <f>W73+W74</f>
        <v>#REF!</v>
      </c>
      <c r="X75" s="229" t="e">
        <f>X73+X74</f>
        <v>#REF!</v>
      </c>
    </row>
    <row r="76" spans="13:24">
      <c r="N76" s="300" t="s">
        <v>279</v>
      </c>
      <c r="T76">
        <f>T75*(100%+$P$63)</f>
        <v>0</v>
      </c>
      <c r="U76">
        <f>U75*(100%+$P$63)</f>
        <v>0</v>
      </c>
      <c r="V76">
        <f>V75*(100%+$P$63)</f>
        <v>0</v>
      </c>
      <c r="W76" s="229" t="e">
        <f>#REF!</f>
        <v>#REF!</v>
      </c>
      <c r="X76" s="111" t="e">
        <f>X75*$P$63*1.5</f>
        <v>#REF!</v>
      </c>
    </row>
    <row r="77" spans="13:24">
      <c r="T77" t="e">
        <f>T76/S5</f>
        <v>#DIV/0!</v>
      </c>
      <c r="U77" t="e">
        <f>U76/T5</f>
        <v>#DIV/0!</v>
      </c>
      <c r="V77" t="e">
        <f>V76/U5</f>
        <v>#DIV/0!</v>
      </c>
      <c r="W77" s="229" t="e">
        <f>W75+W76</f>
        <v>#REF!</v>
      </c>
      <c r="X77" s="229" t="e">
        <f>X75+X76</f>
        <v>#REF!</v>
      </c>
    </row>
    <row r="78" spans="13:24">
      <c r="P78" s="298" t="s">
        <v>258</v>
      </c>
      <c r="T78" s="299" t="e">
        <f>S68-T77-S65</f>
        <v>#DIV/0!</v>
      </c>
      <c r="U78" s="299" t="e">
        <f>T68-U77-T65</f>
        <v>#DIV/0!</v>
      </c>
      <c r="V78" s="299" t="e">
        <f>U68-V77-U65</f>
        <v>#DIV/0!</v>
      </c>
      <c r="W78" s="515" t="e">
        <f>W77/#REF!</f>
        <v>#REF!</v>
      </c>
      <c r="X78" s="515" t="e">
        <f>X77/#REF!</f>
        <v>#REF!</v>
      </c>
    </row>
    <row r="79" spans="13:24">
      <c r="T79" s="303" t="s">
        <v>280</v>
      </c>
      <c r="U79" s="303" t="s">
        <v>67</v>
      </c>
      <c r="V79" s="303" t="s">
        <v>280</v>
      </c>
    </row>
    <row r="80" spans="13:24" collapsed="1">
      <c r="S80" s="304" t="s">
        <v>154</v>
      </c>
      <c r="T80" s="305">
        <f>S8/1000</f>
        <v>0</v>
      </c>
      <c r="U80" s="306">
        <f t="shared" ref="U80:U90" si="13">T80/$T$90</f>
        <v>0</v>
      </c>
      <c r="V80" s="305">
        <f>T8/1000</f>
        <v>0</v>
      </c>
    </row>
    <row r="81" spans="14:27">
      <c r="N81" s="191"/>
      <c r="S81" s="304" t="s">
        <v>153</v>
      </c>
      <c r="T81" s="305">
        <f>S17/1000</f>
        <v>2133.5238264530817</v>
      </c>
      <c r="U81" s="306">
        <f t="shared" si="13"/>
        <v>0.46234005872494061</v>
      </c>
      <c r="V81" s="305">
        <f>T17/1000</f>
        <v>2364.0153201696198</v>
      </c>
    </row>
    <row r="82" spans="14:27">
      <c r="N82" s="191"/>
      <c r="S82" s="304" t="s">
        <v>112</v>
      </c>
      <c r="T82" s="305">
        <f>S20/1000</f>
        <v>51</v>
      </c>
      <c r="U82" s="306">
        <f t="shared" si="13"/>
        <v>1.1051830170639298E-2</v>
      </c>
      <c r="V82" s="305">
        <f>T20/1000</f>
        <v>51</v>
      </c>
    </row>
    <row r="83" spans="14:27" ht="15.5" customHeight="1">
      <c r="N83" s="191"/>
      <c r="S83" s="304" t="s">
        <v>92</v>
      </c>
      <c r="T83" s="305">
        <f>S23/1000</f>
        <v>5</v>
      </c>
      <c r="U83" s="306">
        <f t="shared" si="13"/>
        <v>1.0835127618273822E-3</v>
      </c>
      <c r="V83" s="305">
        <f>T23/1000</f>
        <v>12</v>
      </c>
    </row>
    <row r="84" spans="14:27" outlineLevel="1">
      <c r="N84" s="191"/>
      <c r="S84" s="304" t="s">
        <v>166</v>
      </c>
      <c r="T84" s="305">
        <f>S27/1000</f>
        <v>193.01837641714613</v>
      </c>
      <c r="U84" s="306">
        <f t="shared" si="13"/>
        <v>4.1827574823035854E-2</v>
      </c>
      <c r="V84" s="305">
        <f>T27/1000</f>
        <v>229.73719026321265</v>
      </c>
    </row>
    <row r="85" spans="14:27" outlineLevel="1">
      <c r="N85" s="191"/>
      <c r="S85" s="304" t="s">
        <v>121</v>
      </c>
      <c r="T85" s="305">
        <f>S43/1000</f>
        <v>24.48</v>
      </c>
      <c r="U85" s="306">
        <f t="shared" si="13"/>
        <v>5.3048784819068632E-3</v>
      </c>
      <c r="V85" s="305">
        <f>T43/1000</f>
        <v>24.48</v>
      </c>
    </row>
    <row r="86" spans="14:27" outlineLevel="1">
      <c r="N86" s="191"/>
      <c r="S86" s="304" t="s">
        <v>189</v>
      </c>
      <c r="T86" s="305">
        <f>S48/1000</f>
        <v>59.788954520716779</v>
      </c>
      <c r="U86" s="306">
        <f t="shared" si="13"/>
        <v>1.2956419047902717E-2</v>
      </c>
      <c r="V86" s="305">
        <f>T48/1000</f>
        <v>59.788954520716779</v>
      </c>
    </row>
    <row r="87" spans="14:27">
      <c r="S87" s="304" t="s">
        <v>201</v>
      </c>
      <c r="T87" s="305">
        <f>S53/1000</f>
        <v>77.7</v>
      </c>
      <c r="U87" s="306">
        <f t="shared" si="13"/>
        <v>1.6837788318797519E-2</v>
      </c>
      <c r="V87" s="305">
        <f>T53/1000</f>
        <v>77.7</v>
      </c>
    </row>
    <row r="88" spans="14:27">
      <c r="S88" s="304" t="s">
        <v>203</v>
      </c>
      <c r="T88" s="305">
        <f>S61/1000</f>
        <v>381.37357957736691</v>
      </c>
      <c r="U88" s="306">
        <f t="shared" si="13"/>
        <v>8.2644628099173556E-2</v>
      </c>
      <c r="V88" s="305">
        <f>T61/1000</f>
        <v>485.67079009514674</v>
      </c>
      <c r="W88" t="e">
        <f>#REF!*1.1</f>
        <v>#REF!</v>
      </c>
    </row>
    <row r="89" spans="14:27">
      <c r="S89" s="304" t="s">
        <v>205</v>
      </c>
      <c r="T89" s="305">
        <f>S63/1000</f>
        <v>419.51093753510366</v>
      </c>
      <c r="U89" s="306">
        <f t="shared" si="13"/>
        <v>9.0909090909090925E-2</v>
      </c>
      <c r="V89" s="305">
        <f t="shared" ref="V89:V90" si="14">T63/1000</f>
        <v>534.2378691046614</v>
      </c>
      <c r="W89" t="e">
        <f>W88*1.2</f>
        <v>#REF!</v>
      </c>
    </row>
    <row r="90" spans="14:27">
      <c r="S90" s="304" t="s">
        <v>208</v>
      </c>
      <c r="T90" s="305">
        <f>S64/1000</f>
        <v>4614.6203128861398</v>
      </c>
      <c r="U90" s="306">
        <f t="shared" si="13"/>
        <v>1</v>
      </c>
      <c r="V90" s="305">
        <f t="shared" si="14"/>
        <v>5876.6165601512748</v>
      </c>
      <c r="W90" t="e">
        <f>W89/#REF!</f>
        <v>#REF!</v>
      </c>
    </row>
    <row r="91" spans="14:27">
      <c r="S91" s="307" t="s">
        <v>258</v>
      </c>
      <c r="T91" s="308">
        <f>T90-SUM(T80:T89)</f>
        <v>1269.2246383827251</v>
      </c>
      <c r="U91" s="304"/>
      <c r="V91" s="309">
        <f t="shared" ref="V91" si="15">V90-SUM(V80:V89)</f>
        <v>2037.9864359979174</v>
      </c>
      <c r="W91" s="299" t="e">
        <f>#REF!-W90-#REF!</f>
        <v>#REF!</v>
      </c>
      <c r="X91" s="478"/>
      <c r="Y91" s="302"/>
      <c r="Z91" s="301" t="s">
        <v>111</v>
      </c>
      <c r="AA91" s="302"/>
    </row>
    <row r="92" spans="14:27">
      <c r="S92" s="307" t="s">
        <v>258</v>
      </c>
      <c r="T92" s="308">
        <f>T90*1000-S64</f>
        <v>0</v>
      </c>
      <c r="U92" s="308">
        <f>U90-100%</f>
        <v>0</v>
      </c>
      <c r="V92" s="308">
        <f>V90*1000-T64</f>
        <v>0</v>
      </c>
      <c r="W92" s="303" t="s">
        <v>280</v>
      </c>
      <c r="X92" s="303" t="s">
        <v>280</v>
      </c>
      <c r="Y92" s="303" t="s">
        <v>67</v>
      </c>
      <c r="Z92" s="303" t="s">
        <v>280</v>
      </c>
      <c r="AA92" s="303" t="s">
        <v>67</v>
      </c>
    </row>
    <row r="93" spans="14:27">
      <c r="W93" s="305">
        <f>U8/1000</f>
        <v>0</v>
      </c>
      <c r="X93" s="305">
        <f>V8/1000</f>
        <v>0</v>
      </c>
      <c r="Y93" s="306">
        <f t="shared" ref="Y93:Y103" si="16">X93/$X$103</f>
        <v>0</v>
      </c>
      <c r="Z93" s="305" t="e">
        <f>#REF!/1000</f>
        <v>#REF!</v>
      </c>
      <c r="AA93" s="306" t="e">
        <f t="shared" ref="AA93:AA103" si="17">Z93/$Z$103</f>
        <v>#REF!</v>
      </c>
    </row>
    <row r="94" spans="14:27">
      <c r="W94" s="305">
        <f>U17/1000</f>
        <v>0</v>
      </c>
      <c r="X94" s="305">
        <f>V17/1000</f>
        <v>0</v>
      </c>
      <c r="Y94" s="306">
        <f t="shared" si="16"/>
        <v>0</v>
      </c>
      <c r="Z94" s="305" t="e">
        <f>#REF!/1000</f>
        <v>#REF!</v>
      </c>
      <c r="AA94" s="306" t="e">
        <f t="shared" si="17"/>
        <v>#REF!</v>
      </c>
    </row>
    <row r="95" spans="14:27">
      <c r="W95" s="305">
        <f>U20/1000</f>
        <v>51</v>
      </c>
      <c r="X95" s="305">
        <f>V20/1000</f>
        <v>51</v>
      </c>
      <c r="Y95" s="306">
        <f t="shared" si="16"/>
        <v>1.7310472541437645E-2</v>
      </c>
      <c r="Z95" s="305" t="e">
        <f>#REF!/1000</f>
        <v>#REF!</v>
      </c>
      <c r="AA95" s="306" t="e">
        <f t="shared" si="17"/>
        <v>#REF!</v>
      </c>
    </row>
    <row r="96" spans="14:27">
      <c r="W96" s="305">
        <f>U23/1000</f>
        <v>5</v>
      </c>
      <c r="X96" s="305">
        <f>V23/1000</f>
        <v>12</v>
      </c>
      <c r="Y96" s="306">
        <f t="shared" si="16"/>
        <v>4.073052362691211E-3</v>
      </c>
      <c r="Z96" s="305" t="e">
        <f>#REF!/1000</f>
        <v>#REF!</v>
      </c>
      <c r="AA96" s="306" t="e">
        <f t="shared" si="17"/>
        <v>#REF!</v>
      </c>
    </row>
    <row r="97" spans="23:27">
      <c r="W97" s="305">
        <f>U27/1000</f>
        <v>193.01837641714613</v>
      </c>
      <c r="X97" s="305">
        <f>V27/1000</f>
        <v>229.73719026321265</v>
      </c>
      <c r="Y97" s="306">
        <f t="shared" si="16"/>
        <v>7.7977633799968207E-2</v>
      </c>
      <c r="Z97" s="305" t="e">
        <f>#REF!/1000</f>
        <v>#REF!</v>
      </c>
      <c r="AA97" s="306" t="e">
        <f t="shared" si="17"/>
        <v>#REF!</v>
      </c>
    </row>
    <row r="98" spans="23:27">
      <c r="W98" s="305">
        <f>U43/1000</f>
        <v>20.808</v>
      </c>
      <c r="X98" s="305">
        <f>V43/1000</f>
        <v>20.808</v>
      </c>
      <c r="Y98" s="306">
        <f t="shared" si="16"/>
        <v>7.0626727969065597E-3</v>
      </c>
      <c r="Z98" s="305" t="e">
        <f>#REF!/1000</f>
        <v>#REF!</v>
      </c>
      <c r="AA98" s="306" t="e">
        <f t="shared" si="17"/>
        <v>#REF!</v>
      </c>
    </row>
    <row r="99" spans="23:27">
      <c r="W99" s="305">
        <f>U48/1000</f>
        <v>59.788954520716779</v>
      </c>
      <c r="X99" s="305">
        <f>V48/1000</f>
        <v>59.788954520716779</v>
      </c>
      <c r="Y99" s="306">
        <f t="shared" si="16"/>
        <v>2.029362853945357E-2</v>
      </c>
      <c r="Z99" s="305" t="e">
        <f>#REF!/1000</f>
        <v>#REF!</v>
      </c>
      <c r="AA99" s="306" t="e">
        <f t="shared" si="17"/>
        <v>#REF!</v>
      </c>
    </row>
    <row r="100" spans="23:27">
      <c r="W100" s="305">
        <f>U53/1000</f>
        <v>23.55</v>
      </c>
      <c r="X100" s="305">
        <f>V53/1000</f>
        <v>23.55</v>
      </c>
      <c r="Y100" s="306">
        <f t="shared" si="16"/>
        <v>7.9933652617815015E-3</v>
      </c>
      <c r="Z100" s="305" t="e">
        <f>#REF!/1000</f>
        <v>#REF!</v>
      </c>
      <c r="AA100" s="306" t="e">
        <f t="shared" si="17"/>
        <v>#REF!</v>
      </c>
    </row>
    <row r="101" spans="23:27">
      <c r="W101" s="305">
        <f>U61/1000</f>
        <v>162.23899693205863</v>
      </c>
      <c r="X101" s="305">
        <f>V61/1000</f>
        <v>243.48705807818484</v>
      </c>
      <c r="Y101" s="306">
        <f t="shared" si="16"/>
        <v>8.264462809917357E-2</v>
      </c>
      <c r="Z101" s="305" t="e">
        <f>#REF!/1000</f>
        <v>#REF!</v>
      </c>
      <c r="AA101" s="306" t="e">
        <f t="shared" si="17"/>
        <v>#REF!</v>
      </c>
    </row>
    <row r="102" spans="23:27">
      <c r="W102" s="305">
        <f>U63/1000</f>
        <v>178.46289662526448</v>
      </c>
      <c r="X102" s="305">
        <f>V63/1000</f>
        <v>267.83576388600329</v>
      </c>
      <c r="Y102" s="306">
        <f t="shared" si="16"/>
        <v>9.0909090909090912E-2</v>
      </c>
      <c r="Z102" s="305" t="e">
        <f>#REF!/1000</f>
        <v>#REF!</v>
      </c>
      <c r="AA102" s="306" t="e">
        <f t="shared" si="17"/>
        <v>#REF!</v>
      </c>
    </row>
    <row r="103" spans="23:27">
      <c r="W103" s="305">
        <f>U64/1000</f>
        <v>1963.0918628779093</v>
      </c>
      <c r="X103" s="305">
        <f>V64/1000</f>
        <v>2946.1934027460361</v>
      </c>
      <c r="Y103" s="306">
        <f t="shared" si="16"/>
        <v>1</v>
      </c>
      <c r="Z103" s="305" t="e">
        <f>#REF!/1000</f>
        <v>#REF!</v>
      </c>
      <c r="AA103" s="306" t="e">
        <f t="shared" si="17"/>
        <v>#REF!</v>
      </c>
    </row>
    <row r="104" spans="23:27">
      <c r="W104" s="309">
        <f>W103-SUM(W93:W102)</f>
        <v>1269.2246383827232</v>
      </c>
      <c r="X104" s="309">
        <f>X103-SUM(X93:X102)</f>
        <v>2037.9864359979185</v>
      </c>
      <c r="Y104" s="304"/>
      <c r="Z104" s="309" t="e">
        <f>Z103-SUM(Z93:Z102)</f>
        <v>#REF!</v>
      </c>
    </row>
    <row r="105" spans="23:27">
      <c r="W105" s="308">
        <f>W103*1000-U64</f>
        <v>0</v>
      </c>
      <c r="X105" s="308">
        <f>X103*1000-V64</f>
        <v>0</v>
      </c>
      <c r="Y105" s="308">
        <f>Y103-100%</f>
        <v>0</v>
      </c>
      <c r="Z105" s="308" t="e">
        <f>Z103*1000-#REF!</f>
        <v>#REF!</v>
      </c>
      <c r="AA105" s="310" t="e">
        <f>AA103-100%</f>
        <v>#REF!</v>
      </c>
    </row>
  </sheetData>
  <mergeCells count="41">
    <mergeCell ref="H19:K19"/>
    <mergeCell ref="H23:K23"/>
    <mergeCell ref="H25:K25"/>
    <mergeCell ref="A34:C34"/>
    <mergeCell ref="D34:E34"/>
    <mergeCell ref="F22:F27"/>
    <mergeCell ref="F28:F30"/>
    <mergeCell ref="A35:C35"/>
    <mergeCell ref="D35:E35"/>
    <mergeCell ref="D36:E36"/>
    <mergeCell ref="D37:E37"/>
    <mergeCell ref="B22:B23"/>
    <mergeCell ref="C22:C27"/>
    <mergeCell ref="E22:E24"/>
    <mergeCell ref="B25:B30"/>
    <mergeCell ref="E25:E30"/>
    <mergeCell ref="C28:C30"/>
    <mergeCell ref="B9:C9"/>
    <mergeCell ref="E9:F9"/>
    <mergeCell ref="A11:A30"/>
    <mergeCell ref="B11:B15"/>
    <mergeCell ref="C11:C15"/>
    <mergeCell ref="D11:D30"/>
    <mergeCell ref="E11:E15"/>
    <mergeCell ref="F11:F15"/>
    <mergeCell ref="B16:B17"/>
    <mergeCell ref="C16:C18"/>
    <mergeCell ref="E16:E17"/>
    <mergeCell ref="F16:F18"/>
    <mergeCell ref="B19:B21"/>
    <mergeCell ref="C19:C21"/>
    <mergeCell ref="E19:E21"/>
    <mergeCell ref="F19:F21"/>
    <mergeCell ref="B5:C5"/>
    <mergeCell ref="E5:F5"/>
    <mergeCell ref="B7:C7"/>
    <mergeCell ref="E7:F7"/>
    <mergeCell ref="B8:C8"/>
    <mergeCell ref="E8:F8"/>
    <mergeCell ref="B6:C6"/>
    <mergeCell ref="E6:F6"/>
  </mergeCells>
  <conditionalFormatting sqref="Y1:AC2 T78:V78 W91 T91:V92 W104:AA105">
    <cfRule type="cellIs" dxfId="7" priority="1" operator="lessThan">
      <formula>0</formula>
    </cfRule>
    <cfRule type="cellIs" dxfId="6" priority="2" operator="greaterThan">
      <formula>0</formula>
    </cfRule>
  </conditionalFormatting>
  <dataValidations count="1">
    <dataValidation type="list" allowBlank="1" showInputMessage="1" showErrorMessage="1" sqref="N48" xr:uid="{4992A4EC-D6F8-2743-9DD4-4128C2F77071}">
      <formula1>#REF!</formula1>
    </dataValidation>
  </dataValidations>
  <pageMargins left="0.7" right="0.7" top="0.75" bottom="0.75" header="0.3" footer="0.3"/>
  <pageSetup paperSize="9" orientation="portrait" r:id="rId1"/>
  <ignoredErrors>
    <ignoredError sqref="T13:T16 U13:U16 T28:U29 T31:U32 U24 S63:V63 U55:V55" formula="1"/>
  </ignoredErrors>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F3805EB0-4F56-B646-8411-7B4B5B88DA96}">
          <x14:formula1>
            <xm:f>'Объекты работ'!$A$2:$A$29</xm:f>
          </x14:formula1>
          <xm:sqref>Q3</xm:sqref>
        </x14:dataValidation>
        <x14:dataValidation type="list" allowBlank="1" showInputMessage="1" showErrorMessage="1" xr:uid="{C5CC54BC-778D-A44E-B67E-D1E1D5628ED3}">
          <x14:formula1>
            <xm:f>СВ!$A$3:$A$20</xm:f>
          </x14:formula1>
          <xm:sqref>H22 H24 N11</xm:sqref>
        </x14:dataValidation>
        <x14:dataValidation type="list" allowBlank="1" showInputMessage="1" showErrorMessage="1" xr:uid="{8F1BE5FC-C77E-B24C-A668-8DD8A5B4F388}">
          <x14:formula1>
            <xm:f>'5.амортизация новая'!$A$64:$A$74</xm:f>
          </x14:formula1>
          <xm:sqref>N49:N52</xm:sqref>
        </x14:dataValidation>
        <x14:dataValidation type="list" allowBlank="1" showInputMessage="1" showErrorMessage="1" xr:uid="{183DABD9-9DAA-4741-BE25-2CDABA2F2FE4}">
          <x14:formula1>
            <xm:f>СИ!$A$3:$A$62</xm:f>
          </x14:formula1>
          <xm:sqref>H28:H31</xm:sqref>
        </x14:dataValidation>
        <x14:dataValidation type="list" allowBlank="1" showInputMessage="1" showErrorMessage="1" xr:uid="{B8646F55-E8E5-9549-904E-6037F20B401B}">
          <x14:formula1>
            <xm:f>ВВ!$A$3:$A$15</xm:f>
          </x14:formula1>
          <xm:sqref>N9</xm:sqref>
        </x14:dataValidation>
        <x14:dataValidation type="list" allowBlank="1" showInputMessage="1" showErrorMessage="1" xr:uid="{2964C740-AEC4-3A45-A8F6-14A14E3608D8}">
          <x14:formula1>
            <xm:f>ВВ!$A$3:$A$12</xm:f>
          </x14:formula1>
          <xm:sqref>N10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B89B9-44F9-B143-8587-F2CA79776E90}">
  <dimension ref="A1:L16"/>
  <sheetViews>
    <sheetView workbookViewId="0">
      <selection activeCell="I16" sqref="I16"/>
    </sheetView>
  </sheetViews>
  <sheetFormatPr baseColWidth="10" defaultRowHeight="13"/>
  <cols>
    <col min="1" max="1" width="12" customWidth="1"/>
    <col min="2" max="2" width="14.1640625" customWidth="1"/>
    <col min="3" max="3" width="6" customWidth="1"/>
    <col min="4" max="4" width="5.83203125" customWidth="1"/>
    <col min="5" max="5" width="10.5" customWidth="1"/>
    <col min="6" max="6" width="8.5" customWidth="1"/>
    <col min="7" max="7" width="6.33203125" customWidth="1"/>
    <col min="8" max="8" width="8.6640625" customWidth="1"/>
    <col min="9" max="9" width="8.5" customWidth="1"/>
    <col min="10" max="10" width="13.1640625" customWidth="1"/>
  </cols>
  <sheetData>
    <row r="1" spans="1:12">
      <c r="C1" s="746" t="s">
        <v>24</v>
      </c>
      <c r="D1" s="747"/>
      <c r="E1" s="496"/>
      <c r="F1" s="748" t="s">
        <v>1073</v>
      </c>
      <c r="G1" s="749"/>
      <c r="H1" s="749"/>
      <c r="I1" s="749"/>
      <c r="J1" s="749"/>
    </row>
    <row r="2" spans="1:12">
      <c r="A2" s="496" t="s">
        <v>1070</v>
      </c>
      <c r="B2" s="496" t="s">
        <v>1075</v>
      </c>
      <c r="C2" s="496" t="s">
        <v>1072</v>
      </c>
      <c r="D2" s="496" t="s">
        <v>1071</v>
      </c>
      <c r="E2" s="590" t="s">
        <v>1068</v>
      </c>
      <c r="F2" s="496" t="s">
        <v>1077</v>
      </c>
      <c r="G2" s="593" t="s">
        <v>1065</v>
      </c>
      <c r="H2" s="496" t="s">
        <v>1076</v>
      </c>
      <c r="I2" s="496" t="s">
        <v>1074</v>
      </c>
      <c r="J2" s="496" t="s">
        <v>1067</v>
      </c>
      <c r="K2" s="496" t="s">
        <v>26</v>
      </c>
      <c r="L2" s="496"/>
    </row>
    <row r="3" spans="1:12">
      <c r="A3">
        <v>12.25</v>
      </c>
      <c r="B3">
        <v>0.16</v>
      </c>
      <c r="C3">
        <f>SQRT(A3)</f>
        <v>3.5</v>
      </c>
      <c r="D3">
        <f>C3</f>
        <v>3.5</v>
      </c>
      <c r="E3" s="592">
        <f xml:space="preserve"> 70027*A3^(-1.006)</f>
        <v>5631.195641689259</v>
      </c>
      <c r="F3" s="588">
        <f>-3.4054*A3+118.76</f>
        <v>77.043850000000006</v>
      </c>
      <c r="G3" s="594">
        <f xml:space="preserve"> 1913.2*A3^(-0.927)</f>
        <v>187.52458713791896</v>
      </c>
      <c r="H3" s="595">
        <f xml:space="preserve"> (4.0554*A3 + 800)*1.2</f>
        <v>1019.6143799999999</v>
      </c>
      <c r="I3" s="588">
        <f>E3*H3/'Расчет стоимости БВР'!$K$7</f>
        <v>191.38826842865652</v>
      </c>
      <c r="J3" s="588">
        <f>F3+I3</f>
        <v>268.43211842865651</v>
      </c>
      <c r="K3" s="589">
        <v>1.6539039634443966</v>
      </c>
      <c r="L3" s="588"/>
    </row>
    <row r="4" spans="1:12">
      <c r="A4">
        <v>12.96</v>
      </c>
      <c r="B4">
        <v>0.16</v>
      </c>
      <c r="C4">
        <f t="shared" ref="C4:C13" si="0">SQRT(A4)</f>
        <v>3.6</v>
      </c>
      <c r="D4">
        <f t="shared" ref="D4:D13" si="1">C4</f>
        <v>3.6</v>
      </c>
      <c r="E4" s="592">
        <f t="shared" ref="E4:E13" si="2" xml:space="preserve"> 70027*A4^(-1.006)</f>
        <v>5320.8974615003681</v>
      </c>
      <c r="F4" s="588">
        <f t="shared" ref="F4:F13" si="3">-3.4054*A4+118.76</f>
        <v>74.626015999999993</v>
      </c>
      <c r="G4" s="594">
        <f t="shared" ref="G4:G13" si="4" xml:space="preserve"> 1913.2*A4^(-0.927)</f>
        <v>177.98177587385683</v>
      </c>
      <c r="H4" s="595">
        <f t="shared" ref="H4:H13" si="5" xml:space="preserve"> (4.0554*A4 + 800)*1.2</f>
        <v>1023.0695808</v>
      </c>
      <c r="I4" s="588">
        <f>E4*H4/'Расчет стоимости БВР'!$K$7</f>
        <v>181.45494451389888</v>
      </c>
      <c r="J4" s="588">
        <f t="shared" ref="J4:J13" si="6">F4+I4</f>
        <v>256.08096051389884</v>
      </c>
      <c r="K4" s="589">
        <v>1.5632965703853283</v>
      </c>
      <c r="L4" s="588"/>
    </row>
    <row r="5" spans="1:12">
      <c r="A5">
        <v>13.690000000000001</v>
      </c>
      <c r="B5">
        <v>0.16</v>
      </c>
      <c r="C5">
        <f t="shared" si="0"/>
        <v>3.7</v>
      </c>
      <c r="D5">
        <f t="shared" si="1"/>
        <v>3.7</v>
      </c>
      <c r="E5" s="592">
        <f t="shared" si="2"/>
        <v>5035.5121996425814</v>
      </c>
      <c r="F5" s="588">
        <f t="shared" si="3"/>
        <v>72.140073999999998</v>
      </c>
      <c r="G5" s="594">
        <f t="shared" si="4"/>
        <v>169.16650459270775</v>
      </c>
      <c r="H5" s="595">
        <f t="shared" si="5"/>
        <v>1026.6221111999998</v>
      </c>
      <c r="I5" s="588">
        <f>E5*H5/'Расчет стоимости БВР'!$K$7</f>
        <v>172.31893884568075</v>
      </c>
      <c r="J5" s="588">
        <f t="shared" si="6"/>
        <v>244.45901284568075</v>
      </c>
      <c r="K5" s="589">
        <v>1.4799359789769069</v>
      </c>
      <c r="L5" s="588"/>
    </row>
    <row r="6" spans="1:12">
      <c r="A6">
        <v>14.440000000000001</v>
      </c>
      <c r="B6">
        <v>0.16</v>
      </c>
      <c r="C6">
        <f t="shared" si="0"/>
        <v>3.8000000000000003</v>
      </c>
      <c r="D6">
        <f t="shared" si="1"/>
        <v>3.8000000000000003</v>
      </c>
      <c r="E6" s="592">
        <f t="shared" si="2"/>
        <v>4772.4449212924337</v>
      </c>
      <c r="F6" s="588">
        <f t="shared" si="3"/>
        <v>69.586023999999995</v>
      </c>
      <c r="G6" s="594">
        <f t="shared" si="4"/>
        <v>161.00582333039875</v>
      </c>
      <c r="H6" s="595">
        <f t="shared" si="5"/>
        <v>1030.2719712000001</v>
      </c>
      <c r="I6" s="588">
        <f>E6*H6/'Расчет стоимости БВР'!$K$7</f>
        <v>163.89720788344616</v>
      </c>
      <c r="J6" s="588">
        <f t="shared" si="6"/>
        <v>233.48323188344614</v>
      </c>
      <c r="K6" s="589">
        <v>1.4030694980743668</v>
      </c>
      <c r="L6" s="588"/>
    </row>
    <row r="7" spans="1:12">
      <c r="A7">
        <v>15.210000000000003</v>
      </c>
      <c r="B7">
        <v>0.16</v>
      </c>
      <c r="C7">
        <f t="shared" si="0"/>
        <v>3.9000000000000004</v>
      </c>
      <c r="D7">
        <f t="shared" si="1"/>
        <v>3.9000000000000004</v>
      </c>
      <c r="E7" s="592">
        <f t="shared" si="2"/>
        <v>4529.4297884494545</v>
      </c>
      <c r="F7" s="588">
        <f t="shared" si="3"/>
        <v>66.963865999999996</v>
      </c>
      <c r="G7" s="594">
        <f t="shared" si="4"/>
        <v>153.4357606889875</v>
      </c>
      <c r="H7" s="595">
        <f t="shared" si="5"/>
        <v>1034.0191608</v>
      </c>
      <c r="I7" s="588">
        <f>E7*H7/'Расчет стоимости БВР'!$K$7</f>
        <v>156.11723962516754</v>
      </c>
      <c r="J7" s="588">
        <f t="shared" si="6"/>
        <v>223.08110562516754</v>
      </c>
      <c r="K7" s="589">
        <v>1.3320396812750726</v>
      </c>
      <c r="L7" s="588"/>
    </row>
    <row r="8" spans="1:12">
      <c r="A8">
        <v>16</v>
      </c>
      <c r="B8">
        <v>0.16</v>
      </c>
      <c r="C8">
        <f t="shared" si="0"/>
        <v>4</v>
      </c>
      <c r="D8">
        <f t="shared" si="1"/>
        <v>4</v>
      </c>
      <c r="E8" s="592">
        <f t="shared" si="2"/>
        <v>4304.481233614757</v>
      </c>
      <c r="F8" s="588">
        <f t="shared" si="3"/>
        <v>64.273600000000002</v>
      </c>
      <c r="G8" s="594">
        <f t="shared" si="4"/>
        <v>146.40002412125446</v>
      </c>
      <c r="H8" s="595">
        <f t="shared" si="5"/>
        <v>1037.8636799999999</v>
      </c>
      <c r="I8" s="588">
        <f>E8*H8/'Расчет стоимости БВР'!$K$7</f>
        <v>148.91549112034505</v>
      </c>
      <c r="J8" s="588">
        <f t="shared" si="6"/>
        <v>213.18909112034504</v>
      </c>
      <c r="K8" s="589">
        <v>1.2662702220121163</v>
      </c>
      <c r="L8" s="588"/>
    </row>
    <row r="9" spans="1:12">
      <c r="A9">
        <v>16.809999999999999</v>
      </c>
      <c r="B9">
        <v>0.16</v>
      </c>
      <c r="C9">
        <f t="shared" si="0"/>
        <v>4.0999999999999996</v>
      </c>
      <c r="D9">
        <f t="shared" si="1"/>
        <v>4.0999999999999996</v>
      </c>
      <c r="E9" s="592">
        <f t="shared" si="2"/>
        <v>4095.8533786209791</v>
      </c>
      <c r="F9" s="588">
        <f t="shared" si="3"/>
        <v>61.515226000000006</v>
      </c>
      <c r="G9" s="594">
        <f t="shared" si="4"/>
        <v>139.84891517368123</v>
      </c>
      <c r="H9" s="595">
        <f t="shared" si="5"/>
        <v>1041.8055288</v>
      </c>
      <c r="I9" s="588">
        <f>E9*H9/'Расчет стоимости БВР'!$K$7</f>
        <v>142.2360898333832</v>
      </c>
      <c r="J9" s="588">
        <f t="shared" si="6"/>
        <v>203.75131583338322</v>
      </c>
      <c r="K9" s="589">
        <v>1.2052542267813122</v>
      </c>
      <c r="L9" s="588"/>
    </row>
    <row r="10" spans="1:12">
      <c r="A10">
        <v>17.639999999999993</v>
      </c>
      <c r="B10">
        <v>0.16</v>
      </c>
      <c r="C10">
        <f t="shared" si="0"/>
        <v>4.1999999999999993</v>
      </c>
      <c r="D10">
        <f t="shared" si="1"/>
        <v>4.1999999999999993</v>
      </c>
      <c r="E10" s="592">
        <f t="shared" si="2"/>
        <v>3902.0061451998836</v>
      </c>
      <c r="F10" s="588">
        <f t="shared" si="3"/>
        <v>58.688744000000021</v>
      </c>
      <c r="G10" s="594">
        <f t="shared" si="4"/>
        <v>133.73841991054104</v>
      </c>
      <c r="H10" s="595">
        <f t="shared" si="5"/>
        <v>1045.8447071999999</v>
      </c>
      <c r="I10" s="588">
        <f>E10*H10/'Расчет стоимости БВР'!$K$7</f>
        <v>136.02974914730575</v>
      </c>
      <c r="J10" s="588">
        <f t="shared" si="6"/>
        <v>194.71849314730576</v>
      </c>
      <c r="K10" s="589">
        <v>1.1485444190586089</v>
      </c>
      <c r="L10" s="588"/>
    </row>
    <row r="11" spans="1:12">
      <c r="A11">
        <v>18.489999999999991</v>
      </c>
      <c r="B11">
        <v>0.16</v>
      </c>
      <c r="C11">
        <f t="shared" si="0"/>
        <v>4.2999999999999989</v>
      </c>
      <c r="D11">
        <f t="shared" si="1"/>
        <v>4.2999999999999989</v>
      </c>
      <c r="E11" s="592">
        <f t="shared" si="2"/>
        <v>3721.5768254933159</v>
      </c>
      <c r="F11" s="588">
        <f t="shared" si="3"/>
        <v>55.794154000000027</v>
      </c>
      <c r="G11" s="594">
        <f t="shared" si="4"/>
        <v>128.02944284834348</v>
      </c>
      <c r="H11" s="595">
        <f t="shared" si="5"/>
        <v>1049.9812152</v>
      </c>
      <c r="I11" s="588">
        <f>E11*H11/'Расчет стоимости БВР'!$K$7</f>
        <v>130.252858589721</v>
      </c>
      <c r="J11" s="588">
        <f t="shared" si="6"/>
        <v>186.04701258972102</v>
      </c>
      <c r="K11" s="589">
        <v>1.0957449189937192</v>
      </c>
      <c r="L11" s="588"/>
    </row>
    <row r="12" spans="1:12">
      <c r="A12">
        <v>19.359999999999989</v>
      </c>
      <c r="B12">
        <v>0.16</v>
      </c>
      <c r="C12">
        <f t="shared" si="0"/>
        <v>4.3999999999999986</v>
      </c>
      <c r="D12">
        <f t="shared" si="1"/>
        <v>4.3999999999999986</v>
      </c>
      <c r="E12" s="592">
        <f t="shared" si="2"/>
        <v>3553.3561300201773</v>
      </c>
      <c r="F12" s="588">
        <f t="shared" si="3"/>
        <v>52.831456000000045</v>
      </c>
      <c r="G12" s="594">
        <f t="shared" si="4"/>
        <v>122.68715903914776</v>
      </c>
      <c r="H12" s="595">
        <f t="shared" si="5"/>
        <v>1054.2150528</v>
      </c>
      <c r="I12" s="588">
        <f>E12*H12/'Расчет стоимости БВР'!$K$7</f>
        <v>124.86671734088083</v>
      </c>
      <c r="J12" s="588">
        <f t="shared" si="6"/>
        <v>177.69817334088089</v>
      </c>
      <c r="K12" s="589">
        <v>1.0465043157124931</v>
      </c>
      <c r="L12" s="588"/>
    </row>
    <row r="13" spans="1:12">
      <c r="A13">
        <v>20.249999999999986</v>
      </c>
      <c r="B13">
        <v>0.16</v>
      </c>
      <c r="C13">
        <f t="shared" si="0"/>
        <v>4.4999999999999982</v>
      </c>
      <c r="D13">
        <f t="shared" si="1"/>
        <v>4.4999999999999982</v>
      </c>
      <c r="E13" s="592">
        <f t="shared" si="2"/>
        <v>3396.267925095337</v>
      </c>
      <c r="F13" s="588">
        <f t="shared" si="3"/>
        <v>49.800650000000047</v>
      </c>
      <c r="G13" s="594">
        <f t="shared" si="4"/>
        <v>117.68046388249988</v>
      </c>
      <c r="H13" s="595">
        <f t="shared" si="5"/>
        <v>1058.5462199999999</v>
      </c>
      <c r="I13" s="588">
        <f>E13*H13/'Расчет стоимости БВР'!$K$7</f>
        <v>119.8368858072304</v>
      </c>
      <c r="J13" s="588">
        <f t="shared" si="6"/>
        <v>169.63753580723045</v>
      </c>
      <c r="K13" s="589">
        <v>1.0005098050466108</v>
      </c>
      <c r="L13" s="588"/>
    </row>
    <row r="16" spans="1:12">
      <c r="B16" s="496" t="s">
        <v>1078</v>
      </c>
      <c r="C16" s="496" t="s">
        <v>1079</v>
      </c>
    </row>
  </sheetData>
  <mergeCells count="2">
    <mergeCell ref="C1:D1"/>
    <mergeCell ref="F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E30E5-ED32-084F-AB01-3867F9B1824C}">
  <dimension ref="B1:D42"/>
  <sheetViews>
    <sheetView topLeftCell="A7" workbookViewId="0">
      <selection activeCell="B43" sqref="B43"/>
    </sheetView>
  </sheetViews>
  <sheetFormatPr baseColWidth="10" defaultRowHeight="14"/>
  <cols>
    <col min="1" max="1" width="3.6640625" style="1" customWidth="1"/>
    <col min="2" max="2" width="64" style="1" customWidth="1"/>
    <col min="3" max="3" width="58.83203125" style="1" customWidth="1"/>
    <col min="4" max="4" width="25.33203125" style="1" customWidth="1"/>
    <col min="5" max="16384" width="10.83203125" style="1"/>
  </cols>
  <sheetData>
    <row r="1" spans="2:4">
      <c r="B1" s="1" t="s">
        <v>651</v>
      </c>
      <c r="C1" s="43" t="s">
        <v>654</v>
      </c>
      <c r="D1" s="3" t="s">
        <v>656</v>
      </c>
    </row>
    <row r="2" spans="2:4">
      <c r="D2" s="3"/>
    </row>
    <row r="3" spans="2:4">
      <c r="B3" s="1" t="s">
        <v>14</v>
      </c>
      <c r="C3" s="542">
        <f>'Расчет стоимости БВР'!K16</f>
        <v>2343.688167787891</v>
      </c>
      <c r="D3" s="3"/>
    </row>
    <row r="4" spans="2:4">
      <c r="D4" s="3"/>
    </row>
    <row r="5" spans="2:4">
      <c r="B5" s="1" t="s">
        <v>611</v>
      </c>
      <c r="C5" s="533">
        <v>152</v>
      </c>
    </row>
    <row r="6" spans="2:4">
      <c r="B6" s="1" t="s">
        <v>610</v>
      </c>
      <c r="C6" s="534" t="s">
        <v>648</v>
      </c>
    </row>
    <row r="7" spans="2:4">
      <c r="B7" s="1" t="s">
        <v>612</v>
      </c>
      <c r="C7" s="535">
        <v>12</v>
      </c>
    </row>
    <row r="8" spans="2:4">
      <c r="B8" s="1" t="s">
        <v>613</v>
      </c>
      <c r="C8" s="535">
        <v>1</v>
      </c>
    </row>
    <row r="9" spans="2:4">
      <c r="B9" s="1" t="s">
        <v>614</v>
      </c>
      <c r="C9" s="536">
        <f>C7*(11-C8)</f>
        <v>120</v>
      </c>
    </row>
    <row r="10" spans="2:4">
      <c r="B10" s="1" t="s">
        <v>615</v>
      </c>
      <c r="C10" s="536">
        <f>_xlfn.XLOOKUP(C6,Таблица1[Нименование],Таблица1[Норма расхода ДТ, л.])</f>
        <v>50</v>
      </c>
    </row>
    <row r="11" spans="2:4">
      <c r="B11" s="1" t="s">
        <v>616</v>
      </c>
      <c r="C11" s="537">
        <f>C10/C7</f>
        <v>4.166666666666667</v>
      </c>
    </row>
    <row r="12" spans="2:4">
      <c r="B12" s="1" t="s">
        <v>617</v>
      </c>
      <c r="C12" s="538">
        <f>_xlfn.XLOOKUP('Расчет стоимости бурения'!C6, 'ОС Буровые'!B2:B7, 'ОС Буровые'!G2:G7)</f>
        <v>11854.166666666668</v>
      </c>
      <c r="D12" s="44">
        <f>C12*(C20+C21+C22)/C3</f>
        <v>113.95845586510953</v>
      </c>
    </row>
    <row r="13" spans="2:4">
      <c r="B13" s="1" t="s">
        <v>618</v>
      </c>
      <c r="C13" s="596">
        <v>700</v>
      </c>
      <c r="D13" s="1">
        <v>25000</v>
      </c>
    </row>
    <row r="14" spans="2:4">
      <c r="B14" s="1" t="s">
        <v>619</v>
      </c>
      <c r="C14" s="539">
        <f>1/C13</f>
        <v>1.4285714285714286E-3</v>
      </c>
      <c r="D14" s="2">
        <f>C14*D13</f>
        <v>35.714285714285715</v>
      </c>
    </row>
    <row r="15" spans="2:4">
      <c r="B15" s="1" t="s">
        <v>620</v>
      </c>
      <c r="C15" s="596">
        <v>7000</v>
      </c>
      <c r="D15" s="1">
        <v>100000</v>
      </c>
    </row>
    <row r="16" spans="2:4">
      <c r="B16" s="1" t="s">
        <v>621</v>
      </c>
      <c r="C16" s="540">
        <f>1/C15</f>
        <v>1.4285714285714287E-4</v>
      </c>
      <c r="D16" s="2">
        <f>C16*D15</f>
        <v>14.285714285714286</v>
      </c>
    </row>
    <row r="17" spans="2:4">
      <c r="B17" s="1" t="s">
        <v>622</v>
      </c>
      <c r="C17" s="596">
        <v>15000</v>
      </c>
      <c r="D17" s="1">
        <f>60000+70000+25000</f>
        <v>155000</v>
      </c>
    </row>
    <row r="18" spans="2:4">
      <c r="B18" s="1" t="s">
        <v>657</v>
      </c>
      <c r="C18" s="541">
        <f>1/15000</f>
        <v>6.666666666666667E-5</v>
      </c>
      <c r="D18" s="1">
        <f>C18*D17</f>
        <v>10.333333333333334</v>
      </c>
    </row>
    <row r="19" spans="2:4">
      <c r="B19" s="1" t="s">
        <v>623</v>
      </c>
      <c r="C19" s="3">
        <v>0.03</v>
      </c>
      <c r="D19" s="1">
        <f>C19*450</f>
        <v>13.5</v>
      </c>
    </row>
    <row r="20" spans="2:4">
      <c r="B20" s="1" t="s">
        <v>624</v>
      </c>
      <c r="C20" s="1">
        <f>C3/C9</f>
        <v>19.530734731565758</v>
      </c>
    </row>
    <row r="21" spans="2:4">
      <c r="B21" s="1" t="s">
        <v>625</v>
      </c>
      <c r="C21" s="1">
        <v>2</v>
      </c>
    </row>
    <row r="22" spans="2:4">
      <c r="B22" s="1" t="s">
        <v>627</v>
      </c>
      <c r="C22" s="1">
        <v>1</v>
      </c>
    </row>
    <row r="23" spans="2:4">
      <c r="B23" s="1" t="s">
        <v>626</v>
      </c>
      <c r="C23" s="1">
        <f>C3*30</f>
        <v>70310.645033636727</v>
      </c>
      <c r="D23" s="1">
        <f>C23/C3</f>
        <v>30</v>
      </c>
    </row>
    <row r="24" spans="2:4">
      <c r="B24" s="1" t="s">
        <v>658</v>
      </c>
      <c r="C24" s="1">
        <f>C3*10</f>
        <v>23436.881677878911</v>
      </c>
      <c r="D24" s="1">
        <f>C24/C3</f>
        <v>10</v>
      </c>
    </row>
    <row r="25" spans="2:4">
      <c r="B25" s="1" t="s">
        <v>629</v>
      </c>
      <c r="C25" s="542">
        <f>(C3*150)/0.85</f>
        <v>413592.02960962779</v>
      </c>
    </row>
    <row r="26" spans="2:4">
      <c r="B26" s="1" t="s">
        <v>630</v>
      </c>
      <c r="C26" s="542">
        <f>C25*1.42</f>
        <v>587300.68204567139</v>
      </c>
      <c r="D26" s="1">
        <f>C26/C3</f>
        <v>250.5882352941176</v>
      </c>
    </row>
    <row r="27" spans="2:4">
      <c r="B27" s="1" t="s">
        <v>659</v>
      </c>
      <c r="C27" s="536">
        <f>_xlfn.XLOOKUP(C1, 'Объекты работ'!A2:A29, 'Объекты работ'!E2:E29)</f>
        <v>80000</v>
      </c>
    </row>
    <row r="28" spans="2:4">
      <c r="B28" s="1" t="s">
        <v>660</v>
      </c>
      <c r="C28" s="536">
        <f>C3*C11</f>
        <v>9765.3673657828804</v>
      </c>
    </row>
    <row r="29" spans="2:4">
      <c r="B29" s="1" t="s">
        <v>628</v>
      </c>
      <c r="C29" s="536">
        <f>C28*0.85*C27/1000</f>
        <v>664044.98087323597</v>
      </c>
      <c r="D29" s="44">
        <f>C29/C3</f>
        <v>283.33333333333343</v>
      </c>
    </row>
    <row r="30" spans="2:4">
      <c r="B30" s="1" t="s">
        <v>655</v>
      </c>
      <c r="C30" s="536">
        <f>_xlfn.XLOOKUP(C1, 'Объекты работ'!A2:A29, 'Объекты работ'!B2:B29)</f>
        <v>300</v>
      </c>
    </row>
    <row r="31" spans="2:4">
      <c r="B31" s="1" t="s">
        <v>631</v>
      </c>
      <c r="C31" s="536">
        <f>C30*450</f>
        <v>135000</v>
      </c>
      <c r="D31" s="1">
        <f>C31/(C3 * 6)</f>
        <v>9.6002532714225399</v>
      </c>
    </row>
    <row r="32" spans="2:4">
      <c r="B32" s="1" t="s">
        <v>632</v>
      </c>
      <c r="C32" s="1">
        <f>(C20+C21+C22)*2*100</f>
        <v>4506.1469463131516</v>
      </c>
      <c r="D32" s="1">
        <f>C32/C3</f>
        <v>1.9226734205712677</v>
      </c>
    </row>
    <row r="33" spans="2:4">
      <c r="B33" s="1" t="s">
        <v>633</v>
      </c>
      <c r="C33" s="1">
        <f>C32</f>
        <v>4506.1469463131516</v>
      </c>
      <c r="D33" s="1">
        <f>C33/C3</f>
        <v>1.9226734205712677</v>
      </c>
    </row>
    <row r="34" spans="2:4">
      <c r="B34" s="1" t="s">
        <v>634</v>
      </c>
    </row>
    <row r="35" spans="2:4">
      <c r="B35" s="1" t="s">
        <v>635</v>
      </c>
    </row>
    <row r="36" spans="2:4">
      <c r="B36" s="1" t="s">
        <v>636</v>
      </c>
    </row>
    <row r="37" spans="2:4">
      <c r="B37" s="1" t="s">
        <v>661</v>
      </c>
      <c r="D37" s="2">
        <f>D14+D16+D19+D12+D23+D24+D26+D29+D32+D33</f>
        <v>755.22537133370315</v>
      </c>
    </row>
    <row r="38" spans="2:4">
      <c r="B38" s="1" t="s">
        <v>637</v>
      </c>
      <c r="C38" s="1">
        <v>100000</v>
      </c>
      <c r="D38" s="44">
        <f>C38/C3</f>
        <v>42.667792317433516</v>
      </c>
    </row>
    <row r="39" spans="2:4">
      <c r="B39" s="1" t="s">
        <v>638</v>
      </c>
      <c r="C39" s="1">
        <v>100000</v>
      </c>
      <c r="D39" s="44">
        <f>C39/C3</f>
        <v>42.667792317433516</v>
      </c>
    </row>
    <row r="40" spans="2:4">
      <c r="B40" s="1" t="s">
        <v>662</v>
      </c>
      <c r="D40" s="44">
        <f>D37+D38+D39</f>
        <v>840.56095596857017</v>
      </c>
    </row>
    <row r="41" spans="2:4">
      <c r="B41" s="1" t="s">
        <v>639</v>
      </c>
      <c r="D41" s="1">
        <f>D40*1.2</f>
        <v>1008.6731471622842</v>
      </c>
    </row>
    <row r="42" spans="2:4">
      <c r="B42" s="1" t="s">
        <v>1080</v>
      </c>
      <c r="D42" s="1">
        <f>C29/C3/D41</f>
        <v>0.28089707169308459</v>
      </c>
    </row>
  </sheetData>
  <dataValidations count="1">
    <dataValidation type="list" allowBlank="1" showInputMessage="1" showErrorMessage="1" sqref="C5" xr:uid="{0427971E-7513-6245-9FCA-677A9E2C7B51}">
      <formula1>"115, 122, 125, 130, 140, 152, 165, 178"</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1B1C5D2-17FE-A840-8EC9-9215AF4E4A8E}">
          <x14:formula1>
            <xm:f>'ОС Буровые'!$B$2:$B$7</xm:f>
          </x14:formula1>
          <xm:sqref>C6</xm:sqref>
        </x14:dataValidation>
        <x14:dataValidation type="list" allowBlank="1" showInputMessage="1" showErrorMessage="1" xr:uid="{60B7DFB3-BA56-B649-AB2B-66671AE99A2C}">
          <x14:formula1>
            <xm:f>'Объекты работ'!$A$2:$A$29</xm:f>
          </x14:formula1>
          <xm:sqref>C1:C2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19397-A84C-324F-865B-B7C5CC25661B}">
  <dimension ref="A1:H22"/>
  <sheetViews>
    <sheetView workbookViewId="0">
      <selection activeCell="G3" sqref="G3"/>
    </sheetView>
  </sheetViews>
  <sheetFormatPr baseColWidth="10" defaultRowHeight="13"/>
  <cols>
    <col min="1" max="1" width="8.33203125" customWidth="1"/>
    <col min="2" max="2" width="19.83203125" customWidth="1"/>
    <col min="3" max="3" width="12.5" customWidth="1"/>
    <col min="4" max="4" width="32.5" customWidth="1"/>
    <col min="6" max="6" width="19" customWidth="1"/>
    <col min="7" max="7" width="20.83203125" customWidth="1"/>
    <col min="8" max="8" width="21.5" customWidth="1"/>
  </cols>
  <sheetData>
    <row r="1" spans="1:8" ht="16">
      <c r="A1" s="526" t="s">
        <v>130</v>
      </c>
      <c r="B1" s="520" t="s">
        <v>640</v>
      </c>
      <c r="C1" s="520" t="s">
        <v>285</v>
      </c>
      <c r="D1" s="520" t="s">
        <v>642</v>
      </c>
      <c r="E1" s="520" t="s">
        <v>641</v>
      </c>
      <c r="F1" s="521" t="s">
        <v>643</v>
      </c>
      <c r="G1" s="521" t="s">
        <v>645</v>
      </c>
      <c r="H1" s="528" t="s">
        <v>644</v>
      </c>
    </row>
    <row r="2" spans="1:8" ht="16" customHeight="1">
      <c r="A2" s="527">
        <v>1</v>
      </c>
      <c r="B2" s="524" t="s">
        <v>646</v>
      </c>
      <c r="C2" s="522"/>
      <c r="D2" s="517">
        <v>34200000</v>
      </c>
      <c r="E2" s="518">
        <v>60</v>
      </c>
      <c r="F2" s="518">
        <f>D2/E2</f>
        <v>570000</v>
      </c>
      <c r="G2" s="518">
        <f>F2/40</f>
        <v>14250</v>
      </c>
      <c r="H2" s="529">
        <v>55</v>
      </c>
    </row>
    <row r="3" spans="1:8" ht="17">
      <c r="A3" s="527">
        <v>2</v>
      </c>
      <c r="B3" s="525" t="s">
        <v>647</v>
      </c>
      <c r="C3" s="518"/>
      <c r="D3" s="518">
        <v>30000000</v>
      </c>
      <c r="E3" s="518">
        <v>60</v>
      </c>
      <c r="F3" s="518">
        <f t="shared" ref="F3:F7" si="0">D3/E3</f>
        <v>500000</v>
      </c>
      <c r="G3" s="518">
        <f t="shared" ref="G3:G7" si="1">F3/40</f>
        <v>12500</v>
      </c>
      <c r="H3" s="529">
        <v>55</v>
      </c>
    </row>
    <row r="4" spans="1:8" ht="17">
      <c r="A4" s="527">
        <v>3</v>
      </c>
      <c r="B4" s="525" t="s">
        <v>648</v>
      </c>
      <c r="C4" s="518"/>
      <c r="D4" s="518">
        <v>28450000</v>
      </c>
      <c r="E4" s="518">
        <v>60</v>
      </c>
      <c r="F4" s="518">
        <f t="shared" si="0"/>
        <v>474166.66666666669</v>
      </c>
      <c r="G4" s="518">
        <f t="shared" si="1"/>
        <v>11854.166666666668</v>
      </c>
      <c r="H4" s="529">
        <v>50</v>
      </c>
    </row>
    <row r="5" spans="1:8" ht="17">
      <c r="A5" s="527">
        <v>4</v>
      </c>
      <c r="B5" s="525" t="s">
        <v>649</v>
      </c>
      <c r="C5" s="518"/>
      <c r="D5" s="518">
        <v>18000000</v>
      </c>
      <c r="E5" s="518">
        <v>60</v>
      </c>
      <c r="F5" s="518">
        <f t="shared" si="0"/>
        <v>300000</v>
      </c>
      <c r="G5" s="518">
        <f t="shared" si="1"/>
        <v>7500</v>
      </c>
      <c r="H5" s="529">
        <v>26</v>
      </c>
    </row>
    <row r="6" spans="1:8" ht="17">
      <c r="A6" s="527">
        <v>5</v>
      </c>
      <c r="B6" s="523" t="s">
        <v>650</v>
      </c>
      <c r="C6" s="518"/>
      <c r="D6" s="518">
        <v>8500000</v>
      </c>
      <c r="E6" s="518">
        <v>60</v>
      </c>
      <c r="F6" s="518">
        <f t="shared" si="0"/>
        <v>141666.66666666666</v>
      </c>
      <c r="G6" s="518">
        <f t="shared" si="1"/>
        <v>3541.6666666666665</v>
      </c>
      <c r="H6" s="529">
        <v>45</v>
      </c>
    </row>
    <row r="7" spans="1:8" ht="17">
      <c r="A7" s="530">
        <v>6</v>
      </c>
      <c r="B7" s="531" t="s">
        <v>650</v>
      </c>
      <c r="C7" s="519"/>
      <c r="D7" s="519">
        <v>5500000</v>
      </c>
      <c r="E7" s="519">
        <v>60</v>
      </c>
      <c r="F7" s="519">
        <f t="shared" si="0"/>
        <v>91666.666666666672</v>
      </c>
      <c r="G7" s="519">
        <f t="shared" si="1"/>
        <v>2291.666666666667</v>
      </c>
      <c r="H7" s="532">
        <v>30</v>
      </c>
    </row>
    <row r="8" spans="1:8" ht="16">
      <c r="A8" s="516"/>
      <c r="B8" s="516"/>
      <c r="C8" s="516"/>
      <c r="D8" s="516"/>
      <c r="E8" s="516"/>
      <c r="F8" s="516"/>
      <c r="G8" s="516"/>
      <c r="H8" s="516"/>
    </row>
    <row r="9" spans="1:8" ht="16">
      <c r="A9" s="516"/>
      <c r="B9" s="516"/>
      <c r="C9" s="516"/>
      <c r="D9" s="516"/>
      <c r="E9" s="516"/>
      <c r="F9" s="516"/>
      <c r="G9" s="516"/>
      <c r="H9" s="516"/>
    </row>
    <row r="10" spans="1:8" ht="16">
      <c r="A10" s="516"/>
      <c r="B10" s="516"/>
      <c r="C10" s="516"/>
      <c r="D10" s="516"/>
      <c r="E10" s="516"/>
      <c r="F10" s="516"/>
      <c r="G10" s="516"/>
      <c r="H10" s="516"/>
    </row>
    <row r="11" spans="1:8" ht="16">
      <c r="A11" s="516"/>
      <c r="B11" s="516"/>
      <c r="C11" s="516"/>
      <c r="D11" s="516"/>
      <c r="E11" s="516"/>
      <c r="F11" s="516"/>
      <c r="G11" s="516"/>
      <c r="H11" s="516"/>
    </row>
    <row r="12" spans="1:8" ht="16">
      <c r="A12" s="516"/>
      <c r="B12" s="516"/>
      <c r="C12" s="516"/>
      <c r="D12" s="516"/>
      <c r="E12" s="516"/>
      <c r="F12" s="516"/>
      <c r="G12" s="516"/>
      <c r="H12" s="516"/>
    </row>
    <row r="13" spans="1:8" ht="16">
      <c r="A13" s="516"/>
      <c r="B13" s="516"/>
      <c r="C13" s="516"/>
      <c r="D13" s="516"/>
      <c r="E13" s="516"/>
      <c r="F13" s="516"/>
      <c r="G13" s="516"/>
      <c r="H13" s="516"/>
    </row>
    <row r="14" spans="1:8" ht="16">
      <c r="A14" s="516"/>
      <c r="B14" s="516"/>
      <c r="C14" s="516"/>
      <c r="D14" s="516"/>
      <c r="E14" s="516"/>
      <c r="F14" s="516"/>
      <c r="G14" s="516"/>
      <c r="H14" s="516"/>
    </row>
    <row r="15" spans="1:8" ht="16">
      <c r="A15" s="516"/>
      <c r="B15" s="516"/>
      <c r="C15" s="516"/>
      <c r="D15" s="516"/>
      <c r="E15" s="516"/>
      <c r="F15" s="516"/>
      <c r="G15" s="516"/>
      <c r="H15" s="516"/>
    </row>
    <row r="16" spans="1:8" ht="16">
      <c r="A16" s="516"/>
      <c r="B16" s="516"/>
      <c r="C16" s="516"/>
      <c r="D16" s="516"/>
      <c r="E16" s="516"/>
      <c r="F16" s="516"/>
      <c r="G16" s="516"/>
      <c r="H16" s="516"/>
    </row>
    <row r="17" spans="1:8" ht="16">
      <c r="A17" s="516"/>
      <c r="B17" s="516"/>
      <c r="C17" s="516"/>
      <c r="D17" s="516"/>
      <c r="E17" s="516"/>
      <c r="F17" s="516"/>
      <c r="G17" s="516"/>
      <c r="H17" s="516"/>
    </row>
    <row r="18" spans="1:8" ht="16">
      <c r="A18" s="516"/>
      <c r="B18" s="516"/>
      <c r="C18" s="516"/>
      <c r="D18" s="516"/>
      <c r="E18" s="516"/>
      <c r="F18" s="516"/>
      <c r="G18" s="516"/>
      <c r="H18" s="516"/>
    </row>
    <row r="19" spans="1:8" ht="16">
      <c r="A19" s="516"/>
      <c r="B19" s="516"/>
      <c r="C19" s="516"/>
      <c r="D19" s="516"/>
      <c r="E19" s="516"/>
      <c r="F19" s="516"/>
      <c r="G19" s="516"/>
      <c r="H19" s="516"/>
    </row>
    <row r="20" spans="1:8" ht="16">
      <c r="A20" s="516"/>
      <c r="B20" s="516"/>
      <c r="C20" s="516"/>
      <c r="D20" s="516"/>
      <c r="E20" s="516"/>
      <c r="F20" s="516"/>
      <c r="G20" s="516"/>
      <c r="H20" s="516"/>
    </row>
    <row r="21" spans="1:8" ht="16">
      <c r="A21" s="516"/>
      <c r="B21" s="516"/>
      <c r="C21" s="516"/>
      <c r="D21" s="516"/>
      <c r="E21" s="516"/>
      <c r="F21" s="516"/>
      <c r="G21" s="516"/>
      <c r="H21" s="516"/>
    </row>
    <row r="22" spans="1:8" ht="16">
      <c r="A22" s="516"/>
      <c r="B22" s="516"/>
      <c r="C22" s="516"/>
      <c r="D22" s="516"/>
      <c r="E22" s="516"/>
      <c r="F22" s="516"/>
      <c r="G22" s="516"/>
      <c r="H22" s="516"/>
    </row>
  </sheetData>
  <phoneticPr fontId="4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EE0C7-839C-44CE-8C9E-970647BB00BE}">
  <dimension ref="A1:H29"/>
  <sheetViews>
    <sheetView zoomScale="110" zoomScaleNormal="110" workbookViewId="0">
      <selection activeCell="E6" sqref="E6"/>
    </sheetView>
  </sheetViews>
  <sheetFormatPr baseColWidth="10" defaultColWidth="8.6640625" defaultRowHeight="14"/>
  <cols>
    <col min="1" max="1" width="49.1640625" style="235" customWidth="1"/>
    <col min="2" max="2" width="10" style="235" customWidth="1"/>
    <col min="3" max="3" width="11" style="235" customWidth="1"/>
    <col min="4" max="4" width="3" customWidth="1"/>
    <col min="5" max="5" width="11.33203125" style="235" customWidth="1"/>
  </cols>
  <sheetData>
    <row r="1" spans="1:8" ht="64" customHeight="1">
      <c r="A1" s="513" t="s">
        <v>609</v>
      </c>
      <c r="B1" s="514" t="s">
        <v>652</v>
      </c>
      <c r="C1" s="514" t="s">
        <v>653</v>
      </c>
      <c r="D1" s="514"/>
      <c r="E1" s="514" t="s">
        <v>608</v>
      </c>
    </row>
    <row r="2" spans="1:8">
      <c r="A2" s="1" t="s">
        <v>582</v>
      </c>
      <c r="B2">
        <v>650</v>
      </c>
      <c r="C2">
        <v>600</v>
      </c>
      <c r="E2" s="234"/>
      <c r="H2" s="1"/>
    </row>
    <row r="3" spans="1:8">
      <c r="A3" s="1" t="s">
        <v>583</v>
      </c>
      <c r="B3">
        <v>350</v>
      </c>
      <c r="C3">
        <v>410</v>
      </c>
      <c r="E3" s="234"/>
      <c r="H3" s="1"/>
    </row>
    <row r="4" spans="1:8">
      <c r="A4" s="1" t="s">
        <v>584</v>
      </c>
      <c r="B4">
        <v>270</v>
      </c>
      <c r="C4">
        <v>350</v>
      </c>
      <c r="E4" s="234"/>
      <c r="H4" s="1"/>
    </row>
    <row r="5" spans="1:8">
      <c r="A5" s="1" t="s">
        <v>585</v>
      </c>
      <c r="B5">
        <v>100</v>
      </c>
      <c r="C5">
        <v>170</v>
      </c>
      <c r="E5" s="234"/>
      <c r="H5" s="1"/>
    </row>
    <row r="6" spans="1:8">
      <c r="A6" s="1" t="s">
        <v>227</v>
      </c>
      <c r="B6">
        <v>220</v>
      </c>
      <c r="C6">
        <v>270</v>
      </c>
      <c r="E6" s="410">
        <v>52200</v>
      </c>
      <c r="H6" s="1"/>
    </row>
    <row r="7" spans="1:8">
      <c r="A7" s="1" t="s">
        <v>586</v>
      </c>
      <c r="B7">
        <v>290</v>
      </c>
      <c r="C7">
        <v>320</v>
      </c>
      <c r="E7" s="234"/>
      <c r="H7" s="1"/>
    </row>
    <row r="8" spans="1:8">
      <c r="A8" s="1" t="s">
        <v>587</v>
      </c>
      <c r="B8">
        <v>320</v>
      </c>
      <c r="C8">
        <v>350</v>
      </c>
      <c r="E8" s="234"/>
      <c r="H8" s="1"/>
    </row>
    <row r="9" spans="1:8">
      <c r="A9" s="1" t="s">
        <v>588</v>
      </c>
      <c r="B9">
        <v>300</v>
      </c>
      <c r="C9">
        <v>400</v>
      </c>
      <c r="E9" s="234"/>
      <c r="H9" s="1"/>
    </row>
    <row r="10" spans="1:8">
      <c r="A10" s="1" t="s">
        <v>589</v>
      </c>
      <c r="B10">
        <v>700</v>
      </c>
      <c r="C10">
        <v>800</v>
      </c>
      <c r="E10" s="234"/>
      <c r="H10" s="1"/>
    </row>
    <row r="11" spans="1:8">
      <c r="A11" s="1" t="s">
        <v>590</v>
      </c>
      <c r="B11">
        <v>570</v>
      </c>
      <c r="C11">
        <v>650</v>
      </c>
      <c r="E11" s="236"/>
      <c r="H11" s="1"/>
    </row>
    <row r="12" spans="1:8">
      <c r="A12" s="1" t="s">
        <v>591</v>
      </c>
      <c r="B12">
        <v>2600</v>
      </c>
      <c r="C12">
        <v>2800</v>
      </c>
      <c r="E12" s="234"/>
      <c r="H12" s="1"/>
    </row>
    <row r="13" spans="1:8">
      <c r="A13" s="1" t="s">
        <v>592</v>
      </c>
      <c r="B13">
        <v>2800</v>
      </c>
      <c r="C13">
        <v>3000</v>
      </c>
      <c r="E13" s="234"/>
      <c r="H13" s="1"/>
    </row>
    <row r="14" spans="1:8">
      <c r="A14" s="1" t="s">
        <v>593</v>
      </c>
      <c r="B14">
        <v>3500</v>
      </c>
      <c r="C14">
        <v>3700</v>
      </c>
      <c r="E14" s="234"/>
      <c r="H14" s="1"/>
    </row>
    <row r="15" spans="1:8">
      <c r="A15" s="1" t="s">
        <v>594</v>
      </c>
      <c r="B15">
        <v>1600</v>
      </c>
      <c r="C15">
        <v>1800</v>
      </c>
      <c r="E15" s="234"/>
      <c r="H15" s="1"/>
    </row>
    <row r="16" spans="1:8">
      <c r="A16" s="1" t="s">
        <v>595</v>
      </c>
      <c r="B16">
        <v>1500</v>
      </c>
      <c r="C16">
        <v>1700</v>
      </c>
      <c r="E16" s="234"/>
      <c r="H16" s="1"/>
    </row>
    <row r="17" spans="1:8">
      <c r="A17" s="1" t="s">
        <v>596</v>
      </c>
      <c r="B17">
        <v>700</v>
      </c>
      <c r="C17">
        <v>620</v>
      </c>
      <c r="E17" s="234"/>
      <c r="H17" s="1"/>
    </row>
    <row r="18" spans="1:8">
      <c r="A18" s="1" t="s">
        <v>597</v>
      </c>
      <c r="B18">
        <v>620</v>
      </c>
      <c r="C18">
        <v>570</v>
      </c>
      <c r="E18" s="234"/>
      <c r="H18" s="1"/>
    </row>
    <row r="19" spans="1:8">
      <c r="A19" s="1" t="s">
        <v>598</v>
      </c>
      <c r="B19">
        <v>600</v>
      </c>
      <c r="C19">
        <v>550</v>
      </c>
      <c r="E19" s="234"/>
      <c r="H19" s="1"/>
    </row>
    <row r="20" spans="1:8">
      <c r="A20" s="1" t="s">
        <v>599</v>
      </c>
      <c r="B20">
        <v>960</v>
      </c>
      <c r="C20">
        <v>1150</v>
      </c>
      <c r="E20" s="234"/>
      <c r="H20" s="1"/>
    </row>
    <row r="21" spans="1:8">
      <c r="A21" s="1" t="s">
        <v>600</v>
      </c>
      <c r="B21">
        <v>70</v>
      </c>
      <c r="C21">
        <v>80</v>
      </c>
      <c r="E21" s="234"/>
      <c r="H21" s="1"/>
    </row>
    <row r="22" spans="1:8">
      <c r="A22" s="1" t="s">
        <v>601</v>
      </c>
      <c r="B22">
        <v>770</v>
      </c>
      <c r="C22">
        <v>800</v>
      </c>
      <c r="E22" s="234"/>
      <c r="H22" s="1"/>
    </row>
    <row r="23" spans="1:8">
      <c r="A23" s="1" t="s">
        <v>602</v>
      </c>
      <c r="B23">
        <v>310</v>
      </c>
      <c r="C23">
        <v>230</v>
      </c>
      <c r="E23" s="234"/>
      <c r="H23" s="1"/>
    </row>
    <row r="24" spans="1:8">
      <c r="A24" s="1" t="s">
        <v>603</v>
      </c>
      <c r="B24">
        <v>310</v>
      </c>
      <c r="C24">
        <v>230</v>
      </c>
      <c r="E24" s="234"/>
      <c r="H24" s="1"/>
    </row>
    <row r="25" spans="1:8">
      <c r="A25" s="1" t="s">
        <v>604</v>
      </c>
      <c r="B25">
        <v>780</v>
      </c>
      <c r="C25">
        <v>700</v>
      </c>
      <c r="E25" s="234"/>
      <c r="H25" s="1"/>
    </row>
    <row r="26" spans="1:8">
      <c r="A26" s="1" t="s">
        <v>605</v>
      </c>
      <c r="B26">
        <v>560</v>
      </c>
      <c r="C26">
        <v>500</v>
      </c>
      <c r="E26" s="234"/>
      <c r="H26" s="1"/>
    </row>
    <row r="27" spans="1:8">
      <c r="A27" s="1" t="s">
        <v>606</v>
      </c>
      <c r="B27">
        <v>600</v>
      </c>
      <c r="C27">
        <v>700</v>
      </c>
      <c r="E27" s="234"/>
      <c r="H27" s="1"/>
    </row>
    <row r="28" spans="1:8">
      <c r="A28" s="1" t="s">
        <v>607</v>
      </c>
      <c r="B28" s="512">
        <v>320</v>
      </c>
      <c r="C28" s="512">
        <v>360</v>
      </c>
      <c r="E28" s="234">
        <v>68000</v>
      </c>
      <c r="H28" s="1"/>
    </row>
    <row r="29" spans="1:8">
      <c r="A29" s="233" t="s">
        <v>654</v>
      </c>
      <c r="B29" s="512">
        <v>300</v>
      </c>
      <c r="C29" s="512">
        <v>300</v>
      </c>
      <c r="E29" s="234">
        <v>80000</v>
      </c>
      <c r="H29" s="1"/>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5734-5BED-5A4D-96FB-19DF2555B68B}">
  <dimension ref="A1"/>
  <sheetViews>
    <sheetView workbookViewId="0"/>
  </sheetViews>
  <sheetFormatPr baseColWidth="10" defaultRowHeight="1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B356F-3575-BE4D-BE02-A0C42608F3CD}">
  <dimension ref="A1:AD109"/>
  <sheetViews>
    <sheetView tabSelected="1" topLeftCell="K67" zoomScale="120" zoomScaleNormal="120" workbookViewId="0">
      <selection activeCell="F15" sqref="F15:F17"/>
    </sheetView>
  </sheetViews>
  <sheetFormatPr baseColWidth="10" defaultColWidth="8.6640625" defaultRowHeight="13" outlineLevelRow="1" outlineLevelCol="1"/>
  <cols>
    <col min="1" max="1" width="6.6640625" customWidth="1" outlineLevel="1"/>
    <col min="2" max="2" width="4" customWidth="1" outlineLevel="1"/>
    <col min="3" max="3" width="4.1640625" customWidth="1" outlineLevel="1"/>
    <col min="4" max="4" width="6.6640625" customWidth="1" outlineLevel="1"/>
    <col min="5" max="5" width="3.6640625" customWidth="1" outlineLevel="1"/>
    <col min="6" max="7" width="4" customWidth="1" outlineLevel="1"/>
    <col min="8" max="8" width="39.83203125" customWidth="1" outlineLevel="1"/>
    <col min="9" max="9" width="7" customWidth="1" outlineLevel="1"/>
    <col min="10" max="11" width="8.6640625" outlineLevel="1"/>
    <col min="12" max="12" width="10.1640625" customWidth="1" outlineLevel="1"/>
    <col min="13" max="13" width="4.5" customWidth="1"/>
    <col min="14" max="14" width="35" customWidth="1"/>
    <col min="15" max="15" width="6.6640625" customWidth="1"/>
    <col min="16" max="16" width="9.83203125" customWidth="1"/>
    <col min="17" max="17" width="14.6640625" customWidth="1"/>
    <col min="18" max="18" width="10.1640625" customWidth="1"/>
    <col min="19" max="19" width="10.6640625" customWidth="1"/>
    <col min="20" max="20" width="11.33203125" customWidth="1"/>
    <col min="21" max="21" width="9.5" customWidth="1"/>
    <col min="22" max="22" width="9.5" bestFit="1" customWidth="1"/>
    <col min="23" max="23" width="9.5" customWidth="1"/>
    <col min="24" max="24" width="10.5" customWidth="1"/>
    <col min="25" max="25" width="13.1640625" customWidth="1"/>
    <col min="26" max="26" width="6.1640625" customWidth="1"/>
    <col min="27" max="27" width="9" customWidth="1"/>
    <col min="28" max="30" width="6.1640625" customWidth="1"/>
  </cols>
  <sheetData>
    <row r="1" spans="1:30" ht="19">
      <c r="A1" s="135" t="s">
        <v>127</v>
      </c>
      <c r="B1" s="108"/>
      <c r="C1" s="108"/>
      <c r="D1" s="108"/>
      <c r="E1" s="108"/>
      <c r="F1" s="108"/>
      <c r="G1" s="108"/>
      <c r="H1" s="108"/>
      <c r="I1" s="108"/>
      <c r="J1" s="108"/>
      <c r="K1" s="108"/>
      <c r="L1" s="108"/>
      <c r="Q1" s="128" t="s">
        <v>149</v>
      </c>
      <c r="W1" s="105"/>
      <c r="Z1" s="252">
        <f>(SUM(S9:S16)+SUM(S18:S25)+SUM(S28:S32)+SUM(S34:S36)+SUM(S38:S47)+SUM(S49:S50)+SUM(S53:S58)+SUM(S60:S65)+SUM(S67:S72))*(100%+$P$78)-S79</f>
        <v>0</v>
      </c>
      <c r="AA1" s="252">
        <f>(SUM(T9:T16)+SUM(T18:T25)+SUM(T28:T32)+SUM(T34:T36)+SUM(T38:T47)+SUM(T49:T50)+SUM(T53:T58)+SUM(T60:T65)+SUM(T67:T72))*(100%+$P$78)-T79</f>
        <v>0</v>
      </c>
      <c r="AB1" s="252">
        <f>(SUM(U9:U16)+SUM(U18:U25)+SUM(U28:U32)+SUM(U34:U36)+SUM(U38:U47)+SUM(U49:U50)+SUM(U53:U58)+SUM(U60:U65)+SUM(U67:U72))*(100%+$P$78)-U79</f>
        <v>0</v>
      </c>
      <c r="AC1" s="252">
        <f>(SUM(V9:V16)+SUM(V18:V25)+SUM(V28:V32)+SUM(V34:V36)+SUM(V38:V47)+SUM(V49:V50)+SUM(V53:V58)+SUM(V60:V65)+SUM(V67:V72))*(100%+$P$78)-V79</f>
        <v>0</v>
      </c>
      <c r="AD1" s="252">
        <f>(SUM(W9:W16)+SUM(W18:W25)+SUM(W28:W32)+SUM(W34:W36)+SUM(W38:W47)+SUM(W49:W50)+SUM(W53:W58)+SUM(W60:W65)+SUM(W67:W72))*(100%+$P$78)-W79</f>
        <v>0</v>
      </c>
    </row>
    <row r="2" spans="1:30">
      <c r="A2" s="135"/>
      <c r="B2" s="108"/>
      <c r="C2" s="108"/>
      <c r="D2" s="108"/>
      <c r="E2" s="108"/>
      <c r="F2" s="108"/>
      <c r="G2" s="108"/>
      <c r="H2" s="108"/>
      <c r="I2" s="108"/>
      <c r="J2" s="108"/>
      <c r="K2" s="108"/>
      <c r="L2" s="108"/>
      <c r="O2" s="180"/>
      <c r="P2" s="180"/>
      <c r="Q2" s="181" t="s">
        <v>126</v>
      </c>
      <c r="R2" s="180"/>
      <c r="S2" s="180"/>
      <c r="T2" s="176"/>
      <c r="Z2" s="252">
        <f>S79*(100%+$P$80)-S81</f>
        <v>0</v>
      </c>
      <c r="AA2" s="252">
        <f>T79*(100%+$P$80)-T81</f>
        <v>0</v>
      </c>
      <c r="AB2" s="252">
        <f>U79*(100%+$P$80)-U81</f>
        <v>0</v>
      </c>
      <c r="AC2" s="252">
        <f>V79*(100%+$P$80)-V81</f>
        <v>0</v>
      </c>
      <c r="AD2" s="252">
        <f>(W79*($P$80))*1.5+W79-W81</f>
        <v>0</v>
      </c>
    </row>
    <row r="3" spans="1:30">
      <c r="A3" s="108"/>
      <c r="B3" s="108"/>
      <c r="C3" s="108"/>
      <c r="D3" s="108"/>
      <c r="E3" s="108"/>
      <c r="F3" s="108"/>
      <c r="G3" s="108"/>
      <c r="H3" s="253" t="s">
        <v>128</v>
      </c>
      <c r="I3" s="254" t="s">
        <v>23</v>
      </c>
      <c r="J3" s="254" t="s">
        <v>100</v>
      </c>
      <c r="K3" s="255" t="s">
        <v>101</v>
      </c>
      <c r="L3" s="199"/>
      <c r="O3" s="180"/>
      <c r="P3" s="231"/>
      <c r="Q3" s="195" t="str">
        <f>'Объекты работ'!A6</f>
        <v>"карьер м-ия Ломовское" АО "ТК"</v>
      </c>
      <c r="R3" s="231"/>
      <c r="S3" s="180"/>
      <c r="W3" s="210" t="s">
        <v>209</v>
      </c>
      <c r="Z3" s="256" t="s">
        <v>258</v>
      </c>
    </row>
    <row r="4" spans="1:30">
      <c r="A4" s="257" t="s">
        <v>24</v>
      </c>
      <c r="B4" s="258">
        <v>3.7</v>
      </c>
      <c r="C4" s="258">
        <v>4.2</v>
      </c>
      <c r="D4" s="257" t="s">
        <v>24</v>
      </c>
      <c r="E4" s="258">
        <v>3.8</v>
      </c>
      <c r="F4" s="258">
        <v>3.8</v>
      </c>
      <c r="G4" s="108"/>
      <c r="H4" s="259" t="s">
        <v>56</v>
      </c>
      <c r="I4" s="259" t="s">
        <v>55</v>
      </c>
      <c r="J4" s="260">
        <f>S5</f>
        <v>30000</v>
      </c>
      <c r="K4" s="260">
        <f>T5</f>
        <v>30000</v>
      </c>
      <c r="L4" s="200"/>
      <c r="R4" s="133" t="s">
        <v>192</v>
      </c>
      <c r="S4" s="191"/>
    </row>
    <row r="5" spans="1:30">
      <c r="A5" s="257" t="s">
        <v>25</v>
      </c>
      <c r="B5" s="750">
        <v>11</v>
      </c>
      <c r="C5" s="750"/>
      <c r="D5" s="257" t="s">
        <v>25</v>
      </c>
      <c r="E5" s="750">
        <v>11</v>
      </c>
      <c r="F5" s="750"/>
      <c r="G5" s="108"/>
      <c r="H5" s="259" t="s">
        <v>57</v>
      </c>
      <c r="I5" s="259" t="s">
        <v>32</v>
      </c>
      <c r="J5" s="261">
        <f>J4/B7</f>
        <v>203.210729526519</v>
      </c>
      <c r="K5" s="262">
        <f>K4/E7</f>
        <v>218.69077124945326</v>
      </c>
      <c r="L5" s="201"/>
      <c r="N5" s="178" t="s">
        <v>168</v>
      </c>
      <c r="O5" s="179">
        <v>1</v>
      </c>
      <c r="R5" s="133" t="s">
        <v>152</v>
      </c>
      <c r="S5" s="263">
        <v>30000</v>
      </c>
      <c r="T5" s="209">
        <f>S5</f>
        <v>30000</v>
      </c>
      <c r="U5" s="134">
        <f>S5</f>
        <v>30000</v>
      </c>
      <c r="V5" s="134">
        <f>T5</f>
        <v>30000</v>
      </c>
      <c r="W5" s="134">
        <f>S5/((J36+K36)/2)</f>
        <v>2394.4346943529481</v>
      </c>
      <c r="Y5" s="264"/>
    </row>
    <row r="6" spans="1:30" ht="48">
      <c r="A6" s="257" t="s">
        <v>26</v>
      </c>
      <c r="B6" s="731">
        <f>B8/B7</f>
        <v>0.86579764170997386</v>
      </c>
      <c r="C6" s="731"/>
      <c r="D6" s="257" t="s">
        <v>26</v>
      </c>
      <c r="E6" s="732">
        <f>E8/E7</f>
        <v>1.4539710675083937</v>
      </c>
      <c r="F6" s="732"/>
      <c r="G6" s="108"/>
      <c r="H6" s="259" t="s">
        <v>169</v>
      </c>
      <c r="I6" s="259" t="s">
        <v>32</v>
      </c>
      <c r="J6" s="265">
        <v>7</v>
      </c>
      <c r="K6" s="266">
        <v>7</v>
      </c>
      <c r="L6" s="201"/>
      <c r="M6" s="94" t="s">
        <v>130</v>
      </c>
      <c r="N6" s="95" t="s">
        <v>131</v>
      </c>
      <c r="O6" s="96" t="s">
        <v>50</v>
      </c>
      <c r="P6" s="97" t="s">
        <v>193</v>
      </c>
      <c r="Q6" s="97" t="s">
        <v>194</v>
      </c>
      <c r="R6" s="97" t="s">
        <v>148</v>
      </c>
      <c r="S6" s="97" t="s">
        <v>107</v>
      </c>
      <c r="T6" s="97" t="s">
        <v>108</v>
      </c>
      <c r="U6" s="97" t="s">
        <v>109</v>
      </c>
      <c r="V6" s="97" t="s">
        <v>110</v>
      </c>
      <c r="W6" s="97" t="s">
        <v>111</v>
      </c>
      <c r="Y6" s="176"/>
      <c r="Z6" s="229"/>
      <c r="AA6" s="229"/>
      <c r="AB6" s="229"/>
      <c r="AC6" s="229"/>
    </row>
    <row r="7" spans="1:30">
      <c r="A7" s="139" t="s">
        <v>28</v>
      </c>
      <c r="B7" s="712">
        <f>B4*C4*(B5-$J$23)</f>
        <v>147.63</v>
      </c>
      <c r="C7" s="712"/>
      <c r="D7" s="139" t="s">
        <v>28</v>
      </c>
      <c r="E7" s="712">
        <f>E4*F4*(E5-$J$23)</f>
        <v>137.18</v>
      </c>
      <c r="F7" s="712"/>
      <c r="G7" s="108"/>
      <c r="H7" s="140" t="s">
        <v>259</v>
      </c>
      <c r="I7" s="140" t="s">
        <v>32</v>
      </c>
      <c r="J7" s="143">
        <v>0</v>
      </c>
      <c r="K7" s="143">
        <v>0</v>
      </c>
      <c r="L7" s="201"/>
      <c r="M7" s="98">
        <v>1</v>
      </c>
      <c r="N7" s="99" t="s">
        <v>132</v>
      </c>
      <c r="O7" s="100"/>
      <c r="P7" s="101"/>
      <c r="Q7" s="101"/>
      <c r="R7" s="101"/>
      <c r="S7" s="111"/>
      <c r="T7" s="111"/>
      <c r="U7" s="111"/>
      <c r="V7" s="111"/>
      <c r="W7" s="111"/>
      <c r="Y7" s="176"/>
    </row>
    <row r="8" spans="1:30">
      <c r="A8" s="139" t="s">
        <v>29</v>
      </c>
      <c r="B8" s="713">
        <f>B21+B15</f>
        <v>127.81770584564343</v>
      </c>
      <c r="C8" s="713"/>
      <c r="D8" s="139" t="s">
        <v>29</v>
      </c>
      <c r="E8" s="713">
        <f>E21+E15</f>
        <v>199.45575104080146</v>
      </c>
      <c r="F8" s="713"/>
      <c r="G8" s="108"/>
      <c r="H8" s="140" t="s">
        <v>25</v>
      </c>
      <c r="I8" s="140" t="s">
        <v>59</v>
      </c>
      <c r="J8" s="212">
        <v>0</v>
      </c>
      <c r="K8" s="213">
        <v>0</v>
      </c>
      <c r="L8" s="267"/>
      <c r="M8" s="129" t="s">
        <v>150</v>
      </c>
      <c r="N8" s="132" t="s">
        <v>154</v>
      </c>
      <c r="O8" s="112"/>
      <c r="P8" s="112"/>
      <c r="Q8" s="112"/>
      <c r="R8" s="113"/>
      <c r="S8" s="114">
        <f>SUBTOTAL(9,S9:S16)</f>
        <v>866372.73151913914</v>
      </c>
      <c r="T8" s="114">
        <f t="shared" ref="T8:W8" si="0">SUBTOTAL(9,T9:T16)</f>
        <v>140858.58088230158</v>
      </c>
      <c r="U8" s="114">
        <f t="shared" si="0"/>
        <v>893935.62406907359</v>
      </c>
      <c r="V8" s="114">
        <f t="shared" si="0"/>
        <v>2367469.4837886998</v>
      </c>
      <c r="W8" s="114">
        <f t="shared" si="0"/>
        <v>0</v>
      </c>
      <c r="Y8" s="191"/>
    </row>
    <row r="9" spans="1:30" ht="14" outlineLevel="1" thickBot="1">
      <c r="A9" s="108"/>
      <c r="B9" s="108"/>
      <c r="C9" s="108"/>
      <c r="D9" s="108"/>
      <c r="E9" s="108"/>
      <c r="F9" s="108"/>
      <c r="G9" s="108"/>
      <c r="H9" s="140" t="s">
        <v>260</v>
      </c>
      <c r="I9" s="140" t="s">
        <v>58</v>
      </c>
      <c r="J9" s="143">
        <f>J7*J8</f>
        <v>0</v>
      </c>
      <c r="K9" s="143">
        <f>K7*K8</f>
        <v>0</v>
      </c>
      <c r="L9" s="197"/>
      <c r="M9" s="130"/>
      <c r="N9" s="102" t="s">
        <v>195</v>
      </c>
      <c r="O9" s="107" t="s">
        <v>134</v>
      </c>
      <c r="P9" s="193">
        <f>J37</f>
        <v>0.89562177307395718</v>
      </c>
      <c r="Q9" s="193">
        <v>0</v>
      </c>
      <c r="R9" s="107">
        <f>VLOOKUP(N9, '3.сырье'!B27:Q35,16,0)</f>
        <v>22640</v>
      </c>
      <c r="S9" s="110">
        <f>IF(ISERR($P$9*$R$9)," ",($P$9*$R$9))/1000*$S$5</f>
        <v>608306.30827183172</v>
      </c>
      <c r="T9" s="110">
        <f>IF(ISERR($Q$9*$R$9)," ",($Q$9*$R$9))/1000*$T$5</f>
        <v>0</v>
      </c>
      <c r="U9" s="110">
        <f>IF(ISERR($P$9*$R$9)," ",($P$9*$R$9))/1000*$U$5</f>
        <v>608306.30827183172</v>
      </c>
      <c r="V9" s="110">
        <f>IF(ISERR($Q$9*$R$9)," ",($Q$9*$R$9))/1000*$V$5</f>
        <v>0</v>
      </c>
      <c r="W9" s="110"/>
    </row>
    <row r="10" spans="1:30" ht="14" outlineLevel="1" thickTop="1">
      <c r="A10" s="714">
        <f>B5</f>
        <v>11</v>
      </c>
      <c r="B10" s="715"/>
      <c r="C10" s="717">
        <f>A34*20</f>
        <v>3.14</v>
      </c>
      <c r="D10" s="714">
        <f>E5</f>
        <v>11</v>
      </c>
      <c r="E10" s="715"/>
      <c r="F10" s="717">
        <f>A34*13</f>
        <v>2.0409999999999999</v>
      </c>
      <c r="G10" s="149"/>
      <c r="H10" s="140" t="s">
        <v>261</v>
      </c>
      <c r="I10" s="140" t="s">
        <v>59</v>
      </c>
      <c r="J10" s="212">
        <v>0</v>
      </c>
      <c r="K10" s="213">
        <v>0</v>
      </c>
      <c r="L10" s="197"/>
      <c r="M10" s="130"/>
      <c r="N10" s="102" t="s">
        <v>1091</v>
      </c>
      <c r="O10" s="107" t="s">
        <v>134</v>
      </c>
      <c r="P10" s="193">
        <v>0</v>
      </c>
      <c r="Q10" s="193">
        <f>K37</f>
        <v>1.5005107427512474</v>
      </c>
      <c r="R10" s="107">
        <v>48.9</v>
      </c>
      <c r="S10" s="110">
        <f>IF(ISERR($P$10*$R$10)," ",($P$10*$R$10))/1000*$S$5</f>
        <v>0</v>
      </c>
      <c r="T10" s="110">
        <f>IF(ISERR($Q$10*$R$10)," ",($Q$10*$R$10))/1000*$T$5</f>
        <v>2201.2492596160801</v>
      </c>
      <c r="U10" s="110">
        <f>IF(ISERR($P$10*$R$10)," ",($P$10*$R$10))/1000*$U$5</f>
        <v>0</v>
      </c>
      <c r="V10" s="110">
        <f>K4*Q10*R10</f>
        <v>2201249.2596160802</v>
      </c>
      <c r="W10" s="110"/>
    </row>
    <row r="11" spans="1:30" outlineLevel="1">
      <c r="A11" s="714"/>
      <c r="B11" s="716"/>
      <c r="C11" s="717"/>
      <c r="D11" s="714"/>
      <c r="E11" s="716"/>
      <c r="F11" s="717"/>
      <c r="G11" s="149"/>
      <c r="H11" s="140" t="s">
        <v>262</v>
      </c>
      <c r="I11" s="140" t="s">
        <v>31</v>
      </c>
      <c r="J11" s="143">
        <v>0</v>
      </c>
      <c r="K11" s="143">
        <f>K10*D36</f>
        <v>0</v>
      </c>
      <c r="L11" s="197"/>
      <c r="M11" s="130"/>
      <c r="N11" s="102" t="s">
        <v>1092</v>
      </c>
      <c r="O11" s="107" t="s">
        <v>671</v>
      </c>
      <c r="P11" s="193">
        <v>0</v>
      </c>
      <c r="Q11" s="193">
        <f>K15/K4</f>
        <v>6.1250872333187545E-3</v>
      </c>
      <c r="R11" s="107">
        <v>150</v>
      </c>
      <c r="S11" s="110">
        <f>IF(ISERR($P$11*$R$11)," ",($P$11*$R$11))</f>
        <v>0</v>
      </c>
      <c r="T11" s="110"/>
      <c r="U11" s="110">
        <f>K4*Q11*R11</f>
        <v>27562.892549934397</v>
      </c>
      <c r="V11" s="110">
        <f>K4*Q11*R11</f>
        <v>27562.892549934397</v>
      </c>
      <c r="W11" s="110"/>
    </row>
    <row r="12" spans="1:30" outlineLevel="1">
      <c r="A12" s="714"/>
      <c r="B12" s="716"/>
      <c r="C12" s="717"/>
      <c r="D12" s="714"/>
      <c r="E12" s="716"/>
      <c r="F12" s="717"/>
      <c r="G12" s="149"/>
      <c r="H12" s="140" t="s">
        <v>27</v>
      </c>
      <c r="I12" s="144" t="s">
        <v>58</v>
      </c>
      <c r="J12" s="142">
        <f>(J5+J6)*A10</f>
        <v>2312.3180247917089</v>
      </c>
      <c r="K12" s="143">
        <f>(K5+K6)*D10+K9</f>
        <v>2482.598483743986</v>
      </c>
      <c r="L12" s="197"/>
      <c r="M12" s="131"/>
      <c r="N12" s="102"/>
      <c r="O12" s="107"/>
      <c r="P12" s="193">
        <f>J17/1000</f>
        <v>8.5684291810607605E-2</v>
      </c>
      <c r="Q12" s="193">
        <v>0</v>
      </c>
      <c r="R12" s="268"/>
      <c r="S12" s="110">
        <f>IF(ISERR($P$12*$R$12)," ",($P$12*$R$12))</f>
        <v>0</v>
      </c>
      <c r="T12" s="110">
        <f>IF(ISERR($Q$12*$R$12)," ",($Q$12*$R$12))</f>
        <v>0</v>
      </c>
      <c r="U12" s="110">
        <f>IF(ISERR($P$12*$R$12)," ",($P$12*$R$12))</f>
        <v>0</v>
      </c>
      <c r="V12" s="110">
        <f>IF(ISERR($Q$12*$R$12)," ",($Q$12*$R$12))</f>
        <v>0</v>
      </c>
      <c r="W12" s="110"/>
    </row>
    <row r="13" spans="1:30" outlineLevel="1">
      <c r="A13" s="714"/>
      <c r="B13" s="716"/>
      <c r="C13" s="717"/>
      <c r="D13" s="714"/>
      <c r="E13" s="716"/>
      <c r="F13" s="717"/>
      <c r="G13" s="149"/>
      <c r="H13" s="140" t="s">
        <v>102</v>
      </c>
      <c r="I13" s="140" t="s">
        <v>31</v>
      </c>
      <c r="J13" s="145">
        <f>(J5+J6)*B21</f>
        <v>26868.653192218717</v>
      </c>
      <c r="K13" s="146">
        <f>(K5+K6)*E21+(K7*K10*K11)</f>
        <v>45015.322282537425</v>
      </c>
      <c r="L13" s="197"/>
      <c r="M13" s="131"/>
      <c r="N13" s="102" t="s">
        <v>1095</v>
      </c>
      <c r="O13" s="107"/>
      <c r="P13" s="193">
        <f t="shared" ref="P13:Q15" si="1">J18</f>
        <v>420.42145905303801</v>
      </c>
      <c r="Q13" s="193">
        <f>K18</f>
        <v>225.69077124945326</v>
      </c>
      <c r="R13" s="268">
        <f>_xlfn.XLOOKUP('расчет 165 4,0х4,5'!N13,СИ!$A$3:$A$491,СИ!$E$3:$E$491,0)</f>
        <v>335.2</v>
      </c>
      <c r="S13" s="110">
        <f>IF(ISERR($P$13*$R$13)," ",($P$13*$R$13))</f>
        <v>140925.27307457835</v>
      </c>
      <c r="T13" s="110">
        <f>IF(ISERR($Q$13*$R$13)," ",($Q$13*$R$13))</f>
        <v>75651.54652281673</v>
      </c>
      <c r="U13" s="110">
        <f>IF(ISERR($P$13*$R$13)," ",($P$13*$R$13))</f>
        <v>140925.27307457835</v>
      </c>
      <c r="V13" s="110">
        <f>IF(ISERR($Q$13*$R$13)," ",($Q$13*$R$13))</f>
        <v>75651.54652281673</v>
      </c>
      <c r="W13" s="110"/>
      <c r="Y13" s="269"/>
      <c r="Z13" s="229"/>
    </row>
    <row r="14" spans="1:30" outlineLevel="1">
      <c r="A14" s="714"/>
      <c r="B14" s="716"/>
      <c r="C14" s="717"/>
      <c r="D14" s="714"/>
      <c r="E14" s="716"/>
      <c r="F14" s="717"/>
      <c r="G14" s="149"/>
      <c r="H14" s="154" t="s">
        <v>281</v>
      </c>
      <c r="I14" s="147" t="s">
        <v>32</v>
      </c>
      <c r="J14" s="148">
        <f>J5+J6</f>
        <v>210.210729526519</v>
      </c>
      <c r="K14" s="148">
        <f>K5+K6</f>
        <v>225.69077124945326</v>
      </c>
      <c r="L14" s="196"/>
      <c r="M14" s="131"/>
      <c r="N14" s="102" t="s">
        <v>1100</v>
      </c>
      <c r="O14" s="107"/>
      <c r="P14" s="193">
        <f t="shared" si="1"/>
        <v>46.042145905303805</v>
      </c>
      <c r="Q14" s="193">
        <f t="shared" si="1"/>
        <v>26.569077124945327</v>
      </c>
      <c r="R14" s="268">
        <f>_xlfn.XLOOKUP('расчет 165 4,0х4,5'!N14,СИ!$A$3:$A$491,СИ!$E$3:$E$491,0)</f>
        <v>240</v>
      </c>
      <c r="S14" s="110">
        <f>IF(ISERR($P$14*$R$14)," ",($P$14*$R$14))</f>
        <v>11050.115017272914</v>
      </c>
      <c r="T14" s="110">
        <f>IF(ISERR($Q$14*$R$14)," ",($Q$14*$R$14))</f>
        <v>6376.5785099868781</v>
      </c>
      <c r="U14" s="110">
        <f>IF(ISERR($P$14*$R$14)," ",($P$14*$R$14))</f>
        <v>11050.115017272914</v>
      </c>
      <c r="V14" s="110">
        <f>IF(ISERR($Q$14*$R$14)," ",($Q$14*$R$14))</f>
        <v>6376.5785099868781</v>
      </c>
      <c r="W14" s="110"/>
      <c r="Y14" s="176"/>
    </row>
    <row r="15" spans="1:30" outlineLevel="1">
      <c r="A15" s="714"/>
      <c r="B15" s="718"/>
      <c r="C15" s="717"/>
      <c r="D15" s="714"/>
      <c r="E15" s="719"/>
      <c r="F15" s="717"/>
      <c r="G15" s="149"/>
      <c r="H15" s="154" t="s">
        <v>1118</v>
      </c>
      <c r="I15" s="147" t="s">
        <v>31</v>
      </c>
      <c r="J15" s="148">
        <f>(J14+4)*1.5*2</f>
        <v>642.63218857955701</v>
      </c>
      <c r="K15" s="148">
        <f>(K14+4)*0.8</f>
        <v>183.75261699956263</v>
      </c>
      <c r="L15" s="197"/>
      <c r="M15" s="131"/>
      <c r="N15" s="102" t="s">
        <v>1100</v>
      </c>
      <c r="O15" s="107"/>
      <c r="P15" s="193">
        <f t="shared" si="1"/>
        <v>380.37931314773419</v>
      </c>
      <c r="Q15" s="193">
        <f>K20</f>
        <v>205.12169412450794</v>
      </c>
      <c r="R15" s="268">
        <f>_xlfn.XLOOKUP('расчет 165 4,0х4,5'!N15,СИ!$A$3:$A$491,СИ!$E$3:$E$491,0)</f>
        <v>240</v>
      </c>
      <c r="S15" s="110">
        <f>IF(ISERR($P$15*$R$15)," ",($P$15*$R$15))</f>
        <v>91291.035155456208</v>
      </c>
      <c r="T15" s="110">
        <f>IF(ISERR($Q$15*$R$15)," ",($Q$15*$R$15))</f>
        <v>49229.206589881906</v>
      </c>
      <c r="U15" s="110">
        <f>IF(ISERR($P$15*$R$15)," ",($P$15*$R$15))</f>
        <v>91291.035155456208</v>
      </c>
      <c r="V15" s="110">
        <f>IF(ISERR($Q$15*$R$15)," ",($Q$15*$R$15))</f>
        <v>49229.206589881906</v>
      </c>
      <c r="W15" s="110"/>
      <c r="Y15" s="176"/>
    </row>
    <row r="16" spans="1:30" outlineLevel="1">
      <c r="A16" s="714"/>
      <c r="B16" s="718"/>
      <c r="C16" s="717"/>
      <c r="D16" s="714"/>
      <c r="E16" s="719"/>
      <c r="F16" s="717"/>
      <c r="G16" s="149"/>
      <c r="H16" s="154" t="s">
        <v>135</v>
      </c>
      <c r="I16" s="147" t="s">
        <v>32</v>
      </c>
      <c r="J16" s="148">
        <f>J14+4</f>
        <v>214.210729526519</v>
      </c>
      <c r="K16" s="148">
        <f>K14+4</f>
        <v>229.69077124945326</v>
      </c>
      <c r="L16" s="196"/>
      <c r="M16" s="131"/>
      <c r="N16" s="102" t="s">
        <v>442</v>
      </c>
      <c r="O16" s="107" t="str">
        <f>VLOOKUP(N16,'[326]2. ном.справочник ВМ+БИ'!$B$3:$I$46,2,FALSE)</f>
        <v>шт</v>
      </c>
      <c r="P16" s="193">
        <f>J21</f>
        <v>2</v>
      </c>
      <c r="Q16" s="193">
        <v>1</v>
      </c>
      <c r="R16" s="268">
        <f>_xlfn.XLOOKUP('расчет 165 4,0х4,5'!N16,СИ!$A$3:$A$491,СИ!$E$3:$E$491,0)</f>
        <v>7400</v>
      </c>
      <c r="S16" s="110">
        <f>IF(ISERR($P$16*$R$16)," ",($P$16*$R$16))</f>
        <v>14800</v>
      </c>
      <c r="T16" s="270">
        <f>IF(ISERR($Q$16*$R$16)," ",($Q$16*$R$16))</f>
        <v>7400</v>
      </c>
      <c r="U16" s="110">
        <f>IF(ISERR($P$16*$R$16)," ",($P$16*$R$16))</f>
        <v>14800</v>
      </c>
      <c r="V16" s="110">
        <f>IF(ISERR($Q$16*$R$16)," ",($Q$16*$R$16))</f>
        <v>7400</v>
      </c>
      <c r="W16" s="110"/>
      <c r="X16" s="176"/>
      <c r="Y16" s="176"/>
      <c r="Z16" s="271"/>
      <c r="AA16" s="176"/>
    </row>
    <row r="17" spans="1:25">
      <c r="A17" s="714"/>
      <c r="B17" s="151"/>
      <c r="C17" s="717"/>
      <c r="D17" s="714"/>
      <c r="E17" s="152"/>
      <c r="F17" s="717"/>
      <c r="G17" s="149"/>
      <c r="H17" s="154" t="s">
        <v>135</v>
      </c>
      <c r="I17" s="147" t="s">
        <v>31</v>
      </c>
      <c r="J17" s="148">
        <f>J16*0.4</f>
        <v>85.684291810607604</v>
      </c>
      <c r="K17" s="148">
        <f>K16*0.4</f>
        <v>91.876308499781317</v>
      </c>
      <c r="L17" s="196"/>
      <c r="M17" s="129" t="s">
        <v>151</v>
      </c>
      <c r="N17" s="132" t="s">
        <v>153</v>
      </c>
      <c r="O17" s="112"/>
      <c r="P17" s="112"/>
      <c r="Q17" s="112"/>
      <c r="R17" s="113"/>
      <c r="S17" s="114">
        <f>SUBTOTAL(9,S18:S25)</f>
        <v>0</v>
      </c>
      <c r="T17" s="114">
        <f t="shared" ref="T17:W17" si="2">SUBTOTAL(9,T18:T25)</f>
        <v>0</v>
      </c>
      <c r="U17" s="114">
        <f t="shared" si="2"/>
        <v>0</v>
      </c>
      <c r="V17" s="114">
        <f t="shared" si="2"/>
        <v>0</v>
      </c>
      <c r="W17" s="114">
        <f t="shared" si="2"/>
        <v>0</v>
      </c>
      <c r="Y17" s="191"/>
    </row>
    <row r="18" spans="1:25" outlineLevel="1">
      <c r="A18" s="714"/>
      <c r="B18" s="718"/>
      <c r="C18" s="717"/>
      <c r="D18" s="714"/>
      <c r="E18" s="719"/>
      <c r="F18" s="717"/>
      <c r="G18" s="149"/>
      <c r="H18" s="154" t="s">
        <v>263</v>
      </c>
      <c r="I18" s="147" t="s">
        <v>32</v>
      </c>
      <c r="J18" s="148">
        <f>J14*2</f>
        <v>420.42145905303801</v>
      </c>
      <c r="K18" s="148">
        <f>K14</f>
        <v>225.69077124945326</v>
      </c>
      <c r="L18" s="196"/>
      <c r="M18" s="131"/>
      <c r="N18" s="102" t="s">
        <v>451</v>
      </c>
      <c r="O18" s="107" t="str">
        <f>VLOOKUP(N18,ТМЦ!$B$54:$C$136,2,FALSE)</f>
        <v>шт</v>
      </c>
      <c r="P18" s="193">
        <f>J12/J29</f>
        <v>0.33033114639881556</v>
      </c>
      <c r="Q18" s="193">
        <f>K12/K29</f>
        <v>0.35465692624914086</v>
      </c>
      <c r="R18" s="103">
        <f>VLOOKUP(N18,ТМЦ!$B$3:$P$132,15,0)</f>
        <v>89587</v>
      </c>
      <c r="S18" s="110"/>
      <c r="T18" s="110"/>
      <c r="U18" s="110"/>
      <c r="V18" s="110"/>
      <c r="W18" s="110"/>
    </row>
    <row r="19" spans="1:25" outlineLevel="1">
      <c r="A19" s="714"/>
      <c r="B19" s="718"/>
      <c r="C19" s="717"/>
      <c r="D19" s="714"/>
      <c r="E19" s="719"/>
      <c r="F19" s="717"/>
      <c r="G19" s="149"/>
      <c r="H19" s="272" t="s">
        <v>243</v>
      </c>
      <c r="I19" s="147" t="s">
        <v>32</v>
      </c>
      <c r="J19" s="148">
        <f>2*J14*0.1+4</f>
        <v>46.042145905303805</v>
      </c>
      <c r="K19" s="148">
        <f>K14*0.1+4</f>
        <v>26.569077124945327</v>
      </c>
      <c r="L19" s="197"/>
      <c r="M19" s="131"/>
      <c r="N19" s="102" t="s">
        <v>557</v>
      </c>
      <c r="O19" s="107" t="str">
        <f>VLOOKUP(N19,ТМЦ!$B$54:$C$136,2,FALSE)</f>
        <v>шт</v>
      </c>
      <c r="P19" s="193">
        <f>J12/J30</f>
        <v>0.46246360495834177</v>
      </c>
      <c r="Q19" s="193">
        <f>K12/K30</f>
        <v>0.4965196967487972</v>
      </c>
      <c r="R19" s="103">
        <f>VLOOKUP(N19,ТМЦ!$B$3:$P$132,15,0)</f>
        <v>12000</v>
      </c>
      <c r="S19" s="110"/>
      <c r="T19" s="110"/>
      <c r="U19" s="110"/>
      <c r="V19" s="110"/>
      <c r="W19" s="110"/>
    </row>
    <row r="20" spans="1:25" outlineLevel="1">
      <c r="A20" s="714"/>
      <c r="B20" s="718"/>
      <c r="C20" s="717"/>
      <c r="D20" s="714"/>
      <c r="E20" s="719"/>
      <c r="F20" s="717"/>
      <c r="G20" s="149"/>
      <c r="H20" s="272" t="s">
        <v>264</v>
      </c>
      <c r="I20" s="147" t="s">
        <v>32</v>
      </c>
      <c r="J20" s="148">
        <f>2*J14*0.9+2</f>
        <v>380.37931314773419</v>
      </c>
      <c r="K20" s="148">
        <f>K14*0.9+2</f>
        <v>205.12169412450794</v>
      </c>
      <c r="L20" s="273"/>
      <c r="M20" s="131"/>
      <c r="N20" s="102" t="s">
        <v>265</v>
      </c>
      <c r="O20" s="107" t="str">
        <f>VLOOKUP(N20,ТМЦ!$B$54:$C$136,2,FALSE)</f>
        <v>шт</v>
      </c>
      <c r="P20" s="193">
        <f>J12/J32</f>
        <v>0.46246360495834177</v>
      </c>
      <c r="Q20" s="193">
        <f>K12/K32</f>
        <v>0.4965196967487972</v>
      </c>
      <c r="R20" s="103">
        <f>VLOOKUP(N20,ТМЦ!$B$3:$P$132,15,0)</f>
        <v>58000</v>
      </c>
      <c r="S20" s="110"/>
      <c r="T20" s="110"/>
      <c r="U20" s="110"/>
      <c r="V20" s="110"/>
      <c r="W20" s="110"/>
    </row>
    <row r="21" spans="1:25" outlineLevel="1">
      <c r="A21" s="714"/>
      <c r="B21" s="722">
        <f>C21*D34</f>
        <v>127.81770584564343</v>
      </c>
      <c r="C21" s="717">
        <f>A10-C10-C15-C18</f>
        <v>7.8599999999999994</v>
      </c>
      <c r="D21" s="714"/>
      <c r="E21" s="723">
        <f>F21*D36</f>
        <v>199.45575104080146</v>
      </c>
      <c r="F21" s="717">
        <f>D10-F10-F15-F18</f>
        <v>8.9589999999999996</v>
      </c>
      <c r="G21" s="149"/>
      <c r="H21" s="272" t="s">
        <v>137</v>
      </c>
      <c r="I21" s="147" t="s">
        <v>32</v>
      </c>
      <c r="J21" s="150">
        <v>2</v>
      </c>
      <c r="K21" s="150">
        <v>2</v>
      </c>
      <c r="L21" s="196"/>
      <c r="M21" s="131"/>
      <c r="N21" s="102">
        <v>0</v>
      </c>
      <c r="O21" s="107">
        <f>VLOOKUP(N21,ТМЦ!$B$54:$C$136,2,FALSE)</f>
        <v>0</v>
      </c>
      <c r="P21" s="193"/>
      <c r="Q21" s="193"/>
      <c r="R21" s="103">
        <f>VLOOKUP(N21,ТМЦ!$B$3:$P$132,15,0)</f>
        <v>0</v>
      </c>
      <c r="S21" s="110"/>
      <c r="T21" s="110"/>
      <c r="U21" s="110"/>
      <c r="V21" s="110"/>
      <c r="W21" s="110"/>
    </row>
    <row r="22" spans="1:25" outlineLevel="1">
      <c r="A22" s="714"/>
      <c r="B22" s="722"/>
      <c r="C22" s="717"/>
      <c r="D22" s="714"/>
      <c r="E22" s="723"/>
      <c r="F22" s="717"/>
      <c r="G22" s="149"/>
      <c r="H22" s="147"/>
      <c r="I22" s="147"/>
      <c r="J22" s="148"/>
      <c r="K22" s="159"/>
      <c r="L22" s="196"/>
      <c r="M22" s="131"/>
      <c r="N22" s="102" t="s">
        <v>559</v>
      </c>
      <c r="O22" s="107" t="str">
        <f>VLOOKUP(N22,ТМЦ!$B$54:$C$136,2,FALSE)</f>
        <v>м</v>
      </c>
      <c r="P22" s="193">
        <f>J12*J27</f>
        <v>69.369540743751259</v>
      </c>
      <c r="Q22" s="193">
        <f>K12*K27</f>
        <v>74.47795451231957</v>
      </c>
      <c r="R22" s="103">
        <f>VLOOKUP(N22,ТМЦ!$B$3:$P$132,15,0)</f>
        <v>415</v>
      </c>
      <c r="S22" s="110"/>
      <c r="T22" s="110"/>
      <c r="U22" s="110"/>
      <c r="V22" s="110"/>
      <c r="W22" s="110"/>
    </row>
    <row r="23" spans="1:25" outlineLevel="1">
      <c r="A23" s="714"/>
      <c r="B23" s="151" t="s">
        <v>30</v>
      </c>
      <c r="C23" s="717"/>
      <c r="D23" s="714"/>
      <c r="E23" s="723"/>
      <c r="F23" s="717"/>
      <c r="G23" s="149"/>
      <c r="H23" s="147" t="s">
        <v>33</v>
      </c>
      <c r="I23" s="147" t="s">
        <v>59</v>
      </c>
      <c r="J23" s="274">
        <v>1.5</v>
      </c>
      <c r="K23" s="274">
        <v>1.5</v>
      </c>
      <c r="L23" s="196"/>
      <c r="M23" s="131"/>
      <c r="N23" s="102" t="s">
        <v>468</v>
      </c>
      <c r="O23" s="107" t="str">
        <f>VLOOKUP(N23,ТМЦ!$B$54:$C$136,2,FALSE)</f>
        <v>шт</v>
      </c>
      <c r="P23" s="193">
        <f>J12/J28</f>
        <v>3.3033114639881558</v>
      </c>
      <c r="Q23" s="193">
        <f>K12/K28</f>
        <v>3.5465692624914085</v>
      </c>
      <c r="R23" s="103">
        <f>VLOOKUP(N23,ТМЦ!$B$3:$P$132,15,0)</f>
        <v>29200</v>
      </c>
      <c r="S23" s="110"/>
      <c r="T23" s="110"/>
      <c r="U23" s="110"/>
      <c r="V23" s="110"/>
      <c r="W23" s="110"/>
    </row>
    <row r="24" spans="1:25" outlineLevel="1">
      <c r="A24" s="714"/>
      <c r="B24" s="718"/>
      <c r="C24" s="717"/>
      <c r="D24" s="714"/>
      <c r="E24" s="719" t="s">
        <v>43</v>
      </c>
      <c r="F24" s="717"/>
      <c r="G24" s="149"/>
      <c r="H24" s="147" t="s">
        <v>77</v>
      </c>
      <c r="I24" s="147" t="s">
        <v>78</v>
      </c>
      <c r="J24" s="214">
        <v>10</v>
      </c>
      <c r="K24" s="214">
        <v>10</v>
      </c>
      <c r="L24" s="196"/>
      <c r="M24" s="131"/>
      <c r="N24" s="102"/>
      <c r="O24" s="107"/>
      <c r="P24" s="107"/>
      <c r="Q24" s="107"/>
      <c r="R24" s="103"/>
      <c r="S24" s="110"/>
      <c r="T24" s="110"/>
      <c r="U24" s="110"/>
      <c r="V24" s="110"/>
      <c r="W24" s="110"/>
    </row>
    <row r="25" spans="1:25" ht="17" customHeight="1" outlineLevel="1">
      <c r="A25" s="714"/>
      <c r="B25" s="718"/>
      <c r="C25" s="717"/>
      <c r="D25" s="714"/>
      <c r="E25" s="719"/>
      <c r="F25" s="717"/>
      <c r="G25" s="149"/>
      <c r="H25" s="147" t="s">
        <v>566</v>
      </c>
      <c r="I25" s="147" t="s">
        <v>79</v>
      </c>
      <c r="J25" s="214">
        <v>11</v>
      </c>
      <c r="K25" s="214">
        <v>11</v>
      </c>
      <c r="L25" s="153"/>
      <c r="M25" s="131"/>
      <c r="N25" s="165" t="s">
        <v>39</v>
      </c>
      <c r="O25" s="166" t="s">
        <v>49</v>
      </c>
      <c r="P25" s="166">
        <v>0.5</v>
      </c>
      <c r="Q25" s="166">
        <v>0.5</v>
      </c>
      <c r="R25" s="167">
        <v>2200</v>
      </c>
      <c r="S25" s="110"/>
      <c r="T25" s="110"/>
      <c r="U25" s="110"/>
      <c r="V25" s="110"/>
      <c r="W25" s="110"/>
    </row>
    <row r="26" spans="1:25">
      <c r="A26" s="714"/>
      <c r="B26" s="718"/>
      <c r="C26" s="717"/>
      <c r="D26" s="714"/>
      <c r="E26" s="719"/>
      <c r="F26" s="717"/>
      <c r="G26" s="149"/>
      <c r="H26" s="147" t="s">
        <v>565</v>
      </c>
      <c r="I26" s="147" t="s">
        <v>81</v>
      </c>
      <c r="J26" s="148">
        <f>J24*J25</f>
        <v>110</v>
      </c>
      <c r="K26" s="148">
        <f>K24*K25</f>
        <v>110</v>
      </c>
      <c r="L26" s="203"/>
      <c r="M26" s="98">
        <v>2</v>
      </c>
      <c r="N26" s="99" t="s">
        <v>157</v>
      </c>
      <c r="O26" s="100"/>
      <c r="P26" s="101"/>
      <c r="Q26" s="101"/>
      <c r="R26" s="101"/>
      <c r="S26" s="111"/>
      <c r="T26" s="111"/>
      <c r="U26" s="111"/>
      <c r="V26" s="111"/>
      <c r="W26" s="111"/>
      <c r="Y26" s="191"/>
    </row>
    <row r="27" spans="1:25">
      <c r="A27" s="714"/>
      <c r="B27" s="718"/>
      <c r="C27" s="717"/>
      <c r="D27" s="714"/>
      <c r="E27" s="719"/>
      <c r="F27" s="717"/>
      <c r="G27" s="149"/>
      <c r="H27" s="147" t="s">
        <v>82</v>
      </c>
      <c r="I27" s="147" t="s">
        <v>67</v>
      </c>
      <c r="J27" s="275">
        <v>0.03</v>
      </c>
      <c r="K27" s="275">
        <v>0.03</v>
      </c>
      <c r="L27" s="203"/>
      <c r="M27" s="132" t="s">
        <v>158</v>
      </c>
      <c r="N27" s="112" t="s">
        <v>112</v>
      </c>
      <c r="O27" s="112"/>
      <c r="P27" s="112"/>
      <c r="Q27" s="113"/>
      <c r="R27" s="114"/>
      <c r="S27" s="114">
        <f>SUM(S28:S32)</f>
        <v>55000</v>
      </c>
      <c r="T27" s="114">
        <f t="shared" ref="T27:V27" si="3">SUM(T28:T32)</f>
        <v>55000</v>
      </c>
      <c r="U27" s="114">
        <f t="shared" si="3"/>
        <v>55000</v>
      </c>
      <c r="V27" s="114">
        <f t="shared" si="3"/>
        <v>55000</v>
      </c>
      <c r="W27" s="114"/>
      <c r="Y27" s="191"/>
    </row>
    <row r="28" spans="1:25" outlineLevel="1">
      <c r="A28" s="714"/>
      <c r="B28" s="718"/>
      <c r="C28" s="717"/>
      <c r="D28" s="714"/>
      <c r="E28" s="719"/>
      <c r="F28" s="717"/>
      <c r="G28" s="149"/>
      <c r="H28" s="147" t="s">
        <v>83</v>
      </c>
      <c r="I28" s="147" t="s">
        <v>58</v>
      </c>
      <c r="J28" s="214">
        <v>700</v>
      </c>
      <c r="K28" s="214">
        <v>700</v>
      </c>
      <c r="L28" s="204"/>
      <c r="M28" s="131"/>
      <c r="N28" s="165" t="s">
        <v>51</v>
      </c>
      <c r="O28" s="166"/>
      <c r="P28" s="166"/>
      <c r="Q28" s="166"/>
      <c r="R28" s="167"/>
      <c r="S28" s="168">
        <f>S5*1.5</f>
        <v>45000</v>
      </c>
      <c r="T28" s="168">
        <f>T5*1.5</f>
        <v>45000</v>
      </c>
      <c r="U28" s="168">
        <f>U5*1.5</f>
        <v>45000</v>
      </c>
      <c r="V28" s="168">
        <f>V5*1.5</f>
        <v>45000</v>
      </c>
      <c r="W28" s="168"/>
    </row>
    <row r="29" spans="1:25" ht="14" outlineLevel="1" thickBot="1">
      <c r="A29" s="714"/>
      <c r="B29" s="724"/>
      <c r="C29" s="717"/>
      <c r="D29" s="714"/>
      <c r="E29" s="725"/>
      <c r="F29" s="717"/>
      <c r="G29" s="149"/>
      <c r="H29" s="147" t="s">
        <v>84</v>
      </c>
      <c r="I29" s="147" t="s">
        <v>58</v>
      </c>
      <c r="J29" s="214">
        <v>7000</v>
      </c>
      <c r="K29" s="214">
        <v>7000</v>
      </c>
      <c r="L29" s="205"/>
      <c r="M29" s="131"/>
      <c r="N29" s="165" t="s">
        <v>52</v>
      </c>
      <c r="O29" s="166"/>
      <c r="P29" s="166"/>
      <c r="Q29" s="166"/>
      <c r="R29" s="167"/>
      <c r="S29" s="276">
        <v>10000</v>
      </c>
      <c r="T29" s="276">
        <v>10000</v>
      </c>
      <c r="U29" s="276">
        <v>10000</v>
      </c>
      <c r="V29" s="276">
        <v>10000</v>
      </c>
      <c r="W29" s="276"/>
    </row>
    <row r="30" spans="1:25" ht="14" outlineLevel="1" thickTop="1">
      <c r="A30" s="108"/>
      <c r="B30" s="108"/>
      <c r="C30" s="108"/>
      <c r="D30" s="108"/>
      <c r="E30" s="149"/>
      <c r="F30" s="153"/>
      <c r="G30" s="153"/>
      <c r="H30" s="147" t="s">
        <v>85</v>
      </c>
      <c r="I30" s="147" t="s">
        <v>58</v>
      </c>
      <c r="J30" s="214">
        <v>5000</v>
      </c>
      <c r="K30" s="214">
        <v>5000</v>
      </c>
      <c r="L30" s="206"/>
      <c r="M30" s="131"/>
      <c r="N30" s="165" t="s">
        <v>71</v>
      </c>
      <c r="O30" s="166"/>
      <c r="P30" s="166"/>
      <c r="Q30" s="166"/>
      <c r="R30" s="167"/>
      <c r="S30" s="168"/>
      <c r="T30" s="168"/>
      <c r="U30" s="168"/>
      <c r="V30" s="168"/>
      <c r="W30" s="168"/>
    </row>
    <row r="31" spans="1:25" outlineLevel="1">
      <c r="A31" s="108"/>
      <c r="B31" s="108"/>
      <c r="C31" s="108"/>
      <c r="D31" s="108"/>
      <c r="E31" s="108"/>
      <c r="F31" s="108"/>
      <c r="G31" s="108"/>
      <c r="H31" s="147"/>
      <c r="I31" s="147"/>
      <c r="J31" s="150"/>
      <c r="K31" s="150"/>
      <c r="L31" s="108"/>
      <c r="M31" s="131"/>
      <c r="N31" s="165" t="s">
        <v>93</v>
      </c>
      <c r="O31" s="166"/>
      <c r="P31" s="166"/>
      <c r="Q31" s="166"/>
      <c r="R31" s="167"/>
      <c r="S31" s="168"/>
      <c r="T31" s="168"/>
      <c r="U31" s="168"/>
      <c r="V31" s="168"/>
      <c r="W31" s="168"/>
    </row>
    <row r="32" spans="1:25" outlineLevel="1">
      <c r="A32" s="108" t="s">
        <v>113</v>
      </c>
      <c r="B32" s="108"/>
      <c r="C32" s="108"/>
      <c r="D32" s="108" t="s">
        <v>114</v>
      </c>
      <c r="E32" s="108"/>
      <c r="F32" s="108"/>
      <c r="G32" s="108"/>
      <c r="H32" s="147" t="s">
        <v>97</v>
      </c>
      <c r="I32" s="147" t="s">
        <v>58</v>
      </c>
      <c r="J32" s="214">
        <v>5000</v>
      </c>
      <c r="K32" s="214">
        <v>5000</v>
      </c>
      <c r="L32" s="108"/>
      <c r="M32" s="131"/>
      <c r="N32" s="165" t="s">
        <v>20</v>
      </c>
      <c r="O32" s="166"/>
      <c r="P32" s="166"/>
      <c r="Q32" s="166"/>
      <c r="R32" s="167"/>
      <c r="S32" s="168"/>
      <c r="T32" s="168"/>
      <c r="U32" s="168"/>
      <c r="V32" s="168"/>
      <c r="W32" s="168"/>
    </row>
    <row r="33" spans="1:25">
      <c r="A33" s="712"/>
      <c r="B33" s="712"/>
      <c r="C33" s="744"/>
      <c r="D33" s="745" t="s">
        <v>100</v>
      </c>
      <c r="E33" s="745"/>
      <c r="F33" s="108"/>
      <c r="G33" s="108"/>
      <c r="H33" s="277" t="s">
        <v>86</v>
      </c>
      <c r="I33" s="278" t="s">
        <v>87</v>
      </c>
      <c r="J33" s="279">
        <v>2</v>
      </c>
      <c r="K33" s="279">
        <v>2</v>
      </c>
      <c r="L33" s="108"/>
      <c r="M33" s="132" t="s">
        <v>159</v>
      </c>
      <c r="N33" s="112" t="s">
        <v>92</v>
      </c>
      <c r="O33" s="112" t="s">
        <v>163</v>
      </c>
      <c r="P33" s="112" t="s">
        <v>164</v>
      </c>
      <c r="Q33" s="113"/>
      <c r="R33" s="114"/>
      <c r="S33" s="114">
        <f>SUM(S34:S36)</f>
        <v>8700</v>
      </c>
      <c r="T33" s="114">
        <f t="shared" ref="T33:V33" si="4">SUM(T34:T36)</f>
        <v>8700</v>
      </c>
      <c r="U33" s="114">
        <f t="shared" si="4"/>
        <v>8700</v>
      </c>
      <c r="V33" s="114">
        <f t="shared" si="4"/>
        <v>8700</v>
      </c>
      <c r="W33" s="114"/>
      <c r="Y33" s="191"/>
    </row>
    <row r="34" spans="1:25" outlineLevel="1">
      <c r="A34" s="709">
        <v>0.157</v>
      </c>
      <c r="B34" s="709"/>
      <c r="C34" s="735"/>
      <c r="D34" s="736">
        <f>PI()*POWER(A34,2)/4*840</f>
        <v>16.261794636850311</v>
      </c>
      <c r="E34" s="737"/>
      <c r="F34" s="108"/>
      <c r="G34" s="108"/>
      <c r="H34" s="278" t="s">
        <v>88</v>
      </c>
      <c r="I34" s="278" t="s">
        <v>89</v>
      </c>
      <c r="J34" s="279">
        <v>500</v>
      </c>
      <c r="K34" s="279">
        <v>500</v>
      </c>
      <c r="L34" s="108"/>
      <c r="M34" s="131"/>
      <c r="N34" s="165" t="s">
        <v>160</v>
      </c>
      <c r="O34" s="177">
        <f>P38+P39+P41+P42</f>
        <v>3</v>
      </c>
      <c r="P34" s="166"/>
      <c r="Q34" s="166"/>
      <c r="R34" s="167">
        <v>700</v>
      </c>
      <c r="S34" s="168">
        <f>O34*J39*R34</f>
        <v>4200</v>
      </c>
      <c r="T34" s="168">
        <f>O34*K39*R34</f>
        <v>4200</v>
      </c>
      <c r="U34" s="168">
        <f>S34</f>
        <v>4200</v>
      </c>
      <c r="V34" s="168">
        <f>T34</f>
        <v>4200</v>
      </c>
      <c r="W34" s="168"/>
    </row>
    <row r="35" spans="1:25" outlineLevel="1">
      <c r="A35" s="108"/>
      <c r="B35" s="108"/>
      <c r="C35" s="108"/>
      <c r="D35" s="713" t="s">
        <v>101</v>
      </c>
      <c r="E35" s="712"/>
      <c r="F35" s="108"/>
      <c r="G35" s="108"/>
      <c r="H35" s="154" t="s">
        <v>129</v>
      </c>
      <c r="I35" s="140" t="s">
        <v>55</v>
      </c>
      <c r="J35" s="155">
        <f>B7/B5</f>
        <v>13.42090909090909</v>
      </c>
      <c r="K35" s="155">
        <f>E7/E5</f>
        <v>12.470909090909091</v>
      </c>
      <c r="L35" s="108"/>
      <c r="M35" s="131"/>
      <c r="N35" s="165" t="s">
        <v>161</v>
      </c>
      <c r="O35" s="177">
        <v>4</v>
      </c>
      <c r="P35" s="166"/>
      <c r="Q35" s="166"/>
      <c r="R35" s="167"/>
      <c r="S35" s="168"/>
      <c r="T35" s="168"/>
      <c r="U35" s="168"/>
      <c r="V35" s="168"/>
      <c r="W35" s="168"/>
    </row>
    <row r="36" spans="1:25" outlineLevel="1">
      <c r="A36" s="108"/>
      <c r="B36" s="108"/>
      <c r="C36" s="108"/>
      <c r="D36" s="720">
        <f>PI()*POWER(A34,2)/4*1150</f>
        <v>22.26317122902126</v>
      </c>
      <c r="E36" s="721"/>
      <c r="F36" s="108"/>
      <c r="G36" s="108"/>
      <c r="H36" s="154" t="s">
        <v>213</v>
      </c>
      <c r="I36" s="140" t="s">
        <v>55</v>
      </c>
      <c r="J36" s="155">
        <f>J4/J12</f>
        <v>12.973993922268701</v>
      </c>
      <c r="K36" s="155">
        <f>K4/K12</f>
        <v>12.084112753809972</v>
      </c>
      <c r="L36" s="204"/>
      <c r="M36" s="131"/>
      <c r="N36" s="165" t="s">
        <v>162</v>
      </c>
      <c r="O36" s="177">
        <f>O34</f>
        <v>3</v>
      </c>
      <c r="P36" s="166"/>
      <c r="Q36" s="166"/>
      <c r="R36" s="167">
        <v>1500</v>
      </c>
      <c r="S36" s="168">
        <f>R36*O36</f>
        <v>4500</v>
      </c>
      <c r="T36" s="168">
        <f>S36</f>
        <v>4500</v>
      </c>
      <c r="U36" s="168">
        <f>T36</f>
        <v>4500</v>
      </c>
      <c r="V36" s="168">
        <f>U36</f>
        <v>4500</v>
      </c>
      <c r="W36" s="168"/>
    </row>
    <row r="37" spans="1:25" ht="24">
      <c r="H37" s="154" t="s">
        <v>105</v>
      </c>
      <c r="I37" s="147"/>
      <c r="J37" s="156">
        <f>J13/J4</f>
        <v>0.89562177307395718</v>
      </c>
      <c r="K37" s="157">
        <f>K13/K4</f>
        <v>1.5005107427512474</v>
      </c>
      <c r="L37" s="280"/>
      <c r="M37" s="132" t="s">
        <v>165</v>
      </c>
      <c r="N37" s="112" t="s">
        <v>166</v>
      </c>
      <c r="O37" s="112"/>
      <c r="P37" s="112" t="s">
        <v>185</v>
      </c>
      <c r="Q37" s="113" t="s">
        <v>268</v>
      </c>
      <c r="R37" s="281" t="s">
        <v>269</v>
      </c>
      <c r="S37" s="114">
        <f>S48+S51</f>
        <v>133418.16091954024</v>
      </c>
      <c r="T37" s="114">
        <f t="shared" ref="T37:V37" si="5">T48+T51</f>
        <v>133418.16091954024</v>
      </c>
      <c r="U37" s="114">
        <f t="shared" si="5"/>
        <v>133418.16091954024</v>
      </c>
      <c r="V37" s="114">
        <f t="shared" si="5"/>
        <v>133418.16091954024</v>
      </c>
      <c r="W37" s="114"/>
      <c r="Y37" s="191"/>
    </row>
    <row r="38" spans="1:25" outlineLevel="1">
      <c r="H38" s="154" t="s">
        <v>106</v>
      </c>
      <c r="I38" s="147" t="s">
        <v>87</v>
      </c>
      <c r="J38" s="158">
        <f>J12/J26+J33</f>
        <v>23.021072952651899</v>
      </c>
      <c r="K38" s="158">
        <f>K12/K26+K33</f>
        <v>24.569077124945327</v>
      </c>
      <c r="M38" s="282">
        <v>1</v>
      </c>
      <c r="N38" s="283" t="s">
        <v>270</v>
      </c>
      <c r="O38" s="107"/>
      <c r="P38" s="166">
        <v>1</v>
      </c>
      <c r="Q38" s="177">
        <v>30000</v>
      </c>
      <c r="R38" s="284"/>
      <c r="S38" s="168">
        <f>Q38*P38/0.87</f>
        <v>34482.758620689652</v>
      </c>
      <c r="T38" s="168">
        <f t="shared" ref="T38:T43" si="6">S38</f>
        <v>34482.758620689652</v>
      </c>
      <c r="U38" s="168">
        <f t="shared" ref="U38:V38" si="7">T38</f>
        <v>34482.758620689652</v>
      </c>
      <c r="V38" s="168">
        <f t="shared" si="7"/>
        <v>34482.758620689652</v>
      </c>
      <c r="W38" s="110"/>
    </row>
    <row r="39" spans="1:25" outlineLevel="1">
      <c r="H39" s="154" t="s">
        <v>218</v>
      </c>
      <c r="I39" s="147" t="s">
        <v>87</v>
      </c>
      <c r="J39" s="218">
        <v>2</v>
      </c>
      <c r="K39" s="218">
        <v>2</v>
      </c>
      <c r="M39" s="285">
        <f>M38+1</f>
        <v>2</v>
      </c>
      <c r="N39" s="165" t="s">
        <v>198</v>
      </c>
      <c r="O39" s="177"/>
      <c r="P39" s="166">
        <v>2</v>
      </c>
      <c r="Q39" s="177">
        <v>20000</v>
      </c>
      <c r="R39" s="284"/>
      <c r="S39" s="168">
        <f t="shared" ref="S39:S43" si="8">Q39*P39/0.87</f>
        <v>45977.011494252874</v>
      </c>
      <c r="T39" s="168">
        <f t="shared" si="6"/>
        <v>45977.011494252874</v>
      </c>
      <c r="U39" s="168">
        <f t="shared" ref="U39:V39" si="9">T39</f>
        <v>45977.011494252874</v>
      </c>
      <c r="V39" s="168">
        <f t="shared" si="9"/>
        <v>45977.011494252874</v>
      </c>
      <c r="W39" s="168"/>
    </row>
    <row r="40" spans="1:25" outlineLevel="1">
      <c r="H40" s="108"/>
      <c r="I40" s="108"/>
      <c r="J40" s="108"/>
      <c r="K40" s="108"/>
      <c r="M40" s="285">
        <f t="shared" ref="M40:M47" si="10">M39+1</f>
        <v>3</v>
      </c>
      <c r="N40" s="165" t="s">
        <v>271</v>
      </c>
      <c r="O40" s="177"/>
      <c r="P40" s="166">
        <v>3</v>
      </c>
      <c r="Q40" s="177">
        <v>5000</v>
      </c>
      <c r="R40" s="192"/>
      <c r="S40" s="168">
        <f t="shared" si="8"/>
        <v>17241.379310344826</v>
      </c>
      <c r="T40" s="168">
        <f t="shared" si="6"/>
        <v>17241.379310344826</v>
      </c>
      <c r="U40" s="168">
        <f t="shared" ref="U40:V40" si="11">T40</f>
        <v>17241.379310344826</v>
      </c>
      <c r="V40" s="168">
        <f t="shared" si="11"/>
        <v>17241.379310344826</v>
      </c>
      <c r="W40" s="168"/>
    </row>
    <row r="41" spans="1:25" outlineLevel="1">
      <c r="H41" s="108"/>
      <c r="I41" s="108"/>
      <c r="J41" s="108"/>
      <c r="K41" s="108"/>
      <c r="M41" s="285">
        <f t="shared" si="10"/>
        <v>4</v>
      </c>
      <c r="N41" s="165" t="s">
        <v>10</v>
      </c>
      <c r="O41" s="177"/>
      <c r="P41" s="166">
        <v>0</v>
      </c>
      <c r="Q41" s="177">
        <v>25000</v>
      </c>
      <c r="R41" s="192"/>
      <c r="S41" s="168">
        <f t="shared" si="8"/>
        <v>0</v>
      </c>
      <c r="T41" s="168">
        <f t="shared" si="6"/>
        <v>0</v>
      </c>
      <c r="U41" s="168">
        <f t="shared" ref="U41:V41" si="12">T41</f>
        <v>0</v>
      </c>
      <c r="V41" s="168">
        <f t="shared" si="12"/>
        <v>0</v>
      </c>
      <c r="W41" s="168"/>
    </row>
    <row r="42" spans="1:25" ht="14" outlineLevel="1">
      <c r="H42" t="s">
        <v>239</v>
      </c>
      <c r="I42" s="240"/>
      <c r="J42" s="241"/>
      <c r="M42" s="285">
        <f t="shared" si="10"/>
        <v>5</v>
      </c>
      <c r="N42" s="165" t="s">
        <v>272</v>
      </c>
      <c r="O42" s="177"/>
      <c r="P42" s="166">
        <v>0</v>
      </c>
      <c r="Q42" s="177">
        <v>30000</v>
      </c>
      <c r="R42" s="192"/>
      <c r="S42" s="168">
        <f t="shared" si="8"/>
        <v>0</v>
      </c>
      <c r="T42" s="168">
        <f t="shared" si="6"/>
        <v>0</v>
      </c>
      <c r="U42" s="168">
        <f t="shared" ref="U42:V42" si="13">T42</f>
        <v>0</v>
      </c>
      <c r="V42" s="168">
        <f t="shared" si="13"/>
        <v>0</v>
      </c>
      <c r="W42" s="168"/>
    </row>
    <row r="43" spans="1:25" outlineLevel="1">
      <c r="H43" s="154" t="s">
        <v>240</v>
      </c>
      <c r="I43" s="147">
        <v>40</v>
      </c>
      <c r="J43" s="158">
        <v>8.14</v>
      </c>
      <c r="K43" s="158">
        <f>I43*J43</f>
        <v>325.60000000000002</v>
      </c>
      <c r="M43" s="285">
        <f t="shared" si="10"/>
        <v>6</v>
      </c>
      <c r="N43" s="165" t="s">
        <v>63</v>
      </c>
      <c r="O43" s="177"/>
      <c r="P43" s="166">
        <v>1</v>
      </c>
      <c r="Q43" s="177">
        <v>4000</v>
      </c>
      <c r="R43" s="167"/>
      <c r="S43" s="168">
        <f t="shared" si="8"/>
        <v>4597.7011494252874</v>
      </c>
      <c r="T43" s="168">
        <f t="shared" si="6"/>
        <v>4597.7011494252874</v>
      </c>
      <c r="U43" s="168">
        <f t="shared" ref="U43:V43" si="14">T43</f>
        <v>4597.7011494252874</v>
      </c>
      <c r="V43" s="168">
        <f t="shared" si="14"/>
        <v>4597.7011494252874</v>
      </c>
      <c r="W43" s="168"/>
    </row>
    <row r="44" spans="1:25" outlineLevel="1">
      <c r="H44" s="154" t="s">
        <v>241</v>
      </c>
      <c r="I44" s="147">
        <v>32</v>
      </c>
      <c r="J44" s="158">
        <v>64.5</v>
      </c>
      <c r="K44" s="158">
        <f>I44*J44</f>
        <v>2064</v>
      </c>
      <c r="M44" s="285">
        <f t="shared" si="10"/>
        <v>7</v>
      </c>
      <c r="N44" s="165"/>
      <c r="O44" s="177"/>
      <c r="P44" s="166"/>
      <c r="Q44" s="177"/>
      <c r="R44" s="167"/>
      <c r="S44" s="168"/>
      <c r="T44" s="168"/>
      <c r="U44" s="168"/>
      <c r="V44" s="168"/>
      <c r="W44" s="168"/>
    </row>
    <row r="45" spans="1:25" outlineLevel="1">
      <c r="H45" s="154"/>
      <c r="I45" s="147"/>
      <c r="J45" s="158"/>
      <c r="K45" s="158">
        <f>K43+K44</f>
        <v>2389.6</v>
      </c>
      <c r="M45" s="285">
        <f t="shared" si="10"/>
        <v>8</v>
      </c>
      <c r="N45" s="165"/>
      <c r="O45" s="177"/>
      <c r="P45" s="166"/>
      <c r="Q45" s="177"/>
      <c r="R45" s="167"/>
      <c r="S45" s="168"/>
      <c r="T45" s="168"/>
      <c r="U45" s="168"/>
      <c r="V45" s="168"/>
      <c r="W45" s="168"/>
    </row>
    <row r="46" spans="1:25" outlineLevel="1">
      <c r="M46" s="285">
        <f t="shared" si="10"/>
        <v>9</v>
      </c>
      <c r="N46" s="165"/>
      <c r="O46" s="177"/>
      <c r="P46" s="166"/>
      <c r="Q46" s="177"/>
      <c r="R46" s="167"/>
      <c r="S46" s="168"/>
      <c r="T46" s="168"/>
      <c r="U46" s="168"/>
      <c r="V46" s="168"/>
      <c r="W46" s="168"/>
    </row>
    <row r="47" spans="1:25" outlineLevel="1">
      <c r="M47" s="285">
        <f t="shared" si="10"/>
        <v>10</v>
      </c>
      <c r="N47" s="165"/>
      <c r="O47" s="177"/>
      <c r="P47" s="166"/>
      <c r="Q47" s="166"/>
      <c r="R47" s="167"/>
      <c r="S47" s="168"/>
      <c r="T47" s="168"/>
      <c r="U47" s="168"/>
      <c r="V47" s="168"/>
      <c r="W47" s="168"/>
    </row>
    <row r="48" spans="1:25" outlineLevel="1">
      <c r="M48" s="132"/>
      <c r="N48" s="112" t="s">
        <v>190</v>
      </c>
      <c r="O48" s="112"/>
      <c r="P48" s="112">
        <f>SUM(P38:P47)</f>
        <v>7</v>
      </c>
      <c r="Q48" s="113"/>
      <c r="R48" s="114"/>
      <c r="S48" s="114">
        <f>SUM(S38:S47)</f>
        <v>102298.85057471265</v>
      </c>
      <c r="T48" s="114">
        <f>SUBTOTAL(9,T38:T47)</f>
        <v>102298.85057471265</v>
      </c>
      <c r="U48" s="114">
        <f>SUBTOTAL(9,U38:U47)</f>
        <v>102298.85057471265</v>
      </c>
      <c r="V48" s="114">
        <f>SUBTOTAL(9,V38:V47)</f>
        <v>102298.85057471265</v>
      </c>
      <c r="W48" s="114"/>
    </row>
    <row r="49" spans="8:25" outlineLevel="1">
      <c r="M49" s="131"/>
      <c r="N49" s="165" t="s">
        <v>183</v>
      </c>
      <c r="O49" s="177"/>
      <c r="P49" s="188">
        <v>4.1999999999999997E-3</v>
      </c>
      <c r="Q49" s="166"/>
      <c r="R49" s="167"/>
      <c r="S49" s="168">
        <f>S48*$P$49</f>
        <v>429.65517241379308</v>
      </c>
      <c r="T49" s="168">
        <f t="shared" ref="T49:V49" si="15">T48*$P$49</f>
        <v>429.65517241379308</v>
      </c>
      <c r="U49" s="168">
        <f t="shared" si="15"/>
        <v>429.65517241379308</v>
      </c>
      <c r="V49" s="168">
        <f t="shared" si="15"/>
        <v>429.65517241379308</v>
      </c>
      <c r="W49" s="168"/>
    </row>
    <row r="50" spans="8:25" ht="15" customHeight="1" outlineLevel="1">
      <c r="M50" s="131"/>
      <c r="N50" s="165" t="s">
        <v>182</v>
      </c>
      <c r="O50" s="177"/>
      <c r="P50" s="188">
        <v>0.3</v>
      </c>
      <c r="Q50" s="166"/>
      <c r="R50" s="167"/>
      <c r="S50" s="168">
        <f>S48*$P$50</f>
        <v>30689.655172413793</v>
      </c>
      <c r="T50" s="168">
        <f t="shared" ref="T50:V50" si="16">T48*$P$50</f>
        <v>30689.655172413793</v>
      </c>
      <c r="U50" s="168">
        <f t="shared" si="16"/>
        <v>30689.655172413793</v>
      </c>
      <c r="V50" s="168">
        <f t="shared" si="16"/>
        <v>30689.655172413793</v>
      </c>
      <c r="W50" s="168"/>
    </row>
    <row r="51" spans="8:25" outlineLevel="1">
      <c r="M51" s="132"/>
      <c r="N51" s="112" t="s">
        <v>191</v>
      </c>
      <c r="O51" s="112"/>
      <c r="P51" s="112"/>
      <c r="Q51" s="113"/>
      <c r="R51" s="114"/>
      <c r="S51" s="114">
        <f>SUBTOTAL(9,S49:S50)</f>
        <v>31119.310344827587</v>
      </c>
      <c r="T51" s="114">
        <f t="shared" ref="T51:V51" si="17">SUBTOTAL(9,T49:T50)</f>
        <v>31119.310344827587</v>
      </c>
      <c r="U51" s="114">
        <f t="shared" si="17"/>
        <v>31119.310344827587</v>
      </c>
      <c r="V51" s="114">
        <f t="shared" si="17"/>
        <v>31119.310344827587</v>
      </c>
      <c r="W51" s="114"/>
    </row>
    <row r="52" spans="8:25">
      <c r="I52" s="498" t="s">
        <v>572</v>
      </c>
      <c r="J52" s="499" t="s">
        <v>573</v>
      </c>
      <c r="K52" s="496" t="s">
        <v>2</v>
      </c>
      <c r="L52" s="496" t="s">
        <v>574</v>
      </c>
      <c r="M52" s="132" t="s">
        <v>184</v>
      </c>
      <c r="N52" s="112" t="s">
        <v>48</v>
      </c>
      <c r="O52" s="112"/>
      <c r="P52" s="112"/>
      <c r="Q52" s="113"/>
      <c r="R52" s="114"/>
      <c r="S52" s="114">
        <f>SUM(S53:S58)</f>
        <v>24200</v>
      </c>
      <c r="T52" s="114">
        <f t="shared" ref="T52:V52" si="18">SUM(T53:T58)</f>
        <v>24200</v>
      </c>
      <c r="U52" s="114">
        <f t="shared" si="18"/>
        <v>24200</v>
      </c>
      <c r="V52" s="114">
        <f t="shared" si="18"/>
        <v>24200</v>
      </c>
      <c r="W52" s="114"/>
      <c r="Y52" s="191"/>
    </row>
    <row r="53" spans="8:25" outlineLevel="1">
      <c r="H53" s="496" t="s">
        <v>571</v>
      </c>
      <c r="I53">
        <v>0.4</v>
      </c>
      <c r="J53">
        <f>K4*I53</f>
        <v>12000</v>
      </c>
      <c r="K53">
        <v>47</v>
      </c>
      <c r="L53" s="497">
        <f>J53*K53</f>
        <v>564000</v>
      </c>
      <c r="M53" s="131"/>
      <c r="N53" s="165"/>
      <c r="O53" s="190"/>
      <c r="P53" s="232"/>
      <c r="Q53" s="232"/>
      <c r="R53" s="192"/>
      <c r="S53" s="168"/>
      <c r="T53" s="168"/>
      <c r="U53" s="168"/>
      <c r="V53" s="168"/>
      <c r="W53" s="168"/>
    </row>
    <row r="54" spans="8:25" outlineLevel="1">
      <c r="M54" s="131"/>
      <c r="N54" s="165" t="s">
        <v>1110</v>
      </c>
      <c r="O54" s="177" t="s">
        <v>224</v>
      </c>
      <c r="P54" s="232">
        <v>220</v>
      </c>
      <c r="Q54" s="166">
        <v>1</v>
      </c>
      <c r="R54" s="192">
        <v>50</v>
      </c>
      <c r="S54" s="168">
        <f>P54*R54</f>
        <v>11000</v>
      </c>
      <c r="T54" s="168">
        <f>S54</f>
        <v>11000</v>
      </c>
      <c r="U54" s="168">
        <f t="shared" ref="U54:V54" si="19">T54</f>
        <v>11000</v>
      </c>
      <c r="V54" s="168">
        <f t="shared" si="19"/>
        <v>11000</v>
      </c>
      <c r="W54" s="168"/>
    </row>
    <row r="55" spans="8:25" outlineLevel="1">
      <c r="M55" s="131"/>
      <c r="N55" s="165" t="s">
        <v>1111</v>
      </c>
      <c r="O55" s="177" t="s">
        <v>224</v>
      </c>
      <c r="P55" s="232">
        <v>220</v>
      </c>
      <c r="Q55" s="166">
        <v>1</v>
      </c>
      <c r="R55" s="192">
        <v>15</v>
      </c>
      <c r="S55" s="168">
        <f>P55*Q55*R55</f>
        <v>3300</v>
      </c>
      <c r="T55" s="168">
        <f>S55</f>
        <v>3300</v>
      </c>
      <c r="U55" s="168">
        <f>T55</f>
        <v>3300</v>
      </c>
      <c r="V55" s="168">
        <f>U55</f>
        <v>3300</v>
      </c>
      <c r="W55" s="168"/>
    </row>
    <row r="56" spans="8:25" outlineLevel="1">
      <c r="M56" s="131"/>
      <c r="N56" s="165" t="s">
        <v>1112</v>
      </c>
      <c r="O56" s="177" t="s">
        <v>224</v>
      </c>
      <c r="P56" s="232">
        <v>220</v>
      </c>
      <c r="Q56" s="166">
        <v>3</v>
      </c>
      <c r="R56" s="192">
        <v>15</v>
      </c>
      <c r="S56" s="168">
        <f>P56*Q56*R56</f>
        <v>9900</v>
      </c>
      <c r="T56" s="168">
        <f>S56</f>
        <v>9900</v>
      </c>
      <c r="U56" s="168">
        <f t="shared" ref="U56:V56" si="20">T56</f>
        <v>9900</v>
      </c>
      <c r="V56" s="168">
        <f t="shared" si="20"/>
        <v>9900</v>
      </c>
      <c r="W56" s="168"/>
    </row>
    <row r="57" spans="8:25" outlineLevel="1">
      <c r="M57" s="131"/>
      <c r="N57" s="165"/>
      <c r="O57" s="177"/>
      <c r="P57" s="166"/>
      <c r="Q57" s="166"/>
      <c r="R57" s="192"/>
      <c r="S57" s="168"/>
      <c r="T57" s="168"/>
      <c r="U57" s="168"/>
      <c r="V57" s="168"/>
      <c r="W57" s="168"/>
    </row>
    <row r="58" spans="8:25">
      <c r="K58" s="176"/>
      <c r="N58" s="165"/>
      <c r="O58" s="177"/>
      <c r="P58" s="166"/>
      <c r="Q58" s="166"/>
      <c r="R58" s="192"/>
      <c r="S58" s="168"/>
      <c r="T58" s="168"/>
      <c r="U58" s="168"/>
      <c r="V58" s="168"/>
      <c r="W58" s="168"/>
    </row>
    <row r="59" spans="8:25" outlineLevel="1">
      <c r="M59" s="132" t="s">
        <v>188</v>
      </c>
      <c r="N59" s="112" t="s">
        <v>189</v>
      </c>
      <c r="O59" s="112"/>
      <c r="P59" s="112"/>
      <c r="Q59" s="113"/>
      <c r="R59" s="114"/>
      <c r="S59" s="114">
        <f>SUM(S60:S65)</f>
        <v>4880.9523809523807</v>
      </c>
      <c r="T59" s="114">
        <f t="shared" ref="T59:V59" si="21">SUM(T60:T65)</f>
        <v>4880.9523809523807</v>
      </c>
      <c r="U59" s="114">
        <f t="shared" si="21"/>
        <v>4880.9523809523807</v>
      </c>
      <c r="V59" s="114">
        <f t="shared" si="21"/>
        <v>4880.9523809523807</v>
      </c>
      <c r="W59" s="114"/>
      <c r="X59" s="286"/>
    </row>
    <row r="60" spans="8:25" outlineLevel="1">
      <c r="M60" s="131"/>
      <c r="N60" s="165" t="s">
        <v>1081</v>
      </c>
      <c r="O60" s="177" t="s">
        <v>73</v>
      </c>
      <c r="P60" s="166">
        <v>0</v>
      </c>
      <c r="Q60" s="166" cm="1">
        <f t="array" ref="Q60">_xlfn.XLOOKUP(N60,'Амортизация ОС'!$B$2:$B$41,'Амортизация ОС'!$I$2:I$41,0)</f>
        <v>12500</v>
      </c>
      <c r="R60" s="167"/>
      <c r="S60" s="168">
        <f>Q60*P60</f>
        <v>0</v>
      </c>
      <c r="T60" s="168">
        <f>S60</f>
        <v>0</v>
      </c>
      <c r="U60" s="168">
        <f t="shared" ref="U60:V60" si="22">T60</f>
        <v>0</v>
      </c>
      <c r="V60" s="168">
        <f t="shared" si="22"/>
        <v>0</v>
      </c>
      <c r="W60" s="168"/>
    </row>
    <row r="61" spans="8:25" ht="24" outlineLevel="1">
      <c r="M61" s="131"/>
      <c r="N61" s="165" t="s">
        <v>1085</v>
      </c>
      <c r="O61" s="177" t="s">
        <v>73</v>
      </c>
      <c r="P61" s="166">
        <v>2</v>
      </c>
      <c r="Q61" s="166" cm="1">
        <f t="array" ref="Q61">_xlfn.XLOOKUP(N61,'Амортизация ОС'!$B$2:$B$41,'Амортизация ОС'!$I$2:I$41,0)</f>
        <v>2440.4761904761904</v>
      </c>
      <c r="R61" s="167"/>
      <c r="S61" s="168">
        <f>P61*Q61</f>
        <v>4880.9523809523807</v>
      </c>
      <c r="T61" s="168">
        <f>S61</f>
        <v>4880.9523809523807</v>
      </c>
      <c r="U61" s="168">
        <f t="shared" ref="U61:V61" si="23">T61</f>
        <v>4880.9523809523807</v>
      </c>
      <c r="V61" s="168">
        <f t="shared" si="23"/>
        <v>4880.9523809523807</v>
      </c>
      <c r="W61" s="168"/>
    </row>
    <row r="62" spans="8:25" outlineLevel="1">
      <c r="H62" s="496" t="s">
        <v>580</v>
      </c>
      <c r="L62">
        <v>4984</v>
      </c>
      <c r="M62" s="131"/>
      <c r="N62" s="165" t="s">
        <v>1088</v>
      </c>
      <c r="O62" s="177" t="s">
        <v>73</v>
      </c>
      <c r="P62" s="166">
        <v>0</v>
      </c>
      <c r="Q62" s="166" cm="1">
        <f t="array" ref="Q62">_xlfn.XLOOKUP(N62,'Амортизация ОС'!$B$2:$B$41,'Амортизация ОС'!$I$2:I$41,0)</f>
        <v>17857.142857142859</v>
      </c>
      <c r="R62" s="167"/>
      <c r="S62" s="168">
        <f>$P$62*$Q$62</f>
        <v>0</v>
      </c>
      <c r="T62" s="168">
        <f>$P$62*$Q$62</f>
        <v>0</v>
      </c>
      <c r="U62" s="168">
        <f>$P$62*$Q$62</f>
        <v>0</v>
      </c>
      <c r="V62" s="168">
        <f>$P$62*$Q$62</f>
        <v>0</v>
      </c>
      <c r="W62" s="168"/>
    </row>
    <row r="63" spans="8:25" outlineLevel="1">
      <c r="M63" s="131"/>
      <c r="N63" s="165"/>
      <c r="O63" s="177" t="s">
        <v>73</v>
      </c>
      <c r="P63" s="166"/>
      <c r="Q63" s="166" cm="1">
        <f t="array" ref="Q63">_xlfn.XLOOKUP(N63,'Амортизация ОС'!$B$2:$B$41,'Амортизация ОС'!$H$2:H$41,0)</f>
        <v>0</v>
      </c>
      <c r="R63" s="167"/>
      <c r="S63" s="168">
        <f>$P$63*$Q$63</f>
        <v>0</v>
      </c>
      <c r="T63" s="168">
        <f>$P$63*$Q$63</f>
        <v>0</v>
      </c>
      <c r="U63" s="168">
        <f>$P$63*$Q$63</f>
        <v>0</v>
      </c>
      <c r="V63" s="168">
        <f>$P$63*$Q$63</f>
        <v>0</v>
      </c>
      <c r="W63" s="168"/>
    </row>
    <row r="64" spans="8:25" outlineLevel="1">
      <c r="M64" s="131"/>
      <c r="N64" s="165"/>
      <c r="O64" s="177" t="s">
        <v>73</v>
      </c>
      <c r="P64" s="166"/>
      <c r="Q64" s="166" cm="1">
        <f t="array" ref="Q64">_xlfn.XLOOKUP(N64,'Амортизация ОС'!$B$2:$B$41,'Амортизация ОС'!$H$2:H$41,0)</f>
        <v>0</v>
      </c>
      <c r="R64" s="167"/>
      <c r="S64" s="168">
        <f>$P$64*$Q$64</f>
        <v>0</v>
      </c>
      <c r="T64" s="168">
        <f>$P$64*$Q$64</f>
        <v>0</v>
      </c>
      <c r="U64" s="168">
        <f>$P$64*$Q$64</f>
        <v>0</v>
      </c>
      <c r="V64" s="168">
        <f>$P$64*$Q$64</f>
        <v>0</v>
      </c>
      <c r="W64" s="168"/>
    </row>
    <row r="65" spans="11:23" outlineLevel="1">
      <c r="M65" s="477"/>
      <c r="N65" s="165"/>
      <c r="O65" s="177" t="s">
        <v>73</v>
      </c>
      <c r="P65" s="166"/>
      <c r="Q65" s="166" cm="1">
        <f t="array" ref="Q65">_xlfn.XLOOKUP(N65,'Амортизация ОС'!$B$2:$B$41,'Амортизация ОС'!$H$2:H$41,0)</f>
        <v>0</v>
      </c>
      <c r="R65" s="167"/>
      <c r="S65" s="168">
        <f>$P$65*$Q$65</f>
        <v>0</v>
      </c>
      <c r="T65" s="168">
        <f>$P$65*$Q$65</f>
        <v>0</v>
      </c>
      <c r="U65" s="168">
        <f>$P$65*$Q$65</f>
        <v>0</v>
      </c>
      <c r="V65" s="168">
        <f>$P$65*$Q$65</f>
        <v>0</v>
      </c>
      <c r="W65" s="168"/>
    </row>
    <row r="66" spans="11:23">
      <c r="K66" s="176"/>
      <c r="M66" s="132" t="s">
        <v>200</v>
      </c>
      <c r="N66" s="112" t="s">
        <v>201</v>
      </c>
      <c r="O66" s="112"/>
      <c r="P66" s="112"/>
      <c r="Q66" s="113"/>
      <c r="R66" s="114"/>
      <c r="S66" s="114">
        <f>SUM(S67:S72)</f>
        <v>66000</v>
      </c>
      <c r="T66" s="114">
        <f t="shared" ref="T66:V66" si="24">SUM(T67:T72)</f>
        <v>66000</v>
      </c>
      <c r="U66" s="114">
        <f t="shared" si="24"/>
        <v>66000</v>
      </c>
      <c r="V66" s="114">
        <f t="shared" si="24"/>
        <v>31000</v>
      </c>
      <c r="W66" s="114"/>
    </row>
    <row r="67" spans="11:23" outlineLevel="1">
      <c r="M67" s="131"/>
      <c r="N67" s="165" t="s">
        <v>1114</v>
      </c>
      <c r="O67" s="177"/>
      <c r="P67" s="166"/>
      <c r="Q67" s="166"/>
      <c r="R67" s="167"/>
      <c r="S67" s="168">
        <v>30000</v>
      </c>
      <c r="T67" s="168">
        <f>S67</f>
        <v>30000</v>
      </c>
      <c r="U67" s="168">
        <f>T67</f>
        <v>30000</v>
      </c>
      <c r="V67" s="168">
        <v>10000</v>
      </c>
      <c r="W67" s="168"/>
    </row>
    <row r="68" spans="11:23" outlineLevel="1">
      <c r="M68" s="131"/>
      <c r="N68" s="165" t="s">
        <v>1116</v>
      </c>
      <c r="O68" s="177"/>
      <c r="P68" s="166"/>
      <c r="Q68" s="166"/>
      <c r="R68" s="167"/>
      <c r="S68" s="168">
        <v>20000</v>
      </c>
      <c r="T68" s="168">
        <f>S68</f>
        <v>20000</v>
      </c>
      <c r="U68" s="168">
        <f t="shared" ref="U68:V68" si="25">T68</f>
        <v>20000</v>
      </c>
      <c r="V68" s="168">
        <v>10000</v>
      </c>
      <c r="W68" s="168"/>
    </row>
    <row r="69" spans="11:23" outlineLevel="1">
      <c r="M69" s="131"/>
      <c r="N69" s="165" t="s">
        <v>1113</v>
      </c>
      <c r="O69" s="177"/>
      <c r="P69" s="166"/>
      <c r="Q69" s="166"/>
      <c r="R69" s="167"/>
      <c r="S69" s="168">
        <v>10000</v>
      </c>
      <c r="T69" s="168">
        <f t="shared" ref="T69:V72" si="26">S69</f>
        <v>10000</v>
      </c>
      <c r="U69" s="168">
        <f t="shared" si="26"/>
        <v>10000</v>
      </c>
      <c r="V69" s="168">
        <v>5000</v>
      </c>
      <c r="W69" s="168"/>
    </row>
    <row r="70" spans="11:23" outlineLevel="1">
      <c r="M70" s="131"/>
      <c r="N70" s="165"/>
      <c r="O70" s="177"/>
      <c r="P70" s="166"/>
      <c r="Q70" s="166"/>
      <c r="R70" s="167"/>
      <c r="S70" s="168"/>
      <c r="T70" s="168"/>
      <c r="U70" s="168"/>
      <c r="V70" s="168"/>
      <c r="W70" s="168"/>
    </row>
    <row r="71" spans="11:23" outlineLevel="1">
      <c r="M71" s="131"/>
      <c r="N71" s="165" t="s">
        <v>21</v>
      </c>
      <c r="O71" s="177"/>
      <c r="P71" s="166"/>
      <c r="Q71" s="166"/>
      <c r="R71" s="167"/>
      <c r="S71" s="168">
        <v>3000</v>
      </c>
      <c r="T71" s="168">
        <f t="shared" si="26"/>
        <v>3000</v>
      </c>
      <c r="U71" s="168">
        <f t="shared" si="26"/>
        <v>3000</v>
      </c>
      <c r="V71" s="168">
        <f t="shared" si="26"/>
        <v>3000</v>
      </c>
      <c r="W71" s="168"/>
    </row>
    <row r="72" spans="11:23" outlineLevel="1">
      <c r="N72" s="165" t="s">
        <v>1117</v>
      </c>
      <c r="O72" s="177"/>
      <c r="P72" s="166"/>
      <c r="Q72" s="166"/>
      <c r="R72" s="167"/>
      <c r="S72" s="168">
        <v>3000</v>
      </c>
      <c r="T72" s="168">
        <f t="shared" si="26"/>
        <v>3000</v>
      </c>
      <c r="U72" s="168">
        <f>S72</f>
        <v>3000</v>
      </c>
      <c r="V72" s="168">
        <f>T72</f>
        <v>3000</v>
      </c>
      <c r="W72" s="168"/>
    </row>
    <row r="73" spans="11:23">
      <c r="M73" s="132" t="s">
        <v>1108</v>
      </c>
      <c r="N73" s="620" t="s">
        <v>1107</v>
      </c>
      <c r="O73" s="294"/>
      <c r="P73" s="295"/>
      <c r="Q73" s="295"/>
      <c r="R73" s="296"/>
      <c r="S73" s="297"/>
      <c r="T73" s="297"/>
      <c r="U73" s="297"/>
      <c r="V73" s="297"/>
      <c r="W73" s="297"/>
    </row>
    <row r="74" spans="11:23">
      <c r="M74" s="621"/>
      <c r="N74" s="165" t="s">
        <v>1109</v>
      </c>
      <c r="O74" s="177"/>
      <c r="P74" s="166"/>
      <c r="Q74" s="166">
        <v>60000</v>
      </c>
      <c r="R74" s="167"/>
      <c r="S74" s="168"/>
      <c r="T74" s="168"/>
      <c r="U74" s="168"/>
      <c r="V74" s="168"/>
      <c r="W74" s="168"/>
    </row>
    <row r="75" spans="11:23">
      <c r="M75" s="621"/>
      <c r="N75" s="165" t="s">
        <v>1115</v>
      </c>
      <c r="O75" s="177"/>
      <c r="P75" s="166"/>
      <c r="Q75" s="166"/>
      <c r="R75" s="167"/>
      <c r="S75" s="168"/>
      <c r="T75" s="168"/>
      <c r="U75" s="168"/>
      <c r="V75" s="168"/>
      <c r="W75" s="168"/>
    </row>
    <row r="76" spans="11:23">
      <c r="M76" s="621"/>
      <c r="N76" s="165"/>
      <c r="O76" s="177"/>
      <c r="P76" s="166"/>
      <c r="Q76" s="166"/>
      <c r="R76" s="167"/>
      <c r="S76" s="168"/>
      <c r="T76" s="168"/>
      <c r="U76" s="168"/>
      <c r="V76" s="168"/>
      <c r="W76" s="168"/>
    </row>
    <row r="77" spans="11:23">
      <c r="M77" s="98"/>
      <c r="N77" s="99" t="s">
        <v>202</v>
      </c>
      <c r="O77" s="100"/>
      <c r="P77" s="101"/>
      <c r="Q77" s="101"/>
      <c r="R77" s="101"/>
      <c r="S77" s="111">
        <f>S8+S27+S33+S37+S52+S59+S66</f>
        <v>1158571.8448196319</v>
      </c>
      <c r="T77" s="111">
        <f t="shared" ref="T77:V77" si="27">T8+T27+T33+T37+T52+T59+T66</f>
        <v>433057.69418279419</v>
      </c>
      <c r="U77" s="111">
        <f t="shared" si="27"/>
        <v>1186134.7373695662</v>
      </c>
      <c r="V77" s="111">
        <f>V8+V27+V33+V37+V52+V59+V66</f>
        <v>2624668.5970891924</v>
      </c>
      <c r="W77" s="111"/>
    </row>
    <row r="78" spans="11:23">
      <c r="M78" s="98"/>
      <c r="N78" s="99" t="s">
        <v>203</v>
      </c>
      <c r="O78" s="100"/>
      <c r="P78" s="207">
        <v>0.05</v>
      </c>
      <c r="Q78" s="101"/>
      <c r="R78" s="101"/>
      <c r="S78" s="111">
        <f>S77*$P$78</f>
        <v>57928.592240981598</v>
      </c>
      <c r="T78" s="111">
        <f>T77*$P$78</f>
        <v>21652.884709139711</v>
      </c>
      <c r="U78" s="111">
        <f>U77*$P$78</f>
        <v>59306.736868478314</v>
      </c>
      <c r="V78" s="111">
        <f>V77*$P$78</f>
        <v>131233.42985445962</v>
      </c>
      <c r="W78" s="111">
        <f>W77*$P$78</f>
        <v>0</v>
      </c>
    </row>
    <row r="79" spans="11:23">
      <c r="M79" s="98"/>
      <c r="N79" s="99" t="s">
        <v>204</v>
      </c>
      <c r="O79" s="100"/>
      <c r="P79" s="101"/>
      <c r="Q79" s="101"/>
      <c r="R79" s="101"/>
      <c r="S79" s="111">
        <f>S77+S78</f>
        <v>1216500.4370606134</v>
      </c>
      <c r="T79" s="111">
        <f t="shared" ref="T79:W79" si="28">T77+T78</f>
        <v>454710.5788919339</v>
      </c>
      <c r="U79" s="111">
        <f t="shared" si="28"/>
        <v>1245441.4742380446</v>
      </c>
      <c r="V79" s="111">
        <f>V77+V78</f>
        <v>2755902.026943652</v>
      </c>
      <c r="W79" s="111">
        <f t="shared" si="28"/>
        <v>0</v>
      </c>
    </row>
    <row r="80" spans="11:23" collapsed="1">
      <c r="M80" s="98"/>
      <c r="N80" s="99" t="s">
        <v>205</v>
      </c>
      <c r="O80" s="100"/>
      <c r="P80" s="207">
        <v>0.05</v>
      </c>
      <c r="Q80" s="101"/>
      <c r="R80" s="101"/>
      <c r="S80" s="111">
        <f>S79*$P$80</f>
        <v>60825.021853030674</v>
      </c>
      <c r="T80" s="111">
        <f>T79*$P$80</f>
        <v>22735.528944596696</v>
      </c>
      <c r="U80" s="111">
        <f>U79*$P$80</f>
        <v>62272.073711902231</v>
      </c>
      <c r="V80" s="111">
        <f>V79*$P$80</f>
        <v>137795.10134718262</v>
      </c>
      <c r="W80" s="111">
        <f>W79*$P$80*1.5</f>
        <v>0</v>
      </c>
    </row>
    <row r="81" spans="13:28">
      <c r="M81" s="98"/>
      <c r="N81" s="99" t="s">
        <v>208</v>
      </c>
      <c r="O81" s="100"/>
      <c r="P81" s="207"/>
      <c r="Q81" s="101"/>
      <c r="R81" s="101"/>
      <c r="S81" s="111">
        <f>S79+S80</f>
        <v>1277325.4589136441</v>
      </c>
      <c r="T81" s="111">
        <f t="shared" ref="T81:W81" si="29">T79+T80</f>
        <v>477446.1078365306</v>
      </c>
      <c r="U81" s="111">
        <f t="shared" si="29"/>
        <v>1307713.5479499467</v>
      </c>
      <c r="V81" s="111">
        <f t="shared" si="29"/>
        <v>2893697.1282908344</v>
      </c>
      <c r="W81" s="111">
        <f t="shared" si="29"/>
        <v>0</v>
      </c>
    </row>
    <row r="82" spans="13:28">
      <c r="M82" s="287"/>
      <c r="N82" s="287" t="s">
        <v>274</v>
      </c>
      <c r="O82" s="288"/>
      <c r="P82" s="289"/>
      <c r="Q82" s="290"/>
      <c r="R82" s="290"/>
      <c r="S82" s="230">
        <f>S81/S5</f>
        <v>42.577515297121472</v>
      </c>
      <c r="T82" s="230">
        <f>T81/T5</f>
        <v>15.914870261217686</v>
      </c>
      <c r="U82" s="230">
        <f>U81/U5</f>
        <v>43.590451598331555</v>
      </c>
      <c r="V82" s="230">
        <f>V81/V5</f>
        <v>96.456570943027813</v>
      </c>
      <c r="W82" s="291">
        <f>W81/W5</f>
        <v>0</v>
      </c>
    </row>
    <row r="83" spans="13:28" ht="15.5" customHeight="1">
      <c r="M83" s="98"/>
      <c r="N83" s="99" t="s">
        <v>275</v>
      </c>
      <c r="O83" s="100"/>
      <c r="P83" s="207">
        <v>0.22</v>
      </c>
      <c r="Q83" s="101"/>
      <c r="R83" s="101"/>
      <c r="S83" s="208">
        <f>S82+S82*$P$83</f>
        <v>51.944568662488194</v>
      </c>
      <c r="T83" s="208">
        <f>T82+T82*$P$83</f>
        <v>19.416141718685576</v>
      </c>
      <c r="U83" s="208">
        <f>U82+U82*$P$83</f>
        <v>53.180350949964499</v>
      </c>
      <c r="V83" s="208">
        <f>V82+V82*$P$83</f>
        <v>117.67701655049393</v>
      </c>
      <c r="W83" s="208">
        <f>W82+W82*$P$83</f>
        <v>0</v>
      </c>
    </row>
    <row r="84" spans="13:28" outlineLevel="1">
      <c r="M84" s="292"/>
      <c r="N84" s="293" t="s">
        <v>276</v>
      </c>
      <c r="O84" s="294"/>
      <c r="P84" s="295"/>
      <c r="Q84" s="295"/>
      <c r="R84" s="296"/>
      <c r="S84" s="297">
        <f>$P$84*$Q$84</f>
        <v>0</v>
      </c>
      <c r="T84" s="297">
        <f>$P$84*$Q$84</f>
        <v>0</v>
      </c>
      <c r="U84" s="297">
        <f>$P$84*$Q$84</f>
        <v>0</v>
      </c>
      <c r="V84" s="297">
        <f>$P$84*$Q$84</f>
        <v>0</v>
      </c>
      <c r="W84" s="297"/>
    </row>
    <row r="85" spans="13:28" outlineLevel="1">
      <c r="M85" s="287"/>
      <c r="N85" s="287" t="s">
        <v>277</v>
      </c>
      <c r="O85" s="288"/>
      <c r="P85" s="289"/>
      <c r="Q85" s="290"/>
      <c r="R85" s="290"/>
      <c r="S85" s="230">
        <f>S82+S84*((100%+$P$78)*(100%+$P$80))/S5</f>
        <v>42.577515297121472</v>
      </c>
      <c r="T85" s="230">
        <f>T82+T84*((100%+$P$78)*(100%+$P$80))/T5</f>
        <v>15.914870261217686</v>
      </c>
      <c r="U85" s="230">
        <f>U82+U84*((100%+$P$78)*(100%+$P$80))/U5</f>
        <v>43.590451598331555</v>
      </c>
      <c r="V85" s="230">
        <f>V82+V84*((100%+$P$78)*(100%+$P$80))/V5</f>
        <v>96.456570943027813</v>
      </c>
      <c r="W85" s="291">
        <f>W82+W84*((100%+$P$78)*(100%+$P$80))/W5</f>
        <v>0</v>
      </c>
    </row>
    <row r="86" spans="13:28" outlineLevel="1">
      <c r="M86" s="98"/>
      <c r="N86" s="99" t="s">
        <v>278</v>
      </c>
      <c r="O86" s="100"/>
      <c r="P86" s="207">
        <v>0.2</v>
      </c>
      <c r="Q86" s="101"/>
      <c r="R86" s="101"/>
      <c r="S86" s="208">
        <f>S85+S85*$P$86</f>
        <v>51.09301835654577</v>
      </c>
      <c r="T86" s="208">
        <f>T85+T85*$P$86</f>
        <v>19.097844313461223</v>
      </c>
      <c r="U86" s="208">
        <f>U85+U85*$P$86</f>
        <v>52.308541917997864</v>
      </c>
      <c r="V86" s="208">
        <f>V85+V85*$P$86</f>
        <v>115.74788513163338</v>
      </c>
      <c r="W86" s="208">
        <f>W85+W85*$P$86</f>
        <v>0</v>
      </c>
    </row>
    <row r="88" spans="13:28">
      <c r="X88">
        <f>W84*1.1</f>
        <v>0</v>
      </c>
    </row>
    <row r="89" spans="13:28">
      <c r="X89">
        <f>X88*1.2</f>
        <v>0</v>
      </c>
    </row>
    <row r="90" spans="13:28">
      <c r="X90">
        <f>X89/W5</f>
        <v>0</v>
      </c>
    </row>
    <row r="91" spans="13:28">
      <c r="X91" s="299">
        <f>W85-X90-W82</f>
        <v>0</v>
      </c>
      <c r="Y91" s="478"/>
      <c r="Z91" s="302"/>
      <c r="AA91" s="301" t="s">
        <v>111</v>
      </c>
      <c r="AB91" s="302"/>
    </row>
    <row r="92" spans="13:28">
      <c r="T92">
        <f>S84*(100%+$P$78)</f>
        <v>0</v>
      </c>
      <c r="U92">
        <f>T84*(100%+$P$78)</f>
        <v>0</v>
      </c>
      <c r="V92">
        <f>U84*(100%+$P$78)</f>
        <v>0</v>
      </c>
      <c r="W92">
        <f>V84*(100%+$P$78)</f>
        <v>0</v>
      </c>
      <c r="X92" s="303" t="s">
        <v>280</v>
      </c>
      <c r="Y92" s="303" t="s">
        <v>280</v>
      </c>
      <c r="Z92" s="303" t="s">
        <v>67</v>
      </c>
      <c r="AA92" s="303" t="s">
        <v>280</v>
      </c>
      <c r="AB92" s="303" t="s">
        <v>67</v>
      </c>
    </row>
    <row r="93" spans="13:28">
      <c r="N93" s="300" t="s">
        <v>279</v>
      </c>
      <c r="T93">
        <f>T92*(100%+$P$80)</f>
        <v>0</v>
      </c>
      <c r="U93">
        <f>U92*(100%+$P$80)</f>
        <v>0</v>
      </c>
      <c r="V93">
        <f>V92*(100%+$P$80)</f>
        <v>0</v>
      </c>
      <c r="W93">
        <f>W92*(100%+$P$80)</f>
        <v>0</v>
      </c>
      <c r="X93" s="305">
        <f>U8/1000</f>
        <v>893.93562406907358</v>
      </c>
      <c r="Y93" s="305">
        <f>V8/1000</f>
        <v>2367.4694837887</v>
      </c>
      <c r="Z93" s="306">
        <f t="shared" ref="Z93:Z103" si="30">Y93/$Y$103</f>
        <v>0.8181469514009051</v>
      </c>
      <c r="AA93" s="305">
        <f>W8/1000</f>
        <v>0</v>
      </c>
      <c r="AB93" s="306" t="e">
        <f t="shared" ref="AB93:AB103" si="31">AA93/$AA$103</f>
        <v>#DIV/0!</v>
      </c>
    </row>
    <row r="94" spans="13:28">
      <c r="T94">
        <f>T93/S5</f>
        <v>0</v>
      </c>
      <c r="U94">
        <f>U93/T5</f>
        <v>0</v>
      </c>
      <c r="V94">
        <f>V93/U5</f>
        <v>0</v>
      </c>
      <c r="W94">
        <f>W93/V5</f>
        <v>0</v>
      </c>
      <c r="X94" s="305">
        <f>U17/1000</f>
        <v>0</v>
      </c>
      <c r="Y94" s="305">
        <f>V17/1000</f>
        <v>0</v>
      </c>
      <c r="Z94" s="306">
        <f t="shared" si="30"/>
        <v>0</v>
      </c>
      <c r="AA94" s="305">
        <f>W17/1000</f>
        <v>0</v>
      </c>
      <c r="AB94" s="306" t="e">
        <f t="shared" si="31"/>
        <v>#DIV/0!</v>
      </c>
    </row>
    <row r="95" spans="13:28">
      <c r="P95" s="298" t="s">
        <v>258</v>
      </c>
      <c r="T95" s="299">
        <f>S85-T94-S82</f>
        <v>0</v>
      </c>
      <c r="U95" s="299">
        <f>T85-U94-T82</f>
        <v>0</v>
      </c>
      <c r="V95" s="299">
        <f>U85-V94-U82</f>
        <v>0</v>
      </c>
      <c r="W95" s="299">
        <f>V85-W94-V82</f>
        <v>0</v>
      </c>
      <c r="X95" s="305">
        <f>U27/1000</f>
        <v>55</v>
      </c>
      <c r="Y95" s="305">
        <f>V27/1000</f>
        <v>55</v>
      </c>
      <c r="Z95" s="306">
        <f t="shared" si="30"/>
        <v>1.9006826755392267E-2</v>
      </c>
      <c r="AA95" s="305">
        <f>W27/1000</f>
        <v>0</v>
      </c>
      <c r="AB95" s="306" t="e">
        <f t="shared" si="31"/>
        <v>#DIV/0!</v>
      </c>
    </row>
    <row r="96" spans="13:28">
      <c r="T96" s="303" t="s">
        <v>280</v>
      </c>
      <c r="U96" s="303" t="s">
        <v>67</v>
      </c>
      <c r="V96" s="303" t="s">
        <v>280</v>
      </c>
      <c r="W96" s="303" t="s">
        <v>67</v>
      </c>
      <c r="X96" s="305">
        <f>U33/1000</f>
        <v>8.6999999999999993</v>
      </c>
      <c r="Y96" s="305">
        <f>V33/1000</f>
        <v>8.6999999999999993</v>
      </c>
      <c r="Z96" s="306">
        <f t="shared" si="30"/>
        <v>3.0065344140347765E-3</v>
      </c>
      <c r="AA96" s="305">
        <f>W33/1000</f>
        <v>0</v>
      </c>
      <c r="AB96" s="306" t="e">
        <f t="shared" si="31"/>
        <v>#DIV/0!</v>
      </c>
    </row>
    <row r="97" spans="14:28">
      <c r="S97" s="304" t="s">
        <v>154</v>
      </c>
      <c r="T97" s="305">
        <f>S8/1000</f>
        <v>866.37273151913917</v>
      </c>
      <c r="U97" s="306">
        <f t="shared" ref="U97:U107" si="32">T97/$T$107</f>
        <v>0.67827093359274526</v>
      </c>
      <c r="V97" s="305">
        <f>T8/1000</f>
        <v>140.8585808823016</v>
      </c>
      <c r="W97" s="306">
        <f t="shared" ref="W97:W107" si="33">V97/$V$107</f>
        <v>0.29502508989041581</v>
      </c>
      <c r="X97" s="305">
        <f>U37/1000</f>
        <v>133.41816091954024</v>
      </c>
      <c r="Y97" s="305">
        <f>V37/1000</f>
        <v>133.41816091954024</v>
      </c>
      <c r="Z97" s="306">
        <f t="shared" si="30"/>
        <v>4.6106470374922701E-2</v>
      </c>
      <c r="AA97" s="305">
        <f>W37/1000</f>
        <v>0</v>
      </c>
      <c r="AB97" s="306" t="e">
        <f t="shared" si="31"/>
        <v>#DIV/0!</v>
      </c>
    </row>
    <row r="98" spans="14:28">
      <c r="N98" s="191"/>
      <c r="S98" s="304" t="s">
        <v>153</v>
      </c>
      <c r="T98" s="305">
        <f>S17/1000</f>
        <v>0</v>
      </c>
      <c r="U98" s="306">
        <f t="shared" si="32"/>
        <v>0</v>
      </c>
      <c r="V98" s="305">
        <f>T17/1000</f>
        <v>0</v>
      </c>
      <c r="W98" s="306">
        <f t="shared" si="33"/>
        <v>0</v>
      </c>
      <c r="X98" s="305">
        <f>U52/1000</f>
        <v>24.2</v>
      </c>
      <c r="Y98" s="305">
        <f>V52/1000</f>
        <v>24.2</v>
      </c>
      <c r="Z98" s="306">
        <f t="shared" si="30"/>
        <v>8.3630037723725972E-3</v>
      </c>
      <c r="AA98" s="305">
        <f>W52/1000</f>
        <v>0</v>
      </c>
      <c r="AB98" s="306" t="e">
        <f t="shared" si="31"/>
        <v>#DIV/0!</v>
      </c>
    </row>
    <row r="99" spans="14:28">
      <c r="N99" s="191"/>
      <c r="S99" s="304" t="s">
        <v>112</v>
      </c>
      <c r="T99" s="305">
        <f>S27/1000</f>
        <v>55</v>
      </c>
      <c r="U99" s="306">
        <f t="shared" si="32"/>
        <v>4.3058720560362973E-2</v>
      </c>
      <c r="V99" s="305">
        <f>T27/1000</f>
        <v>55</v>
      </c>
      <c r="W99" s="306">
        <f t="shared" si="33"/>
        <v>0.1151962474869123</v>
      </c>
      <c r="X99" s="305">
        <f>U59/1000</f>
        <v>4.8809523809523805</v>
      </c>
      <c r="Y99" s="305">
        <f>V59/1000</f>
        <v>4.8809523809523805</v>
      </c>
      <c r="Z99" s="306">
        <f t="shared" si="30"/>
        <v>1.6867530237469326E-3</v>
      </c>
      <c r="AA99" s="305">
        <f>W59/1000</f>
        <v>0</v>
      </c>
      <c r="AB99" s="306" t="e">
        <f t="shared" si="31"/>
        <v>#DIV/0!</v>
      </c>
    </row>
    <row r="100" spans="14:28">
      <c r="N100" s="191"/>
      <c r="S100" s="304" t="s">
        <v>92</v>
      </c>
      <c r="T100" s="305">
        <f>S33/1000</f>
        <v>8.6999999999999993</v>
      </c>
      <c r="U100" s="306">
        <f t="shared" si="32"/>
        <v>6.8111067068210521E-3</v>
      </c>
      <c r="V100" s="305">
        <f>T33/1000</f>
        <v>8.6999999999999993</v>
      </c>
      <c r="W100" s="306">
        <f t="shared" si="33"/>
        <v>1.822195187520249E-2</v>
      </c>
      <c r="X100" s="305">
        <f>U66/1000</f>
        <v>66</v>
      </c>
      <c r="Y100" s="305">
        <f>V66/1000</f>
        <v>31</v>
      </c>
      <c r="Z100" s="306">
        <f t="shared" si="30"/>
        <v>1.0712938716675641E-2</v>
      </c>
      <c r="AA100" s="305">
        <f>W66/1000</f>
        <v>0</v>
      </c>
      <c r="AB100" s="306" t="e">
        <f t="shared" si="31"/>
        <v>#DIV/0!</v>
      </c>
    </row>
    <row r="101" spans="14:28">
      <c r="N101" s="191"/>
      <c r="S101" s="304" t="s">
        <v>166</v>
      </c>
      <c r="T101" s="305">
        <f>S37/1000</f>
        <v>133.41816091954024</v>
      </c>
      <c r="U101" s="306">
        <f t="shared" si="32"/>
        <v>0.1044511874311277</v>
      </c>
      <c r="V101" s="305">
        <f>T37/1000</f>
        <v>133.41816091954024</v>
      </c>
      <c r="W101" s="306">
        <f t="shared" si="33"/>
        <v>0.27944129971883724</v>
      </c>
      <c r="X101" s="305">
        <f>U78/1000</f>
        <v>59.306736868478318</v>
      </c>
      <c r="Y101" s="305">
        <f>V78/1000</f>
        <v>131.23342985445962</v>
      </c>
      <c r="Z101" s="306">
        <f t="shared" si="30"/>
        <v>4.5351473922902494E-2</v>
      </c>
      <c r="AA101" s="305">
        <f>W78/1000</f>
        <v>0</v>
      </c>
      <c r="AB101" s="306" t="e">
        <f t="shared" si="31"/>
        <v>#DIV/0!</v>
      </c>
    </row>
    <row r="102" spans="14:28">
      <c r="N102" s="191"/>
      <c r="S102" s="304" t="s">
        <v>121</v>
      </c>
      <c r="T102" s="305">
        <f>S52/1000</f>
        <v>24.2</v>
      </c>
      <c r="U102" s="306">
        <f t="shared" si="32"/>
        <v>1.8945837046559708E-2</v>
      </c>
      <c r="V102" s="305">
        <f>T52/1000</f>
        <v>24.2</v>
      </c>
      <c r="W102" s="306">
        <f t="shared" si="33"/>
        <v>5.0686348894241416E-2</v>
      </c>
      <c r="X102" s="305">
        <f>U80/1000</f>
        <v>62.27207371190223</v>
      </c>
      <c r="Y102" s="305">
        <f>V80/1000</f>
        <v>137.79510134718262</v>
      </c>
      <c r="Z102" s="306">
        <f t="shared" si="30"/>
        <v>4.761904761904763E-2</v>
      </c>
      <c r="AA102" s="305">
        <f>W80/1000</f>
        <v>0</v>
      </c>
      <c r="AB102" s="306" t="e">
        <f t="shared" si="31"/>
        <v>#DIV/0!</v>
      </c>
    </row>
    <row r="103" spans="14:28">
      <c r="N103" s="191"/>
      <c r="S103" s="304" t="s">
        <v>189</v>
      </c>
      <c r="T103" s="305">
        <f>S59/1000</f>
        <v>4.8809523809523805</v>
      </c>
      <c r="U103" s="306">
        <f t="shared" si="32"/>
        <v>3.8212284479975799E-3</v>
      </c>
      <c r="V103" s="305">
        <f>T59/1000</f>
        <v>4.8809523809523805</v>
      </c>
      <c r="W103" s="306">
        <f t="shared" si="33"/>
        <v>1.0223043608145896E-2</v>
      </c>
      <c r="X103" s="305">
        <f>U81/1000</f>
        <v>1307.7135479499468</v>
      </c>
      <c r="Y103" s="305">
        <f>V81/1000</f>
        <v>2893.6971282908344</v>
      </c>
      <c r="Z103" s="306">
        <f t="shared" si="30"/>
        <v>1</v>
      </c>
      <c r="AA103" s="305">
        <f>W81/1000</f>
        <v>0</v>
      </c>
      <c r="AB103" s="306" t="e">
        <f t="shared" si="31"/>
        <v>#DIV/0!</v>
      </c>
    </row>
    <row r="104" spans="14:28">
      <c r="S104" s="304" t="s">
        <v>201</v>
      </c>
      <c r="T104" s="305">
        <f>S66/1000</f>
        <v>66</v>
      </c>
      <c r="U104" s="306">
        <f t="shared" si="32"/>
        <v>5.1670464672435572E-2</v>
      </c>
      <c r="V104" s="305">
        <f>T66/1000</f>
        <v>66</v>
      </c>
      <c r="W104" s="306">
        <f t="shared" si="33"/>
        <v>0.13823549698429477</v>
      </c>
      <c r="X104" s="309">
        <f>X103-SUM(X93:X102)</f>
        <v>0</v>
      </c>
      <c r="Y104" s="309">
        <f>Y103-SUM(Y93:Y102)</f>
        <v>0</v>
      </c>
      <c r="Z104" s="304"/>
      <c r="AA104" s="309">
        <f>AA103-SUM(AA93:AA102)</f>
        <v>0</v>
      </c>
    </row>
    <row r="105" spans="14:28">
      <c r="S105" s="304" t="s">
        <v>203</v>
      </c>
      <c r="T105" s="305">
        <f>S78/1000</f>
        <v>57.928592240981601</v>
      </c>
      <c r="U105" s="306">
        <f t="shared" si="32"/>
        <v>4.5351473922902501E-2</v>
      </c>
      <c r="V105" s="305">
        <f>T78/1000</f>
        <v>21.652884709139713</v>
      </c>
      <c r="W105" s="306">
        <f t="shared" si="33"/>
        <v>4.5351473922902501E-2</v>
      </c>
      <c r="X105" s="308">
        <f>X103*1000-U81</f>
        <v>0</v>
      </c>
      <c r="Y105" s="308">
        <f>Y103*1000-V81</f>
        <v>0</v>
      </c>
      <c r="Z105" s="308">
        <f>Z103-100%</f>
        <v>0</v>
      </c>
      <c r="AA105" s="308">
        <f>AA103*1000-W81</f>
        <v>0</v>
      </c>
      <c r="AB105" s="310" t="e">
        <f>AB103-100%</f>
        <v>#DIV/0!</v>
      </c>
    </row>
    <row r="106" spans="14:28">
      <c r="S106" s="304" t="s">
        <v>205</v>
      </c>
      <c r="T106" s="305">
        <f>S80/1000</f>
        <v>60.825021853030677</v>
      </c>
      <c r="U106" s="306">
        <f t="shared" si="32"/>
        <v>4.7619047619047623E-2</v>
      </c>
      <c r="V106" s="305">
        <f>T80/1000</f>
        <v>22.735528944596695</v>
      </c>
      <c r="W106" s="306">
        <f t="shared" si="33"/>
        <v>4.7619047619047616E-2</v>
      </c>
    </row>
    <row r="107" spans="14:28">
      <c r="S107" s="304" t="s">
        <v>208</v>
      </c>
      <c r="T107" s="305">
        <f>S81/1000</f>
        <v>1277.3254589136441</v>
      </c>
      <c r="U107" s="306">
        <f t="shared" si="32"/>
        <v>1</v>
      </c>
      <c r="V107" s="305">
        <f>T81/1000</f>
        <v>477.44610783653059</v>
      </c>
      <c r="W107" s="306">
        <f t="shared" si="33"/>
        <v>1</v>
      </c>
    </row>
    <row r="108" spans="14:28">
      <c r="S108" s="307" t="s">
        <v>258</v>
      </c>
      <c r="T108" s="308">
        <f>T107-SUM(T97:T106)</f>
        <v>0</v>
      </c>
      <c r="U108" s="304"/>
      <c r="V108" s="309">
        <f t="shared" ref="V108" si="34">V107-SUM(V97:V106)</f>
        <v>0</v>
      </c>
      <c r="W108" s="304"/>
    </row>
    <row r="109" spans="14:28">
      <c r="S109" s="307" t="s">
        <v>258</v>
      </c>
      <c r="T109" s="308">
        <f>T107*1000-S81</f>
        <v>0</v>
      </c>
      <c r="U109" s="308">
        <f>U107-100%</f>
        <v>0</v>
      </c>
      <c r="V109" s="308">
        <f>V107*1000-T81</f>
        <v>0</v>
      </c>
      <c r="W109" s="308">
        <f>W107-100%</f>
        <v>0</v>
      </c>
    </row>
  </sheetData>
  <mergeCells count="36">
    <mergeCell ref="D36:E36"/>
    <mergeCell ref="B21:B22"/>
    <mergeCell ref="C21:C26"/>
    <mergeCell ref="E21:E23"/>
    <mergeCell ref="F21:F26"/>
    <mergeCell ref="B24:B29"/>
    <mergeCell ref="E24:E29"/>
    <mergeCell ref="C27:C29"/>
    <mergeCell ref="F27:F29"/>
    <mergeCell ref="A33:C33"/>
    <mergeCell ref="D33:E33"/>
    <mergeCell ref="A34:C34"/>
    <mergeCell ref="D34:E34"/>
    <mergeCell ref="D35:E35"/>
    <mergeCell ref="B8:C8"/>
    <mergeCell ref="E8:F8"/>
    <mergeCell ref="A10:A29"/>
    <mergeCell ref="B10:B14"/>
    <mergeCell ref="C10:C14"/>
    <mergeCell ref="D10:D29"/>
    <mergeCell ref="E10:E14"/>
    <mergeCell ref="F10:F14"/>
    <mergeCell ref="B15:B16"/>
    <mergeCell ref="C15:C17"/>
    <mergeCell ref="E15:E16"/>
    <mergeCell ref="F15:F17"/>
    <mergeCell ref="B18:B20"/>
    <mergeCell ref="C18:C20"/>
    <mergeCell ref="E18:E20"/>
    <mergeCell ref="F18:F20"/>
    <mergeCell ref="B5:C5"/>
    <mergeCell ref="E5:F5"/>
    <mergeCell ref="B6:C6"/>
    <mergeCell ref="E6:F6"/>
    <mergeCell ref="B7:C7"/>
    <mergeCell ref="E7:F7"/>
  </mergeCells>
  <phoneticPr fontId="47" type="noConversion"/>
  <conditionalFormatting sqref="Z1:AD2 X91 T95:W95 X104:AB105 T108:W109">
    <cfRule type="cellIs" dxfId="5" priority="1" operator="lessThan">
      <formula>0</formula>
    </cfRule>
    <cfRule type="cellIs" dxfId="4" priority="2" operator="greaterThan">
      <formula>0</formula>
    </cfRule>
  </conditionalFormatting>
  <dataValidations count="1">
    <dataValidation type="list" allowBlank="1" showInputMessage="1" showErrorMessage="1" sqref="N24 N59" xr:uid="{2614CCB5-8E92-2648-BD94-B8FCA0EC4C38}">
      <formula1>#REF!</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E727F8B3-4F8F-044D-ACED-78611F643AE4}">
          <x14:formula1>
            <xm:f>ТМЦ!$B$3:$B$50</xm:f>
          </x14:formula1>
          <xm:sqref>N12</xm:sqref>
        </x14:dataValidation>
        <x14:dataValidation type="list" allowBlank="1" showInputMessage="1" showErrorMessage="1" xr:uid="{95E3DBB2-78FC-724B-9921-E8E86FE286F2}">
          <x14:formula1>
            <xm:f>'Объекты работ'!$A$2:$A$29</xm:f>
          </x14:formula1>
          <xm:sqref>Q3</xm:sqref>
        </x14:dataValidation>
        <x14:dataValidation type="list" allowBlank="1" showInputMessage="1" showErrorMessage="1" xr:uid="{30B754D7-2070-724A-B364-58350C0323AC}">
          <x14:formula1>
            <xm:f>ТМЦ!$B$51:$B$131</xm:f>
          </x14:formula1>
          <xm:sqref>N18:N23</xm:sqref>
        </x14:dataValidation>
        <x14:dataValidation type="list" allowBlank="1" showInputMessage="1" showErrorMessage="1" xr:uid="{E5217ABF-3A06-4A76-8356-0018657912C6}">
          <x14:formula1>
            <xm:f>'Амортизация ОС'!$B$2:$B$41</xm:f>
          </x14:formula1>
          <xm:sqref>N63:N65</xm:sqref>
        </x14:dataValidation>
        <x14:dataValidation type="list" allowBlank="1" showInputMessage="1" showErrorMessage="1" xr:uid="{948D6A74-C2F0-D54A-A1B9-F45EA2AA27E7}">
          <x14:formula1>
            <xm:f>'Амортизация ОС'!$B$2:$B$4</xm:f>
          </x14:formula1>
          <xm:sqref>N62</xm:sqref>
        </x14:dataValidation>
        <x14:dataValidation type="list" allowBlank="1" showInputMessage="1" showErrorMessage="1" xr:uid="{A63F680E-7371-F144-817B-A6EBBA20542F}">
          <x14:formula1>
            <xm:f>'Амортизация ОС'!$B$2:$B$27</xm:f>
          </x14:formula1>
          <xm:sqref>N60</xm:sqref>
        </x14:dataValidation>
        <x14:dataValidation type="list" allowBlank="1" showInputMessage="1" showErrorMessage="1" xr:uid="{2C9AE875-38A8-EB44-8C68-4D716A4C0468}">
          <x14:formula1>
            <xm:f>'Амортизация ОС'!$B$2:$B$24</xm:f>
          </x14:formula1>
          <xm:sqref>N61</xm:sqref>
        </x14:dataValidation>
        <x14:dataValidation type="list" allowBlank="1" showInputMessage="1" showErrorMessage="1" xr:uid="{2BEDB213-C562-8B4D-B76B-91873FB695F0}">
          <x14:formula1>
            <xm:f>СВ!$A$3:$A$17</xm:f>
          </x14:formula1>
          <xm:sqref>N11 H15</xm:sqref>
        </x14:dataValidation>
        <x14:dataValidation type="list" allowBlank="1" showInputMessage="1" showErrorMessage="1" xr:uid="{1C511671-3B63-5849-98D8-5DFD6999B6C1}">
          <x14:formula1>
            <xm:f>СИ!$A$3:$A$491</xm:f>
          </x14:formula1>
          <xm:sqref>N13:N16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AC4DB-EFB5-4BC6-853D-29269264B8A3}">
  <dimension ref="B1:Z63"/>
  <sheetViews>
    <sheetView topLeftCell="A5" zoomScale="87" zoomScaleNormal="87" workbookViewId="0">
      <selection activeCell="H20" sqref="H20"/>
    </sheetView>
  </sheetViews>
  <sheetFormatPr baseColWidth="10" defaultColWidth="12" defaultRowHeight="16" outlineLevelRow="1" outlineLevelCol="1"/>
  <cols>
    <col min="1" max="1" width="2.6640625" style="221" customWidth="1"/>
    <col min="2" max="2" width="53" style="221" customWidth="1"/>
    <col min="3" max="3" width="8" style="221" customWidth="1"/>
    <col min="4" max="15" width="12" style="221" outlineLevel="1"/>
    <col min="16" max="16384" width="12" style="221"/>
  </cols>
  <sheetData>
    <row r="1" spans="2:25" ht="33" customHeight="1">
      <c r="B1" s="409" t="s">
        <v>131</v>
      </c>
      <c r="C1" s="409" t="s">
        <v>50</v>
      </c>
      <c r="D1" s="220">
        <v>44927</v>
      </c>
      <c r="E1" s="220">
        <v>44958</v>
      </c>
      <c r="F1" s="220">
        <v>44986</v>
      </c>
      <c r="G1" s="220">
        <v>45017</v>
      </c>
      <c r="H1" s="220">
        <v>45047</v>
      </c>
      <c r="I1" s="220">
        <v>45078</v>
      </c>
      <c r="J1" s="220">
        <v>45108</v>
      </c>
      <c r="K1" s="220">
        <v>45139</v>
      </c>
      <c r="L1" s="220">
        <v>45170</v>
      </c>
      <c r="M1" s="220">
        <v>45200</v>
      </c>
      <c r="N1" s="220">
        <v>45231</v>
      </c>
      <c r="O1" s="220">
        <v>45261</v>
      </c>
      <c r="P1" s="220" t="s">
        <v>220</v>
      </c>
      <c r="Q1" s="237" t="s">
        <v>167</v>
      </c>
      <c r="R1" s="242"/>
      <c r="S1" s="242"/>
      <c r="T1" s="242"/>
      <c r="U1" s="242"/>
      <c r="V1" s="242"/>
      <c r="W1" s="242"/>
      <c r="X1" s="242"/>
      <c r="Y1" s="242"/>
    </row>
    <row r="2" spans="2:25">
      <c r="B2" s="222" t="s">
        <v>141</v>
      </c>
      <c r="C2" s="243" t="s">
        <v>134</v>
      </c>
      <c r="D2" s="244">
        <v>30200</v>
      </c>
      <c r="E2" s="244">
        <v>30200</v>
      </c>
      <c r="F2" s="244">
        <v>32530</v>
      </c>
      <c r="G2" s="244">
        <v>24000</v>
      </c>
      <c r="H2" s="244">
        <v>20000</v>
      </c>
      <c r="I2" s="244">
        <v>0</v>
      </c>
      <c r="J2" s="244">
        <v>0</v>
      </c>
      <c r="K2" s="244">
        <v>0</v>
      </c>
      <c r="L2" s="244">
        <v>0</v>
      </c>
      <c r="M2" s="244">
        <v>0</v>
      </c>
      <c r="N2" s="244">
        <v>0</v>
      </c>
      <c r="O2" s="244">
        <v>0</v>
      </c>
      <c r="P2" s="223">
        <f>IFERROR(SUM(D2:O2)/(12-COUNTIF(D2:O2,0)),0)</f>
        <v>27386</v>
      </c>
      <c r="Q2" s="223">
        <f>SUMIFS(D2:O2,$D$1:$O$1,$H$1)</f>
        <v>20000</v>
      </c>
      <c r="R2" s="245"/>
      <c r="S2" s="245"/>
      <c r="T2" s="245"/>
      <c r="U2" s="245"/>
      <c r="V2" s="245"/>
      <c r="W2" s="245"/>
      <c r="X2" s="245"/>
      <c r="Y2" s="245"/>
    </row>
    <row r="3" spans="2:25">
      <c r="B3" s="222" t="s">
        <v>244</v>
      </c>
      <c r="C3" s="243" t="s">
        <v>134</v>
      </c>
      <c r="D3" s="244">
        <v>0</v>
      </c>
      <c r="E3" s="244">
        <v>0</v>
      </c>
      <c r="F3" s="244">
        <v>0</v>
      </c>
      <c r="G3" s="244">
        <v>0</v>
      </c>
      <c r="H3" s="244">
        <v>0</v>
      </c>
      <c r="I3" s="244">
        <v>0</v>
      </c>
      <c r="J3" s="244">
        <v>0</v>
      </c>
      <c r="K3" s="244">
        <v>0</v>
      </c>
      <c r="L3" s="244">
        <v>0</v>
      </c>
      <c r="M3" s="244">
        <v>0</v>
      </c>
      <c r="N3" s="244">
        <v>0</v>
      </c>
      <c r="O3" s="244">
        <v>0</v>
      </c>
      <c r="P3" s="223">
        <f t="shared" ref="P3:P24" si="0">IFERROR(SUM(D3:O3)/(12-COUNTIF(D3:O3,0)),0)</f>
        <v>0</v>
      </c>
      <c r="Q3" s="223">
        <f t="shared" ref="Q3:Q46" si="1">SUMIFS(D3:O3,$D$1:$O$1,$H$1)</f>
        <v>0</v>
      </c>
      <c r="R3" s="245"/>
      <c r="S3" s="245"/>
      <c r="T3" s="245"/>
      <c r="U3" s="245"/>
      <c r="V3" s="245"/>
      <c r="W3" s="245"/>
      <c r="X3" s="245"/>
      <c r="Y3" s="245"/>
    </row>
    <row r="4" spans="2:25">
      <c r="B4" s="222" t="s">
        <v>225</v>
      </c>
      <c r="C4" s="243" t="s">
        <v>134</v>
      </c>
      <c r="D4" s="244">
        <v>21000</v>
      </c>
      <c r="E4" s="244">
        <v>21000</v>
      </c>
      <c r="F4" s="244">
        <v>21300</v>
      </c>
      <c r="G4" s="244">
        <v>21300</v>
      </c>
      <c r="H4" s="247">
        <v>21000</v>
      </c>
      <c r="I4" s="244">
        <v>0</v>
      </c>
      <c r="J4" s="244">
        <v>0</v>
      </c>
      <c r="K4" s="244">
        <v>0</v>
      </c>
      <c r="L4" s="244">
        <v>0</v>
      </c>
      <c r="M4" s="244">
        <v>0</v>
      </c>
      <c r="N4" s="244">
        <v>0</v>
      </c>
      <c r="O4" s="244">
        <v>0</v>
      </c>
      <c r="P4" s="223">
        <f t="shared" si="0"/>
        <v>21120</v>
      </c>
      <c r="Q4" s="223">
        <f t="shared" si="1"/>
        <v>21000</v>
      </c>
      <c r="R4" s="245"/>
      <c r="S4" s="245"/>
      <c r="T4" s="245"/>
      <c r="U4" s="245"/>
      <c r="V4" s="245"/>
      <c r="W4" s="245"/>
      <c r="X4" s="245"/>
      <c r="Y4" s="245"/>
    </row>
    <row r="5" spans="2:25">
      <c r="B5" s="222" t="s">
        <v>245</v>
      </c>
      <c r="C5" s="243" t="s">
        <v>134</v>
      </c>
      <c r="D5" s="246">
        <v>18500</v>
      </c>
      <c r="E5" s="246">
        <v>18500</v>
      </c>
      <c r="F5" s="246">
        <f>D5</f>
        <v>18500</v>
      </c>
      <c r="G5" s="244">
        <v>0</v>
      </c>
      <c r="H5" s="244">
        <v>0</v>
      </c>
      <c r="I5" s="244">
        <v>0</v>
      </c>
      <c r="J5" s="244">
        <v>0</v>
      </c>
      <c r="K5" s="244">
        <v>0</v>
      </c>
      <c r="L5" s="244">
        <v>0</v>
      </c>
      <c r="M5" s="244">
        <v>0</v>
      </c>
      <c r="N5" s="244">
        <v>0</v>
      </c>
      <c r="O5" s="244">
        <v>0</v>
      </c>
      <c r="P5" s="223">
        <f t="shared" si="0"/>
        <v>18500</v>
      </c>
      <c r="Q5" s="223">
        <f t="shared" si="1"/>
        <v>0</v>
      </c>
      <c r="R5" s="245"/>
      <c r="S5" s="245"/>
      <c r="T5" s="245"/>
      <c r="U5" s="245"/>
      <c r="V5" s="245"/>
      <c r="W5" s="245"/>
      <c r="X5" s="245"/>
      <c r="Y5" s="245"/>
    </row>
    <row r="6" spans="2:25">
      <c r="B6" s="222" t="s">
        <v>246</v>
      </c>
      <c r="C6" s="243" t="s">
        <v>134</v>
      </c>
      <c r="D6" s="244">
        <v>20500</v>
      </c>
      <c r="E6" s="244">
        <v>20500</v>
      </c>
      <c r="F6" s="244">
        <v>21300</v>
      </c>
      <c r="G6" s="244">
        <v>21300</v>
      </c>
      <c r="H6" s="244">
        <v>21000</v>
      </c>
      <c r="I6" s="244">
        <v>0</v>
      </c>
      <c r="J6" s="244">
        <v>0</v>
      </c>
      <c r="K6" s="244">
        <v>0</v>
      </c>
      <c r="L6" s="244">
        <v>0</v>
      </c>
      <c r="M6" s="244">
        <v>0</v>
      </c>
      <c r="N6" s="244">
        <v>0</v>
      </c>
      <c r="O6" s="244">
        <v>0</v>
      </c>
      <c r="P6" s="223">
        <f t="shared" si="0"/>
        <v>20920</v>
      </c>
      <c r="Q6" s="223">
        <f t="shared" si="1"/>
        <v>21000</v>
      </c>
      <c r="R6" s="245"/>
      <c r="S6" s="245"/>
      <c r="T6" s="245"/>
      <c r="U6" s="245"/>
      <c r="V6" s="245"/>
      <c r="W6" s="245"/>
      <c r="X6" s="245"/>
      <c r="Y6" s="245"/>
    </row>
    <row r="7" spans="2:25">
      <c r="B7" s="222" t="s">
        <v>247</v>
      </c>
      <c r="C7" s="243" t="s">
        <v>134</v>
      </c>
      <c r="D7" s="244">
        <v>32530</v>
      </c>
      <c r="E7" s="244">
        <v>32530</v>
      </c>
      <c r="F7" s="244">
        <f>E7</f>
        <v>32530</v>
      </c>
      <c r="G7" s="244">
        <v>24000</v>
      </c>
      <c r="H7" s="244">
        <v>20000</v>
      </c>
      <c r="I7" s="244">
        <v>0</v>
      </c>
      <c r="J7" s="244">
        <v>0</v>
      </c>
      <c r="K7" s="244">
        <v>0</v>
      </c>
      <c r="L7" s="244">
        <v>0</v>
      </c>
      <c r="M7" s="244">
        <v>0</v>
      </c>
      <c r="N7" s="244">
        <v>0</v>
      </c>
      <c r="O7" s="244">
        <v>0</v>
      </c>
      <c r="P7" s="223">
        <f t="shared" si="0"/>
        <v>28318</v>
      </c>
      <c r="Q7" s="223">
        <f t="shared" si="1"/>
        <v>20000</v>
      </c>
      <c r="R7" s="245"/>
      <c r="S7" s="245"/>
      <c r="T7" s="245"/>
      <c r="U7" s="245"/>
      <c r="V7" s="245"/>
      <c r="W7" s="245"/>
      <c r="X7" s="245"/>
      <c r="Y7" s="245"/>
    </row>
    <row r="8" spans="2:25">
      <c r="B8" s="222" t="s">
        <v>140</v>
      </c>
      <c r="C8" s="243" t="s">
        <v>134</v>
      </c>
      <c r="D8" s="244">
        <v>50</v>
      </c>
      <c r="E8" s="244">
        <v>50</v>
      </c>
      <c r="F8" s="244">
        <v>50</v>
      </c>
      <c r="G8" s="244">
        <v>50</v>
      </c>
      <c r="H8" s="244">
        <v>50</v>
      </c>
      <c r="I8" s="244">
        <v>0</v>
      </c>
      <c r="J8" s="244">
        <v>0</v>
      </c>
      <c r="K8" s="244">
        <v>0</v>
      </c>
      <c r="L8" s="244">
        <v>0</v>
      </c>
      <c r="M8" s="244">
        <v>0</v>
      </c>
      <c r="N8" s="244">
        <v>0</v>
      </c>
      <c r="O8" s="244">
        <v>0</v>
      </c>
      <c r="P8" s="223">
        <f t="shared" si="0"/>
        <v>50</v>
      </c>
      <c r="Q8" s="223">
        <f t="shared" si="1"/>
        <v>50</v>
      </c>
      <c r="R8" s="245"/>
      <c r="S8" s="245"/>
      <c r="T8" s="245"/>
      <c r="U8" s="245"/>
      <c r="V8" s="245"/>
      <c r="W8" s="245"/>
      <c r="X8" s="245"/>
      <c r="Y8" s="245"/>
    </row>
    <row r="9" spans="2:25">
      <c r="B9" s="222" t="s">
        <v>142</v>
      </c>
      <c r="C9" s="243" t="s">
        <v>134</v>
      </c>
      <c r="D9" s="244">
        <v>79170</v>
      </c>
      <c r="E9" s="244">
        <v>79170</v>
      </c>
      <c r="F9" s="244">
        <f>E9</f>
        <v>79170</v>
      </c>
      <c r="G9" s="244">
        <f t="shared" ref="G9:H9" si="2">F9</f>
        <v>79170</v>
      </c>
      <c r="H9" s="244">
        <f t="shared" si="2"/>
        <v>79170</v>
      </c>
      <c r="I9" s="244">
        <v>0</v>
      </c>
      <c r="J9" s="244">
        <v>0</v>
      </c>
      <c r="K9" s="244">
        <v>0</v>
      </c>
      <c r="L9" s="244">
        <v>0</v>
      </c>
      <c r="M9" s="244">
        <v>0</v>
      </c>
      <c r="N9" s="244">
        <v>0</v>
      </c>
      <c r="O9" s="244">
        <v>0</v>
      </c>
      <c r="P9" s="223">
        <f t="shared" si="0"/>
        <v>79170</v>
      </c>
      <c r="Q9" s="223">
        <f t="shared" si="1"/>
        <v>79170</v>
      </c>
      <c r="R9" s="245"/>
      <c r="S9" s="245"/>
      <c r="T9" s="245"/>
      <c r="U9" s="245"/>
      <c r="V9" s="245"/>
      <c r="W9" s="245"/>
      <c r="X9" s="245"/>
      <c r="Y9" s="245"/>
    </row>
    <row r="10" spans="2:25">
      <c r="B10" s="222" t="s">
        <v>221</v>
      </c>
      <c r="C10" s="243" t="s">
        <v>134</v>
      </c>
      <c r="D10" s="244">
        <v>283940</v>
      </c>
      <c r="E10" s="244">
        <v>283940</v>
      </c>
      <c r="F10" s="244">
        <v>286660</v>
      </c>
      <c r="G10" s="244">
        <v>234202</v>
      </c>
      <c r="H10" s="247">
        <v>280840</v>
      </c>
      <c r="I10" s="244">
        <v>0</v>
      </c>
      <c r="J10" s="244">
        <v>0</v>
      </c>
      <c r="K10" s="244">
        <v>0</v>
      </c>
      <c r="L10" s="244">
        <v>0</v>
      </c>
      <c r="M10" s="244">
        <v>0</v>
      </c>
      <c r="N10" s="244">
        <v>0</v>
      </c>
      <c r="O10" s="244">
        <v>0</v>
      </c>
      <c r="P10" s="223">
        <f t="shared" si="0"/>
        <v>273916.40000000002</v>
      </c>
      <c r="Q10" s="223">
        <f t="shared" si="1"/>
        <v>280840</v>
      </c>
      <c r="R10" s="245"/>
      <c r="S10" s="245"/>
      <c r="T10" s="245"/>
      <c r="U10" s="245"/>
      <c r="V10" s="245"/>
      <c r="W10" s="245"/>
      <c r="X10" s="245"/>
      <c r="Y10" s="245"/>
    </row>
    <row r="11" spans="2:25">
      <c r="B11" s="222" t="s">
        <v>143</v>
      </c>
      <c r="C11" s="243" t="s">
        <v>134</v>
      </c>
      <c r="D11" s="244">
        <v>62942.5</v>
      </c>
      <c r="E11" s="244">
        <v>62942.5</v>
      </c>
      <c r="F11" s="244">
        <v>67150</v>
      </c>
      <c r="G11" s="244">
        <v>67150</v>
      </c>
      <c r="H11" s="244">
        <v>67240</v>
      </c>
      <c r="I11" s="244">
        <v>0</v>
      </c>
      <c r="J11" s="244">
        <v>0</v>
      </c>
      <c r="K11" s="244">
        <v>0</v>
      </c>
      <c r="L11" s="244">
        <v>0</v>
      </c>
      <c r="M11" s="244">
        <v>0</v>
      </c>
      <c r="N11" s="244">
        <v>0</v>
      </c>
      <c r="O11" s="244">
        <v>0</v>
      </c>
      <c r="P11" s="223">
        <f t="shared" si="0"/>
        <v>65485</v>
      </c>
      <c r="Q11" s="223">
        <f t="shared" si="1"/>
        <v>67240</v>
      </c>
      <c r="R11" s="245"/>
      <c r="S11" s="245"/>
      <c r="T11" s="245"/>
      <c r="U11" s="245"/>
      <c r="V11" s="245"/>
      <c r="W11" s="245"/>
      <c r="X11" s="245"/>
      <c r="Y11" s="245"/>
    </row>
    <row r="12" spans="2:25">
      <c r="B12" s="222" t="s">
        <v>144</v>
      </c>
      <c r="C12" s="243" t="s">
        <v>134</v>
      </c>
      <c r="D12" s="244">
        <v>230380</v>
      </c>
      <c r="E12" s="244">
        <v>230380</v>
      </c>
      <c r="F12" s="244">
        <v>230380</v>
      </c>
      <c r="G12" s="244">
        <v>193600</v>
      </c>
      <c r="H12" s="244">
        <v>206660</v>
      </c>
      <c r="I12" s="244">
        <v>0</v>
      </c>
      <c r="J12" s="244">
        <v>0</v>
      </c>
      <c r="K12" s="244">
        <v>0</v>
      </c>
      <c r="L12" s="244">
        <v>0</v>
      </c>
      <c r="M12" s="244">
        <v>0</v>
      </c>
      <c r="N12" s="244">
        <v>0</v>
      </c>
      <c r="O12" s="244">
        <v>0</v>
      </c>
      <c r="P12" s="223">
        <f t="shared" si="0"/>
        <v>218280</v>
      </c>
      <c r="Q12" s="223">
        <f t="shared" si="1"/>
        <v>206660</v>
      </c>
      <c r="R12" s="245"/>
      <c r="S12" s="245"/>
      <c r="T12" s="245"/>
      <c r="U12" s="245"/>
      <c r="V12" s="245"/>
      <c r="W12" s="245"/>
      <c r="X12" s="245"/>
      <c r="Y12" s="245"/>
    </row>
    <row r="13" spans="2:25">
      <c r="B13" s="222" t="s">
        <v>145</v>
      </c>
      <c r="C13" s="243" t="s">
        <v>134</v>
      </c>
      <c r="D13" s="244">
        <v>80620</v>
      </c>
      <c r="E13" s="244">
        <v>80620</v>
      </c>
      <c r="F13" s="244">
        <v>80620</v>
      </c>
      <c r="G13" s="244">
        <v>80620</v>
      </c>
      <c r="H13" s="244">
        <v>80620</v>
      </c>
      <c r="I13" s="244">
        <v>0</v>
      </c>
      <c r="J13" s="244">
        <v>0</v>
      </c>
      <c r="K13" s="244">
        <v>0</v>
      </c>
      <c r="L13" s="244">
        <v>0</v>
      </c>
      <c r="M13" s="244">
        <v>0</v>
      </c>
      <c r="N13" s="244">
        <v>0</v>
      </c>
      <c r="O13" s="244">
        <v>0</v>
      </c>
      <c r="P13" s="223">
        <f t="shared" si="0"/>
        <v>80620</v>
      </c>
      <c r="Q13" s="223">
        <f t="shared" si="1"/>
        <v>80620</v>
      </c>
      <c r="R13" s="245"/>
      <c r="S13" s="245"/>
      <c r="T13" s="245"/>
      <c r="U13" s="245"/>
      <c r="V13" s="245"/>
      <c r="W13" s="245"/>
      <c r="X13" s="245"/>
      <c r="Y13" s="245"/>
    </row>
    <row r="14" spans="2:25">
      <c r="B14" s="222" t="s">
        <v>248</v>
      </c>
      <c r="C14" s="243" t="s">
        <v>134</v>
      </c>
      <c r="D14" s="244">
        <v>0</v>
      </c>
      <c r="E14" s="244">
        <v>0</v>
      </c>
      <c r="F14" s="244">
        <v>0</v>
      </c>
      <c r="G14" s="244">
        <v>0</v>
      </c>
      <c r="H14" s="244">
        <v>0</v>
      </c>
      <c r="I14" s="244">
        <v>0</v>
      </c>
      <c r="J14" s="244">
        <v>0</v>
      </c>
      <c r="K14" s="244">
        <v>0</v>
      </c>
      <c r="L14" s="244">
        <v>0</v>
      </c>
      <c r="M14" s="244">
        <v>0</v>
      </c>
      <c r="N14" s="244">
        <v>0</v>
      </c>
      <c r="O14" s="244">
        <v>0</v>
      </c>
      <c r="P14" s="223">
        <f t="shared" si="0"/>
        <v>0</v>
      </c>
      <c r="Q14" s="223">
        <f t="shared" si="1"/>
        <v>0</v>
      </c>
      <c r="R14" s="245"/>
      <c r="S14" s="245"/>
      <c r="T14" s="245"/>
      <c r="U14" s="245"/>
      <c r="V14" s="245"/>
      <c r="W14" s="245"/>
      <c r="X14" s="245"/>
      <c r="Y14" s="245"/>
    </row>
    <row r="15" spans="2:25">
      <c r="B15" s="222" t="s">
        <v>249</v>
      </c>
      <c r="C15" s="243" t="s">
        <v>134</v>
      </c>
      <c r="D15" s="244">
        <v>0</v>
      </c>
      <c r="E15" s="244">
        <v>0</v>
      </c>
      <c r="F15" s="244">
        <v>0</v>
      </c>
      <c r="G15" s="244">
        <v>0</v>
      </c>
      <c r="H15" s="244">
        <v>0</v>
      </c>
      <c r="I15" s="244">
        <v>0</v>
      </c>
      <c r="J15" s="244">
        <v>0</v>
      </c>
      <c r="K15" s="244">
        <v>0</v>
      </c>
      <c r="L15" s="244">
        <v>0</v>
      </c>
      <c r="M15" s="244">
        <v>0</v>
      </c>
      <c r="N15" s="244">
        <v>0</v>
      </c>
      <c r="O15" s="244">
        <v>0</v>
      </c>
      <c r="P15" s="223">
        <f t="shared" si="0"/>
        <v>0</v>
      </c>
      <c r="Q15" s="223">
        <f t="shared" si="1"/>
        <v>0</v>
      </c>
      <c r="R15" s="245"/>
      <c r="S15" s="245"/>
      <c r="T15" s="245"/>
      <c r="U15" s="245"/>
      <c r="V15" s="245"/>
      <c r="W15" s="245"/>
      <c r="X15" s="245"/>
      <c r="Y15" s="245"/>
    </row>
    <row r="16" spans="2:25">
      <c r="B16" s="222" t="s">
        <v>146</v>
      </c>
      <c r="C16" s="243" t="s">
        <v>134</v>
      </c>
      <c r="D16" s="244">
        <v>57240</v>
      </c>
      <c r="E16" s="244">
        <v>57240</v>
      </c>
      <c r="F16" s="244">
        <f>E16</f>
        <v>57240</v>
      </c>
      <c r="G16" s="244">
        <v>57083</v>
      </c>
      <c r="H16" s="244">
        <v>58033</v>
      </c>
      <c r="I16" s="244">
        <v>0</v>
      </c>
      <c r="J16" s="244">
        <v>0</v>
      </c>
      <c r="K16" s="244">
        <v>0</v>
      </c>
      <c r="L16" s="244">
        <v>0</v>
      </c>
      <c r="M16" s="244">
        <v>0</v>
      </c>
      <c r="N16" s="244">
        <v>0</v>
      </c>
      <c r="O16" s="244">
        <v>0</v>
      </c>
      <c r="P16" s="223">
        <f t="shared" si="0"/>
        <v>57367.199999999997</v>
      </c>
      <c r="Q16" s="223">
        <f t="shared" si="1"/>
        <v>58033</v>
      </c>
      <c r="R16" s="245"/>
      <c r="S16" s="245"/>
      <c r="T16" s="245"/>
      <c r="U16" s="245"/>
      <c r="V16" s="245"/>
      <c r="W16" s="245"/>
      <c r="X16" s="245"/>
      <c r="Y16" s="245"/>
    </row>
    <row r="17" spans="2:25">
      <c r="B17" s="222" t="s">
        <v>138</v>
      </c>
      <c r="C17" s="243" t="s">
        <v>134</v>
      </c>
      <c r="D17" s="244">
        <v>0</v>
      </c>
      <c r="E17" s="244">
        <v>0</v>
      </c>
      <c r="F17" s="244">
        <v>0</v>
      </c>
      <c r="G17" s="244">
        <v>0</v>
      </c>
      <c r="H17" s="244">
        <v>0</v>
      </c>
      <c r="I17" s="244">
        <v>0</v>
      </c>
      <c r="J17" s="244">
        <v>0</v>
      </c>
      <c r="K17" s="244">
        <v>0</v>
      </c>
      <c r="L17" s="244">
        <v>0</v>
      </c>
      <c r="M17" s="244">
        <v>0</v>
      </c>
      <c r="N17" s="244">
        <v>0</v>
      </c>
      <c r="O17" s="244">
        <v>0</v>
      </c>
      <c r="P17" s="223">
        <f t="shared" si="0"/>
        <v>0</v>
      </c>
      <c r="Q17" s="223">
        <f t="shared" si="1"/>
        <v>0</v>
      </c>
      <c r="R17" s="245"/>
      <c r="S17" s="245"/>
      <c r="T17" s="245"/>
      <c r="U17" s="245"/>
      <c r="V17" s="245"/>
      <c r="W17" s="245"/>
      <c r="X17" s="245"/>
      <c r="Y17" s="245"/>
    </row>
    <row r="18" spans="2:25">
      <c r="B18" s="222" t="s">
        <v>139</v>
      </c>
      <c r="C18" s="243" t="s">
        <v>134</v>
      </c>
      <c r="D18" s="244">
        <v>0</v>
      </c>
      <c r="E18" s="244">
        <v>0</v>
      </c>
      <c r="F18" s="244">
        <v>0</v>
      </c>
      <c r="G18" s="244">
        <v>0</v>
      </c>
      <c r="H18" s="244">
        <v>0</v>
      </c>
      <c r="I18" s="244">
        <v>0</v>
      </c>
      <c r="J18" s="244">
        <v>0</v>
      </c>
      <c r="K18" s="244">
        <v>0</v>
      </c>
      <c r="L18" s="244">
        <v>0</v>
      </c>
      <c r="M18" s="244">
        <v>0</v>
      </c>
      <c r="N18" s="244">
        <v>0</v>
      </c>
      <c r="O18" s="244">
        <v>0</v>
      </c>
      <c r="P18" s="223">
        <f t="shared" si="0"/>
        <v>0</v>
      </c>
      <c r="Q18" s="223">
        <f t="shared" si="1"/>
        <v>0</v>
      </c>
      <c r="R18" s="245"/>
      <c r="S18" s="245"/>
      <c r="T18" s="245"/>
      <c r="U18" s="245"/>
      <c r="V18" s="245"/>
      <c r="W18" s="245"/>
      <c r="X18" s="245"/>
      <c r="Y18" s="245"/>
    </row>
    <row r="19" spans="2:25">
      <c r="B19" s="311" t="s">
        <v>222</v>
      </c>
      <c r="C19" s="243" t="s">
        <v>134</v>
      </c>
      <c r="D19" s="244">
        <v>60050.06</v>
      </c>
      <c r="E19" s="244">
        <f>D19</f>
        <v>60050.06</v>
      </c>
      <c r="F19" s="244">
        <v>57083</v>
      </c>
      <c r="G19" s="244">
        <v>57083</v>
      </c>
      <c r="H19" s="244">
        <v>64000</v>
      </c>
      <c r="I19" s="244">
        <v>0</v>
      </c>
      <c r="J19" s="244">
        <v>0</v>
      </c>
      <c r="K19" s="244">
        <v>0</v>
      </c>
      <c r="L19" s="244">
        <v>0</v>
      </c>
      <c r="M19" s="244">
        <v>0</v>
      </c>
      <c r="N19" s="244">
        <v>0</v>
      </c>
      <c r="O19" s="244">
        <v>0</v>
      </c>
      <c r="P19" s="223">
        <f t="shared" si="0"/>
        <v>59653.224000000002</v>
      </c>
      <c r="Q19" s="223">
        <f t="shared" si="1"/>
        <v>64000</v>
      </c>
      <c r="R19" s="245"/>
      <c r="S19" s="245"/>
      <c r="T19" s="245"/>
      <c r="U19" s="245"/>
      <c r="V19" s="245"/>
      <c r="W19" s="245"/>
      <c r="X19" s="245"/>
      <c r="Y19" s="245"/>
    </row>
    <row r="20" spans="2:25">
      <c r="B20" s="222" t="s">
        <v>250</v>
      </c>
      <c r="C20" s="243" t="s">
        <v>134</v>
      </c>
      <c r="D20" s="244">
        <v>58226.19</v>
      </c>
      <c r="E20" s="244">
        <v>58508</v>
      </c>
      <c r="F20" s="244">
        <v>59393</v>
      </c>
      <c r="G20" s="244">
        <v>59393</v>
      </c>
      <c r="H20" s="244">
        <v>59393</v>
      </c>
      <c r="I20" s="244">
        <v>0</v>
      </c>
      <c r="J20" s="244">
        <v>0</v>
      </c>
      <c r="K20" s="244">
        <v>0</v>
      </c>
      <c r="L20" s="244">
        <v>0</v>
      </c>
      <c r="M20" s="244">
        <v>0</v>
      </c>
      <c r="N20" s="244">
        <v>0</v>
      </c>
      <c r="O20" s="244">
        <v>0</v>
      </c>
      <c r="P20" s="223">
        <f t="shared" si="0"/>
        <v>58982.637999999999</v>
      </c>
      <c r="Q20" s="223">
        <f t="shared" si="1"/>
        <v>59393</v>
      </c>
      <c r="R20" s="245"/>
      <c r="S20" s="245"/>
      <c r="T20" s="245"/>
      <c r="U20" s="245"/>
      <c r="V20" s="245"/>
      <c r="W20" s="245"/>
      <c r="X20" s="245"/>
      <c r="Y20" s="245"/>
    </row>
    <row r="21" spans="2:25">
      <c r="B21" s="222" t="s">
        <v>251</v>
      </c>
      <c r="C21" s="243" t="s">
        <v>134</v>
      </c>
      <c r="D21" s="244">
        <v>0</v>
      </c>
      <c r="E21" s="244">
        <v>0</v>
      </c>
      <c r="F21" s="244">
        <v>0</v>
      </c>
      <c r="G21" s="244">
        <v>0</v>
      </c>
      <c r="H21" s="244">
        <v>0</v>
      </c>
      <c r="I21" s="244">
        <v>0</v>
      </c>
      <c r="J21" s="244">
        <v>0</v>
      </c>
      <c r="K21" s="244">
        <v>0</v>
      </c>
      <c r="L21" s="244">
        <v>0</v>
      </c>
      <c r="M21" s="244">
        <v>0</v>
      </c>
      <c r="N21" s="244">
        <v>0</v>
      </c>
      <c r="O21" s="244">
        <v>0</v>
      </c>
      <c r="P21" s="223">
        <f t="shared" si="0"/>
        <v>0</v>
      </c>
      <c r="Q21" s="223">
        <f t="shared" si="1"/>
        <v>0</v>
      </c>
      <c r="R21" s="245"/>
      <c r="S21" s="245"/>
      <c r="T21" s="245"/>
      <c r="U21" s="245"/>
      <c r="V21" s="245"/>
      <c r="W21" s="245"/>
      <c r="X21" s="245"/>
      <c r="Y21" s="245"/>
    </row>
    <row r="22" spans="2:25">
      <c r="B22" s="311" t="s">
        <v>252</v>
      </c>
      <c r="C22" s="243" t="s">
        <v>134</v>
      </c>
      <c r="D22" s="244">
        <v>52200</v>
      </c>
      <c r="E22" s="244">
        <v>52200</v>
      </c>
      <c r="F22" s="244">
        <v>52200</v>
      </c>
      <c r="G22" s="244">
        <v>52200</v>
      </c>
      <c r="H22" s="244">
        <v>55500</v>
      </c>
      <c r="I22" s="244">
        <v>0</v>
      </c>
      <c r="J22" s="244">
        <v>0</v>
      </c>
      <c r="K22" s="244">
        <v>0</v>
      </c>
      <c r="L22" s="244">
        <v>0</v>
      </c>
      <c r="M22" s="244">
        <v>0</v>
      </c>
      <c r="N22" s="244">
        <v>0</v>
      </c>
      <c r="O22" s="244">
        <v>0</v>
      </c>
      <c r="P22" s="223">
        <f t="shared" si="0"/>
        <v>52860</v>
      </c>
      <c r="Q22" s="223">
        <f t="shared" si="1"/>
        <v>55500</v>
      </c>
      <c r="R22" s="245"/>
      <c r="S22" s="245"/>
      <c r="T22" s="245"/>
      <c r="U22" s="245"/>
      <c r="V22" s="245"/>
      <c r="W22" s="245"/>
      <c r="X22" s="245"/>
      <c r="Y22" s="245"/>
    </row>
    <row r="23" spans="2:25">
      <c r="B23" s="222" t="s">
        <v>253</v>
      </c>
      <c r="C23" s="243" t="s">
        <v>134</v>
      </c>
      <c r="D23" s="244">
        <v>0</v>
      </c>
      <c r="E23" s="244">
        <v>0</v>
      </c>
      <c r="F23" s="244">
        <v>0</v>
      </c>
      <c r="G23" s="244">
        <v>0</v>
      </c>
      <c r="H23" s="244">
        <v>0</v>
      </c>
      <c r="I23" s="244">
        <v>0</v>
      </c>
      <c r="J23" s="244">
        <v>0</v>
      </c>
      <c r="K23" s="244">
        <v>0</v>
      </c>
      <c r="L23" s="244">
        <v>0</v>
      </c>
      <c r="M23" s="244">
        <v>0</v>
      </c>
      <c r="N23" s="244">
        <v>0</v>
      </c>
      <c r="O23" s="244">
        <v>0</v>
      </c>
      <c r="P23" s="223">
        <f t="shared" si="0"/>
        <v>0</v>
      </c>
      <c r="Q23" s="223">
        <f t="shared" si="1"/>
        <v>0</v>
      </c>
      <c r="R23" s="245"/>
      <c r="S23" s="245"/>
      <c r="T23" s="245"/>
      <c r="U23" s="245"/>
      <c r="V23" s="245"/>
      <c r="W23" s="245"/>
      <c r="X23" s="245"/>
      <c r="Y23" s="245"/>
    </row>
    <row r="24" spans="2:25">
      <c r="B24" s="222" t="s">
        <v>254</v>
      </c>
      <c r="C24" s="243" t="s">
        <v>134</v>
      </c>
      <c r="D24" s="244">
        <v>0</v>
      </c>
      <c r="E24" s="244">
        <v>0</v>
      </c>
      <c r="F24" s="244">
        <v>0</v>
      </c>
      <c r="G24" s="244">
        <v>0</v>
      </c>
      <c r="H24" s="244">
        <v>0</v>
      </c>
      <c r="I24" s="244">
        <v>0</v>
      </c>
      <c r="J24" s="244">
        <v>0</v>
      </c>
      <c r="K24" s="244">
        <v>0</v>
      </c>
      <c r="L24" s="244">
        <v>0</v>
      </c>
      <c r="M24" s="244">
        <v>0</v>
      </c>
      <c r="N24" s="244">
        <v>0</v>
      </c>
      <c r="O24" s="244">
        <v>0</v>
      </c>
      <c r="P24" s="223">
        <f t="shared" si="0"/>
        <v>0</v>
      </c>
      <c r="Q24" s="223">
        <f t="shared" si="1"/>
        <v>0</v>
      </c>
      <c r="R24" s="245"/>
      <c r="S24" s="245"/>
      <c r="T24" s="245"/>
      <c r="U24" s="245"/>
      <c r="V24" s="245"/>
      <c r="W24" s="245"/>
      <c r="X24" s="245"/>
      <c r="Y24" s="245"/>
    </row>
    <row r="25" spans="2:25">
      <c r="B25" s="222" t="s">
        <v>255</v>
      </c>
      <c r="C25" s="243" t="s">
        <v>134</v>
      </c>
      <c r="D25" s="244">
        <v>0</v>
      </c>
      <c r="E25" s="244">
        <v>0</v>
      </c>
      <c r="F25" s="244">
        <v>0</v>
      </c>
      <c r="G25" s="244">
        <v>0</v>
      </c>
      <c r="H25" s="244">
        <v>0</v>
      </c>
      <c r="I25" s="244">
        <v>0</v>
      </c>
      <c r="J25" s="244">
        <v>0</v>
      </c>
      <c r="K25" s="244">
        <v>0</v>
      </c>
      <c r="L25" s="244">
        <v>0</v>
      </c>
      <c r="M25" s="244">
        <v>0</v>
      </c>
      <c r="N25" s="244">
        <v>0</v>
      </c>
      <c r="O25" s="244">
        <v>0</v>
      </c>
      <c r="P25" s="223">
        <f>IFERROR(SUM(D25:O25)/(12-COUNTIF(D25:O25,0)),0)</f>
        <v>0</v>
      </c>
      <c r="Q25" s="223">
        <f t="shared" si="1"/>
        <v>0</v>
      </c>
      <c r="R25" s="245"/>
      <c r="S25" s="245"/>
      <c r="T25" s="245"/>
      <c r="U25" s="245"/>
      <c r="V25" s="245"/>
      <c r="W25" s="245"/>
      <c r="X25" s="245"/>
      <c r="Y25" s="245"/>
    </row>
    <row r="26" spans="2:25">
      <c r="B26" s="222" t="s">
        <v>256</v>
      </c>
      <c r="C26" s="248" t="s">
        <v>134</v>
      </c>
      <c r="D26" s="248">
        <v>0</v>
      </c>
      <c r="E26" s="248">
        <v>0</v>
      </c>
      <c r="F26" s="244">
        <v>0</v>
      </c>
      <c r="G26" s="244">
        <v>0</v>
      </c>
      <c r="H26" s="244">
        <v>0</v>
      </c>
      <c r="I26" s="244">
        <v>0</v>
      </c>
      <c r="J26" s="244">
        <v>0</v>
      </c>
      <c r="K26" s="244">
        <v>0</v>
      </c>
      <c r="L26" s="244">
        <v>0</v>
      </c>
      <c r="M26" s="244">
        <v>0</v>
      </c>
      <c r="N26" s="244">
        <v>0</v>
      </c>
      <c r="O26" s="244">
        <v>0</v>
      </c>
      <c r="P26" s="223">
        <f>IFERROR(SUM(D26:O26)/(12-COUNTIF(D26:O26,0)),0)</f>
        <v>0</v>
      </c>
      <c r="Q26" s="223">
        <f t="shared" si="1"/>
        <v>0</v>
      </c>
    </row>
    <row r="27" spans="2:25">
      <c r="B27" s="222" t="s">
        <v>257</v>
      </c>
      <c r="C27" s="248" t="s">
        <v>134</v>
      </c>
      <c r="D27" s="248">
        <v>0</v>
      </c>
      <c r="E27" s="248">
        <v>0</v>
      </c>
      <c r="F27" s="244">
        <v>0</v>
      </c>
      <c r="G27" s="244">
        <v>0</v>
      </c>
      <c r="H27" s="244">
        <v>0</v>
      </c>
      <c r="I27" s="244">
        <v>0</v>
      </c>
      <c r="J27" s="244">
        <v>0</v>
      </c>
      <c r="K27" s="244">
        <v>0</v>
      </c>
      <c r="L27" s="244">
        <v>0</v>
      </c>
      <c r="M27" s="244">
        <v>0</v>
      </c>
      <c r="N27" s="244">
        <v>0</v>
      </c>
      <c r="O27" s="244">
        <v>0</v>
      </c>
      <c r="P27" s="223">
        <f>IFERROR(SUM(D27:O27)/(12-COUNTIF(D27:O27,0)),0)</f>
        <v>0</v>
      </c>
      <c r="Q27" s="223">
        <f t="shared" si="1"/>
        <v>0</v>
      </c>
    </row>
    <row r="28" spans="2:25">
      <c r="Q28" s="223">
        <f t="shared" si="1"/>
        <v>0</v>
      </c>
    </row>
    <row r="29" spans="2:25" s="408" customFormat="1">
      <c r="B29" s="219" t="s">
        <v>195</v>
      </c>
      <c r="C29" s="225" t="s">
        <v>134</v>
      </c>
      <c r="D29" s="249">
        <f>SUM(D30:D33)</f>
        <v>31991.0036</v>
      </c>
      <c r="E29" s="249">
        <f t="shared" ref="E29:O29" si="3">SUM(E30:E33)</f>
        <v>31991.0036</v>
      </c>
      <c r="F29" s="249">
        <f t="shared" si="3"/>
        <v>34003.18</v>
      </c>
      <c r="G29" s="249">
        <f t="shared" si="3"/>
        <v>25984.98</v>
      </c>
      <c r="H29" s="249">
        <f t="shared" si="3"/>
        <v>22640</v>
      </c>
      <c r="I29" s="249">
        <f t="shared" si="3"/>
        <v>0</v>
      </c>
      <c r="J29" s="249">
        <f t="shared" si="3"/>
        <v>0</v>
      </c>
      <c r="K29" s="249">
        <f t="shared" si="3"/>
        <v>0</v>
      </c>
      <c r="L29" s="249">
        <f t="shared" si="3"/>
        <v>0</v>
      </c>
      <c r="M29" s="249">
        <f t="shared" si="3"/>
        <v>0</v>
      </c>
      <c r="N29" s="249">
        <f t="shared" si="3"/>
        <v>0</v>
      </c>
      <c r="O29" s="249">
        <f t="shared" si="3"/>
        <v>0</v>
      </c>
      <c r="P29" s="226">
        <f>IFERROR(SUM(D29:O29)/(12-COUNTIF(D29:O29,0)),0)</f>
        <v>29322.033439999999</v>
      </c>
      <c r="Q29" s="223">
        <f t="shared" si="1"/>
        <v>22640</v>
      </c>
      <c r="R29" s="407"/>
      <c r="S29" s="407"/>
      <c r="T29" s="407"/>
      <c r="U29" s="407"/>
      <c r="V29" s="407"/>
      <c r="W29" s="407"/>
      <c r="X29" s="407"/>
      <c r="Y29" s="407"/>
    </row>
    <row r="30" spans="2:25" outlineLevel="1">
      <c r="B30" s="224" t="s">
        <v>141</v>
      </c>
      <c r="C30" s="227">
        <v>0.94</v>
      </c>
      <c r="D30" s="250">
        <f>SUMIF($B$2:$B$27,$B$30,D2:D27)*$C$30</f>
        <v>28388</v>
      </c>
      <c r="E30" s="250">
        <f t="shared" ref="E30:O30" si="4">SUMIF($B$2:$B$27,$B$30,E2:E27)*$C$30</f>
        <v>28388</v>
      </c>
      <c r="F30" s="250">
        <f t="shared" si="4"/>
        <v>30578.199999999997</v>
      </c>
      <c r="G30" s="250">
        <f t="shared" si="4"/>
        <v>22560</v>
      </c>
      <c r="H30" s="250">
        <f t="shared" si="4"/>
        <v>18800</v>
      </c>
      <c r="I30" s="250">
        <f t="shared" si="4"/>
        <v>0</v>
      </c>
      <c r="J30" s="250">
        <f t="shared" si="4"/>
        <v>0</v>
      </c>
      <c r="K30" s="250">
        <f t="shared" si="4"/>
        <v>0</v>
      </c>
      <c r="L30" s="250">
        <f t="shared" si="4"/>
        <v>0</v>
      </c>
      <c r="M30" s="250">
        <f t="shared" si="4"/>
        <v>0</v>
      </c>
      <c r="N30" s="250">
        <f t="shared" si="4"/>
        <v>0</v>
      </c>
      <c r="O30" s="250">
        <f t="shared" si="4"/>
        <v>0</v>
      </c>
      <c r="P30" s="223">
        <f>IFERROR(SUM(D30:O30)/(12-COUNTIF(D30:O30,0)),0)</f>
        <v>25742.84</v>
      </c>
      <c r="Q30" s="223">
        <f t="shared" si="1"/>
        <v>18800</v>
      </c>
      <c r="R30" s="245"/>
      <c r="S30" s="245"/>
      <c r="T30" s="245"/>
      <c r="U30" s="245"/>
      <c r="V30" s="245"/>
      <c r="W30" s="245"/>
      <c r="X30" s="245"/>
      <c r="Y30" s="245"/>
    </row>
    <row r="31" spans="2:25" outlineLevel="1">
      <c r="B31" s="224" t="s">
        <v>222</v>
      </c>
      <c r="C31" s="227">
        <v>0.06</v>
      </c>
      <c r="D31" s="250">
        <f>SUMIF($B$2:$B$27,$B$31,D2:D27)*$C$31</f>
        <v>3603.0035999999996</v>
      </c>
      <c r="E31" s="250">
        <f t="shared" ref="E31:O31" si="5">SUMIF($B$2:$B$27,$B$31,E2:E27)*$C$31</f>
        <v>3603.0035999999996</v>
      </c>
      <c r="F31" s="250">
        <f t="shared" si="5"/>
        <v>3424.98</v>
      </c>
      <c r="G31" s="250">
        <f t="shared" si="5"/>
        <v>3424.98</v>
      </c>
      <c r="H31" s="250">
        <f t="shared" si="5"/>
        <v>3840</v>
      </c>
      <c r="I31" s="250">
        <f t="shared" si="5"/>
        <v>0</v>
      </c>
      <c r="J31" s="250">
        <f t="shared" si="5"/>
        <v>0</v>
      </c>
      <c r="K31" s="250">
        <f t="shared" si="5"/>
        <v>0</v>
      </c>
      <c r="L31" s="250">
        <f t="shared" si="5"/>
        <v>0</v>
      </c>
      <c r="M31" s="250">
        <f t="shared" si="5"/>
        <v>0</v>
      </c>
      <c r="N31" s="250">
        <f t="shared" si="5"/>
        <v>0</v>
      </c>
      <c r="O31" s="250">
        <f t="shared" si="5"/>
        <v>0</v>
      </c>
      <c r="P31" s="223">
        <f>IFERROR(SUM(D31:O31)/(12-COUNTIF(D31:O31,0)),0)</f>
        <v>3579.19344</v>
      </c>
      <c r="Q31" s="223">
        <f t="shared" si="1"/>
        <v>3840</v>
      </c>
      <c r="R31" s="245"/>
      <c r="S31" s="245"/>
      <c r="T31" s="245"/>
      <c r="U31" s="245"/>
      <c r="V31" s="245"/>
      <c r="W31" s="245"/>
      <c r="X31" s="245"/>
      <c r="Y31" s="245"/>
    </row>
    <row r="32" spans="2:25" outlineLevel="1">
      <c r="B32" s="224" t="s">
        <v>138</v>
      </c>
      <c r="C32" s="227">
        <v>0</v>
      </c>
      <c r="D32" s="250">
        <f>SUMIF($B$2:$B$27,$B$32,D2:D27)*$C$32</f>
        <v>0</v>
      </c>
      <c r="E32" s="250">
        <f t="shared" ref="E32:O32" si="6">SUMIF($B$2:$B$27,$B$32,E2:E27)*$C$32</f>
        <v>0</v>
      </c>
      <c r="F32" s="250">
        <f t="shared" si="6"/>
        <v>0</v>
      </c>
      <c r="G32" s="250">
        <f t="shared" si="6"/>
        <v>0</v>
      </c>
      <c r="H32" s="250">
        <f t="shared" si="6"/>
        <v>0</v>
      </c>
      <c r="I32" s="250">
        <f t="shared" si="6"/>
        <v>0</v>
      </c>
      <c r="J32" s="250">
        <f t="shared" si="6"/>
        <v>0</v>
      </c>
      <c r="K32" s="250">
        <f t="shared" si="6"/>
        <v>0</v>
      </c>
      <c r="L32" s="250">
        <f t="shared" si="6"/>
        <v>0</v>
      </c>
      <c r="M32" s="250">
        <f t="shared" si="6"/>
        <v>0</v>
      </c>
      <c r="N32" s="250">
        <f t="shared" si="6"/>
        <v>0</v>
      </c>
      <c r="O32" s="250">
        <f t="shared" si="6"/>
        <v>0</v>
      </c>
      <c r="P32" s="223">
        <f t="shared" ref="P32:P33" si="7">IFERROR(SUM(D32:O32)/(12-COUNTIF(D32:O32,0)),0)</f>
        <v>0</v>
      </c>
      <c r="Q32" s="223">
        <f t="shared" si="1"/>
        <v>0</v>
      </c>
      <c r="R32" s="245"/>
      <c r="S32" s="245"/>
      <c r="T32" s="245"/>
      <c r="U32" s="245"/>
      <c r="V32" s="245"/>
      <c r="W32" s="245"/>
      <c r="X32" s="245"/>
      <c r="Y32" s="245"/>
    </row>
    <row r="33" spans="2:26" outlineLevel="1">
      <c r="B33" s="224" t="s">
        <v>139</v>
      </c>
      <c r="C33" s="227">
        <v>0</v>
      </c>
      <c r="D33" s="250">
        <f>SUMIF($B$2:$B$27,$B$33,D2:D27)*$C$33</f>
        <v>0</v>
      </c>
      <c r="E33" s="250">
        <f t="shared" ref="E33:O33" si="8">SUMIF($B$2:$B$27,$B$33,E2:E27)*$C$33</f>
        <v>0</v>
      </c>
      <c r="F33" s="250">
        <f t="shared" si="8"/>
        <v>0</v>
      </c>
      <c r="G33" s="250">
        <f t="shared" si="8"/>
        <v>0</v>
      </c>
      <c r="H33" s="250">
        <f t="shared" si="8"/>
        <v>0</v>
      </c>
      <c r="I33" s="250">
        <f t="shared" si="8"/>
        <v>0</v>
      </c>
      <c r="J33" s="250">
        <f t="shared" si="8"/>
        <v>0</v>
      </c>
      <c r="K33" s="250">
        <f t="shared" si="8"/>
        <v>0</v>
      </c>
      <c r="L33" s="250">
        <f t="shared" si="8"/>
        <v>0</v>
      </c>
      <c r="M33" s="250">
        <f t="shared" si="8"/>
        <v>0</v>
      </c>
      <c r="N33" s="250">
        <f t="shared" si="8"/>
        <v>0</v>
      </c>
      <c r="O33" s="250">
        <f t="shared" si="8"/>
        <v>0</v>
      </c>
      <c r="P33" s="223">
        <f t="shared" si="7"/>
        <v>0</v>
      </c>
      <c r="Q33" s="223">
        <f t="shared" si="1"/>
        <v>0</v>
      </c>
      <c r="R33" s="245"/>
      <c r="S33" s="245"/>
      <c r="T33" s="245"/>
      <c r="U33" s="245"/>
      <c r="V33" s="245"/>
      <c r="W33" s="245"/>
      <c r="X33" s="245"/>
      <c r="Y33" s="245"/>
    </row>
    <row r="34" spans="2:26" outlineLevel="1">
      <c r="D34" s="251"/>
      <c r="E34" s="251"/>
      <c r="F34" s="251"/>
      <c r="G34" s="251"/>
      <c r="H34" s="251"/>
      <c r="I34" s="251"/>
      <c r="J34" s="251"/>
      <c r="K34" s="251"/>
      <c r="L34" s="251"/>
      <c r="M34" s="251"/>
      <c r="N34" s="251"/>
      <c r="O34" s="251"/>
      <c r="P34" s="251"/>
      <c r="Q34" s="223">
        <f t="shared" si="1"/>
        <v>0</v>
      </c>
      <c r="R34" s="251"/>
      <c r="S34" s="251"/>
      <c r="T34" s="251"/>
      <c r="U34" s="251"/>
      <c r="V34" s="251"/>
      <c r="W34" s="251"/>
      <c r="X34" s="251"/>
      <c r="Y34" s="251"/>
    </row>
    <row r="35" spans="2:26">
      <c r="Q35" s="223">
        <f t="shared" si="1"/>
        <v>0</v>
      </c>
    </row>
    <row r="36" spans="2:26" s="408" customFormat="1">
      <c r="B36" s="219" t="s">
        <v>226</v>
      </c>
      <c r="C36" s="225" t="s">
        <v>134</v>
      </c>
      <c r="D36" s="249">
        <f>SUM(D37:D46)</f>
        <v>22967.286829999994</v>
      </c>
      <c r="E36" s="249">
        <f t="shared" ref="E36:O36" si="9">SUM(E37:E46)</f>
        <v>22967.286829999994</v>
      </c>
      <c r="F36" s="249">
        <f t="shared" si="9"/>
        <v>23185.186599999997</v>
      </c>
      <c r="G36" s="249">
        <f t="shared" si="9"/>
        <v>22638.905500000001</v>
      </c>
      <c r="H36" s="249">
        <f t="shared" si="9"/>
        <v>22840.928399999997</v>
      </c>
      <c r="I36" s="249">
        <f>SUM(I37:I46)</f>
        <v>0</v>
      </c>
      <c r="J36" s="249">
        <f t="shared" si="9"/>
        <v>0</v>
      </c>
      <c r="K36" s="249">
        <f t="shared" si="9"/>
        <v>0</v>
      </c>
      <c r="L36" s="249">
        <f t="shared" si="9"/>
        <v>0</v>
      </c>
      <c r="M36" s="249">
        <f t="shared" si="9"/>
        <v>0</v>
      </c>
      <c r="N36" s="249">
        <f t="shared" si="9"/>
        <v>0</v>
      </c>
      <c r="O36" s="249">
        <f t="shared" si="9"/>
        <v>0</v>
      </c>
      <c r="P36" s="226">
        <f>IFERROR(SUM(D36:O36)/(12-COUNTIF(D36:O36,0)),0)</f>
        <v>22919.918831999996</v>
      </c>
      <c r="Q36" s="223">
        <f t="shared" si="1"/>
        <v>22840.928399999997</v>
      </c>
      <c r="R36" s="407"/>
      <c r="S36" s="407"/>
      <c r="T36" s="407"/>
      <c r="U36" s="407"/>
      <c r="V36" s="407"/>
      <c r="W36" s="407"/>
      <c r="X36" s="407"/>
      <c r="Y36" s="407"/>
      <c r="Z36" s="408" t="s">
        <v>195</v>
      </c>
    </row>
    <row r="37" spans="2:26" outlineLevel="1">
      <c r="B37" s="224" t="s">
        <v>225</v>
      </c>
      <c r="C37" s="228">
        <v>0.7793699999999999</v>
      </c>
      <c r="D37" s="250">
        <f>SUMIF($B$2:$B$27,$B$37,D2:D27)*$C$37</f>
        <v>16366.769999999999</v>
      </c>
      <c r="E37" s="250">
        <f t="shared" ref="E37:O37" si="10">SUMIF($B$2:$B$27,$B$37,E2:E27)*$C$37</f>
        <v>16366.769999999999</v>
      </c>
      <c r="F37" s="250">
        <f t="shared" si="10"/>
        <v>16600.580999999998</v>
      </c>
      <c r="G37" s="250">
        <f t="shared" si="10"/>
        <v>16600.580999999998</v>
      </c>
      <c r="H37" s="250">
        <f t="shared" si="10"/>
        <v>16366.769999999999</v>
      </c>
      <c r="I37" s="250">
        <f t="shared" si="10"/>
        <v>0</v>
      </c>
      <c r="J37" s="250">
        <f t="shared" si="10"/>
        <v>0</v>
      </c>
      <c r="K37" s="250">
        <f t="shared" si="10"/>
        <v>0</v>
      </c>
      <c r="L37" s="250">
        <f t="shared" si="10"/>
        <v>0</v>
      </c>
      <c r="M37" s="250">
        <f t="shared" si="10"/>
        <v>0</v>
      </c>
      <c r="N37" s="250">
        <f t="shared" si="10"/>
        <v>0</v>
      </c>
      <c r="O37" s="250">
        <f t="shared" si="10"/>
        <v>0</v>
      </c>
      <c r="P37" s="223">
        <f>IFERROR(SUM(D37:O37)/(12-COUNTIF(D37:O37,0)),0)</f>
        <v>16460.294399999999</v>
      </c>
      <c r="Q37" s="223">
        <f t="shared" si="1"/>
        <v>16366.769999999999</v>
      </c>
      <c r="R37" s="245"/>
      <c r="S37" s="245"/>
      <c r="T37" s="245"/>
      <c r="U37" s="245"/>
      <c r="V37" s="245"/>
      <c r="W37" s="245"/>
      <c r="X37" s="245"/>
      <c r="Y37" s="245"/>
      <c r="Z37" s="221" t="s">
        <v>226</v>
      </c>
    </row>
    <row r="38" spans="2:26" outlineLevel="1">
      <c r="B38" s="224" t="s">
        <v>140</v>
      </c>
      <c r="C38" s="228">
        <v>0.15962999999999999</v>
      </c>
      <c r="D38" s="250">
        <f>SUMIF($B$2:$B$27,$B$38,D2:D27)*$C$38</f>
        <v>7.9814999999999996</v>
      </c>
      <c r="E38" s="250">
        <f t="shared" ref="E38:O38" si="11">SUMIF($B$2:$B$27,$B$38,E2:E27)*$C$38</f>
        <v>7.9814999999999996</v>
      </c>
      <c r="F38" s="250">
        <f t="shared" si="11"/>
        <v>7.9814999999999996</v>
      </c>
      <c r="G38" s="250">
        <f t="shared" si="11"/>
        <v>7.9814999999999996</v>
      </c>
      <c r="H38" s="250">
        <f t="shared" si="11"/>
        <v>7.9814999999999996</v>
      </c>
      <c r="I38" s="250">
        <f t="shared" si="11"/>
        <v>0</v>
      </c>
      <c r="J38" s="250">
        <f t="shared" si="11"/>
        <v>0</v>
      </c>
      <c r="K38" s="250">
        <f t="shared" si="11"/>
        <v>0</v>
      </c>
      <c r="L38" s="250">
        <f t="shared" si="11"/>
        <v>0</v>
      </c>
      <c r="M38" s="250">
        <f t="shared" si="11"/>
        <v>0</v>
      </c>
      <c r="N38" s="250">
        <f t="shared" si="11"/>
        <v>0</v>
      </c>
      <c r="O38" s="250">
        <f t="shared" si="11"/>
        <v>0</v>
      </c>
      <c r="P38" s="223">
        <f t="shared" ref="P38:P46" si="12">IFERROR(SUM(D38:O38)/(12-COUNTIF(D38:O38,0)),0)</f>
        <v>7.9814999999999996</v>
      </c>
      <c r="Q38" s="223">
        <f t="shared" si="1"/>
        <v>7.9814999999999996</v>
      </c>
      <c r="R38" s="245"/>
      <c r="S38" s="245"/>
      <c r="T38" s="245"/>
      <c r="U38" s="245"/>
      <c r="V38" s="245"/>
      <c r="W38" s="245"/>
      <c r="X38" s="245"/>
      <c r="Y38" s="245"/>
    </row>
    <row r="39" spans="2:26" outlineLevel="1">
      <c r="B39" s="224" t="s">
        <v>144</v>
      </c>
      <c r="C39" s="228">
        <v>1.342E-2</v>
      </c>
      <c r="D39" s="250">
        <f>SUMIF($B$2:$B$27,$B$39,D2:D27)*$C$39</f>
        <v>3091.6995999999999</v>
      </c>
      <c r="E39" s="250">
        <f>SUMIF($B$2:$B$27,$B$39,E2:E27)*$C$39</f>
        <v>3091.6995999999999</v>
      </c>
      <c r="F39" s="250">
        <f t="shared" ref="F39:O39" si="13">SUMIF($B$2:$B$27,$B$39,F2:F27)*$C$39</f>
        <v>3091.6995999999999</v>
      </c>
      <c r="G39" s="250">
        <f t="shared" si="13"/>
        <v>2598.1120000000001</v>
      </c>
      <c r="H39" s="250">
        <f t="shared" si="13"/>
        <v>2773.3771999999999</v>
      </c>
      <c r="I39" s="250">
        <f t="shared" si="13"/>
        <v>0</v>
      </c>
      <c r="J39" s="250">
        <f t="shared" si="13"/>
        <v>0</v>
      </c>
      <c r="K39" s="250">
        <f t="shared" si="13"/>
        <v>0</v>
      </c>
      <c r="L39" s="250">
        <f t="shared" si="13"/>
        <v>0</v>
      </c>
      <c r="M39" s="250">
        <f t="shared" si="13"/>
        <v>0</v>
      </c>
      <c r="N39" s="250">
        <f t="shared" si="13"/>
        <v>0</v>
      </c>
      <c r="O39" s="250">
        <f t="shared" si="13"/>
        <v>0</v>
      </c>
      <c r="P39" s="223">
        <f t="shared" si="12"/>
        <v>2929.3175999999999</v>
      </c>
      <c r="Q39" s="223">
        <f t="shared" si="1"/>
        <v>2773.3771999999999</v>
      </c>
      <c r="R39" s="245"/>
      <c r="S39" s="245"/>
      <c r="T39" s="245"/>
      <c r="U39" s="245"/>
      <c r="V39" s="245"/>
      <c r="W39" s="245"/>
      <c r="X39" s="245"/>
      <c r="Y39" s="245"/>
    </row>
    <row r="40" spans="2:26" outlineLevel="1">
      <c r="B40" s="224" t="s">
        <v>222</v>
      </c>
      <c r="C40" s="228">
        <v>3.0499999999999999E-2</v>
      </c>
      <c r="D40" s="250">
        <f>SUMIF($B$2:$B$27,$B$40,D2:D27)*$C$40</f>
        <v>1831.5268299999998</v>
      </c>
      <c r="E40" s="250">
        <f t="shared" ref="E40:O40" si="14">SUMIF($B$2:$B$27,$B$40,E2:E27)*$C$40</f>
        <v>1831.5268299999998</v>
      </c>
      <c r="F40" s="250">
        <f t="shared" si="14"/>
        <v>1741.0315000000001</v>
      </c>
      <c r="G40" s="250">
        <f t="shared" si="14"/>
        <v>1741.0315000000001</v>
      </c>
      <c r="H40" s="250">
        <f t="shared" si="14"/>
        <v>1952</v>
      </c>
      <c r="I40" s="250">
        <f t="shared" si="14"/>
        <v>0</v>
      </c>
      <c r="J40" s="250">
        <f t="shared" si="14"/>
        <v>0</v>
      </c>
      <c r="K40" s="250">
        <f t="shared" si="14"/>
        <v>0</v>
      </c>
      <c r="L40" s="250">
        <f t="shared" si="14"/>
        <v>0</v>
      </c>
      <c r="M40" s="250">
        <f t="shared" si="14"/>
        <v>0</v>
      </c>
      <c r="N40" s="250">
        <f t="shared" si="14"/>
        <v>0</v>
      </c>
      <c r="O40" s="250">
        <f t="shared" si="14"/>
        <v>0</v>
      </c>
      <c r="P40" s="223">
        <f t="shared" si="12"/>
        <v>1819.4233319999998</v>
      </c>
      <c r="Q40" s="223">
        <f t="shared" si="1"/>
        <v>1952</v>
      </c>
      <c r="R40" s="245"/>
      <c r="S40" s="245"/>
      <c r="T40" s="245"/>
      <c r="U40" s="245"/>
      <c r="V40" s="245"/>
      <c r="W40" s="245"/>
      <c r="X40" s="245"/>
      <c r="Y40" s="245"/>
    </row>
    <row r="41" spans="2:26" outlineLevel="1">
      <c r="B41" s="224" t="s">
        <v>143</v>
      </c>
      <c r="C41" s="228">
        <v>1.7080000000000001E-2</v>
      </c>
      <c r="D41" s="250">
        <f>SUMIF($B$2:$B$27,$B$41,D2:D27)*$C$41</f>
        <v>1075.0579</v>
      </c>
      <c r="E41" s="250">
        <f t="shared" ref="E41:O41" si="15">SUMIF($B$2:$B$27,$B$41,E2:E27)*$C$41</f>
        <v>1075.0579</v>
      </c>
      <c r="F41" s="250">
        <f t="shared" si="15"/>
        <v>1146.922</v>
      </c>
      <c r="G41" s="250">
        <f t="shared" si="15"/>
        <v>1146.922</v>
      </c>
      <c r="H41" s="250">
        <f t="shared" si="15"/>
        <v>1148.4592</v>
      </c>
      <c r="I41" s="250">
        <f t="shared" si="15"/>
        <v>0</v>
      </c>
      <c r="J41" s="250">
        <f t="shared" si="15"/>
        <v>0</v>
      </c>
      <c r="K41" s="250">
        <f t="shared" si="15"/>
        <v>0</v>
      </c>
      <c r="L41" s="250">
        <f t="shared" si="15"/>
        <v>0</v>
      </c>
      <c r="M41" s="250">
        <f t="shared" si="15"/>
        <v>0</v>
      </c>
      <c r="N41" s="250">
        <f t="shared" si="15"/>
        <v>0</v>
      </c>
      <c r="O41" s="250">
        <f t="shared" si="15"/>
        <v>0</v>
      </c>
      <c r="P41" s="223">
        <f t="shared" si="12"/>
        <v>1118.4838000000002</v>
      </c>
      <c r="Q41" s="223">
        <f t="shared" si="1"/>
        <v>1148.4592</v>
      </c>
      <c r="R41" s="245"/>
      <c r="S41" s="245"/>
      <c r="T41" s="245"/>
      <c r="U41" s="245"/>
      <c r="V41" s="245"/>
      <c r="W41" s="245"/>
      <c r="X41" s="245"/>
      <c r="Y41" s="245"/>
    </row>
    <row r="42" spans="2:26" outlineLevel="1">
      <c r="B42" s="224" t="s">
        <v>142</v>
      </c>
      <c r="C42" s="228">
        <v>1.2999999999999999E-3</v>
      </c>
      <c r="D42" s="250">
        <f>SUMIF($B$2:$B$27,$B$42,D2:D27)*$C$42</f>
        <v>102.92099999999999</v>
      </c>
      <c r="E42" s="250">
        <f t="shared" ref="E42:O42" si="16">SUMIF($B$2:$B$27,$B$42,E2:E27)*$C$42</f>
        <v>102.92099999999999</v>
      </c>
      <c r="F42" s="250">
        <f t="shared" si="16"/>
        <v>102.92099999999999</v>
      </c>
      <c r="G42" s="250">
        <f t="shared" si="16"/>
        <v>102.92099999999999</v>
      </c>
      <c r="H42" s="250">
        <f t="shared" si="16"/>
        <v>102.92099999999999</v>
      </c>
      <c r="I42" s="250">
        <f t="shared" si="16"/>
        <v>0</v>
      </c>
      <c r="J42" s="250">
        <f t="shared" si="16"/>
        <v>0</v>
      </c>
      <c r="K42" s="250">
        <f t="shared" si="16"/>
        <v>0</v>
      </c>
      <c r="L42" s="250">
        <f t="shared" si="16"/>
        <v>0</v>
      </c>
      <c r="M42" s="250">
        <f t="shared" si="16"/>
        <v>0</v>
      </c>
      <c r="N42" s="250">
        <f t="shared" si="16"/>
        <v>0</v>
      </c>
      <c r="O42" s="250">
        <f t="shared" si="16"/>
        <v>0</v>
      </c>
      <c r="P42" s="223">
        <f t="shared" si="12"/>
        <v>102.92100000000001</v>
      </c>
      <c r="Q42" s="223">
        <f t="shared" si="1"/>
        <v>102.92099999999999</v>
      </c>
      <c r="R42" s="245"/>
      <c r="S42" s="245"/>
      <c r="T42" s="245"/>
      <c r="U42" s="245"/>
      <c r="V42" s="245"/>
      <c r="W42" s="245"/>
      <c r="X42" s="245"/>
      <c r="Y42" s="245"/>
    </row>
    <row r="43" spans="2:26" outlineLevel="1">
      <c r="B43" s="224" t="s">
        <v>221</v>
      </c>
      <c r="C43" s="228">
        <v>1E-3</v>
      </c>
      <c r="D43" s="250">
        <f>SUMIF($B$2:$B$27,$B$43,D2:D27)*$C$43</f>
        <v>283.94</v>
      </c>
      <c r="E43" s="250">
        <f t="shared" ref="E43:N43" si="17">SUMIF($B$2:$B$27,$B$43,E2:E27)*$C$43</f>
        <v>283.94</v>
      </c>
      <c r="F43" s="250">
        <f t="shared" si="17"/>
        <v>286.66000000000003</v>
      </c>
      <c r="G43" s="250">
        <f t="shared" si="17"/>
        <v>234.202</v>
      </c>
      <c r="H43" s="250">
        <f t="shared" si="17"/>
        <v>280.84000000000003</v>
      </c>
      <c r="I43" s="250">
        <f t="shared" si="17"/>
        <v>0</v>
      </c>
      <c r="J43" s="250">
        <f t="shared" si="17"/>
        <v>0</v>
      </c>
      <c r="K43" s="250">
        <f t="shared" si="17"/>
        <v>0</v>
      </c>
      <c r="L43" s="250">
        <f t="shared" si="17"/>
        <v>0</v>
      </c>
      <c r="M43" s="250">
        <f t="shared" si="17"/>
        <v>0</v>
      </c>
      <c r="N43" s="250">
        <f t="shared" si="17"/>
        <v>0</v>
      </c>
      <c r="O43" s="250">
        <f>SUMIF($B$2:$B$27,$B$43,O2:O27)*$C$43</f>
        <v>0</v>
      </c>
      <c r="P43" s="223">
        <f t="shared" si="12"/>
        <v>273.91639999999995</v>
      </c>
      <c r="Q43" s="223">
        <f t="shared" si="1"/>
        <v>280.84000000000003</v>
      </c>
      <c r="R43" s="245"/>
      <c r="S43" s="245"/>
      <c r="T43" s="245"/>
      <c r="U43" s="245"/>
      <c r="V43" s="245"/>
      <c r="W43" s="245"/>
      <c r="X43" s="245"/>
      <c r="Y43" s="245"/>
    </row>
    <row r="44" spans="2:26" outlineLevel="1">
      <c r="B44" s="224" t="s">
        <v>140</v>
      </c>
      <c r="C44" s="228">
        <v>1.2E-2</v>
      </c>
      <c r="D44" s="250">
        <f>SUMIF($B$2:$B$27,$B$44,D2:D27)*$C$44</f>
        <v>0.6</v>
      </c>
      <c r="E44" s="250">
        <f t="shared" ref="E44:O44" si="18">SUMIF($B$2:$B$27,$B$44,E2:E27)*$C$44</f>
        <v>0.6</v>
      </c>
      <c r="F44" s="250">
        <f t="shared" si="18"/>
        <v>0.6</v>
      </c>
      <c r="G44" s="250">
        <f t="shared" si="18"/>
        <v>0.6</v>
      </c>
      <c r="H44" s="250">
        <f t="shared" si="18"/>
        <v>0.6</v>
      </c>
      <c r="I44" s="250">
        <f t="shared" si="18"/>
        <v>0</v>
      </c>
      <c r="J44" s="250">
        <f t="shared" si="18"/>
        <v>0</v>
      </c>
      <c r="K44" s="250">
        <f t="shared" si="18"/>
        <v>0</v>
      </c>
      <c r="L44" s="250">
        <f t="shared" si="18"/>
        <v>0</v>
      </c>
      <c r="M44" s="250">
        <f t="shared" si="18"/>
        <v>0</v>
      </c>
      <c r="N44" s="250">
        <f t="shared" si="18"/>
        <v>0</v>
      </c>
      <c r="O44" s="250">
        <f t="shared" si="18"/>
        <v>0</v>
      </c>
      <c r="P44" s="223">
        <f t="shared" si="12"/>
        <v>0.6</v>
      </c>
      <c r="Q44" s="223">
        <f t="shared" si="1"/>
        <v>0.6</v>
      </c>
      <c r="R44" s="245"/>
      <c r="S44" s="245"/>
      <c r="T44" s="245"/>
      <c r="U44" s="245"/>
      <c r="V44" s="245"/>
      <c r="W44" s="245"/>
      <c r="X44" s="245"/>
      <c r="Y44" s="245"/>
    </row>
    <row r="45" spans="2:26" outlineLevel="1">
      <c r="B45" s="224" t="s">
        <v>146</v>
      </c>
      <c r="C45" s="228">
        <v>1.5E-3</v>
      </c>
      <c r="D45" s="250">
        <f>SUMIF($B$2:$B$27,$B$45,D2:D27)*$C$45</f>
        <v>85.86</v>
      </c>
      <c r="E45" s="250">
        <f t="shared" ref="E45:O45" si="19">SUMIF($B$2:$B$27,$B$45,E2:E27)*$C$45</f>
        <v>85.86</v>
      </c>
      <c r="F45" s="250">
        <f t="shared" si="19"/>
        <v>85.86</v>
      </c>
      <c r="G45" s="250">
        <f t="shared" si="19"/>
        <v>85.624499999999998</v>
      </c>
      <c r="H45" s="250">
        <f t="shared" si="19"/>
        <v>87.049499999999995</v>
      </c>
      <c r="I45" s="250">
        <f t="shared" si="19"/>
        <v>0</v>
      </c>
      <c r="J45" s="250">
        <f t="shared" si="19"/>
        <v>0</v>
      </c>
      <c r="K45" s="250">
        <f t="shared" si="19"/>
        <v>0</v>
      </c>
      <c r="L45" s="250">
        <f t="shared" si="19"/>
        <v>0</v>
      </c>
      <c r="M45" s="250">
        <f t="shared" si="19"/>
        <v>0</v>
      </c>
      <c r="N45" s="250">
        <f t="shared" si="19"/>
        <v>0</v>
      </c>
      <c r="O45" s="250">
        <f t="shared" si="19"/>
        <v>0</v>
      </c>
      <c r="P45" s="223">
        <f t="shared" si="12"/>
        <v>86.05080000000001</v>
      </c>
      <c r="Q45" s="223">
        <f t="shared" si="1"/>
        <v>87.049499999999995</v>
      </c>
      <c r="R45" s="245"/>
      <c r="S45" s="245"/>
      <c r="T45" s="245"/>
      <c r="U45" s="245"/>
      <c r="V45" s="245"/>
      <c r="W45" s="245"/>
      <c r="X45" s="245"/>
      <c r="Y45" s="245"/>
    </row>
    <row r="46" spans="2:26" outlineLevel="1">
      <c r="B46" s="224" t="s">
        <v>145</v>
      </c>
      <c r="C46" s="228">
        <v>1.5E-3</v>
      </c>
      <c r="D46" s="250">
        <f>SUMIF($B$2:$B$27,$B$46,D2:D27)*$C$46</f>
        <v>120.93</v>
      </c>
      <c r="E46" s="250">
        <f>SUMIF($B$2:$B$27,$B$46,E2:E27)*$C$46</f>
        <v>120.93</v>
      </c>
      <c r="F46" s="250">
        <f t="shared" ref="F46:O46" si="20">SUMIF($B$2:$B$27,$B$46,F2:F27)*$C$46</f>
        <v>120.93</v>
      </c>
      <c r="G46" s="250">
        <f t="shared" si="20"/>
        <v>120.93</v>
      </c>
      <c r="H46" s="250">
        <f t="shared" si="20"/>
        <v>120.93</v>
      </c>
      <c r="I46" s="250">
        <f t="shared" si="20"/>
        <v>0</v>
      </c>
      <c r="J46" s="250">
        <f t="shared" si="20"/>
        <v>0</v>
      </c>
      <c r="K46" s="250">
        <f t="shared" si="20"/>
        <v>0</v>
      </c>
      <c r="L46" s="250">
        <f t="shared" si="20"/>
        <v>0</v>
      </c>
      <c r="M46" s="250">
        <f t="shared" si="20"/>
        <v>0</v>
      </c>
      <c r="N46" s="250">
        <f t="shared" si="20"/>
        <v>0</v>
      </c>
      <c r="O46" s="250">
        <f t="shared" si="20"/>
        <v>0</v>
      </c>
      <c r="P46" s="223">
        <f t="shared" si="12"/>
        <v>120.93000000000002</v>
      </c>
      <c r="Q46" s="223">
        <f t="shared" si="1"/>
        <v>120.93</v>
      </c>
      <c r="R46" s="245"/>
      <c r="S46" s="245"/>
      <c r="T46" s="245"/>
      <c r="U46" s="245"/>
      <c r="V46" s="245"/>
      <c r="W46" s="245"/>
      <c r="X46" s="245"/>
      <c r="Y46" s="245"/>
    </row>
    <row r="54" spans="13:13">
      <c r="M54" s="251"/>
    </row>
    <row r="55" spans="13:13">
      <c r="M55" s="251"/>
    </row>
    <row r="56" spans="13:13">
      <c r="M56" s="251"/>
    </row>
    <row r="57" spans="13:13">
      <c r="M57" s="251"/>
    </row>
    <row r="58" spans="13:13">
      <c r="M58" s="251"/>
    </row>
    <row r="59" spans="13:13">
      <c r="M59" s="251"/>
    </row>
    <row r="60" spans="13:13">
      <c r="M60" s="251"/>
    </row>
    <row r="61" spans="13:13">
      <c r="M61" s="251"/>
    </row>
    <row r="62" spans="13:13">
      <c r="M62" s="251"/>
    </row>
    <row r="63" spans="13:13">
      <c r="M63" s="251"/>
    </row>
  </sheetData>
  <conditionalFormatting sqref="D2:O27">
    <cfRule type="cellIs" dxfId="3" priority="4" operator="equal">
      <formula>0</formula>
    </cfRule>
  </conditionalFormatting>
  <conditionalFormatting sqref="D37:O37 D39:O43 D45:O46">
    <cfRule type="cellIs" dxfId="2" priority="3" operator="equal">
      <formula>0</formula>
    </cfRule>
  </conditionalFormatting>
  <conditionalFormatting sqref="G30:O31">
    <cfRule type="cellIs" dxfId="1" priority="1" operator="greaterThan">
      <formula>0</formula>
    </cfRule>
    <cfRule type="cellIs" dxfId="0" priority="2" operator="equal">
      <formula>0</formula>
    </cfRule>
  </conditionalFormatting>
  <dataValidations count="1">
    <dataValidation type="list" allowBlank="1" showInputMessage="1" showErrorMessage="1" sqref="B37:B46 B30:B33" xr:uid="{6C6F1AB1-24D6-4C7E-A413-74A86FA9E23F}">
      <formula1>$B$2:$B$27</formula1>
    </dataValidation>
  </dataValidations>
  <pageMargins left="0.70866141732283472" right="0.70866141732283472" top="0.74803149606299213" bottom="0.74803149606299213" header="0.31496062992125984" footer="0.31496062992125984"/>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CE3E8-0F09-EC4C-BB74-F21F37DFB596}">
  <dimension ref="A2:E139"/>
  <sheetViews>
    <sheetView zoomScale="120" zoomScaleNormal="120" workbookViewId="0">
      <selection activeCell="C8" sqref="C8"/>
    </sheetView>
  </sheetViews>
  <sheetFormatPr baseColWidth="10" defaultColWidth="8.83203125" defaultRowHeight="16"/>
  <cols>
    <col min="1" max="1" width="48.6640625" style="548" customWidth="1"/>
    <col min="2" max="2" width="8.33203125" style="548" customWidth="1"/>
    <col min="3" max="3" width="21.5" style="548" customWidth="1"/>
    <col min="4" max="4" width="8.83203125" style="548"/>
    <col min="5" max="5" width="10.33203125" style="548" bestFit="1" customWidth="1"/>
    <col min="6" max="16384" width="8.83203125" style="548"/>
  </cols>
  <sheetData>
    <row r="2" spans="1:5">
      <c r="A2" s="549" t="s">
        <v>131</v>
      </c>
      <c r="B2" s="549" t="s">
        <v>50</v>
      </c>
      <c r="C2" s="550" t="s">
        <v>1125</v>
      </c>
    </row>
    <row r="3" spans="1:5" ht="24.75" customHeight="1">
      <c r="A3" s="684" t="s">
        <v>1120</v>
      </c>
      <c r="B3" s="551" t="s">
        <v>671</v>
      </c>
      <c r="C3" s="552">
        <v>46</v>
      </c>
      <c r="E3" s="553"/>
    </row>
    <row r="4" spans="1:5" ht="23" customHeight="1">
      <c r="A4" s="684" t="s">
        <v>1121</v>
      </c>
      <c r="B4" s="551" t="s">
        <v>671</v>
      </c>
      <c r="C4" s="552">
        <v>47</v>
      </c>
    </row>
    <row r="5" spans="1:5" ht="23.25" customHeight="1">
      <c r="A5" s="684" t="s">
        <v>1122</v>
      </c>
      <c r="B5" s="551" t="s">
        <v>671</v>
      </c>
      <c r="C5" s="552">
        <v>40</v>
      </c>
    </row>
    <row r="6" spans="1:5" ht="28.5" customHeight="1">
      <c r="A6" s="684" t="s">
        <v>1123</v>
      </c>
      <c r="B6" s="551" t="s">
        <v>671</v>
      </c>
      <c r="C6" s="552">
        <v>45</v>
      </c>
    </row>
    <row r="7" spans="1:5" ht="24.75" customHeight="1">
      <c r="A7" s="685" t="s">
        <v>1124</v>
      </c>
      <c r="B7" s="551" t="s">
        <v>671</v>
      </c>
      <c r="C7" s="559">
        <v>48.9</v>
      </c>
    </row>
    <row r="8" spans="1:5" ht="24.75" customHeight="1">
      <c r="A8" s="768"/>
      <c r="B8" s="767"/>
      <c r="C8" s="559"/>
    </row>
    <row r="9" spans="1:5" ht="24.75" customHeight="1">
      <c r="A9" s="767"/>
      <c r="B9" s="551"/>
      <c r="C9" s="559"/>
    </row>
    <row r="10" spans="1:5" ht="24.75" customHeight="1">
      <c r="A10" s="557"/>
      <c r="B10" s="551"/>
      <c r="C10" s="559"/>
    </row>
    <row r="11" spans="1:5" ht="24.75" customHeight="1">
      <c r="A11" s="561"/>
      <c r="B11" s="557"/>
      <c r="C11" s="559"/>
    </row>
    <row r="12" spans="1:5" ht="24.75" customHeight="1">
      <c r="A12" s="561"/>
      <c r="B12" s="557"/>
      <c r="C12" s="559"/>
    </row>
    <row r="13" spans="1:5" ht="24.75" customHeight="1">
      <c r="A13" s="586" t="s">
        <v>711</v>
      </c>
      <c r="B13" s="557"/>
      <c r="C13" s="559"/>
    </row>
    <row r="14" spans="1:5" ht="24.75" customHeight="1">
      <c r="A14" s="586" t="s">
        <v>687</v>
      </c>
      <c r="B14" s="557"/>
      <c r="C14" s="559"/>
    </row>
    <row r="15" spans="1:5" ht="24.75" customHeight="1">
      <c r="A15" s="586" t="s">
        <v>710</v>
      </c>
      <c r="B15" s="557"/>
      <c r="C15" s="559"/>
    </row>
    <row r="16" spans="1:5" ht="24.75" customHeight="1">
      <c r="A16" s="586" t="s">
        <v>694</v>
      </c>
      <c r="B16" s="573"/>
      <c r="C16" s="560"/>
    </row>
    <row r="17" spans="1:3" ht="24.75" customHeight="1">
      <c r="A17" s="586" t="s">
        <v>695</v>
      </c>
      <c r="B17" s="573"/>
      <c r="C17" s="560"/>
    </row>
    <row r="18" spans="1:3" ht="24.75" customHeight="1">
      <c r="A18" s="586" t="s">
        <v>696</v>
      </c>
      <c r="B18" s="573"/>
      <c r="C18" s="560"/>
    </row>
    <row r="19" spans="1:3" ht="24.75" customHeight="1">
      <c r="A19" s="586" t="s">
        <v>697</v>
      </c>
      <c r="B19" s="573"/>
      <c r="C19" s="560"/>
    </row>
    <row r="20" spans="1:3" ht="24.75" customHeight="1">
      <c r="A20" s="586" t="s">
        <v>698</v>
      </c>
      <c r="B20" s="573"/>
      <c r="C20" s="560"/>
    </row>
    <row r="21" spans="1:3" ht="24.75" customHeight="1">
      <c r="A21" s="586" t="s">
        <v>725</v>
      </c>
      <c r="B21" s="561"/>
      <c r="C21" s="560"/>
    </row>
    <row r="22" spans="1:3" ht="24.75" customHeight="1">
      <c r="A22" s="586" t="s">
        <v>730</v>
      </c>
      <c r="B22" s="561"/>
      <c r="C22" s="560"/>
    </row>
    <row r="23" spans="1:3" ht="24.75" customHeight="1">
      <c r="A23" s="561"/>
      <c r="B23" s="561"/>
      <c r="C23" s="560"/>
    </row>
    <row r="24" spans="1:3" ht="24.75" customHeight="1">
      <c r="A24" s="561"/>
      <c r="B24" s="561"/>
      <c r="C24" s="560"/>
    </row>
    <row r="25" spans="1:3" ht="24.75" customHeight="1">
      <c r="A25" s="561"/>
      <c r="B25" s="561"/>
      <c r="C25" s="560"/>
    </row>
    <row r="26" spans="1:3" ht="24.75" customHeight="1">
      <c r="A26" s="561"/>
      <c r="B26" s="561"/>
      <c r="C26" s="560"/>
    </row>
    <row r="27" spans="1:3" ht="24.75" customHeight="1">
      <c r="A27" s="561"/>
      <c r="B27" s="561"/>
      <c r="C27" s="560"/>
    </row>
    <row r="28" spans="1:3" ht="24.75" customHeight="1">
      <c r="A28" s="561"/>
      <c r="B28" s="561"/>
      <c r="C28" s="560"/>
    </row>
    <row r="29" spans="1:3" ht="24.75" customHeight="1">
      <c r="A29" s="561"/>
      <c r="B29" s="561"/>
      <c r="C29" s="560"/>
    </row>
    <row r="30" spans="1:3" ht="24.75" customHeight="1">
      <c r="A30" s="561"/>
      <c r="B30" s="561"/>
      <c r="C30" s="560"/>
    </row>
    <row r="31" spans="1:3" ht="24.75" customHeight="1">
      <c r="A31" s="561"/>
      <c r="B31" s="561"/>
      <c r="C31" s="560"/>
    </row>
    <row r="32" spans="1:3" ht="24.75" customHeight="1">
      <c r="A32" s="561"/>
      <c r="B32" s="561"/>
      <c r="C32" s="560"/>
    </row>
    <row r="33" spans="1:3" ht="24.75" customHeight="1">
      <c r="A33" s="561"/>
      <c r="B33" s="561"/>
      <c r="C33" s="560"/>
    </row>
    <row r="34" spans="1:3" ht="24.75" customHeight="1">
      <c r="A34" s="561"/>
      <c r="B34" s="561"/>
      <c r="C34" s="560"/>
    </row>
    <row r="35" spans="1:3" ht="24.75" customHeight="1">
      <c r="A35" s="561"/>
      <c r="B35" s="561"/>
      <c r="C35" s="560"/>
    </row>
    <row r="36" spans="1:3" ht="24.75" customHeight="1">
      <c r="A36" s="561"/>
      <c r="B36" s="561"/>
      <c r="C36" s="560"/>
    </row>
    <row r="37" spans="1:3" ht="24.75" customHeight="1">
      <c r="A37" s="561"/>
      <c r="B37" s="561"/>
      <c r="C37" s="560"/>
    </row>
    <row r="38" spans="1:3" ht="24.75" customHeight="1">
      <c r="A38" s="561"/>
      <c r="B38" s="561"/>
      <c r="C38" s="560"/>
    </row>
    <row r="39" spans="1:3" ht="24.75" customHeight="1">
      <c r="A39" s="561"/>
      <c r="B39" s="561"/>
      <c r="C39" s="560"/>
    </row>
    <row r="40" spans="1:3" ht="24.75" customHeight="1">
      <c r="A40" s="561"/>
      <c r="B40" s="561"/>
      <c r="C40" s="560"/>
    </row>
    <row r="41" spans="1:3" ht="24.75" customHeight="1">
      <c r="A41" s="561"/>
      <c r="B41" s="561"/>
      <c r="C41" s="560"/>
    </row>
    <row r="42" spans="1:3" ht="24.75" customHeight="1">
      <c r="A42" s="561"/>
      <c r="B42" s="561"/>
      <c r="C42" s="560"/>
    </row>
    <row r="43" spans="1:3" ht="24.75" customHeight="1">
      <c r="A43" s="561"/>
      <c r="B43" s="561"/>
      <c r="C43" s="560"/>
    </row>
    <row r="44" spans="1:3" ht="24.75" customHeight="1">
      <c r="A44" s="561"/>
      <c r="B44" s="561"/>
      <c r="C44" s="560"/>
    </row>
    <row r="45" spans="1:3" ht="17.25" customHeight="1">
      <c r="A45" s="562"/>
      <c r="B45" s="561"/>
      <c r="C45" s="560"/>
    </row>
    <row r="46" spans="1:3" ht="17.25" customHeight="1">
      <c r="A46" s="563"/>
      <c r="B46" s="561"/>
      <c r="C46" s="560"/>
    </row>
    <row r="47" spans="1:3" ht="18" customHeight="1">
      <c r="A47" s="563"/>
      <c r="B47" s="561"/>
      <c r="C47" s="560"/>
    </row>
    <row r="48" spans="1:3" ht="24.75" customHeight="1">
      <c r="A48" s="561"/>
      <c r="B48" s="561"/>
      <c r="C48" s="560"/>
    </row>
    <row r="49" spans="1:3" ht="24.75" customHeight="1">
      <c r="A49" s="561"/>
      <c r="B49" s="561"/>
      <c r="C49" s="560"/>
    </row>
    <row r="50" spans="1:3" ht="24.75" customHeight="1">
      <c r="A50" s="561"/>
      <c r="B50" s="561"/>
      <c r="C50" s="560"/>
    </row>
    <row r="51" spans="1:3" ht="24.75" customHeight="1">
      <c r="A51" s="561"/>
      <c r="B51" s="561"/>
      <c r="C51" s="560"/>
    </row>
    <row r="52" spans="1:3" ht="24.75" customHeight="1">
      <c r="A52" s="561"/>
      <c r="B52" s="561"/>
      <c r="C52" s="560"/>
    </row>
    <row r="53" spans="1:3">
      <c r="A53" s="564"/>
      <c r="B53" s="555"/>
      <c r="C53" s="560"/>
    </row>
    <row r="54" spans="1:3">
      <c r="C54" s="560"/>
    </row>
    <row r="55" spans="1:3">
      <c r="A55" s="565"/>
      <c r="B55" s="565"/>
      <c r="C55" s="560"/>
    </row>
    <row r="56" spans="1:3" ht="27.75" customHeight="1">
      <c r="A56" s="566"/>
      <c r="B56" s="567"/>
      <c r="C56" s="560"/>
    </row>
    <row r="57" spans="1:3" ht="27.75" customHeight="1">
      <c r="A57" s="566"/>
      <c r="B57" s="567"/>
      <c r="C57" s="560"/>
    </row>
    <row r="58" spans="1:3" ht="27.75" customHeight="1">
      <c r="A58" s="566"/>
      <c r="B58" s="567"/>
      <c r="C58" s="560"/>
    </row>
    <row r="59" spans="1:3" ht="27.75" customHeight="1">
      <c r="A59" s="566"/>
      <c r="B59" s="567"/>
      <c r="C59" s="560"/>
    </row>
    <row r="60" spans="1:3" ht="27.75" customHeight="1">
      <c r="A60" s="566"/>
      <c r="B60" s="567"/>
      <c r="C60" s="560"/>
    </row>
    <row r="61" spans="1:3" ht="27.75" customHeight="1">
      <c r="A61" s="566"/>
      <c r="B61" s="567"/>
      <c r="C61" s="560"/>
    </row>
    <row r="62" spans="1:3" ht="27.75" customHeight="1">
      <c r="A62" s="566"/>
      <c r="B62" s="567"/>
      <c r="C62" s="560"/>
    </row>
    <row r="63" spans="1:3" ht="27.75" customHeight="1">
      <c r="A63" s="566"/>
      <c r="B63" s="567"/>
      <c r="C63" s="560"/>
    </row>
    <row r="64" spans="1:3" ht="27.75" customHeight="1">
      <c r="A64" s="566"/>
      <c r="B64" s="567"/>
      <c r="C64" s="560"/>
    </row>
    <row r="65" spans="1:3" ht="27.75" customHeight="1">
      <c r="A65" s="566"/>
      <c r="B65" s="567"/>
      <c r="C65" s="560"/>
    </row>
    <row r="66" spans="1:3">
      <c r="A66" s="565"/>
      <c r="B66" s="568"/>
      <c r="C66" s="560"/>
    </row>
    <row r="67" spans="1:3">
      <c r="A67" s="561"/>
      <c r="B67" s="567"/>
      <c r="C67" s="560"/>
    </row>
    <row r="68" spans="1:3">
      <c r="A68" s="561"/>
      <c r="B68" s="567"/>
      <c r="C68" s="560"/>
    </row>
    <row r="69" spans="1:3">
      <c r="A69" s="561"/>
      <c r="B69" s="567"/>
      <c r="C69" s="560"/>
    </row>
    <row r="70" spans="1:3">
      <c r="A70" s="561"/>
      <c r="B70" s="567"/>
      <c r="C70" s="560"/>
    </row>
    <row r="71" spans="1:3">
      <c r="A71" s="561"/>
      <c r="B71" s="567"/>
      <c r="C71" s="560"/>
    </row>
    <row r="72" spans="1:3">
      <c r="A72" s="561"/>
      <c r="B72" s="567"/>
      <c r="C72" s="560"/>
    </row>
    <row r="73" spans="1:3">
      <c r="A73" s="561"/>
      <c r="B73" s="567"/>
      <c r="C73" s="560"/>
    </row>
    <row r="74" spans="1:3">
      <c r="A74" s="561"/>
      <c r="B74" s="567"/>
      <c r="C74" s="560"/>
    </row>
    <row r="75" spans="1:3">
      <c r="A75" s="561"/>
      <c r="B75" s="567"/>
      <c r="C75" s="560"/>
    </row>
    <row r="76" spans="1:3">
      <c r="A76" s="561"/>
      <c r="B76" s="567"/>
      <c r="C76" s="560"/>
    </row>
    <row r="77" spans="1:3">
      <c r="A77" s="565"/>
      <c r="B77" s="568"/>
      <c r="C77" s="560"/>
    </row>
    <row r="78" spans="1:3">
      <c r="A78" s="561"/>
      <c r="B78" s="567"/>
      <c r="C78" s="560"/>
    </row>
    <row r="79" spans="1:3">
      <c r="A79" s="561"/>
      <c r="B79" s="567"/>
      <c r="C79" s="560"/>
    </row>
    <row r="80" spans="1:3">
      <c r="A80" s="561"/>
      <c r="B80" s="567"/>
      <c r="C80" s="560"/>
    </row>
    <row r="81" spans="1:4">
      <c r="A81" s="561"/>
      <c r="B81" s="567"/>
      <c r="C81" s="560"/>
    </row>
    <row r="82" spans="1:4">
      <c r="A82" s="561"/>
      <c r="B82" s="567"/>
      <c r="C82" s="560"/>
    </row>
    <row r="83" spans="1:4">
      <c r="A83" s="561"/>
      <c r="B83" s="567"/>
      <c r="C83" s="560"/>
    </row>
    <row r="84" spans="1:4">
      <c r="A84" s="561"/>
      <c r="B84" s="567"/>
      <c r="C84" s="560"/>
    </row>
    <row r="85" spans="1:4">
      <c r="A85" s="561"/>
      <c r="B85" s="567"/>
      <c r="C85" s="560"/>
    </row>
    <row r="86" spans="1:4">
      <c r="A86" s="561"/>
      <c r="B86" s="567"/>
      <c r="C86" s="560"/>
    </row>
    <row r="87" spans="1:4">
      <c r="A87" s="561"/>
      <c r="B87" s="567"/>
      <c r="C87" s="560"/>
    </row>
    <row r="88" spans="1:4">
      <c r="A88" s="561"/>
      <c r="B88" s="567"/>
      <c r="C88" s="560"/>
    </row>
    <row r="89" spans="1:4">
      <c r="A89" s="561"/>
      <c r="B89" s="567"/>
      <c r="C89" s="560"/>
    </row>
    <row r="90" spans="1:4">
      <c r="A90" s="561"/>
      <c r="B90" s="567"/>
      <c r="C90" s="560"/>
    </row>
    <row r="91" spans="1:4">
      <c r="A91" s="561"/>
      <c r="B91" s="567"/>
      <c r="C91" s="560"/>
    </row>
    <row r="92" spans="1:4">
      <c r="A92" s="565"/>
      <c r="B92" s="568"/>
      <c r="C92" s="560"/>
    </row>
    <row r="93" spans="1:4">
      <c r="A93" s="566"/>
      <c r="B93" s="569"/>
      <c r="C93" s="560"/>
    </row>
    <row r="94" spans="1:4">
      <c r="A94" s="566"/>
      <c r="B94" s="569"/>
      <c r="C94" s="560"/>
      <c r="D94" s="556"/>
    </row>
    <row r="95" spans="1:4">
      <c r="A95" s="566"/>
      <c r="B95" s="569"/>
      <c r="C95" s="560"/>
    </row>
    <row r="96" spans="1:4">
      <c r="A96" s="566"/>
      <c r="B96" s="569"/>
      <c r="C96" s="560"/>
    </row>
    <row r="97" spans="1:3">
      <c r="A97" s="566"/>
      <c r="B97" s="569"/>
      <c r="C97" s="560"/>
    </row>
    <row r="98" spans="1:3">
      <c r="A98" s="566"/>
      <c r="B98" s="569"/>
      <c r="C98" s="560"/>
    </row>
    <row r="99" spans="1:3">
      <c r="A99" s="566"/>
      <c r="B99" s="569"/>
      <c r="C99" s="560"/>
    </row>
    <row r="100" spans="1:3">
      <c r="A100" s="566"/>
      <c r="B100" s="569"/>
      <c r="C100" s="560"/>
    </row>
    <row r="101" spans="1:3">
      <c r="A101" s="566"/>
      <c r="B101" s="569"/>
      <c r="C101" s="560"/>
    </row>
    <row r="102" spans="1:3">
      <c r="A102" s="566"/>
      <c r="B102" s="569"/>
      <c r="C102" s="560"/>
    </row>
    <row r="103" spans="1:3">
      <c r="A103" s="566"/>
      <c r="B103" s="569"/>
      <c r="C103" s="560"/>
    </row>
    <row r="104" spans="1:3">
      <c r="A104" s="565"/>
      <c r="B104" s="568"/>
      <c r="C104" s="560"/>
    </row>
    <row r="105" spans="1:3">
      <c r="A105" s="566"/>
      <c r="B105" s="567"/>
      <c r="C105" s="560"/>
    </row>
    <row r="106" spans="1:3">
      <c r="A106" s="566"/>
      <c r="B106" s="567"/>
      <c r="C106" s="560"/>
    </row>
    <row r="107" spans="1:3">
      <c r="A107" s="566"/>
      <c r="B107" s="567"/>
      <c r="C107" s="560"/>
    </row>
    <row r="108" spans="1:3">
      <c r="A108" s="566"/>
      <c r="B108" s="567"/>
      <c r="C108" s="560"/>
    </row>
    <row r="109" spans="1:3">
      <c r="A109" s="566"/>
      <c r="B109" s="567"/>
      <c r="C109" s="560"/>
    </row>
    <row r="110" spans="1:3">
      <c r="A110" s="566"/>
      <c r="B110" s="567"/>
      <c r="C110" s="560"/>
    </row>
    <row r="111" spans="1:3">
      <c r="A111" s="566"/>
      <c r="B111" s="567"/>
      <c r="C111" s="560"/>
    </row>
    <row r="112" spans="1:3">
      <c r="A112" s="566"/>
      <c r="B112" s="567"/>
      <c r="C112" s="560"/>
    </row>
    <row r="113" spans="1:3">
      <c r="A113" s="570"/>
      <c r="B113" s="568"/>
      <c r="C113" s="560"/>
    </row>
    <row r="114" spans="1:3">
      <c r="A114" s="571"/>
      <c r="B114" s="567"/>
      <c r="C114" s="560"/>
    </row>
    <row r="115" spans="1:3">
      <c r="A115" s="571"/>
      <c r="B115" s="567"/>
      <c r="C115" s="560"/>
    </row>
    <row r="116" spans="1:3">
      <c r="A116" s="571"/>
      <c r="B116" s="567"/>
      <c r="C116" s="560"/>
    </row>
    <row r="117" spans="1:3">
      <c r="A117" s="571"/>
      <c r="B117" s="567"/>
      <c r="C117" s="560"/>
    </row>
    <row r="118" spans="1:3">
      <c r="A118" s="571"/>
      <c r="B118" s="567"/>
      <c r="C118" s="560"/>
    </row>
    <row r="119" spans="1:3" ht="17.25" customHeight="1">
      <c r="A119" s="571"/>
      <c r="B119" s="567"/>
      <c r="C119" s="560"/>
    </row>
    <row r="120" spans="1:3" ht="10" customHeight="1">
      <c r="A120" s="571"/>
      <c r="B120" s="567"/>
      <c r="C120" s="560"/>
    </row>
    <row r="121" spans="1:3">
      <c r="A121" s="570"/>
      <c r="B121" s="568"/>
      <c r="C121" s="560"/>
    </row>
    <row r="122" spans="1:3">
      <c r="A122" s="566"/>
      <c r="B122" s="567"/>
      <c r="C122" s="560"/>
    </row>
    <row r="123" spans="1:3">
      <c r="A123" s="566"/>
      <c r="B123" s="567"/>
      <c r="C123" s="560"/>
    </row>
    <row r="124" spans="1:3">
      <c r="A124" s="566"/>
      <c r="B124" s="567"/>
      <c r="C124" s="560"/>
    </row>
    <row r="125" spans="1:3">
      <c r="A125" s="570"/>
      <c r="B125" s="568"/>
      <c r="C125" s="560"/>
    </row>
    <row r="126" spans="1:3">
      <c r="A126" s="566"/>
      <c r="B126" s="567"/>
      <c r="C126" s="560"/>
    </row>
    <row r="127" spans="1:3">
      <c r="A127" s="566"/>
      <c r="B127" s="567"/>
      <c r="C127" s="560"/>
    </row>
    <row r="128" spans="1:3">
      <c r="A128" s="566"/>
      <c r="B128" s="567"/>
      <c r="C128" s="560"/>
    </row>
    <row r="129" spans="1:3">
      <c r="A129" s="566"/>
      <c r="B129" s="567"/>
      <c r="C129" s="560"/>
    </row>
    <row r="130" spans="1:3">
      <c r="A130" s="570"/>
      <c r="B130" s="568"/>
      <c r="C130" s="560"/>
    </row>
    <row r="131" spans="1:3">
      <c r="A131" s="566"/>
      <c r="B131" s="567"/>
      <c r="C131" s="560"/>
    </row>
    <row r="132" spans="1:3">
      <c r="A132" s="566"/>
      <c r="B132" s="567"/>
      <c r="C132" s="560"/>
    </row>
    <row r="133" spans="1:3">
      <c r="A133" s="566"/>
      <c r="B133" s="567"/>
      <c r="C133" s="560"/>
    </row>
    <row r="134" spans="1:3">
      <c r="A134" s="566"/>
      <c r="B134" s="567"/>
      <c r="C134" s="560"/>
    </row>
    <row r="135" spans="1:3">
      <c r="A135" s="566"/>
      <c r="B135" s="567"/>
      <c r="C135" s="560"/>
    </row>
    <row r="136" spans="1:3">
      <c r="A136" s="566"/>
      <c r="B136" s="567"/>
      <c r="C136" s="560"/>
    </row>
    <row r="137" spans="1:3">
      <c r="A137" s="566"/>
      <c r="B137" s="567"/>
      <c r="C137" s="560"/>
    </row>
    <row r="138" spans="1:3">
      <c r="A138" s="566"/>
      <c r="B138" s="567"/>
      <c r="C138" s="560"/>
    </row>
    <row r="139" spans="1:3">
      <c r="A139" s="566"/>
      <c r="B139" s="567"/>
      <c r="C139" s="560"/>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64689-59F7-6A46-B9AF-0C71F43D89D3}">
  <dimension ref="A2:F136"/>
  <sheetViews>
    <sheetView zoomScale="120" zoomScaleNormal="120" workbookViewId="0">
      <selection activeCell="A18" sqref="A18"/>
    </sheetView>
  </sheetViews>
  <sheetFormatPr baseColWidth="10" defaultColWidth="8.83203125" defaultRowHeight="16"/>
  <cols>
    <col min="1" max="1" width="48.6640625" style="548" customWidth="1"/>
    <col min="2" max="2" width="8" style="548" customWidth="1"/>
    <col min="3" max="3" width="15.33203125" style="548" customWidth="1"/>
    <col min="4" max="4" width="21.5" style="548" customWidth="1"/>
    <col min="5" max="5" width="8.83203125" style="548"/>
    <col min="6" max="6" width="10.33203125" style="548" bestFit="1" customWidth="1"/>
    <col min="7" max="16384" width="8.83203125" style="548"/>
  </cols>
  <sheetData>
    <row r="2" spans="1:6">
      <c r="A2" s="549" t="s">
        <v>131</v>
      </c>
      <c r="B2" s="549" t="s">
        <v>50</v>
      </c>
      <c r="C2" s="549" t="s">
        <v>672</v>
      </c>
      <c r="D2" s="550" t="s">
        <v>675</v>
      </c>
    </row>
    <row r="3" spans="1:6" ht="24.75" customHeight="1">
      <c r="A3" s="608" t="s">
        <v>133</v>
      </c>
      <c r="B3" s="557" t="s">
        <v>671</v>
      </c>
      <c r="C3" s="572">
        <v>0.65</v>
      </c>
      <c r="D3" s="769"/>
      <c r="F3" s="553"/>
    </row>
    <row r="4" spans="1:6" ht="23" customHeight="1">
      <c r="A4" s="608" t="s">
        <v>665</v>
      </c>
      <c r="B4" s="557" t="s">
        <v>671</v>
      </c>
      <c r="C4" s="572">
        <v>0.8</v>
      </c>
      <c r="D4" s="769"/>
    </row>
    <row r="5" spans="1:6" ht="23.25" customHeight="1">
      <c r="A5" s="608" t="s">
        <v>667</v>
      </c>
      <c r="B5" s="557" t="s">
        <v>671</v>
      </c>
      <c r="C5" s="572">
        <v>0.45</v>
      </c>
      <c r="D5" s="769"/>
    </row>
    <row r="6" spans="1:6" ht="28.5" customHeight="1">
      <c r="A6" s="608" t="s">
        <v>666</v>
      </c>
      <c r="B6" s="557" t="s">
        <v>671</v>
      </c>
      <c r="C6" s="572">
        <v>0.6</v>
      </c>
      <c r="D6" s="769"/>
    </row>
    <row r="7" spans="1:6" ht="14.25" customHeight="1">
      <c r="A7" s="608" t="s">
        <v>135</v>
      </c>
      <c r="B7" s="557" t="s">
        <v>671</v>
      </c>
      <c r="C7" s="572">
        <v>0.2</v>
      </c>
      <c r="D7" s="769"/>
    </row>
    <row r="8" spans="1:6" ht="24.75" customHeight="1">
      <c r="A8" s="608" t="s">
        <v>668</v>
      </c>
      <c r="B8" s="557" t="s">
        <v>671</v>
      </c>
      <c r="C8" s="572">
        <v>0.8</v>
      </c>
      <c r="D8" s="769">
        <v>120.6</v>
      </c>
    </row>
    <row r="9" spans="1:6" ht="24.75" customHeight="1">
      <c r="A9" s="608" t="s">
        <v>669</v>
      </c>
      <c r="B9" s="557" t="s">
        <v>671</v>
      </c>
      <c r="C9" s="572">
        <v>1</v>
      </c>
      <c r="D9" s="769">
        <v>240</v>
      </c>
    </row>
    <row r="10" spans="1:6" ht="24.75" customHeight="1">
      <c r="A10" s="608" t="s">
        <v>670</v>
      </c>
      <c r="B10" s="557" t="s">
        <v>671</v>
      </c>
      <c r="C10" s="572">
        <v>0.8</v>
      </c>
      <c r="D10" s="769">
        <v>240</v>
      </c>
    </row>
    <row r="11" spans="1:6" ht="24.75" customHeight="1">
      <c r="A11" s="608" t="s">
        <v>673</v>
      </c>
      <c r="B11" s="557" t="s">
        <v>671</v>
      </c>
      <c r="C11" s="572">
        <v>1</v>
      </c>
      <c r="D11" s="769">
        <v>240</v>
      </c>
    </row>
    <row r="12" spans="1:6" ht="24.75" customHeight="1">
      <c r="A12" s="608" t="s">
        <v>674</v>
      </c>
      <c r="B12" s="557" t="s">
        <v>671</v>
      </c>
      <c r="C12" s="572">
        <v>0.5</v>
      </c>
      <c r="D12" s="769">
        <v>240</v>
      </c>
    </row>
    <row r="13" spans="1:6" ht="24.75" customHeight="1">
      <c r="A13" s="609" t="s">
        <v>691</v>
      </c>
      <c r="B13" s="557"/>
      <c r="C13" s="572"/>
      <c r="D13" s="769"/>
    </row>
    <row r="14" spans="1:6" ht="24.75" customHeight="1">
      <c r="A14" s="609" t="s">
        <v>712</v>
      </c>
      <c r="B14" s="557"/>
      <c r="C14" s="572"/>
      <c r="D14" s="769"/>
    </row>
    <row r="15" spans="1:6" ht="24.75" customHeight="1">
      <c r="A15" s="609" t="s">
        <v>714</v>
      </c>
      <c r="B15" s="557"/>
      <c r="C15" s="572"/>
      <c r="D15" s="769"/>
    </row>
    <row r="16" spans="1:6" ht="24.75" customHeight="1">
      <c r="A16" s="609" t="s">
        <v>715</v>
      </c>
      <c r="B16" s="557"/>
      <c r="C16" s="572"/>
      <c r="D16" s="769"/>
    </row>
    <row r="17" spans="1:4" ht="24.75" customHeight="1">
      <c r="A17" s="608" t="s">
        <v>1118</v>
      </c>
      <c r="B17" s="607" t="s">
        <v>671</v>
      </c>
      <c r="C17" s="572">
        <v>1</v>
      </c>
      <c r="D17" s="769">
        <v>150</v>
      </c>
    </row>
    <row r="18" spans="1:4" ht="24.75" customHeight="1">
      <c r="A18" s="608" t="s">
        <v>1119</v>
      </c>
      <c r="B18" s="607" t="s">
        <v>671</v>
      </c>
      <c r="C18" s="572">
        <v>0.8</v>
      </c>
      <c r="D18" s="769">
        <v>150</v>
      </c>
    </row>
    <row r="19" spans="1:4" ht="24.75" customHeight="1">
      <c r="A19" s="561"/>
      <c r="B19" s="561"/>
      <c r="C19" s="561"/>
      <c r="D19" s="560"/>
    </row>
    <row r="20" spans="1:4" ht="24.75" customHeight="1">
      <c r="A20" s="561"/>
      <c r="B20" s="561"/>
      <c r="C20" s="561"/>
      <c r="D20" s="560"/>
    </row>
    <row r="21" spans="1:4" ht="24.75" customHeight="1">
      <c r="A21" s="561"/>
      <c r="B21" s="561"/>
      <c r="C21" s="561"/>
      <c r="D21" s="560"/>
    </row>
    <row r="22" spans="1:4" ht="24.75" customHeight="1">
      <c r="A22" s="561"/>
      <c r="B22" s="561"/>
      <c r="C22" s="561"/>
      <c r="D22" s="560"/>
    </row>
    <row r="23" spans="1:4" ht="24.75" customHeight="1">
      <c r="A23" s="561"/>
      <c r="B23" s="561"/>
      <c r="C23" s="561"/>
      <c r="D23" s="560"/>
    </row>
    <row r="24" spans="1:4" ht="24.75" customHeight="1">
      <c r="A24" s="561"/>
      <c r="B24" s="561"/>
      <c r="C24" s="561"/>
      <c r="D24" s="560"/>
    </row>
    <row r="25" spans="1:4" ht="24.75" customHeight="1">
      <c r="A25" s="561"/>
      <c r="B25" s="561"/>
      <c r="C25" s="561"/>
      <c r="D25" s="560"/>
    </row>
    <row r="26" spans="1:4" ht="24.75" customHeight="1">
      <c r="A26" s="561"/>
      <c r="B26" s="561"/>
      <c r="C26" s="561"/>
      <c r="D26" s="560"/>
    </row>
    <row r="27" spans="1:4" ht="24.75" customHeight="1">
      <c r="A27" s="561"/>
      <c r="B27" s="561"/>
      <c r="C27" s="561"/>
      <c r="D27" s="560"/>
    </row>
    <row r="28" spans="1:4" ht="24.75" customHeight="1">
      <c r="A28" s="561"/>
      <c r="B28" s="561"/>
      <c r="C28" s="561"/>
      <c r="D28" s="560"/>
    </row>
    <row r="29" spans="1:4" ht="24.75" customHeight="1">
      <c r="A29" s="561"/>
      <c r="B29" s="561"/>
      <c r="C29" s="561"/>
      <c r="D29" s="560"/>
    </row>
    <row r="30" spans="1:4" ht="24.75" customHeight="1">
      <c r="A30" s="561"/>
      <c r="B30" s="561"/>
      <c r="C30" s="561"/>
      <c r="D30" s="560"/>
    </row>
    <row r="31" spans="1:4" ht="24.75" customHeight="1">
      <c r="A31" s="561"/>
      <c r="B31" s="561"/>
      <c r="C31" s="561"/>
      <c r="D31" s="560"/>
    </row>
    <row r="32" spans="1:4" ht="24.75" customHeight="1">
      <c r="A32" s="561"/>
      <c r="B32" s="561"/>
      <c r="C32" s="561"/>
      <c r="D32" s="560"/>
    </row>
    <row r="33" spans="1:4" ht="24.75" customHeight="1">
      <c r="A33" s="561"/>
      <c r="B33" s="561"/>
      <c r="C33" s="561"/>
      <c r="D33" s="560"/>
    </row>
    <row r="34" spans="1:4" ht="24.75" customHeight="1">
      <c r="A34" s="561"/>
      <c r="B34" s="561"/>
      <c r="C34" s="561"/>
      <c r="D34" s="560"/>
    </row>
    <row r="35" spans="1:4" ht="24.75" customHeight="1">
      <c r="A35" s="561"/>
      <c r="B35" s="561"/>
      <c r="C35" s="561"/>
      <c r="D35" s="560"/>
    </row>
    <row r="36" spans="1:4" ht="24.75" customHeight="1">
      <c r="A36" s="561"/>
      <c r="B36" s="561"/>
      <c r="C36" s="561"/>
      <c r="D36" s="560"/>
    </row>
    <row r="37" spans="1:4" ht="24.75" customHeight="1">
      <c r="A37" s="561"/>
      <c r="B37" s="561"/>
      <c r="C37" s="561"/>
      <c r="D37" s="560"/>
    </row>
    <row r="38" spans="1:4" ht="24.75" customHeight="1">
      <c r="A38" s="561"/>
      <c r="B38" s="561"/>
      <c r="C38" s="561"/>
      <c r="D38" s="560"/>
    </row>
    <row r="39" spans="1:4" ht="24.75" customHeight="1">
      <c r="A39" s="561"/>
      <c r="B39" s="561"/>
      <c r="C39" s="561"/>
      <c r="D39" s="560"/>
    </row>
    <row r="40" spans="1:4" ht="24.75" customHeight="1">
      <c r="A40" s="561"/>
      <c r="B40" s="561"/>
      <c r="C40" s="561"/>
      <c r="D40" s="560"/>
    </row>
    <row r="41" spans="1:4" ht="24.75" customHeight="1">
      <c r="A41" s="561"/>
      <c r="B41" s="561"/>
      <c r="C41" s="561"/>
      <c r="D41" s="560"/>
    </row>
    <row r="42" spans="1:4" ht="17.25" customHeight="1">
      <c r="A42" s="562"/>
      <c r="B42" s="561"/>
      <c r="C42" s="561"/>
      <c r="D42" s="560"/>
    </row>
    <row r="43" spans="1:4" ht="17.25" customHeight="1">
      <c r="A43" s="563"/>
      <c r="B43" s="561"/>
      <c r="C43" s="561"/>
      <c r="D43" s="560"/>
    </row>
    <row r="44" spans="1:4" ht="18" customHeight="1">
      <c r="A44" s="563"/>
      <c r="B44" s="561"/>
      <c r="C44" s="561"/>
      <c r="D44" s="560"/>
    </row>
    <row r="45" spans="1:4" ht="24.75" customHeight="1">
      <c r="A45" s="561"/>
      <c r="B45" s="561"/>
      <c r="C45" s="561"/>
      <c r="D45" s="560"/>
    </row>
    <row r="46" spans="1:4" ht="24.75" customHeight="1">
      <c r="A46" s="561"/>
      <c r="B46" s="561"/>
      <c r="C46" s="561"/>
      <c r="D46" s="560"/>
    </row>
    <row r="47" spans="1:4" ht="24.75" customHeight="1">
      <c r="A47" s="561"/>
      <c r="B47" s="561"/>
      <c r="C47" s="561"/>
      <c r="D47" s="560"/>
    </row>
    <row r="48" spans="1:4" ht="24.75" customHeight="1">
      <c r="A48" s="561"/>
      <c r="B48" s="561"/>
      <c r="C48" s="561"/>
      <c r="D48" s="560"/>
    </row>
    <row r="49" spans="1:4" ht="24.75" customHeight="1">
      <c r="A49" s="561"/>
      <c r="B49" s="561"/>
      <c r="C49" s="561"/>
      <c r="D49" s="560"/>
    </row>
    <row r="50" spans="1:4">
      <c r="A50" s="564"/>
      <c r="B50" s="555"/>
      <c r="C50" s="555"/>
      <c r="D50" s="560"/>
    </row>
    <row r="51" spans="1:4">
      <c r="D51" s="560"/>
    </row>
    <row r="52" spans="1:4">
      <c r="A52" s="565"/>
      <c r="B52" s="565"/>
      <c r="C52" s="565"/>
      <c r="D52" s="560"/>
    </row>
    <row r="53" spans="1:4" ht="27.75" customHeight="1">
      <c r="A53" s="566"/>
      <c r="B53" s="567"/>
      <c r="C53" s="567"/>
      <c r="D53" s="560"/>
    </row>
    <row r="54" spans="1:4" ht="27.75" customHeight="1">
      <c r="A54" s="566"/>
      <c r="B54" s="567"/>
      <c r="C54" s="567"/>
      <c r="D54" s="560"/>
    </row>
    <row r="55" spans="1:4" ht="27.75" customHeight="1">
      <c r="A55" s="566"/>
      <c r="B55" s="567"/>
      <c r="C55" s="567"/>
      <c r="D55" s="560"/>
    </row>
    <row r="56" spans="1:4" ht="27.75" customHeight="1">
      <c r="A56" s="566"/>
      <c r="B56" s="567"/>
      <c r="C56" s="567"/>
      <c r="D56" s="560"/>
    </row>
    <row r="57" spans="1:4" ht="27.75" customHeight="1">
      <c r="A57" s="566"/>
      <c r="B57" s="567"/>
      <c r="C57" s="567"/>
      <c r="D57" s="560"/>
    </row>
    <row r="58" spans="1:4" ht="27.75" customHeight="1">
      <c r="A58" s="566"/>
      <c r="B58" s="567"/>
      <c r="C58" s="567"/>
      <c r="D58" s="560"/>
    </row>
    <row r="59" spans="1:4" ht="27.75" customHeight="1">
      <c r="A59" s="566"/>
      <c r="B59" s="567"/>
      <c r="C59" s="567"/>
      <c r="D59" s="560"/>
    </row>
    <row r="60" spans="1:4" ht="27.75" customHeight="1">
      <c r="A60" s="566"/>
      <c r="B60" s="567"/>
      <c r="C60" s="567"/>
      <c r="D60" s="560"/>
    </row>
    <row r="61" spans="1:4" ht="27.75" customHeight="1">
      <c r="A61" s="566"/>
      <c r="B61" s="567"/>
      <c r="C61" s="567"/>
      <c r="D61" s="560"/>
    </row>
    <row r="62" spans="1:4" ht="27.75" customHeight="1">
      <c r="A62" s="566"/>
      <c r="B62" s="567"/>
      <c r="C62" s="567"/>
      <c r="D62" s="560"/>
    </row>
    <row r="63" spans="1:4">
      <c r="A63" s="565"/>
      <c r="B63" s="568"/>
      <c r="C63" s="568"/>
      <c r="D63" s="560"/>
    </row>
    <row r="64" spans="1:4">
      <c r="A64" s="561"/>
      <c r="B64" s="567"/>
      <c r="C64" s="567"/>
      <c r="D64" s="560"/>
    </row>
    <row r="65" spans="1:4">
      <c r="A65" s="561"/>
      <c r="B65" s="567"/>
      <c r="C65" s="567"/>
      <c r="D65" s="560"/>
    </row>
    <row r="66" spans="1:4">
      <c r="A66" s="561"/>
      <c r="B66" s="567"/>
      <c r="C66" s="567"/>
      <c r="D66" s="560"/>
    </row>
    <row r="67" spans="1:4">
      <c r="A67" s="561"/>
      <c r="B67" s="567"/>
      <c r="C67" s="567"/>
      <c r="D67" s="560"/>
    </row>
    <row r="68" spans="1:4">
      <c r="A68" s="561"/>
      <c r="B68" s="567"/>
      <c r="C68" s="567"/>
      <c r="D68" s="560"/>
    </row>
    <row r="69" spans="1:4">
      <c r="A69" s="561"/>
      <c r="B69" s="567"/>
      <c r="C69" s="567"/>
      <c r="D69" s="560"/>
    </row>
    <row r="70" spans="1:4">
      <c r="A70" s="561"/>
      <c r="B70" s="567"/>
      <c r="C70" s="567"/>
      <c r="D70" s="560"/>
    </row>
    <row r="71" spans="1:4">
      <c r="A71" s="561"/>
      <c r="B71" s="567"/>
      <c r="C71" s="567"/>
      <c r="D71" s="560"/>
    </row>
    <row r="72" spans="1:4">
      <c r="A72" s="561"/>
      <c r="B72" s="567"/>
      <c r="C72" s="567"/>
      <c r="D72" s="560"/>
    </row>
    <row r="73" spans="1:4">
      <c r="A73" s="561"/>
      <c r="B73" s="567"/>
      <c r="C73" s="567"/>
      <c r="D73" s="560"/>
    </row>
    <row r="74" spans="1:4">
      <c r="A74" s="565"/>
      <c r="B74" s="568"/>
      <c r="C74" s="568"/>
      <c r="D74" s="560"/>
    </row>
    <row r="75" spans="1:4">
      <c r="A75" s="561"/>
      <c r="B75" s="567"/>
      <c r="C75" s="567"/>
      <c r="D75" s="560"/>
    </row>
    <row r="76" spans="1:4">
      <c r="A76" s="561"/>
      <c r="B76" s="567"/>
      <c r="C76" s="567"/>
      <c r="D76" s="560"/>
    </row>
    <row r="77" spans="1:4">
      <c r="A77" s="561"/>
      <c r="B77" s="567"/>
      <c r="C77" s="567"/>
      <c r="D77" s="560"/>
    </row>
    <row r="78" spans="1:4">
      <c r="A78" s="561"/>
      <c r="B78" s="567"/>
      <c r="C78" s="567"/>
      <c r="D78" s="560"/>
    </row>
    <row r="79" spans="1:4">
      <c r="A79" s="561"/>
      <c r="B79" s="567"/>
      <c r="C79" s="567"/>
      <c r="D79" s="560"/>
    </row>
    <row r="80" spans="1:4">
      <c r="A80" s="561"/>
      <c r="B80" s="567"/>
      <c r="C80" s="567"/>
      <c r="D80" s="560"/>
    </row>
    <row r="81" spans="1:5">
      <c r="A81" s="561"/>
      <c r="B81" s="567"/>
      <c r="C81" s="567"/>
      <c r="D81" s="560"/>
    </row>
    <row r="82" spans="1:5">
      <c r="A82" s="561"/>
      <c r="B82" s="567"/>
      <c r="C82" s="567"/>
      <c r="D82" s="560"/>
    </row>
    <row r="83" spans="1:5">
      <c r="A83" s="561"/>
      <c r="B83" s="567"/>
      <c r="C83" s="567"/>
      <c r="D83" s="560"/>
    </row>
    <row r="84" spans="1:5">
      <c r="A84" s="561"/>
      <c r="B84" s="567"/>
      <c r="C84" s="567"/>
      <c r="D84" s="560"/>
    </row>
    <row r="85" spans="1:5">
      <c r="A85" s="561"/>
      <c r="B85" s="567"/>
      <c r="C85" s="567"/>
      <c r="D85" s="560"/>
    </row>
    <row r="86" spans="1:5">
      <c r="A86" s="561"/>
      <c r="B86" s="567"/>
      <c r="C86" s="567"/>
      <c r="D86" s="560"/>
    </row>
    <row r="87" spans="1:5">
      <c r="A87" s="561"/>
      <c r="B87" s="567"/>
      <c r="C87" s="567"/>
      <c r="D87" s="560"/>
    </row>
    <row r="88" spans="1:5">
      <c r="A88" s="561"/>
      <c r="B88" s="567"/>
      <c r="C88" s="567"/>
      <c r="D88" s="560"/>
    </row>
    <row r="89" spans="1:5">
      <c r="A89" s="565"/>
      <c r="B89" s="568"/>
      <c r="C89" s="568"/>
      <c r="D89" s="560"/>
    </row>
    <row r="90" spans="1:5">
      <c r="A90" s="566"/>
      <c r="B90" s="569"/>
      <c r="C90" s="569"/>
      <c r="D90" s="560"/>
    </row>
    <row r="91" spans="1:5">
      <c r="A91" s="566"/>
      <c r="B91" s="569"/>
      <c r="C91" s="569"/>
      <c r="D91" s="560"/>
      <c r="E91" s="556"/>
    </row>
    <row r="92" spans="1:5">
      <c r="A92" s="566"/>
      <c r="B92" s="569"/>
      <c r="C92" s="569"/>
      <c r="D92" s="560"/>
    </row>
    <row r="93" spans="1:5">
      <c r="A93" s="566"/>
      <c r="B93" s="569"/>
      <c r="C93" s="569"/>
      <c r="D93" s="560"/>
    </row>
    <row r="94" spans="1:5">
      <c r="A94" s="566"/>
      <c r="B94" s="569"/>
      <c r="C94" s="569"/>
      <c r="D94" s="560"/>
    </row>
    <row r="95" spans="1:5">
      <c r="A95" s="566"/>
      <c r="B95" s="569"/>
      <c r="C95" s="569"/>
      <c r="D95" s="560"/>
    </row>
    <row r="96" spans="1:5">
      <c r="A96" s="566"/>
      <c r="B96" s="569"/>
      <c r="C96" s="569"/>
      <c r="D96" s="560"/>
    </row>
    <row r="97" spans="1:4">
      <c r="A97" s="566"/>
      <c r="B97" s="569"/>
      <c r="C97" s="569"/>
      <c r="D97" s="560"/>
    </row>
    <row r="98" spans="1:4">
      <c r="A98" s="566"/>
      <c r="B98" s="569"/>
      <c r="C98" s="569"/>
      <c r="D98" s="560"/>
    </row>
    <row r="99" spans="1:4">
      <c r="A99" s="566"/>
      <c r="B99" s="569"/>
      <c r="C99" s="569"/>
      <c r="D99" s="560"/>
    </row>
    <row r="100" spans="1:4">
      <c r="A100" s="566"/>
      <c r="B100" s="569"/>
      <c r="C100" s="569"/>
      <c r="D100" s="560"/>
    </row>
    <row r="101" spans="1:4">
      <c r="A101" s="565"/>
      <c r="B101" s="568"/>
      <c r="C101" s="568"/>
      <c r="D101" s="560"/>
    </row>
    <row r="102" spans="1:4">
      <c r="A102" s="566"/>
      <c r="B102" s="567"/>
      <c r="C102" s="567"/>
      <c r="D102" s="560"/>
    </row>
    <row r="103" spans="1:4">
      <c r="A103" s="566"/>
      <c r="B103" s="567"/>
      <c r="C103" s="567"/>
      <c r="D103" s="560"/>
    </row>
    <row r="104" spans="1:4">
      <c r="A104" s="566"/>
      <c r="B104" s="567"/>
      <c r="C104" s="567"/>
      <c r="D104" s="560"/>
    </row>
    <row r="105" spans="1:4">
      <c r="A105" s="566"/>
      <c r="B105" s="567"/>
      <c r="C105" s="567"/>
      <c r="D105" s="560"/>
    </row>
    <row r="106" spans="1:4">
      <c r="A106" s="566"/>
      <c r="B106" s="567"/>
      <c r="C106" s="567"/>
      <c r="D106" s="560"/>
    </row>
    <row r="107" spans="1:4">
      <c r="A107" s="566"/>
      <c r="B107" s="567"/>
      <c r="C107" s="567"/>
      <c r="D107" s="560"/>
    </row>
    <row r="108" spans="1:4">
      <c r="A108" s="566"/>
      <c r="B108" s="567"/>
      <c r="C108" s="567"/>
      <c r="D108" s="560"/>
    </row>
    <row r="109" spans="1:4">
      <c r="A109" s="566"/>
      <c r="B109" s="567"/>
      <c r="C109" s="567"/>
      <c r="D109" s="560"/>
    </row>
    <row r="110" spans="1:4">
      <c r="A110" s="570"/>
      <c r="B110" s="568"/>
      <c r="C110" s="568"/>
      <c r="D110" s="560"/>
    </row>
    <row r="111" spans="1:4">
      <c r="A111" s="571"/>
      <c r="B111" s="567"/>
      <c r="C111" s="567"/>
      <c r="D111" s="560"/>
    </row>
    <row r="112" spans="1:4">
      <c r="A112" s="571"/>
      <c r="B112" s="567"/>
      <c r="C112" s="567"/>
      <c r="D112" s="560"/>
    </row>
    <row r="113" spans="1:4">
      <c r="A113" s="571"/>
      <c r="B113" s="567"/>
      <c r="C113" s="567"/>
      <c r="D113" s="560"/>
    </row>
    <row r="114" spans="1:4">
      <c r="A114" s="571"/>
      <c r="B114" s="567"/>
      <c r="C114" s="567"/>
      <c r="D114" s="560"/>
    </row>
    <row r="115" spans="1:4">
      <c r="A115" s="571"/>
      <c r="B115" s="567"/>
      <c r="C115" s="567"/>
      <c r="D115" s="560"/>
    </row>
    <row r="116" spans="1:4" ht="17.25" customHeight="1">
      <c r="A116" s="571"/>
      <c r="B116" s="567"/>
      <c r="C116" s="567"/>
      <c r="D116" s="560"/>
    </row>
    <row r="117" spans="1:4" ht="10" customHeight="1">
      <c r="A117" s="571"/>
      <c r="B117" s="567"/>
      <c r="C117" s="567"/>
      <c r="D117" s="560"/>
    </row>
    <row r="118" spans="1:4">
      <c r="A118" s="570"/>
      <c r="B118" s="568"/>
      <c r="C118" s="568"/>
      <c r="D118" s="560"/>
    </row>
    <row r="119" spans="1:4">
      <c r="A119" s="566"/>
      <c r="B119" s="567"/>
      <c r="C119" s="567"/>
      <c r="D119" s="560"/>
    </row>
    <row r="120" spans="1:4">
      <c r="A120" s="566"/>
      <c r="B120" s="567"/>
      <c r="C120" s="567"/>
      <c r="D120" s="560"/>
    </row>
    <row r="121" spans="1:4">
      <c r="A121" s="566"/>
      <c r="B121" s="567"/>
      <c r="C121" s="567"/>
      <c r="D121" s="560"/>
    </row>
    <row r="122" spans="1:4">
      <c r="A122" s="570"/>
      <c r="B122" s="568"/>
      <c r="C122" s="568"/>
      <c r="D122" s="560"/>
    </row>
    <row r="123" spans="1:4">
      <c r="A123" s="566"/>
      <c r="B123" s="567"/>
      <c r="C123" s="567"/>
      <c r="D123" s="560"/>
    </row>
    <row r="124" spans="1:4">
      <c r="A124" s="566"/>
      <c r="B124" s="567"/>
      <c r="C124" s="567"/>
      <c r="D124" s="560"/>
    </row>
    <row r="125" spans="1:4">
      <c r="A125" s="566"/>
      <c r="B125" s="567"/>
      <c r="C125" s="567"/>
      <c r="D125" s="560"/>
    </row>
    <row r="126" spans="1:4">
      <c r="A126" s="566"/>
      <c r="B126" s="567"/>
      <c r="C126" s="567"/>
      <c r="D126" s="560"/>
    </row>
    <row r="127" spans="1:4">
      <c r="A127" s="570"/>
      <c r="B127" s="568"/>
      <c r="C127" s="568"/>
      <c r="D127" s="560"/>
    </row>
    <row r="128" spans="1:4">
      <c r="A128" s="566"/>
      <c r="B128" s="567"/>
      <c r="C128" s="567"/>
      <c r="D128" s="560"/>
    </row>
    <row r="129" spans="1:4">
      <c r="A129" s="566"/>
      <c r="B129" s="567"/>
      <c r="C129" s="567"/>
      <c r="D129" s="560"/>
    </row>
    <row r="130" spans="1:4">
      <c r="A130" s="566"/>
      <c r="B130" s="567"/>
      <c r="C130" s="567"/>
      <c r="D130" s="560"/>
    </row>
    <row r="131" spans="1:4">
      <c r="A131" s="566"/>
      <c r="B131" s="567"/>
      <c r="C131" s="567"/>
      <c r="D131" s="560"/>
    </row>
    <row r="132" spans="1:4">
      <c r="A132" s="566"/>
      <c r="B132" s="567"/>
      <c r="C132" s="567"/>
      <c r="D132" s="560"/>
    </row>
    <row r="133" spans="1:4">
      <c r="A133" s="566"/>
      <c r="B133" s="567"/>
      <c r="C133" s="567"/>
      <c r="D133" s="560"/>
    </row>
    <row r="134" spans="1:4">
      <c r="A134" s="566"/>
      <c r="B134" s="567"/>
      <c r="C134" s="567"/>
      <c r="D134" s="560"/>
    </row>
    <row r="135" spans="1:4">
      <c r="A135" s="566"/>
      <c r="B135" s="567"/>
      <c r="C135" s="567"/>
      <c r="D135" s="560"/>
    </row>
    <row r="136" spans="1:4">
      <c r="A136" s="566"/>
      <c r="B136" s="567"/>
      <c r="C136" s="567"/>
      <c r="D136" s="560"/>
    </row>
  </sheetData>
  <phoneticPr fontId="47"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26F1-7A0E-6145-A28A-E552FC7EFF42}">
  <dimension ref="A2:F491"/>
  <sheetViews>
    <sheetView topLeftCell="A18" zoomScale="120" zoomScaleNormal="120" workbookViewId="0">
      <selection activeCell="A34" sqref="A34:E34"/>
    </sheetView>
  </sheetViews>
  <sheetFormatPr baseColWidth="10" defaultColWidth="8.83203125" defaultRowHeight="16"/>
  <cols>
    <col min="1" max="1" width="67" style="582" customWidth="1"/>
    <col min="2" max="2" width="9" style="548" customWidth="1"/>
    <col min="3" max="3" width="11.1640625" style="548" customWidth="1"/>
    <col min="4" max="4" width="17.1640625" style="548" customWidth="1"/>
    <col min="5" max="5" width="9.1640625" style="548" bestFit="1" customWidth="1"/>
    <col min="6" max="6" width="8.83203125" style="548"/>
    <col min="7" max="7" width="10.1640625" style="548" bestFit="1" customWidth="1"/>
    <col min="8" max="16384" width="8.83203125" style="548"/>
  </cols>
  <sheetData>
    <row r="2" spans="1:5">
      <c r="A2" s="576" t="s">
        <v>131</v>
      </c>
      <c r="B2" s="549" t="s">
        <v>50</v>
      </c>
      <c r="C2" s="549" t="s">
        <v>1045</v>
      </c>
      <c r="D2" s="549" t="s">
        <v>1052</v>
      </c>
      <c r="E2" s="550" t="s">
        <v>167</v>
      </c>
    </row>
    <row r="3" spans="1:5" ht="24.75" customHeight="1">
      <c r="A3" s="577" t="s">
        <v>420</v>
      </c>
      <c r="B3" s="551" t="s">
        <v>49</v>
      </c>
      <c r="C3" s="587" t="s">
        <v>1046</v>
      </c>
      <c r="D3" s="610" t="s">
        <v>1053</v>
      </c>
      <c r="E3" s="558">
        <v>146.76</v>
      </c>
    </row>
    <row r="4" spans="1:5" ht="24.75" customHeight="1">
      <c r="A4" s="577" t="s">
        <v>136</v>
      </c>
      <c r="B4" s="551" t="s">
        <v>49</v>
      </c>
      <c r="C4" s="587" t="s">
        <v>1046</v>
      </c>
      <c r="D4" s="610" t="s">
        <v>1053</v>
      </c>
      <c r="E4" s="558">
        <v>0</v>
      </c>
    </row>
    <row r="5" spans="1:5" ht="24.75" customHeight="1">
      <c r="A5" s="577" t="s">
        <v>421</v>
      </c>
      <c r="B5" s="551" t="s">
        <v>49</v>
      </c>
      <c r="C5" s="587" t="s">
        <v>1046</v>
      </c>
      <c r="D5" s="610" t="s">
        <v>1053</v>
      </c>
      <c r="E5" s="558">
        <v>99.91</v>
      </c>
    </row>
    <row r="6" spans="1:5" ht="24.75" customHeight="1">
      <c r="A6" s="577" t="s">
        <v>422</v>
      </c>
      <c r="B6" s="551" t="s">
        <v>49</v>
      </c>
      <c r="C6" s="587" t="s">
        <v>1046</v>
      </c>
      <c r="D6" s="610" t="s">
        <v>1053</v>
      </c>
      <c r="E6" s="558">
        <v>99.08</v>
      </c>
    </row>
    <row r="7" spans="1:5" ht="24.75" customHeight="1">
      <c r="A7" s="577" t="s">
        <v>423</v>
      </c>
      <c r="B7" s="551" t="s">
        <v>49</v>
      </c>
      <c r="C7" s="587" t="s">
        <v>1047</v>
      </c>
      <c r="D7" s="610" t="s">
        <v>1053</v>
      </c>
      <c r="E7" s="558">
        <v>109.65</v>
      </c>
    </row>
    <row r="8" spans="1:5" ht="24.75" customHeight="1">
      <c r="A8" s="577" t="s">
        <v>424</v>
      </c>
      <c r="B8" s="551" t="s">
        <v>49</v>
      </c>
      <c r="C8" s="587" t="s">
        <v>1047</v>
      </c>
      <c r="D8" s="610" t="s">
        <v>1053</v>
      </c>
      <c r="E8" s="558">
        <v>103.16</v>
      </c>
    </row>
    <row r="9" spans="1:5" ht="24.75" customHeight="1">
      <c r="A9" s="577" t="s">
        <v>197</v>
      </c>
      <c r="B9" s="551" t="s">
        <v>49</v>
      </c>
      <c r="C9" s="587" t="s">
        <v>1047</v>
      </c>
      <c r="D9" s="610" t="s">
        <v>1053</v>
      </c>
      <c r="E9" s="558">
        <v>74.06</v>
      </c>
    </row>
    <row r="10" spans="1:5" ht="24.75" customHeight="1">
      <c r="A10" s="577" t="s">
        <v>425</v>
      </c>
      <c r="B10" s="551" t="s">
        <v>49</v>
      </c>
      <c r="C10" s="587" t="s">
        <v>1047</v>
      </c>
      <c r="D10" s="610" t="s">
        <v>1053</v>
      </c>
      <c r="E10" s="558">
        <v>77.09</v>
      </c>
    </row>
    <row r="11" spans="1:5" ht="24.75" customHeight="1">
      <c r="A11" s="577" t="s">
        <v>426</v>
      </c>
      <c r="B11" s="551" t="s">
        <v>49</v>
      </c>
      <c r="C11" s="587" t="s">
        <v>1048</v>
      </c>
      <c r="D11" s="610" t="s">
        <v>1053</v>
      </c>
      <c r="E11" s="558">
        <v>0</v>
      </c>
    </row>
    <row r="12" spans="1:5" ht="24.75" customHeight="1">
      <c r="A12" s="577" t="s">
        <v>427</v>
      </c>
      <c r="B12" s="551" t="s">
        <v>49</v>
      </c>
      <c r="C12" s="587" t="s">
        <v>1048</v>
      </c>
      <c r="D12" s="610" t="s">
        <v>1053</v>
      </c>
      <c r="E12" s="558">
        <v>0</v>
      </c>
    </row>
    <row r="13" spans="1:5" ht="24.75" customHeight="1">
      <c r="A13" s="577" t="s">
        <v>428</v>
      </c>
      <c r="B13" s="551" t="s">
        <v>49</v>
      </c>
      <c r="C13" s="587" t="s">
        <v>1048</v>
      </c>
      <c r="D13" s="610" t="s">
        <v>1053</v>
      </c>
      <c r="E13" s="558">
        <v>0</v>
      </c>
    </row>
    <row r="14" spans="1:5" ht="24.75" customHeight="1">
      <c r="A14" s="577" t="s">
        <v>429</v>
      </c>
      <c r="B14" s="551" t="s">
        <v>49</v>
      </c>
      <c r="C14" s="587" t="s">
        <v>1047</v>
      </c>
      <c r="D14" s="610" t="s">
        <v>1053</v>
      </c>
      <c r="E14" s="558">
        <v>113.14</v>
      </c>
    </row>
    <row r="15" spans="1:5" ht="24.75" customHeight="1">
      <c r="A15" s="586"/>
      <c r="B15" s="586"/>
      <c r="C15" s="586"/>
      <c r="D15" s="611"/>
      <c r="E15" s="606"/>
    </row>
    <row r="16" spans="1:5" ht="24.75" customHeight="1">
      <c r="A16" s="586"/>
      <c r="B16" s="586"/>
      <c r="C16" s="586"/>
      <c r="D16" s="611"/>
      <c r="E16" s="606"/>
    </row>
    <row r="17" spans="1:5" ht="24.75" customHeight="1">
      <c r="A17" s="586"/>
      <c r="B17" s="586"/>
      <c r="C17" s="586"/>
      <c r="D17" s="611"/>
      <c r="E17" s="606"/>
    </row>
    <row r="18" spans="1:5" ht="24.75" customHeight="1">
      <c r="A18" s="586"/>
      <c r="B18" s="586"/>
      <c r="C18" s="586"/>
      <c r="D18" s="611"/>
      <c r="E18" s="606"/>
    </row>
    <row r="19" spans="1:5" ht="24.75" customHeight="1">
      <c r="A19" s="586"/>
      <c r="B19" s="586"/>
      <c r="C19" s="586"/>
      <c r="D19" s="611"/>
      <c r="E19" s="606"/>
    </row>
    <row r="20" spans="1:5" ht="24.75" customHeight="1">
      <c r="A20" s="586"/>
      <c r="B20" s="586"/>
      <c r="C20" s="586"/>
      <c r="D20" s="611"/>
      <c r="E20" s="606"/>
    </row>
    <row r="21" spans="1:5" ht="24.75" customHeight="1">
      <c r="A21" s="586"/>
      <c r="B21" s="586"/>
      <c r="C21" s="586"/>
      <c r="D21" s="611"/>
      <c r="E21" s="606"/>
    </row>
    <row r="22" spans="1:5" ht="24.75" customHeight="1">
      <c r="A22" s="586"/>
      <c r="B22" s="586"/>
      <c r="C22" s="586"/>
      <c r="D22" s="611"/>
      <c r="E22" s="606"/>
    </row>
    <row r="23" spans="1:5" ht="24.75" customHeight="1">
      <c r="A23" s="577" t="s">
        <v>137</v>
      </c>
      <c r="B23" s="551" t="s">
        <v>49</v>
      </c>
      <c r="C23" s="587" t="s">
        <v>1049</v>
      </c>
      <c r="D23" s="610"/>
      <c r="E23" s="558">
        <v>33.28</v>
      </c>
    </row>
    <row r="24" spans="1:5" ht="24.75" customHeight="1">
      <c r="A24" s="577" t="s">
        <v>430</v>
      </c>
      <c r="B24" s="551" t="s">
        <v>49</v>
      </c>
      <c r="C24" s="587" t="s">
        <v>1049</v>
      </c>
      <c r="D24" s="610"/>
      <c r="E24" s="558">
        <v>144.66225</v>
      </c>
    </row>
    <row r="25" spans="1:5" ht="24.75" customHeight="1">
      <c r="A25" s="577" t="s">
        <v>431</v>
      </c>
      <c r="B25" s="551" t="s">
        <v>49</v>
      </c>
      <c r="C25" s="587" t="s">
        <v>1050</v>
      </c>
      <c r="D25" s="610"/>
      <c r="E25" s="558">
        <v>0</v>
      </c>
    </row>
    <row r="26" spans="1:5" ht="24.75" customHeight="1">
      <c r="A26" s="577" t="s">
        <v>1093</v>
      </c>
      <c r="B26" s="551" t="s">
        <v>49</v>
      </c>
      <c r="C26" s="587" t="s">
        <v>1046</v>
      </c>
      <c r="D26" s="610" t="s">
        <v>1054</v>
      </c>
      <c r="E26" s="558"/>
    </row>
    <row r="27" spans="1:5" ht="24.75" customHeight="1">
      <c r="A27" s="577" t="s">
        <v>1094</v>
      </c>
      <c r="B27" s="551" t="s">
        <v>49</v>
      </c>
      <c r="C27" s="587" t="s">
        <v>1046</v>
      </c>
      <c r="D27" s="610" t="s">
        <v>1054</v>
      </c>
      <c r="E27" s="558">
        <v>389</v>
      </c>
    </row>
    <row r="28" spans="1:5" ht="24.75" customHeight="1">
      <c r="A28" s="615" t="s">
        <v>1095</v>
      </c>
      <c r="B28" s="616" t="s">
        <v>49</v>
      </c>
      <c r="C28" s="617" t="s">
        <v>1046</v>
      </c>
      <c r="D28" s="618" t="s">
        <v>1054</v>
      </c>
      <c r="E28" s="619">
        <v>335.2</v>
      </c>
    </row>
    <row r="29" spans="1:5" ht="24.75" customHeight="1">
      <c r="A29" s="577" t="s">
        <v>1096</v>
      </c>
      <c r="B29" s="551" t="s">
        <v>49</v>
      </c>
      <c r="C29" s="587" t="s">
        <v>1046</v>
      </c>
      <c r="D29" s="610" t="s">
        <v>1054</v>
      </c>
      <c r="E29" s="558"/>
    </row>
    <row r="30" spans="1:5" ht="24.75" customHeight="1">
      <c r="A30" s="577" t="s">
        <v>1097</v>
      </c>
      <c r="B30" s="551" t="s">
        <v>49</v>
      </c>
      <c r="C30" s="587" t="s">
        <v>1046</v>
      </c>
      <c r="D30" s="610" t="s">
        <v>1054</v>
      </c>
      <c r="E30" s="558"/>
    </row>
    <row r="31" spans="1:5" ht="24.75" customHeight="1">
      <c r="A31" s="577" t="s">
        <v>1097</v>
      </c>
      <c r="B31" s="551" t="s">
        <v>49</v>
      </c>
      <c r="C31" s="587" t="s">
        <v>1046</v>
      </c>
      <c r="D31" s="610" t="s">
        <v>1054</v>
      </c>
      <c r="E31" s="558"/>
    </row>
    <row r="32" spans="1:5" ht="24.75" customHeight="1">
      <c r="A32" s="577" t="s">
        <v>1098</v>
      </c>
      <c r="B32" s="551" t="s">
        <v>49</v>
      </c>
      <c r="C32" s="587" t="s">
        <v>1046</v>
      </c>
      <c r="D32" s="610" t="s">
        <v>1054</v>
      </c>
      <c r="E32" s="558"/>
    </row>
    <row r="33" spans="1:5" ht="24.75" customHeight="1">
      <c r="A33" s="577" t="s">
        <v>1099</v>
      </c>
      <c r="B33" s="551" t="s">
        <v>49</v>
      </c>
      <c r="C33" s="587" t="s">
        <v>1047</v>
      </c>
      <c r="D33" s="610" t="s">
        <v>1054</v>
      </c>
      <c r="E33" s="558">
        <v>214</v>
      </c>
    </row>
    <row r="34" spans="1:5" ht="24.75" customHeight="1">
      <c r="A34" s="615" t="s">
        <v>1100</v>
      </c>
      <c r="B34" s="616"/>
      <c r="C34" s="617"/>
      <c r="D34" s="618"/>
      <c r="E34" s="619">
        <v>240</v>
      </c>
    </row>
    <row r="35" spans="1:5" ht="24.75" customHeight="1">
      <c r="A35" s="577" t="s">
        <v>1101</v>
      </c>
      <c r="B35" s="551" t="s">
        <v>49</v>
      </c>
      <c r="C35" s="587" t="s">
        <v>1047</v>
      </c>
      <c r="D35" s="610" t="s">
        <v>1054</v>
      </c>
      <c r="E35" s="558">
        <v>265</v>
      </c>
    </row>
    <row r="36" spans="1:5" ht="24.75" customHeight="1">
      <c r="A36" s="577" t="s">
        <v>1102</v>
      </c>
      <c r="B36" s="551" t="s">
        <v>49</v>
      </c>
      <c r="C36" s="587" t="s">
        <v>1047</v>
      </c>
      <c r="D36" s="610" t="s">
        <v>1054</v>
      </c>
      <c r="E36" s="558">
        <v>163.30000000000001</v>
      </c>
    </row>
    <row r="37" spans="1:5" ht="17.25" customHeight="1">
      <c r="A37" s="577" t="s">
        <v>1103</v>
      </c>
      <c r="B37" s="551" t="s">
        <v>49</v>
      </c>
      <c r="C37" s="587" t="s">
        <v>1047</v>
      </c>
      <c r="D37" s="610" t="s">
        <v>1054</v>
      </c>
      <c r="E37" s="558">
        <v>188.8</v>
      </c>
    </row>
    <row r="38" spans="1:5" ht="17.25" customHeight="1">
      <c r="A38" s="577" t="s">
        <v>1104</v>
      </c>
      <c r="B38" s="551" t="s">
        <v>49</v>
      </c>
      <c r="C38" s="587" t="s">
        <v>1047</v>
      </c>
      <c r="D38" s="610" t="s">
        <v>1054</v>
      </c>
      <c r="E38" s="558">
        <v>188.8</v>
      </c>
    </row>
    <row r="39" spans="1:5" ht="18" customHeight="1">
      <c r="A39" s="577" t="s">
        <v>1105</v>
      </c>
      <c r="B39" s="551" t="s">
        <v>49</v>
      </c>
      <c r="C39" s="587" t="s">
        <v>1047</v>
      </c>
      <c r="D39" s="610" t="s">
        <v>1054</v>
      </c>
      <c r="E39" s="558">
        <v>290</v>
      </c>
    </row>
    <row r="40" spans="1:5" ht="18" customHeight="1">
      <c r="A40" s="577" t="s">
        <v>1106</v>
      </c>
      <c r="B40" s="551" t="s">
        <v>49</v>
      </c>
      <c r="C40" s="587" t="s">
        <v>1047</v>
      </c>
      <c r="D40" s="610" t="s">
        <v>1054</v>
      </c>
      <c r="E40" s="558">
        <v>3210</v>
      </c>
    </row>
    <row r="41" spans="1:5" ht="24.75" customHeight="1">
      <c r="A41" s="577" t="s">
        <v>442</v>
      </c>
      <c r="B41" s="551" t="s">
        <v>49</v>
      </c>
      <c r="C41" s="587" t="s">
        <v>1048</v>
      </c>
      <c r="D41" s="610" t="s">
        <v>1054</v>
      </c>
      <c r="E41" s="558">
        <v>7400</v>
      </c>
    </row>
    <row r="42" spans="1:5" ht="24.75" customHeight="1">
      <c r="A42" s="577" t="s">
        <v>443</v>
      </c>
      <c r="B42" s="551" t="s">
        <v>49</v>
      </c>
      <c r="C42" s="587" t="s">
        <v>1048</v>
      </c>
      <c r="D42" s="610" t="s">
        <v>1054</v>
      </c>
      <c r="E42" s="558">
        <v>0</v>
      </c>
    </row>
    <row r="43" spans="1:5" ht="24.75" customHeight="1">
      <c r="A43" s="577" t="s">
        <v>444</v>
      </c>
      <c r="B43" s="551" t="s">
        <v>49</v>
      </c>
      <c r="C43" s="587" t="s">
        <v>1048</v>
      </c>
      <c r="D43" s="610" t="s">
        <v>1054</v>
      </c>
      <c r="E43" s="558">
        <v>2126.98</v>
      </c>
    </row>
    <row r="44" spans="1:5" ht="24" customHeight="1">
      <c r="A44" s="577" t="s">
        <v>445</v>
      </c>
      <c r="B44" s="551" t="s">
        <v>49</v>
      </c>
      <c r="C44" s="587" t="s">
        <v>1048</v>
      </c>
      <c r="D44" s="610" t="s">
        <v>1054</v>
      </c>
      <c r="E44" s="558">
        <v>2951.78</v>
      </c>
    </row>
    <row r="45" spans="1:5" ht="24.75" customHeight="1">
      <c r="A45" s="577" t="s">
        <v>446</v>
      </c>
      <c r="B45" s="551" t="s">
        <v>49</v>
      </c>
      <c r="C45" s="587" t="s">
        <v>1048</v>
      </c>
      <c r="D45" s="610" t="s">
        <v>1054</v>
      </c>
      <c r="E45" s="558">
        <v>5645.42</v>
      </c>
    </row>
    <row r="46" spans="1:5" ht="27.75" customHeight="1">
      <c r="A46" s="586" t="s">
        <v>703</v>
      </c>
      <c r="B46" s="586"/>
      <c r="C46" s="586"/>
      <c r="D46" s="611"/>
      <c r="E46" s="606"/>
    </row>
    <row r="47" spans="1:5" ht="27.75" customHeight="1">
      <c r="A47" s="586"/>
      <c r="B47" s="586"/>
      <c r="C47" s="586"/>
      <c r="D47" s="611"/>
      <c r="E47" s="606"/>
    </row>
    <row r="48" spans="1:5" ht="27.75" customHeight="1">
      <c r="A48" s="586"/>
      <c r="B48" s="586"/>
      <c r="C48" s="586"/>
      <c r="D48" s="611"/>
      <c r="E48" s="606"/>
    </row>
    <row r="49" spans="1:5">
      <c r="A49" s="586"/>
      <c r="B49" s="586"/>
      <c r="C49" s="586"/>
      <c r="D49" s="611"/>
      <c r="E49" s="606"/>
    </row>
    <row r="50" spans="1:5">
      <c r="A50" s="586" t="s">
        <v>704</v>
      </c>
      <c r="B50" s="586"/>
      <c r="C50" s="586"/>
      <c r="D50" s="611"/>
      <c r="E50" s="606"/>
    </row>
    <row r="51" spans="1:5">
      <c r="A51" s="586" t="s">
        <v>705</v>
      </c>
      <c r="B51" s="586"/>
      <c r="C51" s="586"/>
      <c r="D51" s="611"/>
      <c r="E51" s="606"/>
    </row>
    <row r="52" spans="1:5">
      <c r="A52" s="586"/>
      <c r="B52" s="586"/>
      <c r="C52" s="586"/>
      <c r="D52" s="611"/>
      <c r="E52" s="606"/>
    </row>
    <row r="53" spans="1:5">
      <c r="A53" s="586"/>
      <c r="B53" s="586"/>
      <c r="C53" s="586"/>
      <c r="D53" s="611"/>
      <c r="E53" s="606"/>
    </row>
    <row r="54" spans="1:5">
      <c r="A54" s="586"/>
      <c r="B54" s="586"/>
      <c r="C54" s="586"/>
      <c r="D54" s="611"/>
      <c r="E54" s="606"/>
    </row>
    <row r="55" spans="1:5" ht="17">
      <c r="A55" s="578" t="s">
        <v>554</v>
      </c>
      <c r="B55" s="551" t="s">
        <v>49</v>
      </c>
      <c r="C55" s="587" t="s">
        <v>1046</v>
      </c>
      <c r="D55" s="610" t="s">
        <v>1055</v>
      </c>
      <c r="E55" s="612">
        <v>238</v>
      </c>
    </row>
    <row r="56" spans="1:5" ht="17">
      <c r="A56" s="579" t="s">
        <v>555</v>
      </c>
      <c r="B56" s="551" t="s">
        <v>49</v>
      </c>
      <c r="C56" s="587" t="s">
        <v>1047</v>
      </c>
      <c r="D56" s="610" t="s">
        <v>1055</v>
      </c>
      <c r="E56" s="612">
        <v>163</v>
      </c>
    </row>
    <row r="57" spans="1:5" ht="17">
      <c r="A57" s="580" t="s">
        <v>556</v>
      </c>
      <c r="B57" s="554" t="s">
        <v>49</v>
      </c>
      <c r="C57" s="587" t="s">
        <v>1047</v>
      </c>
      <c r="D57" s="610" t="s">
        <v>1055</v>
      </c>
      <c r="E57" s="612">
        <v>147</v>
      </c>
    </row>
    <row r="58" spans="1:5" ht="17">
      <c r="A58" s="581" t="s">
        <v>234</v>
      </c>
      <c r="B58" s="554" t="s">
        <v>49</v>
      </c>
      <c r="C58" s="587" t="s">
        <v>1046</v>
      </c>
      <c r="D58" s="610" t="s">
        <v>1056</v>
      </c>
      <c r="E58" s="558">
        <v>0</v>
      </c>
    </row>
    <row r="59" spans="1:5" ht="17">
      <c r="A59" s="581" t="s">
        <v>447</v>
      </c>
      <c r="B59" s="554" t="s">
        <v>49</v>
      </c>
      <c r="C59" s="587" t="s">
        <v>1046</v>
      </c>
      <c r="D59" s="610" t="s">
        <v>1056</v>
      </c>
      <c r="E59" s="558">
        <v>0</v>
      </c>
    </row>
    <row r="60" spans="1:5" ht="17">
      <c r="A60" s="581" t="s">
        <v>448</v>
      </c>
      <c r="B60" s="554" t="s">
        <v>49</v>
      </c>
      <c r="C60" s="587" t="s">
        <v>1046</v>
      </c>
      <c r="D60" s="610" t="s">
        <v>1056</v>
      </c>
      <c r="E60" s="558">
        <v>0</v>
      </c>
    </row>
    <row r="61" spans="1:5" ht="17">
      <c r="A61" s="581" t="s">
        <v>449</v>
      </c>
      <c r="B61" s="554" t="s">
        <v>49</v>
      </c>
      <c r="C61" s="587" t="s">
        <v>1046</v>
      </c>
      <c r="D61" s="610" t="s">
        <v>1056</v>
      </c>
      <c r="E61" s="558">
        <v>0</v>
      </c>
    </row>
    <row r="62" spans="1:5" ht="17">
      <c r="A62" s="581" t="s">
        <v>235</v>
      </c>
      <c r="B62" s="554" t="s">
        <v>59</v>
      </c>
      <c r="C62" s="587" t="s">
        <v>1051</v>
      </c>
      <c r="D62" s="610" t="s">
        <v>1056</v>
      </c>
      <c r="E62" s="558">
        <v>0</v>
      </c>
    </row>
    <row r="63" spans="1:5">
      <c r="A63" s="586" t="s">
        <v>699</v>
      </c>
      <c r="B63" s="573"/>
      <c r="C63" s="573"/>
      <c r="D63" s="573"/>
      <c r="E63" s="613"/>
    </row>
    <row r="64" spans="1:5">
      <c r="A64" s="586"/>
      <c r="B64" s="573"/>
      <c r="C64" s="573"/>
      <c r="D64" s="573"/>
      <c r="E64" s="613"/>
    </row>
    <row r="65" spans="1:6">
      <c r="A65" s="586" t="s">
        <v>688</v>
      </c>
      <c r="B65" s="573"/>
      <c r="C65" s="573"/>
      <c r="D65" s="573"/>
      <c r="E65" s="613"/>
    </row>
    <row r="66" spans="1:6">
      <c r="A66" s="586" t="s">
        <v>689</v>
      </c>
      <c r="B66" s="574"/>
      <c r="C66" s="574"/>
      <c r="D66" s="574"/>
      <c r="E66" s="613"/>
    </row>
    <row r="67" spans="1:6">
      <c r="A67" s="586" t="s">
        <v>690</v>
      </c>
      <c r="B67" s="573"/>
      <c r="C67" s="573"/>
      <c r="D67" s="573"/>
      <c r="E67" s="613"/>
    </row>
    <row r="68" spans="1:6">
      <c r="A68" s="586" t="s">
        <v>702</v>
      </c>
      <c r="B68" s="573"/>
      <c r="C68" s="573"/>
      <c r="D68" s="573"/>
      <c r="E68" s="613"/>
    </row>
    <row r="69" spans="1:6">
      <c r="A69" s="586" t="s">
        <v>692</v>
      </c>
      <c r="B69" s="573"/>
      <c r="C69" s="573"/>
      <c r="D69" s="573"/>
      <c r="E69" s="613"/>
    </row>
    <row r="70" spans="1:6">
      <c r="A70" s="586" t="s">
        <v>693</v>
      </c>
      <c r="B70" s="573"/>
      <c r="C70" s="573"/>
      <c r="D70" s="573"/>
      <c r="E70" s="613"/>
    </row>
    <row r="71" spans="1:6">
      <c r="A71" s="586"/>
      <c r="B71" s="573"/>
      <c r="C71" s="573"/>
      <c r="D71" s="573"/>
      <c r="E71" s="613"/>
    </row>
    <row r="72" spans="1:6">
      <c r="A72" s="586" t="s">
        <v>700</v>
      </c>
      <c r="B72" s="573"/>
      <c r="C72" s="573"/>
      <c r="D72" s="573"/>
      <c r="E72" s="613"/>
    </row>
    <row r="73" spans="1:6">
      <c r="A73" s="586" t="s">
        <v>701</v>
      </c>
      <c r="B73" s="573"/>
      <c r="C73" s="573"/>
      <c r="D73" s="573"/>
      <c r="E73" s="613"/>
    </row>
    <row r="74" spans="1:6">
      <c r="A74" s="586" t="s">
        <v>706</v>
      </c>
      <c r="B74" s="573"/>
      <c r="C74" s="573"/>
      <c r="D74" s="573"/>
      <c r="E74" s="613"/>
    </row>
    <row r="75" spans="1:6">
      <c r="A75" s="586" t="s">
        <v>707</v>
      </c>
      <c r="B75" s="573"/>
      <c r="C75" s="573"/>
      <c r="D75" s="573"/>
      <c r="E75" s="613"/>
    </row>
    <row r="76" spans="1:6">
      <c r="A76" s="586" t="s">
        <v>708</v>
      </c>
      <c r="B76" s="574"/>
      <c r="C76" s="574"/>
      <c r="D76" s="574"/>
      <c r="E76" s="613"/>
      <c r="F76" s="556" t="s">
        <v>483</v>
      </c>
    </row>
    <row r="77" spans="1:6">
      <c r="A77" s="586" t="s">
        <v>709</v>
      </c>
      <c r="B77" s="573"/>
      <c r="C77" s="573"/>
      <c r="D77" s="573"/>
      <c r="E77" s="613"/>
    </row>
    <row r="78" spans="1:6">
      <c r="A78" s="586" t="s">
        <v>713</v>
      </c>
      <c r="B78" s="573"/>
      <c r="C78" s="573"/>
      <c r="D78" s="573"/>
      <c r="E78" s="613"/>
    </row>
    <row r="79" spans="1:6">
      <c r="A79" s="586" t="s">
        <v>716</v>
      </c>
      <c r="B79" s="573"/>
      <c r="C79" s="573"/>
      <c r="D79" s="573"/>
      <c r="E79" s="613"/>
    </row>
    <row r="80" spans="1:6">
      <c r="A80" s="586" t="s">
        <v>717</v>
      </c>
      <c r="B80" s="573"/>
      <c r="C80" s="573"/>
      <c r="D80" s="573"/>
      <c r="E80" s="613"/>
    </row>
    <row r="81" spans="1:5">
      <c r="A81" s="586" t="s">
        <v>718</v>
      </c>
      <c r="B81" s="573"/>
      <c r="C81" s="573"/>
      <c r="D81" s="573"/>
      <c r="E81" s="613"/>
    </row>
    <row r="82" spans="1:5">
      <c r="A82" s="586" t="s">
        <v>719</v>
      </c>
      <c r="B82" s="573"/>
      <c r="C82" s="573"/>
      <c r="D82" s="573"/>
      <c r="E82" s="613"/>
    </row>
    <row r="83" spans="1:5">
      <c r="A83" s="586" t="s">
        <v>720</v>
      </c>
      <c r="B83" s="573"/>
      <c r="C83" s="573"/>
      <c r="D83" s="573"/>
      <c r="E83" s="613"/>
    </row>
    <row r="84" spans="1:5">
      <c r="A84" s="586" t="s">
        <v>721</v>
      </c>
      <c r="B84" s="573"/>
      <c r="C84" s="573"/>
      <c r="D84" s="573"/>
      <c r="E84" s="613"/>
    </row>
    <row r="85" spans="1:5">
      <c r="A85" s="586" t="s">
        <v>722</v>
      </c>
      <c r="B85" s="573"/>
      <c r="C85" s="573"/>
      <c r="D85" s="573"/>
      <c r="E85" s="613"/>
    </row>
    <row r="86" spans="1:5">
      <c r="A86" s="586" t="s">
        <v>723</v>
      </c>
      <c r="B86" s="573"/>
      <c r="C86" s="573"/>
      <c r="D86" s="573"/>
      <c r="E86" s="613"/>
    </row>
    <row r="87" spans="1:5">
      <c r="A87" s="586" t="s">
        <v>724</v>
      </c>
      <c r="B87" s="573"/>
      <c r="C87" s="573"/>
      <c r="D87" s="573"/>
      <c r="E87" s="613"/>
    </row>
    <row r="88" spans="1:5">
      <c r="A88" s="586" t="s">
        <v>726</v>
      </c>
      <c r="B88" s="573"/>
      <c r="C88" s="573"/>
      <c r="D88" s="573"/>
      <c r="E88" s="613"/>
    </row>
    <row r="89" spans="1:5">
      <c r="A89" s="586" t="s">
        <v>727</v>
      </c>
      <c r="B89" s="573"/>
      <c r="C89" s="573"/>
      <c r="D89" s="573"/>
      <c r="E89" s="613"/>
    </row>
    <row r="90" spans="1:5">
      <c r="A90" s="586" t="s">
        <v>728</v>
      </c>
      <c r="B90" s="573"/>
      <c r="C90" s="573"/>
      <c r="D90" s="573"/>
      <c r="E90" s="613"/>
    </row>
    <row r="91" spans="1:5">
      <c r="A91" s="586" t="s">
        <v>729</v>
      </c>
      <c r="B91" s="574"/>
      <c r="C91" s="574"/>
      <c r="D91" s="574"/>
      <c r="E91" s="613"/>
    </row>
    <row r="92" spans="1:5">
      <c r="A92" s="586"/>
      <c r="B92" s="575"/>
      <c r="C92" s="575"/>
      <c r="D92" s="575"/>
      <c r="E92" s="613"/>
    </row>
    <row r="93" spans="1:5">
      <c r="A93" s="586"/>
      <c r="B93" s="575"/>
      <c r="C93" s="575"/>
      <c r="D93" s="575"/>
      <c r="E93" s="613"/>
    </row>
    <row r="94" spans="1:5">
      <c r="A94" s="586"/>
      <c r="B94" s="575"/>
      <c r="C94" s="575"/>
      <c r="D94" s="575"/>
      <c r="E94" s="613"/>
    </row>
    <row r="95" spans="1:5">
      <c r="A95" s="586"/>
      <c r="B95" s="575"/>
      <c r="C95" s="575"/>
      <c r="D95" s="575"/>
      <c r="E95" s="613"/>
    </row>
    <row r="96" spans="1:5">
      <c r="A96" s="586"/>
      <c r="B96" s="575"/>
      <c r="C96" s="575"/>
      <c r="D96" s="575"/>
      <c r="E96" s="613"/>
    </row>
    <row r="97" spans="1:5">
      <c r="A97" s="586"/>
      <c r="B97" s="575"/>
      <c r="C97" s="575"/>
      <c r="D97" s="575"/>
      <c r="E97" s="613"/>
    </row>
    <row r="98" spans="1:5">
      <c r="A98" s="586"/>
      <c r="B98" s="575"/>
      <c r="C98" s="575"/>
      <c r="D98" s="575"/>
      <c r="E98" s="613"/>
    </row>
    <row r="99" spans="1:5">
      <c r="A99" s="586"/>
      <c r="B99" s="575"/>
      <c r="C99" s="575"/>
      <c r="D99" s="575"/>
      <c r="E99" s="613"/>
    </row>
    <row r="100" spans="1:5">
      <c r="A100" s="586"/>
      <c r="B100" s="575"/>
      <c r="C100" s="575"/>
      <c r="D100" s="575"/>
      <c r="E100" s="613"/>
    </row>
    <row r="101" spans="1:5" ht="17.25" customHeight="1">
      <c r="A101" s="586"/>
      <c r="B101" s="575"/>
      <c r="C101" s="575"/>
      <c r="D101" s="575"/>
      <c r="E101" s="613"/>
    </row>
    <row r="102" spans="1:5" ht="25.5" customHeight="1">
      <c r="A102" s="586"/>
      <c r="B102" s="575"/>
      <c r="C102" s="575"/>
      <c r="D102" s="575"/>
      <c r="E102" s="613"/>
    </row>
    <row r="103" spans="1:5">
      <c r="A103" s="586"/>
      <c r="B103" s="574"/>
      <c r="C103" s="574"/>
      <c r="D103" s="574"/>
      <c r="E103" s="613"/>
    </row>
    <row r="104" spans="1:5">
      <c r="A104" s="586"/>
      <c r="B104" s="573"/>
      <c r="C104" s="573"/>
      <c r="D104" s="573"/>
      <c r="E104" s="613"/>
    </row>
    <row r="105" spans="1:5">
      <c r="A105" s="586"/>
      <c r="B105" s="573"/>
      <c r="C105" s="573"/>
      <c r="D105" s="573"/>
      <c r="E105" s="613"/>
    </row>
    <row r="106" spans="1:5">
      <c r="A106" s="586"/>
      <c r="B106" s="573"/>
      <c r="C106" s="573"/>
      <c r="D106" s="573"/>
      <c r="E106" s="613"/>
    </row>
    <row r="107" spans="1:5">
      <c r="A107" s="586"/>
      <c r="B107" s="573"/>
      <c r="C107" s="573"/>
      <c r="D107" s="573"/>
      <c r="E107" s="613"/>
    </row>
    <row r="108" spans="1:5">
      <c r="A108" s="586"/>
      <c r="B108" s="573"/>
      <c r="C108" s="573"/>
      <c r="D108" s="573"/>
      <c r="E108" s="613"/>
    </row>
    <row r="109" spans="1:5">
      <c r="A109" s="586"/>
      <c r="B109" s="573"/>
      <c r="C109" s="573"/>
      <c r="D109" s="573"/>
      <c r="E109" s="613"/>
    </row>
    <row r="110" spans="1:5">
      <c r="A110" s="586"/>
      <c r="B110" s="573"/>
      <c r="C110" s="573"/>
      <c r="D110" s="573"/>
      <c r="E110" s="613"/>
    </row>
    <row r="111" spans="1:5">
      <c r="A111" s="586"/>
      <c r="B111" s="573"/>
      <c r="C111" s="573"/>
      <c r="D111" s="573"/>
      <c r="E111" s="613"/>
    </row>
    <row r="112" spans="1:5">
      <c r="A112" s="586"/>
      <c r="B112" s="574"/>
      <c r="C112" s="574"/>
      <c r="D112" s="574"/>
      <c r="E112" s="613"/>
    </row>
    <row r="113" spans="1:5">
      <c r="A113" s="586"/>
      <c r="B113" s="573"/>
      <c r="C113" s="573"/>
      <c r="D113" s="573"/>
      <c r="E113" s="613"/>
    </row>
    <row r="114" spans="1:5">
      <c r="A114" s="586"/>
      <c r="B114" s="573"/>
      <c r="C114" s="573"/>
      <c r="D114" s="573"/>
      <c r="E114" s="613"/>
    </row>
    <row r="115" spans="1:5">
      <c r="A115" s="586"/>
      <c r="B115" s="573"/>
      <c r="C115" s="573"/>
      <c r="D115" s="573"/>
      <c r="E115" s="613"/>
    </row>
    <row r="116" spans="1:5">
      <c r="A116" s="586"/>
      <c r="B116" s="573"/>
      <c r="C116" s="573"/>
      <c r="D116" s="573"/>
      <c r="E116" s="613"/>
    </row>
    <row r="117" spans="1:5">
      <c r="A117" s="586"/>
      <c r="B117" s="573"/>
      <c r="C117" s="573"/>
      <c r="D117" s="573"/>
      <c r="E117" s="613"/>
    </row>
    <row r="118" spans="1:5">
      <c r="A118" s="586"/>
      <c r="B118" s="573"/>
      <c r="C118" s="573"/>
      <c r="D118" s="573"/>
      <c r="E118" s="613"/>
    </row>
    <row r="119" spans="1:5">
      <c r="A119" s="586"/>
      <c r="B119" s="573"/>
      <c r="C119" s="573"/>
      <c r="D119" s="573"/>
      <c r="E119" s="613"/>
    </row>
    <row r="120" spans="1:5">
      <c r="A120" s="586"/>
      <c r="B120" s="574"/>
      <c r="C120" s="574"/>
      <c r="D120" s="574"/>
      <c r="E120" s="613"/>
    </row>
    <row r="121" spans="1:5">
      <c r="A121" s="586"/>
      <c r="B121" s="573"/>
      <c r="C121" s="573"/>
      <c r="D121" s="573"/>
      <c r="E121" s="613"/>
    </row>
    <row r="122" spans="1:5">
      <c r="A122" s="586"/>
      <c r="B122" s="573"/>
      <c r="C122" s="573"/>
      <c r="D122" s="573"/>
      <c r="E122" s="613"/>
    </row>
    <row r="123" spans="1:5">
      <c r="A123" s="586" t="s">
        <v>731</v>
      </c>
      <c r="B123" s="573"/>
      <c r="C123" s="573"/>
      <c r="D123" s="573"/>
      <c r="E123" s="613"/>
    </row>
    <row r="124" spans="1:5">
      <c r="A124" s="586" t="s">
        <v>732</v>
      </c>
      <c r="B124" s="574"/>
      <c r="C124" s="574"/>
      <c r="D124" s="574"/>
      <c r="E124" s="613"/>
    </row>
    <row r="125" spans="1:5">
      <c r="A125" s="586" t="s">
        <v>733</v>
      </c>
      <c r="B125" s="573"/>
      <c r="C125" s="573"/>
      <c r="D125" s="573"/>
      <c r="E125" s="613"/>
    </row>
    <row r="126" spans="1:5">
      <c r="A126" s="586" t="s">
        <v>734</v>
      </c>
      <c r="B126" s="573"/>
      <c r="C126" s="573"/>
      <c r="D126" s="573"/>
      <c r="E126" s="613"/>
    </row>
    <row r="127" spans="1:5">
      <c r="A127" s="586" t="s">
        <v>735</v>
      </c>
      <c r="B127" s="573"/>
      <c r="C127" s="573"/>
      <c r="D127" s="573"/>
      <c r="E127" s="613"/>
    </row>
    <row r="128" spans="1:5">
      <c r="A128" s="586" t="s">
        <v>736</v>
      </c>
      <c r="B128" s="573"/>
      <c r="C128" s="573"/>
      <c r="D128" s="573"/>
      <c r="E128" s="613"/>
    </row>
    <row r="129" spans="1:5">
      <c r="A129" s="586" t="s">
        <v>737</v>
      </c>
      <c r="B129" s="574"/>
      <c r="C129" s="574"/>
      <c r="D129" s="574"/>
      <c r="E129" s="613"/>
    </row>
    <row r="130" spans="1:5">
      <c r="A130" s="586" t="s">
        <v>738</v>
      </c>
      <c r="B130" s="573"/>
      <c r="C130" s="573"/>
      <c r="D130" s="573"/>
      <c r="E130" s="613"/>
    </row>
    <row r="131" spans="1:5">
      <c r="A131" s="586" t="s">
        <v>739</v>
      </c>
      <c r="B131" s="573"/>
      <c r="C131" s="573"/>
      <c r="D131" s="573"/>
      <c r="E131" s="613"/>
    </row>
    <row r="132" spans="1:5">
      <c r="A132" s="586" t="s">
        <v>740</v>
      </c>
      <c r="B132" s="573"/>
      <c r="C132" s="573"/>
      <c r="D132" s="573"/>
      <c r="E132" s="613"/>
    </row>
    <row r="133" spans="1:5">
      <c r="A133" s="586" t="s">
        <v>741</v>
      </c>
      <c r="B133" s="573"/>
      <c r="C133" s="573"/>
      <c r="D133" s="573"/>
      <c r="E133" s="613"/>
    </row>
    <row r="134" spans="1:5">
      <c r="A134" s="586" t="s">
        <v>742</v>
      </c>
      <c r="B134" s="573"/>
      <c r="C134" s="573"/>
      <c r="D134" s="573"/>
      <c r="E134" s="613"/>
    </row>
    <row r="135" spans="1:5">
      <c r="A135" s="586" t="s">
        <v>743</v>
      </c>
      <c r="B135" s="573"/>
      <c r="C135" s="573"/>
      <c r="D135" s="573"/>
      <c r="E135" s="613"/>
    </row>
    <row r="136" spans="1:5">
      <c r="A136" s="586" t="s">
        <v>744</v>
      </c>
      <c r="B136" s="573"/>
      <c r="C136" s="573"/>
      <c r="D136" s="573"/>
      <c r="E136" s="613"/>
    </row>
    <row r="137" spans="1:5">
      <c r="A137" s="586" t="s">
        <v>745</v>
      </c>
      <c r="B137" s="573"/>
      <c r="C137" s="573"/>
      <c r="D137" s="573"/>
      <c r="E137" s="613"/>
    </row>
    <row r="138" spans="1:5">
      <c r="A138" s="586" t="s">
        <v>746</v>
      </c>
      <c r="B138" s="573"/>
      <c r="C138" s="573"/>
      <c r="D138" s="573"/>
      <c r="E138" s="613"/>
    </row>
    <row r="139" spans="1:5">
      <c r="A139" s="586" t="s">
        <v>747</v>
      </c>
      <c r="E139" s="614"/>
    </row>
    <row r="140" spans="1:5">
      <c r="A140" s="586" t="s">
        <v>748</v>
      </c>
      <c r="E140" s="614"/>
    </row>
    <row r="141" spans="1:5">
      <c r="A141" s="586" t="s">
        <v>749</v>
      </c>
      <c r="E141" s="614"/>
    </row>
    <row r="142" spans="1:5">
      <c r="A142" s="586" t="s">
        <v>750</v>
      </c>
      <c r="E142" s="614"/>
    </row>
    <row r="143" spans="1:5">
      <c r="A143" s="586" t="s">
        <v>751</v>
      </c>
      <c r="E143" s="614"/>
    </row>
    <row r="144" spans="1:5">
      <c r="A144" s="586" t="s">
        <v>752</v>
      </c>
      <c r="E144" s="614"/>
    </row>
    <row r="145" spans="1:5">
      <c r="A145" s="586" t="s">
        <v>419</v>
      </c>
      <c r="E145" s="614"/>
    </row>
    <row r="146" spans="1:5">
      <c r="A146" s="586" t="s">
        <v>753</v>
      </c>
      <c r="E146" s="614"/>
    </row>
    <row r="147" spans="1:5">
      <c r="A147" s="586" t="s">
        <v>754</v>
      </c>
      <c r="E147" s="614"/>
    </row>
    <row r="148" spans="1:5">
      <c r="A148" s="586" t="s">
        <v>755</v>
      </c>
      <c r="E148" s="614"/>
    </row>
    <row r="149" spans="1:5">
      <c r="A149" s="586" t="s">
        <v>756</v>
      </c>
      <c r="E149" s="614"/>
    </row>
    <row r="150" spans="1:5">
      <c r="A150" s="586" t="s">
        <v>757</v>
      </c>
      <c r="E150" s="614"/>
    </row>
    <row r="151" spans="1:5">
      <c r="A151" s="586" t="s">
        <v>758</v>
      </c>
      <c r="E151" s="614"/>
    </row>
    <row r="152" spans="1:5">
      <c r="A152" s="586" t="s">
        <v>759</v>
      </c>
      <c r="E152" s="614"/>
    </row>
    <row r="153" spans="1:5">
      <c r="A153" s="586" t="s">
        <v>760</v>
      </c>
      <c r="E153" s="614"/>
    </row>
    <row r="154" spans="1:5">
      <c r="A154" s="586" t="s">
        <v>761</v>
      </c>
      <c r="E154" s="614"/>
    </row>
    <row r="155" spans="1:5">
      <c r="A155" s="586" t="s">
        <v>762</v>
      </c>
      <c r="E155" s="614"/>
    </row>
    <row r="156" spans="1:5">
      <c r="A156" s="586" t="s">
        <v>763</v>
      </c>
      <c r="E156" s="614"/>
    </row>
    <row r="157" spans="1:5">
      <c r="A157" s="586" t="s">
        <v>764</v>
      </c>
      <c r="E157" s="614"/>
    </row>
    <row r="158" spans="1:5">
      <c r="A158" s="586" t="s">
        <v>765</v>
      </c>
      <c r="E158" s="614"/>
    </row>
    <row r="159" spans="1:5">
      <c r="A159" s="586" t="s">
        <v>766</v>
      </c>
      <c r="E159" s="614"/>
    </row>
    <row r="160" spans="1:5">
      <c r="A160" s="586" t="s">
        <v>767</v>
      </c>
      <c r="E160" s="614"/>
    </row>
    <row r="161" spans="1:5">
      <c r="A161" s="586" t="s">
        <v>768</v>
      </c>
      <c r="E161" s="614"/>
    </row>
    <row r="162" spans="1:5">
      <c r="A162" s="586" t="s">
        <v>769</v>
      </c>
      <c r="E162" s="614"/>
    </row>
    <row r="163" spans="1:5">
      <c r="A163" s="586" t="s">
        <v>770</v>
      </c>
      <c r="E163" s="614"/>
    </row>
    <row r="164" spans="1:5">
      <c r="A164" s="586" t="s">
        <v>771</v>
      </c>
      <c r="E164" s="614"/>
    </row>
    <row r="165" spans="1:5">
      <c r="A165" s="586" t="s">
        <v>772</v>
      </c>
      <c r="E165" s="614"/>
    </row>
    <row r="166" spans="1:5">
      <c r="A166" s="586" t="s">
        <v>773</v>
      </c>
      <c r="E166" s="614"/>
    </row>
    <row r="167" spans="1:5">
      <c r="A167" s="586" t="s">
        <v>774</v>
      </c>
      <c r="E167" s="614"/>
    </row>
    <row r="168" spans="1:5">
      <c r="A168" s="586" t="s">
        <v>775</v>
      </c>
      <c r="E168" s="614"/>
    </row>
    <row r="169" spans="1:5">
      <c r="A169" s="586" t="s">
        <v>776</v>
      </c>
      <c r="E169" s="614"/>
    </row>
    <row r="170" spans="1:5">
      <c r="A170" s="586" t="s">
        <v>777</v>
      </c>
      <c r="E170" s="614"/>
    </row>
    <row r="171" spans="1:5">
      <c r="A171" s="586" t="s">
        <v>778</v>
      </c>
      <c r="E171" s="614"/>
    </row>
    <row r="172" spans="1:5">
      <c r="A172" s="586" t="s">
        <v>779</v>
      </c>
      <c r="E172" s="614"/>
    </row>
    <row r="173" spans="1:5">
      <c r="A173" s="586" t="s">
        <v>780</v>
      </c>
      <c r="E173" s="614"/>
    </row>
    <row r="174" spans="1:5">
      <c r="A174" s="586" t="s">
        <v>781</v>
      </c>
      <c r="E174" s="614"/>
    </row>
    <row r="175" spans="1:5">
      <c r="A175" s="586" t="s">
        <v>782</v>
      </c>
      <c r="E175" s="614"/>
    </row>
    <row r="176" spans="1:5">
      <c r="A176" s="586" t="s">
        <v>783</v>
      </c>
      <c r="E176" s="614"/>
    </row>
    <row r="177" spans="1:5">
      <c r="A177" s="586" t="s">
        <v>784</v>
      </c>
      <c r="E177" s="614"/>
    </row>
    <row r="178" spans="1:5">
      <c r="A178" s="586" t="s">
        <v>785</v>
      </c>
      <c r="E178" s="614"/>
    </row>
    <row r="179" spans="1:5">
      <c r="A179" s="586" t="s">
        <v>786</v>
      </c>
      <c r="E179" s="614"/>
    </row>
    <row r="180" spans="1:5">
      <c r="A180" s="586" t="s">
        <v>787</v>
      </c>
      <c r="E180" s="614"/>
    </row>
    <row r="181" spans="1:5">
      <c r="A181" s="586" t="s">
        <v>788</v>
      </c>
      <c r="E181" s="614"/>
    </row>
    <row r="182" spans="1:5">
      <c r="A182" s="586" t="s">
        <v>789</v>
      </c>
      <c r="E182" s="614"/>
    </row>
    <row r="183" spans="1:5">
      <c r="A183" s="586" t="s">
        <v>790</v>
      </c>
      <c r="E183" s="614"/>
    </row>
    <row r="184" spans="1:5">
      <c r="A184" s="586" t="s">
        <v>791</v>
      </c>
      <c r="E184" s="614"/>
    </row>
    <row r="185" spans="1:5">
      <c r="A185" s="586" t="s">
        <v>792</v>
      </c>
      <c r="E185" s="614"/>
    </row>
    <row r="186" spans="1:5">
      <c r="A186" s="586" t="s">
        <v>793</v>
      </c>
      <c r="E186" s="614"/>
    </row>
    <row r="187" spans="1:5">
      <c r="A187" s="586" t="s">
        <v>794</v>
      </c>
      <c r="E187" s="614"/>
    </row>
    <row r="188" spans="1:5">
      <c r="A188" s="586" t="s">
        <v>795</v>
      </c>
      <c r="E188" s="614"/>
    </row>
    <row r="189" spans="1:5">
      <c r="A189" s="586" t="s">
        <v>796</v>
      </c>
      <c r="E189" s="614"/>
    </row>
    <row r="190" spans="1:5">
      <c r="A190" s="586" t="s">
        <v>797</v>
      </c>
      <c r="E190" s="614"/>
    </row>
    <row r="191" spans="1:5">
      <c r="A191" s="586" t="s">
        <v>798</v>
      </c>
      <c r="E191" s="614"/>
    </row>
    <row r="192" spans="1:5">
      <c r="A192" s="586" t="s">
        <v>799</v>
      </c>
      <c r="E192" s="614"/>
    </row>
    <row r="193" spans="1:5">
      <c r="A193" s="586" t="s">
        <v>800</v>
      </c>
      <c r="E193" s="614"/>
    </row>
    <row r="194" spans="1:5">
      <c r="A194" s="586" t="s">
        <v>801</v>
      </c>
      <c r="E194" s="614"/>
    </row>
    <row r="195" spans="1:5">
      <c r="A195" s="586" t="s">
        <v>802</v>
      </c>
      <c r="E195" s="614"/>
    </row>
    <row r="196" spans="1:5">
      <c r="A196" s="586" t="s">
        <v>803</v>
      </c>
      <c r="E196" s="614"/>
    </row>
    <row r="197" spans="1:5">
      <c r="A197" s="586" t="s">
        <v>804</v>
      </c>
      <c r="E197" s="614"/>
    </row>
    <row r="198" spans="1:5">
      <c r="A198" s="586" t="s">
        <v>805</v>
      </c>
      <c r="E198" s="614"/>
    </row>
    <row r="199" spans="1:5">
      <c r="A199" s="586" t="s">
        <v>806</v>
      </c>
      <c r="E199" s="614"/>
    </row>
    <row r="200" spans="1:5">
      <c r="A200" s="586" t="s">
        <v>807</v>
      </c>
      <c r="E200" s="614"/>
    </row>
    <row r="201" spans="1:5">
      <c r="A201" s="586" t="s">
        <v>808</v>
      </c>
      <c r="E201" s="614"/>
    </row>
    <row r="202" spans="1:5">
      <c r="A202" s="586" t="s">
        <v>809</v>
      </c>
      <c r="E202" s="614"/>
    </row>
    <row r="203" spans="1:5">
      <c r="A203" s="586" t="s">
        <v>810</v>
      </c>
      <c r="E203" s="614"/>
    </row>
    <row r="204" spans="1:5">
      <c r="A204" s="586" t="s">
        <v>811</v>
      </c>
      <c r="E204" s="614"/>
    </row>
    <row r="205" spans="1:5">
      <c r="A205" s="586" t="s">
        <v>812</v>
      </c>
      <c r="E205" s="614"/>
    </row>
    <row r="206" spans="1:5">
      <c r="A206" s="586" t="s">
        <v>813</v>
      </c>
      <c r="E206" s="614"/>
    </row>
    <row r="207" spans="1:5">
      <c r="A207" s="586" t="s">
        <v>814</v>
      </c>
      <c r="E207" s="614"/>
    </row>
    <row r="208" spans="1:5">
      <c r="A208" s="586" t="s">
        <v>815</v>
      </c>
      <c r="E208" s="614"/>
    </row>
    <row r="209" spans="1:5">
      <c r="A209" s="586" t="s">
        <v>816</v>
      </c>
      <c r="E209" s="614"/>
    </row>
    <row r="210" spans="1:5">
      <c r="A210" s="586" t="s">
        <v>817</v>
      </c>
      <c r="E210" s="614"/>
    </row>
    <row r="211" spans="1:5">
      <c r="A211" s="586" t="s">
        <v>818</v>
      </c>
      <c r="E211" s="614"/>
    </row>
    <row r="212" spans="1:5">
      <c r="A212" s="586" t="s">
        <v>819</v>
      </c>
      <c r="E212" s="614"/>
    </row>
    <row r="213" spans="1:5">
      <c r="A213" s="586" t="s">
        <v>820</v>
      </c>
      <c r="E213" s="614"/>
    </row>
    <row r="214" spans="1:5">
      <c r="A214" s="586" t="s">
        <v>821</v>
      </c>
      <c r="E214" s="614"/>
    </row>
    <row r="215" spans="1:5">
      <c r="A215" s="586" t="s">
        <v>822</v>
      </c>
      <c r="E215" s="614"/>
    </row>
    <row r="216" spans="1:5">
      <c r="A216" s="586" t="s">
        <v>823</v>
      </c>
      <c r="E216" s="614"/>
    </row>
    <row r="217" spans="1:5">
      <c r="A217" s="586" t="s">
        <v>824</v>
      </c>
      <c r="E217" s="614"/>
    </row>
    <row r="218" spans="1:5">
      <c r="A218" s="586" t="s">
        <v>825</v>
      </c>
      <c r="E218" s="614"/>
    </row>
    <row r="219" spans="1:5">
      <c r="A219" s="586" t="s">
        <v>826</v>
      </c>
      <c r="E219" s="614"/>
    </row>
    <row r="220" spans="1:5">
      <c r="A220" s="586" t="s">
        <v>827</v>
      </c>
      <c r="E220" s="614"/>
    </row>
    <row r="221" spans="1:5">
      <c r="A221" s="586" t="s">
        <v>828</v>
      </c>
      <c r="E221" s="614"/>
    </row>
    <row r="222" spans="1:5">
      <c r="A222" s="586" t="s">
        <v>829</v>
      </c>
      <c r="E222" s="614"/>
    </row>
    <row r="223" spans="1:5">
      <c r="A223" s="586" t="s">
        <v>830</v>
      </c>
      <c r="E223" s="614"/>
    </row>
    <row r="224" spans="1:5">
      <c r="A224" s="586" t="s">
        <v>831</v>
      </c>
      <c r="E224" s="614"/>
    </row>
    <row r="225" spans="1:5">
      <c r="A225" s="586" t="s">
        <v>832</v>
      </c>
      <c r="E225" s="614"/>
    </row>
    <row r="226" spans="1:5">
      <c r="A226" s="586" t="s">
        <v>833</v>
      </c>
      <c r="E226" s="614"/>
    </row>
    <row r="227" spans="1:5">
      <c r="A227" s="586" t="s">
        <v>834</v>
      </c>
      <c r="E227" s="614"/>
    </row>
    <row r="228" spans="1:5">
      <c r="A228" s="586" t="s">
        <v>835</v>
      </c>
      <c r="E228" s="614"/>
    </row>
    <row r="229" spans="1:5">
      <c r="A229" s="586" t="s">
        <v>836</v>
      </c>
      <c r="E229" s="614"/>
    </row>
    <row r="230" spans="1:5">
      <c r="A230" s="586" t="s">
        <v>837</v>
      </c>
      <c r="E230" s="614"/>
    </row>
    <row r="231" spans="1:5">
      <c r="A231" s="586" t="s">
        <v>838</v>
      </c>
      <c r="E231" s="614"/>
    </row>
    <row r="232" spans="1:5">
      <c r="A232" s="586" t="s">
        <v>839</v>
      </c>
      <c r="E232" s="614"/>
    </row>
    <row r="233" spans="1:5">
      <c r="A233" s="586" t="s">
        <v>840</v>
      </c>
      <c r="E233" s="614"/>
    </row>
    <row r="234" spans="1:5">
      <c r="A234" s="586" t="s">
        <v>841</v>
      </c>
      <c r="E234" s="614"/>
    </row>
    <row r="235" spans="1:5">
      <c r="A235" s="586" t="s">
        <v>821</v>
      </c>
      <c r="E235" s="614"/>
    </row>
    <row r="236" spans="1:5">
      <c r="A236" s="586" t="s">
        <v>827</v>
      </c>
      <c r="E236" s="614"/>
    </row>
    <row r="237" spans="1:5">
      <c r="A237" s="586" t="s">
        <v>829</v>
      </c>
      <c r="E237" s="614"/>
    </row>
    <row r="238" spans="1:5">
      <c r="A238" s="586" t="s">
        <v>834</v>
      </c>
      <c r="E238" s="614"/>
    </row>
    <row r="239" spans="1:5">
      <c r="A239" s="586" t="s">
        <v>835</v>
      </c>
      <c r="E239" s="614"/>
    </row>
    <row r="240" spans="1:5">
      <c r="A240" s="586" t="s">
        <v>836</v>
      </c>
      <c r="E240" s="614"/>
    </row>
    <row r="241" spans="1:5">
      <c r="A241" s="586" t="s">
        <v>837</v>
      </c>
      <c r="E241" s="614"/>
    </row>
    <row r="242" spans="1:5">
      <c r="A242" s="586" t="s">
        <v>842</v>
      </c>
      <c r="E242" s="614"/>
    </row>
    <row r="243" spans="1:5">
      <c r="A243" s="586" t="s">
        <v>838</v>
      </c>
      <c r="E243" s="614"/>
    </row>
    <row r="244" spans="1:5">
      <c r="A244" s="586" t="s">
        <v>843</v>
      </c>
      <c r="E244" s="614"/>
    </row>
    <row r="245" spans="1:5">
      <c r="A245" s="586" t="s">
        <v>839</v>
      </c>
      <c r="E245" s="614"/>
    </row>
    <row r="246" spans="1:5">
      <c r="A246" s="586" t="s">
        <v>844</v>
      </c>
      <c r="E246" s="614"/>
    </row>
    <row r="247" spans="1:5">
      <c r="A247" s="586" t="s">
        <v>845</v>
      </c>
      <c r="E247" s="614"/>
    </row>
    <row r="248" spans="1:5">
      <c r="A248" s="586" t="s">
        <v>846</v>
      </c>
      <c r="E248" s="614"/>
    </row>
    <row r="249" spans="1:5">
      <c r="A249" s="586" t="s">
        <v>847</v>
      </c>
      <c r="E249" s="614"/>
    </row>
    <row r="250" spans="1:5">
      <c r="A250" s="586" t="s">
        <v>848</v>
      </c>
      <c r="E250" s="614"/>
    </row>
    <row r="251" spans="1:5">
      <c r="A251" s="586" t="s">
        <v>849</v>
      </c>
      <c r="E251" s="614"/>
    </row>
    <row r="252" spans="1:5">
      <c r="A252" s="586" t="s">
        <v>850</v>
      </c>
      <c r="E252" s="614"/>
    </row>
    <row r="253" spans="1:5">
      <c r="A253" s="586" t="s">
        <v>851</v>
      </c>
      <c r="E253" s="614"/>
    </row>
    <row r="254" spans="1:5">
      <c r="A254" s="586" t="s">
        <v>852</v>
      </c>
      <c r="E254" s="614"/>
    </row>
    <row r="255" spans="1:5">
      <c r="A255" s="586" t="s">
        <v>853</v>
      </c>
      <c r="E255" s="614"/>
    </row>
    <row r="256" spans="1:5">
      <c r="A256" s="586" t="s">
        <v>854</v>
      </c>
      <c r="E256" s="614"/>
    </row>
    <row r="257" spans="1:5">
      <c r="A257" s="586" t="s">
        <v>855</v>
      </c>
      <c r="E257" s="614"/>
    </row>
    <row r="258" spans="1:5">
      <c r="A258" s="586" t="s">
        <v>856</v>
      </c>
      <c r="E258" s="614"/>
    </row>
    <row r="259" spans="1:5">
      <c r="A259" s="586" t="s">
        <v>857</v>
      </c>
      <c r="E259" s="614"/>
    </row>
    <row r="260" spans="1:5">
      <c r="A260" s="586" t="s">
        <v>858</v>
      </c>
      <c r="E260" s="614"/>
    </row>
    <row r="261" spans="1:5">
      <c r="A261" s="586" t="s">
        <v>843</v>
      </c>
      <c r="E261" s="614"/>
    </row>
    <row r="262" spans="1:5">
      <c r="A262" s="586" t="s">
        <v>816</v>
      </c>
      <c r="E262" s="614"/>
    </row>
    <row r="263" spans="1:5">
      <c r="A263" s="586" t="s">
        <v>817</v>
      </c>
      <c r="E263" s="614"/>
    </row>
    <row r="264" spans="1:5">
      <c r="A264" s="586" t="s">
        <v>818</v>
      </c>
      <c r="E264" s="614"/>
    </row>
    <row r="265" spans="1:5">
      <c r="A265" s="586" t="s">
        <v>819</v>
      </c>
      <c r="E265" s="614"/>
    </row>
    <row r="266" spans="1:5">
      <c r="A266" s="586" t="s">
        <v>820</v>
      </c>
      <c r="E266" s="614"/>
    </row>
    <row r="267" spans="1:5">
      <c r="A267" s="586" t="s">
        <v>815</v>
      </c>
      <c r="E267" s="614"/>
    </row>
    <row r="268" spans="1:5">
      <c r="A268" s="586" t="s">
        <v>821</v>
      </c>
      <c r="E268" s="614"/>
    </row>
    <row r="269" spans="1:5">
      <c r="A269" s="586" t="s">
        <v>822</v>
      </c>
      <c r="E269" s="614"/>
    </row>
    <row r="270" spans="1:5">
      <c r="A270" s="586" t="s">
        <v>823</v>
      </c>
      <c r="E270" s="614"/>
    </row>
    <row r="271" spans="1:5">
      <c r="A271" s="586" t="s">
        <v>824</v>
      </c>
      <c r="E271" s="614"/>
    </row>
    <row r="272" spans="1:5">
      <c r="A272" s="586" t="s">
        <v>827</v>
      </c>
      <c r="E272" s="614"/>
    </row>
    <row r="273" spans="1:5">
      <c r="A273" s="586" t="s">
        <v>828</v>
      </c>
      <c r="E273" s="614"/>
    </row>
    <row r="274" spans="1:5">
      <c r="A274" s="586" t="s">
        <v>829</v>
      </c>
      <c r="E274" s="614"/>
    </row>
    <row r="275" spans="1:5">
      <c r="A275" s="586" t="s">
        <v>834</v>
      </c>
      <c r="E275" s="614"/>
    </row>
    <row r="276" spans="1:5">
      <c r="A276" s="586" t="s">
        <v>839</v>
      </c>
      <c r="E276" s="614"/>
    </row>
    <row r="277" spans="1:5">
      <c r="A277" s="586" t="s">
        <v>835</v>
      </c>
      <c r="E277" s="614"/>
    </row>
    <row r="278" spans="1:5">
      <c r="A278" s="586" t="s">
        <v>831</v>
      </c>
      <c r="E278" s="614"/>
    </row>
    <row r="279" spans="1:5">
      <c r="A279" s="586" t="s">
        <v>836</v>
      </c>
      <c r="E279" s="614"/>
    </row>
    <row r="280" spans="1:5">
      <c r="A280" s="586" t="s">
        <v>825</v>
      </c>
      <c r="E280" s="614"/>
    </row>
    <row r="281" spans="1:5">
      <c r="A281" s="586" t="s">
        <v>832</v>
      </c>
      <c r="E281" s="614"/>
    </row>
    <row r="282" spans="1:5">
      <c r="A282" s="586" t="s">
        <v>837</v>
      </c>
      <c r="E282" s="614"/>
    </row>
    <row r="283" spans="1:5">
      <c r="A283" s="586" t="s">
        <v>826</v>
      </c>
      <c r="E283" s="614"/>
    </row>
    <row r="284" spans="1:5">
      <c r="A284" s="586" t="s">
        <v>833</v>
      </c>
      <c r="E284" s="614"/>
    </row>
    <row r="285" spans="1:5">
      <c r="A285" s="586" t="s">
        <v>838</v>
      </c>
      <c r="E285" s="614"/>
    </row>
    <row r="286" spans="1:5">
      <c r="A286" s="586" t="s">
        <v>859</v>
      </c>
      <c r="E286" s="614"/>
    </row>
    <row r="287" spans="1:5">
      <c r="A287" s="586" t="s">
        <v>860</v>
      </c>
      <c r="E287" s="614"/>
    </row>
    <row r="288" spans="1:5">
      <c r="A288" s="586" t="s">
        <v>563</v>
      </c>
      <c r="E288" s="614"/>
    </row>
    <row r="289" spans="1:5">
      <c r="A289" s="586" t="s">
        <v>861</v>
      </c>
      <c r="E289" s="614"/>
    </row>
    <row r="290" spans="1:5">
      <c r="A290" s="586" t="s">
        <v>862</v>
      </c>
      <c r="E290" s="614"/>
    </row>
    <row r="291" spans="1:5">
      <c r="A291" s="586" t="s">
        <v>564</v>
      </c>
      <c r="E291" s="614"/>
    </row>
    <row r="292" spans="1:5">
      <c r="A292" s="586" t="s">
        <v>863</v>
      </c>
      <c r="E292" s="614"/>
    </row>
    <row r="293" spans="1:5">
      <c r="A293" s="586" t="s">
        <v>864</v>
      </c>
      <c r="E293" s="614"/>
    </row>
    <row r="294" spans="1:5">
      <c r="A294" s="586" t="s">
        <v>865</v>
      </c>
      <c r="E294" s="614"/>
    </row>
    <row r="295" spans="1:5">
      <c r="A295" s="586" t="s">
        <v>866</v>
      </c>
      <c r="E295" s="614"/>
    </row>
    <row r="296" spans="1:5">
      <c r="A296" s="586" t="s">
        <v>570</v>
      </c>
      <c r="E296" s="614"/>
    </row>
    <row r="297" spans="1:5">
      <c r="A297" s="586" t="s">
        <v>867</v>
      </c>
      <c r="E297" s="614"/>
    </row>
    <row r="298" spans="1:5">
      <c r="A298" s="586" t="s">
        <v>868</v>
      </c>
      <c r="E298" s="614"/>
    </row>
    <row r="299" spans="1:5">
      <c r="A299" s="586" t="s">
        <v>869</v>
      </c>
      <c r="E299" s="614"/>
    </row>
    <row r="300" spans="1:5">
      <c r="A300" s="586" t="s">
        <v>870</v>
      </c>
      <c r="E300" s="614"/>
    </row>
    <row r="301" spans="1:5">
      <c r="A301" s="586" t="s">
        <v>871</v>
      </c>
      <c r="E301" s="614"/>
    </row>
    <row r="302" spans="1:5">
      <c r="A302" s="586" t="s">
        <v>872</v>
      </c>
      <c r="E302" s="614"/>
    </row>
    <row r="303" spans="1:5">
      <c r="A303" s="586" t="s">
        <v>873</v>
      </c>
      <c r="E303" s="614"/>
    </row>
    <row r="304" spans="1:5">
      <c r="A304" s="586" t="s">
        <v>874</v>
      </c>
      <c r="E304" s="614"/>
    </row>
    <row r="305" spans="1:5">
      <c r="A305" s="586" t="s">
        <v>875</v>
      </c>
      <c r="E305" s="614"/>
    </row>
    <row r="306" spans="1:5">
      <c r="A306" s="586" t="s">
        <v>876</v>
      </c>
      <c r="E306" s="614"/>
    </row>
    <row r="307" spans="1:5">
      <c r="A307" s="586" t="s">
        <v>877</v>
      </c>
      <c r="E307" s="614"/>
    </row>
    <row r="308" spans="1:5">
      <c r="A308" s="586" t="s">
        <v>878</v>
      </c>
      <c r="E308" s="614"/>
    </row>
    <row r="309" spans="1:5">
      <c r="A309" s="586" t="s">
        <v>879</v>
      </c>
      <c r="E309" s="614"/>
    </row>
    <row r="310" spans="1:5">
      <c r="A310" s="586" t="s">
        <v>880</v>
      </c>
      <c r="E310" s="614"/>
    </row>
    <row r="311" spans="1:5">
      <c r="A311" s="586" t="s">
        <v>881</v>
      </c>
      <c r="E311" s="614"/>
    </row>
    <row r="312" spans="1:5">
      <c r="A312" s="586" t="s">
        <v>882</v>
      </c>
      <c r="E312" s="614"/>
    </row>
    <row r="313" spans="1:5">
      <c r="A313" s="586" t="s">
        <v>883</v>
      </c>
      <c r="E313" s="614"/>
    </row>
    <row r="314" spans="1:5">
      <c r="A314" s="586" t="s">
        <v>884</v>
      </c>
      <c r="E314" s="614"/>
    </row>
    <row r="315" spans="1:5">
      <c r="A315" s="586" t="s">
        <v>885</v>
      </c>
      <c r="E315" s="614"/>
    </row>
    <row r="316" spans="1:5">
      <c r="A316" s="586" t="s">
        <v>886</v>
      </c>
      <c r="E316" s="614"/>
    </row>
    <row r="317" spans="1:5">
      <c r="A317" s="586" t="s">
        <v>887</v>
      </c>
      <c r="E317" s="614"/>
    </row>
    <row r="318" spans="1:5">
      <c r="A318" s="586" t="s">
        <v>888</v>
      </c>
      <c r="E318" s="614"/>
    </row>
    <row r="319" spans="1:5">
      <c r="A319" s="586" t="s">
        <v>889</v>
      </c>
      <c r="E319" s="614"/>
    </row>
    <row r="320" spans="1:5">
      <c r="A320" s="586" t="s">
        <v>890</v>
      </c>
      <c r="E320" s="614"/>
    </row>
    <row r="321" spans="1:5">
      <c r="A321" s="586" t="s">
        <v>891</v>
      </c>
      <c r="E321" s="614"/>
    </row>
    <row r="322" spans="1:5">
      <c r="A322" s="586" t="s">
        <v>892</v>
      </c>
      <c r="E322" s="614"/>
    </row>
    <row r="323" spans="1:5">
      <c r="A323" s="586" t="s">
        <v>893</v>
      </c>
      <c r="E323" s="614"/>
    </row>
    <row r="324" spans="1:5">
      <c r="A324" s="586" t="s">
        <v>894</v>
      </c>
      <c r="E324" s="614"/>
    </row>
    <row r="325" spans="1:5">
      <c r="A325" s="586" t="s">
        <v>895</v>
      </c>
      <c r="E325" s="614"/>
    </row>
    <row r="326" spans="1:5">
      <c r="A326" s="586" t="s">
        <v>896</v>
      </c>
      <c r="E326" s="614"/>
    </row>
    <row r="327" spans="1:5">
      <c r="A327" s="586" t="s">
        <v>897</v>
      </c>
      <c r="E327" s="614"/>
    </row>
    <row r="328" spans="1:5">
      <c r="A328" s="586" t="s">
        <v>898</v>
      </c>
      <c r="E328" s="614"/>
    </row>
    <row r="329" spans="1:5">
      <c r="A329" s="586" t="s">
        <v>899</v>
      </c>
      <c r="E329" s="614"/>
    </row>
    <row r="330" spans="1:5">
      <c r="A330" s="586" t="s">
        <v>900</v>
      </c>
      <c r="E330" s="614"/>
    </row>
    <row r="331" spans="1:5">
      <c r="A331" s="586" t="s">
        <v>901</v>
      </c>
      <c r="E331" s="614"/>
    </row>
    <row r="332" spans="1:5">
      <c r="A332" s="586" t="s">
        <v>902</v>
      </c>
      <c r="E332" s="614"/>
    </row>
    <row r="333" spans="1:5">
      <c r="A333" s="586" t="s">
        <v>903</v>
      </c>
      <c r="E333" s="614"/>
    </row>
    <row r="334" spans="1:5">
      <c r="A334" s="586" t="s">
        <v>904</v>
      </c>
      <c r="E334" s="614"/>
    </row>
    <row r="335" spans="1:5">
      <c r="A335" s="586" t="s">
        <v>905</v>
      </c>
      <c r="E335" s="614"/>
    </row>
    <row r="336" spans="1:5">
      <c r="A336" s="586" t="s">
        <v>906</v>
      </c>
      <c r="E336" s="614"/>
    </row>
    <row r="337" spans="1:5">
      <c r="A337" s="586" t="s">
        <v>907</v>
      </c>
      <c r="E337" s="614"/>
    </row>
    <row r="338" spans="1:5">
      <c r="A338" s="586" t="s">
        <v>908</v>
      </c>
      <c r="E338" s="614"/>
    </row>
    <row r="339" spans="1:5">
      <c r="A339" s="586" t="s">
        <v>909</v>
      </c>
      <c r="E339" s="614"/>
    </row>
    <row r="340" spans="1:5">
      <c r="A340" s="586" t="s">
        <v>910</v>
      </c>
      <c r="E340" s="614"/>
    </row>
    <row r="341" spans="1:5">
      <c r="A341" s="586" t="s">
        <v>911</v>
      </c>
      <c r="E341" s="614"/>
    </row>
    <row r="342" spans="1:5">
      <c r="A342" s="586" t="s">
        <v>912</v>
      </c>
      <c r="E342" s="614"/>
    </row>
    <row r="343" spans="1:5">
      <c r="A343" s="586" t="s">
        <v>913</v>
      </c>
      <c r="E343" s="614"/>
    </row>
    <row r="344" spans="1:5">
      <c r="A344" s="586" t="s">
        <v>914</v>
      </c>
      <c r="E344" s="614"/>
    </row>
    <row r="345" spans="1:5">
      <c r="A345" s="586" t="s">
        <v>915</v>
      </c>
      <c r="E345" s="614"/>
    </row>
    <row r="346" spans="1:5">
      <c r="A346" s="586" t="s">
        <v>916</v>
      </c>
      <c r="E346" s="614"/>
    </row>
    <row r="347" spans="1:5">
      <c r="A347" s="586" t="s">
        <v>917</v>
      </c>
      <c r="E347" s="614"/>
    </row>
    <row r="348" spans="1:5">
      <c r="A348" s="586" t="s">
        <v>918</v>
      </c>
      <c r="E348" s="614"/>
    </row>
    <row r="349" spans="1:5">
      <c r="A349" s="586" t="s">
        <v>919</v>
      </c>
      <c r="E349" s="614"/>
    </row>
    <row r="350" spans="1:5">
      <c r="A350" s="586" t="s">
        <v>920</v>
      </c>
      <c r="E350" s="614"/>
    </row>
    <row r="351" spans="1:5">
      <c r="A351" s="586" t="s">
        <v>921</v>
      </c>
      <c r="E351" s="614"/>
    </row>
    <row r="352" spans="1:5">
      <c r="A352" s="586" t="s">
        <v>922</v>
      </c>
      <c r="E352" s="614"/>
    </row>
    <row r="353" spans="1:5">
      <c r="A353" s="586" t="s">
        <v>923</v>
      </c>
      <c r="E353" s="614"/>
    </row>
    <row r="354" spans="1:5">
      <c r="A354" s="586" t="s">
        <v>924</v>
      </c>
      <c r="E354" s="614"/>
    </row>
    <row r="355" spans="1:5">
      <c r="A355" s="586" t="s">
        <v>925</v>
      </c>
      <c r="E355" s="614"/>
    </row>
    <row r="356" spans="1:5">
      <c r="A356" s="586" t="s">
        <v>926</v>
      </c>
      <c r="E356" s="614"/>
    </row>
    <row r="357" spans="1:5">
      <c r="A357" s="586" t="s">
        <v>843</v>
      </c>
      <c r="E357" s="614"/>
    </row>
    <row r="358" spans="1:5">
      <c r="A358" s="586" t="s">
        <v>927</v>
      </c>
      <c r="E358" s="614"/>
    </row>
    <row r="359" spans="1:5">
      <c r="A359" s="586" t="s">
        <v>928</v>
      </c>
      <c r="E359" s="614"/>
    </row>
    <row r="360" spans="1:5">
      <c r="A360" s="586" t="s">
        <v>929</v>
      </c>
      <c r="E360" s="614"/>
    </row>
    <row r="361" spans="1:5">
      <c r="A361" s="586" t="s">
        <v>930</v>
      </c>
      <c r="E361" s="614"/>
    </row>
    <row r="362" spans="1:5">
      <c r="A362" s="586" t="s">
        <v>931</v>
      </c>
      <c r="E362" s="614"/>
    </row>
    <row r="363" spans="1:5">
      <c r="A363" s="586" t="s">
        <v>932</v>
      </c>
      <c r="E363" s="614"/>
    </row>
    <row r="364" spans="1:5">
      <c r="A364" s="586" t="s">
        <v>933</v>
      </c>
      <c r="E364" s="614"/>
    </row>
    <row r="365" spans="1:5">
      <c r="A365" s="586" t="s">
        <v>934</v>
      </c>
      <c r="E365" s="614"/>
    </row>
    <row r="366" spans="1:5">
      <c r="A366" s="586" t="s">
        <v>935</v>
      </c>
      <c r="E366" s="614"/>
    </row>
    <row r="367" spans="1:5">
      <c r="A367" s="586" t="s">
        <v>887</v>
      </c>
      <c r="E367" s="614"/>
    </row>
    <row r="368" spans="1:5">
      <c r="A368" s="586" t="s">
        <v>888</v>
      </c>
      <c r="E368" s="614"/>
    </row>
    <row r="369" spans="1:5">
      <c r="A369" s="586" t="s">
        <v>882</v>
      </c>
      <c r="E369" s="614"/>
    </row>
    <row r="370" spans="1:5">
      <c r="A370" s="586" t="s">
        <v>883</v>
      </c>
      <c r="E370" s="614"/>
    </row>
    <row r="371" spans="1:5">
      <c r="A371" s="586" t="s">
        <v>884</v>
      </c>
      <c r="E371" s="614"/>
    </row>
    <row r="372" spans="1:5">
      <c r="A372" s="586" t="s">
        <v>886</v>
      </c>
      <c r="E372" s="614"/>
    </row>
    <row r="373" spans="1:5">
      <c r="A373" s="586" t="s">
        <v>890</v>
      </c>
      <c r="E373" s="614"/>
    </row>
    <row r="374" spans="1:5">
      <c r="A374" s="586" t="s">
        <v>936</v>
      </c>
      <c r="E374" s="614"/>
    </row>
    <row r="375" spans="1:5">
      <c r="A375" s="586" t="s">
        <v>937</v>
      </c>
      <c r="E375" s="614"/>
    </row>
    <row r="376" spans="1:5">
      <c r="A376" s="586" t="s">
        <v>938</v>
      </c>
      <c r="E376" s="614"/>
    </row>
    <row r="377" spans="1:5">
      <c r="A377" s="586" t="s">
        <v>939</v>
      </c>
      <c r="E377" s="614"/>
    </row>
    <row r="378" spans="1:5">
      <c r="A378" s="586" t="s">
        <v>940</v>
      </c>
      <c r="E378" s="614"/>
    </row>
    <row r="379" spans="1:5">
      <c r="A379" s="586" t="s">
        <v>941</v>
      </c>
      <c r="E379" s="614"/>
    </row>
    <row r="380" spans="1:5">
      <c r="A380" s="586" t="s">
        <v>942</v>
      </c>
      <c r="E380" s="614"/>
    </row>
    <row r="381" spans="1:5">
      <c r="A381" s="586" t="s">
        <v>665</v>
      </c>
      <c r="E381" s="614"/>
    </row>
    <row r="382" spans="1:5">
      <c r="A382" s="586" t="s">
        <v>943</v>
      </c>
      <c r="E382" s="614"/>
    </row>
    <row r="383" spans="1:5">
      <c r="A383" s="586" t="s">
        <v>944</v>
      </c>
      <c r="E383" s="614"/>
    </row>
    <row r="384" spans="1:5">
      <c r="A384" s="586" t="s">
        <v>945</v>
      </c>
      <c r="E384" s="614"/>
    </row>
    <row r="385" spans="1:5">
      <c r="A385" s="586" t="s">
        <v>946</v>
      </c>
      <c r="E385" s="614"/>
    </row>
    <row r="386" spans="1:5">
      <c r="A386" s="586" t="s">
        <v>896</v>
      </c>
      <c r="E386" s="614"/>
    </row>
    <row r="387" spans="1:5">
      <c r="A387" s="586" t="s">
        <v>897</v>
      </c>
      <c r="E387" s="614"/>
    </row>
    <row r="388" spans="1:5">
      <c r="A388" s="586" t="s">
        <v>947</v>
      </c>
      <c r="E388" s="614"/>
    </row>
    <row r="389" spans="1:5">
      <c r="A389" s="586" t="s">
        <v>948</v>
      </c>
      <c r="E389" s="614"/>
    </row>
    <row r="390" spans="1:5">
      <c r="A390" s="586" t="s">
        <v>949</v>
      </c>
      <c r="E390" s="614"/>
    </row>
    <row r="391" spans="1:5">
      <c r="A391" s="586" t="s">
        <v>950</v>
      </c>
      <c r="E391" s="614"/>
    </row>
    <row r="392" spans="1:5">
      <c r="A392" s="586" t="s">
        <v>951</v>
      </c>
      <c r="E392" s="614"/>
    </row>
    <row r="393" spans="1:5">
      <c r="A393" s="586" t="s">
        <v>952</v>
      </c>
      <c r="E393" s="614"/>
    </row>
    <row r="394" spans="1:5">
      <c r="A394" s="586" t="s">
        <v>953</v>
      </c>
      <c r="E394" s="614"/>
    </row>
    <row r="395" spans="1:5">
      <c r="A395" s="586" t="s">
        <v>954</v>
      </c>
      <c r="E395" s="614"/>
    </row>
    <row r="396" spans="1:5">
      <c r="A396" s="586" t="s">
        <v>955</v>
      </c>
      <c r="E396" s="614"/>
    </row>
    <row r="397" spans="1:5">
      <c r="A397" s="586" t="s">
        <v>956</v>
      </c>
      <c r="E397" s="614"/>
    </row>
    <row r="398" spans="1:5">
      <c r="A398" s="586" t="s">
        <v>957</v>
      </c>
      <c r="E398" s="614"/>
    </row>
    <row r="399" spans="1:5">
      <c r="A399" s="586" t="s">
        <v>958</v>
      </c>
      <c r="E399" s="614"/>
    </row>
    <row r="400" spans="1:5">
      <c r="A400" s="586" t="s">
        <v>959</v>
      </c>
      <c r="E400" s="614"/>
    </row>
    <row r="401" spans="1:5">
      <c r="A401" s="586" t="s">
        <v>960</v>
      </c>
      <c r="E401" s="614"/>
    </row>
    <row r="402" spans="1:5">
      <c r="A402" s="586" t="s">
        <v>961</v>
      </c>
      <c r="E402" s="614"/>
    </row>
    <row r="403" spans="1:5">
      <c r="A403" s="586" t="s">
        <v>962</v>
      </c>
      <c r="E403" s="614"/>
    </row>
    <row r="404" spans="1:5">
      <c r="A404" s="586" t="s">
        <v>963</v>
      </c>
      <c r="E404" s="614"/>
    </row>
    <row r="405" spans="1:5">
      <c r="A405" s="586" t="s">
        <v>964</v>
      </c>
      <c r="E405" s="614"/>
    </row>
    <row r="406" spans="1:5">
      <c r="A406" s="586" t="s">
        <v>965</v>
      </c>
      <c r="E406" s="614"/>
    </row>
    <row r="407" spans="1:5">
      <c r="A407" s="586" t="s">
        <v>966</v>
      </c>
      <c r="E407" s="614"/>
    </row>
    <row r="408" spans="1:5">
      <c r="A408" s="586" t="s">
        <v>967</v>
      </c>
      <c r="E408" s="614"/>
    </row>
    <row r="409" spans="1:5">
      <c r="A409" s="586" t="s">
        <v>968</v>
      </c>
      <c r="E409" s="614"/>
    </row>
    <row r="410" spans="1:5">
      <c r="A410" s="586" t="s">
        <v>969</v>
      </c>
      <c r="E410" s="614"/>
    </row>
    <row r="411" spans="1:5">
      <c r="A411" s="586" t="s">
        <v>970</v>
      </c>
      <c r="E411" s="614"/>
    </row>
    <row r="412" spans="1:5">
      <c r="A412" s="586" t="s">
        <v>971</v>
      </c>
      <c r="E412" s="614"/>
    </row>
    <row r="413" spans="1:5">
      <c r="A413" s="586" t="s">
        <v>972</v>
      </c>
      <c r="E413" s="614"/>
    </row>
    <row r="414" spans="1:5">
      <c r="A414" s="586" t="s">
        <v>973</v>
      </c>
      <c r="E414" s="614"/>
    </row>
    <row r="415" spans="1:5">
      <c r="A415" s="586" t="s">
        <v>974</v>
      </c>
      <c r="E415" s="614"/>
    </row>
    <row r="416" spans="1:5">
      <c r="A416" s="586" t="s">
        <v>975</v>
      </c>
      <c r="E416" s="614"/>
    </row>
    <row r="417" spans="1:5">
      <c r="A417" s="586" t="s">
        <v>976</v>
      </c>
      <c r="E417" s="614"/>
    </row>
    <row r="418" spans="1:5">
      <c r="A418" s="586" t="s">
        <v>977</v>
      </c>
      <c r="E418" s="614"/>
    </row>
    <row r="419" spans="1:5">
      <c r="A419" s="586" t="s">
        <v>978</v>
      </c>
      <c r="E419" s="614"/>
    </row>
    <row r="420" spans="1:5">
      <c r="A420" s="586" t="s">
        <v>979</v>
      </c>
      <c r="E420" s="614"/>
    </row>
    <row r="421" spans="1:5">
      <c r="A421" s="586" t="s">
        <v>980</v>
      </c>
      <c r="E421" s="614"/>
    </row>
    <row r="422" spans="1:5">
      <c r="A422" s="586" t="s">
        <v>981</v>
      </c>
      <c r="E422" s="614"/>
    </row>
    <row r="423" spans="1:5">
      <c r="A423" s="586" t="s">
        <v>982</v>
      </c>
      <c r="E423" s="614"/>
    </row>
    <row r="424" spans="1:5">
      <c r="A424" s="586" t="s">
        <v>983</v>
      </c>
      <c r="E424" s="614"/>
    </row>
    <row r="425" spans="1:5">
      <c r="A425" s="586" t="s">
        <v>984</v>
      </c>
      <c r="E425" s="614"/>
    </row>
    <row r="426" spans="1:5">
      <c r="A426" s="586" t="s">
        <v>985</v>
      </c>
      <c r="E426" s="614"/>
    </row>
    <row r="427" spans="1:5">
      <c r="A427" s="586" t="s">
        <v>986</v>
      </c>
      <c r="E427" s="614"/>
    </row>
    <row r="428" spans="1:5">
      <c r="A428" s="586" t="s">
        <v>987</v>
      </c>
      <c r="E428" s="614"/>
    </row>
    <row r="429" spans="1:5">
      <c r="A429" s="586" t="s">
        <v>988</v>
      </c>
      <c r="E429" s="614"/>
    </row>
    <row r="430" spans="1:5">
      <c r="A430" s="586" t="s">
        <v>989</v>
      </c>
      <c r="E430" s="614"/>
    </row>
    <row r="431" spans="1:5">
      <c r="A431" s="586" t="s">
        <v>990</v>
      </c>
      <c r="E431" s="614"/>
    </row>
    <row r="432" spans="1:5">
      <c r="A432" s="586" t="s">
        <v>991</v>
      </c>
      <c r="E432" s="614"/>
    </row>
    <row r="433" spans="1:5">
      <c r="A433" s="586" t="s">
        <v>992</v>
      </c>
      <c r="E433" s="614"/>
    </row>
    <row r="434" spans="1:5">
      <c r="A434" s="586" t="s">
        <v>993</v>
      </c>
      <c r="E434" s="614"/>
    </row>
    <row r="435" spans="1:5">
      <c r="A435" s="586" t="s">
        <v>994</v>
      </c>
      <c r="E435" s="614"/>
    </row>
    <row r="436" spans="1:5">
      <c r="A436" s="586" t="s">
        <v>995</v>
      </c>
      <c r="E436" s="614"/>
    </row>
    <row r="437" spans="1:5">
      <c r="A437" s="586" t="s">
        <v>996</v>
      </c>
      <c r="E437" s="614"/>
    </row>
    <row r="438" spans="1:5">
      <c r="A438" s="586" t="s">
        <v>997</v>
      </c>
      <c r="E438" s="614"/>
    </row>
    <row r="439" spans="1:5">
      <c r="A439" s="586" t="s">
        <v>998</v>
      </c>
      <c r="E439" s="614"/>
    </row>
    <row r="440" spans="1:5">
      <c r="A440" s="586" t="s">
        <v>999</v>
      </c>
      <c r="E440" s="614"/>
    </row>
    <row r="441" spans="1:5">
      <c r="A441" s="586" t="s">
        <v>1000</v>
      </c>
      <c r="E441" s="614"/>
    </row>
    <row r="442" spans="1:5">
      <c r="A442" s="586" t="s">
        <v>1001</v>
      </c>
      <c r="E442" s="614"/>
    </row>
    <row r="443" spans="1:5">
      <c r="A443" s="586" t="s">
        <v>1002</v>
      </c>
      <c r="E443" s="614"/>
    </row>
    <row r="444" spans="1:5">
      <c r="A444" s="586" t="s">
        <v>1003</v>
      </c>
      <c r="E444" s="614"/>
    </row>
    <row r="445" spans="1:5">
      <c r="A445" s="586" t="s">
        <v>1004</v>
      </c>
      <c r="E445" s="614"/>
    </row>
    <row r="446" spans="1:5">
      <c r="A446" s="586" t="s">
        <v>1005</v>
      </c>
      <c r="E446" s="614"/>
    </row>
    <row r="447" spans="1:5">
      <c r="A447" s="586" t="s">
        <v>1006</v>
      </c>
      <c r="E447" s="614"/>
    </row>
    <row r="448" spans="1:5">
      <c r="A448" s="586" t="s">
        <v>1007</v>
      </c>
      <c r="E448" s="614"/>
    </row>
    <row r="449" spans="1:5">
      <c r="A449" s="586" t="s">
        <v>1008</v>
      </c>
      <c r="E449" s="614"/>
    </row>
    <row r="450" spans="1:5">
      <c r="A450" s="586" t="s">
        <v>1009</v>
      </c>
      <c r="E450" s="614"/>
    </row>
    <row r="451" spans="1:5">
      <c r="A451" s="586" t="s">
        <v>1010</v>
      </c>
      <c r="E451" s="614"/>
    </row>
    <row r="452" spans="1:5">
      <c r="A452" s="586" t="s">
        <v>1011</v>
      </c>
      <c r="E452" s="614"/>
    </row>
    <row r="453" spans="1:5">
      <c r="A453" s="586" t="s">
        <v>1006</v>
      </c>
      <c r="E453" s="614"/>
    </row>
    <row r="454" spans="1:5">
      <c r="A454" s="586" t="s">
        <v>1007</v>
      </c>
      <c r="E454" s="614"/>
    </row>
    <row r="455" spans="1:5">
      <c r="A455" s="586" t="s">
        <v>1008</v>
      </c>
      <c r="E455" s="614"/>
    </row>
    <row r="456" spans="1:5">
      <c r="A456" s="586" t="s">
        <v>1012</v>
      </c>
      <c r="E456" s="614"/>
    </row>
    <row r="457" spans="1:5">
      <c r="A457" s="586" t="s">
        <v>1010</v>
      </c>
      <c r="E457" s="614"/>
    </row>
    <row r="458" spans="1:5">
      <c r="A458" s="586" t="s">
        <v>1011</v>
      </c>
      <c r="E458" s="614"/>
    </row>
    <row r="459" spans="1:5">
      <c r="A459" s="586" t="s">
        <v>1013</v>
      </c>
      <c r="E459" s="614"/>
    </row>
    <row r="460" spans="1:5">
      <c r="A460" s="586" t="s">
        <v>1014</v>
      </c>
      <c r="E460" s="614"/>
    </row>
    <row r="461" spans="1:5">
      <c r="A461" s="586" t="s">
        <v>1015</v>
      </c>
      <c r="E461" s="614"/>
    </row>
    <row r="462" spans="1:5">
      <c r="A462" s="586" t="s">
        <v>1016</v>
      </c>
      <c r="E462" s="614"/>
    </row>
    <row r="463" spans="1:5">
      <c r="A463" s="586" t="s">
        <v>1017</v>
      </c>
      <c r="E463" s="614"/>
    </row>
    <row r="464" spans="1:5">
      <c r="A464" s="586" t="s">
        <v>1018</v>
      </c>
      <c r="E464" s="614"/>
    </row>
    <row r="465" spans="1:5">
      <c r="A465" s="586" t="s">
        <v>1019</v>
      </c>
      <c r="E465" s="614"/>
    </row>
    <row r="466" spans="1:5">
      <c r="A466" s="586" t="s">
        <v>1020</v>
      </c>
      <c r="E466" s="614"/>
    </row>
    <row r="467" spans="1:5">
      <c r="A467" s="586" t="s">
        <v>1021</v>
      </c>
      <c r="E467" s="614"/>
    </row>
    <row r="468" spans="1:5">
      <c r="A468" s="586" t="s">
        <v>1022</v>
      </c>
      <c r="E468" s="614"/>
    </row>
    <row r="469" spans="1:5">
      <c r="A469" s="586" t="s">
        <v>1023</v>
      </c>
      <c r="E469" s="614"/>
    </row>
    <row r="470" spans="1:5">
      <c r="A470" s="586" t="s">
        <v>1024</v>
      </c>
      <c r="E470" s="614"/>
    </row>
    <row r="471" spans="1:5">
      <c r="A471" s="586" t="s">
        <v>1025</v>
      </c>
      <c r="E471" s="614"/>
    </row>
    <row r="472" spans="1:5">
      <c r="A472" s="586" t="s">
        <v>1026</v>
      </c>
      <c r="E472" s="614"/>
    </row>
    <row r="473" spans="1:5">
      <c r="A473" s="586" t="s">
        <v>1027</v>
      </c>
      <c r="E473" s="614"/>
    </row>
    <row r="474" spans="1:5">
      <c r="A474" s="586" t="s">
        <v>1028</v>
      </c>
      <c r="E474" s="614"/>
    </row>
    <row r="475" spans="1:5">
      <c r="A475" s="586" t="s">
        <v>1029</v>
      </c>
      <c r="E475" s="614"/>
    </row>
    <row r="476" spans="1:5">
      <c r="A476" s="586" t="s">
        <v>1030</v>
      </c>
      <c r="E476" s="614"/>
    </row>
    <row r="477" spans="1:5">
      <c r="A477" s="586" t="s">
        <v>1013</v>
      </c>
      <c r="E477" s="614"/>
    </row>
    <row r="478" spans="1:5">
      <c r="A478" s="586" t="s">
        <v>1031</v>
      </c>
      <c r="E478" s="614"/>
    </row>
    <row r="479" spans="1:5">
      <c r="A479" s="586" t="s">
        <v>1032</v>
      </c>
      <c r="E479" s="614"/>
    </row>
    <row r="480" spans="1:5">
      <c r="A480" s="586" t="s">
        <v>1033</v>
      </c>
      <c r="E480" s="614"/>
    </row>
    <row r="481" spans="1:5">
      <c r="A481" s="586" t="s">
        <v>1034</v>
      </c>
      <c r="E481" s="614"/>
    </row>
    <row r="482" spans="1:5">
      <c r="A482" s="586" t="s">
        <v>1035</v>
      </c>
      <c r="E482" s="614"/>
    </row>
    <row r="483" spans="1:5">
      <c r="A483" s="586" t="s">
        <v>1036</v>
      </c>
      <c r="E483" s="614"/>
    </row>
    <row r="484" spans="1:5">
      <c r="A484" s="586" t="s">
        <v>1037</v>
      </c>
      <c r="E484" s="614"/>
    </row>
    <row r="485" spans="1:5">
      <c r="A485" s="586" t="s">
        <v>1038</v>
      </c>
      <c r="E485" s="614"/>
    </row>
    <row r="486" spans="1:5">
      <c r="A486" s="586" t="s">
        <v>1039</v>
      </c>
      <c r="E486" s="614"/>
    </row>
    <row r="487" spans="1:5">
      <c r="A487" s="586" t="s">
        <v>1040</v>
      </c>
      <c r="E487" s="614"/>
    </row>
    <row r="488" spans="1:5">
      <c r="A488" s="586" t="s">
        <v>1041</v>
      </c>
      <c r="E488" s="614"/>
    </row>
    <row r="489" spans="1:5">
      <c r="A489" s="586" t="s">
        <v>1042</v>
      </c>
      <c r="E489" s="614"/>
    </row>
    <row r="490" spans="1:5">
      <c r="A490" s="586" t="s">
        <v>1043</v>
      </c>
      <c r="E490" s="614"/>
    </row>
    <row r="491" spans="1:5">
      <c r="A491" s="586" t="s">
        <v>1044</v>
      </c>
      <c r="E491" s="614"/>
    </row>
  </sheetData>
  <phoneticPr fontId="47"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E460-7DE9-4D47-B20A-D5D85F9D8130}">
  <dimension ref="A2:R137"/>
  <sheetViews>
    <sheetView workbookViewId="0">
      <selection activeCell="H67" sqref="H67"/>
    </sheetView>
  </sheetViews>
  <sheetFormatPr baseColWidth="10" defaultColWidth="8.83203125" defaultRowHeight="13"/>
  <cols>
    <col min="1" max="1" width="5.5" customWidth="1"/>
    <col min="2" max="2" width="27.5" customWidth="1"/>
    <col min="3" max="3" width="4.33203125" customWidth="1"/>
    <col min="18" max="18" width="10.1640625" bestFit="1" customWidth="1"/>
  </cols>
  <sheetData>
    <row r="2" spans="1:18">
      <c r="B2" s="104" t="s">
        <v>131</v>
      </c>
      <c r="C2" s="104" t="s">
        <v>50</v>
      </c>
      <c r="D2" s="105">
        <v>44927</v>
      </c>
      <c r="E2" s="105">
        <v>44958</v>
      </c>
      <c r="F2" s="105">
        <v>44986</v>
      </c>
      <c r="G2" s="105">
        <v>45017</v>
      </c>
      <c r="H2" s="105">
        <v>45047</v>
      </c>
      <c r="I2" s="105">
        <v>45078</v>
      </c>
      <c r="J2" s="105">
        <v>45108</v>
      </c>
      <c r="K2" s="105">
        <v>45139</v>
      </c>
      <c r="L2" s="105">
        <v>45170</v>
      </c>
      <c r="M2" s="105">
        <v>45200</v>
      </c>
      <c r="N2" s="105">
        <v>45231</v>
      </c>
      <c r="O2" s="105">
        <v>45261</v>
      </c>
      <c r="P2" s="105" t="s">
        <v>167</v>
      </c>
    </row>
    <row r="3" spans="1:18" ht="24.75" customHeight="1">
      <c r="A3" s="106" t="s">
        <v>147</v>
      </c>
      <c r="B3" s="446" t="s">
        <v>133</v>
      </c>
      <c r="C3" s="446" t="s">
        <v>134</v>
      </c>
      <c r="D3" s="447">
        <v>307700</v>
      </c>
      <c r="E3" s="447">
        <v>307700</v>
      </c>
      <c r="F3" s="447">
        <v>307700</v>
      </c>
      <c r="G3" s="447">
        <v>307700</v>
      </c>
      <c r="H3" s="447">
        <v>307700</v>
      </c>
      <c r="I3" s="447"/>
      <c r="J3" s="447"/>
      <c r="K3" s="447"/>
      <c r="L3" s="447"/>
      <c r="M3" s="447"/>
      <c r="N3" s="447"/>
      <c r="O3" s="447"/>
      <c r="P3" s="448">
        <f>SUMIFS(D3:O3,$D$2:$O$2,$R$3)</f>
        <v>307700</v>
      </c>
      <c r="R3" s="476">
        <v>45047</v>
      </c>
    </row>
    <row r="4" spans="1:18" ht="38.25" customHeight="1">
      <c r="A4" s="106" t="s">
        <v>147</v>
      </c>
      <c r="B4" s="446" t="s">
        <v>570</v>
      </c>
      <c r="C4" s="446" t="s">
        <v>134</v>
      </c>
      <c r="D4" s="447"/>
      <c r="E4" s="447">
        <v>245000</v>
      </c>
      <c r="F4" s="447">
        <v>245000</v>
      </c>
      <c r="G4" s="447">
        <v>245000</v>
      </c>
      <c r="H4" s="447">
        <v>245000</v>
      </c>
      <c r="I4" s="447"/>
      <c r="J4" s="447"/>
      <c r="K4" s="447"/>
      <c r="L4" s="447"/>
      <c r="M4" s="447"/>
      <c r="N4" s="447"/>
      <c r="O4" s="447"/>
      <c r="P4" s="448">
        <f>SUMIFS(D4:O4,$D$2:$O$2,$R$3)</f>
        <v>245000</v>
      </c>
    </row>
    <row r="5" spans="1:18" ht="23.25" customHeight="1">
      <c r="A5" s="106"/>
      <c r="B5" s="446" t="s">
        <v>563</v>
      </c>
      <c r="C5" s="446" t="s">
        <v>134</v>
      </c>
      <c r="D5" s="447"/>
      <c r="E5" s="447"/>
      <c r="F5" s="447"/>
      <c r="G5" s="447"/>
      <c r="H5" s="447">
        <v>137000</v>
      </c>
      <c r="I5" s="447"/>
      <c r="J5" s="447"/>
      <c r="K5" s="447"/>
      <c r="L5" s="447"/>
      <c r="M5" s="447"/>
      <c r="N5" s="447"/>
      <c r="O5" s="447"/>
      <c r="P5" s="448">
        <f t="shared" ref="P5:P6" si="0">SUMIFS(D5:O5,$D$2:$O$2,$R$3)</f>
        <v>137000</v>
      </c>
    </row>
    <row r="6" spans="1:18" ht="28.5" customHeight="1">
      <c r="A6" s="106"/>
      <c r="B6" s="446" t="s">
        <v>564</v>
      </c>
      <c r="C6" s="446" t="s">
        <v>134</v>
      </c>
      <c r="D6" s="447"/>
      <c r="E6" s="447"/>
      <c r="F6" s="447"/>
      <c r="G6" s="447"/>
      <c r="H6" s="447">
        <v>142000</v>
      </c>
      <c r="I6" s="447"/>
      <c r="J6" s="447"/>
      <c r="K6" s="447"/>
      <c r="L6" s="447"/>
      <c r="M6" s="447"/>
      <c r="N6" s="447"/>
      <c r="O6" s="447"/>
      <c r="P6" s="448">
        <f t="shared" si="0"/>
        <v>142000</v>
      </c>
    </row>
    <row r="7" spans="1:18" ht="14.25" customHeight="1">
      <c r="A7" s="106" t="s">
        <v>147</v>
      </c>
      <c r="B7" s="446" t="s">
        <v>135</v>
      </c>
      <c r="C7" s="446" t="s">
        <v>134</v>
      </c>
      <c r="D7" s="447">
        <v>192000</v>
      </c>
      <c r="E7" s="447">
        <v>192000</v>
      </c>
      <c r="F7" s="447">
        <v>192000</v>
      </c>
      <c r="G7" s="447">
        <v>192000</v>
      </c>
      <c r="H7" s="447">
        <v>192000</v>
      </c>
      <c r="I7" s="447"/>
      <c r="J7" s="447"/>
      <c r="K7" s="447"/>
      <c r="L7" s="447"/>
      <c r="M7" s="447"/>
      <c r="N7" s="447"/>
      <c r="O7" s="447"/>
      <c r="P7" s="448">
        <f t="shared" ref="P7:P70" si="1">SUMIFS(D7:O7,$D$2:$O$2,$R$3)</f>
        <v>192000</v>
      </c>
    </row>
    <row r="8" spans="1:18" ht="24.75" customHeight="1">
      <c r="A8" s="106" t="s">
        <v>147</v>
      </c>
      <c r="B8" s="446" t="s">
        <v>419</v>
      </c>
      <c r="C8" s="446" t="s">
        <v>134</v>
      </c>
      <c r="D8" s="447"/>
      <c r="E8" s="447">
        <v>304370</v>
      </c>
      <c r="F8" s="447">
        <v>304370</v>
      </c>
      <c r="G8" s="447">
        <v>304370</v>
      </c>
      <c r="H8" s="447">
        <v>304370</v>
      </c>
      <c r="I8" s="447"/>
      <c r="J8" s="447"/>
      <c r="K8" s="447"/>
      <c r="L8" s="447"/>
      <c r="M8" s="447"/>
      <c r="N8" s="447"/>
      <c r="O8" s="447"/>
      <c r="P8" s="448">
        <f t="shared" si="1"/>
        <v>304370</v>
      </c>
    </row>
    <row r="9" spans="1:18" ht="24.75" customHeight="1">
      <c r="A9" s="106" t="s">
        <v>147</v>
      </c>
      <c r="B9" s="446" t="s">
        <v>420</v>
      </c>
      <c r="C9" s="446" t="s">
        <v>49</v>
      </c>
      <c r="D9" s="447">
        <v>116.64</v>
      </c>
      <c r="E9" s="447">
        <v>146.76</v>
      </c>
      <c r="F9" s="447">
        <v>146.76</v>
      </c>
      <c r="G9" s="447">
        <v>146.76</v>
      </c>
      <c r="H9" s="447">
        <v>146.76</v>
      </c>
      <c r="I9" s="447"/>
      <c r="J9" s="447"/>
      <c r="K9" s="447"/>
      <c r="L9" s="447"/>
      <c r="M9" s="447"/>
      <c r="N9" s="447"/>
      <c r="O9" s="447"/>
      <c r="P9" s="448">
        <f t="shared" si="1"/>
        <v>146.76</v>
      </c>
    </row>
    <row r="10" spans="1:18" ht="24.75" customHeight="1">
      <c r="A10" s="106" t="s">
        <v>147</v>
      </c>
      <c r="B10" s="446" t="s">
        <v>136</v>
      </c>
      <c r="C10" s="446" t="s">
        <v>49</v>
      </c>
      <c r="D10" s="447">
        <v>107.11</v>
      </c>
      <c r="E10" s="447">
        <v>0</v>
      </c>
      <c r="F10" s="447">
        <v>0</v>
      </c>
      <c r="G10" s="447">
        <v>0</v>
      </c>
      <c r="H10" s="447">
        <v>0</v>
      </c>
      <c r="I10" s="447"/>
      <c r="J10" s="447"/>
      <c r="K10" s="447"/>
      <c r="L10" s="447"/>
      <c r="M10" s="447"/>
      <c r="N10" s="447"/>
      <c r="O10" s="447"/>
      <c r="P10" s="448">
        <f t="shared" si="1"/>
        <v>0</v>
      </c>
    </row>
    <row r="11" spans="1:18" ht="24.75" customHeight="1">
      <c r="A11" s="106" t="s">
        <v>147</v>
      </c>
      <c r="B11" s="446" t="s">
        <v>421</v>
      </c>
      <c r="C11" s="446" t="s">
        <v>49</v>
      </c>
      <c r="D11" s="447">
        <v>87.91</v>
      </c>
      <c r="E11" s="447">
        <v>99.91</v>
      </c>
      <c r="F11" s="447">
        <v>99.91</v>
      </c>
      <c r="G11" s="447">
        <v>99.91</v>
      </c>
      <c r="H11" s="447">
        <v>99.91</v>
      </c>
      <c r="I11" s="447"/>
      <c r="J11" s="447"/>
      <c r="K11" s="447"/>
      <c r="L11" s="447"/>
      <c r="M11" s="447"/>
      <c r="N11" s="447"/>
      <c r="O11" s="447"/>
      <c r="P11" s="448">
        <f t="shared" si="1"/>
        <v>99.91</v>
      </c>
    </row>
    <row r="12" spans="1:18" ht="24.75" customHeight="1">
      <c r="A12" s="106" t="s">
        <v>147</v>
      </c>
      <c r="B12" s="446" t="s">
        <v>422</v>
      </c>
      <c r="C12" s="446" t="s">
        <v>49</v>
      </c>
      <c r="D12" s="447">
        <v>78.38</v>
      </c>
      <c r="E12" s="447">
        <v>99.08</v>
      </c>
      <c r="F12" s="447">
        <v>99.08</v>
      </c>
      <c r="G12" s="447">
        <v>99.08</v>
      </c>
      <c r="H12" s="447">
        <v>99.08</v>
      </c>
      <c r="I12" s="447"/>
      <c r="J12" s="447"/>
      <c r="K12" s="447"/>
      <c r="L12" s="447"/>
      <c r="M12" s="447"/>
      <c r="N12" s="447"/>
      <c r="O12" s="447"/>
      <c r="P12" s="448">
        <f t="shared" si="1"/>
        <v>99.08</v>
      </c>
    </row>
    <row r="13" spans="1:18" ht="24.75" customHeight="1">
      <c r="A13" s="106" t="s">
        <v>147</v>
      </c>
      <c r="B13" s="446" t="s">
        <v>423</v>
      </c>
      <c r="C13" s="446" t="s">
        <v>49</v>
      </c>
      <c r="D13" s="447">
        <v>86.97</v>
      </c>
      <c r="E13" s="447">
        <v>109.65</v>
      </c>
      <c r="F13" s="447">
        <v>109.65</v>
      </c>
      <c r="G13" s="447">
        <v>109.65</v>
      </c>
      <c r="H13" s="447">
        <v>109.65</v>
      </c>
      <c r="I13" s="447"/>
      <c r="J13" s="447"/>
      <c r="K13" s="447"/>
      <c r="L13" s="447"/>
      <c r="M13" s="447"/>
      <c r="N13" s="447"/>
      <c r="O13" s="447"/>
      <c r="P13" s="448">
        <f t="shared" si="1"/>
        <v>109.65</v>
      </c>
    </row>
    <row r="14" spans="1:18" ht="24.75" customHeight="1">
      <c r="A14" s="106" t="s">
        <v>147</v>
      </c>
      <c r="B14" s="446" t="s">
        <v>424</v>
      </c>
      <c r="C14" s="446" t="s">
        <v>49</v>
      </c>
      <c r="D14" s="447">
        <v>79.290000000000006</v>
      </c>
      <c r="E14" s="447">
        <v>103.16</v>
      </c>
      <c r="F14" s="447">
        <v>103.16</v>
      </c>
      <c r="G14" s="447">
        <v>103.16</v>
      </c>
      <c r="H14" s="447">
        <v>103.16</v>
      </c>
      <c r="I14" s="447"/>
      <c r="J14" s="447"/>
      <c r="K14" s="447"/>
      <c r="L14" s="447"/>
      <c r="M14" s="447"/>
      <c r="N14" s="447"/>
      <c r="O14" s="447"/>
      <c r="P14" s="448">
        <f t="shared" si="1"/>
        <v>103.16</v>
      </c>
    </row>
    <row r="15" spans="1:18" ht="24.75" customHeight="1">
      <c r="A15" s="106" t="s">
        <v>147</v>
      </c>
      <c r="B15" s="446" t="s">
        <v>197</v>
      </c>
      <c r="C15" s="446" t="s">
        <v>49</v>
      </c>
      <c r="D15" s="447">
        <v>77.39</v>
      </c>
      <c r="E15" s="447">
        <v>74.06</v>
      </c>
      <c r="F15" s="447">
        <v>74.06</v>
      </c>
      <c r="G15" s="447">
        <v>74.06</v>
      </c>
      <c r="H15" s="447">
        <v>74.06</v>
      </c>
      <c r="I15" s="447"/>
      <c r="J15" s="447"/>
      <c r="K15" s="447"/>
      <c r="L15" s="447"/>
      <c r="M15" s="447"/>
      <c r="N15" s="447"/>
      <c r="O15" s="447"/>
      <c r="P15" s="448">
        <f t="shared" si="1"/>
        <v>74.06</v>
      </c>
    </row>
    <row r="16" spans="1:18" ht="24.75" customHeight="1">
      <c r="A16" s="106" t="s">
        <v>147</v>
      </c>
      <c r="B16" s="446" t="s">
        <v>425</v>
      </c>
      <c r="C16" s="446" t="s">
        <v>49</v>
      </c>
      <c r="D16" s="447">
        <v>75.489999999999995</v>
      </c>
      <c r="E16" s="447">
        <v>77.09</v>
      </c>
      <c r="F16" s="447">
        <v>77.09</v>
      </c>
      <c r="G16" s="447">
        <v>77.09</v>
      </c>
      <c r="H16" s="447">
        <v>77.09</v>
      </c>
      <c r="I16" s="447"/>
      <c r="J16" s="447"/>
      <c r="K16" s="447"/>
      <c r="L16" s="447"/>
      <c r="M16" s="447"/>
      <c r="N16" s="447"/>
      <c r="O16" s="447"/>
      <c r="P16" s="448">
        <f t="shared" si="1"/>
        <v>77.09</v>
      </c>
    </row>
    <row r="17" spans="1:16" ht="24.75" customHeight="1">
      <c r="A17" s="106" t="s">
        <v>147</v>
      </c>
      <c r="B17" s="446" t="s">
        <v>426</v>
      </c>
      <c r="C17" s="446" t="s">
        <v>49</v>
      </c>
      <c r="D17" s="447">
        <v>250.22</v>
      </c>
      <c r="E17" s="447">
        <v>0</v>
      </c>
      <c r="F17" s="447">
        <v>0</v>
      </c>
      <c r="G17" s="447">
        <v>0</v>
      </c>
      <c r="H17" s="447">
        <v>0</v>
      </c>
      <c r="I17" s="447"/>
      <c r="J17" s="447"/>
      <c r="K17" s="447"/>
      <c r="L17" s="447"/>
      <c r="M17" s="447"/>
      <c r="N17" s="447"/>
      <c r="O17" s="447"/>
      <c r="P17" s="448">
        <f t="shared" si="1"/>
        <v>0</v>
      </c>
    </row>
    <row r="18" spans="1:16" ht="24.75" customHeight="1">
      <c r="A18" s="106" t="s">
        <v>147</v>
      </c>
      <c r="B18" s="446" t="s">
        <v>427</v>
      </c>
      <c r="C18" s="446" t="s">
        <v>49</v>
      </c>
      <c r="D18" s="447">
        <v>812.92</v>
      </c>
      <c r="E18" s="447">
        <v>0</v>
      </c>
      <c r="F18" s="447">
        <v>0</v>
      </c>
      <c r="G18" s="447">
        <v>0</v>
      </c>
      <c r="H18" s="447">
        <v>0</v>
      </c>
      <c r="I18" s="447"/>
      <c r="J18" s="447"/>
      <c r="K18" s="447"/>
      <c r="L18" s="447"/>
      <c r="M18" s="447"/>
      <c r="N18" s="447"/>
      <c r="O18" s="447"/>
      <c r="P18" s="448">
        <f t="shared" si="1"/>
        <v>0</v>
      </c>
    </row>
    <row r="19" spans="1:16" ht="24.75" customHeight="1">
      <c r="A19" s="106" t="s">
        <v>147</v>
      </c>
      <c r="B19" s="446" t="s">
        <v>428</v>
      </c>
      <c r="C19" s="446" t="s">
        <v>49</v>
      </c>
      <c r="D19" s="447">
        <v>0</v>
      </c>
      <c r="E19" s="447">
        <v>0</v>
      </c>
      <c r="F19" s="447">
        <v>0</v>
      </c>
      <c r="G19" s="447">
        <v>0</v>
      </c>
      <c r="H19" s="447">
        <v>0</v>
      </c>
      <c r="I19" s="447"/>
      <c r="J19" s="447"/>
      <c r="K19" s="447"/>
      <c r="L19" s="447"/>
      <c r="M19" s="447"/>
      <c r="N19" s="447"/>
      <c r="O19" s="447"/>
      <c r="P19" s="448">
        <f t="shared" si="1"/>
        <v>0</v>
      </c>
    </row>
    <row r="20" spans="1:16" ht="24.75" customHeight="1">
      <c r="A20" s="106" t="s">
        <v>147</v>
      </c>
      <c r="B20" s="446" t="s">
        <v>429</v>
      </c>
      <c r="C20" s="446" t="s">
        <v>49</v>
      </c>
      <c r="D20" s="447"/>
      <c r="E20" s="447">
        <v>113.14</v>
      </c>
      <c r="F20" s="447">
        <v>113.14</v>
      </c>
      <c r="G20" s="447">
        <v>113.14</v>
      </c>
      <c r="H20" s="447">
        <v>113.14</v>
      </c>
      <c r="I20" s="447"/>
      <c r="J20" s="447"/>
      <c r="K20" s="447"/>
      <c r="L20" s="447"/>
      <c r="M20" s="447"/>
      <c r="N20" s="447"/>
      <c r="O20" s="447"/>
      <c r="P20" s="448">
        <f t="shared" si="1"/>
        <v>113.14</v>
      </c>
    </row>
    <row r="21" spans="1:16" ht="24.75" customHeight="1">
      <c r="A21" s="106" t="s">
        <v>147</v>
      </c>
      <c r="B21" s="446" t="s">
        <v>137</v>
      </c>
      <c r="C21" s="446" t="s">
        <v>49</v>
      </c>
      <c r="D21" s="447">
        <v>50</v>
      </c>
      <c r="E21" s="447">
        <v>33.28</v>
      </c>
      <c r="F21" s="447">
        <v>33.28</v>
      </c>
      <c r="G21" s="447">
        <v>33.28</v>
      </c>
      <c r="H21" s="447">
        <v>33.28</v>
      </c>
      <c r="I21" s="447"/>
      <c r="J21" s="447"/>
      <c r="K21" s="447"/>
      <c r="L21" s="447"/>
      <c r="M21" s="447"/>
      <c r="N21" s="447"/>
      <c r="O21" s="447"/>
      <c r="P21" s="448">
        <f t="shared" si="1"/>
        <v>33.28</v>
      </c>
    </row>
    <row r="22" spans="1:16" ht="24.75" customHeight="1">
      <c r="A22" s="106" t="s">
        <v>147</v>
      </c>
      <c r="B22" s="446" t="s">
        <v>430</v>
      </c>
      <c r="C22" s="446" t="s">
        <v>49</v>
      </c>
      <c r="D22" s="447"/>
      <c r="E22" s="447">
        <v>144.66225</v>
      </c>
      <c r="F22" s="447">
        <v>144.66225</v>
      </c>
      <c r="G22" s="447">
        <v>144.66225</v>
      </c>
      <c r="H22" s="447">
        <v>144.66225</v>
      </c>
      <c r="I22" s="447"/>
      <c r="J22" s="447"/>
      <c r="K22" s="447"/>
      <c r="L22" s="447"/>
      <c r="M22" s="447"/>
      <c r="N22" s="447"/>
      <c r="O22" s="447"/>
      <c r="P22" s="448">
        <f t="shared" si="1"/>
        <v>144.66225</v>
      </c>
    </row>
    <row r="23" spans="1:16" ht="24.75" customHeight="1">
      <c r="A23" s="106" t="s">
        <v>147</v>
      </c>
      <c r="B23" s="446" t="s">
        <v>431</v>
      </c>
      <c r="C23" s="446" t="s">
        <v>49</v>
      </c>
      <c r="D23" s="447">
        <v>300</v>
      </c>
      <c r="E23" s="447">
        <v>0</v>
      </c>
      <c r="F23" s="447">
        <v>0</v>
      </c>
      <c r="G23" s="447">
        <v>0</v>
      </c>
      <c r="H23" s="447">
        <v>0</v>
      </c>
      <c r="I23" s="447"/>
      <c r="J23" s="447"/>
      <c r="K23" s="447"/>
      <c r="L23" s="447"/>
      <c r="M23" s="447"/>
      <c r="N23" s="447"/>
      <c r="O23" s="447"/>
      <c r="P23" s="448">
        <f t="shared" si="1"/>
        <v>0</v>
      </c>
    </row>
    <row r="24" spans="1:16" ht="24.75" customHeight="1">
      <c r="A24" s="106" t="s">
        <v>147</v>
      </c>
      <c r="B24" s="446" t="s">
        <v>432</v>
      </c>
      <c r="C24" s="446" t="s">
        <v>49</v>
      </c>
      <c r="D24" s="447">
        <v>301.16000000000003</v>
      </c>
      <c r="E24" s="447">
        <v>301.16000000000003</v>
      </c>
      <c r="F24" s="447">
        <v>301.16000000000003</v>
      </c>
      <c r="G24" s="447">
        <v>301.16000000000003</v>
      </c>
      <c r="H24" s="447">
        <v>301.16000000000003</v>
      </c>
      <c r="I24" s="447"/>
      <c r="J24" s="447"/>
      <c r="K24" s="447"/>
      <c r="L24" s="447"/>
      <c r="M24" s="447"/>
      <c r="N24" s="447"/>
      <c r="O24" s="447"/>
      <c r="P24" s="448">
        <f t="shared" si="1"/>
        <v>301.16000000000003</v>
      </c>
    </row>
    <row r="25" spans="1:16" s="495" customFormat="1" ht="24.75" customHeight="1">
      <c r="A25" s="491" t="s">
        <v>147</v>
      </c>
      <c r="B25" s="492" t="s">
        <v>263</v>
      </c>
      <c r="C25" s="492" t="s">
        <v>49</v>
      </c>
      <c r="D25" s="493">
        <v>268.70999999999998</v>
      </c>
      <c r="E25" s="493">
        <v>268.70999999999998</v>
      </c>
      <c r="F25" s="493">
        <v>268.70999999999998</v>
      </c>
      <c r="G25" s="493">
        <v>268.70999999999998</v>
      </c>
      <c r="H25" s="493">
        <v>290</v>
      </c>
      <c r="I25" s="493"/>
      <c r="J25" s="493"/>
      <c r="K25" s="493"/>
      <c r="L25" s="493"/>
      <c r="M25" s="493"/>
      <c r="N25" s="493"/>
      <c r="O25" s="493"/>
      <c r="P25" s="494">
        <f t="shared" si="1"/>
        <v>290</v>
      </c>
    </row>
    <row r="26" spans="1:16" ht="24.75" customHeight="1">
      <c r="A26" s="106" t="s">
        <v>147</v>
      </c>
      <c r="B26" s="446" t="s">
        <v>433</v>
      </c>
      <c r="C26" s="446" t="s">
        <v>49</v>
      </c>
      <c r="D26" s="447">
        <v>238.52</v>
      </c>
      <c r="E26" s="447">
        <v>0</v>
      </c>
      <c r="F26" s="447">
        <v>0</v>
      </c>
      <c r="G26" s="447">
        <v>0</v>
      </c>
      <c r="H26" s="447">
        <v>0</v>
      </c>
      <c r="I26" s="447"/>
      <c r="J26" s="447"/>
      <c r="K26" s="447"/>
      <c r="L26" s="447"/>
      <c r="M26" s="447"/>
      <c r="N26" s="447"/>
      <c r="O26" s="447"/>
      <c r="P26" s="448">
        <f t="shared" si="1"/>
        <v>0</v>
      </c>
    </row>
    <row r="27" spans="1:16" ht="24.75" customHeight="1">
      <c r="A27" s="106" t="s">
        <v>147</v>
      </c>
      <c r="B27" s="446" t="s">
        <v>434</v>
      </c>
      <c r="C27" s="446" t="s">
        <v>49</v>
      </c>
      <c r="D27" s="447">
        <v>211.63</v>
      </c>
      <c r="E27" s="447">
        <v>211.63</v>
      </c>
      <c r="F27" s="447">
        <v>211.63</v>
      </c>
      <c r="G27" s="447">
        <v>211.63</v>
      </c>
      <c r="H27" s="447">
        <v>211.63</v>
      </c>
      <c r="I27" s="447"/>
      <c r="J27" s="447"/>
      <c r="K27" s="447"/>
      <c r="L27" s="447"/>
      <c r="M27" s="447"/>
      <c r="N27" s="447"/>
      <c r="O27" s="447"/>
      <c r="P27" s="448">
        <f t="shared" si="1"/>
        <v>211.63</v>
      </c>
    </row>
    <row r="28" spans="1:16" ht="24.75" customHeight="1">
      <c r="A28" s="106" t="s">
        <v>147</v>
      </c>
      <c r="B28" s="446" t="s">
        <v>435</v>
      </c>
      <c r="C28" s="446" t="s">
        <v>49</v>
      </c>
      <c r="D28" s="447">
        <v>160.69999999999999</v>
      </c>
      <c r="E28" s="447">
        <v>160.69999999999999</v>
      </c>
      <c r="F28" s="447">
        <v>160.69999999999999</v>
      </c>
      <c r="G28" s="447">
        <v>160.69999999999999</v>
      </c>
      <c r="H28" s="447">
        <v>160.69999999999999</v>
      </c>
      <c r="I28" s="447"/>
      <c r="J28" s="447"/>
      <c r="K28" s="447"/>
      <c r="L28" s="447"/>
      <c r="M28" s="447"/>
      <c r="N28" s="447"/>
      <c r="O28" s="447"/>
      <c r="P28" s="448">
        <f t="shared" si="1"/>
        <v>160.69999999999999</v>
      </c>
    </row>
    <row r="29" spans="1:16" ht="24.75" customHeight="1">
      <c r="A29" s="106" t="s">
        <v>147</v>
      </c>
      <c r="B29" s="446" t="s">
        <v>436</v>
      </c>
      <c r="C29" s="446" t="s">
        <v>49</v>
      </c>
      <c r="D29" s="447">
        <v>0</v>
      </c>
      <c r="E29" s="447">
        <v>0</v>
      </c>
      <c r="F29" s="447">
        <v>0</v>
      </c>
      <c r="G29" s="447">
        <v>0</v>
      </c>
      <c r="H29" s="447">
        <v>0</v>
      </c>
      <c r="I29" s="447"/>
      <c r="J29" s="447"/>
      <c r="K29" s="447"/>
      <c r="L29" s="447"/>
      <c r="M29" s="447"/>
      <c r="N29" s="447"/>
      <c r="O29" s="447"/>
      <c r="P29" s="448">
        <f t="shared" si="1"/>
        <v>0</v>
      </c>
    </row>
    <row r="30" spans="1:16" ht="24.75" customHeight="1">
      <c r="A30" s="106" t="s">
        <v>147</v>
      </c>
      <c r="B30" s="446" t="s">
        <v>437</v>
      </c>
      <c r="C30" s="446" t="s">
        <v>49</v>
      </c>
      <c r="D30" s="447">
        <v>0</v>
      </c>
      <c r="E30" s="447">
        <v>118.01</v>
      </c>
      <c r="F30" s="447">
        <v>118.01</v>
      </c>
      <c r="G30" s="447">
        <v>118.01</v>
      </c>
      <c r="H30" s="447">
        <v>118.01</v>
      </c>
      <c r="I30" s="447"/>
      <c r="J30" s="447"/>
      <c r="K30" s="447"/>
      <c r="L30" s="447"/>
      <c r="M30" s="447"/>
      <c r="N30" s="447"/>
      <c r="O30" s="447"/>
      <c r="P30" s="448">
        <f t="shared" si="1"/>
        <v>118.01</v>
      </c>
    </row>
    <row r="31" spans="1:16" ht="24.75" customHeight="1">
      <c r="A31" s="106" t="s">
        <v>147</v>
      </c>
      <c r="B31" s="446" t="s">
        <v>438</v>
      </c>
      <c r="C31" s="446" t="s">
        <v>49</v>
      </c>
      <c r="D31" s="447">
        <v>152.12</v>
      </c>
      <c r="E31" s="447">
        <v>152.12</v>
      </c>
      <c r="F31" s="447">
        <v>152.12</v>
      </c>
      <c r="G31" s="447">
        <v>152.12</v>
      </c>
      <c r="H31" s="447">
        <v>152.12</v>
      </c>
      <c r="I31" s="447"/>
      <c r="J31" s="447"/>
      <c r="K31" s="447"/>
      <c r="L31" s="447"/>
      <c r="M31" s="447"/>
      <c r="N31" s="447"/>
      <c r="O31" s="447"/>
      <c r="P31" s="448">
        <f t="shared" si="1"/>
        <v>152.12</v>
      </c>
    </row>
    <row r="32" spans="1:16" ht="24.75" customHeight="1">
      <c r="A32" s="106" t="s">
        <v>147</v>
      </c>
      <c r="B32" s="446" t="s">
        <v>242</v>
      </c>
      <c r="C32" s="446" t="s">
        <v>49</v>
      </c>
      <c r="D32" s="447">
        <v>152.12</v>
      </c>
      <c r="E32" s="447">
        <v>152.12</v>
      </c>
      <c r="F32" s="447">
        <v>152.12</v>
      </c>
      <c r="G32" s="447">
        <v>152.12</v>
      </c>
      <c r="H32" s="447">
        <v>152.12</v>
      </c>
      <c r="I32" s="447"/>
      <c r="J32" s="447"/>
      <c r="K32" s="447"/>
      <c r="L32" s="447"/>
      <c r="M32" s="447"/>
      <c r="N32" s="447"/>
      <c r="O32" s="447"/>
      <c r="P32" s="448">
        <f t="shared" si="1"/>
        <v>152.12</v>
      </c>
    </row>
    <row r="33" spans="1:16" s="495" customFormat="1" ht="24.75" customHeight="1">
      <c r="A33" s="491" t="s">
        <v>147</v>
      </c>
      <c r="B33" s="492" t="s">
        <v>243</v>
      </c>
      <c r="C33" s="492" t="s">
        <v>49</v>
      </c>
      <c r="D33" s="493">
        <v>161.47</v>
      </c>
      <c r="E33" s="493">
        <v>161.47</v>
      </c>
      <c r="F33" s="493">
        <v>161.47</v>
      </c>
      <c r="G33" s="493">
        <v>161.47</v>
      </c>
      <c r="H33" s="493">
        <v>290</v>
      </c>
      <c r="I33" s="493"/>
      <c r="J33" s="493"/>
      <c r="K33" s="493"/>
      <c r="L33" s="493"/>
      <c r="M33" s="493"/>
      <c r="N33" s="493"/>
      <c r="O33" s="493"/>
      <c r="P33" s="494">
        <f t="shared" si="1"/>
        <v>290</v>
      </c>
    </row>
    <row r="34" spans="1:16" ht="24.75" customHeight="1">
      <c r="A34" s="106" t="s">
        <v>147</v>
      </c>
      <c r="B34" s="446" t="s">
        <v>439</v>
      </c>
      <c r="C34" s="446" t="s">
        <v>49</v>
      </c>
      <c r="D34" s="447">
        <v>0</v>
      </c>
      <c r="E34" s="447">
        <v>163.30000000000001</v>
      </c>
      <c r="F34" s="447">
        <v>163.30000000000001</v>
      </c>
      <c r="G34" s="447">
        <v>163.30000000000001</v>
      </c>
      <c r="H34" s="447">
        <v>163.30000000000001</v>
      </c>
      <c r="I34" s="447"/>
      <c r="J34" s="447"/>
      <c r="K34" s="447"/>
      <c r="L34" s="447"/>
      <c r="M34" s="447"/>
      <c r="N34" s="447"/>
      <c r="O34" s="447"/>
      <c r="P34" s="448">
        <f t="shared" si="1"/>
        <v>163.30000000000001</v>
      </c>
    </row>
    <row r="35" spans="1:16" ht="24.75" customHeight="1">
      <c r="A35" s="106" t="s">
        <v>147</v>
      </c>
      <c r="B35" s="446" t="s">
        <v>440</v>
      </c>
      <c r="C35" s="446" t="s">
        <v>49</v>
      </c>
      <c r="D35" s="447">
        <v>188.8</v>
      </c>
      <c r="E35" s="447">
        <v>188.8</v>
      </c>
      <c r="F35" s="447">
        <v>188.8</v>
      </c>
      <c r="G35" s="447">
        <v>188.8</v>
      </c>
      <c r="H35" s="447">
        <v>188.8</v>
      </c>
      <c r="I35" s="447"/>
      <c r="J35" s="447"/>
      <c r="K35" s="447"/>
      <c r="L35" s="447"/>
      <c r="M35" s="447"/>
      <c r="N35" s="447"/>
      <c r="O35" s="447"/>
      <c r="P35" s="448">
        <f t="shared" si="1"/>
        <v>188.8</v>
      </c>
    </row>
    <row r="36" spans="1:16" ht="24.75" customHeight="1">
      <c r="A36" s="106" t="s">
        <v>147</v>
      </c>
      <c r="B36" s="446" t="s">
        <v>441</v>
      </c>
      <c r="C36" s="446" t="s">
        <v>49</v>
      </c>
      <c r="D36" s="447">
        <v>188.8</v>
      </c>
      <c r="E36" s="447">
        <v>188.8</v>
      </c>
      <c r="F36" s="447">
        <v>188.8</v>
      </c>
      <c r="G36" s="447">
        <v>188.8</v>
      </c>
      <c r="H36" s="447">
        <v>188.8</v>
      </c>
      <c r="I36" s="447"/>
      <c r="J36" s="447"/>
      <c r="K36" s="447"/>
      <c r="L36" s="447"/>
      <c r="M36" s="447"/>
      <c r="N36" s="447"/>
      <c r="O36" s="447"/>
      <c r="P36" s="448">
        <f t="shared" si="1"/>
        <v>188.8</v>
      </c>
    </row>
    <row r="37" spans="1:16" s="495" customFormat="1" ht="24.75" customHeight="1">
      <c r="A37" s="491" t="s">
        <v>147</v>
      </c>
      <c r="B37" s="492" t="s">
        <v>264</v>
      </c>
      <c r="C37" s="492" t="s">
        <v>49</v>
      </c>
      <c r="D37" s="493">
        <v>188.8</v>
      </c>
      <c r="E37" s="493">
        <v>188.8</v>
      </c>
      <c r="F37" s="493">
        <v>188.8</v>
      </c>
      <c r="G37" s="493">
        <v>188.8</v>
      </c>
      <c r="H37" s="493">
        <v>290</v>
      </c>
      <c r="I37" s="493"/>
      <c r="J37" s="493"/>
      <c r="K37" s="493"/>
      <c r="L37" s="493"/>
      <c r="M37" s="493"/>
      <c r="N37" s="493"/>
      <c r="O37" s="493"/>
      <c r="P37" s="494">
        <f t="shared" si="1"/>
        <v>290</v>
      </c>
    </row>
    <row r="38" spans="1:16" ht="24.75" customHeight="1">
      <c r="A38" s="106" t="s">
        <v>147</v>
      </c>
      <c r="B38" s="446" t="s">
        <v>442</v>
      </c>
      <c r="C38" s="446" t="s">
        <v>49</v>
      </c>
      <c r="D38" s="447">
        <v>0</v>
      </c>
      <c r="E38" s="447">
        <v>2322.2199999999998</v>
      </c>
      <c r="F38" s="447">
        <v>2322.2199999999998</v>
      </c>
      <c r="G38" s="447">
        <v>2322.2199999999998</v>
      </c>
      <c r="H38" s="447">
        <v>2322.2199999999998</v>
      </c>
      <c r="I38" s="447"/>
      <c r="J38" s="447"/>
      <c r="K38" s="447"/>
      <c r="L38" s="447"/>
      <c r="M38" s="447"/>
      <c r="N38" s="447"/>
      <c r="O38" s="447"/>
      <c r="P38" s="448">
        <f t="shared" si="1"/>
        <v>2322.2199999999998</v>
      </c>
    </row>
    <row r="39" spans="1:16" ht="24.75" customHeight="1">
      <c r="A39" s="106" t="s">
        <v>147</v>
      </c>
      <c r="B39" s="446" t="s">
        <v>443</v>
      </c>
      <c r="C39" s="446" t="s">
        <v>49</v>
      </c>
      <c r="D39" s="447">
        <v>0</v>
      </c>
      <c r="E39" s="447">
        <v>0</v>
      </c>
      <c r="F39" s="447">
        <v>0</v>
      </c>
      <c r="G39" s="447">
        <v>0</v>
      </c>
      <c r="H39" s="447">
        <v>0</v>
      </c>
      <c r="I39" s="447"/>
      <c r="J39" s="447"/>
      <c r="K39" s="447"/>
      <c r="L39" s="447"/>
      <c r="M39" s="447"/>
      <c r="N39" s="447"/>
      <c r="O39" s="447"/>
      <c r="P39" s="448">
        <f t="shared" si="1"/>
        <v>0</v>
      </c>
    </row>
    <row r="40" spans="1:16" ht="24.75" customHeight="1">
      <c r="A40" s="106" t="s">
        <v>147</v>
      </c>
      <c r="B40" s="446" t="s">
        <v>444</v>
      </c>
      <c r="C40" s="446" t="s">
        <v>49</v>
      </c>
      <c r="D40" s="447">
        <v>2126.98</v>
      </c>
      <c r="E40" s="447">
        <v>2126.98</v>
      </c>
      <c r="F40" s="447">
        <v>2126.98</v>
      </c>
      <c r="G40" s="447">
        <v>2126.98</v>
      </c>
      <c r="H40" s="447">
        <v>2126.98</v>
      </c>
      <c r="I40" s="447"/>
      <c r="J40" s="447"/>
      <c r="K40" s="447"/>
      <c r="L40" s="447"/>
      <c r="M40" s="447"/>
      <c r="N40" s="447"/>
      <c r="O40" s="447"/>
      <c r="P40" s="448">
        <f t="shared" si="1"/>
        <v>2126.98</v>
      </c>
    </row>
    <row r="41" spans="1:16" ht="24.75" customHeight="1">
      <c r="A41" s="106" t="s">
        <v>147</v>
      </c>
      <c r="B41" s="446" t="s">
        <v>445</v>
      </c>
      <c r="C41" s="446" t="s">
        <v>49</v>
      </c>
      <c r="D41" s="447">
        <v>0</v>
      </c>
      <c r="E41" s="447">
        <v>2951.78</v>
      </c>
      <c r="F41" s="447">
        <v>2951.78</v>
      </c>
      <c r="G41" s="447">
        <v>2951.78</v>
      </c>
      <c r="H41" s="447">
        <v>2951.78</v>
      </c>
      <c r="I41" s="447"/>
      <c r="J41" s="447"/>
      <c r="K41" s="447"/>
      <c r="L41" s="447"/>
      <c r="M41" s="447"/>
      <c r="N41" s="447"/>
      <c r="O41" s="447"/>
      <c r="P41" s="448">
        <f t="shared" si="1"/>
        <v>2951.78</v>
      </c>
    </row>
    <row r="42" spans="1:16" ht="24.75" customHeight="1">
      <c r="A42" s="106" t="s">
        <v>147</v>
      </c>
      <c r="B42" s="446" t="s">
        <v>446</v>
      </c>
      <c r="C42" s="446" t="s">
        <v>49</v>
      </c>
      <c r="D42" s="447">
        <v>0</v>
      </c>
      <c r="E42" s="447">
        <v>5645.42</v>
      </c>
      <c r="F42" s="447">
        <v>5645.42</v>
      </c>
      <c r="G42" s="447">
        <v>5645.42</v>
      </c>
      <c r="H42" s="447">
        <v>5645.42</v>
      </c>
      <c r="I42" s="447"/>
      <c r="J42" s="447"/>
      <c r="K42" s="447"/>
      <c r="L42" s="447"/>
      <c r="M42" s="447"/>
      <c r="N42" s="447"/>
      <c r="O42" s="447"/>
      <c r="P42" s="448">
        <f t="shared" si="1"/>
        <v>5645.42</v>
      </c>
    </row>
    <row r="43" spans="1:16" ht="17.25" customHeight="1">
      <c r="A43" s="106"/>
      <c r="B43" s="449" t="s">
        <v>554</v>
      </c>
      <c r="C43" s="446" t="s">
        <v>49</v>
      </c>
      <c r="D43" s="450">
        <v>238</v>
      </c>
      <c r="E43" s="450">
        <v>238</v>
      </c>
      <c r="F43" s="450">
        <v>238</v>
      </c>
      <c r="G43" s="450">
        <v>238</v>
      </c>
      <c r="H43" s="450">
        <v>238</v>
      </c>
      <c r="I43" s="447"/>
      <c r="J43" s="447"/>
      <c r="K43" s="447"/>
      <c r="L43" s="447"/>
      <c r="M43" s="447"/>
      <c r="N43" s="447"/>
      <c r="O43" s="447"/>
      <c r="P43" s="448">
        <f t="shared" si="1"/>
        <v>238</v>
      </c>
    </row>
    <row r="44" spans="1:16" ht="17.25" customHeight="1">
      <c r="A44" s="106"/>
      <c r="B44" s="451" t="s">
        <v>555</v>
      </c>
      <c r="C44" s="446" t="s">
        <v>49</v>
      </c>
      <c r="D44" s="452">
        <v>163</v>
      </c>
      <c r="E44" s="452">
        <v>163</v>
      </c>
      <c r="F44" s="452">
        <v>163</v>
      </c>
      <c r="G44" s="452">
        <v>163</v>
      </c>
      <c r="H44" s="452">
        <v>163</v>
      </c>
      <c r="I44" s="453"/>
      <c r="J44" s="453"/>
      <c r="K44" s="453"/>
      <c r="L44" s="453"/>
      <c r="M44" s="453"/>
      <c r="N44" s="453"/>
      <c r="O44" s="453"/>
      <c r="P44" s="448">
        <f t="shared" si="1"/>
        <v>163</v>
      </c>
    </row>
    <row r="45" spans="1:16" ht="18" customHeight="1">
      <c r="A45" s="106"/>
      <c r="B45" s="454" t="s">
        <v>556</v>
      </c>
      <c r="C45" s="455" t="s">
        <v>49</v>
      </c>
      <c r="D45" s="456">
        <v>147</v>
      </c>
      <c r="E45" s="456">
        <v>147</v>
      </c>
      <c r="F45" s="456">
        <v>147</v>
      </c>
      <c r="G45" s="456">
        <v>147</v>
      </c>
      <c r="H45" s="456">
        <v>147</v>
      </c>
      <c r="I45" s="453"/>
      <c r="J45" s="453"/>
      <c r="K45" s="453"/>
      <c r="L45" s="453"/>
      <c r="M45" s="453"/>
      <c r="N45" s="453"/>
      <c r="O45" s="453"/>
      <c r="P45" s="448">
        <f t="shared" si="1"/>
        <v>147</v>
      </c>
    </row>
    <row r="46" spans="1:16" ht="24.75" customHeight="1">
      <c r="A46" s="106" t="s">
        <v>147</v>
      </c>
      <c r="B46" s="455" t="s">
        <v>234</v>
      </c>
      <c r="C46" s="455" t="s">
        <v>49</v>
      </c>
      <c r="D46" s="453">
        <v>0</v>
      </c>
      <c r="E46" s="453">
        <v>0</v>
      </c>
      <c r="F46" s="453">
        <v>0</v>
      </c>
      <c r="G46" s="453">
        <v>0</v>
      </c>
      <c r="H46" s="453">
        <v>0</v>
      </c>
      <c r="I46" s="453"/>
      <c r="J46" s="453"/>
      <c r="K46" s="453"/>
      <c r="L46" s="453"/>
      <c r="M46" s="453"/>
      <c r="N46" s="453"/>
      <c r="O46" s="453"/>
      <c r="P46" s="448">
        <f t="shared" si="1"/>
        <v>0</v>
      </c>
    </row>
    <row r="47" spans="1:16" ht="24.75" customHeight="1">
      <c r="A47" s="106" t="s">
        <v>147</v>
      </c>
      <c r="B47" s="455" t="s">
        <v>447</v>
      </c>
      <c r="C47" s="455" t="s">
        <v>49</v>
      </c>
      <c r="D47" s="453">
        <v>0</v>
      </c>
      <c r="E47" s="453">
        <v>0</v>
      </c>
      <c r="F47" s="453">
        <v>0</v>
      </c>
      <c r="G47" s="453">
        <v>0</v>
      </c>
      <c r="H47" s="453">
        <v>0</v>
      </c>
      <c r="I47" s="453"/>
      <c r="J47" s="453"/>
      <c r="K47" s="453"/>
      <c r="L47" s="453"/>
      <c r="M47" s="453"/>
      <c r="N47" s="453"/>
      <c r="O47" s="453"/>
      <c r="P47" s="448">
        <f t="shared" si="1"/>
        <v>0</v>
      </c>
    </row>
    <row r="48" spans="1:16" ht="24.75" customHeight="1">
      <c r="A48" s="106" t="s">
        <v>147</v>
      </c>
      <c r="B48" s="455" t="s">
        <v>448</v>
      </c>
      <c r="C48" s="455" t="s">
        <v>49</v>
      </c>
      <c r="D48" s="453">
        <v>0</v>
      </c>
      <c r="E48" s="453">
        <v>0</v>
      </c>
      <c r="F48" s="453">
        <v>0</v>
      </c>
      <c r="G48" s="453">
        <v>0</v>
      </c>
      <c r="H48" s="453">
        <v>0</v>
      </c>
      <c r="I48" s="453"/>
      <c r="J48" s="453"/>
      <c r="K48" s="453"/>
      <c r="L48" s="453"/>
      <c r="M48" s="453"/>
      <c r="N48" s="453"/>
      <c r="O48" s="453"/>
      <c r="P48" s="448">
        <f t="shared" si="1"/>
        <v>0</v>
      </c>
    </row>
    <row r="49" spans="1:16" ht="24.75" customHeight="1">
      <c r="A49" s="106" t="s">
        <v>147</v>
      </c>
      <c r="B49" s="455" t="s">
        <v>449</v>
      </c>
      <c r="C49" s="455" t="s">
        <v>49</v>
      </c>
      <c r="D49" s="453">
        <v>0</v>
      </c>
      <c r="E49" s="453">
        <v>0</v>
      </c>
      <c r="F49" s="453">
        <v>0</v>
      </c>
      <c r="G49" s="453">
        <v>0</v>
      </c>
      <c r="H49" s="453">
        <v>0</v>
      </c>
      <c r="I49" s="453"/>
      <c r="J49" s="453"/>
      <c r="K49" s="453"/>
      <c r="L49" s="453"/>
      <c r="M49" s="453"/>
      <c r="N49" s="453"/>
      <c r="O49" s="453"/>
      <c r="P49" s="448">
        <f t="shared" si="1"/>
        <v>0</v>
      </c>
    </row>
    <row r="50" spans="1:16" ht="24.75" customHeight="1">
      <c r="A50" s="106" t="s">
        <v>147</v>
      </c>
      <c r="B50" s="455" t="s">
        <v>235</v>
      </c>
      <c r="C50" s="455" t="s">
        <v>59</v>
      </c>
      <c r="D50" s="453">
        <v>0</v>
      </c>
      <c r="E50" s="453">
        <v>0</v>
      </c>
      <c r="F50" s="453">
        <v>0</v>
      </c>
      <c r="G50" s="453">
        <v>0</v>
      </c>
      <c r="H50" s="453">
        <v>0</v>
      </c>
      <c r="I50" s="453"/>
      <c r="J50" s="453"/>
      <c r="K50" s="453"/>
      <c r="L50" s="453"/>
      <c r="M50" s="453"/>
      <c r="N50" s="453"/>
      <c r="O50" s="453"/>
      <c r="P50" s="448">
        <f t="shared" si="1"/>
        <v>0</v>
      </c>
    </row>
    <row r="51" spans="1:16">
      <c r="A51" s="106"/>
      <c r="B51" s="405"/>
      <c r="C51" s="402"/>
      <c r="D51" s="403"/>
      <c r="E51" s="403"/>
      <c r="F51" s="404"/>
      <c r="G51" s="404"/>
      <c r="H51" s="404"/>
      <c r="I51" s="404"/>
      <c r="J51" s="191"/>
      <c r="K51" s="191"/>
      <c r="L51" s="191"/>
      <c r="M51" s="191"/>
      <c r="N51" s="191"/>
      <c r="O51" s="191"/>
      <c r="P51" s="448">
        <f t="shared" si="1"/>
        <v>0</v>
      </c>
    </row>
    <row r="52" spans="1:16">
      <c r="A52" s="106"/>
      <c r="D52" s="191"/>
      <c r="E52" s="191"/>
      <c r="F52" s="191"/>
      <c r="G52" s="191"/>
      <c r="H52" s="191"/>
      <c r="I52" s="191"/>
      <c r="J52" s="191"/>
      <c r="K52" s="191"/>
      <c r="L52" s="191"/>
      <c r="M52" s="191"/>
      <c r="N52" s="191"/>
      <c r="O52" s="191"/>
      <c r="P52" s="448">
        <f t="shared" si="1"/>
        <v>0</v>
      </c>
    </row>
    <row r="53" spans="1:16">
      <c r="A53" s="106" t="s">
        <v>156</v>
      </c>
      <c r="B53" s="457" t="s">
        <v>450</v>
      </c>
      <c r="C53" s="457"/>
      <c r="D53" s="458"/>
      <c r="E53" s="458"/>
      <c r="F53" s="458"/>
      <c r="G53" s="458"/>
      <c r="H53" s="458"/>
      <c r="I53" s="458"/>
      <c r="J53" s="458"/>
      <c r="K53" s="458"/>
      <c r="L53" s="458"/>
      <c r="M53" s="458"/>
      <c r="N53" s="458"/>
      <c r="O53" s="458"/>
      <c r="P53" s="448">
        <f t="shared" si="1"/>
        <v>0</v>
      </c>
    </row>
    <row r="54" spans="1:16" ht="27.75" customHeight="1">
      <c r="A54" s="106" t="s">
        <v>156</v>
      </c>
      <c r="B54" s="459" t="s">
        <v>451</v>
      </c>
      <c r="C54" s="460" t="s">
        <v>49</v>
      </c>
      <c r="D54" s="461">
        <v>0</v>
      </c>
      <c r="E54" s="461">
        <v>0</v>
      </c>
      <c r="F54" s="461"/>
      <c r="G54" s="461"/>
      <c r="H54" s="461">
        <v>89587</v>
      </c>
      <c r="I54" s="461"/>
      <c r="J54" s="461"/>
      <c r="K54" s="461"/>
      <c r="L54" s="461"/>
      <c r="M54" s="461"/>
      <c r="N54" s="461"/>
      <c r="O54" s="461"/>
      <c r="P54" s="448">
        <f t="shared" si="1"/>
        <v>89587</v>
      </c>
    </row>
    <row r="55" spans="1:16" ht="27.75" customHeight="1">
      <c r="A55" s="106" t="s">
        <v>156</v>
      </c>
      <c r="B55" s="459" t="s">
        <v>452</v>
      </c>
      <c r="C55" s="460" t="s">
        <v>49</v>
      </c>
      <c r="D55" s="461">
        <v>75000</v>
      </c>
      <c r="E55" s="461">
        <v>75000</v>
      </c>
      <c r="F55" s="461">
        <v>75000</v>
      </c>
      <c r="G55" s="461">
        <v>75000</v>
      </c>
      <c r="H55" s="461">
        <v>75000</v>
      </c>
      <c r="I55" s="461"/>
      <c r="J55" s="461"/>
      <c r="K55" s="461"/>
      <c r="L55" s="461"/>
      <c r="M55" s="461"/>
      <c r="N55" s="461"/>
      <c r="O55" s="461"/>
      <c r="P55" s="448">
        <f t="shared" si="1"/>
        <v>75000</v>
      </c>
    </row>
    <row r="56" spans="1:16" ht="27.75" customHeight="1">
      <c r="A56" s="106" t="s">
        <v>156</v>
      </c>
      <c r="B56" s="459" t="s">
        <v>214</v>
      </c>
      <c r="C56" s="460" t="s">
        <v>49</v>
      </c>
      <c r="D56" s="461">
        <v>0</v>
      </c>
      <c r="E56" s="461">
        <v>88558.63</v>
      </c>
      <c r="F56" s="461">
        <v>88558.63</v>
      </c>
      <c r="G56" s="461">
        <v>83333</v>
      </c>
      <c r="H56" s="461">
        <v>83333</v>
      </c>
      <c r="I56" s="461"/>
      <c r="J56" s="461"/>
      <c r="K56" s="461"/>
      <c r="L56" s="461"/>
      <c r="M56" s="461"/>
      <c r="N56" s="461"/>
      <c r="O56" s="461"/>
      <c r="P56" s="448">
        <f t="shared" si="1"/>
        <v>83333</v>
      </c>
    </row>
    <row r="57" spans="1:16" ht="27.75" customHeight="1">
      <c r="A57" s="106" t="s">
        <v>156</v>
      </c>
      <c r="B57" s="459" t="s">
        <v>453</v>
      </c>
      <c r="C57" s="460" t="s">
        <v>49</v>
      </c>
      <c r="D57" s="462">
        <v>0</v>
      </c>
      <c r="E57" s="461">
        <v>0</v>
      </c>
      <c r="F57" s="461"/>
      <c r="G57" s="462"/>
      <c r="H57" s="461"/>
      <c r="I57" s="461"/>
      <c r="J57" s="462"/>
      <c r="K57" s="461"/>
      <c r="L57" s="461"/>
      <c r="M57" s="462"/>
      <c r="N57" s="461"/>
      <c r="O57" s="461"/>
      <c r="P57" s="448">
        <f t="shared" si="1"/>
        <v>0</v>
      </c>
    </row>
    <row r="58" spans="1:16" ht="27.75" customHeight="1">
      <c r="A58" s="106" t="s">
        <v>156</v>
      </c>
      <c r="B58" s="459" t="s">
        <v>454</v>
      </c>
      <c r="C58" s="460" t="s">
        <v>49</v>
      </c>
      <c r="D58" s="461">
        <v>0</v>
      </c>
      <c r="E58" s="461">
        <v>0</v>
      </c>
      <c r="F58" s="461"/>
      <c r="G58" s="461"/>
      <c r="H58" s="461"/>
      <c r="I58" s="461"/>
      <c r="J58" s="461"/>
      <c r="K58" s="461"/>
      <c r="L58" s="461"/>
      <c r="M58" s="461"/>
      <c r="N58" s="461"/>
      <c r="O58" s="461"/>
      <c r="P58" s="448">
        <f t="shared" si="1"/>
        <v>0</v>
      </c>
    </row>
    <row r="59" spans="1:16" ht="27.75" customHeight="1">
      <c r="A59" s="106" t="s">
        <v>156</v>
      </c>
      <c r="B59" s="459" t="s">
        <v>455</v>
      </c>
      <c r="C59" s="460" t="s">
        <v>49</v>
      </c>
      <c r="D59" s="462">
        <v>0</v>
      </c>
      <c r="E59" s="463">
        <v>0</v>
      </c>
      <c r="F59" s="461"/>
      <c r="G59" s="462"/>
      <c r="H59" s="463"/>
      <c r="I59" s="461"/>
      <c r="J59" s="462"/>
      <c r="K59" s="463"/>
      <c r="L59" s="461"/>
      <c r="M59" s="462"/>
      <c r="N59" s="463"/>
      <c r="O59" s="461"/>
      <c r="P59" s="448">
        <f t="shared" si="1"/>
        <v>0</v>
      </c>
    </row>
    <row r="60" spans="1:16" ht="27.75" customHeight="1">
      <c r="A60" s="106" t="s">
        <v>156</v>
      </c>
      <c r="B60" s="459" t="s">
        <v>456</v>
      </c>
      <c r="C60" s="460" t="s">
        <v>49</v>
      </c>
      <c r="D60" s="461">
        <v>0</v>
      </c>
      <c r="E60" s="461">
        <v>0</v>
      </c>
      <c r="F60" s="461"/>
      <c r="G60" s="461"/>
      <c r="H60" s="461"/>
      <c r="I60" s="461"/>
      <c r="J60" s="461"/>
      <c r="K60" s="461"/>
      <c r="L60" s="461"/>
      <c r="M60" s="461"/>
      <c r="N60" s="461"/>
      <c r="O60" s="461"/>
      <c r="P60" s="448">
        <f t="shared" si="1"/>
        <v>0</v>
      </c>
    </row>
    <row r="61" spans="1:16" ht="27.75" customHeight="1">
      <c r="A61" s="106" t="s">
        <v>156</v>
      </c>
      <c r="B61" s="459" t="s">
        <v>457</v>
      </c>
      <c r="C61" s="460" t="s">
        <v>49</v>
      </c>
      <c r="D61" s="461">
        <v>0</v>
      </c>
      <c r="E61" s="461">
        <v>0</v>
      </c>
      <c r="F61" s="461"/>
      <c r="G61" s="461"/>
      <c r="H61" s="461"/>
      <c r="I61" s="461"/>
      <c r="J61" s="461"/>
      <c r="K61" s="461"/>
      <c r="L61" s="461"/>
      <c r="M61" s="461"/>
      <c r="N61" s="461"/>
      <c r="O61" s="461"/>
      <c r="P61" s="448">
        <f t="shared" si="1"/>
        <v>0</v>
      </c>
    </row>
    <row r="62" spans="1:16" ht="27.75" customHeight="1">
      <c r="A62" s="106" t="s">
        <v>156</v>
      </c>
      <c r="B62" s="459" t="s">
        <v>458</v>
      </c>
      <c r="C62" s="460" t="s">
        <v>49</v>
      </c>
      <c r="D62" s="461">
        <v>0</v>
      </c>
      <c r="E62" s="461">
        <v>97990.64</v>
      </c>
      <c r="F62" s="461">
        <v>97990.64</v>
      </c>
      <c r="G62" s="461">
        <v>97990.64</v>
      </c>
      <c r="H62" s="461">
        <v>104000</v>
      </c>
      <c r="I62" s="461"/>
      <c r="J62" s="461"/>
      <c r="K62" s="461"/>
      <c r="L62" s="461"/>
      <c r="M62" s="461"/>
      <c r="N62" s="461"/>
      <c r="O62" s="461"/>
      <c r="P62" s="448">
        <f t="shared" si="1"/>
        <v>104000</v>
      </c>
    </row>
    <row r="63" spans="1:16" ht="27.75" customHeight="1">
      <c r="A63" s="106" t="s">
        <v>156</v>
      </c>
      <c r="B63" s="459" t="s">
        <v>459</v>
      </c>
      <c r="C63" s="460" t="s">
        <v>49</v>
      </c>
      <c r="D63" s="461">
        <v>0</v>
      </c>
      <c r="E63" s="461">
        <v>84280.75</v>
      </c>
      <c r="F63" s="461">
        <v>84280.75</v>
      </c>
      <c r="G63" s="461">
        <v>84280.75</v>
      </c>
      <c r="H63" s="461">
        <v>84280.75</v>
      </c>
      <c r="I63" s="461"/>
      <c r="J63" s="461"/>
      <c r="K63" s="461"/>
      <c r="L63" s="461"/>
      <c r="M63" s="461"/>
      <c r="N63" s="461"/>
      <c r="O63" s="461"/>
      <c r="P63" s="448">
        <f t="shared" si="1"/>
        <v>84280.75</v>
      </c>
    </row>
    <row r="64" spans="1:16">
      <c r="A64" s="106" t="s">
        <v>156</v>
      </c>
      <c r="B64" s="457" t="s">
        <v>460</v>
      </c>
      <c r="C64" s="464"/>
      <c r="D64" s="465"/>
      <c r="E64" s="465"/>
      <c r="F64" s="465"/>
      <c r="G64" s="465"/>
      <c r="H64" s="465"/>
      <c r="I64" s="465"/>
      <c r="J64" s="465"/>
      <c r="K64" s="465"/>
      <c r="L64" s="465"/>
      <c r="M64" s="465"/>
      <c r="N64" s="465"/>
      <c r="O64" s="465"/>
      <c r="P64" s="448">
        <f t="shared" si="1"/>
        <v>0</v>
      </c>
    </row>
    <row r="65" spans="1:16">
      <c r="A65" s="106" t="s">
        <v>156</v>
      </c>
      <c r="B65" s="455" t="s">
        <v>461</v>
      </c>
      <c r="C65" s="460" t="s">
        <v>49</v>
      </c>
      <c r="D65" s="461">
        <v>0</v>
      </c>
      <c r="E65" s="461">
        <v>0</v>
      </c>
      <c r="F65" s="461"/>
      <c r="G65" s="461"/>
      <c r="H65" s="461"/>
      <c r="I65" s="461"/>
      <c r="J65" s="461"/>
      <c r="K65" s="461"/>
      <c r="L65" s="461"/>
      <c r="M65" s="461"/>
      <c r="N65" s="461"/>
      <c r="O65" s="461"/>
      <c r="P65" s="448">
        <f t="shared" si="1"/>
        <v>0</v>
      </c>
    </row>
    <row r="66" spans="1:16">
      <c r="A66" s="106" t="s">
        <v>156</v>
      </c>
      <c r="B66" s="455" t="s">
        <v>462</v>
      </c>
      <c r="C66" s="460" t="s">
        <v>49</v>
      </c>
      <c r="D66" s="461">
        <v>0</v>
      </c>
      <c r="E66" s="461">
        <v>0</v>
      </c>
      <c r="F66" s="461">
        <v>21250</v>
      </c>
      <c r="G66" s="461">
        <v>21250</v>
      </c>
      <c r="H66" s="461">
        <v>22500</v>
      </c>
      <c r="I66" s="461"/>
      <c r="J66" s="461"/>
      <c r="K66" s="461"/>
      <c r="L66" s="461"/>
      <c r="M66" s="461"/>
      <c r="N66" s="461"/>
      <c r="O66" s="461"/>
      <c r="P66" s="448">
        <f t="shared" si="1"/>
        <v>22500</v>
      </c>
    </row>
    <row r="67" spans="1:16">
      <c r="A67" s="106" t="s">
        <v>156</v>
      </c>
      <c r="B67" s="466" t="s">
        <v>267</v>
      </c>
      <c r="C67" s="460" t="s">
        <v>49</v>
      </c>
      <c r="D67" s="461">
        <v>0</v>
      </c>
      <c r="E67" s="461">
        <v>16583</v>
      </c>
      <c r="F67" s="461">
        <v>16583</v>
      </c>
      <c r="G67" s="461">
        <v>16583</v>
      </c>
      <c r="H67" s="461">
        <v>16583</v>
      </c>
      <c r="I67" s="461"/>
      <c r="J67" s="461"/>
      <c r="K67" s="461"/>
      <c r="L67" s="461"/>
      <c r="M67" s="461"/>
      <c r="N67" s="461"/>
      <c r="O67" s="461"/>
      <c r="P67" s="448">
        <f t="shared" si="1"/>
        <v>16583</v>
      </c>
    </row>
    <row r="68" spans="1:16">
      <c r="A68" s="106" t="s">
        <v>156</v>
      </c>
      <c r="B68" s="455" t="s">
        <v>217</v>
      </c>
      <c r="C68" s="460" t="s">
        <v>49</v>
      </c>
      <c r="D68" s="461">
        <v>0</v>
      </c>
      <c r="E68" s="461">
        <v>18859.64</v>
      </c>
      <c r="F68" s="461">
        <v>18859.64</v>
      </c>
      <c r="G68" s="461">
        <v>18859.64</v>
      </c>
      <c r="H68" s="461">
        <v>18859.64</v>
      </c>
      <c r="I68" s="461"/>
      <c r="J68" s="461"/>
      <c r="K68" s="461"/>
      <c r="L68" s="461"/>
      <c r="M68" s="461"/>
      <c r="N68" s="461"/>
      <c r="O68" s="461"/>
      <c r="P68" s="448">
        <f t="shared" si="1"/>
        <v>18859.64</v>
      </c>
    </row>
    <row r="69" spans="1:16">
      <c r="A69" s="106" t="s">
        <v>156</v>
      </c>
      <c r="B69" s="455" t="s">
        <v>463</v>
      </c>
      <c r="C69" s="460" t="s">
        <v>49</v>
      </c>
      <c r="D69" s="461">
        <v>0</v>
      </c>
      <c r="E69" s="461">
        <v>0</v>
      </c>
      <c r="F69" s="461"/>
      <c r="G69" s="461"/>
      <c r="H69" s="461"/>
      <c r="I69" s="461"/>
      <c r="J69" s="461"/>
      <c r="K69" s="461"/>
      <c r="L69" s="461"/>
      <c r="M69" s="461"/>
      <c r="N69" s="461"/>
      <c r="O69" s="461"/>
      <c r="P69" s="448">
        <f t="shared" si="1"/>
        <v>0</v>
      </c>
    </row>
    <row r="70" spans="1:16">
      <c r="A70" s="106" t="s">
        <v>156</v>
      </c>
      <c r="B70" s="455" t="s">
        <v>464</v>
      </c>
      <c r="C70" s="460" t="s">
        <v>49</v>
      </c>
      <c r="D70" s="461">
        <v>0</v>
      </c>
      <c r="E70" s="461">
        <v>0</v>
      </c>
      <c r="F70" s="461"/>
      <c r="G70" s="461"/>
      <c r="H70" s="461"/>
      <c r="I70" s="461"/>
      <c r="J70" s="461"/>
      <c r="K70" s="461"/>
      <c r="L70" s="461"/>
      <c r="M70" s="461"/>
      <c r="N70" s="461"/>
      <c r="O70" s="461"/>
      <c r="P70" s="448">
        <f t="shared" si="1"/>
        <v>0</v>
      </c>
    </row>
    <row r="71" spans="1:16">
      <c r="A71" s="106" t="s">
        <v>156</v>
      </c>
      <c r="B71" s="455" t="s">
        <v>465</v>
      </c>
      <c r="C71" s="460" t="s">
        <v>49</v>
      </c>
      <c r="D71" s="461">
        <v>0</v>
      </c>
      <c r="E71" s="461">
        <v>6720.83</v>
      </c>
      <c r="F71" s="461">
        <v>6720.83</v>
      </c>
      <c r="G71" s="461">
        <v>6720.83</v>
      </c>
      <c r="H71" s="461">
        <v>6720.83</v>
      </c>
      <c r="I71" s="461"/>
      <c r="J71" s="461"/>
      <c r="K71" s="461"/>
      <c r="L71" s="461"/>
      <c r="M71" s="461"/>
      <c r="N71" s="461"/>
      <c r="O71" s="461"/>
      <c r="P71" s="448">
        <f t="shared" ref="P71:P134" si="2">SUMIFS(D71:O71,$D$2:$O$2,$R$3)</f>
        <v>6720.83</v>
      </c>
    </row>
    <row r="72" spans="1:16">
      <c r="A72" s="106" t="s">
        <v>156</v>
      </c>
      <c r="B72" s="455" t="s">
        <v>466</v>
      </c>
      <c r="C72" s="460" t="s">
        <v>49</v>
      </c>
      <c r="D72" s="461">
        <v>0</v>
      </c>
      <c r="E72" s="461">
        <v>15414.37</v>
      </c>
      <c r="F72" s="461">
        <v>15414.37</v>
      </c>
      <c r="G72" s="461">
        <v>15414.37</v>
      </c>
      <c r="H72" s="461">
        <v>15414.37</v>
      </c>
      <c r="I72" s="461"/>
      <c r="J72" s="461"/>
      <c r="K72" s="461"/>
      <c r="L72" s="461"/>
      <c r="M72" s="461"/>
      <c r="N72" s="461"/>
      <c r="O72" s="461"/>
      <c r="P72" s="448">
        <f t="shared" si="2"/>
        <v>15414.37</v>
      </c>
    </row>
    <row r="73" spans="1:16" ht="24">
      <c r="A73" s="106" t="s">
        <v>156</v>
      </c>
      <c r="B73" s="455" t="s">
        <v>467</v>
      </c>
      <c r="C73" s="460" t="s">
        <v>49</v>
      </c>
      <c r="D73" s="461">
        <v>0</v>
      </c>
      <c r="E73" s="461">
        <v>16983.400000000001</v>
      </c>
      <c r="F73" s="461">
        <v>16983.400000000001</v>
      </c>
      <c r="G73" s="461">
        <v>16983.400000000001</v>
      </c>
      <c r="H73" s="461">
        <v>16983.400000000001</v>
      </c>
      <c r="I73" s="461"/>
      <c r="J73" s="461"/>
      <c r="K73" s="461"/>
      <c r="L73" s="461"/>
      <c r="M73" s="461"/>
      <c r="N73" s="461"/>
      <c r="O73" s="461"/>
      <c r="P73" s="448">
        <f t="shared" si="2"/>
        <v>16983.400000000001</v>
      </c>
    </row>
    <row r="74" spans="1:16">
      <c r="A74" s="106" t="s">
        <v>156</v>
      </c>
      <c r="B74" s="455" t="s">
        <v>468</v>
      </c>
      <c r="C74" s="460" t="s">
        <v>49</v>
      </c>
      <c r="D74" s="461">
        <v>0</v>
      </c>
      <c r="E74" s="461">
        <v>28238.34</v>
      </c>
      <c r="F74" s="461">
        <v>28000</v>
      </c>
      <c r="G74" s="461">
        <v>28000</v>
      </c>
      <c r="H74" s="461">
        <v>29200</v>
      </c>
      <c r="I74" s="461"/>
      <c r="J74" s="461"/>
      <c r="K74" s="461"/>
      <c r="L74" s="461"/>
      <c r="M74" s="461"/>
      <c r="N74" s="461"/>
      <c r="O74" s="461"/>
      <c r="P74" s="448">
        <f t="shared" si="2"/>
        <v>29200</v>
      </c>
    </row>
    <row r="75" spans="1:16">
      <c r="A75" s="106" t="s">
        <v>156</v>
      </c>
      <c r="B75" s="457" t="s">
        <v>469</v>
      </c>
      <c r="C75" s="464"/>
      <c r="D75" s="467"/>
      <c r="E75" s="468"/>
      <c r="F75" s="465"/>
      <c r="G75" s="465"/>
      <c r="H75" s="468"/>
      <c r="I75" s="465"/>
      <c r="J75" s="465"/>
      <c r="K75" s="468"/>
      <c r="L75" s="465"/>
      <c r="M75" s="465"/>
      <c r="N75" s="468"/>
      <c r="O75" s="465"/>
      <c r="P75" s="448">
        <f t="shared" si="2"/>
        <v>0</v>
      </c>
    </row>
    <row r="76" spans="1:16">
      <c r="A76" s="106" t="s">
        <v>156</v>
      </c>
      <c r="B76" s="455" t="s">
        <v>215</v>
      </c>
      <c r="C76" s="460" t="s">
        <v>49</v>
      </c>
      <c r="D76" s="461">
        <v>0</v>
      </c>
      <c r="E76" s="461">
        <v>58138.71</v>
      </c>
      <c r="F76" s="461">
        <v>58138.71</v>
      </c>
      <c r="G76" s="461">
        <v>58138.71</v>
      </c>
      <c r="H76" s="461">
        <v>58138.71</v>
      </c>
      <c r="I76" s="461"/>
      <c r="J76" s="461"/>
      <c r="K76" s="461"/>
      <c r="L76" s="461"/>
      <c r="M76" s="461"/>
      <c r="N76" s="461"/>
      <c r="O76" s="461"/>
      <c r="P76" s="448">
        <f t="shared" si="2"/>
        <v>58138.71</v>
      </c>
    </row>
    <row r="77" spans="1:16">
      <c r="A77" s="106" t="s">
        <v>156</v>
      </c>
      <c r="B77" s="455" t="s">
        <v>470</v>
      </c>
      <c r="C77" s="460" t="s">
        <v>49</v>
      </c>
      <c r="D77" s="461">
        <v>0</v>
      </c>
      <c r="E77" s="461">
        <v>20416.669999999998</v>
      </c>
      <c r="F77" s="461">
        <v>20416.669999999998</v>
      </c>
      <c r="G77" s="461">
        <v>20416.669999999998</v>
      </c>
      <c r="H77" s="461">
        <v>20416.669999999998</v>
      </c>
      <c r="I77" s="461"/>
      <c r="J77" s="461"/>
      <c r="K77" s="461"/>
      <c r="L77" s="461"/>
      <c r="M77" s="461"/>
      <c r="N77" s="461"/>
      <c r="O77" s="461"/>
      <c r="P77" s="448">
        <f t="shared" si="2"/>
        <v>20416.669999999998</v>
      </c>
    </row>
    <row r="78" spans="1:16">
      <c r="A78" s="106"/>
      <c r="B78" s="455" t="s">
        <v>557</v>
      </c>
      <c r="C78" s="460" t="s">
        <v>49</v>
      </c>
      <c r="D78" s="461">
        <v>12000</v>
      </c>
      <c r="E78" s="461">
        <v>12000</v>
      </c>
      <c r="F78" s="461">
        <v>12000</v>
      </c>
      <c r="G78" s="461">
        <v>12000</v>
      </c>
      <c r="H78" s="461">
        <v>12000</v>
      </c>
      <c r="I78" s="461"/>
      <c r="J78" s="461"/>
      <c r="K78" s="461"/>
      <c r="L78" s="461"/>
      <c r="M78" s="461"/>
      <c r="N78" s="461"/>
      <c r="O78" s="461"/>
      <c r="P78" s="448">
        <f t="shared" si="2"/>
        <v>12000</v>
      </c>
    </row>
    <row r="79" spans="1:16">
      <c r="A79" s="106" t="s">
        <v>156</v>
      </c>
      <c r="B79" s="455" t="s">
        <v>471</v>
      </c>
      <c r="C79" s="460" t="s">
        <v>49</v>
      </c>
      <c r="D79" s="461">
        <v>0</v>
      </c>
      <c r="E79" s="461">
        <v>0</v>
      </c>
      <c r="F79" s="461"/>
      <c r="G79" s="461"/>
      <c r="H79" s="461"/>
      <c r="I79" s="461"/>
      <c r="J79" s="461"/>
      <c r="K79" s="461"/>
      <c r="L79" s="461"/>
      <c r="M79" s="461"/>
      <c r="N79" s="461"/>
      <c r="O79" s="461"/>
      <c r="P79" s="448">
        <f t="shared" si="2"/>
        <v>0</v>
      </c>
    </row>
    <row r="80" spans="1:16" ht="24">
      <c r="A80" s="106" t="s">
        <v>156</v>
      </c>
      <c r="B80" s="455" t="s">
        <v>472</v>
      </c>
      <c r="C80" s="460" t="s">
        <v>49</v>
      </c>
      <c r="D80" s="461">
        <v>0</v>
      </c>
      <c r="E80" s="461">
        <v>9161.36</v>
      </c>
      <c r="F80" s="461">
        <v>9161.36</v>
      </c>
      <c r="G80" s="461">
        <v>9161.36</v>
      </c>
      <c r="H80" s="461">
        <v>9161.36</v>
      </c>
      <c r="I80" s="461"/>
      <c r="J80" s="461"/>
      <c r="K80" s="461"/>
      <c r="L80" s="461"/>
      <c r="M80" s="461"/>
      <c r="N80" s="461"/>
      <c r="O80" s="461"/>
      <c r="P80" s="448">
        <f t="shared" si="2"/>
        <v>9161.36</v>
      </c>
    </row>
    <row r="81" spans="1:17">
      <c r="A81" s="106" t="s">
        <v>156</v>
      </c>
      <c r="B81" s="455" t="s">
        <v>473</v>
      </c>
      <c r="C81" s="460" t="s">
        <v>49</v>
      </c>
      <c r="D81" s="461">
        <v>0</v>
      </c>
      <c r="E81" s="461">
        <v>0</v>
      </c>
      <c r="F81" s="461"/>
      <c r="G81" s="461"/>
      <c r="H81" s="461"/>
      <c r="I81" s="461"/>
      <c r="J81" s="461"/>
      <c r="K81" s="461"/>
      <c r="L81" s="461"/>
      <c r="M81" s="461"/>
      <c r="N81" s="461"/>
      <c r="O81" s="461"/>
      <c r="P81" s="448">
        <f t="shared" si="2"/>
        <v>0</v>
      </c>
    </row>
    <row r="82" spans="1:17">
      <c r="A82" s="106" t="s">
        <v>156</v>
      </c>
      <c r="B82" s="455" t="s">
        <v>474</v>
      </c>
      <c r="C82" s="460" t="s">
        <v>49</v>
      </c>
      <c r="D82" s="461">
        <v>0</v>
      </c>
      <c r="E82" s="461">
        <v>0</v>
      </c>
      <c r="F82" s="461"/>
      <c r="G82" s="461"/>
      <c r="H82" s="461"/>
      <c r="I82" s="461"/>
      <c r="J82" s="461"/>
      <c r="K82" s="461"/>
      <c r="L82" s="461"/>
      <c r="M82" s="461"/>
      <c r="N82" s="461"/>
      <c r="O82" s="461"/>
      <c r="P82" s="448">
        <f t="shared" si="2"/>
        <v>0</v>
      </c>
    </row>
    <row r="83" spans="1:17">
      <c r="A83" s="106" t="s">
        <v>156</v>
      </c>
      <c r="B83" s="455" t="s">
        <v>475</v>
      </c>
      <c r="C83" s="460" t="s">
        <v>49</v>
      </c>
      <c r="D83" s="461">
        <v>0</v>
      </c>
      <c r="E83" s="461">
        <v>0</v>
      </c>
      <c r="F83" s="461"/>
      <c r="G83" s="461"/>
      <c r="H83" s="461"/>
      <c r="I83" s="461"/>
      <c r="J83" s="461"/>
      <c r="K83" s="461"/>
      <c r="L83" s="461"/>
      <c r="M83" s="461"/>
      <c r="N83" s="461"/>
      <c r="O83" s="461"/>
      <c r="P83" s="448">
        <f t="shared" si="2"/>
        <v>0</v>
      </c>
    </row>
    <row r="84" spans="1:17">
      <c r="A84" s="106" t="s">
        <v>156</v>
      </c>
      <c r="B84" s="455" t="s">
        <v>476</v>
      </c>
      <c r="C84" s="460" t="s">
        <v>49</v>
      </c>
      <c r="D84" s="461">
        <v>0</v>
      </c>
      <c r="E84" s="461">
        <v>0</v>
      </c>
      <c r="F84" s="461"/>
      <c r="G84" s="461"/>
      <c r="H84" s="461"/>
      <c r="I84" s="461"/>
      <c r="J84" s="461"/>
      <c r="K84" s="461"/>
      <c r="L84" s="461"/>
      <c r="M84" s="461"/>
      <c r="N84" s="461"/>
      <c r="O84" s="461"/>
      <c r="P84" s="448">
        <f t="shared" si="2"/>
        <v>0</v>
      </c>
    </row>
    <row r="85" spans="1:17">
      <c r="A85" s="106" t="s">
        <v>156</v>
      </c>
      <c r="B85" s="455" t="s">
        <v>477</v>
      </c>
      <c r="C85" s="460" t="s">
        <v>49</v>
      </c>
      <c r="D85" s="461">
        <v>0</v>
      </c>
      <c r="E85" s="461">
        <v>0</v>
      </c>
      <c r="F85" s="461"/>
      <c r="G85" s="461"/>
      <c r="H85" s="461"/>
      <c r="I85" s="461"/>
      <c r="J85" s="461"/>
      <c r="K85" s="461"/>
      <c r="L85" s="461"/>
      <c r="M85" s="461"/>
      <c r="N85" s="461"/>
      <c r="O85" s="461"/>
      <c r="P85" s="448">
        <f t="shared" si="2"/>
        <v>0</v>
      </c>
    </row>
    <row r="86" spans="1:17">
      <c r="A86" s="106" t="s">
        <v>156</v>
      </c>
      <c r="B86" s="455" t="s">
        <v>478</v>
      </c>
      <c r="C86" s="460" t="s">
        <v>49</v>
      </c>
      <c r="D86" s="461">
        <v>0</v>
      </c>
      <c r="E86" s="461">
        <v>0</v>
      </c>
      <c r="F86" s="461"/>
      <c r="G86" s="461"/>
      <c r="H86" s="461"/>
      <c r="I86" s="461"/>
      <c r="J86" s="461"/>
      <c r="K86" s="461"/>
      <c r="L86" s="461"/>
      <c r="M86" s="461"/>
      <c r="N86" s="461"/>
      <c r="O86" s="461"/>
      <c r="P86" s="448">
        <f t="shared" si="2"/>
        <v>0</v>
      </c>
    </row>
    <row r="87" spans="1:17">
      <c r="A87" s="106" t="s">
        <v>156</v>
      </c>
      <c r="B87" s="455" t="s">
        <v>479</v>
      </c>
      <c r="C87" s="460" t="s">
        <v>49</v>
      </c>
      <c r="D87" s="461">
        <v>0</v>
      </c>
      <c r="E87" s="461">
        <v>0</v>
      </c>
      <c r="F87" s="461"/>
      <c r="G87" s="461"/>
      <c r="H87" s="461"/>
      <c r="I87" s="461"/>
      <c r="J87" s="461"/>
      <c r="K87" s="461"/>
      <c r="L87" s="461"/>
      <c r="M87" s="461"/>
      <c r="N87" s="461"/>
      <c r="O87" s="461"/>
      <c r="P87" s="448">
        <f t="shared" si="2"/>
        <v>0</v>
      </c>
    </row>
    <row r="88" spans="1:17">
      <c r="A88" s="106" t="s">
        <v>156</v>
      </c>
      <c r="B88" s="455" t="s">
        <v>480</v>
      </c>
      <c r="C88" s="460" t="s">
        <v>49</v>
      </c>
      <c r="D88" s="461">
        <v>0</v>
      </c>
      <c r="E88" s="461">
        <v>0</v>
      </c>
      <c r="F88" s="461"/>
      <c r="G88" s="461"/>
      <c r="H88" s="461"/>
      <c r="I88" s="461"/>
      <c r="J88" s="461"/>
      <c r="K88" s="461"/>
      <c r="L88" s="461"/>
      <c r="M88" s="461"/>
      <c r="N88" s="461"/>
      <c r="O88" s="461"/>
      <c r="P88" s="448">
        <f t="shared" si="2"/>
        <v>0</v>
      </c>
    </row>
    <row r="89" spans="1:17">
      <c r="A89" s="106" t="s">
        <v>156</v>
      </c>
      <c r="B89" s="455">
        <v>0</v>
      </c>
      <c r="C89" s="460">
        <v>0</v>
      </c>
      <c r="D89" s="461">
        <v>0</v>
      </c>
      <c r="E89" s="461">
        <v>0</v>
      </c>
      <c r="F89" s="461"/>
      <c r="G89" s="461"/>
      <c r="H89" s="461"/>
      <c r="I89" s="461"/>
      <c r="J89" s="461"/>
      <c r="K89" s="461"/>
      <c r="L89" s="461"/>
      <c r="M89" s="461"/>
      <c r="N89" s="461"/>
      <c r="O89" s="461"/>
      <c r="P89" s="448">
        <f t="shared" si="2"/>
        <v>0</v>
      </c>
    </row>
    <row r="90" spans="1:17">
      <c r="A90" s="106" t="s">
        <v>156</v>
      </c>
      <c r="B90" s="457" t="s">
        <v>481</v>
      </c>
      <c r="C90" s="464"/>
      <c r="D90" s="467"/>
      <c r="E90" s="465"/>
      <c r="F90" s="465"/>
      <c r="G90" s="465"/>
      <c r="H90" s="465"/>
      <c r="I90" s="465"/>
      <c r="J90" s="465"/>
      <c r="K90" s="465"/>
      <c r="L90" s="465"/>
      <c r="M90" s="465"/>
      <c r="N90" s="465"/>
      <c r="O90" s="465"/>
      <c r="P90" s="448">
        <f t="shared" si="2"/>
        <v>0</v>
      </c>
    </row>
    <row r="91" spans="1:17">
      <c r="A91" s="106" t="s">
        <v>156</v>
      </c>
      <c r="B91" s="459" t="s">
        <v>482</v>
      </c>
      <c r="C91" s="469" t="s">
        <v>49</v>
      </c>
      <c r="D91" s="461">
        <v>0</v>
      </c>
      <c r="E91" s="461">
        <v>0</v>
      </c>
      <c r="F91" s="461"/>
      <c r="G91" s="461"/>
      <c r="H91" s="461"/>
      <c r="I91" s="461"/>
      <c r="J91" s="461"/>
      <c r="K91" s="461"/>
      <c r="L91" s="461"/>
      <c r="M91" s="461"/>
      <c r="N91" s="461"/>
      <c r="O91" s="461"/>
      <c r="P91" s="448">
        <f t="shared" si="2"/>
        <v>0</v>
      </c>
    </row>
    <row r="92" spans="1:17">
      <c r="A92" s="106" t="s">
        <v>156</v>
      </c>
      <c r="B92" s="459" t="s">
        <v>265</v>
      </c>
      <c r="C92" s="469" t="s">
        <v>49</v>
      </c>
      <c r="D92" s="461">
        <v>0</v>
      </c>
      <c r="E92" s="461">
        <v>40000</v>
      </c>
      <c r="F92" s="461">
        <v>40000</v>
      </c>
      <c r="G92" s="461">
        <v>40000</v>
      </c>
      <c r="H92" s="461">
        <v>58000</v>
      </c>
      <c r="I92" s="461"/>
      <c r="J92" s="461"/>
      <c r="K92" s="461"/>
      <c r="L92" s="461"/>
      <c r="M92" s="461"/>
      <c r="N92" s="461"/>
      <c r="O92" s="461"/>
      <c r="P92" s="448">
        <f t="shared" si="2"/>
        <v>58000</v>
      </c>
      <c r="Q92" s="406" t="s">
        <v>483</v>
      </c>
    </row>
    <row r="93" spans="1:17">
      <c r="A93" s="106" t="s">
        <v>156</v>
      </c>
      <c r="B93" s="459" t="s">
        <v>484</v>
      </c>
      <c r="C93" s="469" t="s">
        <v>49</v>
      </c>
      <c r="D93" s="461">
        <v>0</v>
      </c>
      <c r="E93" s="461">
        <v>6645.97</v>
      </c>
      <c r="F93" s="461">
        <v>6645.97</v>
      </c>
      <c r="G93" s="461">
        <v>6645.97</v>
      </c>
      <c r="H93" s="461">
        <v>6645.97</v>
      </c>
      <c r="I93" s="461"/>
      <c r="J93" s="461"/>
      <c r="K93" s="461"/>
      <c r="L93" s="461"/>
      <c r="M93" s="461"/>
      <c r="N93" s="461"/>
      <c r="O93" s="461"/>
      <c r="P93" s="448">
        <f t="shared" si="2"/>
        <v>6645.97</v>
      </c>
    </row>
    <row r="94" spans="1:17">
      <c r="A94" s="106" t="s">
        <v>156</v>
      </c>
      <c r="B94" s="459" t="s">
        <v>485</v>
      </c>
      <c r="C94" s="469" t="s">
        <v>49</v>
      </c>
      <c r="D94" s="461">
        <v>0</v>
      </c>
      <c r="E94" s="461">
        <v>9975.51</v>
      </c>
      <c r="F94" s="461">
        <v>9975.51</v>
      </c>
      <c r="G94" s="461">
        <v>9975.51</v>
      </c>
      <c r="H94" s="461">
        <v>9975.51</v>
      </c>
      <c r="I94" s="461"/>
      <c r="J94" s="461"/>
      <c r="K94" s="461"/>
      <c r="L94" s="461"/>
      <c r="M94" s="461"/>
      <c r="N94" s="461"/>
      <c r="O94" s="461"/>
      <c r="P94" s="448">
        <f t="shared" si="2"/>
        <v>9975.51</v>
      </c>
    </row>
    <row r="95" spans="1:17">
      <c r="A95" s="106" t="s">
        <v>156</v>
      </c>
      <c r="B95" s="459" t="s">
        <v>155</v>
      </c>
      <c r="C95" s="469" t="s">
        <v>49</v>
      </c>
      <c r="D95" s="461">
        <v>0</v>
      </c>
      <c r="E95" s="461">
        <v>12495.11</v>
      </c>
      <c r="F95" s="461">
        <v>12417</v>
      </c>
      <c r="G95" s="461">
        <v>12417</v>
      </c>
      <c r="H95" s="461">
        <v>12417</v>
      </c>
      <c r="I95" s="461"/>
      <c r="J95" s="461"/>
      <c r="K95" s="461"/>
      <c r="L95" s="461"/>
      <c r="M95" s="461"/>
      <c r="N95" s="461"/>
      <c r="O95" s="461"/>
      <c r="P95" s="448">
        <f t="shared" si="2"/>
        <v>12417</v>
      </c>
    </row>
    <row r="96" spans="1:17">
      <c r="A96" s="106" t="s">
        <v>156</v>
      </c>
      <c r="B96" s="459" t="s">
        <v>486</v>
      </c>
      <c r="C96" s="469" t="s">
        <v>49</v>
      </c>
      <c r="D96" s="461">
        <v>0</v>
      </c>
      <c r="E96" s="461">
        <v>0</v>
      </c>
      <c r="F96" s="461"/>
      <c r="G96" s="461"/>
      <c r="H96" s="461"/>
      <c r="I96" s="461"/>
      <c r="J96" s="461"/>
      <c r="K96" s="461"/>
      <c r="L96" s="461"/>
      <c r="M96" s="461"/>
      <c r="N96" s="461"/>
      <c r="O96" s="461"/>
      <c r="P96" s="448">
        <f t="shared" si="2"/>
        <v>0</v>
      </c>
    </row>
    <row r="97" spans="1:16">
      <c r="A97" s="106" t="s">
        <v>156</v>
      </c>
      <c r="B97" s="459" t="s">
        <v>487</v>
      </c>
      <c r="C97" s="469" t="s">
        <v>49</v>
      </c>
      <c r="D97" s="461">
        <v>0</v>
      </c>
      <c r="E97" s="461">
        <v>0</v>
      </c>
      <c r="F97" s="461"/>
      <c r="G97" s="461"/>
      <c r="H97" s="461"/>
      <c r="I97" s="461"/>
      <c r="J97" s="461"/>
      <c r="K97" s="461"/>
      <c r="L97" s="461"/>
      <c r="M97" s="461"/>
      <c r="N97" s="461"/>
      <c r="O97" s="461"/>
      <c r="P97" s="448">
        <f t="shared" si="2"/>
        <v>0</v>
      </c>
    </row>
    <row r="98" spans="1:16">
      <c r="A98" s="106" t="s">
        <v>156</v>
      </c>
      <c r="B98" s="459" t="s">
        <v>488</v>
      </c>
      <c r="C98" s="469" t="s">
        <v>49</v>
      </c>
      <c r="D98" s="461">
        <v>0</v>
      </c>
      <c r="E98" s="461">
        <v>0</v>
      </c>
      <c r="F98" s="461"/>
      <c r="G98" s="461"/>
      <c r="H98" s="461"/>
      <c r="I98" s="461"/>
      <c r="J98" s="461"/>
      <c r="K98" s="461"/>
      <c r="L98" s="461"/>
      <c r="M98" s="461"/>
      <c r="N98" s="461"/>
      <c r="O98" s="461"/>
      <c r="P98" s="448">
        <f t="shared" si="2"/>
        <v>0</v>
      </c>
    </row>
    <row r="99" spans="1:16">
      <c r="A99" s="106" t="s">
        <v>156</v>
      </c>
      <c r="B99" s="459" t="s">
        <v>489</v>
      </c>
      <c r="C99" s="469" t="s">
        <v>49</v>
      </c>
      <c r="D99" s="461">
        <v>0</v>
      </c>
      <c r="E99" s="461">
        <v>0</v>
      </c>
      <c r="F99" s="461"/>
      <c r="G99" s="461"/>
      <c r="H99" s="461"/>
      <c r="I99" s="461"/>
      <c r="J99" s="461"/>
      <c r="K99" s="461"/>
      <c r="L99" s="461"/>
      <c r="M99" s="461"/>
      <c r="N99" s="461"/>
      <c r="O99" s="461"/>
      <c r="P99" s="448">
        <f t="shared" si="2"/>
        <v>0</v>
      </c>
    </row>
    <row r="100" spans="1:16">
      <c r="A100" s="106" t="s">
        <v>156</v>
      </c>
      <c r="B100" s="459">
        <v>0</v>
      </c>
      <c r="C100" s="469">
        <v>0</v>
      </c>
      <c r="D100" s="461">
        <v>0</v>
      </c>
      <c r="E100" s="461">
        <v>0</v>
      </c>
      <c r="F100" s="461"/>
      <c r="G100" s="461"/>
      <c r="H100" s="461"/>
      <c r="I100" s="461"/>
      <c r="J100" s="461"/>
      <c r="K100" s="461"/>
      <c r="L100" s="461"/>
      <c r="M100" s="461"/>
      <c r="N100" s="461"/>
      <c r="O100" s="461"/>
      <c r="P100" s="448">
        <f t="shared" si="2"/>
        <v>0</v>
      </c>
    </row>
    <row r="101" spans="1:16">
      <c r="A101" s="106" t="s">
        <v>156</v>
      </c>
      <c r="B101" s="459">
        <v>0</v>
      </c>
      <c r="C101" s="469">
        <v>0</v>
      </c>
      <c r="D101" s="461">
        <v>0</v>
      </c>
      <c r="E101" s="461">
        <v>0</v>
      </c>
      <c r="F101" s="461"/>
      <c r="G101" s="461"/>
      <c r="H101" s="461"/>
      <c r="I101" s="461"/>
      <c r="J101" s="461"/>
      <c r="K101" s="461"/>
      <c r="L101" s="461"/>
      <c r="M101" s="461"/>
      <c r="N101" s="461"/>
      <c r="O101" s="461"/>
      <c r="P101" s="448">
        <f t="shared" si="2"/>
        <v>0</v>
      </c>
    </row>
    <row r="102" spans="1:16">
      <c r="A102" s="106" t="s">
        <v>156</v>
      </c>
      <c r="B102" s="457" t="s">
        <v>490</v>
      </c>
      <c r="C102" s="464"/>
      <c r="D102" s="467"/>
      <c r="E102" s="465"/>
      <c r="F102" s="465"/>
      <c r="G102" s="465"/>
      <c r="H102" s="465"/>
      <c r="I102" s="465"/>
      <c r="J102" s="465"/>
      <c r="K102" s="465"/>
      <c r="L102" s="465"/>
      <c r="M102" s="465"/>
      <c r="N102" s="465"/>
      <c r="O102" s="465"/>
      <c r="P102" s="448">
        <f t="shared" si="2"/>
        <v>0</v>
      </c>
    </row>
    <row r="103" spans="1:16">
      <c r="A103" s="106" t="s">
        <v>156</v>
      </c>
      <c r="B103" s="459" t="s">
        <v>491</v>
      </c>
      <c r="C103" s="460" t="s">
        <v>49</v>
      </c>
      <c r="D103" s="461">
        <v>0</v>
      </c>
      <c r="E103" s="461">
        <v>0</v>
      </c>
      <c r="F103" s="461">
        <v>5750</v>
      </c>
      <c r="G103" s="461">
        <v>5750</v>
      </c>
      <c r="H103" s="461">
        <v>5750</v>
      </c>
      <c r="I103" s="461"/>
      <c r="J103" s="461"/>
      <c r="K103" s="461"/>
      <c r="L103" s="461"/>
      <c r="M103" s="461"/>
      <c r="N103" s="461"/>
      <c r="O103" s="461"/>
      <c r="P103" s="448">
        <f t="shared" si="2"/>
        <v>5750</v>
      </c>
    </row>
    <row r="104" spans="1:16">
      <c r="A104" s="106" t="s">
        <v>156</v>
      </c>
      <c r="B104" s="459" t="s">
        <v>216</v>
      </c>
      <c r="C104" s="460" t="s">
        <v>49</v>
      </c>
      <c r="D104" s="461">
        <v>0</v>
      </c>
      <c r="E104" s="461">
        <v>0</v>
      </c>
      <c r="F104" s="461"/>
      <c r="G104" s="461"/>
      <c r="H104" s="461"/>
      <c r="I104" s="461"/>
      <c r="J104" s="461"/>
      <c r="K104" s="461"/>
      <c r="L104" s="461"/>
      <c r="M104" s="461"/>
      <c r="N104" s="461"/>
      <c r="O104" s="461"/>
      <c r="P104" s="448">
        <f t="shared" si="2"/>
        <v>0</v>
      </c>
    </row>
    <row r="105" spans="1:16">
      <c r="A105" s="106" t="s">
        <v>156</v>
      </c>
      <c r="B105" s="459" t="s">
        <v>492</v>
      </c>
      <c r="C105" s="460" t="s">
        <v>49</v>
      </c>
      <c r="D105" s="461">
        <v>0</v>
      </c>
      <c r="E105" s="461">
        <v>0</v>
      </c>
      <c r="F105" s="461"/>
      <c r="G105" s="461"/>
      <c r="H105" s="461"/>
      <c r="I105" s="461"/>
      <c r="J105" s="461"/>
      <c r="K105" s="461"/>
      <c r="L105" s="461"/>
      <c r="M105" s="461"/>
      <c r="N105" s="461"/>
      <c r="O105" s="461"/>
      <c r="P105" s="448">
        <f t="shared" si="2"/>
        <v>0</v>
      </c>
    </row>
    <row r="106" spans="1:16">
      <c r="A106" s="106" t="s">
        <v>156</v>
      </c>
      <c r="B106" s="459" t="s">
        <v>493</v>
      </c>
      <c r="C106" s="460" t="s">
        <v>49</v>
      </c>
      <c r="D106" s="461">
        <v>0</v>
      </c>
      <c r="E106" s="461">
        <v>3851.37</v>
      </c>
      <c r="F106" s="461">
        <v>3851.37</v>
      </c>
      <c r="G106" s="461">
        <v>3851.37</v>
      </c>
      <c r="H106" s="461">
        <v>3851.37</v>
      </c>
      <c r="I106" s="461"/>
      <c r="J106" s="461"/>
      <c r="K106" s="461"/>
      <c r="L106" s="461"/>
      <c r="M106" s="461"/>
      <c r="N106" s="461"/>
      <c r="O106" s="461"/>
      <c r="P106" s="448">
        <f t="shared" si="2"/>
        <v>3851.37</v>
      </c>
    </row>
    <row r="107" spans="1:16">
      <c r="A107" s="106" t="s">
        <v>156</v>
      </c>
      <c r="B107" s="459" t="s">
        <v>494</v>
      </c>
      <c r="C107" s="460" t="s">
        <v>49</v>
      </c>
      <c r="D107" s="461">
        <v>0</v>
      </c>
      <c r="E107" s="461">
        <v>0</v>
      </c>
      <c r="F107" s="461"/>
      <c r="G107" s="461"/>
      <c r="H107" s="461"/>
      <c r="I107" s="461"/>
      <c r="J107" s="461"/>
      <c r="K107" s="461"/>
      <c r="L107" s="461"/>
      <c r="M107" s="461"/>
      <c r="N107" s="461"/>
      <c r="O107" s="461"/>
      <c r="P107" s="448">
        <f t="shared" si="2"/>
        <v>0</v>
      </c>
    </row>
    <row r="108" spans="1:16">
      <c r="A108" s="106" t="s">
        <v>156</v>
      </c>
      <c r="B108" s="459" t="s">
        <v>495</v>
      </c>
      <c r="C108" s="460" t="s">
        <v>49</v>
      </c>
      <c r="D108" s="461">
        <v>0</v>
      </c>
      <c r="E108" s="461">
        <v>0</v>
      </c>
      <c r="F108" s="461"/>
      <c r="G108" s="461"/>
      <c r="H108" s="461"/>
      <c r="I108" s="461"/>
      <c r="J108" s="461"/>
      <c r="K108" s="461"/>
      <c r="L108" s="461"/>
      <c r="M108" s="461"/>
      <c r="N108" s="461"/>
      <c r="O108" s="461"/>
      <c r="P108" s="448">
        <f t="shared" si="2"/>
        <v>0</v>
      </c>
    </row>
    <row r="109" spans="1:16" ht="24">
      <c r="A109" s="106" t="s">
        <v>156</v>
      </c>
      <c r="B109" s="459" t="s">
        <v>496</v>
      </c>
      <c r="C109" s="460" t="s">
        <v>49</v>
      </c>
      <c r="D109" s="461">
        <v>0</v>
      </c>
      <c r="E109" s="461">
        <v>0</v>
      </c>
      <c r="F109" s="461"/>
      <c r="G109" s="461"/>
      <c r="H109" s="461"/>
      <c r="I109" s="461"/>
      <c r="J109" s="461"/>
      <c r="K109" s="461"/>
      <c r="L109" s="461"/>
      <c r="M109" s="461"/>
      <c r="N109" s="461"/>
      <c r="O109" s="461"/>
      <c r="P109" s="448">
        <f t="shared" si="2"/>
        <v>0</v>
      </c>
    </row>
    <row r="110" spans="1:16">
      <c r="A110" s="106" t="s">
        <v>156</v>
      </c>
      <c r="B110" s="459" t="s">
        <v>497</v>
      </c>
      <c r="C110" s="460"/>
      <c r="D110" s="461">
        <v>0</v>
      </c>
      <c r="E110" s="461">
        <v>4396.93</v>
      </c>
      <c r="F110" s="461">
        <v>4396.93</v>
      </c>
      <c r="G110" s="461">
        <v>4396.93</v>
      </c>
      <c r="H110" s="461">
        <v>4396.93</v>
      </c>
      <c r="I110" s="461"/>
      <c r="J110" s="461"/>
      <c r="K110" s="461"/>
      <c r="L110" s="461"/>
      <c r="M110" s="461"/>
      <c r="N110" s="461"/>
      <c r="O110" s="461"/>
      <c r="P110" s="448">
        <f t="shared" si="2"/>
        <v>4396.93</v>
      </c>
    </row>
    <row r="111" spans="1:16">
      <c r="A111" s="106" t="s">
        <v>156</v>
      </c>
      <c r="B111" s="470" t="s">
        <v>498</v>
      </c>
      <c r="C111" s="464"/>
      <c r="D111" s="467"/>
      <c r="E111" s="468"/>
      <c r="F111" s="465"/>
      <c r="G111" s="465"/>
      <c r="H111" s="468"/>
      <c r="I111" s="465"/>
      <c r="J111" s="465"/>
      <c r="K111" s="468"/>
      <c r="L111" s="465"/>
      <c r="M111" s="465"/>
      <c r="N111" s="468"/>
      <c r="O111" s="465"/>
      <c r="P111" s="448">
        <f t="shared" si="2"/>
        <v>0</v>
      </c>
    </row>
    <row r="112" spans="1:16" ht="24">
      <c r="A112" s="106" t="s">
        <v>156</v>
      </c>
      <c r="B112" s="471" t="s">
        <v>499</v>
      </c>
      <c r="C112" s="460" t="s">
        <v>59</v>
      </c>
      <c r="D112" s="461">
        <v>0</v>
      </c>
      <c r="E112" s="461">
        <v>0</v>
      </c>
      <c r="F112" s="461"/>
      <c r="G112" s="461"/>
      <c r="H112" s="461"/>
      <c r="I112" s="461"/>
      <c r="J112" s="461"/>
      <c r="K112" s="461"/>
      <c r="L112" s="461"/>
      <c r="M112" s="461"/>
      <c r="N112" s="461"/>
      <c r="O112" s="461"/>
      <c r="P112" s="448">
        <f t="shared" si="2"/>
        <v>0</v>
      </c>
    </row>
    <row r="113" spans="1:16" ht="24">
      <c r="A113" s="106" t="s">
        <v>156</v>
      </c>
      <c r="B113" s="471" t="s">
        <v>266</v>
      </c>
      <c r="C113" s="460" t="s">
        <v>59</v>
      </c>
      <c r="D113" s="461">
        <v>0</v>
      </c>
      <c r="E113" s="461">
        <v>198</v>
      </c>
      <c r="F113" s="461">
        <v>198</v>
      </c>
      <c r="G113" s="461">
        <v>198</v>
      </c>
      <c r="H113" s="461">
        <v>198</v>
      </c>
      <c r="I113" s="461"/>
      <c r="J113" s="461"/>
      <c r="K113" s="461"/>
      <c r="L113" s="461"/>
      <c r="M113" s="461"/>
      <c r="N113" s="461"/>
      <c r="O113" s="461"/>
      <c r="P113" s="448">
        <f t="shared" si="2"/>
        <v>198</v>
      </c>
    </row>
    <row r="114" spans="1:16" ht="24">
      <c r="A114" s="106" t="s">
        <v>156</v>
      </c>
      <c r="B114" s="471" t="s">
        <v>500</v>
      </c>
      <c r="C114" s="460" t="s">
        <v>59</v>
      </c>
      <c r="D114" s="461">
        <v>0</v>
      </c>
      <c r="E114" s="461">
        <v>0</v>
      </c>
      <c r="F114" s="461"/>
      <c r="G114" s="461"/>
      <c r="H114" s="461"/>
      <c r="I114" s="461"/>
      <c r="J114" s="461"/>
      <c r="K114" s="461"/>
      <c r="L114" s="461"/>
      <c r="M114" s="461"/>
      <c r="N114" s="461"/>
      <c r="O114" s="461"/>
      <c r="P114" s="448">
        <f t="shared" si="2"/>
        <v>0</v>
      </c>
    </row>
    <row r="115" spans="1:16" ht="24">
      <c r="A115" s="106" t="s">
        <v>156</v>
      </c>
      <c r="B115" s="471" t="s">
        <v>196</v>
      </c>
      <c r="C115" s="460" t="s">
        <v>59</v>
      </c>
      <c r="D115" s="461">
        <v>0</v>
      </c>
      <c r="E115" s="461">
        <v>0</v>
      </c>
      <c r="F115" s="461"/>
      <c r="G115" s="461"/>
      <c r="H115" s="461"/>
      <c r="I115" s="461"/>
      <c r="J115" s="461"/>
      <c r="K115" s="461"/>
      <c r="L115" s="461"/>
      <c r="M115" s="461"/>
      <c r="N115" s="461"/>
      <c r="O115" s="461"/>
      <c r="P115" s="448">
        <f t="shared" si="2"/>
        <v>0</v>
      </c>
    </row>
    <row r="116" spans="1:16" ht="24">
      <c r="A116" s="106" t="s">
        <v>156</v>
      </c>
      <c r="B116" s="471" t="s">
        <v>501</v>
      </c>
      <c r="C116" s="460" t="s">
        <v>59</v>
      </c>
      <c r="D116" s="461">
        <v>0</v>
      </c>
      <c r="E116" s="461">
        <v>229.28</v>
      </c>
      <c r="F116" s="461">
        <v>229.28</v>
      </c>
      <c r="G116" s="461">
        <v>229.28</v>
      </c>
      <c r="H116" s="461">
        <v>229.28</v>
      </c>
      <c r="I116" s="461"/>
      <c r="J116" s="461"/>
      <c r="K116" s="461"/>
      <c r="L116" s="461"/>
      <c r="M116" s="461"/>
      <c r="N116" s="461"/>
      <c r="O116" s="461"/>
      <c r="P116" s="448">
        <f t="shared" si="2"/>
        <v>229.28</v>
      </c>
    </row>
    <row r="117" spans="1:16" ht="17.25" customHeight="1">
      <c r="A117" s="106" t="s">
        <v>156</v>
      </c>
      <c r="B117" s="471" t="s">
        <v>558</v>
      </c>
      <c r="C117" s="460" t="s">
        <v>59</v>
      </c>
      <c r="D117" s="461">
        <v>0</v>
      </c>
      <c r="E117" s="461">
        <v>0</v>
      </c>
      <c r="F117" s="461">
        <v>311</v>
      </c>
      <c r="G117" s="461">
        <v>311</v>
      </c>
      <c r="H117" s="461">
        <v>320</v>
      </c>
      <c r="I117" s="461"/>
      <c r="J117" s="461"/>
      <c r="K117" s="461"/>
      <c r="L117" s="461"/>
      <c r="M117" s="461"/>
      <c r="N117" s="461"/>
      <c r="O117" s="461"/>
      <c r="P117" s="448">
        <f t="shared" si="2"/>
        <v>320</v>
      </c>
    </row>
    <row r="118" spans="1:16" ht="25.5" customHeight="1">
      <c r="A118" s="106"/>
      <c r="B118" s="471" t="s">
        <v>559</v>
      </c>
      <c r="C118" s="460" t="s">
        <v>59</v>
      </c>
      <c r="D118" s="461">
        <v>0</v>
      </c>
      <c r="E118" s="461">
        <v>0</v>
      </c>
      <c r="F118" s="461">
        <v>412</v>
      </c>
      <c r="G118" s="461">
        <v>412</v>
      </c>
      <c r="H118" s="461">
        <v>415</v>
      </c>
      <c r="I118" s="461"/>
      <c r="J118" s="461"/>
      <c r="K118" s="461"/>
      <c r="L118" s="461"/>
      <c r="M118" s="461"/>
      <c r="N118" s="461"/>
      <c r="O118" s="461"/>
      <c r="P118" s="448">
        <f t="shared" si="2"/>
        <v>415</v>
      </c>
    </row>
    <row r="119" spans="1:16">
      <c r="A119" s="106" t="s">
        <v>156</v>
      </c>
      <c r="B119" s="470" t="s">
        <v>502</v>
      </c>
      <c r="C119" s="464"/>
      <c r="D119" s="467"/>
      <c r="E119" s="468"/>
      <c r="F119" s="465"/>
      <c r="G119" s="465"/>
      <c r="H119" s="468"/>
      <c r="I119" s="465"/>
      <c r="J119" s="465"/>
      <c r="K119" s="468"/>
      <c r="L119" s="465"/>
      <c r="M119" s="465"/>
      <c r="N119" s="468"/>
      <c r="O119" s="465"/>
      <c r="P119" s="448">
        <f t="shared" si="2"/>
        <v>0</v>
      </c>
    </row>
    <row r="120" spans="1:16">
      <c r="A120" s="106" t="s">
        <v>156</v>
      </c>
      <c r="B120" s="459" t="s">
        <v>503</v>
      </c>
      <c r="C120" s="460" t="s">
        <v>49</v>
      </c>
      <c r="D120" s="461">
        <v>0</v>
      </c>
      <c r="E120" s="461">
        <v>0</v>
      </c>
      <c r="F120" s="461"/>
      <c r="G120" s="461"/>
      <c r="H120" s="461"/>
      <c r="I120" s="461"/>
      <c r="J120" s="461"/>
      <c r="K120" s="461"/>
      <c r="L120" s="461"/>
      <c r="M120" s="461"/>
      <c r="N120" s="461"/>
      <c r="O120" s="461"/>
      <c r="P120" s="448">
        <f t="shared" si="2"/>
        <v>0</v>
      </c>
    </row>
    <row r="121" spans="1:16">
      <c r="A121" s="106" t="s">
        <v>156</v>
      </c>
      <c r="B121" s="459" t="s">
        <v>504</v>
      </c>
      <c r="C121" s="460" t="s">
        <v>49</v>
      </c>
      <c r="D121" s="461">
        <v>0</v>
      </c>
      <c r="E121" s="461">
        <v>0</v>
      </c>
      <c r="F121" s="461"/>
      <c r="G121" s="461"/>
      <c r="H121" s="461"/>
      <c r="I121" s="461"/>
      <c r="J121" s="461"/>
      <c r="K121" s="461"/>
      <c r="L121" s="461"/>
      <c r="M121" s="461"/>
      <c r="N121" s="461"/>
      <c r="O121" s="461"/>
      <c r="P121" s="448">
        <f t="shared" si="2"/>
        <v>0</v>
      </c>
    </row>
    <row r="122" spans="1:16">
      <c r="A122" s="106" t="s">
        <v>156</v>
      </c>
      <c r="B122" s="459">
        <v>0</v>
      </c>
      <c r="C122" s="460">
        <v>0</v>
      </c>
      <c r="D122" s="461">
        <v>0</v>
      </c>
      <c r="E122" s="461">
        <v>0</v>
      </c>
      <c r="F122" s="461"/>
      <c r="G122" s="461"/>
      <c r="H122" s="461"/>
      <c r="I122" s="461"/>
      <c r="J122" s="461"/>
      <c r="K122" s="461"/>
      <c r="L122" s="461"/>
      <c r="M122" s="461"/>
      <c r="N122" s="461"/>
      <c r="O122" s="461"/>
      <c r="P122" s="448">
        <f t="shared" si="2"/>
        <v>0</v>
      </c>
    </row>
    <row r="123" spans="1:16">
      <c r="A123" s="106" t="s">
        <v>156</v>
      </c>
      <c r="B123" s="470" t="s">
        <v>505</v>
      </c>
      <c r="C123" s="464"/>
      <c r="D123" s="467"/>
      <c r="E123" s="468"/>
      <c r="F123" s="465"/>
      <c r="G123" s="465"/>
      <c r="H123" s="468"/>
      <c r="I123" s="465"/>
      <c r="J123" s="465"/>
      <c r="K123" s="468"/>
      <c r="L123" s="465"/>
      <c r="M123" s="465"/>
      <c r="N123" s="468"/>
      <c r="O123" s="465"/>
      <c r="P123" s="448">
        <f t="shared" si="2"/>
        <v>0</v>
      </c>
    </row>
    <row r="124" spans="1:16">
      <c r="A124" s="106" t="s">
        <v>156</v>
      </c>
      <c r="B124" s="459" t="s">
        <v>506</v>
      </c>
      <c r="C124" s="460" t="s">
        <v>49</v>
      </c>
      <c r="D124" s="461">
        <v>0</v>
      </c>
      <c r="E124" s="461">
        <v>3173.6549999999997</v>
      </c>
      <c r="F124" s="461">
        <v>3173.6549999999997</v>
      </c>
      <c r="G124" s="461">
        <v>3173.6549999999997</v>
      </c>
      <c r="H124" s="461">
        <v>3173.6549999999997</v>
      </c>
      <c r="I124" s="461"/>
      <c r="J124" s="461"/>
      <c r="K124" s="461"/>
      <c r="L124" s="461"/>
      <c r="M124" s="461"/>
      <c r="N124" s="461"/>
      <c r="O124" s="461"/>
      <c r="P124" s="448">
        <f t="shared" si="2"/>
        <v>3173.6549999999997</v>
      </c>
    </row>
    <row r="125" spans="1:16">
      <c r="A125" s="106" t="s">
        <v>156</v>
      </c>
      <c r="B125" s="459" t="s">
        <v>507</v>
      </c>
      <c r="C125" s="460" t="s">
        <v>49</v>
      </c>
      <c r="D125" s="461">
        <v>0</v>
      </c>
      <c r="E125" s="461">
        <v>0</v>
      </c>
      <c r="F125" s="461"/>
      <c r="G125" s="461"/>
      <c r="H125" s="461"/>
      <c r="I125" s="461"/>
      <c r="J125" s="461"/>
      <c r="K125" s="461"/>
      <c r="L125" s="461"/>
      <c r="M125" s="461"/>
      <c r="N125" s="461"/>
      <c r="O125" s="461"/>
      <c r="P125" s="448">
        <f t="shared" si="2"/>
        <v>0</v>
      </c>
    </row>
    <row r="126" spans="1:16">
      <c r="A126" s="106" t="s">
        <v>156</v>
      </c>
      <c r="B126" s="459" t="s">
        <v>508</v>
      </c>
      <c r="C126" s="460" t="s">
        <v>49</v>
      </c>
      <c r="D126" s="461">
        <v>0</v>
      </c>
      <c r="E126" s="461">
        <v>0</v>
      </c>
      <c r="F126" s="461"/>
      <c r="G126" s="461"/>
      <c r="H126" s="461"/>
      <c r="I126" s="461"/>
      <c r="J126" s="461"/>
      <c r="K126" s="461"/>
      <c r="L126" s="461"/>
      <c r="M126" s="461"/>
      <c r="N126" s="461"/>
      <c r="O126" s="461"/>
      <c r="P126" s="448">
        <f t="shared" si="2"/>
        <v>0</v>
      </c>
    </row>
    <row r="127" spans="1:16">
      <c r="A127" s="106" t="s">
        <v>156</v>
      </c>
      <c r="B127" s="459" t="s">
        <v>509</v>
      </c>
      <c r="C127" s="460" t="s">
        <v>49</v>
      </c>
      <c r="D127" s="461">
        <v>0</v>
      </c>
      <c r="E127" s="461">
        <v>0</v>
      </c>
      <c r="F127" s="461"/>
      <c r="G127" s="461"/>
      <c r="H127" s="461"/>
      <c r="I127" s="461"/>
      <c r="J127" s="461"/>
      <c r="K127" s="461"/>
      <c r="L127" s="461"/>
      <c r="M127" s="461"/>
      <c r="N127" s="461"/>
      <c r="O127" s="461"/>
      <c r="P127" s="448">
        <f t="shared" si="2"/>
        <v>0</v>
      </c>
    </row>
    <row r="128" spans="1:16">
      <c r="A128" s="106" t="s">
        <v>156</v>
      </c>
      <c r="B128" s="470" t="s">
        <v>510</v>
      </c>
      <c r="C128" s="464"/>
      <c r="D128" s="467"/>
      <c r="E128" s="468"/>
      <c r="F128" s="465"/>
      <c r="G128" s="465"/>
      <c r="H128" s="468"/>
      <c r="I128" s="465"/>
      <c r="J128" s="465"/>
      <c r="K128" s="468"/>
      <c r="L128" s="465"/>
      <c r="M128" s="465"/>
      <c r="N128" s="468"/>
      <c r="O128" s="465"/>
      <c r="P128" s="448">
        <f t="shared" si="2"/>
        <v>0</v>
      </c>
    </row>
    <row r="129" spans="1:16">
      <c r="A129" s="106" t="s">
        <v>156</v>
      </c>
      <c r="B129" s="459" t="s">
        <v>511</v>
      </c>
      <c r="C129" s="460" t="s">
        <v>49</v>
      </c>
      <c r="D129" s="461">
        <v>0</v>
      </c>
      <c r="E129" s="461">
        <v>0</v>
      </c>
      <c r="F129" s="461"/>
      <c r="G129" s="461"/>
      <c r="H129" s="461"/>
      <c r="I129" s="461"/>
      <c r="J129" s="461"/>
      <c r="K129" s="461"/>
      <c r="L129" s="461"/>
      <c r="M129" s="461"/>
      <c r="N129" s="461"/>
      <c r="O129" s="461"/>
      <c r="P129" s="448">
        <f t="shared" si="2"/>
        <v>0</v>
      </c>
    </row>
    <row r="130" spans="1:16">
      <c r="A130" s="106" t="s">
        <v>156</v>
      </c>
      <c r="B130" s="459" t="s">
        <v>512</v>
      </c>
      <c r="C130" s="460" t="s">
        <v>49</v>
      </c>
      <c r="D130" s="461">
        <v>0</v>
      </c>
      <c r="E130" s="461">
        <v>0</v>
      </c>
      <c r="F130" s="461"/>
      <c r="G130" s="461"/>
      <c r="H130" s="461"/>
      <c r="I130" s="461"/>
      <c r="J130" s="461"/>
      <c r="K130" s="461"/>
      <c r="L130" s="461"/>
      <c r="M130" s="461"/>
      <c r="N130" s="461"/>
      <c r="O130" s="461"/>
      <c r="P130" s="448">
        <f t="shared" si="2"/>
        <v>0</v>
      </c>
    </row>
    <row r="131" spans="1:16" ht="24">
      <c r="A131" s="106" t="s">
        <v>156</v>
      </c>
      <c r="B131" s="459" t="s">
        <v>513</v>
      </c>
      <c r="C131" s="460" t="s">
        <v>59</v>
      </c>
      <c r="D131" s="461">
        <v>0</v>
      </c>
      <c r="E131" s="461">
        <v>0</v>
      </c>
      <c r="F131" s="461"/>
      <c r="G131" s="461"/>
      <c r="H131" s="461"/>
      <c r="I131" s="461"/>
      <c r="J131" s="461"/>
      <c r="K131" s="461"/>
      <c r="L131" s="461"/>
      <c r="M131" s="461"/>
      <c r="N131" s="461"/>
      <c r="O131" s="461"/>
      <c r="P131" s="448">
        <f t="shared" si="2"/>
        <v>0</v>
      </c>
    </row>
    <row r="132" spans="1:16">
      <c r="A132" s="106" t="s">
        <v>156</v>
      </c>
      <c r="B132" s="459" t="s">
        <v>514</v>
      </c>
      <c r="C132" s="460" t="s">
        <v>49</v>
      </c>
      <c r="D132" s="461">
        <v>0</v>
      </c>
      <c r="E132" s="461">
        <v>0</v>
      </c>
      <c r="F132" s="461"/>
      <c r="G132" s="461"/>
      <c r="H132" s="461"/>
      <c r="I132" s="461"/>
      <c r="J132" s="461"/>
      <c r="K132" s="461"/>
      <c r="L132" s="461"/>
      <c r="M132" s="461"/>
      <c r="N132" s="461"/>
      <c r="O132" s="461"/>
      <c r="P132" s="448">
        <f t="shared" si="2"/>
        <v>0</v>
      </c>
    </row>
    <row r="133" spans="1:16">
      <c r="A133" s="106" t="s">
        <v>156</v>
      </c>
      <c r="B133" s="459" t="s">
        <v>515</v>
      </c>
      <c r="C133" s="460" t="s">
        <v>49</v>
      </c>
      <c r="D133" s="461">
        <v>0</v>
      </c>
      <c r="E133" s="461">
        <v>0</v>
      </c>
      <c r="F133" s="461"/>
      <c r="G133" s="461"/>
      <c r="H133" s="461"/>
      <c r="I133" s="461"/>
      <c r="J133" s="461"/>
      <c r="K133" s="461"/>
      <c r="L133" s="461"/>
      <c r="M133" s="461"/>
      <c r="N133" s="461"/>
      <c r="O133" s="461"/>
      <c r="P133" s="448">
        <f t="shared" si="2"/>
        <v>0</v>
      </c>
    </row>
    <row r="134" spans="1:16">
      <c r="A134" s="106" t="s">
        <v>156</v>
      </c>
      <c r="B134" s="459" t="s">
        <v>516</v>
      </c>
      <c r="C134" s="460"/>
      <c r="D134" s="461">
        <v>0</v>
      </c>
      <c r="E134" s="461">
        <v>5770.84</v>
      </c>
      <c r="F134" s="461">
        <v>5770.84</v>
      </c>
      <c r="G134" s="461">
        <v>5770.84</v>
      </c>
      <c r="H134" s="461">
        <v>5770.84</v>
      </c>
      <c r="I134" s="461"/>
      <c r="J134" s="461"/>
      <c r="K134" s="461"/>
      <c r="L134" s="461"/>
      <c r="M134" s="461"/>
      <c r="N134" s="461"/>
      <c r="O134" s="461"/>
      <c r="P134" s="448">
        <f t="shared" si="2"/>
        <v>5770.84</v>
      </c>
    </row>
    <row r="135" spans="1:16">
      <c r="A135" s="106" t="s">
        <v>156</v>
      </c>
      <c r="B135" s="459" t="s">
        <v>517</v>
      </c>
      <c r="C135" s="460"/>
      <c r="D135" s="461">
        <v>0</v>
      </c>
      <c r="E135" s="461">
        <v>1411.33</v>
      </c>
      <c r="F135" s="461">
        <v>1411.33</v>
      </c>
      <c r="G135" s="461">
        <v>1411.33</v>
      </c>
      <c r="H135" s="461">
        <v>1411.33</v>
      </c>
      <c r="I135" s="461"/>
      <c r="J135" s="461"/>
      <c r="K135" s="461"/>
      <c r="L135" s="461"/>
      <c r="M135" s="461"/>
      <c r="N135" s="461"/>
      <c r="O135" s="461"/>
      <c r="P135" s="448">
        <f t="shared" ref="P135:P137" si="3">SUMIFS(D135:O135,$D$2:$O$2,$R$3)</f>
        <v>1411.33</v>
      </c>
    </row>
    <row r="136" spans="1:16">
      <c r="A136" s="106" t="s">
        <v>156</v>
      </c>
      <c r="B136" s="459" t="s">
        <v>518</v>
      </c>
      <c r="C136" s="460"/>
      <c r="D136" s="461">
        <v>0</v>
      </c>
      <c r="E136" s="461">
        <v>1250</v>
      </c>
      <c r="F136" s="461">
        <v>1250</v>
      </c>
      <c r="G136" s="461">
        <v>1250</v>
      </c>
      <c r="H136" s="461">
        <v>1250</v>
      </c>
      <c r="I136" s="461"/>
      <c r="J136" s="461"/>
      <c r="K136" s="461"/>
      <c r="L136" s="461"/>
      <c r="M136" s="461"/>
      <c r="N136" s="461"/>
      <c r="O136" s="461"/>
      <c r="P136" s="448">
        <f t="shared" si="3"/>
        <v>1250</v>
      </c>
    </row>
    <row r="137" spans="1:16">
      <c r="A137" s="106" t="s">
        <v>156</v>
      </c>
      <c r="B137" s="459">
        <v>0</v>
      </c>
      <c r="C137" s="460">
        <v>0</v>
      </c>
      <c r="D137" s="461">
        <v>0</v>
      </c>
      <c r="E137" s="461">
        <v>0</v>
      </c>
      <c r="F137" s="461"/>
      <c r="G137" s="461"/>
      <c r="H137" s="461"/>
      <c r="I137" s="461"/>
      <c r="J137" s="461"/>
      <c r="K137" s="461"/>
      <c r="L137" s="461"/>
      <c r="M137" s="461"/>
      <c r="N137" s="461"/>
      <c r="O137" s="461"/>
      <c r="P137" s="448">
        <f t="shared" si="3"/>
        <v>0</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3D934-ED58-4457-9E92-AE020341CA3E}">
  <dimension ref="A1:T79"/>
  <sheetViews>
    <sheetView topLeftCell="A50" zoomScale="90" zoomScaleNormal="90" workbookViewId="0">
      <selection activeCell="A3" sqref="A3:L3"/>
    </sheetView>
  </sheetViews>
  <sheetFormatPr baseColWidth="10" defaultColWidth="8.6640625" defaultRowHeight="13" outlineLevelCol="1"/>
  <cols>
    <col min="1" max="1" width="49.5" style="312" customWidth="1"/>
    <col min="2" max="2" width="13.83203125" style="398" customWidth="1"/>
    <col min="3" max="3" width="12.5" style="399" customWidth="1"/>
    <col min="4" max="4" width="24.83203125" style="312" customWidth="1"/>
    <col min="5" max="5" width="22" style="312" customWidth="1" outlineLevel="1"/>
    <col min="6" max="6" width="8.6640625" style="312" outlineLevel="1"/>
    <col min="7" max="7" width="13.6640625" style="312" customWidth="1" outlineLevel="1"/>
    <col min="8" max="8" width="8.6640625" style="312"/>
    <col min="9" max="9" width="14.5" style="312" customWidth="1"/>
    <col min="10" max="10" width="11.33203125" style="312" customWidth="1"/>
    <col min="11" max="11" width="8.6640625" style="312"/>
    <col min="12" max="12" width="14.6640625" style="400" customWidth="1"/>
    <col min="13" max="19" width="8.6640625" style="312"/>
    <col min="20" max="20" width="0" style="312" hidden="1" customWidth="1"/>
    <col min="21" max="16384" width="8.6640625" style="312"/>
  </cols>
  <sheetData>
    <row r="1" spans="1:12">
      <c r="B1" s="313"/>
      <c r="C1" s="313"/>
      <c r="D1" s="314"/>
      <c r="E1" s="314"/>
      <c r="L1" s="315"/>
    </row>
    <row r="2" spans="1:12" ht="14" thickBot="1">
      <c r="A2" s="316" t="s">
        <v>282</v>
      </c>
      <c r="B2" s="313"/>
      <c r="C2" s="313"/>
      <c r="D2" s="314"/>
      <c r="E2" s="314"/>
      <c r="L2" s="315"/>
    </row>
    <row r="3" spans="1:12" ht="25" thickTop="1">
      <c r="A3" s="317" t="s">
        <v>283</v>
      </c>
      <c r="B3" s="318" t="s">
        <v>284</v>
      </c>
      <c r="C3" s="318" t="s">
        <v>285</v>
      </c>
      <c r="D3" s="319" t="s">
        <v>286</v>
      </c>
      <c r="E3" s="320" t="s">
        <v>287</v>
      </c>
      <c r="F3" s="321" t="s">
        <v>288</v>
      </c>
      <c r="G3" s="322" t="s">
        <v>289</v>
      </c>
      <c r="H3" s="323" t="s">
        <v>290</v>
      </c>
      <c r="I3" s="324" t="s">
        <v>291</v>
      </c>
      <c r="J3" s="325" t="s">
        <v>292</v>
      </c>
      <c r="L3" s="326" t="s">
        <v>293</v>
      </c>
    </row>
    <row r="4" spans="1:12" ht="14">
      <c r="A4" s="327" t="s">
        <v>294</v>
      </c>
      <c r="B4" s="328"/>
      <c r="C4" s="329"/>
      <c r="D4" s="330">
        <f>SUM(D5:D10)</f>
        <v>1124093.8799999999</v>
      </c>
      <c r="E4" s="331">
        <f t="shared" ref="E4:J4" si="0">SUM(E5:E10)</f>
        <v>866215.35000000009</v>
      </c>
      <c r="F4" s="332"/>
      <c r="G4" s="333">
        <f t="shared" si="0"/>
        <v>27528.031388888889</v>
      </c>
      <c r="H4" s="334"/>
      <c r="I4" s="335">
        <f t="shared" si="0"/>
        <v>27528.031388888889</v>
      </c>
      <c r="J4" s="330">
        <f t="shared" si="0"/>
        <v>1835.2020925925926</v>
      </c>
      <c r="L4" s="336">
        <f t="shared" ref="L4" si="1">SUM(L5:L10)</f>
        <v>0</v>
      </c>
    </row>
    <row r="5" spans="1:12" ht="14">
      <c r="A5" s="337" t="s">
        <v>295</v>
      </c>
      <c r="B5" s="338">
        <v>30201210</v>
      </c>
      <c r="C5" s="339" t="s">
        <v>296</v>
      </c>
      <c r="D5" s="340">
        <v>93000</v>
      </c>
      <c r="E5" s="341">
        <v>0</v>
      </c>
      <c r="F5" s="342">
        <v>36</v>
      </c>
      <c r="G5" s="343">
        <v>0</v>
      </c>
      <c r="H5" s="344"/>
      <c r="I5" s="345">
        <v>0</v>
      </c>
      <c r="J5" s="346">
        <v>0</v>
      </c>
      <c r="L5" s="347">
        <f>G5-I5</f>
        <v>0</v>
      </c>
    </row>
    <row r="6" spans="1:12" ht="14">
      <c r="A6" s="337" t="s">
        <v>297</v>
      </c>
      <c r="B6" s="338">
        <v>30401207</v>
      </c>
      <c r="C6" s="339" t="s">
        <v>298</v>
      </c>
      <c r="D6" s="340">
        <v>40084.75</v>
      </c>
      <c r="E6" s="341">
        <v>0</v>
      </c>
      <c r="F6" s="342">
        <v>36</v>
      </c>
      <c r="G6" s="343">
        <v>0</v>
      </c>
      <c r="H6" s="344"/>
      <c r="I6" s="345">
        <v>0</v>
      </c>
      <c r="J6" s="346">
        <v>0</v>
      </c>
      <c r="L6" s="347">
        <f t="shared" ref="L6:L60" si="2">G6-I6</f>
        <v>0</v>
      </c>
    </row>
    <row r="7" spans="1:12" ht="28">
      <c r="A7" s="337" t="s">
        <v>299</v>
      </c>
      <c r="B7" s="338">
        <v>30201601</v>
      </c>
      <c r="C7" s="339" t="s">
        <v>300</v>
      </c>
      <c r="D7" s="340">
        <v>301066.05</v>
      </c>
      <c r="E7" s="341">
        <v>263154.01</v>
      </c>
      <c r="F7" s="342">
        <f>3*12</f>
        <v>36</v>
      </c>
      <c r="G7" s="343">
        <f>D7/F7</f>
        <v>8362.9458333333332</v>
      </c>
      <c r="H7" s="344">
        <v>36</v>
      </c>
      <c r="I7" s="345">
        <f>D7/H7</f>
        <v>8362.9458333333332</v>
      </c>
      <c r="J7" s="346">
        <f t="shared" ref="J7:J10" si="3">I7/15</f>
        <v>557.52972222222218</v>
      </c>
      <c r="L7" s="347">
        <f t="shared" si="2"/>
        <v>0</v>
      </c>
    </row>
    <row r="8" spans="1:12" ht="28">
      <c r="A8" s="337" t="s">
        <v>301</v>
      </c>
      <c r="B8" s="338">
        <v>30201604</v>
      </c>
      <c r="C8" s="339" t="s">
        <v>300</v>
      </c>
      <c r="D8" s="340">
        <v>301066.07</v>
      </c>
      <c r="E8" s="341">
        <v>263154.03000000003</v>
      </c>
      <c r="F8" s="342">
        <f>3*12</f>
        <v>36</v>
      </c>
      <c r="G8" s="343">
        <f t="shared" ref="G8:G10" si="4">D8/F8</f>
        <v>8362.9463888888895</v>
      </c>
      <c r="H8" s="344">
        <v>36</v>
      </c>
      <c r="I8" s="345">
        <f t="shared" ref="I8:I10" si="5">D8/H8</f>
        <v>8362.9463888888895</v>
      </c>
      <c r="J8" s="346">
        <f t="shared" si="3"/>
        <v>557.52975925925932</v>
      </c>
      <c r="L8" s="347">
        <f t="shared" si="2"/>
        <v>0</v>
      </c>
    </row>
    <row r="9" spans="1:12" ht="28">
      <c r="A9" s="337" t="s">
        <v>302</v>
      </c>
      <c r="B9" s="338">
        <v>30201610</v>
      </c>
      <c r="C9" s="339" t="s">
        <v>300</v>
      </c>
      <c r="D9" s="340">
        <v>156805.24</v>
      </c>
      <c r="E9" s="341">
        <v>137059.4</v>
      </c>
      <c r="F9" s="342">
        <f>3*12</f>
        <v>36</v>
      </c>
      <c r="G9" s="343">
        <f t="shared" si="4"/>
        <v>4355.7011111111105</v>
      </c>
      <c r="H9" s="344">
        <v>36</v>
      </c>
      <c r="I9" s="345">
        <f t="shared" si="5"/>
        <v>4355.7011111111105</v>
      </c>
      <c r="J9" s="346">
        <f t="shared" si="3"/>
        <v>290.38007407407406</v>
      </c>
      <c r="L9" s="347">
        <f t="shared" si="2"/>
        <v>0</v>
      </c>
    </row>
    <row r="10" spans="1:12" ht="28">
      <c r="A10" s="337" t="s">
        <v>303</v>
      </c>
      <c r="B10" s="338">
        <v>30201613</v>
      </c>
      <c r="C10" s="339" t="s">
        <v>300</v>
      </c>
      <c r="D10" s="340">
        <v>232071.77</v>
      </c>
      <c r="E10" s="341">
        <v>202847.91</v>
      </c>
      <c r="F10" s="342">
        <v>36</v>
      </c>
      <c r="G10" s="343">
        <f t="shared" si="4"/>
        <v>6446.4380555555554</v>
      </c>
      <c r="H10" s="344">
        <v>36</v>
      </c>
      <c r="I10" s="345">
        <f t="shared" si="5"/>
        <v>6446.4380555555554</v>
      </c>
      <c r="J10" s="346">
        <f t="shared" si="3"/>
        <v>429.76253703703702</v>
      </c>
      <c r="L10" s="347">
        <f t="shared" si="2"/>
        <v>0</v>
      </c>
    </row>
    <row r="11" spans="1:12" ht="14">
      <c r="A11" s="327" t="s">
        <v>304</v>
      </c>
      <c r="B11" s="328"/>
      <c r="C11" s="329"/>
      <c r="D11" s="330">
        <f>SUM(D12:D18)</f>
        <v>479115.15</v>
      </c>
      <c r="E11" s="331">
        <f t="shared" ref="E11:J11" si="6">SUM(E12:E18)</f>
        <v>0</v>
      </c>
      <c r="F11" s="332"/>
      <c r="G11" s="333">
        <f t="shared" si="6"/>
        <v>0</v>
      </c>
      <c r="H11" s="334"/>
      <c r="I11" s="335">
        <f t="shared" si="6"/>
        <v>0</v>
      </c>
      <c r="J11" s="330">
        <f t="shared" si="6"/>
        <v>0</v>
      </c>
      <c r="L11" s="336">
        <f t="shared" ref="L11" si="7">SUM(L12:L18)</f>
        <v>0</v>
      </c>
    </row>
    <row r="12" spans="1:12" ht="14">
      <c r="A12" s="337" t="s">
        <v>305</v>
      </c>
      <c r="B12" s="338">
        <v>60201314</v>
      </c>
      <c r="C12" s="339" t="s">
        <v>306</v>
      </c>
      <c r="D12" s="340">
        <v>41120.129999999997</v>
      </c>
      <c r="E12" s="341">
        <v>0</v>
      </c>
      <c r="F12" s="342">
        <v>36</v>
      </c>
      <c r="G12" s="343">
        <v>0</v>
      </c>
      <c r="H12" s="344">
        <v>36</v>
      </c>
      <c r="I12" s="345">
        <v>0</v>
      </c>
      <c r="J12" s="346">
        <v>0</v>
      </c>
      <c r="L12" s="347">
        <f t="shared" si="2"/>
        <v>0</v>
      </c>
    </row>
    <row r="13" spans="1:12" ht="28">
      <c r="A13" s="337" t="s">
        <v>307</v>
      </c>
      <c r="B13" s="338">
        <v>60201256</v>
      </c>
      <c r="C13" s="339" t="s">
        <v>308</v>
      </c>
      <c r="D13" s="340">
        <v>121525.42</v>
      </c>
      <c r="E13" s="341">
        <v>0</v>
      </c>
      <c r="F13" s="342">
        <v>36</v>
      </c>
      <c r="G13" s="343">
        <v>0</v>
      </c>
      <c r="H13" s="344">
        <v>36</v>
      </c>
      <c r="I13" s="345">
        <v>0</v>
      </c>
      <c r="J13" s="346">
        <v>0</v>
      </c>
      <c r="L13" s="347">
        <f t="shared" si="2"/>
        <v>0</v>
      </c>
    </row>
    <row r="14" spans="1:12" ht="28">
      <c r="A14" s="337" t="s">
        <v>309</v>
      </c>
      <c r="B14" s="338">
        <v>60201360</v>
      </c>
      <c r="C14" s="339" t="s">
        <v>310</v>
      </c>
      <c r="D14" s="340">
        <v>131000</v>
      </c>
      <c r="E14" s="341">
        <v>0</v>
      </c>
      <c r="F14" s="342">
        <v>36</v>
      </c>
      <c r="G14" s="343">
        <v>0</v>
      </c>
      <c r="H14" s="344">
        <v>36</v>
      </c>
      <c r="I14" s="345">
        <v>0</v>
      </c>
      <c r="J14" s="346">
        <v>0</v>
      </c>
      <c r="L14" s="347">
        <f t="shared" si="2"/>
        <v>0</v>
      </c>
    </row>
    <row r="15" spans="1:12" ht="28">
      <c r="A15" s="337" t="s">
        <v>311</v>
      </c>
      <c r="B15" s="338">
        <v>60201276</v>
      </c>
      <c r="C15" s="339" t="s">
        <v>312</v>
      </c>
      <c r="D15" s="340">
        <v>46330.51</v>
      </c>
      <c r="E15" s="341">
        <v>0</v>
      </c>
      <c r="F15" s="342">
        <v>36</v>
      </c>
      <c r="G15" s="343">
        <v>0</v>
      </c>
      <c r="H15" s="344">
        <v>36</v>
      </c>
      <c r="I15" s="345">
        <v>0</v>
      </c>
      <c r="J15" s="346">
        <v>0</v>
      </c>
      <c r="L15" s="347">
        <f t="shared" si="2"/>
        <v>0</v>
      </c>
    </row>
    <row r="16" spans="1:12" ht="14">
      <c r="A16" s="337" t="s">
        <v>313</v>
      </c>
      <c r="B16" s="338">
        <v>60201378</v>
      </c>
      <c r="C16" s="339" t="s">
        <v>314</v>
      </c>
      <c r="D16" s="340">
        <v>54039.51</v>
      </c>
      <c r="E16" s="341">
        <v>0</v>
      </c>
      <c r="F16" s="342">
        <v>36</v>
      </c>
      <c r="G16" s="343">
        <v>0</v>
      </c>
      <c r="H16" s="344">
        <v>36</v>
      </c>
      <c r="I16" s="345">
        <v>0</v>
      </c>
      <c r="J16" s="346">
        <v>0</v>
      </c>
      <c r="L16" s="347">
        <f t="shared" si="2"/>
        <v>0</v>
      </c>
    </row>
    <row r="17" spans="1:20" ht="14">
      <c r="A17" s="337" t="s">
        <v>315</v>
      </c>
      <c r="B17" s="338">
        <v>60201398</v>
      </c>
      <c r="C17" s="339" t="s">
        <v>316</v>
      </c>
      <c r="D17" s="340">
        <v>43875</v>
      </c>
      <c r="E17" s="341">
        <v>0</v>
      </c>
      <c r="F17" s="342">
        <v>36</v>
      </c>
      <c r="G17" s="343">
        <v>0</v>
      </c>
      <c r="H17" s="344">
        <v>36</v>
      </c>
      <c r="I17" s="345">
        <v>0</v>
      </c>
      <c r="J17" s="346">
        <v>0</v>
      </c>
      <c r="L17" s="347">
        <f t="shared" si="2"/>
        <v>0</v>
      </c>
    </row>
    <row r="18" spans="1:20" ht="28">
      <c r="A18" s="337" t="s">
        <v>317</v>
      </c>
      <c r="B18" s="338">
        <v>60201277</v>
      </c>
      <c r="C18" s="339" t="s">
        <v>312</v>
      </c>
      <c r="D18" s="340">
        <v>41224.58</v>
      </c>
      <c r="E18" s="341">
        <v>0</v>
      </c>
      <c r="F18" s="342">
        <v>36</v>
      </c>
      <c r="G18" s="343">
        <v>0</v>
      </c>
      <c r="H18" s="344">
        <v>36</v>
      </c>
      <c r="I18" s="345">
        <v>0</v>
      </c>
      <c r="J18" s="346">
        <v>0</v>
      </c>
      <c r="L18" s="347">
        <f t="shared" si="2"/>
        <v>0</v>
      </c>
    </row>
    <row r="19" spans="1:20" ht="14">
      <c r="A19" s="348" t="s">
        <v>72</v>
      </c>
      <c r="B19" s="349"/>
      <c r="C19" s="350"/>
      <c r="D19" s="351">
        <f>SUM(D20:D45)</f>
        <v>22734085.469999999</v>
      </c>
      <c r="E19" s="331">
        <f t="shared" ref="E19:L19" si="8">SUM(E20:E45)</f>
        <v>14983280.280000005</v>
      </c>
      <c r="F19" s="352"/>
      <c r="G19" s="353">
        <f>SUM(G20:G45)</f>
        <v>147590.72186658625</v>
      </c>
      <c r="H19" s="354"/>
      <c r="I19" s="355">
        <f t="shared" si="8"/>
        <v>233099.74609646585</v>
      </c>
      <c r="J19" s="351">
        <f t="shared" si="8"/>
        <v>15539.983073097723</v>
      </c>
      <c r="L19" s="356">
        <f t="shared" si="8"/>
        <v>-85509.024229879607</v>
      </c>
    </row>
    <row r="20" spans="1:20" ht="28">
      <c r="A20" s="337" t="s">
        <v>318</v>
      </c>
      <c r="B20" s="338">
        <v>120000291</v>
      </c>
      <c r="C20" s="339" t="s">
        <v>319</v>
      </c>
      <c r="D20" s="340">
        <v>1522000</v>
      </c>
      <c r="E20" s="341">
        <v>1522000</v>
      </c>
      <c r="F20" s="342">
        <v>300</v>
      </c>
      <c r="G20" s="343">
        <v>0</v>
      </c>
      <c r="H20" s="344">
        <v>300</v>
      </c>
      <c r="I20" s="345">
        <f>D20/H20</f>
        <v>5073.333333333333</v>
      </c>
      <c r="J20" s="346">
        <f>I20/15</f>
        <v>338.22222222222223</v>
      </c>
      <c r="L20" s="347">
        <f t="shared" si="2"/>
        <v>-5073.333333333333</v>
      </c>
      <c r="T20" s="312" t="s">
        <v>320</v>
      </c>
    </row>
    <row r="21" spans="1:20" ht="28">
      <c r="A21" s="337" t="s">
        <v>321</v>
      </c>
      <c r="B21" s="338">
        <v>120001549</v>
      </c>
      <c r="C21" s="339" t="s">
        <v>322</v>
      </c>
      <c r="D21" s="340">
        <v>275091</v>
      </c>
      <c r="E21" s="341">
        <v>275091</v>
      </c>
      <c r="F21" s="342">
        <v>300</v>
      </c>
      <c r="G21" s="343">
        <v>0</v>
      </c>
      <c r="H21" s="344">
        <v>300</v>
      </c>
      <c r="I21" s="345">
        <f t="shared" ref="I21:I43" si="9">D21/H21</f>
        <v>916.97</v>
      </c>
      <c r="J21" s="346">
        <f t="shared" ref="J21:J70" si="10">I21/15</f>
        <v>61.131333333333338</v>
      </c>
      <c r="L21" s="347">
        <f t="shared" si="2"/>
        <v>-916.97</v>
      </c>
      <c r="T21" s="312" t="s">
        <v>320</v>
      </c>
    </row>
    <row r="22" spans="1:20" ht="28">
      <c r="A22" s="337" t="s">
        <v>323</v>
      </c>
      <c r="B22" s="338">
        <v>120001550</v>
      </c>
      <c r="C22" s="339" t="s">
        <v>322</v>
      </c>
      <c r="D22" s="340">
        <v>289656</v>
      </c>
      <c r="E22" s="341">
        <v>289656</v>
      </c>
      <c r="F22" s="342">
        <v>300</v>
      </c>
      <c r="G22" s="343">
        <v>0</v>
      </c>
      <c r="H22" s="344">
        <v>300</v>
      </c>
      <c r="I22" s="345">
        <f t="shared" si="9"/>
        <v>965.52</v>
      </c>
      <c r="J22" s="346">
        <f t="shared" si="10"/>
        <v>64.367999999999995</v>
      </c>
      <c r="L22" s="347">
        <f t="shared" si="2"/>
        <v>-965.52</v>
      </c>
      <c r="T22" s="312" t="s">
        <v>320</v>
      </c>
    </row>
    <row r="23" spans="1:20" ht="28">
      <c r="A23" s="337" t="s">
        <v>324</v>
      </c>
      <c r="B23" s="338">
        <v>120001551</v>
      </c>
      <c r="C23" s="339" t="s">
        <v>322</v>
      </c>
      <c r="D23" s="340">
        <v>961165.33</v>
      </c>
      <c r="E23" s="341">
        <v>961165.33</v>
      </c>
      <c r="F23" s="342">
        <v>300</v>
      </c>
      <c r="G23" s="343">
        <v>0</v>
      </c>
      <c r="H23" s="344">
        <v>300</v>
      </c>
      <c r="I23" s="345">
        <f t="shared" si="9"/>
        <v>3203.8844333333332</v>
      </c>
      <c r="J23" s="346">
        <f t="shared" si="10"/>
        <v>213.59229555555555</v>
      </c>
      <c r="L23" s="347">
        <f t="shared" si="2"/>
        <v>-3203.8844333333332</v>
      </c>
      <c r="T23" s="312" t="s">
        <v>320</v>
      </c>
    </row>
    <row r="24" spans="1:20" ht="28">
      <c r="A24" s="337" t="s">
        <v>325</v>
      </c>
      <c r="B24" s="338">
        <v>20701580</v>
      </c>
      <c r="C24" s="339" t="s">
        <v>326</v>
      </c>
      <c r="D24" s="340">
        <v>505516.67</v>
      </c>
      <c r="E24" s="341">
        <v>488759.21</v>
      </c>
      <c r="F24" s="342">
        <f>15*12+1</f>
        <v>181</v>
      </c>
      <c r="G24" s="343">
        <f>D24/F24</f>
        <v>2792.9097790055248</v>
      </c>
      <c r="H24" s="344">
        <v>181</v>
      </c>
      <c r="I24" s="345">
        <f t="shared" si="9"/>
        <v>2792.9097790055248</v>
      </c>
      <c r="J24" s="346">
        <f t="shared" si="10"/>
        <v>186.19398526703498</v>
      </c>
      <c r="L24" s="347">
        <f t="shared" si="2"/>
        <v>0</v>
      </c>
    </row>
    <row r="25" spans="1:20" ht="14">
      <c r="A25" s="337" t="s">
        <v>327</v>
      </c>
      <c r="B25" s="338">
        <v>11001290</v>
      </c>
      <c r="C25" s="339" t="s">
        <v>319</v>
      </c>
      <c r="D25" s="340">
        <v>1522000</v>
      </c>
      <c r="E25" s="341">
        <v>1285751.68</v>
      </c>
      <c r="F25" s="342">
        <f>30*12+1</f>
        <v>361</v>
      </c>
      <c r="G25" s="343">
        <f>D25/F25</f>
        <v>4216.0664819944595</v>
      </c>
      <c r="H25" s="344">
        <v>300</v>
      </c>
      <c r="I25" s="345">
        <f t="shared" si="9"/>
        <v>5073.333333333333</v>
      </c>
      <c r="J25" s="346">
        <f t="shared" si="10"/>
        <v>338.22222222222223</v>
      </c>
      <c r="L25" s="347">
        <f t="shared" si="2"/>
        <v>-857.26685133887349</v>
      </c>
    </row>
    <row r="26" spans="1:20" ht="28">
      <c r="A26" s="337" t="s">
        <v>328</v>
      </c>
      <c r="B26" s="338">
        <v>30601372</v>
      </c>
      <c r="C26" s="339" t="s">
        <v>329</v>
      </c>
      <c r="D26" s="340">
        <v>333102</v>
      </c>
      <c r="E26" s="341">
        <v>258986.66</v>
      </c>
      <c r="F26" s="342">
        <f>15*12</f>
        <v>180</v>
      </c>
      <c r="G26" s="343">
        <v>1857.18</v>
      </c>
      <c r="H26" s="344">
        <v>180</v>
      </c>
      <c r="I26" s="345">
        <f t="shared" si="9"/>
        <v>1850.5666666666666</v>
      </c>
      <c r="J26" s="346">
        <f t="shared" si="10"/>
        <v>123.37111111111111</v>
      </c>
      <c r="L26" s="347">
        <f t="shared" si="2"/>
        <v>6.6133333333334576</v>
      </c>
      <c r="T26" s="312" t="s">
        <v>330</v>
      </c>
    </row>
    <row r="27" spans="1:20" ht="28">
      <c r="A27" s="337" t="s">
        <v>331</v>
      </c>
      <c r="B27" s="338">
        <v>30601625</v>
      </c>
      <c r="C27" s="357" t="s">
        <v>332</v>
      </c>
      <c r="D27" s="340">
        <v>282470.63</v>
      </c>
      <c r="E27" s="341">
        <v>278167.86</v>
      </c>
      <c r="F27" s="342">
        <f>15*12</f>
        <v>180</v>
      </c>
      <c r="G27" s="343">
        <f t="shared" ref="G27:G28" si="11">D27/F27</f>
        <v>1569.2812777777779</v>
      </c>
      <c r="H27" s="344">
        <v>180</v>
      </c>
      <c r="I27" s="345">
        <f t="shared" si="9"/>
        <v>1569.2812777777779</v>
      </c>
      <c r="J27" s="346">
        <f t="shared" si="10"/>
        <v>104.61875185185185</v>
      </c>
      <c r="L27" s="347">
        <f t="shared" si="2"/>
        <v>0</v>
      </c>
    </row>
    <row r="28" spans="1:20" ht="14">
      <c r="A28" s="337" t="s">
        <v>333</v>
      </c>
      <c r="B28" s="338">
        <v>10401542</v>
      </c>
      <c r="C28" s="339" t="s">
        <v>322</v>
      </c>
      <c r="D28" s="340">
        <v>127750</v>
      </c>
      <c r="E28" s="341">
        <v>113277.58</v>
      </c>
      <c r="F28" s="342">
        <f>12*7</f>
        <v>84</v>
      </c>
      <c r="G28" s="343">
        <f t="shared" si="11"/>
        <v>1520.8333333333333</v>
      </c>
      <c r="H28" s="344">
        <v>84</v>
      </c>
      <c r="I28" s="345">
        <f t="shared" si="9"/>
        <v>1520.8333333333333</v>
      </c>
      <c r="J28" s="346">
        <f t="shared" si="10"/>
        <v>101.38888888888889</v>
      </c>
      <c r="L28" s="347">
        <f t="shared" si="2"/>
        <v>0</v>
      </c>
    </row>
    <row r="29" spans="1:20" ht="14">
      <c r="A29" s="337" t="s">
        <v>334</v>
      </c>
      <c r="B29" s="338">
        <v>30501251</v>
      </c>
      <c r="C29" s="339" t="s">
        <v>335</v>
      </c>
      <c r="D29" s="340">
        <v>613913.35</v>
      </c>
      <c r="E29" s="341">
        <v>148391.67000000001</v>
      </c>
      <c r="F29" s="342">
        <f>12*7+1</f>
        <v>85</v>
      </c>
      <c r="G29" s="343">
        <v>7456.87</v>
      </c>
      <c r="H29" s="344">
        <v>84</v>
      </c>
      <c r="I29" s="345">
        <f t="shared" si="9"/>
        <v>7308.492261904762</v>
      </c>
      <c r="J29" s="346">
        <f t="shared" si="10"/>
        <v>487.23281746031745</v>
      </c>
      <c r="L29" s="347">
        <f t="shared" si="2"/>
        <v>148.37773809523787</v>
      </c>
      <c r="T29" s="312" t="s">
        <v>336</v>
      </c>
    </row>
    <row r="30" spans="1:20" ht="14">
      <c r="A30" s="337" t="s">
        <v>337</v>
      </c>
      <c r="B30" s="338">
        <v>30601515</v>
      </c>
      <c r="C30" s="357" t="s">
        <v>338</v>
      </c>
      <c r="D30" s="340">
        <v>102126.07</v>
      </c>
      <c r="E30" s="341">
        <v>90297.19</v>
      </c>
      <c r="F30" s="342">
        <f>10*12+1</f>
        <v>121</v>
      </c>
      <c r="G30" s="343">
        <v>844.92</v>
      </c>
      <c r="H30" s="344">
        <v>300</v>
      </c>
      <c r="I30" s="345">
        <f t="shared" si="9"/>
        <v>340.42023333333333</v>
      </c>
      <c r="J30" s="346">
        <f t="shared" si="10"/>
        <v>22.694682222222223</v>
      </c>
      <c r="L30" s="347">
        <f t="shared" si="2"/>
        <v>504.49976666666663</v>
      </c>
      <c r="T30" s="312" t="s">
        <v>339</v>
      </c>
    </row>
    <row r="31" spans="1:20" ht="28">
      <c r="A31" s="337" t="s">
        <v>340</v>
      </c>
      <c r="B31" s="338">
        <v>20501479</v>
      </c>
      <c r="C31" s="357" t="s">
        <v>341</v>
      </c>
      <c r="D31" s="340">
        <v>1725157.34</v>
      </c>
      <c r="E31" s="341">
        <v>1295492.8</v>
      </c>
      <c r="F31" s="342">
        <f>7*12+1</f>
        <v>85</v>
      </c>
      <c r="G31" s="343">
        <v>20542.34</v>
      </c>
      <c r="H31" s="344">
        <v>120</v>
      </c>
      <c r="I31" s="345">
        <f t="shared" si="9"/>
        <v>14376.311166666668</v>
      </c>
      <c r="J31" s="346">
        <f>I31/15</f>
        <v>958.42074444444449</v>
      </c>
      <c r="L31" s="347">
        <f t="shared" si="2"/>
        <v>6166.0288333333319</v>
      </c>
      <c r="T31" s="312" t="s">
        <v>342</v>
      </c>
    </row>
    <row r="32" spans="1:20" ht="28">
      <c r="A32" s="337" t="s">
        <v>343</v>
      </c>
      <c r="B32" s="338">
        <v>20501424</v>
      </c>
      <c r="C32" s="357" t="s">
        <v>344</v>
      </c>
      <c r="D32" s="340">
        <v>818579.71</v>
      </c>
      <c r="E32" s="341">
        <v>519910.83</v>
      </c>
      <c r="F32" s="342">
        <f>7*12+1</f>
        <v>85</v>
      </c>
      <c r="G32" s="343">
        <v>9639.49</v>
      </c>
      <c r="H32" s="344">
        <v>60</v>
      </c>
      <c r="I32" s="345">
        <f t="shared" si="9"/>
        <v>13642.995166666666</v>
      </c>
      <c r="J32" s="346">
        <f t="shared" si="10"/>
        <v>909.53301111111102</v>
      </c>
      <c r="L32" s="347">
        <f t="shared" si="2"/>
        <v>-4003.5051666666659</v>
      </c>
      <c r="T32" s="312" t="s">
        <v>345</v>
      </c>
    </row>
    <row r="33" spans="1:20" ht="28">
      <c r="A33" s="337" t="s">
        <v>346</v>
      </c>
      <c r="B33" s="358">
        <v>20501478</v>
      </c>
      <c r="C33" s="359" t="s">
        <v>341</v>
      </c>
      <c r="D33" s="340">
        <v>1629332.88</v>
      </c>
      <c r="E33" s="341">
        <v>1223534.22</v>
      </c>
      <c r="F33" s="342">
        <f>7*12+1</f>
        <v>85</v>
      </c>
      <c r="G33" s="343">
        <v>19401.310000000001</v>
      </c>
      <c r="H33" s="344">
        <v>60</v>
      </c>
      <c r="I33" s="345">
        <f t="shared" si="9"/>
        <v>27155.547999999999</v>
      </c>
      <c r="J33" s="346">
        <f t="shared" si="10"/>
        <v>1810.3698666666667</v>
      </c>
      <c r="L33" s="347">
        <f t="shared" si="2"/>
        <v>-7754.2379999999976</v>
      </c>
      <c r="T33" s="312" t="s">
        <v>347</v>
      </c>
    </row>
    <row r="34" spans="1:20" ht="14">
      <c r="A34" s="337" t="s">
        <v>348</v>
      </c>
      <c r="B34" s="338">
        <v>30501244</v>
      </c>
      <c r="C34" s="357" t="s">
        <v>349</v>
      </c>
      <c r="D34" s="340">
        <v>200000</v>
      </c>
      <c r="E34" s="341">
        <v>0</v>
      </c>
      <c r="F34" s="342">
        <v>36</v>
      </c>
      <c r="G34" s="343">
        <v>0</v>
      </c>
      <c r="H34" s="344">
        <v>0</v>
      </c>
      <c r="I34" s="345">
        <v>0</v>
      </c>
      <c r="J34" s="346">
        <v>0</v>
      </c>
      <c r="L34" s="347">
        <f t="shared" si="2"/>
        <v>0</v>
      </c>
    </row>
    <row r="35" spans="1:20" ht="14">
      <c r="A35" s="337" t="s">
        <v>350</v>
      </c>
      <c r="B35" s="338">
        <v>70501519</v>
      </c>
      <c r="C35" s="357" t="s">
        <v>338</v>
      </c>
      <c r="D35" s="340">
        <v>5261214.84</v>
      </c>
      <c r="E35" s="341">
        <v>4492921.71</v>
      </c>
      <c r="F35" s="342">
        <f>8*12</f>
        <v>96</v>
      </c>
      <c r="G35" s="343">
        <v>54878.080000000002</v>
      </c>
      <c r="H35" s="344">
        <v>84</v>
      </c>
      <c r="I35" s="345">
        <f>D35/H35</f>
        <v>62633.509999999995</v>
      </c>
      <c r="J35" s="346">
        <f t="shared" si="10"/>
        <v>4175.5673333333334</v>
      </c>
      <c r="L35" s="347">
        <f t="shared" si="2"/>
        <v>-7755.429999999993</v>
      </c>
      <c r="T35" s="312" t="s">
        <v>351</v>
      </c>
    </row>
    <row r="36" spans="1:20" ht="28">
      <c r="A36" s="337" t="s">
        <v>352</v>
      </c>
      <c r="B36" s="338">
        <v>30501524</v>
      </c>
      <c r="C36" s="357" t="s">
        <v>353</v>
      </c>
      <c r="D36" s="340">
        <v>283178.34999999998</v>
      </c>
      <c r="E36" s="341">
        <v>239868.72</v>
      </c>
      <c r="F36" s="342">
        <f>7*12+1</f>
        <v>85</v>
      </c>
      <c r="G36" s="343">
        <f t="shared" ref="G36" si="12">D36/F36</f>
        <v>3331.5099999999998</v>
      </c>
      <c r="H36" s="344">
        <v>84</v>
      </c>
      <c r="I36" s="345">
        <f t="shared" si="9"/>
        <v>3371.1708333333331</v>
      </c>
      <c r="J36" s="346">
        <f t="shared" si="10"/>
        <v>224.74472222222221</v>
      </c>
      <c r="L36" s="347">
        <f t="shared" si="2"/>
        <v>-39.660833333333358</v>
      </c>
    </row>
    <row r="37" spans="1:20" ht="28">
      <c r="A37" s="337" t="s">
        <v>354</v>
      </c>
      <c r="B37" s="338">
        <v>70501427</v>
      </c>
      <c r="C37" s="357" t="s">
        <v>344</v>
      </c>
      <c r="D37" s="340">
        <v>634644.93999999994</v>
      </c>
      <c r="E37" s="341">
        <v>403086.97</v>
      </c>
      <c r="F37" s="342">
        <f>7*12+1</f>
        <v>85</v>
      </c>
      <c r="G37" s="343">
        <v>7473.5</v>
      </c>
      <c r="H37" s="344">
        <v>60</v>
      </c>
      <c r="I37" s="345">
        <f t="shared" si="9"/>
        <v>10577.415666666666</v>
      </c>
      <c r="J37" s="346">
        <f t="shared" si="10"/>
        <v>705.16104444444443</v>
      </c>
      <c r="L37" s="347">
        <f t="shared" si="2"/>
        <v>-3103.9156666666659</v>
      </c>
      <c r="T37" s="312" t="s">
        <v>355</v>
      </c>
    </row>
    <row r="38" spans="1:20" ht="28">
      <c r="A38" s="337" t="s">
        <v>356</v>
      </c>
      <c r="B38" s="338">
        <v>70501426</v>
      </c>
      <c r="C38" s="357" t="s">
        <v>344</v>
      </c>
      <c r="D38" s="340">
        <v>634644.93999999994</v>
      </c>
      <c r="E38" s="341">
        <v>403086.97</v>
      </c>
      <c r="F38" s="342">
        <f>7*12+1</f>
        <v>85</v>
      </c>
      <c r="G38" s="343">
        <v>7473.5</v>
      </c>
      <c r="H38" s="344">
        <v>60</v>
      </c>
      <c r="I38" s="345">
        <f t="shared" si="9"/>
        <v>10577.415666666666</v>
      </c>
      <c r="J38" s="346">
        <f t="shared" si="10"/>
        <v>705.16104444444443</v>
      </c>
      <c r="L38" s="347">
        <f t="shared" si="2"/>
        <v>-3103.9156666666659</v>
      </c>
      <c r="T38" s="312" t="s">
        <v>355</v>
      </c>
    </row>
    <row r="39" spans="1:20" ht="14">
      <c r="A39" s="337" t="s">
        <v>357</v>
      </c>
      <c r="B39" s="338">
        <v>10401246</v>
      </c>
      <c r="C39" s="357" t="s">
        <v>358</v>
      </c>
      <c r="D39" s="340">
        <v>183584.75</v>
      </c>
      <c r="E39" s="341">
        <v>0</v>
      </c>
      <c r="F39" s="342">
        <v>36</v>
      </c>
      <c r="G39" s="343">
        <v>0</v>
      </c>
      <c r="H39" s="344"/>
      <c r="I39" s="345">
        <v>0</v>
      </c>
      <c r="J39" s="346">
        <v>0</v>
      </c>
      <c r="L39" s="347">
        <f t="shared" si="2"/>
        <v>0</v>
      </c>
    </row>
    <row r="40" spans="1:20" ht="14">
      <c r="A40" s="337" t="s">
        <v>359</v>
      </c>
      <c r="B40" s="338">
        <v>10401222</v>
      </c>
      <c r="C40" s="357" t="s">
        <v>360</v>
      </c>
      <c r="D40" s="340">
        <v>82160</v>
      </c>
      <c r="E40" s="341">
        <v>0</v>
      </c>
      <c r="F40" s="342">
        <v>84</v>
      </c>
      <c r="G40" s="343">
        <v>0</v>
      </c>
      <c r="H40" s="344"/>
      <c r="I40" s="345">
        <v>0</v>
      </c>
      <c r="J40" s="346">
        <v>0</v>
      </c>
      <c r="L40" s="347">
        <f t="shared" si="2"/>
        <v>0</v>
      </c>
    </row>
    <row r="41" spans="1:20" ht="14">
      <c r="A41" s="337" t="s">
        <v>361</v>
      </c>
      <c r="B41" s="338">
        <v>90601233</v>
      </c>
      <c r="C41" s="357" t="s">
        <v>362</v>
      </c>
      <c r="D41" s="340">
        <v>105932.2</v>
      </c>
      <c r="E41" s="341">
        <v>35524.21</v>
      </c>
      <c r="F41" s="342">
        <f>10*12+1</f>
        <v>121</v>
      </c>
      <c r="G41" s="343">
        <v>901.92</v>
      </c>
      <c r="H41" s="344">
        <v>120</v>
      </c>
      <c r="I41" s="345">
        <f t="shared" si="9"/>
        <v>882.76833333333332</v>
      </c>
      <c r="J41" s="346">
        <f t="shared" si="10"/>
        <v>58.851222222222219</v>
      </c>
      <c r="L41" s="347">
        <f t="shared" si="2"/>
        <v>19.151666666666642</v>
      </c>
      <c r="T41" s="312" t="s">
        <v>363</v>
      </c>
    </row>
    <row r="42" spans="1:20" ht="28">
      <c r="A42" s="337" t="s">
        <v>364</v>
      </c>
      <c r="B42" s="338">
        <v>70401240</v>
      </c>
      <c r="C42" s="357" t="s">
        <v>365</v>
      </c>
      <c r="D42" s="340">
        <v>113433.05</v>
      </c>
      <c r="E42" s="341">
        <v>0</v>
      </c>
      <c r="F42" s="342">
        <f>4*12+3*12</f>
        <v>84</v>
      </c>
      <c r="G42" s="343">
        <v>0</v>
      </c>
      <c r="H42" s="344"/>
      <c r="I42" s="345">
        <v>0</v>
      </c>
      <c r="J42" s="346">
        <v>0</v>
      </c>
      <c r="L42" s="347">
        <f t="shared" si="2"/>
        <v>0</v>
      </c>
    </row>
    <row r="43" spans="1:20" ht="28">
      <c r="A43" s="337" t="s">
        <v>366</v>
      </c>
      <c r="B43" s="338">
        <v>30701622</v>
      </c>
      <c r="C43" s="357" t="s">
        <v>367</v>
      </c>
      <c r="D43" s="340">
        <v>668072.99</v>
      </c>
      <c r="E43" s="341">
        <v>658309.67000000004</v>
      </c>
      <c r="F43" s="342">
        <f>15*12+1</f>
        <v>181</v>
      </c>
      <c r="G43" s="343">
        <f>D43/F43</f>
        <v>3691.010994475138</v>
      </c>
      <c r="H43" s="344">
        <v>180</v>
      </c>
      <c r="I43" s="345">
        <f t="shared" si="9"/>
        <v>3711.5166111111112</v>
      </c>
      <c r="J43" s="346">
        <f>I43/15</f>
        <v>247.43444074074074</v>
      </c>
      <c r="L43" s="347">
        <f t="shared" si="2"/>
        <v>-20.505616635973183</v>
      </c>
    </row>
    <row r="44" spans="1:20" ht="14">
      <c r="A44" s="337" t="s">
        <v>368</v>
      </c>
      <c r="B44" s="338">
        <v>70301238</v>
      </c>
      <c r="C44" s="357" t="s">
        <v>369</v>
      </c>
      <c r="D44" s="340">
        <v>526025.43000000005</v>
      </c>
      <c r="E44" s="341">
        <v>0</v>
      </c>
      <c r="F44" s="342">
        <v>60</v>
      </c>
      <c r="G44" s="343">
        <v>0</v>
      </c>
      <c r="H44" s="344"/>
      <c r="I44" s="345">
        <v>0</v>
      </c>
      <c r="J44" s="346">
        <v>0</v>
      </c>
      <c r="L44" s="347">
        <f t="shared" si="2"/>
        <v>0</v>
      </c>
    </row>
    <row r="45" spans="1:20" ht="14">
      <c r="A45" s="472" t="s">
        <v>560</v>
      </c>
      <c r="B45" s="361"/>
      <c r="C45" s="362"/>
      <c r="D45" s="363">
        <v>3333333</v>
      </c>
      <c r="E45" s="364"/>
      <c r="F45" s="365"/>
      <c r="G45" s="366"/>
      <c r="H45" s="367">
        <v>60</v>
      </c>
      <c r="I45" s="368">
        <f>D45/H45</f>
        <v>55555.55</v>
      </c>
      <c r="J45" s="369">
        <f>I45/15</f>
        <v>3703.7033333333334</v>
      </c>
      <c r="K45" s="370"/>
      <c r="L45" s="371">
        <f t="shared" si="2"/>
        <v>-55555.55</v>
      </c>
    </row>
    <row r="46" spans="1:20" ht="14">
      <c r="A46" s="372" t="s">
        <v>370</v>
      </c>
      <c r="B46" s="473"/>
      <c r="C46" s="474"/>
      <c r="D46" s="373">
        <f>SUM(D47:D60)</f>
        <v>233054949.70999998</v>
      </c>
      <c r="E46" s="374">
        <f>SUM(E47:E60)</f>
        <v>66340734.020000011</v>
      </c>
      <c r="F46" s="352"/>
      <c r="G46" s="375">
        <f>SUM(G47:G60)</f>
        <v>1108209.5170238095</v>
      </c>
      <c r="H46" s="376"/>
      <c r="I46" s="377">
        <f t="shared" ref="I46:L46" si="13">SUM(I47:I60)</f>
        <v>2504167.1089285719</v>
      </c>
      <c r="J46" s="373">
        <f t="shared" si="13"/>
        <v>137252.16530257938</v>
      </c>
      <c r="L46" s="378">
        <f t="shared" si="13"/>
        <v>-1395957.591904762</v>
      </c>
    </row>
    <row r="47" spans="1:20" ht="28">
      <c r="A47" s="337" t="s">
        <v>371</v>
      </c>
      <c r="B47" s="338">
        <v>30301241</v>
      </c>
      <c r="C47" s="357" t="s">
        <v>365</v>
      </c>
      <c r="D47" s="340">
        <v>1745758.89</v>
      </c>
      <c r="E47" s="341">
        <v>32418.35</v>
      </c>
      <c r="F47" s="342">
        <f>7*12+11</f>
        <v>95</v>
      </c>
      <c r="G47" s="343">
        <v>1807.71</v>
      </c>
      <c r="H47" s="344">
        <v>84</v>
      </c>
      <c r="I47" s="345">
        <f>D47/H47</f>
        <v>20782.843928571427</v>
      </c>
      <c r="J47" s="346">
        <f t="shared" si="10"/>
        <v>1385.5229285714283</v>
      </c>
      <c r="L47" s="379">
        <f t="shared" si="2"/>
        <v>-18975.133928571428</v>
      </c>
      <c r="T47" s="312" t="s">
        <v>372</v>
      </c>
    </row>
    <row r="48" spans="1:20" ht="28">
      <c r="A48" s="337" t="s">
        <v>373</v>
      </c>
      <c r="B48" s="338">
        <v>30301242</v>
      </c>
      <c r="C48" s="357" t="s">
        <v>365</v>
      </c>
      <c r="D48" s="340">
        <v>1439398.07</v>
      </c>
      <c r="E48" s="341">
        <v>24440.560000000001</v>
      </c>
      <c r="F48" s="342">
        <f>7*12+11</f>
        <v>95</v>
      </c>
      <c r="G48" s="343">
        <v>1362.86</v>
      </c>
      <c r="H48" s="344">
        <v>84</v>
      </c>
      <c r="I48" s="345">
        <f t="shared" ref="I48:I58" si="14">D48/H48</f>
        <v>17135.691309523809</v>
      </c>
      <c r="J48" s="346">
        <f>I48/15</f>
        <v>1142.3794206349205</v>
      </c>
      <c r="L48" s="379">
        <f t="shared" si="2"/>
        <v>-15772.831309523808</v>
      </c>
      <c r="T48" s="312" t="s">
        <v>374</v>
      </c>
    </row>
    <row r="49" spans="1:20" ht="42">
      <c r="A49" s="337" t="s">
        <v>232</v>
      </c>
      <c r="B49" s="338">
        <v>30301485</v>
      </c>
      <c r="C49" s="357" t="s">
        <v>375</v>
      </c>
      <c r="D49" s="340">
        <v>5324583.33</v>
      </c>
      <c r="E49" s="341">
        <v>3532617.8</v>
      </c>
      <c r="F49" s="342">
        <f>5*12</f>
        <v>60</v>
      </c>
      <c r="G49" s="343">
        <v>89964.800000000003</v>
      </c>
      <c r="H49" s="344">
        <v>84</v>
      </c>
      <c r="I49" s="345">
        <f t="shared" si="14"/>
        <v>63387.896785714285</v>
      </c>
      <c r="J49" s="346">
        <f>I49/15</f>
        <v>4225.8597857142859</v>
      </c>
      <c r="L49" s="379">
        <f t="shared" si="2"/>
        <v>26576.903214285718</v>
      </c>
      <c r="T49" s="312" t="s">
        <v>376</v>
      </c>
    </row>
    <row r="50" spans="1:20" ht="28">
      <c r="A50" s="337" t="s">
        <v>377</v>
      </c>
      <c r="B50" s="338">
        <v>30301243</v>
      </c>
      <c r="C50" s="357" t="s">
        <v>365</v>
      </c>
      <c r="D50" s="340">
        <v>500833.9</v>
      </c>
      <c r="E50" s="341">
        <v>0</v>
      </c>
      <c r="F50" s="342">
        <f>2*12+3</f>
        <v>27</v>
      </c>
      <c r="G50" s="343">
        <v>0</v>
      </c>
      <c r="H50" s="344"/>
      <c r="I50" s="345">
        <v>0</v>
      </c>
      <c r="J50" s="346">
        <v>0</v>
      </c>
      <c r="L50" s="379">
        <f t="shared" si="2"/>
        <v>0</v>
      </c>
    </row>
    <row r="51" spans="1:20" ht="28">
      <c r="A51" s="337" t="s">
        <v>378</v>
      </c>
      <c r="B51" s="338">
        <v>70301234</v>
      </c>
      <c r="C51" s="357" t="s">
        <v>379</v>
      </c>
      <c r="D51" s="340">
        <v>18220338.98</v>
      </c>
      <c r="E51" s="341">
        <v>2945097.86</v>
      </c>
      <c r="F51" s="342">
        <f>8*12</f>
        <v>96</v>
      </c>
      <c r="G51" s="343">
        <v>196339.86</v>
      </c>
      <c r="H51" s="344">
        <v>84</v>
      </c>
      <c r="I51" s="345">
        <f t="shared" si="14"/>
        <v>216908.7973809524</v>
      </c>
      <c r="J51" s="346">
        <f>I51/15</f>
        <v>14460.586492063494</v>
      </c>
      <c r="L51" s="379">
        <f t="shared" si="2"/>
        <v>-20568.937380952411</v>
      </c>
      <c r="T51" s="312" t="s">
        <v>380</v>
      </c>
    </row>
    <row r="52" spans="1:20" ht="14">
      <c r="A52" s="337" t="s">
        <v>273</v>
      </c>
      <c r="B52" s="338">
        <v>70401581</v>
      </c>
      <c r="C52" s="357" t="s">
        <v>381</v>
      </c>
      <c r="D52" s="340">
        <v>34158507.82</v>
      </c>
      <c r="E52" s="341">
        <v>31881273.98</v>
      </c>
      <c r="F52" s="342">
        <v>84</v>
      </c>
      <c r="G52" s="343">
        <f t="shared" ref="G52:G53" si="15">D52/F52</f>
        <v>406648.90261904761</v>
      </c>
      <c r="H52" s="344">
        <v>84</v>
      </c>
      <c r="I52" s="345">
        <f t="shared" si="14"/>
        <v>406648.90261904761</v>
      </c>
      <c r="J52" s="346">
        <f>I52/40</f>
        <v>10166.22256547619</v>
      </c>
      <c r="L52" s="379">
        <f t="shared" si="2"/>
        <v>0</v>
      </c>
    </row>
    <row r="53" spans="1:20" ht="28">
      <c r="A53" s="337" t="s">
        <v>382</v>
      </c>
      <c r="B53" s="338">
        <v>30401654</v>
      </c>
      <c r="C53" s="357" t="s">
        <v>383</v>
      </c>
      <c r="D53" s="340">
        <v>25701186.370000001</v>
      </c>
      <c r="E53" s="341">
        <v>25613767.370000001</v>
      </c>
      <c r="F53" s="342">
        <f>7*12</f>
        <v>84</v>
      </c>
      <c r="G53" s="343">
        <f t="shared" si="15"/>
        <v>305966.50440476194</v>
      </c>
      <c r="H53" s="344">
        <v>84</v>
      </c>
      <c r="I53" s="345">
        <f t="shared" si="14"/>
        <v>305966.50440476194</v>
      </c>
      <c r="J53" s="346">
        <f>I53/40</f>
        <v>7649.1626101190486</v>
      </c>
      <c r="L53" s="379">
        <f t="shared" si="2"/>
        <v>0</v>
      </c>
    </row>
    <row r="54" spans="1:20" ht="14">
      <c r="A54" s="337" t="s">
        <v>384</v>
      </c>
      <c r="B54" s="338">
        <v>30301283</v>
      </c>
      <c r="C54" s="357" t="s">
        <v>385</v>
      </c>
      <c r="D54" s="340">
        <v>2966101.69</v>
      </c>
      <c r="E54" s="341">
        <v>228967.2</v>
      </c>
      <c r="F54" s="342">
        <f>7*12+5</f>
        <v>89</v>
      </c>
      <c r="G54" s="343">
        <v>7272.52</v>
      </c>
      <c r="H54" s="344">
        <v>60</v>
      </c>
      <c r="I54" s="345">
        <f t="shared" si="14"/>
        <v>49435.028166666663</v>
      </c>
      <c r="J54" s="346">
        <f>I54/15</f>
        <v>3295.6685444444443</v>
      </c>
      <c r="L54" s="379">
        <f t="shared" si="2"/>
        <v>-42162.508166666667</v>
      </c>
      <c r="T54" s="312" t="s">
        <v>386</v>
      </c>
    </row>
    <row r="55" spans="1:20" ht="14">
      <c r="A55" s="337" t="s">
        <v>237</v>
      </c>
      <c r="B55" s="338">
        <v>30301383</v>
      </c>
      <c r="C55" s="357" t="s">
        <v>387</v>
      </c>
      <c r="D55" s="340">
        <v>2888333.33</v>
      </c>
      <c r="E55" s="341">
        <v>1041075.45</v>
      </c>
      <c r="F55" s="342">
        <v>60</v>
      </c>
      <c r="G55" s="343">
        <v>49423.18</v>
      </c>
      <c r="H55" s="344">
        <v>60</v>
      </c>
      <c r="I55" s="345">
        <f t="shared" si="14"/>
        <v>48138.888833333338</v>
      </c>
      <c r="J55" s="346">
        <f>I55/15</f>
        <v>3209.2592555555557</v>
      </c>
      <c r="L55" s="379">
        <f t="shared" si="2"/>
        <v>1284.2911666666623</v>
      </c>
      <c r="T55" s="312" t="s">
        <v>388</v>
      </c>
    </row>
    <row r="56" spans="1:20" ht="14">
      <c r="A56" s="337" t="s">
        <v>389</v>
      </c>
      <c r="B56" s="338">
        <v>30301384</v>
      </c>
      <c r="C56" s="357" t="s">
        <v>387</v>
      </c>
      <c r="D56" s="340">
        <v>2888333.33</v>
      </c>
      <c r="E56" s="341">
        <v>1041075.45</v>
      </c>
      <c r="F56" s="342">
        <v>60</v>
      </c>
      <c r="G56" s="343">
        <v>49423.18</v>
      </c>
      <c r="H56" s="344">
        <v>60</v>
      </c>
      <c r="I56" s="345">
        <f t="shared" si="14"/>
        <v>48138.888833333338</v>
      </c>
      <c r="J56" s="346">
        <f>I56/15</f>
        <v>3209.2592555555557</v>
      </c>
      <c r="L56" s="379">
        <f t="shared" si="2"/>
        <v>1284.2911666666623</v>
      </c>
      <c r="T56" s="312" t="s">
        <v>388</v>
      </c>
    </row>
    <row r="57" spans="1:20" ht="14">
      <c r="A57" s="475" t="s">
        <v>561</v>
      </c>
      <c r="B57" s="338"/>
      <c r="C57" s="357"/>
      <c r="D57" s="340">
        <v>40628166</v>
      </c>
      <c r="E57" s="341"/>
      <c r="F57" s="342"/>
      <c r="G57" s="343"/>
      <c r="H57" s="344">
        <v>84</v>
      </c>
      <c r="I57" s="345">
        <f>D57/H57</f>
        <v>483668.64285714284</v>
      </c>
      <c r="J57" s="346">
        <f>I57/15</f>
        <v>32244.576190476189</v>
      </c>
      <c r="L57" s="379">
        <f t="shared" si="2"/>
        <v>-483668.64285714284</v>
      </c>
    </row>
    <row r="58" spans="1:20" ht="14">
      <c r="A58" s="475" t="s">
        <v>581</v>
      </c>
      <c r="B58" s="338"/>
      <c r="C58" s="357"/>
      <c r="D58" s="340">
        <v>41000000</v>
      </c>
      <c r="E58" s="341"/>
      <c r="F58" s="342"/>
      <c r="G58" s="343"/>
      <c r="H58" s="344">
        <v>84</v>
      </c>
      <c r="I58" s="345">
        <f t="shared" si="14"/>
        <v>488095.23809523811</v>
      </c>
      <c r="J58" s="346">
        <f>I58/15</f>
        <v>32539.682539682541</v>
      </c>
      <c r="L58" s="379">
        <f t="shared" si="2"/>
        <v>-488095.23809523811</v>
      </c>
    </row>
    <row r="59" spans="1:20" ht="33.75" customHeight="1">
      <c r="A59" s="479" t="s">
        <v>567</v>
      </c>
      <c r="B59" s="338"/>
      <c r="C59" s="357"/>
      <c r="D59" s="340">
        <v>25701186</v>
      </c>
      <c r="E59" s="341"/>
      <c r="F59" s="342"/>
      <c r="G59" s="343"/>
      <c r="H59" s="344"/>
      <c r="I59" s="345"/>
      <c r="J59" s="346"/>
      <c r="L59" s="379"/>
    </row>
    <row r="60" spans="1:20" ht="28.5" customHeight="1">
      <c r="A60" s="479" t="s">
        <v>568</v>
      </c>
      <c r="B60" s="338"/>
      <c r="C60" s="357"/>
      <c r="D60" s="340">
        <v>29892222</v>
      </c>
      <c r="E60" s="341"/>
      <c r="F60" s="342"/>
      <c r="G60" s="343"/>
      <c r="H60" s="344">
        <v>84</v>
      </c>
      <c r="I60" s="345">
        <f>D60/H60</f>
        <v>355859.78571428574</v>
      </c>
      <c r="J60" s="346">
        <f>I60/15</f>
        <v>23723.985714285714</v>
      </c>
      <c r="L60" s="379">
        <f t="shared" si="2"/>
        <v>-355859.78571428574</v>
      </c>
    </row>
    <row r="61" spans="1:20" ht="14">
      <c r="A61" s="372" t="s">
        <v>390</v>
      </c>
      <c r="B61" s="473"/>
      <c r="C61" s="474"/>
      <c r="D61" s="373">
        <f>SUM(D62)</f>
        <v>41693193.340000004</v>
      </c>
      <c r="E61" s="374">
        <f t="shared" ref="E61:L61" si="16">SUM(E62)</f>
        <v>38554995.969999999</v>
      </c>
      <c r="F61" s="380"/>
      <c r="G61" s="375">
        <f t="shared" ref="G61" si="17">SUM(G62)</f>
        <v>347443.27783333336</v>
      </c>
      <c r="H61" s="376"/>
      <c r="I61" s="377">
        <f t="shared" si="16"/>
        <v>496347.5397619048</v>
      </c>
      <c r="J61" s="373">
        <f t="shared" si="16"/>
        <v>1240.8688494047619</v>
      </c>
      <c r="L61" s="378">
        <f t="shared" si="16"/>
        <v>-148904.26192857145</v>
      </c>
    </row>
    <row r="62" spans="1:20" ht="14">
      <c r="A62" s="337" t="s">
        <v>391</v>
      </c>
      <c r="B62" s="338">
        <v>30501552</v>
      </c>
      <c r="C62" s="357">
        <v>44712</v>
      </c>
      <c r="D62" s="340">
        <v>41693193.340000004</v>
      </c>
      <c r="E62" s="341">
        <v>38554995.969999999</v>
      </c>
      <c r="F62" s="342">
        <v>120</v>
      </c>
      <c r="G62" s="343">
        <f>D62/F62</f>
        <v>347443.27783333336</v>
      </c>
      <c r="H62" s="344">
        <v>84</v>
      </c>
      <c r="I62" s="345">
        <f>D62/H62</f>
        <v>496347.5397619048</v>
      </c>
      <c r="J62" s="346">
        <f>I62/400</f>
        <v>1240.8688494047619</v>
      </c>
      <c r="L62" s="379">
        <f t="shared" ref="L62" si="18">G62-I62</f>
        <v>-148904.26192857145</v>
      </c>
      <c r="T62" s="312" t="s">
        <v>392</v>
      </c>
    </row>
    <row r="63" spans="1:20" ht="14">
      <c r="A63" s="372" t="s">
        <v>393</v>
      </c>
      <c r="B63" s="473"/>
      <c r="C63" s="474"/>
      <c r="D63" s="373">
        <f>SUM(D64:D75)</f>
        <v>66942811.110000007</v>
      </c>
      <c r="E63" s="374">
        <f>SUM(E64:E75)</f>
        <v>18058955.439999998</v>
      </c>
      <c r="F63" s="380"/>
      <c r="G63" s="375">
        <f>SUM(G64:G75)</f>
        <v>548213.93943277304</v>
      </c>
      <c r="H63" s="376"/>
      <c r="I63" s="377">
        <f>SUM(I64:I75)</f>
        <v>924186.89243650797</v>
      </c>
      <c r="J63" s="373">
        <f>SUM(J64:J75)</f>
        <v>61612.459495767194</v>
      </c>
      <c r="L63" s="378">
        <f>SUM(L64:L75)</f>
        <v>-375972.95300373482</v>
      </c>
    </row>
    <row r="64" spans="1:20" ht="14">
      <c r="A64" s="337" t="s">
        <v>394</v>
      </c>
      <c r="B64" s="338">
        <v>70501432</v>
      </c>
      <c r="C64" s="357" t="s">
        <v>395</v>
      </c>
      <c r="D64" s="340">
        <v>124000</v>
      </c>
      <c r="E64" s="341">
        <v>81398.12</v>
      </c>
      <c r="F64" s="342">
        <f>7*12+1</f>
        <v>85</v>
      </c>
      <c r="G64" s="343">
        <v>1479.97</v>
      </c>
      <c r="H64" s="344">
        <v>60</v>
      </c>
      <c r="I64" s="345">
        <f>D64/H64</f>
        <v>2066.6666666666665</v>
      </c>
      <c r="J64" s="346">
        <f t="shared" si="10"/>
        <v>137.77777777777777</v>
      </c>
      <c r="L64" s="379">
        <f t="shared" ref="L64:L75" si="19">G64-I64</f>
        <v>-586.69666666666649</v>
      </c>
      <c r="T64" s="312" t="s">
        <v>396</v>
      </c>
    </row>
    <row r="65" spans="1:20" ht="12.5" customHeight="1">
      <c r="A65" s="337" t="s">
        <v>397</v>
      </c>
      <c r="B65" s="338">
        <v>70301235</v>
      </c>
      <c r="C65" s="357" t="s">
        <v>398</v>
      </c>
      <c r="D65" s="340">
        <v>3543643.14</v>
      </c>
      <c r="E65" s="341">
        <v>944971.5</v>
      </c>
      <c r="F65" s="342">
        <f>7*12+6</f>
        <v>90</v>
      </c>
      <c r="G65" s="343">
        <v>0</v>
      </c>
      <c r="H65" s="344">
        <v>60</v>
      </c>
      <c r="I65" s="345">
        <f t="shared" ref="I65:I75" si="20">D65/H65</f>
        <v>59060.719000000005</v>
      </c>
      <c r="J65" s="346">
        <f t="shared" si="10"/>
        <v>3937.3812666666668</v>
      </c>
      <c r="L65" s="379">
        <f t="shared" si="19"/>
        <v>-59060.719000000005</v>
      </c>
      <c r="T65" s="312" t="s">
        <v>399</v>
      </c>
    </row>
    <row r="66" spans="1:20" ht="14">
      <c r="A66" s="337" t="s">
        <v>400</v>
      </c>
      <c r="B66" s="338">
        <v>30201131</v>
      </c>
      <c r="C66" s="357" t="s">
        <v>401</v>
      </c>
      <c r="D66" s="340">
        <v>9621615.0600000005</v>
      </c>
      <c r="E66" s="341">
        <v>320376.56</v>
      </c>
      <c r="F66" s="342">
        <f>15*12+6</f>
        <v>186</v>
      </c>
      <c r="G66" s="343">
        <v>11588.88</v>
      </c>
      <c r="H66" s="344">
        <v>60</v>
      </c>
      <c r="I66" s="345">
        <f t="shared" si="20"/>
        <v>160360.25100000002</v>
      </c>
      <c r="J66" s="346">
        <f t="shared" si="10"/>
        <v>10690.683400000002</v>
      </c>
      <c r="L66" s="379">
        <f t="shared" si="19"/>
        <v>-148771.37100000001</v>
      </c>
      <c r="T66" s="312" t="s">
        <v>402</v>
      </c>
    </row>
    <row r="67" spans="1:20" ht="28">
      <c r="A67" s="337" t="s">
        <v>228</v>
      </c>
      <c r="B67" s="338">
        <v>30201484</v>
      </c>
      <c r="C67" s="357" t="s">
        <v>403</v>
      </c>
      <c r="D67" s="340">
        <v>11876846.76</v>
      </c>
      <c r="E67" s="341">
        <v>5168252.41</v>
      </c>
      <c r="F67" s="342">
        <f>3*12</f>
        <v>36</v>
      </c>
      <c r="G67" s="343">
        <v>337794.27</v>
      </c>
      <c r="H67" s="344">
        <v>84</v>
      </c>
      <c r="I67" s="345">
        <f t="shared" si="20"/>
        <v>141391.03285714285</v>
      </c>
      <c r="J67" s="346">
        <f t="shared" si="10"/>
        <v>9426.0688571428564</v>
      </c>
      <c r="L67" s="379">
        <f t="shared" si="19"/>
        <v>196403.23714285716</v>
      </c>
      <c r="T67" s="312" t="s">
        <v>404</v>
      </c>
    </row>
    <row r="68" spans="1:20" ht="14">
      <c r="A68" s="337" t="s">
        <v>405</v>
      </c>
      <c r="B68" s="338">
        <v>30201410</v>
      </c>
      <c r="C68" s="357" t="s">
        <v>406</v>
      </c>
      <c r="D68" s="340">
        <v>7870207.3499999996</v>
      </c>
      <c r="E68" s="341">
        <v>894649.96</v>
      </c>
      <c r="F68" s="342">
        <v>60</v>
      </c>
      <c r="G68" s="343">
        <v>34197.47</v>
      </c>
      <c r="H68" s="344">
        <v>60</v>
      </c>
      <c r="I68" s="345">
        <f t="shared" si="20"/>
        <v>131170.1225</v>
      </c>
      <c r="J68" s="346">
        <f t="shared" si="10"/>
        <v>8744.6748333333326</v>
      </c>
      <c r="L68" s="379">
        <f t="shared" si="19"/>
        <v>-96972.652499999997</v>
      </c>
      <c r="T68" s="312" t="s">
        <v>407</v>
      </c>
    </row>
    <row r="69" spans="1:20" ht="28">
      <c r="A69" s="337" t="s">
        <v>408</v>
      </c>
      <c r="B69" s="338">
        <v>70401217</v>
      </c>
      <c r="C69" s="357" t="s">
        <v>409</v>
      </c>
      <c r="D69" s="340">
        <v>1031023.31</v>
      </c>
      <c r="E69" s="341">
        <v>0</v>
      </c>
      <c r="F69" s="342">
        <v>72</v>
      </c>
      <c r="G69" s="343">
        <v>0</v>
      </c>
      <c r="H69" s="344"/>
      <c r="I69" s="345">
        <v>0</v>
      </c>
      <c r="J69" s="346">
        <v>0</v>
      </c>
      <c r="L69" s="379">
        <f t="shared" si="19"/>
        <v>0</v>
      </c>
    </row>
    <row r="70" spans="1:20" ht="42">
      <c r="A70" s="337" t="s">
        <v>229</v>
      </c>
      <c r="B70" s="338">
        <v>70401248</v>
      </c>
      <c r="C70" s="357" t="s">
        <v>410</v>
      </c>
      <c r="D70" s="340">
        <v>1489608.22</v>
      </c>
      <c r="E70" s="341">
        <v>105489.21</v>
      </c>
      <c r="F70" s="342">
        <f>7*12+1</f>
        <v>85</v>
      </c>
      <c r="G70" s="343">
        <v>6419.22</v>
      </c>
      <c r="H70" s="344">
        <v>72</v>
      </c>
      <c r="I70" s="345">
        <f t="shared" si="20"/>
        <v>20689.003055555557</v>
      </c>
      <c r="J70" s="346">
        <f t="shared" si="10"/>
        <v>1379.2668703703705</v>
      </c>
      <c r="L70" s="379">
        <f t="shared" si="19"/>
        <v>-14269.783055555556</v>
      </c>
      <c r="T70" s="312" t="s">
        <v>411</v>
      </c>
    </row>
    <row r="71" spans="1:20" ht="42">
      <c r="A71" s="337" t="s">
        <v>412</v>
      </c>
      <c r="B71" s="338">
        <v>70401529</v>
      </c>
      <c r="C71" s="357" t="s">
        <v>413</v>
      </c>
      <c r="D71" s="340">
        <v>3390350</v>
      </c>
      <c r="E71" s="341">
        <v>0</v>
      </c>
      <c r="F71" s="342">
        <f>6*12</f>
        <v>72</v>
      </c>
      <c r="G71" s="343">
        <v>0</v>
      </c>
      <c r="H71" s="344"/>
      <c r="I71" s="345">
        <v>0</v>
      </c>
      <c r="J71" s="346">
        <v>0</v>
      </c>
      <c r="L71" s="379">
        <f t="shared" si="19"/>
        <v>0</v>
      </c>
    </row>
    <row r="72" spans="1:20" ht="42">
      <c r="A72" s="337" t="s">
        <v>414</v>
      </c>
      <c r="B72" s="338">
        <v>70401544</v>
      </c>
      <c r="C72" s="357" t="s">
        <v>415</v>
      </c>
      <c r="D72" s="340">
        <v>2252712.71</v>
      </c>
      <c r="E72" s="341">
        <v>2003564.75</v>
      </c>
      <c r="F72" s="342">
        <v>84</v>
      </c>
      <c r="G72" s="343">
        <f>D72/F72</f>
        <v>26818.008452380953</v>
      </c>
      <c r="H72" s="344">
        <v>60</v>
      </c>
      <c r="I72" s="345">
        <f t="shared" si="20"/>
        <v>37545.211833333335</v>
      </c>
      <c r="J72" s="346">
        <f t="shared" ref="J72:J75" si="21">I72/15</f>
        <v>2503.0141222222223</v>
      </c>
      <c r="L72" s="379">
        <f t="shared" si="19"/>
        <v>-10727.203380952382</v>
      </c>
    </row>
    <row r="73" spans="1:20" ht="42">
      <c r="A73" s="337" t="s">
        <v>416</v>
      </c>
      <c r="B73" s="338">
        <v>70501545</v>
      </c>
      <c r="C73" s="357" t="s">
        <v>415</v>
      </c>
      <c r="D73" s="340">
        <v>9256917.5199999996</v>
      </c>
      <c r="E73" s="341">
        <v>8540252.9299999997</v>
      </c>
      <c r="F73" s="342">
        <v>120</v>
      </c>
      <c r="G73" s="343">
        <f>D73/F73</f>
        <v>77140.979333333336</v>
      </c>
      <c r="H73" s="344">
        <v>60</v>
      </c>
      <c r="I73" s="345">
        <f t="shared" si="20"/>
        <v>154281.95866666667</v>
      </c>
      <c r="J73" s="346">
        <f t="shared" si="21"/>
        <v>10285.463911111112</v>
      </c>
      <c r="L73" s="379">
        <f t="shared" si="19"/>
        <v>-77140.979333333336</v>
      </c>
    </row>
    <row r="74" spans="1:20" ht="34.5" customHeight="1">
      <c r="A74" s="480" t="s">
        <v>569</v>
      </c>
      <c r="B74" s="481">
        <v>70401684</v>
      </c>
      <c r="C74" s="482">
        <v>45083</v>
      </c>
      <c r="D74" s="483">
        <v>4485887.04</v>
      </c>
      <c r="E74" s="383"/>
      <c r="F74" s="484">
        <v>85</v>
      </c>
      <c r="G74" s="485">
        <f>D74/F74</f>
        <v>52775.141647058823</v>
      </c>
      <c r="H74" s="486">
        <v>60</v>
      </c>
      <c r="I74" s="487">
        <f t="shared" si="20"/>
        <v>74764.784</v>
      </c>
      <c r="J74" s="488">
        <f t="shared" si="21"/>
        <v>4984.318933333333</v>
      </c>
      <c r="K74" s="489"/>
      <c r="L74" s="490">
        <f t="shared" si="19"/>
        <v>-21989.642352941177</v>
      </c>
    </row>
    <row r="75" spans="1:20" ht="14">
      <c r="A75" s="360" t="s">
        <v>417</v>
      </c>
      <c r="B75" s="381"/>
      <c r="C75" s="382"/>
      <c r="D75" s="363">
        <v>12000000</v>
      </c>
      <c r="E75" s="383"/>
      <c r="F75" s="384"/>
      <c r="G75" s="385"/>
      <c r="H75" s="367">
        <v>84</v>
      </c>
      <c r="I75" s="368">
        <f t="shared" si="20"/>
        <v>142857.14285714287</v>
      </c>
      <c r="J75" s="386">
        <f t="shared" si="21"/>
        <v>9523.8095238095248</v>
      </c>
      <c r="K75" s="370"/>
      <c r="L75" s="387">
        <f t="shared" si="19"/>
        <v>-142857.14285714287</v>
      </c>
    </row>
    <row r="76" spans="1:20" ht="15" thickBot="1">
      <c r="A76" s="388" t="s">
        <v>418</v>
      </c>
      <c r="B76" s="389"/>
      <c r="C76" s="390"/>
      <c r="D76" s="391">
        <f>D63+D61+D46+D19+D11+D4</f>
        <v>366028248.65999997</v>
      </c>
      <c r="E76" s="392">
        <f>E63+E61+E46+E19+E11+E4</f>
        <v>138804181.06</v>
      </c>
      <c r="F76" s="393"/>
      <c r="G76" s="394">
        <f>G63+G61+G46+G19+G11+G4</f>
        <v>2178985.4875453911</v>
      </c>
      <c r="H76" s="395">
        <f t="shared" ref="H76:J76" si="22">H63+H61+H46+H19+H11+H4</f>
        <v>0</v>
      </c>
      <c r="I76" s="396">
        <f t="shared" si="22"/>
        <v>4185329.3186123394</v>
      </c>
      <c r="J76" s="391">
        <f t="shared" si="22"/>
        <v>217480.67881344166</v>
      </c>
      <c r="L76" s="397">
        <f>L63+L61+L46+L19+L11+L4</f>
        <v>-2006343.8310669479</v>
      </c>
    </row>
    <row r="77" spans="1:20" ht="14" thickTop="1"/>
    <row r="78" spans="1:20">
      <c r="G78" s="401"/>
    </row>
    <row r="79" spans="1:20">
      <c r="E79" s="401"/>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B27C-6215-45CE-B228-5674C21D9F70}">
  <sheetPr>
    <outlinePr summaryBelow="0" summaryRight="0"/>
    <pageSetUpPr autoPageBreaks="0" fitToPage="1"/>
  </sheetPr>
  <dimension ref="A1:G50"/>
  <sheetViews>
    <sheetView workbookViewId="0">
      <pane xSplit="2" ySplit="8" topLeftCell="C30" activePane="bottomRight" state="frozen"/>
      <selection pane="topRight" activeCell="C1" sqref="C1"/>
      <selection pane="bottomLeft" activeCell="A10" sqref="A10"/>
      <selection pane="bottomRight" activeCell="B42" sqref="B42"/>
    </sheetView>
  </sheetViews>
  <sheetFormatPr baseColWidth="10" defaultColWidth="8.83203125" defaultRowHeight="11"/>
  <cols>
    <col min="1" max="1" width="10.33203125" style="183" customWidth="1"/>
    <col min="2" max="2" width="39.5" style="183" customWidth="1"/>
    <col min="3" max="3" width="11.5" style="183" customWidth="1"/>
    <col min="4" max="4" width="12.33203125" style="183" customWidth="1"/>
    <col min="5" max="5" width="18.6640625" style="183" customWidth="1"/>
    <col min="6" max="7" width="15.5" style="183" customWidth="1"/>
    <col min="8" max="206" width="9.1640625" style="183" customWidth="1"/>
    <col min="207" max="207" width="9" style="183" customWidth="1"/>
    <col min="208" max="208" width="34.5" style="183" customWidth="1"/>
    <col min="209" max="209" width="11.5" style="183" customWidth="1"/>
    <col min="210" max="210" width="12.33203125" style="183" customWidth="1"/>
    <col min="211" max="260" width="0" style="183" hidden="1" customWidth="1"/>
    <col min="261" max="261" width="18.6640625" style="183" customWidth="1"/>
    <col min="262" max="263" width="15.5" style="183" customWidth="1"/>
    <col min="264" max="462" width="9.1640625" style="183" customWidth="1"/>
    <col min="463" max="463" width="9" style="183" customWidth="1"/>
    <col min="464" max="464" width="34.5" style="183" customWidth="1"/>
    <col min="465" max="465" width="11.5" style="183" customWidth="1"/>
    <col min="466" max="466" width="12.33203125" style="183" customWidth="1"/>
    <col min="467" max="516" width="0" style="183" hidden="1" customWidth="1"/>
    <col min="517" max="517" width="18.6640625" style="183" customWidth="1"/>
    <col min="518" max="519" width="15.5" style="183" customWidth="1"/>
    <col min="520" max="718" width="9.1640625" style="183" customWidth="1"/>
    <col min="719" max="719" width="9" style="183" customWidth="1"/>
    <col min="720" max="720" width="34.5" style="183" customWidth="1"/>
    <col min="721" max="721" width="11.5" style="183" customWidth="1"/>
    <col min="722" max="722" width="12.33203125" style="183" customWidth="1"/>
    <col min="723" max="772" width="0" style="183" hidden="1" customWidth="1"/>
    <col min="773" max="773" width="18.6640625" style="183" customWidth="1"/>
    <col min="774" max="775" width="15.5" style="183" customWidth="1"/>
    <col min="776" max="974" width="9.1640625" style="183" customWidth="1"/>
    <col min="975" max="975" width="9" style="183" customWidth="1"/>
    <col min="976" max="976" width="34.5" style="183" customWidth="1"/>
    <col min="977" max="977" width="11.5" style="183" customWidth="1"/>
    <col min="978" max="978" width="12.33203125" style="183" customWidth="1"/>
    <col min="979" max="1028" width="0" style="183" hidden="1" customWidth="1"/>
    <col min="1029" max="1029" width="18.6640625" style="183" customWidth="1"/>
    <col min="1030" max="1031" width="15.5" style="183" customWidth="1"/>
    <col min="1032" max="1230" width="9.1640625" style="183" customWidth="1"/>
    <col min="1231" max="1231" width="9" style="183" customWidth="1"/>
    <col min="1232" max="1232" width="34.5" style="183" customWidth="1"/>
    <col min="1233" max="1233" width="11.5" style="183" customWidth="1"/>
    <col min="1234" max="1234" width="12.33203125" style="183" customWidth="1"/>
    <col min="1235" max="1284" width="0" style="183" hidden="1" customWidth="1"/>
    <col min="1285" max="1285" width="18.6640625" style="183" customWidth="1"/>
    <col min="1286" max="1287" width="15.5" style="183" customWidth="1"/>
    <col min="1288" max="1486" width="9.1640625" style="183" customWidth="1"/>
    <col min="1487" max="1487" width="9" style="183" customWidth="1"/>
    <col min="1488" max="1488" width="34.5" style="183" customWidth="1"/>
    <col min="1489" max="1489" width="11.5" style="183" customWidth="1"/>
    <col min="1490" max="1490" width="12.33203125" style="183" customWidth="1"/>
    <col min="1491" max="1540" width="0" style="183" hidden="1" customWidth="1"/>
    <col min="1541" max="1541" width="18.6640625" style="183" customWidth="1"/>
    <col min="1542" max="1543" width="15.5" style="183" customWidth="1"/>
    <col min="1544" max="1742" width="9.1640625" style="183" customWidth="1"/>
    <col min="1743" max="1743" width="9" style="183" customWidth="1"/>
    <col min="1744" max="1744" width="34.5" style="183" customWidth="1"/>
    <col min="1745" max="1745" width="11.5" style="183" customWidth="1"/>
    <col min="1746" max="1746" width="12.33203125" style="183" customWidth="1"/>
    <col min="1747" max="1796" width="0" style="183" hidden="1" customWidth="1"/>
    <col min="1797" max="1797" width="18.6640625" style="183" customWidth="1"/>
    <col min="1798" max="1799" width="15.5" style="183" customWidth="1"/>
    <col min="1800" max="1998" width="9.1640625" style="183" customWidth="1"/>
    <col min="1999" max="1999" width="9" style="183" customWidth="1"/>
    <col min="2000" max="2000" width="34.5" style="183" customWidth="1"/>
    <col min="2001" max="2001" width="11.5" style="183" customWidth="1"/>
    <col min="2002" max="2002" width="12.33203125" style="183" customWidth="1"/>
    <col min="2003" max="2052" width="0" style="183" hidden="1" customWidth="1"/>
    <col min="2053" max="2053" width="18.6640625" style="183" customWidth="1"/>
    <col min="2054" max="2055" width="15.5" style="183" customWidth="1"/>
    <col min="2056" max="2254" width="9.1640625" style="183" customWidth="1"/>
    <col min="2255" max="2255" width="9" style="183" customWidth="1"/>
    <col min="2256" max="2256" width="34.5" style="183" customWidth="1"/>
    <col min="2257" max="2257" width="11.5" style="183" customWidth="1"/>
    <col min="2258" max="2258" width="12.33203125" style="183" customWidth="1"/>
    <col min="2259" max="2308" width="0" style="183" hidden="1" customWidth="1"/>
    <col min="2309" max="2309" width="18.6640625" style="183" customWidth="1"/>
    <col min="2310" max="2311" width="15.5" style="183" customWidth="1"/>
    <col min="2312" max="2510" width="9.1640625" style="183" customWidth="1"/>
    <col min="2511" max="2511" width="9" style="183" customWidth="1"/>
    <col min="2512" max="2512" width="34.5" style="183" customWidth="1"/>
    <col min="2513" max="2513" width="11.5" style="183" customWidth="1"/>
    <col min="2514" max="2514" width="12.33203125" style="183" customWidth="1"/>
    <col min="2515" max="2564" width="0" style="183" hidden="1" customWidth="1"/>
    <col min="2565" max="2565" width="18.6640625" style="183" customWidth="1"/>
    <col min="2566" max="2567" width="15.5" style="183" customWidth="1"/>
    <col min="2568" max="2766" width="9.1640625" style="183" customWidth="1"/>
    <col min="2767" max="2767" width="9" style="183" customWidth="1"/>
    <col min="2768" max="2768" width="34.5" style="183" customWidth="1"/>
    <col min="2769" max="2769" width="11.5" style="183" customWidth="1"/>
    <col min="2770" max="2770" width="12.33203125" style="183" customWidth="1"/>
    <col min="2771" max="2820" width="0" style="183" hidden="1" customWidth="1"/>
    <col min="2821" max="2821" width="18.6640625" style="183" customWidth="1"/>
    <col min="2822" max="2823" width="15.5" style="183" customWidth="1"/>
    <col min="2824" max="3022" width="9.1640625" style="183" customWidth="1"/>
    <col min="3023" max="3023" width="9" style="183" customWidth="1"/>
    <col min="3024" max="3024" width="34.5" style="183" customWidth="1"/>
    <col min="3025" max="3025" width="11.5" style="183" customWidth="1"/>
    <col min="3026" max="3026" width="12.33203125" style="183" customWidth="1"/>
    <col min="3027" max="3076" width="0" style="183" hidden="1" customWidth="1"/>
    <col min="3077" max="3077" width="18.6640625" style="183" customWidth="1"/>
    <col min="3078" max="3079" width="15.5" style="183" customWidth="1"/>
    <col min="3080" max="3278" width="9.1640625" style="183" customWidth="1"/>
    <col min="3279" max="3279" width="9" style="183" customWidth="1"/>
    <col min="3280" max="3280" width="34.5" style="183" customWidth="1"/>
    <col min="3281" max="3281" width="11.5" style="183" customWidth="1"/>
    <col min="3282" max="3282" width="12.33203125" style="183" customWidth="1"/>
    <col min="3283" max="3332" width="0" style="183" hidden="1" customWidth="1"/>
    <col min="3333" max="3333" width="18.6640625" style="183" customWidth="1"/>
    <col min="3334" max="3335" width="15.5" style="183" customWidth="1"/>
    <col min="3336" max="3534" width="9.1640625" style="183" customWidth="1"/>
    <col min="3535" max="3535" width="9" style="183" customWidth="1"/>
    <col min="3536" max="3536" width="34.5" style="183" customWidth="1"/>
    <col min="3537" max="3537" width="11.5" style="183" customWidth="1"/>
    <col min="3538" max="3538" width="12.33203125" style="183" customWidth="1"/>
    <col min="3539" max="3588" width="0" style="183" hidden="1" customWidth="1"/>
    <col min="3589" max="3589" width="18.6640625" style="183" customWidth="1"/>
    <col min="3590" max="3591" width="15.5" style="183" customWidth="1"/>
    <col min="3592" max="3790" width="9.1640625" style="183" customWidth="1"/>
    <col min="3791" max="3791" width="9" style="183" customWidth="1"/>
    <col min="3792" max="3792" width="34.5" style="183" customWidth="1"/>
    <col min="3793" max="3793" width="11.5" style="183" customWidth="1"/>
    <col min="3794" max="3794" width="12.33203125" style="183" customWidth="1"/>
    <col min="3795" max="3844" width="0" style="183" hidden="1" customWidth="1"/>
    <col min="3845" max="3845" width="18.6640625" style="183" customWidth="1"/>
    <col min="3846" max="3847" width="15.5" style="183" customWidth="1"/>
    <col min="3848" max="4046" width="9.1640625" style="183" customWidth="1"/>
    <col min="4047" max="4047" width="9" style="183" customWidth="1"/>
    <col min="4048" max="4048" width="34.5" style="183" customWidth="1"/>
    <col min="4049" max="4049" width="11.5" style="183" customWidth="1"/>
    <col min="4050" max="4050" width="12.33203125" style="183" customWidth="1"/>
    <col min="4051" max="4100" width="0" style="183" hidden="1" customWidth="1"/>
    <col min="4101" max="4101" width="18.6640625" style="183" customWidth="1"/>
    <col min="4102" max="4103" width="15.5" style="183" customWidth="1"/>
    <col min="4104" max="4302" width="9.1640625" style="183" customWidth="1"/>
    <col min="4303" max="4303" width="9" style="183" customWidth="1"/>
    <col min="4304" max="4304" width="34.5" style="183" customWidth="1"/>
    <col min="4305" max="4305" width="11.5" style="183" customWidth="1"/>
    <col min="4306" max="4306" width="12.33203125" style="183" customWidth="1"/>
    <col min="4307" max="4356" width="0" style="183" hidden="1" customWidth="1"/>
    <col min="4357" max="4357" width="18.6640625" style="183" customWidth="1"/>
    <col min="4358" max="4359" width="15.5" style="183" customWidth="1"/>
    <col min="4360" max="4558" width="9.1640625" style="183" customWidth="1"/>
    <col min="4559" max="4559" width="9" style="183" customWidth="1"/>
    <col min="4560" max="4560" width="34.5" style="183" customWidth="1"/>
    <col min="4561" max="4561" width="11.5" style="183" customWidth="1"/>
    <col min="4562" max="4562" width="12.33203125" style="183" customWidth="1"/>
    <col min="4563" max="4612" width="0" style="183" hidden="1" customWidth="1"/>
    <col min="4613" max="4613" width="18.6640625" style="183" customWidth="1"/>
    <col min="4614" max="4615" width="15.5" style="183" customWidth="1"/>
    <col min="4616" max="4814" width="9.1640625" style="183" customWidth="1"/>
    <col min="4815" max="4815" width="9" style="183" customWidth="1"/>
    <col min="4816" max="4816" width="34.5" style="183" customWidth="1"/>
    <col min="4817" max="4817" width="11.5" style="183" customWidth="1"/>
    <col min="4818" max="4818" width="12.33203125" style="183" customWidth="1"/>
    <col min="4819" max="4868" width="0" style="183" hidden="1" customWidth="1"/>
    <col min="4869" max="4869" width="18.6640625" style="183" customWidth="1"/>
    <col min="4870" max="4871" width="15.5" style="183" customWidth="1"/>
    <col min="4872" max="5070" width="9.1640625" style="183" customWidth="1"/>
    <col min="5071" max="5071" width="9" style="183" customWidth="1"/>
    <col min="5072" max="5072" width="34.5" style="183" customWidth="1"/>
    <col min="5073" max="5073" width="11.5" style="183" customWidth="1"/>
    <col min="5074" max="5074" width="12.33203125" style="183" customWidth="1"/>
    <col min="5075" max="5124" width="0" style="183" hidden="1" customWidth="1"/>
    <col min="5125" max="5125" width="18.6640625" style="183" customWidth="1"/>
    <col min="5126" max="5127" width="15.5" style="183" customWidth="1"/>
    <col min="5128" max="5326" width="9.1640625" style="183" customWidth="1"/>
    <col min="5327" max="5327" width="9" style="183" customWidth="1"/>
    <col min="5328" max="5328" width="34.5" style="183" customWidth="1"/>
    <col min="5329" max="5329" width="11.5" style="183" customWidth="1"/>
    <col min="5330" max="5330" width="12.33203125" style="183" customWidth="1"/>
    <col min="5331" max="5380" width="0" style="183" hidden="1" customWidth="1"/>
    <col min="5381" max="5381" width="18.6640625" style="183" customWidth="1"/>
    <col min="5382" max="5383" width="15.5" style="183" customWidth="1"/>
    <col min="5384" max="5582" width="9.1640625" style="183" customWidth="1"/>
    <col min="5583" max="5583" width="9" style="183" customWidth="1"/>
    <col min="5584" max="5584" width="34.5" style="183" customWidth="1"/>
    <col min="5585" max="5585" width="11.5" style="183" customWidth="1"/>
    <col min="5586" max="5586" width="12.33203125" style="183" customWidth="1"/>
    <col min="5587" max="5636" width="0" style="183" hidden="1" customWidth="1"/>
    <col min="5637" max="5637" width="18.6640625" style="183" customWidth="1"/>
    <col min="5638" max="5639" width="15.5" style="183" customWidth="1"/>
    <col min="5640" max="5838" width="9.1640625" style="183" customWidth="1"/>
    <col min="5839" max="5839" width="9" style="183" customWidth="1"/>
    <col min="5840" max="5840" width="34.5" style="183" customWidth="1"/>
    <col min="5841" max="5841" width="11.5" style="183" customWidth="1"/>
    <col min="5842" max="5842" width="12.33203125" style="183" customWidth="1"/>
    <col min="5843" max="5892" width="0" style="183" hidden="1" customWidth="1"/>
    <col min="5893" max="5893" width="18.6640625" style="183" customWidth="1"/>
    <col min="5894" max="5895" width="15.5" style="183" customWidth="1"/>
    <col min="5896" max="6094" width="9.1640625" style="183" customWidth="1"/>
    <col min="6095" max="6095" width="9" style="183" customWidth="1"/>
    <col min="6096" max="6096" width="34.5" style="183" customWidth="1"/>
    <col min="6097" max="6097" width="11.5" style="183" customWidth="1"/>
    <col min="6098" max="6098" width="12.33203125" style="183" customWidth="1"/>
    <col min="6099" max="6148" width="0" style="183" hidden="1" customWidth="1"/>
    <col min="6149" max="6149" width="18.6640625" style="183" customWidth="1"/>
    <col min="6150" max="6151" width="15.5" style="183" customWidth="1"/>
    <col min="6152" max="6350" width="9.1640625" style="183" customWidth="1"/>
    <col min="6351" max="6351" width="9" style="183" customWidth="1"/>
    <col min="6352" max="6352" width="34.5" style="183" customWidth="1"/>
    <col min="6353" max="6353" width="11.5" style="183" customWidth="1"/>
    <col min="6354" max="6354" width="12.33203125" style="183" customWidth="1"/>
    <col min="6355" max="6404" width="0" style="183" hidden="1" customWidth="1"/>
    <col min="6405" max="6405" width="18.6640625" style="183" customWidth="1"/>
    <col min="6406" max="6407" width="15.5" style="183" customWidth="1"/>
    <col min="6408" max="6606" width="9.1640625" style="183" customWidth="1"/>
    <col min="6607" max="6607" width="9" style="183" customWidth="1"/>
    <col min="6608" max="6608" width="34.5" style="183" customWidth="1"/>
    <col min="6609" max="6609" width="11.5" style="183" customWidth="1"/>
    <col min="6610" max="6610" width="12.33203125" style="183" customWidth="1"/>
    <col min="6611" max="6660" width="0" style="183" hidden="1" customWidth="1"/>
    <col min="6661" max="6661" width="18.6640625" style="183" customWidth="1"/>
    <col min="6662" max="6663" width="15.5" style="183" customWidth="1"/>
    <col min="6664" max="6862" width="9.1640625" style="183" customWidth="1"/>
    <col min="6863" max="6863" width="9" style="183" customWidth="1"/>
    <col min="6864" max="6864" width="34.5" style="183" customWidth="1"/>
    <col min="6865" max="6865" width="11.5" style="183" customWidth="1"/>
    <col min="6866" max="6866" width="12.33203125" style="183" customWidth="1"/>
    <col min="6867" max="6916" width="0" style="183" hidden="1" customWidth="1"/>
    <col min="6917" max="6917" width="18.6640625" style="183" customWidth="1"/>
    <col min="6918" max="6919" width="15.5" style="183" customWidth="1"/>
    <col min="6920" max="7118" width="9.1640625" style="183" customWidth="1"/>
    <col min="7119" max="7119" width="9" style="183" customWidth="1"/>
    <col min="7120" max="7120" width="34.5" style="183" customWidth="1"/>
    <col min="7121" max="7121" width="11.5" style="183" customWidth="1"/>
    <col min="7122" max="7122" width="12.33203125" style="183" customWidth="1"/>
    <col min="7123" max="7172" width="0" style="183" hidden="1" customWidth="1"/>
    <col min="7173" max="7173" width="18.6640625" style="183" customWidth="1"/>
    <col min="7174" max="7175" width="15.5" style="183" customWidth="1"/>
    <col min="7176" max="7374" width="9.1640625" style="183" customWidth="1"/>
    <col min="7375" max="7375" width="9" style="183" customWidth="1"/>
    <col min="7376" max="7376" width="34.5" style="183" customWidth="1"/>
    <col min="7377" max="7377" width="11.5" style="183" customWidth="1"/>
    <col min="7378" max="7378" width="12.33203125" style="183" customWidth="1"/>
    <col min="7379" max="7428" width="0" style="183" hidden="1" customWidth="1"/>
    <col min="7429" max="7429" width="18.6640625" style="183" customWidth="1"/>
    <col min="7430" max="7431" width="15.5" style="183" customWidth="1"/>
    <col min="7432" max="7630" width="9.1640625" style="183" customWidth="1"/>
    <col min="7631" max="7631" width="9" style="183" customWidth="1"/>
    <col min="7632" max="7632" width="34.5" style="183" customWidth="1"/>
    <col min="7633" max="7633" width="11.5" style="183" customWidth="1"/>
    <col min="7634" max="7634" width="12.33203125" style="183" customWidth="1"/>
    <col min="7635" max="7684" width="0" style="183" hidden="1" customWidth="1"/>
    <col min="7685" max="7685" width="18.6640625" style="183" customWidth="1"/>
    <col min="7686" max="7687" width="15.5" style="183" customWidth="1"/>
    <col min="7688" max="7886" width="9.1640625" style="183" customWidth="1"/>
    <col min="7887" max="7887" width="9" style="183" customWidth="1"/>
    <col min="7888" max="7888" width="34.5" style="183" customWidth="1"/>
    <col min="7889" max="7889" width="11.5" style="183" customWidth="1"/>
    <col min="7890" max="7890" width="12.33203125" style="183" customWidth="1"/>
    <col min="7891" max="7940" width="0" style="183" hidden="1" customWidth="1"/>
    <col min="7941" max="7941" width="18.6640625" style="183" customWidth="1"/>
    <col min="7942" max="7943" width="15.5" style="183" customWidth="1"/>
    <col min="7944" max="8142" width="9.1640625" style="183" customWidth="1"/>
    <col min="8143" max="8143" width="9" style="183" customWidth="1"/>
    <col min="8144" max="8144" width="34.5" style="183" customWidth="1"/>
    <col min="8145" max="8145" width="11.5" style="183" customWidth="1"/>
    <col min="8146" max="8146" width="12.33203125" style="183" customWidth="1"/>
    <col min="8147" max="8196" width="0" style="183" hidden="1" customWidth="1"/>
    <col min="8197" max="8197" width="18.6640625" style="183" customWidth="1"/>
    <col min="8198" max="8199" width="15.5" style="183" customWidth="1"/>
    <col min="8200" max="8398" width="9.1640625" style="183" customWidth="1"/>
    <col min="8399" max="8399" width="9" style="183" customWidth="1"/>
    <col min="8400" max="8400" width="34.5" style="183" customWidth="1"/>
    <col min="8401" max="8401" width="11.5" style="183" customWidth="1"/>
    <col min="8402" max="8402" width="12.33203125" style="183" customWidth="1"/>
    <col min="8403" max="8452" width="0" style="183" hidden="1" customWidth="1"/>
    <col min="8453" max="8453" width="18.6640625" style="183" customWidth="1"/>
    <col min="8454" max="8455" width="15.5" style="183" customWidth="1"/>
    <col min="8456" max="8654" width="9.1640625" style="183" customWidth="1"/>
    <col min="8655" max="8655" width="9" style="183" customWidth="1"/>
    <col min="8656" max="8656" width="34.5" style="183" customWidth="1"/>
    <col min="8657" max="8657" width="11.5" style="183" customWidth="1"/>
    <col min="8658" max="8658" width="12.33203125" style="183" customWidth="1"/>
    <col min="8659" max="8708" width="0" style="183" hidden="1" customWidth="1"/>
    <col min="8709" max="8709" width="18.6640625" style="183" customWidth="1"/>
    <col min="8710" max="8711" width="15.5" style="183" customWidth="1"/>
    <col min="8712" max="8910" width="9.1640625" style="183" customWidth="1"/>
    <col min="8911" max="8911" width="9" style="183" customWidth="1"/>
    <col min="8912" max="8912" width="34.5" style="183" customWidth="1"/>
    <col min="8913" max="8913" width="11.5" style="183" customWidth="1"/>
    <col min="8914" max="8914" width="12.33203125" style="183" customWidth="1"/>
    <col min="8915" max="8964" width="0" style="183" hidden="1" customWidth="1"/>
    <col min="8965" max="8965" width="18.6640625" style="183" customWidth="1"/>
    <col min="8966" max="8967" width="15.5" style="183" customWidth="1"/>
    <col min="8968" max="9166" width="9.1640625" style="183" customWidth="1"/>
    <col min="9167" max="9167" width="9" style="183" customWidth="1"/>
    <col min="9168" max="9168" width="34.5" style="183" customWidth="1"/>
    <col min="9169" max="9169" width="11.5" style="183" customWidth="1"/>
    <col min="9170" max="9170" width="12.33203125" style="183" customWidth="1"/>
    <col min="9171" max="9220" width="0" style="183" hidden="1" customWidth="1"/>
    <col min="9221" max="9221" width="18.6640625" style="183" customWidth="1"/>
    <col min="9222" max="9223" width="15.5" style="183" customWidth="1"/>
    <col min="9224" max="9422" width="9.1640625" style="183" customWidth="1"/>
    <col min="9423" max="9423" width="9" style="183" customWidth="1"/>
    <col min="9424" max="9424" width="34.5" style="183" customWidth="1"/>
    <col min="9425" max="9425" width="11.5" style="183" customWidth="1"/>
    <col min="9426" max="9426" width="12.33203125" style="183" customWidth="1"/>
    <col min="9427" max="9476" width="0" style="183" hidden="1" customWidth="1"/>
    <col min="9477" max="9477" width="18.6640625" style="183" customWidth="1"/>
    <col min="9478" max="9479" width="15.5" style="183" customWidth="1"/>
    <col min="9480" max="9678" width="9.1640625" style="183" customWidth="1"/>
    <col min="9679" max="9679" width="9" style="183" customWidth="1"/>
    <col min="9680" max="9680" width="34.5" style="183" customWidth="1"/>
    <col min="9681" max="9681" width="11.5" style="183" customWidth="1"/>
    <col min="9682" max="9682" width="12.33203125" style="183" customWidth="1"/>
    <col min="9683" max="9732" width="0" style="183" hidden="1" customWidth="1"/>
    <col min="9733" max="9733" width="18.6640625" style="183" customWidth="1"/>
    <col min="9734" max="9735" width="15.5" style="183" customWidth="1"/>
    <col min="9736" max="9934" width="9.1640625" style="183" customWidth="1"/>
    <col min="9935" max="9935" width="9" style="183" customWidth="1"/>
    <col min="9936" max="9936" width="34.5" style="183" customWidth="1"/>
    <col min="9937" max="9937" width="11.5" style="183" customWidth="1"/>
    <col min="9938" max="9938" width="12.33203125" style="183" customWidth="1"/>
    <col min="9939" max="9988" width="0" style="183" hidden="1" customWidth="1"/>
    <col min="9989" max="9989" width="18.6640625" style="183" customWidth="1"/>
    <col min="9990" max="9991" width="15.5" style="183" customWidth="1"/>
    <col min="9992" max="10190" width="9.1640625" style="183" customWidth="1"/>
    <col min="10191" max="10191" width="9" style="183" customWidth="1"/>
    <col min="10192" max="10192" width="34.5" style="183" customWidth="1"/>
    <col min="10193" max="10193" width="11.5" style="183" customWidth="1"/>
    <col min="10194" max="10194" width="12.33203125" style="183" customWidth="1"/>
    <col min="10195" max="10244" width="0" style="183" hidden="1" customWidth="1"/>
    <col min="10245" max="10245" width="18.6640625" style="183" customWidth="1"/>
    <col min="10246" max="10247" width="15.5" style="183" customWidth="1"/>
    <col min="10248" max="10446" width="9.1640625" style="183" customWidth="1"/>
    <col min="10447" max="10447" width="9" style="183" customWidth="1"/>
    <col min="10448" max="10448" width="34.5" style="183" customWidth="1"/>
    <col min="10449" max="10449" width="11.5" style="183" customWidth="1"/>
    <col min="10450" max="10450" width="12.33203125" style="183" customWidth="1"/>
    <col min="10451" max="10500" width="0" style="183" hidden="1" customWidth="1"/>
    <col min="10501" max="10501" width="18.6640625" style="183" customWidth="1"/>
    <col min="10502" max="10503" width="15.5" style="183" customWidth="1"/>
    <col min="10504" max="10702" width="9.1640625" style="183" customWidth="1"/>
    <col min="10703" max="10703" width="9" style="183" customWidth="1"/>
    <col min="10704" max="10704" width="34.5" style="183" customWidth="1"/>
    <col min="10705" max="10705" width="11.5" style="183" customWidth="1"/>
    <col min="10706" max="10706" width="12.33203125" style="183" customWidth="1"/>
    <col min="10707" max="10756" width="0" style="183" hidden="1" customWidth="1"/>
    <col min="10757" max="10757" width="18.6640625" style="183" customWidth="1"/>
    <col min="10758" max="10759" width="15.5" style="183" customWidth="1"/>
    <col min="10760" max="10958" width="9.1640625" style="183" customWidth="1"/>
    <col min="10959" max="10959" width="9" style="183" customWidth="1"/>
    <col min="10960" max="10960" width="34.5" style="183" customWidth="1"/>
    <col min="10961" max="10961" width="11.5" style="183" customWidth="1"/>
    <col min="10962" max="10962" width="12.33203125" style="183" customWidth="1"/>
    <col min="10963" max="11012" width="0" style="183" hidden="1" customWidth="1"/>
    <col min="11013" max="11013" width="18.6640625" style="183" customWidth="1"/>
    <col min="11014" max="11015" width="15.5" style="183" customWidth="1"/>
    <col min="11016" max="11214" width="9.1640625" style="183" customWidth="1"/>
    <col min="11215" max="11215" width="9" style="183" customWidth="1"/>
    <col min="11216" max="11216" width="34.5" style="183" customWidth="1"/>
    <col min="11217" max="11217" width="11.5" style="183" customWidth="1"/>
    <col min="11218" max="11218" width="12.33203125" style="183" customWidth="1"/>
    <col min="11219" max="11268" width="0" style="183" hidden="1" customWidth="1"/>
    <col min="11269" max="11269" width="18.6640625" style="183" customWidth="1"/>
    <col min="11270" max="11271" width="15.5" style="183" customWidth="1"/>
    <col min="11272" max="11470" width="9.1640625" style="183" customWidth="1"/>
    <col min="11471" max="11471" width="9" style="183" customWidth="1"/>
    <col min="11472" max="11472" width="34.5" style="183" customWidth="1"/>
    <col min="11473" max="11473" width="11.5" style="183" customWidth="1"/>
    <col min="11474" max="11474" width="12.33203125" style="183" customWidth="1"/>
    <col min="11475" max="11524" width="0" style="183" hidden="1" customWidth="1"/>
    <col min="11525" max="11525" width="18.6640625" style="183" customWidth="1"/>
    <col min="11526" max="11527" width="15.5" style="183" customWidth="1"/>
    <col min="11528" max="11726" width="9.1640625" style="183" customWidth="1"/>
    <col min="11727" max="11727" width="9" style="183" customWidth="1"/>
    <col min="11728" max="11728" width="34.5" style="183" customWidth="1"/>
    <col min="11729" max="11729" width="11.5" style="183" customWidth="1"/>
    <col min="11730" max="11730" width="12.33203125" style="183" customWidth="1"/>
    <col min="11731" max="11780" width="0" style="183" hidden="1" customWidth="1"/>
    <col min="11781" max="11781" width="18.6640625" style="183" customWidth="1"/>
    <col min="11782" max="11783" width="15.5" style="183" customWidth="1"/>
    <col min="11784" max="11982" width="9.1640625" style="183" customWidth="1"/>
    <col min="11983" max="11983" width="9" style="183" customWidth="1"/>
    <col min="11984" max="11984" width="34.5" style="183" customWidth="1"/>
    <col min="11985" max="11985" width="11.5" style="183" customWidth="1"/>
    <col min="11986" max="11986" width="12.33203125" style="183" customWidth="1"/>
    <col min="11987" max="12036" width="0" style="183" hidden="1" customWidth="1"/>
    <col min="12037" max="12037" width="18.6640625" style="183" customWidth="1"/>
    <col min="12038" max="12039" width="15.5" style="183" customWidth="1"/>
    <col min="12040" max="12238" width="9.1640625" style="183" customWidth="1"/>
    <col min="12239" max="12239" width="9" style="183" customWidth="1"/>
    <col min="12240" max="12240" width="34.5" style="183" customWidth="1"/>
    <col min="12241" max="12241" width="11.5" style="183" customWidth="1"/>
    <col min="12242" max="12242" width="12.33203125" style="183" customWidth="1"/>
    <col min="12243" max="12292" width="0" style="183" hidden="1" customWidth="1"/>
    <col min="12293" max="12293" width="18.6640625" style="183" customWidth="1"/>
    <col min="12294" max="12295" width="15.5" style="183" customWidth="1"/>
    <col min="12296" max="12494" width="9.1640625" style="183" customWidth="1"/>
    <col min="12495" max="12495" width="9" style="183" customWidth="1"/>
    <col min="12496" max="12496" width="34.5" style="183" customWidth="1"/>
    <col min="12497" max="12497" width="11.5" style="183" customWidth="1"/>
    <col min="12498" max="12498" width="12.33203125" style="183" customWidth="1"/>
    <col min="12499" max="12548" width="0" style="183" hidden="1" customWidth="1"/>
    <col min="12549" max="12549" width="18.6640625" style="183" customWidth="1"/>
    <col min="12550" max="12551" width="15.5" style="183" customWidth="1"/>
    <col min="12552" max="12750" width="9.1640625" style="183" customWidth="1"/>
    <col min="12751" max="12751" width="9" style="183" customWidth="1"/>
    <col min="12752" max="12752" width="34.5" style="183" customWidth="1"/>
    <col min="12753" max="12753" width="11.5" style="183" customWidth="1"/>
    <col min="12754" max="12754" width="12.33203125" style="183" customWidth="1"/>
    <col min="12755" max="12804" width="0" style="183" hidden="1" customWidth="1"/>
    <col min="12805" max="12805" width="18.6640625" style="183" customWidth="1"/>
    <col min="12806" max="12807" width="15.5" style="183" customWidth="1"/>
    <col min="12808" max="13006" width="9.1640625" style="183" customWidth="1"/>
    <col min="13007" max="13007" width="9" style="183" customWidth="1"/>
    <col min="13008" max="13008" width="34.5" style="183" customWidth="1"/>
    <col min="13009" max="13009" width="11.5" style="183" customWidth="1"/>
    <col min="13010" max="13010" width="12.33203125" style="183" customWidth="1"/>
    <col min="13011" max="13060" width="0" style="183" hidden="1" customWidth="1"/>
    <col min="13061" max="13061" width="18.6640625" style="183" customWidth="1"/>
    <col min="13062" max="13063" width="15.5" style="183" customWidth="1"/>
    <col min="13064" max="13262" width="9.1640625" style="183" customWidth="1"/>
    <col min="13263" max="13263" width="9" style="183" customWidth="1"/>
    <col min="13264" max="13264" width="34.5" style="183" customWidth="1"/>
    <col min="13265" max="13265" width="11.5" style="183" customWidth="1"/>
    <col min="13266" max="13266" width="12.33203125" style="183" customWidth="1"/>
    <col min="13267" max="13316" width="0" style="183" hidden="1" customWidth="1"/>
    <col min="13317" max="13317" width="18.6640625" style="183" customWidth="1"/>
    <col min="13318" max="13319" width="15.5" style="183" customWidth="1"/>
    <col min="13320" max="13518" width="9.1640625" style="183" customWidth="1"/>
    <col min="13519" max="13519" width="9" style="183" customWidth="1"/>
    <col min="13520" max="13520" width="34.5" style="183" customWidth="1"/>
    <col min="13521" max="13521" width="11.5" style="183" customWidth="1"/>
    <col min="13522" max="13522" width="12.33203125" style="183" customWidth="1"/>
    <col min="13523" max="13572" width="0" style="183" hidden="1" customWidth="1"/>
    <col min="13573" max="13573" width="18.6640625" style="183" customWidth="1"/>
    <col min="13574" max="13575" width="15.5" style="183" customWidth="1"/>
    <col min="13576" max="13774" width="9.1640625" style="183" customWidth="1"/>
    <col min="13775" max="13775" width="9" style="183" customWidth="1"/>
    <col min="13776" max="13776" width="34.5" style="183" customWidth="1"/>
    <col min="13777" max="13777" width="11.5" style="183" customWidth="1"/>
    <col min="13778" max="13778" width="12.33203125" style="183" customWidth="1"/>
    <col min="13779" max="13828" width="0" style="183" hidden="1" customWidth="1"/>
    <col min="13829" max="13829" width="18.6640625" style="183" customWidth="1"/>
    <col min="13830" max="13831" width="15.5" style="183" customWidth="1"/>
    <col min="13832" max="14030" width="9.1640625" style="183" customWidth="1"/>
    <col min="14031" max="14031" width="9" style="183" customWidth="1"/>
    <col min="14032" max="14032" width="34.5" style="183" customWidth="1"/>
    <col min="14033" max="14033" width="11.5" style="183" customWidth="1"/>
    <col min="14034" max="14034" width="12.33203125" style="183" customWidth="1"/>
    <col min="14035" max="14084" width="0" style="183" hidden="1" customWidth="1"/>
    <col min="14085" max="14085" width="18.6640625" style="183" customWidth="1"/>
    <col min="14086" max="14087" width="15.5" style="183" customWidth="1"/>
    <col min="14088" max="14286" width="9.1640625" style="183" customWidth="1"/>
    <col min="14287" max="14287" width="9" style="183" customWidth="1"/>
    <col min="14288" max="14288" width="34.5" style="183" customWidth="1"/>
    <col min="14289" max="14289" width="11.5" style="183" customWidth="1"/>
    <col min="14290" max="14290" width="12.33203125" style="183" customWidth="1"/>
    <col min="14291" max="14340" width="0" style="183" hidden="1" customWidth="1"/>
    <col min="14341" max="14341" width="18.6640625" style="183" customWidth="1"/>
    <col min="14342" max="14343" width="15.5" style="183" customWidth="1"/>
    <col min="14344" max="14542" width="9.1640625" style="183" customWidth="1"/>
    <col min="14543" max="14543" width="9" style="183" customWidth="1"/>
    <col min="14544" max="14544" width="34.5" style="183" customWidth="1"/>
    <col min="14545" max="14545" width="11.5" style="183" customWidth="1"/>
    <col min="14546" max="14546" width="12.33203125" style="183" customWidth="1"/>
    <col min="14547" max="14596" width="0" style="183" hidden="1" customWidth="1"/>
    <col min="14597" max="14597" width="18.6640625" style="183" customWidth="1"/>
    <col min="14598" max="14599" width="15.5" style="183" customWidth="1"/>
    <col min="14600" max="14798" width="9.1640625" style="183" customWidth="1"/>
    <col min="14799" max="14799" width="9" style="183" customWidth="1"/>
    <col min="14800" max="14800" width="34.5" style="183" customWidth="1"/>
    <col min="14801" max="14801" width="11.5" style="183" customWidth="1"/>
    <col min="14802" max="14802" width="12.33203125" style="183" customWidth="1"/>
    <col min="14803" max="14852" width="0" style="183" hidden="1" customWidth="1"/>
    <col min="14853" max="14853" width="18.6640625" style="183" customWidth="1"/>
    <col min="14854" max="14855" width="15.5" style="183" customWidth="1"/>
    <col min="14856" max="15054" width="9.1640625" style="183" customWidth="1"/>
    <col min="15055" max="15055" width="9" style="183" customWidth="1"/>
    <col min="15056" max="15056" width="34.5" style="183" customWidth="1"/>
    <col min="15057" max="15057" width="11.5" style="183" customWidth="1"/>
    <col min="15058" max="15058" width="12.33203125" style="183" customWidth="1"/>
    <col min="15059" max="15108" width="0" style="183" hidden="1" customWidth="1"/>
    <col min="15109" max="15109" width="18.6640625" style="183" customWidth="1"/>
    <col min="15110" max="15111" width="15.5" style="183" customWidth="1"/>
    <col min="15112" max="15310" width="9.1640625" style="183" customWidth="1"/>
    <col min="15311" max="15311" width="9" style="183" customWidth="1"/>
    <col min="15312" max="15312" width="34.5" style="183" customWidth="1"/>
    <col min="15313" max="15313" width="11.5" style="183" customWidth="1"/>
    <col min="15314" max="15314" width="12.33203125" style="183" customWidth="1"/>
    <col min="15315" max="15364" width="0" style="183" hidden="1" customWidth="1"/>
    <col min="15365" max="15365" width="18.6640625" style="183" customWidth="1"/>
    <col min="15366" max="15367" width="15.5" style="183" customWidth="1"/>
    <col min="15368" max="15566" width="9.1640625" style="183" customWidth="1"/>
    <col min="15567" max="15567" width="9" style="183" customWidth="1"/>
    <col min="15568" max="15568" width="34.5" style="183" customWidth="1"/>
    <col min="15569" max="15569" width="11.5" style="183" customWidth="1"/>
    <col min="15570" max="15570" width="12.33203125" style="183" customWidth="1"/>
    <col min="15571" max="15620" width="0" style="183" hidden="1" customWidth="1"/>
    <col min="15621" max="15621" width="18.6640625" style="183" customWidth="1"/>
    <col min="15622" max="15623" width="15.5" style="183" customWidth="1"/>
    <col min="15624" max="15822" width="9.1640625" style="183" customWidth="1"/>
    <col min="15823" max="15823" width="9" style="183" customWidth="1"/>
    <col min="15824" max="15824" width="34.5" style="183" customWidth="1"/>
    <col min="15825" max="15825" width="11.5" style="183" customWidth="1"/>
    <col min="15826" max="15826" width="12.33203125" style="183" customWidth="1"/>
    <col min="15827" max="15876" width="0" style="183" hidden="1" customWidth="1"/>
    <col min="15877" max="15877" width="18.6640625" style="183" customWidth="1"/>
    <col min="15878" max="15879" width="15.5" style="183" customWidth="1"/>
    <col min="15880" max="16078" width="9.1640625" style="183" customWidth="1"/>
    <col min="16079" max="16079" width="9" style="183" customWidth="1"/>
    <col min="16080" max="16080" width="34.5" style="183" customWidth="1"/>
    <col min="16081" max="16081" width="11.5" style="183" customWidth="1"/>
    <col min="16082" max="16082" width="12.33203125" style="183" customWidth="1"/>
    <col min="16083" max="16132" width="0" style="183" hidden="1" customWidth="1"/>
    <col min="16133" max="16133" width="18.6640625" style="183" customWidth="1"/>
    <col min="16134" max="16135" width="15.5" style="183" customWidth="1"/>
    <col min="16136" max="16384" width="9.1640625" style="183" customWidth="1"/>
  </cols>
  <sheetData>
    <row r="1" spans="1:7" ht="10" customHeight="1"/>
    <row r="2" spans="1:7" s="412" customFormat="1" ht="12" customHeight="1">
      <c r="A2" s="411" t="s">
        <v>519</v>
      </c>
      <c r="B2" s="411"/>
      <c r="C2" s="411"/>
      <c r="D2" s="411"/>
    </row>
    <row r="3" spans="1:7" s="412" customFormat="1" ht="12" customHeight="1"/>
    <row r="4" spans="1:7" s="412" customFormat="1" ht="12" customHeight="1">
      <c r="A4" s="763" t="s">
        <v>520</v>
      </c>
      <c r="B4" s="763"/>
      <c r="C4" s="764" t="s">
        <v>521</v>
      </c>
      <c r="D4" s="764"/>
    </row>
    <row r="5" spans="1:7" s="412" customFormat="1" ht="12" customHeight="1">
      <c r="A5" s="763" t="s">
        <v>522</v>
      </c>
      <c r="B5" s="763"/>
      <c r="C5" s="764">
        <v>2022</v>
      </c>
      <c r="D5" s="764"/>
    </row>
    <row r="6" spans="1:7" ht="10" customHeight="1"/>
    <row r="7" spans="1:7" ht="24" customHeight="1">
      <c r="A7" s="761" t="s">
        <v>523</v>
      </c>
      <c r="B7" s="761"/>
      <c r="C7" s="761" t="s">
        <v>524</v>
      </c>
      <c r="D7" s="761"/>
      <c r="E7" s="757" t="s">
        <v>525</v>
      </c>
      <c r="F7" s="757" t="s">
        <v>526</v>
      </c>
      <c r="G7" s="759" t="s">
        <v>527</v>
      </c>
    </row>
    <row r="8" spans="1:7" ht="29.25" customHeight="1">
      <c r="A8" s="761" t="s">
        <v>171</v>
      </c>
      <c r="B8" s="761"/>
      <c r="C8" s="413" t="s">
        <v>528</v>
      </c>
      <c r="D8" s="413" t="s">
        <v>529</v>
      </c>
      <c r="E8" s="758"/>
      <c r="F8" s="758"/>
      <c r="G8" s="760"/>
    </row>
    <row r="9" spans="1:7" ht="11.25" customHeight="1">
      <c r="A9" s="762" t="s">
        <v>530</v>
      </c>
      <c r="B9" s="762"/>
      <c r="C9" s="414">
        <v>6846</v>
      </c>
      <c r="D9" s="415">
        <v>60800.6</v>
      </c>
      <c r="E9" s="416">
        <v>27080657.310000002</v>
      </c>
      <c r="F9" s="417">
        <v>27487926.010000002</v>
      </c>
      <c r="G9" s="417">
        <v>2931085</v>
      </c>
    </row>
    <row r="10" spans="1:7" ht="13.5" customHeight="1">
      <c r="A10" s="755" t="s">
        <v>531</v>
      </c>
      <c r="B10" s="755"/>
      <c r="C10" s="418">
        <v>183</v>
      </c>
      <c r="D10" s="419">
        <v>1462</v>
      </c>
      <c r="E10" s="416">
        <v>567507.03</v>
      </c>
      <c r="F10" s="416">
        <v>569007.03</v>
      </c>
      <c r="G10" s="416">
        <v>73776</v>
      </c>
    </row>
    <row r="11" spans="1:7" ht="11.25" customHeight="1">
      <c r="A11" s="755" t="s">
        <v>173</v>
      </c>
      <c r="B11" s="755"/>
      <c r="C11" s="418">
        <v>744</v>
      </c>
      <c r="D11" s="419">
        <v>6304</v>
      </c>
      <c r="E11" s="416">
        <v>2759927.76</v>
      </c>
      <c r="F11" s="416">
        <v>2792927.76</v>
      </c>
      <c r="G11" s="416">
        <v>357798</v>
      </c>
    </row>
    <row r="12" spans="1:7" ht="16.5" customHeight="1">
      <c r="A12" s="755" t="s">
        <v>532</v>
      </c>
      <c r="B12" s="755"/>
      <c r="C12" s="418">
        <v>260</v>
      </c>
      <c r="D12" s="419">
        <v>2238</v>
      </c>
      <c r="E12" s="416">
        <v>691207.22</v>
      </c>
      <c r="F12" s="416">
        <v>692707.22</v>
      </c>
      <c r="G12" s="416">
        <v>89311</v>
      </c>
    </row>
    <row r="13" spans="1:7" ht="21.75" customHeight="1">
      <c r="A13" s="755" t="s">
        <v>174</v>
      </c>
      <c r="B13" s="755"/>
      <c r="C13" s="418">
        <v>608</v>
      </c>
      <c r="D13" s="420">
        <v>5414.1</v>
      </c>
      <c r="E13" s="416">
        <v>2390873.91</v>
      </c>
      <c r="F13" s="416">
        <v>2396873.91</v>
      </c>
      <c r="G13" s="416">
        <v>308895</v>
      </c>
    </row>
    <row r="14" spans="1:7" ht="21.75" customHeight="1">
      <c r="A14" s="755" t="s">
        <v>533</v>
      </c>
      <c r="B14" s="755"/>
      <c r="C14" s="418">
        <v>125</v>
      </c>
      <c r="D14" s="419">
        <v>1000</v>
      </c>
      <c r="E14" s="416">
        <v>263650.67</v>
      </c>
      <c r="F14" s="416">
        <v>267553.19</v>
      </c>
      <c r="G14" s="416">
        <v>33689</v>
      </c>
    </row>
    <row r="15" spans="1:7" ht="16.5" customHeight="1">
      <c r="A15" s="755" t="s">
        <v>534</v>
      </c>
      <c r="B15" s="755"/>
      <c r="C15" s="418">
        <v>230</v>
      </c>
      <c r="D15" s="419">
        <v>1834</v>
      </c>
      <c r="E15" s="416">
        <v>985381.98</v>
      </c>
      <c r="F15" s="416">
        <v>992381.98</v>
      </c>
      <c r="G15" s="416">
        <v>128099</v>
      </c>
    </row>
    <row r="16" spans="1:7" ht="15.75" customHeight="1">
      <c r="A16" s="755" t="s">
        <v>175</v>
      </c>
      <c r="B16" s="755"/>
      <c r="C16" s="419">
        <v>1028</v>
      </c>
      <c r="D16" s="419">
        <v>10274</v>
      </c>
      <c r="E16" s="416">
        <v>5587542.9100000001</v>
      </c>
      <c r="F16" s="416">
        <v>5632384.1600000001</v>
      </c>
      <c r="G16" s="416">
        <v>492614</v>
      </c>
    </row>
    <row r="17" spans="1:7" ht="11.25" customHeight="1">
      <c r="A17" s="755" t="s">
        <v>535</v>
      </c>
      <c r="B17" s="755"/>
      <c r="C17" s="418">
        <v>232</v>
      </c>
      <c r="D17" s="419">
        <v>1824</v>
      </c>
      <c r="E17" s="416">
        <v>1190318</v>
      </c>
      <c r="F17" s="416">
        <v>1198418</v>
      </c>
      <c r="G17" s="416">
        <v>157387</v>
      </c>
    </row>
    <row r="18" spans="1:7" ht="19.5" customHeight="1">
      <c r="A18" s="755" t="s">
        <v>176</v>
      </c>
      <c r="B18" s="755"/>
      <c r="C18" s="418">
        <v>254</v>
      </c>
      <c r="D18" s="419">
        <v>2025</v>
      </c>
      <c r="E18" s="416">
        <v>1331820.74</v>
      </c>
      <c r="F18" s="416">
        <v>1485302.46</v>
      </c>
      <c r="G18" s="416">
        <v>188958</v>
      </c>
    </row>
    <row r="19" spans="1:7" ht="18" customHeight="1">
      <c r="A19" s="755" t="s">
        <v>177</v>
      </c>
      <c r="B19" s="755"/>
      <c r="C19" s="418">
        <v>240</v>
      </c>
      <c r="D19" s="419">
        <v>1912</v>
      </c>
      <c r="E19" s="416">
        <v>1044049.7799999999</v>
      </c>
      <c r="F19" s="416">
        <v>1051526.92</v>
      </c>
      <c r="G19" s="416">
        <v>133906</v>
      </c>
    </row>
    <row r="20" spans="1:7" ht="17.25" customHeight="1">
      <c r="A20" s="755" t="s">
        <v>536</v>
      </c>
      <c r="B20" s="755"/>
      <c r="C20" s="418">
        <v>417</v>
      </c>
      <c r="D20" s="419">
        <v>4170</v>
      </c>
      <c r="E20" s="416">
        <v>2525040.11</v>
      </c>
      <c r="F20" s="416">
        <v>2562074.58</v>
      </c>
      <c r="G20" s="416">
        <v>240331</v>
      </c>
    </row>
    <row r="21" spans="1:7" ht="18.75" customHeight="1">
      <c r="A21" s="755" t="s">
        <v>178</v>
      </c>
      <c r="B21" s="755"/>
      <c r="C21" s="419">
        <v>1125</v>
      </c>
      <c r="D21" s="419">
        <v>11244</v>
      </c>
      <c r="E21" s="416">
        <v>4937238.7299999995</v>
      </c>
      <c r="F21" s="416">
        <v>4987716.47</v>
      </c>
      <c r="G21" s="416">
        <v>385972</v>
      </c>
    </row>
    <row r="22" spans="1:7" ht="12.75" customHeight="1">
      <c r="A22" s="755" t="s">
        <v>537</v>
      </c>
      <c r="B22" s="755"/>
      <c r="C22" s="418">
        <v>113</v>
      </c>
      <c r="D22" s="419">
        <v>1130</v>
      </c>
      <c r="E22" s="416">
        <v>480109.57</v>
      </c>
      <c r="F22" s="416">
        <v>485727.57</v>
      </c>
      <c r="G22" s="416">
        <v>37454</v>
      </c>
    </row>
    <row r="23" spans="1:7" ht="21.75" customHeight="1">
      <c r="A23" s="755" t="s">
        <v>538</v>
      </c>
      <c r="B23" s="755"/>
      <c r="C23" s="418">
        <v>83</v>
      </c>
      <c r="D23" s="418">
        <v>663</v>
      </c>
      <c r="E23" s="416">
        <v>337721.33</v>
      </c>
      <c r="F23" s="416">
        <v>342421.33</v>
      </c>
      <c r="G23" s="416">
        <v>43904</v>
      </c>
    </row>
    <row r="24" spans="1:7" ht="15.75" customHeight="1">
      <c r="A24" s="755" t="s">
        <v>539</v>
      </c>
      <c r="B24" s="755"/>
      <c r="C24" s="418">
        <v>17</v>
      </c>
      <c r="D24" s="418">
        <v>136</v>
      </c>
      <c r="E24" s="416">
        <v>44700.590000000004</v>
      </c>
      <c r="F24" s="416">
        <v>51891.83</v>
      </c>
      <c r="G24" s="416">
        <v>5992</v>
      </c>
    </row>
    <row r="25" spans="1:7" ht="13.5" customHeight="1">
      <c r="A25" s="755" t="s">
        <v>540</v>
      </c>
      <c r="B25" s="755"/>
      <c r="C25" s="418">
        <v>228</v>
      </c>
      <c r="D25" s="419">
        <v>1819</v>
      </c>
      <c r="E25" s="416">
        <v>639430.28</v>
      </c>
      <c r="F25" s="416">
        <v>642893.14</v>
      </c>
      <c r="G25" s="416">
        <v>83126</v>
      </c>
    </row>
    <row r="26" spans="1:7" ht="11.25" customHeight="1">
      <c r="A26" s="755" t="s">
        <v>541</v>
      </c>
      <c r="B26" s="755"/>
      <c r="C26" s="418">
        <v>731</v>
      </c>
      <c r="D26" s="420">
        <v>6214.5</v>
      </c>
      <c r="E26" s="416">
        <v>853671.49</v>
      </c>
      <c r="F26" s="416">
        <v>872410.53</v>
      </c>
      <c r="G26" s="416">
        <v>112893</v>
      </c>
    </row>
    <row r="27" spans="1:7" ht="11.25" customHeight="1">
      <c r="A27" s="755" t="s">
        <v>542</v>
      </c>
      <c r="B27" s="755"/>
      <c r="C27" s="418">
        <v>228</v>
      </c>
      <c r="D27" s="419">
        <v>1137</v>
      </c>
      <c r="E27" s="416">
        <v>450465.21</v>
      </c>
      <c r="F27" s="416">
        <v>463707.93</v>
      </c>
      <c r="G27" s="416">
        <v>56980</v>
      </c>
    </row>
    <row r="28" spans="1:7" ht="11.25" hidden="1" customHeight="1">
      <c r="A28" s="756" t="s">
        <v>543</v>
      </c>
      <c r="B28" s="756"/>
      <c r="C28" s="421">
        <v>228</v>
      </c>
      <c r="D28" s="422">
        <v>1137</v>
      </c>
      <c r="E28" s="416">
        <v>450465.21</v>
      </c>
      <c r="F28" s="423">
        <v>463707.93</v>
      </c>
      <c r="G28" s="423">
        <v>56980</v>
      </c>
    </row>
    <row r="29" spans="1:7" ht="12.75" customHeight="1">
      <c r="A29" s="751" t="s">
        <v>544</v>
      </c>
      <c r="B29" s="751"/>
      <c r="C29" s="424">
        <v>6846</v>
      </c>
      <c r="D29" s="425">
        <v>60800.6</v>
      </c>
      <c r="E29" s="416">
        <v>27080657.310000002</v>
      </c>
      <c r="F29" s="426">
        <v>27487926.010000002</v>
      </c>
      <c r="G29" s="426">
        <v>2931085</v>
      </c>
    </row>
    <row r="30" spans="1:7" ht="12.75" customHeight="1">
      <c r="A30" s="427"/>
      <c r="B30" s="427"/>
      <c r="C30" s="428"/>
      <c r="D30" s="429"/>
      <c r="E30" s="430"/>
      <c r="F30" s="431"/>
      <c r="G30" s="431"/>
    </row>
    <row r="31" spans="1:7" ht="12.75" customHeight="1">
      <c r="A31" s="432" t="s">
        <v>545</v>
      </c>
      <c r="B31" s="427"/>
      <c r="C31" s="428"/>
      <c r="D31" s="429"/>
      <c r="E31" s="430"/>
      <c r="F31" s="431"/>
      <c r="G31" s="431"/>
    </row>
    <row r="32" spans="1:7" ht="10" customHeight="1" thickBot="1"/>
    <row r="33" spans="1:7" ht="66" customHeight="1">
      <c r="A33" s="433" t="s">
        <v>546</v>
      </c>
      <c r="B33" s="434" t="s">
        <v>547</v>
      </c>
      <c r="C33" s="752" t="s">
        <v>548</v>
      </c>
      <c r="D33" s="752"/>
      <c r="E33" s="753" t="s">
        <v>549</v>
      </c>
      <c r="F33" s="753" t="s">
        <v>550</v>
      </c>
      <c r="G33" s="435" t="s">
        <v>551</v>
      </c>
    </row>
    <row r="34" spans="1:7" ht="12" thickBot="1">
      <c r="B34" s="436"/>
      <c r="C34" s="437" t="s">
        <v>552</v>
      </c>
      <c r="D34" s="437" t="s">
        <v>553</v>
      </c>
      <c r="E34" s="754"/>
      <c r="F34" s="754"/>
      <c r="G34" s="438">
        <v>164.4</v>
      </c>
    </row>
    <row r="35" spans="1:7">
      <c r="A35" s="183">
        <v>20</v>
      </c>
      <c r="B35" s="439" t="s">
        <v>531</v>
      </c>
      <c r="C35" s="440">
        <f t="shared" ref="C35:D47" si="0">C10</f>
        <v>183</v>
      </c>
      <c r="D35" s="440">
        <f t="shared" si="0"/>
        <v>1462</v>
      </c>
      <c r="E35" s="440">
        <v>567507.03</v>
      </c>
      <c r="F35" s="440">
        <f t="shared" ref="F35:F50" si="1">E35/D35</f>
        <v>388.17170314637485</v>
      </c>
      <c r="G35" s="440">
        <f>F35*$G$34</f>
        <v>63815.427997264029</v>
      </c>
    </row>
    <row r="36" spans="1:7">
      <c r="A36" s="183">
        <v>20</v>
      </c>
      <c r="B36" s="444" t="s">
        <v>173</v>
      </c>
      <c r="C36" s="442">
        <f t="shared" si="0"/>
        <v>744</v>
      </c>
      <c r="D36" s="442">
        <f t="shared" si="0"/>
        <v>6304</v>
      </c>
      <c r="E36" s="442">
        <v>2759927.76</v>
      </c>
      <c r="F36" s="442">
        <f t="shared" si="1"/>
        <v>437.80579949238574</v>
      </c>
      <c r="G36" s="442">
        <f t="shared" ref="G36:G50" si="2">F36*$G$34</f>
        <v>71975.273436548217</v>
      </c>
    </row>
    <row r="37" spans="1:7" ht="15" customHeight="1">
      <c r="A37" s="183">
        <v>25</v>
      </c>
      <c r="B37" s="445" t="s">
        <v>532</v>
      </c>
      <c r="C37" s="442">
        <f t="shared" si="0"/>
        <v>260</v>
      </c>
      <c r="D37" s="442">
        <f t="shared" si="0"/>
        <v>2238</v>
      </c>
      <c r="E37" s="442">
        <v>691207.22</v>
      </c>
      <c r="F37" s="442">
        <f t="shared" si="1"/>
        <v>308.85041108132259</v>
      </c>
      <c r="G37" s="442">
        <f t="shared" si="2"/>
        <v>50775.007581769438</v>
      </c>
    </row>
    <row r="38" spans="1:7">
      <c r="A38" s="183">
        <v>20</v>
      </c>
      <c r="B38" s="444" t="s">
        <v>174</v>
      </c>
      <c r="C38" s="442">
        <f t="shared" si="0"/>
        <v>608</v>
      </c>
      <c r="D38" s="442">
        <f t="shared" si="0"/>
        <v>5414.1</v>
      </c>
      <c r="E38" s="442">
        <v>2390873.91</v>
      </c>
      <c r="F38" s="442">
        <f t="shared" si="1"/>
        <v>441.60135756635452</v>
      </c>
      <c r="G38" s="442">
        <f t="shared" si="2"/>
        <v>72599.263183908683</v>
      </c>
    </row>
    <row r="39" spans="1:7" ht="13.5" customHeight="1">
      <c r="A39" s="183">
        <v>20</v>
      </c>
      <c r="B39" s="445" t="s">
        <v>533</v>
      </c>
      <c r="C39" s="442">
        <f t="shared" si="0"/>
        <v>125</v>
      </c>
      <c r="D39" s="442">
        <f t="shared" si="0"/>
        <v>1000</v>
      </c>
      <c r="E39" s="442">
        <v>263650.67</v>
      </c>
      <c r="F39" s="442">
        <f t="shared" si="1"/>
        <v>263.65066999999999</v>
      </c>
      <c r="G39" s="442">
        <f t="shared" si="2"/>
        <v>43344.170147999997</v>
      </c>
    </row>
    <row r="40" spans="1:7">
      <c r="A40" s="183">
        <v>25</v>
      </c>
      <c r="B40" s="443" t="s">
        <v>534</v>
      </c>
      <c r="C40" s="442">
        <f t="shared" si="0"/>
        <v>230</v>
      </c>
      <c r="D40" s="442">
        <f t="shared" si="0"/>
        <v>1834</v>
      </c>
      <c r="E40" s="442">
        <v>985381.98</v>
      </c>
      <c r="F40" s="442">
        <f t="shared" si="1"/>
        <v>537.28570338058887</v>
      </c>
      <c r="G40" s="442">
        <f t="shared" si="2"/>
        <v>88329.769635768811</v>
      </c>
    </row>
    <row r="41" spans="1:7">
      <c r="A41" s="183">
        <v>20</v>
      </c>
      <c r="B41" s="443" t="s">
        <v>175</v>
      </c>
      <c r="C41" s="442">
        <f t="shared" si="0"/>
        <v>1028</v>
      </c>
      <c r="D41" s="442">
        <f t="shared" si="0"/>
        <v>10274</v>
      </c>
      <c r="E41" s="442">
        <v>5587542.9100000001</v>
      </c>
      <c r="F41" s="442">
        <f t="shared" si="1"/>
        <v>543.85272629939652</v>
      </c>
      <c r="G41" s="442">
        <f t="shared" si="2"/>
        <v>89409.388203620794</v>
      </c>
    </row>
    <row r="42" spans="1:7">
      <c r="A42" s="183">
        <v>25</v>
      </c>
      <c r="B42" s="441" t="s">
        <v>535</v>
      </c>
      <c r="C42" s="442">
        <f t="shared" si="0"/>
        <v>232</v>
      </c>
      <c r="D42" s="442">
        <f t="shared" si="0"/>
        <v>1824</v>
      </c>
      <c r="E42" s="442">
        <v>1190318</v>
      </c>
      <c r="F42" s="442">
        <f t="shared" si="1"/>
        <v>652.58662280701753</v>
      </c>
      <c r="G42" s="442">
        <f t="shared" si="2"/>
        <v>107285.24078947368</v>
      </c>
    </row>
    <row r="43" spans="1:7">
      <c r="A43" s="183">
        <v>25</v>
      </c>
      <c r="B43" s="441" t="s">
        <v>176</v>
      </c>
      <c r="C43" s="442">
        <f t="shared" si="0"/>
        <v>254</v>
      </c>
      <c r="D43" s="442">
        <f t="shared" si="0"/>
        <v>2025</v>
      </c>
      <c r="E43" s="442">
        <v>1331820.74</v>
      </c>
      <c r="F43" s="442">
        <f t="shared" si="1"/>
        <v>657.68925432098763</v>
      </c>
      <c r="G43" s="442">
        <f t="shared" si="2"/>
        <v>108124.11341037037</v>
      </c>
    </row>
    <row r="44" spans="1:7">
      <c r="A44" s="183">
        <v>25</v>
      </c>
      <c r="B44" s="444" t="s">
        <v>177</v>
      </c>
      <c r="C44" s="442">
        <f t="shared" si="0"/>
        <v>240</v>
      </c>
      <c r="D44" s="442">
        <f t="shared" si="0"/>
        <v>1912</v>
      </c>
      <c r="E44" s="442">
        <v>1044049.7799999999</v>
      </c>
      <c r="F44" s="442">
        <f t="shared" si="1"/>
        <v>546.051140167364</v>
      </c>
      <c r="G44" s="442">
        <f t="shared" si="2"/>
        <v>89770.807443514641</v>
      </c>
    </row>
    <row r="45" spans="1:7">
      <c r="A45" s="183">
        <v>20</v>
      </c>
      <c r="B45" s="441" t="s">
        <v>536</v>
      </c>
      <c r="C45" s="442">
        <f t="shared" si="0"/>
        <v>417</v>
      </c>
      <c r="D45" s="442">
        <f t="shared" si="0"/>
        <v>4170</v>
      </c>
      <c r="E45" s="442">
        <v>2525040.11</v>
      </c>
      <c r="F45" s="442">
        <f t="shared" si="1"/>
        <v>605.52520623501198</v>
      </c>
      <c r="G45" s="442">
        <f t="shared" si="2"/>
        <v>99548.343905035974</v>
      </c>
    </row>
    <row r="46" spans="1:7">
      <c r="A46" s="183">
        <v>20</v>
      </c>
      <c r="B46" s="441" t="s">
        <v>178</v>
      </c>
      <c r="C46" s="442">
        <f t="shared" si="0"/>
        <v>1125</v>
      </c>
      <c r="D46" s="442">
        <f t="shared" si="0"/>
        <v>11244</v>
      </c>
      <c r="E46" s="442">
        <v>4937238.7299999995</v>
      </c>
      <c r="F46" s="442">
        <f t="shared" si="1"/>
        <v>439.09985147634291</v>
      </c>
      <c r="G46" s="442">
        <f t="shared" si="2"/>
        <v>72188.015582710781</v>
      </c>
    </row>
    <row r="47" spans="1:7">
      <c r="A47" s="183">
        <v>25</v>
      </c>
      <c r="B47" s="441" t="s">
        <v>537</v>
      </c>
      <c r="C47" s="442">
        <f t="shared" si="0"/>
        <v>113</v>
      </c>
      <c r="D47" s="442">
        <f t="shared" si="0"/>
        <v>1130</v>
      </c>
      <c r="E47" s="442">
        <v>480109.57</v>
      </c>
      <c r="F47" s="442">
        <f t="shared" si="1"/>
        <v>424.87572566371682</v>
      </c>
      <c r="G47" s="442">
        <f t="shared" si="2"/>
        <v>69849.569299115043</v>
      </c>
    </row>
    <row r="48" spans="1:7">
      <c r="A48" s="183">
        <v>25</v>
      </c>
      <c r="B48" s="441" t="s">
        <v>539</v>
      </c>
      <c r="C48" s="442">
        <f>C24</f>
        <v>17</v>
      </c>
      <c r="D48" s="442">
        <f>D24</f>
        <v>136</v>
      </c>
      <c r="E48" s="442">
        <v>44700.590000000004</v>
      </c>
      <c r="F48" s="442">
        <f t="shared" si="1"/>
        <v>328.68080882352945</v>
      </c>
      <c r="G48" s="442">
        <f t="shared" si="2"/>
        <v>54035.124970588244</v>
      </c>
    </row>
    <row r="49" spans="1:7">
      <c r="A49" s="183">
        <v>25</v>
      </c>
      <c r="B49" s="441" t="s">
        <v>540</v>
      </c>
      <c r="C49" s="442">
        <f>C25</f>
        <v>228</v>
      </c>
      <c r="D49" s="442">
        <f>D25</f>
        <v>1819</v>
      </c>
      <c r="E49" s="442">
        <v>639430.28</v>
      </c>
      <c r="F49" s="442">
        <f t="shared" si="1"/>
        <v>351.52846619021443</v>
      </c>
      <c r="G49" s="442">
        <f t="shared" si="2"/>
        <v>57791.279841671254</v>
      </c>
    </row>
    <row r="50" spans="1:7">
      <c r="A50" s="183">
        <v>25</v>
      </c>
      <c r="B50" s="441" t="s">
        <v>542</v>
      </c>
      <c r="C50" s="442">
        <f>C27</f>
        <v>228</v>
      </c>
      <c r="D50" s="442">
        <f>D27</f>
        <v>1137</v>
      </c>
      <c r="E50" s="442">
        <v>450465.21</v>
      </c>
      <c r="F50" s="442">
        <f t="shared" si="1"/>
        <v>396.18751978891822</v>
      </c>
      <c r="G50" s="442">
        <f t="shared" si="2"/>
        <v>65133.228253298155</v>
      </c>
    </row>
  </sheetData>
  <mergeCells count="34">
    <mergeCell ref="A10:B10"/>
    <mergeCell ref="A4:B4"/>
    <mergeCell ref="C4:D4"/>
    <mergeCell ref="A5:B5"/>
    <mergeCell ref="C5:D5"/>
    <mergeCell ref="A7:B7"/>
    <mergeCell ref="C7:D7"/>
    <mergeCell ref="E7:E8"/>
    <mergeCell ref="F7:F8"/>
    <mergeCell ref="G7:G8"/>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29:B29"/>
    <mergeCell ref="C33:D33"/>
    <mergeCell ref="E33:E34"/>
    <mergeCell ref="F33:F34"/>
    <mergeCell ref="A23:B23"/>
    <mergeCell ref="A24:B24"/>
    <mergeCell ref="A25:B25"/>
    <mergeCell ref="A26:B26"/>
    <mergeCell ref="A27:B27"/>
    <mergeCell ref="A28:B28"/>
  </mergeCells>
  <pageMargins left="0.39370078740157477" right="0.39370078740157477" top="0.39370078740157477" bottom="0.39370078740157477" header="0" footer="0"/>
  <pageSetup paperSize="9" scale="79" fitToHeight="0" pageOrder="overThenDown"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D7301-137A-4751-B45B-B1B412003D11}">
  <dimension ref="A1:D21"/>
  <sheetViews>
    <sheetView workbookViewId="0">
      <selection activeCell="C17" sqref="C17"/>
    </sheetView>
  </sheetViews>
  <sheetFormatPr baseColWidth="10" defaultColWidth="8.83203125" defaultRowHeight="13"/>
  <cols>
    <col min="1" max="1" width="10.6640625" customWidth="1"/>
    <col min="2" max="4" width="9.33203125" style="501" customWidth="1"/>
  </cols>
  <sheetData>
    <row r="1" spans="1:4">
      <c r="A1" s="500">
        <v>13884</v>
      </c>
    </row>
    <row r="2" spans="1:4">
      <c r="A2" s="500">
        <v>18200</v>
      </c>
    </row>
    <row r="3" spans="1:4">
      <c r="A3" s="500">
        <v>21635</v>
      </c>
    </row>
    <row r="4" spans="1:4">
      <c r="A4" s="500">
        <v>18493</v>
      </c>
    </row>
    <row r="5" spans="1:4">
      <c r="A5" s="500">
        <v>30355</v>
      </c>
    </row>
    <row r="6" spans="1:4">
      <c r="A6" s="500">
        <v>37956</v>
      </c>
    </row>
    <row r="7" spans="1:4">
      <c r="A7" s="500">
        <v>20871</v>
      </c>
    </row>
    <row r="8" spans="1:4">
      <c r="A8" s="500">
        <v>25967</v>
      </c>
    </row>
    <row r="9" spans="1:4">
      <c r="A9" s="500">
        <v>20224</v>
      </c>
    </row>
    <row r="10" spans="1:4">
      <c r="A10" s="500">
        <v>55857</v>
      </c>
    </row>
    <row r="11" spans="1:4">
      <c r="A11" s="500">
        <v>72662</v>
      </c>
    </row>
    <row r="12" spans="1:4">
      <c r="A12" s="500">
        <v>70872</v>
      </c>
    </row>
    <row r="13" spans="1:4">
      <c r="A13" s="500">
        <v>45299</v>
      </c>
    </row>
    <row r="14" spans="1:4">
      <c r="A14" s="502">
        <v>75069</v>
      </c>
    </row>
    <row r="15" spans="1:4">
      <c r="A15" s="503" t="s">
        <v>577</v>
      </c>
      <c r="B15" s="503" t="s">
        <v>575</v>
      </c>
      <c r="C15" s="503" t="s">
        <v>576</v>
      </c>
      <c r="D15" s="503" t="s">
        <v>578</v>
      </c>
    </row>
    <row r="16" spans="1:4">
      <c r="A16" s="504">
        <f>SUM(A1:A15)</f>
        <v>527344</v>
      </c>
      <c r="B16" s="505">
        <v>318105.90999999997</v>
      </c>
      <c r="C16" s="505">
        <v>806925</v>
      </c>
      <c r="D16" s="505">
        <f>B16+C16</f>
        <v>1125030.9099999999</v>
      </c>
    </row>
    <row r="17" spans="1:4">
      <c r="A17" s="506"/>
      <c r="B17" s="509">
        <f>B16/A16</f>
        <v>0.60322277299068539</v>
      </c>
      <c r="C17" s="510">
        <f>C16/A16</f>
        <v>1.5301681634758335</v>
      </c>
      <c r="D17" s="507">
        <f>D16/A16</f>
        <v>2.1333909364665189</v>
      </c>
    </row>
    <row r="18" spans="1:4">
      <c r="A18" s="506"/>
      <c r="B18" s="505">
        <f>B17*25000</f>
        <v>15080.569324767135</v>
      </c>
      <c r="C18" s="511">
        <f>C17*25000</f>
        <v>38254.204086895836</v>
      </c>
      <c r="D18" s="508">
        <f>D17*25000</f>
        <v>53334.773411662973</v>
      </c>
    </row>
    <row r="20" spans="1:4">
      <c r="A20" s="176" t="s">
        <v>579</v>
      </c>
      <c r="B20" s="501">
        <v>138000</v>
      </c>
    </row>
    <row r="21" spans="1:4">
      <c r="B21" s="501">
        <f>B20/A16*25000</f>
        <v>6542.2191207257511</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712B1-2A6F-CE46-B160-21F93A35F641}">
  <dimension ref="A1:M41"/>
  <sheetViews>
    <sheetView workbookViewId="0">
      <selection activeCell="F4" sqref="F4"/>
    </sheetView>
  </sheetViews>
  <sheetFormatPr baseColWidth="10" defaultRowHeight="13"/>
  <cols>
    <col min="1" max="1" width="5.5" customWidth="1"/>
    <col min="2" max="2" width="62.1640625" customWidth="1"/>
    <col min="3" max="3" width="22.5" customWidth="1"/>
    <col min="6" max="6" width="10.83203125" style="229"/>
    <col min="8" max="8" width="10.83203125" style="229"/>
  </cols>
  <sheetData>
    <row r="1" spans="1:13" ht="25" thickTop="1">
      <c r="A1" s="605" t="s">
        <v>130</v>
      </c>
      <c r="B1" s="597" t="s">
        <v>1082</v>
      </c>
      <c r="C1" s="597" t="s">
        <v>1084</v>
      </c>
      <c r="D1" s="597" t="s">
        <v>285</v>
      </c>
      <c r="E1" s="597" t="s">
        <v>286</v>
      </c>
      <c r="F1" s="598" t="s">
        <v>1083</v>
      </c>
      <c r="G1" s="599" t="s">
        <v>288</v>
      </c>
      <c r="H1" s="600" t="s">
        <v>289</v>
      </c>
      <c r="I1" s="601" t="s">
        <v>1090</v>
      </c>
      <c r="J1" s="601" t="s">
        <v>291</v>
      </c>
      <c r="K1" s="601" t="s">
        <v>292</v>
      </c>
      <c r="L1" s="312"/>
      <c r="M1" s="326"/>
    </row>
    <row r="2" spans="1:13">
      <c r="A2">
        <v>1</v>
      </c>
      <c r="B2" s="602" t="s">
        <v>1081</v>
      </c>
      <c r="C2" s="602" t="s">
        <v>1086</v>
      </c>
      <c r="D2" s="603">
        <v>46113</v>
      </c>
      <c r="E2" s="506"/>
      <c r="F2" s="604">
        <v>21000000</v>
      </c>
      <c r="G2" s="506">
        <v>84</v>
      </c>
      <c r="H2" s="604">
        <f>F2/G2</f>
        <v>250000</v>
      </c>
      <c r="I2" s="604">
        <f>H2/20</f>
        <v>12500</v>
      </c>
      <c r="J2" s="506"/>
      <c r="K2" s="506"/>
    </row>
    <row r="3" spans="1:13">
      <c r="A3">
        <v>2</v>
      </c>
      <c r="B3" s="605" t="s">
        <v>1085</v>
      </c>
      <c r="C3" s="605" t="s">
        <v>1087</v>
      </c>
      <c r="D3" s="603">
        <v>46113</v>
      </c>
      <c r="E3" s="506"/>
      <c r="F3" s="604">
        <v>4100000</v>
      </c>
      <c r="G3" s="506">
        <v>84</v>
      </c>
      <c r="H3" s="604">
        <f>F3/G3</f>
        <v>48809.523809523809</v>
      </c>
      <c r="I3" s="604">
        <f>H3/20</f>
        <v>2440.4761904761904</v>
      </c>
      <c r="J3" s="506"/>
      <c r="K3" s="506"/>
    </row>
    <row r="4" spans="1:13">
      <c r="A4">
        <v>3</v>
      </c>
      <c r="B4" s="605" t="s">
        <v>1088</v>
      </c>
      <c r="C4" s="605" t="s">
        <v>1089</v>
      </c>
      <c r="D4" s="603">
        <v>46113</v>
      </c>
      <c r="E4" s="506"/>
      <c r="F4" s="604">
        <v>30000000</v>
      </c>
      <c r="G4" s="506">
        <v>84</v>
      </c>
      <c r="H4" s="604">
        <f>F4/G4</f>
        <v>357142.85714285716</v>
      </c>
      <c r="I4" s="604">
        <f>H4/20</f>
        <v>17857.142857142859</v>
      </c>
      <c r="J4" s="506"/>
      <c r="K4" s="506"/>
    </row>
    <row r="5" spans="1:13">
      <c r="A5">
        <v>4</v>
      </c>
      <c r="B5" s="506"/>
      <c r="C5" s="506"/>
      <c r="D5" s="506"/>
      <c r="E5" s="506"/>
      <c r="F5" s="604"/>
      <c r="G5" s="506"/>
      <c r="H5" s="604"/>
      <c r="I5" s="506"/>
      <c r="J5" s="506"/>
      <c r="K5" s="506"/>
    </row>
    <row r="6" spans="1:13">
      <c r="A6">
        <v>5</v>
      </c>
      <c r="B6" s="506"/>
      <c r="C6" s="506"/>
      <c r="D6" s="506"/>
      <c r="E6" s="506"/>
      <c r="F6" s="604"/>
      <c r="G6" s="506"/>
      <c r="H6" s="604"/>
      <c r="I6" s="506"/>
      <c r="J6" s="506"/>
      <c r="K6" s="506"/>
    </row>
    <row r="7" spans="1:13">
      <c r="A7">
        <v>6</v>
      </c>
      <c r="B7" s="506"/>
      <c r="C7" s="506"/>
      <c r="D7" s="506"/>
      <c r="E7" s="506"/>
      <c r="F7" s="604"/>
      <c r="G7" s="506"/>
      <c r="H7" s="604"/>
      <c r="I7" s="506"/>
      <c r="J7" s="506"/>
      <c r="K7" s="506"/>
    </row>
    <row r="8" spans="1:13">
      <c r="A8">
        <v>7</v>
      </c>
      <c r="B8" s="506"/>
      <c r="C8" s="506"/>
      <c r="D8" s="506"/>
      <c r="E8" s="506"/>
      <c r="F8" s="604"/>
      <c r="G8" s="506"/>
      <c r="H8" s="604"/>
      <c r="I8" s="506"/>
      <c r="J8" s="506"/>
      <c r="K8" s="506"/>
    </row>
    <row r="9" spans="1:13">
      <c r="A9">
        <v>8</v>
      </c>
      <c r="B9" s="506"/>
      <c r="C9" s="506"/>
      <c r="D9" s="506"/>
      <c r="E9" s="506"/>
      <c r="F9" s="604"/>
      <c r="G9" s="506"/>
      <c r="H9" s="604"/>
      <c r="I9" s="506"/>
      <c r="J9" s="506"/>
      <c r="K9" s="506"/>
    </row>
    <row r="10" spans="1:13">
      <c r="A10">
        <v>9</v>
      </c>
      <c r="B10" s="506"/>
      <c r="C10" s="506"/>
      <c r="D10" s="506"/>
      <c r="E10" s="506"/>
      <c r="F10" s="604"/>
      <c r="G10" s="506"/>
      <c r="H10" s="604"/>
      <c r="I10" s="506"/>
      <c r="J10" s="506"/>
      <c r="K10" s="506"/>
    </row>
    <row r="11" spans="1:13">
      <c r="A11">
        <v>10</v>
      </c>
      <c r="B11" s="506"/>
      <c r="C11" s="506"/>
      <c r="D11" s="506"/>
      <c r="E11" s="506"/>
      <c r="F11" s="604"/>
      <c r="G11" s="506"/>
      <c r="H11" s="604"/>
      <c r="I11" s="506"/>
      <c r="J11" s="506"/>
      <c r="K11" s="506"/>
    </row>
    <row r="12" spans="1:13">
      <c r="A12">
        <v>11</v>
      </c>
      <c r="B12" s="506"/>
      <c r="C12" s="506"/>
      <c r="D12" s="506"/>
      <c r="E12" s="506"/>
      <c r="F12" s="604"/>
      <c r="G12" s="506"/>
      <c r="H12" s="604"/>
      <c r="I12" s="506"/>
      <c r="J12" s="506"/>
      <c r="K12" s="506"/>
    </row>
    <row r="13" spans="1:13">
      <c r="A13">
        <v>12</v>
      </c>
      <c r="B13" s="506"/>
      <c r="C13" s="506"/>
      <c r="D13" s="506"/>
      <c r="E13" s="506"/>
      <c r="F13" s="604"/>
      <c r="G13" s="506"/>
      <c r="H13" s="604"/>
      <c r="I13" s="506"/>
      <c r="J13" s="506"/>
      <c r="K13" s="506"/>
    </row>
    <row r="14" spans="1:13">
      <c r="A14">
        <v>13</v>
      </c>
      <c r="B14" s="506"/>
      <c r="C14" s="506"/>
      <c r="D14" s="506"/>
      <c r="E14" s="506"/>
      <c r="F14" s="604"/>
      <c r="G14" s="506"/>
      <c r="H14" s="604"/>
      <c r="I14" s="506"/>
      <c r="J14" s="506"/>
      <c r="K14" s="506"/>
    </row>
    <row r="15" spans="1:13">
      <c r="A15">
        <v>14</v>
      </c>
      <c r="B15" s="506"/>
      <c r="C15" s="506"/>
      <c r="D15" s="506"/>
      <c r="E15" s="506"/>
      <c r="F15" s="604"/>
      <c r="G15" s="506"/>
      <c r="H15" s="604"/>
      <c r="I15" s="506"/>
      <c r="J15" s="506"/>
      <c r="K15" s="506"/>
    </row>
    <row r="16" spans="1:13">
      <c r="A16">
        <v>15</v>
      </c>
      <c r="B16" s="506"/>
      <c r="C16" s="506"/>
      <c r="D16" s="506"/>
      <c r="E16" s="506"/>
      <c r="F16" s="604"/>
      <c r="G16" s="506"/>
      <c r="H16" s="604"/>
      <c r="I16" s="506"/>
      <c r="J16" s="506"/>
      <c r="K16" s="506"/>
    </row>
    <row r="17" spans="1:11">
      <c r="A17">
        <v>16</v>
      </c>
      <c r="B17" s="506"/>
      <c r="C17" s="506"/>
      <c r="D17" s="506"/>
      <c r="E17" s="506"/>
      <c r="F17" s="604"/>
      <c r="G17" s="506"/>
      <c r="H17" s="604"/>
      <c r="I17" s="506"/>
      <c r="J17" s="506"/>
      <c r="K17" s="506"/>
    </row>
    <row r="18" spans="1:11">
      <c r="A18">
        <v>17</v>
      </c>
      <c r="B18" s="506"/>
      <c r="C18" s="506"/>
      <c r="D18" s="506"/>
      <c r="E18" s="506"/>
      <c r="F18" s="604"/>
      <c r="G18" s="506"/>
      <c r="H18" s="604"/>
      <c r="I18" s="506"/>
      <c r="J18" s="506"/>
      <c r="K18" s="506"/>
    </row>
    <row r="19" spans="1:11">
      <c r="A19">
        <v>18</v>
      </c>
      <c r="B19" s="506"/>
      <c r="C19" s="506"/>
      <c r="D19" s="506"/>
      <c r="E19" s="506"/>
      <c r="F19" s="604"/>
      <c r="G19" s="506"/>
      <c r="H19" s="604"/>
      <c r="I19" s="506"/>
      <c r="J19" s="506"/>
      <c r="K19" s="506"/>
    </row>
    <row r="20" spans="1:11">
      <c r="A20">
        <v>19</v>
      </c>
      <c r="B20" s="506"/>
      <c r="C20" s="506"/>
      <c r="D20" s="506"/>
      <c r="E20" s="506"/>
      <c r="F20" s="604"/>
      <c r="G20" s="506"/>
      <c r="H20" s="604"/>
      <c r="I20" s="506"/>
      <c r="J20" s="506"/>
      <c r="K20" s="506"/>
    </row>
    <row r="21" spans="1:11">
      <c r="A21">
        <v>20</v>
      </c>
      <c r="B21" s="506"/>
      <c r="C21" s="506"/>
      <c r="D21" s="506"/>
      <c r="E21" s="506"/>
      <c r="F21" s="604"/>
      <c r="G21" s="506"/>
      <c r="H21" s="604"/>
      <c r="I21" s="506"/>
      <c r="J21" s="506"/>
      <c r="K21" s="506"/>
    </row>
    <row r="22" spans="1:11">
      <c r="A22">
        <v>21</v>
      </c>
      <c r="B22" s="506"/>
      <c r="C22" s="506"/>
      <c r="D22" s="506"/>
      <c r="E22" s="506"/>
      <c r="F22" s="604"/>
      <c r="G22" s="506"/>
      <c r="H22" s="604"/>
      <c r="I22" s="506"/>
      <c r="J22" s="506"/>
      <c r="K22" s="506"/>
    </row>
    <row r="23" spans="1:11">
      <c r="A23">
        <v>22</v>
      </c>
      <c r="B23" s="506"/>
      <c r="C23" s="506"/>
      <c r="D23" s="506"/>
      <c r="E23" s="506"/>
      <c r="F23" s="604"/>
      <c r="G23" s="506"/>
      <c r="H23" s="604"/>
      <c r="I23" s="506"/>
      <c r="J23" s="506"/>
      <c r="K23" s="506"/>
    </row>
    <row r="24" spans="1:11">
      <c r="A24">
        <v>23</v>
      </c>
      <c r="B24" s="506"/>
      <c r="C24" s="506"/>
      <c r="D24" s="506"/>
      <c r="E24" s="506"/>
      <c r="F24" s="604"/>
      <c r="G24" s="506"/>
      <c r="H24" s="604"/>
      <c r="I24" s="506"/>
      <c r="J24" s="506"/>
      <c r="K24" s="506"/>
    </row>
    <row r="25" spans="1:11">
      <c r="A25">
        <v>24</v>
      </c>
      <c r="B25" s="506"/>
      <c r="C25" s="506"/>
      <c r="D25" s="506"/>
      <c r="E25" s="506"/>
      <c r="F25" s="604"/>
      <c r="G25" s="506"/>
      <c r="H25" s="604"/>
      <c r="I25" s="506"/>
      <c r="J25" s="506"/>
      <c r="K25" s="506"/>
    </row>
    <row r="26" spans="1:11">
      <c r="A26">
        <v>25</v>
      </c>
      <c r="B26" s="506"/>
      <c r="C26" s="506"/>
      <c r="D26" s="506"/>
      <c r="E26" s="506"/>
      <c r="F26" s="604"/>
      <c r="G26" s="506"/>
      <c r="H26" s="604"/>
      <c r="I26" s="506"/>
      <c r="J26" s="506"/>
      <c r="K26" s="506"/>
    </row>
    <row r="27" spans="1:11">
      <c r="A27">
        <v>26</v>
      </c>
      <c r="B27" s="506"/>
      <c r="C27" s="506"/>
      <c r="D27" s="506"/>
      <c r="E27" s="506"/>
      <c r="F27" s="604"/>
      <c r="G27" s="506"/>
      <c r="H27" s="604"/>
      <c r="I27" s="506"/>
      <c r="J27" s="506"/>
      <c r="K27" s="506"/>
    </row>
    <row r="28" spans="1:11">
      <c r="A28">
        <v>27</v>
      </c>
      <c r="B28" s="506"/>
      <c r="C28" s="506"/>
      <c r="D28" s="506"/>
      <c r="E28" s="506"/>
      <c r="F28" s="604"/>
      <c r="G28" s="506"/>
      <c r="H28" s="604"/>
      <c r="I28" s="506"/>
      <c r="J28" s="506"/>
      <c r="K28" s="506"/>
    </row>
    <row r="29" spans="1:11">
      <c r="A29">
        <v>28</v>
      </c>
      <c r="B29" s="506"/>
      <c r="C29" s="506"/>
      <c r="D29" s="506"/>
      <c r="E29" s="506"/>
      <c r="F29" s="604"/>
      <c r="G29" s="506"/>
      <c r="H29" s="604"/>
      <c r="I29" s="506"/>
      <c r="J29" s="506"/>
      <c r="K29" s="506"/>
    </row>
    <row r="30" spans="1:11">
      <c r="A30">
        <v>29</v>
      </c>
      <c r="B30" s="506"/>
      <c r="C30" s="506"/>
      <c r="D30" s="506"/>
      <c r="E30" s="506"/>
      <c r="F30" s="604"/>
      <c r="G30" s="506"/>
      <c r="H30" s="604"/>
      <c r="I30" s="506"/>
      <c r="J30" s="506"/>
      <c r="K30" s="506"/>
    </row>
    <row r="31" spans="1:11">
      <c r="A31">
        <v>30</v>
      </c>
      <c r="B31" s="506"/>
      <c r="C31" s="506"/>
      <c r="D31" s="506"/>
      <c r="E31" s="506"/>
      <c r="F31" s="604"/>
      <c r="G31" s="506"/>
      <c r="H31" s="604"/>
      <c r="I31" s="506"/>
      <c r="J31" s="506"/>
      <c r="K31" s="506"/>
    </row>
    <row r="32" spans="1:11">
      <c r="A32">
        <v>31</v>
      </c>
      <c r="B32" s="506"/>
      <c r="C32" s="506"/>
      <c r="D32" s="506"/>
      <c r="E32" s="506"/>
      <c r="F32" s="604"/>
      <c r="G32" s="506"/>
      <c r="H32" s="604"/>
      <c r="I32" s="506"/>
      <c r="J32" s="506"/>
      <c r="K32" s="506"/>
    </row>
    <row r="33" spans="1:11">
      <c r="A33">
        <v>32</v>
      </c>
      <c r="B33" s="506"/>
      <c r="C33" s="506"/>
      <c r="D33" s="506"/>
      <c r="E33" s="506"/>
      <c r="F33" s="604"/>
      <c r="G33" s="506"/>
      <c r="H33" s="604"/>
      <c r="I33" s="506"/>
      <c r="J33" s="506"/>
      <c r="K33" s="506"/>
    </row>
    <row r="34" spans="1:11">
      <c r="A34">
        <v>33</v>
      </c>
      <c r="B34" s="506"/>
      <c r="C34" s="506"/>
      <c r="D34" s="506"/>
      <c r="E34" s="506"/>
      <c r="F34" s="604"/>
      <c r="G34" s="506"/>
      <c r="H34" s="604"/>
      <c r="I34" s="506"/>
      <c r="J34" s="506"/>
      <c r="K34" s="506"/>
    </row>
    <row r="35" spans="1:11">
      <c r="A35">
        <v>34</v>
      </c>
      <c r="B35" s="506"/>
      <c r="C35" s="506"/>
      <c r="D35" s="506"/>
      <c r="E35" s="506"/>
      <c r="F35" s="604"/>
      <c r="G35" s="506"/>
      <c r="H35" s="604"/>
      <c r="I35" s="506"/>
      <c r="J35" s="506"/>
      <c r="K35" s="506"/>
    </row>
    <row r="36" spans="1:11">
      <c r="A36">
        <v>35</v>
      </c>
      <c r="B36" s="506"/>
      <c r="C36" s="506"/>
      <c r="D36" s="506"/>
      <c r="E36" s="506"/>
      <c r="F36" s="604"/>
      <c r="G36" s="506"/>
      <c r="H36" s="604"/>
      <c r="I36" s="506"/>
      <c r="J36" s="506"/>
      <c r="K36" s="506"/>
    </row>
    <row r="37" spans="1:11">
      <c r="A37">
        <v>36</v>
      </c>
      <c r="B37" s="506"/>
      <c r="C37" s="506"/>
      <c r="D37" s="506"/>
      <c r="E37" s="506"/>
      <c r="F37" s="604"/>
      <c r="G37" s="506"/>
      <c r="H37" s="604"/>
      <c r="I37" s="506"/>
      <c r="J37" s="506"/>
      <c r="K37" s="506"/>
    </row>
    <row r="38" spans="1:11">
      <c r="A38">
        <v>37</v>
      </c>
      <c r="B38" s="506"/>
      <c r="C38" s="506"/>
      <c r="D38" s="506"/>
      <c r="E38" s="506"/>
      <c r="F38" s="604"/>
      <c r="G38" s="506"/>
      <c r="H38" s="604"/>
      <c r="I38" s="506"/>
      <c r="J38" s="506"/>
      <c r="K38" s="506"/>
    </row>
    <row r="39" spans="1:11">
      <c r="A39">
        <v>38</v>
      </c>
      <c r="B39" s="506"/>
      <c r="C39" s="506"/>
      <c r="D39" s="506"/>
      <c r="E39" s="506"/>
      <c r="F39" s="604"/>
      <c r="G39" s="506"/>
      <c r="H39" s="604"/>
      <c r="I39" s="506"/>
      <c r="J39" s="506"/>
      <c r="K39" s="506"/>
    </row>
    <row r="40" spans="1:11">
      <c r="A40">
        <v>39</v>
      </c>
      <c r="B40" s="506"/>
      <c r="C40" s="506"/>
      <c r="D40" s="506"/>
      <c r="E40" s="506"/>
      <c r="F40" s="604"/>
      <c r="G40" s="506"/>
      <c r="H40" s="604"/>
      <c r="I40" s="506"/>
      <c r="J40" s="506"/>
      <c r="K40" s="506"/>
    </row>
    <row r="41" spans="1:11">
      <c r="A41">
        <v>40</v>
      </c>
      <c r="B41" s="506"/>
      <c r="C41" s="506"/>
      <c r="D41" s="506"/>
      <c r="E41" s="506"/>
      <c r="F41" s="604"/>
      <c r="G41" s="506"/>
      <c r="H41" s="604"/>
      <c r="I41" s="506"/>
      <c r="J41" s="506"/>
      <c r="K41" s="50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39E12-312C-4C73-9F4F-11D4F9154546}">
  <sheetPr codeName="Лист6"/>
  <dimension ref="A1:O9"/>
  <sheetViews>
    <sheetView workbookViewId="0">
      <selection activeCell="O24" sqref="O24"/>
    </sheetView>
  </sheetViews>
  <sheetFormatPr baseColWidth="10" defaultColWidth="8.83203125" defaultRowHeight="11"/>
  <cols>
    <col min="1" max="1" width="8.83203125" style="183"/>
    <col min="2" max="2" width="33.5" style="183" customWidth="1"/>
    <col min="3" max="5" width="7.1640625" style="183" hidden="1" customWidth="1"/>
    <col min="6" max="6" width="4.83203125" style="183" hidden="1" customWidth="1"/>
    <col min="7" max="7" width="6.83203125" style="183" hidden="1" customWidth="1"/>
    <col min="8" max="8" width="8.83203125" style="183" customWidth="1"/>
    <col min="9" max="9" width="8.83203125" style="183"/>
    <col min="10" max="10" width="2.5" style="183" customWidth="1"/>
    <col min="11" max="263" width="8.83203125" style="183"/>
    <col min="264" max="264" width="15.83203125" style="183" customWidth="1"/>
    <col min="265" max="519" width="8.83203125" style="183"/>
    <col min="520" max="520" width="15.83203125" style="183" customWidth="1"/>
    <col min="521" max="775" width="8.83203125" style="183"/>
    <col min="776" max="776" width="15.83203125" style="183" customWidth="1"/>
    <col min="777" max="1031" width="8.83203125" style="183"/>
    <col min="1032" max="1032" width="15.83203125" style="183" customWidth="1"/>
    <col min="1033" max="1287" width="8.83203125" style="183"/>
    <col min="1288" max="1288" width="15.83203125" style="183" customWidth="1"/>
    <col min="1289" max="1543" width="8.83203125" style="183"/>
    <col min="1544" max="1544" width="15.83203125" style="183" customWidth="1"/>
    <col min="1545" max="1799" width="8.83203125" style="183"/>
    <col min="1800" max="1800" width="15.83203125" style="183" customWidth="1"/>
    <col min="1801" max="2055" width="8.83203125" style="183"/>
    <col min="2056" max="2056" width="15.83203125" style="183" customWidth="1"/>
    <col min="2057" max="2311" width="8.83203125" style="183"/>
    <col min="2312" max="2312" width="15.83203125" style="183" customWidth="1"/>
    <col min="2313" max="2567" width="8.83203125" style="183"/>
    <col min="2568" max="2568" width="15.83203125" style="183" customWidth="1"/>
    <col min="2569" max="2823" width="8.83203125" style="183"/>
    <col min="2824" max="2824" width="15.83203125" style="183" customWidth="1"/>
    <col min="2825" max="3079" width="8.83203125" style="183"/>
    <col min="3080" max="3080" width="15.83203125" style="183" customWidth="1"/>
    <col min="3081" max="3335" width="8.83203125" style="183"/>
    <col min="3336" max="3336" width="15.83203125" style="183" customWidth="1"/>
    <col min="3337" max="3591" width="8.83203125" style="183"/>
    <col min="3592" max="3592" width="15.83203125" style="183" customWidth="1"/>
    <col min="3593" max="3847" width="8.83203125" style="183"/>
    <col min="3848" max="3848" width="15.83203125" style="183" customWidth="1"/>
    <col min="3849" max="4103" width="8.83203125" style="183"/>
    <col min="4104" max="4104" width="15.83203125" style="183" customWidth="1"/>
    <col min="4105" max="4359" width="8.83203125" style="183"/>
    <col min="4360" max="4360" width="15.83203125" style="183" customWidth="1"/>
    <col min="4361" max="4615" width="8.83203125" style="183"/>
    <col min="4616" max="4616" width="15.83203125" style="183" customWidth="1"/>
    <col min="4617" max="4871" width="8.83203125" style="183"/>
    <col min="4872" max="4872" width="15.83203125" style="183" customWidth="1"/>
    <col min="4873" max="5127" width="8.83203125" style="183"/>
    <col min="5128" max="5128" width="15.83203125" style="183" customWidth="1"/>
    <col min="5129" max="5383" width="8.83203125" style="183"/>
    <col min="5384" max="5384" width="15.83203125" style="183" customWidth="1"/>
    <col min="5385" max="5639" width="8.83203125" style="183"/>
    <col min="5640" max="5640" width="15.83203125" style="183" customWidth="1"/>
    <col min="5641" max="5895" width="8.83203125" style="183"/>
    <col min="5896" max="5896" width="15.83203125" style="183" customWidth="1"/>
    <col min="5897" max="6151" width="8.83203125" style="183"/>
    <col min="6152" max="6152" width="15.83203125" style="183" customWidth="1"/>
    <col min="6153" max="6407" width="8.83203125" style="183"/>
    <col min="6408" max="6408" width="15.83203125" style="183" customWidth="1"/>
    <col min="6409" max="6663" width="8.83203125" style="183"/>
    <col min="6664" max="6664" width="15.83203125" style="183" customWidth="1"/>
    <col min="6665" max="6919" width="8.83203125" style="183"/>
    <col min="6920" max="6920" width="15.83203125" style="183" customWidth="1"/>
    <col min="6921" max="7175" width="8.83203125" style="183"/>
    <col min="7176" max="7176" width="15.83203125" style="183" customWidth="1"/>
    <col min="7177" max="7431" width="8.83203125" style="183"/>
    <col min="7432" max="7432" width="15.83203125" style="183" customWidth="1"/>
    <col min="7433" max="7687" width="8.83203125" style="183"/>
    <col min="7688" max="7688" width="15.83203125" style="183" customWidth="1"/>
    <col min="7689" max="7943" width="8.83203125" style="183"/>
    <col min="7944" max="7944" width="15.83203125" style="183" customWidth="1"/>
    <col min="7945" max="8199" width="8.83203125" style="183"/>
    <col min="8200" max="8200" width="15.83203125" style="183" customWidth="1"/>
    <col min="8201" max="8455" width="8.83203125" style="183"/>
    <col min="8456" max="8456" width="15.83203125" style="183" customWidth="1"/>
    <col min="8457" max="8711" width="8.83203125" style="183"/>
    <col min="8712" max="8712" width="15.83203125" style="183" customWidth="1"/>
    <col min="8713" max="8967" width="8.83203125" style="183"/>
    <col min="8968" max="8968" width="15.83203125" style="183" customWidth="1"/>
    <col min="8969" max="9223" width="8.83203125" style="183"/>
    <col min="9224" max="9224" width="15.83203125" style="183" customWidth="1"/>
    <col min="9225" max="9479" width="8.83203125" style="183"/>
    <col min="9480" max="9480" width="15.83203125" style="183" customWidth="1"/>
    <col min="9481" max="9735" width="8.83203125" style="183"/>
    <col min="9736" max="9736" width="15.83203125" style="183" customWidth="1"/>
    <col min="9737" max="9991" width="8.83203125" style="183"/>
    <col min="9992" max="9992" width="15.83203125" style="183" customWidth="1"/>
    <col min="9993" max="10247" width="8.83203125" style="183"/>
    <col min="10248" max="10248" width="15.83203125" style="183" customWidth="1"/>
    <col min="10249" max="10503" width="8.83203125" style="183"/>
    <col min="10504" max="10504" width="15.83203125" style="183" customWidth="1"/>
    <col min="10505" max="10759" width="8.83203125" style="183"/>
    <col min="10760" max="10760" width="15.83203125" style="183" customWidth="1"/>
    <col min="10761" max="11015" width="8.83203125" style="183"/>
    <col min="11016" max="11016" width="15.83203125" style="183" customWidth="1"/>
    <col min="11017" max="11271" width="8.83203125" style="183"/>
    <col min="11272" max="11272" width="15.83203125" style="183" customWidth="1"/>
    <col min="11273" max="11527" width="8.83203125" style="183"/>
    <col min="11528" max="11528" width="15.83203125" style="183" customWidth="1"/>
    <col min="11529" max="11783" width="8.83203125" style="183"/>
    <col min="11784" max="11784" width="15.83203125" style="183" customWidth="1"/>
    <col min="11785" max="12039" width="8.83203125" style="183"/>
    <col min="12040" max="12040" width="15.83203125" style="183" customWidth="1"/>
    <col min="12041" max="12295" width="8.83203125" style="183"/>
    <col min="12296" max="12296" width="15.83203125" style="183" customWidth="1"/>
    <col min="12297" max="12551" width="8.83203125" style="183"/>
    <col min="12552" max="12552" width="15.83203125" style="183" customWidth="1"/>
    <col min="12553" max="12807" width="8.83203125" style="183"/>
    <col min="12808" max="12808" width="15.83203125" style="183" customWidth="1"/>
    <col min="12809" max="13063" width="8.83203125" style="183"/>
    <col min="13064" max="13064" width="15.83203125" style="183" customWidth="1"/>
    <col min="13065" max="13319" width="8.83203125" style="183"/>
    <col min="13320" max="13320" width="15.83203125" style="183" customWidth="1"/>
    <col min="13321" max="13575" width="8.83203125" style="183"/>
    <col min="13576" max="13576" width="15.83203125" style="183" customWidth="1"/>
    <col min="13577" max="13831" width="8.83203125" style="183"/>
    <col min="13832" max="13832" width="15.83203125" style="183" customWidth="1"/>
    <col min="13833" max="14087" width="8.83203125" style="183"/>
    <col min="14088" max="14088" width="15.83203125" style="183" customWidth="1"/>
    <col min="14089" max="14343" width="8.83203125" style="183"/>
    <col min="14344" max="14344" width="15.83203125" style="183" customWidth="1"/>
    <col min="14345" max="14599" width="8.83203125" style="183"/>
    <col min="14600" max="14600" width="15.83203125" style="183" customWidth="1"/>
    <col min="14601" max="14855" width="8.83203125" style="183"/>
    <col min="14856" max="14856" width="15.83203125" style="183" customWidth="1"/>
    <col min="14857" max="15111" width="8.83203125" style="183"/>
    <col min="15112" max="15112" width="15.83203125" style="183" customWidth="1"/>
    <col min="15113" max="15367" width="8.83203125" style="183"/>
    <col min="15368" max="15368" width="15.83203125" style="183" customWidth="1"/>
    <col min="15369" max="15623" width="8.83203125" style="183"/>
    <col min="15624" max="15624" width="15.83203125" style="183" customWidth="1"/>
    <col min="15625" max="15879" width="8.83203125" style="183"/>
    <col min="15880" max="15880" width="15.83203125" style="183" customWidth="1"/>
    <col min="15881" max="16135" width="8.83203125" style="183"/>
    <col min="16136" max="16136" width="15.83203125" style="183" customWidth="1"/>
    <col min="16137" max="16384" width="8.83203125" style="183"/>
  </cols>
  <sheetData>
    <row r="1" spans="1:15" ht="19.75" customHeight="1">
      <c r="A1" s="182" t="s">
        <v>170</v>
      </c>
    </row>
    <row r="2" spans="1:15" ht="13.25" customHeight="1">
      <c r="B2" s="766" t="s">
        <v>171</v>
      </c>
      <c r="C2" s="766"/>
      <c r="D2" s="766"/>
      <c r="E2" s="766"/>
      <c r="F2" s="766"/>
      <c r="G2" s="766"/>
      <c r="H2" s="184" t="s">
        <v>1</v>
      </c>
      <c r="I2" s="185">
        <v>153</v>
      </c>
      <c r="J2" s="183" t="s">
        <v>172</v>
      </c>
      <c r="K2" s="183" t="s">
        <v>180</v>
      </c>
      <c r="L2" s="183" t="s">
        <v>181</v>
      </c>
      <c r="N2" s="189" t="s">
        <v>186</v>
      </c>
      <c r="O2" s="183" t="s">
        <v>187</v>
      </c>
    </row>
    <row r="3" spans="1:15" ht="10.25" customHeight="1">
      <c r="A3" s="183">
        <v>1</v>
      </c>
      <c r="B3" s="765" t="s">
        <v>173</v>
      </c>
      <c r="C3" s="765"/>
      <c r="D3" s="765"/>
      <c r="E3" s="765"/>
      <c r="F3" s="765"/>
      <c r="G3" s="765"/>
      <c r="H3" s="186">
        <v>58690.645454545454</v>
      </c>
      <c r="I3" s="186">
        <f>H3/$I$2</f>
        <v>383.59898989898988</v>
      </c>
      <c r="K3" s="183">
        <v>8</v>
      </c>
      <c r="L3" s="187">
        <f t="shared" ref="L3:L9" si="0">I3*K3</f>
        <v>3068.7919191919191</v>
      </c>
    </row>
    <row r="4" spans="1:15" ht="10.25" customHeight="1">
      <c r="A4" s="183">
        <v>2</v>
      </c>
      <c r="B4" s="765" t="s">
        <v>174</v>
      </c>
      <c r="C4" s="765"/>
      <c r="D4" s="765"/>
      <c r="E4" s="765"/>
      <c r="F4" s="765"/>
      <c r="G4" s="765"/>
      <c r="H4" s="186">
        <v>69010.376370247948</v>
      </c>
      <c r="I4" s="186">
        <f t="shared" ref="I4:I8" si="1">H4/$I$2</f>
        <v>451.04821157024804</v>
      </c>
      <c r="K4" s="183">
        <v>8</v>
      </c>
      <c r="L4" s="187">
        <f t="shared" si="0"/>
        <v>3608.3856925619843</v>
      </c>
    </row>
    <row r="5" spans="1:15" ht="10.25" customHeight="1">
      <c r="A5" s="183">
        <v>3</v>
      </c>
      <c r="B5" s="765" t="s">
        <v>175</v>
      </c>
      <c r="C5" s="765"/>
      <c r="D5" s="765"/>
      <c r="E5" s="765"/>
      <c r="F5" s="765"/>
      <c r="G5" s="765"/>
      <c r="H5" s="186">
        <v>83517.211258741256</v>
      </c>
      <c r="I5" s="186">
        <f t="shared" si="1"/>
        <v>545.86412587412588</v>
      </c>
      <c r="K5" s="183">
        <v>11</v>
      </c>
      <c r="L5" s="187">
        <f t="shared" si="0"/>
        <v>6004.5053846153842</v>
      </c>
    </row>
    <row r="6" spans="1:15" ht="10.25" customHeight="1">
      <c r="A6" s="183">
        <v>4</v>
      </c>
      <c r="B6" s="765" t="s">
        <v>176</v>
      </c>
      <c r="C6" s="765"/>
      <c r="D6" s="765"/>
      <c r="E6" s="765"/>
      <c r="F6" s="765"/>
      <c r="G6" s="765"/>
      <c r="H6" s="186">
        <v>97614.405712401058</v>
      </c>
      <c r="I6" s="186">
        <f t="shared" si="1"/>
        <v>638.00265171503963</v>
      </c>
      <c r="K6" s="183">
        <v>8</v>
      </c>
      <c r="L6" s="187">
        <f t="shared" si="0"/>
        <v>5104.0212137203171</v>
      </c>
    </row>
    <row r="7" spans="1:15" ht="10.25" customHeight="1">
      <c r="A7" s="183">
        <v>5</v>
      </c>
      <c r="B7" s="765" t="s">
        <v>177</v>
      </c>
      <c r="C7" s="765"/>
      <c r="D7" s="765"/>
      <c r="E7" s="765"/>
      <c r="F7" s="765"/>
      <c r="G7" s="765"/>
      <c r="H7" s="186">
        <v>72580.365000000005</v>
      </c>
      <c r="I7" s="186">
        <f t="shared" si="1"/>
        <v>474.38147058823535</v>
      </c>
      <c r="K7" s="183">
        <v>8</v>
      </c>
      <c r="L7" s="187">
        <f t="shared" si="0"/>
        <v>3795.0517647058828</v>
      </c>
    </row>
    <row r="8" spans="1:15" ht="10.25" customHeight="1">
      <c r="A8" s="183">
        <v>6</v>
      </c>
      <c r="B8" s="765" t="s">
        <v>178</v>
      </c>
      <c r="C8" s="765"/>
      <c r="D8" s="765"/>
      <c r="E8" s="765"/>
      <c r="F8" s="765"/>
      <c r="G8" s="765"/>
      <c r="H8" s="186">
        <v>66723.169946070862</v>
      </c>
      <c r="I8" s="186">
        <f t="shared" si="1"/>
        <v>436.09914997431935</v>
      </c>
      <c r="K8" s="183">
        <v>11</v>
      </c>
      <c r="L8" s="187">
        <f t="shared" si="0"/>
        <v>4797.0906497175129</v>
      </c>
    </row>
    <row r="9" spans="1:15">
      <c r="A9" s="183">
        <v>7</v>
      </c>
      <c r="B9" s="765" t="s">
        <v>179</v>
      </c>
      <c r="C9" s="765"/>
      <c r="D9" s="765"/>
      <c r="E9" s="765"/>
      <c r="F9" s="765"/>
      <c r="G9" s="765"/>
      <c r="H9" s="186">
        <v>34565.5</v>
      </c>
      <c r="I9" s="186">
        <f>H9/$I$2</f>
        <v>225.91830065359477</v>
      </c>
      <c r="K9" s="183">
        <v>8</v>
      </c>
      <c r="L9" s="187">
        <f t="shared" si="0"/>
        <v>1807.3464052287582</v>
      </c>
    </row>
  </sheetData>
  <mergeCells count="8">
    <mergeCell ref="B8:G8"/>
    <mergeCell ref="B9:G9"/>
    <mergeCell ref="B2:G2"/>
    <mergeCell ref="B3:G3"/>
    <mergeCell ref="B4:G4"/>
    <mergeCell ref="B5:G5"/>
    <mergeCell ref="B6:G6"/>
    <mergeCell ref="B7:G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Листы</vt:lpstr>
      </vt:variant>
      <vt:variant>
        <vt:i4>21</vt:i4>
      </vt:variant>
      <vt:variant>
        <vt:lpstr>Диаграммы</vt:lpstr>
      </vt:variant>
      <vt:variant>
        <vt:i4>6</vt:i4>
      </vt:variant>
    </vt:vector>
  </HeadingPairs>
  <TitlesOfParts>
    <vt:vector size="27" baseType="lpstr">
      <vt:lpstr>125мм 0,68 0,78</vt:lpstr>
      <vt:lpstr>Лист3</vt:lpstr>
      <vt:lpstr>смета расч. 0,88 1,16 D165</vt:lpstr>
      <vt:lpstr>смета расч. 0,93 1,2 D165</vt:lpstr>
      <vt:lpstr>Расчет стоимости БВР</vt:lpstr>
      <vt:lpstr>Тарифная сетка</vt:lpstr>
      <vt:lpstr>Расчет стоимости бурения</vt:lpstr>
      <vt:lpstr>ОС Буровые</vt:lpstr>
      <vt:lpstr>Объекты работ</vt:lpstr>
      <vt:lpstr>Лист5</vt:lpstr>
      <vt:lpstr>расчет 165 4,0х4,5</vt:lpstr>
      <vt:lpstr>3.сырье</vt:lpstr>
      <vt:lpstr>ВВ</vt:lpstr>
      <vt:lpstr>СВ</vt:lpstr>
      <vt:lpstr>СИ</vt:lpstr>
      <vt:lpstr>ТМЦ</vt:lpstr>
      <vt:lpstr>5.амортизация новая</vt:lpstr>
      <vt:lpstr>ФОТ</vt:lpstr>
      <vt:lpstr>Лист1</vt:lpstr>
      <vt:lpstr>Амортизация ОС</vt:lpstr>
      <vt:lpstr>5.зп</vt:lpstr>
      <vt:lpstr>Цена от удельного расхода</vt:lpstr>
      <vt:lpstr>Удельный расход от выхода ГМ</vt:lpstr>
      <vt:lpstr>Удельный от площади</vt:lpstr>
      <vt:lpstr>Цена от площади</vt:lpstr>
      <vt:lpstr>Погонаж от площади</vt:lpstr>
      <vt:lpstr>Цена метра от площади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Денис Юрьевич Ипатов</cp:lastModifiedBy>
  <cp:lastPrinted>2023-09-11T11:05:10Z</cp:lastPrinted>
  <dcterms:created xsi:type="dcterms:W3CDTF">1996-10-08T23:32:33Z</dcterms:created>
  <dcterms:modified xsi:type="dcterms:W3CDTF">2026-04-20T15:19:15Z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 linkTarget="prop_tax">
    <vt:lpwstr>#ССЫЛКА!</vt:lpwstr>
  </property>
</Properties>
</file>